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September\"/>
    </mc:Choice>
  </mc:AlternateContent>
  <workbookProtection workbookPassword="CFF7" lockStructure="1"/>
  <bookViews>
    <workbookView xWindow="-120" yWindow="-120" windowWidth="20730" windowHeight="11160" tabRatio="902" firstSheet="8" activeTab="8"/>
  </bookViews>
  <sheets>
    <sheet name="Sheetlist" sheetId="4" state="hidden" r:id="rId1"/>
    <sheet name="SystemsDiagram" sheetId="29" state="hidden" r:id="rId2"/>
    <sheet name="Schoolchanges" sheetId="30" state="hidden" r:id="rId3"/>
    <sheet name="Rates" sheetId="7" state="hidden" r:id="rId4"/>
    <sheet name="Schools" sheetId="8" state="hidden" r:id="rId5"/>
    <sheet name="September Totals Check" sheetId="49" state="hidden" r:id="rId6"/>
    <sheet name="All Schools PIVOT SEP" sheetId="51" state="hidden" r:id="rId7"/>
    <sheet name="Sept All Transactions" sheetId="50" state="hidden" r:id="rId8"/>
    <sheet name="SchoolReport" sheetId="40" r:id="rId9"/>
    <sheet name="TPG" sheetId="18" state="hidden" r:id="rId10"/>
    <sheet name="TPGPAY" sheetId="19" state="hidden" r:id="rId11"/>
    <sheet name="TPGCR" sheetId="20" state="hidden" r:id="rId12"/>
    <sheet name="PPG" sheetId="21" state="hidden" r:id="rId13"/>
    <sheet name="PPGPAY" sheetId="22" state="hidden" r:id="rId14"/>
    <sheet name="PPGCR" sheetId="23" state="hidden" r:id="rId15"/>
    <sheet name="POST16" sheetId="16" state="hidden" r:id="rId16"/>
    <sheet name="POST16PAY" sheetId="17" state="hidden" r:id="rId17"/>
    <sheet name="HNPlaces" sheetId="5" state="hidden" r:id="rId18"/>
    <sheet name="HNPlacesPay" sheetId="6" state="hidden" r:id="rId19"/>
    <sheet name="MISC" sheetId="9" state="hidden" r:id="rId20"/>
    <sheet name="MiscPay" sheetId="10" state="hidden" r:id="rId21"/>
    <sheet name="MiscCR" sheetId="11" state="hidden" r:id="rId22"/>
    <sheet name="APT" sheetId="12" state="hidden" r:id="rId23"/>
    <sheet name="APTPay" sheetId="13" state="hidden" r:id="rId24"/>
    <sheet name="APTCR" sheetId="28" state="hidden" r:id="rId25"/>
    <sheet name="DEDEL" sheetId="14" state="hidden" r:id="rId26"/>
    <sheet name="DEDELCR" sheetId="15" state="hidden" r:id="rId27"/>
    <sheet name="GRANTS" sheetId="24" state="hidden" r:id="rId28"/>
    <sheet name="GRANTSPAY" sheetId="25" state="hidden" r:id="rId29"/>
    <sheet name="HN TOPUPS" sheetId="42" state="hidden" r:id="rId30"/>
    <sheet name="SEN" sheetId="26" state="hidden" r:id="rId31"/>
    <sheet name="SENPay" sheetId="27" state="hidden" r:id="rId32"/>
    <sheet name="Payroll Totals by Month" sheetId="41" state="hidden" r:id="rId33"/>
    <sheet name="PayrollCR" sheetId="48" state="hidden" r:id="rId34"/>
    <sheet name="IntegraPayroll" sheetId="3"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____AD1" localSheetId="33">#REF!</definedName>
    <definedName name="_______AD1">#REF!</definedName>
    <definedName name="_______AD2" localSheetId="33">#REF!</definedName>
    <definedName name="_______AD2">#REF!</definedName>
    <definedName name="______AD1" localSheetId="33">#REF!</definedName>
    <definedName name="______AD1">#REF!</definedName>
    <definedName name="______AD2" localSheetId="33">#REF!</definedName>
    <definedName name="______AD2">#REF!</definedName>
    <definedName name="_____AD1" localSheetId="33">#REF!</definedName>
    <definedName name="_____AD1">#REF!</definedName>
    <definedName name="_____AD2" localSheetId="33">#REF!</definedName>
    <definedName name="_____AD2">#REF!</definedName>
    <definedName name="_____KS1" localSheetId="33">#REF!</definedName>
    <definedName name="_____KS1">#REF!</definedName>
    <definedName name="_____KS2" localSheetId="33">#REF!</definedName>
    <definedName name="_____KS2">#REF!</definedName>
    <definedName name="_____KS3" localSheetId="33">#REF!</definedName>
    <definedName name="_____KS3">#REF!</definedName>
    <definedName name="____AD1" localSheetId="33">#REF!</definedName>
    <definedName name="____AD1">#REF!</definedName>
    <definedName name="____AD2" localSheetId="33">#REF!</definedName>
    <definedName name="____AD2">#REF!</definedName>
    <definedName name="____KS1" localSheetId="33">#REF!</definedName>
    <definedName name="____KS1">#REF!</definedName>
    <definedName name="____KS2" localSheetId="33">#REF!</definedName>
    <definedName name="____KS2">#REF!</definedName>
    <definedName name="____KS3" localSheetId="33">#REF!</definedName>
    <definedName name="____KS3">#REF!</definedName>
    <definedName name="____lea95" localSheetId="33">#REF!</definedName>
    <definedName name="____lea95">#REF!</definedName>
    <definedName name="____lea96" localSheetId="33">#REF!</definedName>
    <definedName name="____lea96">#REF!</definedName>
    <definedName name="____lea97" localSheetId="33">#REF!</definedName>
    <definedName name="____lea97">#REF!</definedName>
    <definedName name="____lea98" localSheetId="33">#REF!</definedName>
    <definedName name="____lea98">#REF!</definedName>
    <definedName name="____lu9495" localSheetId="33">#REF!</definedName>
    <definedName name="____lu9495">#REF!</definedName>
    <definedName name="____lu9596" localSheetId="33">#REF!</definedName>
    <definedName name="____lu9596">#REF!</definedName>
    <definedName name="____lu9697" localSheetId="33">#REF!</definedName>
    <definedName name="____lu9697">#REF!</definedName>
    <definedName name="____Num2" localSheetId="33">'[1]Running info'!#REF!</definedName>
    <definedName name="____Num2">'[1]Running info'!#REF!</definedName>
    <definedName name="____pup1" localSheetId="33">#REF!</definedName>
    <definedName name="____pup1">#REF!</definedName>
    <definedName name="____pup2" localSheetId="33">#REF!</definedName>
    <definedName name="____pup2">#REF!</definedName>
    <definedName name="____RO1" localSheetId="33">#REF!</definedName>
    <definedName name="____RO1">#REF!</definedName>
    <definedName name="___AD1" localSheetId="33">#REF!</definedName>
    <definedName name="___AD1">#REF!</definedName>
    <definedName name="___AD2" localSheetId="33">#REF!</definedName>
    <definedName name="___AD2">#REF!</definedName>
    <definedName name="___KS1" localSheetId="33">#REF!</definedName>
    <definedName name="___KS1">#REF!</definedName>
    <definedName name="___KS2" localSheetId="33">#REF!</definedName>
    <definedName name="___KS2">#REF!</definedName>
    <definedName name="___KS3" localSheetId="33">#REF!</definedName>
    <definedName name="___KS3">#REF!</definedName>
    <definedName name="___lea95" localSheetId="33">#REF!</definedName>
    <definedName name="___lea95">#REF!</definedName>
    <definedName name="___lea96" localSheetId="33">#REF!</definedName>
    <definedName name="___lea96">#REF!</definedName>
    <definedName name="___lea97" localSheetId="33">#REF!</definedName>
    <definedName name="___lea97">#REF!</definedName>
    <definedName name="___lea98" localSheetId="33">#REF!</definedName>
    <definedName name="___lea98">#REF!</definedName>
    <definedName name="___lu9495" localSheetId="33">#REF!</definedName>
    <definedName name="___lu9495">#REF!</definedName>
    <definedName name="___lu9596" localSheetId="33">#REF!</definedName>
    <definedName name="___lu9596">#REF!</definedName>
    <definedName name="___lu9697" localSheetId="33">#REF!</definedName>
    <definedName name="___lu9697">#REF!</definedName>
    <definedName name="___Num2" localSheetId="33">'[1]Running info'!#REF!</definedName>
    <definedName name="___Num2">'[1]Running info'!#REF!</definedName>
    <definedName name="___pup1" localSheetId="33">#REF!</definedName>
    <definedName name="___pup1">#REF!</definedName>
    <definedName name="___pup2" localSheetId="33">#REF!</definedName>
    <definedName name="___pup2">#REF!</definedName>
    <definedName name="___RO1" localSheetId="33">#REF!</definedName>
    <definedName name="___RO1">#REF!</definedName>
    <definedName name="___v2" localSheetId="23" hidden="1">[2]weekly!#REF!</definedName>
    <definedName name="___v2" localSheetId="25" hidden="1">[2]weekly!#REF!</definedName>
    <definedName name="___v2" localSheetId="26" hidden="1">[2]weekly!#REF!</definedName>
    <definedName name="___v2" localSheetId="28" hidden="1">[2]weekly!#REF!</definedName>
    <definedName name="___v2" localSheetId="29" hidden="1">[2]weekly!#REF!</definedName>
    <definedName name="___v2" localSheetId="18" hidden="1">[2]weekly!#REF!</definedName>
    <definedName name="___v2" localSheetId="21" hidden="1">[2]weekly!#REF!</definedName>
    <definedName name="___v2" localSheetId="33" hidden="1">[2]weekly!#REF!</definedName>
    <definedName name="___v2" localSheetId="16" hidden="1">[2]weekly!#REF!</definedName>
    <definedName name="___v2" localSheetId="14" hidden="1">[2]weekly!#REF!</definedName>
    <definedName name="___v2" localSheetId="13" hidden="1">[2]weekly!#REF!</definedName>
    <definedName name="___v2" localSheetId="3" hidden="1">[2]weekly!#REF!</definedName>
    <definedName name="___v2" localSheetId="31"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23" hidden="1">[2]weekly!#REF!</definedName>
    <definedName name="__123Graph_ADUMMY" localSheetId="25" hidden="1">[2]weekly!#REF!</definedName>
    <definedName name="__123Graph_ADUMMY" localSheetId="26" hidden="1">[2]weekly!#REF!</definedName>
    <definedName name="__123Graph_ADUMMY" localSheetId="28" hidden="1">[2]weekly!#REF!</definedName>
    <definedName name="__123Graph_ADUMMY" localSheetId="29" hidden="1">[2]weekly!#REF!</definedName>
    <definedName name="__123Graph_ADUMMY" localSheetId="18" hidden="1">[2]weekly!#REF!</definedName>
    <definedName name="__123Graph_ADUMMY" localSheetId="21" hidden="1">[2]weekly!#REF!</definedName>
    <definedName name="__123Graph_ADUMMY" localSheetId="33" hidden="1">[2]weekly!#REF!</definedName>
    <definedName name="__123Graph_ADUMMY" localSheetId="16" hidden="1">[2]weekly!#REF!</definedName>
    <definedName name="__123Graph_ADUMMY" localSheetId="14" hidden="1">[2]weekly!#REF!</definedName>
    <definedName name="__123Graph_ADUMMY" localSheetId="13" hidden="1">[2]weekly!#REF!</definedName>
    <definedName name="__123Graph_ADUMMY" localSheetId="3" hidden="1">[2]weekly!#REF!</definedName>
    <definedName name="__123Graph_ADUMMY" localSheetId="31"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23" hidden="1">[2]weekly!#REF!</definedName>
    <definedName name="__123Graph_AMAIN" localSheetId="25" hidden="1">[2]weekly!#REF!</definedName>
    <definedName name="__123Graph_AMAIN" localSheetId="26" hidden="1">[2]weekly!#REF!</definedName>
    <definedName name="__123Graph_AMAIN" localSheetId="28" hidden="1">[2]weekly!#REF!</definedName>
    <definedName name="__123Graph_AMAIN" localSheetId="29" hidden="1">[2]weekly!#REF!</definedName>
    <definedName name="__123Graph_AMAIN" localSheetId="18" hidden="1">[2]weekly!#REF!</definedName>
    <definedName name="__123Graph_AMAIN" localSheetId="21" hidden="1">[2]weekly!#REF!</definedName>
    <definedName name="__123Graph_AMAIN" localSheetId="33" hidden="1">[2]weekly!#REF!</definedName>
    <definedName name="__123Graph_AMAIN" localSheetId="16" hidden="1">[2]weekly!#REF!</definedName>
    <definedName name="__123Graph_AMAIN" localSheetId="14" hidden="1">[2]weekly!#REF!</definedName>
    <definedName name="__123Graph_AMAIN" localSheetId="13" hidden="1">[2]weekly!#REF!</definedName>
    <definedName name="__123Graph_AMAIN" localSheetId="3" hidden="1">[2]weekly!#REF!</definedName>
    <definedName name="__123Graph_AMAIN" localSheetId="31"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23" hidden="1">[2]weekly!#REF!</definedName>
    <definedName name="__123Graph_AMONTHLY" localSheetId="25" hidden="1">[2]weekly!#REF!</definedName>
    <definedName name="__123Graph_AMONTHLY" localSheetId="26" hidden="1">[2]weekly!#REF!</definedName>
    <definedName name="__123Graph_AMONTHLY" localSheetId="28" hidden="1">[2]weekly!#REF!</definedName>
    <definedName name="__123Graph_AMONTHLY" localSheetId="29" hidden="1">[2]weekly!#REF!</definedName>
    <definedName name="__123Graph_AMONTHLY" localSheetId="18" hidden="1">[2]weekly!#REF!</definedName>
    <definedName name="__123Graph_AMONTHLY" localSheetId="21" hidden="1">[2]weekly!#REF!</definedName>
    <definedName name="__123Graph_AMONTHLY" localSheetId="33" hidden="1">[2]weekly!#REF!</definedName>
    <definedName name="__123Graph_AMONTHLY" localSheetId="16" hidden="1">[2]weekly!#REF!</definedName>
    <definedName name="__123Graph_AMONTHLY" localSheetId="14" hidden="1">[2]weekly!#REF!</definedName>
    <definedName name="__123Graph_AMONTHLY" localSheetId="13" hidden="1">[2]weekly!#REF!</definedName>
    <definedName name="__123Graph_AMONTHLY" localSheetId="3" hidden="1">[2]weekly!#REF!</definedName>
    <definedName name="__123Graph_AMONTHLY" localSheetId="31"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23" hidden="1">[2]weekly!#REF!</definedName>
    <definedName name="__123Graph_AMONTHLY2" localSheetId="25" hidden="1">[2]weekly!#REF!</definedName>
    <definedName name="__123Graph_AMONTHLY2" localSheetId="26" hidden="1">[2]weekly!#REF!</definedName>
    <definedName name="__123Graph_AMONTHLY2" localSheetId="28" hidden="1">[2]weekly!#REF!</definedName>
    <definedName name="__123Graph_AMONTHLY2" localSheetId="29" hidden="1">[2]weekly!#REF!</definedName>
    <definedName name="__123Graph_AMONTHLY2" localSheetId="18" hidden="1">[2]weekly!#REF!</definedName>
    <definedName name="__123Graph_AMONTHLY2" localSheetId="21" hidden="1">[2]weekly!#REF!</definedName>
    <definedName name="__123Graph_AMONTHLY2" localSheetId="33" hidden="1">[2]weekly!#REF!</definedName>
    <definedName name="__123Graph_AMONTHLY2" localSheetId="16" hidden="1">[2]weekly!#REF!</definedName>
    <definedName name="__123Graph_AMONTHLY2" localSheetId="14" hidden="1">[2]weekly!#REF!</definedName>
    <definedName name="__123Graph_AMONTHLY2" localSheetId="13" hidden="1">[2]weekly!#REF!</definedName>
    <definedName name="__123Graph_AMONTHLY2" localSheetId="3" hidden="1">[2]weekly!#REF!</definedName>
    <definedName name="__123Graph_AMONTHLY2" localSheetId="31"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23" hidden="1">[2]weekly!#REF!</definedName>
    <definedName name="__123Graph_BDUMMY" localSheetId="25" hidden="1">[2]weekly!#REF!</definedName>
    <definedName name="__123Graph_BDUMMY" localSheetId="26" hidden="1">[2]weekly!#REF!</definedName>
    <definedName name="__123Graph_BDUMMY" localSheetId="28" hidden="1">[2]weekly!#REF!</definedName>
    <definedName name="__123Graph_BDUMMY" localSheetId="29" hidden="1">[2]weekly!#REF!</definedName>
    <definedName name="__123Graph_BDUMMY" localSheetId="18" hidden="1">[2]weekly!#REF!</definedName>
    <definedName name="__123Graph_BDUMMY" localSheetId="21" hidden="1">[2]weekly!#REF!</definedName>
    <definedName name="__123Graph_BDUMMY" localSheetId="33" hidden="1">[2]weekly!#REF!</definedName>
    <definedName name="__123Graph_BDUMMY" localSheetId="16" hidden="1">[2]weekly!#REF!</definedName>
    <definedName name="__123Graph_BDUMMY" localSheetId="14" hidden="1">[2]weekly!#REF!</definedName>
    <definedName name="__123Graph_BDUMMY" localSheetId="13" hidden="1">[2]weekly!#REF!</definedName>
    <definedName name="__123Graph_BDUMMY" localSheetId="3" hidden="1">[2]weekly!#REF!</definedName>
    <definedName name="__123Graph_BDUMMY" localSheetId="31"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23" hidden="1">[2]weekly!#REF!</definedName>
    <definedName name="__123Graph_BMAIN" localSheetId="25" hidden="1">[2]weekly!#REF!</definedName>
    <definedName name="__123Graph_BMAIN" localSheetId="26" hidden="1">[2]weekly!#REF!</definedName>
    <definedName name="__123Graph_BMAIN" localSheetId="28" hidden="1">[2]weekly!#REF!</definedName>
    <definedName name="__123Graph_BMAIN" localSheetId="29" hidden="1">[2]weekly!#REF!</definedName>
    <definedName name="__123Graph_BMAIN" localSheetId="18" hidden="1">[2]weekly!#REF!</definedName>
    <definedName name="__123Graph_BMAIN" localSheetId="21" hidden="1">[2]weekly!#REF!</definedName>
    <definedName name="__123Graph_BMAIN" localSheetId="33" hidden="1">[2]weekly!#REF!</definedName>
    <definedName name="__123Graph_BMAIN" localSheetId="16" hidden="1">[2]weekly!#REF!</definedName>
    <definedName name="__123Graph_BMAIN" localSheetId="14" hidden="1">[2]weekly!#REF!</definedName>
    <definedName name="__123Graph_BMAIN" localSheetId="13" hidden="1">[2]weekly!#REF!</definedName>
    <definedName name="__123Graph_BMAIN" localSheetId="3" hidden="1">[2]weekly!#REF!</definedName>
    <definedName name="__123Graph_BMAIN" localSheetId="31"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23" hidden="1">[2]weekly!#REF!</definedName>
    <definedName name="__123Graph_BMONTHLY" localSheetId="25" hidden="1">[2]weekly!#REF!</definedName>
    <definedName name="__123Graph_BMONTHLY" localSheetId="26" hidden="1">[2]weekly!#REF!</definedName>
    <definedName name="__123Graph_BMONTHLY" localSheetId="28" hidden="1">[2]weekly!#REF!</definedName>
    <definedName name="__123Graph_BMONTHLY" localSheetId="29" hidden="1">[2]weekly!#REF!</definedName>
    <definedName name="__123Graph_BMONTHLY" localSheetId="18" hidden="1">[2]weekly!#REF!</definedName>
    <definedName name="__123Graph_BMONTHLY" localSheetId="21" hidden="1">[2]weekly!#REF!</definedName>
    <definedName name="__123Graph_BMONTHLY" localSheetId="33" hidden="1">[2]weekly!#REF!</definedName>
    <definedName name="__123Graph_BMONTHLY" localSheetId="16" hidden="1">[2]weekly!#REF!</definedName>
    <definedName name="__123Graph_BMONTHLY" localSheetId="14" hidden="1">[2]weekly!#REF!</definedName>
    <definedName name="__123Graph_BMONTHLY" localSheetId="13" hidden="1">[2]weekly!#REF!</definedName>
    <definedName name="__123Graph_BMONTHLY" localSheetId="3" hidden="1">[2]weekly!#REF!</definedName>
    <definedName name="__123Graph_BMONTHLY" localSheetId="31"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23" hidden="1">[2]weekly!#REF!</definedName>
    <definedName name="__123Graph_BMONTHLY2" localSheetId="25" hidden="1">[2]weekly!#REF!</definedName>
    <definedName name="__123Graph_BMONTHLY2" localSheetId="26" hidden="1">[2]weekly!#REF!</definedName>
    <definedName name="__123Graph_BMONTHLY2" localSheetId="28" hidden="1">[2]weekly!#REF!</definedName>
    <definedName name="__123Graph_BMONTHLY2" localSheetId="29" hidden="1">[2]weekly!#REF!</definedName>
    <definedName name="__123Graph_BMONTHLY2" localSheetId="18" hidden="1">[2]weekly!#REF!</definedName>
    <definedName name="__123Graph_BMONTHLY2" localSheetId="21" hidden="1">[2]weekly!#REF!</definedName>
    <definedName name="__123Graph_BMONTHLY2" localSheetId="33" hidden="1">[2]weekly!#REF!</definedName>
    <definedName name="__123Graph_BMONTHLY2" localSheetId="16" hidden="1">[2]weekly!#REF!</definedName>
    <definedName name="__123Graph_BMONTHLY2" localSheetId="14" hidden="1">[2]weekly!#REF!</definedName>
    <definedName name="__123Graph_BMONTHLY2" localSheetId="13" hidden="1">[2]weekly!#REF!</definedName>
    <definedName name="__123Graph_BMONTHLY2" localSheetId="3" hidden="1">[2]weekly!#REF!</definedName>
    <definedName name="__123Graph_BMONTHLY2" localSheetId="31"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23" hidden="1">[2]weekly!#REF!</definedName>
    <definedName name="__123Graph_CDUMMY" localSheetId="25" hidden="1">[2]weekly!#REF!</definedName>
    <definedName name="__123Graph_CDUMMY" localSheetId="26" hidden="1">[2]weekly!#REF!</definedName>
    <definedName name="__123Graph_CDUMMY" localSheetId="28" hidden="1">[2]weekly!#REF!</definedName>
    <definedName name="__123Graph_CDUMMY" localSheetId="29" hidden="1">[2]weekly!#REF!</definedName>
    <definedName name="__123Graph_CDUMMY" localSheetId="18" hidden="1">[2]weekly!#REF!</definedName>
    <definedName name="__123Graph_CDUMMY" localSheetId="21" hidden="1">[2]weekly!#REF!</definedName>
    <definedName name="__123Graph_CDUMMY" localSheetId="33" hidden="1">[2]weekly!#REF!</definedName>
    <definedName name="__123Graph_CDUMMY" localSheetId="16" hidden="1">[2]weekly!#REF!</definedName>
    <definedName name="__123Graph_CDUMMY" localSheetId="14" hidden="1">[2]weekly!#REF!</definedName>
    <definedName name="__123Graph_CDUMMY" localSheetId="13" hidden="1">[2]weekly!#REF!</definedName>
    <definedName name="__123Graph_CDUMMY" localSheetId="3" hidden="1">[2]weekly!#REF!</definedName>
    <definedName name="__123Graph_CDUMMY" localSheetId="31"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23" hidden="1">[2]weekly!#REF!</definedName>
    <definedName name="__123Graph_CMONTHLY" localSheetId="25" hidden="1">[2]weekly!#REF!</definedName>
    <definedName name="__123Graph_CMONTHLY" localSheetId="26" hidden="1">[2]weekly!#REF!</definedName>
    <definedName name="__123Graph_CMONTHLY" localSheetId="28" hidden="1">[2]weekly!#REF!</definedName>
    <definedName name="__123Graph_CMONTHLY" localSheetId="29" hidden="1">[2]weekly!#REF!</definedName>
    <definedName name="__123Graph_CMONTHLY" localSheetId="18" hidden="1">[2]weekly!#REF!</definedName>
    <definedName name="__123Graph_CMONTHLY" localSheetId="21" hidden="1">[2]weekly!#REF!</definedName>
    <definedName name="__123Graph_CMONTHLY" localSheetId="33" hidden="1">[2]weekly!#REF!</definedName>
    <definedName name="__123Graph_CMONTHLY" localSheetId="16" hidden="1">[2]weekly!#REF!</definedName>
    <definedName name="__123Graph_CMONTHLY" localSheetId="14" hidden="1">[2]weekly!#REF!</definedName>
    <definedName name="__123Graph_CMONTHLY" localSheetId="13" hidden="1">[2]weekly!#REF!</definedName>
    <definedName name="__123Graph_CMONTHLY" localSheetId="3" hidden="1">[2]weekly!#REF!</definedName>
    <definedName name="__123Graph_CMONTHLY" localSheetId="31"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23" hidden="1">[2]weekly!#REF!</definedName>
    <definedName name="__123Graph_CMONTHLY2" localSheetId="25" hidden="1">[2]weekly!#REF!</definedName>
    <definedName name="__123Graph_CMONTHLY2" localSheetId="26" hidden="1">[2]weekly!#REF!</definedName>
    <definedName name="__123Graph_CMONTHLY2" localSheetId="28" hidden="1">[2]weekly!#REF!</definedName>
    <definedName name="__123Graph_CMONTHLY2" localSheetId="29" hidden="1">[2]weekly!#REF!</definedName>
    <definedName name="__123Graph_CMONTHLY2" localSheetId="18" hidden="1">[2]weekly!#REF!</definedName>
    <definedName name="__123Graph_CMONTHLY2" localSheetId="21" hidden="1">[2]weekly!#REF!</definedName>
    <definedName name="__123Graph_CMONTHLY2" localSheetId="33" hidden="1">[2]weekly!#REF!</definedName>
    <definedName name="__123Graph_CMONTHLY2" localSheetId="16" hidden="1">[2]weekly!#REF!</definedName>
    <definedName name="__123Graph_CMONTHLY2" localSheetId="14" hidden="1">[2]weekly!#REF!</definedName>
    <definedName name="__123Graph_CMONTHLY2" localSheetId="13" hidden="1">[2]weekly!#REF!</definedName>
    <definedName name="__123Graph_CMONTHLY2" localSheetId="3" hidden="1">[2]weekly!#REF!</definedName>
    <definedName name="__123Graph_CMONTHLY2" localSheetId="31"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23" hidden="1">[2]weekly!#REF!</definedName>
    <definedName name="__123Graph_DMONTHLY2" localSheetId="25" hidden="1">[2]weekly!#REF!</definedName>
    <definedName name="__123Graph_DMONTHLY2" localSheetId="26" hidden="1">[2]weekly!#REF!</definedName>
    <definedName name="__123Graph_DMONTHLY2" localSheetId="28" hidden="1">[2]weekly!#REF!</definedName>
    <definedName name="__123Graph_DMONTHLY2" localSheetId="29" hidden="1">[2]weekly!#REF!</definedName>
    <definedName name="__123Graph_DMONTHLY2" localSheetId="18" hidden="1">[2]weekly!#REF!</definedName>
    <definedName name="__123Graph_DMONTHLY2" localSheetId="21" hidden="1">[2]weekly!#REF!</definedName>
    <definedName name="__123Graph_DMONTHLY2" localSheetId="33" hidden="1">[2]weekly!#REF!</definedName>
    <definedName name="__123Graph_DMONTHLY2" localSheetId="16" hidden="1">[2]weekly!#REF!</definedName>
    <definedName name="__123Graph_DMONTHLY2" localSheetId="14" hidden="1">[2]weekly!#REF!</definedName>
    <definedName name="__123Graph_DMONTHLY2" localSheetId="13" hidden="1">[2]weekly!#REF!</definedName>
    <definedName name="__123Graph_DMONTHLY2" localSheetId="3" hidden="1">[2]weekly!#REF!</definedName>
    <definedName name="__123Graph_DMONTHLY2" localSheetId="31"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23" hidden="1">[2]weekly!#REF!</definedName>
    <definedName name="__123Graph_EMONTHLY2" localSheetId="25" hidden="1">[2]weekly!#REF!</definedName>
    <definedName name="__123Graph_EMONTHLY2" localSheetId="26" hidden="1">[2]weekly!#REF!</definedName>
    <definedName name="__123Graph_EMONTHLY2" localSheetId="28" hidden="1">[2]weekly!#REF!</definedName>
    <definedName name="__123Graph_EMONTHLY2" localSheetId="29" hidden="1">[2]weekly!#REF!</definedName>
    <definedName name="__123Graph_EMONTHLY2" localSheetId="18" hidden="1">[2]weekly!#REF!</definedName>
    <definedName name="__123Graph_EMONTHLY2" localSheetId="21" hidden="1">[2]weekly!#REF!</definedName>
    <definedName name="__123Graph_EMONTHLY2" localSheetId="33" hidden="1">[2]weekly!#REF!</definedName>
    <definedName name="__123Graph_EMONTHLY2" localSheetId="16" hidden="1">[2]weekly!#REF!</definedName>
    <definedName name="__123Graph_EMONTHLY2" localSheetId="14" hidden="1">[2]weekly!#REF!</definedName>
    <definedName name="__123Graph_EMONTHLY2" localSheetId="13" hidden="1">[2]weekly!#REF!</definedName>
    <definedName name="__123Graph_EMONTHLY2" localSheetId="3" hidden="1">[2]weekly!#REF!</definedName>
    <definedName name="__123Graph_EMONTHLY2" localSheetId="31"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23" hidden="1">[2]weekly!#REF!</definedName>
    <definedName name="__123Graph_FMONTHLY2" localSheetId="25" hidden="1">[2]weekly!#REF!</definedName>
    <definedName name="__123Graph_FMONTHLY2" localSheetId="26" hidden="1">[2]weekly!#REF!</definedName>
    <definedName name="__123Graph_FMONTHLY2" localSheetId="28" hidden="1">[2]weekly!#REF!</definedName>
    <definedName name="__123Graph_FMONTHLY2" localSheetId="29" hidden="1">[2]weekly!#REF!</definedName>
    <definedName name="__123Graph_FMONTHLY2" localSheetId="18" hidden="1">[2]weekly!#REF!</definedName>
    <definedName name="__123Graph_FMONTHLY2" localSheetId="21" hidden="1">[2]weekly!#REF!</definedName>
    <definedName name="__123Graph_FMONTHLY2" localSheetId="33" hidden="1">[2]weekly!#REF!</definedName>
    <definedName name="__123Graph_FMONTHLY2" localSheetId="16" hidden="1">[2]weekly!#REF!</definedName>
    <definedName name="__123Graph_FMONTHLY2" localSheetId="14" hidden="1">[2]weekly!#REF!</definedName>
    <definedName name="__123Graph_FMONTHLY2" localSheetId="13" hidden="1">[2]weekly!#REF!</definedName>
    <definedName name="__123Graph_FMONTHLY2" localSheetId="3" hidden="1">[2]weekly!#REF!</definedName>
    <definedName name="__123Graph_FMONTHLY2" localSheetId="31"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23" hidden="1">[2]weekly!#REF!</definedName>
    <definedName name="__123Graph_XMAIN" localSheetId="25" hidden="1">[2]weekly!#REF!</definedName>
    <definedName name="__123Graph_XMAIN" localSheetId="26" hidden="1">[2]weekly!#REF!</definedName>
    <definedName name="__123Graph_XMAIN" localSheetId="28" hidden="1">[2]weekly!#REF!</definedName>
    <definedName name="__123Graph_XMAIN" localSheetId="29" hidden="1">[2]weekly!#REF!</definedName>
    <definedName name="__123Graph_XMAIN" localSheetId="18" hidden="1">[2]weekly!#REF!</definedName>
    <definedName name="__123Graph_XMAIN" localSheetId="21" hidden="1">[2]weekly!#REF!</definedName>
    <definedName name="__123Graph_XMAIN" localSheetId="33" hidden="1">[2]weekly!#REF!</definedName>
    <definedName name="__123Graph_XMAIN" localSheetId="16" hidden="1">[2]weekly!#REF!</definedName>
    <definedName name="__123Graph_XMAIN" localSheetId="14" hidden="1">[2]weekly!#REF!</definedName>
    <definedName name="__123Graph_XMAIN" localSheetId="13" hidden="1">[2]weekly!#REF!</definedName>
    <definedName name="__123Graph_XMAIN" localSheetId="3" hidden="1">[2]weekly!#REF!</definedName>
    <definedName name="__123Graph_XMAIN" localSheetId="31"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23" hidden="1">[2]weekly!#REF!</definedName>
    <definedName name="__123Graph_XMONTHLY" localSheetId="25" hidden="1">[2]weekly!#REF!</definedName>
    <definedName name="__123Graph_XMONTHLY" localSheetId="26" hidden="1">[2]weekly!#REF!</definedName>
    <definedName name="__123Graph_XMONTHLY" localSheetId="28" hidden="1">[2]weekly!#REF!</definedName>
    <definedName name="__123Graph_XMONTHLY" localSheetId="29" hidden="1">[2]weekly!#REF!</definedName>
    <definedName name="__123Graph_XMONTHLY" localSheetId="18" hidden="1">[2]weekly!#REF!</definedName>
    <definedName name="__123Graph_XMONTHLY" localSheetId="21" hidden="1">[2]weekly!#REF!</definedName>
    <definedName name="__123Graph_XMONTHLY" localSheetId="33" hidden="1">[2]weekly!#REF!</definedName>
    <definedName name="__123Graph_XMONTHLY" localSheetId="16" hidden="1">[2]weekly!#REF!</definedName>
    <definedName name="__123Graph_XMONTHLY" localSheetId="14" hidden="1">[2]weekly!#REF!</definedName>
    <definedName name="__123Graph_XMONTHLY" localSheetId="13" hidden="1">[2]weekly!#REF!</definedName>
    <definedName name="__123Graph_XMONTHLY" localSheetId="3" hidden="1">[2]weekly!#REF!</definedName>
    <definedName name="__123Graph_XMONTHLY" localSheetId="31"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23" hidden="1">[2]weekly!#REF!</definedName>
    <definedName name="__123Graph_XMONTHLY2" localSheetId="25" hidden="1">[2]weekly!#REF!</definedName>
    <definedName name="__123Graph_XMONTHLY2" localSheetId="26" hidden="1">[2]weekly!#REF!</definedName>
    <definedName name="__123Graph_XMONTHLY2" localSheetId="28" hidden="1">[2]weekly!#REF!</definedName>
    <definedName name="__123Graph_XMONTHLY2" localSheetId="29" hidden="1">[2]weekly!#REF!</definedName>
    <definedName name="__123Graph_XMONTHLY2" localSheetId="18" hidden="1">[2]weekly!#REF!</definedName>
    <definedName name="__123Graph_XMONTHLY2" localSheetId="21" hidden="1">[2]weekly!#REF!</definedName>
    <definedName name="__123Graph_XMONTHLY2" localSheetId="33" hidden="1">[2]weekly!#REF!</definedName>
    <definedName name="__123Graph_XMONTHLY2" localSheetId="16" hidden="1">[2]weekly!#REF!</definedName>
    <definedName name="__123Graph_XMONTHLY2" localSheetId="14" hidden="1">[2]weekly!#REF!</definedName>
    <definedName name="__123Graph_XMONTHLY2" localSheetId="13" hidden="1">[2]weekly!#REF!</definedName>
    <definedName name="__123Graph_XMONTHLY2" localSheetId="3" hidden="1">[2]weekly!#REF!</definedName>
    <definedName name="__123Graph_XMONTHLY2" localSheetId="31"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3">#REF!</definedName>
    <definedName name="__AD1">#REF!</definedName>
    <definedName name="__AD2" localSheetId="33">#REF!</definedName>
    <definedName name="__AD2">#REF!</definedName>
    <definedName name="__KS1" localSheetId="33">#REF!</definedName>
    <definedName name="__KS1">#REF!</definedName>
    <definedName name="__KS2" localSheetId="33">#REF!</definedName>
    <definedName name="__KS2">#REF!</definedName>
    <definedName name="__KS3" localSheetId="33">#REF!</definedName>
    <definedName name="__KS3">#REF!</definedName>
    <definedName name="__lea95" localSheetId="33">#REF!</definedName>
    <definedName name="__lea95">#REF!</definedName>
    <definedName name="__lea96" localSheetId="33">#REF!</definedName>
    <definedName name="__lea96">#REF!</definedName>
    <definedName name="__lea97" localSheetId="33">#REF!</definedName>
    <definedName name="__lea97">#REF!</definedName>
    <definedName name="__lea98" localSheetId="33">#REF!</definedName>
    <definedName name="__lea98">#REF!</definedName>
    <definedName name="__lu9495" localSheetId="33">#REF!</definedName>
    <definedName name="__lu9495">#REF!</definedName>
    <definedName name="__lu9596" localSheetId="33">#REF!</definedName>
    <definedName name="__lu9596">#REF!</definedName>
    <definedName name="__lu9697" localSheetId="33">#REF!</definedName>
    <definedName name="__lu9697">#REF!</definedName>
    <definedName name="__Num2" localSheetId="33">'[1]Running info'!#REF!</definedName>
    <definedName name="__Num2">'[1]Running info'!#REF!</definedName>
    <definedName name="__pup1" localSheetId="33">#REF!</definedName>
    <definedName name="__pup1">#REF!</definedName>
    <definedName name="__pup2" localSheetId="33">#REF!</definedName>
    <definedName name="__pup2">#REF!</definedName>
    <definedName name="__RO1" localSheetId="33">#REF!</definedName>
    <definedName name="__RO1">#REF!</definedName>
    <definedName name="__v2" localSheetId="23" hidden="1">[2]weekly!#REF!</definedName>
    <definedName name="__v2" localSheetId="25" hidden="1">[2]weekly!#REF!</definedName>
    <definedName name="__v2" localSheetId="26" hidden="1">[2]weekly!#REF!</definedName>
    <definedName name="__v2" localSheetId="28" hidden="1">[2]weekly!#REF!</definedName>
    <definedName name="__v2" localSheetId="29" hidden="1">[2]weekly!#REF!</definedName>
    <definedName name="__v2" localSheetId="18" hidden="1">[2]weekly!#REF!</definedName>
    <definedName name="__v2" localSheetId="21" hidden="1">[2]weekly!#REF!</definedName>
    <definedName name="__v2" localSheetId="33" hidden="1">[2]weekly!#REF!</definedName>
    <definedName name="__v2" localSheetId="16" hidden="1">[2]weekly!#REF!</definedName>
    <definedName name="__v2" localSheetId="14" hidden="1">[2]weekly!#REF!</definedName>
    <definedName name="__v2" localSheetId="13" hidden="1">[2]weekly!#REF!</definedName>
    <definedName name="__v2" localSheetId="3" hidden="1">[2]weekly!#REF!</definedName>
    <definedName name="__v2" localSheetId="31"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3">#REF!</definedName>
    <definedName name="_AD1">#REF!</definedName>
    <definedName name="_AD2" localSheetId="33">#REF!</definedName>
    <definedName name="_AD2">#REF!</definedName>
    <definedName name="_xlnm._FilterDatabase" localSheetId="22" hidden="1">APT!$A$19:$BD$109</definedName>
    <definedName name="_xlnm._FilterDatabase" localSheetId="24" hidden="1">APTCR!$A$19:$K$242</definedName>
    <definedName name="_xlnm._FilterDatabase" localSheetId="23" hidden="1">APTPay!$A$19:$J$185</definedName>
    <definedName name="_xlnm._FilterDatabase" localSheetId="25" hidden="1">DEDEL!$A$19:$AH$262</definedName>
    <definedName name="_xlnm._FilterDatabase" localSheetId="27" hidden="1">GRANTS!$A$19:$AL$220</definedName>
    <definedName name="_xlnm._FilterDatabase" localSheetId="28" hidden="1">GRANTSPAY!$A$19:$H$243</definedName>
    <definedName name="_xlnm._FilterDatabase" localSheetId="29" hidden="1">'HN TOPUPS'!$A$7:$BD$188</definedName>
    <definedName name="_xlnm._FilterDatabase" localSheetId="17" hidden="1">HNPlaces!$A$19:$Q$133</definedName>
    <definedName name="_xlnm._FilterDatabase" localSheetId="18" hidden="1">HNPlacesPay!$A$19:$K$51</definedName>
    <definedName name="_xlnm._FilterDatabase" localSheetId="34" hidden="1">IntegraPayroll!$A$8:$S$2637</definedName>
    <definedName name="_xlnm._FilterDatabase" localSheetId="19" hidden="1">MISC!$A$19:$AH$149</definedName>
    <definedName name="_xlnm._FilterDatabase" localSheetId="32" hidden="1">'Payroll Totals by Month'!$A$2:$K$60</definedName>
    <definedName name="_xlnm._FilterDatabase" localSheetId="33" hidden="1">PayrollCR!$A$19:$H$242</definedName>
    <definedName name="_xlnm._FilterDatabase" localSheetId="15" hidden="1">POST16!$A$19:$AL$26</definedName>
    <definedName name="_xlnm._FilterDatabase" localSheetId="12" hidden="1">PPG!$A$19:$AM$158</definedName>
    <definedName name="_xlnm._FilterDatabase" localSheetId="13" hidden="1">PPGPAY!$A$19:$J$398</definedName>
    <definedName name="_xlnm._FilterDatabase" localSheetId="3" hidden="1">Rates!$A$5:$AH$287</definedName>
    <definedName name="_xlnm._FilterDatabase" localSheetId="4" hidden="1">Schools!$A$5:$S$185</definedName>
    <definedName name="_xlnm._FilterDatabase" localSheetId="30" hidden="1">SEN!$A$19:$AH$150</definedName>
    <definedName name="_xlnm._FilterDatabase" localSheetId="7" hidden="1">'Sept All Transactions'!$A$1:$S$1200</definedName>
    <definedName name="_xlnm._FilterDatabase" localSheetId="9" hidden="1">TPG!$A$19:$AN$205</definedName>
    <definedName name="_xlnm._FilterDatabase" localSheetId="11" hidden="1">TPGCR!$A$19:$J$275</definedName>
    <definedName name="_xlnm._FilterDatabase" localSheetId="10" hidden="1">TPGPAY!$A$19:$R$275</definedName>
    <definedName name="_Key1" localSheetId="23"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localSheetId="18" hidden="1">#REF!</definedName>
    <definedName name="_Key1" localSheetId="21" hidden="1">#REF!</definedName>
    <definedName name="_Key1" localSheetId="33" hidden="1">#REF!</definedName>
    <definedName name="_Key1" localSheetId="16" hidden="1">#REF!</definedName>
    <definedName name="_Key1" localSheetId="14" hidden="1">#REF!</definedName>
    <definedName name="_Key1" localSheetId="13" hidden="1">#REF!</definedName>
    <definedName name="_Key1" localSheetId="3" hidden="1">#REF!</definedName>
    <definedName name="_Key1" localSheetId="8" hidden="1">#REF!</definedName>
    <definedName name="_Key1" localSheetId="31" hidden="1">#REF!</definedName>
    <definedName name="_Key1" localSheetId="11" hidden="1">#REF!</definedName>
    <definedName name="_Key1" localSheetId="10" hidden="1">#REF!</definedName>
    <definedName name="_Key1" hidden="1">#REF!</definedName>
    <definedName name="_KS1" localSheetId="33">#REF!</definedName>
    <definedName name="_KS1">#REF!</definedName>
    <definedName name="_KS2" localSheetId="33">#REF!</definedName>
    <definedName name="_KS2">#REF!</definedName>
    <definedName name="_KS3" localSheetId="33">#REF!</definedName>
    <definedName name="_KS3">#REF!</definedName>
    <definedName name="_lea95" localSheetId="33">#REF!</definedName>
    <definedName name="_lea95">#REF!</definedName>
    <definedName name="_lea96" localSheetId="33">#REF!</definedName>
    <definedName name="_lea96">#REF!</definedName>
    <definedName name="_lea97" localSheetId="33">#REF!</definedName>
    <definedName name="_lea97">#REF!</definedName>
    <definedName name="_lea98" localSheetId="33">#REF!</definedName>
    <definedName name="_lea98">#REF!</definedName>
    <definedName name="_lu9495" localSheetId="33">#REF!</definedName>
    <definedName name="_lu9495">#REF!</definedName>
    <definedName name="_lu9596" localSheetId="33">#REF!</definedName>
    <definedName name="_lu9596">#REF!</definedName>
    <definedName name="_lu9697" localSheetId="33">#REF!</definedName>
    <definedName name="_lu9697">#REF!</definedName>
    <definedName name="_Num2" localSheetId="33">'[1]Running info'!#REF!</definedName>
    <definedName name="_Num2">'[1]Running info'!#REF!</definedName>
    <definedName name="_Order1" hidden="1">255</definedName>
    <definedName name="_Order2" hidden="1">0</definedName>
    <definedName name="_pup1" localSheetId="33">#REF!</definedName>
    <definedName name="_pup1">#REF!</definedName>
    <definedName name="_pup2" localSheetId="33">#REF!</definedName>
    <definedName name="_pup2">#REF!</definedName>
    <definedName name="_RO1" localSheetId="33">#REF!</definedName>
    <definedName name="_RO1">#REF!</definedName>
    <definedName name="_Sort" localSheetId="23" hidden="1">'[4]OPT D 2008-9'!#REF!</definedName>
    <definedName name="_Sort" localSheetId="25" hidden="1">'[4]OPT D 2008-9'!#REF!</definedName>
    <definedName name="_Sort" localSheetId="26" hidden="1">'[4]OPT D 2008-9'!#REF!</definedName>
    <definedName name="_Sort" localSheetId="28" hidden="1">'[4]OPT D 2008-9'!#REF!</definedName>
    <definedName name="_Sort" localSheetId="29" hidden="1">'[4]OPT D 2008-9'!#REF!</definedName>
    <definedName name="_Sort" localSheetId="18" hidden="1">'[4]OPT D 2008-9'!#REF!</definedName>
    <definedName name="_Sort" localSheetId="21" hidden="1">'[4]OPT D 2008-9'!#REF!</definedName>
    <definedName name="_Sort" localSheetId="33" hidden="1">'[4]OPT D 2008-9'!#REF!</definedName>
    <definedName name="_Sort" localSheetId="16" hidden="1">'[4]OPT D 2008-9'!#REF!</definedName>
    <definedName name="_Sort" localSheetId="14" hidden="1">'[4]OPT D 2008-9'!#REF!</definedName>
    <definedName name="_Sort" localSheetId="13" hidden="1">'[4]OPT D 2008-9'!#REF!</definedName>
    <definedName name="_Sort" localSheetId="3" hidden="1">'[4]OPT D 2008-9'!#REF!</definedName>
    <definedName name="_Sort" localSheetId="31" hidden="1">'[4]OPT D 2008-9'!#REF!</definedName>
    <definedName name="_Sort" localSheetId="11" hidden="1">'[4]OPT D 2008-9'!#REF!</definedName>
    <definedName name="_Sort" localSheetId="10" hidden="1">'[4]OPT D 2008-9'!#REF!</definedName>
    <definedName name="_Sort" hidden="1">'[4]OPT D 2008-9'!#REF!</definedName>
    <definedName name="_v2" localSheetId="23" hidden="1">[2]weekly!#REF!</definedName>
    <definedName name="_v2" localSheetId="25" hidden="1">[2]weekly!#REF!</definedName>
    <definedName name="_v2" localSheetId="26" hidden="1">[2]weekly!#REF!</definedName>
    <definedName name="_v2" localSheetId="28" hidden="1">[2]weekly!#REF!</definedName>
    <definedName name="_v2" localSheetId="29" hidden="1">[2]weekly!#REF!</definedName>
    <definedName name="_v2" localSheetId="18" hidden="1">[2]weekly!#REF!</definedName>
    <definedName name="_v2" localSheetId="21" hidden="1">[2]weekly!#REF!</definedName>
    <definedName name="_v2" localSheetId="33" hidden="1">[2]weekly!#REF!</definedName>
    <definedName name="_v2" localSheetId="16" hidden="1">[2]weekly!#REF!</definedName>
    <definedName name="_v2" localSheetId="14" hidden="1">[2]weekly!#REF!</definedName>
    <definedName name="_v2" localSheetId="13" hidden="1">[2]weekly!#REF!</definedName>
    <definedName name="_v2" localSheetId="3" hidden="1">[2]weekly!#REF!</definedName>
    <definedName name="_v2" localSheetId="31" hidden="1">[2]weekly!#REF!</definedName>
    <definedName name="_v2" localSheetId="11" hidden="1">[2]weekly!#REF!</definedName>
    <definedName name="_v2" localSheetId="10" hidden="1">[2]weekly!#REF!</definedName>
    <definedName name="_v2" hidden="1">[2]weekly!#REF!</definedName>
    <definedName name="ab" localSheetId="33">#REF!</definedName>
    <definedName name="ab">#REF!</definedName>
    <definedName name="ACA">[5]tables!$J$2:$K$152</definedName>
    <definedName name="ACA_Option" localSheetId="33">#REF!</definedName>
    <definedName name="ACA_Option">#REF!</definedName>
    <definedName name="ACA_Option_1" localSheetId="33">#REF!</definedName>
    <definedName name="ACA_Option_1">#REF!</definedName>
    <definedName name="ACA_table" localSheetId="33">#REF!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3">#REF!</definedName>
    <definedName name="AD">#REF!</definedName>
    <definedName name="ADJ3YO" localSheetId="33">'[7]3yo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3">#REF!</definedName>
    <definedName name="ADMIN">#REF!</definedName>
    <definedName name="admin.admin.costs" localSheetId="33">#REF!</definedName>
    <definedName name="admin.admin.costs">#REF!</definedName>
    <definedName name="admin.manual.costs" localSheetId="33">#REF!</definedName>
    <definedName name="admin.manual.costs">#REF!</definedName>
    <definedName name="admin.net.expend" localSheetId="33">#REF!</definedName>
    <definedName name="admin.net.expend">#REF!</definedName>
    <definedName name="admin.nonpay.costs" localSheetId="33">#REF!</definedName>
    <definedName name="admin.nonpay.costs">#REF!</definedName>
    <definedName name="admin.otherstaff.costs" localSheetId="33">#REF!</definedName>
    <definedName name="admin.otherstaff.costs">#REF!</definedName>
    <definedName name="admin.PRC" localSheetId="33">'[12]Other Forecasting'!#REF!</definedName>
    <definedName name="admin.PRC">'[12]Other Forecasting'!#REF!</definedName>
    <definedName name="admin.teachers.pay" localSheetId="33">#REF!</definedName>
    <definedName name="admin.teachers.pay">#REF!</definedName>
    <definedName name="adminpayinc.1" localSheetId="33">'[12]Inputs for SWGE Forecasting'!#REF!</definedName>
    <definedName name="adminpayinc.1">'[12]Inputs for SWGE Forecasting'!#REF!</definedName>
    <definedName name="adminprcprop" localSheetId="33">'[12]Other Forecasting'!#REF!</definedName>
    <definedName name="adminprcprop">'[12]Other Forecasting'!#REF!</definedName>
    <definedName name="admintotalprc" localSheetId="33">#REF!</definedName>
    <definedName name="admintotalprc">#REF!</definedName>
    <definedName name="ADULT" localSheetId="33">#REF!</definedName>
    <definedName name="ADULT">#REF!</definedName>
    <definedName name="adult.average.sal" localSheetId="33">'[13]Inputs for SWGE Forecasting'!#REF!</definedName>
    <definedName name="adult.average.sal">'[13]Inputs for SWGE Forecasting'!#REF!</definedName>
    <definedName name="adult.enhancement" localSheetId="33">'[13]Inputs for SWGE Forecasting'!#REF!</definedName>
    <definedName name="adult.enhancement">'[13]Inputs for SWGE Forecasting'!#REF!</definedName>
    <definedName name="adult.entitlement" localSheetId="33">'[13]Inputs for SWGE Forecasting'!#REF!</definedName>
    <definedName name="adult.entitlement">'[13]Inputs for SWGE Forecasting'!#REF!</definedName>
    <definedName name="adult.mortality" localSheetId="33">'[13]Inputs for SWGE Forecasting'!#REF!</definedName>
    <definedName name="adult.mortality">'[13]Inputs for SWGE Forecasting'!#REF!</definedName>
    <definedName name="adult.prc.costs" localSheetId="33">'[13]PRC Repricing Factor'!#REF!</definedName>
    <definedName name="adult.prc.costs">'[13]PRC Repricing Factor'!#REF!</definedName>
    <definedName name="adult.prc.nos" localSheetId="33">'[12]Inputs for SWGE Forecasting'!#REF!</definedName>
    <definedName name="adult.prc.nos">'[12]Inputs for SWGE Forecasting'!#REF!</definedName>
    <definedName name="adult.redundancy" localSheetId="33">'[13]Inputs for SWGE Forecasting'!#REF!</definedName>
    <definedName name="adult.redundancy">'[13]Inputs for SWGE Forecasting'!#REF!</definedName>
    <definedName name="adult.total.retirees" localSheetId="33">'[13]Inputs for SWGE Forecasting'!#REF!</definedName>
    <definedName name="adult.total.retirees">'[13]Inputs for SWGE Forecasting'!#REF!</definedName>
    <definedName name="adults.prc.index" localSheetId="33">'[13]PRC Repricing Factor'!#REF!</definedName>
    <definedName name="adults.prc.index">'[13]PRC Repricing Factor'!#REF!</definedName>
    <definedName name="ADV">'[14]Grant 1.2'!$I$3</definedName>
    <definedName name="ae" localSheetId="33">[15]TRANS!#REF!</definedName>
    <definedName name="ae">[15]TRANS!#REF!</definedName>
    <definedName name="AEN_UnitCost" localSheetId="33">#REF!</definedName>
    <definedName name="AEN_UnitCost">#REF!</definedName>
    <definedName name="AENuprate">'[16]03-04 Unit costs'!$D$7</definedName>
    <definedName name="Age_weighted_funding" localSheetId="33">#REF!</definedName>
    <definedName name="Age_weighted_funding">#REF!</definedName>
    <definedName name="ak" localSheetId="33">#REF!</definedName>
    <definedName name="ak">#REF!</definedName>
    <definedName name="all" localSheetId="33">#REF!</definedName>
    <definedName name="all">#REF!</definedName>
    <definedName name="All_distance_threshold">[8]Proforma!$G$42</definedName>
    <definedName name="All_primary_school_pupils" localSheetId="33">#REF!</definedName>
    <definedName name="All_primary_school_pupils">#REF!</definedName>
    <definedName name="All_PupilNo_threshold">[17]Proforma!$G$43</definedName>
    <definedName name="all_rows" localSheetId="33">#REF!</definedName>
    <definedName name="all_rows">#REF!</definedName>
    <definedName name="all_schools" localSheetId="33">#REF!</definedName>
    <definedName name="all_schools">#REF!</definedName>
    <definedName name="All_secondary_school_pupils" localSheetId="33">#REF!</definedName>
    <definedName name="All_secondary_school_pupils">#REF!</definedName>
    <definedName name="AllCol" localSheetId="33">#REF!</definedName>
    <definedName name="AllCol">#REF!</definedName>
    <definedName name="Alllines" localSheetId="33">#REF!</definedName>
    <definedName name="Alllines">#REF!</definedName>
    <definedName name="Allocations" localSheetId="33">#REF!</definedName>
    <definedName name="Allocations">#REF!</definedName>
    <definedName name="AllRow_1" localSheetId="33">#REF!</definedName>
    <definedName name="AllRow_1">#REF!</definedName>
    <definedName name="AllRow_2" localSheetId="33">#REF!</definedName>
    <definedName name="AllRow_2">#REF!</definedName>
    <definedName name="AllRow_3" localSheetId="33">#REF!</definedName>
    <definedName name="AllRow_3">#REF!</definedName>
    <definedName name="AllRow_4" localSheetId="33">#REF!</definedName>
    <definedName name="AllRow_4">#REF!</definedName>
    <definedName name="AllRow_5" localSheetId="33">#REF!</definedName>
    <definedName name="AllRow_5">#REF!</definedName>
    <definedName name="AllRow_6" localSheetId="33">#REF!</definedName>
    <definedName name="AllRow_6">#REF!</definedName>
    <definedName name="Alt_Gains_Cap">[11]Proforma!$J$77</definedName>
    <definedName name="am">[18]TRANSold1920!$J$1</definedName>
    <definedName name="amend.netexpend" localSheetId="33">#REF!</definedName>
    <definedName name="amend.netexpend">#REF!</definedName>
    <definedName name="amended.net.expend" localSheetId="33">'[19]Split Under Fives from Primary'!#REF!</definedName>
    <definedName name="amended.net.expend">'[19]Split Under Fives from Primary'!#REF!</definedName>
    <definedName name="Anchor_DD" localSheetId="33">'[20]G) De Delegation'!#REF!</definedName>
    <definedName name="Anchor_DD">'[20]G) De Delegation'!#REF!</definedName>
    <definedName name="Anchor_Factors">[21]Factors!$A$3</definedName>
    <definedName name="Anchor_Input" localSheetId="33">#REF!</definedName>
    <definedName name="Anchor_Input">#REF!</definedName>
    <definedName name="Anchor_NDShare" localSheetId="33">'[20]F) New Delegation Control'!#REF!</definedName>
    <definedName name="Anchor_NDShare">'[20]F) New Delegation Control'!#REF!</definedName>
    <definedName name="anchor_T1" localSheetId="33">#REF!</definedName>
    <definedName name="anchor_T1">#REF!</definedName>
    <definedName name="anchor_T4" localSheetId="33">#REF!</definedName>
    <definedName name="anchor_T4">#REF!</definedName>
    <definedName name="APRADJ">[18]TRANSold1920!$E$3212</definedName>
    <definedName name="APRILADJ">[18]TRANSold1920!$A$3207</definedName>
    <definedName name="ASB" localSheetId="33">#REF!</definedName>
    <definedName name="ASB">#REF!</definedName>
    <definedName name="ASD_Alt">[22]Classifications!$O$31</definedName>
    <definedName name="ass_ri" localSheetId="33">'[23]Adults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3">#REF!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3">#REF!</definedName>
    <definedName name="BeginCol_1">#REF!</definedName>
    <definedName name="BeginCol_2" localSheetId="33">#REF!</definedName>
    <definedName name="BeginCol_2">#REF!</definedName>
    <definedName name="BeginCol_3" localSheetId="33">#REF!</definedName>
    <definedName name="BeginCol_3">#REF!</definedName>
    <definedName name="BeginCol_4" localSheetId="33">#REF!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3">'[12]Other Forecasting'!#REF!</definedName>
    <definedName name="careers">'[12]Other Forecasting'!#REF!</definedName>
    <definedName name="careers.service" localSheetId="33">'[12]Inputs for SWGE Forecasting'!#REF!</definedName>
    <definedName name="careers.service">'[12]Inputs for SWGE Forecasting'!#REF!</definedName>
    <definedName name="cec_e" localSheetId="33">'[23]CE &amp; Strategy Fwd Plan'!#REF!</definedName>
    <definedName name="cec_e">'[23]CE &amp; Strategy Fwd Plan'!#REF!</definedName>
    <definedName name="cec_ri" localSheetId="33">'[23]CE &amp; Strategy Fwd Plan'!#REF!</definedName>
    <definedName name="cec_ri">'[23]CE &amp; Strategy Fwd Plan'!#REF!</definedName>
    <definedName name="Ceiling">[8]Proforma!$D$61</definedName>
    <definedName name="Centralblock">[29]Central!$C$11:$AZ$27</definedName>
    <definedName name="cexp_e" localSheetId="33">'[23]CentExp Fwd Plan'!#REF!</definedName>
    <definedName name="cexp_e">'[23]CentExp Fwd Plan'!#REF!</definedName>
    <definedName name="cexp_ri" localSheetId="33">'[23]CentExp Fwd Plan'!#REF!</definedName>
    <definedName name="cexp_ri">'[23]CentExp Fwd Plan'!#REF!</definedName>
    <definedName name="CG" localSheetId="33">#REF!</definedName>
    <definedName name="CG">#REF!</definedName>
    <definedName name="CG.admin.costs" localSheetId="33">#REF!</definedName>
    <definedName name="CG.admin.costs">#REF!</definedName>
    <definedName name="CG.gross.expend" localSheetId="33">#REF!</definedName>
    <definedName name="CG.gross.expend">#REF!</definedName>
    <definedName name="CG.income" localSheetId="33">#REF!</definedName>
    <definedName name="CG.income">#REF!</definedName>
    <definedName name="CG.manual.costs" localSheetId="33">#REF!</definedName>
    <definedName name="CG.manual.costs">#REF!</definedName>
    <definedName name="CG.net.expend" localSheetId="33">#REF!</definedName>
    <definedName name="CG.net.expend">#REF!</definedName>
    <definedName name="CG.nonpay.costs" localSheetId="33">#REF!</definedName>
    <definedName name="CG.nonpay.costs">#REF!</definedName>
    <definedName name="CG.otherstaff.costs" localSheetId="33">#REF!</definedName>
    <definedName name="CG.otherstaff.costs">#REF!</definedName>
    <definedName name="CG.PRC.proportion" localSheetId="33">'[12]Other Forecasting'!#REF!</definedName>
    <definedName name="CG.PRC.proportion">'[12]Other Forecasting'!#REF!</definedName>
    <definedName name="CG.teaching.costs" localSheetId="33">#REF!</definedName>
    <definedName name="CG.teaching.costs">#REF!</definedName>
    <definedName name="cgprctotal" localSheetId="33">#REF!</definedName>
    <definedName name="cgprctotal">#REF!</definedName>
    <definedName name="Chart_Change" localSheetId="33">#REF!</definedName>
    <definedName name="Chart_Change">#REF!</definedName>
    <definedName name="Chart_Ind" localSheetId="33">#REF!</definedName>
    <definedName name="Chart_Ind">#REF!</definedName>
    <definedName name="checkdate">[30]Menu!$B$5</definedName>
    <definedName name="CHILD_GUIDANCE" localSheetId="33">#REF!</definedName>
    <definedName name="CHILD_GUIDANCE">#REF!</definedName>
    <definedName name="CilCnt_4" localSheetId="33">#REF!</definedName>
    <definedName name="CilCnt_4">#REF!</definedName>
    <definedName name="claim" localSheetId="33">#REF!</definedName>
    <definedName name="claim">#REF!</definedName>
    <definedName name="claim2" localSheetId="33">#REF!</definedName>
    <definedName name="claim2">#REF!</definedName>
    <definedName name="Claremont">[31]MFG!$N$6</definedName>
    <definedName name="Client_Table">'[32]Client Data'!$A$3:$E$900</definedName>
    <definedName name="ClubForText">[22]Submit!$F$89</definedName>
    <definedName name="Col_Ref_DD" localSheetId="33">'[20]G) De Delegation'!#REF!</definedName>
    <definedName name="Col_Ref_DD">'[20]G) De Delegation'!#REF!</definedName>
    <definedName name="Col_Ref_Factors" localSheetId="33">'[20]C) Factors'!#REF!</definedName>
    <definedName name="Col_Ref_Factors">'[20]C) Factors'!#REF!</definedName>
    <definedName name="Col_Ref_Input" localSheetId="33">#REF!</definedName>
    <definedName name="Col_Ref_Input">#REF!</definedName>
    <definedName name="Col_Ref_NDShare" localSheetId="33">'[20]F) New Delegation Control'!#REF!</definedName>
    <definedName name="Col_Ref_NDShare">'[20]F) New Delegation Control'!#REF!</definedName>
    <definedName name="Col_Ref_T1" localSheetId="33">#REF!</definedName>
    <definedName name="Col_Ref_T1">#REF!</definedName>
    <definedName name="Col_Ref_T4" localSheetId="33">#REF!</definedName>
    <definedName name="Col_Ref_T4">#REF!</definedName>
    <definedName name="ColCnt_3" localSheetId="33">#REF!</definedName>
    <definedName name="ColCnt_3">#REF!</definedName>
    <definedName name="ColCnt_5" localSheetId="33">#REF!</definedName>
    <definedName name="ColCnt_5">#REF!</definedName>
    <definedName name="ColCnt_6" localSheetId="33">#REF!</definedName>
    <definedName name="ColCnt_6">#REF!</definedName>
    <definedName name="colls" localSheetId="33">#REF!</definedName>
    <definedName name="colls">#REF!</definedName>
    <definedName name="cols10" localSheetId="33">#REF!</definedName>
    <definedName name="cols10">#REF!</definedName>
    <definedName name="cols11" localSheetId="33">#REF!</definedName>
    <definedName name="cols11">#REF!</definedName>
    <definedName name="cols12" localSheetId="33">#REF!</definedName>
    <definedName name="cols12">#REF!</definedName>
    <definedName name="cols13" localSheetId="33">#REF!</definedName>
    <definedName name="cols13">#REF!</definedName>
    <definedName name="cols14" localSheetId="33">#REF!</definedName>
    <definedName name="cols14">#REF!</definedName>
    <definedName name="cols14a" localSheetId="33">#REF!</definedName>
    <definedName name="cols14a">#REF!</definedName>
    <definedName name="cols16" localSheetId="33">#REF!</definedName>
    <definedName name="cols16">#REF!</definedName>
    <definedName name="cols17" localSheetId="33">#REF!</definedName>
    <definedName name="cols17">#REF!</definedName>
    <definedName name="cols3a" localSheetId="33">#REF!</definedName>
    <definedName name="cols3a">#REF!</definedName>
    <definedName name="cols3b" localSheetId="33">#REF!</definedName>
    <definedName name="cols3b">#REF!</definedName>
    <definedName name="cols3c" localSheetId="33">#REF!</definedName>
    <definedName name="cols3c">#REF!</definedName>
    <definedName name="cols3d" localSheetId="33">#REF!</definedName>
    <definedName name="cols3d">#REF!</definedName>
    <definedName name="cols5" localSheetId="33">#REF!</definedName>
    <definedName name="cols5">#REF!</definedName>
    <definedName name="cols6" localSheetId="33">#REF!</definedName>
    <definedName name="cols6">#REF!</definedName>
    <definedName name="cols6a" localSheetId="33">#REF!</definedName>
    <definedName name="cols6a">#REF!</definedName>
    <definedName name="cols7" localSheetId="33">#REF!</definedName>
    <definedName name="cols7">#REF!</definedName>
    <definedName name="cols8" localSheetId="33">#REF!</definedName>
    <definedName name="cols8">#REF!</definedName>
    <definedName name="cols9" localSheetId="33">#REF!</definedName>
    <definedName name="cols9">#REF!</definedName>
    <definedName name="Complex" localSheetId="33">#REF!</definedName>
    <definedName name="Complex">#REF!</definedName>
    <definedName name="Condition_A" localSheetId="33">[27]Control!#REF!</definedName>
    <definedName name="Condition_A">[27]Control!#REF!</definedName>
    <definedName name="copyright" localSheetId="33">#REF!</definedName>
    <definedName name="copyright">#REF!</definedName>
    <definedName name="COUNTRY">[33]information!$H$3</definedName>
    <definedName name="cs_ri" localSheetId="33">'[23]Children Fwd Plan'!#REF!</definedName>
    <definedName name="cs_ri">'[23]Children Fwd Plan'!#REF!</definedName>
    <definedName name="ctrl_1516_Pot_DFC" localSheetId="33">[27]Control!#REF!</definedName>
    <definedName name="ctrl_1516_Pot_DFC">[27]Control!#REF!</definedName>
    <definedName name="ctrl_1617_pot_DFC" localSheetId="33">[27]Control!#REF!</definedName>
    <definedName name="ctrl_1617_pot_DFC">[27]Control!#REF!</definedName>
    <definedName name="ctrl_1718_pot_DFC" localSheetId="33">[27]Control!#REF!</definedName>
    <definedName name="ctrl_1718_pot_DFC">[27]Control!#REF!</definedName>
    <definedName name="d_ass" localSheetId="33">#REF!</definedName>
    <definedName name="d_ass">#REF!</definedName>
    <definedName name="d_cec" localSheetId="33">#REF!</definedName>
    <definedName name="d_cec">#REF!</definedName>
    <definedName name="d_cexp" localSheetId="33">#REF!</definedName>
    <definedName name="d_cexp">#REF!</definedName>
    <definedName name="d_cs" localSheetId="33">#REF!</definedName>
    <definedName name="d_cs">#REF!</definedName>
    <definedName name="d_et" localSheetId="33">#REF!</definedName>
    <definedName name="d_et">#REF!</definedName>
    <definedName name="d_gov" localSheetId="33">#REF!</definedName>
    <definedName name="d_gov">#REF!</definedName>
    <definedName name="d_hra" localSheetId="33">#REF!</definedName>
    <definedName name="d_hra">#REF!</definedName>
    <definedName name="d_hsg" localSheetId="33">#REF!</definedName>
    <definedName name="d_hsg">#REF!</definedName>
    <definedName name="d_pep" localSheetId="33">#REF!</definedName>
    <definedName name="d_pep">#REF!</definedName>
    <definedName name="d_r" localSheetId="33">#REF!</definedName>
    <definedName name="d_r">#REF!</definedName>
    <definedName name="d_sd" localSheetId="33">#REF!</definedName>
    <definedName name="d_sd">#REF!</definedName>
    <definedName name="d_speg" localSheetId="33">#REF!</definedName>
    <definedName name="d_speg">#REF!</definedName>
    <definedName name="Data" localSheetId="33">#REF!</definedName>
    <definedName name="Data">#REF!</definedName>
    <definedName name="DATA1" localSheetId="33">#REF!</definedName>
    <definedName name="DATA1">#REF!</definedName>
    <definedName name="DATA10" localSheetId="33">[34]CCs!#REF!</definedName>
    <definedName name="DATA10">[34]CCs!#REF!</definedName>
    <definedName name="DATA11" localSheetId="33">[34]CCs!#REF!</definedName>
    <definedName name="DATA11">[34]CCs!#REF!</definedName>
    <definedName name="DATA12" localSheetId="33">[34]CCs!#REF!</definedName>
    <definedName name="DATA12">[34]CCs!#REF!</definedName>
    <definedName name="DATA13" localSheetId="33">#REF!</definedName>
    <definedName name="DATA13">#REF!</definedName>
    <definedName name="DATA14" localSheetId="33">#REF!</definedName>
    <definedName name="DATA14">#REF!</definedName>
    <definedName name="DATA2" localSheetId="33">#REF!</definedName>
    <definedName name="DATA2">#REF!</definedName>
    <definedName name="DATA3" localSheetId="33">#REF!</definedName>
    <definedName name="DATA3">#REF!</definedName>
    <definedName name="DATA4" localSheetId="33">#REF!</definedName>
    <definedName name="DATA4">#REF!</definedName>
    <definedName name="DATA5" localSheetId="33">#REF!</definedName>
    <definedName name="DATA5">#REF!</definedName>
    <definedName name="DATA6" localSheetId="33">'[35]SAP Download'!#REF!</definedName>
    <definedName name="DATA6">'[35]SAP Download'!#REF!</definedName>
    <definedName name="DATA7" localSheetId="33">[34]CCs!#REF!</definedName>
    <definedName name="DATA7">[34]CCs!#REF!</definedName>
    <definedName name="DATA8" localSheetId="33">[34]CCs!#REF!</definedName>
    <definedName name="DATA8">[34]CCs!#REF!</definedName>
    <definedName name="DATA9" localSheetId="33">[34]CCs!#REF!</definedName>
    <definedName name="DATA9">[34]CCs!#REF!</definedName>
    <definedName name="_xlnm.Database" localSheetId="33">#REF!</definedName>
    <definedName name="_xlnm.Database">#REF!</definedName>
    <definedName name="DataDD" localSheetId="33">'[20]G) De Delegation'!#REF!</definedName>
    <definedName name="DataDD">'[20]G) De Delegation'!#REF!</definedName>
    <definedName name="DataInput" localSheetId="33">#REF!</definedName>
    <definedName name="DataInput">#REF!</definedName>
    <definedName name="DataNDShare" localSheetId="33">'[20]F) New Delegation Control'!#REF!</definedName>
    <definedName name="DataNDShare">'[20]F) New Delegation Control'!#REF!</definedName>
    <definedName name="datarows" localSheetId="33">#REF!</definedName>
    <definedName name="datarows">#REF!</definedName>
    <definedName name="Dated">[6]Choose!$C$14</definedName>
    <definedName name="DCSF" localSheetId="33">#REF!</definedName>
    <definedName name="DCSF">#REF!</definedName>
    <definedName name="DCSF1" localSheetId="33">#REF!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3">[15]TRANS!#REF!</definedName>
    <definedName name="December">[15]TRANS!#REF!</definedName>
    <definedName name="decend">[24]SENOriginals!$AW$4</definedName>
    <definedName name="Depr_Infl_option" localSheetId="33">#REF!</definedName>
    <definedName name="Depr_Infl_option">#REF!</definedName>
    <definedName name="Depr_Infl_option_1" localSheetId="33">#REF!</definedName>
    <definedName name="Depr_Infl_option_1">#REF!</definedName>
    <definedName name="Deprivation_Option" localSheetId="33">#REF!</definedName>
    <definedName name="Deprivation_Option">#REF!</definedName>
    <definedName name="Deprivation_Option_1" localSheetId="33">#REF!</definedName>
    <definedName name="Deprivation_Option_1">#REF!</definedName>
    <definedName name="Deprivation_Pot" localSheetId="33">#REF!</definedName>
    <definedName name="Deprivation_Pot">#REF!</definedName>
    <definedName name="Deprivation_Pot_1" localSheetId="33">#REF!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3">#REF!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9">[39]Control!$D$17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9">[39]Control!$D$15</definedName>
    <definedName name="Endautumn">[40]Dates!$D$15</definedName>
    <definedName name="EndCol_1" localSheetId="33">#REF!</definedName>
    <definedName name="EndCol_1">#REF!</definedName>
    <definedName name="EndCol_2" localSheetId="33">#REF!</definedName>
    <definedName name="EndCol_2">#REF!</definedName>
    <definedName name="EndCol_3" localSheetId="33">#REF!</definedName>
    <definedName name="EndCol_3">#REF!</definedName>
    <definedName name="enddate">[30]Menu!$B$6</definedName>
    <definedName name="enddec">[41]Summary!$A$7</definedName>
    <definedName name="enddfes" localSheetId="33">#REF!</definedName>
    <definedName name="enddfes">#REF!</definedName>
    <definedName name="Endsummer" localSheetId="29">[39]Control!$D$14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3">#REF!</definedName>
    <definedName name="ESG_General_Funding_Rate_for_mainstream_schools">#REF!</definedName>
    <definedName name="ESG_General_Funding_Rate_for_PRUs" localSheetId="33">#REF!</definedName>
    <definedName name="ESG_General_Funding_Rate_for_PRUs">#REF!</definedName>
    <definedName name="ESG_General_Funding_Rate_for_special_schools" localSheetId="33">#REF!</definedName>
    <definedName name="ESG_General_Funding_Rate_for_special_schools">#REF!</definedName>
    <definedName name="ESG_Retained_Duties_Funding_Rate" localSheetId="33">#REF!</definedName>
    <definedName name="ESG_Retained_Duties_Funding_Rate">#REF!</definedName>
    <definedName name="ESGrate" localSheetId="33">#REF!</definedName>
    <definedName name="ESGrate">#REF!</definedName>
    <definedName name="et_ri" localSheetId="33">'[23]E&amp;O Fwd Plan'!#REF!</definedName>
    <definedName name="et_ri">'[23]E&amp;O Fwd Plan'!#REF!</definedName>
    <definedName name="Ever6_Pri_DD_Rate" localSheetId="33">#REF!</definedName>
    <definedName name="Ever6_Pri_DD_Rate">#REF!</definedName>
    <definedName name="Ever6_pri_rate">[11]Proforma!$E$23</definedName>
    <definedName name="Ever6_Sec_DD_Rate" localSheetId="33">#REF!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3">#REF!</definedName>
    <definedName name="FACTORS">#REF!</definedName>
    <definedName name="FE.for.Adults.PRC" localSheetId="33">'[12]Inputs for SWGE Forecasting'!#REF!</definedName>
    <definedName name="FE.for.Adults.PRC">'[12]Inputs for SWGE Forecasting'!#REF!</definedName>
    <definedName name="FE.reprice.index" localSheetId="33">'[12]Calculation of Repricing Factor'!#REF!</definedName>
    <definedName name="FE.reprice.index">'[12]Calculation of Repricing Factor'!#REF!</definedName>
    <definedName name="FE_Salary_Repricing_Factor" localSheetId="33">'[13]Inputs for SWGE Forecasting'!#REF!</definedName>
    <definedName name="FE_Salary_Repricing_Factor">'[13]Inputs for SWGE Forecasting'!#REF!</definedName>
    <definedName name="FED">[15]MFG!$F$23</definedName>
    <definedName name="fednum">[6]Choose!$C$16</definedName>
    <definedName name="fee.income" localSheetId="33">#REF!</definedName>
    <definedName name="fee.income">#REF!</definedName>
    <definedName name="FEFC_PERCENT" localSheetId="33">#REF!</definedName>
    <definedName name="FEFC_PERCENT">#REF!</definedName>
    <definedName name="feforadultsprctotal" localSheetId="33">#REF!</definedName>
    <definedName name="feforadultsprctotal">#REF!</definedName>
    <definedName name="FEHE" localSheetId="33">#REF!</definedName>
    <definedName name="FEHE">#REF!</definedName>
    <definedName name="FILENAME">[33]information!$H$5</definedName>
    <definedName name="FirstOcc" localSheetId="33">'[1]Running info'!#REF!</definedName>
    <definedName name="FirstOcc">'[1]Running info'!#REF!</definedName>
    <definedName name="Floor" localSheetId="33">#REF!</definedName>
    <definedName name="Floor">#REF!</definedName>
    <definedName name="Floor_Option" localSheetId="33">#REF!</definedName>
    <definedName name="Floor_Option">#REF!</definedName>
    <definedName name="FLOOR_Y1_1">[27]Control!$D$79</definedName>
    <definedName name="Floor_Y2_1">[27]Control!$D$80</definedName>
    <definedName name="Floor_Y3_1">[27]Control!$D$81</definedName>
    <definedName name="Forname" localSheetId="33">#REF!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3">#REF!</definedName>
    <definedName name="FSM_UnitCost">#REF!</definedName>
    <definedName name="FSM6_Pri_premium">[25]Policy_decisions!$C$4</definedName>
    <definedName name="FSM6_Sec_premium">[25]Policy_decisions!$C$5</definedName>
    <definedName name="FSMPO2">[43]Proforma!$D$15</definedName>
    <definedName name="Funding" localSheetId="33">[44]Home!#REF!</definedName>
    <definedName name="Funding">[44]Home!#REF!</definedName>
    <definedName name="Funding_Floor">[11]Proforma!$H$72</definedName>
    <definedName name="Funding_Floor_Adjustment">'[11]New ISB'!$BJ$5</definedName>
    <definedName name="FY.prim.pups" localSheetId="33">'[19]Split Under Fives from Primary'!#REF!</definedName>
    <definedName name="FY.prim.pups">'[19]Split Under Fives from Primary'!#REF!</definedName>
    <definedName name="Fyend" localSheetId="29">[39]Control!$D$13</definedName>
    <definedName name="Fyend">[40]Dates!$D$13</definedName>
    <definedName name="FYstart" localSheetId="29">[39]Control!$D$12</definedName>
    <definedName name="FYstart">[40]Dates!$D$12</definedName>
    <definedName name="General_1314_Pot_1" localSheetId="33">#REF!</definedName>
    <definedName name="General_1314_Pot_1">#REF!</definedName>
    <definedName name="GM_ALLOC" localSheetId="33">#REF!</definedName>
    <definedName name="GM_ALLOC">#REF!</definedName>
    <definedName name="gor" localSheetId="33">#REF!</definedName>
    <definedName name="gor">#REF!</definedName>
    <definedName name="gov_ri" localSheetId="33">'[23]Corp Governance Fwd Plan'!#REF!</definedName>
    <definedName name="gov_ri">'[23]Corp Governance Fwd Plan'!#REF!</definedName>
    <definedName name="GRAND_TOTAL" localSheetId="33">#REF!</definedName>
    <definedName name="GRAND_TOTAL">#REF!</definedName>
    <definedName name="grant1997_98" localSheetId="33">#REF!</definedName>
    <definedName name="grant1997_98">#REF!</definedName>
    <definedName name="GroupID_1" localSheetId="33">#REF!</definedName>
    <definedName name="GroupID_1">#REF!</definedName>
    <definedName name="GroupID_10" localSheetId="33">#REF!</definedName>
    <definedName name="GroupID_10">#REF!</definedName>
    <definedName name="GroupID_11" localSheetId="33">#REF!</definedName>
    <definedName name="GroupID_11">#REF!</definedName>
    <definedName name="GroupID_12" localSheetId="33">#REF!</definedName>
    <definedName name="GroupID_12">#REF!</definedName>
    <definedName name="GroupID_13" localSheetId="33">#REF!</definedName>
    <definedName name="GroupID_13">#REF!</definedName>
    <definedName name="GroupID_14" localSheetId="33">#REF!</definedName>
    <definedName name="GroupID_14">#REF!</definedName>
    <definedName name="GroupID_15" localSheetId="33">#REF!</definedName>
    <definedName name="GroupID_15">#REF!</definedName>
    <definedName name="GroupID_16" localSheetId="33">#REF!</definedName>
    <definedName name="GroupID_16">#REF!</definedName>
    <definedName name="GroupID_17" localSheetId="33">#REF!</definedName>
    <definedName name="GroupID_17">#REF!</definedName>
    <definedName name="GroupID_18" localSheetId="33">#REF!</definedName>
    <definedName name="GroupID_18">#REF!</definedName>
    <definedName name="GroupID_19" localSheetId="33">#REF!</definedName>
    <definedName name="GroupID_19">#REF!</definedName>
    <definedName name="GroupID_2" localSheetId="33">#REF!</definedName>
    <definedName name="GroupID_2">#REF!</definedName>
    <definedName name="GroupID_3" localSheetId="33">#REF!</definedName>
    <definedName name="GroupID_3">#REF!</definedName>
    <definedName name="GroupID_4" localSheetId="33">#REF!</definedName>
    <definedName name="GroupID_4">#REF!</definedName>
    <definedName name="GroupID_5" localSheetId="33">#REF!</definedName>
    <definedName name="GroupID_5">#REF!</definedName>
    <definedName name="GroupID_6" localSheetId="33">#REF!</definedName>
    <definedName name="GroupID_6">#REF!</definedName>
    <definedName name="GroupID_7" localSheetId="33">#REF!</definedName>
    <definedName name="GroupID_7">#REF!</definedName>
    <definedName name="GroupID_8" localSheetId="33">#REF!</definedName>
    <definedName name="GroupID_8">#REF!</definedName>
    <definedName name="GroupID_9" localSheetId="33">#REF!</definedName>
    <definedName name="GroupID_9">#REF!</definedName>
    <definedName name="H1Tot" localSheetId="33">#REF!</definedName>
    <definedName name="H1Tot">#REF!</definedName>
    <definedName name="H2Tot" localSheetId="33">#REF!</definedName>
    <definedName name="H2Tot">#REF!</definedName>
    <definedName name="HEADING">[45]Home!$D$9</definedName>
    <definedName name="HEFEIncome" localSheetId="33">#REF!</definedName>
    <definedName name="HEFEIncome">#REF!</definedName>
    <definedName name="HI_Alt">[22]Classifications!$O$36</definedName>
    <definedName name="Highneedsblock">[29]HighNeeds!$C$12:$AZ$23</definedName>
    <definedName name="Holiday_List">'[46]Holidays &amp; Term Dates'!$B$3:$B$112</definedName>
    <definedName name="HOURS" localSheetId="33">#REF!</definedName>
    <definedName name="HOURS">#REF!</definedName>
    <definedName name="hra_ri" localSheetId="33">'[23]HRA FWD Plan'!#REF!</definedName>
    <definedName name="hra_ri">'[23]HRA FWD Plan'!#REF!</definedName>
    <definedName name="hsg_e" localSheetId="33">#REF!</definedName>
    <definedName name="hsg_e">#REF!</definedName>
    <definedName name="hsg_fye" localSheetId="33">#REF!</definedName>
    <definedName name="hsg_fye">#REF!</definedName>
    <definedName name="hsg_p" localSheetId="33">#REF!</definedName>
    <definedName name="hsg_p">#REF!</definedName>
    <definedName name="hsg_r" localSheetId="33">#REF!</definedName>
    <definedName name="hsg_r">#REF!</definedName>
    <definedName name="hsg_ri" localSheetId="33">#REF!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3">#REF!</definedName>
    <definedName name="ijds_pupil_data">#REF!</definedName>
    <definedName name="Incomeblock">[29]Income!$C$13:$AZ$21</definedName>
    <definedName name="INDEPENDENT_FEES" localSheetId="33">#REF!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3">[27]Control!#REF!</definedName>
    <definedName name="Index_Range_1">[27]Control!#REF!</definedName>
    <definedName name="Index_Top_1">[27]Control!$D$118</definedName>
    <definedName name="Indicator">[47]CodeSet!$A$1:$A$2</definedName>
    <definedName name="Indicator2">[47]CodeSet!$A$4:$A$6</definedName>
    <definedName name="INDICATORS" localSheetId="33">#REF!</definedName>
    <definedName name="INDICATORS">#REF!</definedName>
    <definedName name="Infant" localSheetId="33">#REF!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3">'[13]Other Forecasting'!#REF!</definedName>
    <definedName name="inspect.admin.costs">'[13]Other Forecasting'!#REF!</definedName>
    <definedName name="inspect.gross.expend" localSheetId="33">'[13]Other Forecasting'!#REF!</definedName>
    <definedName name="inspect.gross.expend">'[13]Other Forecasting'!#REF!</definedName>
    <definedName name="inspect.income" localSheetId="33">'[13]Other Forecasting'!#REF!</definedName>
    <definedName name="inspect.income">'[13]Other Forecasting'!#REF!</definedName>
    <definedName name="inspect.manual.costs" localSheetId="33">'[13]Other Forecasting'!#REF!</definedName>
    <definedName name="inspect.manual.costs">'[13]Other Forecasting'!#REF!</definedName>
    <definedName name="inspect.nonpay.costs" localSheetId="33">'[13]Other Forecasting'!#REF!</definedName>
    <definedName name="inspect.nonpay.costs">'[13]Other Forecasting'!#REF!</definedName>
    <definedName name="inspect.otherstaff.costs" localSheetId="33">'[13]Other Forecasting'!#REF!</definedName>
    <definedName name="inspect.otherstaff.costs">'[13]Other Forecasting'!#REF!</definedName>
    <definedName name="inspect.prc.costs" localSheetId="33">'[13]Other Forecasting'!#REF!</definedName>
    <definedName name="inspect.prc.costs">'[13]Other Forecasting'!#REF!</definedName>
    <definedName name="inspect.PRC.proportion" localSheetId="33">'[12]Other Forecasting'!#REF!</definedName>
    <definedName name="inspect.PRC.proportion">'[12]Other Forecasting'!#REF!</definedName>
    <definedName name="inspect.teachers.pay" localSheetId="33">'[13]Other Forecasting'!#REF!</definedName>
    <definedName name="inspect.teachers.pay">'[13]Other Forecasting'!#REF!</definedName>
    <definedName name="INSPECTION" localSheetId="33">#REF!</definedName>
    <definedName name="INSPECTION">#REF!</definedName>
    <definedName name="inspection.final.total" localSheetId="33">'[13]Other Forecasting'!#REF!</definedName>
    <definedName name="inspection.final.total">'[13]Other Forecasting'!#REF!</definedName>
    <definedName name="inspectprcprop" localSheetId="33">'[12]Other Forecasting'!#REF!</definedName>
    <definedName name="inspectprcprop">'[12]Other Forecasting'!#REF!</definedName>
    <definedName name="inspectprctotal" localSheetId="33">'[13]Other Forecasting'!#REF!</definedName>
    <definedName name="inspectprctotal">'[13]Other Forecasting'!#REF!</definedName>
    <definedName name="iTotRow" localSheetId="33">#REF!</definedName>
    <definedName name="iTotRow">#REF!</definedName>
    <definedName name="j" localSheetId="33">#REF!,#REF!,#REF!,#REF!,#REF!,#REF!,#REF!,#REF!,#REF!,#REF!,#REF!,#REF!,#REF!,#REF!,#REF!</definedName>
    <definedName name="j">#REF!,#REF!,#REF!,#REF!,#REF!,#REF!,#REF!,#REF!,#REF!,#REF!,#REF!,#REF!,#REF!,#REF!,#REF!</definedName>
    <definedName name="Jan12_Pupils" localSheetId="33">#REF!</definedName>
    <definedName name="Jan12_Pupils">#REF!</definedName>
    <definedName name="JournalEntries" localSheetId="33">[48]Adjust0506!#REF!</definedName>
    <definedName name="JournalEntries">[48]Adjust0506!#REF!</definedName>
    <definedName name="JournalEntries2" localSheetId="33">[48]Adjust0506!#REF!</definedName>
    <definedName name="JournalEntries2">[48]Adjust0506!#REF!</definedName>
    <definedName name="July" localSheetId="33">[15]TRANS!#REF!</definedName>
    <definedName name="July">[15]TRANS!#REF!</definedName>
    <definedName name="Jump_GA1" localSheetId="33">#REF!</definedName>
    <definedName name="Jump_GA1">#REF!</definedName>
    <definedName name="Jump_GB" localSheetId="33">#REF!</definedName>
    <definedName name="Jump_GB">#REF!</definedName>
    <definedName name="jump_GB2" localSheetId="33">#REF!</definedName>
    <definedName name="jump_GB2">#REF!</definedName>
    <definedName name="Jump_GC" localSheetId="33">#REF!</definedName>
    <definedName name="Jump_GC">#REF!</definedName>
    <definedName name="Jump_Guidance" localSheetId="33">#REF!</definedName>
    <definedName name="Jump_Guidance">#REF!</definedName>
    <definedName name="jun" localSheetId="33">[15]TRANS!#REF!</definedName>
    <definedName name="jun">[15]TRANS!#REF!</definedName>
    <definedName name="June" localSheetId="33">[15]TRANS!#REF!</definedName>
    <definedName name="June">[15]TRANS!#REF!</definedName>
    <definedName name="junesetpayinc.1" localSheetId="33">'[12]Inputs for SWGE Forecasting'!#REF!</definedName>
    <definedName name="junesetpayinc.1">'[12]Inputs for SWGE Forecasting'!#REF!</definedName>
    <definedName name="Junior" localSheetId="33">#REF!</definedName>
    <definedName name="Junior">#REF!</definedName>
    <definedName name="junko" localSheetId="33">#REF!</definedName>
    <definedName name="junko">#REF!</definedName>
    <definedName name="l" localSheetId="33">#REF!</definedName>
    <definedName name="l">#REF!</definedName>
    <definedName name="LA_Block_1213_rates" localSheetId="33">#REF!</definedName>
    <definedName name="LA_Block_1213_rates">#REF!</definedName>
    <definedName name="LA_Ever_6_FSM_Pupils" localSheetId="33">#REF!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3">#REF!</definedName>
    <definedName name="LA_retention_Option">#REF!</definedName>
    <definedName name="LA_retention_Option_1" localSheetId="33">#REF!</definedName>
    <definedName name="LA_retention_Option_1">#REF!</definedName>
    <definedName name="LA_retention_pot" localSheetId="33">#REF!</definedName>
    <definedName name="LA_retention_pot">#REF!</definedName>
    <definedName name="LA_retention_pot_1" localSheetId="33">#REF!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3">#REF!</definedName>
    <definedName name="LAnames_NotPartFringe">#REF!</definedName>
    <definedName name="LAnames_PartFringe" localSheetId="33">#REF!</definedName>
    <definedName name="LAnames_PartFringe">#REF!</definedName>
    <definedName name="LAST_Nursery" localSheetId="33">#REF!</definedName>
    <definedName name="LAST_Nursery">#REF!</definedName>
    <definedName name="LAST_Primary" localSheetId="33">#REF!</definedName>
    <definedName name="LAST_Primary">#REF!</definedName>
    <definedName name="LAST_PriMiddle" localSheetId="33">#REF!</definedName>
    <definedName name="LAST_PriMiddle">#REF!</definedName>
    <definedName name="LAST_SecMiddle" localSheetId="33">#REF!</definedName>
    <definedName name="LAST_SecMiddle">#REF!</definedName>
    <definedName name="LAST_SECONDARY" localSheetId="33">#REF!</definedName>
    <definedName name="LAST_SECONDARY">#REF!</definedName>
    <definedName name="LAST_Special" localSheetId="33">#REF!</definedName>
    <definedName name="LAST_Special">#REF!</definedName>
    <definedName name="LastDataRow" localSheetId="33">#REF!</definedName>
    <definedName name="LastDataRow">#REF!</definedName>
    <definedName name="LastFY">[40]Dates!$D$9</definedName>
    <definedName name="LastT1Used" localSheetId="33">'[1]Running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3">#REF!</definedName>
    <definedName name="lea">#REF!</definedName>
    <definedName name="LEA25perc_Primary" localSheetId="33">#REF!</definedName>
    <definedName name="LEA25perc_Primary">#REF!</definedName>
    <definedName name="LEA25SpecialMeasures_Primary" localSheetId="33">#REF!</definedName>
    <definedName name="LEA25SpecialMeasures_Primary">#REF!</definedName>
    <definedName name="LEA25SpecialMeasures_Secondary" localSheetId="33">#REF!</definedName>
    <definedName name="LEA25SpecialMeasures_Secondary">#REF!</definedName>
    <definedName name="leagor" localSheetId="33">#REF!</definedName>
    <definedName name="leagor">#REF!</definedName>
    <definedName name="lealookup" localSheetId="33">#REF!</definedName>
    <definedName name="lealookup">#REF!</definedName>
    <definedName name="LEAnopassport" localSheetId="33">#REF!</definedName>
    <definedName name="LEAnopassport">#REF!</definedName>
    <definedName name="leanos" localSheetId="33">#REF!</definedName>
    <definedName name="leanos">#REF!</definedName>
    <definedName name="LEAs" localSheetId="33">#REF!</definedName>
    <definedName name="LEAs">#REF!</definedName>
    <definedName name="lect.reprice.sum" localSheetId="33">'[12]Calculation of Repricing Factor'!#REF!</definedName>
    <definedName name="lect.reprice.sum">'[12]Calculation of Repricing Factor'!#REF!</definedName>
    <definedName name="Lines" localSheetId="33">#REF!</definedName>
    <definedName name="Lines">#REF!</definedName>
    <definedName name="LPA_Pri_Scaled">[26]UnitValues!$E$28</definedName>
    <definedName name="LPA_Sec_Scaled">[26]UnitValues!$E$29</definedName>
    <definedName name="lu" localSheetId="33">#REF!</definedName>
    <definedName name="lu">#REF!</definedName>
    <definedName name="Lump_Sum_Limit" localSheetId="33">#REF!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3">#REF!</definedName>
    <definedName name="LumpSum">#REF!</definedName>
    <definedName name="LumpSum_Pri_Scaled">[26]UnitValues!$E$30</definedName>
    <definedName name="LumpSum_Sec_Scaled">[26]UnitValues!$E$31</definedName>
    <definedName name="LYear">[6]Choose!$D$14</definedName>
    <definedName name="LYPupils" localSheetId="33">[53]MFGreport!#REF!</definedName>
    <definedName name="LYPupils">[53]MFGreport!#REF!</definedName>
    <definedName name="manpayinc.1" localSheetId="33">'[12]Inputs for SWGE Forecasting'!#REF!</definedName>
    <definedName name="manpayinc.1">'[12]Inputs for SWGE Forecasting'!#REF!</definedName>
    <definedName name="md_2" localSheetId="33">#REF!</definedName>
    <definedName name="md_2">#REF!</definedName>
    <definedName name="MD_3" localSheetId="33">#REF!</definedName>
    <definedName name="MD_3">#REF!</definedName>
    <definedName name="MDProw" localSheetId="33">#REF!</definedName>
    <definedName name="MDProw">#REF!</definedName>
    <definedName name="MDrow" localSheetId="33">#REF!</definedName>
    <definedName name="MDrow">#REF!</definedName>
    <definedName name="mdsrow" localSheetId="33">#REF!</definedName>
    <definedName name="mdsrow">#REF!</definedName>
    <definedName name="MEALS" localSheetId="33">#REF!</definedName>
    <definedName name="MEALS">#REF!</definedName>
    <definedName name="meals.admin.costs" localSheetId="33">#REF!</definedName>
    <definedName name="meals.admin.costs">#REF!</definedName>
    <definedName name="meals.income" localSheetId="33">#REF!</definedName>
    <definedName name="meals.income">#REF!</definedName>
    <definedName name="meals.kitchen.costs" localSheetId="33">#REF!</definedName>
    <definedName name="meals.kitchen.costs">#REF!</definedName>
    <definedName name="meals.PRC.proportion" localSheetId="33">'[12]Other Forecasting'!#REF!</definedName>
    <definedName name="meals.PRC.proportion">'[12]Other Forecasting'!#REF!</definedName>
    <definedName name="meals.subtotal" localSheetId="33">#REF!</definedName>
    <definedName name="meals.subtotal">#REF!</definedName>
    <definedName name="meals.variable.nonpay" localSheetId="33">#REF!</definedName>
    <definedName name="meals.variable.nonpay">#REF!</definedName>
    <definedName name="mealsprcprop" localSheetId="33">'[12]Other Forecasting'!#REF!</definedName>
    <definedName name="mealsprcprop">'[12]Other Forecasting'!#REF!</definedName>
    <definedName name="mealsprctotal" localSheetId="33">#REF!</definedName>
    <definedName name="mealsprctotal">#REF!</definedName>
    <definedName name="Member">[6]Choose!$G$16</definedName>
    <definedName name="MFG" localSheetId="33">#REF!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3">#REF!</definedName>
    <definedName name="MP">#REF!</definedName>
    <definedName name="MP_Rows" localSheetId="33">#REF!</definedName>
    <definedName name="MP_Rows">#REF!</definedName>
    <definedName name="mppf_pri">'[11]New ISB'!$BC$5</definedName>
    <definedName name="mppf_sec">'[11]New ISB'!$BD$5</definedName>
    <definedName name="MS_Rows" localSheetId="33">#REF!</definedName>
    <definedName name="MS_Rows">#REF!</definedName>
    <definedName name="msg" localSheetId="33">#REF!</definedName>
    <definedName name="msg">#REF!</definedName>
    <definedName name="MSI_Alt">[22]Classifications!$O$37</definedName>
    <definedName name="NAME" localSheetId="33">#REF!</definedName>
    <definedName name="NAME">#REF!</definedName>
    <definedName name="names" localSheetId="33">#REF!</definedName>
    <definedName name="names">#REF!</definedName>
    <definedName name="ND_Headers" localSheetId="33">#REF!</definedName>
    <definedName name="ND_Headers">#REF!</definedName>
    <definedName name="NDEP" localSheetId="33">[56]ISB!#REF!</definedName>
    <definedName name="NDEP">[56]ISB!#REF!</definedName>
    <definedName name="neff" localSheetId="33">#REF!</definedName>
    <definedName name="neff">#REF!</definedName>
    <definedName name="new.second.PRC" localSheetId="33">'[12]Secondary Forecasting'!#REF!</definedName>
    <definedName name="new.second.PRC">'[12]Secondary Forecasting'!#REF!</definedName>
    <definedName name="New_and_growing_prop">[25]Policy_decisions!$F$11</definedName>
    <definedName name="NewCol_1" localSheetId="33">#REF!</definedName>
    <definedName name="NewCol_1">#REF!</definedName>
    <definedName name="newcol_10" localSheetId="33">#REF!</definedName>
    <definedName name="newcol_10">#REF!</definedName>
    <definedName name="newcol_11" localSheetId="33">#REF!</definedName>
    <definedName name="newcol_11">#REF!</definedName>
    <definedName name="newcol_12" localSheetId="33">#REF!</definedName>
    <definedName name="newcol_12">#REF!</definedName>
    <definedName name="newcol_13" localSheetId="33">#REF!</definedName>
    <definedName name="newcol_13">#REF!</definedName>
    <definedName name="newcol_14" localSheetId="33">#REF!</definedName>
    <definedName name="newcol_14">#REF!</definedName>
    <definedName name="newcol_15" localSheetId="33">#REF!</definedName>
    <definedName name="newcol_15">#REF!</definedName>
    <definedName name="newcol_16" localSheetId="33">#REF!</definedName>
    <definedName name="newcol_16">#REF!</definedName>
    <definedName name="newcol_17" localSheetId="33">#REF!</definedName>
    <definedName name="newcol_17">#REF!</definedName>
    <definedName name="newcol_2" localSheetId="33">#REF!</definedName>
    <definedName name="newcol_2">#REF!</definedName>
    <definedName name="newcol_20" localSheetId="33">#REF!</definedName>
    <definedName name="newcol_20">#REF!</definedName>
    <definedName name="newcol_3" localSheetId="33">#REF!</definedName>
    <definedName name="newcol_3">#REF!</definedName>
    <definedName name="newcol_4" localSheetId="33">#REF!</definedName>
    <definedName name="newcol_4">#REF!</definedName>
    <definedName name="newcol_5" localSheetId="33">#REF!</definedName>
    <definedName name="newcol_5">#REF!</definedName>
    <definedName name="newcol_6" localSheetId="33">#REF!</definedName>
    <definedName name="newcol_6">#REF!</definedName>
    <definedName name="newcol_7" localSheetId="33">#REF!</definedName>
    <definedName name="newcol_7">#REF!</definedName>
    <definedName name="newcol_8" localSheetId="33">#REF!</definedName>
    <definedName name="newcol_8">#REF!</definedName>
    <definedName name="newcol_9" localSheetId="33">#REF!</definedName>
    <definedName name="newcol_9">#REF!</definedName>
    <definedName name="NEWN">[57]EarlyYears!$AA$19</definedName>
    <definedName name="News" localSheetId="33">[6]News!#REF!</definedName>
    <definedName name="News">[6]News!#REF!</definedName>
    <definedName name="NewSheet_Nursery" localSheetId="33">#REF!</definedName>
    <definedName name="NewSheet_Nursery">#REF!</definedName>
    <definedName name="NewSheet_Primary" localSheetId="33">#REF!</definedName>
    <definedName name="NewSheet_Primary">#REF!</definedName>
    <definedName name="Newsheet_PriMiddle" localSheetId="33">#REF!</definedName>
    <definedName name="Newsheet_PriMiddle">#REF!</definedName>
    <definedName name="NewSheet_SecMiddle" localSheetId="33">#REF!</definedName>
    <definedName name="NewSheet_SecMiddle">#REF!</definedName>
    <definedName name="NewSheet_Secondary" localSheetId="33">#REF!</definedName>
    <definedName name="NewSheet_Secondary">#REF!</definedName>
    <definedName name="NewSheet_Special" localSheetId="33">#REF!</definedName>
    <definedName name="NewSheet_Special">#REF!</definedName>
    <definedName name="newsheetnames">" =REPLACE(GET.WORKBOOK(1),1,FIND(""]"",GET.WORKBOOK(1)),"""")"</definedName>
    <definedName name="NewSheetNursery" localSheetId="33">#REF!</definedName>
    <definedName name="NewSheetNursery">#REF!</definedName>
    <definedName name="non_nurse" localSheetId="33">#REF!</definedName>
    <definedName name="non_nurse">#REF!</definedName>
    <definedName name="non_prim" localSheetId="33">#REF!,#REF!</definedName>
    <definedName name="non_prim">#REF!,#REF!</definedName>
    <definedName name="non_sec" localSheetId="33">#REF!,#REF!</definedName>
    <definedName name="non_sec">#REF!,#REF!</definedName>
    <definedName name="non_spe" localSheetId="33">#REF!,#REF!</definedName>
    <definedName name="non_spe">#REF!,#REF!</definedName>
    <definedName name="Nonable2_3" localSheetId="33">#REF!</definedName>
    <definedName name="Nonable2_3">#REF!</definedName>
    <definedName name="nonpay.costs" localSheetId="33">#REF!</definedName>
    <definedName name="nonpay.costs">#REF!</definedName>
    <definedName name="nonpay.reprice.sum">'[12]Calculation of Repricing Factor'!$B$349:$G$352</definedName>
    <definedName name="nontable2" localSheetId="33">#REF!</definedName>
    <definedName name="nontable2">#REF!</definedName>
    <definedName name="NonTable2_1" localSheetId="33">#REF!</definedName>
    <definedName name="NonTable2_1">#REF!</definedName>
    <definedName name="NonTable2_2" localSheetId="33">#REF!</definedName>
    <definedName name="NonTable2_2">#REF!</definedName>
    <definedName name="NonTable2_3" localSheetId="33">#REF!</definedName>
    <definedName name="NonTable2_3">#REF!</definedName>
    <definedName name="NonTable2_4" localSheetId="33">#REF!</definedName>
    <definedName name="NonTable2_4">#REF!</definedName>
    <definedName name="NonTable2Rows" localSheetId="33">#REF!</definedName>
    <definedName name="NonTable2Rows">#REF!</definedName>
    <definedName name="NOR_TYPE" localSheetId="33">#REF!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3">#REF!</definedName>
    <definedName name="Notional_SEN_ExCir1_Pri">#REF!</definedName>
    <definedName name="Notional_SEN_ExCir1_Sec" localSheetId="33">#REF!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3">[58]Control!#REF!</definedName>
    <definedName name="NQT_top_up">[58]Control!#REF!</definedName>
    <definedName name="nrecol_15" localSheetId="33">#REF!</definedName>
    <definedName name="nrecol_15">#REF!</definedName>
    <definedName name="Nrow" localSheetId="33">#REF!</definedName>
    <definedName name="Nrow">#REF!</definedName>
    <definedName name="NS_Rows" localSheetId="33">#REF!</definedName>
    <definedName name="NS_Rows">#REF!</definedName>
    <definedName name="NSEN" localSheetId="33">[56]ISB!#REF!</definedName>
    <definedName name="NSEN">[56]ISB!#REF!</definedName>
    <definedName name="nurcol2" localSheetId="33">#REF!</definedName>
    <definedName name="nurcol2">#REF!</definedName>
    <definedName name="NurCols" localSheetId="33">#REF!</definedName>
    <definedName name="NurCols">#REF!</definedName>
    <definedName name="nurs.classes.income" localSheetId="33">#REF!</definedName>
    <definedName name="nurs.classes.income">#REF!</definedName>
    <definedName name="nurs.classes.julypay" localSheetId="33">#REF!</definedName>
    <definedName name="nurs.classes.julypay">#REF!</definedName>
    <definedName name="nurs.classes.netexpend" localSheetId="33">#REF!</definedName>
    <definedName name="nurs.classes.netexpend">#REF!</definedName>
    <definedName name="nurs.classes.novpay" localSheetId="33">#REF!</definedName>
    <definedName name="nurs.classes.novpay">#REF!</definedName>
    <definedName name="nurs.classes.othercosts" localSheetId="33">#REF!</definedName>
    <definedName name="nurs.classes.othercosts">#REF!</definedName>
    <definedName name="nurs.classes.teaching" localSheetId="33">#REF!</definedName>
    <definedName name="nurs.classes.teaching">#REF!</definedName>
    <definedName name="nurs.pups.income" localSheetId="33">#REF!</definedName>
    <definedName name="nurs.pups.income">#REF!</definedName>
    <definedName name="nurs.pups.julypay" localSheetId="33">#REF!</definedName>
    <definedName name="nurs.pups.julypay">#REF!</definedName>
    <definedName name="nurs.pups.netexpend" localSheetId="33">#REF!</definedName>
    <definedName name="nurs.pups.netexpend">#REF!</definedName>
    <definedName name="nurs.pups.novpay" localSheetId="33">#REF!</definedName>
    <definedName name="nurs.pups.novpay">#REF!</definedName>
    <definedName name="nurs.pups.othercosts" localSheetId="33">#REF!</definedName>
    <definedName name="nurs.pups.othercosts">#REF!</definedName>
    <definedName name="nurs.pups.teaching" localSheetId="33">#REF!</definedName>
    <definedName name="nurs.pups.teaching">#REF!</definedName>
    <definedName name="nursclas.pups">'[12]Inputs for SWGE Forecasting'!$B$144:$H$144</definedName>
    <definedName name="nursclass.wts">'[12]Inputs for SWGE Forecasting'!$C$152:$C$157</definedName>
    <definedName name="nurse_rows" localSheetId="33">#REF!</definedName>
    <definedName name="nurse_rows">#REF!</definedName>
    <definedName name="nursery" localSheetId="33">#REF!,#REF!,#REF!,#REF!,#REF!,#REF!,#REF!,#REF!,#REF!,#REF!,#REF!</definedName>
    <definedName name="nursery">#REF!,#REF!,#REF!,#REF!,#REF!,#REF!,#REF!,#REF!,#REF!,#REF!,#REF!</definedName>
    <definedName name="nurspups.wts">'[12]Inputs for SWGE Forecasting'!$B$152:$B$157</definedName>
    <definedName name="OESR" localSheetId="33">#REF!</definedName>
    <definedName name="OESR">#REF!</definedName>
    <definedName name="OESR.admin.costs" localSheetId="33">#REF!</definedName>
    <definedName name="OESR.admin.costs">#REF!</definedName>
    <definedName name="OESR.manual.costs" localSheetId="33">#REF!</definedName>
    <definedName name="OESR.manual.costs">#REF!</definedName>
    <definedName name="OESR.nonpay.costs" localSheetId="33">#REF!</definedName>
    <definedName name="OESR.nonpay.costs">#REF!</definedName>
    <definedName name="OESR.otherstaff.costs" localSheetId="33">#REF!</definedName>
    <definedName name="OESR.otherstaff.costs">#REF!</definedName>
    <definedName name="OESR.PRC.proportion" localSheetId="33">'[12]Other Forecasting'!#REF!</definedName>
    <definedName name="OESR.PRC.proportion">'[12]Other Forecasting'!#REF!</definedName>
    <definedName name="OESR.teachers.pay" localSheetId="33">#REF!</definedName>
    <definedName name="OESR.teachers.pay">#REF!</definedName>
    <definedName name="OESRprcprop" localSheetId="33">'[12]Other Forecasting'!#REF!</definedName>
    <definedName name="OESRprcprop">'[12]Other Forecasting'!#REF!</definedName>
    <definedName name="OESRprctotal" localSheetId="33">#REF!</definedName>
    <definedName name="OESRprctotal">#REF!</definedName>
    <definedName name="ofsted" localSheetId="33">'[13]Other Forecasting'!#REF!</definedName>
    <definedName name="ofsted">'[13]Other Forecasting'!#REF!</definedName>
    <definedName name="old.second.PRC" localSheetId="33">'[12]Secondary Forecasting'!#REF!</definedName>
    <definedName name="old.second.PRC">'[12]Secondary Forecasting'!#REF!</definedName>
    <definedName name="OLDLAESTAB">[15]Home!$B$3</definedName>
    <definedName name="openclose" localSheetId="33">#REF!</definedName>
    <definedName name="openclose">#REF!</definedName>
    <definedName name="OthColEnd" localSheetId="33">#REF!</definedName>
    <definedName name="OthColEnd">#REF!</definedName>
    <definedName name="OthColStart" localSheetId="33">#REF!</definedName>
    <definedName name="OthColStart">#REF!</definedName>
    <definedName name="other.income" localSheetId="33">#REF!</definedName>
    <definedName name="other.income">#REF!</definedName>
    <definedName name="Other.nonpay.cost" localSheetId="33">'[19]Split Under Fives from Primary'!#REF!</definedName>
    <definedName name="Other.nonpay.cost">'[19]Split Under Fives from Primary'!#REF!</definedName>
    <definedName name="OTHER_TRANSPORT" localSheetId="33">#REF!</definedName>
    <definedName name="OTHER_TRANSPORT">#REF!</definedName>
    <definedName name="OtherCols" localSheetId="33">#REF!</definedName>
    <definedName name="OtherCols">#REF!</definedName>
    <definedName name="otherprcprop" localSheetId="33">'[13]Inputs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3">#REF!</definedName>
    <definedName name="otheru5.income">#REF!</definedName>
    <definedName name="otheru5.julypay" localSheetId="33">#REF!</definedName>
    <definedName name="otheru5.julypay">#REF!</definedName>
    <definedName name="otheru5.netexpend" localSheetId="33">#REF!</definedName>
    <definedName name="otheru5.netexpend">#REF!</definedName>
    <definedName name="otheru5.novpay" localSheetId="33">#REF!</definedName>
    <definedName name="otheru5.novpay">#REF!</definedName>
    <definedName name="otheru5.othercosts" localSheetId="33">#REF!</definedName>
    <definedName name="otheru5.othercosts">#REF!</definedName>
    <definedName name="otheru5.pups">'[12]Inputs for SWGE Forecasting'!$B$145:$H$145</definedName>
    <definedName name="otheru5.teaching" localSheetId="33">#REF!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3">#REF!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3">#REF!</definedName>
    <definedName name="PDS_Summ_Type">#REF!</definedName>
    <definedName name="PDS_WeightSpecial_1">[27]Control!$D$98</definedName>
    <definedName name="PDS_WeightVA_1">[27]Control!$D$99</definedName>
    <definedName name="Pension_Repricing_Factor" localSheetId="33">'[13]Inputs for SWGE Forecasting'!#REF!</definedName>
    <definedName name="Pension_Repricing_Factor">'[13]Inputs for SWGE Forecasting'!#REF!</definedName>
    <definedName name="pep_e" localSheetId="33">'[23]Planning, Housing &amp; Regen(cld)'!#REF!</definedName>
    <definedName name="pep_e">'[23]Planning, Housing &amp; Regen(cld)'!#REF!</definedName>
    <definedName name="pep_fye" localSheetId="33">'[23]Planning, Housing &amp; Regen(cld)'!#REF!</definedName>
    <definedName name="pep_fye">'[23]Planning, Housing &amp; Regen(cld)'!#REF!</definedName>
    <definedName name="pep_ri" localSheetId="33">'[23]Planning,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3">#REF!,#REF!,#REF!,#REF!</definedName>
    <definedName name="PhaseTot">#REF!,#REF!,#REF!,#REF!</definedName>
    <definedName name="PhaseTot_1" localSheetId="33">#REF!</definedName>
    <definedName name="PhaseTot_1">#REF!</definedName>
    <definedName name="PhaseTot_2" localSheetId="33">#REF!</definedName>
    <definedName name="PhaseTot_2">#REF!</definedName>
    <definedName name="PhaseTot_3" localSheetId="33">#REF!</definedName>
    <definedName name="PhaseTot_3">#REF!</definedName>
    <definedName name="PhaseTot_4" localSheetId="33">#REF!</definedName>
    <definedName name="PhaseTot_4">#REF!</definedName>
    <definedName name="Places1516" localSheetId="33">#REF!</definedName>
    <definedName name="Places1516">#REF!</definedName>
    <definedName name="plus5.income" localSheetId="33">#REF!</definedName>
    <definedName name="plus5.income">#REF!</definedName>
    <definedName name="plus5.julypay" localSheetId="33">#REF!</definedName>
    <definedName name="plus5.julypay">#REF!</definedName>
    <definedName name="plus5.netexpend" localSheetId="33">#REF!</definedName>
    <definedName name="plus5.netexpend">#REF!</definedName>
    <definedName name="plus5.novpay" localSheetId="33">#REF!</definedName>
    <definedName name="plus5.novpay">#REF!</definedName>
    <definedName name="plus5.othercosts" localSheetId="33">#REF!</definedName>
    <definedName name="plus5.othercosts">#REF!</definedName>
    <definedName name="plus5.pups">'[12]Inputs for SWGE Forecasting'!$B$147:$H$147</definedName>
    <definedName name="plus5.teaching" localSheetId="33">#REF!</definedName>
    <definedName name="plus5.teaching">#REF!</definedName>
    <definedName name="PMDTot" localSheetId="33">#REF!</definedName>
    <definedName name="PMDTot">#REF!</definedName>
    <definedName name="PMLD_Alt">[22]Classifications!$O$22</definedName>
    <definedName name="pmrow" localSheetId="33">#REF!</definedName>
    <definedName name="pmrow">#REF!</definedName>
    <definedName name="Post_16" localSheetId="33">#REF!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3">#REF!</definedName>
    <definedName name="PPMDP">#REF!</definedName>
    <definedName name="PPMDS" localSheetId="33">#REF!</definedName>
    <definedName name="PPMDS">#REF!</definedName>
    <definedName name="PPN" localSheetId="33">#REF!</definedName>
    <definedName name="PPN">#REF!</definedName>
    <definedName name="PPP" localSheetId="33">#REF!</definedName>
    <definedName name="PPP">#REF!</definedName>
    <definedName name="PPS" localSheetId="33">#REF!</definedName>
    <definedName name="PPS">#REF!</definedName>
    <definedName name="PPSP" localSheetId="33">#REF!</definedName>
    <definedName name="PPSP">#REF!</definedName>
    <definedName name="PRC" localSheetId="33">#REF!</definedName>
    <definedName name="PRC">#REF!</definedName>
    <definedName name="prc.prim" localSheetId="33">'[19]Split Under Fives from Primary'!#REF!</definedName>
    <definedName name="prc.prim">'[19]Split Under Fives from Primary'!#REF!</definedName>
    <definedName name="prc.sec" localSheetId="33">'[12]Secondary Forecasting'!#REF!</definedName>
    <definedName name="prc.sec">'[12]Secondary Forecasting'!#REF!</definedName>
    <definedName name="prcprop" localSheetId="33">'[12]Secondary Forecasting'!#REF!</definedName>
    <definedName name="prcprop">'[12]Secondary Forecasting'!#REF!</definedName>
    <definedName name="Pri_distance_threshold">[8]Proforma!$D$40</definedName>
    <definedName name="Pri_PupilNo_threshold">[8]Proforma!$G$40</definedName>
    <definedName name="prim.average.sal" localSheetId="33">'[12]Inputs for SWGE Forecasting'!#REF!</definedName>
    <definedName name="prim.average.sal">'[12]Inputs for SWGE Forecasting'!#REF!</definedName>
    <definedName name="prim.bdg.index" localSheetId="33">'[19]Split Under Fives from Primary'!#REF!</definedName>
    <definedName name="prim.bdg.index">'[19]Split Under Fives from Primary'!#REF!</definedName>
    <definedName name="prim.enhancement" localSheetId="33">'[13]Inputs for SWGE Forecasting'!#REF!</definedName>
    <definedName name="prim.enhancement">'[13]Inputs for SWGE Forecasting'!#REF!</definedName>
    <definedName name="prim.entitlement" localSheetId="33">'[13]Inputs for SWGE Forecasting'!#REF!</definedName>
    <definedName name="prim.entitlement">'[13]Inputs for SWGE Forecasting'!#REF!</definedName>
    <definedName name="prim.mortality" localSheetId="33">'[13]Inputs for SWGE Forecasting'!#REF!</definedName>
    <definedName name="prim.mortality">'[13]Inputs for SWGE Forecasting'!#REF!</definedName>
    <definedName name="prim.net.expend" localSheetId="33">'[19]Split Under Fives from Primary'!#REF!</definedName>
    <definedName name="prim.net.expend">'[19]Split Under Fives from Primary'!#REF!</definedName>
    <definedName name="prim.nontea.adj">'[12]Inputs for SWGE Forecasting'!$C$135:$H$135</definedName>
    <definedName name="prim.prc.nos" localSheetId="33">'[13]Inputs for SWGE Forecasting'!#REF!</definedName>
    <definedName name="prim.prc.nos">'[13]Inputs for SWGE Forecasting'!#REF!</definedName>
    <definedName name="prim.redundancy" localSheetId="33">'[13]Inputs for SWGE Forecasting'!#REF!</definedName>
    <definedName name="prim.redundancy">'[13]Inputs for SWGE Forecasting'!#REF!</definedName>
    <definedName name="prim.reprice.ind">'[12]Calculation of Repricing Factor'!$K$240:$P$240</definedName>
    <definedName name="prim.salary.drift" localSheetId="33">'[19]Split Under Fives from Primary'!#REF!</definedName>
    <definedName name="prim.salary.drift">'[19]Split Under Fives from Primary'!#REF!</definedName>
    <definedName name="prim.sect.adj" localSheetId="33">'[12]Inputs for SWGE Forecasting'!#REF!</definedName>
    <definedName name="prim.sect.adj">'[12]Inputs for SWGE Forecasting'!#REF!</definedName>
    <definedName name="prim.subtotal" localSheetId="33">'[19]Split Under Fives from Primary'!#REF!</definedName>
    <definedName name="prim.subtotal">'[19]Split Under Fives from Primary'!#REF!</definedName>
    <definedName name="prim.total.retirees" localSheetId="33">'[13]Inputs for SWGE Forecasting'!#REF!</definedName>
    <definedName name="prim.total.retirees">'[13]Inputs for SWGE Forecasting'!#REF!</definedName>
    <definedName name="prim_rows" localSheetId="33">#REF!</definedName>
    <definedName name="prim_rows">#REF!</definedName>
    <definedName name="primary" localSheetId="33">#REF!,#REF!,#REF!,#REF!,#REF!</definedName>
    <definedName name="primary">#REF!,#REF!,#REF!,#REF!,#REF!</definedName>
    <definedName name="primary.final.total" localSheetId="33">'[19]Split Under Fives from Primary'!#REF!</definedName>
    <definedName name="primary.final.total">'[19]Split Under Fives from Primary'!#REF!</definedName>
    <definedName name="primary.prc.costs" localSheetId="33">'[13]PRC Repricing Factor'!#REF!</definedName>
    <definedName name="primary.prc.costs">'[13]PRC Repricing Factor'!#REF!</definedName>
    <definedName name="primary.prc.index" localSheetId="33">'[13]PRC Repricing Factor'!#REF!</definedName>
    <definedName name="primary.prc.index">'[13]PRC Repricing Factor'!#REF!</definedName>
    <definedName name="Primary_Lump_sum">[8]Proforma!$F$37</definedName>
    <definedName name="Primary_new" localSheetId="33">#REF!</definedName>
    <definedName name="Primary_new">#REF!</definedName>
    <definedName name="primaryprctotal" localSheetId="33">'[19]Split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3">'[12]Inputs for SWGE Forecasting'!#REF!</definedName>
    <definedName name="primPRC">'[12]Inputs for SWGE Forecasting'!#REF!</definedName>
    <definedName name="primteas">'[12]Inputs for SWGE Forecasting'!$B$139:$H$139</definedName>
    <definedName name="proportion.PRC.second" localSheetId="33">'[12]Secondary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3">#REF!</definedName>
    <definedName name="Prow">#REF!</definedName>
    <definedName name="PS_Rows" localSheetId="33">#REF!</definedName>
    <definedName name="PS_Rows">#REF!</definedName>
    <definedName name="PSBP2_Switch">[27]Control!$D$70</definedName>
    <definedName name="pup" localSheetId="33">#REF!</definedName>
    <definedName name="pup">#REF!</definedName>
    <definedName name="pupeq">'[14]Grant 1.2'!$K$5</definedName>
    <definedName name="pupf">'[14]Grant 1.2'!$K$1</definedName>
    <definedName name="Pupil" localSheetId="33">'[63]Pupil Numbers'!#REF!</definedName>
    <definedName name="Pupil">'[63]Pupil Numbers'!#REF!</definedName>
    <definedName name="pupil.support.expend" localSheetId="33">#REF!</definedName>
    <definedName name="pupil.support.expend">#REF!</definedName>
    <definedName name="pupil.support.income" localSheetId="33">#REF!</definedName>
    <definedName name="pupil.support.income">#REF!</definedName>
    <definedName name="Pupil_numbers" localSheetId="33">#REF!</definedName>
    <definedName name="Pupil_numbers">#REF!</definedName>
    <definedName name="PUPIL_SUPPORT" localSheetId="33">#REF!</definedName>
    <definedName name="PUPIL_SUPPORT">#REF!</definedName>
    <definedName name="Pupils" localSheetId="33">[64]MFGreport!#REF!</definedName>
    <definedName name="Pupils">[64]MFGreport!#REF!</definedName>
    <definedName name="PupPre" localSheetId="33">#REF!</definedName>
    <definedName name="PupPre">#REF!</definedName>
    <definedName name="PVI" localSheetId="33">#REF!</definedName>
    <definedName name="PVI">#REF!</definedName>
    <definedName name="Qdate">[22]data!$B$3</definedName>
    <definedName name="qpupiltotal" localSheetId="33">#REF!</definedName>
    <definedName name="qpupiltotal">#REF!</definedName>
    <definedName name="QShortname">[22]Submit!$F$18</definedName>
    <definedName name="r_ri" localSheetId="33">'[23]Resources Fwd Plan'!#REF!</definedName>
    <definedName name="r_ri">'[23]Resources Fwd Plan'!#REF!</definedName>
    <definedName name="r_sd" localSheetId="33">#REF!</definedName>
    <definedName name="r_sd">#REF!</definedName>
    <definedName name="RATES">'[65]Total Exclus 2013-14'!$T$5:$Z$6</definedName>
    <definedName name="Rates_Total">'[8]New ISB'!$AG$5</definedName>
    <definedName name="Reasons_list">'[8]Inputs &amp; Adjustments'!$BN$6:$BN$14</definedName>
    <definedName name="Rec_Up" localSheetId="33">#REF!</definedName>
    <definedName name="Rec_Up">#REF!</definedName>
    <definedName name="Reception_Uplift_YesNo">[8]Proforma!$E$9</definedName>
    <definedName name="Reference" localSheetId="33">#REF!</definedName>
    <definedName name="Reference">#REF!</definedName>
    <definedName name="Release">[45]Home!$H$11</definedName>
    <definedName name="REM">'[14]Grant 1.2'!$I$5</definedName>
    <definedName name="Repnum">[6]Choose!$F$16</definedName>
    <definedName name="rising5.income" localSheetId="33">#REF!</definedName>
    <definedName name="rising5.income">#REF!</definedName>
    <definedName name="rising5.julypay" localSheetId="33">#REF!</definedName>
    <definedName name="rising5.julypay">#REF!</definedName>
    <definedName name="rising5.netexpend" localSheetId="33">#REF!</definedName>
    <definedName name="rising5.netexpend">#REF!</definedName>
    <definedName name="rising5.novpay" localSheetId="33">#REF!</definedName>
    <definedName name="rising5.novpay">#REF!</definedName>
    <definedName name="rising5.othercosts" localSheetId="33">#REF!</definedName>
    <definedName name="rising5.othercosts">#REF!</definedName>
    <definedName name="rising5.pups">'[12]Inputs for SWGE Forecasting'!$B$146:$H$146</definedName>
    <definedName name="rising5.teaching" localSheetId="33">#REF!</definedName>
    <definedName name="rising5.teaching">#REF!</definedName>
    <definedName name="risk_ass" localSheetId="33">#REF!</definedName>
    <definedName name="risk_ass">#REF!</definedName>
    <definedName name="risk_cec" localSheetId="33">#REF!</definedName>
    <definedName name="risk_cec">#REF!</definedName>
    <definedName name="risk_cexp" localSheetId="33">#REF!</definedName>
    <definedName name="risk_cexp">#REF!</definedName>
    <definedName name="risk_cs" localSheetId="33">#REF!</definedName>
    <definedName name="risk_cs">#REF!</definedName>
    <definedName name="risk_et" localSheetId="33">#REF!</definedName>
    <definedName name="risk_et">#REF!</definedName>
    <definedName name="risk_gov" localSheetId="33">#REF!</definedName>
    <definedName name="risk_gov">#REF!</definedName>
    <definedName name="risk_hra" localSheetId="33">#REF!</definedName>
    <definedName name="risk_hra">#REF!</definedName>
    <definedName name="risk_hsg" localSheetId="33">#REF!</definedName>
    <definedName name="risk_hsg">#REF!</definedName>
    <definedName name="risk_pep" localSheetId="33">#REF!</definedName>
    <definedName name="risk_pep">#REF!</definedName>
    <definedName name="risk_r" localSheetId="33">#REF!</definedName>
    <definedName name="risk_r">#REF!</definedName>
    <definedName name="risk_sd" localSheetId="33">#REF!</definedName>
    <definedName name="risk_sd">#REF!</definedName>
    <definedName name="risk_speg" localSheetId="33">#REF!</definedName>
    <definedName name="risk_speg">#REF!</definedName>
    <definedName name="RorTot_2" localSheetId="33">#REF!</definedName>
    <definedName name="RorTot_2">#REF!</definedName>
    <definedName name="RorTot1" localSheetId="33">#REF!</definedName>
    <definedName name="RorTot1">#REF!</definedName>
    <definedName name="rownames" localSheetId="33">#REF!</definedName>
    <definedName name="rownames">#REF!</definedName>
    <definedName name="RowTot" localSheetId="33">#REF!</definedName>
    <definedName name="RowTot">#REF!</definedName>
    <definedName name="RowTot_1" localSheetId="33">#REF!</definedName>
    <definedName name="RowTot_1">#REF!</definedName>
    <definedName name="RowTot_16" localSheetId="33">#REF!</definedName>
    <definedName name="RowTot_16">#REF!</definedName>
    <definedName name="RowTot_17" localSheetId="33">#REF!</definedName>
    <definedName name="RowTot_17">#REF!</definedName>
    <definedName name="RowTot_2" localSheetId="33">#REF!</definedName>
    <definedName name="RowTot_2">#REF!</definedName>
    <definedName name="RowTot_3" localSheetId="33">#REF!</definedName>
    <definedName name="RowTot_3">#REF!</definedName>
    <definedName name="RowTot_4" localSheetId="33">#REF!</definedName>
    <definedName name="RowTot_4">#REF!</definedName>
    <definedName name="RowTot_5" localSheetId="33">#REF!</definedName>
    <definedName name="RowTot_5">#REF!</definedName>
    <definedName name="RowTot_6" localSheetId="33">#REF!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3">#REF!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3">#REF!</definedName>
    <definedName name="school_Note">#REF!</definedName>
    <definedName name="SCHOOL_TRANSPORT" localSheetId="33">#REF!</definedName>
    <definedName name="SCHOOL_TRANSPORT">#REF!</definedName>
    <definedName name="School_URN_ChartData" localSheetId="33">#REF!</definedName>
    <definedName name="School_URN_ChartData">#REF!</definedName>
    <definedName name="School_URN_DD" localSheetId="33">'[20]G) De Delegation'!#REF!</definedName>
    <definedName name="School_URN_DD">'[20]G) De Delegation'!#REF!</definedName>
    <definedName name="School_URN_Factors">[21]Factors!$A$3:$A$109</definedName>
    <definedName name="School_URN_Input" localSheetId="33">#REF!</definedName>
    <definedName name="School_URN_Input">#REF!</definedName>
    <definedName name="School_URN_NDShare" localSheetId="33">'[20]F)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3">#REF!</definedName>
    <definedName name="Schools">#REF!</definedName>
    <definedName name="Schoolsblock">[29]Schools!$C$11:$AZ$22</definedName>
    <definedName name="SchRow_Tot" localSheetId="33">#REF!</definedName>
    <definedName name="SchRow_Tot">#REF!</definedName>
    <definedName name="SchRowTot" localSheetId="33">#REF!</definedName>
    <definedName name="SchRowTot">#REF!</definedName>
    <definedName name="SchTypeList">[47]CodeSet!$C$1:$C$10</definedName>
    <definedName name="sd_e" localSheetId="33">#REF!</definedName>
    <definedName name="sd_e">#REF!</definedName>
    <definedName name="sd_fye" localSheetId="33">#REF!</definedName>
    <definedName name="sd_fye">#REF!</definedName>
    <definedName name="sd_p" localSheetId="33">#REF!</definedName>
    <definedName name="sd_p">#REF!</definedName>
    <definedName name="sd_r" localSheetId="33">#REF!</definedName>
    <definedName name="sd_r">#REF!</definedName>
    <definedName name="sd_ri" localSheetId="33">#REF!</definedName>
    <definedName name="sd_ri">#REF!</definedName>
    <definedName name="sdfye" localSheetId="33">#REF!</definedName>
    <definedName name="sdfye">#REF!</definedName>
    <definedName name="sec.average.sal" localSheetId="33">'[13]Inputs for SWGE Forecasting'!#REF!</definedName>
    <definedName name="sec.average.sal">'[13]Inputs for SWGE Forecasting'!#REF!</definedName>
    <definedName name="sec.enhancement" localSheetId="33">'[13]Inputs for SWGE Forecasting'!#REF!</definedName>
    <definedName name="sec.enhancement">'[13]Inputs for SWGE Forecasting'!#REF!</definedName>
    <definedName name="sec.entitlement" localSheetId="33">'[13]Inputs for SWGE Forecasting'!#REF!</definedName>
    <definedName name="sec.entitlement">'[13]Inputs for SWGE Forecasting'!#REF!</definedName>
    <definedName name="sec.mortality" localSheetId="33">'[13]Inputs for SWGE Forecasting'!#REF!</definedName>
    <definedName name="sec.mortality">'[13]Inputs for SWGE Forecasting'!#REF!</definedName>
    <definedName name="sec.other.nonpay" localSheetId="33">#REF!</definedName>
    <definedName name="sec.other.nonpay">#REF!</definedName>
    <definedName name="SEC.PRC" localSheetId="33">'[12]Inputs for SWGE Forecasting'!#REF!</definedName>
    <definedName name="SEC.PRC">'[12]Inputs for SWGE Forecasting'!#REF!</definedName>
    <definedName name="sec.prc.nos" localSheetId="33">'[13]Inputs for SWGE Forecasting'!#REF!</definedName>
    <definedName name="sec.prc.nos">'[13]Inputs for SWGE Forecasting'!#REF!</definedName>
    <definedName name="sec.redundancy" localSheetId="33">'[13]Inputs for SWGE Forecasting'!#REF!</definedName>
    <definedName name="sec.redundancy">'[13]Inputs for SWGE Forecasting'!#REF!</definedName>
    <definedName name="sec.sect.adj" localSheetId="33">'[12]Inputs for SWGE Forecasting'!#REF!</definedName>
    <definedName name="sec.sect.adj">'[12]Inputs for SWGE Forecasting'!#REF!</definedName>
    <definedName name="sec.total.retirees" localSheetId="33">'[13]Inputs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3">#REF!</definedName>
    <definedName name="sec_rows">#REF!</definedName>
    <definedName name="second.fees.cost" localSheetId="33">#REF!</definedName>
    <definedName name="second.fees.cost">#REF!</definedName>
    <definedName name="second.subtotal" localSheetId="33">#REF!</definedName>
    <definedName name="second.subtotal">#REF!</definedName>
    <definedName name="secondary" localSheetId="33">#REF!,#REF!,#REF!</definedName>
    <definedName name="secondary">#REF!,#REF!,#REF!</definedName>
    <definedName name="secondary.prc.costs" localSheetId="33">'[13]PRC Repricing Factor'!#REF!</definedName>
    <definedName name="secondary.prc.costs">'[13]PRC Repricing Factor'!#REF!</definedName>
    <definedName name="secondary.prc.index" localSheetId="33">'[13]PRC Repricing Factor'!#REF!</definedName>
    <definedName name="secondary.prc.index">'[13]PRC Repricing Factor'!#REF!</definedName>
    <definedName name="Secondary_Lump_Sum">[8]Proforma!$H$37</definedName>
    <definedName name="Secondary_new" localSheetId="33">#REF!</definedName>
    <definedName name="Secondary_new">#REF!</definedName>
    <definedName name="SEN_CC_Table">[46]Coding!$A$4:$B$17</definedName>
    <definedName name="sep" localSheetId="33">[15]TRANS!#REF!</definedName>
    <definedName name="sep">[15]TRANS!#REF!</definedName>
    <definedName name="September" localSheetId="33">[15]TRANS!#REF!</definedName>
    <definedName name="September">[15]TRANS!#REF!</definedName>
    <definedName name="Setting" localSheetId="33">#REF!</definedName>
    <definedName name="Setting">#REF!</definedName>
    <definedName name="Settings" localSheetId="33">#REF!</definedName>
    <definedName name="Settings">#REF!</definedName>
    <definedName name="sheet" localSheetId="33">#REF!</definedName>
    <definedName name="sheet">#REF!</definedName>
    <definedName name="Sixth_Form_Total">'[8]New ISB'!$AI$5</definedName>
    <definedName name="SIXTHFORM" localSheetId="33">#REF!</definedName>
    <definedName name="SIXTHFORM">#REF!</definedName>
    <definedName name="SLASC" localSheetId="33">#REF!</definedName>
    <definedName name="SLASC">#REF!</definedName>
    <definedName name="SLCN_Alt">[22]Classifications!$O$30</definedName>
    <definedName name="SLD_Alt">[22]Classifications!$O$21</definedName>
    <definedName name="SMDTot" localSheetId="33">#REF!</definedName>
    <definedName name="SMDTot">#REF!</definedName>
    <definedName name="smrow" localSheetId="33">#REF!</definedName>
    <definedName name="smrow">#REF!</definedName>
    <definedName name="SP_Rows" localSheetId="33">#REF!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3">[26]UnitValues!#REF!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3">#REF!</definedName>
    <definedName name="spe_rows">#REF!</definedName>
    <definedName name="spec.average.sal" localSheetId="33">'[13]Inputs for SWGE Forecasting'!#REF!</definedName>
    <definedName name="spec.average.sal">'[13]Inputs for SWGE Forecasting'!#REF!</definedName>
    <definedName name="spec.enhancement" localSheetId="33">'[13]Inputs for SWGE Forecasting'!#REF!</definedName>
    <definedName name="spec.enhancement">'[13]Inputs for SWGE Forecasting'!#REF!</definedName>
    <definedName name="spec.entitlement" localSheetId="33">'[13]Inputs for SWGE Forecasting'!#REF!</definedName>
    <definedName name="spec.entitlement">'[13]Inputs for SWGE Forecasting'!#REF!</definedName>
    <definedName name="spec.mortality" localSheetId="33">'[13]Inputs for SWGE Forecasting'!#REF!</definedName>
    <definedName name="spec.mortality">'[13]Inputs for SWGE Forecasting'!#REF!</definedName>
    <definedName name="spec.prc.nos" localSheetId="33">'[13]Inputs for SWGE Forecasting'!#REF!</definedName>
    <definedName name="spec.prc.nos">'[13]Inputs for SWGE Forecasting'!#REF!</definedName>
    <definedName name="spec.redundancy" localSheetId="33">'[13]Inputs for SWGE Forecasting'!#REF!</definedName>
    <definedName name="spec.redundancy">'[13]Inputs for SWGE Forecasting'!#REF!</definedName>
    <definedName name="spec.sect.adj" localSheetId="33">'[12]Inputs for SWGE Forecasting'!#REF!</definedName>
    <definedName name="spec.sect.adj">'[12]Inputs for SWGE Forecasting'!#REF!</definedName>
    <definedName name="spec.total.retirees" localSheetId="33">'[13]Inputs for SWGE Forecasting'!#REF!</definedName>
    <definedName name="spec.total.retirees">'[13]Inputs for SWGE Forecasting'!#REF!</definedName>
    <definedName name="spechide" localSheetId="33">#REF!</definedName>
    <definedName name="spechide">#REF!</definedName>
    <definedName name="special" localSheetId="33">#REF!,#REF!</definedName>
    <definedName name="special">#REF!,#REF!</definedName>
    <definedName name="special.fees.cost" localSheetId="33">#REF!</definedName>
    <definedName name="special.fees.cost">#REF!</definedName>
    <definedName name="special.income.tot" localSheetId="33">#REF!</definedName>
    <definedName name="special.income.tot">#REF!</definedName>
    <definedName name="special.net.expend" localSheetId="33">#REF!</definedName>
    <definedName name="special.net.expend">#REF!</definedName>
    <definedName name="special.other.nonpay" localSheetId="33">#REF!</definedName>
    <definedName name="special.other.nonpay">#REF!</definedName>
    <definedName name="special.prc.costs" localSheetId="33">'[13]PRC Repricing Factor'!#REF!</definedName>
    <definedName name="special.prc.costs">'[13]PRC Repricing Factor'!#REF!</definedName>
    <definedName name="special.prc.index" localSheetId="33">'[13]PRC Repricing Factor'!#REF!</definedName>
    <definedName name="special.prc.index">'[13]PRC Repricing Factor'!#REF!</definedName>
    <definedName name="special.subtotal" localSheetId="33">#REF!</definedName>
    <definedName name="special.subtotal">#REF!</definedName>
    <definedName name="SPECIAL_FACTOR" localSheetId="33">'[12]Statemented Adjustment Factor '!#REF!</definedName>
    <definedName name="SPECIAL_FACTOR">'[12]Statemented Adjustment Factor '!#REF!</definedName>
    <definedName name="speg_e" localSheetId="33">#REF!</definedName>
    <definedName name="speg_e">#REF!</definedName>
    <definedName name="speg_fye" localSheetId="33">#REF!</definedName>
    <definedName name="speg_fye">#REF!</definedName>
    <definedName name="speg_p" localSheetId="33">#REF!</definedName>
    <definedName name="speg_p">#REF!</definedName>
    <definedName name="speg_r" localSheetId="33">#REF!</definedName>
    <definedName name="speg_r">#REF!</definedName>
    <definedName name="speg_ri" localSheetId="33">#REF!</definedName>
    <definedName name="speg_ri">#REF!</definedName>
    <definedName name="SpLD_Alt">[22]Classifications!$O$19</definedName>
    <definedName name="Split_Sites_Total">'[8]New ISB'!$AF$5</definedName>
    <definedName name="Spring_term_EFA_prop">[25]Policy_decisions!$I$4</definedName>
    <definedName name="SProw" localSheetId="33">#REF!</definedName>
    <definedName name="SProw">#REF!</definedName>
    <definedName name="SPSS" localSheetId="33">#REF!</definedName>
    <definedName name="SPSS">#REF!</definedName>
    <definedName name="Srow" localSheetId="33">#REF!</definedName>
    <definedName name="Srow">#REF!</definedName>
    <definedName name="SS_OPT">[27]Control!$F$40</definedName>
    <definedName name="SS_Rows" localSheetId="33">#REF!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3">#REF!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3">#REF!</definedName>
    <definedName name="StartCol_7">#REF!</definedName>
    <definedName name="StartCol1" localSheetId="33">#REF!</definedName>
    <definedName name="StartCol1">#REF!</definedName>
    <definedName name="StartCol10" localSheetId="33">#REF!</definedName>
    <definedName name="StartCol10">#REF!</definedName>
    <definedName name="StartCol11" localSheetId="33">#REF!</definedName>
    <definedName name="StartCol11">#REF!</definedName>
    <definedName name="StartCol12" localSheetId="33">#REF!</definedName>
    <definedName name="StartCol12">#REF!</definedName>
    <definedName name="StartCol13" localSheetId="33">#REF!</definedName>
    <definedName name="StartCol13">#REF!</definedName>
    <definedName name="StartCol14" localSheetId="33">#REF!</definedName>
    <definedName name="StartCol14">#REF!</definedName>
    <definedName name="StartCol15" localSheetId="33">#REF!</definedName>
    <definedName name="StartCol15">#REF!</definedName>
    <definedName name="StartCol16" localSheetId="33">#REF!</definedName>
    <definedName name="StartCol16">#REF!</definedName>
    <definedName name="StartCol17" localSheetId="33">#REF!</definedName>
    <definedName name="StartCol17">#REF!</definedName>
    <definedName name="StartCol18" localSheetId="33">#REF!</definedName>
    <definedName name="StartCol18">#REF!</definedName>
    <definedName name="StartCol19" localSheetId="33">#REF!</definedName>
    <definedName name="StartCol19">#REF!</definedName>
    <definedName name="StartCol2" localSheetId="33">#REF!</definedName>
    <definedName name="StartCol2">#REF!</definedName>
    <definedName name="StartCol20" localSheetId="33">#REF!</definedName>
    <definedName name="StartCol20">#REF!</definedName>
    <definedName name="StartCol3" localSheetId="33">#REF!</definedName>
    <definedName name="StartCol3">#REF!</definedName>
    <definedName name="StartCol4" localSheetId="33">#REF!</definedName>
    <definedName name="StartCol4">#REF!</definedName>
    <definedName name="StartCol5" localSheetId="33">#REF!</definedName>
    <definedName name="StartCol5">#REF!</definedName>
    <definedName name="StartCol6" localSheetId="33">#REF!</definedName>
    <definedName name="StartCol6">#REF!</definedName>
    <definedName name="StartCol7" localSheetId="33">#REF!</definedName>
    <definedName name="StartCol7">#REF!</definedName>
    <definedName name="StartCol8" localSheetId="33">#REF!</definedName>
    <definedName name="StartCol8">#REF!</definedName>
    <definedName name="StartCol9" localSheetId="33">#REF!</definedName>
    <definedName name="StartCol9">#REF!</definedName>
    <definedName name="startdfes" localSheetId="33">#REF!</definedName>
    <definedName name="startdfes">#REF!</definedName>
    <definedName name="SUMADJ">[18]TRANSold1920!$A$3427</definedName>
    <definedName name="SUMMARY" localSheetId="33">#REF!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3">#REF!</definedName>
    <definedName name="T_Specialist_Schools_Designated">#REF!</definedName>
    <definedName name="T1_School" localSheetId="33">#REF!</definedName>
    <definedName name="T1_School">#REF!</definedName>
    <definedName name="T1_School_HN" localSheetId="33">#REF!</definedName>
    <definedName name="T1_School_HN">#REF!</definedName>
    <definedName name="T1_Transfer" localSheetId="33">#REF!</definedName>
    <definedName name="T1_Transfer">#REF!</definedName>
    <definedName name="T1Used" localSheetId="33">'[1]Running info'!#REF!</definedName>
    <definedName name="T1Used">'[1]Running info'!#REF!</definedName>
    <definedName name="T2_Notes_Check" localSheetId="33">#REF!</definedName>
    <definedName name="T2_Notes_Check">#REF!</definedName>
    <definedName name="T4_School" localSheetId="33">#REF!</definedName>
    <definedName name="T4_School">#REF!</definedName>
    <definedName name="table" localSheetId="33">#REF!</definedName>
    <definedName name="table">#REF!</definedName>
    <definedName name="Table_2" localSheetId="33">#REF!,#REF!,#REF!,#REF!,#REF!,#REF!,#REF!,#REF!,#REF!,#REF!,#REF!</definedName>
    <definedName name="Table_2">#REF!,#REF!,#REF!,#REF!,#REF!,#REF!,#REF!,#REF!,#REF!,#REF!,#REF!</definedName>
    <definedName name="Table2" localSheetId="33">#REF!,#REF!,#REF!,#REF!,#REF!,#REF!,#REF!</definedName>
    <definedName name="Table2">#REF!,#REF!,#REF!,#REF!,#REF!,#REF!,#REF!</definedName>
    <definedName name="Table2_2" localSheetId="33">#REF!,#REF!,#REF!,#REF!,#REF!,#REF!,#REF!</definedName>
    <definedName name="Table2_2">#REF!,#REF!,#REF!,#REF!,#REF!,#REF!,#REF!</definedName>
    <definedName name="Table2_3" localSheetId="33">#REF!,#REF!,#REF!,#REF!,#REF!,#REF!,#REF!</definedName>
    <definedName name="Table2_3">#REF!,#REF!,#REF!,#REF!,#REF!,#REF!,#REF!</definedName>
    <definedName name="Table2_4" localSheetId="33">#REF!</definedName>
    <definedName name="Table2_4">#REF!</definedName>
    <definedName name="Table2_5" localSheetId="33">#REF!,#REF!,#REF!,#REF!,#REF!,#REF!</definedName>
    <definedName name="Table2_5">#REF!,#REF!,#REF!,#REF!,#REF!,#REF!</definedName>
    <definedName name="Table20" localSheetId="33">#REF!,#REF!,#REF!,#REF!,#REF!,#REF!,#REF!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3">#REF!</definedName>
    <definedName name="TC.manual.costs">#REF!</definedName>
    <definedName name="TC.nonpay.costs" localSheetId="33">#REF!</definedName>
    <definedName name="TC.nonpay.costs">#REF!</definedName>
    <definedName name="tc.prc.proportion" localSheetId="33">'[12]Other Forecasting'!#REF!</definedName>
    <definedName name="tc.prc.proportion">'[12]Other Forecasting'!#REF!</definedName>
    <definedName name="TC.support.costs" localSheetId="33">#REF!</definedName>
    <definedName name="TC.support.costs">#REF!</definedName>
    <definedName name="TC.teachers.pay" localSheetId="33">#REF!</definedName>
    <definedName name="TC.teachers.pay">#REF!</definedName>
    <definedName name="TCtotalprc" localSheetId="33">#REF!</definedName>
    <definedName name="TCtotalprc">#REF!</definedName>
    <definedName name="TE_Nursery" localSheetId="33">#REF!</definedName>
    <definedName name="TE_Nursery">#REF!</definedName>
    <definedName name="TE_Primary" localSheetId="33">#REF!</definedName>
    <definedName name="TE_Primary">#REF!</definedName>
    <definedName name="TE_SecMiddle" localSheetId="33">#REF!</definedName>
    <definedName name="TE_SecMiddle">#REF!</definedName>
    <definedName name="TE_Secondary" localSheetId="33">#REF!</definedName>
    <definedName name="TE_Secondary">#REF!</definedName>
    <definedName name="TE_Special" localSheetId="33">#REF!</definedName>
    <definedName name="TE_Special">#REF!</definedName>
    <definedName name="teach.reprice.sum">'[12]Calculation of Repricing Factor'!$B$348:$G$348</definedName>
    <definedName name="TEACHER_CENTRES" localSheetId="33">#REF!</definedName>
    <definedName name="TEACHER_CENTRES">#REF!</definedName>
    <definedName name="Teacher_s_Salary_Repricing_Factor" localSheetId="33">'[13]Inputs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3">'[12]Inputs for SWGE Forecasting'!#REF!</definedName>
    <definedName name="teachpayinc.1">'[12]Inputs for SWGE Forecasting'!#REF!</definedName>
    <definedName name="Term" localSheetId="29">[39]Control!$D$7</definedName>
    <definedName name="Term">[40]Dates!$D$7</definedName>
    <definedName name="TEST0" localSheetId="33">#REF!</definedName>
    <definedName name="TEST0">#REF!</definedName>
    <definedName name="TEST1" localSheetId="33">#REF!</definedName>
    <definedName name="TEST1">#REF!</definedName>
    <definedName name="TEST10" localSheetId="33">#REF!</definedName>
    <definedName name="TEST10">#REF!</definedName>
    <definedName name="TEST11" localSheetId="33">#REF!</definedName>
    <definedName name="TEST11">#REF!</definedName>
    <definedName name="TEST12" localSheetId="33">#REF!</definedName>
    <definedName name="TEST12">#REF!</definedName>
    <definedName name="TEST13" localSheetId="33">#REF!</definedName>
    <definedName name="TEST13">#REF!</definedName>
    <definedName name="TEST2" localSheetId="33">'[69]SAP Download'!#REF!</definedName>
    <definedName name="TEST2">'[69]SAP Download'!#REF!</definedName>
    <definedName name="TEST3" localSheetId="33">#REF!</definedName>
    <definedName name="TEST3">#REF!</definedName>
    <definedName name="TEST4" localSheetId="33">#REF!</definedName>
    <definedName name="TEST4">#REF!</definedName>
    <definedName name="TEST5" localSheetId="33">#REF!</definedName>
    <definedName name="TEST5">#REF!</definedName>
    <definedName name="TEST6" localSheetId="33">#REF!</definedName>
    <definedName name="TEST6">#REF!</definedName>
    <definedName name="TEST7" localSheetId="33">#REF!</definedName>
    <definedName name="TEST7">#REF!</definedName>
    <definedName name="TEST8" localSheetId="33">#REF!</definedName>
    <definedName name="TEST8">#REF!</definedName>
    <definedName name="TEST9" localSheetId="33">#REF!</definedName>
    <definedName name="TEST9">#REF!</definedName>
    <definedName name="TESTHKEY" localSheetId="33">#REF!</definedName>
    <definedName name="TESTHKEY">#REF!</definedName>
    <definedName name="TESTKEYS" localSheetId="33">#REF!</definedName>
    <definedName name="TESTKEYS">#REF!</definedName>
    <definedName name="TESTVKEY" localSheetId="33">#REF!</definedName>
    <definedName name="TESTVKEY">#REF!</definedName>
    <definedName name="ThisFY" localSheetId="29">[39]Control!$D$8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#REF!</definedName>
    <definedName name="TopRow_16" localSheetId="33">#REF!</definedName>
    <definedName name="TopRow_16">#REF!</definedName>
    <definedName name="TopRow_17" localSheetId="33">#REF!</definedName>
    <definedName name="TopRow_17">#REF!</definedName>
    <definedName name="TopRow_2" localSheetId="33">#REF!</definedName>
    <definedName name="TopRow_2">#REF!</definedName>
    <definedName name="TopRow_3" localSheetId="33">#REF!</definedName>
    <definedName name="TopRow_3">#REF!</definedName>
    <definedName name="TopRow_4" localSheetId="33">#REF!</definedName>
    <definedName name="TopRow_4">#REF!</definedName>
    <definedName name="TopRow_5" localSheetId="33">#REF!</definedName>
    <definedName name="TopRow_5">#REF!</definedName>
    <definedName name="TopRow_6" localSheetId="33">#REF!</definedName>
    <definedName name="TopRow_6">#REF!</definedName>
    <definedName name="TopRowPri" localSheetId="33">#REF!</definedName>
    <definedName name="TopRowPri">#REF!</definedName>
    <definedName name="tot.spec.recoupment" localSheetId="33">#REF!</definedName>
    <definedName name="tot.spec.recoupment">#REF!</definedName>
    <definedName name="tot_1" localSheetId="33">#REF!</definedName>
    <definedName name="tot_1">#REF!</definedName>
    <definedName name="tot_2" localSheetId="33">#REF!</definedName>
    <definedName name="tot_2">#REF!</definedName>
    <definedName name="tot_3" localSheetId="33">#REF!</definedName>
    <definedName name="tot_3">#REF!</definedName>
    <definedName name="tot_4" localSheetId="33">#REF!</definedName>
    <definedName name="tot_4">#REF!</definedName>
    <definedName name="tot_5" localSheetId="33">#REF!</definedName>
    <definedName name="tot_5">#REF!</definedName>
    <definedName name="tot_6" localSheetId="33">#REF!</definedName>
    <definedName name="tot_6">#REF!</definedName>
    <definedName name="total.PRC" localSheetId="33">'[12]Secondary Forecasting'!#REF!</definedName>
    <definedName name="total.PRC">'[12]Secondary Forecasting'!#REF!</definedName>
    <definedName name="Total_1314_Quantum" localSheetId="33">#REF!</definedName>
    <definedName name="Total_1314_Quantum">#REF!</definedName>
    <definedName name="Total_ACA_inflated_Ever6_Jan12_pupils" localSheetId="33">#REF!</definedName>
    <definedName name="Total_ACA_inflated_Ever6_Jan12_pupils">#REF!</definedName>
    <definedName name="Total_ACA_inflated_Jan12_pupils" localSheetId="33">#REF!</definedName>
    <definedName name="Total_ACA_inflated_Jan12_pupils">#REF!</definedName>
    <definedName name="Total_DFC">'[71]DFC filter'!$D$11</definedName>
    <definedName name="Total_Ever6_Jan12_pupils" localSheetId="33">#REF!</definedName>
    <definedName name="Total_Ever6_Jan12_pupils">#REF!</definedName>
    <definedName name="Total_Inflated_pupil_numbers" localSheetId="33">#REF!</definedName>
    <definedName name="Total_Inflated_pupil_numbers">#REF!</definedName>
    <definedName name="Total_Jan12_Inflated_pupils" localSheetId="33">#REF!</definedName>
    <definedName name="Total_Jan12_Inflated_pupils">#REF!</definedName>
    <definedName name="Total_Jan12_pupils" localSheetId="33">#REF!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3">#REF!</definedName>
    <definedName name="TotalRow_1">#REF!</definedName>
    <definedName name="TotalRow_2" localSheetId="33">#REF!</definedName>
    <definedName name="TotalRow_2">#REF!</definedName>
    <definedName name="TotalRow_3" localSheetId="33">#REF!</definedName>
    <definedName name="TotalRow_3">#REF!</definedName>
    <definedName name="TotalRow_4" localSheetId="33">#REF!</definedName>
    <definedName name="TotalRow_4">#REF!</definedName>
    <definedName name="TotalRow_5" localSheetId="33">#REF!</definedName>
    <definedName name="TotalRow_5">#REF!</definedName>
    <definedName name="totalspecprc" localSheetId="33">#REF!</definedName>
    <definedName name="totalspecprc">#REF!</definedName>
    <definedName name="totprc" localSheetId="33">'[12]Special Forecasting'!#REF!</definedName>
    <definedName name="totprc">'[12]Special Forecasting'!#REF!</definedName>
    <definedName name="totprim.pups">'[12]Inputs for SWGE Forecasting'!$B$148:$H$148</definedName>
    <definedName name="Transactions">[72]trans!$C$5639</definedName>
    <definedName name="TRANSPORT" localSheetId="33">'[12]Other Forecasting'!#REF!</definedName>
    <definedName name="TRANSPORT">'[12]Other Forecasting'!#REF!</definedName>
    <definedName name="transport.5plus" localSheetId="33">'[19]Split Under Fives from Primary'!#REF!</definedName>
    <definedName name="transport.5plus">'[19]Split Under Fives from Primary'!#REF!</definedName>
    <definedName name="transport.nurs.classes" localSheetId="33">'[19]Split Under Fives from Primary'!#REF!</definedName>
    <definedName name="transport.nurs.classes">'[19]Split Under Fives from Primary'!#REF!</definedName>
    <definedName name="transport.nurs.pups" localSheetId="33">'[19]Split Under Fives from Primary'!#REF!</definedName>
    <definedName name="transport.nurs.pups">'[19]Split Under Fives from Primary'!#REF!</definedName>
    <definedName name="transport.otheru5" localSheetId="33">'[19]Split Under Fives from Primary'!#REF!</definedName>
    <definedName name="transport.otheru5">'[19]Split Under Fives from Primary'!#REF!</definedName>
    <definedName name="transport.rising5" localSheetId="33">'[19]Split Under Fives from Primary'!#REF!</definedName>
    <definedName name="transport.rising5">'[19]Split Under Fives from Primary'!#REF!</definedName>
    <definedName name="TS_Nursery" localSheetId="33">#REF!</definedName>
    <definedName name="TS_Nursery">#REF!</definedName>
    <definedName name="TS_Primary" localSheetId="33">#REF!</definedName>
    <definedName name="TS_Primary">#REF!</definedName>
    <definedName name="TS_PriMiddle" localSheetId="33">#REF!</definedName>
    <definedName name="TS_PriMiddle">#REF!</definedName>
    <definedName name="TS_SecMiddle" localSheetId="33">#REF!</definedName>
    <definedName name="TS_SecMiddle">#REF!</definedName>
    <definedName name="TS_Secondary" localSheetId="33">#REF!</definedName>
    <definedName name="TS_Secondary">#REF!</definedName>
    <definedName name="TS_Special" localSheetId="33">#REF!</definedName>
    <definedName name="TS_Special">#REF!</definedName>
    <definedName name="TVEI" localSheetId="33">'[12]Inputs for SWGE Forecasting'!#REF!</definedName>
    <definedName name="TVEI">'[12]Inputs for SWGE Forecasting'!#REF!</definedName>
    <definedName name="TVEI.income" localSheetId="33">'[12]Secondary Forecasting'!#REF!</definedName>
    <definedName name="TVEI.income">'[12]Secondary Forecasting'!#REF!</definedName>
    <definedName name="unitvalues" localSheetId="33">#REF!</definedName>
    <definedName name="unitvalues">#REF!</definedName>
    <definedName name="Upper" localSheetId="33">#REF!</definedName>
    <definedName name="Upper">#REF!</definedName>
    <definedName name="URN" localSheetId="33">#REF!</definedName>
    <definedName name="URN">#REF!</definedName>
    <definedName name="VA_Weight">[27]Control!$I$26</definedName>
    <definedName name="VENDORNO" localSheetId="33">#REF!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3">#REF!</definedName>
    <definedName name="X_Label">#REF!</definedName>
    <definedName name="XAxis" localSheetId="33">#REF!</definedName>
    <definedName name="XAxis">#REF!</definedName>
    <definedName name="Y_Label" localSheetId="33">#REF!</definedName>
    <definedName name="Y_Label">#REF!</definedName>
    <definedName name="YAxis" localSheetId="33">#REF!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3">[27]Control!#REF!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3">#REF!</definedName>
    <definedName name="YOUTH">#REF!</definedName>
    <definedName name="youth.manual.costs" localSheetId="33">#REF!</definedName>
    <definedName name="youth.manual.costs">#REF!</definedName>
    <definedName name="youth.net.expend" localSheetId="33">#REF!</definedName>
    <definedName name="youth.net.expend">#REF!</definedName>
    <definedName name="youth.nonpay.costs" localSheetId="33">#REF!</definedName>
    <definedName name="youth.nonpay.costs">#REF!</definedName>
    <definedName name="youth.otherapril.costs" localSheetId="33">#REF!</definedName>
    <definedName name="youth.otherapril.costs">#REF!</definedName>
    <definedName name="youth.PRC" localSheetId="33">'[12]Other Forecasting'!#REF!</definedName>
    <definedName name="youth.PRC">'[12]Other Forecasting'!#REF!</definedName>
    <definedName name="youth.support.costs" localSheetId="33">#REF!</definedName>
    <definedName name="youth.support.costs">#REF!</definedName>
    <definedName name="youth.teachers.pay" localSheetId="33">#REF!</definedName>
    <definedName name="youth.teachers.pay">#REF!</definedName>
    <definedName name="youthtotalprc" localSheetId="33">#REF!</definedName>
    <definedName name="youthtotalprc">#REF!</definedName>
    <definedName name="z" localSheetId="33">#REF!</definedName>
    <definedName name="z">#REF!</definedName>
  </definedNames>
  <calcPr calcId="171027"/>
  <pivotCaches>
    <pivotCache cacheId="0" r:id="rId11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40" l="1"/>
  <c r="H33" i="40" s="1"/>
  <c r="C23" i="49"/>
  <c r="G30" i="40" l="1"/>
  <c r="H30" i="40"/>
  <c r="J30" i="40"/>
  <c r="L30" i="40"/>
  <c r="I30" i="40"/>
  <c r="F30" i="40"/>
  <c r="H38" i="40"/>
  <c r="I38" i="40"/>
  <c r="K38" i="40"/>
  <c r="G38" i="40"/>
  <c r="J38" i="40"/>
  <c r="F38" i="40"/>
  <c r="AY57" i="12"/>
  <c r="BA21" i="12" l="1"/>
  <c r="BA22" i="12"/>
  <c r="BA23" i="12"/>
  <c r="BA24" i="12"/>
  <c r="BA25" i="12"/>
  <c r="BA26" i="12"/>
  <c r="BA27" i="12"/>
  <c r="BA28" i="12"/>
  <c r="BA29" i="12"/>
  <c r="BA30" i="12"/>
  <c r="BA31" i="12"/>
  <c r="BA32" i="12"/>
  <c r="BA33" i="12"/>
  <c r="BA34" i="12"/>
  <c r="BA35" i="12"/>
  <c r="BA36" i="12"/>
  <c r="BA37" i="12"/>
  <c r="BA38" i="12"/>
  <c r="BA39" i="12"/>
  <c r="BA40" i="12"/>
  <c r="BA41" i="12"/>
  <c r="BA42" i="12"/>
  <c r="BA43" i="12"/>
  <c r="BA44" i="12"/>
  <c r="BA45" i="12"/>
  <c r="BA46" i="12"/>
  <c r="BA47" i="12"/>
  <c r="BA48" i="12"/>
  <c r="BA49" i="12"/>
  <c r="BA50" i="12"/>
  <c r="BA51" i="12"/>
  <c r="BA52" i="12"/>
  <c r="BA53" i="12"/>
  <c r="BA54" i="12"/>
  <c r="BA55" i="12"/>
  <c r="BA56" i="12"/>
  <c r="BA57" i="12"/>
  <c r="BA58" i="12"/>
  <c r="BA59" i="12"/>
  <c r="BA60" i="12"/>
  <c r="BA61" i="12"/>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20" i="12"/>
  <c r="B13" i="49" l="1"/>
  <c r="R1144" i="50"/>
  <c r="R1145" i="50"/>
  <c r="R1146" i="50"/>
  <c r="R1147" i="50"/>
  <c r="R1148" i="50"/>
  <c r="R1149" i="50"/>
  <c r="R1150" i="50"/>
  <c r="R1151" i="50"/>
  <c r="R1152" i="50"/>
  <c r="R1153" i="50"/>
  <c r="R1154" i="50"/>
  <c r="R1155" i="50"/>
  <c r="R1156" i="50"/>
  <c r="R1157" i="50"/>
  <c r="R1158" i="50"/>
  <c r="R1159" i="50"/>
  <c r="R1160" i="50"/>
  <c r="R1161" i="50"/>
  <c r="R1162" i="50"/>
  <c r="R1163" i="50"/>
  <c r="R1164" i="50"/>
  <c r="R1165" i="50"/>
  <c r="R1166" i="50"/>
  <c r="R1167" i="50"/>
  <c r="R1168" i="50"/>
  <c r="R1169" i="50"/>
  <c r="R1170" i="50"/>
  <c r="R1171" i="50"/>
  <c r="R1172" i="50"/>
  <c r="R1173" i="50"/>
  <c r="R1174" i="50"/>
  <c r="R1175" i="50"/>
  <c r="R1176" i="50"/>
  <c r="R1177" i="50"/>
  <c r="R1178" i="50"/>
  <c r="R1179" i="50"/>
  <c r="R1180" i="50"/>
  <c r="R1181" i="50"/>
  <c r="R1182" i="50"/>
  <c r="R1183" i="50"/>
  <c r="R1184" i="50"/>
  <c r="R1185" i="50"/>
  <c r="R1186" i="50"/>
  <c r="R1187" i="50"/>
  <c r="R1188" i="50"/>
  <c r="R1189" i="50"/>
  <c r="R1190" i="50"/>
  <c r="R1191" i="50"/>
  <c r="R1192" i="50"/>
  <c r="R1193" i="50"/>
  <c r="R1194" i="50"/>
  <c r="R1195" i="50"/>
  <c r="R1196" i="50"/>
  <c r="R1197" i="50"/>
  <c r="R1198" i="50"/>
  <c r="R1199" i="50"/>
  <c r="R1200" i="50"/>
  <c r="R1143" i="50"/>
  <c r="R1086" i="50"/>
  <c r="R1087" i="50"/>
  <c r="R1088" i="50"/>
  <c r="R1089" i="50"/>
  <c r="R1090" i="50"/>
  <c r="R1091" i="50"/>
  <c r="R1092" i="50"/>
  <c r="R1093" i="50"/>
  <c r="R1094" i="50"/>
  <c r="R1095" i="50"/>
  <c r="R1096" i="50"/>
  <c r="R1097" i="50"/>
  <c r="R1098" i="50"/>
  <c r="R1099" i="50"/>
  <c r="R1100" i="50"/>
  <c r="R1101" i="50"/>
  <c r="R1102" i="50"/>
  <c r="R1103" i="50"/>
  <c r="R1104" i="50"/>
  <c r="R1105" i="50"/>
  <c r="R1106" i="50"/>
  <c r="R1107" i="50"/>
  <c r="R1108" i="50"/>
  <c r="R1109" i="50"/>
  <c r="R1110" i="50"/>
  <c r="R1111" i="50"/>
  <c r="R1112" i="50"/>
  <c r="R1113" i="50"/>
  <c r="R1114" i="50"/>
  <c r="R1115" i="50"/>
  <c r="R1116" i="50"/>
  <c r="R1117" i="50"/>
  <c r="R1118" i="50"/>
  <c r="R1119" i="50"/>
  <c r="R1120" i="50"/>
  <c r="R1121" i="50"/>
  <c r="R1122" i="50"/>
  <c r="R1123" i="50"/>
  <c r="R1124" i="50"/>
  <c r="R1125" i="50"/>
  <c r="R1126" i="50"/>
  <c r="R1127" i="50"/>
  <c r="R1128" i="50"/>
  <c r="R1129" i="50"/>
  <c r="R1130" i="50"/>
  <c r="R1131" i="50"/>
  <c r="R1132" i="50"/>
  <c r="R1133" i="50"/>
  <c r="R1134" i="50"/>
  <c r="R1135" i="50"/>
  <c r="R1136" i="50"/>
  <c r="R1137" i="50"/>
  <c r="R1138" i="50"/>
  <c r="R1139" i="50"/>
  <c r="R1140" i="50"/>
  <c r="R1141" i="50"/>
  <c r="R1142" i="50"/>
  <c r="R1085" i="50"/>
  <c r="E9" i="49"/>
  <c r="C9" i="49"/>
  <c r="B9" i="49"/>
  <c r="B11" i="49"/>
  <c r="E11" i="49" s="1"/>
  <c r="D11" i="49"/>
  <c r="B10" i="49"/>
  <c r="E10" i="49" s="1"/>
  <c r="E8" i="49"/>
  <c r="B6" i="49"/>
  <c r="E6" i="49" s="1"/>
  <c r="E5" i="49"/>
  <c r="C5" i="49"/>
  <c r="B5" i="49"/>
  <c r="C4" i="49"/>
  <c r="E4" i="49" s="1"/>
  <c r="B4" i="49"/>
  <c r="D3" i="49"/>
  <c r="E3" i="49" s="1"/>
  <c r="C3" i="49"/>
  <c r="B3" i="49"/>
  <c r="B26" i="49"/>
  <c r="B19" i="49"/>
  <c r="B20" i="49"/>
  <c r="B21" i="49"/>
  <c r="B27" i="49"/>
  <c r="B25" i="49"/>
  <c r="B18" i="49"/>
  <c r="B23" i="49"/>
  <c r="E23" i="49" l="1"/>
  <c r="E25" i="49"/>
  <c r="E21" i="49"/>
  <c r="E19" i="49"/>
  <c r="E18" i="49"/>
  <c r="E27" i="49"/>
  <c r="E20" i="49"/>
  <c r="E26" i="49"/>
  <c r="B11" i="48"/>
  <c r="B10" i="48"/>
  <c r="B7"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20"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B7" i="25" l="1"/>
  <c r="F100" i="28"/>
  <c r="F99" i="28"/>
  <c r="F98" i="28"/>
  <c r="F97" i="28"/>
  <c r="F96" i="28"/>
  <c r="F95" i="28"/>
  <c r="F94" i="28"/>
  <c r="F90" i="28"/>
  <c r="F89" i="28"/>
  <c r="F86" i="28"/>
  <c r="F75" i="28"/>
  <c r="F72" i="28"/>
  <c r="F71" i="28"/>
  <c r="F67" i="28"/>
  <c r="F64" i="28"/>
  <c r="F61" i="28"/>
  <c r="F58" i="28"/>
  <c r="F57" i="28"/>
  <c r="F56" i="28"/>
  <c r="F43" i="28"/>
  <c r="F42" i="28"/>
  <c r="F40" i="28"/>
  <c r="F36" i="28"/>
  <c r="F34" i="28"/>
  <c r="F31" i="28"/>
  <c r="F30" i="28"/>
  <c r="F25" i="28"/>
  <c r="C20" i="13" l="1"/>
  <c r="E102" i="13" l="1"/>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01" i="13"/>
  <c r="B10" i="13"/>
  <c r="E44" i="6"/>
  <c r="E46" i="6"/>
  <c r="E37" i="6"/>
  <c r="E38" i="6"/>
  <c r="E39" i="6"/>
  <c r="E40" i="6"/>
  <c r="E41" i="6"/>
  <c r="E42" i="6"/>
  <c r="E43" i="6"/>
  <c r="E45" i="6"/>
  <c r="E47" i="6"/>
  <c r="E48" i="6"/>
  <c r="E49" i="6"/>
  <c r="E50" i="6"/>
  <c r="E51" i="6"/>
  <c r="E36" i="6"/>
  <c r="E21" i="19" l="1"/>
  <c r="F21" i="19"/>
  <c r="E22" i="19"/>
  <c r="F22" i="19"/>
  <c r="E23" i="19"/>
  <c r="F23" i="19"/>
  <c r="E24" i="19"/>
  <c r="F24" i="19"/>
  <c r="E25" i="19"/>
  <c r="F25" i="19"/>
  <c r="E26" i="19"/>
  <c r="F26" i="19"/>
  <c r="E27" i="19"/>
  <c r="F27" i="19"/>
  <c r="E28" i="19"/>
  <c r="F28" i="19"/>
  <c r="E29" i="19"/>
  <c r="F29" i="19"/>
  <c r="E30" i="19"/>
  <c r="F30" i="19"/>
  <c r="E31" i="19"/>
  <c r="F31" i="19"/>
  <c r="E32" i="19"/>
  <c r="F32" i="19"/>
  <c r="E33" i="19"/>
  <c r="F33" i="19"/>
  <c r="E34" i="19"/>
  <c r="F34" i="19"/>
  <c r="E35" i="19"/>
  <c r="F35" i="19"/>
  <c r="E36" i="19"/>
  <c r="F36" i="19"/>
  <c r="E37" i="19"/>
  <c r="F37" i="19"/>
  <c r="E38" i="19"/>
  <c r="F38" i="19"/>
  <c r="E39" i="19"/>
  <c r="F39" i="19"/>
  <c r="E40" i="19"/>
  <c r="F40" i="19"/>
  <c r="E41" i="19"/>
  <c r="F41" i="19"/>
  <c r="E42" i="19"/>
  <c r="F42" i="19"/>
  <c r="E43" i="19"/>
  <c r="F43" i="19"/>
  <c r="E44" i="19"/>
  <c r="F44" i="19"/>
  <c r="E45" i="19"/>
  <c r="F45" i="19"/>
  <c r="E46" i="19"/>
  <c r="F46" i="19"/>
  <c r="E47" i="19"/>
  <c r="F47" i="19"/>
  <c r="E48" i="19"/>
  <c r="F48" i="19"/>
  <c r="E49" i="19"/>
  <c r="F49" i="19"/>
  <c r="E50" i="19"/>
  <c r="F50" i="19"/>
  <c r="E51" i="19"/>
  <c r="F51" i="19"/>
  <c r="E52" i="19"/>
  <c r="F52" i="19"/>
  <c r="E53" i="19"/>
  <c r="F53" i="19"/>
  <c r="E54" i="19"/>
  <c r="F54" i="19"/>
  <c r="E55" i="19"/>
  <c r="F55" i="19"/>
  <c r="E56" i="19"/>
  <c r="F56" i="19"/>
  <c r="E57" i="19"/>
  <c r="F57" i="19"/>
  <c r="E58" i="19"/>
  <c r="F58" i="19"/>
  <c r="E59" i="19"/>
  <c r="F59" i="19"/>
  <c r="E60" i="19"/>
  <c r="F60" i="19"/>
  <c r="E61" i="19"/>
  <c r="F61" i="19"/>
  <c r="E62" i="19"/>
  <c r="F62" i="19"/>
  <c r="E63" i="19"/>
  <c r="F63" i="19"/>
  <c r="E64" i="19"/>
  <c r="F64" i="19"/>
  <c r="E65" i="19"/>
  <c r="F65" i="19"/>
  <c r="E66" i="19"/>
  <c r="F66" i="19"/>
  <c r="E67" i="19"/>
  <c r="F67" i="19"/>
  <c r="E68" i="19"/>
  <c r="F68" i="19"/>
  <c r="E69" i="19"/>
  <c r="F69" i="19"/>
  <c r="E70" i="19"/>
  <c r="F70" i="19"/>
  <c r="E71" i="19"/>
  <c r="F71" i="19"/>
  <c r="E72" i="19"/>
  <c r="F72" i="19"/>
  <c r="E73" i="19"/>
  <c r="F73" i="19"/>
  <c r="E74" i="19"/>
  <c r="F74" i="19"/>
  <c r="E75" i="19"/>
  <c r="F75" i="19"/>
  <c r="E76" i="19"/>
  <c r="F76" i="19"/>
  <c r="E77" i="19"/>
  <c r="F77" i="19"/>
  <c r="E78" i="19"/>
  <c r="F78" i="19"/>
  <c r="E79" i="19"/>
  <c r="F79" i="19"/>
  <c r="E80" i="19"/>
  <c r="F80" i="19"/>
  <c r="E81" i="19"/>
  <c r="F81" i="19"/>
  <c r="E82" i="19"/>
  <c r="F82" i="19"/>
  <c r="E83" i="19"/>
  <c r="F83" i="19"/>
  <c r="E84" i="19"/>
  <c r="F84" i="19"/>
  <c r="E85" i="19"/>
  <c r="F85" i="19"/>
  <c r="E86" i="19"/>
  <c r="F86" i="19"/>
  <c r="E87" i="19"/>
  <c r="F87" i="19"/>
  <c r="E88" i="19"/>
  <c r="F88" i="19"/>
  <c r="E89" i="19"/>
  <c r="F89" i="19"/>
  <c r="E90" i="19"/>
  <c r="F90" i="19"/>
  <c r="E91" i="19"/>
  <c r="F91" i="19"/>
  <c r="E92" i="19"/>
  <c r="F92" i="19"/>
  <c r="E93" i="19"/>
  <c r="F93" i="19"/>
  <c r="E94" i="19"/>
  <c r="F94" i="19"/>
  <c r="E95" i="19"/>
  <c r="F95" i="19"/>
  <c r="E96" i="19"/>
  <c r="F96" i="19"/>
  <c r="E97" i="19"/>
  <c r="F97" i="19"/>
  <c r="E98" i="19"/>
  <c r="F98" i="19"/>
  <c r="E99" i="19"/>
  <c r="F99" i="19"/>
  <c r="E100" i="19"/>
  <c r="F100" i="19"/>
  <c r="E101" i="19"/>
  <c r="F101" i="19"/>
  <c r="E102" i="19"/>
  <c r="F102" i="19"/>
  <c r="E103" i="19"/>
  <c r="F103" i="19"/>
  <c r="E104" i="19"/>
  <c r="F104" i="19"/>
  <c r="E105" i="19"/>
  <c r="F105" i="19"/>
  <c r="E106" i="19"/>
  <c r="F106" i="19"/>
  <c r="E107" i="19"/>
  <c r="F107" i="19"/>
  <c r="E108" i="19"/>
  <c r="F108" i="19"/>
  <c r="E109" i="19"/>
  <c r="F109" i="19"/>
  <c r="E110" i="19"/>
  <c r="F110" i="19"/>
  <c r="E111" i="19"/>
  <c r="F111" i="19"/>
  <c r="E112"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E203" i="19"/>
  <c r="F203" i="19"/>
  <c r="E204" i="19"/>
  <c r="F204" i="19"/>
  <c r="E205" i="19"/>
  <c r="F205" i="19"/>
  <c r="P79" i="48" l="1"/>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8"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20" i="48"/>
  <c r="O221" i="25" l="1"/>
  <c r="O222" i="25"/>
  <c r="O223" i="25"/>
  <c r="O224" i="25"/>
  <c r="O225" i="25"/>
  <c r="O226" i="25"/>
  <c r="O227" i="25"/>
  <c r="O228" i="25"/>
  <c r="O229" i="25"/>
  <c r="O230" i="25"/>
  <c r="O231" i="25"/>
  <c r="O232" i="25"/>
  <c r="O233" i="25"/>
  <c r="O234" i="25"/>
  <c r="O235" i="25"/>
  <c r="O236" i="25"/>
  <c r="O237" i="25"/>
  <c r="O238" i="25"/>
  <c r="O239" i="25"/>
  <c r="O24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221" i="25"/>
  <c r="G222" i="25"/>
  <c r="G223" i="25"/>
  <c r="G224" i="25"/>
  <c r="G225" i="25"/>
  <c r="G226" i="25"/>
  <c r="G227" i="25"/>
  <c r="G228" i="25"/>
  <c r="G229" i="25"/>
  <c r="G230" i="25"/>
  <c r="G231" i="25"/>
  <c r="G232" i="25"/>
  <c r="G233" i="25"/>
  <c r="G234" i="25"/>
  <c r="G235" i="25"/>
  <c r="G236" i="25"/>
  <c r="G237" i="25"/>
  <c r="G238" i="25"/>
  <c r="G239" i="25"/>
  <c r="G24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78"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20" i="48"/>
  <c r="D22" i="48"/>
  <c r="D25" i="48"/>
  <c r="D27" i="48"/>
  <c r="D33" i="48"/>
  <c r="D35" i="48"/>
  <c r="D43" i="48"/>
  <c r="D51" i="48"/>
  <c r="D4" i="41"/>
  <c r="D5" i="41"/>
  <c r="D80" i="48" s="1"/>
  <c r="D6" i="41"/>
  <c r="D81" i="48" s="1"/>
  <c r="D7" i="41"/>
  <c r="D8" i="41"/>
  <c r="D83" i="48" s="1"/>
  <c r="D9" i="41"/>
  <c r="D84" i="48" s="1"/>
  <c r="D10" i="41"/>
  <c r="D85" i="48" s="1"/>
  <c r="D11" i="41"/>
  <c r="D86" i="48" s="1"/>
  <c r="D12" i="41"/>
  <c r="D13" i="41"/>
  <c r="D88" i="48" s="1"/>
  <c r="D14" i="41"/>
  <c r="D89" i="48" s="1"/>
  <c r="D15" i="41"/>
  <c r="D16" i="41"/>
  <c r="D91" i="48" s="1"/>
  <c r="D17" i="41"/>
  <c r="D92" i="48" s="1"/>
  <c r="D18" i="41"/>
  <c r="D93" i="48" s="1"/>
  <c r="D19" i="41"/>
  <c r="D94" i="48" s="1"/>
  <c r="D20" i="41"/>
  <c r="D21" i="41"/>
  <c r="D96" i="48" s="1"/>
  <c r="D22" i="41"/>
  <c r="D97" i="48" s="1"/>
  <c r="D23" i="41"/>
  <c r="D24" i="41"/>
  <c r="D99" i="48" s="1"/>
  <c r="D25" i="41"/>
  <c r="D100" i="48" s="1"/>
  <c r="D26" i="41"/>
  <c r="D101" i="48" s="1"/>
  <c r="D27" i="41"/>
  <c r="D102" i="48" s="1"/>
  <c r="D28" i="41"/>
  <c r="D29" i="41"/>
  <c r="D104" i="48" s="1"/>
  <c r="D30" i="41"/>
  <c r="D105" i="48" s="1"/>
  <c r="D31" i="41"/>
  <c r="D32" i="41"/>
  <c r="D107" i="48" s="1"/>
  <c r="D33" i="41"/>
  <c r="D108" i="48" s="1"/>
  <c r="D34" i="41"/>
  <c r="D109" i="48" s="1"/>
  <c r="D35" i="41"/>
  <c r="D110" i="48" s="1"/>
  <c r="D36" i="41"/>
  <c r="D111" i="48" s="1"/>
  <c r="D37" i="41"/>
  <c r="D112" i="48" s="1"/>
  <c r="D38" i="41"/>
  <c r="D113" i="48" s="1"/>
  <c r="D39" i="41"/>
  <c r="D40" i="41"/>
  <c r="D115" i="48" s="1"/>
  <c r="D41" i="41"/>
  <c r="D116" i="48" s="1"/>
  <c r="D42" i="41"/>
  <c r="D59" i="48" s="1"/>
  <c r="D43" i="41"/>
  <c r="D118" i="48" s="1"/>
  <c r="D44" i="41"/>
  <c r="D119" i="48" s="1"/>
  <c r="D45" i="41"/>
  <c r="D120" i="48" s="1"/>
  <c r="D46" i="41"/>
  <c r="D121" i="48" s="1"/>
  <c r="D47" i="41"/>
  <c r="D48" i="41"/>
  <c r="D123" i="48" s="1"/>
  <c r="D49" i="41"/>
  <c r="D124" i="48" s="1"/>
  <c r="D50" i="41"/>
  <c r="D67" i="48" s="1"/>
  <c r="D51" i="41"/>
  <c r="D126" i="48" s="1"/>
  <c r="D52" i="41"/>
  <c r="D127" i="48" s="1"/>
  <c r="D53" i="41"/>
  <c r="D128" i="48" s="1"/>
  <c r="D54" i="41"/>
  <c r="D129" i="48" s="1"/>
  <c r="D55" i="41"/>
  <c r="D56" i="41"/>
  <c r="D131" i="48" s="1"/>
  <c r="D57" i="41"/>
  <c r="D132" i="48" s="1"/>
  <c r="D58" i="41"/>
  <c r="D75" i="48" s="1"/>
  <c r="D59" i="41"/>
  <c r="D134" i="48" s="1"/>
  <c r="D60" i="41"/>
  <c r="D135" i="48" s="1"/>
  <c r="D3" i="41"/>
  <c r="D78" i="48" s="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O218" i="48"/>
  <c r="P217" i="48"/>
  <c r="H217" i="48"/>
  <c r="G217" i="48"/>
  <c r="I217" i="48" s="1"/>
  <c r="O217" i="48"/>
  <c r="P216" i="48"/>
  <c r="H216" i="48"/>
  <c r="G216" i="48"/>
  <c r="I216" i="48" s="1"/>
  <c r="O216" i="48"/>
  <c r="P215" i="48"/>
  <c r="H215" i="48"/>
  <c r="G215" i="48"/>
  <c r="I215" i="48" s="1"/>
  <c r="O215" i="48"/>
  <c r="P214" i="48"/>
  <c r="H214" i="48"/>
  <c r="G214" i="48"/>
  <c r="I214" i="48" s="1"/>
  <c r="O214" i="48"/>
  <c r="P213" i="48"/>
  <c r="H213" i="48"/>
  <c r="G213" i="48"/>
  <c r="I213" i="48" s="1"/>
  <c r="O213" i="48"/>
  <c r="P212" i="48"/>
  <c r="H212" i="48"/>
  <c r="G212" i="48"/>
  <c r="I212" i="48" s="1"/>
  <c r="O212" i="48"/>
  <c r="P211" i="48"/>
  <c r="H211" i="48"/>
  <c r="G211" i="48"/>
  <c r="I211" i="48" s="1"/>
  <c r="O211" i="48"/>
  <c r="P210" i="48"/>
  <c r="H210" i="48"/>
  <c r="G210" i="48"/>
  <c r="I210" i="48" s="1"/>
  <c r="O210" i="48"/>
  <c r="P209" i="48"/>
  <c r="H209" i="48"/>
  <c r="G209" i="48"/>
  <c r="I209" i="48" s="1"/>
  <c r="O209" i="48"/>
  <c r="P208" i="48"/>
  <c r="H208" i="48"/>
  <c r="G208" i="48"/>
  <c r="I208" i="48" s="1"/>
  <c r="O208" i="48"/>
  <c r="P207" i="48"/>
  <c r="H207" i="48"/>
  <c r="G207" i="48"/>
  <c r="I207" i="48" s="1"/>
  <c r="O207" i="48"/>
  <c r="P206" i="48"/>
  <c r="H206" i="48"/>
  <c r="G206" i="48"/>
  <c r="I206" i="48" s="1"/>
  <c r="O206" i="48"/>
  <c r="P205" i="48"/>
  <c r="H205" i="48"/>
  <c r="G205" i="48"/>
  <c r="I205" i="48" s="1"/>
  <c r="O205" i="48"/>
  <c r="P204" i="48"/>
  <c r="H204" i="48"/>
  <c r="G204" i="48"/>
  <c r="I204" i="48" s="1"/>
  <c r="O204" i="48"/>
  <c r="P203" i="48"/>
  <c r="H203" i="48"/>
  <c r="G203" i="48"/>
  <c r="I203" i="48" s="1"/>
  <c r="O203" i="48"/>
  <c r="P202" i="48"/>
  <c r="H202" i="48"/>
  <c r="G202" i="48"/>
  <c r="I202" i="48" s="1"/>
  <c r="O202" i="48"/>
  <c r="P201" i="48"/>
  <c r="H201" i="48"/>
  <c r="G201" i="48"/>
  <c r="I201" i="48" s="1"/>
  <c r="O201" i="48"/>
  <c r="P200" i="48"/>
  <c r="H200" i="48"/>
  <c r="G200" i="48"/>
  <c r="I200" i="48" s="1"/>
  <c r="O200" i="48"/>
  <c r="P199" i="48"/>
  <c r="H199" i="48"/>
  <c r="G199" i="48"/>
  <c r="I199" i="48" s="1"/>
  <c r="O199" i="48"/>
  <c r="P198" i="48"/>
  <c r="H198" i="48"/>
  <c r="G198" i="48"/>
  <c r="I198" i="48" s="1"/>
  <c r="O198" i="48"/>
  <c r="P197" i="48"/>
  <c r="H197" i="48"/>
  <c r="G197" i="48"/>
  <c r="I197" i="48" s="1"/>
  <c r="O197" i="48"/>
  <c r="P196" i="48"/>
  <c r="H196" i="48"/>
  <c r="G196" i="48"/>
  <c r="I196" i="48" s="1"/>
  <c r="O196" i="48"/>
  <c r="P195" i="48"/>
  <c r="H195" i="48"/>
  <c r="G195" i="48"/>
  <c r="I195" i="48" s="1"/>
  <c r="O195" i="48"/>
  <c r="P194" i="48"/>
  <c r="H194" i="48"/>
  <c r="G194" i="48"/>
  <c r="I194" i="48" s="1"/>
  <c r="O194" i="48"/>
  <c r="P193" i="48"/>
  <c r="H193" i="48"/>
  <c r="G193" i="48"/>
  <c r="I193" i="48" s="1"/>
  <c r="O193" i="48"/>
  <c r="P192" i="48"/>
  <c r="H192" i="48"/>
  <c r="G192" i="48"/>
  <c r="I192" i="48" s="1"/>
  <c r="O192" i="48"/>
  <c r="P191" i="48"/>
  <c r="H191" i="48"/>
  <c r="G191" i="48"/>
  <c r="I191" i="48" s="1"/>
  <c r="O191" i="48"/>
  <c r="P190" i="48"/>
  <c r="H190" i="48"/>
  <c r="G190" i="48"/>
  <c r="I190" i="48" s="1"/>
  <c r="O190" i="48"/>
  <c r="P189" i="48"/>
  <c r="H189" i="48"/>
  <c r="G189" i="48"/>
  <c r="I189" i="48" s="1"/>
  <c r="O189" i="48"/>
  <c r="P188" i="48"/>
  <c r="H188" i="48"/>
  <c r="G188" i="48"/>
  <c r="I188" i="48" s="1"/>
  <c r="O188" i="48"/>
  <c r="P187" i="48"/>
  <c r="H187" i="48"/>
  <c r="G187" i="48"/>
  <c r="I187" i="48" s="1"/>
  <c r="O187" i="48"/>
  <c r="P186" i="48"/>
  <c r="H186" i="48"/>
  <c r="G186" i="48"/>
  <c r="I186" i="48" s="1"/>
  <c r="O186" i="48"/>
  <c r="P185" i="48"/>
  <c r="H185" i="48"/>
  <c r="G185" i="48"/>
  <c r="I185" i="48" s="1"/>
  <c r="O185" i="48"/>
  <c r="P184" i="48"/>
  <c r="H184" i="48"/>
  <c r="G184" i="48"/>
  <c r="I184" i="48" s="1"/>
  <c r="O184" i="48"/>
  <c r="P183" i="48"/>
  <c r="H183" i="48"/>
  <c r="G183" i="48"/>
  <c r="I183" i="48" s="1"/>
  <c r="O183" i="48"/>
  <c r="P182" i="48"/>
  <c r="H182" i="48"/>
  <c r="G182" i="48"/>
  <c r="I182" i="48" s="1"/>
  <c r="O182" i="48"/>
  <c r="P181" i="48"/>
  <c r="H181" i="48"/>
  <c r="G181" i="48"/>
  <c r="I181" i="48" s="1"/>
  <c r="O181" i="48"/>
  <c r="P180" i="48"/>
  <c r="H180" i="48"/>
  <c r="G180" i="48"/>
  <c r="I180" i="48" s="1"/>
  <c r="O180" i="48"/>
  <c r="P179" i="48"/>
  <c r="H179" i="48"/>
  <c r="G179" i="48"/>
  <c r="I179" i="48" s="1"/>
  <c r="O179" i="48"/>
  <c r="P178" i="48"/>
  <c r="H178" i="48"/>
  <c r="G178" i="48"/>
  <c r="I178" i="48" s="1"/>
  <c r="O178" i="48"/>
  <c r="P177" i="48"/>
  <c r="H177" i="48"/>
  <c r="G177" i="48"/>
  <c r="I177" i="48" s="1"/>
  <c r="O177" i="48"/>
  <c r="P176" i="48"/>
  <c r="H176" i="48"/>
  <c r="G176" i="48"/>
  <c r="I176" i="48" s="1"/>
  <c r="O176" i="48"/>
  <c r="P175" i="48"/>
  <c r="H175" i="48"/>
  <c r="G175" i="48"/>
  <c r="I175" i="48" s="1"/>
  <c r="O175" i="48"/>
  <c r="P174" i="48"/>
  <c r="H174" i="48"/>
  <c r="G174" i="48"/>
  <c r="I174" i="48" s="1"/>
  <c r="O174" i="48"/>
  <c r="P173" i="48"/>
  <c r="H173" i="48"/>
  <c r="G173" i="48"/>
  <c r="I173" i="48" s="1"/>
  <c r="O173" i="48"/>
  <c r="P172" i="48"/>
  <c r="H172" i="48"/>
  <c r="G172" i="48"/>
  <c r="I172" i="48" s="1"/>
  <c r="O172" i="48"/>
  <c r="P171" i="48"/>
  <c r="H171" i="48"/>
  <c r="G171" i="48"/>
  <c r="I171" i="48" s="1"/>
  <c r="O171" i="48"/>
  <c r="P170" i="48"/>
  <c r="H170" i="48"/>
  <c r="G170" i="48"/>
  <c r="I170" i="48" s="1"/>
  <c r="O170" i="48"/>
  <c r="P169" i="48"/>
  <c r="H169" i="48"/>
  <c r="G169" i="48"/>
  <c r="I169" i="48" s="1"/>
  <c r="O169" i="48"/>
  <c r="P168" i="48"/>
  <c r="H168" i="48"/>
  <c r="G168" i="48"/>
  <c r="I168" i="48" s="1"/>
  <c r="O168" i="48"/>
  <c r="P167" i="48"/>
  <c r="H167" i="48"/>
  <c r="G167" i="48"/>
  <c r="I167" i="48" s="1"/>
  <c r="O167" i="48"/>
  <c r="P166" i="48"/>
  <c r="H166" i="48"/>
  <c r="G166" i="48"/>
  <c r="I166" i="48" s="1"/>
  <c r="O166" i="48"/>
  <c r="P165" i="48"/>
  <c r="H165" i="48"/>
  <c r="G165" i="48"/>
  <c r="I165" i="48" s="1"/>
  <c r="O165" i="48"/>
  <c r="P164" i="48"/>
  <c r="H164" i="48"/>
  <c r="G164" i="48"/>
  <c r="I164" i="48" s="1"/>
  <c r="O164" i="48"/>
  <c r="P163" i="48"/>
  <c r="H163" i="48"/>
  <c r="G163" i="48"/>
  <c r="I163" i="48" s="1"/>
  <c r="O163" i="48"/>
  <c r="P162" i="48"/>
  <c r="H162" i="48"/>
  <c r="G162" i="48"/>
  <c r="I162" i="48" s="1"/>
  <c r="O162" i="48"/>
  <c r="P161" i="48"/>
  <c r="H161" i="48"/>
  <c r="G161" i="48"/>
  <c r="I161" i="48" s="1"/>
  <c r="O161" i="48"/>
  <c r="P160" i="48"/>
  <c r="H160" i="48"/>
  <c r="G160" i="48"/>
  <c r="I160" i="48" s="1"/>
  <c r="O160" i="48"/>
  <c r="P159" i="48"/>
  <c r="H159" i="48"/>
  <c r="G159" i="48"/>
  <c r="I159" i="48" s="1"/>
  <c r="O159" i="48"/>
  <c r="P158" i="48"/>
  <c r="H158" i="48"/>
  <c r="G158" i="48"/>
  <c r="I158" i="48" s="1"/>
  <c r="O158" i="48"/>
  <c r="P157" i="48"/>
  <c r="H157" i="48"/>
  <c r="G157" i="48"/>
  <c r="I157" i="48" s="1"/>
  <c r="O157" i="48"/>
  <c r="P156" i="48"/>
  <c r="H156" i="48"/>
  <c r="G156" i="48"/>
  <c r="I156" i="48" s="1"/>
  <c r="O156" i="48"/>
  <c r="P155" i="48"/>
  <c r="H155" i="48"/>
  <c r="G155" i="48"/>
  <c r="I155" i="48" s="1"/>
  <c r="O155" i="48"/>
  <c r="P154" i="48"/>
  <c r="H154" i="48"/>
  <c r="G154" i="48"/>
  <c r="I154" i="48" s="1"/>
  <c r="O154" i="48"/>
  <c r="P153" i="48"/>
  <c r="H153" i="48"/>
  <c r="G153" i="48"/>
  <c r="I153" i="48" s="1"/>
  <c r="O153" i="48"/>
  <c r="P152" i="48"/>
  <c r="H152" i="48"/>
  <c r="G152" i="48"/>
  <c r="I152" i="48" s="1"/>
  <c r="O152" i="48"/>
  <c r="P151" i="48"/>
  <c r="H151" i="48"/>
  <c r="G151" i="48"/>
  <c r="I151" i="48" s="1"/>
  <c r="O151" i="48"/>
  <c r="P150" i="48"/>
  <c r="H150" i="48"/>
  <c r="G150" i="48"/>
  <c r="I150" i="48" s="1"/>
  <c r="O150" i="48"/>
  <c r="P149" i="48"/>
  <c r="H149" i="48"/>
  <c r="G149" i="48"/>
  <c r="I149" i="48" s="1"/>
  <c r="O149" i="48"/>
  <c r="P148" i="48"/>
  <c r="H148" i="48"/>
  <c r="G148" i="48"/>
  <c r="I148" i="48" s="1"/>
  <c r="O148" i="48"/>
  <c r="P147" i="48"/>
  <c r="H147" i="48"/>
  <c r="G147" i="48"/>
  <c r="I147" i="48" s="1"/>
  <c r="O147" i="48"/>
  <c r="P146" i="48"/>
  <c r="H146" i="48"/>
  <c r="G146" i="48"/>
  <c r="I146" i="48" s="1"/>
  <c r="O146" i="48"/>
  <c r="P145" i="48"/>
  <c r="H145" i="48"/>
  <c r="G145" i="48"/>
  <c r="I145" i="48" s="1"/>
  <c r="O145" i="48"/>
  <c r="P144" i="48"/>
  <c r="H144" i="48"/>
  <c r="G144" i="48"/>
  <c r="I144" i="48" s="1"/>
  <c r="O144" i="48"/>
  <c r="P143" i="48"/>
  <c r="H143" i="48"/>
  <c r="G143" i="48"/>
  <c r="I143" i="48" s="1"/>
  <c r="O143" i="48"/>
  <c r="P142" i="48"/>
  <c r="H142" i="48"/>
  <c r="G142" i="48"/>
  <c r="I142" i="48" s="1"/>
  <c r="O142" i="48"/>
  <c r="P141" i="48"/>
  <c r="H141" i="48"/>
  <c r="G141" i="48"/>
  <c r="I141" i="48" s="1"/>
  <c r="O141" i="48"/>
  <c r="P140" i="48"/>
  <c r="H140" i="48"/>
  <c r="G140" i="48"/>
  <c r="I140" i="48" s="1"/>
  <c r="O140" i="48"/>
  <c r="P139" i="48"/>
  <c r="H139" i="48"/>
  <c r="G139" i="48"/>
  <c r="I139" i="48" s="1"/>
  <c r="O139" i="48"/>
  <c r="P138" i="48"/>
  <c r="H138" i="48"/>
  <c r="G138" i="48"/>
  <c r="I138" i="48" s="1"/>
  <c r="O138" i="48"/>
  <c r="P137" i="48"/>
  <c r="H137" i="48"/>
  <c r="G137" i="48"/>
  <c r="I137" i="48" s="1"/>
  <c r="O137" i="48"/>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O101" i="28"/>
  <c r="O105" i="28"/>
  <c r="O109" i="28"/>
  <c r="O113" i="28"/>
  <c r="O117" i="28"/>
  <c r="O121" i="28"/>
  <c r="O125" i="28"/>
  <c r="O129" i="28"/>
  <c r="O133" i="28"/>
  <c r="O137" i="28"/>
  <c r="O141" i="28"/>
  <c r="O145" i="28"/>
  <c r="O149" i="28"/>
  <c r="O153" i="28"/>
  <c r="O157" i="28"/>
  <c r="O161" i="28"/>
  <c r="O165" i="28"/>
  <c r="O169" i="28"/>
  <c r="O173" i="28"/>
  <c r="O177" i="28"/>
  <c r="O181" i="28"/>
  <c r="O185" i="28"/>
  <c r="O189" i="28"/>
  <c r="O193" i="28"/>
  <c r="O197" i="28"/>
  <c r="O201" i="28"/>
  <c r="O205" i="28"/>
  <c r="O209" i="28"/>
  <c r="O213" i="28"/>
  <c r="O221" i="28"/>
  <c r="O225" i="28"/>
  <c r="O229" i="28"/>
  <c r="O237"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F102" i="28"/>
  <c r="O102" i="28" s="1"/>
  <c r="F103" i="28"/>
  <c r="O103" i="28" s="1"/>
  <c r="F104" i="28"/>
  <c r="O104" i="28" s="1"/>
  <c r="F105" i="28"/>
  <c r="F106" i="28"/>
  <c r="O106" i="28" s="1"/>
  <c r="F107" i="28"/>
  <c r="O107" i="28" s="1"/>
  <c r="F108" i="28"/>
  <c r="O108" i="28" s="1"/>
  <c r="F109" i="28"/>
  <c r="F110" i="28"/>
  <c r="O110" i="28" s="1"/>
  <c r="F111" i="28"/>
  <c r="O111" i="28" s="1"/>
  <c r="F112" i="28"/>
  <c r="O112" i="28" s="1"/>
  <c r="F113" i="28"/>
  <c r="F114" i="28"/>
  <c r="O114" i="28" s="1"/>
  <c r="F115" i="28"/>
  <c r="O115" i="28" s="1"/>
  <c r="F116" i="28"/>
  <c r="O116" i="28" s="1"/>
  <c r="F117" i="28"/>
  <c r="F118" i="28"/>
  <c r="O118" i="28" s="1"/>
  <c r="F119" i="28"/>
  <c r="O119" i="28" s="1"/>
  <c r="F120" i="28"/>
  <c r="O120" i="28" s="1"/>
  <c r="F121" i="28"/>
  <c r="F122" i="28"/>
  <c r="O122" i="28" s="1"/>
  <c r="F123" i="28"/>
  <c r="O123" i="28" s="1"/>
  <c r="F124" i="28"/>
  <c r="O124" i="28" s="1"/>
  <c r="F125" i="28"/>
  <c r="F126" i="28"/>
  <c r="O126" i="28" s="1"/>
  <c r="F127" i="28"/>
  <c r="O127" i="28" s="1"/>
  <c r="F128" i="28"/>
  <c r="O128" i="28" s="1"/>
  <c r="F129" i="28"/>
  <c r="F130" i="28"/>
  <c r="O130" i="28" s="1"/>
  <c r="F131" i="28"/>
  <c r="O131" i="28" s="1"/>
  <c r="F132" i="28"/>
  <c r="O132" i="28" s="1"/>
  <c r="F133" i="28"/>
  <c r="F134" i="28"/>
  <c r="O134" i="28" s="1"/>
  <c r="F135" i="28"/>
  <c r="O135" i="28" s="1"/>
  <c r="F136" i="28"/>
  <c r="O136" i="28" s="1"/>
  <c r="F137" i="28"/>
  <c r="F138" i="28"/>
  <c r="O138" i="28" s="1"/>
  <c r="F139" i="28"/>
  <c r="O139" i="28" s="1"/>
  <c r="F140" i="28"/>
  <c r="O140" i="28" s="1"/>
  <c r="F141" i="28"/>
  <c r="F142" i="28"/>
  <c r="O142" i="28" s="1"/>
  <c r="F143" i="28"/>
  <c r="O143" i="28" s="1"/>
  <c r="F144" i="28"/>
  <c r="O144" i="28" s="1"/>
  <c r="F145" i="28"/>
  <c r="F146" i="28"/>
  <c r="O146" i="28" s="1"/>
  <c r="F147" i="28"/>
  <c r="O147" i="28" s="1"/>
  <c r="F148" i="28"/>
  <c r="O148" i="28" s="1"/>
  <c r="F149" i="28"/>
  <c r="F150" i="28"/>
  <c r="O150" i="28" s="1"/>
  <c r="F151" i="28"/>
  <c r="O151" i="28" s="1"/>
  <c r="F152" i="28"/>
  <c r="O152" i="28" s="1"/>
  <c r="F153" i="28"/>
  <c r="F154" i="28"/>
  <c r="O154" i="28" s="1"/>
  <c r="F155" i="28"/>
  <c r="O155" i="28" s="1"/>
  <c r="F156" i="28"/>
  <c r="O156" i="28" s="1"/>
  <c r="F157" i="28"/>
  <c r="F158" i="28"/>
  <c r="O158" i="28" s="1"/>
  <c r="F159" i="28"/>
  <c r="O159" i="28" s="1"/>
  <c r="F160" i="28"/>
  <c r="O160" i="28" s="1"/>
  <c r="F161" i="28"/>
  <c r="F162" i="28"/>
  <c r="O162" i="28" s="1"/>
  <c r="F163" i="28"/>
  <c r="O163" i="28" s="1"/>
  <c r="F164" i="28"/>
  <c r="O164" i="28" s="1"/>
  <c r="F165" i="28"/>
  <c r="F166" i="28"/>
  <c r="O166" i="28" s="1"/>
  <c r="F167" i="28"/>
  <c r="O167" i="28" s="1"/>
  <c r="F168" i="28"/>
  <c r="O168" i="28" s="1"/>
  <c r="F169" i="28"/>
  <c r="F170" i="28"/>
  <c r="O170" i="28" s="1"/>
  <c r="F171" i="28"/>
  <c r="O171" i="28" s="1"/>
  <c r="F172" i="28"/>
  <c r="O172" i="28" s="1"/>
  <c r="F173" i="28"/>
  <c r="F174" i="28"/>
  <c r="O174" i="28" s="1"/>
  <c r="F175" i="28"/>
  <c r="O175" i="28" s="1"/>
  <c r="F176" i="28"/>
  <c r="O176" i="28" s="1"/>
  <c r="F177" i="28"/>
  <c r="F178" i="28"/>
  <c r="O178" i="28" s="1"/>
  <c r="F179" i="28"/>
  <c r="O179" i="28" s="1"/>
  <c r="F180" i="28"/>
  <c r="O180" i="28" s="1"/>
  <c r="F181" i="28"/>
  <c r="F182" i="28"/>
  <c r="O182" i="28" s="1"/>
  <c r="F183" i="28"/>
  <c r="O183" i="28" s="1"/>
  <c r="F184" i="28"/>
  <c r="O184" i="28" s="1"/>
  <c r="F185" i="28"/>
  <c r="F186" i="28"/>
  <c r="O186" i="28" s="1"/>
  <c r="F187" i="28"/>
  <c r="O187" i="28" s="1"/>
  <c r="F188" i="28"/>
  <c r="O188" i="28" s="1"/>
  <c r="F189" i="28"/>
  <c r="F190" i="28"/>
  <c r="O190" i="28" s="1"/>
  <c r="F191" i="28"/>
  <c r="O191" i="28" s="1"/>
  <c r="F192" i="28"/>
  <c r="O192" i="28" s="1"/>
  <c r="F193" i="28"/>
  <c r="F194" i="28"/>
  <c r="O194" i="28" s="1"/>
  <c r="F195" i="28"/>
  <c r="O195" i="28" s="1"/>
  <c r="F196" i="28"/>
  <c r="O196" i="28" s="1"/>
  <c r="F197" i="28"/>
  <c r="F198" i="28"/>
  <c r="O198" i="28" s="1"/>
  <c r="F199" i="28"/>
  <c r="O199" i="28" s="1"/>
  <c r="F200" i="28"/>
  <c r="O200" i="28" s="1"/>
  <c r="F201" i="28"/>
  <c r="F202" i="28"/>
  <c r="O202" i="28" s="1"/>
  <c r="F203" i="28"/>
  <c r="O203" i="28" s="1"/>
  <c r="F204" i="28"/>
  <c r="O204" i="28" s="1"/>
  <c r="F205" i="28"/>
  <c r="F206" i="28"/>
  <c r="O206" i="28" s="1"/>
  <c r="F207" i="28"/>
  <c r="O207" i="28" s="1"/>
  <c r="F208" i="28"/>
  <c r="O208" i="28" s="1"/>
  <c r="F209" i="28"/>
  <c r="F210" i="28"/>
  <c r="O210" i="28" s="1"/>
  <c r="F211" i="28"/>
  <c r="O211" i="28" s="1"/>
  <c r="F212" i="28"/>
  <c r="O212" i="28" s="1"/>
  <c r="F213" i="28"/>
  <c r="F214" i="28"/>
  <c r="O214" i="28" s="1"/>
  <c r="F215" i="28"/>
  <c r="O215" i="28" s="1"/>
  <c r="F216" i="28"/>
  <c r="O216" i="28" s="1"/>
  <c r="F217" i="28"/>
  <c r="O217" i="28" s="1"/>
  <c r="F218" i="28"/>
  <c r="O218" i="28" s="1"/>
  <c r="F219" i="28"/>
  <c r="O219" i="28" s="1"/>
  <c r="F220" i="28"/>
  <c r="O220" i="28" s="1"/>
  <c r="F221" i="28"/>
  <c r="F222" i="28"/>
  <c r="O222" i="28" s="1"/>
  <c r="F223" i="28"/>
  <c r="O223" i="28" s="1"/>
  <c r="F224" i="28"/>
  <c r="O224" i="28" s="1"/>
  <c r="F225" i="28"/>
  <c r="F226" i="28"/>
  <c r="O226" i="28" s="1"/>
  <c r="F227" i="28"/>
  <c r="O227" i="28" s="1"/>
  <c r="F228" i="28"/>
  <c r="O228" i="28" s="1"/>
  <c r="F229" i="28"/>
  <c r="F230" i="28"/>
  <c r="O230" i="28" s="1"/>
  <c r="F231" i="28"/>
  <c r="O231" i="28" s="1"/>
  <c r="F232" i="28"/>
  <c r="O232" i="28" s="1"/>
  <c r="F233" i="28"/>
  <c r="O233" i="28" s="1"/>
  <c r="F234" i="28"/>
  <c r="O234" i="28" s="1"/>
  <c r="F235" i="28"/>
  <c r="O235" i="28" s="1"/>
  <c r="F236" i="28"/>
  <c r="O236" i="28" s="1"/>
  <c r="F237" i="28"/>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O182" i="13"/>
  <c r="O183" i="13"/>
  <c r="O184" i="13"/>
  <c r="O185" i="13"/>
  <c r="J183" i="13"/>
  <c r="J184" i="13"/>
  <c r="G182" i="13"/>
  <c r="G183" i="13"/>
  <c r="G184" i="13"/>
  <c r="G185" i="13"/>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J182" i="13"/>
  <c r="J185" i="13"/>
  <c r="C182" i="13"/>
  <c r="C183" i="13"/>
  <c r="C184" i="13"/>
  <c r="C185" i="13"/>
  <c r="F101" i="13"/>
  <c r="H101" i="13" s="1"/>
  <c r="G38" i="6"/>
  <c r="G43" i="6"/>
  <c r="G45" i="6"/>
  <c r="G46" i="6"/>
  <c r="G47" i="6"/>
  <c r="G50" i="6"/>
  <c r="G51" i="6"/>
  <c r="G36" i="6"/>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78" i="48" l="1"/>
  <c r="O82" i="48"/>
  <c r="O90" i="48"/>
  <c r="O98" i="48"/>
  <c r="O106" i="48"/>
  <c r="O114" i="48"/>
  <c r="O122" i="48"/>
  <c r="O130" i="48"/>
  <c r="O83" i="48"/>
  <c r="O91" i="48"/>
  <c r="O99" i="48"/>
  <c r="O107" i="48"/>
  <c r="O115" i="48"/>
  <c r="O123" i="48"/>
  <c r="O131" i="48"/>
  <c r="O84" i="48"/>
  <c r="O92" i="48"/>
  <c r="O100" i="48"/>
  <c r="O108" i="48"/>
  <c r="O116" i="48"/>
  <c r="O124" i="48"/>
  <c r="O132" i="48"/>
  <c r="O85" i="48"/>
  <c r="O93" i="48"/>
  <c r="O101" i="48"/>
  <c r="O109" i="48"/>
  <c r="O117" i="48"/>
  <c r="O125" i="48"/>
  <c r="O133" i="48"/>
  <c r="O86" i="48"/>
  <c r="O94" i="48"/>
  <c r="O102" i="48"/>
  <c r="O110" i="48"/>
  <c r="O118" i="48"/>
  <c r="O126" i="48"/>
  <c r="O134" i="48"/>
  <c r="O80" i="48"/>
  <c r="O88" i="48"/>
  <c r="O96" i="48"/>
  <c r="O104" i="48"/>
  <c r="O112" i="48"/>
  <c r="O120" i="48"/>
  <c r="O128" i="48"/>
  <c r="O136" i="48"/>
  <c r="O81" i="48"/>
  <c r="O89" i="48"/>
  <c r="O97" i="48"/>
  <c r="O105" i="48"/>
  <c r="O113" i="48"/>
  <c r="O121" i="48"/>
  <c r="O129" i="48"/>
  <c r="O135" i="48"/>
  <c r="O79" i="48"/>
  <c r="O87" i="48"/>
  <c r="O95" i="48"/>
  <c r="O103" i="48"/>
  <c r="O111" i="48"/>
  <c r="O119" i="48"/>
  <c r="O127" i="48"/>
  <c r="D130" i="48"/>
  <c r="D72" i="48"/>
  <c r="D122" i="48"/>
  <c r="D64" i="48"/>
  <c r="D114" i="48"/>
  <c r="D56" i="48"/>
  <c r="D106" i="48"/>
  <c r="D48" i="48"/>
  <c r="D98" i="48"/>
  <c r="D40" i="48"/>
  <c r="D90" i="48"/>
  <c r="D32" i="48"/>
  <c r="D82" i="48"/>
  <c r="D24" i="48"/>
  <c r="D74" i="48"/>
  <c r="D65" i="48"/>
  <c r="D55" i="48"/>
  <c r="D46" i="48"/>
  <c r="D133" i="48"/>
  <c r="D73" i="48"/>
  <c r="D63" i="48"/>
  <c r="D54" i="48"/>
  <c r="D44" i="48"/>
  <c r="D34" i="48"/>
  <c r="D23" i="48"/>
  <c r="D125" i="48"/>
  <c r="D71" i="48"/>
  <c r="D62" i="48"/>
  <c r="D53" i="48"/>
  <c r="D117" i="48"/>
  <c r="D45" i="48"/>
  <c r="D103" i="48"/>
  <c r="D37" i="48"/>
  <c r="D95" i="48"/>
  <c r="D29" i="48"/>
  <c r="D87" i="48"/>
  <c r="D21" i="48"/>
  <c r="D79" i="48"/>
  <c r="D70" i="48"/>
  <c r="D61" i="48"/>
  <c r="D52" i="48"/>
  <c r="D42" i="48"/>
  <c r="D31" i="48"/>
  <c r="D20" i="48"/>
  <c r="D69" i="48"/>
  <c r="D60" i="48"/>
  <c r="D41" i="48"/>
  <c r="D30" i="48"/>
  <c r="D77" i="48"/>
  <c r="D68" i="48"/>
  <c r="D50" i="48"/>
  <c r="D39" i="48"/>
  <c r="D28" i="48"/>
  <c r="D76" i="48"/>
  <c r="D58" i="48"/>
  <c r="D49" i="48"/>
  <c r="D38" i="48"/>
  <c r="D66" i="48"/>
  <c r="D57" i="48"/>
  <c r="D47" i="48"/>
  <c r="D36" i="48"/>
  <c r="D26" i="48"/>
  <c r="Z9" i="42" l="1"/>
  <c r="Z10" i="42"/>
  <c r="Z11"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8" i="42"/>
  <c r="L7" i="41" l="1"/>
  <c r="L8" i="41"/>
  <c r="L10" i="41"/>
  <c r="L15" i="41"/>
  <c r="L16" i="41"/>
  <c r="L18" i="41"/>
  <c r="L23" i="41"/>
  <c r="L24" i="41"/>
  <c r="L31" i="41"/>
  <c r="L32" i="41"/>
  <c r="L34" i="41"/>
  <c r="L39" i="41"/>
  <c r="L40" i="41"/>
  <c r="L42" i="41"/>
  <c r="L47" i="41"/>
  <c r="L48" i="41"/>
  <c r="L50" i="41"/>
  <c r="L55" i="41"/>
  <c r="L56" i="41"/>
  <c r="J4" i="41"/>
  <c r="J5" i="41"/>
  <c r="L5" i="41" s="1"/>
  <c r="J6" i="41"/>
  <c r="L6" i="41" s="1"/>
  <c r="J7" i="41"/>
  <c r="J8" i="41"/>
  <c r="J9" i="41"/>
  <c r="J10" i="41"/>
  <c r="J11" i="41"/>
  <c r="J12" i="41"/>
  <c r="J13" i="41"/>
  <c r="L13" i="41" s="1"/>
  <c r="J14" i="41"/>
  <c r="L14" i="41" s="1"/>
  <c r="J15" i="41"/>
  <c r="J16" i="41"/>
  <c r="J17" i="41"/>
  <c r="J18" i="41"/>
  <c r="J19" i="41"/>
  <c r="J20" i="41"/>
  <c r="L20" i="41" s="1"/>
  <c r="J21" i="41"/>
  <c r="L21" i="41" s="1"/>
  <c r="J22" i="41"/>
  <c r="L22" i="41" s="1"/>
  <c r="J23" i="41"/>
  <c r="J24" i="41"/>
  <c r="J25" i="41"/>
  <c r="J26" i="41"/>
  <c r="J27" i="41"/>
  <c r="J28" i="41"/>
  <c r="L28" i="41" s="1"/>
  <c r="J29" i="41"/>
  <c r="J30" i="41"/>
  <c r="L30" i="41" s="1"/>
  <c r="J31" i="41"/>
  <c r="J32" i="41"/>
  <c r="J33" i="41"/>
  <c r="J34" i="41"/>
  <c r="J35" i="41"/>
  <c r="J36" i="41"/>
  <c r="J37" i="41"/>
  <c r="L37" i="41" s="1"/>
  <c r="J38" i="41"/>
  <c r="J39" i="41"/>
  <c r="J40" i="41"/>
  <c r="J41" i="41"/>
  <c r="J42" i="41"/>
  <c r="J43" i="41"/>
  <c r="J44" i="41"/>
  <c r="L44" i="41" s="1"/>
  <c r="J45" i="41"/>
  <c r="L45" i="41" s="1"/>
  <c r="J46" i="41"/>
  <c r="J47" i="41"/>
  <c r="J48" i="41"/>
  <c r="J49" i="41"/>
  <c r="J50" i="41"/>
  <c r="J51" i="41"/>
  <c r="J52" i="41"/>
  <c r="L52" i="41" s="1"/>
  <c r="J53" i="41"/>
  <c r="L53" i="41" s="1"/>
  <c r="J54" i="41"/>
  <c r="J55" i="41"/>
  <c r="J56" i="41"/>
  <c r="J57" i="41"/>
  <c r="J58" i="41"/>
  <c r="J59" i="41"/>
  <c r="J60" i="41"/>
  <c r="J3" i="41"/>
  <c r="L3" i="41" s="1"/>
  <c r="H63" i="48" l="1"/>
  <c r="H46" i="48"/>
  <c r="H77" i="48"/>
  <c r="H29" i="48"/>
  <c r="H76" i="48"/>
  <c r="H68" i="48"/>
  <c r="H60" i="48"/>
  <c r="H52" i="48"/>
  <c r="H44" i="48"/>
  <c r="H36" i="48"/>
  <c r="H28" i="48"/>
  <c r="L29" i="41"/>
  <c r="H47" i="48"/>
  <c r="H70" i="48"/>
  <c r="H22" i="48"/>
  <c r="H53" i="48"/>
  <c r="H21" i="48"/>
  <c r="H75" i="48"/>
  <c r="H67" i="48"/>
  <c r="H59" i="48"/>
  <c r="H51" i="48"/>
  <c r="H43" i="48"/>
  <c r="H35" i="48"/>
  <c r="H27" i="48"/>
  <c r="L60" i="41"/>
  <c r="L36" i="41"/>
  <c r="L12" i="41"/>
  <c r="L4" i="41"/>
  <c r="H55" i="48"/>
  <c r="H20" i="48"/>
  <c r="H61" i="48"/>
  <c r="H37" i="48"/>
  <c r="L46" i="41"/>
  <c r="H74" i="48"/>
  <c r="H66" i="48"/>
  <c r="H58" i="48"/>
  <c r="H50" i="48"/>
  <c r="H42" i="48"/>
  <c r="H34" i="48"/>
  <c r="H26" i="48"/>
  <c r="L59" i="41"/>
  <c r="L51" i="41"/>
  <c r="L43" i="41"/>
  <c r="L35" i="41"/>
  <c r="L27" i="41"/>
  <c r="L19" i="41"/>
  <c r="L11" i="41"/>
  <c r="H71" i="48"/>
  <c r="H31" i="48"/>
  <c r="H62" i="48"/>
  <c r="H38" i="48"/>
  <c r="H69" i="48"/>
  <c r="L54" i="41"/>
  <c r="H65" i="48"/>
  <c r="H49" i="48"/>
  <c r="H25" i="48"/>
  <c r="L58" i="41"/>
  <c r="L26" i="41"/>
  <c r="H23" i="48"/>
  <c r="H54" i="48"/>
  <c r="H30" i="48"/>
  <c r="H45" i="48"/>
  <c r="L38" i="41"/>
  <c r="H73" i="48"/>
  <c r="H57" i="48"/>
  <c r="H41" i="48"/>
  <c r="H33" i="48"/>
  <c r="H72" i="48"/>
  <c r="H64" i="48"/>
  <c r="H56" i="48"/>
  <c r="H48" i="48"/>
  <c r="H40" i="48"/>
  <c r="H32" i="48"/>
  <c r="H24" i="48"/>
  <c r="L57" i="41"/>
  <c r="L49" i="41"/>
  <c r="L41" i="41"/>
  <c r="L33" i="41"/>
  <c r="L25" i="41"/>
  <c r="L17" i="41"/>
  <c r="L9" i="41"/>
  <c r="H39" i="48"/>
  <c r="O159" i="22" l="1"/>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P203" i="20" l="1"/>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H206" i="20"/>
  <c r="H207"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G206" i="19"/>
  <c r="G207"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AR206" i="18"/>
  <c r="AR207" i="18"/>
  <c r="AR208" i="18"/>
  <c r="AP203" i="18"/>
  <c r="AR203" i="18" s="1"/>
  <c r="AP204" i="18"/>
  <c r="AR204" i="18" s="1"/>
  <c r="AP205" i="18"/>
  <c r="AR205" i="18" s="1"/>
  <c r="Z203" i="18"/>
  <c r="Z204" i="18"/>
  <c r="Z205" i="18"/>
  <c r="O201" i="18"/>
  <c r="P201" i="18" s="1"/>
  <c r="O202" i="18"/>
  <c r="O203" i="18"/>
  <c r="P203" i="18" s="1"/>
  <c r="O204" i="18"/>
  <c r="P204" i="18" s="1"/>
  <c r="O205" i="18"/>
  <c r="P205" i="18" s="1"/>
  <c r="K200" i="18"/>
  <c r="K201" i="18"/>
  <c r="K202" i="18"/>
  <c r="K203" i="18"/>
  <c r="K204" i="18"/>
  <c r="K205" i="18"/>
  <c r="G205" i="18"/>
  <c r="AB205" i="18" s="1"/>
  <c r="G204" i="18"/>
  <c r="G203" i="18"/>
  <c r="AB203" i="18" s="1"/>
  <c r="F203" i="18"/>
  <c r="Q203" i="18" s="1"/>
  <c r="F204" i="18"/>
  <c r="Q204" i="18" s="1"/>
  <c r="F205" i="18"/>
  <c r="Q205" i="18" s="1"/>
  <c r="A203" i="18"/>
  <c r="A204" i="18"/>
  <c r="A205" i="18"/>
  <c r="G201" i="18"/>
  <c r="G200" i="18"/>
  <c r="G199" i="18"/>
  <c r="G192" i="18"/>
  <c r="G191" i="18"/>
  <c r="D202" i="20" l="1"/>
  <c r="C202" i="19"/>
  <c r="D205" i="20"/>
  <c r="C205" i="19"/>
  <c r="D204" i="20"/>
  <c r="C204" i="19"/>
  <c r="D200" i="20"/>
  <c r="C200" i="19"/>
  <c r="D201" i="20"/>
  <c r="C201" i="19"/>
  <c r="AB204" i="18"/>
  <c r="H204" i="20" s="1"/>
  <c r="D203" i="20"/>
  <c r="C203" i="19"/>
  <c r="H205" i="20"/>
  <c r="AC205" i="18"/>
  <c r="G205" i="19"/>
  <c r="H203" i="20"/>
  <c r="G203" i="19"/>
  <c r="AC203" i="18"/>
  <c r="Z111" i="18"/>
  <c r="Z112" i="18"/>
  <c r="O111" i="18"/>
  <c r="P111" i="18" s="1"/>
  <c r="O112" i="18"/>
  <c r="P112" i="18" s="1"/>
  <c r="K110" i="18"/>
  <c r="C110" i="19" s="1"/>
  <c r="K111" i="18"/>
  <c r="C111" i="19" s="1"/>
  <c r="K112" i="18"/>
  <c r="C112" i="19" s="1"/>
  <c r="G112" i="18"/>
  <c r="AB112" i="18" s="1"/>
  <c r="G111" i="18"/>
  <c r="F110" i="18"/>
  <c r="Q110" i="18" s="1"/>
  <c r="F111" i="18"/>
  <c r="Q111" i="18" s="1"/>
  <c r="F112" i="18"/>
  <c r="Q112" i="18" s="1"/>
  <c r="E111" i="18"/>
  <c r="E112" i="18"/>
  <c r="G110" i="18"/>
  <c r="Z110" i="18"/>
  <c r="O110" i="18"/>
  <c r="P110" i="18" s="1"/>
  <c r="J110" i="18" s="1"/>
  <c r="E110" i="18"/>
  <c r="G108" i="18"/>
  <c r="G107" i="18"/>
  <c r="G106" i="18"/>
  <c r="G99" i="18"/>
  <c r="G98" i="18"/>
  <c r="AC204" i="18" l="1"/>
  <c r="J112" i="18"/>
  <c r="G204" i="19"/>
  <c r="AB110" i="18"/>
  <c r="H110" i="20" s="1"/>
  <c r="AB111" i="18"/>
  <c r="H111" i="20" s="1"/>
  <c r="P110" i="20"/>
  <c r="O110" i="19"/>
  <c r="H112" i="20"/>
  <c r="G112" i="19"/>
  <c r="J111" i="18"/>
  <c r="P112" i="20"/>
  <c r="O112" i="19"/>
  <c r="AC112" i="18"/>
  <c r="AP112" i="18"/>
  <c r="AR112" i="18" s="1"/>
  <c r="AP111" i="18"/>
  <c r="AR111" i="18" s="1"/>
  <c r="D112" i="20"/>
  <c r="D111" i="20"/>
  <c r="D110" i="20"/>
  <c r="AP110" i="18"/>
  <c r="AR110" i="18" s="1"/>
  <c r="AC110" i="18" l="1"/>
  <c r="G110" i="19"/>
  <c r="G111" i="19"/>
  <c r="AC111" i="18"/>
  <c r="P111" i="20"/>
  <c r="O111" i="19"/>
  <c r="L14" i="40"/>
  <c r="K14" i="40"/>
  <c r="K47" i="40"/>
  <c r="H47" i="40"/>
  <c r="F47" i="40"/>
  <c r="I47" i="40"/>
  <c r="J47" i="40"/>
  <c r="G47" i="40"/>
  <c r="L40" i="40"/>
  <c r="J49" i="40"/>
  <c r="J56" i="40"/>
  <c r="H53" i="40"/>
  <c r="I50" i="40"/>
  <c r="L52" i="40"/>
  <c r="I23" i="40"/>
  <c r="F32" i="40"/>
  <c r="F40" i="40"/>
  <c r="H42" i="40"/>
  <c r="L42" i="40"/>
  <c r="L34" i="40"/>
  <c r="H49" i="40"/>
  <c r="J57" i="40"/>
  <c r="G56" i="40"/>
  <c r="J54" i="40"/>
  <c r="G53" i="40"/>
  <c r="I51" i="40"/>
  <c r="G50" i="40"/>
  <c r="L58" i="40"/>
  <c r="L51" i="40"/>
  <c r="G23" i="40"/>
  <c r="I22" i="40"/>
  <c r="G32" i="40"/>
  <c r="I34" i="40"/>
  <c r="F43" i="40"/>
  <c r="H44" i="40"/>
  <c r="G42" i="40"/>
  <c r="L41" i="40"/>
  <c r="G58" i="40"/>
  <c r="F55" i="40"/>
  <c r="G52" i="40"/>
  <c r="L49" i="40"/>
  <c r="F22" i="40"/>
  <c r="L23" i="40"/>
  <c r="H35" i="40"/>
  <c r="H45" i="40"/>
  <c r="G49" i="40"/>
  <c r="H57" i="40"/>
  <c r="F56" i="40"/>
  <c r="H54" i="40"/>
  <c r="I52" i="40"/>
  <c r="H51" i="40"/>
  <c r="F50" i="40"/>
  <c r="L56" i="40"/>
  <c r="F24" i="40"/>
  <c r="J24" i="40"/>
  <c r="H22" i="40"/>
  <c r="G33" i="40"/>
  <c r="H34" i="40"/>
  <c r="I40" i="40"/>
  <c r="G44" i="40"/>
  <c r="H41" i="40"/>
  <c r="I49" i="40"/>
  <c r="H58" i="40"/>
  <c r="F57" i="40"/>
  <c r="J55" i="40"/>
  <c r="J53" i="40"/>
  <c r="H52" i="40"/>
  <c r="F51" i="40"/>
  <c r="L54" i="40"/>
  <c r="F23" i="40"/>
  <c r="H24" i="40"/>
  <c r="L24" i="40"/>
  <c r="F33" i="40"/>
  <c r="J32" i="40"/>
  <c r="H40" i="40"/>
  <c r="H43" i="40"/>
  <c r="L43" i="40"/>
  <c r="I41" i="40"/>
  <c r="I42" i="40"/>
  <c r="I43" i="40"/>
  <c r="I44" i="40"/>
  <c r="I45" i="40"/>
  <c r="G40" i="40"/>
  <c r="F42" i="40"/>
  <c r="F34" i="40"/>
  <c r="J34" i="40"/>
  <c r="I35" i="40"/>
  <c r="H32" i="40"/>
  <c r="L22" i="40"/>
  <c r="H23" i="40"/>
  <c r="I24" i="40"/>
  <c r="G22" i="40"/>
  <c r="L53" i="40"/>
  <c r="L57" i="40"/>
  <c r="H50" i="40"/>
  <c r="G51" i="40"/>
  <c r="F52" i="40"/>
  <c r="J52" i="40"/>
  <c r="I53" i="40"/>
  <c r="I54" i="40"/>
  <c r="I55" i="40"/>
  <c r="H56" i="40"/>
  <c r="G57" i="40"/>
  <c r="F58" i="40"/>
  <c r="J58" i="40"/>
  <c r="F49" i="40"/>
  <c r="J40" i="40"/>
  <c r="L44" i="40"/>
  <c r="J41" i="40"/>
  <c r="J42" i="40"/>
  <c r="J43" i="40"/>
  <c r="J44" i="40"/>
  <c r="J45" i="40"/>
  <c r="F45" i="40"/>
  <c r="F41" i="40"/>
  <c r="G34" i="40"/>
  <c r="F35" i="40"/>
  <c r="J35" i="40"/>
  <c r="I33" i="40"/>
  <c r="I32" i="40"/>
  <c r="I58" i="40"/>
  <c r="I57" i="40"/>
  <c r="I56" i="40"/>
  <c r="H55" i="40"/>
  <c r="F54" i="40"/>
  <c r="F53" i="40"/>
  <c r="J51" i="40"/>
  <c r="J50" i="40"/>
  <c r="L55" i="40"/>
  <c r="L50" i="40"/>
  <c r="G24" i="40"/>
  <c r="J23" i="40"/>
  <c r="J22" i="40"/>
  <c r="J33" i="40"/>
  <c r="G35" i="40"/>
  <c r="F44" i="40"/>
  <c r="G45" i="40"/>
  <c r="G43" i="40"/>
  <c r="G41" i="40"/>
  <c r="L45" i="40"/>
  <c r="L33" i="40"/>
  <c r="AA21" i="5"/>
  <c r="AA22" i="5"/>
  <c r="AA23" i="5"/>
  <c r="AA24" i="5"/>
  <c r="AA25" i="5"/>
  <c r="AA26" i="5"/>
  <c r="AA27" i="5"/>
  <c r="AA28" i="5"/>
  <c r="AA29" i="5"/>
  <c r="AA30" i="5"/>
  <c r="AA31" i="5"/>
  <c r="AA32" i="5"/>
  <c r="AA33" i="5"/>
  <c r="AA34" i="5"/>
  <c r="AA35" i="5"/>
  <c r="AA20" i="5"/>
  <c r="AL202" i="18"/>
  <c r="AM202" i="18" s="1"/>
  <c r="AL201" i="18"/>
  <c r="AM201" i="18" s="1"/>
  <c r="AL200" i="18"/>
  <c r="AM200" i="18" s="1"/>
  <c r="AL199" i="18"/>
  <c r="AM199" i="18" s="1"/>
  <c r="AL198" i="18"/>
  <c r="AM198" i="18" s="1"/>
  <c r="AL197" i="18"/>
  <c r="AM197" i="18" s="1"/>
  <c r="AL196" i="18"/>
  <c r="AM196" i="18" s="1"/>
  <c r="AL195" i="18"/>
  <c r="AM195" i="18" s="1"/>
  <c r="AL194" i="18"/>
  <c r="AM194" i="18" s="1"/>
  <c r="AL193" i="18"/>
  <c r="AM193" i="18" s="1"/>
  <c r="AL192" i="18"/>
  <c r="AM192" i="18" s="1"/>
  <c r="AL191" i="18"/>
  <c r="AM191" i="18" s="1"/>
  <c r="AL190" i="18"/>
  <c r="AM190" i="18" s="1"/>
  <c r="AL189" i="18"/>
  <c r="AM189" i="18" s="1"/>
  <c r="AL188" i="18"/>
  <c r="AM188" i="18" s="1"/>
  <c r="AL187" i="18"/>
  <c r="AM187" i="18" s="1"/>
  <c r="AL186" i="18"/>
  <c r="AM186" i="18" s="1"/>
  <c r="AL185" i="18"/>
  <c r="AM185" i="18" s="1"/>
  <c r="AL184" i="18"/>
  <c r="AM184" i="18" s="1"/>
  <c r="AL183" i="18"/>
  <c r="AM183" i="18" s="1"/>
  <c r="AL182" i="18"/>
  <c r="AM182" i="18" s="1"/>
  <c r="AL181" i="18"/>
  <c r="AM181" i="18" s="1"/>
  <c r="AL180" i="18"/>
  <c r="AM180" i="18" s="1"/>
  <c r="AL179" i="18"/>
  <c r="AM179" i="18" s="1"/>
  <c r="AL178" i="18"/>
  <c r="AM178" i="18" s="1"/>
  <c r="AL177" i="18"/>
  <c r="AM177" i="18" s="1"/>
  <c r="AL176" i="18"/>
  <c r="AM176" i="18" s="1"/>
  <c r="AL175" i="18"/>
  <c r="AM175" i="18" s="1"/>
  <c r="AL174" i="18"/>
  <c r="AM174" i="18" s="1"/>
  <c r="AL173" i="18"/>
  <c r="AM173" i="18" s="1"/>
  <c r="AL172" i="18"/>
  <c r="AM172" i="18" s="1"/>
  <c r="AL171" i="18"/>
  <c r="AM171" i="18" s="1"/>
  <c r="AL170" i="18"/>
  <c r="AM170" i="18" s="1"/>
  <c r="AL169" i="18"/>
  <c r="AM169" i="18" s="1"/>
  <c r="AL168" i="18"/>
  <c r="AM168" i="18" s="1"/>
  <c r="AL167" i="18"/>
  <c r="AM167" i="18" s="1"/>
  <c r="AL166" i="18"/>
  <c r="AM166" i="18" s="1"/>
  <c r="AL165" i="18"/>
  <c r="AM165" i="18" s="1"/>
  <c r="AL164" i="18"/>
  <c r="AM164" i="18" s="1"/>
  <c r="AL163" i="18"/>
  <c r="AM163" i="18" s="1"/>
  <c r="AL162" i="18"/>
  <c r="AM162" i="18" s="1"/>
  <c r="AL161" i="18"/>
  <c r="AM161" i="18" s="1"/>
  <c r="AL160" i="18"/>
  <c r="AM160" i="18" s="1"/>
  <c r="AL159" i="18"/>
  <c r="AM159" i="18" s="1"/>
  <c r="AL158" i="18"/>
  <c r="AM158" i="18" s="1"/>
  <c r="AL157" i="18"/>
  <c r="AM157" i="18" s="1"/>
  <c r="AL156" i="18"/>
  <c r="AM156" i="18" s="1"/>
  <c r="AL155" i="18"/>
  <c r="AM155" i="18" s="1"/>
  <c r="AL154" i="18"/>
  <c r="AM154" i="18" s="1"/>
  <c r="AL153" i="18"/>
  <c r="AM153" i="18" s="1"/>
  <c r="AL152" i="18"/>
  <c r="AM152" i="18" s="1"/>
  <c r="AL151" i="18"/>
  <c r="AM151" i="18" s="1"/>
  <c r="AL150" i="18"/>
  <c r="AM150" i="18" s="1"/>
  <c r="AL149" i="18"/>
  <c r="AM149" i="18" s="1"/>
  <c r="AL148" i="18"/>
  <c r="AM148" i="18" s="1"/>
  <c r="AL147" i="18"/>
  <c r="AM147" i="18" s="1"/>
  <c r="AL146" i="18"/>
  <c r="AM146" i="18" s="1"/>
  <c r="AL145" i="18"/>
  <c r="AM145" i="18" s="1"/>
  <c r="AL144" i="18"/>
  <c r="AM144" i="18" s="1"/>
  <c r="AL143" i="18"/>
  <c r="AM143" i="18" s="1"/>
  <c r="AL142" i="18"/>
  <c r="AM142" i="18" s="1"/>
  <c r="AL141" i="18"/>
  <c r="AM141" i="18" s="1"/>
  <c r="AL140" i="18"/>
  <c r="AM140" i="18" s="1"/>
  <c r="AL139" i="18"/>
  <c r="AM139" i="18" s="1"/>
  <c r="AL138" i="18"/>
  <c r="AM138" i="18" s="1"/>
  <c r="AL137" i="18"/>
  <c r="AM137" i="18" s="1"/>
  <c r="AL136" i="18"/>
  <c r="AM136" i="18" s="1"/>
  <c r="AL135" i="18"/>
  <c r="AM135" i="18" s="1"/>
  <c r="AL134" i="18"/>
  <c r="AM134" i="18" s="1"/>
  <c r="AL133" i="18"/>
  <c r="AM133" i="18" s="1"/>
  <c r="AL132" i="18"/>
  <c r="AM132" i="18" s="1"/>
  <c r="AL131" i="18"/>
  <c r="AM131" i="18" s="1"/>
  <c r="AL130" i="18"/>
  <c r="AM130" i="18" s="1"/>
  <c r="AL129" i="18"/>
  <c r="AM129" i="18" s="1"/>
  <c r="AL128" i="18"/>
  <c r="AM128" i="18" s="1"/>
  <c r="AL127" i="18"/>
  <c r="AM127" i="18" s="1"/>
  <c r="AL126" i="18"/>
  <c r="AM126" i="18" s="1"/>
  <c r="AL125" i="18"/>
  <c r="AM125" i="18" s="1"/>
  <c r="AL124" i="18"/>
  <c r="AM124" i="18" s="1"/>
  <c r="AL123" i="18"/>
  <c r="AM123" i="18" s="1"/>
  <c r="AL122" i="18"/>
  <c r="AM122" i="18" s="1"/>
  <c r="AL121" i="18"/>
  <c r="AM121" i="18" s="1"/>
  <c r="AL120" i="18"/>
  <c r="AM120" i="18" s="1"/>
  <c r="AL119" i="18"/>
  <c r="AM119" i="18" s="1"/>
  <c r="AL118" i="18"/>
  <c r="AM118" i="18" s="1"/>
  <c r="AL117" i="18"/>
  <c r="AM117" i="18" s="1"/>
  <c r="AL116" i="18"/>
  <c r="AM116" i="18" s="1"/>
  <c r="AL115" i="18"/>
  <c r="AM115" i="18" s="1"/>
  <c r="AL114" i="18"/>
  <c r="AM114" i="18" s="1"/>
  <c r="AL113" i="18"/>
  <c r="AM113" i="18" s="1"/>
  <c r="K40" i="40" l="1"/>
  <c r="M14" i="40"/>
  <c r="K43" i="40"/>
  <c r="M22" i="40"/>
  <c r="O22" i="40" s="1"/>
  <c r="K42" i="40"/>
  <c r="M23" i="40"/>
  <c r="O23" i="40" s="1"/>
  <c r="M49" i="40"/>
  <c r="N49" i="40" s="1"/>
  <c r="O49" i="40" s="1"/>
  <c r="K41" i="40"/>
  <c r="M50" i="40"/>
  <c r="N50" i="40" s="1"/>
  <c r="O50" i="40" s="1"/>
  <c r="M34" i="40"/>
  <c r="N34" i="40" s="1"/>
  <c r="O34" i="40" s="1"/>
  <c r="M52" i="40"/>
  <c r="N52" i="40" s="1"/>
  <c r="O52" i="40" s="1"/>
  <c r="K45" i="40"/>
  <c r="M56" i="40"/>
  <c r="N56" i="40" s="1"/>
  <c r="O56" i="40" s="1"/>
  <c r="M24" i="40"/>
  <c r="O24" i="40" s="1"/>
  <c r="M58" i="40"/>
  <c r="N58" i="40" s="1"/>
  <c r="O58" i="40" s="1"/>
  <c r="M33" i="40"/>
  <c r="N33" i="40" s="1"/>
  <c r="O33" i="40" s="1"/>
  <c r="M51" i="40"/>
  <c r="N51" i="40" s="1"/>
  <c r="O51" i="40" s="1"/>
  <c r="K44" i="40"/>
  <c r="M57" i="40"/>
  <c r="N57" i="40" s="1"/>
  <c r="O57" i="40" s="1"/>
  <c r="M53" i="40"/>
  <c r="N53" i="40" s="1"/>
  <c r="O53" i="40" s="1"/>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AL203" i="18"/>
  <c r="AM203" i="18" s="1"/>
  <c r="AL109" i="18"/>
  <c r="AM109" i="18" s="1"/>
  <c r="AL108" i="18"/>
  <c r="AM108" i="18" s="1"/>
  <c r="AL107" i="18"/>
  <c r="AM107" i="18" s="1"/>
  <c r="AL106" i="18"/>
  <c r="AM106" i="18" s="1"/>
  <c r="AL105" i="18"/>
  <c r="AM105" i="18" s="1"/>
  <c r="AL104" i="18"/>
  <c r="AM104" i="18" s="1"/>
  <c r="AL103" i="18"/>
  <c r="AM103" i="18" s="1"/>
  <c r="AL102" i="18"/>
  <c r="AM102" i="18" s="1"/>
  <c r="AL101" i="18"/>
  <c r="AM101" i="18" s="1"/>
  <c r="AL100" i="18"/>
  <c r="AM100" i="18" s="1"/>
  <c r="AL99" i="18"/>
  <c r="AM99" i="18" s="1"/>
  <c r="AL98" i="18"/>
  <c r="AM98" i="18" s="1"/>
  <c r="AL97" i="18"/>
  <c r="AM97" i="18" s="1"/>
  <c r="AL96" i="18"/>
  <c r="AM96" i="18" s="1"/>
  <c r="AL95" i="18"/>
  <c r="AM95" i="18" s="1"/>
  <c r="AL94" i="18"/>
  <c r="AM94" i="18" s="1"/>
  <c r="AL93" i="18"/>
  <c r="AM93" i="18" s="1"/>
  <c r="AL92" i="18"/>
  <c r="AM92" i="18" s="1"/>
  <c r="AL91" i="18"/>
  <c r="AM91" i="18" s="1"/>
  <c r="AL90" i="18"/>
  <c r="AM90" i="18" s="1"/>
  <c r="AL89" i="18"/>
  <c r="AM89" i="18" s="1"/>
  <c r="AL88" i="18"/>
  <c r="AM88" i="18" s="1"/>
  <c r="AL87" i="18"/>
  <c r="AM87" i="18" s="1"/>
  <c r="AL86" i="18"/>
  <c r="AM86" i="18" s="1"/>
  <c r="AL85" i="18"/>
  <c r="AM85" i="18" s="1"/>
  <c r="AL84" i="18"/>
  <c r="AM84" i="18" s="1"/>
  <c r="AL83" i="18"/>
  <c r="AM83" i="18" s="1"/>
  <c r="AL82" i="18"/>
  <c r="AM82" i="18" s="1"/>
  <c r="AL81" i="18"/>
  <c r="AM81" i="18" s="1"/>
  <c r="AL80" i="18"/>
  <c r="AM80" i="18" s="1"/>
  <c r="AL79" i="18"/>
  <c r="AM79" i="18" s="1"/>
  <c r="AL78" i="18"/>
  <c r="AM78" i="18" s="1"/>
  <c r="AL77" i="18"/>
  <c r="AM77" i="18" s="1"/>
  <c r="AL76" i="18"/>
  <c r="AM76" i="18" s="1"/>
  <c r="AL75" i="18"/>
  <c r="AM75" i="18" s="1"/>
  <c r="AL74" i="18"/>
  <c r="AM74" i="18" s="1"/>
  <c r="AL73" i="18"/>
  <c r="AM73" i="18" s="1"/>
  <c r="AL72" i="18"/>
  <c r="AM72" i="18" s="1"/>
  <c r="AL71" i="18"/>
  <c r="AM71" i="18" s="1"/>
  <c r="AL70" i="18"/>
  <c r="AM70" i="18" s="1"/>
  <c r="AL69" i="18"/>
  <c r="AM69" i="18" s="1"/>
  <c r="AL68" i="18"/>
  <c r="AM68" i="18" s="1"/>
  <c r="AL67" i="18"/>
  <c r="AM67" i="18" s="1"/>
  <c r="AL66" i="18"/>
  <c r="AM66" i="18" s="1"/>
  <c r="AL65" i="18"/>
  <c r="AM65" i="18" s="1"/>
  <c r="AL64" i="18"/>
  <c r="AM64" i="18" s="1"/>
  <c r="AL63" i="18"/>
  <c r="AM63" i="18" s="1"/>
  <c r="AL62" i="18"/>
  <c r="AM62" i="18" s="1"/>
  <c r="AL61" i="18"/>
  <c r="AM61" i="18" s="1"/>
  <c r="AL60" i="18"/>
  <c r="AM60" i="18" s="1"/>
  <c r="AL59" i="18"/>
  <c r="AM59" i="18" s="1"/>
  <c r="AL58" i="18"/>
  <c r="AM58" i="18" s="1"/>
  <c r="AL57" i="18"/>
  <c r="AM57" i="18" s="1"/>
  <c r="AL56" i="18"/>
  <c r="AM56" i="18" s="1"/>
  <c r="AL55" i="18"/>
  <c r="AM55" i="18" s="1"/>
  <c r="AL54" i="18"/>
  <c r="AM54" i="18" s="1"/>
  <c r="AL53" i="18"/>
  <c r="AM53" i="18" s="1"/>
  <c r="AL52" i="18"/>
  <c r="AM52" i="18" s="1"/>
  <c r="AL51" i="18"/>
  <c r="AM51" i="18" s="1"/>
  <c r="AL50" i="18"/>
  <c r="AM50" i="18" s="1"/>
  <c r="AL49" i="18"/>
  <c r="AM49" i="18" s="1"/>
  <c r="AL48" i="18"/>
  <c r="AM48" i="18" s="1"/>
  <c r="AL47" i="18"/>
  <c r="AM47" i="18" s="1"/>
  <c r="AL46" i="18"/>
  <c r="AM46" i="18" s="1"/>
  <c r="AL45" i="18"/>
  <c r="AM45" i="18" s="1"/>
  <c r="AL44" i="18"/>
  <c r="AM44" i="18" s="1"/>
  <c r="AL43" i="18"/>
  <c r="AM43" i="18" s="1"/>
  <c r="AL42" i="18"/>
  <c r="AM42" i="18" s="1"/>
  <c r="AL41" i="18"/>
  <c r="AM41" i="18" s="1"/>
  <c r="AL40" i="18"/>
  <c r="AM40" i="18" s="1"/>
  <c r="AL39" i="18"/>
  <c r="AM39" i="18" s="1"/>
  <c r="AL38" i="18"/>
  <c r="AM38" i="18" s="1"/>
  <c r="AL37" i="18"/>
  <c r="AM37" i="18" s="1"/>
  <c r="AL36" i="18"/>
  <c r="AM36" i="18" s="1"/>
  <c r="AL35" i="18"/>
  <c r="AM35" i="18" s="1"/>
  <c r="AL34" i="18"/>
  <c r="AM34" i="18" s="1"/>
  <c r="AL33" i="18"/>
  <c r="AM33" i="18" s="1"/>
  <c r="AL32" i="18"/>
  <c r="AM32" i="18" s="1"/>
  <c r="AL31" i="18"/>
  <c r="AM31" i="18" s="1"/>
  <c r="AL30" i="18"/>
  <c r="AM30" i="18" s="1"/>
  <c r="AL29" i="18"/>
  <c r="AM29" i="18" s="1"/>
  <c r="AL28" i="18"/>
  <c r="AM28" i="18" s="1"/>
  <c r="AL27" i="18"/>
  <c r="AM27" i="18" s="1"/>
  <c r="AL26" i="18"/>
  <c r="AM26" i="18" s="1"/>
  <c r="AL25" i="18"/>
  <c r="AM25" i="18" s="1"/>
  <c r="AL24" i="18"/>
  <c r="AM24" i="18" s="1"/>
  <c r="AL23" i="18"/>
  <c r="AM23" i="18" s="1"/>
  <c r="AL22" i="18"/>
  <c r="AM22" i="18" s="1"/>
  <c r="AL21" i="18"/>
  <c r="AM21" i="18" s="1"/>
  <c r="AL20" i="18"/>
  <c r="AM20" i="18" s="1"/>
  <c r="M40" i="40" l="1"/>
  <c r="N40" i="40" s="1"/>
  <c r="O40" i="40" s="1"/>
  <c r="M41" i="40" l="1"/>
  <c r="N41" i="40" s="1"/>
  <c r="O41" i="40" s="1"/>
  <c r="M42" i="40"/>
  <c r="N42" i="40" s="1"/>
  <c r="O42" i="40" s="1"/>
  <c r="M45" i="40"/>
  <c r="N45" i="40" s="1"/>
  <c r="O45" i="40" s="1"/>
  <c r="M43" i="40"/>
  <c r="N43" i="40" s="1"/>
  <c r="O43" i="40" s="1"/>
  <c r="M44" i="40" l="1"/>
  <c r="N44" i="40" s="1"/>
  <c r="O44" i="40" s="1"/>
  <c r="D36" i="4"/>
  <c r="A2" i="4" l="1"/>
  <c r="D41" i="4"/>
  <c r="D40" i="4"/>
  <c r="D39" i="4"/>
  <c r="D26" i="30" l="1"/>
  <c r="D25" i="30"/>
  <c r="D23" i="30"/>
  <c r="D21" i="30"/>
  <c r="D18" i="30"/>
  <c r="D16" i="30"/>
  <c r="D15" i="30"/>
  <c r="D14" i="30"/>
  <c r="D13" i="30"/>
  <c r="D12" i="30"/>
  <c r="D11" i="30"/>
  <c r="D10" i="30"/>
  <c r="A3" i="30"/>
  <c r="B3" i="29"/>
  <c r="BD142" i="26"/>
  <c r="BD78" i="26"/>
  <c r="O145" i="26"/>
  <c r="O113" i="26"/>
  <c r="O81" i="26"/>
  <c r="O49" i="26"/>
  <c r="K150" i="26"/>
  <c r="K134" i="26"/>
  <c r="K118" i="26"/>
  <c r="K102" i="26"/>
  <c r="K86" i="26"/>
  <c r="K70" i="26"/>
  <c r="K54" i="26"/>
  <c r="K38" i="26"/>
  <c r="K22" i="26"/>
  <c r="E150" i="26"/>
  <c r="D150" i="26"/>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E138" i="26"/>
  <c r="D138" i="26"/>
  <c r="K138" i="26" s="1"/>
  <c r="D137" i="26"/>
  <c r="BD137" i="26" s="1"/>
  <c r="D136" i="26"/>
  <c r="F136" i="26" s="1"/>
  <c r="D135" i="26"/>
  <c r="E134" i="26"/>
  <c r="D134" i="26"/>
  <c r="BD134" i="26" s="1"/>
  <c r="D133" i="26"/>
  <c r="K133" i="26" s="1"/>
  <c r="D132" i="26"/>
  <c r="K132" i="26" s="1"/>
  <c r="D131" i="26"/>
  <c r="E130" i="26"/>
  <c r="D130" i="26"/>
  <c r="K130" i="26" s="1"/>
  <c r="D129" i="26"/>
  <c r="G129" i="26" s="1"/>
  <c r="D128" i="26"/>
  <c r="K128" i="26" s="1"/>
  <c r="D127" i="26"/>
  <c r="E126"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E106" i="26"/>
  <c r="D106" i="26"/>
  <c r="K106" i="26" s="1"/>
  <c r="D105" i="26"/>
  <c r="BD105" i="26" s="1"/>
  <c r="D104" i="26"/>
  <c r="F104" i="26" s="1"/>
  <c r="D103" i="26"/>
  <c r="E102" i="26"/>
  <c r="D102" i="26"/>
  <c r="BD102" i="26" s="1"/>
  <c r="D101" i="26"/>
  <c r="K101" i="26" s="1"/>
  <c r="D100" i="26"/>
  <c r="K100" i="26" s="1"/>
  <c r="D99" i="26"/>
  <c r="E98" i="26"/>
  <c r="D98" i="26"/>
  <c r="K98" i="26" s="1"/>
  <c r="D97" i="26"/>
  <c r="BD97" i="26" s="1"/>
  <c r="D96" i="26"/>
  <c r="K96" i="26" s="1"/>
  <c r="D95" i="26"/>
  <c r="E94"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E74" i="26"/>
  <c r="D74" i="26"/>
  <c r="K74" i="26" s="1"/>
  <c r="D73" i="26"/>
  <c r="BD73" i="26" s="1"/>
  <c r="D72" i="26"/>
  <c r="F72" i="26" s="1"/>
  <c r="D71" i="26"/>
  <c r="E70" i="26"/>
  <c r="D70" i="26"/>
  <c r="BD70" i="26" s="1"/>
  <c r="D69" i="26"/>
  <c r="K69" i="26" s="1"/>
  <c r="D68" i="26"/>
  <c r="K68" i="26" s="1"/>
  <c r="D67" i="26"/>
  <c r="E66" i="26"/>
  <c r="D66" i="26"/>
  <c r="K66" i="26" s="1"/>
  <c r="D65" i="26"/>
  <c r="BD65" i="26" s="1"/>
  <c r="D64" i="26"/>
  <c r="K64" i="26" s="1"/>
  <c r="D63" i="26"/>
  <c r="E62"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E42" i="26"/>
  <c r="D42" i="26"/>
  <c r="K42" i="26" s="1"/>
  <c r="D41" i="26"/>
  <c r="BD41" i="26" s="1"/>
  <c r="D40" i="26"/>
  <c r="F40" i="26" s="1"/>
  <c r="D39" i="26"/>
  <c r="E38" i="26"/>
  <c r="D38" i="26"/>
  <c r="BD38" i="26" s="1"/>
  <c r="D37" i="26"/>
  <c r="K37" i="26" s="1"/>
  <c r="D36" i="26"/>
  <c r="K36" i="26" s="1"/>
  <c r="D35" i="26"/>
  <c r="E34" i="26"/>
  <c r="D34" i="26"/>
  <c r="K34" i="26" s="1"/>
  <c r="D33" i="26"/>
  <c r="BD33" i="26" s="1"/>
  <c r="D32" i="26"/>
  <c r="AB32" i="26" s="1"/>
  <c r="D31" i="26"/>
  <c r="E30"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E133" i="27"/>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J132" i="24"/>
  <c r="A132" i="24"/>
  <c r="BJ131" i="24"/>
  <c r="A131" i="24"/>
  <c r="BJ130" i="24"/>
  <c r="A130" i="24"/>
  <c r="BJ129" i="24"/>
  <c r="A129" i="24"/>
  <c r="BJ128" i="24"/>
  <c r="A128" i="24"/>
  <c r="BJ127" i="24"/>
  <c r="A127" i="24"/>
  <c r="BJ126" i="24"/>
  <c r="A126" i="24"/>
  <c r="BJ125" i="24"/>
  <c r="A125" i="24"/>
  <c r="BJ124" i="24"/>
  <c r="A124" i="24"/>
  <c r="BJ123" i="24"/>
  <c r="A123" i="24"/>
  <c r="BJ122" i="24"/>
  <c r="A122" i="24"/>
  <c r="BJ121" i="24"/>
  <c r="A121" i="24"/>
  <c r="BJ120" i="24"/>
  <c r="A120" i="24"/>
  <c r="BJ119" i="24"/>
  <c r="A119" i="24"/>
  <c r="BJ118" i="24"/>
  <c r="A118" i="24"/>
  <c r="BJ117" i="24"/>
  <c r="A117" i="24"/>
  <c r="BJ116" i="24"/>
  <c r="A116" i="24"/>
  <c r="BJ115" i="24"/>
  <c r="A115" i="24"/>
  <c r="BJ114" i="24"/>
  <c r="A114" i="24"/>
  <c r="BJ113" i="24"/>
  <c r="A113" i="24"/>
  <c r="BJ112" i="24"/>
  <c r="A112" i="24"/>
  <c r="BJ111" i="24"/>
  <c r="A111" i="24"/>
  <c r="BJ110" i="24"/>
  <c r="A110" i="24"/>
  <c r="BJ109" i="24"/>
  <c r="A109" i="24"/>
  <c r="BJ108" i="24"/>
  <c r="A108" i="24"/>
  <c r="BJ107" i="24"/>
  <c r="A107" i="24"/>
  <c r="BJ106" i="24"/>
  <c r="A106" i="24"/>
  <c r="BJ105" i="24"/>
  <c r="A105" i="24"/>
  <c r="BJ104" i="24"/>
  <c r="A104" i="24"/>
  <c r="BJ103" i="24"/>
  <c r="A103" i="24"/>
  <c r="BJ102" i="24"/>
  <c r="A102" i="24"/>
  <c r="BJ101" i="24"/>
  <c r="A101" i="24"/>
  <c r="BJ100" i="24"/>
  <c r="A100" i="24"/>
  <c r="BJ99" i="24"/>
  <c r="A99" i="24"/>
  <c r="BJ98" i="24"/>
  <c r="A98" i="24"/>
  <c r="BJ97" i="24"/>
  <c r="A97" i="24"/>
  <c r="BJ96" i="24"/>
  <c r="A96" i="24"/>
  <c r="BJ95" i="24"/>
  <c r="A95" i="24"/>
  <c r="BJ94" i="24"/>
  <c r="A94" i="24"/>
  <c r="BJ93" i="24"/>
  <c r="A93" i="24"/>
  <c r="BJ92" i="24"/>
  <c r="A92" i="24"/>
  <c r="BJ91" i="24"/>
  <c r="A91" i="24"/>
  <c r="BJ90" i="24"/>
  <c r="A90" i="24"/>
  <c r="BJ89" i="24"/>
  <c r="A89" i="24"/>
  <c r="BJ88" i="24"/>
  <c r="A88" i="24"/>
  <c r="BJ87" i="24"/>
  <c r="A87" i="24"/>
  <c r="BJ86" i="24"/>
  <c r="A86" i="24"/>
  <c r="BJ85" i="24"/>
  <c r="A85" i="24"/>
  <c r="BJ84" i="24"/>
  <c r="A84" i="24"/>
  <c r="BJ83" i="24"/>
  <c r="A83" i="24"/>
  <c r="BJ82" i="24"/>
  <c r="A82" i="24"/>
  <c r="BJ81" i="24"/>
  <c r="A81" i="24"/>
  <c r="BJ80" i="24"/>
  <c r="A80" i="24"/>
  <c r="BJ79" i="24"/>
  <c r="A79" i="24"/>
  <c r="BJ78" i="24"/>
  <c r="A78" i="24"/>
  <c r="BJ77" i="24"/>
  <c r="A77" i="24"/>
  <c r="BJ76" i="24"/>
  <c r="A76" i="24"/>
  <c r="BJ75" i="24"/>
  <c r="A75" i="24"/>
  <c r="BJ74" i="24"/>
  <c r="A74" i="24"/>
  <c r="BJ73" i="24"/>
  <c r="A73" i="24"/>
  <c r="BJ72" i="24"/>
  <c r="A72" i="24"/>
  <c r="BJ71" i="24"/>
  <c r="A71" i="24"/>
  <c r="BJ70" i="24"/>
  <c r="A70" i="24"/>
  <c r="BJ69" i="24"/>
  <c r="A69" i="24"/>
  <c r="BJ68" i="24"/>
  <c r="A68" i="24"/>
  <c r="BJ67" i="24"/>
  <c r="A67" i="24"/>
  <c r="BJ66" i="24"/>
  <c r="A66" i="24"/>
  <c r="BJ65" i="24"/>
  <c r="A65" i="24"/>
  <c r="BJ64" i="24"/>
  <c r="A64" i="24"/>
  <c r="BJ63" i="24"/>
  <c r="A63" i="24"/>
  <c r="BJ62" i="24"/>
  <c r="A62" i="24"/>
  <c r="BJ61" i="24"/>
  <c r="A61" i="24"/>
  <c r="BJ60" i="24"/>
  <c r="A60" i="24"/>
  <c r="BJ59" i="24"/>
  <c r="A59" i="24"/>
  <c r="BJ58" i="24"/>
  <c r="A58" i="24"/>
  <c r="BJ57" i="24"/>
  <c r="A57" i="24"/>
  <c r="BJ56" i="24"/>
  <c r="A56" i="24"/>
  <c r="BJ55" i="24"/>
  <c r="A55" i="24"/>
  <c r="BJ54" i="24"/>
  <c r="A54" i="24"/>
  <c r="BJ53" i="24"/>
  <c r="A53" i="24"/>
  <c r="BJ52" i="24"/>
  <c r="A52" i="24"/>
  <c r="BJ51" i="24"/>
  <c r="A51" i="24"/>
  <c r="BJ50" i="24"/>
  <c r="A50" i="24"/>
  <c r="BJ49" i="24"/>
  <c r="A49" i="24"/>
  <c r="BJ48" i="24"/>
  <c r="A48" i="24"/>
  <c r="BJ47" i="24"/>
  <c r="A47" i="24"/>
  <c r="BJ46" i="24"/>
  <c r="A46" i="24"/>
  <c r="BJ45" i="24"/>
  <c r="A45" i="24"/>
  <c r="BJ44" i="24"/>
  <c r="A44" i="24"/>
  <c r="BJ43" i="24"/>
  <c r="A43" i="24"/>
  <c r="BJ42" i="24"/>
  <c r="A42" i="24"/>
  <c r="BJ41" i="24"/>
  <c r="A41" i="24"/>
  <c r="BJ40" i="24"/>
  <c r="A40" i="24"/>
  <c r="BJ39" i="24"/>
  <c r="A39" i="24"/>
  <c r="BJ38" i="24"/>
  <c r="A38" i="24"/>
  <c r="BJ37" i="24"/>
  <c r="A37" i="24"/>
  <c r="BJ36" i="24"/>
  <c r="A36" i="24"/>
  <c r="BJ35" i="24"/>
  <c r="A35" i="24"/>
  <c r="BJ34" i="24"/>
  <c r="A34" i="24"/>
  <c r="BJ33" i="24"/>
  <c r="A33" i="24"/>
  <c r="BJ32" i="24"/>
  <c r="A32" i="24"/>
  <c r="BJ31" i="24"/>
  <c r="A31" i="24"/>
  <c r="BJ30" i="24"/>
  <c r="A30" i="24"/>
  <c r="BJ29" i="24"/>
  <c r="A29" i="24"/>
  <c r="BJ28" i="24"/>
  <c r="A28" i="24"/>
  <c r="BJ27" i="24"/>
  <c r="A27" i="24"/>
  <c r="BJ26" i="24"/>
  <c r="A26" i="24"/>
  <c r="BJ25" i="24"/>
  <c r="A25" i="24"/>
  <c r="BJ24" i="24"/>
  <c r="A24" i="24"/>
  <c r="BJ23" i="24"/>
  <c r="A23" i="24"/>
  <c r="BJ22" i="24"/>
  <c r="A22" i="24"/>
  <c r="BJ21" i="24"/>
  <c r="A21" i="24"/>
  <c r="BJ20" i="24"/>
  <c r="E20" i="25"/>
  <c r="A20" i="24"/>
  <c r="AI18" i="24"/>
  <c r="AH18" i="24"/>
  <c r="AG18" i="24"/>
  <c r="AF18" i="24"/>
  <c r="AE18" i="24"/>
  <c r="AD18" i="24"/>
  <c r="AB18" i="24"/>
  <c r="X18" i="24"/>
  <c r="W18" i="24"/>
  <c r="V18" i="24"/>
  <c r="U18" i="24"/>
  <c r="T18" i="24"/>
  <c r="S16" i="24"/>
  <c r="R16" i="24"/>
  <c r="S15" i="24"/>
  <c r="R15" i="24"/>
  <c r="AO6" i="24"/>
  <c r="AO5" i="24"/>
  <c r="AO4" i="24"/>
  <c r="AO3" i="24"/>
  <c r="AO2" i="24"/>
  <c r="AO1" i="24"/>
  <c r="E20" i="26" l="1"/>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H27" i="40"/>
  <c r="J28" i="40"/>
  <c r="G28" i="40"/>
  <c r="G27" i="40"/>
  <c r="F28" i="40"/>
  <c r="J27" i="40"/>
  <c r="F26" i="40"/>
  <c r="J26" i="40"/>
  <c r="K27" i="40"/>
  <c r="H26" i="40"/>
  <c r="H28" i="40"/>
  <c r="F27" i="40"/>
  <c r="I27" i="40"/>
  <c r="I28" i="40"/>
  <c r="K28" i="40"/>
  <c r="I26" i="40"/>
  <c r="G26" i="40"/>
  <c r="J113" i="25"/>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J86" i="25"/>
  <c r="O41" i="26"/>
  <c r="O73" i="26"/>
  <c r="O105" i="26"/>
  <c r="O137" i="26"/>
  <c r="K148" i="26"/>
  <c r="O45" i="26"/>
  <c r="O77" i="26"/>
  <c r="O109" i="26"/>
  <c r="O141" i="26"/>
  <c r="E21" i="25"/>
  <c r="E25" i="25"/>
  <c r="E29" i="25"/>
  <c r="E33" i="25"/>
  <c r="E37" i="25"/>
  <c r="E41" i="25"/>
  <c r="E45" i="25"/>
  <c r="E49" i="25"/>
  <c r="E53" i="25"/>
  <c r="E57" i="25"/>
  <c r="E61" i="25"/>
  <c r="E65" i="25"/>
  <c r="E69" i="25"/>
  <c r="E73" i="25"/>
  <c r="E77" i="25"/>
  <c r="E81" i="25"/>
  <c r="E85" i="25"/>
  <c r="E89" i="25"/>
  <c r="E93" i="25"/>
  <c r="E97" i="25"/>
  <c r="E101" i="25"/>
  <c r="E105" i="25"/>
  <c r="E109" i="25"/>
  <c r="J109" i="25" s="1"/>
  <c r="E113" i="25"/>
  <c r="E117" i="25"/>
  <c r="E121" i="25"/>
  <c r="E125" i="25"/>
  <c r="E129" i="25"/>
  <c r="E133" i="25"/>
  <c r="E137" i="25"/>
  <c r="E141" i="25"/>
  <c r="E145" i="25"/>
  <c r="E149" i="25"/>
  <c r="E153" i="25"/>
  <c r="E157" i="25"/>
  <c r="E161" i="25"/>
  <c r="E165" i="25"/>
  <c r="E169" i="25"/>
  <c r="E173" i="25"/>
  <c r="E177" i="25"/>
  <c r="E181" i="25"/>
  <c r="E185" i="25"/>
  <c r="E189" i="25"/>
  <c r="E193" i="25"/>
  <c r="E197" i="25"/>
  <c r="E201" i="25"/>
  <c r="E205" i="25"/>
  <c r="E209" i="25"/>
  <c r="E213" i="25"/>
  <c r="E217" i="25"/>
  <c r="E221" i="25"/>
  <c r="J221" i="25" s="1"/>
  <c r="E225" i="25"/>
  <c r="J225" i="25" s="1"/>
  <c r="E229" i="25"/>
  <c r="J229" i="25" s="1"/>
  <c r="E233" i="25"/>
  <c r="J233" i="25" s="1"/>
  <c r="E237" i="25"/>
  <c r="J237" i="25" s="1"/>
  <c r="E241" i="25"/>
  <c r="E28" i="25"/>
  <c r="E76" i="25"/>
  <c r="E92" i="25"/>
  <c r="E104" i="25"/>
  <c r="J104" i="25" s="1"/>
  <c r="E120" i="25"/>
  <c r="E132" i="25"/>
  <c r="E144" i="25"/>
  <c r="E156" i="25"/>
  <c r="E168" i="25"/>
  <c r="E180" i="25"/>
  <c r="E192" i="25"/>
  <c r="E204" i="25"/>
  <c r="E216" i="25"/>
  <c r="E228" i="25"/>
  <c r="J228" i="25" s="1"/>
  <c r="E240" i="25"/>
  <c r="J240" i="25" s="1"/>
  <c r="E22" i="25"/>
  <c r="E26" i="25"/>
  <c r="J26" i="25" s="1"/>
  <c r="E30" i="25"/>
  <c r="E34" i="25"/>
  <c r="E38" i="25"/>
  <c r="E42" i="25"/>
  <c r="J42" i="25" s="1"/>
  <c r="E46" i="25"/>
  <c r="E50" i="25"/>
  <c r="J50" i="25" s="1"/>
  <c r="E54" i="25"/>
  <c r="E58" i="25"/>
  <c r="E62" i="25"/>
  <c r="E66" i="25"/>
  <c r="J66" i="25" s="1"/>
  <c r="E70" i="25"/>
  <c r="E74" i="25"/>
  <c r="E78" i="25"/>
  <c r="E82" i="25"/>
  <c r="E86" i="25"/>
  <c r="E90" i="25"/>
  <c r="E94" i="25"/>
  <c r="E98" i="25"/>
  <c r="E102" i="25"/>
  <c r="E106" i="25"/>
  <c r="E110" i="25"/>
  <c r="E114" i="25"/>
  <c r="E118" i="25"/>
  <c r="E122" i="25"/>
  <c r="E126" i="25"/>
  <c r="E130" i="25"/>
  <c r="E134" i="25"/>
  <c r="E138" i="25"/>
  <c r="E142" i="25"/>
  <c r="E146" i="25"/>
  <c r="E150" i="25"/>
  <c r="E154" i="25"/>
  <c r="E158" i="25"/>
  <c r="E162" i="25"/>
  <c r="E166" i="25"/>
  <c r="E170" i="25"/>
  <c r="E174" i="25"/>
  <c r="E178" i="25"/>
  <c r="E182" i="25"/>
  <c r="E186" i="25"/>
  <c r="E190" i="25"/>
  <c r="E194" i="25"/>
  <c r="E198" i="25"/>
  <c r="E202" i="25"/>
  <c r="E206" i="25"/>
  <c r="E210" i="25"/>
  <c r="E214" i="25"/>
  <c r="E218" i="25"/>
  <c r="E222" i="25"/>
  <c r="J222" i="25" s="1"/>
  <c r="E226" i="25"/>
  <c r="J226" i="25" s="1"/>
  <c r="E230" i="25"/>
  <c r="J230" i="25" s="1"/>
  <c r="E234" i="25"/>
  <c r="J234" i="25" s="1"/>
  <c r="E238" i="25"/>
  <c r="J238" i="25" s="1"/>
  <c r="E242" i="25"/>
  <c r="E32" i="25"/>
  <c r="J32" i="25" s="1"/>
  <c r="E40" i="25"/>
  <c r="E48" i="25"/>
  <c r="E56" i="25"/>
  <c r="E64" i="25"/>
  <c r="E72" i="25"/>
  <c r="E84" i="25"/>
  <c r="E96" i="25"/>
  <c r="E108" i="25"/>
  <c r="E116" i="25"/>
  <c r="E128" i="25"/>
  <c r="E136" i="25"/>
  <c r="E148" i="25"/>
  <c r="E160" i="25"/>
  <c r="E172" i="25"/>
  <c r="E188" i="25"/>
  <c r="E200" i="25"/>
  <c r="E212" i="25"/>
  <c r="E224" i="25"/>
  <c r="J224" i="25" s="1"/>
  <c r="E236" i="25"/>
  <c r="J236" i="25" s="1"/>
  <c r="E23" i="25"/>
  <c r="E27" i="25"/>
  <c r="E31" i="25"/>
  <c r="E35" i="25"/>
  <c r="E39" i="25"/>
  <c r="E43" i="25"/>
  <c r="E47" i="25"/>
  <c r="E51" i="25"/>
  <c r="E55" i="25"/>
  <c r="E59" i="25"/>
  <c r="E63" i="25"/>
  <c r="E67" i="25"/>
  <c r="E71" i="25"/>
  <c r="E75" i="25"/>
  <c r="E79" i="25"/>
  <c r="E83" i="25"/>
  <c r="E87" i="25"/>
  <c r="E91" i="25"/>
  <c r="E95" i="25"/>
  <c r="E99" i="25"/>
  <c r="J99" i="25" s="1"/>
  <c r="E103" i="25"/>
  <c r="E107" i="25"/>
  <c r="E111" i="25"/>
  <c r="J111" i="25" s="1"/>
  <c r="E115" i="25"/>
  <c r="E119" i="25"/>
  <c r="J119" i="25" s="1"/>
  <c r="E123" i="25"/>
  <c r="E127" i="25"/>
  <c r="E131" i="25"/>
  <c r="E135" i="25"/>
  <c r="E139" i="25"/>
  <c r="E143" i="25"/>
  <c r="E147" i="25"/>
  <c r="E151" i="25"/>
  <c r="E155" i="25"/>
  <c r="E159" i="25"/>
  <c r="E163" i="25"/>
  <c r="E167" i="25"/>
  <c r="E171" i="25"/>
  <c r="E175" i="25"/>
  <c r="E179" i="25"/>
  <c r="E183" i="25"/>
  <c r="E187" i="25"/>
  <c r="E191" i="25"/>
  <c r="E195" i="25"/>
  <c r="E199" i="25"/>
  <c r="E203" i="25"/>
  <c r="E207" i="25"/>
  <c r="E211" i="25"/>
  <c r="E215" i="25"/>
  <c r="E219" i="25"/>
  <c r="E223" i="25"/>
  <c r="J223" i="25" s="1"/>
  <c r="E227" i="25"/>
  <c r="J227" i="25" s="1"/>
  <c r="E231" i="25"/>
  <c r="J231" i="25" s="1"/>
  <c r="E235" i="25"/>
  <c r="J235" i="25" s="1"/>
  <c r="E239" i="25"/>
  <c r="J239" i="25" s="1"/>
  <c r="E243" i="25"/>
  <c r="E24" i="25"/>
  <c r="E36" i="25"/>
  <c r="E44" i="25"/>
  <c r="E52" i="25"/>
  <c r="J52" i="25" s="1"/>
  <c r="E60" i="25"/>
  <c r="E68" i="25"/>
  <c r="E80" i="25"/>
  <c r="E88" i="25"/>
  <c r="E100" i="25"/>
  <c r="E112" i="25"/>
  <c r="E124" i="25"/>
  <c r="E140" i="25"/>
  <c r="E152" i="25"/>
  <c r="E164" i="25"/>
  <c r="E176" i="25"/>
  <c r="E184" i="25"/>
  <c r="E196" i="25"/>
  <c r="E208" i="25"/>
  <c r="E220" i="25"/>
  <c r="E232" i="25"/>
  <c r="J232" i="25" s="1"/>
  <c r="E112" i="24"/>
  <c r="J112" i="25" s="1"/>
  <c r="F114" i="24"/>
  <c r="E117" i="24"/>
  <c r="E137" i="24"/>
  <c r="F163" i="24"/>
  <c r="F171" i="24"/>
  <c r="F179" i="24"/>
  <c r="F195" i="24"/>
  <c r="E142" i="24"/>
  <c r="F141" i="24"/>
  <c r="E143" i="24"/>
  <c r="J143" i="25" s="1"/>
  <c r="F149" i="24"/>
  <c r="F157" i="24"/>
  <c r="F168" i="24"/>
  <c r="Q168" i="24" s="1"/>
  <c r="F176" i="24"/>
  <c r="Q176" i="24" s="1"/>
  <c r="F184" i="24"/>
  <c r="Q184" i="24" s="1"/>
  <c r="E157" i="24"/>
  <c r="J157" i="25" s="1"/>
  <c r="F212" i="24"/>
  <c r="Q212" i="24" s="1"/>
  <c r="BV109" i="24"/>
  <c r="BV122" i="24"/>
  <c r="R14" i="24"/>
  <c r="E28" i="24"/>
  <c r="E164" i="24"/>
  <c r="J164" i="25" s="1"/>
  <c r="BV100" i="24"/>
  <c r="BV113" i="24"/>
  <c r="BV114" i="24"/>
  <c r="E216" i="24"/>
  <c r="J216" i="25" s="1"/>
  <c r="BV84" i="24"/>
  <c r="S14" i="24"/>
  <c r="BV47" i="24"/>
  <c r="BV103" i="24"/>
  <c r="BV120" i="24"/>
  <c r="BV93" i="24"/>
  <c r="BV117" i="24"/>
  <c r="BV48" i="24"/>
  <c r="BV79" i="24"/>
  <c r="BV90" i="24"/>
  <c r="Q45" i="24"/>
  <c r="E46" i="24"/>
  <c r="J46" i="25" s="1"/>
  <c r="F52" i="24"/>
  <c r="Q52" i="24" s="1"/>
  <c r="E196" i="24"/>
  <c r="J196" i="25" s="1"/>
  <c r="E47" i="24"/>
  <c r="J47" i="25" s="1"/>
  <c r="F185" i="24"/>
  <c r="E188" i="24"/>
  <c r="F37" i="24"/>
  <c r="E40" i="24"/>
  <c r="E64" i="24"/>
  <c r="J64" i="25" s="1"/>
  <c r="E90" i="24"/>
  <c r="J90" i="25" s="1"/>
  <c r="F169" i="24"/>
  <c r="E172" i="24"/>
  <c r="F200" i="24"/>
  <c r="Q200" i="24" s="1"/>
  <c r="F49" i="24"/>
  <c r="E51" i="24"/>
  <c r="J51" i="25" s="1"/>
  <c r="E60" i="24"/>
  <c r="J60" i="25" s="1"/>
  <c r="F69" i="24"/>
  <c r="E81" i="24"/>
  <c r="J81" i="25" s="1"/>
  <c r="F129" i="24"/>
  <c r="E180" i="24"/>
  <c r="J180" i="25" s="1"/>
  <c r="Q56" i="24"/>
  <c r="F47" i="24"/>
  <c r="E76" i="24"/>
  <c r="J76" i="25" s="1"/>
  <c r="F82" i="24"/>
  <c r="Q82" i="24" s="1"/>
  <c r="F88" i="24"/>
  <c r="Q88" i="24" s="1"/>
  <c r="F90" i="24"/>
  <c r="E93" i="24"/>
  <c r="J93" i="25" s="1"/>
  <c r="E102" i="24"/>
  <c r="J102" i="25" s="1"/>
  <c r="E108" i="24"/>
  <c r="J108" i="25" s="1"/>
  <c r="E124" i="24"/>
  <c r="F127" i="24"/>
  <c r="E129" i="24"/>
  <c r="J129" i="25" s="1"/>
  <c r="F131" i="24"/>
  <c r="E133" i="24"/>
  <c r="J133" i="25" s="1"/>
  <c r="E147" i="24"/>
  <c r="J147" i="25" s="1"/>
  <c r="E153" i="24"/>
  <c r="J153" i="25" s="1"/>
  <c r="E159" i="24"/>
  <c r="F161" i="24"/>
  <c r="E166" i="24"/>
  <c r="J166" i="25" s="1"/>
  <c r="E174" i="24"/>
  <c r="F177" i="24"/>
  <c r="E182" i="24"/>
  <c r="J182" i="25" s="1"/>
  <c r="E190" i="24"/>
  <c r="J190" i="25" s="1"/>
  <c r="F193" i="24"/>
  <c r="E198" i="24"/>
  <c r="J198" i="25" s="1"/>
  <c r="F204" i="24"/>
  <c r="E218" i="24"/>
  <c r="E220" i="24"/>
  <c r="K188" i="24"/>
  <c r="C188" i="25" s="1"/>
  <c r="K157" i="24"/>
  <c r="C157" i="25" s="1"/>
  <c r="K198" i="24"/>
  <c r="C198" i="25" s="1"/>
  <c r="E20" i="24"/>
  <c r="E23" i="24"/>
  <c r="J23" i="25" s="1"/>
  <c r="E55" i="24"/>
  <c r="J55" i="25" s="1"/>
  <c r="E72" i="24"/>
  <c r="J72" i="25" s="1"/>
  <c r="E77" i="24"/>
  <c r="E87" i="24"/>
  <c r="J87" i="25" s="1"/>
  <c r="E94" i="24"/>
  <c r="J94" i="25" s="1"/>
  <c r="F121" i="24"/>
  <c r="E128" i="24"/>
  <c r="J128" i="25" s="1"/>
  <c r="E132" i="24"/>
  <c r="E134" i="24"/>
  <c r="J134" i="25" s="1"/>
  <c r="F145" i="24"/>
  <c r="E146" i="24"/>
  <c r="F205" i="24"/>
  <c r="E208" i="24"/>
  <c r="J208" i="25" s="1"/>
  <c r="F219" i="24"/>
  <c r="K166" i="24"/>
  <c r="C166" i="25" s="1"/>
  <c r="K208" i="24"/>
  <c r="C208" i="25" s="1"/>
  <c r="F23" i="24"/>
  <c r="F94" i="24"/>
  <c r="F134" i="24"/>
  <c r="Q134" i="24" s="1"/>
  <c r="K180" i="24"/>
  <c r="C180" i="25" s="1"/>
  <c r="K220" i="24"/>
  <c r="C220" i="25" s="1"/>
  <c r="Q48" i="24"/>
  <c r="Q64" i="24"/>
  <c r="Q53" i="24"/>
  <c r="E24" i="24"/>
  <c r="J24" i="25" s="1"/>
  <c r="E30" i="24"/>
  <c r="J30" i="25" s="1"/>
  <c r="BH32" i="24"/>
  <c r="K32" i="24"/>
  <c r="C32" i="25" s="1"/>
  <c r="E35" i="24"/>
  <c r="J35" i="25" s="1"/>
  <c r="E39" i="24"/>
  <c r="J39" i="25" s="1"/>
  <c r="O45" i="24"/>
  <c r="P45" i="24" s="1"/>
  <c r="E48" i="24"/>
  <c r="J48" i="25" s="1"/>
  <c r="K50" i="24"/>
  <c r="C50" i="25" s="1"/>
  <c r="K52" i="24"/>
  <c r="C52" i="25" s="1"/>
  <c r="BH52" i="24"/>
  <c r="BH60" i="24"/>
  <c r="K60" i="24"/>
  <c r="C60" i="25" s="1"/>
  <c r="F61" i="24"/>
  <c r="E63" i="24"/>
  <c r="E68" i="24"/>
  <c r="BH72" i="24"/>
  <c r="K72" i="24"/>
  <c r="C72" i="25" s="1"/>
  <c r="E75" i="24"/>
  <c r="F77" i="24"/>
  <c r="F79" i="24"/>
  <c r="Q79" i="24" s="1"/>
  <c r="K81" i="24"/>
  <c r="C81" i="25" s="1"/>
  <c r="BH81" i="24"/>
  <c r="E89" i="24"/>
  <c r="J89" i="25" s="1"/>
  <c r="BH91" i="24"/>
  <c r="K91" i="24"/>
  <c r="C91" i="25" s="1"/>
  <c r="E91" i="24"/>
  <c r="J91" i="25" s="1"/>
  <c r="K95" i="24"/>
  <c r="C95" i="25" s="1"/>
  <c r="E97" i="24"/>
  <c r="J97" i="25" s="1"/>
  <c r="E103" i="24"/>
  <c r="J103" i="25" s="1"/>
  <c r="E105" i="24"/>
  <c r="E116" i="24"/>
  <c r="J116" i="25" s="1"/>
  <c r="E120" i="24"/>
  <c r="J120" i="25" s="1"/>
  <c r="E126" i="24"/>
  <c r="J126" i="25" s="1"/>
  <c r="F135" i="24"/>
  <c r="O135" i="24"/>
  <c r="P135" i="24" s="1"/>
  <c r="E140" i="24"/>
  <c r="J140" i="25" s="1"/>
  <c r="K148" i="24"/>
  <c r="C148" i="25" s="1"/>
  <c r="E149" i="24"/>
  <c r="J149" i="25" s="1"/>
  <c r="K149" i="24"/>
  <c r="C149" i="25" s="1"/>
  <c r="E155" i="24"/>
  <c r="J155" i="25" s="1"/>
  <c r="K179" i="24"/>
  <c r="C179" i="25" s="1"/>
  <c r="E179" i="24"/>
  <c r="J179" i="25" s="1"/>
  <c r="K184" i="24"/>
  <c r="C184" i="25" s="1"/>
  <c r="E184" i="24"/>
  <c r="J184" i="25" s="1"/>
  <c r="F207" i="24"/>
  <c r="E207" i="24"/>
  <c r="J207" i="25" s="1"/>
  <c r="O21" i="24"/>
  <c r="K31" i="24"/>
  <c r="C31" i="25" s="1"/>
  <c r="O34" i="24"/>
  <c r="K36" i="24"/>
  <c r="C36" i="25" s="1"/>
  <c r="BH36" i="24"/>
  <c r="BH44" i="24"/>
  <c r="K44" i="24"/>
  <c r="C44" i="25" s="1"/>
  <c r="K56" i="24"/>
  <c r="C56" i="25" s="1"/>
  <c r="BH56" i="24"/>
  <c r="K58" i="24"/>
  <c r="C58" i="25" s="1"/>
  <c r="K71" i="24"/>
  <c r="C71" i="25" s="1"/>
  <c r="BH78" i="24"/>
  <c r="K78" i="24"/>
  <c r="C78" i="25" s="1"/>
  <c r="K80" i="24"/>
  <c r="C80" i="25" s="1"/>
  <c r="F96" i="24"/>
  <c r="K96" i="24"/>
  <c r="C96" i="25" s="1"/>
  <c r="F101" i="24"/>
  <c r="Q101" i="24" s="1"/>
  <c r="O101" i="24"/>
  <c r="E106" i="24"/>
  <c r="J106" i="25" s="1"/>
  <c r="K106" i="24"/>
  <c r="C106" i="25" s="1"/>
  <c r="BH106" i="24"/>
  <c r="K110" i="24"/>
  <c r="C110" i="25" s="1"/>
  <c r="BH110" i="24"/>
  <c r="F118" i="24"/>
  <c r="F123" i="24"/>
  <c r="BH123" i="24"/>
  <c r="K123" i="24"/>
  <c r="C123" i="25" s="1"/>
  <c r="BH130" i="24"/>
  <c r="K130" i="24"/>
  <c r="C130" i="25" s="1"/>
  <c r="E130" i="24"/>
  <c r="J130" i="25" s="1"/>
  <c r="E136" i="24"/>
  <c r="J136" i="25" s="1"/>
  <c r="K144" i="24"/>
  <c r="C144" i="25" s="1"/>
  <c r="E144" i="24"/>
  <c r="E156" i="24"/>
  <c r="J156" i="25" s="1"/>
  <c r="E187" i="24"/>
  <c r="J187" i="25" s="1"/>
  <c r="E192" i="24"/>
  <c r="J192" i="25" s="1"/>
  <c r="K192" i="24"/>
  <c r="C192" i="25" s="1"/>
  <c r="K211" i="24"/>
  <c r="C211" i="25" s="1"/>
  <c r="F211" i="24"/>
  <c r="K20" i="24"/>
  <c r="BH20" i="24"/>
  <c r="F21" i="24"/>
  <c r="BH28" i="24"/>
  <c r="K28" i="24"/>
  <c r="C28" i="25" s="1"/>
  <c r="F29" i="24"/>
  <c r="E31" i="24"/>
  <c r="J31" i="25" s="1"/>
  <c r="E34" i="24"/>
  <c r="J34" i="25" s="1"/>
  <c r="E36" i="24"/>
  <c r="J36" i="25" s="1"/>
  <c r="K38" i="24"/>
  <c r="C38" i="25" s="1"/>
  <c r="BH40" i="24"/>
  <c r="K40" i="24"/>
  <c r="C40" i="25" s="1"/>
  <c r="O42" i="24"/>
  <c r="E44" i="24"/>
  <c r="J44" i="25" s="1"/>
  <c r="E56" i="24"/>
  <c r="J56" i="25" s="1"/>
  <c r="E58" i="24"/>
  <c r="J58" i="25" s="1"/>
  <c r="E62" i="24"/>
  <c r="J62" i="25" s="1"/>
  <c r="BH64" i="24"/>
  <c r="K64" i="24"/>
  <c r="C64" i="25" s="1"/>
  <c r="F65" i="24"/>
  <c r="E67" i="24"/>
  <c r="E71" i="24"/>
  <c r="J71" i="25" s="1"/>
  <c r="K74" i="24"/>
  <c r="C74" i="25" s="1"/>
  <c r="E78" i="24"/>
  <c r="E80" i="24"/>
  <c r="J80" i="25" s="1"/>
  <c r="E84" i="24"/>
  <c r="BH87" i="24"/>
  <c r="K87" i="24"/>
  <c r="C87" i="25" s="1"/>
  <c r="O92" i="24"/>
  <c r="P92" i="24" s="1"/>
  <c r="E96" i="24"/>
  <c r="J96" i="25" s="1"/>
  <c r="BH104" i="24"/>
  <c r="K104" i="24"/>
  <c r="C104" i="25" s="1"/>
  <c r="F104" i="24"/>
  <c r="F106" i="24"/>
  <c r="E110" i="24"/>
  <c r="K111" i="24"/>
  <c r="C111" i="25" s="1"/>
  <c r="BH113" i="24"/>
  <c r="F113" i="24"/>
  <c r="Q113" i="24" s="1"/>
  <c r="K113" i="24"/>
  <c r="C113" i="25" s="1"/>
  <c r="E115" i="24"/>
  <c r="J115" i="25" s="1"/>
  <c r="O119" i="24"/>
  <c r="E123" i="24"/>
  <c r="J123" i="25" s="1"/>
  <c r="F130" i="24"/>
  <c r="Q130" i="24" s="1"/>
  <c r="F138" i="24"/>
  <c r="F144" i="24"/>
  <c r="Q144" i="24" s="1"/>
  <c r="F156" i="24"/>
  <c r="E163" i="24"/>
  <c r="J163" i="25" s="1"/>
  <c r="E168" i="24"/>
  <c r="J168" i="25" s="1"/>
  <c r="K168" i="24"/>
  <c r="C168" i="25" s="1"/>
  <c r="F187" i="24"/>
  <c r="F192" i="24"/>
  <c r="Q192" i="24" s="1"/>
  <c r="E195" i="24"/>
  <c r="K203" i="24"/>
  <c r="C203" i="25" s="1"/>
  <c r="F203" i="24"/>
  <c r="K24" i="24"/>
  <c r="C24" i="25" s="1"/>
  <c r="BH24" i="24"/>
  <c r="K26" i="24"/>
  <c r="C26" i="25" s="1"/>
  <c r="O33" i="24"/>
  <c r="P33" i="24" s="1"/>
  <c r="K39" i="24"/>
  <c r="C39" i="25" s="1"/>
  <c r="BH48" i="24"/>
  <c r="K48" i="24"/>
  <c r="C48" i="25" s="1"/>
  <c r="O53" i="24"/>
  <c r="P53" i="24" s="1"/>
  <c r="K63" i="24"/>
  <c r="C63" i="25" s="1"/>
  <c r="O66" i="24"/>
  <c r="K68" i="24"/>
  <c r="C68" i="25" s="1"/>
  <c r="BH68" i="24"/>
  <c r="BH75" i="24"/>
  <c r="K75" i="24"/>
  <c r="C75" i="25" s="1"/>
  <c r="K86" i="24"/>
  <c r="C86" i="25" s="1"/>
  <c r="BH97" i="24"/>
  <c r="K97" i="24"/>
  <c r="C97" i="25" s="1"/>
  <c r="O99" i="24"/>
  <c r="O107" i="24"/>
  <c r="F109" i="24"/>
  <c r="K116" i="24"/>
  <c r="C116" i="25" s="1"/>
  <c r="BH126" i="24"/>
  <c r="K126" i="24"/>
  <c r="C126" i="25" s="1"/>
  <c r="K139" i="24"/>
  <c r="C139" i="25" s="1"/>
  <c r="E139" i="24"/>
  <c r="J139" i="25" s="1"/>
  <c r="E151" i="24"/>
  <c r="J151" i="25" s="1"/>
  <c r="O154" i="24"/>
  <c r="F154" i="24"/>
  <c r="K171" i="24"/>
  <c r="C171" i="25" s="1"/>
  <c r="E171" i="24"/>
  <c r="J171" i="25" s="1"/>
  <c r="O173" i="24"/>
  <c r="K176" i="24"/>
  <c r="C176" i="25" s="1"/>
  <c r="E176" i="24"/>
  <c r="J176" i="25" s="1"/>
  <c r="F164" i="24"/>
  <c r="F172" i="24"/>
  <c r="F180" i="24"/>
  <c r="Q180" i="24" s="1"/>
  <c r="F188" i="24"/>
  <c r="Q188" i="24" s="1"/>
  <c r="F196" i="24"/>
  <c r="Q196" i="24" s="1"/>
  <c r="F208" i="24"/>
  <c r="Q208" i="24" s="1"/>
  <c r="E215" i="24"/>
  <c r="J215" i="25" s="1"/>
  <c r="F216" i="24"/>
  <c r="Q216" i="24" s="1"/>
  <c r="F220" i="24"/>
  <c r="Q220" i="24" s="1"/>
  <c r="K132" i="24"/>
  <c r="C132" i="25" s="1"/>
  <c r="K159" i="24"/>
  <c r="C159" i="25" s="1"/>
  <c r="K190" i="24"/>
  <c r="C190" i="25" s="1"/>
  <c r="K200" i="24"/>
  <c r="C200" i="25" s="1"/>
  <c r="K216" i="24"/>
  <c r="C216" i="25" s="1"/>
  <c r="O169" i="24"/>
  <c r="BH94" i="24"/>
  <c r="F215" i="24"/>
  <c r="K90" i="24"/>
  <c r="C90" i="25" s="1"/>
  <c r="K134" i="24"/>
  <c r="C134" i="25" s="1"/>
  <c r="K143" i="24"/>
  <c r="C143" i="25" s="1"/>
  <c r="K212" i="24"/>
  <c r="C212" i="25" s="1"/>
  <c r="K125" i="24"/>
  <c r="C125" i="25" s="1"/>
  <c r="F137" i="24"/>
  <c r="Q137" i="24" s="1"/>
  <c r="F143" i="24"/>
  <c r="F147" i="24"/>
  <c r="F153" i="24"/>
  <c r="Q153" i="24" s="1"/>
  <c r="E200" i="24"/>
  <c r="J200" i="25" s="1"/>
  <c r="E202" i="24"/>
  <c r="J202" i="25" s="1"/>
  <c r="E204" i="24"/>
  <c r="J204" i="25" s="1"/>
  <c r="K210" i="24"/>
  <c r="C210" i="25" s="1"/>
  <c r="E212" i="24"/>
  <c r="J212" i="25" s="1"/>
  <c r="K117" i="24"/>
  <c r="C117" i="25" s="1"/>
  <c r="K137" i="24"/>
  <c r="C137" i="25" s="1"/>
  <c r="K153" i="24"/>
  <c r="C153" i="25" s="1"/>
  <c r="K164" i="24"/>
  <c r="C164" i="25" s="1"/>
  <c r="K172" i="24"/>
  <c r="C172" i="25" s="1"/>
  <c r="K196" i="24"/>
  <c r="C196" i="25" s="1"/>
  <c r="K204" i="24"/>
  <c r="C204" i="25" s="1"/>
  <c r="K214" i="24"/>
  <c r="C214" i="25" s="1"/>
  <c r="O82" i="24"/>
  <c r="O193" i="24"/>
  <c r="K94" i="24"/>
  <c r="C94" i="25" s="1"/>
  <c r="K147" i="24"/>
  <c r="C147" i="25" s="1"/>
  <c r="K215" i="24"/>
  <c r="C215" i="25" s="1"/>
  <c r="O217" i="24"/>
  <c r="BH117" i="24"/>
  <c r="BV24" i="24"/>
  <c r="BV35" i="24"/>
  <c r="BV40" i="24"/>
  <c r="BV53" i="24"/>
  <c r="BV68" i="24"/>
  <c r="BV69" i="24"/>
  <c r="BV73" i="24"/>
  <c r="BV77" i="24"/>
  <c r="BV83" i="24"/>
  <c r="BV86" i="24"/>
  <c r="BV97" i="24"/>
  <c r="BV102" i="24"/>
  <c r="BV112" i="24"/>
  <c r="BV116" i="24"/>
  <c r="BV119" i="24"/>
  <c r="BV132" i="24"/>
  <c r="Q157" i="24"/>
  <c r="Q172" i="24"/>
  <c r="P42" i="24"/>
  <c r="BV23" i="24"/>
  <c r="BV28" i="24"/>
  <c r="BV29" i="24"/>
  <c r="BV33" i="24"/>
  <c r="BV34" i="24"/>
  <c r="BV39" i="24"/>
  <c r="BV43" i="24"/>
  <c r="BV46" i="24"/>
  <c r="BV49" i="24"/>
  <c r="BV51" i="24"/>
  <c r="BV55" i="24"/>
  <c r="BV56" i="24"/>
  <c r="BV57" i="24"/>
  <c r="BV59" i="24"/>
  <c r="BV62" i="24"/>
  <c r="BV63" i="24"/>
  <c r="BV64" i="24"/>
  <c r="BV65" i="24"/>
  <c r="BV72" i="24"/>
  <c r="BV74" i="24"/>
  <c r="BV80" i="24"/>
  <c r="BV87" i="24"/>
  <c r="BV88" i="24"/>
  <c r="BV94" i="24"/>
  <c r="BV99" i="24"/>
  <c r="BV104" i="24"/>
  <c r="BV105" i="24"/>
  <c r="BV108" i="24"/>
  <c r="BV121" i="24"/>
  <c r="BV123" i="24"/>
  <c r="BV127" i="24"/>
  <c r="BV131" i="24"/>
  <c r="BV20" i="24"/>
  <c r="BV22" i="24"/>
  <c r="BV27" i="24"/>
  <c r="BV32" i="24"/>
  <c r="BV38" i="24"/>
  <c r="BV54" i="24"/>
  <c r="BV67" i="24"/>
  <c r="BV70" i="24"/>
  <c r="BV71" i="24"/>
  <c r="BV76" i="24"/>
  <c r="BV78" i="24"/>
  <c r="BV81" i="24"/>
  <c r="BV82" i="24"/>
  <c r="BV85" i="24"/>
  <c r="BV91" i="24"/>
  <c r="BV92" i="24"/>
  <c r="BV96" i="24"/>
  <c r="BV101" i="24"/>
  <c r="BV110" i="24"/>
  <c r="BV111" i="24"/>
  <c r="BV115" i="24"/>
  <c r="BV118" i="24"/>
  <c r="BV125" i="24"/>
  <c r="BV126" i="24"/>
  <c r="BV129" i="24"/>
  <c r="BV130" i="24"/>
  <c r="Q33" i="24"/>
  <c r="BV21" i="24"/>
  <c r="BV25" i="24"/>
  <c r="BV26" i="24"/>
  <c r="BV31" i="24"/>
  <c r="BV36" i="24"/>
  <c r="BV37" i="24"/>
  <c r="BV41" i="24"/>
  <c r="BV42" i="24"/>
  <c r="BV44" i="24"/>
  <c r="BV45" i="24"/>
  <c r="BV50" i="24"/>
  <c r="BV52" i="24"/>
  <c r="BV58" i="24"/>
  <c r="BV60" i="24"/>
  <c r="BV61" i="24"/>
  <c r="BV66" i="24"/>
  <c r="BV75" i="24"/>
  <c r="BV89" i="24"/>
  <c r="BV95" i="24"/>
  <c r="BV98" i="24"/>
  <c r="BV106" i="24"/>
  <c r="BV107" i="24"/>
  <c r="BV124" i="24"/>
  <c r="BV128" i="24"/>
  <c r="P21" i="24"/>
  <c r="BV30" i="24"/>
  <c r="Q204" i="24"/>
  <c r="P34" i="24"/>
  <c r="F22" i="24"/>
  <c r="BH22" i="24"/>
  <c r="O22" i="24"/>
  <c r="K22" i="24"/>
  <c r="C22" i="25" s="1"/>
  <c r="K25" i="24"/>
  <c r="C25" i="25" s="1"/>
  <c r="E25" i="24"/>
  <c r="J25" i="25" s="1"/>
  <c r="BH25" i="24"/>
  <c r="BH27" i="24"/>
  <c r="O27" i="24"/>
  <c r="K27" i="24"/>
  <c r="C27" i="25" s="1"/>
  <c r="F27" i="24"/>
  <c r="F54" i="24"/>
  <c r="BH54" i="24"/>
  <c r="O54" i="24"/>
  <c r="K54" i="24"/>
  <c r="C54" i="25" s="1"/>
  <c r="BI57" i="24"/>
  <c r="K57" i="24"/>
  <c r="C57" i="25" s="1"/>
  <c r="E57" i="24"/>
  <c r="J57" i="25" s="1"/>
  <c r="BH57" i="24"/>
  <c r="BH59" i="24"/>
  <c r="O59" i="24"/>
  <c r="K59" i="24"/>
  <c r="C59" i="25" s="1"/>
  <c r="F59" i="24"/>
  <c r="F83" i="24"/>
  <c r="Q83" i="24" s="1"/>
  <c r="BH83" i="24"/>
  <c r="O83" i="24"/>
  <c r="K83" i="24"/>
  <c r="C83" i="25" s="1"/>
  <c r="K85" i="24"/>
  <c r="C85" i="25" s="1"/>
  <c r="E85" i="24"/>
  <c r="J85" i="25" s="1"/>
  <c r="BH85" i="24"/>
  <c r="BE85" i="24"/>
  <c r="F108" i="24"/>
  <c r="BH108" i="24"/>
  <c r="O108" i="24"/>
  <c r="K108" i="24"/>
  <c r="C108" i="25" s="1"/>
  <c r="BH112" i="24"/>
  <c r="O112" i="24"/>
  <c r="K112" i="24"/>
  <c r="C112" i="25" s="1"/>
  <c r="F112" i="24"/>
  <c r="BE136" i="24"/>
  <c r="F136" i="24"/>
  <c r="O136" i="24"/>
  <c r="K136" i="24"/>
  <c r="C136" i="25" s="1"/>
  <c r="K138" i="24"/>
  <c r="C138" i="25" s="1"/>
  <c r="E138" i="24"/>
  <c r="J138" i="25" s="1"/>
  <c r="O138" i="24"/>
  <c r="O140" i="24"/>
  <c r="K140" i="24"/>
  <c r="C140" i="25" s="1"/>
  <c r="F140" i="24"/>
  <c r="O160" i="24"/>
  <c r="K160" i="24"/>
  <c r="C160" i="25" s="1"/>
  <c r="E160" i="24"/>
  <c r="J160" i="25" s="1"/>
  <c r="F160" i="24"/>
  <c r="O167" i="24"/>
  <c r="K167" i="24"/>
  <c r="C167" i="25" s="1"/>
  <c r="E167" i="24"/>
  <c r="J167" i="25" s="1"/>
  <c r="F167" i="24"/>
  <c r="O175" i="24"/>
  <c r="K175" i="24"/>
  <c r="C175" i="25" s="1"/>
  <c r="E175" i="24"/>
  <c r="J175" i="25" s="1"/>
  <c r="F175" i="24"/>
  <c r="O183" i="24"/>
  <c r="E183" i="24"/>
  <c r="J183" i="25" s="1"/>
  <c r="F183" i="24"/>
  <c r="O191" i="24"/>
  <c r="K191" i="24"/>
  <c r="C191" i="25" s="1"/>
  <c r="E191" i="24"/>
  <c r="F191" i="24"/>
  <c r="O199" i="24"/>
  <c r="K199" i="24"/>
  <c r="C199" i="25" s="1"/>
  <c r="E199" i="24"/>
  <c r="J199" i="25" s="1"/>
  <c r="F199" i="24"/>
  <c r="K213" i="24"/>
  <c r="C213" i="25" s="1"/>
  <c r="E213" i="24"/>
  <c r="J213" i="25" s="1"/>
  <c r="O213" i="24"/>
  <c r="O219" i="24"/>
  <c r="E219" i="24"/>
  <c r="J219" i="25" s="1"/>
  <c r="K219" i="24"/>
  <c r="C219" i="25" s="1"/>
  <c r="O25" i="24"/>
  <c r="O85" i="24"/>
  <c r="E22" i="24"/>
  <c r="J22" i="25" s="1"/>
  <c r="F25" i="24"/>
  <c r="E27" i="24"/>
  <c r="J27" i="25" s="1"/>
  <c r="F46" i="24"/>
  <c r="BH46" i="24"/>
  <c r="O46" i="24"/>
  <c r="K46" i="24"/>
  <c r="C46" i="25" s="1"/>
  <c r="BI49" i="24"/>
  <c r="K49" i="24"/>
  <c r="C49" i="25" s="1"/>
  <c r="E49" i="24"/>
  <c r="J49" i="25" s="1"/>
  <c r="BH49" i="24"/>
  <c r="O49" i="24"/>
  <c r="BH51" i="24"/>
  <c r="O51" i="24"/>
  <c r="K51" i="24"/>
  <c r="C51" i="25" s="1"/>
  <c r="F51" i="24"/>
  <c r="E54" i="24"/>
  <c r="J54" i="25" s="1"/>
  <c r="F57" i="24"/>
  <c r="E59" i="24"/>
  <c r="J59" i="25" s="1"/>
  <c r="F76" i="24"/>
  <c r="BH76" i="24"/>
  <c r="O76" i="24"/>
  <c r="K76" i="24"/>
  <c r="C76" i="25" s="1"/>
  <c r="BE79" i="24"/>
  <c r="K79" i="24"/>
  <c r="C79" i="25" s="1"/>
  <c r="E79" i="24"/>
  <c r="J79" i="25" s="1"/>
  <c r="BH79" i="24"/>
  <c r="O79" i="24"/>
  <c r="E83" i="24"/>
  <c r="J83" i="25" s="1"/>
  <c r="F85" i="24"/>
  <c r="F102" i="24"/>
  <c r="BH102" i="24"/>
  <c r="O102" i="24"/>
  <c r="K102" i="24"/>
  <c r="C102" i="25" s="1"/>
  <c r="BH105" i="24"/>
  <c r="O105" i="24"/>
  <c r="K105" i="24"/>
  <c r="C105" i="25" s="1"/>
  <c r="F105" i="24"/>
  <c r="F128" i="24"/>
  <c r="BH128" i="24"/>
  <c r="O128" i="24"/>
  <c r="K128" i="24"/>
  <c r="C128" i="25" s="1"/>
  <c r="K131" i="24"/>
  <c r="C131" i="25" s="1"/>
  <c r="E131" i="24"/>
  <c r="J131" i="25" s="1"/>
  <c r="BH131" i="24"/>
  <c r="O133" i="24"/>
  <c r="K133" i="24"/>
  <c r="C133" i="25" s="1"/>
  <c r="F133" i="24"/>
  <c r="Q149" i="24"/>
  <c r="F155" i="24"/>
  <c r="O155" i="24"/>
  <c r="K155" i="24"/>
  <c r="C155" i="25" s="1"/>
  <c r="K158" i="24"/>
  <c r="C158" i="25" s="1"/>
  <c r="E158" i="24"/>
  <c r="J158" i="25" s="1"/>
  <c r="O158" i="24"/>
  <c r="F158" i="24"/>
  <c r="K165" i="24"/>
  <c r="C165" i="25" s="1"/>
  <c r="E165" i="24"/>
  <c r="J165" i="25" s="1"/>
  <c r="O165" i="24"/>
  <c r="F165" i="24"/>
  <c r="K173" i="24"/>
  <c r="C173" i="25" s="1"/>
  <c r="E173" i="24"/>
  <c r="F173" i="24"/>
  <c r="K181" i="24"/>
  <c r="C181" i="25" s="1"/>
  <c r="E181" i="24"/>
  <c r="J181" i="25" s="1"/>
  <c r="O181" i="24"/>
  <c r="F181" i="24"/>
  <c r="K189" i="24"/>
  <c r="C189" i="25" s="1"/>
  <c r="E189" i="24"/>
  <c r="J189" i="25" s="1"/>
  <c r="F189" i="24"/>
  <c r="K197" i="24"/>
  <c r="C197" i="25" s="1"/>
  <c r="E197" i="24"/>
  <c r="J197" i="25" s="1"/>
  <c r="O197" i="24"/>
  <c r="F197" i="24"/>
  <c r="BE202" i="24"/>
  <c r="F202" i="24"/>
  <c r="O202" i="24"/>
  <c r="K202" i="24"/>
  <c r="C202" i="25" s="1"/>
  <c r="K209" i="24"/>
  <c r="C209" i="25" s="1"/>
  <c r="E209" i="24"/>
  <c r="J209" i="25" s="1"/>
  <c r="F209" i="24"/>
  <c r="K217" i="24"/>
  <c r="C217" i="25" s="1"/>
  <c r="E217" i="24"/>
  <c r="J217" i="25" s="1"/>
  <c r="F217" i="24"/>
  <c r="K183" i="24"/>
  <c r="C183" i="25" s="1"/>
  <c r="O131" i="24"/>
  <c r="O209" i="24"/>
  <c r="F38" i="24"/>
  <c r="BH38" i="24"/>
  <c r="O38" i="24"/>
  <c r="BI41" i="24"/>
  <c r="K41" i="24"/>
  <c r="C41" i="25" s="1"/>
  <c r="E41" i="24"/>
  <c r="BH41" i="24"/>
  <c r="O41" i="24"/>
  <c r="BE43" i="24"/>
  <c r="BH43" i="24"/>
  <c r="O43" i="24"/>
  <c r="F43" i="24"/>
  <c r="F70" i="24"/>
  <c r="BH70" i="24"/>
  <c r="O70" i="24"/>
  <c r="K73" i="24"/>
  <c r="C73" i="25" s="1"/>
  <c r="E73" i="24"/>
  <c r="J73" i="25" s="1"/>
  <c r="BI73" i="24"/>
  <c r="BH73" i="24"/>
  <c r="O73" i="24"/>
  <c r="BH74" i="24"/>
  <c r="O74" i="24"/>
  <c r="F74" i="24"/>
  <c r="F95" i="24"/>
  <c r="Q95" i="24" s="1"/>
  <c r="BH95" i="24"/>
  <c r="O95" i="24"/>
  <c r="K98" i="24"/>
  <c r="C98" i="25" s="1"/>
  <c r="E98" i="24"/>
  <c r="J98" i="25" s="1"/>
  <c r="BH98" i="24"/>
  <c r="BI98" i="24"/>
  <c r="O98" i="24"/>
  <c r="BE100" i="24"/>
  <c r="BH100" i="24"/>
  <c r="O100" i="24"/>
  <c r="F100" i="24"/>
  <c r="F122" i="24"/>
  <c r="BH122" i="24"/>
  <c r="O122" i="24"/>
  <c r="BH125" i="24"/>
  <c r="O125" i="24"/>
  <c r="F125" i="24"/>
  <c r="BE148" i="24"/>
  <c r="F148" i="24"/>
  <c r="O148" i="24"/>
  <c r="K150" i="24"/>
  <c r="C150" i="25" s="1"/>
  <c r="E150" i="24"/>
  <c r="J150" i="25" s="1"/>
  <c r="O150" i="24"/>
  <c r="O152" i="24"/>
  <c r="F152" i="24"/>
  <c r="F162" i="24"/>
  <c r="O162" i="24"/>
  <c r="K162" i="24"/>
  <c r="C162" i="25" s="1"/>
  <c r="E162" i="24"/>
  <c r="J162" i="25" s="1"/>
  <c r="F170" i="24"/>
  <c r="O170" i="24"/>
  <c r="K170" i="24"/>
  <c r="C170" i="25" s="1"/>
  <c r="E170" i="24"/>
  <c r="J170" i="25" s="1"/>
  <c r="F178" i="24"/>
  <c r="O178" i="24"/>
  <c r="E178" i="24"/>
  <c r="F186" i="24"/>
  <c r="O186" i="24"/>
  <c r="K186" i="24"/>
  <c r="C186" i="25" s="1"/>
  <c r="E186" i="24"/>
  <c r="J186" i="25" s="1"/>
  <c r="F194" i="24"/>
  <c r="O194" i="24"/>
  <c r="K194" i="24"/>
  <c r="C194" i="25" s="1"/>
  <c r="E194" i="24"/>
  <c r="J194" i="25" s="1"/>
  <c r="BE206" i="24"/>
  <c r="F206" i="24"/>
  <c r="O206" i="24"/>
  <c r="E206" i="24"/>
  <c r="K206" i="24"/>
  <c r="C206" i="25" s="1"/>
  <c r="F210" i="24"/>
  <c r="O210" i="24"/>
  <c r="E210" i="24"/>
  <c r="K70" i="24"/>
  <c r="C70" i="25" s="1"/>
  <c r="K122" i="24"/>
  <c r="C122" i="25" s="1"/>
  <c r="K178" i="24"/>
  <c r="C178" i="25" s="1"/>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O31" i="27"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C39" i="27" s="1"/>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O43" i="27"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O63" i="27"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O75" i="27"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C83" i="27" s="1"/>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O95" i="27"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O107" i="27"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R139" i="26"/>
  <c r="AD139" i="26"/>
  <c r="Z139" i="26"/>
  <c r="V139" i="26"/>
  <c r="G139" i="26"/>
  <c r="BD139" i="26"/>
  <c r="K139" i="26"/>
  <c r="O139" i="26"/>
  <c r="F139" i="26"/>
  <c r="Q139" i="26" s="1"/>
  <c r="J139" i="26" s="1"/>
  <c r="O139" i="27"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C147" i="27" s="1"/>
  <c r="F147" i="26"/>
  <c r="Q147" i="26" s="1"/>
  <c r="J147" i="26" s="1"/>
  <c r="E147" i="26"/>
  <c r="F30" i="24"/>
  <c r="BH30" i="24"/>
  <c r="O30" i="24"/>
  <c r="K30" i="24"/>
  <c r="C30" i="25" s="1"/>
  <c r="BE33" i="24"/>
  <c r="K33" i="24"/>
  <c r="C33" i="25" s="1"/>
  <c r="E33" i="24"/>
  <c r="J33" i="25" s="1"/>
  <c r="BH33" i="24"/>
  <c r="BH35" i="24"/>
  <c r="O35" i="24"/>
  <c r="K35" i="24"/>
  <c r="C35" i="25" s="1"/>
  <c r="F35" i="24"/>
  <c r="E38" i="24"/>
  <c r="J38" i="25" s="1"/>
  <c r="F41" i="24"/>
  <c r="E43" i="24"/>
  <c r="J43" i="25" s="1"/>
  <c r="F62" i="24"/>
  <c r="BH62" i="24"/>
  <c r="O62" i="24"/>
  <c r="K62" i="24"/>
  <c r="C62" i="25" s="1"/>
  <c r="BI65" i="24"/>
  <c r="K65" i="24"/>
  <c r="C65" i="25" s="1"/>
  <c r="E65" i="24"/>
  <c r="J65" i="25" s="1"/>
  <c r="BH65" i="24"/>
  <c r="BH67" i="24"/>
  <c r="O67" i="24"/>
  <c r="K67" i="24"/>
  <c r="C67" i="25" s="1"/>
  <c r="F67" i="24"/>
  <c r="Q67" i="24" s="1"/>
  <c r="E70" i="24"/>
  <c r="J70" i="25" s="1"/>
  <c r="F73" i="24"/>
  <c r="E74" i="24"/>
  <c r="J74" i="25" s="1"/>
  <c r="F89" i="24"/>
  <c r="BH89" i="24"/>
  <c r="O89" i="24"/>
  <c r="K89" i="24"/>
  <c r="C89" i="25" s="1"/>
  <c r="BI92" i="24"/>
  <c r="K92" i="24"/>
  <c r="C92" i="25" s="1"/>
  <c r="E92" i="24"/>
  <c r="J92" i="25" s="1"/>
  <c r="BH92" i="24"/>
  <c r="BE93" i="24"/>
  <c r="BH93" i="24"/>
  <c r="O93" i="24"/>
  <c r="K93" i="24"/>
  <c r="C93" i="25" s="1"/>
  <c r="F93" i="24"/>
  <c r="E95" i="24"/>
  <c r="J95" i="25" s="1"/>
  <c r="F98" i="24"/>
  <c r="E100" i="24"/>
  <c r="J100" i="25" s="1"/>
  <c r="F115" i="24"/>
  <c r="BH115" i="24"/>
  <c r="O115" i="24"/>
  <c r="K115" i="24"/>
  <c r="C115" i="25" s="1"/>
  <c r="K118" i="24"/>
  <c r="C118" i="25" s="1"/>
  <c r="E118" i="24"/>
  <c r="J118" i="25" s="1"/>
  <c r="BH118" i="24"/>
  <c r="BE120" i="24"/>
  <c r="BH120" i="24"/>
  <c r="O120" i="24"/>
  <c r="K120" i="24"/>
  <c r="C120" i="25" s="1"/>
  <c r="F120" i="24"/>
  <c r="E122" i="24"/>
  <c r="J122" i="25" s="1"/>
  <c r="E125" i="24"/>
  <c r="J125" i="25" s="1"/>
  <c r="F142" i="24"/>
  <c r="O142" i="24"/>
  <c r="K142" i="24"/>
  <c r="C142" i="25" s="1"/>
  <c r="K145" i="24"/>
  <c r="C145" i="25" s="1"/>
  <c r="E145" i="24"/>
  <c r="J145" i="25" s="1"/>
  <c r="O145" i="24"/>
  <c r="BE146" i="24"/>
  <c r="O146" i="24"/>
  <c r="K146" i="24"/>
  <c r="C146" i="25" s="1"/>
  <c r="F146" i="24"/>
  <c r="Q147" i="24"/>
  <c r="E148" i="24"/>
  <c r="J148" i="25" s="1"/>
  <c r="F150" i="24"/>
  <c r="E152" i="24"/>
  <c r="J152" i="25" s="1"/>
  <c r="K43" i="24"/>
  <c r="C43" i="25" s="1"/>
  <c r="K100" i="24"/>
  <c r="C100" i="25" s="1"/>
  <c r="K152" i="24"/>
  <c r="C152" i="25" s="1"/>
  <c r="O65" i="24"/>
  <c r="O118" i="24"/>
  <c r="O189" i="24"/>
  <c r="K21" i="24"/>
  <c r="C21" i="25" s="1"/>
  <c r="E21" i="24"/>
  <c r="J21" i="25" s="1"/>
  <c r="BH21" i="24"/>
  <c r="BH23" i="24"/>
  <c r="O23" i="24"/>
  <c r="F26" i="24"/>
  <c r="BH26" i="24"/>
  <c r="K29" i="24"/>
  <c r="C29" i="25" s="1"/>
  <c r="E29" i="24"/>
  <c r="J29" i="25" s="1"/>
  <c r="BE29" i="24"/>
  <c r="BH29" i="24"/>
  <c r="BH31" i="24"/>
  <c r="O31" i="24"/>
  <c r="F34" i="24"/>
  <c r="BH34" i="24"/>
  <c r="K37" i="24"/>
  <c r="C37" i="25" s="1"/>
  <c r="E37" i="24"/>
  <c r="J37" i="25" s="1"/>
  <c r="BH37" i="24"/>
  <c r="BH39" i="24"/>
  <c r="O39" i="24"/>
  <c r="F42" i="24"/>
  <c r="BH42" i="24"/>
  <c r="K45" i="24"/>
  <c r="C45" i="25" s="1"/>
  <c r="E45" i="24"/>
  <c r="BH45" i="24"/>
  <c r="BE47" i="24"/>
  <c r="BH47" i="24"/>
  <c r="O47" i="24"/>
  <c r="F50" i="24"/>
  <c r="BH50" i="24"/>
  <c r="K53" i="24"/>
  <c r="C53" i="25" s="1"/>
  <c r="E53" i="24"/>
  <c r="J53" i="25" s="1"/>
  <c r="BH53" i="24"/>
  <c r="BE55" i="24"/>
  <c r="BH55" i="24"/>
  <c r="O55" i="24"/>
  <c r="F58" i="24"/>
  <c r="BH58" i="24"/>
  <c r="K61" i="24"/>
  <c r="C61" i="25" s="1"/>
  <c r="E61" i="24"/>
  <c r="J61" i="25" s="1"/>
  <c r="BH61" i="24"/>
  <c r="BH63" i="24"/>
  <c r="O63" i="24"/>
  <c r="F66" i="24"/>
  <c r="BH66" i="24"/>
  <c r="K69" i="24"/>
  <c r="C69" i="25" s="1"/>
  <c r="E69" i="24"/>
  <c r="J69" i="25" s="1"/>
  <c r="BH69" i="24"/>
  <c r="BH71" i="24"/>
  <c r="O71" i="24"/>
  <c r="BH77" i="24"/>
  <c r="O77" i="24"/>
  <c r="F80" i="24"/>
  <c r="BH80" i="24"/>
  <c r="K82" i="24"/>
  <c r="C82" i="25" s="1"/>
  <c r="E82" i="24"/>
  <c r="BH82" i="24"/>
  <c r="BH84" i="24"/>
  <c r="O84" i="24"/>
  <c r="F86" i="24"/>
  <c r="BH86" i="24"/>
  <c r="K88" i="24"/>
  <c r="C88" i="25" s="1"/>
  <c r="E88" i="24"/>
  <c r="J88" i="25" s="1"/>
  <c r="BH88" i="24"/>
  <c r="BI90" i="24"/>
  <c r="BH90" i="24"/>
  <c r="O90" i="24"/>
  <c r="BI96" i="24"/>
  <c r="BH96" i="24"/>
  <c r="O96" i="24"/>
  <c r="F99" i="24"/>
  <c r="BH99" i="24"/>
  <c r="K101" i="24"/>
  <c r="C101" i="25" s="1"/>
  <c r="E101" i="24"/>
  <c r="J101" i="25" s="1"/>
  <c r="BH101" i="24"/>
  <c r="BE103" i="24"/>
  <c r="BH103" i="24"/>
  <c r="O103" i="24"/>
  <c r="K107" i="24"/>
  <c r="C107" i="25" s="1"/>
  <c r="E107" i="24"/>
  <c r="J107" i="25" s="1"/>
  <c r="BH107" i="24"/>
  <c r="BE109" i="24"/>
  <c r="BH109" i="24"/>
  <c r="O109" i="24"/>
  <c r="F111" i="24"/>
  <c r="BH111" i="24"/>
  <c r="K114" i="24"/>
  <c r="C114" i="25" s="1"/>
  <c r="E114" i="24"/>
  <c r="BH114" i="24"/>
  <c r="BH116" i="24"/>
  <c r="O116" i="24"/>
  <c r="F119" i="24"/>
  <c r="BH119" i="24"/>
  <c r="K121" i="24"/>
  <c r="C121" i="25" s="1"/>
  <c r="E121" i="24"/>
  <c r="J121" i="25" s="1"/>
  <c r="BH121" i="24"/>
  <c r="F124" i="24"/>
  <c r="BH124" i="24"/>
  <c r="O124" i="24"/>
  <c r="K127" i="24"/>
  <c r="C127" i="25" s="1"/>
  <c r="E127" i="24"/>
  <c r="J127" i="25" s="1"/>
  <c r="BH127" i="24"/>
  <c r="BH129" i="24"/>
  <c r="O129" i="24"/>
  <c r="F132" i="24"/>
  <c r="BH132" i="24"/>
  <c r="O132" i="24"/>
  <c r="K135" i="24"/>
  <c r="C135" i="25" s="1"/>
  <c r="E135" i="24"/>
  <c r="J135" i="25" s="1"/>
  <c r="BE139" i="24"/>
  <c r="F139" i="24"/>
  <c r="O139" i="24"/>
  <c r="K141" i="24"/>
  <c r="C141" i="25" s="1"/>
  <c r="E141" i="24"/>
  <c r="O143" i="24"/>
  <c r="F151" i="24"/>
  <c r="O151" i="24"/>
  <c r="K154" i="24"/>
  <c r="C154" i="25" s="1"/>
  <c r="E154" i="24"/>
  <c r="J154" i="25" s="1"/>
  <c r="O156" i="24"/>
  <c r="F159" i="24"/>
  <c r="O159" i="24"/>
  <c r="K161" i="24"/>
  <c r="C161" i="25" s="1"/>
  <c r="E161" i="24"/>
  <c r="J161" i="25" s="1"/>
  <c r="O163" i="24"/>
  <c r="F166" i="24"/>
  <c r="O166" i="24"/>
  <c r="K169" i="24"/>
  <c r="C169" i="25" s="1"/>
  <c r="E169" i="24"/>
  <c r="O171" i="24"/>
  <c r="F174" i="24"/>
  <c r="O174" i="24"/>
  <c r="K177" i="24"/>
  <c r="C177" i="25" s="1"/>
  <c r="E177" i="24"/>
  <c r="J177" i="25" s="1"/>
  <c r="O179" i="24"/>
  <c r="F182" i="24"/>
  <c r="O182" i="24"/>
  <c r="K185" i="24"/>
  <c r="C185" i="25" s="1"/>
  <c r="E185" i="24"/>
  <c r="J185" i="25" s="1"/>
  <c r="O187" i="24"/>
  <c r="F190" i="24"/>
  <c r="O190" i="24"/>
  <c r="K193" i="24"/>
  <c r="C193" i="25" s="1"/>
  <c r="E193" i="24"/>
  <c r="J193" i="25" s="1"/>
  <c r="O195" i="24"/>
  <c r="F198" i="24"/>
  <c r="O198" i="24"/>
  <c r="K201" i="24"/>
  <c r="C201" i="25" s="1"/>
  <c r="E201" i="24"/>
  <c r="F201" i="24"/>
  <c r="K205" i="24"/>
  <c r="C205" i="25" s="1"/>
  <c r="E205" i="24"/>
  <c r="O211" i="24"/>
  <c r="E211" i="24"/>
  <c r="J211" i="25" s="1"/>
  <c r="O215" i="24"/>
  <c r="K23" i="24"/>
  <c r="C23" i="25" s="1"/>
  <c r="K42" i="24"/>
  <c r="C42" i="25" s="1"/>
  <c r="K55" i="24"/>
  <c r="C55" i="25" s="1"/>
  <c r="K84" i="24"/>
  <c r="C84" i="25" s="1"/>
  <c r="K99" i="24"/>
  <c r="C99" i="25" s="1"/>
  <c r="K109" i="24"/>
  <c r="C109" i="25" s="1"/>
  <c r="K124" i="24"/>
  <c r="C124" i="25" s="1"/>
  <c r="K151" i="24"/>
  <c r="C151" i="25" s="1"/>
  <c r="K163" i="24"/>
  <c r="C163" i="25" s="1"/>
  <c r="K182" i="24"/>
  <c r="C182" i="25" s="1"/>
  <c r="K195" i="24"/>
  <c r="C195" i="25" s="1"/>
  <c r="O29" i="24"/>
  <c r="O50" i="24"/>
  <c r="O61" i="24"/>
  <c r="O80" i="24"/>
  <c r="O88" i="24"/>
  <c r="O114" i="24"/>
  <c r="O127" i="24"/>
  <c r="O161" i="24"/>
  <c r="O185" i="24"/>
  <c r="O205" i="24"/>
  <c r="O203" i="24"/>
  <c r="E203" i="24"/>
  <c r="J203" i="25" s="1"/>
  <c r="O207" i="24"/>
  <c r="K207" i="24"/>
  <c r="C207" i="25" s="1"/>
  <c r="F214" i="24"/>
  <c r="O214" i="24"/>
  <c r="E214" i="24"/>
  <c r="J214" i="25" s="1"/>
  <c r="F218" i="24"/>
  <c r="O218" i="24"/>
  <c r="K218" i="24"/>
  <c r="C218" i="25" s="1"/>
  <c r="K34" i="24"/>
  <c r="C34" i="25" s="1"/>
  <c r="K47" i="24"/>
  <c r="C47" i="25" s="1"/>
  <c r="K66" i="24"/>
  <c r="C66" i="25" s="1"/>
  <c r="K77" i="24"/>
  <c r="C77" i="25" s="1"/>
  <c r="K103" i="24"/>
  <c r="C103" i="25" s="1"/>
  <c r="K119" i="24"/>
  <c r="C119" i="25" s="1"/>
  <c r="K129" i="24"/>
  <c r="C129" i="25" s="1"/>
  <c r="K156" i="24"/>
  <c r="C156" i="25" s="1"/>
  <c r="K174" i="24"/>
  <c r="C174" i="25" s="1"/>
  <c r="K187" i="24"/>
  <c r="C187" i="25" s="1"/>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C57" i="27" s="1"/>
  <c r="K65" i="26"/>
  <c r="C65" i="27" s="1"/>
  <c r="K73" i="26"/>
  <c r="K81" i="26"/>
  <c r="K89" i="26"/>
  <c r="K97" i="26"/>
  <c r="K105" i="26"/>
  <c r="K113" i="26"/>
  <c r="K121" i="26"/>
  <c r="C121" i="27" s="1"/>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E20" i="24"/>
  <c r="BE24" i="24"/>
  <c r="BI28" i="24"/>
  <c r="BE32" i="24"/>
  <c r="BI36" i="24"/>
  <c r="BI56" i="24"/>
  <c r="BI72" i="24"/>
  <c r="BE113" i="24"/>
  <c r="BE117" i="24"/>
  <c r="BE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J149" i="27" s="1"/>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E59" i="24"/>
  <c r="J20" i="25"/>
  <c r="C20" i="25"/>
  <c r="BE21" i="24"/>
  <c r="Q23" i="24"/>
  <c r="Q27" i="24"/>
  <c r="Q31" i="24"/>
  <c r="Q46" i="24"/>
  <c r="BL50" i="24"/>
  <c r="BL51" i="24"/>
  <c r="Q51" i="24"/>
  <c r="A17" i="24"/>
  <c r="Q20" i="24"/>
  <c r="BL22" i="24"/>
  <c r="Q24" i="24"/>
  <c r="BL26" i="24"/>
  <c r="Q28" i="24"/>
  <c r="BL30" i="24"/>
  <c r="Q32" i="24"/>
  <c r="Q36" i="24"/>
  <c r="BL38" i="24"/>
  <c r="Q40" i="24"/>
  <c r="BL42" i="24"/>
  <c r="Q71" i="24"/>
  <c r="BL76" i="24"/>
  <c r="Q76" i="24"/>
  <c r="Q81" i="24"/>
  <c r="Q90" i="24"/>
  <c r="Q104" i="24"/>
  <c r="H6" i="24"/>
  <c r="Q47" i="24"/>
  <c r="Q55" i="24"/>
  <c r="BL71" i="24"/>
  <c r="Q77" i="24"/>
  <c r="BL90" i="24"/>
  <c r="Q94" i="24"/>
  <c r="Q97" i="24"/>
  <c r="Q68" i="24"/>
  <c r="BI74" i="24"/>
  <c r="Q87" i="24"/>
  <c r="I3" i="24"/>
  <c r="Q62" i="24"/>
  <c r="Q35" i="24"/>
  <c r="Q39" i="24"/>
  <c r="Q43" i="24"/>
  <c r="Q44" i="24"/>
  <c r="Q54" i="24"/>
  <c r="BL58" i="24"/>
  <c r="Q59" i="24"/>
  <c r="Q60" i="24"/>
  <c r="Q63" i="24"/>
  <c r="Q70" i="24"/>
  <c r="Q75" i="24"/>
  <c r="BL77" i="24"/>
  <c r="Q78" i="24"/>
  <c r="Q84" i="24"/>
  <c r="Q89" i="24"/>
  <c r="Q96" i="24"/>
  <c r="Q103" i="24"/>
  <c r="BL108" i="24"/>
  <c r="BL109" i="24"/>
  <c r="Q109" i="24"/>
  <c r="Q110" i="24"/>
  <c r="BI114" i="24"/>
  <c r="Q74" i="24"/>
  <c r="BL80" i="24"/>
  <c r="BL86" i="24"/>
  <c r="Q93" i="24"/>
  <c r="BL99" i="24"/>
  <c r="BL100" i="24"/>
  <c r="Q100" i="24"/>
  <c r="Q102" i="24"/>
  <c r="Q105" i="24"/>
  <c r="Q106" i="24"/>
  <c r="Q108" i="24"/>
  <c r="Q114" i="24"/>
  <c r="BL115" i="24"/>
  <c r="BI118" i="24"/>
  <c r="BI121" i="24"/>
  <c r="Q118" i="24"/>
  <c r="Q121" i="24"/>
  <c r="BL53" i="24"/>
  <c r="BL69" i="24"/>
  <c r="BL79" i="24"/>
  <c r="BL101" i="24"/>
  <c r="BL107" i="24"/>
  <c r="BE151" i="24"/>
  <c r="BL127" i="24"/>
  <c r="BL129" i="24"/>
  <c r="BE152" i="24"/>
  <c r="BL114" i="24"/>
  <c r="Q166" i="24"/>
  <c r="C21" i="27"/>
  <c r="C22" i="27"/>
  <c r="E20" i="27"/>
  <c r="Q20" i="26"/>
  <c r="J20" i="26" s="1"/>
  <c r="A17" i="26"/>
  <c r="I3" i="26"/>
  <c r="C10" i="48" s="1"/>
  <c r="C26" i="27"/>
  <c r="C27" i="27"/>
  <c r="E28" i="27"/>
  <c r="Q28" i="26"/>
  <c r="J28" i="26" s="1"/>
  <c r="E36" i="27"/>
  <c r="Q36" i="26"/>
  <c r="J36" i="26" s="1"/>
  <c r="BL122" i="24"/>
  <c r="BL126" i="24"/>
  <c r="O23" i="27"/>
  <c r="C30" i="27"/>
  <c r="C35" i="27"/>
  <c r="O27" i="27"/>
  <c r="C23" i="27"/>
  <c r="E24" i="27"/>
  <c r="Q24" i="26"/>
  <c r="J24" i="26" s="1"/>
  <c r="AX34" i="26"/>
  <c r="O21" i="27"/>
  <c r="C25" i="27"/>
  <c r="E26" i="27"/>
  <c r="J26" i="27" s="1"/>
  <c r="Q26" i="26"/>
  <c r="J26" i="26" s="1"/>
  <c r="O29" i="27"/>
  <c r="C33" i="27"/>
  <c r="E34" i="27"/>
  <c r="J34" i="27" s="1"/>
  <c r="Q34" i="26"/>
  <c r="J34" i="26" s="1"/>
  <c r="O37" i="27"/>
  <c r="O57" i="27"/>
  <c r="O61" i="27"/>
  <c r="C38" i="27"/>
  <c r="O39" i="27"/>
  <c r="O47" i="27"/>
  <c r="O53" i="27"/>
  <c r="E22" i="27"/>
  <c r="J22" i="27" s="1"/>
  <c r="Q22" i="26"/>
  <c r="J22" i="26" s="1"/>
  <c r="O25" i="27"/>
  <c r="C29" i="27"/>
  <c r="E30" i="27"/>
  <c r="J30" i="27" s="1"/>
  <c r="Q30" i="26"/>
  <c r="J30" i="26" s="1"/>
  <c r="O33" i="27"/>
  <c r="C37" i="27"/>
  <c r="E38" i="27"/>
  <c r="J38" i="27" s="1"/>
  <c r="Q38" i="26"/>
  <c r="J38" i="26" s="1"/>
  <c r="AX48" i="26"/>
  <c r="O51" i="27"/>
  <c r="O55" i="27"/>
  <c r="O59" i="27"/>
  <c r="C31" i="27"/>
  <c r="E32" i="27"/>
  <c r="Q32" i="26"/>
  <c r="J32" i="26" s="1"/>
  <c r="C34" i="27"/>
  <c r="O35" i="27"/>
  <c r="O41" i="27"/>
  <c r="O45" i="27"/>
  <c r="O49" i="27"/>
  <c r="AX66" i="26"/>
  <c r="C67" i="27"/>
  <c r="E68" i="27"/>
  <c r="Q68" i="26"/>
  <c r="J68" i="26" s="1"/>
  <c r="C70" i="27"/>
  <c r="O71" i="27"/>
  <c r="O65" i="27"/>
  <c r="AX67" i="26"/>
  <c r="C69" i="27"/>
  <c r="E70" i="27"/>
  <c r="J70" i="27" s="1"/>
  <c r="Q70" i="26"/>
  <c r="J70" i="26" s="1"/>
  <c r="O81" i="27"/>
  <c r="O85" i="27"/>
  <c r="O91" i="27"/>
  <c r="O93" i="27"/>
  <c r="O67" i="27"/>
  <c r="BG70" i="26"/>
  <c r="C71" i="27"/>
  <c r="E72" i="27"/>
  <c r="Q72" i="26"/>
  <c r="J72" i="26" s="1"/>
  <c r="O73" i="27"/>
  <c r="O79" i="27"/>
  <c r="O89" i="27"/>
  <c r="E40" i="27"/>
  <c r="J40" i="27" s="1"/>
  <c r="Q40" i="26"/>
  <c r="J40" i="26" s="1"/>
  <c r="C41" i="27"/>
  <c r="E42" i="27"/>
  <c r="J42" i="27" s="1"/>
  <c r="BH42" i="26"/>
  <c r="Q42" i="26"/>
  <c r="J42" i="26" s="1"/>
  <c r="C43" i="27"/>
  <c r="E44" i="27"/>
  <c r="J44" i="27" s="1"/>
  <c r="Q44" i="26"/>
  <c r="J44" i="26" s="1"/>
  <c r="C45" i="27"/>
  <c r="E46" i="27"/>
  <c r="J46" i="27" s="1"/>
  <c r="Q46" i="26"/>
  <c r="J46" i="26" s="1"/>
  <c r="C47" i="27"/>
  <c r="E48" i="27"/>
  <c r="J48" i="27" s="1"/>
  <c r="Q48" i="26"/>
  <c r="J48" i="26" s="1"/>
  <c r="C49" i="27"/>
  <c r="E50" i="27"/>
  <c r="J50" i="27" s="1"/>
  <c r="Q50" i="26"/>
  <c r="J50" i="26" s="1"/>
  <c r="C51" i="27"/>
  <c r="E52" i="27"/>
  <c r="J52" i="27" s="1"/>
  <c r="Q52" i="26"/>
  <c r="J52" i="26" s="1"/>
  <c r="C53" i="27"/>
  <c r="E54" i="27"/>
  <c r="J54" i="27" s="1"/>
  <c r="C55" i="27"/>
  <c r="E56" i="27"/>
  <c r="J56" i="27" s="1"/>
  <c r="Q56" i="26"/>
  <c r="J56" i="26" s="1"/>
  <c r="E58" i="27"/>
  <c r="J58" i="27" s="1"/>
  <c r="Q58" i="26"/>
  <c r="J58" i="26" s="1"/>
  <c r="C59" i="27"/>
  <c r="E60" i="27"/>
  <c r="J60" i="27" s="1"/>
  <c r="Q60" i="26"/>
  <c r="J60" i="26" s="1"/>
  <c r="C61" i="27"/>
  <c r="E62" i="27"/>
  <c r="J62" i="27" s="1"/>
  <c r="C63" i="27"/>
  <c r="E64" i="27"/>
  <c r="J64" i="27" s="1"/>
  <c r="Q64" i="26"/>
  <c r="J64" i="26" s="1"/>
  <c r="E66" i="27"/>
  <c r="J66" i="27" s="1"/>
  <c r="Q66" i="26"/>
  <c r="J66" i="26" s="1"/>
  <c r="O69" i="27"/>
  <c r="O77" i="27"/>
  <c r="O83" i="27"/>
  <c r="O87" i="27"/>
  <c r="C73" i="27"/>
  <c r="E74" i="27"/>
  <c r="J74" i="27" s="1"/>
  <c r="Q74" i="26"/>
  <c r="J74" i="26" s="1"/>
  <c r="C75" i="27"/>
  <c r="E76" i="27"/>
  <c r="J76" i="27" s="1"/>
  <c r="Q76" i="26"/>
  <c r="J76" i="26" s="1"/>
  <c r="C77" i="27"/>
  <c r="E78" i="27"/>
  <c r="J78" i="27" s="1"/>
  <c r="Q78" i="26"/>
  <c r="J78" i="26" s="1"/>
  <c r="C79" i="27"/>
  <c r="E80" i="27"/>
  <c r="J80" i="27" s="1"/>
  <c r="Q80" i="26"/>
  <c r="J80" i="26" s="1"/>
  <c r="C81" i="27"/>
  <c r="E82" i="27"/>
  <c r="J82" i="27" s="1"/>
  <c r="E84" i="27"/>
  <c r="Q84" i="26"/>
  <c r="J84" i="26" s="1"/>
  <c r="C85" i="27"/>
  <c r="E86" i="27"/>
  <c r="J86" i="27" s="1"/>
  <c r="C87" i="27"/>
  <c r="J84" i="27"/>
  <c r="O103" i="27"/>
  <c r="O105" i="27"/>
  <c r="O101" i="27"/>
  <c r="O97" i="27"/>
  <c r="O99" i="27"/>
  <c r="O109" i="27"/>
  <c r="O111" i="27"/>
  <c r="C101" i="27"/>
  <c r="C102" i="27"/>
  <c r="C105" i="27"/>
  <c r="BE110" i="26"/>
  <c r="O113" i="27"/>
  <c r="E102" i="27"/>
  <c r="Q102" i="26"/>
  <c r="J102" i="26" s="1"/>
  <c r="O115" i="27"/>
  <c r="C99" i="27"/>
  <c r="C100" i="27"/>
  <c r="C103" i="27"/>
  <c r="C104" i="27"/>
  <c r="E21" i="27"/>
  <c r="J21" i="27" s="1"/>
  <c r="E23" i="27"/>
  <c r="E25" i="27"/>
  <c r="J25" i="27" s="1"/>
  <c r="E27" i="27"/>
  <c r="J27" i="27" s="1"/>
  <c r="E29" i="27"/>
  <c r="E31" i="27"/>
  <c r="J31" i="27" s="1"/>
  <c r="E33" i="27"/>
  <c r="J33" i="27" s="1"/>
  <c r="E35" i="27"/>
  <c r="J35" i="27" s="1"/>
  <c r="E37" i="27"/>
  <c r="J37" i="27" s="1"/>
  <c r="E39" i="27"/>
  <c r="J39" i="27" s="1"/>
  <c r="E41" i="27"/>
  <c r="E43" i="27"/>
  <c r="E45" i="27"/>
  <c r="J45" i="27" s="1"/>
  <c r="E47" i="27"/>
  <c r="J47" i="27" s="1"/>
  <c r="E49" i="27"/>
  <c r="J49" i="27" s="1"/>
  <c r="E51" i="27"/>
  <c r="J51" i="27" s="1"/>
  <c r="E53" i="27"/>
  <c r="J53" i="27" s="1"/>
  <c r="E55" i="27"/>
  <c r="E57" i="27"/>
  <c r="J57" i="27" s="1"/>
  <c r="BG57" i="26"/>
  <c r="E59" i="27"/>
  <c r="J59" i="27" s="1"/>
  <c r="E61" i="27"/>
  <c r="J61" i="27" s="1"/>
  <c r="E63" i="27"/>
  <c r="J63" i="27" s="1"/>
  <c r="E65" i="27"/>
  <c r="E67" i="27"/>
  <c r="J67" i="27" s="1"/>
  <c r="E69" i="27"/>
  <c r="J69" i="27" s="1"/>
  <c r="E71" i="27"/>
  <c r="J71" i="27" s="1"/>
  <c r="E73" i="27"/>
  <c r="E75" i="27"/>
  <c r="E77" i="27"/>
  <c r="J77" i="27" s="1"/>
  <c r="E79" i="27"/>
  <c r="J79" i="27" s="1"/>
  <c r="E81" i="27"/>
  <c r="J81" i="27" s="1"/>
  <c r="E83" i="27"/>
  <c r="J83" i="27" s="1"/>
  <c r="E85" i="27"/>
  <c r="J85" i="27" s="1"/>
  <c r="E87" i="27"/>
  <c r="E88" i="27"/>
  <c r="J88" i="27" s="1"/>
  <c r="Q88" i="26"/>
  <c r="J88" i="26" s="1"/>
  <c r="C89" i="27"/>
  <c r="E90" i="27"/>
  <c r="J90" i="27" s="1"/>
  <c r="Q90" i="26"/>
  <c r="J90" i="26" s="1"/>
  <c r="C91" i="27"/>
  <c r="E92" i="27"/>
  <c r="J92" i="27" s="1"/>
  <c r="Q92" i="26"/>
  <c r="J92" i="26" s="1"/>
  <c r="C93" i="27"/>
  <c r="E94" i="27"/>
  <c r="J94" i="27" s="1"/>
  <c r="C95" i="27"/>
  <c r="E96" i="27"/>
  <c r="J96" i="27" s="1"/>
  <c r="Q96" i="26"/>
  <c r="J96" i="26" s="1"/>
  <c r="C97" i="27"/>
  <c r="E98" i="27"/>
  <c r="J98" i="27" s="1"/>
  <c r="Q98" i="26"/>
  <c r="J98" i="26" s="1"/>
  <c r="BE98" i="26"/>
  <c r="E100" i="27"/>
  <c r="Q100" i="26"/>
  <c r="J100" i="26" s="1"/>
  <c r="E104" i="27"/>
  <c r="Q104" i="26"/>
  <c r="J104" i="26" s="1"/>
  <c r="O117" i="27"/>
  <c r="E106" i="27"/>
  <c r="Q106" i="26"/>
  <c r="J106" i="26" s="1"/>
  <c r="C107" i="27"/>
  <c r="E108" i="27"/>
  <c r="Q108" i="26"/>
  <c r="J108" i="26" s="1"/>
  <c r="C109" i="27"/>
  <c r="E110" i="27"/>
  <c r="Q110" i="26"/>
  <c r="J110" i="26" s="1"/>
  <c r="C111" i="27"/>
  <c r="E112" i="27"/>
  <c r="Q112" i="26"/>
  <c r="J112" i="26" s="1"/>
  <c r="C113" i="27"/>
  <c r="E114" i="27"/>
  <c r="C115" i="27"/>
  <c r="C116" i="27"/>
  <c r="E120" i="27"/>
  <c r="Q120" i="26"/>
  <c r="J120" i="26" s="1"/>
  <c r="E89" i="27"/>
  <c r="J89" i="27" s="1"/>
  <c r="E91" i="27"/>
  <c r="J91" i="27" s="1"/>
  <c r="E93" i="27"/>
  <c r="J93" i="27" s="1"/>
  <c r="E95" i="27"/>
  <c r="J95" i="27" s="1"/>
  <c r="E97" i="27"/>
  <c r="J97" i="27" s="1"/>
  <c r="AX115" i="26"/>
  <c r="E116" i="27"/>
  <c r="Q116" i="26"/>
  <c r="J116" i="26" s="1"/>
  <c r="C119" i="27"/>
  <c r="C123" i="27"/>
  <c r="C117" i="27"/>
  <c r="BA118" i="26"/>
  <c r="E126" i="27"/>
  <c r="BA114" i="26"/>
  <c r="O119" i="27"/>
  <c r="O121" i="27"/>
  <c r="O127" i="27"/>
  <c r="E118" i="27"/>
  <c r="E122" i="27"/>
  <c r="O123" i="27"/>
  <c r="C127" i="27"/>
  <c r="C128" i="27"/>
  <c r="C130" i="27"/>
  <c r="C132" i="27"/>
  <c r="E134" i="27"/>
  <c r="Q134" i="26"/>
  <c r="J134" i="26" s="1"/>
  <c r="O149" i="27"/>
  <c r="C125" i="27"/>
  <c r="O129" i="27"/>
  <c r="O131" i="27"/>
  <c r="O133" i="27"/>
  <c r="O147" i="27"/>
  <c r="O143" i="27"/>
  <c r="E124" i="27"/>
  <c r="Q124" i="26"/>
  <c r="J124" i="26" s="1"/>
  <c r="O125" i="27"/>
  <c r="E128" i="27"/>
  <c r="Q128" i="26"/>
  <c r="J128" i="26" s="1"/>
  <c r="C129" i="27"/>
  <c r="E130" i="27"/>
  <c r="Q130" i="26"/>
  <c r="J130" i="26" s="1"/>
  <c r="C131" i="27"/>
  <c r="E132" i="27"/>
  <c r="Q132" i="26"/>
  <c r="J132" i="26" s="1"/>
  <c r="C133" i="27"/>
  <c r="E138" i="27"/>
  <c r="C139" i="27"/>
  <c r="E140" i="27"/>
  <c r="Q140" i="26"/>
  <c r="J140" i="26" s="1"/>
  <c r="J133" i="27"/>
  <c r="E135" i="27"/>
  <c r="Q135" i="26"/>
  <c r="J135" i="26" s="1"/>
  <c r="E142" i="27"/>
  <c r="E146" i="27"/>
  <c r="J146" i="27" s="1"/>
  <c r="E136" i="27"/>
  <c r="E144" i="27"/>
  <c r="Q144" i="26"/>
  <c r="J144" i="26" s="1"/>
  <c r="Q136" i="26"/>
  <c r="J136" i="26" s="1"/>
  <c r="E137" i="27"/>
  <c r="Q137" i="26"/>
  <c r="J137" i="26" s="1"/>
  <c r="E99" i="27"/>
  <c r="J99" i="27" s="1"/>
  <c r="E115" i="27"/>
  <c r="J115" i="27" s="1"/>
  <c r="E145" i="27"/>
  <c r="Q145" i="26"/>
  <c r="J145" i="26" s="1"/>
  <c r="E148" i="27"/>
  <c r="Q148" i="26"/>
  <c r="J148" i="26" s="1"/>
  <c r="C149" i="27"/>
  <c r="E150" i="27"/>
  <c r="E101" i="27"/>
  <c r="J101" i="27" s="1"/>
  <c r="E117" i="27"/>
  <c r="J117" i="27" s="1"/>
  <c r="E103" i="27"/>
  <c r="J103" i="27" s="1"/>
  <c r="E105" i="27"/>
  <c r="E107" i="27"/>
  <c r="E109" i="27"/>
  <c r="J109" i="27" s="1"/>
  <c r="E111" i="27"/>
  <c r="J111" i="27" s="1"/>
  <c r="E113" i="27"/>
  <c r="J113" i="27" s="1"/>
  <c r="E119" i="27"/>
  <c r="J119" i="27" s="1"/>
  <c r="E121" i="27"/>
  <c r="J121" i="27" s="1"/>
  <c r="E123" i="27"/>
  <c r="J123" i="27" s="1"/>
  <c r="E125" i="27"/>
  <c r="E127" i="27"/>
  <c r="J127" i="27" s="1"/>
  <c r="E129" i="27"/>
  <c r="J129" i="27" s="1"/>
  <c r="E131" i="27"/>
  <c r="J131" i="27" s="1"/>
  <c r="Q141" i="26"/>
  <c r="J141" i="26" s="1"/>
  <c r="E141" i="27"/>
  <c r="J141" i="27" s="1"/>
  <c r="C143" i="27"/>
  <c r="E139" i="27"/>
  <c r="BH139" i="26"/>
  <c r="BG139" i="26"/>
  <c r="E143" i="27"/>
  <c r="J143" i="27" s="1"/>
  <c r="E147" i="27"/>
  <c r="J147" i="27" s="1"/>
  <c r="E149" i="27"/>
  <c r="Z107" i="21"/>
  <c r="O107" i="21"/>
  <c r="O105" i="21"/>
  <c r="K107" i="21"/>
  <c r="K105" i="21"/>
  <c r="F107" i="21"/>
  <c r="E107" i="21"/>
  <c r="F105" i="21"/>
  <c r="E105" i="21"/>
  <c r="AB187" i="18"/>
  <c r="AB147" i="18"/>
  <c r="AB134" i="18"/>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E202" i="19" s="1"/>
  <c r="A202" i="18"/>
  <c r="N201" i="18"/>
  <c r="E201" i="19" s="1"/>
  <c r="A201" i="18"/>
  <c r="N200" i="18"/>
  <c r="A200" i="18"/>
  <c r="N199" i="18"/>
  <c r="A199" i="18"/>
  <c r="N198" i="18"/>
  <c r="A198" i="18"/>
  <c r="N197" i="18"/>
  <c r="A197" i="18"/>
  <c r="N196" i="18"/>
  <c r="A196" i="18"/>
  <c r="N195" i="18"/>
  <c r="A195" i="18"/>
  <c r="N194" i="18"/>
  <c r="A194" i="18"/>
  <c r="N193" i="18"/>
  <c r="A193" i="18"/>
  <c r="N192" i="18"/>
  <c r="A192" i="18"/>
  <c r="N191" i="18"/>
  <c r="A191" i="18"/>
  <c r="N190" i="18"/>
  <c r="A190" i="18"/>
  <c r="N189" i="18"/>
  <c r="A189" i="18"/>
  <c r="N188" i="18"/>
  <c r="A188" i="18"/>
  <c r="N187" i="18"/>
  <c r="A187" i="18"/>
  <c r="N186" i="18"/>
  <c r="A186" i="18"/>
  <c r="N185" i="18"/>
  <c r="A185" i="18"/>
  <c r="N184" i="18"/>
  <c r="A184" i="18"/>
  <c r="N183" i="18"/>
  <c r="A183" i="18"/>
  <c r="N182" i="18"/>
  <c r="A182" i="18"/>
  <c r="N181" i="18"/>
  <c r="A181" i="18"/>
  <c r="N180" i="18"/>
  <c r="A180" i="18"/>
  <c r="N179" i="18"/>
  <c r="A179" i="18"/>
  <c r="N178" i="18"/>
  <c r="A178" i="18"/>
  <c r="N177" i="18"/>
  <c r="A177" i="18"/>
  <c r="N176" i="18"/>
  <c r="A176" i="18"/>
  <c r="N175" i="18"/>
  <c r="A175" i="18"/>
  <c r="N174" i="18"/>
  <c r="A174" i="18"/>
  <c r="N173" i="18"/>
  <c r="A173" i="18"/>
  <c r="N172" i="18"/>
  <c r="A172" i="18"/>
  <c r="N171" i="18"/>
  <c r="A171" i="18"/>
  <c r="N170" i="18"/>
  <c r="A170" i="18"/>
  <c r="N169" i="18"/>
  <c r="A169" i="18"/>
  <c r="N168" i="18"/>
  <c r="A168" i="18"/>
  <c r="N167" i="18"/>
  <c r="A167" i="18"/>
  <c r="N166" i="18"/>
  <c r="A166" i="18"/>
  <c r="N165" i="18"/>
  <c r="A165" i="18"/>
  <c r="N164" i="18"/>
  <c r="A164" i="18"/>
  <c r="N163" i="18"/>
  <c r="A163" i="18"/>
  <c r="N162" i="18"/>
  <c r="A162" i="18"/>
  <c r="N161" i="18"/>
  <c r="A161" i="18"/>
  <c r="N160" i="18"/>
  <c r="A160" i="18"/>
  <c r="N159" i="18"/>
  <c r="A159" i="18"/>
  <c r="N158" i="18"/>
  <c r="A158" i="18"/>
  <c r="N157" i="18"/>
  <c r="A157" i="18"/>
  <c r="N156" i="18"/>
  <c r="A156" i="18"/>
  <c r="N155" i="18"/>
  <c r="A155" i="18"/>
  <c r="N154" i="18"/>
  <c r="A154" i="18"/>
  <c r="N153" i="18"/>
  <c r="A153" i="18"/>
  <c r="N152" i="18"/>
  <c r="A152" i="18"/>
  <c r="N151" i="18"/>
  <c r="A151" i="18"/>
  <c r="N150" i="18"/>
  <c r="A150" i="18"/>
  <c r="N149" i="18"/>
  <c r="A149" i="18"/>
  <c r="N148" i="18"/>
  <c r="A148" i="18"/>
  <c r="N147" i="18"/>
  <c r="A147" i="18"/>
  <c r="N146" i="18"/>
  <c r="A146" i="18"/>
  <c r="N145" i="18"/>
  <c r="A145" i="18"/>
  <c r="N144" i="18"/>
  <c r="A144" i="18"/>
  <c r="N143" i="18"/>
  <c r="A143" i="18"/>
  <c r="N142" i="18"/>
  <c r="A142" i="18"/>
  <c r="N141" i="18"/>
  <c r="A141" i="18"/>
  <c r="N140" i="18"/>
  <c r="A140" i="18"/>
  <c r="N139" i="18"/>
  <c r="A139" i="18"/>
  <c r="N138" i="18"/>
  <c r="A138" i="18"/>
  <c r="N137" i="18"/>
  <c r="A137" i="18"/>
  <c r="N136" i="18"/>
  <c r="A136" i="18"/>
  <c r="N135" i="18"/>
  <c r="A135" i="18"/>
  <c r="N134" i="18"/>
  <c r="A134" i="18"/>
  <c r="N133" i="18"/>
  <c r="A133" i="18"/>
  <c r="N132" i="18"/>
  <c r="A132" i="18"/>
  <c r="N131" i="18"/>
  <c r="A131" i="18"/>
  <c r="N130" i="18"/>
  <c r="A130" i="18"/>
  <c r="N129" i="18"/>
  <c r="A129" i="18"/>
  <c r="N128" i="18"/>
  <c r="A128" i="18"/>
  <c r="N127" i="18"/>
  <c r="A127" i="18"/>
  <c r="N126" i="18"/>
  <c r="A126" i="18"/>
  <c r="N125" i="18"/>
  <c r="A125" i="18"/>
  <c r="N124" i="18"/>
  <c r="A124" i="18"/>
  <c r="N123" i="18"/>
  <c r="A123" i="18"/>
  <c r="N122" i="18"/>
  <c r="A122" i="18"/>
  <c r="N121" i="18"/>
  <c r="A121" i="18"/>
  <c r="N120" i="18"/>
  <c r="A120" i="18"/>
  <c r="N119" i="18"/>
  <c r="A119" i="18"/>
  <c r="N118" i="18"/>
  <c r="A118" i="18"/>
  <c r="N117" i="18"/>
  <c r="A117" i="18"/>
  <c r="N116" i="18"/>
  <c r="A116" i="18"/>
  <c r="N115" i="18"/>
  <c r="A115" i="18"/>
  <c r="N114" i="18"/>
  <c r="A114" i="18"/>
  <c r="N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P162" i="14" s="1"/>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P146" i="14" s="1"/>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E99" i="14"/>
  <c r="F98" i="14"/>
  <c r="P98" i="14" s="1"/>
  <c r="E98" i="14"/>
  <c r="F97" i="14"/>
  <c r="E97" i="14"/>
  <c r="F96" i="14"/>
  <c r="Q96" i="14" s="1"/>
  <c r="E96" i="14"/>
  <c r="F95" i="14"/>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P34" i="14" s="1"/>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P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Q99" i="14"/>
  <c r="A99" i="14"/>
  <c r="AX98" i="14"/>
  <c r="BA98" i="14"/>
  <c r="AF98" i="14"/>
  <c r="A98" i="14"/>
  <c r="BF97" i="14"/>
  <c r="AX97" i="14"/>
  <c r="AF97" i="14"/>
  <c r="BH97" i="14"/>
  <c r="BG97" i="14"/>
  <c r="AK97" i="14"/>
  <c r="A97" i="14"/>
  <c r="BF96" i="14"/>
  <c r="AX96" i="14"/>
  <c r="AF96" i="14"/>
  <c r="BH96" i="14"/>
  <c r="BG96" i="14"/>
  <c r="AK96" i="14"/>
  <c r="A96" i="14"/>
  <c r="AX95" i="14"/>
  <c r="BH95" i="14"/>
  <c r="AK95" i="14"/>
  <c r="Q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Q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BD81" i="9"/>
  <c r="BD80" i="9"/>
  <c r="BD79" i="9"/>
  <c r="BD78" i="9"/>
  <c r="BD77" i="9"/>
  <c r="BD76" i="9"/>
  <c r="BD75" i="9"/>
  <c r="BD74" i="9"/>
  <c r="BD73" i="9"/>
  <c r="BD72" i="9"/>
  <c r="BD71" i="9"/>
  <c r="BD70" i="9"/>
  <c r="BD69" i="9"/>
  <c r="BD68" i="9"/>
  <c r="BD67" i="9"/>
  <c r="BD66" i="9"/>
  <c r="BD65" i="9"/>
  <c r="BD64" i="9"/>
  <c r="BD63" i="9"/>
  <c r="BD62" i="9"/>
  <c r="BD61" i="9"/>
  <c r="BD60" i="9"/>
  <c r="BD59" i="9"/>
  <c r="BD58" i="9"/>
  <c r="BD57" i="9"/>
  <c r="BD56" i="9"/>
  <c r="BD55" i="9"/>
  <c r="BD54" i="9"/>
  <c r="BD53" i="9"/>
  <c r="BD52" i="9"/>
  <c r="BD51" i="9"/>
  <c r="BD50" i="9"/>
  <c r="BD49" i="9"/>
  <c r="BD48" i="9"/>
  <c r="BD47" i="9"/>
  <c r="BD46" i="9"/>
  <c r="BD45" i="9"/>
  <c r="BD44" i="9"/>
  <c r="BD43" i="9"/>
  <c r="BD42" i="9"/>
  <c r="BD41" i="9"/>
  <c r="BD40" i="9"/>
  <c r="BD39" i="9"/>
  <c r="BD38" i="9"/>
  <c r="BD37" i="9"/>
  <c r="BD36" i="9"/>
  <c r="BD35" i="9"/>
  <c r="BD34" i="9"/>
  <c r="BD33" i="9"/>
  <c r="BD32" i="9"/>
  <c r="BD31" i="9"/>
  <c r="BD30" i="9"/>
  <c r="BD29" i="9"/>
  <c r="BD28" i="9"/>
  <c r="BD27" i="9"/>
  <c r="BD26" i="9"/>
  <c r="BD25" i="9"/>
  <c r="BD24" i="9"/>
  <c r="BD23" i="9"/>
  <c r="BD22" i="9"/>
  <c r="BD21" i="9"/>
  <c r="BD20"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K81" i="9"/>
  <c r="K80" i="9"/>
  <c r="D86" i="11" s="1"/>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E60" i="9"/>
  <c r="F59" i="9"/>
  <c r="E59" i="9"/>
  <c r="F58" i="9"/>
  <c r="E58" i="9"/>
  <c r="F57" i="9"/>
  <c r="E57" i="9"/>
  <c r="F56" i="9"/>
  <c r="E56" i="9"/>
  <c r="F55" i="9"/>
  <c r="E55" i="9"/>
  <c r="F54" i="9"/>
  <c r="E54" i="9"/>
  <c r="F53" i="9"/>
  <c r="E53" i="9"/>
  <c r="F52" i="9"/>
  <c r="E52" i="9"/>
  <c r="F51" i="9"/>
  <c r="E51" i="9"/>
  <c r="F50" i="9"/>
  <c r="E50" i="9"/>
  <c r="F49" i="9"/>
  <c r="E49" i="9"/>
  <c r="F48" i="9"/>
  <c r="E48" i="9"/>
  <c r="F47" i="9"/>
  <c r="E47" i="9"/>
  <c r="F46" i="9"/>
  <c r="E46" i="9"/>
  <c r="F45" i="9"/>
  <c r="E45" i="9"/>
  <c r="F44" i="9"/>
  <c r="E44" i="9"/>
  <c r="F43" i="9"/>
  <c r="E43" i="9"/>
  <c r="F42" i="9"/>
  <c r="E42" i="9"/>
  <c r="F41" i="9"/>
  <c r="E41" i="9"/>
  <c r="F40" i="9"/>
  <c r="E40" i="9"/>
  <c r="F39" i="9"/>
  <c r="E39" i="9"/>
  <c r="F38" i="9"/>
  <c r="E38" i="9"/>
  <c r="F37" i="9"/>
  <c r="Q37" i="9" s="1"/>
  <c r="E37" i="9"/>
  <c r="F36" i="9"/>
  <c r="E36" i="9"/>
  <c r="F35" i="9"/>
  <c r="E35" i="9"/>
  <c r="F34" i="9"/>
  <c r="E34" i="9"/>
  <c r="F33" i="9"/>
  <c r="Q33" i="9" s="1"/>
  <c r="E33" i="9"/>
  <c r="F32" i="9"/>
  <c r="E32" i="9"/>
  <c r="F31" i="9"/>
  <c r="E31" i="9"/>
  <c r="F30" i="9"/>
  <c r="E30" i="9"/>
  <c r="F29" i="9"/>
  <c r="Q29" i="9" s="1"/>
  <c r="E29" i="9"/>
  <c r="F28" i="9"/>
  <c r="E28" i="9"/>
  <c r="F27" i="9"/>
  <c r="E27" i="9"/>
  <c r="F26" i="9"/>
  <c r="E26" i="9"/>
  <c r="F25" i="9"/>
  <c r="E25" i="9"/>
  <c r="F24" i="9"/>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P87" i="11"/>
  <c r="G87" i="11"/>
  <c r="I87" i="11" s="1"/>
  <c r="P86" i="11"/>
  <c r="G86" i="11"/>
  <c r="I86" i="11" s="1"/>
  <c r="P85" i="11"/>
  <c r="G85" i="11"/>
  <c r="I85" i="11" s="1"/>
  <c r="P84" i="11"/>
  <c r="G84" i="11"/>
  <c r="I84" i="11" s="1"/>
  <c r="D84" i="11"/>
  <c r="P83" i="11"/>
  <c r="G83" i="11"/>
  <c r="I83" i="11" s="1"/>
  <c r="P82" i="1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D68" i="1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D50" i="11"/>
  <c r="G49" i="11"/>
  <c r="I49" i="11" s="1"/>
  <c r="G48" i="11"/>
  <c r="I48" i="11" s="1"/>
  <c r="G47" i="11"/>
  <c r="I47" i="11" s="1"/>
  <c r="G46" i="11"/>
  <c r="I46" i="11" s="1"/>
  <c r="G45" i="11"/>
  <c r="I45" i="11" s="1"/>
  <c r="G44" i="11"/>
  <c r="I44" i="11" s="1"/>
  <c r="D44" i="11"/>
  <c r="G43" i="11"/>
  <c r="I43" i="11" s="1"/>
  <c r="D43" i="11"/>
  <c r="G42" i="11"/>
  <c r="I42" i="11" s="1"/>
  <c r="D42" i="1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E87" i="10"/>
  <c r="F86" i="10"/>
  <c r="H86" i="10" s="1"/>
  <c r="E86" i="10"/>
  <c r="F85" i="10"/>
  <c r="H85" i="10" s="1"/>
  <c r="E85" i="10"/>
  <c r="O84" i="10"/>
  <c r="F84" i="10"/>
  <c r="H84" i="10" s="1"/>
  <c r="E84" i="10"/>
  <c r="J84" i="10" s="1"/>
  <c r="C84" i="10"/>
  <c r="F83" i="10"/>
  <c r="H83" i="10" s="1"/>
  <c r="E83" i="10"/>
  <c r="F82" i="10"/>
  <c r="H82" i="10" s="1"/>
  <c r="E82" i="10"/>
  <c r="F81" i="10"/>
  <c r="H81" i="10" s="1"/>
  <c r="E81" i="10"/>
  <c r="F80" i="10"/>
  <c r="H80" i="10" s="1"/>
  <c r="E80" i="10"/>
  <c r="F79" i="10"/>
  <c r="H79" i="10" s="1"/>
  <c r="E79" i="10"/>
  <c r="F78" i="10"/>
  <c r="H78" i="10" s="1"/>
  <c r="E78" i="10"/>
  <c r="F77" i="10"/>
  <c r="H77" i="10" s="1"/>
  <c r="E77" i="10"/>
  <c r="F76" i="10"/>
  <c r="H76" i="10" s="1"/>
  <c r="E76" i="10"/>
  <c r="F75" i="10"/>
  <c r="H75" i="10" s="1"/>
  <c r="E75" i="10"/>
  <c r="F74" i="10"/>
  <c r="H74" i="10" s="1"/>
  <c r="E74" i="10"/>
  <c r="F73" i="10"/>
  <c r="H73" i="10" s="1"/>
  <c r="E73" i="10"/>
  <c r="F72" i="10"/>
  <c r="H72" i="10" s="1"/>
  <c r="E72" i="10"/>
  <c r="F71" i="10"/>
  <c r="H71" i="10" s="1"/>
  <c r="E71" i="10"/>
  <c r="F70" i="10"/>
  <c r="H70" i="10" s="1"/>
  <c r="E70" i="10"/>
  <c r="F69" i="10"/>
  <c r="H69" i="10" s="1"/>
  <c r="E69" i="10"/>
  <c r="O68" i="10"/>
  <c r="F68" i="10"/>
  <c r="H68" i="10" s="1"/>
  <c r="E68" i="10"/>
  <c r="J68" i="10" s="1"/>
  <c r="C68" i="10"/>
  <c r="F67" i="10"/>
  <c r="H67" i="10" s="1"/>
  <c r="E67" i="10"/>
  <c r="F66" i="10"/>
  <c r="H66" i="10" s="1"/>
  <c r="E66" i="10"/>
  <c r="F65" i="10"/>
  <c r="H65" i="10" s="1"/>
  <c r="E65" i="10"/>
  <c r="F64" i="10"/>
  <c r="H64" i="10" s="1"/>
  <c r="E64" i="10"/>
  <c r="F63" i="10"/>
  <c r="H63" i="10" s="1"/>
  <c r="E63" i="10"/>
  <c r="F62" i="10"/>
  <c r="H62" i="10" s="1"/>
  <c r="E62" i="10"/>
  <c r="F61" i="10"/>
  <c r="H61" i="10" s="1"/>
  <c r="E61" i="10"/>
  <c r="F60" i="10"/>
  <c r="H60" i="10" s="1"/>
  <c r="E60" i="10"/>
  <c r="F59" i="10"/>
  <c r="H59" i="10" s="1"/>
  <c r="E59" i="10"/>
  <c r="F58" i="10"/>
  <c r="H58" i="10" s="1"/>
  <c r="E58" i="10"/>
  <c r="F57" i="10"/>
  <c r="H57" i="10" s="1"/>
  <c r="E57" i="10"/>
  <c r="F56" i="10"/>
  <c r="H56" i="10" s="1"/>
  <c r="E56" i="10"/>
  <c r="F55" i="10"/>
  <c r="H55" i="10" s="1"/>
  <c r="E55" i="10"/>
  <c r="F54" i="10"/>
  <c r="H54" i="10" s="1"/>
  <c r="E54" i="10"/>
  <c r="F53" i="10"/>
  <c r="H53" i="10" s="1"/>
  <c r="E53" i="10"/>
  <c r="F52" i="10"/>
  <c r="H52" i="10" s="1"/>
  <c r="E52" i="10"/>
  <c r="F51" i="10"/>
  <c r="H51" i="10" s="1"/>
  <c r="E51" i="10"/>
  <c r="O50" i="10"/>
  <c r="J50" i="10"/>
  <c r="F50" i="10"/>
  <c r="H50" i="10" s="1"/>
  <c r="E50" i="10"/>
  <c r="C50" i="10"/>
  <c r="F49" i="10"/>
  <c r="H49" i="10" s="1"/>
  <c r="E49" i="10"/>
  <c r="F48" i="10"/>
  <c r="H48" i="10" s="1"/>
  <c r="E48" i="10"/>
  <c r="F47" i="10"/>
  <c r="H47" i="10" s="1"/>
  <c r="E47" i="10"/>
  <c r="F46" i="10"/>
  <c r="H46" i="10" s="1"/>
  <c r="E46" i="10"/>
  <c r="F45" i="10"/>
  <c r="H45" i="10" s="1"/>
  <c r="E45" i="10"/>
  <c r="O44" i="10"/>
  <c r="F44" i="10"/>
  <c r="H44" i="10" s="1"/>
  <c r="E44" i="10"/>
  <c r="J44" i="10" s="1"/>
  <c r="C44" i="10"/>
  <c r="O43" i="10"/>
  <c r="F43" i="10"/>
  <c r="H43" i="10" s="1"/>
  <c r="E43" i="10"/>
  <c r="J43" i="10" s="1"/>
  <c r="C43" i="10"/>
  <c r="O42" i="10"/>
  <c r="F42" i="10"/>
  <c r="H42" i="10" s="1"/>
  <c r="E42" i="10"/>
  <c r="J42" i="10" s="1"/>
  <c r="C42" i="10"/>
  <c r="F41" i="10"/>
  <c r="H41" i="10" s="1"/>
  <c r="E41" i="10"/>
  <c r="F40" i="10"/>
  <c r="H40" i="10" s="1"/>
  <c r="E40" i="10"/>
  <c r="F39" i="10"/>
  <c r="H39" i="10" s="1"/>
  <c r="E39" i="10"/>
  <c r="F38" i="10"/>
  <c r="H38" i="10" s="1"/>
  <c r="E38" i="10"/>
  <c r="F37" i="10"/>
  <c r="H37" i="10" s="1"/>
  <c r="E37" i="10"/>
  <c r="F36" i="10"/>
  <c r="H36" i="10" s="1"/>
  <c r="E36" i="10"/>
  <c r="F35" i="10"/>
  <c r="H35" i="10" s="1"/>
  <c r="E35" i="10"/>
  <c r="F34" i="10"/>
  <c r="H34" i="10" s="1"/>
  <c r="E34" i="10"/>
  <c r="F33" i="10"/>
  <c r="H33" i="10" s="1"/>
  <c r="E33" i="10"/>
  <c r="F32" i="10"/>
  <c r="H32" i="10" s="1"/>
  <c r="E32" i="10"/>
  <c r="F31" i="10"/>
  <c r="H31" i="10" s="1"/>
  <c r="E31" i="10"/>
  <c r="F30" i="10"/>
  <c r="H30" i="10" s="1"/>
  <c r="E30" i="10"/>
  <c r="F29" i="10"/>
  <c r="H29" i="10" s="1"/>
  <c r="E29" i="10"/>
  <c r="F28" i="10"/>
  <c r="H28" i="10" s="1"/>
  <c r="E28" i="10"/>
  <c r="F27" i="10"/>
  <c r="H27" i="10" s="1"/>
  <c r="E27" i="10"/>
  <c r="F26" i="10"/>
  <c r="H26" i="10" s="1"/>
  <c r="E26" i="10"/>
  <c r="F25" i="10"/>
  <c r="H25" i="10" s="1"/>
  <c r="E25" i="10"/>
  <c r="F24" i="10"/>
  <c r="H24" i="10" s="1"/>
  <c r="E24" i="10"/>
  <c r="F23" i="10"/>
  <c r="H23" i="10" s="1"/>
  <c r="E23" i="10"/>
  <c r="F22" i="10"/>
  <c r="H22" i="10" s="1"/>
  <c r="E22" i="10"/>
  <c r="F21" i="10"/>
  <c r="H21" i="10" s="1"/>
  <c r="F20" i="10"/>
  <c r="H20" i="10" s="1"/>
  <c r="D5" i="10"/>
  <c r="C5" i="10"/>
  <c r="F263" i="15" s="1"/>
  <c r="O263" i="15" s="1"/>
  <c r="B3" i="10"/>
  <c r="BO81" i="9"/>
  <c r="BM81" i="9"/>
  <c r="BE81" i="9"/>
  <c r="BA81" i="9"/>
  <c r="BH81" i="9"/>
  <c r="BF81" i="9"/>
  <c r="AM81" i="9"/>
  <c r="A81" i="9"/>
  <c r="BO80" i="9"/>
  <c r="BM80" i="9"/>
  <c r="BE80" i="9"/>
  <c r="BA80" i="9"/>
  <c r="BH80" i="9"/>
  <c r="BG80" i="9"/>
  <c r="BF80" i="9"/>
  <c r="A80" i="9"/>
  <c r="BO79" i="9"/>
  <c r="BM79" i="9"/>
  <c r="BE79" i="9"/>
  <c r="BH79" i="9"/>
  <c r="AK79" i="9"/>
  <c r="A79" i="9"/>
  <c r="BO78" i="9"/>
  <c r="BM78" i="9"/>
  <c r="BF78" i="9"/>
  <c r="BE78" i="9"/>
  <c r="BH78" i="9"/>
  <c r="AK78" i="9"/>
  <c r="A78" i="9"/>
  <c r="BO77" i="9"/>
  <c r="BM77" i="9"/>
  <c r="BH77" i="9"/>
  <c r="BE77" i="9"/>
  <c r="BA77" i="9"/>
  <c r="AL77" i="9"/>
  <c r="BG77" i="9"/>
  <c r="BF77" i="9"/>
  <c r="A77" i="9"/>
  <c r="BO76" i="9"/>
  <c r="BM76" i="9"/>
  <c r="BE76" i="9"/>
  <c r="BA76" i="9"/>
  <c r="AF76" i="9"/>
  <c r="BH76" i="9"/>
  <c r="BF76" i="9"/>
  <c r="D81" i="11"/>
  <c r="A76" i="9"/>
  <c r="BO75" i="9"/>
  <c r="BM75" i="9"/>
  <c r="AL75" i="9"/>
  <c r="BA75" i="9"/>
  <c r="BH75" i="9"/>
  <c r="BG75" i="9"/>
  <c r="AK75" i="9"/>
  <c r="A75" i="9"/>
  <c r="BO74" i="9"/>
  <c r="BM74" i="9"/>
  <c r="BE74" i="9"/>
  <c r="BA74" i="9"/>
  <c r="BH74" i="9"/>
  <c r="BF74" i="9"/>
  <c r="A74" i="9"/>
  <c r="BO73" i="9"/>
  <c r="BM73" i="9"/>
  <c r="AM73" i="9"/>
  <c r="BE73" i="9"/>
  <c r="BH73" i="9"/>
  <c r="BG73" i="9"/>
  <c r="AK73" i="9"/>
  <c r="A73" i="9"/>
  <c r="BO72" i="9"/>
  <c r="BM72" i="9"/>
  <c r="BE72" i="9"/>
  <c r="BA72" i="9"/>
  <c r="AF72" i="9"/>
  <c r="BH72" i="9"/>
  <c r="BF72" i="9"/>
  <c r="AM72" i="9"/>
  <c r="A72" i="9"/>
  <c r="BO71" i="9"/>
  <c r="BM71" i="9"/>
  <c r="AM71" i="9"/>
  <c r="BA71" i="9"/>
  <c r="BH71" i="9"/>
  <c r="BG71" i="9"/>
  <c r="AK71" i="9"/>
  <c r="D76" i="11"/>
  <c r="A71" i="9"/>
  <c r="BO70" i="9"/>
  <c r="BM70" i="9"/>
  <c r="BE70" i="9"/>
  <c r="BA70" i="9"/>
  <c r="BH70" i="9"/>
  <c r="BF70" i="9"/>
  <c r="J75" i="10"/>
  <c r="A70" i="9"/>
  <c r="BO69" i="9"/>
  <c r="BM69" i="9"/>
  <c r="AM69" i="9"/>
  <c r="BE69" i="9"/>
  <c r="BH69" i="9"/>
  <c r="BG69" i="9"/>
  <c r="AK69" i="9"/>
  <c r="A69" i="9"/>
  <c r="BO68" i="9"/>
  <c r="BM68" i="9"/>
  <c r="BE68" i="9"/>
  <c r="BA68" i="9"/>
  <c r="AF68" i="9"/>
  <c r="BH68" i="9"/>
  <c r="BF68" i="9"/>
  <c r="A68" i="9"/>
  <c r="BO67" i="9"/>
  <c r="BM67" i="9"/>
  <c r="AM67" i="9"/>
  <c r="BA67" i="9"/>
  <c r="BH67" i="9"/>
  <c r="BG67" i="9"/>
  <c r="A67" i="9"/>
  <c r="BO66" i="9"/>
  <c r="BM66" i="9"/>
  <c r="BE66" i="9"/>
  <c r="BA66" i="9"/>
  <c r="BG66" i="9"/>
  <c r="BF66" i="9"/>
  <c r="A66" i="9"/>
  <c r="BO65" i="9"/>
  <c r="BM65" i="9"/>
  <c r="AM65" i="9"/>
  <c r="AF65" i="9"/>
  <c r="BH65" i="9"/>
  <c r="A65" i="9"/>
  <c r="BO64" i="9"/>
  <c r="BM64" i="9"/>
  <c r="BE64" i="9"/>
  <c r="BA64" i="9"/>
  <c r="BH64" i="9"/>
  <c r="BF64" i="9"/>
  <c r="A64" i="9"/>
  <c r="BO63" i="9"/>
  <c r="BM63" i="9"/>
  <c r="AM63" i="9"/>
  <c r="BH63" i="9"/>
  <c r="AK63" i="9"/>
  <c r="A63" i="9"/>
  <c r="BO62" i="9"/>
  <c r="BM62" i="9"/>
  <c r="BE62" i="9"/>
  <c r="BA62" i="9"/>
  <c r="BF62" i="9"/>
  <c r="AM62" i="9"/>
  <c r="A62" i="9"/>
  <c r="BO61" i="9"/>
  <c r="BM61" i="9"/>
  <c r="AM61" i="9"/>
  <c r="BH61" i="9"/>
  <c r="AK61" i="9"/>
  <c r="A61" i="9"/>
  <c r="BO60" i="9"/>
  <c r="BM60" i="9"/>
  <c r="BE60" i="9"/>
  <c r="BF60" i="9"/>
  <c r="Q60" i="9"/>
  <c r="A60" i="9"/>
  <c r="BO59" i="9"/>
  <c r="BM59" i="9"/>
  <c r="BE59" i="9"/>
  <c r="BH59" i="9"/>
  <c r="BF59" i="9"/>
  <c r="A59" i="9"/>
  <c r="BO58" i="9"/>
  <c r="BM58" i="9"/>
  <c r="BE58" i="9"/>
  <c r="BA58" i="9"/>
  <c r="BG58" i="9"/>
  <c r="BH58" i="9"/>
  <c r="BF58" i="9"/>
  <c r="Q58" i="9"/>
  <c r="A58" i="9"/>
  <c r="BO57" i="9"/>
  <c r="BM57" i="9"/>
  <c r="BE57" i="9"/>
  <c r="BH57" i="9"/>
  <c r="AK57" i="9"/>
  <c r="AM57" i="9"/>
  <c r="A57" i="9"/>
  <c r="BO56" i="9"/>
  <c r="BM56" i="9"/>
  <c r="BA56" i="9"/>
  <c r="BE56" i="9"/>
  <c r="BH56" i="9"/>
  <c r="BF56" i="9"/>
  <c r="A56" i="9"/>
  <c r="BO55" i="9"/>
  <c r="BM55" i="9"/>
  <c r="BA55" i="9"/>
  <c r="BE55" i="9"/>
  <c r="BG55" i="9"/>
  <c r="BF55" i="9"/>
  <c r="A55" i="9"/>
  <c r="BO54" i="9"/>
  <c r="BM54" i="9"/>
  <c r="BE54" i="9"/>
  <c r="BA54" i="9"/>
  <c r="BH54" i="9"/>
  <c r="BG54" i="9"/>
  <c r="AK54" i="9"/>
  <c r="A54" i="9"/>
  <c r="BO53" i="9"/>
  <c r="BM53" i="9"/>
  <c r="BE53" i="9"/>
  <c r="BH53" i="9"/>
  <c r="AK53" i="9"/>
  <c r="AM53" i="9"/>
  <c r="A53" i="9"/>
  <c r="BO52" i="9"/>
  <c r="BM52" i="9"/>
  <c r="BA52" i="9"/>
  <c r="BE52" i="9"/>
  <c r="BH52" i="9"/>
  <c r="BF52" i="9"/>
  <c r="A52" i="9"/>
  <c r="BO51" i="9"/>
  <c r="BM51" i="9"/>
  <c r="BA51" i="9"/>
  <c r="BE51" i="9"/>
  <c r="BG51" i="9"/>
  <c r="BF51" i="9"/>
  <c r="A51" i="9"/>
  <c r="BO50" i="9"/>
  <c r="BM50" i="9"/>
  <c r="BE50" i="9"/>
  <c r="BA50" i="9"/>
  <c r="BH50" i="9"/>
  <c r="BG50" i="9"/>
  <c r="AK50" i="9"/>
  <c r="A50" i="9"/>
  <c r="BO49" i="9"/>
  <c r="BM49" i="9"/>
  <c r="BE49" i="9"/>
  <c r="BH49" i="9"/>
  <c r="AK49" i="9"/>
  <c r="AM49" i="9"/>
  <c r="A49" i="9"/>
  <c r="BO48" i="9"/>
  <c r="BM48" i="9"/>
  <c r="BA48" i="9"/>
  <c r="BE48" i="9"/>
  <c r="BH48" i="9"/>
  <c r="BF48" i="9"/>
  <c r="A48" i="9"/>
  <c r="BO47" i="9"/>
  <c r="BM47" i="9"/>
  <c r="BA47" i="9"/>
  <c r="BE47" i="9"/>
  <c r="BG47" i="9"/>
  <c r="BF47" i="9"/>
  <c r="A47" i="9"/>
  <c r="BO46" i="9"/>
  <c r="BM46" i="9"/>
  <c r="BE46" i="9"/>
  <c r="BA46" i="9"/>
  <c r="BH46" i="9"/>
  <c r="BG46" i="9"/>
  <c r="AK46" i="9"/>
  <c r="Q46" i="9"/>
  <c r="A46" i="9"/>
  <c r="BO45" i="9"/>
  <c r="BM45" i="9"/>
  <c r="BE45" i="9"/>
  <c r="BH45" i="9"/>
  <c r="AK45" i="9"/>
  <c r="Q45" i="9"/>
  <c r="AM45" i="9"/>
  <c r="A45" i="9"/>
  <c r="BO44" i="9"/>
  <c r="BM44" i="9"/>
  <c r="BA44" i="9"/>
  <c r="BE44" i="9"/>
  <c r="BH44" i="9"/>
  <c r="BF44" i="9"/>
  <c r="A44" i="9"/>
  <c r="BO43" i="9"/>
  <c r="BM43" i="9"/>
  <c r="BA43" i="9"/>
  <c r="BE43" i="9"/>
  <c r="BG43" i="9"/>
  <c r="BF43" i="9"/>
  <c r="A43" i="9"/>
  <c r="BO42" i="9"/>
  <c r="BM42" i="9"/>
  <c r="BE42" i="9"/>
  <c r="BA42" i="9"/>
  <c r="BH42" i="9"/>
  <c r="BG42" i="9"/>
  <c r="AK42" i="9"/>
  <c r="A42" i="9"/>
  <c r="BO41" i="9"/>
  <c r="BM41" i="9"/>
  <c r="BE41" i="9"/>
  <c r="BH41" i="9"/>
  <c r="AK41" i="9"/>
  <c r="A41" i="9"/>
  <c r="BO40" i="9"/>
  <c r="BM40" i="9"/>
  <c r="BA40" i="9"/>
  <c r="BE40" i="9"/>
  <c r="BH40" i="9"/>
  <c r="BF40" i="9"/>
  <c r="A40" i="9"/>
  <c r="BO39" i="9"/>
  <c r="BM39" i="9"/>
  <c r="BA39" i="9"/>
  <c r="AM39" i="9"/>
  <c r="BE39" i="9"/>
  <c r="BG39" i="9"/>
  <c r="BF39" i="9"/>
  <c r="A39" i="9"/>
  <c r="BO38" i="9"/>
  <c r="BM38" i="9"/>
  <c r="BE38" i="9"/>
  <c r="BA38" i="9"/>
  <c r="BH38" i="9"/>
  <c r="BG38" i="9"/>
  <c r="AK38" i="9"/>
  <c r="AM38" i="9"/>
  <c r="A38" i="9"/>
  <c r="BO37" i="9"/>
  <c r="BM37" i="9"/>
  <c r="BE37" i="9"/>
  <c r="BH37" i="9"/>
  <c r="AK37" i="9"/>
  <c r="AM37" i="9"/>
  <c r="A37" i="9"/>
  <c r="BO36" i="9"/>
  <c r="BM36" i="9"/>
  <c r="BA36" i="9"/>
  <c r="BE36" i="9"/>
  <c r="BH36" i="9"/>
  <c r="BF36" i="9"/>
  <c r="Q36" i="9"/>
  <c r="A36" i="9"/>
  <c r="BO35" i="9"/>
  <c r="BM35" i="9"/>
  <c r="BA35" i="9"/>
  <c r="BE35" i="9"/>
  <c r="BG35" i="9"/>
  <c r="BF35" i="9"/>
  <c r="A35" i="9"/>
  <c r="BO34" i="9"/>
  <c r="BM34" i="9"/>
  <c r="BE34" i="9"/>
  <c r="BA34" i="9"/>
  <c r="BH34" i="9"/>
  <c r="BG34" i="9"/>
  <c r="AK34" i="9"/>
  <c r="A34" i="9"/>
  <c r="BO33" i="9"/>
  <c r="BM33" i="9"/>
  <c r="BE33" i="9"/>
  <c r="BH33" i="9"/>
  <c r="AK33" i="9"/>
  <c r="AM33" i="9"/>
  <c r="A33" i="9"/>
  <c r="BO32" i="9"/>
  <c r="BM32" i="9"/>
  <c r="BE32" i="9"/>
  <c r="BH32" i="9"/>
  <c r="BF32" i="9"/>
  <c r="A32" i="9"/>
  <c r="BO31" i="9"/>
  <c r="BM31" i="9"/>
  <c r="BA31" i="9"/>
  <c r="AM31" i="9"/>
  <c r="BE31" i="9"/>
  <c r="BG31" i="9"/>
  <c r="BF31" i="9"/>
  <c r="A31" i="9"/>
  <c r="BO30" i="9"/>
  <c r="BM30" i="9"/>
  <c r="BE30" i="9"/>
  <c r="BA30" i="9"/>
  <c r="BH30" i="9"/>
  <c r="BG30" i="9"/>
  <c r="AK30" i="9"/>
  <c r="Q30" i="9"/>
  <c r="A30" i="9"/>
  <c r="BO29" i="9"/>
  <c r="BM29" i="9"/>
  <c r="BE29" i="9"/>
  <c r="BH29" i="9"/>
  <c r="AK29" i="9"/>
  <c r="AM29" i="9"/>
  <c r="A29" i="9"/>
  <c r="BO28" i="9"/>
  <c r="BM28" i="9"/>
  <c r="BA28" i="9"/>
  <c r="BE28" i="9"/>
  <c r="BH28" i="9"/>
  <c r="BF28" i="9"/>
  <c r="A28" i="9"/>
  <c r="BO27" i="9"/>
  <c r="BM27" i="9"/>
  <c r="BA27" i="9"/>
  <c r="BE27" i="9"/>
  <c r="BG27" i="9"/>
  <c r="BF27" i="9"/>
  <c r="A27" i="9"/>
  <c r="BO26" i="9"/>
  <c r="BM26" i="9"/>
  <c r="BE26" i="9"/>
  <c r="BA26" i="9"/>
  <c r="BH26" i="9"/>
  <c r="BG26" i="9"/>
  <c r="AK26" i="9"/>
  <c r="A26" i="9"/>
  <c r="BO25" i="9"/>
  <c r="BM25" i="9"/>
  <c r="BE25" i="9"/>
  <c r="BH25" i="9"/>
  <c r="AK25" i="9"/>
  <c r="AM25" i="9"/>
  <c r="A25" i="9"/>
  <c r="BO24" i="9"/>
  <c r="BM24" i="9"/>
  <c r="BA24" i="9"/>
  <c r="BE24" i="9"/>
  <c r="BH24" i="9"/>
  <c r="BF24" i="9"/>
  <c r="Q24" i="9"/>
  <c r="A24" i="9"/>
  <c r="BO23" i="9"/>
  <c r="BM23" i="9"/>
  <c r="BA23" i="9"/>
  <c r="BE23" i="9"/>
  <c r="BG23" i="9"/>
  <c r="BF23" i="9"/>
  <c r="A23" i="9"/>
  <c r="BO22" i="9"/>
  <c r="BM22" i="9"/>
  <c r="BA22" i="9"/>
  <c r="BG22" i="9"/>
  <c r="A22" i="9"/>
  <c r="BO21" i="9"/>
  <c r="BM21" i="9"/>
  <c r="BE21" i="9"/>
  <c r="AC16" i="9"/>
  <c r="U16" i="9"/>
  <c r="N21" i="9"/>
  <c r="A21" i="9"/>
  <c r="BO20" i="9"/>
  <c r="BM20" i="9"/>
  <c r="BA20" i="9"/>
  <c r="AE15" i="9"/>
  <c r="AA15" i="9"/>
  <c r="N20" i="9"/>
  <c r="A20" i="9"/>
  <c r="AE18" i="9"/>
  <c r="AD18" i="9"/>
  <c r="AC18" i="9"/>
  <c r="AB18" i="9"/>
  <c r="AA18" i="9"/>
  <c r="Z18" i="9"/>
  <c r="Y18" i="9"/>
  <c r="X18" i="9"/>
  <c r="W18" i="9"/>
  <c r="V18" i="9"/>
  <c r="U18" i="9"/>
  <c r="T18" i="9"/>
  <c r="A17" i="9"/>
  <c r="T16" i="9"/>
  <c r="U15" i="9"/>
  <c r="B10" i="9"/>
  <c r="I3" i="9"/>
  <c r="F113" i="20" l="1"/>
  <c r="E113" i="19"/>
  <c r="F114" i="20"/>
  <c r="E114" i="19"/>
  <c r="F115" i="20"/>
  <c r="E115" i="19"/>
  <c r="F116" i="20"/>
  <c r="E116" i="19"/>
  <c r="F117" i="20"/>
  <c r="E117" i="19"/>
  <c r="F118" i="20"/>
  <c r="E118" i="19"/>
  <c r="F119" i="20"/>
  <c r="E119" i="19"/>
  <c r="F120" i="20"/>
  <c r="E120" i="19"/>
  <c r="F121" i="20"/>
  <c r="E121" i="19"/>
  <c r="F122" i="20"/>
  <c r="E122" i="19"/>
  <c r="F123" i="20"/>
  <c r="E123" i="19"/>
  <c r="F124" i="20"/>
  <c r="E124" i="19"/>
  <c r="F125" i="20"/>
  <c r="E125" i="19"/>
  <c r="F126" i="20"/>
  <c r="E126" i="19"/>
  <c r="F127" i="20"/>
  <c r="E127" i="19"/>
  <c r="F128" i="20"/>
  <c r="E128" i="19"/>
  <c r="F129" i="20"/>
  <c r="E129" i="19"/>
  <c r="F130" i="20"/>
  <c r="E130" i="19"/>
  <c r="F131" i="20"/>
  <c r="E131" i="19"/>
  <c r="F132" i="20"/>
  <c r="E132" i="19"/>
  <c r="F133" i="20"/>
  <c r="E133" i="19"/>
  <c r="F134" i="20"/>
  <c r="E134" i="19"/>
  <c r="F135" i="20"/>
  <c r="E135" i="19"/>
  <c r="F136" i="20"/>
  <c r="E136" i="19"/>
  <c r="F137" i="20"/>
  <c r="E137" i="19"/>
  <c r="F138" i="20"/>
  <c r="E138" i="19"/>
  <c r="F139" i="20"/>
  <c r="E139" i="19"/>
  <c r="F140" i="20"/>
  <c r="E140" i="19"/>
  <c r="F141" i="20"/>
  <c r="E141" i="19"/>
  <c r="F142" i="20"/>
  <c r="E142" i="19"/>
  <c r="F143" i="20"/>
  <c r="E143" i="19"/>
  <c r="F144" i="20"/>
  <c r="E144" i="19"/>
  <c r="F145" i="20"/>
  <c r="E145" i="19"/>
  <c r="F146" i="20"/>
  <c r="E146" i="19"/>
  <c r="F147" i="20"/>
  <c r="E147" i="19"/>
  <c r="F148" i="20"/>
  <c r="E148" i="19"/>
  <c r="F149" i="20"/>
  <c r="E149" i="19"/>
  <c r="F150" i="20"/>
  <c r="E150" i="19"/>
  <c r="F151" i="20"/>
  <c r="E151" i="19"/>
  <c r="F152" i="20"/>
  <c r="E152" i="19"/>
  <c r="F153" i="20"/>
  <c r="E153" i="19"/>
  <c r="F154" i="20"/>
  <c r="E154" i="19"/>
  <c r="F155" i="20"/>
  <c r="E155" i="19"/>
  <c r="F156" i="20"/>
  <c r="E156" i="19"/>
  <c r="F157" i="20"/>
  <c r="E157" i="19"/>
  <c r="F158" i="20"/>
  <c r="E158" i="19"/>
  <c r="F159" i="20"/>
  <c r="E159" i="19"/>
  <c r="F160" i="20"/>
  <c r="E160" i="19"/>
  <c r="F161" i="20"/>
  <c r="E161" i="19"/>
  <c r="F162" i="20"/>
  <c r="E162" i="19"/>
  <c r="F163" i="20"/>
  <c r="E163" i="19"/>
  <c r="F164" i="20"/>
  <c r="E164" i="19"/>
  <c r="F165" i="20"/>
  <c r="E165" i="19"/>
  <c r="F166" i="20"/>
  <c r="E166" i="19"/>
  <c r="F167" i="20"/>
  <c r="E167" i="19"/>
  <c r="F168" i="20"/>
  <c r="E168" i="19"/>
  <c r="F169" i="20"/>
  <c r="E169" i="19"/>
  <c r="F170" i="20"/>
  <c r="E170" i="19"/>
  <c r="F171" i="20"/>
  <c r="E171" i="19"/>
  <c r="F172" i="20"/>
  <c r="E172" i="19"/>
  <c r="F173" i="20"/>
  <c r="E173" i="19"/>
  <c r="F174" i="20"/>
  <c r="E174" i="19"/>
  <c r="F175" i="20"/>
  <c r="E175" i="19"/>
  <c r="F176" i="20"/>
  <c r="E176" i="19"/>
  <c r="F177" i="20"/>
  <c r="E177" i="19"/>
  <c r="F178" i="20"/>
  <c r="E178" i="19"/>
  <c r="F179" i="20"/>
  <c r="E179" i="19"/>
  <c r="F180" i="20"/>
  <c r="E180" i="19"/>
  <c r="F181" i="20"/>
  <c r="E181" i="19"/>
  <c r="F182" i="20"/>
  <c r="E182" i="19"/>
  <c r="F183" i="20"/>
  <c r="E183" i="19"/>
  <c r="F184" i="20"/>
  <c r="E184" i="19"/>
  <c r="F185" i="20"/>
  <c r="E185" i="19"/>
  <c r="F186" i="20"/>
  <c r="E186" i="19"/>
  <c r="F187" i="20"/>
  <c r="E187" i="19"/>
  <c r="F188" i="20"/>
  <c r="E188" i="19"/>
  <c r="F189" i="20"/>
  <c r="E189" i="19"/>
  <c r="F190" i="20"/>
  <c r="E190" i="19"/>
  <c r="F191" i="20"/>
  <c r="E191" i="19"/>
  <c r="F192" i="20"/>
  <c r="E192" i="19"/>
  <c r="F193" i="20"/>
  <c r="E193" i="19"/>
  <c r="F194" i="20"/>
  <c r="E194" i="19"/>
  <c r="F195" i="20"/>
  <c r="E195" i="19"/>
  <c r="F196" i="20"/>
  <c r="E196" i="19"/>
  <c r="F197" i="20"/>
  <c r="E197" i="19"/>
  <c r="F198" i="20"/>
  <c r="E198" i="19"/>
  <c r="F199" i="20"/>
  <c r="E199" i="19"/>
  <c r="F200" i="20"/>
  <c r="E200" i="19"/>
  <c r="F22" i="28"/>
  <c r="E22" i="13"/>
  <c r="E30" i="13"/>
  <c r="F38" i="28"/>
  <c r="E38" i="13"/>
  <c r="F46" i="28"/>
  <c r="E46" i="13"/>
  <c r="F54" i="28"/>
  <c r="E54" i="13"/>
  <c r="BB62" i="12"/>
  <c r="F62" i="28"/>
  <c r="E62" i="13"/>
  <c r="F70" i="28"/>
  <c r="E70" i="13"/>
  <c r="F78" i="28"/>
  <c r="E78" i="13"/>
  <c r="BB86" i="12"/>
  <c r="E86" i="13"/>
  <c r="BB94" i="12"/>
  <c r="E94" i="13"/>
  <c r="F24" i="15"/>
  <c r="F32" i="15"/>
  <c r="F40" i="15"/>
  <c r="F48" i="15"/>
  <c r="F56" i="15"/>
  <c r="F64" i="15"/>
  <c r="F72" i="15"/>
  <c r="F80" i="15"/>
  <c r="F88" i="15"/>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F224" i="15"/>
  <c r="F232" i="15"/>
  <c r="F240" i="15"/>
  <c r="F248" i="15"/>
  <c r="F256" i="15"/>
  <c r="F264" i="15"/>
  <c r="O264" i="15" s="1"/>
  <c r="AP31" i="18"/>
  <c r="AR31" i="18" s="1"/>
  <c r="J45" i="25"/>
  <c r="J105" i="25"/>
  <c r="J63" i="25"/>
  <c r="J172" i="25"/>
  <c r="F32" i="28"/>
  <c r="E32" i="13"/>
  <c r="BB64" i="12"/>
  <c r="E64" i="13"/>
  <c r="E23" i="13"/>
  <c r="F23" i="28"/>
  <c r="E31" i="13"/>
  <c r="F39" i="28"/>
  <c r="E39" i="13"/>
  <c r="BB47" i="12"/>
  <c r="E47" i="13"/>
  <c r="F47" i="28"/>
  <c r="F55" i="28"/>
  <c r="E55" i="13"/>
  <c r="BB63" i="12"/>
  <c r="E63" i="13"/>
  <c r="F63" i="28"/>
  <c r="BB71" i="12"/>
  <c r="E71" i="13"/>
  <c r="F79" i="28"/>
  <c r="E79" i="13"/>
  <c r="E87" i="13"/>
  <c r="F87" i="28"/>
  <c r="E95" i="13"/>
  <c r="F25" i="15"/>
  <c r="F33" i="15"/>
  <c r="F41" i="15"/>
  <c r="F49" i="15"/>
  <c r="F57" i="15"/>
  <c r="F65" i="15"/>
  <c r="F73" i="15"/>
  <c r="F81" i="15"/>
  <c r="F89" i="15"/>
  <c r="F97" i="15"/>
  <c r="F105" i="15"/>
  <c r="F113" i="15"/>
  <c r="F121" i="15"/>
  <c r="F129" i="15"/>
  <c r="F137" i="15"/>
  <c r="O137" i="15" s="1"/>
  <c r="F145" i="15"/>
  <c r="F153" i="15"/>
  <c r="F161" i="15"/>
  <c r="F169" i="15"/>
  <c r="F177" i="15"/>
  <c r="F185" i="15"/>
  <c r="F193" i="15"/>
  <c r="F201" i="15"/>
  <c r="F209" i="15"/>
  <c r="O209" i="15" s="1"/>
  <c r="F217" i="15"/>
  <c r="O217" i="15" s="1"/>
  <c r="F225" i="15"/>
  <c r="O225" i="15" s="1"/>
  <c r="F233" i="15"/>
  <c r="F241" i="15"/>
  <c r="O241" i="15" s="1"/>
  <c r="F249" i="15"/>
  <c r="F257" i="15"/>
  <c r="F265" i="15"/>
  <c r="AP57" i="18"/>
  <c r="AR57" i="18" s="1"/>
  <c r="J65" i="27"/>
  <c r="J201" i="25"/>
  <c r="J169" i="25"/>
  <c r="J141" i="25"/>
  <c r="J206" i="25"/>
  <c r="J78" i="25"/>
  <c r="J142" i="25"/>
  <c r="F26" i="15"/>
  <c r="F34" i="15"/>
  <c r="F42" i="15"/>
  <c r="F50" i="15"/>
  <c r="F58" i="15"/>
  <c r="F66" i="15"/>
  <c r="F74" i="15"/>
  <c r="F82" i="15"/>
  <c r="F90" i="15"/>
  <c r="F98" i="15"/>
  <c r="F106" i="15"/>
  <c r="F114" i="15"/>
  <c r="O114" i="15" s="1"/>
  <c r="F122" i="15"/>
  <c r="F130" i="15"/>
  <c r="F138" i="15"/>
  <c r="F146" i="15"/>
  <c r="F154" i="15"/>
  <c r="F162" i="15"/>
  <c r="F170" i="15"/>
  <c r="F178" i="15"/>
  <c r="F186" i="15"/>
  <c r="O186" i="15" s="1"/>
  <c r="F194" i="15"/>
  <c r="O194" i="15" s="1"/>
  <c r="F202" i="15"/>
  <c r="O202" i="15" s="1"/>
  <c r="F210" i="15"/>
  <c r="F218" i="15"/>
  <c r="F226" i="15"/>
  <c r="F234" i="15"/>
  <c r="O234" i="15" s="1"/>
  <c r="F242" i="15"/>
  <c r="F250" i="15"/>
  <c r="F258" i="15"/>
  <c r="F266" i="15"/>
  <c r="O266" i="15" s="1"/>
  <c r="AP70" i="18"/>
  <c r="AR70" i="18" s="1"/>
  <c r="E56" i="13"/>
  <c r="BB96" i="12"/>
  <c r="E96" i="13"/>
  <c r="F27" i="15"/>
  <c r="F35" i="15"/>
  <c r="F43" i="15"/>
  <c r="F51" i="15"/>
  <c r="F59" i="15"/>
  <c r="F67" i="15"/>
  <c r="F75" i="15"/>
  <c r="F83" i="15"/>
  <c r="F91" i="15"/>
  <c r="F99" i="15"/>
  <c r="F107" i="15"/>
  <c r="F115" i="15"/>
  <c r="F123" i="15"/>
  <c r="F131" i="15"/>
  <c r="F139" i="15"/>
  <c r="F147" i="15"/>
  <c r="F155" i="15"/>
  <c r="F163" i="15"/>
  <c r="F171" i="15"/>
  <c r="F179" i="15"/>
  <c r="F187" i="15"/>
  <c r="F195" i="15"/>
  <c r="F203" i="15"/>
  <c r="F211" i="15"/>
  <c r="O211" i="15" s="1"/>
  <c r="F219" i="15"/>
  <c r="O219" i="15" s="1"/>
  <c r="F227" i="15"/>
  <c r="F235" i="15"/>
  <c r="F243" i="15"/>
  <c r="O243" i="15" s="1"/>
  <c r="F251" i="15"/>
  <c r="F259" i="15"/>
  <c r="F267" i="15"/>
  <c r="O267" i="15" s="1"/>
  <c r="AP83" i="18"/>
  <c r="AR83" i="18" s="1"/>
  <c r="F24" i="28"/>
  <c r="E24" i="13"/>
  <c r="BB72" i="12"/>
  <c r="E72" i="13"/>
  <c r="F33" i="28"/>
  <c r="E33" i="13"/>
  <c r="BB49" i="12"/>
  <c r="F49" i="28"/>
  <c r="E49" i="13"/>
  <c r="E57" i="13"/>
  <c r="F73" i="28"/>
  <c r="E73" i="13"/>
  <c r="BB81" i="12"/>
  <c r="F81" i="28"/>
  <c r="E81" i="13"/>
  <c r="BB97" i="12"/>
  <c r="E97" i="13"/>
  <c r="F26" i="28"/>
  <c r="E26" i="13"/>
  <c r="E34" i="13"/>
  <c r="E42" i="13"/>
  <c r="F50" i="28"/>
  <c r="E50" i="13"/>
  <c r="E58" i="13"/>
  <c r="BB66" i="12"/>
  <c r="F66" i="28"/>
  <c r="E66" i="13"/>
  <c r="F74" i="28"/>
  <c r="E74" i="13"/>
  <c r="BB82" i="12"/>
  <c r="AS82" i="12" s="1"/>
  <c r="F82" i="28"/>
  <c r="E82" i="13"/>
  <c r="E90" i="13"/>
  <c r="BB98" i="12"/>
  <c r="AG98" i="12" s="1"/>
  <c r="E98" i="13"/>
  <c r="F20" i="15"/>
  <c r="F28" i="15"/>
  <c r="O28" i="15" s="1"/>
  <c r="F36" i="15"/>
  <c r="O36" i="15" s="1"/>
  <c r="F44" i="15"/>
  <c r="F52" i="15"/>
  <c r="O52" i="15" s="1"/>
  <c r="F60" i="15"/>
  <c r="O60" i="15" s="1"/>
  <c r="F68" i="15"/>
  <c r="F76" i="15"/>
  <c r="F84" i="15"/>
  <c r="O84" i="15" s="1"/>
  <c r="F92" i="15"/>
  <c r="F100" i="15"/>
  <c r="F108" i="15"/>
  <c r="F116" i="15"/>
  <c r="F124" i="15"/>
  <c r="F132" i="15"/>
  <c r="F140" i="15"/>
  <c r="O140" i="15" s="1"/>
  <c r="F148" i="15"/>
  <c r="F156" i="15"/>
  <c r="F164" i="15"/>
  <c r="F172" i="15"/>
  <c r="F180" i="15"/>
  <c r="F188" i="15"/>
  <c r="F196" i="15"/>
  <c r="F204" i="15"/>
  <c r="O204" i="15" s="1"/>
  <c r="F212" i="15"/>
  <c r="F220" i="15"/>
  <c r="F228" i="15"/>
  <c r="F236" i="15"/>
  <c r="F244" i="15"/>
  <c r="F252" i="15"/>
  <c r="F260" i="15"/>
  <c r="F201" i="20"/>
  <c r="AP97" i="18"/>
  <c r="AR97" i="18" s="1"/>
  <c r="J107" i="27"/>
  <c r="J75" i="27"/>
  <c r="J29" i="27"/>
  <c r="BI79" i="24"/>
  <c r="J114" i="25"/>
  <c r="J210" i="25"/>
  <c r="J173" i="25"/>
  <c r="J67" i="25"/>
  <c r="J75" i="25"/>
  <c r="J146" i="25"/>
  <c r="J77" i="25"/>
  <c r="J220" i="25"/>
  <c r="J174" i="25"/>
  <c r="J40" i="25"/>
  <c r="J28" i="25"/>
  <c r="E40" i="13"/>
  <c r="F80" i="28"/>
  <c r="E80" i="13"/>
  <c r="F27" i="28"/>
  <c r="E27" i="13"/>
  <c r="F35" i="28"/>
  <c r="E35" i="13"/>
  <c r="E43" i="13"/>
  <c r="F51" i="28"/>
  <c r="E51" i="13"/>
  <c r="F59" i="28"/>
  <c r="E59" i="13"/>
  <c r="BB67" i="12"/>
  <c r="E67" i="13"/>
  <c r="E75" i="13"/>
  <c r="BB83" i="12"/>
  <c r="F83" i="28"/>
  <c r="E83" i="13"/>
  <c r="F91" i="28"/>
  <c r="E91" i="13"/>
  <c r="BB99" i="12"/>
  <c r="E99" i="13"/>
  <c r="F21" i="15"/>
  <c r="F29" i="15"/>
  <c r="O29" i="15" s="1"/>
  <c r="F37" i="15"/>
  <c r="F45" i="15"/>
  <c r="F53" i="15"/>
  <c r="F61" i="15"/>
  <c r="F69" i="15"/>
  <c r="F77" i="15"/>
  <c r="F85" i="15"/>
  <c r="F93" i="15"/>
  <c r="F101" i="15"/>
  <c r="O101" i="15" s="1"/>
  <c r="F109" i="15"/>
  <c r="O109" i="15" s="1"/>
  <c r="F117" i="15"/>
  <c r="O117" i="15" s="1"/>
  <c r="F125" i="15"/>
  <c r="F133" i="15"/>
  <c r="F141" i="15"/>
  <c r="F149" i="15"/>
  <c r="F157" i="15"/>
  <c r="F165" i="15"/>
  <c r="F173" i="15"/>
  <c r="F181" i="15"/>
  <c r="F189" i="15"/>
  <c r="F197" i="15"/>
  <c r="F205" i="15"/>
  <c r="F213" i="15"/>
  <c r="F221" i="15"/>
  <c r="F229" i="15"/>
  <c r="F237" i="15"/>
  <c r="F245" i="15"/>
  <c r="F253" i="15"/>
  <c r="F261" i="15"/>
  <c r="AC134" i="18"/>
  <c r="H134" i="20"/>
  <c r="G134" i="19"/>
  <c r="J125" i="27"/>
  <c r="J105" i="27"/>
  <c r="J73" i="27"/>
  <c r="J43" i="27"/>
  <c r="J205" i="25"/>
  <c r="J82" i="25"/>
  <c r="J195" i="25"/>
  <c r="J218" i="25"/>
  <c r="F20" i="28"/>
  <c r="F20" i="12"/>
  <c r="F28" i="28"/>
  <c r="E28" i="13"/>
  <c r="E36" i="13"/>
  <c r="F44" i="28"/>
  <c r="E44" i="13"/>
  <c r="BB52" i="12"/>
  <c r="F52" i="28"/>
  <c r="E52" i="13"/>
  <c r="BB60" i="12"/>
  <c r="AV60" i="12" s="1"/>
  <c r="F60" i="28"/>
  <c r="E60" i="13"/>
  <c r="F68" i="28"/>
  <c r="E68" i="13"/>
  <c r="F76" i="28"/>
  <c r="E76" i="13"/>
  <c r="BB84" i="12"/>
  <c r="F84" i="28"/>
  <c r="E84" i="13"/>
  <c r="BB92" i="12"/>
  <c r="F92" i="28"/>
  <c r="E92" i="13"/>
  <c r="BB100" i="12"/>
  <c r="E100" i="13"/>
  <c r="P226" i="14"/>
  <c r="P250" i="14"/>
  <c r="F22" i="15"/>
  <c r="F30" i="15"/>
  <c r="F38" i="15"/>
  <c r="F46" i="15"/>
  <c r="F54" i="15"/>
  <c r="F62" i="15"/>
  <c r="F70" i="15"/>
  <c r="F78" i="15"/>
  <c r="F86" i="15"/>
  <c r="F94" i="15"/>
  <c r="F102" i="15"/>
  <c r="F110" i="15"/>
  <c r="F118" i="15"/>
  <c r="F126" i="15"/>
  <c r="F134" i="15"/>
  <c r="F142" i="15"/>
  <c r="F150" i="15"/>
  <c r="F158" i="15"/>
  <c r="F166" i="15"/>
  <c r="F174" i="15"/>
  <c r="O174" i="15" s="1"/>
  <c r="F182" i="15"/>
  <c r="F190" i="15"/>
  <c r="F198" i="15"/>
  <c r="F206" i="15"/>
  <c r="F214" i="15"/>
  <c r="O214" i="15" s="1"/>
  <c r="F222" i="15"/>
  <c r="O222" i="15" s="1"/>
  <c r="F230" i="15"/>
  <c r="F238" i="15"/>
  <c r="F246" i="15"/>
  <c r="F254" i="15"/>
  <c r="F262" i="15"/>
  <c r="F202" i="20"/>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AC147" i="18"/>
  <c r="H147" i="20"/>
  <c r="G147" i="19"/>
  <c r="J139" i="27"/>
  <c r="J87" i="27"/>
  <c r="J41" i="27"/>
  <c r="BH64" i="26"/>
  <c r="J191" i="25"/>
  <c r="J110" i="25"/>
  <c r="J124" i="25"/>
  <c r="J188" i="25"/>
  <c r="J137" i="25"/>
  <c r="M28" i="40"/>
  <c r="N28" i="40" s="1"/>
  <c r="O28" i="40" s="1"/>
  <c r="F48" i="28"/>
  <c r="E48" i="13"/>
  <c r="BB88" i="12"/>
  <c r="AS88" i="12" s="1"/>
  <c r="F88" i="28"/>
  <c r="E88" i="13"/>
  <c r="E25" i="13"/>
  <c r="F41" i="28"/>
  <c r="E41" i="13"/>
  <c r="BB65" i="12"/>
  <c r="F65" i="28"/>
  <c r="E65" i="13"/>
  <c r="E89" i="13"/>
  <c r="F21" i="28"/>
  <c r="E21" i="13"/>
  <c r="F29" i="28"/>
  <c r="E29" i="13"/>
  <c r="F37" i="28"/>
  <c r="E37" i="13"/>
  <c r="F45" i="28"/>
  <c r="E45" i="13"/>
  <c r="F53" i="28"/>
  <c r="E53" i="13"/>
  <c r="BB61" i="12"/>
  <c r="AM61" i="12" s="1"/>
  <c r="E61" i="13"/>
  <c r="F69" i="28"/>
  <c r="E69" i="13"/>
  <c r="F77" i="28"/>
  <c r="E77" i="13"/>
  <c r="BB85" i="12"/>
  <c r="F85" i="28"/>
  <c r="E85" i="13"/>
  <c r="F93" i="28"/>
  <c r="E93" i="13"/>
  <c r="F23" i="15"/>
  <c r="F31" i="15"/>
  <c r="F39" i="15"/>
  <c r="F47" i="15"/>
  <c r="F55" i="15"/>
  <c r="F63" i="15"/>
  <c r="F71" i="15"/>
  <c r="F79" i="15"/>
  <c r="F87" i="15"/>
  <c r="F95" i="15"/>
  <c r="F103" i="15"/>
  <c r="F111" i="15"/>
  <c r="F119" i="15"/>
  <c r="O119" i="15" s="1"/>
  <c r="F127" i="15"/>
  <c r="F135" i="15"/>
  <c r="F143" i="15"/>
  <c r="F151" i="15"/>
  <c r="F159" i="15"/>
  <c r="F167" i="15"/>
  <c r="F175" i="15"/>
  <c r="F183" i="15"/>
  <c r="O183" i="15" s="1"/>
  <c r="F191" i="15"/>
  <c r="F199" i="15"/>
  <c r="F207" i="15"/>
  <c r="F215" i="15"/>
  <c r="F223" i="15"/>
  <c r="F231" i="15"/>
  <c r="F239" i="15"/>
  <c r="F247" i="15"/>
  <c r="O247" i="15" s="1"/>
  <c r="F255" i="15"/>
  <c r="F24" i="20"/>
  <c r="F32" i="20"/>
  <c r="F40" i="20"/>
  <c r="F48" i="20"/>
  <c r="F56" i="20"/>
  <c r="F64" i="20"/>
  <c r="F72" i="20"/>
  <c r="F25" i="20"/>
  <c r="F33" i="20"/>
  <c r="F41" i="20"/>
  <c r="F49" i="20"/>
  <c r="F57" i="20"/>
  <c r="O57" i="20" s="1"/>
  <c r="F65" i="20"/>
  <c r="F73" i="20"/>
  <c r="F26" i="20"/>
  <c r="F34" i="20"/>
  <c r="F42" i="20"/>
  <c r="F50" i="20"/>
  <c r="F58" i="20"/>
  <c r="F66" i="20"/>
  <c r="F74" i="20"/>
  <c r="F82" i="20"/>
  <c r="F27" i="20"/>
  <c r="F35" i="20"/>
  <c r="F43" i="20"/>
  <c r="F51" i="20"/>
  <c r="F59" i="20"/>
  <c r="F67" i="20"/>
  <c r="F75" i="20"/>
  <c r="F21" i="20"/>
  <c r="F29" i="20"/>
  <c r="F37" i="20"/>
  <c r="F45" i="20"/>
  <c r="F53" i="20"/>
  <c r="F61" i="20"/>
  <c r="F69" i="20"/>
  <c r="F77" i="20"/>
  <c r="F22" i="20"/>
  <c r="F30" i="20"/>
  <c r="F38" i="20"/>
  <c r="F46" i="20"/>
  <c r="F54" i="20"/>
  <c r="F62" i="20"/>
  <c r="F70" i="20"/>
  <c r="O70" i="20" s="1"/>
  <c r="F78" i="20"/>
  <c r="F44" i="20"/>
  <c r="F76" i="20"/>
  <c r="F87" i="20"/>
  <c r="F95" i="20"/>
  <c r="F103" i="20"/>
  <c r="F111" i="20"/>
  <c r="O111" i="20" s="1"/>
  <c r="F207" i="20"/>
  <c r="O207" i="20" s="1"/>
  <c r="F215" i="20"/>
  <c r="O215" i="20" s="1"/>
  <c r="F223" i="20"/>
  <c r="O223" i="20" s="1"/>
  <c r="F231" i="20"/>
  <c r="O231" i="20" s="1"/>
  <c r="F239" i="20"/>
  <c r="O239" i="20" s="1"/>
  <c r="F247" i="20"/>
  <c r="O247" i="20" s="1"/>
  <c r="F255" i="20"/>
  <c r="O255" i="20" s="1"/>
  <c r="F263" i="20"/>
  <c r="O263" i="20" s="1"/>
  <c r="F271" i="20"/>
  <c r="O271" i="20" s="1"/>
  <c r="F47" i="20"/>
  <c r="F79" i="20"/>
  <c r="F88" i="20"/>
  <c r="F96" i="20"/>
  <c r="F104" i="20"/>
  <c r="F112" i="20"/>
  <c r="O112" i="20" s="1"/>
  <c r="F208" i="20"/>
  <c r="O208" i="20" s="1"/>
  <c r="F216" i="20"/>
  <c r="O216" i="20" s="1"/>
  <c r="F224" i="20"/>
  <c r="O224" i="20" s="1"/>
  <c r="F232" i="20"/>
  <c r="O232" i="20" s="1"/>
  <c r="F240" i="20"/>
  <c r="O240" i="20" s="1"/>
  <c r="F248" i="20"/>
  <c r="O248" i="20" s="1"/>
  <c r="F256" i="20"/>
  <c r="O256" i="20" s="1"/>
  <c r="F264" i="20"/>
  <c r="O264" i="20" s="1"/>
  <c r="F272" i="20"/>
  <c r="O272" i="20" s="1"/>
  <c r="F52" i="20"/>
  <c r="F80" i="20"/>
  <c r="F89" i="20"/>
  <c r="F97" i="20"/>
  <c r="O97" i="20" s="1"/>
  <c r="F105" i="20"/>
  <c r="F209" i="20"/>
  <c r="O209" i="20" s="1"/>
  <c r="F217" i="20"/>
  <c r="O217" i="20" s="1"/>
  <c r="F225" i="20"/>
  <c r="O225" i="20" s="1"/>
  <c r="F233" i="20"/>
  <c r="O233" i="20" s="1"/>
  <c r="F241" i="20"/>
  <c r="O241" i="20" s="1"/>
  <c r="F249" i="20"/>
  <c r="O249" i="20" s="1"/>
  <c r="F257" i="20"/>
  <c r="O257" i="20" s="1"/>
  <c r="F265" i="20"/>
  <c r="O265" i="20" s="1"/>
  <c r="F273" i="20"/>
  <c r="O273" i="20" s="1"/>
  <c r="F23" i="20"/>
  <c r="F55" i="20"/>
  <c r="F81" i="20"/>
  <c r="F90" i="20"/>
  <c r="F98" i="20"/>
  <c r="F106" i="20"/>
  <c r="F210" i="20"/>
  <c r="O210" i="20" s="1"/>
  <c r="F218" i="20"/>
  <c r="O218" i="20" s="1"/>
  <c r="F226" i="20"/>
  <c r="O226" i="20" s="1"/>
  <c r="F234" i="20"/>
  <c r="O234" i="20" s="1"/>
  <c r="F242" i="20"/>
  <c r="O242" i="20" s="1"/>
  <c r="F250" i="20"/>
  <c r="O250" i="20" s="1"/>
  <c r="F258" i="20"/>
  <c r="O258" i="20" s="1"/>
  <c r="F266" i="20"/>
  <c r="O266" i="20" s="1"/>
  <c r="F274" i="20"/>
  <c r="O274" i="20" s="1"/>
  <c r="F28" i="20"/>
  <c r="F60" i="20"/>
  <c r="F83" i="20"/>
  <c r="O83" i="20" s="1"/>
  <c r="F91" i="20"/>
  <c r="F99" i="20"/>
  <c r="F107" i="20"/>
  <c r="F203" i="20"/>
  <c r="O203" i="20" s="1"/>
  <c r="F211" i="20"/>
  <c r="O211" i="20" s="1"/>
  <c r="F219" i="20"/>
  <c r="O219" i="20" s="1"/>
  <c r="F227" i="20"/>
  <c r="O227" i="20" s="1"/>
  <c r="F235" i="20"/>
  <c r="O235" i="20" s="1"/>
  <c r="F243" i="20"/>
  <c r="O243" i="20" s="1"/>
  <c r="F251" i="20"/>
  <c r="O251" i="20" s="1"/>
  <c r="F259" i="20"/>
  <c r="O259" i="20" s="1"/>
  <c r="F267" i="20"/>
  <c r="O267" i="20" s="1"/>
  <c r="F275" i="20"/>
  <c r="O275" i="20" s="1"/>
  <c r="F31" i="20"/>
  <c r="O31" i="20" s="1"/>
  <c r="F63" i="20"/>
  <c r="F84" i="20"/>
  <c r="F92" i="20"/>
  <c r="F100" i="20"/>
  <c r="F108" i="20"/>
  <c r="F204" i="20"/>
  <c r="O204" i="20" s="1"/>
  <c r="F212" i="20"/>
  <c r="O212" i="20" s="1"/>
  <c r="F220" i="20"/>
  <c r="O220" i="20" s="1"/>
  <c r="F228" i="20"/>
  <c r="O228" i="20" s="1"/>
  <c r="F236" i="20"/>
  <c r="O236" i="20" s="1"/>
  <c r="F244" i="20"/>
  <c r="O244" i="20" s="1"/>
  <c r="F252" i="20"/>
  <c r="O252" i="20" s="1"/>
  <c r="F260" i="20"/>
  <c r="O260" i="20" s="1"/>
  <c r="F268" i="20"/>
  <c r="O268" i="20" s="1"/>
  <c r="F36" i="20"/>
  <c r="F68" i="20"/>
  <c r="F85" i="20"/>
  <c r="F93" i="20"/>
  <c r="F101" i="20"/>
  <c r="F109" i="20"/>
  <c r="F205" i="20"/>
  <c r="O205" i="20" s="1"/>
  <c r="F213" i="20"/>
  <c r="O213" i="20" s="1"/>
  <c r="F221" i="20"/>
  <c r="O221" i="20" s="1"/>
  <c r="F229" i="20"/>
  <c r="O229" i="20" s="1"/>
  <c r="F237" i="20"/>
  <c r="O237" i="20" s="1"/>
  <c r="F245" i="20"/>
  <c r="O245" i="20" s="1"/>
  <c r="F253" i="20"/>
  <c r="O253" i="20" s="1"/>
  <c r="F261" i="20"/>
  <c r="O261" i="20" s="1"/>
  <c r="F39" i="20"/>
  <c r="F71" i="20"/>
  <c r="F86" i="20"/>
  <c r="F94" i="20"/>
  <c r="F102" i="20"/>
  <c r="F110" i="20"/>
  <c r="O110" i="20" s="1"/>
  <c r="F206" i="20"/>
  <c r="O206" i="20" s="1"/>
  <c r="F214" i="20"/>
  <c r="O214" i="20" s="1"/>
  <c r="F222" i="20"/>
  <c r="O222" i="20" s="1"/>
  <c r="F230" i="20"/>
  <c r="O230" i="20" s="1"/>
  <c r="F238" i="20"/>
  <c r="O238" i="20" s="1"/>
  <c r="F246" i="20"/>
  <c r="O246" i="20" s="1"/>
  <c r="F254" i="20"/>
  <c r="O254" i="20" s="1"/>
  <c r="F262" i="20"/>
  <c r="O262" i="20" s="1"/>
  <c r="F270" i="20"/>
  <c r="O270" i="20" s="1"/>
  <c r="F269" i="20"/>
  <c r="O269" i="20" s="1"/>
  <c r="AC187" i="18"/>
  <c r="H187" i="20"/>
  <c r="G187" i="19"/>
  <c r="AX142" i="26"/>
  <c r="J55" i="27"/>
  <c r="J23" i="27"/>
  <c r="J178" i="25"/>
  <c r="J41" i="25"/>
  <c r="J84" i="25"/>
  <c r="J144" i="25"/>
  <c r="J68" i="25"/>
  <c r="J132" i="25"/>
  <c r="J159" i="25"/>
  <c r="J117" i="25"/>
  <c r="M27" i="40"/>
  <c r="N27" i="40" s="1"/>
  <c r="O27" i="40" s="1"/>
  <c r="AF92" i="26"/>
  <c r="BH109" i="26"/>
  <c r="BG117" i="26"/>
  <c r="BG81" i="26"/>
  <c r="AX73" i="26"/>
  <c r="BG85" i="26"/>
  <c r="AX97" i="26"/>
  <c r="BA54" i="26"/>
  <c r="BH35" i="26"/>
  <c r="AX75" i="26"/>
  <c r="AX60" i="26"/>
  <c r="BE44" i="26"/>
  <c r="BH59" i="26"/>
  <c r="AF118" i="26"/>
  <c r="AG118" i="26" s="1"/>
  <c r="AX124" i="26"/>
  <c r="BE96" i="24"/>
  <c r="BI100" i="24"/>
  <c r="AX94" i="26"/>
  <c r="AX102" i="26"/>
  <c r="AX125" i="26"/>
  <c r="BA46" i="26"/>
  <c r="BG143" i="26"/>
  <c r="BH51" i="26"/>
  <c r="BH53" i="26"/>
  <c r="AX86" i="26"/>
  <c r="BH86" i="26"/>
  <c r="BI86" i="26" s="1"/>
  <c r="BG58" i="26"/>
  <c r="BH95" i="26"/>
  <c r="BH71" i="26"/>
  <c r="AX82" i="26"/>
  <c r="AX98" i="26"/>
  <c r="BG82" i="26"/>
  <c r="BH78" i="26"/>
  <c r="AX54" i="26"/>
  <c r="AX43" i="26"/>
  <c r="BI93" i="24"/>
  <c r="BE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E65" i="24"/>
  <c r="BI105" i="24"/>
  <c r="BI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E155" i="24"/>
  <c r="BE121" i="24"/>
  <c r="BE91" i="24"/>
  <c r="BE67" i="24"/>
  <c r="BE77" i="24"/>
  <c r="BI67" i="24"/>
  <c r="BI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E198" i="24"/>
  <c r="BE73" i="24"/>
  <c r="BI77" i="24"/>
  <c r="BE71" i="24"/>
  <c r="BI40" i="24"/>
  <c r="BE63" i="24"/>
  <c r="BG84" i="26"/>
  <c r="BG52" i="26"/>
  <c r="BE40" i="26"/>
  <c r="BF114" i="26"/>
  <c r="BR114" i="26" s="1"/>
  <c r="BH90" i="26"/>
  <c r="BH79" i="26"/>
  <c r="BH63" i="26"/>
  <c r="BG47" i="26"/>
  <c r="AX88" i="26"/>
  <c r="BG46" i="26"/>
  <c r="BA56" i="26"/>
  <c r="BE142" i="24"/>
  <c r="BI91" i="24"/>
  <c r="BI85" i="24"/>
  <c r="BI71" i="24"/>
  <c r="BE105" i="24"/>
  <c r="BI63" i="24"/>
  <c r="BG145" i="26"/>
  <c r="AF150" i="26"/>
  <c r="AG150" i="26" s="1"/>
  <c r="AX145" i="26"/>
  <c r="BE133" i="26"/>
  <c r="AX116" i="26"/>
  <c r="BG100" i="26"/>
  <c r="BH88" i="26"/>
  <c r="BA100" i="26"/>
  <c r="AF64" i="26"/>
  <c r="AG64" i="26" s="1"/>
  <c r="AX52" i="26"/>
  <c r="BE60" i="26"/>
  <c r="BE56" i="26"/>
  <c r="BE64" i="24"/>
  <c r="BA133" i="26"/>
  <c r="AK114" i="26"/>
  <c r="AT114" i="26" s="1"/>
  <c r="BF112" i="26"/>
  <c r="AF88" i="26"/>
  <c r="AG88" i="26" s="1"/>
  <c r="AX100" i="26"/>
  <c r="AX84" i="26"/>
  <c r="BF88" i="26"/>
  <c r="BR88" i="26" s="1"/>
  <c r="BA40" i="26"/>
  <c r="BI64" i="24"/>
  <c r="BE40" i="24"/>
  <c r="AG92" i="26"/>
  <c r="BE92" i="26"/>
  <c r="BH80" i="26"/>
  <c r="BE52" i="26"/>
  <c r="BE36" i="24"/>
  <c r="BF106" i="26"/>
  <c r="BF90" i="26"/>
  <c r="AX139" i="26"/>
  <c r="BA135" i="26"/>
  <c r="BA108" i="26"/>
  <c r="BE108" i="26"/>
  <c r="AF60" i="26"/>
  <c r="BA52" i="26"/>
  <c r="BE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V72" i="12"/>
  <c r="AS72" i="12"/>
  <c r="AP72" i="12"/>
  <c r="AM72" i="12"/>
  <c r="AJ72" i="12"/>
  <c r="AG72" i="12"/>
  <c r="AD72" i="12"/>
  <c r="G72" i="13" s="1"/>
  <c r="AV88" i="12"/>
  <c r="AJ88" i="12"/>
  <c r="AV100" i="12"/>
  <c r="AS100" i="12"/>
  <c r="AP100" i="12"/>
  <c r="AM100" i="12"/>
  <c r="AD100" i="12"/>
  <c r="G100" i="13" s="1"/>
  <c r="AJ100" i="12"/>
  <c r="AG100" i="12"/>
  <c r="BB45" i="12"/>
  <c r="AV49" i="12"/>
  <c r="AS49" i="12"/>
  <c r="AP49" i="12"/>
  <c r="AM49" i="12"/>
  <c r="AJ49" i="12"/>
  <c r="AG49" i="12"/>
  <c r="AD49" i="12"/>
  <c r="G49" i="13" s="1"/>
  <c r="AP61" i="12"/>
  <c r="AD61" i="12"/>
  <c r="G61" i="13" s="1"/>
  <c r="AV65" i="12"/>
  <c r="AS65" i="12"/>
  <c r="AP65" i="12"/>
  <c r="AM65" i="12"/>
  <c r="AJ65" i="12"/>
  <c r="AG65" i="12"/>
  <c r="AD65" i="12"/>
  <c r="G65" i="13" s="1"/>
  <c r="BB73" i="12"/>
  <c r="AA73" i="12" s="1"/>
  <c r="BB77" i="12"/>
  <c r="AV81" i="12"/>
  <c r="AS81" i="12"/>
  <c r="AP81" i="12"/>
  <c r="AM81" i="12"/>
  <c r="AJ81" i="12"/>
  <c r="AG81" i="12"/>
  <c r="AD81" i="12"/>
  <c r="G81" i="13" s="1"/>
  <c r="AV85" i="12"/>
  <c r="AS85" i="12"/>
  <c r="AP85" i="12"/>
  <c r="AM85" i="12"/>
  <c r="AJ85" i="12"/>
  <c r="AG85" i="12"/>
  <c r="AD85" i="12"/>
  <c r="G85" i="13" s="1"/>
  <c r="BB89" i="12"/>
  <c r="AA89" i="12" s="1"/>
  <c r="BB93" i="12"/>
  <c r="AV97" i="12"/>
  <c r="AS97" i="12"/>
  <c r="AP97" i="12"/>
  <c r="AM97" i="12"/>
  <c r="AJ97" i="12"/>
  <c r="AG97" i="12"/>
  <c r="AD97" i="12"/>
  <c r="G97" i="13" s="1"/>
  <c r="AM60" i="12"/>
  <c r="AV96" i="12"/>
  <c r="AS96" i="12"/>
  <c r="AP96" i="12"/>
  <c r="AM96" i="12"/>
  <c r="AJ96" i="12"/>
  <c r="AG96" i="12"/>
  <c r="AD96" i="12"/>
  <c r="G96" i="13" s="1"/>
  <c r="AV62" i="12"/>
  <c r="AS62" i="12"/>
  <c r="AP62" i="12"/>
  <c r="AM62" i="12"/>
  <c r="AJ62" i="12"/>
  <c r="AG62" i="12"/>
  <c r="AD62" i="12"/>
  <c r="G62" i="13" s="1"/>
  <c r="AJ66" i="12"/>
  <c r="AG66" i="12"/>
  <c r="AV66" i="12"/>
  <c r="AS66" i="12"/>
  <c r="AP66" i="12"/>
  <c r="AM66" i="12"/>
  <c r="AD66" i="12"/>
  <c r="G66" i="13" s="1"/>
  <c r="BB70" i="12"/>
  <c r="AV82" i="12"/>
  <c r="AD82" i="12"/>
  <c r="G82" i="13" s="1"/>
  <c r="AV86" i="12"/>
  <c r="AS86" i="12"/>
  <c r="AP86" i="12"/>
  <c r="AM86" i="12"/>
  <c r="AJ86" i="12"/>
  <c r="AG86" i="12"/>
  <c r="AD86" i="12"/>
  <c r="G86" i="13" s="1"/>
  <c r="BB90" i="12"/>
  <c r="AV94" i="12"/>
  <c r="AS94" i="12"/>
  <c r="AP94" i="12"/>
  <c r="AM94" i="12"/>
  <c r="AJ94" i="12"/>
  <c r="AG94" i="12"/>
  <c r="AD94" i="12"/>
  <c r="G94" i="13" s="1"/>
  <c r="AJ98" i="12"/>
  <c r="AP98" i="12"/>
  <c r="AV52" i="12"/>
  <c r="AS52" i="12"/>
  <c r="AP52" i="12"/>
  <c r="AM52" i="12"/>
  <c r="AD52" i="12"/>
  <c r="G52" i="13" s="1"/>
  <c r="AJ52" i="12"/>
  <c r="AG52" i="12"/>
  <c r="AV64" i="12"/>
  <c r="AS64" i="12"/>
  <c r="AP64" i="12"/>
  <c r="AM64" i="12"/>
  <c r="AJ64" i="12"/>
  <c r="AG64" i="12"/>
  <c r="AD64" i="12"/>
  <c r="G64" i="13" s="1"/>
  <c r="AV84" i="12"/>
  <c r="AS84" i="12"/>
  <c r="AP84" i="12"/>
  <c r="AM84" i="12"/>
  <c r="AD84" i="12"/>
  <c r="G84" i="13" s="1"/>
  <c r="AJ84" i="12"/>
  <c r="AG84" i="12"/>
  <c r="AV92" i="12"/>
  <c r="AS92" i="12"/>
  <c r="AP92" i="12"/>
  <c r="AM92" i="12"/>
  <c r="AD92" i="12"/>
  <c r="G92" i="13" s="1"/>
  <c r="AJ92" i="12"/>
  <c r="AG92" i="12"/>
  <c r="AS47" i="12"/>
  <c r="AM47" i="12"/>
  <c r="AJ47" i="12"/>
  <c r="AG47" i="12"/>
  <c r="AV47" i="12"/>
  <c r="AP47" i="12"/>
  <c r="AD47" i="12"/>
  <c r="G47" i="13" s="1"/>
  <c r="BB51" i="12"/>
  <c r="BB55" i="12"/>
  <c r="AV63" i="12"/>
  <c r="AP63" i="12"/>
  <c r="AJ63" i="12"/>
  <c r="AG63" i="12"/>
  <c r="AD63" i="12"/>
  <c r="G63" i="13" s="1"/>
  <c r="AS63" i="12"/>
  <c r="AM63" i="12"/>
  <c r="AV67" i="12"/>
  <c r="AS67" i="12"/>
  <c r="AP67" i="12"/>
  <c r="AM67" i="12"/>
  <c r="AJ67" i="12"/>
  <c r="AG67" i="12"/>
  <c r="AD67" i="12"/>
  <c r="G67" i="13" s="1"/>
  <c r="AD71" i="12"/>
  <c r="G71" i="13" s="1"/>
  <c r="AV71" i="12"/>
  <c r="AS71" i="12"/>
  <c r="AP71" i="12"/>
  <c r="AM71" i="12"/>
  <c r="AJ71" i="12"/>
  <c r="AG71" i="12"/>
  <c r="BB75" i="12"/>
  <c r="BB79" i="12"/>
  <c r="AV83" i="12"/>
  <c r="AS83" i="12"/>
  <c r="AP83" i="12"/>
  <c r="AM83" i="12"/>
  <c r="AJ83" i="12"/>
  <c r="AG83" i="12"/>
  <c r="AD83" i="12"/>
  <c r="G83" i="13" s="1"/>
  <c r="BB87" i="12"/>
  <c r="BB91" i="12"/>
  <c r="BB95" i="12"/>
  <c r="AA95" i="12" s="1"/>
  <c r="AV99" i="12"/>
  <c r="AS99" i="12"/>
  <c r="AP99" i="12"/>
  <c r="AM99" i="12"/>
  <c r="AJ99" i="12"/>
  <c r="AG99" i="12"/>
  <c r="AD99" i="12"/>
  <c r="G99" i="13" s="1"/>
  <c r="J21" i="40"/>
  <c r="H21" i="40"/>
  <c r="G21" i="40"/>
  <c r="I21" i="40"/>
  <c r="F21" i="40"/>
  <c r="O105" i="23"/>
  <c r="J105" i="22"/>
  <c r="D107" i="23"/>
  <c r="C107" i="22"/>
  <c r="J107" i="22"/>
  <c r="O107" i="23"/>
  <c r="D105" i="23"/>
  <c r="C105" i="22"/>
  <c r="E21" i="17"/>
  <c r="J21" i="17" s="1"/>
  <c r="E25" i="17"/>
  <c r="J25" i="17" s="1"/>
  <c r="E23" i="17"/>
  <c r="J23" i="17" s="1"/>
  <c r="E24" i="17"/>
  <c r="J24" i="17" s="1"/>
  <c r="E22" i="17"/>
  <c r="J22" i="17" s="1"/>
  <c r="E26" i="17"/>
  <c r="J26" i="17" s="1"/>
  <c r="E20" i="17"/>
  <c r="J57" i="19"/>
  <c r="J97" i="19"/>
  <c r="J205" i="19"/>
  <c r="E209" i="19"/>
  <c r="J209" i="19" s="1"/>
  <c r="E213" i="19"/>
  <c r="J213" i="19" s="1"/>
  <c r="E217" i="19"/>
  <c r="J217" i="19" s="1"/>
  <c r="E221" i="19"/>
  <c r="J221" i="19" s="1"/>
  <c r="E225" i="19"/>
  <c r="J225" i="19" s="1"/>
  <c r="E229" i="19"/>
  <c r="J229" i="19" s="1"/>
  <c r="E233" i="19"/>
  <c r="J233" i="19" s="1"/>
  <c r="E237" i="19"/>
  <c r="J237" i="19" s="1"/>
  <c r="E241" i="19"/>
  <c r="J241" i="19" s="1"/>
  <c r="E245" i="19"/>
  <c r="J245" i="19" s="1"/>
  <c r="E249" i="19"/>
  <c r="J249" i="19" s="1"/>
  <c r="E253" i="19"/>
  <c r="J253" i="19" s="1"/>
  <c r="E257" i="19"/>
  <c r="J257" i="19" s="1"/>
  <c r="E261" i="19"/>
  <c r="J261" i="19" s="1"/>
  <c r="E265" i="19"/>
  <c r="J265" i="19" s="1"/>
  <c r="E269" i="19"/>
  <c r="J269" i="19" s="1"/>
  <c r="E273" i="19"/>
  <c r="J273" i="19" s="1"/>
  <c r="E212" i="19"/>
  <c r="J212" i="19" s="1"/>
  <c r="E224" i="19"/>
  <c r="J224" i="19" s="1"/>
  <c r="E236" i="19"/>
  <c r="J236" i="19" s="1"/>
  <c r="E248" i="19"/>
  <c r="J248" i="19" s="1"/>
  <c r="E260" i="19"/>
  <c r="J260" i="19" s="1"/>
  <c r="E272" i="19"/>
  <c r="J272" i="19" s="1"/>
  <c r="J70" i="19"/>
  <c r="J110" i="19"/>
  <c r="E206" i="19"/>
  <c r="J206" i="19" s="1"/>
  <c r="E210" i="19"/>
  <c r="J210" i="19" s="1"/>
  <c r="E214" i="19"/>
  <c r="J214" i="19" s="1"/>
  <c r="E218" i="19"/>
  <c r="J218" i="19" s="1"/>
  <c r="E222" i="19"/>
  <c r="J222" i="19" s="1"/>
  <c r="E226" i="19"/>
  <c r="J226" i="19" s="1"/>
  <c r="E230" i="19"/>
  <c r="J230" i="19" s="1"/>
  <c r="E234" i="19"/>
  <c r="J234" i="19" s="1"/>
  <c r="E238" i="19"/>
  <c r="J238" i="19" s="1"/>
  <c r="E242" i="19"/>
  <c r="J242" i="19" s="1"/>
  <c r="E246" i="19"/>
  <c r="J246" i="19" s="1"/>
  <c r="E250" i="19"/>
  <c r="J250" i="19" s="1"/>
  <c r="E254" i="19"/>
  <c r="J254" i="19" s="1"/>
  <c r="E258" i="19"/>
  <c r="J258" i="19" s="1"/>
  <c r="E262" i="19"/>
  <c r="J262" i="19" s="1"/>
  <c r="E266" i="19"/>
  <c r="J266" i="19" s="1"/>
  <c r="E270" i="19"/>
  <c r="J270" i="19" s="1"/>
  <c r="E274" i="19"/>
  <c r="J274" i="19" s="1"/>
  <c r="E208" i="19"/>
  <c r="J208" i="19" s="1"/>
  <c r="E220" i="19"/>
  <c r="J220" i="19" s="1"/>
  <c r="E232" i="19"/>
  <c r="J232" i="19" s="1"/>
  <c r="E244" i="19"/>
  <c r="J244" i="19" s="1"/>
  <c r="E252" i="19"/>
  <c r="J252" i="19" s="1"/>
  <c r="E268" i="19"/>
  <c r="J268" i="19" s="1"/>
  <c r="J31" i="19"/>
  <c r="J83" i="19"/>
  <c r="J111" i="19"/>
  <c r="J203" i="19"/>
  <c r="E207" i="19"/>
  <c r="J207" i="19" s="1"/>
  <c r="E211" i="19"/>
  <c r="J211" i="19" s="1"/>
  <c r="E215" i="19"/>
  <c r="J215" i="19" s="1"/>
  <c r="E219" i="19"/>
  <c r="J219" i="19" s="1"/>
  <c r="E223" i="19"/>
  <c r="J223" i="19" s="1"/>
  <c r="E227" i="19"/>
  <c r="J227" i="19" s="1"/>
  <c r="E231" i="19"/>
  <c r="J231" i="19" s="1"/>
  <c r="E235" i="19"/>
  <c r="J235" i="19" s="1"/>
  <c r="E239" i="19"/>
  <c r="J239" i="19" s="1"/>
  <c r="E243" i="19"/>
  <c r="J243" i="19" s="1"/>
  <c r="E247" i="19"/>
  <c r="J247" i="19" s="1"/>
  <c r="E251" i="19"/>
  <c r="J251" i="19" s="1"/>
  <c r="E255" i="19"/>
  <c r="J255" i="19" s="1"/>
  <c r="E259" i="19"/>
  <c r="J259" i="19" s="1"/>
  <c r="E263" i="19"/>
  <c r="J263" i="19" s="1"/>
  <c r="E267" i="19"/>
  <c r="J267" i="19" s="1"/>
  <c r="E271" i="19"/>
  <c r="J271" i="19" s="1"/>
  <c r="E275" i="19"/>
  <c r="J275" i="19" s="1"/>
  <c r="J112" i="19"/>
  <c r="J204" i="19"/>
  <c r="E216" i="19"/>
  <c r="J216" i="19" s="1"/>
  <c r="E228" i="19"/>
  <c r="J228" i="19" s="1"/>
  <c r="E240" i="19"/>
  <c r="J240" i="19" s="1"/>
  <c r="E256" i="19"/>
  <c r="J256" i="19" s="1"/>
  <c r="E264" i="19"/>
  <c r="J264" i="19" s="1"/>
  <c r="G37" i="40"/>
  <c r="I37" i="40"/>
  <c r="H37" i="40"/>
  <c r="F37" i="40"/>
  <c r="J37" i="40"/>
  <c r="AL78" i="9"/>
  <c r="AE16" i="9"/>
  <c r="BF20" i="9"/>
  <c r="BR20" i="9" s="1"/>
  <c r="AM21" i="9"/>
  <c r="AD16" i="9"/>
  <c r="BE22" i="9"/>
  <c r="Q23" i="9"/>
  <c r="J23" i="9" s="1"/>
  <c r="AM23" i="9"/>
  <c r="AY23" i="9" s="1"/>
  <c r="AM26" i="9"/>
  <c r="AM42" i="9"/>
  <c r="AM50" i="9"/>
  <c r="AM54" i="9"/>
  <c r="AM58" i="9"/>
  <c r="AM66" i="9"/>
  <c r="BK66" i="9" s="1"/>
  <c r="AM70" i="9"/>
  <c r="Q73" i="9"/>
  <c r="J73" i="9" s="1"/>
  <c r="AM79" i="9"/>
  <c r="W16" i="9"/>
  <c r="Z15" i="9"/>
  <c r="AM22" i="9"/>
  <c r="Q27" i="9"/>
  <c r="J27" i="9" s="1"/>
  <c r="AM27" i="9"/>
  <c r="BK27" i="9" s="1"/>
  <c r="AM30" i="9"/>
  <c r="AM34" i="9"/>
  <c r="AM35" i="9"/>
  <c r="Q43" i="9"/>
  <c r="AM43" i="9"/>
  <c r="AM47" i="9"/>
  <c r="Q51" i="9"/>
  <c r="J51" i="9" s="1"/>
  <c r="AM51" i="9"/>
  <c r="BK51" i="9" s="1"/>
  <c r="Q55" i="9"/>
  <c r="J55" i="9" s="1"/>
  <c r="AM55" i="9"/>
  <c r="BK55" i="9" s="1"/>
  <c r="AM59" i="9"/>
  <c r="C75" i="10"/>
  <c r="J76" i="10"/>
  <c r="AL74" i="9"/>
  <c r="Q75" i="9"/>
  <c r="Q79" i="9"/>
  <c r="J79" i="9" s="1"/>
  <c r="J82" i="10"/>
  <c r="G18" i="9"/>
  <c r="AM32" i="9"/>
  <c r="AM44" i="9"/>
  <c r="AM56" i="9"/>
  <c r="BR81" i="9"/>
  <c r="AM28" i="9"/>
  <c r="AM40" i="9"/>
  <c r="AM52" i="9"/>
  <c r="AM60" i="9"/>
  <c r="X15" i="9"/>
  <c r="BG20" i="9"/>
  <c r="V16" i="9"/>
  <c r="BH22" i="9"/>
  <c r="J24" i="9"/>
  <c r="BK25" i="9"/>
  <c r="BK29" i="9"/>
  <c r="BK33" i="9"/>
  <c r="BK35" i="9"/>
  <c r="BR47" i="9"/>
  <c r="AY47" i="9"/>
  <c r="BR48" i="9"/>
  <c r="BK53" i="9"/>
  <c r="G54" i="40"/>
  <c r="M54" i="40" s="1"/>
  <c r="N54" i="40" s="1"/>
  <c r="O54" i="40" s="1"/>
  <c r="BK57" i="9"/>
  <c r="J58" i="9"/>
  <c r="BK59" i="9"/>
  <c r="J60" i="9"/>
  <c r="BK65" i="9"/>
  <c r="J72" i="10"/>
  <c r="BK67" i="9"/>
  <c r="AM68" i="9"/>
  <c r="AG68" i="9"/>
  <c r="BI69" i="9"/>
  <c r="BI71" i="9"/>
  <c r="C77" i="10"/>
  <c r="C79" i="10"/>
  <c r="J80" i="10"/>
  <c r="BR76" i="9"/>
  <c r="BR77" i="9"/>
  <c r="BK78" i="9"/>
  <c r="C86" i="10"/>
  <c r="Q20" i="9"/>
  <c r="Q22" i="9"/>
  <c r="Q26" i="9"/>
  <c r="Q28" i="9"/>
  <c r="Q32" i="9"/>
  <c r="Q34" i="9"/>
  <c r="Q38" i="9"/>
  <c r="Q42" i="9"/>
  <c r="Q44" i="9"/>
  <c r="Q48" i="9"/>
  <c r="Q52" i="9"/>
  <c r="Q54" i="9"/>
  <c r="Q56" i="9"/>
  <c r="Q62" i="9"/>
  <c r="Q64" i="9"/>
  <c r="Q66" i="9"/>
  <c r="Q68" i="9"/>
  <c r="Q70" i="9"/>
  <c r="Q72" i="9"/>
  <c r="Q74" i="9"/>
  <c r="Q76" i="9"/>
  <c r="Q78" i="9"/>
  <c r="Q80" i="9"/>
  <c r="D65" i="11"/>
  <c r="C70" i="10"/>
  <c r="C74" i="10"/>
  <c r="D78" i="11"/>
  <c r="C82" i="10"/>
  <c r="C87" i="10"/>
  <c r="BK21" i="9"/>
  <c r="BR23" i="9"/>
  <c r="BR40" i="9"/>
  <c r="BR43" i="9"/>
  <c r="BR44" i="9"/>
  <c r="J45" i="9"/>
  <c r="J46" i="9"/>
  <c r="BK47" i="9"/>
  <c r="BK49" i="9"/>
  <c r="BR64" i="9"/>
  <c r="AG65" i="9"/>
  <c r="AY67" i="9"/>
  <c r="BK69" i="9"/>
  <c r="BK71" i="9"/>
  <c r="BK72" i="9"/>
  <c r="AG72" i="9"/>
  <c r="H10" i="9"/>
  <c r="AM36" i="9"/>
  <c r="AM48" i="9"/>
  <c r="BR27" i="9"/>
  <c r="J36" i="9"/>
  <c r="BR58" i="9"/>
  <c r="BR60" i="9"/>
  <c r="BK61" i="9"/>
  <c r="BK62" i="9"/>
  <c r="BR66" i="9"/>
  <c r="BI67" i="9"/>
  <c r="D73" i="11"/>
  <c r="J87" i="10"/>
  <c r="Y15" i="9"/>
  <c r="X16" i="9"/>
  <c r="V15" i="9"/>
  <c r="V14" i="9" s="1"/>
  <c r="R16" i="9"/>
  <c r="Y16" i="9"/>
  <c r="AB16" i="9"/>
  <c r="BR24" i="9"/>
  <c r="BR28" i="9"/>
  <c r="J29" i="9"/>
  <c r="J30" i="9"/>
  <c r="BK31" i="9"/>
  <c r="J33" i="9"/>
  <c r="BR35" i="9"/>
  <c r="AY35" i="9"/>
  <c r="BK37" i="9"/>
  <c r="BK39" i="9"/>
  <c r="BR51" i="9"/>
  <c r="BR52" i="9"/>
  <c r="BR55" i="9"/>
  <c r="BR56" i="9"/>
  <c r="BR72" i="9"/>
  <c r="BR74" i="9"/>
  <c r="J75" i="9"/>
  <c r="BI77" i="9"/>
  <c r="BR78" i="9"/>
  <c r="BK79" i="9"/>
  <c r="BR80" i="9"/>
  <c r="AM80" i="9"/>
  <c r="J86" i="10"/>
  <c r="C83" i="10"/>
  <c r="T15" i="9"/>
  <c r="AC15" i="9"/>
  <c r="AC14" i="9" s="1"/>
  <c r="AA16" i="9"/>
  <c r="W15" i="9"/>
  <c r="BE20" i="9"/>
  <c r="BH21" i="9"/>
  <c r="Z16" i="9"/>
  <c r="AK22" i="9"/>
  <c r="BR31" i="9"/>
  <c r="AY31" i="9"/>
  <c r="BR32" i="9"/>
  <c r="BR36" i="9"/>
  <c r="J37" i="9"/>
  <c r="BR39" i="9"/>
  <c r="AY39" i="9"/>
  <c r="Q40" i="9"/>
  <c r="AM41" i="9"/>
  <c r="J43" i="9"/>
  <c r="BK43" i="9"/>
  <c r="BK45" i="9"/>
  <c r="AM46" i="9"/>
  <c r="Q50" i="9"/>
  <c r="J61" i="9"/>
  <c r="BR62" i="9"/>
  <c r="BK63" i="9"/>
  <c r="AM64" i="9"/>
  <c r="BR68" i="9"/>
  <c r="J74" i="10"/>
  <c r="BR70" i="9"/>
  <c r="AY71" i="9"/>
  <c r="BK73" i="9"/>
  <c r="J79" i="10"/>
  <c r="BK75" i="9"/>
  <c r="AL76" i="9"/>
  <c r="AG76" i="9"/>
  <c r="BK77" i="9"/>
  <c r="Q21" i="9"/>
  <c r="Q25" i="9"/>
  <c r="Q31" i="9"/>
  <c r="Q35" i="9"/>
  <c r="Q39" i="9"/>
  <c r="Q41" i="9"/>
  <c r="Q47" i="9"/>
  <c r="Q49" i="9"/>
  <c r="Q53" i="9"/>
  <c r="Q57" i="9"/>
  <c r="Q59" i="9"/>
  <c r="Q63" i="9"/>
  <c r="Q65" i="9"/>
  <c r="Q67" i="9"/>
  <c r="Q69" i="9"/>
  <c r="Q71" i="9"/>
  <c r="Q77" i="9"/>
  <c r="Q81" i="9"/>
  <c r="C67" i="10"/>
  <c r="D72" i="11"/>
  <c r="D80" i="11"/>
  <c r="D85" i="11"/>
  <c r="BE144" i="24"/>
  <c r="BE134" i="24"/>
  <c r="Q21" i="24"/>
  <c r="BE157" i="24"/>
  <c r="BE204" i="24"/>
  <c r="Y180" i="24"/>
  <c r="Z180" i="24" s="1"/>
  <c r="AB180" i="24" s="1"/>
  <c r="G180" i="25" s="1"/>
  <c r="BE149" i="24"/>
  <c r="BE130" i="24"/>
  <c r="Y220" i="24"/>
  <c r="Z220" i="24" s="1"/>
  <c r="AB220" i="24" s="1"/>
  <c r="G220" i="25" s="1"/>
  <c r="Y212" i="24"/>
  <c r="Z212" i="24" s="1"/>
  <c r="AB212" i="24" s="1"/>
  <c r="G212" i="25" s="1"/>
  <c r="Y176" i="24"/>
  <c r="Z176" i="24" s="1"/>
  <c r="AB176" i="24" s="1"/>
  <c r="G176" i="25" s="1"/>
  <c r="Y168" i="24"/>
  <c r="Y157" i="24"/>
  <c r="Z157" i="24" s="1"/>
  <c r="AB157" i="24" s="1"/>
  <c r="G157" i="25" s="1"/>
  <c r="Y149" i="24"/>
  <c r="Y185" i="24"/>
  <c r="Y177" i="24"/>
  <c r="Y174" i="24"/>
  <c r="Y163" i="24"/>
  <c r="Y151" i="24"/>
  <c r="Y178" i="24"/>
  <c r="Y162" i="24"/>
  <c r="Y189" i="24"/>
  <c r="Y219" i="24"/>
  <c r="Y199" i="24"/>
  <c r="Y208" i="24"/>
  <c r="Z208" i="24" s="1"/>
  <c r="AB208" i="24" s="1"/>
  <c r="G208" i="25" s="1"/>
  <c r="Y200" i="24"/>
  <c r="Z200" i="24" s="1"/>
  <c r="AB200" i="24" s="1"/>
  <c r="G200" i="25" s="1"/>
  <c r="BE147" i="24"/>
  <c r="Y192" i="24"/>
  <c r="Z192" i="24" s="1"/>
  <c r="AB192" i="24" s="1"/>
  <c r="G192" i="25" s="1"/>
  <c r="Y184" i="24"/>
  <c r="Z184" i="24" s="1"/>
  <c r="AB184" i="24" s="1"/>
  <c r="G184" i="25" s="1"/>
  <c r="Y214" i="24"/>
  <c r="Y207" i="24"/>
  <c r="Y203" i="24"/>
  <c r="Y198" i="24"/>
  <c r="Y187" i="24"/>
  <c r="Y169" i="24"/>
  <c r="Z169" i="24" s="1"/>
  <c r="AB169" i="24" s="1"/>
  <c r="G169" i="25" s="1"/>
  <c r="Y161" i="24"/>
  <c r="Y159" i="24"/>
  <c r="Y210" i="24"/>
  <c r="Y194" i="24"/>
  <c r="Y181" i="24"/>
  <c r="Z181" i="24" s="1"/>
  <c r="AB181" i="24" s="1"/>
  <c r="G181" i="25" s="1"/>
  <c r="Y155" i="24"/>
  <c r="Y213" i="24"/>
  <c r="Y175" i="24"/>
  <c r="Z175" i="24" s="1"/>
  <c r="AB175" i="24" s="1"/>
  <c r="G175" i="25" s="1"/>
  <c r="Y160" i="24"/>
  <c r="Z160" i="24" s="1"/>
  <c r="AB160" i="24" s="1"/>
  <c r="G160" i="25" s="1"/>
  <c r="Y216" i="24"/>
  <c r="Z216" i="24" s="1"/>
  <c r="AB216" i="24" s="1"/>
  <c r="G216" i="25" s="1"/>
  <c r="Y204" i="24"/>
  <c r="Z204" i="24" s="1"/>
  <c r="AB204" i="24" s="1"/>
  <c r="G204" i="25" s="1"/>
  <c r="Y196" i="24"/>
  <c r="Z196" i="24" s="1"/>
  <c r="AB196" i="24" s="1"/>
  <c r="G196" i="25" s="1"/>
  <c r="Y172" i="24"/>
  <c r="Y164" i="24"/>
  <c r="Z164" i="24" s="1"/>
  <c r="AB164" i="24" s="1"/>
  <c r="G164" i="25" s="1"/>
  <c r="Y153" i="24"/>
  <c r="Z153" i="24" s="1"/>
  <c r="AB153" i="24" s="1"/>
  <c r="G153" i="25" s="1"/>
  <c r="Y218" i="24"/>
  <c r="Y211" i="24"/>
  <c r="Y205" i="24"/>
  <c r="Z205" i="24" s="1"/>
  <c r="AB205" i="24" s="1"/>
  <c r="G205" i="25" s="1"/>
  <c r="Y195" i="24"/>
  <c r="Y182" i="24"/>
  <c r="Y171" i="24"/>
  <c r="Z171" i="24" s="1"/>
  <c r="AB171" i="24" s="1"/>
  <c r="G171" i="25" s="1"/>
  <c r="Y154" i="24"/>
  <c r="Y206" i="24"/>
  <c r="Y170" i="24"/>
  <c r="Y150" i="24"/>
  <c r="Y217" i="24"/>
  <c r="Y197" i="24"/>
  <c r="Z197" i="24" s="1"/>
  <c r="AB197" i="24" s="1"/>
  <c r="G197" i="25" s="1"/>
  <c r="Y191" i="24"/>
  <c r="P66" i="24"/>
  <c r="Y188" i="24"/>
  <c r="Z188" i="24" s="1"/>
  <c r="AB188" i="24" s="1"/>
  <c r="G188" i="25" s="1"/>
  <c r="Y215" i="24"/>
  <c r="Y201" i="24"/>
  <c r="Y193" i="24"/>
  <c r="Y190" i="24"/>
  <c r="Y179" i="24"/>
  <c r="Y166" i="24"/>
  <c r="Y156" i="24"/>
  <c r="Y186" i="24"/>
  <c r="Y152" i="24"/>
  <c r="Y209" i="24"/>
  <c r="Y202" i="24"/>
  <c r="Y173" i="24"/>
  <c r="Z173" i="24" s="1"/>
  <c r="AB173" i="24" s="1"/>
  <c r="G173" i="25" s="1"/>
  <c r="Y165" i="24"/>
  <c r="Z165" i="24" s="1"/>
  <c r="AB165" i="24" s="1"/>
  <c r="G165" i="25" s="1"/>
  <c r="Y158" i="24"/>
  <c r="Z158" i="24" s="1"/>
  <c r="AB158" i="24" s="1"/>
  <c r="G158" i="25" s="1"/>
  <c r="Y183" i="24"/>
  <c r="Z183" i="24" s="1"/>
  <c r="AB183" i="24" s="1"/>
  <c r="G183" i="25" s="1"/>
  <c r="Y167" i="24"/>
  <c r="Z167" i="24" s="1"/>
  <c r="AB167" i="24" s="1"/>
  <c r="G167" i="25" s="1"/>
  <c r="BE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E208" i="24"/>
  <c r="Y34" i="24"/>
  <c r="Z34" i="24" s="1"/>
  <c r="AB34" i="24" s="1"/>
  <c r="G34" i="25" s="1"/>
  <c r="Y69" i="24"/>
  <c r="Z69" i="24" s="1"/>
  <c r="AB69" i="24" s="1"/>
  <c r="G69" i="25" s="1"/>
  <c r="Y50" i="24"/>
  <c r="Z50" i="24" s="1"/>
  <c r="AB50" i="24" s="1"/>
  <c r="G50" i="25" s="1"/>
  <c r="Y47" i="24"/>
  <c r="Z47" i="24" s="1"/>
  <c r="AB47" i="24" s="1"/>
  <c r="G47" i="25" s="1"/>
  <c r="Y42" i="24"/>
  <c r="Y39" i="24"/>
  <c r="Z39" i="24" s="1"/>
  <c r="AB39" i="24" s="1"/>
  <c r="G39" i="25" s="1"/>
  <c r="Y62" i="24"/>
  <c r="Z62" i="24" s="1"/>
  <c r="AB62" i="24" s="1"/>
  <c r="G62" i="25" s="1"/>
  <c r="Y30" i="24"/>
  <c r="Y43" i="24"/>
  <c r="Z43" i="24" s="1"/>
  <c r="AB43" i="24" s="1"/>
  <c r="G43" i="25" s="1"/>
  <c r="Y59" i="24"/>
  <c r="Z59" i="24" s="1"/>
  <c r="AB59" i="24" s="1"/>
  <c r="G59" i="25" s="1"/>
  <c r="Q69" i="24"/>
  <c r="Y29" i="24"/>
  <c r="Z29" i="24" s="1"/>
  <c r="AB29" i="24" s="1"/>
  <c r="G29" i="25" s="1"/>
  <c r="Y23" i="24"/>
  <c r="Z23" i="24" s="1"/>
  <c r="AB23" i="24" s="1"/>
  <c r="G23" i="25" s="1"/>
  <c r="Y49" i="24"/>
  <c r="Z49" i="24" s="1"/>
  <c r="AB49" i="24" s="1"/>
  <c r="G49" i="25" s="1"/>
  <c r="Y57" i="24"/>
  <c r="Z57" i="24" s="1"/>
  <c r="AB57" i="24" s="1"/>
  <c r="G57" i="25" s="1"/>
  <c r="Y27" i="24"/>
  <c r="Z27" i="24" s="1"/>
  <c r="AB27" i="24" s="1"/>
  <c r="G27" i="25" s="1"/>
  <c r="Q164" i="24"/>
  <c r="Y68" i="24"/>
  <c r="Z68" i="24" s="1"/>
  <c r="AB68" i="24" s="1"/>
  <c r="G68" i="25" s="1"/>
  <c r="Y64" i="24"/>
  <c r="Z64" i="24" s="1"/>
  <c r="AB64" i="24" s="1"/>
  <c r="G64" i="25" s="1"/>
  <c r="Y60" i="24"/>
  <c r="Z60" i="24" s="1"/>
  <c r="AB60" i="24" s="1"/>
  <c r="G60" i="25" s="1"/>
  <c r="Y56" i="24"/>
  <c r="Y52" i="24"/>
  <c r="Z52" i="24" s="1"/>
  <c r="AB52" i="24" s="1"/>
  <c r="G52" i="25" s="1"/>
  <c r="Y48" i="24"/>
  <c r="Z48" i="24" s="1"/>
  <c r="AB48" i="24" s="1"/>
  <c r="G48" i="25" s="1"/>
  <c r="Y44" i="24"/>
  <c r="Z44" i="24" s="1"/>
  <c r="AB44" i="24" s="1"/>
  <c r="G44" i="25" s="1"/>
  <c r="Y40" i="24"/>
  <c r="Z40" i="24" s="1"/>
  <c r="AB40" i="24" s="1"/>
  <c r="G40" i="25" s="1"/>
  <c r="Y36" i="24"/>
  <c r="Z36" i="24" s="1"/>
  <c r="AB36" i="24" s="1"/>
  <c r="G36" i="25" s="1"/>
  <c r="Y32" i="24"/>
  <c r="Z32" i="24" s="1"/>
  <c r="AB32" i="24" s="1"/>
  <c r="G32" i="25" s="1"/>
  <c r="Y28" i="24"/>
  <c r="Z28" i="24" s="1"/>
  <c r="AB28" i="24" s="1"/>
  <c r="Y24" i="24"/>
  <c r="Z24" i="24" s="1"/>
  <c r="AB24" i="24" s="1"/>
  <c r="G24" i="25" s="1"/>
  <c r="Y20" i="24"/>
  <c r="Z20" i="24" s="1"/>
  <c r="AB20" i="24" s="1"/>
  <c r="G20" i="25" s="1"/>
  <c r="Y66" i="24"/>
  <c r="Z66" i="24" s="1"/>
  <c r="Y61" i="24"/>
  <c r="Z61" i="24" s="1"/>
  <c r="AB61" i="24" s="1"/>
  <c r="G61" i="25" s="1"/>
  <c r="Y53" i="24"/>
  <c r="Z53" i="24" s="1"/>
  <c r="AB53" i="24" s="1"/>
  <c r="G53" i="25" s="1"/>
  <c r="Z42" i="24"/>
  <c r="AB42" i="24" s="1"/>
  <c r="G42" i="25" s="1"/>
  <c r="Y26" i="24"/>
  <c r="Z26" i="24" s="1"/>
  <c r="AB26" i="24" s="1"/>
  <c r="G26" i="25" s="1"/>
  <c r="Y67" i="24"/>
  <c r="Y35" i="24"/>
  <c r="Z35" i="24" s="1"/>
  <c r="AB35" i="24" s="1"/>
  <c r="G35" i="25" s="1"/>
  <c r="Y41" i="24"/>
  <c r="Z41" i="24" s="1"/>
  <c r="AB41" i="24" s="1"/>
  <c r="G41" i="25" s="1"/>
  <c r="Y38" i="24"/>
  <c r="Z38" i="24" s="1"/>
  <c r="AB38" i="24" s="1"/>
  <c r="G38" i="25" s="1"/>
  <c r="Y46" i="24"/>
  <c r="Z46" i="24" s="1"/>
  <c r="AB46" i="24" s="1"/>
  <c r="G46" i="25" s="1"/>
  <c r="Y54" i="24"/>
  <c r="Z54" i="24" s="1"/>
  <c r="AB54" i="24" s="1"/>
  <c r="G54" i="25" s="1"/>
  <c r="Y25" i="24"/>
  <c r="Z25" i="24" s="1"/>
  <c r="AB25" i="24" s="1"/>
  <c r="G25" i="25" s="1"/>
  <c r="Y63" i="24"/>
  <c r="Z63" i="24" s="1"/>
  <c r="AB63" i="24" s="1"/>
  <c r="G63" i="25" s="1"/>
  <c r="Y58" i="24"/>
  <c r="Z58" i="24" s="1"/>
  <c r="Y55" i="24"/>
  <c r="Z55" i="24" s="1"/>
  <c r="AB55" i="24" s="1"/>
  <c r="G55" i="25" s="1"/>
  <c r="Y45" i="24"/>
  <c r="Z45" i="24" s="1"/>
  <c r="AB45" i="24" s="1"/>
  <c r="G45" i="25" s="1"/>
  <c r="Y37" i="24"/>
  <c r="Y31" i="24"/>
  <c r="Z31" i="24" s="1"/>
  <c r="AB31" i="24" s="1"/>
  <c r="G31" i="25" s="1"/>
  <c r="Y21" i="24"/>
  <c r="Y65" i="24"/>
  <c r="Y33" i="24"/>
  <c r="Z30" i="24"/>
  <c r="AB30" i="24" s="1"/>
  <c r="G30" i="25" s="1"/>
  <c r="Y70" i="24"/>
  <c r="Z70" i="24" s="1"/>
  <c r="AB70" i="24" s="1"/>
  <c r="G70" i="25" s="1"/>
  <c r="Y51" i="24"/>
  <c r="Y22" i="24"/>
  <c r="Z22" i="24" s="1"/>
  <c r="AB22" i="24" s="1"/>
  <c r="G22" i="25" s="1"/>
  <c r="Q49" i="24"/>
  <c r="Q37" i="24"/>
  <c r="AH16" i="24"/>
  <c r="P82" i="24"/>
  <c r="Q61" i="24"/>
  <c r="BE196" i="24"/>
  <c r="G18" i="24"/>
  <c r="J45" i="24"/>
  <c r="O45" i="25" s="1"/>
  <c r="P193" i="24"/>
  <c r="Q65" i="24"/>
  <c r="J33" i="24"/>
  <c r="O33" i="25" s="1"/>
  <c r="AL16" i="24"/>
  <c r="Q29" i="24"/>
  <c r="BL130" i="24"/>
  <c r="P64" i="24"/>
  <c r="P48" i="24"/>
  <c r="P32" i="24"/>
  <c r="BE216" i="24"/>
  <c r="BE172" i="24"/>
  <c r="BE164" i="24"/>
  <c r="P26" i="24"/>
  <c r="P29" i="24"/>
  <c r="P201" i="24"/>
  <c r="BE190" i="24"/>
  <c r="BE185" i="24"/>
  <c r="Q182" i="24"/>
  <c r="P182" i="24"/>
  <c r="BE179" i="24"/>
  <c r="BE166" i="24"/>
  <c r="BE156" i="24"/>
  <c r="BE132" i="24"/>
  <c r="BE129" i="24"/>
  <c r="Q124" i="24"/>
  <c r="P124" i="24"/>
  <c r="Q86" i="24"/>
  <c r="P86" i="24"/>
  <c r="Q80" i="24"/>
  <c r="P80" i="24"/>
  <c r="Q42" i="24"/>
  <c r="P23" i="24"/>
  <c r="BI120" i="24"/>
  <c r="P67" i="24"/>
  <c r="P35" i="24"/>
  <c r="P30" i="24"/>
  <c r="Q170" i="24"/>
  <c r="P170" i="24"/>
  <c r="BE170" i="24"/>
  <c r="BE150" i="24"/>
  <c r="BE98" i="24"/>
  <c r="P95" i="24"/>
  <c r="Q38" i="24"/>
  <c r="P197" i="24"/>
  <c r="P158" i="24"/>
  <c r="Q155" i="24"/>
  <c r="P155" i="24"/>
  <c r="BE133" i="24"/>
  <c r="P76" i="24"/>
  <c r="BE49" i="24"/>
  <c r="BE175" i="24"/>
  <c r="P167" i="24"/>
  <c r="BE160" i="24"/>
  <c r="P140" i="24"/>
  <c r="BE57" i="24"/>
  <c r="P204" i="24"/>
  <c r="P145" i="24"/>
  <c r="P143" i="24"/>
  <c r="P118" i="24"/>
  <c r="P109" i="24"/>
  <c r="P79" i="24"/>
  <c r="P215" i="24"/>
  <c r="P207" i="24"/>
  <c r="P195" i="24"/>
  <c r="P187" i="24"/>
  <c r="P179" i="24"/>
  <c r="P171" i="24"/>
  <c r="P163" i="24"/>
  <c r="P156" i="24"/>
  <c r="P144" i="24"/>
  <c r="P131" i="24"/>
  <c r="P110" i="24"/>
  <c r="P97" i="24"/>
  <c r="P87" i="24"/>
  <c r="P77" i="24"/>
  <c r="P216" i="24"/>
  <c r="P208" i="24"/>
  <c r="P196" i="24"/>
  <c r="P172" i="24"/>
  <c r="P60" i="24"/>
  <c r="P44" i="24"/>
  <c r="P28" i="24"/>
  <c r="BE188" i="24"/>
  <c r="BE180" i="24"/>
  <c r="BE72" i="24"/>
  <c r="BE56" i="24"/>
  <c r="BI32" i="24"/>
  <c r="BE28" i="24"/>
  <c r="BI24" i="24"/>
  <c r="BI20" i="24"/>
  <c r="P69" i="24"/>
  <c r="Q214" i="24"/>
  <c r="P214" i="24"/>
  <c r="BE177" i="24"/>
  <c r="BE174" i="24"/>
  <c r="P166" i="24"/>
  <c r="BE163" i="24"/>
  <c r="BE143" i="24"/>
  <c r="BE141" i="24"/>
  <c r="P119" i="24"/>
  <c r="P111" i="24"/>
  <c r="BI29" i="24"/>
  <c r="Q26" i="24"/>
  <c r="BE145" i="24"/>
  <c r="Q98" i="24"/>
  <c r="P98" i="24"/>
  <c r="P89" i="24"/>
  <c r="Q73" i="24"/>
  <c r="P73" i="24"/>
  <c r="Q41" i="24"/>
  <c r="P57" i="24"/>
  <c r="Q186" i="24"/>
  <c r="P186" i="24"/>
  <c r="BE186" i="24"/>
  <c r="P152" i="24"/>
  <c r="P70" i="24"/>
  <c r="BE41" i="24"/>
  <c r="P38" i="24"/>
  <c r="P217" i="24"/>
  <c r="P173" i="24"/>
  <c r="P133" i="24"/>
  <c r="P105" i="24"/>
  <c r="Q85" i="24"/>
  <c r="P85" i="24"/>
  <c r="P51" i="24"/>
  <c r="P46" i="24"/>
  <c r="P199" i="24"/>
  <c r="P183" i="24"/>
  <c r="Q136" i="24"/>
  <c r="P136" i="24"/>
  <c r="P54" i="24"/>
  <c r="Q22" i="24"/>
  <c r="P192" i="24"/>
  <c r="P176" i="24"/>
  <c r="P168" i="24"/>
  <c r="P127" i="24"/>
  <c r="P121" i="24"/>
  <c r="P106" i="24"/>
  <c r="P91" i="24"/>
  <c r="P84" i="24"/>
  <c r="P72" i="24"/>
  <c r="J21" i="24"/>
  <c r="O21" i="25" s="1"/>
  <c r="P180" i="24"/>
  <c r="P134" i="24"/>
  <c r="P117" i="24"/>
  <c r="P94" i="24"/>
  <c r="P90" i="24"/>
  <c r="J118" i="24"/>
  <c r="O118" i="25" s="1"/>
  <c r="P56" i="24"/>
  <c r="P40" i="24"/>
  <c r="P24" i="24"/>
  <c r="BE220" i="24"/>
  <c r="BE212" i="24"/>
  <c r="BE176" i="24"/>
  <c r="BE168" i="24"/>
  <c r="BE126" i="24"/>
  <c r="BI117" i="24"/>
  <c r="P58" i="24"/>
  <c r="BE218" i="24"/>
  <c r="P61" i="24"/>
  <c r="Q190" i="24"/>
  <c r="P190" i="24"/>
  <c r="BE187" i="24"/>
  <c r="Q174" i="24"/>
  <c r="P174" i="24"/>
  <c r="BE169" i="24"/>
  <c r="BE161" i="24"/>
  <c r="BE159" i="24"/>
  <c r="Q151" i="24"/>
  <c r="P151" i="24"/>
  <c r="Q132" i="24"/>
  <c r="P132" i="24"/>
  <c r="BE114" i="24"/>
  <c r="BI109" i="24"/>
  <c r="Q99" i="24"/>
  <c r="P99" i="24"/>
  <c r="Q66" i="24"/>
  <c r="P63" i="24"/>
  <c r="P55" i="24"/>
  <c r="BI55" i="24"/>
  <c r="P31" i="24"/>
  <c r="P65" i="24"/>
  <c r="P120" i="24"/>
  <c r="Q115" i="24"/>
  <c r="P115" i="24"/>
  <c r="BI33" i="24"/>
  <c r="Q30" i="24"/>
  <c r="BE210" i="24"/>
  <c r="Q206" i="24"/>
  <c r="P206" i="24"/>
  <c r="Q178" i="24"/>
  <c r="P178" i="24"/>
  <c r="BE178" i="24"/>
  <c r="Q162" i="24"/>
  <c r="P162" i="24"/>
  <c r="BE162" i="24"/>
  <c r="P125" i="24"/>
  <c r="P100" i="24"/>
  <c r="P74" i="24"/>
  <c r="P43" i="24"/>
  <c r="P209" i="24"/>
  <c r="Q202" i="24"/>
  <c r="P202" i="24"/>
  <c r="P189" i="24"/>
  <c r="BE173" i="24"/>
  <c r="P165" i="24"/>
  <c r="BE165" i="24"/>
  <c r="BE158" i="24"/>
  <c r="BE131" i="24"/>
  <c r="BE128" i="24"/>
  <c r="P102" i="24"/>
  <c r="Q57" i="24"/>
  <c r="P49" i="24"/>
  <c r="P25" i="24"/>
  <c r="BE183" i="24"/>
  <c r="P175" i="24"/>
  <c r="BE167" i="24"/>
  <c r="P160" i="24"/>
  <c r="BE138" i="24"/>
  <c r="P108" i="24"/>
  <c r="P59" i="24"/>
  <c r="P212" i="24"/>
  <c r="P149" i="24"/>
  <c r="P147" i="24"/>
  <c r="P137" i="24"/>
  <c r="P123" i="24"/>
  <c r="P113" i="24"/>
  <c r="P104" i="24"/>
  <c r="P96" i="24"/>
  <c r="P75" i="24"/>
  <c r="P219" i="24"/>
  <c r="P213" i="24"/>
  <c r="P205" i="24"/>
  <c r="P185" i="24"/>
  <c r="P177" i="24"/>
  <c r="P161" i="24"/>
  <c r="P141" i="24"/>
  <c r="P126" i="24"/>
  <c r="P116" i="24"/>
  <c r="P81" i="24"/>
  <c r="P220" i="24"/>
  <c r="P211" i="24"/>
  <c r="P203" i="24"/>
  <c r="P157" i="24"/>
  <c r="V15" i="24"/>
  <c r="P68" i="24"/>
  <c r="P52" i="24"/>
  <c r="P36" i="24"/>
  <c r="P20" i="24"/>
  <c r="BE192" i="24"/>
  <c r="BE184" i="24"/>
  <c r="BI113" i="24"/>
  <c r="P37" i="24"/>
  <c r="Q218" i="24"/>
  <c r="P218" i="24"/>
  <c r="BE214" i="24"/>
  <c r="P50" i="24"/>
  <c r="Q198" i="24"/>
  <c r="P198" i="24"/>
  <c r="BE182" i="24"/>
  <c r="BE171" i="24"/>
  <c r="Q159" i="24"/>
  <c r="P159" i="24"/>
  <c r="BE154" i="24"/>
  <c r="Q139" i="24"/>
  <c r="P139" i="24"/>
  <c r="BE135" i="24"/>
  <c r="BE124" i="24"/>
  <c r="BI103" i="24"/>
  <c r="Q58" i="24"/>
  <c r="Q50" i="24"/>
  <c r="P47" i="24"/>
  <c r="BI47" i="24"/>
  <c r="P39" i="24"/>
  <c r="Q34" i="24"/>
  <c r="BI21" i="24"/>
  <c r="P150" i="24"/>
  <c r="P146" i="24"/>
  <c r="Q142" i="24"/>
  <c r="P142" i="24"/>
  <c r="BE118" i="24"/>
  <c r="P93" i="24"/>
  <c r="BE92" i="24"/>
  <c r="P62" i="24"/>
  <c r="Q210" i="24"/>
  <c r="P210" i="24"/>
  <c r="Q194" i="24"/>
  <c r="P194" i="24"/>
  <c r="BE194" i="24"/>
  <c r="Q148" i="24"/>
  <c r="P148" i="24"/>
  <c r="BE125" i="24"/>
  <c r="Q122" i="24"/>
  <c r="P122" i="24"/>
  <c r="BE74" i="24"/>
  <c r="P41" i="24"/>
  <c r="P181" i="24"/>
  <c r="BE181" i="24"/>
  <c r="Q128" i="24"/>
  <c r="P128" i="24"/>
  <c r="Q25" i="24"/>
  <c r="P191" i="24"/>
  <c r="BE140" i="24"/>
  <c r="P112" i="24"/>
  <c r="P83" i="24"/>
  <c r="P27" i="24"/>
  <c r="P22" i="24"/>
  <c r="P200" i="24"/>
  <c r="P184" i="24"/>
  <c r="P130" i="24"/>
  <c r="P103" i="24"/>
  <c r="P88" i="24"/>
  <c r="J53" i="24"/>
  <c r="O53" i="25" s="1"/>
  <c r="P153" i="24"/>
  <c r="P188" i="24"/>
  <c r="P164" i="24"/>
  <c r="P138" i="24"/>
  <c r="P129" i="24"/>
  <c r="P114" i="24"/>
  <c r="J92" i="24"/>
  <c r="O92" i="25" s="1"/>
  <c r="P78" i="24"/>
  <c r="P71" i="24"/>
  <c r="U15" i="16"/>
  <c r="T15" i="16"/>
  <c r="V16" i="16"/>
  <c r="V14" i="16" s="1"/>
  <c r="V15" i="16"/>
  <c r="Q21" i="16"/>
  <c r="J21" i="16" s="1"/>
  <c r="O21" i="17" s="1"/>
  <c r="Q25" i="16"/>
  <c r="J25" i="16" s="1"/>
  <c r="O25" i="17" s="1"/>
  <c r="Y22" i="16"/>
  <c r="Z22" i="16" s="1"/>
  <c r="AB22" i="16" s="1"/>
  <c r="G22" i="17" s="1"/>
  <c r="Y26" i="16"/>
  <c r="Z26" i="16" s="1"/>
  <c r="AB26" i="16" s="1"/>
  <c r="G26" i="17" s="1"/>
  <c r="Q23" i="16"/>
  <c r="Y21" i="16"/>
  <c r="Z21" i="16" s="1"/>
  <c r="AB21" i="16" s="1"/>
  <c r="G21" i="17" s="1"/>
  <c r="Y25" i="16"/>
  <c r="Z25" i="16" s="1"/>
  <c r="AB25" i="16" s="1"/>
  <c r="G25" i="17" s="1"/>
  <c r="Y20" i="16"/>
  <c r="Z20" i="16" s="1"/>
  <c r="Y24" i="16"/>
  <c r="Z24" i="16" s="1"/>
  <c r="AB24" i="16" s="1"/>
  <c r="G24" i="17" s="1"/>
  <c r="Y23" i="16"/>
  <c r="Z23" i="16" s="1"/>
  <c r="AB23" i="16" s="1"/>
  <c r="G23" i="17" s="1"/>
  <c r="Q24" i="16"/>
  <c r="J20" i="17"/>
  <c r="K4" i="16"/>
  <c r="X14" i="16"/>
  <c r="Q20" i="16"/>
  <c r="Q22" i="16"/>
  <c r="Q26" i="16"/>
  <c r="G18" i="16"/>
  <c r="C20" i="17"/>
  <c r="I4" i="16"/>
  <c r="B10" i="17" s="1"/>
  <c r="J23" i="16"/>
  <c r="O23" i="17" s="1"/>
  <c r="K114" i="18"/>
  <c r="C114" i="19" s="1"/>
  <c r="AB131" i="18"/>
  <c r="AB138" i="18"/>
  <c r="AB160" i="18"/>
  <c r="AB167" i="18"/>
  <c r="AB173" i="18"/>
  <c r="AB191" i="18"/>
  <c r="AB199" i="18"/>
  <c r="AB122" i="18"/>
  <c r="AB126" i="18"/>
  <c r="AB135" i="18"/>
  <c r="AB154" i="18"/>
  <c r="AB170" i="18"/>
  <c r="AB174" i="18"/>
  <c r="AB182" i="18"/>
  <c r="AB195" i="18"/>
  <c r="AB202" i="18"/>
  <c r="AB116" i="18"/>
  <c r="AB151" i="18"/>
  <c r="AB155" i="18"/>
  <c r="AB158" i="18"/>
  <c r="AB186" i="18"/>
  <c r="K127" i="18"/>
  <c r="C127" i="19" s="1"/>
  <c r="K140" i="18"/>
  <c r="C140" i="19" s="1"/>
  <c r="K152" i="18"/>
  <c r="C152" i="19" s="1"/>
  <c r="AB163" i="18"/>
  <c r="AB176" i="18"/>
  <c r="K180" i="18"/>
  <c r="C180" i="19" s="1"/>
  <c r="AB180" i="18"/>
  <c r="E137" i="18"/>
  <c r="E176" i="18"/>
  <c r="E150" i="18"/>
  <c r="E124" i="18"/>
  <c r="E190" i="18"/>
  <c r="E44" i="18"/>
  <c r="O47" i="18"/>
  <c r="E163" i="18"/>
  <c r="O21" i="18"/>
  <c r="O34" i="18"/>
  <c r="O59" i="18"/>
  <c r="O87" i="18"/>
  <c r="E103" i="18"/>
  <c r="E25" i="18"/>
  <c r="E50" i="18"/>
  <c r="E76" i="18"/>
  <c r="E118" i="18"/>
  <c r="E143" i="18"/>
  <c r="E169" i="18"/>
  <c r="E63" i="18"/>
  <c r="E90" i="18"/>
  <c r="E156" i="18"/>
  <c r="E183" i="18"/>
  <c r="E28" i="18"/>
  <c r="E40" i="18"/>
  <c r="E66" i="18"/>
  <c r="E79" i="18"/>
  <c r="E107" i="18"/>
  <c r="E121" i="18"/>
  <c r="E133" i="18"/>
  <c r="E159" i="18"/>
  <c r="E172" i="18"/>
  <c r="E195" i="18"/>
  <c r="F200" i="18"/>
  <c r="E201" i="18"/>
  <c r="E21" i="18"/>
  <c r="E34" i="18"/>
  <c r="E47" i="18"/>
  <c r="E59" i="18"/>
  <c r="E87" i="18"/>
  <c r="E114" i="18"/>
  <c r="E127" i="18"/>
  <c r="E140" i="18"/>
  <c r="E152" i="18"/>
  <c r="E180" i="18"/>
  <c r="F196" i="18"/>
  <c r="F201" i="18"/>
  <c r="Q201" i="18" s="1"/>
  <c r="E20" i="18"/>
  <c r="AP20" i="18" s="1"/>
  <c r="AR20" i="18" s="1"/>
  <c r="F21" i="18"/>
  <c r="E24" i="18"/>
  <c r="F25" i="18"/>
  <c r="E27" i="18"/>
  <c r="F28" i="18"/>
  <c r="E30" i="18"/>
  <c r="F31" i="18"/>
  <c r="F34" i="18"/>
  <c r="E37" i="18"/>
  <c r="F40" i="18"/>
  <c r="Q40" i="18" s="1"/>
  <c r="E43" i="18"/>
  <c r="F44" i="18"/>
  <c r="E46" i="18"/>
  <c r="F47" i="18"/>
  <c r="Q47" i="18" s="1"/>
  <c r="E49" i="18"/>
  <c r="F50" i="18"/>
  <c r="E53" i="18"/>
  <c r="E56" i="18"/>
  <c r="F57" i="18"/>
  <c r="E58" i="18"/>
  <c r="F59" i="18"/>
  <c r="E62" i="18"/>
  <c r="F63" i="18"/>
  <c r="E65" i="18"/>
  <c r="F66" i="18"/>
  <c r="E69" i="18"/>
  <c r="F70" i="18"/>
  <c r="E73" i="18"/>
  <c r="F76" i="18"/>
  <c r="E78" i="18"/>
  <c r="F79" i="18"/>
  <c r="E82" i="18"/>
  <c r="F83" i="18"/>
  <c r="E86" i="18"/>
  <c r="F87" i="18"/>
  <c r="F90" i="18"/>
  <c r="E93" i="18"/>
  <c r="E96" i="18"/>
  <c r="F97" i="18"/>
  <c r="E101" i="18"/>
  <c r="E102" i="18"/>
  <c r="F103" i="18"/>
  <c r="Q103" i="18" s="1"/>
  <c r="E105" i="18"/>
  <c r="E106" i="18"/>
  <c r="F107" i="18"/>
  <c r="E108" i="18"/>
  <c r="E113" i="18"/>
  <c r="F114" i="18"/>
  <c r="E117" i="18"/>
  <c r="F118" i="18"/>
  <c r="E120" i="18"/>
  <c r="F121" i="18"/>
  <c r="E123" i="18"/>
  <c r="F124" i="18"/>
  <c r="F127" i="18"/>
  <c r="E130" i="18"/>
  <c r="F133" i="18"/>
  <c r="E136" i="18"/>
  <c r="F137" i="18"/>
  <c r="E139" i="18"/>
  <c r="F140" i="18"/>
  <c r="E142" i="18"/>
  <c r="F143" i="18"/>
  <c r="E146" i="18"/>
  <c r="E149" i="18"/>
  <c r="F150" i="18"/>
  <c r="E151" i="18"/>
  <c r="F152" i="18"/>
  <c r="E155" i="18"/>
  <c r="F156" i="18"/>
  <c r="E158" i="18"/>
  <c r="F159" i="18"/>
  <c r="E162" i="18"/>
  <c r="F163" i="18"/>
  <c r="E166" i="18"/>
  <c r="F169" i="18"/>
  <c r="E171" i="18"/>
  <c r="F172" i="18"/>
  <c r="E175" i="18"/>
  <c r="F176" i="18"/>
  <c r="E179" i="18"/>
  <c r="F180" i="18"/>
  <c r="F183" i="18"/>
  <c r="E186" i="18"/>
  <c r="E189" i="18"/>
  <c r="F190" i="18"/>
  <c r="E194" i="18"/>
  <c r="F195" i="18"/>
  <c r="E199" i="18"/>
  <c r="K31" i="18"/>
  <c r="C31" i="19" s="1"/>
  <c r="K44" i="18"/>
  <c r="C44" i="19" s="1"/>
  <c r="K57" i="18"/>
  <c r="C57" i="19" s="1"/>
  <c r="K70" i="18"/>
  <c r="C70" i="19" s="1"/>
  <c r="K83" i="18"/>
  <c r="C83" i="19" s="1"/>
  <c r="K97" i="18"/>
  <c r="C97" i="19" s="1"/>
  <c r="K103" i="18"/>
  <c r="C103" i="19" s="1"/>
  <c r="K124" i="18"/>
  <c r="C124" i="19" s="1"/>
  <c r="K137" i="18"/>
  <c r="C137" i="19" s="1"/>
  <c r="K150" i="18"/>
  <c r="C150" i="19" s="1"/>
  <c r="K163" i="18"/>
  <c r="C163" i="19" s="1"/>
  <c r="K176" i="18"/>
  <c r="C176" i="19" s="1"/>
  <c r="K190" i="18"/>
  <c r="C190" i="19" s="1"/>
  <c r="K196" i="18"/>
  <c r="C196" i="19" s="1"/>
  <c r="O31" i="18"/>
  <c r="O44" i="18"/>
  <c r="O57" i="18"/>
  <c r="O70" i="18"/>
  <c r="O83" i="18"/>
  <c r="O97" i="18"/>
  <c r="O103" i="18"/>
  <c r="O118" i="18"/>
  <c r="O143" i="18"/>
  <c r="O169" i="18"/>
  <c r="F20" i="18"/>
  <c r="Q20" i="18" s="1"/>
  <c r="F24" i="18"/>
  <c r="F27" i="18"/>
  <c r="F30" i="18"/>
  <c r="F37" i="18"/>
  <c r="Q37" i="18" s="1"/>
  <c r="F43" i="18"/>
  <c r="F46" i="18"/>
  <c r="F49" i="18"/>
  <c r="F53" i="18"/>
  <c r="Q53" i="18" s="1"/>
  <c r="F56" i="18"/>
  <c r="F58" i="18"/>
  <c r="F62" i="18"/>
  <c r="F65" i="18"/>
  <c r="F69" i="18"/>
  <c r="F73" i="18"/>
  <c r="F78" i="18"/>
  <c r="F82" i="18"/>
  <c r="Q82" i="18" s="1"/>
  <c r="F86" i="18"/>
  <c r="F93" i="18"/>
  <c r="F96" i="18"/>
  <c r="F101" i="18"/>
  <c r="F102" i="18"/>
  <c r="F105" i="18"/>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F199" i="18"/>
  <c r="K21" i="18"/>
  <c r="C21" i="19" s="1"/>
  <c r="K34" i="18"/>
  <c r="C34" i="19" s="1"/>
  <c r="K47" i="18"/>
  <c r="C47" i="19" s="1"/>
  <c r="K59" i="18"/>
  <c r="C59" i="19" s="1"/>
  <c r="K87" i="18"/>
  <c r="C87" i="19" s="1"/>
  <c r="O147" i="18"/>
  <c r="O173" i="18"/>
  <c r="F198" i="18"/>
  <c r="K25" i="18"/>
  <c r="C25" i="19" s="1"/>
  <c r="K50" i="18"/>
  <c r="C50" i="19" s="1"/>
  <c r="K63" i="18"/>
  <c r="C63" i="19" s="1"/>
  <c r="K76" i="18"/>
  <c r="C76" i="19" s="1"/>
  <c r="K90" i="18"/>
  <c r="C90" i="19" s="1"/>
  <c r="K118" i="18"/>
  <c r="C118" i="19" s="1"/>
  <c r="K143" i="18"/>
  <c r="C143" i="19" s="1"/>
  <c r="K156" i="18"/>
  <c r="C156" i="19" s="1"/>
  <c r="K169" i="18"/>
  <c r="C169" i="19" s="1"/>
  <c r="K183" i="18"/>
  <c r="C183" i="19" s="1"/>
  <c r="O25" i="18"/>
  <c r="O50" i="18"/>
  <c r="O63" i="18"/>
  <c r="O76" i="18"/>
  <c r="O90" i="18"/>
  <c r="O156" i="18"/>
  <c r="O183" i="18"/>
  <c r="K28" i="18"/>
  <c r="C28" i="19" s="1"/>
  <c r="K40" i="18"/>
  <c r="C40" i="19" s="1"/>
  <c r="K66" i="18"/>
  <c r="C66" i="19" s="1"/>
  <c r="K79" i="18"/>
  <c r="C79" i="19" s="1"/>
  <c r="K107" i="18"/>
  <c r="C107" i="19" s="1"/>
  <c r="K121" i="18"/>
  <c r="C121" i="19" s="1"/>
  <c r="K133" i="18"/>
  <c r="C133" i="19" s="1"/>
  <c r="K159" i="18"/>
  <c r="C159" i="19" s="1"/>
  <c r="K172" i="18"/>
  <c r="C172" i="19" s="1"/>
  <c r="O28" i="18"/>
  <c r="O40" i="18"/>
  <c r="O66" i="18"/>
  <c r="O79" i="18"/>
  <c r="O134" i="18"/>
  <c r="O160" i="18"/>
  <c r="O187" i="18"/>
  <c r="F151" i="21"/>
  <c r="F121" i="21"/>
  <c r="F127" i="21"/>
  <c r="E136" i="21"/>
  <c r="E142" i="21"/>
  <c r="Z105" i="21"/>
  <c r="E104" i="21"/>
  <c r="F77" i="21"/>
  <c r="F25" i="21"/>
  <c r="F32" i="21"/>
  <c r="F38" i="21"/>
  <c r="F51" i="21"/>
  <c r="F57" i="21"/>
  <c r="F64" i="21"/>
  <c r="F71" i="21"/>
  <c r="F74" i="21"/>
  <c r="F78" i="21"/>
  <c r="Q78" i="21" s="1"/>
  <c r="E82" i="21"/>
  <c r="F89" i="21"/>
  <c r="E92" i="21"/>
  <c r="F97" i="21"/>
  <c r="E20" i="21"/>
  <c r="F26" i="21"/>
  <c r="F39" i="21"/>
  <c r="F42" i="21"/>
  <c r="E45" i="21"/>
  <c r="F52" i="21"/>
  <c r="F54" i="21"/>
  <c r="F61" i="21"/>
  <c r="Q61" i="21" s="1"/>
  <c r="F69" i="21"/>
  <c r="E103" i="21"/>
  <c r="E132" i="21"/>
  <c r="F114" i="21"/>
  <c r="F45" i="21"/>
  <c r="E97" i="21"/>
  <c r="E108" i="21"/>
  <c r="F132" i="21"/>
  <c r="F154" i="21"/>
  <c r="F108" i="21"/>
  <c r="E74" i="21"/>
  <c r="E114" i="21"/>
  <c r="F139" i="21"/>
  <c r="E26" i="21"/>
  <c r="E54" i="21"/>
  <c r="F92" i="21"/>
  <c r="E95" i="21"/>
  <c r="F133" i="21"/>
  <c r="F149" i="21"/>
  <c r="P107" i="21"/>
  <c r="Q105" i="21"/>
  <c r="J105" i="21" s="1"/>
  <c r="E39" i="21"/>
  <c r="E78" i="21"/>
  <c r="E91" i="21"/>
  <c r="Y107" i="21"/>
  <c r="AA107" i="21" s="1"/>
  <c r="E42" i="21"/>
  <c r="E69" i="21"/>
  <c r="E96" i="21"/>
  <c r="E110" i="21"/>
  <c r="F20" i="21"/>
  <c r="E52" i="21"/>
  <c r="E113" i="21"/>
  <c r="E138" i="21"/>
  <c r="F109" i="21"/>
  <c r="F110" i="21"/>
  <c r="F118" i="21"/>
  <c r="F122" i="21"/>
  <c r="F146" i="21"/>
  <c r="E149" i="21"/>
  <c r="F153" i="21"/>
  <c r="E154" i="21"/>
  <c r="Y105" i="21"/>
  <c r="Q71" i="21"/>
  <c r="Q57" i="21"/>
  <c r="F91" i="21"/>
  <c r="F95" i="21"/>
  <c r="F96" i="21"/>
  <c r="F103" i="21"/>
  <c r="E109" i="21"/>
  <c r="K115" i="21"/>
  <c r="K124" i="21"/>
  <c r="F125" i="21"/>
  <c r="F141" i="2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F137" i="21"/>
  <c r="F138" i="21"/>
  <c r="F140" i="21"/>
  <c r="F143" i="21"/>
  <c r="E145" i="21"/>
  <c r="F147" i="21"/>
  <c r="E151" i="21"/>
  <c r="F23" i="21"/>
  <c r="F33" i="21"/>
  <c r="F49" i="21"/>
  <c r="F58" i="21"/>
  <c r="E61" i="21"/>
  <c r="F82" i="21"/>
  <c r="F85" i="21"/>
  <c r="F98" i="21"/>
  <c r="F104" i="21"/>
  <c r="F116" i="21"/>
  <c r="F120" i="21"/>
  <c r="E127" i="21"/>
  <c r="F142" i="21"/>
  <c r="F144" i="21"/>
  <c r="F145" i="21"/>
  <c r="K148" i="21"/>
  <c r="F150" i="21"/>
  <c r="K123" i="21"/>
  <c r="F129" i="21"/>
  <c r="K131" i="21"/>
  <c r="F134" i="21"/>
  <c r="F152" i="21"/>
  <c r="F155" i="21"/>
  <c r="O91" i="21"/>
  <c r="O95" i="21"/>
  <c r="O96" i="21"/>
  <c r="K103" i="21"/>
  <c r="Q38" i="21"/>
  <c r="Q89" i="21"/>
  <c r="Q107" i="21"/>
  <c r="Q121" i="21"/>
  <c r="AA75" i="12"/>
  <c r="AA86" i="12"/>
  <c r="AA67" i="12"/>
  <c r="AA90" i="12"/>
  <c r="AA94" i="12"/>
  <c r="AA97" i="12"/>
  <c r="AA64" i="12"/>
  <c r="AA71" i="12"/>
  <c r="AA72" i="12"/>
  <c r="AA61" i="12"/>
  <c r="AA96" i="12"/>
  <c r="AA99" i="12"/>
  <c r="AA100" i="12"/>
  <c r="AA45" i="12"/>
  <c r="AA47" i="12"/>
  <c r="AA49" i="12"/>
  <c r="AA51" i="12"/>
  <c r="AA52" i="12"/>
  <c r="AA55" i="12"/>
  <c r="AA62" i="12"/>
  <c r="AA63" i="12"/>
  <c r="AA65" i="12"/>
  <c r="AA66" i="12"/>
  <c r="AA70" i="12"/>
  <c r="AA77" i="12"/>
  <c r="AA79" i="12"/>
  <c r="AA81" i="12"/>
  <c r="AA83" i="12"/>
  <c r="AA84" i="12"/>
  <c r="AA85" i="12"/>
  <c r="AA87" i="12"/>
  <c r="AA91" i="12"/>
  <c r="AA92" i="12"/>
  <c r="AA93" i="12"/>
  <c r="O208" i="15"/>
  <c r="O258" i="15"/>
  <c r="Y14" i="14"/>
  <c r="O43" i="15"/>
  <c r="O59" i="15"/>
  <c r="O61" i="15"/>
  <c r="O126" i="15"/>
  <c r="O142" i="15"/>
  <c r="O144" i="15"/>
  <c r="O168" i="15"/>
  <c r="O170" i="15"/>
  <c r="O180" i="15"/>
  <c r="O189" i="15"/>
  <c r="O199" i="15"/>
  <c r="O203" i="15"/>
  <c r="D228" i="15"/>
  <c r="O240" i="15"/>
  <c r="P26" i="14"/>
  <c r="O27" i="15"/>
  <c r="O39" i="15"/>
  <c r="O104" i="15"/>
  <c r="O195" i="15"/>
  <c r="O246" i="15"/>
  <c r="D27" i="15"/>
  <c r="Q178" i="14"/>
  <c r="O25" i="15"/>
  <c r="O35" i="15"/>
  <c r="O47" i="15"/>
  <c r="O77" i="15"/>
  <c r="D105" i="15"/>
  <c r="D113" i="15"/>
  <c r="O138" i="15"/>
  <c r="O148" i="15"/>
  <c r="O156" i="15"/>
  <c r="O178" i="15"/>
  <c r="O210" i="15"/>
  <c r="O230" i="15"/>
  <c r="Q230" i="14"/>
  <c r="O236" i="15"/>
  <c r="Q248" i="14"/>
  <c r="D255" i="15"/>
  <c r="O260" i="15"/>
  <c r="P37" i="14"/>
  <c r="P77" i="14"/>
  <c r="P181" i="14"/>
  <c r="P189" i="14"/>
  <c r="P197" i="14"/>
  <c r="P205" i="14"/>
  <c r="P213" i="14"/>
  <c r="P221" i="14"/>
  <c r="D32" i="15"/>
  <c r="O55" i="15"/>
  <c r="O57" i="15"/>
  <c r="O67" i="15"/>
  <c r="O69" i="15"/>
  <c r="O75" i="15"/>
  <c r="P109" i="14"/>
  <c r="O118" i="15"/>
  <c r="Q118" i="14"/>
  <c r="O120" i="15"/>
  <c r="D121" i="15"/>
  <c r="O122" i="15"/>
  <c r="O128" i="15"/>
  <c r="O130" i="15"/>
  <c r="O146" i="15"/>
  <c r="D172" i="15"/>
  <c r="O185" i="15"/>
  <c r="O218" i="15"/>
  <c r="O228" i="15"/>
  <c r="O232" i="15"/>
  <c r="D239" i="15"/>
  <c r="O242" i="15"/>
  <c r="O250" i="15"/>
  <c r="D254" i="15"/>
  <c r="F32" i="12"/>
  <c r="F35" i="12"/>
  <c r="F44" i="12"/>
  <c r="O48" i="12"/>
  <c r="F57" i="12"/>
  <c r="O60" i="12"/>
  <c r="F71" i="12"/>
  <c r="Q71" i="12" s="1"/>
  <c r="F73" i="12"/>
  <c r="F85" i="12"/>
  <c r="F88" i="12"/>
  <c r="Q88" i="12" s="1"/>
  <c r="O95" i="12"/>
  <c r="E37" i="12"/>
  <c r="E63" i="12"/>
  <c r="E50" i="12"/>
  <c r="E76" i="12"/>
  <c r="E90" i="12"/>
  <c r="O65" i="12"/>
  <c r="E34" i="12"/>
  <c r="E87" i="12"/>
  <c r="E22" i="12"/>
  <c r="E47" i="12"/>
  <c r="E94" i="12"/>
  <c r="E28" i="12"/>
  <c r="E41" i="12"/>
  <c r="E67" i="12"/>
  <c r="E80" i="12"/>
  <c r="E31" i="12"/>
  <c r="E56" i="12"/>
  <c r="E70" i="12"/>
  <c r="E84" i="12"/>
  <c r="F98" i="12"/>
  <c r="Q98" i="12" s="1"/>
  <c r="F25" i="12"/>
  <c r="F29" i="12"/>
  <c r="F38" i="12"/>
  <c r="F48" i="12"/>
  <c r="F51" i="12"/>
  <c r="F60" i="12"/>
  <c r="F64" i="12"/>
  <c r="Q64" i="12" s="1"/>
  <c r="F68" i="12"/>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O44" i="12"/>
  <c r="O57" i="12"/>
  <c r="O71" i="12"/>
  <c r="O85" i="12"/>
  <c r="E99" i="12"/>
  <c r="K31" i="12"/>
  <c r="K56" i="12"/>
  <c r="K70" i="12"/>
  <c r="K84" i="12"/>
  <c r="K97" i="12"/>
  <c r="O20" i="12"/>
  <c r="O35" i="12"/>
  <c r="O52" i="12"/>
  <c r="O88" i="12"/>
  <c r="O99" i="12"/>
  <c r="E100" i="12"/>
  <c r="K35" i="12"/>
  <c r="K48" i="12"/>
  <c r="K60" i="12"/>
  <c r="K73" i="12"/>
  <c r="K88" i="12"/>
  <c r="K95" i="12"/>
  <c r="O39" i="12"/>
  <c r="O58" i="12"/>
  <c r="O73" i="12"/>
  <c r="O92" i="12"/>
  <c r="O96" i="12"/>
  <c r="Q24" i="14"/>
  <c r="Q46" i="14"/>
  <c r="D82" i="15"/>
  <c r="D179" i="15"/>
  <c r="D233" i="15"/>
  <c r="D241" i="15"/>
  <c r="D22" i="15"/>
  <c r="O23"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O154" i="15"/>
  <c r="D155" i="15"/>
  <c r="D159" i="15"/>
  <c r="D163" i="15"/>
  <c r="O164" i="15"/>
  <c r="O166" i="15"/>
  <c r="Q176" i="14"/>
  <c r="O182" i="15"/>
  <c r="D184" i="15"/>
  <c r="D188" i="15"/>
  <c r="P187" i="14"/>
  <c r="O193" i="15"/>
  <c r="O197" i="15"/>
  <c r="O212" i="15"/>
  <c r="O216" i="15"/>
  <c r="D217" i="15"/>
  <c r="D221" i="15"/>
  <c r="P219" i="14"/>
  <c r="O226" i="15"/>
  <c r="O244" i="15"/>
  <c r="O248"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37" i="15"/>
  <c r="O41" i="15"/>
  <c r="O49" i="15"/>
  <c r="O51" i="15"/>
  <c r="O53" i="15"/>
  <c r="D54" i="15"/>
  <c r="D70" i="15"/>
  <c r="O73" i="15"/>
  <c r="O79" i="15"/>
  <c r="O81" i="15"/>
  <c r="O83" i="15"/>
  <c r="O85" i="15"/>
  <c r="O87" i="15"/>
  <c r="O89"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O165" i="15"/>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O88" i="15"/>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24" i="15"/>
  <c r="O26" i="15"/>
  <c r="O30" i="15"/>
  <c r="O32" i="15"/>
  <c r="O38" i="15"/>
  <c r="O44" i="15"/>
  <c r="O46" i="15"/>
  <c r="O48" i="15"/>
  <c r="O54" i="15"/>
  <c r="O56" i="15"/>
  <c r="O58" i="15"/>
  <c r="O64" i="15"/>
  <c r="O66" i="15"/>
  <c r="O68" i="15"/>
  <c r="O70" i="15"/>
  <c r="O72" i="15"/>
  <c r="O74" i="15"/>
  <c r="O76" i="15"/>
  <c r="O78" i="15"/>
  <c r="O80" i="15"/>
  <c r="O82" i="15"/>
  <c r="O86" i="15"/>
  <c r="O90" i="15"/>
  <c r="O92" i="15"/>
  <c r="O94" i="15"/>
  <c r="O98" i="15"/>
  <c r="O100" i="15"/>
  <c r="O103" i="15"/>
  <c r="O105" i="15"/>
  <c r="O107" i="15"/>
  <c r="O111" i="15"/>
  <c r="O113" i="15"/>
  <c r="O115" i="15"/>
  <c r="O121" i="15"/>
  <c r="O123" i="15"/>
  <c r="O125" i="15"/>
  <c r="O127" i="15"/>
  <c r="O129" i="15"/>
  <c r="O131" i="15"/>
  <c r="O133" i="15"/>
  <c r="O141" i="15"/>
  <c r="O143" i="15"/>
  <c r="O145" i="15"/>
  <c r="O147" i="15"/>
  <c r="O149" i="15"/>
  <c r="O151" i="15"/>
  <c r="O153" i="15"/>
  <c r="O155" i="15"/>
  <c r="O157" i="15"/>
  <c r="O159" i="15"/>
  <c r="O161" i="15"/>
  <c r="O167" i="15"/>
  <c r="O169" i="15"/>
  <c r="O171" i="15"/>
  <c r="O173" i="15"/>
  <c r="O175" i="15"/>
  <c r="O177" i="15"/>
  <c r="O179" i="15"/>
  <c r="O181" i="15"/>
  <c r="O188" i="15"/>
  <c r="O190" i="15"/>
  <c r="O196" i="15"/>
  <c r="O198" i="15"/>
  <c r="O205" i="15"/>
  <c r="O207" i="15"/>
  <c r="O213" i="15"/>
  <c r="O215" i="15"/>
  <c r="O221" i="15"/>
  <c r="O223" i="15"/>
  <c r="O227" i="15"/>
  <c r="O229" i="15"/>
  <c r="O233" i="15"/>
  <c r="O235" i="15"/>
  <c r="O237" i="15"/>
  <c r="O239" i="15"/>
  <c r="O245" i="15"/>
  <c r="O249" i="15"/>
  <c r="O251" i="15"/>
  <c r="O253" i="15"/>
  <c r="O255" i="15"/>
  <c r="O257" i="15"/>
  <c r="O259" i="15"/>
  <c r="O261"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I101" i="24"/>
  <c r="BE101" i="24"/>
  <c r="BI45" i="24"/>
  <c r="BE45" i="24"/>
  <c r="BI42" i="24"/>
  <c r="BE42" i="24"/>
  <c r="BI37" i="24"/>
  <c r="BE37" i="24"/>
  <c r="BI82" i="26"/>
  <c r="J109" i="24"/>
  <c r="O109" i="25" s="1"/>
  <c r="J84" i="24"/>
  <c r="O84" i="25" s="1"/>
  <c r="BI69" i="24"/>
  <c r="BE69" i="24"/>
  <c r="BE26" i="24"/>
  <c r="BI26" i="24"/>
  <c r="BI122" i="24"/>
  <c r="BE122" i="24"/>
  <c r="J73" i="24"/>
  <c r="O73" i="25" s="1"/>
  <c r="BE38" i="24"/>
  <c r="BI38" i="24"/>
  <c r="J22" i="24"/>
  <c r="O22" i="25" s="1"/>
  <c r="J47" i="24"/>
  <c r="O47" i="25" s="1"/>
  <c r="J52" i="24"/>
  <c r="O52" i="25" s="1"/>
  <c r="BG116" i="26"/>
  <c r="J100" i="24"/>
  <c r="O100" i="25" s="1"/>
  <c r="J67" i="24"/>
  <c r="O67" i="25" s="1"/>
  <c r="J59" i="24"/>
  <c r="O59" i="25" s="1"/>
  <c r="BA116" i="26"/>
  <c r="BE116" i="26"/>
  <c r="BE48" i="24"/>
  <c r="BI48" i="24"/>
  <c r="BI107" i="24"/>
  <c r="BE107" i="24"/>
  <c r="BI88" i="24"/>
  <c r="BE88" i="24"/>
  <c r="BE30" i="24"/>
  <c r="BI30" i="24"/>
  <c r="H8" i="24"/>
  <c r="BE82" i="24"/>
  <c r="BI82" i="24"/>
  <c r="BI61" i="24"/>
  <c r="BE61" i="24"/>
  <c r="BE53" i="24"/>
  <c r="BI53" i="24"/>
  <c r="BI34" i="24"/>
  <c r="BE34" i="24"/>
  <c r="J85" i="24"/>
  <c r="O85" i="25" s="1"/>
  <c r="BI25" i="24"/>
  <c r="BE25" i="24"/>
  <c r="BI22" i="24"/>
  <c r="BE22" i="24"/>
  <c r="AL114" i="26"/>
  <c r="AS112" i="26"/>
  <c r="AM112" i="26"/>
  <c r="AR112" i="26"/>
  <c r="AT112" i="26"/>
  <c r="AP112" i="26"/>
  <c r="AU112" i="26"/>
  <c r="BE125" i="26"/>
  <c r="AF125" i="26"/>
  <c r="BA125" i="26"/>
  <c r="BF117" i="26"/>
  <c r="AK117" i="26"/>
  <c r="AF149" i="26"/>
  <c r="C141" i="27"/>
  <c r="BF127" i="26"/>
  <c r="AK127" i="26"/>
  <c r="BE119" i="26"/>
  <c r="AF119" i="26"/>
  <c r="BA119" i="26"/>
  <c r="BF115" i="26"/>
  <c r="AK115" i="26"/>
  <c r="BA111" i="26"/>
  <c r="BE111" i="26"/>
  <c r="AF111" i="26"/>
  <c r="BG105" i="26"/>
  <c r="BF103" i="26"/>
  <c r="AK103" i="26"/>
  <c r="BE99" i="26"/>
  <c r="AF99" i="26"/>
  <c r="BA99" i="26"/>
  <c r="O150" i="27"/>
  <c r="BH145" i="26"/>
  <c r="C146" i="27"/>
  <c r="O146" i="27"/>
  <c r="BA146" i="26"/>
  <c r="AF146" i="26"/>
  <c r="BA140" i="26"/>
  <c r="AF140" i="26"/>
  <c r="BG138" i="26"/>
  <c r="AX138" i="26"/>
  <c r="BH138" i="26"/>
  <c r="BG135" i="26"/>
  <c r="BH135" i="26"/>
  <c r="AX135" i="26"/>
  <c r="AF145" i="26"/>
  <c r="BG142" i="26"/>
  <c r="O140" i="27"/>
  <c r="C140" i="27"/>
  <c r="BF138" i="26"/>
  <c r="AK138" i="26"/>
  <c r="J132" i="27"/>
  <c r="AK132" i="26"/>
  <c r="AP132" i="26" s="1"/>
  <c r="BF132" i="26"/>
  <c r="BH132" i="26"/>
  <c r="AX132" i="26"/>
  <c r="BG132" i="26"/>
  <c r="J128" i="27"/>
  <c r="AK128" i="26"/>
  <c r="AP128" i="26" s="1"/>
  <c r="BF128" i="26"/>
  <c r="BH128" i="26"/>
  <c r="AX128" i="26"/>
  <c r="BG128" i="26"/>
  <c r="J124" i="27"/>
  <c r="BF124" i="26"/>
  <c r="AK124" i="26"/>
  <c r="AT124" i="26" s="1"/>
  <c r="O124" i="27"/>
  <c r="C122" i="27"/>
  <c r="C124" i="27"/>
  <c r="AX134" i="26"/>
  <c r="BH134" i="26"/>
  <c r="BG134" i="26"/>
  <c r="BG123" i="26"/>
  <c r="BG118" i="26"/>
  <c r="J126" i="27"/>
  <c r="BF126" i="26"/>
  <c r="AK126" i="26"/>
  <c r="AL126" i="26" s="1"/>
  <c r="O126" i="27"/>
  <c r="AF114" i="26"/>
  <c r="BF116" i="26"/>
  <c r="AK116" i="26"/>
  <c r="O116" i="27"/>
  <c r="J114" i="27"/>
  <c r="J110" i="27"/>
  <c r="J106" i="27"/>
  <c r="BE95" i="26"/>
  <c r="AF95" i="26"/>
  <c r="BA95" i="26"/>
  <c r="BF95" i="26"/>
  <c r="AK95" i="26"/>
  <c r="BH133" i="26"/>
  <c r="AF120" i="26"/>
  <c r="BA120" i="26"/>
  <c r="BE120" i="26"/>
  <c r="O120" i="27"/>
  <c r="O110" i="27"/>
  <c r="C108" i="27"/>
  <c r="BF104" i="26"/>
  <c r="AK104" i="26"/>
  <c r="O104" i="27"/>
  <c r="BG103" i="26"/>
  <c r="C98" i="27"/>
  <c r="C94" i="27"/>
  <c r="C90" i="27"/>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O82" i="27"/>
  <c r="O78" i="27"/>
  <c r="O74" i="27"/>
  <c r="BH83" i="26"/>
  <c r="BG80" i="26"/>
  <c r="AF66" i="26"/>
  <c r="BE66" i="26"/>
  <c r="BA66" i="26"/>
  <c r="C64" i="27"/>
  <c r="O58" i="27"/>
  <c r="C56" i="27"/>
  <c r="O52" i="27"/>
  <c r="O48" i="27"/>
  <c r="O44" i="27"/>
  <c r="O40" i="27"/>
  <c r="BG79" i="26"/>
  <c r="AF72" i="26"/>
  <c r="BE72" i="26"/>
  <c r="BA72" i="26"/>
  <c r="BH58" i="26"/>
  <c r="BH81" i="26"/>
  <c r="BG76" i="26"/>
  <c r="C72" i="27"/>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O68" i="27"/>
  <c r="BG66" i="26"/>
  <c r="AF54" i="26"/>
  <c r="BH52" i="26"/>
  <c r="BH45" i="26"/>
  <c r="BG41" i="26"/>
  <c r="BG38" i="26"/>
  <c r="BG35" i="26"/>
  <c r="BH30" i="26"/>
  <c r="BG44" i="26"/>
  <c r="AF44" i="26"/>
  <c r="BH47" i="26"/>
  <c r="BH43" i="26"/>
  <c r="BH67" i="26"/>
  <c r="AF62" i="26"/>
  <c r="BG60" i="26"/>
  <c r="BH57" i="26"/>
  <c r="BG50" i="26"/>
  <c r="AF50" i="26"/>
  <c r="BH46" i="26"/>
  <c r="BG42" i="26"/>
  <c r="AF42" i="26"/>
  <c r="J32" i="27"/>
  <c r="BG29" i="26"/>
  <c r="AF26" i="26"/>
  <c r="BE26" i="26"/>
  <c r="BA26" i="26"/>
  <c r="BH34" i="26"/>
  <c r="C24" i="27"/>
  <c r="BF24" i="26"/>
  <c r="AK24" i="26"/>
  <c r="AT24" i="26" s="1"/>
  <c r="O24" i="27"/>
  <c r="BG31" i="26"/>
  <c r="BH27" i="26"/>
  <c r="BG23" i="26"/>
  <c r="BH37" i="26"/>
  <c r="J36" i="27"/>
  <c r="C28" i="27"/>
  <c r="BH28" i="26"/>
  <c r="AX28" i="26"/>
  <c r="BG28" i="26"/>
  <c r="Y16" i="26"/>
  <c r="Y15" i="26"/>
  <c r="Z16" i="26"/>
  <c r="Z15" i="26"/>
  <c r="B10" i="27"/>
  <c r="AC15" i="26"/>
  <c r="AC16" i="26"/>
  <c r="Q215" i="24"/>
  <c r="J164" i="24"/>
  <c r="O164" i="25" s="1"/>
  <c r="Q213" i="24"/>
  <c r="Q203" i="24"/>
  <c r="Q195" i="24"/>
  <c r="Q191" i="24"/>
  <c r="J144" i="24"/>
  <c r="O144" i="25" s="1"/>
  <c r="Q189" i="24"/>
  <c r="Q185" i="24"/>
  <c r="Q183" i="24"/>
  <c r="Q179" i="24"/>
  <c r="J134" i="24"/>
  <c r="O134" i="25" s="1"/>
  <c r="Q171" i="24"/>
  <c r="J126" i="24"/>
  <c r="O126" i="25" s="1"/>
  <c r="Q169" i="24"/>
  <c r="Q160" i="24"/>
  <c r="Q150" i="24"/>
  <c r="Q138" i="24"/>
  <c r="J95" i="24"/>
  <c r="O95" i="25" s="1"/>
  <c r="BL113" i="24"/>
  <c r="BK123" i="24"/>
  <c r="AO123" i="24"/>
  <c r="BL123" i="24"/>
  <c r="Q123" i="24"/>
  <c r="BK120" i="24"/>
  <c r="BL120" i="24"/>
  <c r="AO120" i="24"/>
  <c r="Q120" i="24"/>
  <c r="Q119" i="24"/>
  <c r="J77" i="24"/>
  <c r="O77" i="25" s="1"/>
  <c r="J93" i="24"/>
  <c r="O93" i="25" s="1"/>
  <c r="BI86" i="24"/>
  <c r="BE86" i="24"/>
  <c r="J74" i="24"/>
  <c r="O74" i="25" s="1"/>
  <c r="BL66" i="24"/>
  <c r="BL124" i="24"/>
  <c r="J75" i="24"/>
  <c r="O75" i="25" s="1"/>
  <c r="Q116" i="24"/>
  <c r="AO99" i="24"/>
  <c r="BL93" i="24"/>
  <c r="BE89" i="24"/>
  <c r="BI89" i="24"/>
  <c r="BI75" i="24"/>
  <c r="BE75" i="24"/>
  <c r="BL73" i="24"/>
  <c r="BE60" i="24"/>
  <c r="BI60" i="24"/>
  <c r="BL40" i="24"/>
  <c r="BE62" i="24"/>
  <c r="BI62" i="24"/>
  <c r="J60" i="24"/>
  <c r="O60" i="25" s="1"/>
  <c r="BL52" i="24"/>
  <c r="W16" i="24"/>
  <c r="W15" i="24"/>
  <c r="BL87" i="24"/>
  <c r="BK87" i="24"/>
  <c r="AO87" i="24"/>
  <c r="BK80" i="24"/>
  <c r="AO79" i="24"/>
  <c r="BL68" i="24"/>
  <c r="BL105" i="24"/>
  <c r="AO101" i="24"/>
  <c r="BL97" i="24"/>
  <c r="BK97" i="24"/>
  <c r="AO97" i="24"/>
  <c r="BL72" i="24"/>
  <c r="BL49" i="24"/>
  <c r="AO115" i="24"/>
  <c r="BL104" i="24"/>
  <c r="AO104" i="24"/>
  <c r="AP104" i="24" s="1"/>
  <c r="BK104" i="24"/>
  <c r="BL92" i="24"/>
  <c r="J90" i="24"/>
  <c r="O90" i="25" s="1"/>
  <c r="AO86" i="24"/>
  <c r="BI84" i="24"/>
  <c r="BE84" i="24"/>
  <c r="BL74" i="24"/>
  <c r="BL70" i="24"/>
  <c r="BL54" i="24"/>
  <c r="J40" i="24"/>
  <c r="O40" i="25" s="1"/>
  <c r="BL29" i="24"/>
  <c r="BE27" i="24"/>
  <c r="BI27" i="24"/>
  <c r="BL25" i="24"/>
  <c r="BI52" i="24"/>
  <c r="BE52" i="24"/>
  <c r="BL45" i="24"/>
  <c r="AF16" i="24"/>
  <c r="AF15" i="24"/>
  <c r="V16" i="24"/>
  <c r="V14" i="24" s="1"/>
  <c r="AL15" i="24"/>
  <c r="BK86" i="24"/>
  <c r="BL65" i="24"/>
  <c r="BL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C148" i="27"/>
  <c r="BG137" i="26"/>
  <c r="BH137" i="26"/>
  <c r="AX137" i="26"/>
  <c r="O136" i="27"/>
  <c r="BA144" i="26"/>
  <c r="AF144" i="26"/>
  <c r="BA139" i="26"/>
  <c r="AF139" i="26"/>
  <c r="AK139" i="26"/>
  <c r="BF139" i="26"/>
  <c r="J150" i="27"/>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O148" i="27"/>
  <c r="C145" i="27"/>
  <c r="AK137" i="26"/>
  <c r="BF137" i="26"/>
  <c r="BE136" i="26"/>
  <c r="AF136" i="26"/>
  <c r="BA136" i="26"/>
  <c r="O144" i="27"/>
  <c r="AK144" i="26"/>
  <c r="BF144" i="26"/>
  <c r="J144" i="27"/>
  <c r="BF146" i="26"/>
  <c r="AK146" i="26"/>
  <c r="BH146" i="26"/>
  <c r="BG146" i="26"/>
  <c r="AX146" i="26"/>
  <c r="J142" i="27"/>
  <c r="O142" i="27"/>
  <c r="AF142" i="26"/>
  <c r="BA142" i="26"/>
  <c r="O138" i="27"/>
  <c r="C136" i="27"/>
  <c r="BH140" i="26"/>
  <c r="BG140" i="26"/>
  <c r="AX140" i="26"/>
  <c r="J138" i="27"/>
  <c r="AF130" i="26"/>
  <c r="BA130" i="26"/>
  <c r="BE130" i="26"/>
  <c r="O130" i="27"/>
  <c r="BG131" i="26"/>
  <c r="BF134" i="26"/>
  <c r="AK134" i="26"/>
  <c r="AM134" i="26" s="1"/>
  <c r="AF122" i="26"/>
  <c r="BA122" i="26"/>
  <c r="BE122" i="26"/>
  <c r="C134" i="27"/>
  <c r="J134" i="27"/>
  <c r="BF122" i="26"/>
  <c r="AK122" i="26"/>
  <c r="O122" i="27"/>
  <c r="BH125" i="26"/>
  <c r="BG121" i="26"/>
  <c r="BH110" i="26"/>
  <c r="BH126" i="26"/>
  <c r="AX126" i="26"/>
  <c r="BG126" i="26"/>
  <c r="BF120" i="26"/>
  <c r="AK120" i="26"/>
  <c r="AP120" i="26" s="1"/>
  <c r="J116" i="27"/>
  <c r="BR112" i="26"/>
  <c r="J112" i="27"/>
  <c r="BE97" i="26"/>
  <c r="AF97" i="26"/>
  <c r="BA97" i="26"/>
  <c r="BF97" i="26"/>
  <c r="AK97" i="26"/>
  <c r="AF89" i="26"/>
  <c r="BA89" i="26"/>
  <c r="BE89" i="26"/>
  <c r="BF89" i="26"/>
  <c r="AK89" i="26"/>
  <c r="J120" i="27"/>
  <c r="O108" i="27"/>
  <c r="BH111" i="26"/>
  <c r="BH105" i="26"/>
  <c r="J104" i="27"/>
  <c r="O98" i="27"/>
  <c r="O94" i="27"/>
  <c r="O90" i="27"/>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P84" i="26"/>
  <c r="AF80" i="26"/>
  <c r="BE80" i="26"/>
  <c r="BA80" i="26"/>
  <c r="BF78" i="26"/>
  <c r="AK78" i="26"/>
  <c r="AT78" i="26" s="1"/>
  <c r="BG94" i="26"/>
  <c r="BG89" i="26"/>
  <c r="BH93" i="26"/>
  <c r="BH92" i="26"/>
  <c r="AK90" i="26"/>
  <c r="C86" i="27"/>
  <c r="C80" i="27"/>
  <c r="C76" i="27"/>
  <c r="BH72" i="26"/>
  <c r="AX72" i="26"/>
  <c r="BG72" i="26"/>
  <c r="BG69" i="26"/>
  <c r="AK66" i="26"/>
  <c r="BF66" i="26"/>
  <c r="O66" i="27"/>
  <c r="O64" i="27"/>
  <c r="C62" i="27"/>
  <c r="O56" i="27"/>
  <c r="C54" i="27"/>
  <c r="C50" i="27"/>
  <c r="C46" i="27"/>
  <c r="C42" i="27"/>
  <c r="BH73" i="26"/>
  <c r="BF72" i="26"/>
  <c r="AK72" i="26"/>
  <c r="O72" i="27"/>
  <c r="AK96" i="26"/>
  <c r="BG91" i="26"/>
  <c r="AK88" i="26"/>
  <c r="J68" i="27"/>
  <c r="BG65" i="26"/>
  <c r="AM62" i="26"/>
  <c r="AL54" i="26"/>
  <c r="AV54" i="26"/>
  <c r="AP52" i="26"/>
  <c r="AW52" i="26"/>
  <c r="AU52" i="26"/>
  <c r="AN52" i="26"/>
  <c r="AQ52" i="26"/>
  <c r="AL48" i="26"/>
  <c r="AL46" i="26"/>
  <c r="AL44" i="26"/>
  <c r="AM44" i="26"/>
  <c r="AO44" i="26"/>
  <c r="AN44" i="26"/>
  <c r="AL42"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O26" i="27"/>
  <c r="J24" i="27"/>
  <c r="BH26" i="26"/>
  <c r="C36" i="27"/>
  <c r="BH36" i="26"/>
  <c r="AX36" i="26"/>
  <c r="BG36" i="26"/>
  <c r="AF36" i="26"/>
  <c r="BA36" i="26"/>
  <c r="BE36" i="26"/>
  <c r="J20" i="27"/>
  <c r="BE211" i="24"/>
  <c r="BE209" i="24"/>
  <c r="BE207" i="24"/>
  <c r="BE205" i="24"/>
  <c r="BG22" i="26"/>
  <c r="C20" i="27"/>
  <c r="M4" i="26"/>
  <c r="G18" i="26"/>
  <c r="K4" i="26"/>
  <c r="I4" i="26"/>
  <c r="AF20" i="26"/>
  <c r="AH15" i="26"/>
  <c r="BA20" i="26"/>
  <c r="BE20" i="26"/>
  <c r="AH16" i="26"/>
  <c r="T15" i="26"/>
  <c r="T16" i="26"/>
  <c r="Q219" i="24"/>
  <c r="J168" i="24"/>
  <c r="O168" i="25" s="1"/>
  <c r="Q217" i="24"/>
  <c r="J166" i="24"/>
  <c r="O166" i="25" s="1"/>
  <c r="Q209" i="24"/>
  <c r="Q201" i="24"/>
  <c r="J151" i="24"/>
  <c r="O151" i="25" s="1"/>
  <c r="Q193" i="24"/>
  <c r="AE15" i="26"/>
  <c r="Q165" i="24"/>
  <c r="J122" i="24"/>
  <c r="O122" i="25" s="1"/>
  <c r="Q163" i="24"/>
  <c r="Q161" i="24"/>
  <c r="Q156" i="24"/>
  <c r="J113" i="24"/>
  <c r="O113" i="25" s="1"/>
  <c r="Q145" i="24"/>
  <c r="Q143" i="24"/>
  <c r="J94" i="24"/>
  <c r="O94" i="25" s="1"/>
  <c r="Q125" i="24"/>
  <c r="AO122" i="24"/>
  <c r="BL132" i="24"/>
  <c r="BL131" i="24"/>
  <c r="BK126" i="24"/>
  <c r="AO114" i="24"/>
  <c r="BL110" i="24"/>
  <c r="AO110" i="24"/>
  <c r="BK110" i="24"/>
  <c r="BI115" i="24"/>
  <c r="BE115" i="24"/>
  <c r="BL125" i="24"/>
  <c r="BL116" i="24"/>
  <c r="BB123" i="24"/>
  <c r="BL121" i="24"/>
  <c r="BL119" i="24"/>
  <c r="BK119" i="24"/>
  <c r="AO119" i="24"/>
  <c r="BA119" i="24" s="1"/>
  <c r="BE119" i="24"/>
  <c r="BI119" i="24"/>
  <c r="BL117" i="24"/>
  <c r="BI110" i="24"/>
  <c r="BE110" i="24"/>
  <c r="BE102" i="24"/>
  <c r="BI102" i="24"/>
  <c r="BL118" i="24"/>
  <c r="BK99" i="24"/>
  <c r="BK83" i="24"/>
  <c r="AO83" i="24"/>
  <c r="BL83" i="24"/>
  <c r="BI78" i="24"/>
  <c r="BE78" i="24"/>
  <c r="J70" i="24"/>
  <c r="O70" i="25" s="1"/>
  <c r="BE70" i="24"/>
  <c r="BI70" i="24"/>
  <c r="J63" i="24"/>
  <c r="O63" i="25" s="1"/>
  <c r="BL61" i="24"/>
  <c r="BI44" i="24"/>
  <c r="BE44" i="24"/>
  <c r="BL36" i="24"/>
  <c r="BI87" i="24"/>
  <c r="BE87" i="24"/>
  <c r="AO80" i="24"/>
  <c r="BK79" i="24"/>
  <c r="BI68" i="24"/>
  <c r="BE68" i="24"/>
  <c r="BL27" i="24"/>
  <c r="BL103" i="24"/>
  <c r="BK101" i="24"/>
  <c r="BL94" i="24"/>
  <c r="BL88" i="24"/>
  <c r="BL64" i="24"/>
  <c r="BL55" i="24"/>
  <c r="BL46" i="24"/>
  <c r="BE31" i="24"/>
  <c r="BI31" i="24"/>
  <c r="J24" i="24"/>
  <c r="O24" i="25" s="1"/>
  <c r="AG15" i="24"/>
  <c r="AG16" i="24"/>
  <c r="BL24" i="24"/>
  <c r="X16" i="24"/>
  <c r="X15" i="24"/>
  <c r="BL39" i="24"/>
  <c r="BL34" i="24"/>
  <c r="BL85" i="24"/>
  <c r="BL95" i="24"/>
  <c r="BL43" i="24"/>
  <c r="AH15" i="24"/>
  <c r="AH14" i="24" s="1"/>
  <c r="J145" i="27"/>
  <c r="BA143" i="26"/>
  <c r="AF143" i="26"/>
  <c r="AK143" i="26"/>
  <c r="BF143" i="26"/>
  <c r="J148" i="27"/>
  <c r="O141" i="27"/>
  <c r="BA131" i="26"/>
  <c r="BE131" i="26"/>
  <c r="AF131" i="26"/>
  <c r="BF131" i="26"/>
  <c r="AK131" i="26"/>
  <c r="BE123" i="26"/>
  <c r="AF123" i="26"/>
  <c r="BA123" i="26"/>
  <c r="BF123" i="26"/>
  <c r="AK123" i="26"/>
  <c r="BG109" i="26"/>
  <c r="BE107" i="26"/>
  <c r="AF107" i="26"/>
  <c r="BA107" i="26"/>
  <c r="BF107" i="26"/>
  <c r="AK107" i="26"/>
  <c r="O145" i="27"/>
  <c r="O137" i="27"/>
  <c r="J137" i="27"/>
  <c r="C144" i="27"/>
  <c r="BF136" i="26"/>
  <c r="AK136" i="26"/>
  <c r="AM136" i="26" s="1"/>
  <c r="BF142" i="26"/>
  <c r="AK142" i="26"/>
  <c r="AT142" i="26" s="1"/>
  <c r="AF138" i="26"/>
  <c r="BA138" i="26"/>
  <c r="AK135" i="26"/>
  <c r="BF135" i="26"/>
  <c r="J135" i="27"/>
  <c r="AK141" i="26"/>
  <c r="AU138" i="26"/>
  <c r="AM138" i="26"/>
  <c r="AN138" i="26"/>
  <c r="AL138" i="26"/>
  <c r="AW138" i="26"/>
  <c r="AV138" i="26"/>
  <c r="J130" i="27"/>
  <c r="AK130" i="26"/>
  <c r="BF130" i="26"/>
  <c r="BH130" i="26"/>
  <c r="AX130" i="26"/>
  <c r="BG130" i="26"/>
  <c r="BG129" i="26"/>
  <c r="AF133" i="26"/>
  <c r="BE134" i="26"/>
  <c r="AF134" i="26"/>
  <c r="BA134" i="26"/>
  <c r="J122" i="27"/>
  <c r="BF118" i="26"/>
  <c r="AK118" i="26"/>
  <c r="O118" i="27"/>
  <c r="BH127" i="26"/>
  <c r="BH112" i="26"/>
  <c r="AX112" i="26"/>
  <c r="BG112" i="26"/>
  <c r="AF116" i="26"/>
  <c r="AF112" i="26"/>
  <c r="BA91" i="26"/>
  <c r="BE91" i="26"/>
  <c r="AF91" i="26"/>
  <c r="BF91" i="26"/>
  <c r="AK91" i="26"/>
  <c r="C120" i="27"/>
  <c r="BH120" i="26"/>
  <c r="AX120" i="26"/>
  <c r="BG120" i="26"/>
  <c r="C114" i="27"/>
  <c r="C112" i="27"/>
  <c r="BG110" i="26"/>
  <c r="C106" i="27"/>
  <c r="BF100" i="26"/>
  <c r="AK100" i="26"/>
  <c r="O100" i="27"/>
  <c r="BG99" i="26"/>
  <c r="C96" i="27"/>
  <c r="C92" i="27"/>
  <c r="C88" i="27"/>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O102" i="27"/>
  <c r="BH113" i="26"/>
  <c r="AF100" i="26"/>
  <c r="BG90" i="26"/>
  <c r="AF86" i="26"/>
  <c r="BA86" i="26"/>
  <c r="BE86" i="26"/>
  <c r="AF78" i="26"/>
  <c r="BE78" i="26"/>
  <c r="BA78" i="26"/>
  <c r="BF76" i="26"/>
  <c r="AK76" i="26"/>
  <c r="AN76" i="26" s="1"/>
  <c r="AK92" i="26"/>
  <c r="O86" i="27"/>
  <c r="C84" i="27"/>
  <c r="O80" i="27"/>
  <c r="O76" i="27"/>
  <c r="J72" i="27"/>
  <c r="C68" i="27"/>
  <c r="O62" i="27"/>
  <c r="C60" i="27"/>
  <c r="O54" i="27"/>
  <c r="O50" i="27"/>
  <c r="O46" i="27"/>
  <c r="O42" i="27"/>
  <c r="C66" i="27"/>
  <c r="BH85" i="26"/>
  <c r="AF70" i="26"/>
  <c r="BE70" i="26"/>
  <c r="BA70" i="26"/>
  <c r="AK64" i="26"/>
  <c r="AS64" i="26" s="1"/>
  <c r="BF64" i="26"/>
  <c r="AK60" i="26"/>
  <c r="AW60" i="26" s="1"/>
  <c r="BF60" i="26"/>
  <c r="AK56" i="26"/>
  <c r="AV56" i="26" s="1"/>
  <c r="BF56" i="26"/>
  <c r="BG49" i="26"/>
  <c r="AF32" i="26"/>
  <c r="BE32" i="26"/>
  <c r="BA32" i="26"/>
  <c r="BF38" i="26"/>
  <c r="AK38" i="26"/>
  <c r="O38" i="27"/>
  <c r="BF30" i="26"/>
  <c r="AK30" i="26"/>
  <c r="O30" i="27"/>
  <c r="AK22" i="26"/>
  <c r="BF22" i="26"/>
  <c r="O22" i="27"/>
  <c r="BH77" i="26"/>
  <c r="AF52" i="26"/>
  <c r="AF46" i="26"/>
  <c r="AK34" i="26"/>
  <c r="BF34" i="26"/>
  <c r="O34" i="27"/>
  <c r="BG21" i="26"/>
  <c r="BH24" i="26"/>
  <c r="AX24" i="26"/>
  <c r="BG24" i="26"/>
  <c r="AK36" i="26"/>
  <c r="BF36" i="26"/>
  <c r="O36" i="27"/>
  <c r="AF28" i="26"/>
  <c r="BA28" i="26"/>
  <c r="BE28" i="26"/>
  <c r="BE219" i="24"/>
  <c r="BE217" i="24"/>
  <c r="BE215" i="24"/>
  <c r="BE213" i="24"/>
  <c r="BE203" i="24"/>
  <c r="BE201" i="24"/>
  <c r="BE199" i="24"/>
  <c r="BE197" i="24"/>
  <c r="V16" i="26"/>
  <c r="V15" i="26"/>
  <c r="R15" i="26"/>
  <c r="R16" i="26"/>
  <c r="BF20" i="26"/>
  <c r="AK20" i="26"/>
  <c r="X15" i="26"/>
  <c r="X16" i="26"/>
  <c r="J219" i="24"/>
  <c r="O219" i="25" s="1"/>
  <c r="Q207" i="24"/>
  <c r="J157" i="24"/>
  <c r="O157" i="25" s="1"/>
  <c r="Q199" i="24"/>
  <c r="J149" i="24"/>
  <c r="O149" i="25" s="1"/>
  <c r="BH20" i="26"/>
  <c r="AX20" i="26"/>
  <c r="S16" i="26"/>
  <c r="BG20" i="26"/>
  <c r="S15" i="26"/>
  <c r="Q187" i="24"/>
  <c r="Q181" i="24"/>
  <c r="Q175" i="24"/>
  <c r="J130" i="24"/>
  <c r="O130" i="25" s="1"/>
  <c r="Q173" i="24"/>
  <c r="Q167" i="24"/>
  <c r="J115" i="24"/>
  <c r="O115" i="25" s="1"/>
  <c r="Q158" i="24"/>
  <c r="BL128" i="24"/>
  <c r="BK122" i="24"/>
  <c r="AO147" i="24"/>
  <c r="AO130" i="24"/>
  <c r="Q131" i="24"/>
  <c r="J89" i="24"/>
  <c r="O89" i="25" s="1"/>
  <c r="Q129" i="24"/>
  <c r="J87" i="24"/>
  <c r="O87" i="25" s="1"/>
  <c r="BE127" i="24"/>
  <c r="AO126" i="24"/>
  <c r="BK114" i="24"/>
  <c r="BL111" i="24"/>
  <c r="BK111" i="24"/>
  <c r="AO111" i="24"/>
  <c r="AY111" i="24" s="1"/>
  <c r="BI111" i="24"/>
  <c r="BE111" i="24"/>
  <c r="AO107" i="24"/>
  <c r="BI112" i="24"/>
  <c r="BE112" i="24"/>
  <c r="BI80" i="24"/>
  <c r="BE80" i="24"/>
  <c r="BI66" i="24"/>
  <c r="BE66" i="24"/>
  <c r="BK130" i="24"/>
  <c r="BK115" i="24"/>
  <c r="BE108" i="24"/>
  <c r="BI108" i="24"/>
  <c r="J39" i="24"/>
  <c r="O39" i="25" s="1"/>
  <c r="BL98" i="24"/>
  <c r="BE83" i="24"/>
  <c r="BI83" i="24"/>
  <c r="BL78" i="24"/>
  <c r="AE16" i="24"/>
  <c r="AE15" i="24"/>
  <c r="K4" i="24"/>
  <c r="AO100" i="24"/>
  <c r="BI97" i="24"/>
  <c r="BE97" i="24"/>
  <c r="BL96" i="24"/>
  <c r="BI94" i="24"/>
  <c r="BE94" i="24"/>
  <c r="BL91" i="24"/>
  <c r="BK89" i="24"/>
  <c r="AO89" i="24"/>
  <c r="BL89" i="24"/>
  <c r="BL84" i="24"/>
  <c r="AO84" i="24"/>
  <c r="BK84" i="24"/>
  <c r="BL81" i="24"/>
  <c r="BK81" i="24"/>
  <c r="AO81" i="24"/>
  <c r="BE76" i="24"/>
  <c r="BI76" i="24"/>
  <c r="BL56" i="24"/>
  <c r="BI51" i="24"/>
  <c r="BE51" i="24"/>
  <c r="BL47" i="24"/>
  <c r="BL41" i="24"/>
  <c r="BI39" i="24"/>
  <c r="BE39" i="24"/>
  <c r="BL33" i="24"/>
  <c r="T16" i="24"/>
  <c r="T15" i="24"/>
  <c r="BL20" i="24"/>
  <c r="BL44" i="24"/>
  <c r="BL31" i="24"/>
  <c r="BL67" i="24"/>
  <c r="BF125" i="26"/>
  <c r="AK125" i="26"/>
  <c r="BA109" i="26"/>
  <c r="BE109" i="26"/>
  <c r="AF109" i="26"/>
  <c r="BE101" i="26"/>
  <c r="AF101" i="26"/>
  <c r="BA101" i="26"/>
  <c r="BF101" i="26"/>
  <c r="AK101" i="26"/>
  <c r="C150" i="27"/>
  <c r="C142" i="27"/>
  <c r="C138" i="27"/>
  <c r="C137" i="27"/>
  <c r="AX136" i="26"/>
  <c r="BG136" i="26"/>
  <c r="BH136" i="26"/>
  <c r="BH144" i="26"/>
  <c r="BG144" i="26"/>
  <c r="AX144" i="26"/>
  <c r="J136" i="27"/>
  <c r="AK145" i="26"/>
  <c r="AF141" i="26"/>
  <c r="O135" i="27"/>
  <c r="C135" i="27"/>
  <c r="AK140" i="26"/>
  <c r="AM140" i="26" s="1"/>
  <c r="BF140" i="26"/>
  <c r="J140" i="27"/>
  <c r="AF132" i="26"/>
  <c r="BA132" i="26"/>
  <c r="BE132" i="26"/>
  <c r="O132" i="27"/>
  <c r="AF128" i="26"/>
  <c r="BA128" i="26"/>
  <c r="BE128" i="26"/>
  <c r="O128" i="27"/>
  <c r="AF124" i="26"/>
  <c r="BE124" i="26"/>
  <c r="BA124" i="26"/>
  <c r="C118" i="27"/>
  <c r="BH122" i="26"/>
  <c r="AX122" i="26"/>
  <c r="BG122" i="26"/>
  <c r="O134" i="27"/>
  <c r="J118" i="27"/>
  <c r="BH114" i="26"/>
  <c r="AX114" i="26"/>
  <c r="BG114" i="26"/>
  <c r="C126" i="27"/>
  <c r="AM126" i="26"/>
  <c r="AF126" i="26"/>
  <c r="BA126" i="26"/>
  <c r="BE126" i="26"/>
  <c r="BH118" i="26"/>
  <c r="J108" i="27"/>
  <c r="BE93" i="26"/>
  <c r="AF93" i="26"/>
  <c r="BA93" i="26"/>
  <c r="BF93" i="26"/>
  <c r="AK93" i="26"/>
  <c r="O114" i="27"/>
  <c r="O112" i="27"/>
  <c r="C110" i="27"/>
  <c r="BG108" i="26"/>
  <c r="O106" i="27"/>
  <c r="J100" i="27"/>
  <c r="O96" i="27"/>
  <c r="O92" i="27"/>
  <c r="O88" i="27"/>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J102" i="27"/>
  <c r="AF98" i="26"/>
  <c r="AF104" i="26"/>
  <c r="AK82" i="26"/>
  <c r="BF82" i="26"/>
  <c r="AF76" i="26"/>
  <c r="BE76" i="26"/>
  <c r="BA76" i="26"/>
  <c r="AK74" i="26"/>
  <c r="BF74" i="26"/>
  <c r="O84" i="27"/>
  <c r="C82" i="27"/>
  <c r="C78" i="27"/>
  <c r="C74" i="27"/>
  <c r="O60" i="27"/>
  <c r="C58" i="27"/>
  <c r="C52" i="27"/>
  <c r="C48" i="27"/>
  <c r="C44" i="27"/>
  <c r="C40" i="27"/>
  <c r="BI70" i="26"/>
  <c r="BH56" i="26"/>
  <c r="AK70" i="26"/>
  <c r="BF70" i="26"/>
  <c r="O70" i="27"/>
  <c r="AT60" i="26"/>
  <c r="AO68" i="26"/>
  <c r="AF68" i="26"/>
  <c r="BA68" i="26"/>
  <c r="BE68" i="26"/>
  <c r="BF32" i="26"/>
  <c r="AK32" i="26"/>
  <c r="O32" i="27"/>
  <c r="AF56" i="26"/>
  <c r="BG48" i="26"/>
  <c r="BG33" i="26"/>
  <c r="C32" i="27"/>
  <c r="AF58" i="26"/>
  <c r="BH32" i="26"/>
  <c r="AX32" i="26"/>
  <c r="BG32" i="26"/>
  <c r="AF24" i="26"/>
  <c r="BA24" i="26"/>
  <c r="BE24" i="26"/>
  <c r="J28" i="27"/>
  <c r="BF28" i="26"/>
  <c r="AK28" i="26"/>
  <c r="O28" i="27"/>
  <c r="AA16" i="26"/>
  <c r="AA15" i="26"/>
  <c r="U15" i="26"/>
  <c r="U16" i="26"/>
  <c r="AD16" i="26"/>
  <c r="AD15" i="26"/>
  <c r="W16" i="26"/>
  <c r="W15" i="26"/>
  <c r="O20" i="27"/>
  <c r="AB15" i="26"/>
  <c r="AB16" i="26"/>
  <c r="Q211" i="24"/>
  <c r="Q205" i="24"/>
  <c r="J155" i="24"/>
  <c r="O155" i="25" s="1"/>
  <c r="Q197" i="24"/>
  <c r="BE195" i="24"/>
  <c r="BE193" i="24"/>
  <c r="BE191" i="24"/>
  <c r="BE189" i="24"/>
  <c r="Q177" i="24"/>
  <c r="J132" i="24"/>
  <c r="O132" i="25" s="1"/>
  <c r="Q154" i="24"/>
  <c r="Q152" i="24"/>
  <c r="Q146" i="24"/>
  <c r="J104" i="24"/>
  <c r="O104" i="25" s="1"/>
  <c r="Q141" i="24"/>
  <c r="J99" i="24"/>
  <c r="O99" i="25" s="1"/>
  <c r="Q140" i="24"/>
  <c r="J97" i="24"/>
  <c r="O97" i="25" s="1"/>
  <c r="Q135" i="24"/>
  <c r="Q133" i="24"/>
  <c r="J91" i="24"/>
  <c r="O91" i="25" s="1"/>
  <c r="Q127" i="24"/>
  <c r="J86" i="24"/>
  <c r="O86" i="25" s="1"/>
  <c r="BI123" i="24"/>
  <c r="BE123" i="24"/>
  <c r="BK107" i="24"/>
  <c r="BI106" i="24"/>
  <c r="BE106" i="24"/>
  <c r="AZ99" i="24"/>
  <c r="AV99" i="24"/>
  <c r="BB99" i="24"/>
  <c r="AW99" i="24"/>
  <c r="AQ99" i="24"/>
  <c r="AT99" i="24"/>
  <c r="BA99" i="24"/>
  <c r="AP99" i="24"/>
  <c r="AU99" i="24"/>
  <c r="AS99" i="24"/>
  <c r="BI99" i="24"/>
  <c r="BE99" i="24"/>
  <c r="BL112" i="24"/>
  <c r="AO112" i="24"/>
  <c r="BK112" i="24"/>
  <c r="Q112" i="24"/>
  <c r="J72" i="24"/>
  <c r="O72" i="25" s="1"/>
  <c r="Q111" i="24"/>
  <c r="BL106" i="24"/>
  <c r="BK106" i="24"/>
  <c r="AO106" i="24"/>
  <c r="BI116" i="24"/>
  <c r="BE116" i="24"/>
  <c r="BL102" i="24"/>
  <c r="BE95" i="24"/>
  <c r="BI95" i="24"/>
  <c r="BL82" i="24"/>
  <c r="BL75" i="24"/>
  <c r="BK75" i="24"/>
  <c r="AO75" i="24"/>
  <c r="AU75" i="24" s="1"/>
  <c r="BL62" i="24"/>
  <c r="BI58" i="24"/>
  <c r="BE58" i="24"/>
  <c r="BL60" i="24"/>
  <c r="BL35" i="24"/>
  <c r="AI16" i="24"/>
  <c r="AI15" i="24"/>
  <c r="M4" i="24"/>
  <c r="BE54" i="24"/>
  <c r="BI54" i="24"/>
  <c r="BI46" i="24"/>
  <c r="BE46" i="24"/>
  <c r="BI104" i="24"/>
  <c r="BE104" i="24"/>
  <c r="BE81" i="24"/>
  <c r="BI81" i="24"/>
  <c r="H7" i="24"/>
  <c r="BL63" i="24"/>
  <c r="BL48" i="24"/>
  <c r="BL37" i="24"/>
  <c r="BI35" i="24"/>
  <c r="BE35" i="24"/>
  <c r="BE23" i="24"/>
  <c r="BI23" i="24"/>
  <c r="BL21" i="24"/>
  <c r="U16" i="24"/>
  <c r="U15" i="24"/>
  <c r="I4" i="24"/>
  <c r="B10" i="25" s="1"/>
  <c r="J51" i="24"/>
  <c r="O51" i="25" s="1"/>
  <c r="BE50" i="24"/>
  <c r="BI50" i="24"/>
  <c r="BL32" i="24"/>
  <c r="BL28" i="24"/>
  <c r="J23" i="24"/>
  <c r="O23" i="25" s="1"/>
  <c r="B11" i="25"/>
  <c r="J44" i="24"/>
  <c r="O44" i="25" s="1"/>
  <c r="BL23" i="24"/>
  <c r="BL59" i="24"/>
  <c r="AN23" i="18"/>
  <c r="AN29" i="18"/>
  <c r="AN33" i="18"/>
  <c r="AN36" i="18"/>
  <c r="AN39" i="18"/>
  <c r="AN42" i="18"/>
  <c r="AN48" i="18"/>
  <c r="AN52" i="18"/>
  <c r="AN55" i="18"/>
  <c r="AN61" i="18"/>
  <c r="AN64" i="18"/>
  <c r="AN68" i="18"/>
  <c r="AN72" i="18"/>
  <c r="AN75" i="18"/>
  <c r="AN77" i="18"/>
  <c r="AN81" i="18"/>
  <c r="AN85" i="18"/>
  <c r="AN89" i="18"/>
  <c r="AN92" i="18"/>
  <c r="AN95" i="18"/>
  <c r="AN99" i="18"/>
  <c r="AN100" i="18"/>
  <c r="AN104" i="18"/>
  <c r="AN116" i="18"/>
  <c r="AN122" i="18"/>
  <c r="AN126" i="18"/>
  <c r="AN129" i="18"/>
  <c r="AN132" i="18"/>
  <c r="AN135" i="18"/>
  <c r="AN141" i="18"/>
  <c r="AN145" i="18"/>
  <c r="AN148" i="18"/>
  <c r="AN154" i="18"/>
  <c r="AN157" i="18"/>
  <c r="AN161" i="18"/>
  <c r="AN165" i="18"/>
  <c r="AN168" i="18"/>
  <c r="AN170" i="18"/>
  <c r="AN174" i="18"/>
  <c r="AN178" i="18"/>
  <c r="AN182" i="18"/>
  <c r="AN185" i="18"/>
  <c r="AN188" i="18"/>
  <c r="AN192" i="18"/>
  <c r="AN193" i="18"/>
  <c r="AN197" i="18"/>
  <c r="O126" i="18"/>
  <c r="O165" i="18"/>
  <c r="O178" i="18"/>
  <c r="O192" i="18"/>
  <c r="K21" i="21"/>
  <c r="O21" i="21"/>
  <c r="E21" i="21"/>
  <c r="K27" i="21"/>
  <c r="O27" i="21"/>
  <c r="E27" i="21"/>
  <c r="K29" i="21"/>
  <c r="O29" i="21"/>
  <c r="O31" i="21"/>
  <c r="K31" i="21"/>
  <c r="F31" i="21"/>
  <c r="K35" i="21"/>
  <c r="O35" i="21"/>
  <c r="O37" i="21"/>
  <c r="K37" i="21"/>
  <c r="F37" i="21"/>
  <c r="K40" i="21"/>
  <c r="O40" i="21"/>
  <c r="E40" i="21"/>
  <c r="K46" i="21"/>
  <c r="O46" i="21"/>
  <c r="E46" i="21"/>
  <c r="K48" i="21"/>
  <c r="O48" i="21"/>
  <c r="O50" i="21"/>
  <c r="K50" i="21"/>
  <c r="F50" i="21"/>
  <c r="K53" i="21"/>
  <c r="O53" i="21"/>
  <c r="E53" i="21"/>
  <c r="O56" i="21"/>
  <c r="K56" i="21"/>
  <c r="F56" i="21"/>
  <c r="K59" i="21"/>
  <c r="O59" i="21"/>
  <c r="E59" i="21"/>
  <c r="K60" i="21"/>
  <c r="O60" i="21"/>
  <c r="O63" i="21"/>
  <c r="K63" i="21"/>
  <c r="F63" i="21"/>
  <c r="K66" i="21"/>
  <c r="O66" i="21"/>
  <c r="E66" i="21"/>
  <c r="K68" i="21"/>
  <c r="O68" i="21"/>
  <c r="O70" i="21"/>
  <c r="K70" i="21"/>
  <c r="F70" i="21"/>
  <c r="K72" i="21"/>
  <c r="O72" i="21"/>
  <c r="E72" i="21"/>
  <c r="K73" i="21"/>
  <c r="O73" i="21"/>
  <c r="O76" i="21"/>
  <c r="K76" i="21"/>
  <c r="F76" i="21"/>
  <c r="K79" i="21"/>
  <c r="O79" i="21"/>
  <c r="E79" i="21"/>
  <c r="K81" i="21"/>
  <c r="O81" i="21"/>
  <c r="O84" i="21"/>
  <c r="K84" i="21"/>
  <c r="F84" i="21"/>
  <c r="K86" i="21"/>
  <c r="O86" i="21"/>
  <c r="E86" i="21"/>
  <c r="K88" i="21"/>
  <c r="O88" i="21"/>
  <c r="O94" i="21"/>
  <c r="K94" i="21"/>
  <c r="F94" i="21"/>
  <c r="K102" i="21"/>
  <c r="O102" i="21"/>
  <c r="F102" i="21"/>
  <c r="AN22" i="18"/>
  <c r="E23" i="18"/>
  <c r="AN26" i="18"/>
  <c r="E29" i="18"/>
  <c r="AN32" i="18"/>
  <c r="E33" i="18"/>
  <c r="AN35" i="18"/>
  <c r="E36" i="18"/>
  <c r="AN38" i="18"/>
  <c r="E39" i="18"/>
  <c r="AN41" i="18"/>
  <c r="E42" i="18"/>
  <c r="AN45" i="18"/>
  <c r="E48" i="18"/>
  <c r="AN51" i="18"/>
  <c r="E52" i="18"/>
  <c r="AN54" i="18"/>
  <c r="E55" i="18"/>
  <c r="AN60" i="18"/>
  <c r="E61" i="18"/>
  <c r="E64" i="18"/>
  <c r="AN67" i="18"/>
  <c r="E68" i="18"/>
  <c r="AN71" i="18"/>
  <c r="E72" i="18"/>
  <c r="AN74" i="18"/>
  <c r="E75" i="18"/>
  <c r="E77" i="18"/>
  <c r="AN80" i="18"/>
  <c r="E81" i="18"/>
  <c r="AN84" i="18"/>
  <c r="E85" i="18"/>
  <c r="AN88" i="18"/>
  <c r="E89" i="18"/>
  <c r="AN91" i="18"/>
  <c r="E92" i="18"/>
  <c r="AN94" i="18"/>
  <c r="E95" i="18"/>
  <c r="AN98" i="18"/>
  <c r="E99" i="18"/>
  <c r="E100" i="18"/>
  <c r="E104" i="18"/>
  <c r="AN109" i="18"/>
  <c r="AN115" i="18"/>
  <c r="E116" i="18"/>
  <c r="AN119" i="18"/>
  <c r="E122" i="18"/>
  <c r="AN125" i="18"/>
  <c r="E126" i="18"/>
  <c r="AN128" i="18"/>
  <c r="E129" i="18"/>
  <c r="AN131" i="18"/>
  <c r="E132" i="18"/>
  <c r="AN134" i="18"/>
  <c r="E135" i="18"/>
  <c r="AN138" i="18"/>
  <c r="E141" i="18"/>
  <c r="AN144" i="18"/>
  <c r="E145" i="18"/>
  <c r="AN147" i="18"/>
  <c r="E148" i="18"/>
  <c r="AN153" i="18"/>
  <c r="E154" i="18"/>
  <c r="E157" i="18"/>
  <c r="AN160" i="18"/>
  <c r="E161" i="18"/>
  <c r="AN164" i="18"/>
  <c r="E165" i="18"/>
  <c r="AN167" i="18"/>
  <c r="E168" i="18"/>
  <c r="E170" i="18"/>
  <c r="AN173" i="18"/>
  <c r="E174" i="18"/>
  <c r="AN177" i="18"/>
  <c r="E178" i="18"/>
  <c r="AN181" i="18"/>
  <c r="E182" i="18"/>
  <c r="AN184" i="18"/>
  <c r="E185" i="18"/>
  <c r="AN187" i="18"/>
  <c r="E188" i="18"/>
  <c r="AN191" i="18"/>
  <c r="E192" i="18"/>
  <c r="E193" i="18"/>
  <c r="E197" i="18"/>
  <c r="AN202" i="18"/>
  <c r="K22" i="18"/>
  <c r="C22" i="19" s="1"/>
  <c r="K26" i="18"/>
  <c r="C26" i="19" s="1"/>
  <c r="K32" i="18"/>
  <c r="C32" i="19" s="1"/>
  <c r="K35" i="18"/>
  <c r="C35" i="19" s="1"/>
  <c r="K38" i="18"/>
  <c r="C38" i="19" s="1"/>
  <c r="K41" i="18"/>
  <c r="C41" i="19" s="1"/>
  <c r="K45" i="18"/>
  <c r="C45" i="19" s="1"/>
  <c r="K51" i="18"/>
  <c r="C51" i="19" s="1"/>
  <c r="K54" i="18"/>
  <c r="C54" i="19" s="1"/>
  <c r="K60" i="18"/>
  <c r="C60" i="19" s="1"/>
  <c r="K67" i="18"/>
  <c r="C67" i="19" s="1"/>
  <c r="K71" i="18"/>
  <c r="C71" i="19" s="1"/>
  <c r="K74" i="18"/>
  <c r="C74" i="19" s="1"/>
  <c r="K80" i="18"/>
  <c r="C80" i="19" s="1"/>
  <c r="K84" i="18"/>
  <c r="C84" i="19" s="1"/>
  <c r="K88" i="18"/>
  <c r="C88" i="19" s="1"/>
  <c r="K91" i="18"/>
  <c r="C91" i="19" s="1"/>
  <c r="K94" i="18"/>
  <c r="C94" i="19" s="1"/>
  <c r="K98" i="18"/>
  <c r="C98" i="19" s="1"/>
  <c r="K109" i="18"/>
  <c r="C109" i="19" s="1"/>
  <c r="K115" i="18"/>
  <c r="C115" i="19" s="1"/>
  <c r="K119" i="18"/>
  <c r="C119" i="19" s="1"/>
  <c r="K125" i="18"/>
  <c r="C125" i="19" s="1"/>
  <c r="K128" i="18"/>
  <c r="C128" i="19" s="1"/>
  <c r="K131" i="18"/>
  <c r="C131" i="19" s="1"/>
  <c r="K134" i="18"/>
  <c r="C134" i="19" s="1"/>
  <c r="K138" i="18"/>
  <c r="C138" i="19" s="1"/>
  <c r="K144" i="18"/>
  <c r="C144" i="19" s="1"/>
  <c r="K147" i="18"/>
  <c r="C147" i="19" s="1"/>
  <c r="K153" i="18"/>
  <c r="C153" i="19" s="1"/>
  <c r="K160" i="18"/>
  <c r="C160" i="19" s="1"/>
  <c r="K164" i="18"/>
  <c r="C164" i="19" s="1"/>
  <c r="K167" i="18"/>
  <c r="C167" i="19" s="1"/>
  <c r="K173" i="18"/>
  <c r="C173" i="19" s="1"/>
  <c r="K177" i="18"/>
  <c r="C177" i="19" s="1"/>
  <c r="K181" i="18"/>
  <c r="C181" i="19" s="1"/>
  <c r="K184" i="18"/>
  <c r="C184" i="19" s="1"/>
  <c r="K187" i="18"/>
  <c r="C187" i="19" s="1"/>
  <c r="K191" i="18"/>
  <c r="C191" i="19" s="1"/>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F27" i="21"/>
  <c r="E29" i="21"/>
  <c r="E31" i="21"/>
  <c r="E35" i="21"/>
  <c r="E37" i="21"/>
  <c r="F40" i="21"/>
  <c r="F46" i="21"/>
  <c r="E48" i="21"/>
  <c r="E50" i="21"/>
  <c r="F53" i="21"/>
  <c r="E56" i="21"/>
  <c r="F59" i="21"/>
  <c r="E60" i="21"/>
  <c r="E63" i="21"/>
  <c r="F66" i="21"/>
  <c r="E68" i="21"/>
  <c r="E70" i="21"/>
  <c r="F72" i="21"/>
  <c r="E73" i="21"/>
  <c r="E76" i="21"/>
  <c r="F79" i="21"/>
  <c r="E81" i="21"/>
  <c r="E84" i="21"/>
  <c r="F86" i="21"/>
  <c r="E88" i="21"/>
  <c r="E94" i="21"/>
  <c r="E102" i="21"/>
  <c r="AN21" i="18"/>
  <c r="E22" i="18"/>
  <c r="F23" i="18"/>
  <c r="AN25" i="18"/>
  <c r="E26" i="18"/>
  <c r="AN28" i="18"/>
  <c r="F29" i="18"/>
  <c r="AN31" i="18"/>
  <c r="E32" i="18"/>
  <c r="F33" i="18"/>
  <c r="AN34" i="18"/>
  <c r="E35" i="18"/>
  <c r="F36" i="18"/>
  <c r="E38" i="18"/>
  <c r="F39" i="18"/>
  <c r="AN40" i="18"/>
  <c r="E41" i="18"/>
  <c r="F42" i="18"/>
  <c r="AN44" i="18"/>
  <c r="E45" i="18"/>
  <c r="AN47" i="18"/>
  <c r="F48" i="18"/>
  <c r="AN50" i="18"/>
  <c r="E51" i="18"/>
  <c r="F52" i="18"/>
  <c r="E54" i="18"/>
  <c r="F55" i="18"/>
  <c r="AN57" i="18"/>
  <c r="AN59" i="18"/>
  <c r="E60" i="18"/>
  <c r="F61" i="18"/>
  <c r="AN63" i="18"/>
  <c r="F64" i="18"/>
  <c r="AN66" i="18"/>
  <c r="E67" i="18"/>
  <c r="F68" i="18"/>
  <c r="AN70" i="18"/>
  <c r="E71" i="18"/>
  <c r="F72" i="18"/>
  <c r="E74" i="18"/>
  <c r="F75" i="18"/>
  <c r="AN76" i="18"/>
  <c r="F77" i="18"/>
  <c r="AN79" i="18"/>
  <c r="E80" i="18"/>
  <c r="F81" i="18"/>
  <c r="AN83" i="18"/>
  <c r="E84" i="18"/>
  <c r="F85" i="18"/>
  <c r="AN87" i="18"/>
  <c r="E88" i="18"/>
  <c r="F89" i="18"/>
  <c r="AN90" i="18"/>
  <c r="E91" i="18"/>
  <c r="F92" i="18"/>
  <c r="E94" i="18"/>
  <c r="F95" i="18"/>
  <c r="AN97" i="18"/>
  <c r="E98" i="18"/>
  <c r="F99" i="18"/>
  <c r="F100" i="18"/>
  <c r="AN103" i="18"/>
  <c r="F104" i="18"/>
  <c r="AN107" i="18"/>
  <c r="E109" i="18"/>
  <c r="AN114" i="18"/>
  <c r="E115" i="18"/>
  <c r="F116" i="18"/>
  <c r="AN118" i="18"/>
  <c r="E119" i="18"/>
  <c r="AN121" i="18"/>
  <c r="F122" i="18"/>
  <c r="AN124" i="18"/>
  <c r="E125" i="18"/>
  <c r="F126" i="18"/>
  <c r="AN127" i="18"/>
  <c r="E128" i="18"/>
  <c r="F129" i="18"/>
  <c r="E131" i="18"/>
  <c r="F132" i="18"/>
  <c r="AN133" i="18"/>
  <c r="E134" i="18"/>
  <c r="F135" i="18"/>
  <c r="AN137" i="18"/>
  <c r="E138" i="18"/>
  <c r="AN140" i="18"/>
  <c r="F141" i="18"/>
  <c r="AN143" i="18"/>
  <c r="E144" i="18"/>
  <c r="F145" i="18"/>
  <c r="E147" i="18"/>
  <c r="F148" i="18"/>
  <c r="AN150" i="18"/>
  <c r="AN152" i="18"/>
  <c r="E153" i="18"/>
  <c r="F154" i="18"/>
  <c r="AN156" i="18"/>
  <c r="F157" i="18"/>
  <c r="AN159" i="18"/>
  <c r="E160" i="18"/>
  <c r="F161" i="18"/>
  <c r="AN163" i="18"/>
  <c r="E164" i="18"/>
  <c r="F165" i="18"/>
  <c r="E167" i="18"/>
  <c r="F168" i="18"/>
  <c r="AN169" i="18"/>
  <c r="F170" i="18"/>
  <c r="AN172" i="18"/>
  <c r="E173" i="18"/>
  <c r="F174" i="18"/>
  <c r="AN176" i="18"/>
  <c r="E177" i="18"/>
  <c r="F178" i="18"/>
  <c r="AN180" i="18"/>
  <c r="E181" i="18"/>
  <c r="F182" i="18"/>
  <c r="AN183" i="18"/>
  <c r="E184" i="18"/>
  <c r="F185" i="18"/>
  <c r="E187" i="18"/>
  <c r="F188" i="18"/>
  <c r="AN190" i="18"/>
  <c r="E191" i="18"/>
  <c r="F192" i="18"/>
  <c r="F193" i="18"/>
  <c r="AN196" i="18"/>
  <c r="F197" i="18"/>
  <c r="AN200" i="18"/>
  <c r="E202" i="18"/>
  <c r="K23" i="18"/>
  <c r="C23" i="19" s="1"/>
  <c r="K29" i="18"/>
  <c r="C29" i="19" s="1"/>
  <c r="K33" i="18"/>
  <c r="C33" i="19" s="1"/>
  <c r="K36" i="18"/>
  <c r="C36" i="19" s="1"/>
  <c r="K39" i="18"/>
  <c r="C39" i="19" s="1"/>
  <c r="K42" i="18"/>
  <c r="C42" i="19" s="1"/>
  <c r="K48" i="18"/>
  <c r="C48" i="19" s="1"/>
  <c r="K52" i="18"/>
  <c r="C52" i="19" s="1"/>
  <c r="K55" i="18"/>
  <c r="C55" i="19" s="1"/>
  <c r="K61" i="18"/>
  <c r="C61" i="19" s="1"/>
  <c r="K64" i="18"/>
  <c r="C64" i="19" s="1"/>
  <c r="K68" i="18"/>
  <c r="C68" i="19" s="1"/>
  <c r="K72" i="18"/>
  <c r="C72" i="19" s="1"/>
  <c r="K75" i="18"/>
  <c r="C75" i="19" s="1"/>
  <c r="K77" i="18"/>
  <c r="C77" i="19" s="1"/>
  <c r="K81" i="18"/>
  <c r="C81" i="19" s="1"/>
  <c r="K85" i="18"/>
  <c r="C85" i="19" s="1"/>
  <c r="K89" i="18"/>
  <c r="C89" i="19" s="1"/>
  <c r="K92" i="18"/>
  <c r="C92" i="19" s="1"/>
  <c r="K95" i="18"/>
  <c r="C95" i="19" s="1"/>
  <c r="K99" i="18"/>
  <c r="C99" i="19" s="1"/>
  <c r="K100" i="18"/>
  <c r="C100" i="19" s="1"/>
  <c r="K104" i="18"/>
  <c r="C104" i="19" s="1"/>
  <c r="K116" i="18"/>
  <c r="C116" i="19" s="1"/>
  <c r="K122" i="18"/>
  <c r="C122" i="19" s="1"/>
  <c r="K126" i="18"/>
  <c r="C126" i="19" s="1"/>
  <c r="K129" i="18"/>
  <c r="C129" i="19" s="1"/>
  <c r="K132" i="18"/>
  <c r="C132" i="19" s="1"/>
  <c r="K135" i="18"/>
  <c r="C135" i="19" s="1"/>
  <c r="K141" i="18"/>
  <c r="C141" i="19" s="1"/>
  <c r="K145" i="18"/>
  <c r="C145" i="19" s="1"/>
  <c r="K148" i="18"/>
  <c r="C148" i="19" s="1"/>
  <c r="K154" i="18"/>
  <c r="C154" i="19" s="1"/>
  <c r="K157" i="18"/>
  <c r="C157" i="19" s="1"/>
  <c r="K161" i="18"/>
  <c r="C161" i="19" s="1"/>
  <c r="K165" i="18"/>
  <c r="C165" i="19" s="1"/>
  <c r="K168" i="18"/>
  <c r="C168" i="19" s="1"/>
  <c r="K170" i="18"/>
  <c r="C170" i="19" s="1"/>
  <c r="K174" i="18"/>
  <c r="C174" i="19" s="1"/>
  <c r="K178" i="18"/>
  <c r="C178" i="19" s="1"/>
  <c r="K182" i="18"/>
  <c r="C182" i="19" s="1"/>
  <c r="K185" i="18"/>
  <c r="C185" i="19" s="1"/>
  <c r="K188" i="18"/>
  <c r="C188" i="19" s="1"/>
  <c r="K192" i="18"/>
  <c r="C192" i="19" s="1"/>
  <c r="K193" i="18"/>
  <c r="C193" i="19" s="1"/>
  <c r="K197" i="18"/>
  <c r="C197" i="19" s="1"/>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O28" i="21"/>
  <c r="K28" i="21"/>
  <c r="F28" i="21"/>
  <c r="F29" i="21"/>
  <c r="K30" i="21"/>
  <c r="O30" i="21"/>
  <c r="E30" i="21"/>
  <c r="K32" i="21"/>
  <c r="O32" i="21"/>
  <c r="O34" i="21"/>
  <c r="K34" i="21"/>
  <c r="F34" i="21"/>
  <c r="F35" i="21"/>
  <c r="K36" i="21"/>
  <c r="O36" i="21"/>
  <c r="E36" i="21"/>
  <c r="K38" i="21"/>
  <c r="O38" i="21"/>
  <c r="O41" i="21"/>
  <c r="K41" i="21"/>
  <c r="F41" i="21"/>
  <c r="K43" i="21"/>
  <c r="O43" i="21"/>
  <c r="E43" i="21"/>
  <c r="K44" i="21"/>
  <c r="O44" i="21"/>
  <c r="O47" i="21"/>
  <c r="K47" i="21"/>
  <c r="F47" i="21"/>
  <c r="F48" i="21"/>
  <c r="K51" i="21"/>
  <c r="O51" i="21"/>
  <c r="K55" i="21"/>
  <c r="O55" i="21"/>
  <c r="E55" i="21"/>
  <c r="K57" i="21"/>
  <c r="O57" i="21"/>
  <c r="F60" i="21"/>
  <c r="K62" i="21"/>
  <c r="O62" i="21"/>
  <c r="E62" i="21"/>
  <c r="K64" i="21"/>
  <c r="O64" i="21"/>
  <c r="O67" i="21"/>
  <c r="K67" i="21"/>
  <c r="F67" i="21"/>
  <c r="F68" i="21"/>
  <c r="K71" i="21"/>
  <c r="O71" i="21"/>
  <c r="F73" i="21"/>
  <c r="K75" i="21"/>
  <c r="O75" i="21"/>
  <c r="E75" i="21"/>
  <c r="K77" i="21"/>
  <c r="O77" i="21"/>
  <c r="O80" i="21"/>
  <c r="K80" i="21"/>
  <c r="F80" i="21"/>
  <c r="F81" i="21"/>
  <c r="K83" i="21"/>
  <c r="O83" i="21"/>
  <c r="E83" i="21"/>
  <c r="K85" i="21"/>
  <c r="O85" i="21"/>
  <c r="O87" i="21"/>
  <c r="K87" i="21"/>
  <c r="F87" i="21"/>
  <c r="F88" i="21"/>
  <c r="K100" i="21"/>
  <c r="O100" i="21"/>
  <c r="F100" i="21"/>
  <c r="E100" i="21"/>
  <c r="K112" i="21"/>
  <c r="F112" i="21"/>
  <c r="O112" i="21"/>
  <c r="E112" i="21"/>
  <c r="AN20" i="18"/>
  <c r="F22" i="18"/>
  <c r="AN24" i="18"/>
  <c r="F26" i="18"/>
  <c r="AN27" i="18"/>
  <c r="AN30" i="18"/>
  <c r="F32" i="18"/>
  <c r="F35" i="18"/>
  <c r="AN37" i="18"/>
  <c r="F38" i="18"/>
  <c r="F41" i="18"/>
  <c r="AN43" i="18"/>
  <c r="F45" i="18"/>
  <c r="AN46" i="18"/>
  <c r="AN49" i="18"/>
  <c r="F51" i="18"/>
  <c r="AN53" i="18"/>
  <c r="F54" i="18"/>
  <c r="AN56" i="18"/>
  <c r="AN58" i="18"/>
  <c r="F60" i="18"/>
  <c r="AN62" i="18"/>
  <c r="AN65" i="18"/>
  <c r="F67" i="18"/>
  <c r="AN69" i="18"/>
  <c r="F71" i="18"/>
  <c r="AN73" i="18"/>
  <c r="F74" i="18"/>
  <c r="AN78" i="18"/>
  <c r="F80" i="18"/>
  <c r="AN82" i="18"/>
  <c r="F84" i="18"/>
  <c r="AN86" i="18"/>
  <c r="F88" i="18"/>
  <c r="F91" i="18"/>
  <c r="AN93" i="18"/>
  <c r="F94" i="18"/>
  <c r="AN96" i="18"/>
  <c r="F98" i="18"/>
  <c r="AN101" i="18"/>
  <c r="AN102" i="18"/>
  <c r="AN105" i="18"/>
  <c r="AN106" i="18"/>
  <c r="O106" i="18"/>
  <c r="AN108" i="18"/>
  <c r="O108" i="18"/>
  <c r="F109" i="18"/>
  <c r="AN113" i="18"/>
  <c r="O113" i="18"/>
  <c r="F115" i="18"/>
  <c r="AN117" i="18"/>
  <c r="O117" i="18"/>
  <c r="F119" i="18"/>
  <c r="AN120" i="18"/>
  <c r="O120" i="18"/>
  <c r="AN123" i="18"/>
  <c r="O123" i="18"/>
  <c r="F125" i="18"/>
  <c r="F128" i="18"/>
  <c r="AN130" i="18"/>
  <c r="O130" i="18"/>
  <c r="F131" i="18"/>
  <c r="F134" i="18"/>
  <c r="AN136" i="18"/>
  <c r="O136" i="18"/>
  <c r="F138" i="18"/>
  <c r="AN139" i="18"/>
  <c r="O139" i="18"/>
  <c r="AN142" i="18"/>
  <c r="O142" i="18"/>
  <c r="F144" i="18"/>
  <c r="AN146" i="18"/>
  <c r="O146" i="18"/>
  <c r="F147" i="18"/>
  <c r="AN149" i="18"/>
  <c r="O149" i="18"/>
  <c r="AN151" i="18"/>
  <c r="O151" i="18"/>
  <c r="F153" i="18"/>
  <c r="AN155" i="18"/>
  <c r="O155" i="18"/>
  <c r="AN158" i="18"/>
  <c r="O158" i="18"/>
  <c r="F160" i="18"/>
  <c r="AN162" i="18"/>
  <c r="O162" i="18"/>
  <c r="F164" i="18"/>
  <c r="AN166" i="18"/>
  <c r="O166" i="18"/>
  <c r="F167" i="18"/>
  <c r="AN171" i="18"/>
  <c r="O171" i="18"/>
  <c r="F173" i="18"/>
  <c r="AN175" i="18"/>
  <c r="O175" i="18"/>
  <c r="F177" i="18"/>
  <c r="AN179" i="18"/>
  <c r="O179" i="18"/>
  <c r="F181" i="18"/>
  <c r="F184" i="18"/>
  <c r="AN186" i="18"/>
  <c r="O186" i="18"/>
  <c r="F187" i="18"/>
  <c r="AN189" i="18"/>
  <c r="O189" i="18"/>
  <c r="F191" i="18"/>
  <c r="AN194" i="18"/>
  <c r="O194" i="18"/>
  <c r="AN195" i="18"/>
  <c r="O195" i="18"/>
  <c r="E196" i="18"/>
  <c r="AN198" i="18"/>
  <c r="O198" i="18"/>
  <c r="AN199" i="18"/>
  <c r="O199" i="18"/>
  <c r="E200" i="18"/>
  <c r="AN201" i="18"/>
  <c r="F202" i="18"/>
  <c r="K20" i="18"/>
  <c r="K24" i="18"/>
  <c r="C24" i="19" s="1"/>
  <c r="K27" i="18"/>
  <c r="C27" i="19" s="1"/>
  <c r="K30" i="18"/>
  <c r="C30" i="19" s="1"/>
  <c r="K37" i="18"/>
  <c r="C37" i="19" s="1"/>
  <c r="K43" i="18"/>
  <c r="C43" i="19" s="1"/>
  <c r="K46" i="18"/>
  <c r="C46" i="19" s="1"/>
  <c r="K49" i="18"/>
  <c r="C49" i="19" s="1"/>
  <c r="K53" i="18"/>
  <c r="C53" i="19" s="1"/>
  <c r="K56" i="18"/>
  <c r="C56" i="19" s="1"/>
  <c r="K58" i="18"/>
  <c r="C58" i="19" s="1"/>
  <c r="K62" i="18"/>
  <c r="C62" i="19" s="1"/>
  <c r="K65" i="18"/>
  <c r="C65" i="19" s="1"/>
  <c r="K69" i="18"/>
  <c r="C69" i="19" s="1"/>
  <c r="K73" i="18"/>
  <c r="C73" i="19" s="1"/>
  <c r="K78" i="18"/>
  <c r="C78" i="19" s="1"/>
  <c r="K82" i="18"/>
  <c r="C82" i="19" s="1"/>
  <c r="K86" i="18"/>
  <c r="C86" i="19" s="1"/>
  <c r="K93" i="18"/>
  <c r="C93" i="19" s="1"/>
  <c r="K96" i="18"/>
  <c r="C96" i="19" s="1"/>
  <c r="K101" i="18"/>
  <c r="C101" i="19" s="1"/>
  <c r="K102" i="18"/>
  <c r="C102" i="19" s="1"/>
  <c r="K105" i="18"/>
  <c r="C105" i="19" s="1"/>
  <c r="K106" i="18"/>
  <c r="C106" i="19" s="1"/>
  <c r="K108" i="18"/>
  <c r="C108" i="19" s="1"/>
  <c r="K113" i="18"/>
  <c r="C113" i="19" s="1"/>
  <c r="K117" i="18"/>
  <c r="C117" i="19" s="1"/>
  <c r="K120" i="18"/>
  <c r="C120" i="19" s="1"/>
  <c r="K123" i="18"/>
  <c r="C123" i="19" s="1"/>
  <c r="K130" i="18"/>
  <c r="C130" i="19" s="1"/>
  <c r="K136" i="18"/>
  <c r="C136" i="19" s="1"/>
  <c r="K139" i="18"/>
  <c r="C139" i="19" s="1"/>
  <c r="K142" i="18"/>
  <c r="C142" i="19" s="1"/>
  <c r="K146" i="18"/>
  <c r="C146" i="19" s="1"/>
  <c r="K149" i="18"/>
  <c r="C149" i="19" s="1"/>
  <c r="K151" i="18"/>
  <c r="C151" i="19" s="1"/>
  <c r="K155" i="18"/>
  <c r="C155" i="19" s="1"/>
  <c r="K158" i="18"/>
  <c r="C158" i="19" s="1"/>
  <c r="K162" i="18"/>
  <c r="C162" i="19" s="1"/>
  <c r="K166" i="18"/>
  <c r="C166" i="19" s="1"/>
  <c r="K171" i="18"/>
  <c r="C171" i="19" s="1"/>
  <c r="K175" i="18"/>
  <c r="C175" i="19" s="1"/>
  <c r="K179" i="18"/>
  <c r="C179" i="19" s="1"/>
  <c r="K186" i="18"/>
  <c r="C186" i="19" s="1"/>
  <c r="K189" i="18"/>
  <c r="C189" i="19" s="1"/>
  <c r="K194" i="18"/>
  <c r="C194" i="19" s="1"/>
  <c r="K195" i="18"/>
  <c r="C195" i="19" s="1"/>
  <c r="K198" i="18"/>
  <c r="C198" i="19" s="1"/>
  <c r="K199" i="18"/>
  <c r="C199" i="19" s="1"/>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E44" i="21"/>
  <c r="E47" i="21"/>
  <c r="E51" i="21"/>
  <c r="F55" i="21"/>
  <c r="E57" i="21"/>
  <c r="F62" i="21"/>
  <c r="E64" i="21"/>
  <c r="E67" i="21"/>
  <c r="E71" i="21"/>
  <c r="F75" i="21"/>
  <c r="E77" i="21"/>
  <c r="E80" i="21"/>
  <c r="F83" i="21"/>
  <c r="Q83" i="21" s="1"/>
  <c r="E85" i="21"/>
  <c r="E87" i="21"/>
  <c r="O90" i="21"/>
  <c r="P90" i="21" s="1"/>
  <c r="K90" i="21"/>
  <c r="F90" i="21"/>
  <c r="K93" i="21"/>
  <c r="O93" i="21"/>
  <c r="F93" i="21"/>
  <c r="E93" i="21"/>
  <c r="K99" i="21"/>
  <c r="O99" i="21"/>
  <c r="F99" i="21"/>
  <c r="E99" i="21"/>
  <c r="K101" i="21"/>
  <c r="O101" i="21"/>
  <c r="F101" i="21"/>
  <c r="Q101" i="21" s="1"/>
  <c r="O106" i="21"/>
  <c r="F106" i="21"/>
  <c r="K106" i="21"/>
  <c r="E106" i="21"/>
  <c r="E119" i="21"/>
  <c r="K119" i="21"/>
  <c r="O119" i="21"/>
  <c r="F119" i="21"/>
  <c r="E115" i="21"/>
  <c r="E116" i="21"/>
  <c r="F123" i="21"/>
  <c r="F124" i="21"/>
  <c r="E126" i="21"/>
  <c r="E129" i="21"/>
  <c r="E130" i="21"/>
  <c r="F131" i="21"/>
  <c r="E134" i="21"/>
  <c r="F135" i="21"/>
  <c r="E137" i="21"/>
  <c r="E144" i="21"/>
  <c r="E147" i="21"/>
  <c r="F148" i="21"/>
  <c r="E152" i="21"/>
  <c r="E155" i="21"/>
  <c r="K104" i="21"/>
  <c r="K109" i="21"/>
  <c r="K111" i="21"/>
  <c r="K116" i="21"/>
  <c r="K126" i="21"/>
  <c r="K129" i="21"/>
  <c r="K130" i="21"/>
  <c r="K134" i="21"/>
  <c r="K137" i="21"/>
  <c r="K144" i="21"/>
  <c r="K147" i="21"/>
  <c r="K152" i="21"/>
  <c r="K155" i="21"/>
  <c r="O115" i="21"/>
  <c r="O123" i="21"/>
  <c r="O124" i="21"/>
  <c r="O131" i="21"/>
  <c r="O135" i="21"/>
  <c r="O148" i="21"/>
  <c r="F115" i="2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57" i="18"/>
  <c r="Q62" i="18"/>
  <c r="Q21" i="18"/>
  <c r="Q24" i="18"/>
  <c r="Q46" i="18"/>
  <c r="Q58" i="18"/>
  <c r="Q66" i="18"/>
  <c r="Q73" i="18"/>
  <c r="Q79" i="18"/>
  <c r="Q86" i="18"/>
  <c r="Q30" i="18"/>
  <c r="F20" i="20"/>
  <c r="O20" i="20" s="1"/>
  <c r="E20" i="19"/>
  <c r="J20" i="19" s="1"/>
  <c r="A17" i="18"/>
  <c r="Q31" i="18"/>
  <c r="Q43" i="18"/>
  <c r="Q50" i="18"/>
  <c r="Q56" i="18"/>
  <c r="Q63" i="18"/>
  <c r="Q69" i="18"/>
  <c r="Q76" i="18"/>
  <c r="Q90" i="18"/>
  <c r="Q96" i="18"/>
  <c r="Q59" i="18"/>
  <c r="Q65" i="18"/>
  <c r="Q78" i="18"/>
  <c r="Q87" i="18"/>
  <c r="Q93" i="18"/>
  <c r="Q34" i="18"/>
  <c r="Q27" i="18"/>
  <c r="Q29" i="18"/>
  <c r="Q44" i="18"/>
  <c r="Q49" i="18"/>
  <c r="Q70" i="18"/>
  <c r="Q83" i="18"/>
  <c r="Q97" i="18"/>
  <c r="Q101" i="18"/>
  <c r="Q102" i="18"/>
  <c r="Q105" i="18"/>
  <c r="P21" i="21"/>
  <c r="P22" i="21"/>
  <c r="I3" i="21"/>
  <c r="Q21" i="21"/>
  <c r="P25" i="21"/>
  <c r="P27" i="21"/>
  <c r="P36" i="21"/>
  <c r="A17" i="21"/>
  <c r="Q25" i="21"/>
  <c r="Q32" i="21"/>
  <c r="Q35" i="21"/>
  <c r="Q40" i="21"/>
  <c r="P46" i="21"/>
  <c r="Q27" i="21"/>
  <c r="P29" i="21"/>
  <c r="Q43" i="21"/>
  <c r="F20" i="23"/>
  <c r="O20" i="23" s="1"/>
  <c r="E20" i="22"/>
  <c r="Q26" i="21"/>
  <c r="Q39" i="21"/>
  <c r="Q59" i="21"/>
  <c r="Q67" i="21"/>
  <c r="Q75" i="21"/>
  <c r="Q62" i="21"/>
  <c r="Q90" i="21"/>
  <c r="P53" i="21"/>
  <c r="Q53" i="21"/>
  <c r="P76" i="21"/>
  <c r="P55" i="21"/>
  <c r="Q55" i="21"/>
  <c r="Q63" i="21"/>
  <c r="P63" i="21"/>
  <c r="P72" i="21"/>
  <c r="Q80" i="21"/>
  <c r="P88" i="21"/>
  <c r="P83" i="21"/>
  <c r="P95" i="21"/>
  <c r="Q66" i="21"/>
  <c r="P79" i="21"/>
  <c r="Q79" i="21"/>
  <c r="Q82" i="21"/>
  <c r="Q96" i="21"/>
  <c r="Q98" i="21"/>
  <c r="P101" i="21"/>
  <c r="Q102" i="21"/>
  <c r="P91" i="21"/>
  <c r="Q91" i="21"/>
  <c r="P85" i="21"/>
  <c r="P106" i="21"/>
  <c r="Q108" i="21"/>
  <c r="Q106" i="21"/>
  <c r="Q109" i="21"/>
  <c r="P112" i="21"/>
  <c r="Q112" i="21"/>
  <c r="Q115" i="21"/>
  <c r="Q116" i="21"/>
  <c r="Q122" i="21"/>
  <c r="Q118" i="21"/>
  <c r="Q128" i="21"/>
  <c r="Q133" i="21"/>
  <c r="Q139" i="21"/>
  <c r="Q127" i="21"/>
  <c r="Q132" i="21"/>
  <c r="Q136" i="21"/>
  <c r="Q141" i="21"/>
  <c r="Q143" i="21"/>
  <c r="Q149" i="21"/>
  <c r="Q148" i="21"/>
  <c r="P148" i="21"/>
  <c r="P123" i="21"/>
  <c r="Q138" i="21"/>
  <c r="Q145" i="21"/>
  <c r="Q153" i="21"/>
  <c r="Q151"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20" i="14" s="1"/>
  <c r="J134" i="14"/>
  <c r="P144" i="14"/>
  <c r="P180" i="14"/>
  <c r="Q180" i="14"/>
  <c r="P184" i="14"/>
  <c r="Q184" i="14"/>
  <c r="P188" i="14"/>
  <c r="Q188" i="14"/>
  <c r="P192" i="14"/>
  <c r="Q192" i="14"/>
  <c r="P196" i="14"/>
  <c r="Q196" i="14"/>
  <c r="P200" i="14"/>
  <c r="Q200" i="14"/>
  <c r="P204" i="14"/>
  <c r="Q204" i="14"/>
  <c r="P208" i="14"/>
  <c r="Q208" i="14"/>
  <c r="P212" i="14"/>
  <c r="Q212" i="14"/>
  <c r="P216" i="14"/>
  <c r="Q216" i="14"/>
  <c r="P220" i="14"/>
  <c r="Q220" i="14"/>
  <c r="P236" i="14"/>
  <c r="P240" i="14"/>
  <c r="P252" i="14"/>
  <c r="P256" i="14"/>
  <c r="AB14" i="14"/>
  <c r="BI20" i="14"/>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J20"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N28" i="14"/>
  <c r="AS28" i="14"/>
  <c r="AX28" i="14"/>
  <c r="BF28" i="14"/>
  <c r="BG29" i="14"/>
  <c r="BG30" i="14"/>
  <c r="AN30" i="14"/>
  <c r="AV30" i="14"/>
  <c r="BF30" i="14"/>
  <c r="BI31" i="14"/>
  <c r="AN31" i="14"/>
  <c r="AV31" i="14"/>
  <c r="BF31" i="14"/>
  <c r="BI32" i="14"/>
  <c r="AN32" i="14"/>
  <c r="AV32" i="14"/>
  <c r="BH34" i="14"/>
  <c r="BE34" i="14"/>
  <c r="AF34" i="14"/>
  <c r="BA34" i="14"/>
  <c r="AF35" i="14"/>
  <c r="BH36" i="14"/>
  <c r="BI51" i="14"/>
  <c r="J53" i="14"/>
  <c r="BJ57" i="14"/>
  <c r="S16" i="14"/>
  <c r="AP20" i="14"/>
  <c r="BF21" i="14"/>
  <c r="AP22" i="14"/>
  <c r="AL26" i="14"/>
  <c r="P28" i="14"/>
  <c r="AO28" i="14"/>
  <c r="BG28" i="14"/>
  <c r="AF29" i="14"/>
  <c r="BB23" i="12" s="1"/>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X23" i="14"/>
  <c r="AF25" i="14"/>
  <c r="AP25" i="14"/>
  <c r="AX25" i="14"/>
  <c r="AF27" i="14"/>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N37" i="14"/>
  <c r="AR37" i="14"/>
  <c r="AV37" i="14"/>
  <c r="BF37" i="14"/>
  <c r="AF38" i="14"/>
  <c r="AN39" i="14"/>
  <c r="AR39" i="14"/>
  <c r="AV39" i="14"/>
  <c r="BF39" i="14"/>
  <c r="AF40" i="14"/>
  <c r="AT40" i="14"/>
  <c r="AN41" i="14"/>
  <c r="AR41" i="14"/>
  <c r="AV41" i="14"/>
  <c r="BF41" i="14"/>
  <c r="AF42" i="14"/>
  <c r="AN43" i="14"/>
  <c r="AR43" i="14"/>
  <c r="AV43" i="14"/>
  <c r="BF43" i="14"/>
  <c r="AF44" i="14"/>
  <c r="AT44" i="14"/>
  <c r="AN45" i="14"/>
  <c r="AR45" i="14"/>
  <c r="AV45" i="14"/>
  <c r="BF45" i="14"/>
  <c r="AF46" i="14"/>
  <c r="AN47" i="14"/>
  <c r="AR47" i="14"/>
  <c r="AV47" i="14"/>
  <c r="BF47" i="14"/>
  <c r="AF48" i="14"/>
  <c r="AN49" i="14"/>
  <c r="AR49" i="14"/>
  <c r="AV49" i="14"/>
  <c r="BF49" i="14"/>
  <c r="AF50" i="14"/>
  <c r="AX50" i="14"/>
  <c r="AN51" i="14"/>
  <c r="AR51" i="14"/>
  <c r="AV51" i="14"/>
  <c r="BF51" i="14"/>
  <c r="P52" i="14"/>
  <c r="AF52" i="14"/>
  <c r="AX52" i="14"/>
  <c r="AN53" i="14"/>
  <c r="AR53" i="14"/>
  <c r="AV53" i="14"/>
  <c r="BF53" i="14"/>
  <c r="P54" i="14"/>
  <c r="AF54" i="14"/>
  <c r="AX54" i="14"/>
  <c r="AN55" i="14"/>
  <c r="AR55" i="14"/>
  <c r="AV55" i="14"/>
  <c r="BF55" i="14"/>
  <c r="AF56" i="14"/>
  <c r="AP56" i="14"/>
  <c r="AX56" i="14"/>
  <c r="AF58" i="14"/>
  <c r="AX58" i="14"/>
  <c r="BG59" i="14"/>
  <c r="AW60" i="14"/>
  <c r="AS60" i="14"/>
  <c r="AO60" i="14"/>
  <c r="AF60" i="14"/>
  <c r="AM60" i="14"/>
  <c r="AR60" i="14"/>
  <c r="BE60" i="14"/>
  <c r="AF61" i="14"/>
  <c r="AN61" i="14"/>
  <c r="AS61" i="14"/>
  <c r="AX61" i="14"/>
  <c r="BF61" i="14"/>
  <c r="BG62" i="14"/>
  <c r="AL62" i="14"/>
  <c r="AQ62" i="14"/>
  <c r="AR63"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M62" i="14"/>
  <c r="AR62" i="14"/>
  <c r="AF63" i="14"/>
  <c r="BI64" i="14"/>
  <c r="BE65" i="14"/>
  <c r="AF65" i="14"/>
  <c r="BA65" i="14"/>
  <c r="BH66" i="14"/>
  <c r="AF66" i="14"/>
  <c r="AF37" i="14"/>
  <c r="AL37" i="14"/>
  <c r="AP37" i="14"/>
  <c r="AF39" i="14"/>
  <c r="BB33" i="12" s="1"/>
  <c r="AL39" i="14"/>
  <c r="AP39" i="14"/>
  <c r="AF41" i="14"/>
  <c r="AL41" i="14"/>
  <c r="AP41" i="14"/>
  <c r="AF43" i="14"/>
  <c r="AL43" i="14"/>
  <c r="AP43" i="14"/>
  <c r="AF45" i="14"/>
  <c r="BB39" i="12" s="1"/>
  <c r="AL45" i="14"/>
  <c r="AP45" i="14"/>
  <c r="AF47" i="14"/>
  <c r="BB41" i="12" s="1"/>
  <c r="AL47" i="14"/>
  <c r="AP47" i="14"/>
  <c r="AF49" i="14"/>
  <c r="BB43" i="12" s="1"/>
  <c r="AL49" i="14"/>
  <c r="AP49" i="14"/>
  <c r="AF51" i="14"/>
  <c r="AL51" i="14"/>
  <c r="AP51" i="14"/>
  <c r="AF53" i="14"/>
  <c r="AL53" i="14"/>
  <c r="AP53" i="14"/>
  <c r="AF55" i="14"/>
  <c r="AL55" i="14"/>
  <c r="AP55" i="14"/>
  <c r="AF57" i="14"/>
  <c r="AP60" i="14"/>
  <c r="AU61" i="14"/>
  <c r="AQ61" i="14"/>
  <c r="AM61" i="14"/>
  <c r="AP61" i="14"/>
  <c r="AV61" i="14"/>
  <c r="BA61" i="14"/>
  <c r="AN62" i="14"/>
  <c r="AT62" i="14"/>
  <c r="BF62" i="14"/>
  <c r="P63" i="14"/>
  <c r="AQ64" i="14"/>
  <c r="AF64" i="14"/>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L68" i="14"/>
  <c r="AP68" i="14"/>
  <c r="AT68" i="14"/>
  <c r="BF69" i="14"/>
  <c r="AF70" i="14"/>
  <c r="AL70" i="14"/>
  <c r="AP70" i="14"/>
  <c r="AT70" i="14"/>
  <c r="BF71" i="14"/>
  <c r="AF72" i="14"/>
  <c r="AL72" i="14"/>
  <c r="AP72" i="14"/>
  <c r="AT72" i="14"/>
  <c r="BF73" i="14"/>
  <c r="AF74" i="14"/>
  <c r="AL74" i="14"/>
  <c r="AP74" i="14"/>
  <c r="AT74" i="14"/>
  <c r="BF75" i="14"/>
  <c r="AF76" i="14"/>
  <c r="AL76" i="14"/>
  <c r="AP76" i="14"/>
  <c r="AT76" i="14"/>
  <c r="AX76" i="14"/>
  <c r="BH76" i="14"/>
  <c r="AN77" i="14"/>
  <c r="AR77" i="14"/>
  <c r="AV77" i="14"/>
  <c r="BF77" i="14"/>
  <c r="AF78" i="14"/>
  <c r="AL78" i="14"/>
  <c r="AP78" i="14"/>
  <c r="AT78" i="14"/>
  <c r="AX78" i="14"/>
  <c r="BH78" i="14"/>
  <c r="AN79" i="14"/>
  <c r="AR79" i="14"/>
  <c r="AV79" i="14"/>
  <c r="BF79" i="14"/>
  <c r="AF80" i="14"/>
  <c r="AL80" i="14"/>
  <c r="AP80" i="14"/>
  <c r="AT80" i="14"/>
  <c r="AX80" i="14"/>
  <c r="BH80" i="14"/>
  <c r="AF82" i="14"/>
  <c r="AL82" i="14"/>
  <c r="AP82" i="14"/>
  <c r="AT82" i="14"/>
  <c r="AX82" i="14"/>
  <c r="BH82" i="14"/>
  <c r="BF83" i="14"/>
  <c r="AF84" i="14"/>
  <c r="AL84" i="14"/>
  <c r="AP84" i="14"/>
  <c r="AT84" i="14"/>
  <c r="AX84" i="14"/>
  <c r="BH84" i="14"/>
  <c r="BF85" i="14"/>
  <c r="AF86" i="14"/>
  <c r="AL86" i="14"/>
  <c r="AP86" i="14"/>
  <c r="AT86" i="14"/>
  <c r="AX86" i="14"/>
  <c r="BH86" i="14"/>
  <c r="BF87" i="14"/>
  <c r="AF88" i="14"/>
  <c r="BG88" i="14"/>
  <c r="AF89" i="14"/>
  <c r="BE89" i="14"/>
  <c r="AF90" i="14"/>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J92" i="14"/>
  <c r="BA92" i="14"/>
  <c r="BE92" i="14"/>
  <c r="BE93" i="14"/>
  <c r="BA93" i="14"/>
  <c r="AW94" i="14"/>
  <c r="AS94" i="14"/>
  <c r="AO94" i="14"/>
  <c r="AU94" i="14"/>
  <c r="AQ94" i="14"/>
  <c r="AM94" i="14"/>
  <c r="AL94" i="14"/>
  <c r="AT94" i="14"/>
  <c r="AL95" i="14"/>
  <c r="AT95" i="14"/>
  <c r="BI96" i="14"/>
  <c r="BI97" i="14"/>
  <c r="BE99" i="14"/>
  <c r="AF99" i="14"/>
  <c r="BA99" i="14"/>
  <c r="BE101" i="14"/>
  <c r="AF101" i="14"/>
  <c r="BA101" i="14"/>
  <c r="BI105" i="14"/>
  <c r="BI106" i="14"/>
  <c r="AV107" i="14"/>
  <c r="AR107" i="14"/>
  <c r="AN107" i="14"/>
  <c r="AU109" i="14"/>
  <c r="BI113" i="14"/>
  <c r="BI114" i="14"/>
  <c r="AV115" i="14"/>
  <c r="AR115" i="14"/>
  <c r="AN115" i="14"/>
  <c r="AU117" i="14"/>
  <c r="AX65" i="14"/>
  <c r="BF66" i="14"/>
  <c r="AF67" i="14"/>
  <c r="AL67" i="14"/>
  <c r="AP67" i="14"/>
  <c r="AT67" i="14"/>
  <c r="AX67" i="14"/>
  <c r="AN68" i="14"/>
  <c r="AR68" i="14"/>
  <c r="AV68" i="14"/>
  <c r="BF68" i="14"/>
  <c r="P69" i="14"/>
  <c r="AF69" i="14"/>
  <c r="AL69" i="14"/>
  <c r="AP69" i="14"/>
  <c r="AT69" i="14"/>
  <c r="AX69" i="14"/>
  <c r="AN70" i="14"/>
  <c r="AR70" i="14"/>
  <c r="AV70" i="14"/>
  <c r="BF70" i="14"/>
  <c r="AF71" i="14"/>
  <c r="AL71" i="14"/>
  <c r="AP71" i="14"/>
  <c r="AT71" i="14"/>
  <c r="AN72" i="14"/>
  <c r="AR72" i="14"/>
  <c r="AV72" i="14"/>
  <c r="BF72" i="14"/>
  <c r="AF73" i="14"/>
  <c r="AL73" i="14"/>
  <c r="AP73" i="14"/>
  <c r="AT73" i="14"/>
  <c r="AN74" i="14"/>
  <c r="AR74" i="14"/>
  <c r="AV74" i="14"/>
  <c r="BF74" i="14"/>
  <c r="AF75" i="14"/>
  <c r="AL75" i="14"/>
  <c r="AP75" i="14"/>
  <c r="AT75" i="14"/>
  <c r="AN76" i="14"/>
  <c r="AR76" i="14"/>
  <c r="AV76" i="14"/>
  <c r="BF76" i="14"/>
  <c r="AF77" i="14"/>
  <c r="AL77" i="14"/>
  <c r="AP77" i="14"/>
  <c r="AT77" i="14"/>
  <c r="AX77" i="14"/>
  <c r="BF78" i="14"/>
  <c r="P79" i="14"/>
  <c r="AF79" i="14"/>
  <c r="AL79" i="14"/>
  <c r="AP79" i="14"/>
  <c r="AT79" i="14"/>
  <c r="AX79" i="14"/>
  <c r="BF80" i="14"/>
  <c r="P81" i="14"/>
  <c r="AF81" i="14"/>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P94" i="14"/>
  <c r="AF95" i="14"/>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BB25" i="12" s="1"/>
  <c r="AL112" i="14"/>
  <c r="AP112" i="14"/>
  <c r="AT112" i="14"/>
  <c r="BF113" i="14"/>
  <c r="AF114" i="14"/>
  <c r="BB27" i="12" s="1"/>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N104" i="14"/>
  <c r="AR104" i="14"/>
  <c r="AV104" i="14"/>
  <c r="BF104" i="14"/>
  <c r="AF105" i="14"/>
  <c r="AL105" i="14"/>
  <c r="AP105" i="14"/>
  <c r="AT105" i="14"/>
  <c r="AN106" i="14"/>
  <c r="AR106" i="14"/>
  <c r="AV106" i="14"/>
  <c r="BF106" i="14"/>
  <c r="AF107" i="14"/>
  <c r="BB20" i="12" s="1"/>
  <c r="AL107" i="14"/>
  <c r="AP107" i="14"/>
  <c r="AT107" i="14"/>
  <c r="AN108" i="14"/>
  <c r="AR108" i="14"/>
  <c r="AV108" i="14"/>
  <c r="BF108" i="14"/>
  <c r="AF109" i="14"/>
  <c r="AL109" i="14"/>
  <c r="AP109" i="14"/>
  <c r="AT109" i="14"/>
  <c r="AN110" i="14"/>
  <c r="AR110" i="14"/>
  <c r="AV110" i="14"/>
  <c r="BF110" i="14"/>
  <c r="AF111" i="14"/>
  <c r="BB24" i="12" s="1"/>
  <c r="AL111" i="14"/>
  <c r="AP111" i="14"/>
  <c r="AT111" i="14"/>
  <c r="AN112" i="14"/>
  <c r="AR112" i="14"/>
  <c r="AV112" i="14"/>
  <c r="BF112" i="14"/>
  <c r="AF113" i="14"/>
  <c r="BB26" i="12" s="1"/>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BB54" i="12" s="1"/>
  <c r="AL141" i="14"/>
  <c r="AP141" i="14"/>
  <c r="AT141" i="14"/>
  <c r="AP143" i="14"/>
  <c r="AU143" i="14"/>
  <c r="J145" i="14"/>
  <c r="AX146" i="14"/>
  <c r="BG146" i="14"/>
  <c r="J158" i="14"/>
  <c r="AF163" i="14"/>
  <c r="BB76" i="12" s="1"/>
  <c r="AF167" i="14"/>
  <c r="BB80" i="12" s="1"/>
  <c r="J170" i="14"/>
  <c r="J178" i="14"/>
  <c r="J202" i="14"/>
  <c r="J210" i="14"/>
  <c r="J218" i="14"/>
  <c r="J224" i="14"/>
  <c r="J226" i="14"/>
  <c r="BF126" i="14"/>
  <c r="P127" i="14"/>
  <c r="AF127" i="14"/>
  <c r="AL127" i="14"/>
  <c r="AX127" i="14"/>
  <c r="BF128" i="14"/>
  <c r="P129" i="14"/>
  <c r="AF129" i="14"/>
  <c r="AX129" i="14"/>
  <c r="BF130" i="14"/>
  <c r="P131" i="14"/>
  <c r="AF131" i="14"/>
  <c r="BB44" i="12" s="1"/>
  <c r="AX131" i="14"/>
  <c r="P133" i="14"/>
  <c r="AF133" i="14"/>
  <c r="BB46" i="12" s="1"/>
  <c r="AX133" i="14"/>
  <c r="P135" i="14"/>
  <c r="AF135" i="14"/>
  <c r="BB48" i="12" s="1"/>
  <c r="AX135" i="14"/>
  <c r="P137" i="14"/>
  <c r="AF137" i="14"/>
  <c r="BB50" i="12" s="1"/>
  <c r="AX137" i="14"/>
  <c r="BG138" i="14"/>
  <c r="AK139" i="14"/>
  <c r="AL139" i="14" s="1"/>
  <c r="BA139" i="14"/>
  <c r="P140" i="14"/>
  <c r="AF140" i="14"/>
  <c r="BB53" i="12" s="1"/>
  <c r="AX140" i="14"/>
  <c r="AM141" i="14"/>
  <c r="AQ141" i="14"/>
  <c r="AU141" i="14"/>
  <c r="BF141" i="14"/>
  <c r="BA142" i="14"/>
  <c r="BH143" i="14"/>
  <c r="AL143" i="14"/>
  <c r="AQ143" i="14"/>
  <c r="AT144" i="14"/>
  <c r="Q144" i="14"/>
  <c r="AF144" i="14"/>
  <c r="BB57" i="12" s="1"/>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BB56" i="12" s="1"/>
  <c r="AM143" i="14"/>
  <c r="AR143" i="14"/>
  <c r="BF143" i="14"/>
  <c r="AV144" i="14"/>
  <c r="AR144" i="14"/>
  <c r="AN144" i="14"/>
  <c r="AS144" i="14"/>
  <c r="BH146" i="14"/>
  <c r="J154" i="14"/>
  <c r="AF161" i="14"/>
  <c r="BB74" i="12" s="1"/>
  <c r="AF165" i="14"/>
  <c r="BB78" i="12" s="1"/>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BB58" i="12" s="1"/>
  <c r="AF146" i="14"/>
  <c r="BB59" i="12" s="1"/>
  <c r="AK146" i="14"/>
  <c r="J152" i="14"/>
  <c r="J160" i="14"/>
  <c r="J164" i="14"/>
  <c r="J168" i="14"/>
  <c r="J176" i="14"/>
  <c r="J192" i="14"/>
  <c r="P228" i="14"/>
  <c r="P230" i="14"/>
  <c r="AF236" i="14"/>
  <c r="BB68" i="12" s="1"/>
  <c r="J254" i="14"/>
  <c r="AL144" i="14"/>
  <c r="AP144" i="14"/>
  <c r="AF237" i="14"/>
  <c r="BB69" i="12" s="1"/>
  <c r="J244" i="14"/>
  <c r="J256" i="14"/>
  <c r="P232" i="14"/>
  <c r="J234"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S14" i="16" s="1"/>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Y14" i="9"/>
  <c r="AY64" i="9"/>
  <c r="K27" i="12"/>
  <c r="K40" i="12"/>
  <c r="K53" i="12"/>
  <c r="K66" i="12"/>
  <c r="K79" i="12"/>
  <c r="K93" i="12"/>
  <c r="O30" i="12"/>
  <c r="O43" i="12"/>
  <c r="O55" i="12"/>
  <c r="O83" i="12"/>
  <c r="T14" i="9"/>
  <c r="AA14" i="9"/>
  <c r="AM24" i="9"/>
  <c r="AY24" i="9" s="1"/>
  <c r="AY27" i="9"/>
  <c r="AY40" i="9"/>
  <c r="AY43" i="9"/>
  <c r="AY55" i="9"/>
  <c r="AY62" i="9"/>
  <c r="BI75" i="9"/>
  <c r="AY80" i="9"/>
  <c r="D82" i="11"/>
  <c r="K20" i="12"/>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K24" i="12"/>
  <c r="K32" i="12"/>
  <c r="K36" i="12"/>
  <c r="K44" i="12"/>
  <c r="K57" i="12"/>
  <c r="K62" i="12"/>
  <c r="K71" i="12"/>
  <c r="K75" i="12"/>
  <c r="K85" i="12"/>
  <c r="K98" i="12"/>
  <c r="O23" i="12"/>
  <c r="O27" i="12"/>
  <c r="O40" i="12"/>
  <c r="O49" i="12"/>
  <c r="O53" i="12"/>
  <c r="O61" i="12"/>
  <c r="O66" i="12"/>
  <c r="O74" i="12"/>
  <c r="O79" i="12"/>
  <c r="O89" i="12"/>
  <c r="O93" i="12"/>
  <c r="O97" i="12"/>
  <c r="O98" i="12"/>
  <c r="O100" i="12"/>
  <c r="AE14" i="9"/>
  <c r="U14" i="9"/>
  <c r="AY28" i="9"/>
  <c r="AY44" i="9"/>
  <c r="BL59" i="9"/>
  <c r="AY76" i="9"/>
  <c r="F21" i="12"/>
  <c r="F24" i="12"/>
  <c r="F27" i="12"/>
  <c r="F30" i="12"/>
  <c r="F36" i="12"/>
  <c r="F40" i="12"/>
  <c r="F43" i="12"/>
  <c r="F46" i="12"/>
  <c r="F53" i="12"/>
  <c r="F55" i="12"/>
  <c r="F59" i="12"/>
  <c r="F62" i="12"/>
  <c r="F66" i="12"/>
  <c r="F72" i="12"/>
  <c r="F75" i="12"/>
  <c r="F79" i="12"/>
  <c r="F83" i="12"/>
  <c r="F86" i="12"/>
  <c r="Q86" i="12" s="1"/>
  <c r="F93" i="12"/>
  <c r="K21" i="12"/>
  <c r="K29" i="12"/>
  <c r="K46" i="12"/>
  <c r="K59" i="12"/>
  <c r="K68" i="12"/>
  <c r="K72" i="12"/>
  <c r="K81" i="12"/>
  <c r="K86" i="12"/>
  <c r="O24" i="12"/>
  <c r="O29" i="12"/>
  <c r="O36" i="12"/>
  <c r="O62" i="12"/>
  <c r="O68" i="12"/>
  <c r="O75" i="12"/>
  <c r="P75" i="12" s="1"/>
  <c r="O81" i="12"/>
  <c r="X14" i="9"/>
  <c r="W14" i="9"/>
  <c r="AY48" i="9"/>
  <c r="BI50" i="9"/>
  <c r="AY51" i="9"/>
  <c r="BI58" i="9"/>
  <c r="AY68" i="9"/>
  <c r="AY72" i="9"/>
  <c r="BI73" i="9"/>
  <c r="AY75" i="9"/>
  <c r="AY77" i="9"/>
  <c r="A17" i="12"/>
  <c r="O22" i="12"/>
  <c r="F23" i="12"/>
  <c r="E25" i="12"/>
  <c r="F26" i="12"/>
  <c r="O28" i="12"/>
  <c r="E29" i="12"/>
  <c r="O31" i="12"/>
  <c r="E32" i="12"/>
  <c r="F33" i="12"/>
  <c r="O34" i="12"/>
  <c r="E35" i="12"/>
  <c r="O37" i="12"/>
  <c r="E38" i="12"/>
  <c r="F39" i="12"/>
  <c r="O41" i="12"/>
  <c r="F42" i="12"/>
  <c r="E44" i="12"/>
  <c r="F45" i="12"/>
  <c r="O47" i="12"/>
  <c r="E48" i="12"/>
  <c r="F49" i="12"/>
  <c r="O50" i="12"/>
  <c r="E51" i="12"/>
  <c r="F52" i="12"/>
  <c r="F54" i="12"/>
  <c r="O56" i="12"/>
  <c r="E57" i="12"/>
  <c r="F58" i="12"/>
  <c r="E60" i="12"/>
  <c r="F61" i="12"/>
  <c r="O63" i="12"/>
  <c r="E64" i="12"/>
  <c r="F65" i="12"/>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O46" i="10"/>
  <c r="P43" i="11"/>
  <c r="O65" i="10"/>
  <c r="P61" i="11"/>
  <c r="P30" i="11"/>
  <c r="O30" i="10"/>
  <c r="BK34" i="9"/>
  <c r="AY34" i="9"/>
  <c r="BI34" i="9"/>
  <c r="AY36" i="9"/>
  <c r="P46" i="11"/>
  <c r="O49" i="10"/>
  <c r="P58" i="11"/>
  <c r="O62" i="10"/>
  <c r="BR59" i="9"/>
  <c r="BL63" i="9"/>
  <c r="BL65" i="9"/>
  <c r="BK26" i="9"/>
  <c r="AY26" i="9"/>
  <c r="BK30" i="9"/>
  <c r="AY30" i="9"/>
  <c r="BK38" i="9"/>
  <c r="AY38" i="9"/>
  <c r="BK42" i="9"/>
  <c r="AY42" i="9"/>
  <c r="BK46" i="9"/>
  <c r="AY46" i="9"/>
  <c r="BK50" i="9"/>
  <c r="AY50" i="9"/>
  <c r="AY52" i="9"/>
  <c r="BK58" i="9"/>
  <c r="AY58" i="9"/>
  <c r="BK22" i="9"/>
  <c r="AY22" i="9"/>
  <c r="O24" i="10"/>
  <c r="P24" i="11"/>
  <c r="BL21" i="9"/>
  <c r="BI22" i="9"/>
  <c r="BI26" i="9"/>
  <c r="BI30" i="9"/>
  <c r="BL33" i="9"/>
  <c r="BI38" i="9"/>
  <c r="BI42" i="9"/>
  <c r="BI46" i="9"/>
  <c r="BK54" i="9"/>
  <c r="AY54" i="9"/>
  <c r="BI54" i="9"/>
  <c r="AY56" i="9"/>
  <c r="BL61" i="9"/>
  <c r="AF23" i="9"/>
  <c r="BH23" i="9"/>
  <c r="J24" i="10"/>
  <c r="D24" i="11"/>
  <c r="C24" i="10"/>
  <c r="AK24" i="9"/>
  <c r="BG24" i="9"/>
  <c r="BF25" i="9"/>
  <c r="AF27" i="9"/>
  <c r="BH27" i="9"/>
  <c r="J28" i="10"/>
  <c r="D28" i="11"/>
  <c r="C28" i="10"/>
  <c r="AK28" i="9"/>
  <c r="BG28" i="9"/>
  <c r="O29" i="10"/>
  <c r="P29" i="11"/>
  <c r="BF29" i="9"/>
  <c r="AF31" i="9"/>
  <c r="BH31" i="9"/>
  <c r="J32" i="10"/>
  <c r="D32" i="11"/>
  <c r="C32" i="10"/>
  <c r="AK32" i="9"/>
  <c r="BA32" i="9"/>
  <c r="BG32" i="9"/>
  <c r="O33" i="10"/>
  <c r="P33" i="11"/>
  <c r="BF33" i="9"/>
  <c r="AF35" i="9"/>
  <c r="BH35" i="9"/>
  <c r="J36" i="10"/>
  <c r="D36" i="11"/>
  <c r="C36" i="10"/>
  <c r="AK36" i="9"/>
  <c r="BG36" i="9"/>
  <c r="O37" i="10"/>
  <c r="P37" i="11"/>
  <c r="BF37" i="9"/>
  <c r="AF39" i="9"/>
  <c r="BH39" i="9"/>
  <c r="J40" i="10"/>
  <c r="D40" i="11"/>
  <c r="C40" i="10"/>
  <c r="AK40" i="9"/>
  <c r="BG40" i="9"/>
  <c r="BF41" i="9"/>
  <c r="AF43" i="9"/>
  <c r="BH43" i="9"/>
  <c r="J47" i="10"/>
  <c r="C47" i="10"/>
  <c r="D47" i="11"/>
  <c r="AK44" i="9"/>
  <c r="BG44" i="9"/>
  <c r="O48" i="10"/>
  <c r="P45" i="11"/>
  <c r="BF45" i="9"/>
  <c r="AF47" i="9"/>
  <c r="BH47" i="9"/>
  <c r="J52" i="10"/>
  <c r="D52" i="11"/>
  <c r="C52" i="10"/>
  <c r="AK48" i="9"/>
  <c r="BG48" i="9"/>
  <c r="BF49" i="9"/>
  <c r="AF51" i="9"/>
  <c r="BH51" i="9"/>
  <c r="J56" i="10"/>
  <c r="D56" i="11"/>
  <c r="C56" i="10"/>
  <c r="AK52" i="9"/>
  <c r="BG52" i="9"/>
  <c r="BF53" i="9"/>
  <c r="AF55" i="9"/>
  <c r="BH55" i="9"/>
  <c r="J60" i="10"/>
  <c r="D60" i="11"/>
  <c r="C60" i="10"/>
  <c r="AK56" i="9"/>
  <c r="BG56" i="9"/>
  <c r="BF57" i="9"/>
  <c r="AK59" i="9"/>
  <c r="P60" i="11"/>
  <c r="O64" i="10"/>
  <c r="AK60" i="9"/>
  <c r="D66" i="11"/>
  <c r="C66" i="10"/>
  <c r="BH62" i="9"/>
  <c r="AF62" i="9"/>
  <c r="BG62" i="9"/>
  <c r="BA63" i="9"/>
  <c r="BE63" i="9"/>
  <c r="BF63" i="9"/>
  <c r="AK64" i="9"/>
  <c r="AK66" i="9"/>
  <c r="AY81" i="9"/>
  <c r="BK81" i="9"/>
  <c r="BF21" i="9"/>
  <c r="B10" i="11"/>
  <c r="B10" i="10"/>
  <c r="R15" i="9"/>
  <c r="R14" i="9" s="1"/>
  <c r="AD15" i="9"/>
  <c r="AD14" i="9" s="1"/>
  <c r="AH15" i="9"/>
  <c r="F21" i="11"/>
  <c r="O21" i="11" s="1"/>
  <c r="E21" i="10"/>
  <c r="AK21" i="9"/>
  <c r="BA21" i="9"/>
  <c r="BG21" i="9"/>
  <c r="BF22" i="9"/>
  <c r="AF24" i="9"/>
  <c r="J25" i="10"/>
  <c r="C25" i="10"/>
  <c r="D25" i="11"/>
  <c r="BA25" i="9"/>
  <c r="BG25" i="9"/>
  <c r="BF26" i="9"/>
  <c r="AF28" i="9"/>
  <c r="J29" i="10"/>
  <c r="D29" i="11"/>
  <c r="C29" i="10"/>
  <c r="BA29" i="9"/>
  <c r="BG29" i="9"/>
  <c r="BF30" i="9"/>
  <c r="AF32" i="9"/>
  <c r="J33" i="10"/>
  <c r="D33" i="11"/>
  <c r="C33" i="10"/>
  <c r="BA33" i="9"/>
  <c r="BG33" i="9"/>
  <c r="BF34" i="9"/>
  <c r="AF36" i="9"/>
  <c r="J37" i="10"/>
  <c r="D37" i="11"/>
  <c r="C37" i="10"/>
  <c r="BA37" i="9"/>
  <c r="BG37" i="9"/>
  <c r="BF38" i="9"/>
  <c r="AF40" i="9"/>
  <c r="J41" i="10"/>
  <c r="C41" i="10"/>
  <c r="D41" i="11"/>
  <c r="BA41" i="9"/>
  <c r="BG41" i="9"/>
  <c r="BF42" i="9"/>
  <c r="AF44" i="9"/>
  <c r="J48" i="10"/>
  <c r="D48" i="11"/>
  <c r="C48" i="10"/>
  <c r="BA45" i="9"/>
  <c r="BG45" i="9"/>
  <c r="BF46" i="9"/>
  <c r="AF48" i="9"/>
  <c r="J53" i="10"/>
  <c r="C53" i="10"/>
  <c r="D53" i="11"/>
  <c r="BA49" i="9"/>
  <c r="BG49" i="9"/>
  <c r="BF50" i="9"/>
  <c r="AF52" i="9"/>
  <c r="J57" i="10"/>
  <c r="D57" i="11"/>
  <c r="C57" i="10"/>
  <c r="BA53" i="9"/>
  <c r="BG53" i="9"/>
  <c r="BF54" i="9"/>
  <c r="AF56" i="9"/>
  <c r="J61" i="10"/>
  <c r="C61" i="10"/>
  <c r="D61" i="11"/>
  <c r="BA57" i="9"/>
  <c r="BG57" i="9"/>
  <c r="J64" i="10"/>
  <c r="D64" i="11"/>
  <c r="C64" i="10"/>
  <c r="BH60" i="9"/>
  <c r="BG61" i="9"/>
  <c r="J66" i="10"/>
  <c r="D69" i="11"/>
  <c r="C69" i="10"/>
  <c r="BG64" i="9"/>
  <c r="BE65" i="9"/>
  <c r="BA65" i="9"/>
  <c r="AY66" i="9"/>
  <c r="BK70" i="9"/>
  <c r="AY70" i="9"/>
  <c r="BK74" i="9"/>
  <c r="AY74" i="9"/>
  <c r="K4" i="9"/>
  <c r="AB15" i="9"/>
  <c r="AB14" i="9" s="1"/>
  <c r="S16" i="9"/>
  <c r="E20" i="10"/>
  <c r="J20" i="10" s="1"/>
  <c r="F20" i="11"/>
  <c r="O20" i="11" s="1"/>
  <c r="M4" i="9"/>
  <c r="AF20" i="9"/>
  <c r="AM20" i="9"/>
  <c r="BH20" i="9"/>
  <c r="J21" i="10"/>
  <c r="D21" i="11"/>
  <c r="C21" i="10"/>
  <c r="I4" i="9"/>
  <c r="S15" i="9"/>
  <c r="AH16" i="9"/>
  <c r="D20" i="11"/>
  <c r="C20" i="10"/>
  <c r="AF21" i="9"/>
  <c r="J22" i="10"/>
  <c r="C22" i="10"/>
  <c r="D22" i="11"/>
  <c r="AF25" i="9"/>
  <c r="J26" i="10"/>
  <c r="D26" i="11"/>
  <c r="C26" i="10"/>
  <c r="AF29" i="9"/>
  <c r="J30" i="10"/>
  <c r="D30" i="11"/>
  <c r="C30" i="10"/>
  <c r="AF33" i="9"/>
  <c r="J34" i="10"/>
  <c r="C34" i="10"/>
  <c r="D34" i="11"/>
  <c r="AF37" i="9"/>
  <c r="J38" i="10"/>
  <c r="C38" i="10"/>
  <c r="D38" i="11"/>
  <c r="AF41" i="9"/>
  <c r="J45" i="10"/>
  <c r="C45" i="10"/>
  <c r="D45" i="11"/>
  <c r="AF45" i="9"/>
  <c r="J49" i="10"/>
  <c r="D49" i="11"/>
  <c r="C49" i="10"/>
  <c r="AF49" i="9"/>
  <c r="J54" i="10"/>
  <c r="C54" i="10"/>
  <c r="D54" i="11"/>
  <c r="AF53" i="9"/>
  <c r="J58" i="10"/>
  <c r="D58" i="11"/>
  <c r="C58" i="10"/>
  <c r="AF57" i="9"/>
  <c r="J62" i="10"/>
  <c r="D62" i="11"/>
  <c r="C62" i="10"/>
  <c r="AK58" i="9"/>
  <c r="J63" i="10"/>
  <c r="C63" i="10"/>
  <c r="D63" i="11"/>
  <c r="AF59" i="9"/>
  <c r="BG59" i="9"/>
  <c r="AF61" i="9"/>
  <c r="BG63" i="9"/>
  <c r="J69" i="10"/>
  <c r="AK65" i="9"/>
  <c r="BF65" i="9"/>
  <c r="C71" i="10"/>
  <c r="D71" i="11"/>
  <c r="BH66" i="9"/>
  <c r="AF66" i="9"/>
  <c r="BL67" i="9"/>
  <c r="BL69" i="9"/>
  <c r="BL71" i="9"/>
  <c r="BL73" i="9"/>
  <c r="BL75" i="9"/>
  <c r="BI80" i="9"/>
  <c r="AK20" i="9"/>
  <c r="AF22" i="9"/>
  <c r="J23" i="10"/>
  <c r="C23" i="10"/>
  <c r="D23" i="11"/>
  <c r="AK23" i="9"/>
  <c r="AF26" i="9"/>
  <c r="J27" i="10"/>
  <c r="C27" i="10"/>
  <c r="D27" i="11"/>
  <c r="AK27" i="9"/>
  <c r="AF30" i="9"/>
  <c r="J31" i="10"/>
  <c r="C31" i="10"/>
  <c r="D31" i="11"/>
  <c r="AK31" i="9"/>
  <c r="AF34" i="9"/>
  <c r="J35" i="10"/>
  <c r="C35" i="10"/>
  <c r="D35" i="11"/>
  <c r="AK35" i="9"/>
  <c r="O36" i="10"/>
  <c r="P36" i="11"/>
  <c r="AF38" i="9"/>
  <c r="J39" i="10"/>
  <c r="C39" i="10"/>
  <c r="D39" i="11"/>
  <c r="AK39" i="9"/>
  <c r="AF42" i="9"/>
  <c r="J46" i="10"/>
  <c r="D46" i="11"/>
  <c r="C46" i="10"/>
  <c r="AK43" i="9"/>
  <c r="AF46" i="9"/>
  <c r="J51" i="10"/>
  <c r="C51" i="10"/>
  <c r="D51" i="11"/>
  <c r="AK47" i="9"/>
  <c r="AF50" i="9"/>
  <c r="J55" i="10"/>
  <c r="C55" i="10"/>
  <c r="D55" i="11"/>
  <c r="AK51" i="9"/>
  <c r="AF54" i="9"/>
  <c r="J59" i="10"/>
  <c r="C59" i="10"/>
  <c r="D59" i="11"/>
  <c r="AK55" i="9"/>
  <c r="AF58" i="9"/>
  <c r="BJ58" i="9"/>
  <c r="BA59" i="9"/>
  <c r="AF60" i="9"/>
  <c r="BA60" i="9"/>
  <c r="BG60" i="9"/>
  <c r="BE61" i="9"/>
  <c r="BA61" i="9"/>
  <c r="BF61" i="9"/>
  <c r="AK62" i="9"/>
  <c r="AF63" i="9"/>
  <c r="AF64" i="9"/>
  <c r="BG65" i="9"/>
  <c r="J71" i="10"/>
  <c r="AK67" i="9"/>
  <c r="BF67" i="9"/>
  <c r="P75" i="11"/>
  <c r="O80" i="10"/>
  <c r="BL78" i="9"/>
  <c r="AF67" i="9"/>
  <c r="AK68" i="9"/>
  <c r="BG68" i="9"/>
  <c r="BF69" i="9"/>
  <c r="AF71" i="9"/>
  <c r="AK72" i="9"/>
  <c r="BG72" i="9"/>
  <c r="BF73" i="9"/>
  <c r="AF75" i="9"/>
  <c r="AK76" i="9"/>
  <c r="BG76" i="9"/>
  <c r="AK81" i="9"/>
  <c r="F85" i="11"/>
  <c r="O85" i="11" s="1"/>
  <c r="F81" i="11"/>
  <c r="O81" i="11" s="1"/>
  <c r="F77" i="11"/>
  <c r="O77" i="11" s="1"/>
  <c r="F73" i="11"/>
  <c r="O73" i="11" s="1"/>
  <c r="F69" i="11"/>
  <c r="O69" i="11" s="1"/>
  <c r="F65" i="11"/>
  <c r="O65" i="11" s="1"/>
  <c r="F61" i="11"/>
  <c r="O61" i="11" s="1"/>
  <c r="F57" i="11"/>
  <c r="O57" i="11" s="1"/>
  <c r="F53" i="11"/>
  <c r="O53" i="11" s="1"/>
  <c r="F49" i="11"/>
  <c r="O49" i="11" s="1"/>
  <c r="F45" i="11"/>
  <c r="O45" i="11" s="1"/>
  <c r="F41" i="11"/>
  <c r="O41" i="11" s="1"/>
  <c r="F37" i="11"/>
  <c r="O37" i="11" s="1"/>
  <c r="F33" i="11"/>
  <c r="O33" i="11" s="1"/>
  <c r="F29" i="11"/>
  <c r="O29" i="11" s="1"/>
  <c r="F25" i="11"/>
  <c r="O25" i="11" s="1"/>
  <c r="C73" i="10"/>
  <c r="J77" i="10"/>
  <c r="C80" i="10"/>
  <c r="F24" i="11"/>
  <c r="O24" i="11" s="1"/>
  <c r="F32" i="11"/>
  <c r="O32" i="11" s="1"/>
  <c r="F40" i="11"/>
  <c r="O40" i="11" s="1"/>
  <c r="F47" i="11"/>
  <c r="O47" i="11" s="1"/>
  <c r="F50" i="11"/>
  <c r="O50" i="11" s="1"/>
  <c r="F55" i="11"/>
  <c r="O55" i="11" s="1"/>
  <c r="F58" i="11"/>
  <c r="O58" i="11" s="1"/>
  <c r="F63" i="11"/>
  <c r="O63" i="11" s="1"/>
  <c r="F66" i="11"/>
  <c r="O66" i="11" s="1"/>
  <c r="F68" i="11"/>
  <c r="O68" i="11" s="1"/>
  <c r="D74" i="11"/>
  <c r="F76" i="11"/>
  <c r="O76" i="11" s="1"/>
  <c r="D79" i="11"/>
  <c r="F83" i="11"/>
  <c r="O83" i="11" s="1"/>
  <c r="F87" i="11"/>
  <c r="O87" i="11" s="1"/>
  <c r="P32" i="12"/>
  <c r="Q32" i="12"/>
  <c r="BE67" i="9"/>
  <c r="BA69" i="9"/>
  <c r="BE71" i="9"/>
  <c r="BA73" i="9"/>
  <c r="BE75" i="9"/>
  <c r="AK77" i="9"/>
  <c r="AF78" i="9"/>
  <c r="BG78" i="9"/>
  <c r="BF79" i="9"/>
  <c r="AF80" i="9"/>
  <c r="AF81" i="9"/>
  <c r="J67" i="10"/>
  <c r="J73" i="10"/>
  <c r="C76" i="10"/>
  <c r="C78" i="10"/>
  <c r="J78" i="10"/>
  <c r="J83" i="10"/>
  <c r="C85" i="10"/>
  <c r="F22" i="11"/>
  <c r="O22" i="11" s="1"/>
  <c r="F27" i="11"/>
  <c r="O27" i="11" s="1"/>
  <c r="F30" i="11"/>
  <c r="O30" i="11" s="1"/>
  <c r="F35" i="11"/>
  <c r="O35" i="11" s="1"/>
  <c r="F38" i="11"/>
  <c r="O38" i="11" s="1"/>
  <c r="F43" i="11"/>
  <c r="O43" i="11" s="1"/>
  <c r="F48" i="11"/>
  <c r="O48" i="11" s="1"/>
  <c r="F56" i="11"/>
  <c r="O56" i="11" s="1"/>
  <c r="F64" i="11"/>
  <c r="O64" i="11" s="1"/>
  <c r="D67" i="11"/>
  <c r="F71" i="11"/>
  <c r="O71" i="11" s="1"/>
  <c r="F74" i="11"/>
  <c r="O74" i="11"/>
  <c r="D77" i="11"/>
  <c r="F79" i="11"/>
  <c r="O79" i="11" s="1"/>
  <c r="F82" i="11"/>
  <c r="O82" i="11" s="1"/>
  <c r="F86" i="11"/>
  <c r="O86" i="11" s="1"/>
  <c r="AF69" i="9"/>
  <c r="AK70" i="9"/>
  <c r="BG70" i="9"/>
  <c r="BF71" i="9"/>
  <c r="AF73" i="9"/>
  <c r="AK74" i="9"/>
  <c r="BG74" i="9"/>
  <c r="BF75" i="9"/>
  <c r="AF77" i="9"/>
  <c r="BJ77" i="9"/>
  <c r="BA78" i="9"/>
  <c r="AF79" i="9"/>
  <c r="BA79" i="9"/>
  <c r="BG79" i="9"/>
  <c r="BG81" i="9"/>
  <c r="C65" i="10"/>
  <c r="C72" i="10"/>
  <c r="C81" i="10"/>
  <c r="J85" i="10"/>
  <c r="F28" i="11"/>
  <c r="O28" i="11" s="1"/>
  <c r="F36" i="11"/>
  <c r="O36" i="11" s="1"/>
  <c r="F46" i="11"/>
  <c r="O46" i="11" s="1"/>
  <c r="F51" i="11"/>
  <c r="O51" i="11" s="1"/>
  <c r="F54" i="11"/>
  <c r="O54" i="11" s="1"/>
  <c r="F59" i="11"/>
  <c r="O59" i="11" s="1"/>
  <c r="F62" i="11"/>
  <c r="O62" i="11" s="1"/>
  <c r="F67" i="11"/>
  <c r="O67" i="11" s="1"/>
  <c r="D70" i="11"/>
  <c r="F72" i="11"/>
  <c r="O72" i="11" s="1"/>
  <c r="D75" i="11"/>
  <c r="F80" i="11"/>
  <c r="O80" i="11" s="1"/>
  <c r="F84" i="11"/>
  <c r="O84" i="11" s="1"/>
  <c r="P31" i="12"/>
  <c r="AF70" i="9"/>
  <c r="AF74" i="9"/>
  <c r="AK80" i="9"/>
  <c r="J65" i="10"/>
  <c r="J70" i="10"/>
  <c r="J81" i="10"/>
  <c r="F23" i="11"/>
  <c r="O23" i="11" s="1"/>
  <c r="F26" i="11"/>
  <c r="O26" i="11" s="1"/>
  <c r="F31" i="11"/>
  <c r="O31" i="11" s="1"/>
  <c r="F34" i="11"/>
  <c r="O34" i="11" s="1"/>
  <c r="F39" i="11"/>
  <c r="O39" i="11" s="1"/>
  <c r="F42" i="11"/>
  <c r="O42" i="11" s="1"/>
  <c r="F44" i="11"/>
  <c r="O44" i="11" s="1"/>
  <c r="F52" i="11"/>
  <c r="O52" i="11" s="1"/>
  <c r="F60" i="11"/>
  <c r="O60" i="11" s="1"/>
  <c r="F70" i="11"/>
  <c r="O70" i="11" s="1"/>
  <c r="F75" i="11"/>
  <c r="O75" i="11" s="1"/>
  <c r="F78" i="11"/>
  <c r="O78" i="11" s="1"/>
  <c r="D83" i="11"/>
  <c r="D87" i="11"/>
  <c r="E20" i="13"/>
  <c r="J20" i="13" s="1"/>
  <c r="I3" i="12"/>
  <c r="P23" i="12"/>
  <c r="Q26" i="12"/>
  <c r="P28" i="12"/>
  <c r="P29" i="12"/>
  <c r="Q29" i="12"/>
  <c r="Q31" i="12"/>
  <c r="Q33" i="12"/>
  <c r="Q35" i="12"/>
  <c r="P45" i="12"/>
  <c r="P47" i="12"/>
  <c r="P39" i="12"/>
  <c r="P49" i="12"/>
  <c r="P44" i="12"/>
  <c r="P48" i="12"/>
  <c r="Q48" i="12"/>
  <c r="P56" i="12"/>
  <c r="Q66" i="12"/>
  <c r="Q38" i="12"/>
  <c r="Q51" i="12"/>
  <c r="Q56" i="12"/>
  <c r="P71" i="12"/>
  <c r="Q73" i="12"/>
  <c r="Q79" i="12"/>
  <c r="P74" i="12"/>
  <c r="Q57" i="12"/>
  <c r="P57" i="12"/>
  <c r="P60" i="12"/>
  <c r="P65" i="12"/>
  <c r="Q65" i="12"/>
  <c r="Q68" i="12"/>
  <c r="P79" i="12"/>
  <c r="Q85" i="12"/>
  <c r="P85" i="12"/>
  <c r="P88" i="12"/>
  <c r="Q95" i="12"/>
  <c r="P95" i="12"/>
  <c r="P97" i="12"/>
  <c r="P96" i="12"/>
  <c r="Q100"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J51" i="6" s="1"/>
  <c r="F34" i="5"/>
  <c r="E34" i="5"/>
  <c r="J50" i="6" s="1"/>
  <c r="F33" i="5"/>
  <c r="E33" i="5"/>
  <c r="J49" i="6" s="1"/>
  <c r="F32" i="5"/>
  <c r="E32" i="5"/>
  <c r="J48" i="6" s="1"/>
  <c r="F31" i="5"/>
  <c r="E31" i="5"/>
  <c r="J47" i="6" s="1"/>
  <c r="F30" i="5"/>
  <c r="E30" i="5"/>
  <c r="J46" i="6" s="1"/>
  <c r="F29" i="5"/>
  <c r="E29" i="5"/>
  <c r="J45" i="6" s="1"/>
  <c r="F28" i="5"/>
  <c r="E28" i="5"/>
  <c r="J44" i="6" s="1"/>
  <c r="F27" i="5"/>
  <c r="E27" i="5"/>
  <c r="J43" i="6" s="1"/>
  <c r="F26" i="5"/>
  <c r="E26" i="5"/>
  <c r="J42" i="6" s="1"/>
  <c r="F25" i="5"/>
  <c r="Q25" i="5" s="1"/>
  <c r="E25" i="5"/>
  <c r="J41" i="6" s="1"/>
  <c r="F24" i="5"/>
  <c r="E24" i="5"/>
  <c r="J40" i="6" s="1"/>
  <c r="F23" i="5"/>
  <c r="E23" i="5"/>
  <c r="J39" i="6" s="1"/>
  <c r="F22" i="5"/>
  <c r="E22" i="5"/>
  <c r="J38" i="6" s="1"/>
  <c r="F21" i="5"/>
  <c r="P21" i="5" s="1"/>
  <c r="E21" i="5"/>
  <c r="J37" i="6" s="1"/>
  <c r="F20" i="5"/>
  <c r="E20" i="5"/>
  <c r="J36" i="6" s="1"/>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AA60" i="12" l="1"/>
  <c r="AS98" i="12"/>
  <c r="AM82" i="12"/>
  <c r="AG82" i="12"/>
  <c r="AG60" i="12"/>
  <c r="AP60" i="12"/>
  <c r="AG61" i="12"/>
  <c r="AS61" i="12"/>
  <c r="AM88" i="12"/>
  <c r="AA88" i="12"/>
  <c r="AA98" i="12"/>
  <c r="AD98" i="12"/>
  <c r="G98" i="13" s="1"/>
  <c r="AV98" i="12"/>
  <c r="AP82" i="12"/>
  <c r="AJ82" i="12"/>
  <c r="AJ60" i="12"/>
  <c r="AS60" i="12"/>
  <c r="AJ61" i="12"/>
  <c r="AV61" i="12"/>
  <c r="AD88" i="12"/>
  <c r="G88" i="13" s="1"/>
  <c r="AP88" i="12"/>
  <c r="AA82" i="12"/>
  <c r="AM98" i="12"/>
  <c r="AD60" i="12"/>
  <c r="G60" i="13" s="1"/>
  <c r="AG88" i="12"/>
  <c r="P73" i="11"/>
  <c r="O78" i="10"/>
  <c r="P55" i="11"/>
  <c r="O59" i="10"/>
  <c r="P23" i="11"/>
  <c r="O23" i="10"/>
  <c r="P79" i="11"/>
  <c r="O85" i="10"/>
  <c r="P51" i="11"/>
  <c r="O55" i="10"/>
  <c r="O27" i="10"/>
  <c r="P27" i="11"/>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D194" i="20"/>
  <c r="D158" i="20"/>
  <c r="D130" i="20"/>
  <c r="D102" i="20"/>
  <c r="D69" i="20"/>
  <c r="D43" i="20"/>
  <c r="O200" i="20"/>
  <c r="J200" i="19"/>
  <c r="D174" i="20"/>
  <c r="D145" i="20"/>
  <c r="D104" i="20"/>
  <c r="D77" i="20"/>
  <c r="D48" i="20"/>
  <c r="O187" i="20"/>
  <c r="J187" i="19"/>
  <c r="O177" i="20"/>
  <c r="J177" i="19"/>
  <c r="O167" i="20"/>
  <c r="J167" i="19"/>
  <c r="O144" i="20"/>
  <c r="J144" i="19"/>
  <c r="O109" i="20"/>
  <c r="AP109" i="18"/>
  <c r="AR109" i="18" s="1"/>
  <c r="J109" i="19"/>
  <c r="O41" i="20"/>
  <c r="AP41" i="18"/>
  <c r="AR41" i="18" s="1"/>
  <c r="J41" i="19"/>
  <c r="O32" i="20"/>
  <c r="AP32" i="18"/>
  <c r="AR32" i="18" s="1"/>
  <c r="J32" i="19"/>
  <c r="D187" i="20"/>
  <c r="D153" i="20"/>
  <c r="D119" i="20"/>
  <c r="D80" i="20"/>
  <c r="D41" i="20"/>
  <c r="O193" i="20"/>
  <c r="J193" i="19"/>
  <c r="O165" i="20"/>
  <c r="J165" i="19"/>
  <c r="O92" i="20"/>
  <c r="AP92" i="18"/>
  <c r="AR92" i="18" s="1"/>
  <c r="J92" i="19"/>
  <c r="O77" i="20"/>
  <c r="J77" i="19"/>
  <c r="AP77" i="18"/>
  <c r="AR77" i="18" s="1"/>
  <c r="O61" i="20"/>
  <c r="AP61" i="18"/>
  <c r="AR61" i="18" s="1"/>
  <c r="J61" i="19"/>
  <c r="O42" i="20"/>
  <c r="AP42" i="18"/>
  <c r="AR42" i="18" s="1"/>
  <c r="J42" i="19"/>
  <c r="O29" i="20"/>
  <c r="J29" i="19"/>
  <c r="AP29" i="18"/>
  <c r="AR29" i="18" s="1"/>
  <c r="AL40" i="26"/>
  <c r="AN48" i="26"/>
  <c r="D73" i="28"/>
  <c r="C154" i="13"/>
  <c r="C73" i="13"/>
  <c r="O99" i="28"/>
  <c r="J180" i="13"/>
  <c r="J99" i="13"/>
  <c r="O96" i="28"/>
  <c r="J96" i="13"/>
  <c r="J177" i="13"/>
  <c r="D28" i="28"/>
  <c r="C109" i="13"/>
  <c r="C28" i="13"/>
  <c r="O84" i="28"/>
  <c r="J84" i="13"/>
  <c r="J165" i="13"/>
  <c r="O94" i="28"/>
  <c r="J175" i="13"/>
  <c r="J94" i="13"/>
  <c r="O50" i="28"/>
  <c r="J131" i="13"/>
  <c r="J50" i="13"/>
  <c r="D79" i="20"/>
  <c r="D90" i="20"/>
  <c r="D87" i="20"/>
  <c r="D190" i="20"/>
  <c r="D83" i="20"/>
  <c r="O142" i="20"/>
  <c r="J142" i="19"/>
  <c r="O108" i="20"/>
  <c r="AP108" i="18"/>
  <c r="AR108" i="18" s="1"/>
  <c r="J108" i="19"/>
  <c r="O96" i="20"/>
  <c r="AP96" i="18"/>
  <c r="AR96" i="18" s="1"/>
  <c r="J96" i="19"/>
  <c r="O78" i="20"/>
  <c r="AP78" i="18"/>
  <c r="AR78" i="18" s="1"/>
  <c r="J78" i="19"/>
  <c r="O62" i="20"/>
  <c r="J62" i="19"/>
  <c r="AP62" i="18"/>
  <c r="AR62" i="18" s="1"/>
  <c r="O30" i="20"/>
  <c r="J30" i="19"/>
  <c r="AP30" i="18"/>
  <c r="AR30" i="18" s="1"/>
  <c r="O47" i="20"/>
  <c r="J47" i="19"/>
  <c r="AP47" i="18"/>
  <c r="AR47" i="18" s="1"/>
  <c r="O133" i="20"/>
  <c r="J133" i="19"/>
  <c r="O156" i="20"/>
  <c r="J156" i="19"/>
  <c r="O25" i="20"/>
  <c r="J25" i="19"/>
  <c r="AP25" i="18"/>
  <c r="AR25" i="18" s="1"/>
  <c r="O44" i="20"/>
  <c r="AP44" i="18"/>
  <c r="AR44" i="18" s="1"/>
  <c r="J44" i="19"/>
  <c r="AC176" i="18"/>
  <c r="H176" i="20"/>
  <c r="G176" i="19"/>
  <c r="AC151" i="18"/>
  <c r="H151" i="20"/>
  <c r="G151" i="19"/>
  <c r="AC135" i="18"/>
  <c r="H135" i="20"/>
  <c r="G135" i="19"/>
  <c r="AC138" i="18"/>
  <c r="H138" i="20"/>
  <c r="G138" i="19"/>
  <c r="Z14" i="9"/>
  <c r="C45" i="6"/>
  <c r="C29" i="6"/>
  <c r="D43" i="28"/>
  <c r="C43" i="13"/>
  <c r="C124" i="13"/>
  <c r="O68" i="28"/>
  <c r="J68" i="13"/>
  <c r="J149" i="13"/>
  <c r="E26" i="6"/>
  <c r="E34" i="6"/>
  <c r="E24" i="6"/>
  <c r="E33" i="6"/>
  <c r="E29" i="6"/>
  <c r="E25" i="6"/>
  <c r="E35" i="6"/>
  <c r="E27" i="6"/>
  <c r="E32" i="6"/>
  <c r="E28" i="6"/>
  <c r="E23" i="6"/>
  <c r="E20" i="6"/>
  <c r="E21" i="6"/>
  <c r="E30" i="6"/>
  <c r="E31" i="6"/>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D189" i="20"/>
  <c r="D155" i="20"/>
  <c r="D123" i="20"/>
  <c r="D101" i="20"/>
  <c r="D65" i="20"/>
  <c r="D37" i="20"/>
  <c r="D197" i="20"/>
  <c r="D170" i="20"/>
  <c r="D141" i="20"/>
  <c r="D100" i="20"/>
  <c r="D75" i="20"/>
  <c r="D42" i="20"/>
  <c r="O94" i="20"/>
  <c r="AP94" i="18"/>
  <c r="AR94" i="18" s="1"/>
  <c r="J94" i="19"/>
  <c r="O84" i="20"/>
  <c r="AP84" i="18"/>
  <c r="AR84" i="18" s="1"/>
  <c r="J84" i="19"/>
  <c r="O74" i="20"/>
  <c r="AP74" i="18"/>
  <c r="AR74" i="18" s="1"/>
  <c r="J74" i="19"/>
  <c r="O51" i="20"/>
  <c r="AP51" i="18"/>
  <c r="AR51" i="18" s="1"/>
  <c r="J51" i="19"/>
  <c r="D184" i="20"/>
  <c r="D147" i="20"/>
  <c r="D115" i="20"/>
  <c r="D74" i="20"/>
  <c r="D38" i="20"/>
  <c r="O192" i="20"/>
  <c r="J192" i="19"/>
  <c r="O178" i="20"/>
  <c r="J178" i="19"/>
  <c r="O145" i="20"/>
  <c r="J145" i="19"/>
  <c r="O129" i="20"/>
  <c r="J129" i="19"/>
  <c r="O75" i="20"/>
  <c r="AP75" i="18"/>
  <c r="AR75" i="18" s="1"/>
  <c r="J75" i="19"/>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D66" i="20"/>
  <c r="D76" i="20"/>
  <c r="D59" i="20"/>
  <c r="D176" i="20"/>
  <c r="D70" i="20"/>
  <c r="O189" i="20"/>
  <c r="J189" i="19"/>
  <c r="O171" i="20"/>
  <c r="J171" i="19"/>
  <c r="O155" i="20"/>
  <c r="J155" i="19"/>
  <c r="O123" i="20"/>
  <c r="J123" i="19"/>
  <c r="O93" i="20"/>
  <c r="J93" i="19"/>
  <c r="AP93" i="18"/>
  <c r="AR93" i="18" s="1"/>
  <c r="O46" i="20"/>
  <c r="AP46" i="18"/>
  <c r="AR46" i="18" s="1"/>
  <c r="J46" i="19"/>
  <c r="O180" i="20"/>
  <c r="J180" i="19"/>
  <c r="O34" i="20"/>
  <c r="J34" i="19"/>
  <c r="AP34" i="18"/>
  <c r="AR34" i="18" s="1"/>
  <c r="O121" i="20"/>
  <c r="J121" i="19"/>
  <c r="O90" i="20"/>
  <c r="AP90" i="18"/>
  <c r="AR90" i="18" s="1"/>
  <c r="J90" i="19"/>
  <c r="O103" i="20"/>
  <c r="J103" i="19"/>
  <c r="AP103" i="18"/>
  <c r="AR103" i="18" s="1"/>
  <c r="O190" i="20"/>
  <c r="J190" i="19"/>
  <c r="AC163" i="18"/>
  <c r="H163" i="20"/>
  <c r="G163" i="19"/>
  <c r="AC116" i="18"/>
  <c r="H116" i="20"/>
  <c r="G116" i="19"/>
  <c r="AC126" i="18"/>
  <c r="H126" i="20"/>
  <c r="G126" i="19"/>
  <c r="AC131" i="18"/>
  <c r="H131" i="20"/>
  <c r="G131" i="19"/>
  <c r="BK23" i="9"/>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D186" i="20"/>
  <c r="D151" i="20"/>
  <c r="D120" i="20"/>
  <c r="D96" i="20"/>
  <c r="D62" i="20"/>
  <c r="D30" i="20"/>
  <c r="D193" i="20"/>
  <c r="D168" i="20"/>
  <c r="D135" i="20"/>
  <c r="D99" i="20"/>
  <c r="D72" i="20"/>
  <c r="D39" i="20"/>
  <c r="O184" i="20"/>
  <c r="J184" i="19"/>
  <c r="O164" i="20"/>
  <c r="J164" i="19"/>
  <c r="O153" i="20"/>
  <c r="J153" i="19"/>
  <c r="O131" i="20"/>
  <c r="J131" i="19"/>
  <c r="D181" i="20"/>
  <c r="D144" i="20"/>
  <c r="D109" i="20"/>
  <c r="D71" i="20"/>
  <c r="D35" i="20"/>
  <c r="O161" i="20"/>
  <c r="J161" i="19"/>
  <c r="O104" i="20"/>
  <c r="AP104" i="18"/>
  <c r="AR104" i="18" s="1"/>
  <c r="J104" i="19"/>
  <c r="O89" i="20"/>
  <c r="AP89" i="18"/>
  <c r="AR89" i="18" s="1"/>
  <c r="J89" i="19"/>
  <c r="O55" i="20"/>
  <c r="J55" i="19"/>
  <c r="AP55" i="18"/>
  <c r="AR55" i="18" s="1"/>
  <c r="O39" i="20"/>
  <c r="J39" i="19"/>
  <c r="AP39" i="18"/>
  <c r="AR39" i="18" s="1"/>
  <c r="O23" i="20"/>
  <c r="J23" i="19"/>
  <c r="AP23" i="18"/>
  <c r="AR23" i="18" s="1"/>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D40" i="20"/>
  <c r="D63" i="20"/>
  <c r="D47" i="20"/>
  <c r="D163" i="20"/>
  <c r="D57" i="20"/>
  <c r="O186" i="20"/>
  <c r="J186" i="19"/>
  <c r="O139" i="20"/>
  <c r="J139" i="19"/>
  <c r="O106" i="20"/>
  <c r="AP106" i="18"/>
  <c r="AR106" i="18" s="1"/>
  <c r="J106" i="19"/>
  <c r="O73" i="20"/>
  <c r="AP73" i="18"/>
  <c r="AR73" i="18" s="1"/>
  <c r="J73" i="19"/>
  <c r="O58" i="20"/>
  <c r="AP58" i="18"/>
  <c r="AR58" i="18" s="1"/>
  <c r="J58" i="19"/>
  <c r="O27" i="20"/>
  <c r="AP27" i="18"/>
  <c r="AR27" i="18" s="1"/>
  <c r="J27" i="19"/>
  <c r="O152" i="20"/>
  <c r="J152" i="19"/>
  <c r="O21" i="20"/>
  <c r="J21" i="19"/>
  <c r="AP21" i="18"/>
  <c r="AR21" i="18" s="1"/>
  <c r="O107" i="20"/>
  <c r="AP107" i="18"/>
  <c r="AR107" i="18" s="1"/>
  <c r="J107" i="19"/>
  <c r="O63" i="20"/>
  <c r="J63" i="19"/>
  <c r="AP63" i="18"/>
  <c r="AR63" i="18" s="1"/>
  <c r="O124" i="20"/>
  <c r="J124" i="19"/>
  <c r="D152" i="20"/>
  <c r="AC202" i="18"/>
  <c r="H202" i="20"/>
  <c r="G202" i="19"/>
  <c r="AC122" i="18"/>
  <c r="H122" i="20"/>
  <c r="G122" i="19"/>
  <c r="D114" i="20"/>
  <c r="AD28" i="24"/>
  <c r="BK28" i="24" s="1"/>
  <c r="G28" i="25"/>
  <c r="D179" i="20"/>
  <c r="D149" i="20"/>
  <c r="D117" i="20"/>
  <c r="D93" i="20"/>
  <c r="D58" i="20"/>
  <c r="D27" i="20"/>
  <c r="D192" i="20"/>
  <c r="D165" i="20"/>
  <c r="D132" i="20"/>
  <c r="D95" i="20"/>
  <c r="D68" i="20"/>
  <c r="D36" i="20"/>
  <c r="O173" i="20"/>
  <c r="J173" i="19"/>
  <c r="O119" i="20"/>
  <c r="J119" i="19"/>
  <c r="O91" i="20"/>
  <c r="AP91" i="18"/>
  <c r="AR91" i="18" s="1"/>
  <c r="J91" i="19"/>
  <c r="O71" i="20"/>
  <c r="J71" i="19"/>
  <c r="AP71" i="18"/>
  <c r="AR71" i="18" s="1"/>
  <c r="O60" i="20"/>
  <c r="AP60" i="18"/>
  <c r="AR60" i="18" s="1"/>
  <c r="J60" i="19"/>
  <c r="O38" i="20"/>
  <c r="AP38" i="18"/>
  <c r="AR38" i="18" s="1"/>
  <c r="J38" i="19"/>
  <c r="D177" i="20"/>
  <c r="D138" i="20"/>
  <c r="D98" i="20"/>
  <c r="D67" i="20"/>
  <c r="D32" i="20"/>
  <c r="O188" i="20"/>
  <c r="J188" i="19"/>
  <c r="O174" i="20"/>
  <c r="J174" i="19"/>
  <c r="O141" i="20"/>
  <c r="J141" i="19"/>
  <c r="O126" i="20"/>
  <c r="J126" i="19"/>
  <c r="O100" i="20"/>
  <c r="AP100" i="18"/>
  <c r="AR100" i="18" s="1"/>
  <c r="J100" i="19"/>
  <c r="O72" i="20"/>
  <c r="AP72" i="18"/>
  <c r="AR72" i="18" s="1"/>
  <c r="J72" i="19"/>
  <c r="D35" i="28"/>
  <c r="C35" i="13"/>
  <c r="C116" i="13"/>
  <c r="C178" i="13"/>
  <c r="D97" i="28"/>
  <c r="C97" i="13"/>
  <c r="C63" i="13"/>
  <c r="D63" i="28"/>
  <c r="C144" i="13"/>
  <c r="O74" i="28"/>
  <c r="J155" i="13"/>
  <c r="J74" i="13"/>
  <c r="O23" i="28"/>
  <c r="J23" i="13"/>
  <c r="J104" i="13"/>
  <c r="O31" i="28"/>
  <c r="J112" i="13"/>
  <c r="J31" i="13"/>
  <c r="O87" i="28"/>
  <c r="J87" i="13"/>
  <c r="J168" i="13"/>
  <c r="D172" i="20"/>
  <c r="D28" i="20"/>
  <c r="D183" i="20"/>
  <c r="D50" i="20"/>
  <c r="D34" i="20"/>
  <c r="D150" i="20"/>
  <c r="D44" i="20"/>
  <c r="O166" i="20"/>
  <c r="J166" i="19"/>
  <c r="O151" i="20"/>
  <c r="J151" i="19"/>
  <c r="O120" i="20"/>
  <c r="J120" i="19"/>
  <c r="O105" i="20"/>
  <c r="AP105" i="18"/>
  <c r="AR105" i="18" s="1"/>
  <c r="J105" i="19"/>
  <c r="O43" i="20"/>
  <c r="AP43" i="18"/>
  <c r="AR43" i="18" s="1"/>
  <c r="J43" i="19"/>
  <c r="O140" i="20"/>
  <c r="J140" i="19"/>
  <c r="AP201" i="18"/>
  <c r="AR201" i="18" s="1"/>
  <c r="O201" i="20"/>
  <c r="J201" i="19"/>
  <c r="O79" i="20"/>
  <c r="J79" i="19"/>
  <c r="AP79" i="18"/>
  <c r="AR79" i="18" s="1"/>
  <c r="O169" i="20"/>
  <c r="J169" i="19"/>
  <c r="O150" i="20"/>
  <c r="J150" i="19"/>
  <c r="D140" i="20"/>
  <c r="AC195" i="18"/>
  <c r="H195" i="20"/>
  <c r="G195" i="19"/>
  <c r="AC199" i="18"/>
  <c r="H199" i="20"/>
  <c r="G199" i="19"/>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D175" i="20"/>
  <c r="D146" i="20"/>
  <c r="D113" i="20"/>
  <c r="D86" i="20"/>
  <c r="D56" i="20"/>
  <c r="D24" i="20"/>
  <c r="D188" i="20"/>
  <c r="D161" i="20"/>
  <c r="D129" i="20"/>
  <c r="D92" i="20"/>
  <c r="D64" i="20"/>
  <c r="D33" i="20"/>
  <c r="O138" i="20"/>
  <c r="J138" i="19"/>
  <c r="O128" i="20"/>
  <c r="J128" i="19"/>
  <c r="O80" i="20"/>
  <c r="AP80" i="18"/>
  <c r="AR80" i="18" s="1"/>
  <c r="J80" i="19"/>
  <c r="O26" i="20"/>
  <c r="J26" i="19"/>
  <c r="AP26" i="18"/>
  <c r="AR26" i="18" s="1"/>
  <c r="D173" i="20"/>
  <c r="D134" i="20"/>
  <c r="D94" i="20"/>
  <c r="D60" i="20"/>
  <c r="D26" i="20"/>
  <c r="O157" i="20"/>
  <c r="J157" i="19"/>
  <c r="O99" i="20"/>
  <c r="AP99" i="18"/>
  <c r="AR99" i="18" s="1"/>
  <c r="J99" i="19"/>
  <c r="O85" i="20"/>
  <c r="AP85" i="18"/>
  <c r="AR85" i="18" s="1"/>
  <c r="J85" i="19"/>
  <c r="O52" i="20"/>
  <c r="AP52" i="18"/>
  <c r="AR52" i="18" s="1"/>
  <c r="J52" i="19"/>
  <c r="O36" i="20"/>
  <c r="AP36" i="18"/>
  <c r="AR36" i="18" s="1"/>
  <c r="J36" i="19"/>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D159" i="20"/>
  <c r="D169" i="20"/>
  <c r="D25" i="20"/>
  <c r="D21" i="20"/>
  <c r="D137" i="20"/>
  <c r="D31" i="20"/>
  <c r="O136" i="20"/>
  <c r="J136" i="19"/>
  <c r="O86" i="20"/>
  <c r="AP86" i="18"/>
  <c r="AR86" i="18" s="1"/>
  <c r="J86" i="19"/>
  <c r="O69" i="20"/>
  <c r="AP69" i="18"/>
  <c r="AR69" i="18" s="1"/>
  <c r="J69" i="19"/>
  <c r="O56" i="20"/>
  <c r="AP56" i="18"/>
  <c r="AR56" i="18" s="1"/>
  <c r="J56" i="19"/>
  <c r="O24" i="20"/>
  <c r="AP24" i="18"/>
  <c r="AR24" i="18" s="1"/>
  <c r="J24" i="19"/>
  <c r="O127" i="20"/>
  <c r="J127" i="19"/>
  <c r="O66" i="20"/>
  <c r="AP66" i="18"/>
  <c r="AR66" i="18" s="1"/>
  <c r="J66" i="19"/>
  <c r="O143" i="20"/>
  <c r="J143" i="19"/>
  <c r="O176" i="20"/>
  <c r="J176" i="19"/>
  <c r="D127" i="20"/>
  <c r="AC182" i="18"/>
  <c r="H182" i="20"/>
  <c r="G182" i="19"/>
  <c r="AC191" i="18"/>
  <c r="H191" i="20"/>
  <c r="G191" i="19"/>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D199" i="20"/>
  <c r="D171" i="20"/>
  <c r="D142" i="20"/>
  <c r="D108" i="20"/>
  <c r="D82" i="20"/>
  <c r="D53" i="20"/>
  <c r="O196" i="20"/>
  <c r="J196" i="19"/>
  <c r="D185" i="20"/>
  <c r="D157" i="20"/>
  <c r="D126" i="20"/>
  <c r="D89" i="20"/>
  <c r="D61" i="20"/>
  <c r="D29" i="20"/>
  <c r="O191" i="20"/>
  <c r="J191" i="19"/>
  <c r="O181" i="20"/>
  <c r="J181" i="19"/>
  <c r="O160" i="20"/>
  <c r="J160" i="19"/>
  <c r="O45" i="20"/>
  <c r="J45" i="19"/>
  <c r="AP45" i="18"/>
  <c r="AR45" i="18" s="1"/>
  <c r="O35" i="20"/>
  <c r="AP35" i="18"/>
  <c r="AR35" i="18" s="1"/>
  <c r="J35" i="19"/>
  <c r="D167" i="20"/>
  <c r="D131" i="20"/>
  <c r="D91" i="20"/>
  <c r="D54" i="20"/>
  <c r="D22" i="20"/>
  <c r="O185" i="20"/>
  <c r="J185" i="19"/>
  <c r="O170" i="20"/>
  <c r="J170" i="19"/>
  <c r="O154" i="20"/>
  <c r="J154" i="19"/>
  <c r="O135" i="20"/>
  <c r="J135" i="19"/>
  <c r="O122" i="20"/>
  <c r="J122" i="19"/>
  <c r="O68" i="20"/>
  <c r="AP68" i="18"/>
  <c r="AR68" i="18" s="1"/>
  <c r="J68" i="19"/>
  <c r="AN40" i="26"/>
  <c r="AR80" i="26"/>
  <c r="D70" i="28"/>
  <c r="C151" i="13"/>
  <c r="C70" i="13"/>
  <c r="D37" i="28"/>
  <c r="C118" i="13"/>
  <c r="C37" i="13"/>
  <c r="J69" i="13"/>
  <c r="O69" i="28"/>
  <c r="J150" i="13"/>
  <c r="O52" i="28"/>
  <c r="J52" i="13"/>
  <c r="J133" i="13"/>
  <c r="O20" i="28"/>
  <c r="J101" i="13"/>
  <c r="O67" i="28"/>
  <c r="J148" i="13"/>
  <c r="J67" i="13"/>
  <c r="D133" i="20"/>
  <c r="D156" i="20"/>
  <c r="D124" i="20"/>
  <c r="AP199" i="18"/>
  <c r="AR199" i="18" s="1"/>
  <c r="O199" i="20"/>
  <c r="J199" i="19"/>
  <c r="O179" i="20"/>
  <c r="J179" i="19"/>
  <c r="O162" i="20"/>
  <c r="J162" i="19"/>
  <c r="O149" i="20"/>
  <c r="J149" i="19"/>
  <c r="O117" i="20"/>
  <c r="J117" i="19"/>
  <c r="O102" i="20"/>
  <c r="AP102" i="18"/>
  <c r="AR102" i="18" s="1"/>
  <c r="J102" i="19"/>
  <c r="O53" i="20"/>
  <c r="J53" i="19"/>
  <c r="AP53" i="18"/>
  <c r="AR53" i="18" s="1"/>
  <c r="O37" i="20"/>
  <c r="AP37" i="18"/>
  <c r="AR37" i="18" s="1"/>
  <c r="J37" i="19"/>
  <c r="O114" i="20"/>
  <c r="J114" i="19"/>
  <c r="O195" i="20"/>
  <c r="J195" i="19"/>
  <c r="O40" i="20"/>
  <c r="AP40" i="18"/>
  <c r="AR40" i="18" s="1"/>
  <c r="J40" i="19"/>
  <c r="O118" i="20"/>
  <c r="J118" i="19"/>
  <c r="O137" i="20"/>
  <c r="J137" i="19"/>
  <c r="AC186" i="18"/>
  <c r="H186" i="20"/>
  <c r="G186" i="19"/>
  <c r="AC174" i="18"/>
  <c r="H174" i="20"/>
  <c r="G174" i="19"/>
  <c r="AC173" i="18"/>
  <c r="H173" i="20"/>
  <c r="G173" i="19"/>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D198" i="20"/>
  <c r="D166" i="20"/>
  <c r="D139" i="20"/>
  <c r="D106" i="20"/>
  <c r="D78" i="20"/>
  <c r="D49" i="20"/>
  <c r="D182" i="20"/>
  <c r="D154" i="20"/>
  <c r="D122" i="20"/>
  <c r="D85" i="20"/>
  <c r="D55" i="20"/>
  <c r="D23" i="20"/>
  <c r="O147" i="20"/>
  <c r="J147" i="19"/>
  <c r="O115" i="20"/>
  <c r="J115" i="19"/>
  <c r="O98" i="20"/>
  <c r="AP98" i="18"/>
  <c r="AR98" i="18" s="1"/>
  <c r="J98" i="19"/>
  <c r="O88" i="20"/>
  <c r="AP88" i="18"/>
  <c r="AR88" i="18" s="1"/>
  <c r="J88" i="19"/>
  <c r="O67" i="20"/>
  <c r="AP67" i="18"/>
  <c r="AR67" i="18" s="1"/>
  <c r="J67" i="19"/>
  <c r="D164" i="20"/>
  <c r="D128" i="20"/>
  <c r="D88" i="20"/>
  <c r="D51" i="20"/>
  <c r="O168" i="20"/>
  <c r="J168" i="19"/>
  <c r="O95" i="20"/>
  <c r="J95" i="19"/>
  <c r="AP95" i="18"/>
  <c r="AR95" i="18" s="1"/>
  <c r="O81" i="20"/>
  <c r="AP81" i="18"/>
  <c r="AR81" i="18" s="1"/>
  <c r="J81" i="19"/>
  <c r="O48" i="20"/>
  <c r="AP48" i="18"/>
  <c r="AR48" i="18" s="1"/>
  <c r="J48" i="19"/>
  <c r="O33" i="20"/>
  <c r="J33" i="19"/>
  <c r="AP33" i="18"/>
  <c r="AR33" i="18" s="1"/>
  <c r="AO40" i="26"/>
  <c r="D95" i="28"/>
  <c r="C95" i="13"/>
  <c r="C176" i="13"/>
  <c r="D56" i="28"/>
  <c r="C137" i="13"/>
  <c r="C56" i="13"/>
  <c r="O41" i="28"/>
  <c r="J122" i="13"/>
  <c r="J41" i="13"/>
  <c r="O90" i="28"/>
  <c r="J171" i="13"/>
  <c r="J90" i="13"/>
  <c r="D121" i="20"/>
  <c r="D143" i="20"/>
  <c r="O198" i="20"/>
  <c r="J198" i="19"/>
  <c r="D103" i="20"/>
  <c r="O146" i="20"/>
  <c r="J146" i="19"/>
  <c r="O130" i="20"/>
  <c r="J130" i="19"/>
  <c r="O101" i="20"/>
  <c r="J101" i="19"/>
  <c r="AP101" i="18"/>
  <c r="AR101" i="18" s="1"/>
  <c r="O82" i="20"/>
  <c r="AP82" i="18"/>
  <c r="AR82" i="18" s="1"/>
  <c r="J82" i="19"/>
  <c r="O65" i="20"/>
  <c r="AP65" i="18"/>
  <c r="AR65" i="18" s="1"/>
  <c r="J65" i="19"/>
  <c r="O87" i="20"/>
  <c r="J87" i="19"/>
  <c r="AP87" i="18"/>
  <c r="AR87" i="18" s="1"/>
  <c r="O172" i="20"/>
  <c r="J172" i="19"/>
  <c r="O28" i="20"/>
  <c r="J28" i="19"/>
  <c r="AP28" i="18"/>
  <c r="AR28" i="18" s="1"/>
  <c r="O76" i="20"/>
  <c r="AP76" i="18"/>
  <c r="AR76" i="18" s="1"/>
  <c r="J76" i="19"/>
  <c r="O163" i="20"/>
  <c r="J163" i="19"/>
  <c r="AC180" i="18"/>
  <c r="H180" i="20"/>
  <c r="G180" i="19"/>
  <c r="AC158" i="18"/>
  <c r="H158" i="20"/>
  <c r="G158" i="19"/>
  <c r="AC170" i="18"/>
  <c r="H170" i="20"/>
  <c r="G170" i="19"/>
  <c r="AC167" i="18"/>
  <c r="H167" i="20"/>
  <c r="G167" i="19"/>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D195" i="20"/>
  <c r="D162" i="20"/>
  <c r="D136" i="20"/>
  <c r="D105" i="20"/>
  <c r="D73" i="20"/>
  <c r="D46" i="20"/>
  <c r="D178" i="20"/>
  <c r="D148" i="20"/>
  <c r="D116" i="20"/>
  <c r="D81" i="20"/>
  <c r="D52" i="20"/>
  <c r="O202" i="20"/>
  <c r="J202" i="19"/>
  <c r="O134" i="20"/>
  <c r="J134" i="19"/>
  <c r="O125" i="20"/>
  <c r="J125" i="19"/>
  <c r="O54" i="20"/>
  <c r="AP54" i="18"/>
  <c r="AR54" i="18" s="1"/>
  <c r="J54" i="19"/>
  <c r="O22" i="20"/>
  <c r="J22" i="19"/>
  <c r="AP22" i="18"/>
  <c r="AR22" i="18" s="1"/>
  <c r="D191" i="20"/>
  <c r="D160" i="20"/>
  <c r="D125" i="20"/>
  <c r="D84" i="20"/>
  <c r="D45" i="20"/>
  <c r="O197" i="20"/>
  <c r="J197" i="19"/>
  <c r="O182" i="20"/>
  <c r="J182" i="19"/>
  <c r="O148" i="20"/>
  <c r="J148" i="19"/>
  <c r="O132" i="20"/>
  <c r="J132" i="19"/>
  <c r="O116" i="20"/>
  <c r="J116" i="19"/>
  <c r="O64" i="20"/>
  <c r="AP64" i="18"/>
  <c r="AR64" i="18" s="1"/>
  <c r="J64" i="19"/>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D107" i="20"/>
  <c r="D118" i="20"/>
  <c r="D196" i="20"/>
  <c r="D97" i="20"/>
  <c r="O194" i="20"/>
  <c r="J194" i="19"/>
  <c r="O175" i="20"/>
  <c r="J175" i="19"/>
  <c r="O158" i="20"/>
  <c r="J158" i="19"/>
  <c r="O113" i="20"/>
  <c r="J113" i="19"/>
  <c r="O49" i="20"/>
  <c r="AP49" i="18"/>
  <c r="AR49" i="18" s="1"/>
  <c r="J49" i="19"/>
  <c r="O59" i="20"/>
  <c r="AP59" i="18"/>
  <c r="AR59" i="18" s="1"/>
  <c r="J59" i="19"/>
  <c r="O159" i="20"/>
  <c r="J159" i="19"/>
  <c r="O183" i="20"/>
  <c r="J183" i="19"/>
  <c r="O50" i="20"/>
  <c r="AP50" i="18"/>
  <c r="AR50" i="18" s="1"/>
  <c r="J50" i="19"/>
  <c r="D180" i="20"/>
  <c r="AC155" i="18"/>
  <c r="H155" i="20"/>
  <c r="G155" i="19"/>
  <c r="AC154" i="18"/>
  <c r="H154" i="20"/>
  <c r="G154" i="19"/>
  <c r="AC160" i="18"/>
  <c r="H160" i="20"/>
  <c r="G160" i="19"/>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BB31" i="12"/>
  <c r="BB40" i="12"/>
  <c r="AS40" i="12" s="1"/>
  <c r="BB21" i="12"/>
  <c r="AS21" i="12" s="1"/>
  <c r="BB28" i="12"/>
  <c r="AP28" i="12" s="1"/>
  <c r="BB34" i="12"/>
  <c r="AA34" i="12" s="1"/>
  <c r="BB35" i="12"/>
  <c r="AM35" i="12" s="1"/>
  <c r="BB38" i="12"/>
  <c r="AA38" i="12" s="1"/>
  <c r="BB32" i="12"/>
  <c r="AP32" i="12" s="1"/>
  <c r="BB29" i="12"/>
  <c r="AD29" i="12" s="1"/>
  <c r="G29" i="13" s="1"/>
  <c r="BB37" i="12"/>
  <c r="AJ37" i="12" s="1"/>
  <c r="BB42" i="12"/>
  <c r="AS42" i="12" s="1"/>
  <c r="BB36" i="12"/>
  <c r="AP36" i="12" s="1"/>
  <c r="BB30" i="12"/>
  <c r="AP30" i="12" s="1"/>
  <c r="BB22" i="12"/>
  <c r="AM22" i="12" s="1"/>
  <c r="AV59" i="12"/>
  <c r="AS59" i="12"/>
  <c r="AP59" i="12"/>
  <c r="AM59" i="12"/>
  <c r="AJ59" i="12"/>
  <c r="AG59" i="12"/>
  <c r="AD59" i="12"/>
  <c r="G59" i="13" s="1"/>
  <c r="AA59" i="12"/>
  <c r="AV80" i="12"/>
  <c r="AS80" i="12"/>
  <c r="AP80" i="12"/>
  <c r="AM80" i="12"/>
  <c r="AJ80" i="12"/>
  <c r="AG80" i="12"/>
  <c r="AD80" i="12"/>
  <c r="G80" i="13" s="1"/>
  <c r="AA80" i="12"/>
  <c r="AJ39" i="12"/>
  <c r="AD39" i="12"/>
  <c r="G39" i="13" s="1"/>
  <c r="AV39" i="12"/>
  <c r="AS39" i="12"/>
  <c r="AP39" i="12"/>
  <c r="AM39" i="12"/>
  <c r="AG39" i="12"/>
  <c r="AA39" i="12"/>
  <c r="AJ31" i="12"/>
  <c r="AV31" i="12"/>
  <c r="AP31" i="12"/>
  <c r="AG31" i="12"/>
  <c r="AD31" i="12"/>
  <c r="G31" i="13" s="1"/>
  <c r="AS31" i="12"/>
  <c r="AM31" i="12"/>
  <c r="AA31" i="12"/>
  <c r="AJ40" i="12"/>
  <c r="AV21" i="12"/>
  <c r="AP21" i="12"/>
  <c r="AM21" i="12"/>
  <c r="AG21" i="12"/>
  <c r="AD21" i="12"/>
  <c r="G21" i="13" s="1"/>
  <c r="AJ21" i="12"/>
  <c r="AA21" i="12"/>
  <c r="AS28" i="12"/>
  <c r="AV56" i="12"/>
  <c r="AS56" i="12"/>
  <c r="AP56" i="12"/>
  <c r="AM56" i="12"/>
  <c r="AJ56" i="12"/>
  <c r="AG56" i="12"/>
  <c r="AD56" i="12"/>
  <c r="G56" i="13" s="1"/>
  <c r="AA56" i="12"/>
  <c r="AV57" i="12"/>
  <c r="AS57" i="12"/>
  <c r="AP57" i="12"/>
  <c r="AM57" i="12"/>
  <c r="AJ57" i="12"/>
  <c r="AG57" i="12"/>
  <c r="AD57" i="12"/>
  <c r="G57" i="13" s="1"/>
  <c r="AA57" i="12"/>
  <c r="AV53" i="12"/>
  <c r="AS53" i="12"/>
  <c r="AP53" i="12"/>
  <c r="AM53" i="12"/>
  <c r="AJ53" i="12"/>
  <c r="AG53" i="12"/>
  <c r="AD53" i="12"/>
  <c r="G53" i="13" s="1"/>
  <c r="AA53" i="12"/>
  <c r="AV44" i="12"/>
  <c r="AS44" i="12"/>
  <c r="AP44" i="12"/>
  <c r="AM44" i="12"/>
  <c r="AD44" i="12"/>
  <c r="G44" i="13" s="1"/>
  <c r="AG44" i="12"/>
  <c r="AJ44" i="12"/>
  <c r="AA44" i="12"/>
  <c r="AV76" i="12"/>
  <c r="AS76" i="12"/>
  <c r="AP76" i="12"/>
  <c r="AM76" i="12"/>
  <c r="AD76" i="12"/>
  <c r="G76" i="13" s="1"/>
  <c r="AJ76" i="12"/>
  <c r="AG76" i="12"/>
  <c r="AA76" i="12"/>
  <c r="AJ26" i="12"/>
  <c r="AG26" i="12"/>
  <c r="AD26" i="12"/>
  <c r="G26" i="13" s="1"/>
  <c r="AS26" i="12"/>
  <c r="AM26" i="12"/>
  <c r="AV26" i="12"/>
  <c r="AP26" i="12"/>
  <c r="AA26" i="12"/>
  <c r="AV24" i="12"/>
  <c r="AS24" i="12"/>
  <c r="AP24" i="12"/>
  <c r="AM24" i="12"/>
  <c r="AJ24" i="12"/>
  <c r="AG24" i="12"/>
  <c r="AD24" i="12"/>
  <c r="G24" i="13" s="1"/>
  <c r="AA24" i="12"/>
  <c r="AV20" i="12"/>
  <c r="AD20" i="12"/>
  <c r="G20" i="13" s="1"/>
  <c r="AS20" i="12"/>
  <c r="AJ20" i="12"/>
  <c r="AP20" i="12"/>
  <c r="AA20" i="12"/>
  <c r="AG20" i="12"/>
  <c r="AM20" i="12"/>
  <c r="AV27" i="12"/>
  <c r="AS27" i="12"/>
  <c r="AP27" i="12"/>
  <c r="AM27" i="12"/>
  <c r="AJ27" i="12"/>
  <c r="AG27" i="12"/>
  <c r="AD27" i="12"/>
  <c r="G27" i="13" s="1"/>
  <c r="AA27" i="12"/>
  <c r="AV41" i="12"/>
  <c r="AS41" i="12"/>
  <c r="AP41" i="12"/>
  <c r="AM41" i="12"/>
  <c r="AJ41" i="12"/>
  <c r="AG41" i="12"/>
  <c r="AD41" i="12"/>
  <c r="G41" i="13" s="1"/>
  <c r="AA41" i="12"/>
  <c r="AV33" i="12"/>
  <c r="AS33" i="12"/>
  <c r="AP33" i="12"/>
  <c r="AM33" i="12"/>
  <c r="AG33" i="12"/>
  <c r="AD33" i="12"/>
  <c r="G33" i="13" s="1"/>
  <c r="AJ33" i="12"/>
  <c r="AA33" i="12"/>
  <c r="AD34" i="12"/>
  <c r="G34" i="13" s="1"/>
  <c r="AV34" i="12"/>
  <c r="AS34" i="12"/>
  <c r="AP34" i="12"/>
  <c r="AM34" i="12"/>
  <c r="AJ34" i="12"/>
  <c r="AV23" i="12"/>
  <c r="AS23" i="12"/>
  <c r="AP23" i="12"/>
  <c r="AM23" i="12"/>
  <c r="AJ23" i="12"/>
  <c r="AG23" i="12"/>
  <c r="AD23" i="12"/>
  <c r="G23" i="13" s="1"/>
  <c r="AA23" i="12"/>
  <c r="AJ58" i="12"/>
  <c r="AG58" i="12"/>
  <c r="AS58" i="12"/>
  <c r="AM58" i="12"/>
  <c r="AD58" i="12"/>
  <c r="G58" i="13" s="1"/>
  <c r="AV58" i="12"/>
  <c r="AP58" i="12"/>
  <c r="AA58" i="12"/>
  <c r="AV78" i="12"/>
  <c r="AS78" i="12"/>
  <c r="AP78" i="12"/>
  <c r="AM78" i="12"/>
  <c r="AJ78" i="12"/>
  <c r="AG78" i="12"/>
  <c r="AD78" i="12"/>
  <c r="G78" i="13" s="1"/>
  <c r="AA78" i="12"/>
  <c r="AV46" i="12"/>
  <c r="AS46" i="12"/>
  <c r="AP46" i="12"/>
  <c r="AM46" i="12"/>
  <c r="AJ46" i="12"/>
  <c r="AG46" i="12"/>
  <c r="AD46" i="12"/>
  <c r="G46" i="13" s="1"/>
  <c r="AA46" i="12"/>
  <c r="AV25" i="12"/>
  <c r="AS25" i="12"/>
  <c r="AP25" i="12"/>
  <c r="AM25" i="12"/>
  <c r="AJ25" i="12"/>
  <c r="AG25" i="12"/>
  <c r="AD25" i="12"/>
  <c r="G25" i="13" s="1"/>
  <c r="AA25" i="12"/>
  <c r="AV43" i="12"/>
  <c r="AS43" i="12"/>
  <c r="AP43" i="12"/>
  <c r="AM43" i="12"/>
  <c r="AD43" i="12"/>
  <c r="G43" i="13" s="1"/>
  <c r="AJ43" i="12"/>
  <c r="AG43" i="12"/>
  <c r="AA43" i="12"/>
  <c r="AP35" i="12"/>
  <c r="AD35" i="12"/>
  <c r="G35" i="13" s="1"/>
  <c r="AG38" i="12"/>
  <c r="AJ38" i="12"/>
  <c r="AS32" i="12"/>
  <c r="AG32" i="12"/>
  <c r="AV29" i="12"/>
  <c r="AS29" i="12"/>
  <c r="AP29" i="12"/>
  <c r="AM29" i="12"/>
  <c r="AG29" i="12"/>
  <c r="AJ29" i="12"/>
  <c r="AA29" i="12"/>
  <c r="AV69" i="12"/>
  <c r="AS69" i="12"/>
  <c r="AP69" i="12"/>
  <c r="AM69" i="12"/>
  <c r="AJ69" i="12"/>
  <c r="AG69" i="12"/>
  <c r="AD69" i="12"/>
  <c r="G69" i="13" s="1"/>
  <c r="AA69" i="12"/>
  <c r="AV68" i="12"/>
  <c r="AS68" i="12"/>
  <c r="AP68" i="12"/>
  <c r="AM68" i="12"/>
  <c r="AD68" i="12"/>
  <c r="G68" i="13" s="1"/>
  <c r="AJ68" i="12"/>
  <c r="AG68" i="12"/>
  <c r="AA68" i="12"/>
  <c r="AJ74" i="12"/>
  <c r="AG74" i="12"/>
  <c r="AV74" i="12"/>
  <c r="AP74" i="12"/>
  <c r="AD74" i="12"/>
  <c r="G74" i="13" s="1"/>
  <c r="AS74" i="12"/>
  <c r="AM74" i="12"/>
  <c r="AA74" i="12"/>
  <c r="AJ50" i="12"/>
  <c r="AG50" i="12"/>
  <c r="AV50" i="12"/>
  <c r="AS50" i="12"/>
  <c r="AP50" i="12"/>
  <c r="AM50" i="12"/>
  <c r="AD50" i="12"/>
  <c r="G50" i="13" s="1"/>
  <c r="AA50" i="12"/>
  <c r="AV48" i="12"/>
  <c r="AS48" i="12"/>
  <c r="AP48" i="12"/>
  <c r="AM48" i="12"/>
  <c r="AJ48" i="12"/>
  <c r="AG48" i="12"/>
  <c r="AD48" i="12"/>
  <c r="G48" i="13" s="1"/>
  <c r="AA48" i="12"/>
  <c r="AV54" i="12"/>
  <c r="AS54" i="12"/>
  <c r="AP54" i="12"/>
  <c r="AM54" i="12"/>
  <c r="AJ54" i="12"/>
  <c r="AG54" i="12"/>
  <c r="AD54" i="12"/>
  <c r="G54" i="13" s="1"/>
  <c r="AA54" i="12"/>
  <c r="AM37" i="12"/>
  <c r="AJ42" i="12"/>
  <c r="AG42" i="12"/>
  <c r="AD42" i="12"/>
  <c r="G42" i="13" s="1"/>
  <c r="AV42" i="12"/>
  <c r="AP42" i="12"/>
  <c r="AM42" i="12"/>
  <c r="AA42" i="12"/>
  <c r="AG36" i="12"/>
  <c r="AJ30" i="12"/>
  <c r="AS30" i="12"/>
  <c r="AA30" i="12"/>
  <c r="AS22" i="12"/>
  <c r="AA22" i="12"/>
  <c r="AV75" i="12"/>
  <c r="AS75" i="12"/>
  <c r="AP75" i="12"/>
  <c r="AM75" i="12"/>
  <c r="AJ75" i="12"/>
  <c r="AG75" i="12"/>
  <c r="AD75" i="12"/>
  <c r="G75" i="13" s="1"/>
  <c r="AV51" i="12"/>
  <c r="AS51" i="12"/>
  <c r="AP51" i="12"/>
  <c r="AM51" i="12"/>
  <c r="AJ51" i="12"/>
  <c r="AG51" i="12"/>
  <c r="AD51" i="12"/>
  <c r="G51" i="13" s="1"/>
  <c r="AJ90" i="12"/>
  <c r="AG90" i="12"/>
  <c r="AS90" i="12"/>
  <c r="AM90" i="12"/>
  <c r="AD90" i="12"/>
  <c r="G90" i="13" s="1"/>
  <c r="AV90" i="12"/>
  <c r="AP90" i="12"/>
  <c r="AV89" i="12"/>
  <c r="AS89" i="12"/>
  <c r="AP89" i="12"/>
  <c r="AM89" i="12"/>
  <c r="AJ89" i="12"/>
  <c r="AG89" i="12"/>
  <c r="AD89" i="12"/>
  <c r="G89" i="13" s="1"/>
  <c r="AV73" i="12"/>
  <c r="AS73" i="12"/>
  <c r="AP73" i="12"/>
  <c r="AM73" i="12"/>
  <c r="AJ73" i="12"/>
  <c r="AG73" i="12"/>
  <c r="AD73" i="12"/>
  <c r="G73" i="13" s="1"/>
  <c r="AU125" i="14"/>
  <c r="AV95" i="12"/>
  <c r="AP95" i="12"/>
  <c r="AJ95" i="12"/>
  <c r="AG95" i="12"/>
  <c r="AD95" i="12"/>
  <c r="G95" i="13" s="1"/>
  <c r="AS95" i="12"/>
  <c r="AM95" i="12"/>
  <c r="AV70" i="12"/>
  <c r="AS70" i="12"/>
  <c r="AP70" i="12"/>
  <c r="AM70" i="12"/>
  <c r="AJ70" i="12"/>
  <c r="AG70" i="12"/>
  <c r="AD70" i="12"/>
  <c r="G70" i="13" s="1"/>
  <c r="AV45" i="12"/>
  <c r="AS45" i="12"/>
  <c r="AP45" i="12"/>
  <c r="AM45" i="12"/>
  <c r="AJ45" i="12"/>
  <c r="AG45" i="12"/>
  <c r="AD45" i="12"/>
  <c r="G45" i="13" s="1"/>
  <c r="AU129" i="14"/>
  <c r="AO127" i="14"/>
  <c r="AV91" i="12"/>
  <c r="AS91" i="12"/>
  <c r="AP91" i="12"/>
  <c r="AM91" i="12"/>
  <c r="AJ91" i="12"/>
  <c r="AG91" i="12"/>
  <c r="AD91" i="12"/>
  <c r="G91" i="13" s="1"/>
  <c r="AQ139" i="14"/>
  <c r="AR129" i="14"/>
  <c r="AS139" i="14"/>
  <c r="AL137" i="14"/>
  <c r="AD87" i="12"/>
  <c r="G87" i="13" s="1"/>
  <c r="AV87" i="12"/>
  <c r="AS87" i="12"/>
  <c r="AP87" i="12"/>
  <c r="AM87" i="12"/>
  <c r="AJ87" i="12"/>
  <c r="AG87" i="12"/>
  <c r="AS79" i="12"/>
  <c r="AM79" i="12"/>
  <c r="AJ79" i="12"/>
  <c r="AG79" i="12"/>
  <c r="AD79" i="12"/>
  <c r="G79" i="13" s="1"/>
  <c r="AV79" i="12"/>
  <c r="AP79" i="12"/>
  <c r="AD55" i="12"/>
  <c r="G55" i="13" s="1"/>
  <c r="AV55" i="12"/>
  <c r="AS55" i="12"/>
  <c r="AP55" i="12"/>
  <c r="AM55" i="12"/>
  <c r="AJ55" i="12"/>
  <c r="AG55" i="12"/>
  <c r="AV93" i="12"/>
  <c r="AS93" i="12"/>
  <c r="AP93" i="12"/>
  <c r="AM93" i="12"/>
  <c r="AJ93" i="12"/>
  <c r="AG93" i="12"/>
  <c r="AD93" i="12"/>
  <c r="G93" i="13" s="1"/>
  <c r="AV77" i="12"/>
  <c r="AS77" i="12"/>
  <c r="AP77" i="12"/>
  <c r="AM77" i="12"/>
  <c r="AJ77" i="12"/>
  <c r="AG77" i="12"/>
  <c r="AD77" i="12"/>
  <c r="G77" i="13" s="1"/>
  <c r="P78" i="12"/>
  <c r="Q60" i="12"/>
  <c r="P35" i="12"/>
  <c r="P73" i="12"/>
  <c r="P66" i="12"/>
  <c r="Q41" i="12"/>
  <c r="P33" i="12"/>
  <c r="P99" i="12"/>
  <c r="Q92" i="12"/>
  <c r="Q81" i="12"/>
  <c r="P37" i="12"/>
  <c r="Q25" i="12"/>
  <c r="K21" i="40"/>
  <c r="P89" i="12"/>
  <c r="P68" i="12"/>
  <c r="P50" i="12"/>
  <c r="Q20" i="12"/>
  <c r="Q82" i="12"/>
  <c r="P132" i="21"/>
  <c r="P98" i="2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P96" i="2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59" i="40"/>
  <c r="J13" i="40" s="1"/>
  <c r="J15" i="40" s="1"/>
  <c r="J23" i="6"/>
  <c r="J27" i="6"/>
  <c r="J31" i="6"/>
  <c r="J35" i="6"/>
  <c r="J21" i="6"/>
  <c r="J25" i="6"/>
  <c r="J29" i="6"/>
  <c r="J33" i="6"/>
  <c r="J22" i="6"/>
  <c r="J26" i="6"/>
  <c r="J30" i="6"/>
  <c r="J34" i="6"/>
  <c r="J24" i="6"/>
  <c r="J28" i="6"/>
  <c r="J32" i="6"/>
  <c r="AP191" i="18"/>
  <c r="AR191" i="18" s="1"/>
  <c r="AP125" i="18"/>
  <c r="AR125" i="18" s="1"/>
  <c r="AP188" i="18"/>
  <c r="AR188" i="18" s="1"/>
  <c r="AP170" i="18"/>
  <c r="AR170" i="18" s="1"/>
  <c r="AP154" i="18"/>
  <c r="AR154" i="18" s="1"/>
  <c r="AP148" i="18"/>
  <c r="AR148" i="18" s="1"/>
  <c r="AP129" i="18"/>
  <c r="AR129" i="18" s="1"/>
  <c r="AP122" i="18"/>
  <c r="AR122" i="18" s="1"/>
  <c r="AP194" i="18"/>
  <c r="AR194" i="18" s="1"/>
  <c r="AP189" i="18"/>
  <c r="AR189" i="18" s="1"/>
  <c r="AP166" i="18"/>
  <c r="AR166" i="18" s="1"/>
  <c r="AP158" i="18"/>
  <c r="AR158" i="18" s="1"/>
  <c r="AP151" i="18"/>
  <c r="AR151" i="18" s="1"/>
  <c r="AP130" i="18"/>
  <c r="AR130" i="18" s="1"/>
  <c r="AP123" i="18"/>
  <c r="AR123" i="18" s="1"/>
  <c r="AP117" i="18"/>
  <c r="AR117" i="18" s="1"/>
  <c r="AP140" i="18"/>
  <c r="AR140" i="18" s="1"/>
  <c r="AP159" i="18"/>
  <c r="AR159" i="18" s="1"/>
  <c r="AP183" i="18"/>
  <c r="AR183" i="18" s="1"/>
  <c r="AP169" i="18"/>
  <c r="AR169" i="18" s="1"/>
  <c r="AP181" i="18"/>
  <c r="AR181" i="18" s="1"/>
  <c r="AP177" i="18"/>
  <c r="AR177" i="18" s="1"/>
  <c r="AP173" i="18"/>
  <c r="AR173" i="18" s="1"/>
  <c r="AP153" i="18"/>
  <c r="AR153" i="18" s="1"/>
  <c r="AP131" i="18"/>
  <c r="AR131" i="18" s="1"/>
  <c r="AP128" i="18"/>
  <c r="AR128" i="18" s="1"/>
  <c r="AP193" i="18"/>
  <c r="AR193" i="18" s="1"/>
  <c r="AP192" i="18"/>
  <c r="AR192" i="18" s="1"/>
  <c r="AP182" i="18"/>
  <c r="AR182" i="18" s="1"/>
  <c r="AP174" i="18"/>
  <c r="AR174" i="18" s="1"/>
  <c r="AP165" i="18"/>
  <c r="AR165" i="18" s="1"/>
  <c r="AP141" i="18"/>
  <c r="AR141" i="18" s="1"/>
  <c r="AP132" i="18"/>
  <c r="AR132" i="18" s="1"/>
  <c r="AP198" i="18"/>
  <c r="AR198" i="18" s="1"/>
  <c r="AP186" i="18"/>
  <c r="AR186" i="18" s="1"/>
  <c r="AP179" i="18"/>
  <c r="AR179" i="18" s="1"/>
  <c r="AP171" i="18"/>
  <c r="AR171" i="18" s="1"/>
  <c r="AP142" i="18"/>
  <c r="AR142" i="18" s="1"/>
  <c r="AP136" i="18"/>
  <c r="AR136" i="18" s="1"/>
  <c r="AP180" i="18"/>
  <c r="AR180" i="18" s="1"/>
  <c r="AP127" i="18"/>
  <c r="AR127" i="18" s="1"/>
  <c r="AP195" i="18"/>
  <c r="AR195" i="18" s="1"/>
  <c r="AP156" i="18"/>
  <c r="AR156" i="18" s="1"/>
  <c r="AP143" i="18"/>
  <c r="AR143" i="18" s="1"/>
  <c r="AP190" i="18"/>
  <c r="AR190" i="18" s="1"/>
  <c r="AP150" i="18"/>
  <c r="AR150" i="18" s="1"/>
  <c r="AP176" i="18"/>
  <c r="AR176" i="18" s="1"/>
  <c r="Q202" i="18"/>
  <c r="P202" i="18"/>
  <c r="AP184" i="18"/>
  <c r="AR184" i="18" s="1"/>
  <c r="AP147" i="18"/>
  <c r="AR147" i="18" s="1"/>
  <c r="AP144" i="18"/>
  <c r="AR144" i="18" s="1"/>
  <c r="AP134" i="18"/>
  <c r="AR134" i="18" s="1"/>
  <c r="AP119" i="18"/>
  <c r="AR119" i="18" s="1"/>
  <c r="AP115" i="18"/>
  <c r="AR115" i="18" s="1"/>
  <c r="AP168" i="18"/>
  <c r="AR168" i="18" s="1"/>
  <c r="AP157" i="18"/>
  <c r="AR157" i="18" s="1"/>
  <c r="AP135" i="18"/>
  <c r="AR135" i="18" s="1"/>
  <c r="AP126" i="18"/>
  <c r="AR126" i="18" s="1"/>
  <c r="AP162" i="18"/>
  <c r="AR162" i="18" s="1"/>
  <c r="AP155" i="18"/>
  <c r="AR155" i="18" s="1"/>
  <c r="AP149" i="18"/>
  <c r="AR149" i="18" s="1"/>
  <c r="AP120" i="18"/>
  <c r="AR120" i="18" s="1"/>
  <c r="AP113" i="18"/>
  <c r="AR113" i="18" s="1"/>
  <c r="AP114" i="18"/>
  <c r="AR114" i="18" s="1"/>
  <c r="AP133" i="18"/>
  <c r="AR133" i="18" s="1"/>
  <c r="AP118" i="18"/>
  <c r="AR118" i="18" s="1"/>
  <c r="AP163" i="18"/>
  <c r="AR163" i="18" s="1"/>
  <c r="AP124" i="18"/>
  <c r="AR124" i="18" s="1"/>
  <c r="AP137" i="18"/>
  <c r="AR137" i="18" s="1"/>
  <c r="AP200" i="18"/>
  <c r="AR200" i="18" s="1"/>
  <c r="AP196" i="18"/>
  <c r="AR196" i="18" s="1"/>
  <c r="AP202" i="18"/>
  <c r="AR202" i="18" s="1"/>
  <c r="AP187" i="18"/>
  <c r="AR187" i="18" s="1"/>
  <c r="AP167" i="18"/>
  <c r="AR167" i="18" s="1"/>
  <c r="AP164" i="18"/>
  <c r="AR164" i="18" s="1"/>
  <c r="AP160" i="18"/>
  <c r="AR160" i="18" s="1"/>
  <c r="AP138" i="18"/>
  <c r="AR138" i="18" s="1"/>
  <c r="AP197" i="18"/>
  <c r="AR197" i="18" s="1"/>
  <c r="AP185" i="18"/>
  <c r="AR185" i="18" s="1"/>
  <c r="AP178" i="18"/>
  <c r="AR178" i="18" s="1"/>
  <c r="AP161" i="18"/>
  <c r="AR161" i="18" s="1"/>
  <c r="AP145" i="18"/>
  <c r="AR145" i="18" s="1"/>
  <c r="AP116" i="18"/>
  <c r="AR116" i="18" s="1"/>
  <c r="AP175" i="18"/>
  <c r="AR175" i="18" s="1"/>
  <c r="AP146" i="18"/>
  <c r="AR146" i="18" s="1"/>
  <c r="AP139" i="18"/>
  <c r="AR139" i="18" s="1"/>
  <c r="AP152" i="18"/>
  <c r="AR152" i="18" s="1"/>
  <c r="AP172" i="18"/>
  <c r="AR172" i="18" s="1"/>
  <c r="AP121" i="18"/>
  <c r="AR121" i="18" s="1"/>
  <c r="I59" i="40"/>
  <c r="I13" i="40" s="1"/>
  <c r="I15" i="40" s="1"/>
  <c r="H59" i="40"/>
  <c r="H13" i="40" s="1"/>
  <c r="H15" i="40" s="1"/>
  <c r="F59" i="40"/>
  <c r="F13" i="40" s="1"/>
  <c r="AG70" i="9"/>
  <c r="AG74" i="9"/>
  <c r="AG79" i="9"/>
  <c r="BR75" i="9"/>
  <c r="BR71" i="9"/>
  <c r="BI78" i="9"/>
  <c r="AY73" i="9"/>
  <c r="BR73" i="9"/>
  <c r="BR69" i="9"/>
  <c r="BR61" i="9"/>
  <c r="AY60" i="9"/>
  <c r="AG58" i="9"/>
  <c r="AG42" i="9"/>
  <c r="AG34" i="9"/>
  <c r="BN71" i="9"/>
  <c r="BL66" i="9"/>
  <c r="BI59" i="9"/>
  <c r="BL70" i="9"/>
  <c r="BI64" i="9"/>
  <c r="BI61" i="9"/>
  <c r="BI57" i="9"/>
  <c r="AY53" i="9"/>
  <c r="AG52" i="9"/>
  <c r="BR46" i="9"/>
  <c r="BI41" i="9"/>
  <c r="AY37" i="9"/>
  <c r="AG36" i="9"/>
  <c r="BR30" i="9"/>
  <c r="BI25" i="9"/>
  <c r="AY21" i="9"/>
  <c r="BR63" i="9"/>
  <c r="AG62" i="9"/>
  <c r="BR57" i="9"/>
  <c r="BR53" i="9"/>
  <c r="BI51" i="9"/>
  <c r="BR45" i="9"/>
  <c r="BI43" i="9"/>
  <c r="BR37" i="9"/>
  <c r="BI35" i="9"/>
  <c r="AG31" i="9"/>
  <c r="BI28" i="9"/>
  <c r="AG23" i="9"/>
  <c r="AZ58" i="9"/>
  <c r="AZ52" i="9"/>
  <c r="BN63" i="9"/>
  <c r="AZ77" i="9"/>
  <c r="AZ68" i="9"/>
  <c r="AZ76" i="9"/>
  <c r="AZ62" i="9"/>
  <c r="AZ40" i="9"/>
  <c r="BK24" i="9"/>
  <c r="AZ64" i="9"/>
  <c r="BK76" i="9"/>
  <c r="J50" i="9"/>
  <c r="BK41" i="9"/>
  <c r="AZ35" i="9"/>
  <c r="BK36" i="9"/>
  <c r="AZ67" i="9"/>
  <c r="J80" i="9"/>
  <c r="J76" i="9"/>
  <c r="J72" i="9"/>
  <c r="J68" i="9"/>
  <c r="J64" i="9"/>
  <c r="J56" i="9"/>
  <c r="J52" i="9"/>
  <c r="J44" i="9"/>
  <c r="J38" i="9"/>
  <c r="J32" i="9"/>
  <c r="J26" i="9"/>
  <c r="J20" i="9"/>
  <c r="BL57" i="9"/>
  <c r="BI81" i="9"/>
  <c r="AY78" i="9"/>
  <c r="BI74" i="9"/>
  <c r="BI70" i="9"/>
  <c r="AG81" i="9"/>
  <c r="AG78" i="9"/>
  <c r="BI76" i="9"/>
  <c r="BI72" i="9"/>
  <c r="BI68" i="9"/>
  <c r="AY61" i="9"/>
  <c r="AG60" i="9"/>
  <c r="AG38" i="9"/>
  <c r="AG30" i="9"/>
  <c r="BN69" i="9"/>
  <c r="AG59" i="9"/>
  <c r="AG57" i="9"/>
  <c r="AG53" i="9"/>
  <c r="AG49" i="9"/>
  <c r="AG45" i="9"/>
  <c r="AG41" i="9"/>
  <c r="AG37" i="9"/>
  <c r="AG33" i="9"/>
  <c r="AG29" i="9"/>
  <c r="AG25" i="9"/>
  <c r="AG21" i="9"/>
  <c r="BK20" i="9"/>
  <c r="AZ74" i="9"/>
  <c r="AZ66" i="9"/>
  <c r="AY57" i="9"/>
  <c r="AG56" i="9"/>
  <c r="BR50" i="9"/>
  <c r="BI45" i="9"/>
  <c r="AY41" i="9"/>
  <c r="AG40" i="9"/>
  <c r="BR34" i="9"/>
  <c r="BI29" i="9"/>
  <c r="AY25" i="9"/>
  <c r="AG24" i="9"/>
  <c r="BR21" i="9"/>
  <c r="BL62" i="9"/>
  <c r="BI56" i="9"/>
  <c r="AG51" i="9"/>
  <c r="BI48" i="9"/>
  <c r="AG43" i="9"/>
  <c r="BI40" i="9"/>
  <c r="AG35" i="9"/>
  <c r="BI32" i="9"/>
  <c r="BR29" i="9"/>
  <c r="BN61" i="9"/>
  <c r="BL58" i="9"/>
  <c r="AZ30" i="9"/>
  <c r="AZ26" i="9"/>
  <c r="AZ34" i="9"/>
  <c r="AZ75" i="9"/>
  <c r="AZ48" i="9"/>
  <c r="BN59" i="9"/>
  <c r="AZ55" i="9"/>
  <c r="AZ27" i="9"/>
  <c r="J77" i="9"/>
  <c r="J69" i="9"/>
  <c r="J65" i="9"/>
  <c r="J59" i="9"/>
  <c r="J53" i="9"/>
  <c r="J47" i="9"/>
  <c r="J39" i="9"/>
  <c r="J31" i="9"/>
  <c r="J21" i="9"/>
  <c r="BL77" i="9"/>
  <c r="BK64" i="9"/>
  <c r="J40" i="9"/>
  <c r="AZ31" i="9"/>
  <c r="BK68" i="9"/>
  <c r="BL25" i="9"/>
  <c r="AZ23" i="9"/>
  <c r="BK60" i="9"/>
  <c r="G55" i="40"/>
  <c r="M55" i="40" s="1"/>
  <c r="N55" i="40" s="1"/>
  <c r="O55" i="40" s="1"/>
  <c r="BK40" i="9"/>
  <c r="BK56" i="9"/>
  <c r="BK32" i="9"/>
  <c r="BI79" i="9"/>
  <c r="AG80" i="9"/>
  <c r="AY69" i="9"/>
  <c r="BI65" i="9"/>
  <c r="AG63" i="9"/>
  <c r="AY59" i="9"/>
  <c r="AG50" i="9"/>
  <c r="AG26" i="9"/>
  <c r="BN75" i="9"/>
  <c r="BN67" i="9"/>
  <c r="BI63" i="9"/>
  <c r="BL74" i="9"/>
  <c r="AY65" i="9"/>
  <c r="BR54" i="9"/>
  <c r="BI49" i="9"/>
  <c r="AY45" i="9"/>
  <c r="AG44" i="9"/>
  <c r="BR38" i="9"/>
  <c r="BI33" i="9"/>
  <c r="AY29" i="9"/>
  <c r="AG28" i="9"/>
  <c r="BR22" i="9"/>
  <c r="BL81" i="9"/>
  <c r="AY63" i="9"/>
  <c r="BL55" i="9"/>
  <c r="BR49" i="9"/>
  <c r="BI47" i="9"/>
  <c r="BR41" i="9"/>
  <c r="BL39" i="9"/>
  <c r="BR33" i="9"/>
  <c r="AY32" i="9"/>
  <c r="AG27" i="9"/>
  <c r="BI24" i="9"/>
  <c r="AZ54" i="9"/>
  <c r="BN33" i="9"/>
  <c r="AZ22" i="9"/>
  <c r="AZ50" i="9"/>
  <c r="AZ46" i="9"/>
  <c r="AZ42" i="9"/>
  <c r="AZ38" i="9"/>
  <c r="BL30" i="9"/>
  <c r="BL26" i="9"/>
  <c r="BL34" i="9"/>
  <c r="AZ51" i="9"/>
  <c r="AZ44" i="9"/>
  <c r="AZ80" i="9"/>
  <c r="AZ43" i="9"/>
  <c r="BK80" i="9"/>
  <c r="BL79" i="9"/>
  <c r="BL37" i="9"/>
  <c r="BK48" i="9"/>
  <c r="BL72" i="9"/>
  <c r="BL49" i="9"/>
  <c r="J78" i="9"/>
  <c r="J74" i="9"/>
  <c r="J70" i="9"/>
  <c r="J66" i="9"/>
  <c r="J62" i="9"/>
  <c r="J54" i="9"/>
  <c r="J48" i="9"/>
  <c r="J42" i="9"/>
  <c r="J34" i="9"/>
  <c r="J28" i="9"/>
  <c r="J22" i="9"/>
  <c r="AY79" i="9"/>
  <c r="AG77" i="9"/>
  <c r="AG73" i="9"/>
  <c r="AG69" i="9"/>
  <c r="BR79" i="9"/>
  <c r="BJ67" i="9"/>
  <c r="AG75" i="9"/>
  <c r="AG71" i="9"/>
  <c r="AG67" i="9"/>
  <c r="BN78" i="9"/>
  <c r="BR67" i="9"/>
  <c r="AG64" i="9"/>
  <c r="BI60" i="9"/>
  <c r="AG54" i="9"/>
  <c r="AG46" i="9"/>
  <c r="AG22" i="9"/>
  <c r="BJ80" i="9"/>
  <c r="BN73" i="9"/>
  <c r="AG66" i="9"/>
  <c r="BR65" i="9"/>
  <c r="AG61" i="9"/>
  <c r="AZ70" i="9"/>
  <c r="BI53" i="9"/>
  <c r="AY49" i="9"/>
  <c r="AG48" i="9"/>
  <c r="BR42" i="9"/>
  <c r="BI37" i="9"/>
  <c r="AY33" i="9"/>
  <c r="AG32" i="9"/>
  <c r="BR26" i="9"/>
  <c r="BI21" i="9"/>
  <c r="AZ81" i="9"/>
  <c r="AG55" i="9"/>
  <c r="BI52" i="9"/>
  <c r="AG47" i="9"/>
  <c r="BI44" i="9"/>
  <c r="AG39" i="9"/>
  <c r="BI36" i="9"/>
  <c r="BI31" i="9"/>
  <c r="BR25" i="9"/>
  <c r="AZ56" i="9"/>
  <c r="BL54" i="9"/>
  <c r="BN21" i="9"/>
  <c r="BL22" i="9"/>
  <c r="BL50" i="9"/>
  <c r="BL46" i="9"/>
  <c r="BL42" i="9"/>
  <c r="BL38" i="9"/>
  <c r="BN65" i="9"/>
  <c r="AZ36" i="9"/>
  <c r="AZ72" i="9"/>
  <c r="AZ28" i="9"/>
  <c r="AZ24" i="9"/>
  <c r="J81" i="9"/>
  <c r="J71" i="9"/>
  <c r="J67" i="9"/>
  <c r="J63" i="9"/>
  <c r="J57" i="9"/>
  <c r="J49" i="9"/>
  <c r="J41" i="9"/>
  <c r="J35" i="9"/>
  <c r="J25" i="9"/>
  <c r="AZ71" i="9"/>
  <c r="BL45" i="9"/>
  <c r="AZ39" i="9"/>
  <c r="BL53" i="9"/>
  <c r="AZ47" i="9"/>
  <c r="BL29" i="9"/>
  <c r="BK52" i="9"/>
  <c r="BK28" i="9"/>
  <c r="BK44" i="9"/>
  <c r="J215" i="24"/>
  <c r="O215" i="25" s="1"/>
  <c r="J185" i="24"/>
  <c r="O185" i="25" s="1"/>
  <c r="J148" i="24"/>
  <c r="O148" i="25" s="1"/>
  <c r="BK78" i="24"/>
  <c r="J36" i="24"/>
  <c r="O36" i="25" s="1"/>
  <c r="BK94" i="24"/>
  <c r="J159" i="24"/>
  <c r="O159" i="25" s="1"/>
  <c r="AL14" i="24"/>
  <c r="BK100" i="24"/>
  <c r="J43" i="24"/>
  <c r="O43" i="25" s="1"/>
  <c r="J82" i="24"/>
  <c r="O82" i="25" s="1"/>
  <c r="J137" i="24"/>
  <c r="O137" i="25" s="1"/>
  <c r="J103" i="24"/>
  <c r="O103" i="25" s="1"/>
  <c r="J46" i="24"/>
  <c r="O46" i="25" s="1"/>
  <c r="J71" i="24"/>
  <c r="O71" i="25" s="1"/>
  <c r="J136" i="24"/>
  <c r="O136" i="25" s="1"/>
  <c r="AK78" i="24"/>
  <c r="J171" i="24"/>
  <c r="O171" i="25" s="1"/>
  <c r="AO113" i="24"/>
  <c r="J124" i="24"/>
  <c r="O124" i="25" s="1"/>
  <c r="J96" i="24"/>
  <c r="O96" i="25" s="1"/>
  <c r="AO137" i="24"/>
  <c r="J68" i="24"/>
  <c r="O68" i="25" s="1"/>
  <c r="AO78" i="24"/>
  <c r="J209" i="24"/>
  <c r="O209" i="25" s="1"/>
  <c r="AO94" i="24"/>
  <c r="BK113" i="24"/>
  <c r="J153" i="24"/>
  <c r="O153" i="25" s="1"/>
  <c r="J110" i="24"/>
  <c r="O110" i="25" s="1"/>
  <c r="AP80" i="24"/>
  <c r="J217" i="24"/>
  <c r="O217" i="25" s="1"/>
  <c r="J27" i="24"/>
  <c r="O27" i="25" s="1"/>
  <c r="J102" i="24"/>
  <c r="O102" i="25" s="1"/>
  <c r="J183" i="24"/>
  <c r="O183" i="25" s="1"/>
  <c r="J108" i="24"/>
  <c r="O108" i="25" s="1"/>
  <c r="J139" i="24"/>
  <c r="O139" i="25" s="1"/>
  <c r="J138" i="24"/>
  <c r="O138" i="25" s="1"/>
  <c r="J28" i="24"/>
  <c r="O28" i="25" s="1"/>
  <c r="J128" i="24"/>
  <c r="O128" i="25" s="1"/>
  <c r="J106" i="24"/>
  <c r="O106" i="25" s="1"/>
  <c r="J203" i="24"/>
  <c r="O203" i="25" s="1"/>
  <c r="J78" i="24"/>
  <c r="O78" i="25" s="1"/>
  <c r="J117" i="24"/>
  <c r="O117" i="25" s="1"/>
  <c r="J142" i="24"/>
  <c r="O142" i="25" s="1"/>
  <c r="J147" i="24"/>
  <c r="O147" i="25" s="1"/>
  <c r="J162" i="24"/>
  <c r="O162" i="25" s="1"/>
  <c r="J105" i="24"/>
  <c r="O105" i="25" s="1"/>
  <c r="AZ83" i="24"/>
  <c r="AU83" i="24"/>
  <c r="BQ83" i="24" s="1"/>
  <c r="AT83" i="24"/>
  <c r="J161" i="24"/>
  <c r="O161" i="25" s="1"/>
  <c r="AR84" i="24"/>
  <c r="AZ84" i="24"/>
  <c r="J165" i="24"/>
  <c r="O165" i="25" s="1"/>
  <c r="J207" i="24"/>
  <c r="O207" i="25" s="1"/>
  <c r="J121" i="24"/>
  <c r="O121" i="25" s="1"/>
  <c r="AD167" i="24"/>
  <c r="AK167" i="24" s="1"/>
  <c r="AD158" i="24"/>
  <c r="AK158" i="24" s="1"/>
  <c r="AD173" i="24"/>
  <c r="AK173" i="24" s="1"/>
  <c r="Z209" i="24"/>
  <c r="Z186" i="24"/>
  <c r="Z166" i="24"/>
  <c r="Z190" i="24"/>
  <c r="Z201" i="24"/>
  <c r="AD188" i="24"/>
  <c r="AK188" i="24" s="1"/>
  <c r="Z191" i="24"/>
  <c r="Z217" i="24"/>
  <c r="Z170" i="24"/>
  <c r="Z154" i="24"/>
  <c r="AB154" i="24" s="1"/>
  <c r="G154" i="25" s="1"/>
  <c r="Z182" i="24"/>
  <c r="AD205" i="24"/>
  <c r="AK205" i="24" s="1"/>
  <c r="Z218" i="24"/>
  <c r="AD164" i="24"/>
  <c r="AD196" i="24"/>
  <c r="AK196" i="24" s="1"/>
  <c r="AD216" i="24"/>
  <c r="AK216" i="24" s="1"/>
  <c r="AD208" i="24"/>
  <c r="AK208" i="24" s="1"/>
  <c r="Z219" i="24"/>
  <c r="Z162" i="24"/>
  <c r="Z151" i="24"/>
  <c r="Z174" i="24"/>
  <c r="Z185" i="24"/>
  <c r="AD157" i="24"/>
  <c r="AK157" i="24" s="1"/>
  <c r="AD176" i="24"/>
  <c r="AK176" i="24" s="1"/>
  <c r="AD220" i="24"/>
  <c r="AK220" i="24" s="1"/>
  <c r="AD175" i="24"/>
  <c r="AK175" i="24" s="1"/>
  <c r="Z155" i="24"/>
  <c r="Z194" i="24"/>
  <c r="Z159" i="24"/>
  <c r="AD169" i="24"/>
  <c r="AK169" i="24" s="1"/>
  <c r="Z198" i="24"/>
  <c r="Z207" i="24"/>
  <c r="AD184" i="24"/>
  <c r="AK184" i="24" s="1"/>
  <c r="AD180" i="24"/>
  <c r="AK180" i="24" s="1"/>
  <c r="AD183" i="24"/>
  <c r="AK183" i="24" s="1"/>
  <c r="AD165" i="24"/>
  <c r="AK165" i="24" s="1"/>
  <c r="Z202" i="24"/>
  <c r="Z152" i="24"/>
  <c r="Z156" i="24"/>
  <c r="Z179" i="24"/>
  <c r="Z193" i="24"/>
  <c r="Z215" i="24"/>
  <c r="AD197" i="24"/>
  <c r="AK197" i="24" s="1"/>
  <c r="Z150" i="24"/>
  <c r="Z206" i="24"/>
  <c r="AD171" i="24"/>
  <c r="AK171" i="24" s="1"/>
  <c r="Z195" i="24"/>
  <c r="Z211" i="24"/>
  <c r="AD153" i="24"/>
  <c r="AK153" i="24" s="1"/>
  <c r="Z172" i="24"/>
  <c r="AD204" i="24"/>
  <c r="AK204" i="24" s="1"/>
  <c r="AD200" i="24"/>
  <c r="AK200" i="24" s="1"/>
  <c r="Z199" i="24"/>
  <c r="Z189" i="24"/>
  <c r="Z178" i="24"/>
  <c r="Z163" i="24"/>
  <c r="Z177" i="24"/>
  <c r="Z149" i="24"/>
  <c r="K26" i="40" s="1"/>
  <c r="M26" i="40" s="1"/>
  <c r="N26" i="40" s="1"/>
  <c r="O26" i="40" s="1"/>
  <c r="Z168" i="24"/>
  <c r="AD212" i="24"/>
  <c r="AK212" i="24" s="1"/>
  <c r="AD160" i="24"/>
  <c r="AK160" i="24" s="1"/>
  <c r="Z213" i="24"/>
  <c r="AD181" i="24"/>
  <c r="AK181" i="24" s="1"/>
  <c r="Z210" i="24"/>
  <c r="Z161" i="24"/>
  <c r="Z187" i="24"/>
  <c r="Z203" i="24"/>
  <c r="Z214" i="24"/>
  <c r="AD192" i="24"/>
  <c r="AK192" i="24" s="1"/>
  <c r="AT87" i="24"/>
  <c r="J163" i="24"/>
  <c r="O163" i="25" s="1"/>
  <c r="J116" i="24"/>
  <c r="O116" i="25" s="1"/>
  <c r="AR87" i="24"/>
  <c r="J181" i="24"/>
  <c r="O181" i="25" s="1"/>
  <c r="AV87" i="24"/>
  <c r="J107" i="24"/>
  <c r="O107" i="25" s="1"/>
  <c r="AD140" i="24"/>
  <c r="AD132" i="24"/>
  <c r="AD105" i="24"/>
  <c r="AD74" i="24"/>
  <c r="AD98" i="24"/>
  <c r="AO98" i="24" s="1"/>
  <c r="AD125" i="24"/>
  <c r="AD92" i="24"/>
  <c r="AD77" i="24"/>
  <c r="AD135" i="24"/>
  <c r="AD143" i="24"/>
  <c r="J101" i="24"/>
  <c r="O101" i="25" s="1"/>
  <c r="AD138" i="24"/>
  <c r="AD102" i="24"/>
  <c r="AD145" i="24"/>
  <c r="AD82" i="24"/>
  <c r="AD103" i="24"/>
  <c r="BK103" i="24" s="1"/>
  <c r="AD72" i="24"/>
  <c r="AD85" i="24"/>
  <c r="AO85" i="24" s="1"/>
  <c r="AD73" i="24"/>
  <c r="BK73" i="24" s="1"/>
  <c r="AD146" i="24"/>
  <c r="AD109" i="24"/>
  <c r="BK109" i="24" s="1"/>
  <c r="AD91" i="24"/>
  <c r="AD76" i="24"/>
  <c r="AO76" i="24" s="1"/>
  <c r="AD128" i="24"/>
  <c r="BK128" i="24" s="1"/>
  <c r="AD90" i="24"/>
  <c r="AD129" i="24"/>
  <c r="AO129" i="24" s="1"/>
  <c r="AD141" i="24"/>
  <c r="AD117" i="24"/>
  <c r="AD108" i="24"/>
  <c r="BK108" i="24" s="1"/>
  <c r="AD131" i="24"/>
  <c r="AD95" i="24"/>
  <c r="AO95" i="24" s="1"/>
  <c r="AD148" i="24"/>
  <c r="AO148" i="24" s="1"/>
  <c r="AD118" i="24"/>
  <c r="AD121" i="24"/>
  <c r="BK121" i="24" s="1"/>
  <c r="AD127" i="24"/>
  <c r="AO127" i="24" s="1"/>
  <c r="AD139" i="24"/>
  <c r="AD144" i="24"/>
  <c r="AD136" i="24"/>
  <c r="AD133" i="24"/>
  <c r="AD93" i="24"/>
  <c r="AO93" i="24" s="1"/>
  <c r="AD142" i="24"/>
  <c r="AD96" i="24"/>
  <c r="AD124" i="24"/>
  <c r="AO124" i="24" s="1"/>
  <c r="AD71" i="24"/>
  <c r="AD88" i="24"/>
  <c r="BK88" i="24" s="1"/>
  <c r="AD116" i="24"/>
  <c r="BK116" i="24" s="1"/>
  <c r="AD134" i="24"/>
  <c r="AZ87" i="24"/>
  <c r="AS87" i="24"/>
  <c r="AX87" i="24"/>
  <c r="AQ83" i="24"/>
  <c r="AQ87" i="24"/>
  <c r="AU87" i="24"/>
  <c r="AY87" i="24"/>
  <c r="BB87" i="24"/>
  <c r="AW87" i="24"/>
  <c r="BA87" i="24"/>
  <c r="AP87" i="24"/>
  <c r="AX84" i="24"/>
  <c r="AP83" i="24"/>
  <c r="BB83" i="24"/>
  <c r="AV84" i="24"/>
  <c r="AU84" i="24"/>
  <c r="BQ84" i="24" s="1"/>
  <c r="AX83" i="24"/>
  <c r="AV83" i="24"/>
  <c r="AT115" i="24"/>
  <c r="AZ110" i="24"/>
  <c r="AY80" i="24"/>
  <c r="BB80" i="24"/>
  <c r="BA110" i="24"/>
  <c r="AT80" i="24"/>
  <c r="AR80" i="24"/>
  <c r="AW115" i="24"/>
  <c r="AX80" i="24"/>
  <c r="AZ115" i="24"/>
  <c r="AD50" i="24"/>
  <c r="BK50" i="24" s="1"/>
  <c r="AD39" i="24"/>
  <c r="AD59" i="24"/>
  <c r="AD43" i="24"/>
  <c r="AO43" i="24" s="1"/>
  <c r="AD47" i="24"/>
  <c r="AD25" i="24"/>
  <c r="AO25" i="24" s="1"/>
  <c r="AD46" i="24"/>
  <c r="AO46" i="24" s="1"/>
  <c r="AD35" i="24"/>
  <c r="BK35" i="24" s="1"/>
  <c r="AB66" i="24"/>
  <c r="G66" i="25" s="1"/>
  <c r="AK28" i="24"/>
  <c r="AD44" i="24"/>
  <c r="AO44" i="24" s="1"/>
  <c r="AD60" i="24"/>
  <c r="AD69" i="24"/>
  <c r="AD30" i="24"/>
  <c r="AO30" i="24" s="1"/>
  <c r="AD62" i="24"/>
  <c r="AD31" i="24"/>
  <c r="BK31" i="24" s="1"/>
  <c r="AB58" i="24"/>
  <c r="G58" i="25" s="1"/>
  <c r="AD63" i="24"/>
  <c r="BK63" i="24" s="1"/>
  <c r="AD41" i="24"/>
  <c r="BK41" i="24" s="1"/>
  <c r="AD42" i="24"/>
  <c r="BK42" i="24" s="1"/>
  <c r="AD24" i="24"/>
  <c r="AO24" i="24" s="1"/>
  <c r="AD40" i="24"/>
  <c r="BK40" i="24" s="1"/>
  <c r="AD49" i="24"/>
  <c r="BK49" i="24" s="1"/>
  <c r="AD55" i="24"/>
  <c r="AD22" i="24"/>
  <c r="AO22" i="24" s="1"/>
  <c r="AD70" i="24"/>
  <c r="AO70" i="24" s="1"/>
  <c r="AD45" i="24"/>
  <c r="BK45" i="24" s="1"/>
  <c r="AD54" i="24"/>
  <c r="AO54" i="24" s="1"/>
  <c r="AD20" i="24"/>
  <c r="AO20" i="24" s="1"/>
  <c r="AD36" i="24"/>
  <c r="AO36" i="24" s="1"/>
  <c r="AD52" i="24"/>
  <c r="AO52" i="24" s="1"/>
  <c r="AY52" i="24" s="1"/>
  <c r="AD68" i="24"/>
  <c r="AO68" i="24" s="1"/>
  <c r="AD57" i="24"/>
  <c r="AO57" i="24" s="1"/>
  <c r="AD26" i="24"/>
  <c r="AD61" i="24"/>
  <c r="BK61" i="24" s="1"/>
  <c r="AD38" i="24"/>
  <c r="AO38" i="24" s="1"/>
  <c r="AD29" i="24"/>
  <c r="AD53" i="24"/>
  <c r="AD32" i="24"/>
  <c r="BK32" i="24" s="1"/>
  <c r="AD48" i="24"/>
  <c r="AO48" i="24" s="1"/>
  <c r="AD64" i="24"/>
  <c r="BK64" i="24" s="1"/>
  <c r="AD27" i="24"/>
  <c r="AO27" i="24" s="1"/>
  <c r="AD23" i="24"/>
  <c r="AD34" i="24"/>
  <c r="BK34" i="24" s="1"/>
  <c r="AZ75" i="24"/>
  <c r="BB84" i="24"/>
  <c r="BA84" i="24"/>
  <c r="AY84" i="24"/>
  <c r="J187" i="24"/>
  <c r="O187" i="25" s="1"/>
  <c r="AP110" i="24"/>
  <c r="BA80" i="24"/>
  <c r="AQ80" i="24"/>
  <c r="AV80" i="24"/>
  <c r="J189" i="24"/>
  <c r="O189" i="25" s="1"/>
  <c r="BB75" i="24"/>
  <c r="AW84" i="24"/>
  <c r="AT84" i="24"/>
  <c r="AY110" i="24"/>
  <c r="AX110" i="24"/>
  <c r="AS80" i="24"/>
  <c r="AU80" i="24"/>
  <c r="BQ80" i="24" s="1"/>
  <c r="AW80" i="24"/>
  <c r="AZ80" i="24"/>
  <c r="J150" i="24"/>
  <c r="O150" i="25" s="1"/>
  <c r="J167" i="24"/>
  <c r="O167" i="25" s="1"/>
  <c r="AO28" i="24"/>
  <c r="Z51" i="24"/>
  <c r="AB51" i="24" s="1"/>
  <c r="G51" i="25" s="1"/>
  <c r="Z21" i="24"/>
  <c r="AB21" i="24" s="1"/>
  <c r="G21" i="25" s="1"/>
  <c r="AS111" i="24"/>
  <c r="AX115" i="24"/>
  <c r="J145" i="24"/>
  <c r="O145" i="25" s="1"/>
  <c r="Z33" i="24"/>
  <c r="AB33" i="24" s="1"/>
  <c r="G33" i="25" s="1"/>
  <c r="Z65" i="24"/>
  <c r="AB65" i="24" s="1"/>
  <c r="G65" i="25" s="1"/>
  <c r="Z56" i="24"/>
  <c r="AB56" i="24" s="1"/>
  <c r="G56" i="25" s="1"/>
  <c r="Z37" i="24"/>
  <c r="AB37" i="24" s="1"/>
  <c r="G37" i="25" s="1"/>
  <c r="Z67" i="24"/>
  <c r="AB67" i="24" s="1"/>
  <c r="G67" i="25" s="1"/>
  <c r="AZ123" i="24"/>
  <c r="AU123" i="24"/>
  <c r="J169" i="24"/>
  <c r="O169" i="25" s="1"/>
  <c r="J179" i="24"/>
  <c r="O179" i="25" s="1"/>
  <c r="AX99" i="24"/>
  <c r="AY99" i="24"/>
  <c r="AR99" i="24"/>
  <c r="J143" i="24"/>
  <c r="O143" i="25" s="1"/>
  <c r="AR123" i="24"/>
  <c r="J199" i="24"/>
  <c r="O199" i="25" s="1"/>
  <c r="AS83" i="24"/>
  <c r="AR83" i="24"/>
  <c r="J125" i="24"/>
  <c r="O125" i="25" s="1"/>
  <c r="J201" i="24"/>
  <c r="O201" i="25" s="1"/>
  <c r="BA123" i="24"/>
  <c r="AU115" i="24"/>
  <c r="J120" i="24"/>
  <c r="O120" i="25" s="1"/>
  <c r="AI14" i="24"/>
  <c r="J131" i="24"/>
  <c r="O131" i="25" s="1"/>
  <c r="J158" i="24"/>
  <c r="O158" i="25" s="1"/>
  <c r="J173" i="24"/>
  <c r="O173" i="25" s="1"/>
  <c r="AV110" i="24"/>
  <c r="AT110" i="24"/>
  <c r="AY119" i="24"/>
  <c r="AS123" i="24"/>
  <c r="AP123" i="24"/>
  <c r="AP115" i="24"/>
  <c r="BA115" i="24"/>
  <c r="AR115" i="24"/>
  <c r="J195" i="24"/>
  <c r="O195" i="25" s="1"/>
  <c r="AQ119" i="24"/>
  <c r="J129" i="24"/>
  <c r="O129" i="25" s="1"/>
  <c r="AU110" i="24"/>
  <c r="AR110" i="24"/>
  <c r="J156" i="24"/>
  <c r="O156" i="25" s="1"/>
  <c r="J123" i="24"/>
  <c r="O123" i="25" s="1"/>
  <c r="J193" i="24"/>
  <c r="O193" i="25" s="1"/>
  <c r="AT123" i="24"/>
  <c r="AQ123" i="24"/>
  <c r="AQ115" i="24"/>
  <c r="AS115" i="24"/>
  <c r="J160" i="24"/>
  <c r="O160" i="25" s="1"/>
  <c r="J213" i="24"/>
  <c r="O213" i="25" s="1"/>
  <c r="J65" i="24"/>
  <c r="O65" i="25" s="1"/>
  <c r="J61" i="24"/>
  <c r="O61" i="25" s="1"/>
  <c r="BQ75" i="24"/>
  <c r="AX75" i="24"/>
  <c r="AK99" i="24"/>
  <c r="AK123" i="24"/>
  <c r="J177" i="24"/>
  <c r="O177" i="25" s="1"/>
  <c r="J211" i="24"/>
  <c r="O211" i="25" s="1"/>
  <c r="AK80" i="24"/>
  <c r="AK111" i="24"/>
  <c r="AZ111" i="24"/>
  <c r="BM122" i="24"/>
  <c r="AG14" i="24"/>
  <c r="AK100" i="24"/>
  <c r="BM83" i="24"/>
  <c r="AK119" i="24"/>
  <c r="BM86" i="24"/>
  <c r="AF14" i="24"/>
  <c r="AK84" i="24"/>
  <c r="AZ86" i="24"/>
  <c r="AW104" i="24"/>
  <c r="BM80" i="24"/>
  <c r="BM100" i="24"/>
  <c r="AK86" i="24"/>
  <c r="J114" i="24"/>
  <c r="O114" i="25" s="1"/>
  <c r="J188" i="24"/>
  <c r="O188" i="25" s="1"/>
  <c r="J210" i="24"/>
  <c r="O210" i="25" s="1"/>
  <c r="J34" i="24"/>
  <c r="O34" i="25" s="1"/>
  <c r="J50" i="24"/>
  <c r="O50" i="25" s="1"/>
  <c r="J218" i="24"/>
  <c r="O218" i="25" s="1"/>
  <c r="J37" i="24"/>
  <c r="O37" i="25" s="1"/>
  <c r="J220" i="24"/>
  <c r="O220" i="25" s="1"/>
  <c r="J174" i="24"/>
  <c r="O174" i="25" s="1"/>
  <c r="J192" i="24"/>
  <c r="O192" i="25" s="1"/>
  <c r="J38" i="24"/>
  <c r="O38" i="25" s="1"/>
  <c r="J186" i="24"/>
  <c r="O186" i="25" s="1"/>
  <c r="J196" i="24"/>
  <c r="O196" i="25" s="1"/>
  <c r="J76" i="24"/>
  <c r="O76" i="25" s="1"/>
  <c r="J35" i="24"/>
  <c r="O35" i="25" s="1"/>
  <c r="J29" i="24"/>
  <c r="O29" i="25" s="1"/>
  <c r="AV75" i="24"/>
  <c r="AY75" i="24"/>
  <c r="J135" i="24"/>
  <c r="O135" i="25" s="1"/>
  <c r="J141" i="24"/>
  <c r="O141" i="25" s="1"/>
  <c r="J205" i="24"/>
  <c r="O205" i="25" s="1"/>
  <c r="AY89" i="24"/>
  <c r="AK101" i="24"/>
  <c r="AK120" i="24"/>
  <c r="BM111" i="24"/>
  <c r="AK130" i="24"/>
  <c r="BM79" i="24"/>
  <c r="BM99" i="24"/>
  <c r="AK115" i="24"/>
  <c r="AT104" i="24"/>
  <c r="AU104" i="24"/>
  <c r="AX104" i="24"/>
  <c r="AK89" i="24"/>
  <c r="AK126" i="24"/>
  <c r="J184" i="24"/>
  <c r="O184" i="25" s="1"/>
  <c r="J194" i="24"/>
  <c r="O194" i="25" s="1"/>
  <c r="J198" i="24"/>
  <c r="O198" i="25" s="1"/>
  <c r="J55" i="24"/>
  <c r="O55" i="25" s="1"/>
  <c r="J66" i="24"/>
  <c r="O66" i="25" s="1"/>
  <c r="J190" i="24"/>
  <c r="O190" i="25" s="1"/>
  <c r="J58" i="24"/>
  <c r="O58" i="25" s="1"/>
  <c r="J56" i="24"/>
  <c r="O56" i="25" s="1"/>
  <c r="J81" i="24"/>
  <c r="O81" i="25" s="1"/>
  <c r="J180" i="24"/>
  <c r="O180" i="25" s="1"/>
  <c r="J57" i="24"/>
  <c r="O57" i="25" s="1"/>
  <c r="J208" i="24"/>
  <c r="O208" i="25" s="1"/>
  <c r="J79" i="24"/>
  <c r="O79" i="25" s="1"/>
  <c r="J170" i="24"/>
  <c r="O170" i="25" s="1"/>
  <c r="J182" i="24"/>
  <c r="O182" i="25" s="1"/>
  <c r="J26" i="24"/>
  <c r="O26" i="25" s="1"/>
  <c r="J32" i="24"/>
  <c r="O32" i="25" s="1"/>
  <c r="J64" i="24"/>
  <c r="O64" i="25" s="1"/>
  <c r="AQ75" i="24"/>
  <c r="AP75" i="24"/>
  <c r="AK81" i="24"/>
  <c r="AK104" i="24"/>
  <c r="AP84" i="24"/>
  <c r="AS84" i="24"/>
  <c r="AQ84" i="24"/>
  <c r="J112" i="24"/>
  <c r="O112" i="25" s="1"/>
  <c r="AK106" i="24"/>
  <c r="J127" i="24"/>
  <c r="O127" i="25" s="1"/>
  <c r="J152" i="24"/>
  <c r="O152" i="25" s="1"/>
  <c r="J175" i="24"/>
  <c r="O175" i="25" s="1"/>
  <c r="J197" i="24"/>
  <c r="O197" i="25" s="1"/>
  <c r="AK94" i="24"/>
  <c r="AK83" i="24"/>
  <c r="AW83" i="24"/>
  <c r="BA83" i="24"/>
  <c r="AY83" i="24"/>
  <c r="AK114" i="24"/>
  <c r="AS110" i="24"/>
  <c r="AQ110" i="24"/>
  <c r="AW110" i="24"/>
  <c r="BB110" i="24"/>
  <c r="BB111" i="24"/>
  <c r="BA111" i="24"/>
  <c r="BM101" i="24"/>
  <c r="AK87" i="24"/>
  <c r="AV119" i="24"/>
  <c r="AW123" i="24"/>
  <c r="AX123" i="24"/>
  <c r="AV123" i="24"/>
  <c r="AY123" i="24"/>
  <c r="AY115" i="24"/>
  <c r="BB115" i="24"/>
  <c r="AV115" i="24"/>
  <c r="AK137" i="24"/>
  <c r="J119" i="24"/>
  <c r="O119" i="25" s="1"/>
  <c r="J191" i="24"/>
  <c r="O191" i="25" s="1"/>
  <c r="AK79" i="24"/>
  <c r="AZ104" i="24"/>
  <c r="BB104" i="24"/>
  <c r="AK75" i="24"/>
  <c r="AK107" i="24"/>
  <c r="BM120" i="24"/>
  <c r="J200" i="24"/>
  <c r="O200" i="25" s="1"/>
  <c r="J20" i="24"/>
  <c r="J206" i="24"/>
  <c r="O206" i="25" s="1"/>
  <c r="J98" i="24"/>
  <c r="O98" i="25" s="1"/>
  <c r="J69" i="24"/>
  <c r="O69" i="25" s="1"/>
  <c r="J216" i="24"/>
  <c r="O216" i="25" s="1"/>
  <c r="J204" i="24"/>
  <c r="O204" i="25" s="1"/>
  <c r="J30" i="24"/>
  <c r="O30" i="25" s="1"/>
  <c r="J42" i="24"/>
  <c r="O42" i="25" s="1"/>
  <c r="J80" i="24"/>
  <c r="O80" i="25" s="1"/>
  <c r="J88" i="24"/>
  <c r="O88" i="25" s="1"/>
  <c r="J54" i="24"/>
  <c r="O54" i="25" s="1"/>
  <c r="BQ99" i="24"/>
  <c r="BM107" i="24"/>
  <c r="AK122" i="24"/>
  <c r="J133" i="24"/>
  <c r="O133" i="25" s="1"/>
  <c r="J140" i="24"/>
  <c r="O140" i="25" s="1"/>
  <c r="J146" i="24"/>
  <c r="O146" i="25" s="1"/>
  <c r="J154" i="24"/>
  <c r="O154" i="25" s="1"/>
  <c r="AK97" i="24"/>
  <c r="BB78" i="24"/>
  <c r="BM115" i="24"/>
  <c r="AK112" i="24"/>
  <c r="AW111" i="24"/>
  <c r="AR111" i="24"/>
  <c r="BM114" i="24"/>
  <c r="AK110" i="24"/>
  <c r="BM119" i="24"/>
  <c r="AR104" i="24"/>
  <c r="AV104" i="24"/>
  <c r="AK113" i="24"/>
  <c r="J41" i="24"/>
  <c r="O41" i="25" s="1"/>
  <c r="J62" i="24"/>
  <c r="O62" i="25" s="1"/>
  <c r="J212" i="24"/>
  <c r="O212" i="25" s="1"/>
  <c r="J25" i="24"/>
  <c r="O25" i="25" s="1"/>
  <c r="J49" i="24"/>
  <c r="O49" i="25" s="1"/>
  <c r="J202" i="24"/>
  <c r="O202" i="25" s="1"/>
  <c r="J178" i="24"/>
  <c r="O178" i="25" s="1"/>
  <c r="J31" i="24"/>
  <c r="O31" i="25" s="1"/>
  <c r="J83" i="24"/>
  <c r="O83" i="25" s="1"/>
  <c r="J176" i="24"/>
  <c r="O176" i="25" s="1"/>
  <c r="J214" i="24"/>
  <c r="O214" i="25" s="1"/>
  <c r="J172" i="24"/>
  <c r="O172" i="25" s="1"/>
  <c r="J48" i="24"/>
  <c r="O48" i="25" s="1"/>
  <c r="S33" i="5"/>
  <c r="Z33" i="5" s="1"/>
  <c r="S26" i="5"/>
  <c r="Z26" i="5" s="1"/>
  <c r="S24" i="5"/>
  <c r="Z24" i="5" s="1"/>
  <c r="S27" i="5"/>
  <c r="S23" i="5"/>
  <c r="Z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Q22" i="5"/>
  <c r="P22" i="5"/>
  <c r="Q24" i="5"/>
  <c r="P25" i="5"/>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B197" i="18"/>
  <c r="AB183" i="18"/>
  <c r="AB169" i="18"/>
  <c r="AC169" i="18" s="1"/>
  <c r="AB159" i="18"/>
  <c r="AB152" i="18"/>
  <c r="AB143" i="18"/>
  <c r="AB137" i="18"/>
  <c r="AB127" i="18"/>
  <c r="AB120" i="18"/>
  <c r="AB113" i="18"/>
  <c r="AB194" i="18"/>
  <c r="AB175" i="18"/>
  <c r="AC175" i="18" s="1"/>
  <c r="AB166" i="18"/>
  <c r="AC166" i="18" s="1"/>
  <c r="AB146" i="18"/>
  <c r="AB139" i="18"/>
  <c r="AB130" i="18"/>
  <c r="AB200" i="18"/>
  <c r="AB193" i="18"/>
  <c r="AC193" i="18" s="1"/>
  <c r="AB188" i="18"/>
  <c r="AB168" i="18"/>
  <c r="AB161" i="18"/>
  <c r="AB145" i="18"/>
  <c r="AB129" i="18"/>
  <c r="AB115" i="18"/>
  <c r="AB198" i="18"/>
  <c r="AC198" i="18" s="1"/>
  <c r="AB184" i="18"/>
  <c r="AB177" i="18"/>
  <c r="AB144" i="18"/>
  <c r="AB125" i="18"/>
  <c r="AB118" i="18"/>
  <c r="AB201" i="18"/>
  <c r="AB190" i="18"/>
  <c r="AB172" i="18"/>
  <c r="AB156" i="18"/>
  <c r="AB150" i="18"/>
  <c r="AB140" i="18"/>
  <c r="AB133" i="18"/>
  <c r="AB124" i="18"/>
  <c r="AC124" i="18" s="1"/>
  <c r="AB117" i="18"/>
  <c r="AB196" i="18"/>
  <c r="AB189" i="18"/>
  <c r="AB179" i="18"/>
  <c r="AB171" i="18"/>
  <c r="AB162" i="18"/>
  <c r="AB149" i="18"/>
  <c r="AB142" i="18"/>
  <c r="AB136" i="18"/>
  <c r="AC136" i="18" s="1"/>
  <c r="AB123" i="18"/>
  <c r="AC123" i="18" s="1"/>
  <c r="AB192" i="18"/>
  <c r="AB185" i="18"/>
  <c r="AC185" i="18" s="1"/>
  <c r="AB178" i="18"/>
  <c r="AC178" i="18" s="1"/>
  <c r="AB165" i="18"/>
  <c r="AB157" i="18"/>
  <c r="AB148" i="18"/>
  <c r="AB141" i="18"/>
  <c r="AB132" i="18"/>
  <c r="AB119" i="18"/>
  <c r="AB181" i="18"/>
  <c r="AB164" i="18"/>
  <c r="AC164" i="18" s="1"/>
  <c r="AB153" i="18"/>
  <c r="AB128" i="18"/>
  <c r="AB121" i="18"/>
  <c r="AB114" i="18"/>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AN1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P46" i="18"/>
  <c r="P20" i="18"/>
  <c r="M4" i="18"/>
  <c r="AF16" i="18"/>
  <c r="W16" i="18"/>
  <c r="P200" i="18"/>
  <c r="P177" i="18"/>
  <c r="P159" i="18"/>
  <c r="P141" i="18"/>
  <c r="P125" i="18"/>
  <c r="P107" i="18"/>
  <c r="P101" i="18"/>
  <c r="P93" i="18"/>
  <c r="P78" i="18"/>
  <c r="P65" i="18"/>
  <c r="P53" i="18"/>
  <c r="P27" i="18"/>
  <c r="Q187" i="18"/>
  <c r="Q173" i="18"/>
  <c r="Q160" i="18"/>
  <c r="P155" i="18"/>
  <c r="Q147" i="18"/>
  <c r="P142" i="18"/>
  <c r="Q134" i="18"/>
  <c r="P130" i="18"/>
  <c r="P117" i="18"/>
  <c r="P193" i="18"/>
  <c r="P181" i="18"/>
  <c r="P163" i="18"/>
  <c r="P145" i="18"/>
  <c r="P128" i="18"/>
  <c r="P95" i="18"/>
  <c r="P81" i="18"/>
  <c r="P68" i="18"/>
  <c r="P55" i="18"/>
  <c r="P42" i="18"/>
  <c r="P29" i="18"/>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F15" i="18"/>
  <c r="P197" i="18"/>
  <c r="P191" i="18"/>
  <c r="P172" i="18"/>
  <c r="P154" i="18"/>
  <c r="P138" i="18"/>
  <c r="P121" i="18"/>
  <c r="P105" i="18"/>
  <c r="P62" i="18"/>
  <c r="P49" i="18"/>
  <c r="P37" i="18"/>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J92" i="18" s="1"/>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J61" i="18" s="1"/>
  <c r="Q55" i="18"/>
  <c r="Q48" i="18"/>
  <c r="Q42" i="18"/>
  <c r="Q36" i="18"/>
  <c r="J36" i="18" s="1"/>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P31" i="18"/>
  <c r="P87" i="18"/>
  <c r="P59" i="18"/>
  <c r="P34" i="18"/>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P41" i="18"/>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P96" i="18"/>
  <c r="P82" i="18"/>
  <c r="P69" i="18"/>
  <c r="P56" i="18"/>
  <c r="P43" i="18"/>
  <c r="P30" i="18"/>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P76" i="18"/>
  <c r="P25" i="18"/>
  <c r="Q189" i="18"/>
  <c r="Q162" i="18"/>
  <c r="Q155" i="18"/>
  <c r="Q136" i="18"/>
  <c r="Q130" i="18"/>
  <c r="Q108" i="18"/>
  <c r="P103" i="18"/>
  <c r="J103" i="18" s="1"/>
  <c r="P57" i="18"/>
  <c r="P47" i="18"/>
  <c r="P21" i="18"/>
  <c r="P92" i="12"/>
  <c r="P93" i="12"/>
  <c r="Q75" i="12"/>
  <c r="Q44" i="12"/>
  <c r="P52" i="12"/>
  <c r="J52" i="12" s="1"/>
  <c r="Q49" i="12"/>
  <c r="P22" i="12"/>
  <c r="P100" i="12"/>
  <c r="Q78" i="12"/>
  <c r="Q62" i="12"/>
  <c r="Q52" i="12"/>
  <c r="P131" i="21"/>
  <c r="Q95" i="21"/>
  <c r="P94" i="21"/>
  <c r="P49" i="21"/>
  <c r="Q42" i="21"/>
  <c r="Q52" i="21"/>
  <c r="P61" i="21"/>
  <c r="J61" i="21" s="1"/>
  <c r="Q29" i="21"/>
  <c r="P115" i="21"/>
  <c r="P84" i="21"/>
  <c r="Q87" i="21"/>
  <c r="P78" i="21"/>
  <c r="P66" i="21"/>
  <c r="P80" i="21"/>
  <c r="P67" i="21"/>
  <c r="J67" i="21" s="1"/>
  <c r="Q54" i="21"/>
  <c r="P75" i="21"/>
  <c r="P47" i="21"/>
  <c r="Q50" i="21"/>
  <c r="P43" i="21"/>
  <c r="P24" i="21"/>
  <c r="Q46" i="21"/>
  <c r="Q33" i="21"/>
  <c r="Q36" i="21"/>
  <c r="P151" i="21"/>
  <c r="Q142" i="21"/>
  <c r="Q154" i="21"/>
  <c r="P138" i="21"/>
  <c r="P127" i="21"/>
  <c r="Q100" i="21"/>
  <c r="Q103" i="21"/>
  <c r="Q72" i="21"/>
  <c r="Q76" i="21"/>
  <c r="Q69" i="21"/>
  <c r="P62" i="21"/>
  <c r="P59" i="21"/>
  <c r="P38" i="21"/>
  <c r="J20" i="22"/>
  <c r="Q114" i="21"/>
  <c r="AM16" i="21"/>
  <c r="P58" i="21"/>
  <c r="J58" i="21" s="1"/>
  <c r="P45" i="21"/>
  <c r="J45" i="21" s="1"/>
  <c r="Q77" i="21"/>
  <c r="AM15" i="21"/>
  <c r="AM14" i="21" s="1"/>
  <c r="Z66" i="21"/>
  <c r="AA105" i="21"/>
  <c r="Z95" i="21"/>
  <c r="P136" i="21"/>
  <c r="P52" i="21"/>
  <c r="P39" i="21"/>
  <c r="P26" i="21"/>
  <c r="P118" i="21"/>
  <c r="P82" i="21"/>
  <c r="C20" i="22"/>
  <c r="P142" i="21"/>
  <c r="P141" i="21"/>
  <c r="P133" i="21"/>
  <c r="P145" i="21"/>
  <c r="D20" i="23"/>
  <c r="P122" i="21"/>
  <c r="P154" i="21"/>
  <c r="P128" i="21"/>
  <c r="P108" i="2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AI107" i="21"/>
  <c r="AE107" i="21"/>
  <c r="AH107" i="21"/>
  <c r="AC107" i="21"/>
  <c r="AG107" i="21"/>
  <c r="Q110" i="21"/>
  <c r="Q111" i="21"/>
  <c r="AH105" i="21"/>
  <c r="AC105" i="21"/>
  <c r="AG105" i="21"/>
  <c r="AJ105" i="21"/>
  <c r="AF105" i="21"/>
  <c r="AI105" i="21"/>
  <c r="AE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41" i="21"/>
  <c r="J132" i="21"/>
  <c r="J128" i="21"/>
  <c r="J79" i="21"/>
  <c r="J78" i="21"/>
  <c r="J55" i="21"/>
  <c r="J90" i="21"/>
  <c r="J38"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AS52" i="14"/>
  <c r="AW46" i="14"/>
  <c r="AL132" i="14"/>
  <c r="AM129" i="14"/>
  <c r="AP85" i="14"/>
  <c r="AT46" i="14"/>
  <c r="AS36" i="14"/>
  <c r="Q97" i="12"/>
  <c r="Q89" i="12"/>
  <c r="P82" i="12"/>
  <c r="Q74" i="12"/>
  <c r="Q34" i="12"/>
  <c r="Q28" i="12"/>
  <c r="Q50" i="12"/>
  <c r="P51" i="12"/>
  <c r="P38" i="12"/>
  <c r="Q87" i="12"/>
  <c r="P69" i="12"/>
  <c r="Q47" i="12"/>
  <c r="S99" i="12"/>
  <c r="Z99" i="12" s="1"/>
  <c r="AB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AB67" i="12" s="1"/>
  <c r="S63" i="12"/>
  <c r="Z63" i="12" s="1"/>
  <c r="AB63" i="12" s="1"/>
  <c r="S56" i="12"/>
  <c r="Z56" i="12" s="1"/>
  <c r="AB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AB57" i="12" s="1"/>
  <c r="S51" i="12"/>
  <c r="Z51" i="12" s="1"/>
  <c r="S48" i="12"/>
  <c r="Z48" i="12" s="1"/>
  <c r="S44" i="12"/>
  <c r="Z44" i="12" s="1"/>
  <c r="S38" i="12"/>
  <c r="Z38" i="12" s="1"/>
  <c r="S35" i="12"/>
  <c r="Z35" i="12" s="1"/>
  <c r="S32" i="12"/>
  <c r="Z32" i="12" s="1"/>
  <c r="S29" i="12"/>
  <c r="Z29" i="12" s="1"/>
  <c r="S25" i="12"/>
  <c r="Z25" i="12" s="1"/>
  <c r="AB25" i="12" s="1"/>
  <c r="S100" i="12"/>
  <c r="Z100" i="12" s="1"/>
  <c r="AB100" i="12" s="1"/>
  <c r="S98" i="12"/>
  <c r="Z98" i="12" s="1"/>
  <c r="AB98" i="12" s="1"/>
  <c r="S97" i="12"/>
  <c r="Z97" i="12" s="1"/>
  <c r="AB97" i="12" s="1"/>
  <c r="S92" i="12"/>
  <c r="Z92" i="12" s="1"/>
  <c r="AB92" i="12" s="1"/>
  <c r="S89" i="12"/>
  <c r="Z89" i="12" s="1"/>
  <c r="AB89" i="12" s="1"/>
  <c r="S82" i="12"/>
  <c r="Z82" i="12" s="1"/>
  <c r="S78" i="12"/>
  <c r="Z78" i="12" s="1"/>
  <c r="S74" i="12"/>
  <c r="Z74" i="12" s="1"/>
  <c r="S69" i="12"/>
  <c r="Z69" i="12" s="1"/>
  <c r="S65" i="12"/>
  <c r="Z65" i="12" s="1"/>
  <c r="S61" i="12"/>
  <c r="Z61" i="12" s="1"/>
  <c r="AB61" i="12" s="1"/>
  <c r="S58" i="12"/>
  <c r="Z58" i="12" s="1"/>
  <c r="AB58" i="12" s="1"/>
  <c r="S54" i="12"/>
  <c r="Z54" i="12" s="1"/>
  <c r="S52" i="12"/>
  <c r="Z52" i="12" s="1"/>
  <c r="S49" i="12"/>
  <c r="Z49" i="12" s="1"/>
  <c r="S45" i="12"/>
  <c r="Z45" i="12" s="1"/>
  <c r="S42" i="12"/>
  <c r="Z42" i="12" s="1"/>
  <c r="AB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AB72" i="12" s="1"/>
  <c r="S66" i="12"/>
  <c r="Z66" i="12" s="1"/>
  <c r="S62" i="12"/>
  <c r="Z62" i="12" s="1"/>
  <c r="S59" i="12"/>
  <c r="Z59" i="12" s="1"/>
  <c r="S55" i="12"/>
  <c r="Z55" i="12" s="1"/>
  <c r="S53" i="12"/>
  <c r="Z53" i="12" s="1"/>
  <c r="S46" i="12"/>
  <c r="Z46" i="12" s="1"/>
  <c r="S43" i="12"/>
  <c r="Z43" i="12" s="1"/>
  <c r="AB43" i="12" s="1"/>
  <c r="S40" i="12"/>
  <c r="Z40" i="12" s="1"/>
  <c r="S36" i="12"/>
  <c r="Z36" i="12" s="1"/>
  <c r="S30" i="12"/>
  <c r="Z30" i="12" s="1"/>
  <c r="AB30" i="12" s="1"/>
  <c r="S27" i="12"/>
  <c r="Z27" i="12" s="1"/>
  <c r="AB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92" i="12"/>
  <c r="J88" i="12"/>
  <c r="J71" i="12"/>
  <c r="J97" i="12"/>
  <c r="J85" i="12"/>
  <c r="J50" i="12"/>
  <c r="P46" i="12"/>
  <c r="Q96" i="12"/>
  <c r="P90" i="12"/>
  <c r="P76" i="12"/>
  <c r="P63" i="12"/>
  <c r="Q58" i="12"/>
  <c r="Q45" i="12"/>
  <c r="P34" i="12"/>
  <c r="P24" i="12"/>
  <c r="Q93" i="12"/>
  <c r="Q53" i="12"/>
  <c r="Q40" i="12"/>
  <c r="Q27" i="12"/>
  <c r="P55" i="12"/>
  <c r="P58" i="12"/>
  <c r="P26" i="12"/>
  <c r="P80" i="12"/>
  <c r="P67" i="12"/>
  <c r="Q61" i="12"/>
  <c r="Q23" i="12"/>
  <c r="Q36" i="12"/>
  <c r="Q24" i="12"/>
  <c r="P40" i="12"/>
  <c r="P43" i="12"/>
  <c r="P20" i="12"/>
  <c r="J95" i="12"/>
  <c r="J64" i="12"/>
  <c r="J75" i="12"/>
  <c r="J32" i="12"/>
  <c r="P59" i="12"/>
  <c r="P42" i="12"/>
  <c r="J79" i="12"/>
  <c r="J73" i="12"/>
  <c r="J60" i="12"/>
  <c r="J22"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AM40" i="14"/>
  <c r="AP44" i="14"/>
  <c r="J240" i="14"/>
  <c r="P243" i="15" s="1"/>
  <c r="J236" i="14"/>
  <c r="J242" i="14"/>
  <c r="J216" i="14"/>
  <c r="P219" i="15" s="1"/>
  <c r="J184" i="14"/>
  <c r="AP142" i="14"/>
  <c r="AN131" i="14"/>
  <c r="J156" i="14"/>
  <c r="P157" i="15" s="1"/>
  <c r="J150" i="14"/>
  <c r="P151" i="15" s="1"/>
  <c r="AP125" i="14"/>
  <c r="AR125" i="14"/>
  <c r="AU122" i="14"/>
  <c r="AQ102" i="14"/>
  <c r="J96" i="14"/>
  <c r="J104" i="14"/>
  <c r="P105" i="15" s="1"/>
  <c r="AT81" i="14"/>
  <c r="J65" i="14"/>
  <c r="AT63" i="14"/>
  <c r="AS63" i="14"/>
  <c r="AM48" i="14"/>
  <c r="AQ42" i="14"/>
  <c r="AT48" i="14"/>
  <c r="AP40" i="14"/>
  <c r="AT36" i="14"/>
  <c r="AS40" i="14"/>
  <c r="AO27" i="14"/>
  <c r="BJ46" i="14"/>
  <c r="AO26" i="14"/>
  <c r="J223" i="14"/>
  <c r="J181" i="14"/>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J174" i="14"/>
  <c r="P175" i="15" s="1"/>
  <c r="J186" i="14"/>
  <c r="P188" i="15" s="1"/>
  <c r="AL102" i="14"/>
  <c r="AM81" i="14"/>
  <c r="AL81" i="14"/>
  <c r="J110" i="14"/>
  <c r="P111" i="15" s="1"/>
  <c r="J116" i="14"/>
  <c r="AP50" i="14"/>
  <c r="AQ27" i="14"/>
  <c r="BM27" i="14" s="1"/>
  <c r="J55" i="14"/>
  <c r="P55" i="15" s="1"/>
  <c r="J253" i="14"/>
  <c r="J221" i="14"/>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P182"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202" i="15"/>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P143" i="15"/>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39" i="15"/>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P96" i="15"/>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P224" i="15"/>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BM112" i="24"/>
  <c r="AB14" i="26"/>
  <c r="U14" i="26"/>
  <c r="BO24" i="26"/>
  <c r="BI32" i="26"/>
  <c r="BJ32" i="26" s="1"/>
  <c r="BI114" i="26"/>
  <c r="AU140" i="26"/>
  <c r="T14" i="24"/>
  <c r="BM81" i="24"/>
  <c r="BM89" i="24"/>
  <c r="AQ111" i="24"/>
  <c r="AP111" i="24"/>
  <c r="AV111" i="24"/>
  <c r="BI24" i="26"/>
  <c r="BI120" i="26"/>
  <c r="BJ120" i="26" s="1"/>
  <c r="BJ91" i="26"/>
  <c r="BI112" i="26"/>
  <c r="BJ112" i="26" s="1"/>
  <c r="BN119" i="24"/>
  <c r="AY40" i="26"/>
  <c r="AQ120" i="26"/>
  <c r="BI126" i="26"/>
  <c r="AP134" i="26"/>
  <c r="AT134" i="26"/>
  <c r="BM104" i="24"/>
  <c r="BI128" i="26"/>
  <c r="BI135" i="26"/>
  <c r="BS84" i="24"/>
  <c r="J111" i="24"/>
  <c r="O111" i="25" s="1"/>
  <c r="AD14" i="26"/>
  <c r="AA14" i="26"/>
  <c r="AT111" i="24"/>
  <c r="AX111" i="24"/>
  <c r="AU111" i="24"/>
  <c r="BJ51" i="26"/>
  <c r="BJ59" i="26"/>
  <c r="BM94" i="24"/>
  <c r="BM110" i="24"/>
  <c r="BJ65" i="26"/>
  <c r="AY104" i="24"/>
  <c r="BA104" i="24"/>
  <c r="BI68" i="26"/>
  <c r="BM28" i="24"/>
  <c r="AY56" i="26"/>
  <c r="AY60" i="26"/>
  <c r="AE14" i="24"/>
  <c r="BM78" i="24"/>
  <c r="BO110" i="24"/>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V81" i="24"/>
  <c r="AX81" i="24"/>
  <c r="AS81" i="24"/>
  <c r="AQ81" i="24"/>
  <c r="AT81" i="24"/>
  <c r="AU81" i="24"/>
  <c r="AW81" i="24"/>
  <c r="AR81" i="24"/>
  <c r="AP81" i="24"/>
  <c r="BA81" i="24"/>
  <c r="AZ81" i="24"/>
  <c r="BB81" i="24"/>
  <c r="AY81" i="24"/>
  <c r="BS80"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R78" i="24"/>
  <c r="AU78" i="24"/>
  <c r="AP78" i="24"/>
  <c r="AU94" i="24"/>
  <c r="BB94" i="24"/>
  <c r="AY94" i="24"/>
  <c r="AQ94" i="24"/>
  <c r="AR94" i="24"/>
  <c r="AX94" i="24"/>
  <c r="AS94" i="24"/>
  <c r="AZ94" i="24"/>
  <c r="AT94" i="24"/>
  <c r="BA94" i="24"/>
  <c r="AW94" i="24"/>
  <c r="AP94" i="24"/>
  <c r="AV94" i="24"/>
  <c r="AS119" i="24"/>
  <c r="AW119" i="24"/>
  <c r="AU119" i="24"/>
  <c r="AZ119" i="24"/>
  <c r="BO123" i="24"/>
  <c r="AP114" i="24"/>
  <c r="BA114" i="24"/>
  <c r="AR114" i="24"/>
  <c r="AY114" i="24"/>
  <c r="AW114" i="24"/>
  <c r="AT114" i="24"/>
  <c r="AU114" i="24"/>
  <c r="AS114" i="24"/>
  <c r="AV114" i="24"/>
  <c r="AZ114" i="24"/>
  <c r="BB114" i="24"/>
  <c r="AX114" i="24"/>
  <c r="AQ114" i="24"/>
  <c r="AV122" i="24"/>
  <c r="AY122" i="24"/>
  <c r="AR122" i="24"/>
  <c r="AQ122" i="24"/>
  <c r="BB122" i="24"/>
  <c r="AX122" i="24"/>
  <c r="AT122" i="24"/>
  <c r="AS122" i="24"/>
  <c r="AU122" i="24"/>
  <c r="AZ122" i="24"/>
  <c r="BA122" i="24"/>
  <c r="AW122" i="24"/>
  <c r="AP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S104" i="24"/>
  <c r="AQ104" i="24"/>
  <c r="AW97" i="24"/>
  <c r="AP97" i="24"/>
  <c r="AY97" i="24"/>
  <c r="BB97" i="24"/>
  <c r="BA97" i="24"/>
  <c r="AS97" i="24"/>
  <c r="AX97" i="24"/>
  <c r="AV97" i="24"/>
  <c r="AZ97" i="24"/>
  <c r="AU97" i="24"/>
  <c r="AT97" i="24"/>
  <c r="AQ97" i="24"/>
  <c r="AR97" i="24"/>
  <c r="AP89" i="24"/>
  <c r="AS89" i="24"/>
  <c r="AR89" i="24"/>
  <c r="AP86" i="24"/>
  <c r="AT86" i="24"/>
  <c r="BB86" i="24"/>
  <c r="BA120" i="24"/>
  <c r="AX120" i="24"/>
  <c r="AT120" i="24"/>
  <c r="AY120" i="24"/>
  <c r="AV120" i="24"/>
  <c r="BB120" i="24"/>
  <c r="AU120" i="24"/>
  <c r="AP120" i="24"/>
  <c r="AS120" i="24"/>
  <c r="AQ120" i="24"/>
  <c r="AW120" i="24"/>
  <c r="AR120" i="24"/>
  <c r="AZ120" i="24"/>
  <c r="BA113" i="24"/>
  <c r="AU113" i="24"/>
  <c r="AY113" i="24"/>
  <c r="AQ113" i="24"/>
  <c r="AT113" i="24"/>
  <c r="AV113" i="24"/>
  <c r="AZ113" i="24"/>
  <c r="AP113" i="24"/>
  <c r="BB113" i="24"/>
  <c r="AW113" i="24"/>
  <c r="AX113" i="24"/>
  <c r="AR113" i="24"/>
  <c r="AS113"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A100" i="24"/>
  <c r="AV100" i="24"/>
  <c r="AP100" i="24"/>
  <c r="AX100" i="24"/>
  <c r="AS100" i="24"/>
  <c r="AQ100" i="24"/>
  <c r="AT100" i="24"/>
  <c r="AR100" i="24"/>
  <c r="AY100" i="24"/>
  <c r="AZ100" i="24"/>
  <c r="AW100" i="24"/>
  <c r="AU100" i="24"/>
  <c r="BB100" i="24"/>
  <c r="BS83" i="24"/>
  <c r="AX147" i="24"/>
  <c r="AT147" i="24"/>
  <c r="AW147" i="24"/>
  <c r="AQ147" i="24"/>
  <c r="AZ147" i="24"/>
  <c r="AU147" i="24"/>
  <c r="AS147" i="24"/>
  <c r="BB147" i="24"/>
  <c r="AR147" i="24"/>
  <c r="AP147" i="24"/>
  <c r="BA147" i="24"/>
  <c r="AV147" i="24"/>
  <c r="AY147" i="24"/>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Y78" i="24"/>
  <c r="AQ78" i="24"/>
  <c r="AT78" i="24"/>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M97" i="24"/>
  <c r="W14" i="24"/>
  <c r="AW89" i="24"/>
  <c r="BA89" i="24"/>
  <c r="AV89" i="24"/>
  <c r="AX86" i="24"/>
  <c r="BA86" i="24"/>
  <c r="AR86" i="24"/>
  <c r="BN120" i="24"/>
  <c r="BM123" i="24"/>
  <c r="BM11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C10" i="25"/>
  <c r="AW75" i="24"/>
  <c r="BA75" i="24"/>
  <c r="AT75" i="24"/>
  <c r="BM75" i="24"/>
  <c r="AZ106" i="24"/>
  <c r="AU106" i="24"/>
  <c r="BB106" i="24"/>
  <c r="AY106" i="24"/>
  <c r="BA106" i="24"/>
  <c r="AX106" i="24"/>
  <c r="AS106" i="24"/>
  <c r="AV106" i="24"/>
  <c r="AT106" i="24"/>
  <c r="AW106" i="24"/>
  <c r="AQ106" i="24"/>
  <c r="AP106" i="24"/>
  <c r="AR106" i="24"/>
  <c r="AR112" i="24"/>
  <c r="AY112" i="24"/>
  <c r="AV112" i="24"/>
  <c r="AX112" i="24"/>
  <c r="AU112" i="24"/>
  <c r="AP112" i="24"/>
  <c r="AS112" i="24"/>
  <c r="AT112" i="24"/>
  <c r="AQ112" i="24"/>
  <c r="AW112" i="24"/>
  <c r="BB112" i="24"/>
  <c r="AZ112" i="24"/>
  <c r="BA112"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BO83" i="24"/>
  <c r="BC80" i="24"/>
  <c r="AZ107" i="24"/>
  <c r="AT107" i="24"/>
  <c r="AV107" i="24"/>
  <c r="BA107" i="24"/>
  <c r="AU107" i="24"/>
  <c r="AX107" i="24"/>
  <c r="AQ107" i="24"/>
  <c r="AW107" i="24"/>
  <c r="AP107" i="24"/>
  <c r="AR107" i="24"/>
  <c r="AS107" i="24"/>
  <c r="AY107" i="24"/>
  <c r="BB107" i="24"/>
  <c r="AZ130" i="24"/>
  <c r="AS130" i="24"/>
  <c r="AX130" i="24"/>
  <c r="BB130" i="24"/>
  <c r="AU130" i="24"/>
  <c r="BA130" i="24"/>
  <c r="AV130" i="24"/>
  <c r="AR130" i="24"/>
  <c r="AT130" i="24"/>
  <c r="AP130" i="24"/>
  <c r="AW130" i="24"/>
  <c r="AQ130" i="24"/>
  <c r="AY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S78" i="24"/>
  <c r="AV78" i="24"/>
  <c r="AX78" i="24"/>
  <c r="BC110" i="24"/>
  <c r="AT119" i="24"/>
  <c r="AX119" i="24"/>
  <c r="AR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U79" i="24"/>
  <c r="BA79" i="24"/>
  <c r="AV79" i="24"/>
  <c r="AR79" i="24"/>
  <c r="AZ79" i="24"/>
  <c r="AX79" i="24"/>
  <c r="AP79" i="24"/>
  <c r="AW79" i="24"/>
  <c r="AQ79" i="24"/>
  <c r="AY79" i="24"/>
  <c r="AS79" i="24"/>
  <c r="BB79" i="24"/>
  <c r="AT79" i="24"/>
  <c r="BM87" i="24"/>
  <c r="AU89" i="24"/>
  <c r="AQ89" i="24"/>
  <c r="AT89" i="24"/>
  <c r="AZ89" i="24"/>
  <c r="BN86" i="24"/>
  <c r="AS86" i="24"/>
  <c r="AQ86" i="24"/>
  <c r="AV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AV28" i="24"/>
  <c r="AP28" i="24"/>
  <c r="AT28" i="24"/>
  <c r="AQ28" i="24"/>
  <c r="AR28" i="24"/>
  <c r="AS28" i="24"/>
  <c r="BA28" i="24"/>
  <c r="AX28" i="24"/>
  <c r="AU28" i="24"/>
  <c r="AZ28" i="24"/>
  <c r="AW28" i="24"/>
  <c r="BB28" i="24"/>
  <c r="AY28" i="24"/>
  <c r="U14" i="24"/>
  <c r="AR75" i="24"/>
  <c r="AS75" i="24"/>
  <c r="BO84" i="24"/>
  <c r="BM106"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BM84" i="24"/>
  <c r="AV126" i="24"/>
  <c r="AP126" i="24"/>
  <c r="BB126" i="24"/>
  <c r="AU126" i="24"/>
  <c r="AZ126" i="24"/>
  <c r="AR126" i="24"/>
  <c r="BA126" i="24"/>
  <c r="AT126" i="24"/>
  <c r="AW126" i="24"/>
  <c r="AQ126" i="24"/>
  <c r="AS126" i="24"/>
  <c r="AX126" i="24"/>
  <c r="AY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AW78" i="24"/>
  <c r="AZ78" i="24"/>
  <c r="BA78" i="24"/>
  <c r="BB119" i="24"/>
  <c r="AP119" i="24"/>
  <c r="BN115" i="24"/>
  <c r="BS115" i="24"/>
  <c r="AR20" i="26"/>
  <c r="AQ20" i="26"/>
  <c r="B11" i="27"/>
  <c r="C10" i="27" s="1"/>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U101" i="24"/>
  <c r="BA101" i="24"/>
  <c r="AT101" i="24"/>
  <c r="AV101" i="24"/>
  <c r="AP101" i="24"/>
  <c r="AW101" i="24"/>
  <c r="AX101" i="24"/>
  <c r="AQ101" i="24"/>
  <c r="AZ101" i="24"/>
  <c r="AS101" i="24"/>
  <c r="AR101" i="24"/>
  <c r="AY101" i="24"/>
  <c r="BB101" i="24"/>
  <c r="BB89" i="24"/>
  <c r="AX89" i="24"/>
  <c r="AU86" i="24"/>
  <c r="AY86" i="24"/>
  <c r="AW86"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27" i="21"/>
  <c r="J101" i="21"/>
  <c r="J95" i="21"/>
  <c r="J94" i="18"/>
  <c r="J67" i="18"/>
  <c r="J54" i="18"/>
  <c r="J41" i="18"/>
  <c r="J28" i="18"/>
  <c r="J27" i="21"/>
  <c r="J149" i="21"/>
  <c r="J115" i="21"/>
  <c r="J83" i="21"/>
  <c r="J58" i="18"/>
  <c r="J37" i="18"/>
  <c r="J66" i="18"/>
  <c r="J34" i="18"/>
  <c r="J112" i="21"/>
  <c r="J59" i="21"/>
  <c r="J43" i="21"/>
  <c r="J46" i="21"/>
  <c r="J21" i="21"/>
  <c r="J98" i="18"/>
  <c r="J83" i="18"/>
  <c r="W12" i="21"/>
  <c r="T13" i="21"/>
  <c r="V15" i="21"/>
  <c r="S13" i="21"/>
  <c r="M4" i="21"/>
  <c r="T15" i="21"/>
  <c r="J145" i="21"/>
  <c r="J138" i="21"/>
  <c r="J136" i="21"/>
  <c r="V11" i="21"/>
  <c r="T16" i="21"/>
  <c r="J151" i="21"/>
  <c r="J109" i="21"/>
  <c r="J106" i="21"/>
  <c r="J85" i="21"/>
  <c r="V12" i="21"/>
  <c r="J108" i="21"/>
  <c r="J66" i="21"/>
  <c r="J63" i="21"/>
  <c r="J69" i="21"/>
  <c r="S12" i="21"/>
  <c r="W16" i="21"/>
  <c r="W13" i="21"/>
  <c r="W15" i="21"/>
  <c r="W11" i="21"/>
  <c r="T11" i="21"/>
  <c r="J101" i="18"/>
  <c r="U15" i="18"/>
  <c r="U16" i="18"/>
  <c r="AK16" i="18"/>
  <c r="AK15" i="18"/>
  <c r="K4" i="18"/>
  <c r="J29" i="18"/>
  <c r="V16" i="18"/>
  <c r="V14" i="18" s="1"/>
  <c r="I4" i="18"/>
  <c r="B10" i="19" s="1"/>
  <c r="J80" i="21"/>
  <c r="X12" i="21"/>
  <c r="X15" i="21"/>
  <c r="X11" i="21"/>
  <c r="K4" i="21"/>
  <c r="I4" i="21"/>
  <c r="I6" i="21"/>
  <c r="G18" i="21"/>
  <c r="H6" i="21"/>
  <c r="J36" i="21"/>
  <c r="B10" i="23"/>
  <c r="B10" i="22"/>
  <c r="T12" i="21"/>
  <c r="R12" i="21"/>
  <c r="R16" i="21"/>
  <c r="R13" i="21"/>
  <c r="R11" i="21"/>
  <c r="J105" i="18"/>
  <c r="C20" i="19"/>
  <c r="D20" i="20"/>
  <c r="T16" i="18"/>
  <c r="T15" i="18"/>
  <c r="J102" i="18"/>
  <c r="J93" i="18"/>
  <c r="J78" i="18"/>
  <c r="W15" i="18"/>
  <c r="W14" i="18" s="1"/>
  <c r="AI16" i="18"/>
  <c r="AI15" i="18"/>
  <c r="AN15" i="18"/>
  <c r="J91" i="21"/>
  <c r="J102" i="21"/>
  <c r="J96" i="21"/>
  <c r="J88" i="21"/>
  <c r="J72" i="21"/>
  <c r="J76" i="21"/>
  <c r="J53" i="21"/>
  <c r="J75" i="21"/>
  <c r="S15" i="21"/>
  <c r="S11" i="21"/>
  <c r="J25" i="21"/>
  <c r="V16" i="21"/>
  <c r="V13" i="21"/>
  <c r="X16" i="21"/>
  <c r="J52" i="18"/>
  <c r="AJ16" i="18"/>
  <c r="AJ15" i="18"/>
  <c r="X16" i="18"/>
  <c r="X15" i="18"/>
  <c r="J53" i="18"/>
  <c r="Y15" i="18"/>
  <c r="Y16" i="18"/>
  <c r="J98" i="21"/>
  <c r="J82" i="21"/>
  <c r="U16" i="21"/>
  <c r="U13" i="21"/>
  <c r="U11" i="21"/>
  <c r="U15" i="21"/>
  <c r="U12" i="21"/>
  <c r="R15" i="21"/>
  <c r="S16" i="21"/>
  <c r="X13" i="21"/>
  <c r="J22" i="21"/>
  <c r="J82" i="18"/>
  <c r="AH16" i="18"/>
  <c r="J68" i="18"/>
  <c r="AG16" i="18"/>
  <c r="AG15" i="18"/>
  <c r="J30" i="18"/>
  <c r="R16" i="18"/>
  <c r="R15" i="18"/>
  <c r="J56" i="18"/>
  <c r="AH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33" i="12"/>
  <c r="BJ61" i="9"/>
  <c r="J82" i="12"/>
  <c r="J66" i="12"/>
  <c r="J48" i="12"/>
  <c r="BJ60" i="9"/>
  <c r="J65" i="12"/>
  <c r="J44" i="12"/>
  <c r="J40" i="12"/>
  <c r="J68" i="12"/>
  <c r="J56" i="12"/>
  <c r="R15" i="12"/>
  <c r="R16" i="12"/>
  <c r="BJ75" i="9"/>
  <c r="BJ79" i="9"/>
  <c r="BP75" i="9"/>
  <c r="B11" i="11"/>
  <c r="C10" i="11" s="1"/>
  <c r="AF16" i="9"/>
  <c r="AF15" i="9"/>
  <c r="AG20" i="9"/>
  <c r="BJ73" i="9"/>
  <c r="AH14" i="9"/>
  <c r="BI62" i="9"/>
  <c r="BL60" i="9"/>
  <c r="BJ29" i="9"/>
  <c r="BJ25" i="9"/>
  <c r="BJ21" i="9"/>
  <c r="BI20" i="9"/>
  <c r="BJ35" i="9"/>
  <c r="BJ43" i="9"/>
  <c r="BP63" i="9"/>
  <c r="BI55" i="9"/>
  <c r="BJ51" i="9"/>
  <c r="BI23" i="9"/>
  <c r="J57" i="12"/>
  <c r="J74" i="12"/>
  <c r="J35" i="12"/>
  <c r="M4" i="12"/>
  <c r="K4" i="12"/>
  <c r="I4" i="12"/>
  <c r="G18" i="12"/>
  <c r="W15" i="12"/>
  <c r="W16" i="12"/>
  <c r="BP71" i="9"/>
  <c r="BP67" i="9"/>
  <c r="BJ63" i="9"/>
  <c r="BJ49" i="9"/>
  <c r="BJ45" i="9"/>
  <c r="BJ41" i="9"/>
  <c r="BJ37" i="9"/>
  <c r="BL31" i="9"/>
  <c r="BL27" i="9"/>
  <c r="BL23" i="9"/>
  <c r="BJ53" i="9"/>
  <c r="BL51" i="9"/>
  <c r="BI39" i="9"/>
  <c r="BL35" i="9"/>
  <c r="BI27" i="9"/>
  <c r="T16" i="12"/>
  <c r="T15" i="12"/>
  <c r="U16" i="12"/>
  <c r="U15" i="12"/>
  <c r="BJ71" i="9"/>
  <c r="BJ65" i="9"/>
  <c r="BJ57" i="9"/>
  <c r="BJ54" i="9"/>
  <c r="BL47" i="9"/>
  <c r="BL43" i="9"/>
  <c r="BJ30" i="9"/>
  <c r="BJ26" i="9"/>
  <c r="BJ22" i="9"/>
  <c r="BJ50" i="9"/>
  <c r="BJ31" i="9"/>
  <c r="BI66" i="9"/>
  <c r="BJ34" i="9"/>
  <c r="AY20" i="9"/>
  <c r="J100" i="12"/>
  <c r="J89" i="12"/>
  <c r="J78" i="12"/>
  <c r="J51" i="12"/>
  <c r="J49" i="12"/>
  <c r="J29" i="12"/>
  <c r="Y16" i="12"/>
  <c r="Y15" i="12"/>
  <c r="V16" i="12"/>
  <c r="J31" i="12"/>
  <c r="X15" i="12"/>
  <c r="B11" i="10"/>
  <c r="C10" i="10" s="1"/>
  <c r="BJ69" i="9"/>
  <c r="BP61" i="9"/>
  <c r="BJ46" i="9"/>
  <c r="BJ42" i="9"/>
  <c r="BJ38" i="9"/>
  <c r="BJ47" i="9"/>
  <c r="BJ33" i="9"/>
  <c r="BP65" i="9"/>
  <c r="Q33" i="5"/>
  <c r="J22" i="5"/>
  <c r="P27" i="5"/>
  <c r="P24" i="5"/>
  <c r="Q26" i="5"/>
  <c r="P34" i="5"/>
  <c r="P28" i="5"/>
  <c r="P30" i="5"/>
  <c r="P32" i="5"/>
  <c r="J21" i="5"/>
  <c r="J25" i="5"/>
  <c r="P20" i="5"/>
  <c r="P23" i="5"/>
  <c r="X16" i="5"/>
  <c r="G18" i="5"/>
  <c r="P29" i="5"/>
  <c r="Q31" i="5"/>
  <c r="P31" i="5"/>
  <c r="P35" i="5"/>
  <c r="J20" i="6"/>
  <c r="AB40" i="12" l="1"/>
  <c r="H40" i="28" s="1"/>
  <c r="AJ22" i="12"/>
  <c r="AV22" i="12"/>
  <c r="AA37" i="12"/>
  <c r="AP37" i="12"/>
  <c r="AG35" i="12"/>
  <c r="AS35" i="12"/>
  <c r="AA40" i="12"/>
  <c r="AM40" i="12"/>
  <c r="AD22" i="12"/>
  <c r="G22" i="13" s="1"/>
  <c r="AD37" i="12"/>
  <c r="G37" i="13" s="1"/>
  <c r="AS37" i="12"/>
  <c r="AJ35" i="12"/>
  <c r="AV35" i="12"/>
  <c r="AD40" i="12"/>
  <c r="G40" i="13" s="1"/>
  <c r="AP40" i="12"/>
  <c r="AB31" i="12"/>
  <c r="G112" i="13" s="1"/>
  <c r="AP22" i="12"/>
  <c r="AG37" i="12"/>
  <c r="AV37" i="12"/>
  <c r="AA35" i="12"/>
  <c r="AG40" i="12"/>
  <c r="AV40" i="12"/>
  <c r="P52" i="28"/>
  <c r="O133" i="13"/>
  <c r="O52" i="13"/>
  <c r="P29" i="28"/>
  <c r="O29" i="13"/>
  <c r="O110" i="13"/>
  <c r="P74" i="28"/>
  <c r="O155" i="13"/>
  <c r="O74" i="13"/>
  <c r="P66" i="28"/>
  <c r="O147" i="13"/>
  <c r="O66" i="13"/>
  <c r="P36" i="20"/>
  <c r="O36" i="19"/>
  <c r="P105" i="20"/>
  <c r="O105" i="19"/>
  <c r="P58" i="20"/>
  <c r="O58" i="19"/>
  <c r="P67" i="20"/>
  <c r="O67" i="19"/>
  <c r="O103" i="13"/>
  <c r="P22" i="28"/>
  <c r="O22" i="13"/>
  <c r="P75" i="28"/>
  <c r="O75" i="13"/>
  <c r="O156" i="13"/>
  <c r="O88" i="13"/>
  <c r="P88" i="28"/>
  <c r="O169" i="13"/>
  <c r="AY89" i="12"/>
  <c r="G170" i="13"/>
  <c r="H89" i="28"/>
  <c r="AY95" i="12"/>
  <c r="H95" i="28"/>
  <c r="G176" i="13"/>
  <c r="H153" i="20"/>
  <c r="G153" i="19"/>
  <c r="H148" i="20"/>
  <c r="G148" i="19"/>
  <c r="H192" i="20"/>
  <c r="G192" i="19"/>
  <c r="H171" i="20"/>
  <c r="G171" i="19"/>
  <c r="H140" i="20"/>
  <c r="G140" i="19"/>
  <c r="H144" i="20"/>
  <c r="G144" i="19"/>
  <c r="H161" i="20"/>
  <c r="G161" i="19"/>
  <c r="H146" i="20"/>
  <c r="G146" i="19"/>
  <c r="H127" i="20"/>
  <c r="G127" i="19"/>
  <c r="H183" i="20"/>
  <c r="G183" i="19"/>
  <c r="P100" i="28"/>
  <c r="O181" i="13"/>
  <c r="O100" i="13"/>
  <c r="O25" i="6"/>
  <c r="O41" i="6"/>
  <c r="P57" i="28"/>
  <c r="O138" i="13"/>
  <c r="O57" i="13"/>
  <c r="O56" i="13"/>
  <c r="P56" i="28"/>
  <c r="O137" i="13"/>
  <c r="P82" i="28"/>
  <c r="O163" i="13"/>
  <c r="O82" i="13"/>
  <c r="P56" i="20"/>
  <c r="O56" i="19"/>
  <c r="P92" i="20"/>
  <c r="O92" i="19"/>
  <c r="P53" i="20"/>
  <c r="O53" i="19"/>
  <c r="P78" i="20"/>
  <c r="O78" i="19"/>
  <c r="P94" i="20"/>
  <c r="O94" i="19"/>
  <c r="P60" i="28"/>
  <c r="O141" i="13"/>
  <c r="O60" i="13"/>
  <c r="O64" i="13"/>
  <c r="P64" i="28"/>
  <c r="O145" i="13"/>
  <c r="P92" i="28"/>
  <c r="O173" i="13"/>
  <c r="O92" i="13"/>
  <c r="P91" i="28"/>
  <c r="O91" i="13"/>
  <c r="O172" i="13"/>
  <c r="AY40" i="12"/>
  <c r="G121" i="13"/>
  <c r="AY72" i="12"/>
  <c r="H72" i="28"/>
  <c r="G153" i="13"/>
  <c r="AY58" i="12"/>
  <c r="H58" i="28"/>
  <c r="G139" i="13"/>
  <c r="AY92" i="12"/>
  <c r="H92" i="28"/>
  <c r="G173" i="13"/>
  <c r="AY71" i="12"/>
  <c r="H71" i="28"/>
  <c r="G152" i="13"/>
  <c r="AY56" i="12"/>
  <c r="H56" i="28"/>
  <c r="G137" i="13"/>
  <c r="AY90" i="12"/>
  <c r="H90" i="28"/>
  <c r="G171" i="13"/>
  <c r="H157" i="20"/>
  <c r="G157" i="19"/>
  <c r="H179" i="20"/>
  <c r="G179" i="19"/>
  <c r="H150" i="20"/>
  <c r="G150" i="19"/>
  <c r="H177" i="20"/>
  <c r="G177" i="19"/>
  <c r="H168" i="20"/>
  <c r="G168" i="19"/>
  <c r="H137" i="20"/>
  <c r="G137" i="19"/>
  <c r="H197" i="20"/>
  <c r="G197" i="19"/>
  <c r="AV30" i="12"/>
  <c r="AD38" i="12"/>
  <c r="G38" i="13" s="1"/>
  <c r="P68" i="28"/>
  <c r="O149" i="13"/>
  <c r="O68" i="13"/>
  <c r="P82" i="20"/>
  <c r="O82" i="19"/>
  <c r="P93" i="20"/>
  <c r="O93" i="19"/>
  <c r="P101" i="20"/>
  <c r="O101" i="19"/>
  <c r="P73" i="28"/>
  <c r="O154" i="13"/>
  <c r="O73" i="13"/>
  <c r="P95" i="28"/>
  <c r="O176" i="13"/>
  <c r="O95" i="13"/>
  <c r="AY43" i="12"/>
  <c r="H43" i="28"/>
  <c r="G124" i="13"/>
  <c r="AY75" i="12"/>
  <c r="H75" i="28"/>
  <c r="G156" i="13"/>
  <c r="AY61" i="12"/>
  <c r="H61" i="28"/>
  <c r="G142" i="13"/>
  <c r="AY97" i="12"/>
  <c r="H97" i="28"/>
  <c r="G178" i="13"/>
  <c r="AY63" i="12"/>
  <c r="H63" i="28"/>
  <c r="G144" i="13"/>
  <c r="AY94" i="12"/>
  <c r="H94" i="28"/>
  <c r="G175" i="13"/>
  <c r="H164" i="20"/>
  <c r="G164" i="19"/>
  <c r="H165" i="20"/>
  <c r="G165" i="19"/>
  <c r="H123" i="20"/>
  <c r="G123" i="19"/>
  <c r="H189" i="20"/>
  <c r="G189" i="19"/>
  <c r="H156" i="20"/>
  <c r="G156" i="19"/>
  <c r="H184" i="20"/>
  <c r="G184" i="19"/>
  <c r="H188" i="20"/>
  <c r="G188" i="19"/>
  <c r="H166" i="20"/>
  <c r="G166" i="19"/>
  <c r="H143" i="20"/>
  <c r="G143" i="19"/>
  <c r="P40" i="28"/>
  <c r="O40" i="13"/>
  <c r="O121" i="13"/>
  <c r="P33" i="28"/>
  <c r="O114" i="13"/>
  <c r="O33" i="13"/>
  <c r="P102" i="20"/>
  <c r="O102" i="19"/>
  <c r="P79" i="28"/>
  <c r="O160" i="13"/>
  <c r="O79" i="13"/>
  <c r="P86" i="28"/>
  <c r="O167" i="13"/>
  <c r="O86" i="13"/>
  <c r="AY79" i="12"/>
  <c r="H79" i="28"/>
  <c r="G160" i="13"/>
  <c r="AY98" i="12"/>
  <c r="H98" i="28"/>
  <c r="G179" i="13"/>
  <c r="AY31" i="12"/>
  <c r="H31" i="28"/>
  <c r="AY67" i="12"/>
  <c r="H67" i="28"/>
  <c r="G148" i="13"/>
  <c r="AY96" i="12"/>
  <c r="H96" i="28"/>
  <c r="G177" i="13"/>
  <c r="H181" i="20"/>
  <c r="G181" i="19"/>
  <c r="H196" i="20"/>
  <c r="G196" i="19"/>
  <c r="H172" i="20"/>
  <c r="G172" i="19"/>
  <c r="H198" i="20"/>
  <c r="G198" i="19"/>
  <c r="H152" i="20"/>
  <c r="G152" i="19"/>
  <c r="AM38" i="12"/>
  <c r="P51" i="28"/>
  <c r="O51" i="13"/>
  <c r="O132" i="13"/>
  <c r="P44" i="28"/>
  <c r="O125" i="13"/>
  <c r="O44" i="13"/>
  <c r="P30" i="20"/>
  <c r="O30" i="19"/>
  <c r="P29" i="20"/>
  <c r="O29" i="19"/>
  <c r="P50" i="28"/>
  <c r="O131" i="13"/>
  <c r="O50" i="13"/>
  <c r="AY42" i="12"/>
  <c r="H42" i="28"/>
  <c r="G123" i="13"/>
  <c r="AY100" i="12"/>
  <c r="H100" i="28"/>
  <c r="G181" i="13"/>
  <c r="AB34" i="12"/>
  <c r="AY70" i="12"/>
  <c r="H70" i="28"/>
  <c r="G151" i="13"/>
  <c r="AY99" i="12"/>
  <c r="H99" i="28"/>
  <c r="G180" i="13"/>
  <c r="H114" i="20"/>
  <c r="G114" i="19"/>
  <c r="H119" i="20"/>
  <c r="G119" i="19"/>
  <c r="H178" i="20"/>
  <c r="G178" i="19"/>
  <c r="H136" i="20"/>
  <c r="G136" i="19"/>
  <c r="H117" i="20"/>
  <c r="G117" i="19"/>
  <c r="M38" i="40"/>
  <c r="H190" i="20"/>
  <c r="G190" i="19"/>
  <c r="H193" i="20"/>
  <c r="G193" i="19"/>
  <c r="H175" i="20"/>
  <c r="G175" i="19"/>
  <c r="H159" i="20"/>
  <c r="G159" i="19"/>
  <c r="AD30" i="12"/>
  <c r="G30" i="13" s="1"/>
  <c r="AS36" i="12"/>
  <c r="AP38" i="12"/>
  <c r="O38" i="6"/>
  <c r="O22" i="6"/>
  <c r="P78" i="28"/>
  <c r="O159" i="13"/>
  <c r="O78" i="13"/>
  <c r="P65" i="28"/>
  <c r="O146" i="13"/>
  <c r="O65" i="13"/>
  <c r="P83" i="20"/>
  <c r="O83" i="19"/>
  <c r="P34" i="20"/>
  <c r="O34" i="19"/>
  <c r="P28" i="20"/>
  <c r="O28" i="19"/>
  <c r="P85" i="28"/>
  <c r="O85" i="13"/>
  <c r="O166" i="13"/>
  <c r="AY86" i="12"/>
  <c r="H86" i="28"/>
  <c r="G167" i="13"/>
  <c r="AY25" i="12"/>
  <c r="H25" i="28"/>
  <c r="G106" i="13"/>
  <c r="H57" i="28"/>
  <c r="G138" i="13"/>
  <c r="H121" i="20"/>
  <c r="G121" i="19"/>
  <c r="H132" i="20"/>
  <c r="G132" i="19"/>
  <c r="H142" i="20"/>
  <c r="G142" i="19"/>
  <c r="H201" i="20"/>
  <c r="G201" i="19"/>
  <c r="H115" i="20"/>
  <c r="G115" i="19"/>
  <c r="H200" i="20"/>
  <c r="G200" i="19"/>
  <c r="H194" i="20"/>
  <c r="G194" i="19"/>
  <c r="AG30" i="12"/>
  <c r="AS38" i="12"/>
  <c r="P31" i="28"/>
  <c r="O112" i="13"/>
  <c r="O31" i="13"/>
  <c r="P89" i="28"/>
  <c r="O170" i="13"/>
  <c r="O89" i="13"/>
  <c r="P61" i="20"/>
  <c r="O61" i="19"/>
  <c r="P52" i="20"/>
  <c r="O52" i="19"/>
  <c r="P103" i="20"/>
  <c r="O103" i="19"/>
  <c r="P66" i="20"/>
  <c r="O66" i="19"/>
  <c r="P41" i="20"/>
  <c r="O41" i="19"/>
  <c r="O113" i="13"/>
  <c r="O32" i="13"/>
  <c r="P32" i="28"/>
  <c r="P97" i="28"/>
  <c r="O178" i="13"/>
  <c r="O97" i="13"/>
  <c r="AY27" i="12"/>
  <c r="H27" i="28"/>
  <c r="G108" i="13"/>
  <c r="H128" i="20"/>
  <c r="G128" i="19"/>
  <c r="H141" i="20"/>
  <c r="G141" i="19"/>
  <c r="H185" i="20"/>
  <c r="G185" i="19"/>
  <c r="H149" i="20"/>
  <c r="G149" i="19"/>
  <c r="H124" i="20"/>
  <c r="G124" i="19"/>
  <c r="H118" i="20"/>
  <c r="G118" i="19"/>
  <c r="H129" i="20"/>
  <c r="G129" i="19"/>
  <c r="H130" i="20"/>
  <c r="G130" i="19"/>
  <c r="H113" i="20"/>
  <c r="G113" i="19"/>
  <c r="H169" i="20"/>
  <c r="G169" i="19"/>
  <c r="AG22" i="12"/>
  <c r="AM30" i="12"/>
  <c r="AV38" i="12"/>
  <c r="AG34" i="12"/>
  <c r="O21" i="6"/>
  <c r="O37" i="6"/>
  <c r="P49" i="28"/>
  <c r="O130" i="13"/>
  <c r="O49" i="13"/>
  <c r="P35" i="28"/>
  <c r="O116" i="13"/>
  <c r="O35" i="13"/>
  <c r="P48" i="28"/>
  <c r="O48" i="13"/>
  <c r="O129" i="13"/>
  <c r="P68" i="20"/>
  <c r="O68" i="19"/>
  <c r="P98" i="20"/>
  <c r="O98" i="19"/>
  <c r="P37" i="20"/>
  <c r="O37" i="19"/>
  <c r="P54" i="20"/>
  <c r="O54" i="19"/>
  <c r="P71" i="28"/>
  <c r="O71" i="13"/>
  <c r="O152" i="13"/>
  <c r="H30" i="28"/>
  <c r="G111" i="13"/>
  <c r="AY64" i="12"/>
  <c r="H64" i="28"/>
  <c r="G145" i="13"/>
  <c r="AC153" i="18"/>
  <c r="AC148" i="18"/>
  <c r="AC192" i="18"/>
  <c r="H162" i="20"/>
  <c r="G162" i="19"/>
  <c r="H133" i="20"/>
  <c r="G133" i="19"/>
  <c r="H125" i="20"/>
  <c r="G125" i="19"/>
  <c r="H145" i="20"/>
  <c r="G145" i="19"/>
  <c r="H139" i="20"/>
  <c r="G139" i="19"/>
  <c r="H120" i="20"/>
  <c r="G120" i="19"/>
  <c r="AC183" i="18"/>
  <c r="AG28" i="12"/>
  <c r="AF14" i="14"/>
  <c r="BK132" i="26"/>
  <c r="BK134" i="26"/>
  <c r="AN14" i="18"/>
  <c r="BK52" i="26"/>
  <c r="BK128" i="26"/>
  <c r="BL128" i="26" s="1"/>
  <c r="BK84" i="26"/>
  <c r="BL84" i="26" s="1"/>
  <c r="AB20" i="12"/>
  <c r="AY24" i="26"/>
  <c r="BK80" i="26"/>
  <c r="BL80" i="26" s="1"/>
  <c r="AY79" i="26"/>
  <c r="AZ79" i="26" s="1"/>
  <c r="BJ101" i="26"/>
  <c r="BJ23" i="26"/>
  <c r="BJ77" i="26"/>
  <c r="BJ41" i="26"/>
  <c r="BJ67" i="26"/>
  <c r="BJ69" i="26"/>
  <c r="BJ100" i="26"/>
  <c r="AY21" i="26"/>
  <c r="AZ21" i="26" s="1"/>
  <c r="BJ47" i="26"/>
  <c r="AY45" i="26"/>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Y53" i="26"/>
  <c r="AZ53" i="26" s="1"/>
  <c r="BJ72" i="26"/>
  <c r="AY55" i="26"/>
  <c r="AY97" i="26"/>
  <c r="AZ97" i="26" s="1"/>
  <c r="AY144" i="26"/>
  <c r="BM95" i="26"/>
  <c r="BM39" i="26"/>
  <c r="BM110" i="26"/>
  <c r="AY26" i="26"/>
  <c r="AZ127" i="26"/>
  <c r="BM105" i="26"/>
  <c r="BL58" i="26"/>
  <c r="BL48" i="26"/>
  <c r="BL40" i="26"/>
  <c r="BM22" i="26"/>
  <c r="BM141" i="26"/>
  <c r="AZ5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52" i="26"/>
  <c r="BL44" i="26"/>
  <c r="BK34" i="26"/>
  <c r="BM36" i="26"/>
  <c r="BO20" i="26"/>
  <c r="BM131" i="26"/>
  <c r="BK142" i="26"/>
  <c r="AZ86" i="26"/>
  <c r="AZ101" i="26"/>
  <c r="BM37" i="26"/>
  <c r="BL64" i="26"/>
  <c r="BM122" i="26"/>
  <c r="BM63" i="26"/>
  <c r="AZ139" i="26"/>
  <c r="BM123" i="26"/>
  <c r="AZ107" i="26"/>
  <c r="AZ75" i="26"/>
  <c r="BM32" i="26"/>
  <c r="BM61" i="26"/>
  <c r="AZ45"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J36" i="12"/>
  <c r="AV36" i="12"/>
  <c r="AJ32" i="12"/>
  <c r="AV32" i="12"/>
  <c r="AJ28" i="12"/>
  <c r="AV28" i="12"/>
  <c r="AA36" i="12"/>
  <c r="AB36" i="12" s="1"/>
  <c r="AM36" i="12"/>
  <c r="AA32" i="12"/>
  <c r="AM32" i="12"/>
  <c r="AA28" i="12"/>
  <c r="AB28" i="12" s="1"/>
  <c r="AM28" i="12"/>
  <c r="L21" i="40"/>
  <c r="M21" i="40" s="1"/>
  <c r="N21" i="40" s="1"/>
  <c r="O21" i="40" s="1"/>
  <c r="AD36" i="12"/>
  <c r="G36" i="13" s="1"/>
  <c r="AD32" i="12"/>
  <c r="G32" i="13" s="1"/>
  <c r="AD28" i="12"/>
  <c r="G28" i="13" s="1"/>
  <c r="BJ61" i="14"/>
  <c r="BJ69" i="14"/>
  <c r="BJ27" i="14"/>
  <c r="BM42" i="14"/>
  <c r="BJ124" i="14"/>
  <c r="BJ85" i="14"/>
  <c r="BM81" i="14"/>
  <c r="BM102" i="14"/>
  <c r="AJ20" i="16"/>
  <c r="G20" i="17"/>
  <c r="B7" i="17"/>
  <c r="M30" i="40"/>
  <c r="AB21" i="12"/>
  <c r="AB37" i="12"/>
  <c r="AB59" i="12"/>
  <c r="AB81" i="12"/>
  <c r="AB62" i="12"/>
  <c r="AB24" i="12"/>
  <c r="AB32" i="12"/>
  <c r="AB49" i="12"/>
  <c r="AB65" i="12"/>
  <c r="AB80" i="12"/>
  <c r="AB93" i="12"/>
  <c r="AB48" i="12"/>
  <c r="AB74" i="12"/>
  <c r="J47" i="12"/>
  <c r="AB23" i="12"/>
  <c r="AB46" i="12"/>
  <c r="AB66" i="12"/>
  <c r="AB83" i="12"/>
  <c r="AB26" i="12"/>
  <c r="AB38" i="12"/>
  <c r="AB51" i="12"/>
  <c r="AB68" i="12"/>
  <c r="AB82" i="12"/>
  <c r="AB35" i="12"/>
  <c r="AB50" i="12"/>
  <c r="AB77" i="12"/>
  <c r="AB47" i="12"/>
  <c r="AB73" i="12"/>
  <c r="AB85" i="12"/>
  <c r="AB39" i="12"/>
  <c r="AB55" i="12"/>
  <c r="AB76" i="12"/>
  <c r="AB87" i="12"/>
  <c r="AB41" i="12"/>
  <c r="AB54" i="12"/>
  <c r="AB84" i="12"/>
  <c r="J28" i="12"/>
  <c r="AB33" i="12"/>
  <c r="AB52" i="12"/>
  <c r="AB88" i="12"/>
  <c r="AB53" i="12"/>
  <c r="AB22" i="12"/>
  <c r="AB29" i="12"/>
  <c r="AB44" i="12"/>
  <c r="AB60" i="12"/>
  <c r="AB78" i="12"/>
  <c r="AB91" i="12"/>
  <c r="AB45" i="12"/>
  <c r="AB69" i="12"/>
  <c r="F15" i="40"/>
  <c r="BD70" i="12"/>
  <c r="BD63" i="12"/>
  <c r="BD79" i="12"/>
  <c r="J52" i="21"/>
  <c r="P52" i="23" s="1"/>
  <c r="O52" i="22"/>
  <c r="O45" i="22"/>
  <c r="P45" i="23"/>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G105" i="22"/>
  <c r="H105"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58" i="22"/>
  <c r="P5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G107" i="22"/>
  <c r="AC201" i="18"/>
  <c r="G59" i="40"/>
  <c r="G13" i="40" s="1"/>
  <c r="G15" i="40" s="1"/>
  <c r="B4" i="40"/>
  <c r="BQ67" i="9"/>
  <c r="BQ65" i="9"/>
  <c r="AZ20" i="9"/>
  <c r="BN43" i="9"/>
  <c r="BJ23" i="9"/>
  <c r="BN47" i="9"/>
  <c r="BJ27" i="9"/>
  <c r="BN51" i="9"/>
  <c r="BN31" i="9"/>
  <c r="BJ55" i="9"/>
  <c r="BL28" i="9"/>
  <c r="BN29" i="9"/>
  <c r="BN53" i="9"/>
  <c r="BN25" i="9"/>
  <c r="BL20" i="9"/>
  <c r="BP69" i="9"/>
  <c r="AZ61" i="9"/>
  <c r="BJ72" i="9"/>
  <c r="BJ70" i="9"/>
  <c r="AZ78" i="9"/>
  <c r="BN57" i="9"/>
  <c r="P26" i="11"/>
  <c r="O26" i="10"/>
  <c r="P38" i="11"/>
  <c r="O38" i="10"/>
  <c r="P52" i="11"/>
  <c r="O56" i="10"/>
  <c r="O69" i="10"/>
  <c r="P64" i="11"/>
  <c r="P72" i="11"/>
  <c r="O77" i="10"/>
  <c r="P80" i="11"/>
  <c r="O86" i="10"/>
  <c r="BN23" i="9"/>
  <c r="BJ39" i="9"/>
  <c r="BN27" i="9"/>
  <c r="BQ71" i="9"/>
  <c r="BQ61" i="9"/>
  <c r="BJ66" i="9"/>
  <c r="BN35" i="9"/>
  <c r="BN45" i="9"/>
  <c r="O25" i="10"/>
  <c r="P25" i="11"/>
  <c r="P41" i="11"/>
  <c r="O41" i="10"/>
  <c r="O61" i="10"/>
  <c r="P57" i="11"/>
  <c r="O72" i="10"/>
  <c r="P67" i="11"/>
  <c r="P81" i="11"/>
  <c r="O87" i="10"/>
  <c r="BN38" i="9"/>
  <c r="BN46" i="9"/>
  <c r="BN22" i="9"/>
  <c r="BN54" i="9"/>
  <c r="BJ36" i="9"/>
  <c r="BJ44" i="9"/>
  <c r="BJ52" i="9"/>
  <c r="AZ33" i="9"/>
  <c r="AZ49" i="9"/>
  <c r="BP73" i="9"/>
  <c r="BP78" i="9"/>
  <c r="O22" i="10"/>
  <c r="P22" i="11"/>
  <c r="P34" i="11"/>
  <c r="O34" i="10"/>
  <c r="P48" i="11"/>
  <c r="O52" i="10"/>
  <c r="P62" i="11"/>
  <c r="O66" i="10"/>
  <c r="P70" i="11"/>
  <c r="O75" i="10"/>
  <c r="P78" i="11"/>
  <c r="O83" i="10"/>
  <c r="BN72" i="9"/>
  <c r="BN37" i="9"/>
  <c r="BL80" i="9"/>
  <c r="BN26" i="9"/>
  <c r="AZ63" i="9"/>
  <c r="AZ29" i="9"/>
  <c r="AZ45" i="9"/>
  <c r="BN74" i="9"/>
  <c r="AZ59" i="9"/>
  <c r="BL32" i="9"/>
  <c r="BL40" i="9"/>
  <c r="BL64" i="9"/>
  <c r="O21" i="10"/>
  <c r="P21" i="11"/>
  <c r="O39" i="10"/>
  <c r="P39" i="11"/>
  <c r="O57" i="10"/>
  <c r="P53" i="11"/>
  <c r="P65" i="11"/>
  <c r="O70" i="10"/>
  <c r="P77" i="11"/>
  <c r="O82" i="10"/>
  <c r="BJ32" i="9"/>
  <c r="BJ40" i="9"/>
  <c r="BJ48" i="9"/>
  <c r="BJ56" i="9"/>
  <c r="BL36" i="9"/>
  <c r="BL41" i="9"/>
  <c r="BL76" i="9"/>
  <c r="BL24" i="9"/>
  <c r="BJ28" i="9"/>
  <c r="BJ17" i="9" s="1"/>
  <c r="BJ64" i="9"/>
  <c r="BJ59" i="9"/>
  <c r="AZ60" i="9"/>
  <c r="AZ73" i="9"/>
  <c r="BQ63" i="9"/>
  <c r="BJ20" i="9"/>
  <c r="BN60" i="9"/>
  <c r="BQ75" i="9"/>
  <c r="BL44" i="9"/>
  <c r="BL52" i="9"/>
  <c r="BL68" i="9"/>
  <c r="AZ25" i="9"/>
  <c r="AZ41" i="9"/>
  <c r="AZ57" i="9"/>
  <c r="BJ68" i="9"/>
  <c r="BJ76" i="9"/>
  <c r="BJ74" i="9"/>
  <c r="BJ81" i="9"/>
  <c r="P20" i="11"/>
  <c r="O20" i="10"/>
  <c r="O32" i="10"/>
  <c r="P32" i="11"/>
  <c r="P44" i="11"/>
  <c r="O47" i="10"/>
  <c r="O60" i="10"/>
  <c r="P56" i="11"/>
  <c r="P68" i="11"/>
  <c r="O73" i="10"/>
  <c r="P76" i="11"/>
  <c r="O81" i="10"/>
  <c r="BJ62" i="9"/>
  <c r="P35" i="11"/>
  <c r="O35" i="10"/>
  <c r="P49" i="11"/>
  <c r="O53" i="10"/>
  <c r="P63" i="11"/>
  <c r="O67" i="10"/>
  <c r="O76" i="10"/>
  <c r="P71" i="11"/>
  <c r="BN42" i="9"/>
  <c r="BN50" i="9"/>
  <c r="BP21" i="9"/>
  <c r="AZ79" i="9"/>
  <c r="O28" i="10"/>
  <c r="P28" i="11"/>
  <c r="O45" i="10"/>
  <c r="P42" i="11"/>
  <c r="P54" i="11"/>
  <c r="O58" i="10"/>
  <c r="P66" i="11"/>
  <c r="O71" i="10"/>
  <c r="P74" i="11"/>
  <c r="O79" i="10"/>
  <c r="BN49" i="9"/>
  <c r="BL48" i="9"/>
  <c r="BN79" i="9"/>
  <c r="BN34" i="9"/>
  <c r="BN30" i="9"/>
  <c r="BP33" i="9"/>
  <c r="BJ24" i="9"/>
  <c r="AZ32" i="9"/>
  <c r="BN39" i="9"/>
  <c r="BN55" i="9"/>
  <c r="BN81" i="9"/>
  <c r="AZ65" i="9"/>
  <c r="AZ69" i="9"/>
  <c r="BL56" i="9"/>
  <c r="O40" i="10"/>
  <c r="P40" i="11"/>
  <c r="BN77" i="9"/>
  <c r="P31" i="11"/>
  <c r="O31" i="10"/>
  <c r="O51" i="10"/>
  <c r="P47" i="11"/>
  <c r="O63" i="10"/>
  <c r="P59" i="11"/>
  <c r="O74" i="10"/>
  <c r="P69" i="11"/>
  <c r="BP59" i="9"/>
  <c r="BN58" i="9"/>
  <c r="BN62" i="9"/>
  <c r="O54" i="10"/>
  <c r="P50" i="11"/>
  <c r="AZ21" i="9"/>
  <c r="AZ37" i="9"/>
  <c r="AZ53" i="9"/>
  <c r="BN70" i="9"/>
  <c r="BN66" i="9"/>
  <c r="BJ78" i="9"/>
  <c r="J77" i="12"/>
  <c r="BK57" i="24"/>
  <c r="BM57" i="24" s="1"/>
  <c r="BN57" i="24" s="1"/>
  <c r="BK52" i="24"/>
  <c r="AO45" i="24"/>
  <c r="BQ87" i="24"/>
  <c r="BM61" i="24"/>
  <c r="AO64" i="24"/>
  <c r="BM116" i="24"/>
  <c r="AO49" i="24"/>
  <c r="AO138" i="24"/>
  <c r="BA44" i="24"/>
  <c r="AR44" i="24"/>
  <c r="AW44" i="24"/>
  <c r="AT44" i="24"/>
  <c r="AZ44" i="24"/>
  <c r="BS44" i="24" s="1"/>
  <c r="AQ44" i="24"/>
  <c r="AV44" i="24"/>
  <c r="AS44" i="24"/>
  <c r="AY44" i="24"/>
  <c r="AP44" i="24"/>
  <c r="AU44" i="24"/>
  <c r="AX44" i="24"/>
  <c r="BB44" i="24"/>
  <c r="BK44" i="24"/>
  <c r="BB137" i="24"/>
  <c r="AY137" i="24"/>
  <c r="AQ137" i="24"/>
  <c r="AX137" i="24"/>
  <c r="AP137" i="24"/>
  <c r="AU137" i="24"/>
  <c r="AR137" i="24"/>
  <c r="AT137" i="24"/>
  <c r="AZ137" i="24"/>
  <c r="BA137" i="24"/>
  <c r="AS137" i="24"/>
  <c r="AV137" i="24"/>
  <c r="AW137" i="24"/>
  <c r="AO135" i="24"/>
  <c r="BQ115" i="24"/>
  <c r="AO118" i="24"/>
  <c r="AR118" i="24" s="1"/>
  <c r="AO164" i="24"/>
  <c r="AS164" i="24" s="1"/>
  <c r="AK164" i="24"/>
  <c r="BM32" i="24"/>
  <c r="AP57" i="24"/>
  <c r="BA57" i="24"/>
  <c r="AT57" i="24"/>
  <c r="AQ57" i="24"/>
  <c r="BO57" i="24" s="1"/>
  <c r="AV57" i="24"/>
  <c r="BB57" i="24"/>
  <c r="AW57" i="24"/>
  <c r="AR57" i="24"/>
  <c r="AZ57" i="24"/>
  <c r="AY57" i="24"/>
  <c r="AU57" i="24"/>
  <c r="AX57" i="24"/>
  <c r="BS57" i="24" s="1"/>
  <c r="AS57" i="24"/>
  <c r="AW20" i="24"/>
  <c r="AY20" i="24"/>
  <c r="AT20" i="24"/>
  <c r="BB20" i="24"/>
  <c r="AV20" i="24"/>
  <c r="AZ20" i="24"/>
  <c r="AU20" i="24"/>
  <c r="BQ20" i="24" s="1"/>
  <c r="AS20" i="24"/>
  <c r="AX20" i="24"/>
  <c r="BA20" i="24"/>
  <c r="AP20" i="24"/>
  <c r="AR20" i="24"/>
  <c r="AQ20" i="24"/>
  <c r="BM45" i="24"/>
  <c r="AT22" i="24"/>
  <c r="BO22" i="24" s="1"/>
  <c r="AX22" i="24"/>
  <c r="AW22" i="24"/>
  <c r="AY22" i="24"/>
  <c r="AP22" i="24"/>
  <c r="AR22" i="24"/>
  <c r="AU22" i="24"/>
  <c r="AS22" i="24"/>
  <c r="AZ22" i="24"/>
  <c r="BS22" i="24" s="1"/>
  <c r="BB22" i="24"/>
  <c r="AQ22" i="24"/>
  <c r="AV22" i="24"/>
  <c r="BA22" i="24"/>
  <c r="BM49" i="24"/>
  <c r="AW24" i="24"/>
  <c r="BB24" i="24"/>
  <c r="AQ24" i="24"/>
  <c r="BO24" i="24" s="1"/>
  <c r="AU24" i="24"/>
  <c r="AX24" i="24"/>
  <c r="AV24" i="24"/>
  <c r="AZ24" i="24"/>
  <c r="AY24" i="24"/>
  <c r="AS24" i="24"/>
  <c r="BA24" i="24"/>
  <c r="AR24" i="24"/>
  <c r="AP24" i="24"/>
  <c r="AT24" i="24"/>
  <c r="BM41" i="24"/>
  <c r="BM35" i="24"/>
  <c r="AQ25" i="24"/>
  <c r="AV25" i="24"/>
  <c r="AZ25" i="24"/>
  <c r="AR25" i="24"/>
  <c r="BC25" i="24" s="1"/>
  <c r="AU25" i="24"/>
  <c r="BA25" i="24"/>
  <c r="AS25" i="24"/>
  <c r="AY25" i="24"/>
  <c r="AW25" i="24"/>
  <c r="BB25" i="24"/>
  <c r="AT25" i="24"/>
  <c r="AX25" i="24"/>
  <c r="BS25" i="24" s="1"/>
  <c r="AP25" i="24"/>
  <c r="BK25" i="24"/>
  <c r="BM25" i="24" s="1"/>
  <c r="BK20" i="24"/>
  <c r="BM88" i="24"/>
  <c r="BK24" i="24"/>
  <c r="BM24" i="24" s="1"/>
  <c r="BN24" i="24" s="1"/>
  <c r="BK22" i="24"/>
  <c r="BO99" i="24"/>
  <c r="AB159" i="24"/>
  <c r="G159" i="25" s="1"/>
  <c r="BC115" i="24"/>
  <c r="BD115" i="24" s="1"/>
  <c r="BN111" i="24"/>
  <c r="BM44" i="24"/>
  <c r="AO141" i="24"/>
  <c r="AB214" i="24"/>
  <c r="G214" i="25" s="1"/>
  <c r="AB210" i="24"/>
  <c r="G210" i="25" s="1"/>
  <c r="AB198" i="24"/>
  <c r="G198" i="25" s="1"/>
  <c r="AB201" i="24"/>
  <c r="G201" i="25" s="1"/>
  <c r="AB209" i="24"/>
  <c r="G209" i="25" s="1"/>
  <c r="AO158" i="24"/>
  <c r="BN116" i="24"/>
  <c r="AB155" i="24"/>
  <c r="G155" i="25" s="1"/>
  <c r="AK147" i="24"/>
  <c r="AB191" i="24"/>
  <c r="G191" i="25" s="1"/>
  <c r="AO71" i="24"/>
  <c r="AZ71" i="24" s="1"/>
  <c r="AB213" i="24"/>
  <c r="G213" i="25" s="1"/>
  <c r="AB170" i="24"/>
  <c r="G170" i="25" s="1"/>
  <c r="BM64" i="24"/>
  <c r="BO80" i="24"/>
  <c r="BM31" i="24"/>
  <c r="BS110" i="24"/>
  <c r="BC87" i="24"/>
  <c r="BD87" i="24" s="1"/>
  <c r="BS87" i="24"/>
  <c r="AB187" i="24"/>
  <c r="G187" i="25" s="1"/>
  <c r="AO184" i="24"/>
  <c r="AB166" i="24"/>
  <c r="G166" i="25" s="1"/>
  <c r="AO212" i="24"/>
  <c r="AB149" i="24"/>
  <c r="G149" i="25" s="1"/>
  <c r="AB163" i="24"/>
  <c r="G163" i="25" s="1"/>
  <c r="AB189" i="24"/>
  <c r="G189" i="25" s="1"/>
  <c r="AO200" i="24"/>
  <c r="AB172" i="24"/>
  <c r="G172" i="25" s="1"/>
  <c r="AB211" i="24"/>
  <c r="G211" i="25" s="1"/>
  <c r="AO171" i="24"/>
  <c r="AB150" i="24"/>
  <c r="G150" i="25" s="1"/>
  <c r="AB215" i="24"/>
  <c r="G215" i="25" s="1"/>
  <c r="AB179" i="24"/>
  <c r="G179" i="25" s="1"/>
  <c r="AB152" i="24"/>
  <c r="G152" i="25" s="1"/>
  <c r="AO165" i="24"/>
  <c r="AO176" i="24"/>
  <c r="AB185" i="24"/>
  <c r="G185" i="25" s="1"/>
  <c r="AB151" i="24"/>
  <c r="G151" i="25" s="1"/>
  <c r="AB219" i="24"/>
  <c r="G219" i="25" s="1"/>
  <c r="AO216" i="24"/>
  <c r="AO205" i="24"/>
  <c r="BK27" i="24"/>
  <c r="AO192" i="24"/>
  <c r="AB203" i="24"/>
  <c r="G203" i="25" s="1"/>
  <c r="AB161" i="24"/>
  <c r="G161" i="25" s="1"/>
  <c r="AO181" i="24"/>
  <c r="AO160" i="24"/>
  <c r="AO180" i="24"/>
  <c r="AB207" i="24"/>
  <c r="G207" i="25" s="1"/>
  <c r="AO169" i="24"/>
  <c r="AB194" i="24"/>
  <c r="G194" i="25" s="1"/>
  <c r="AO175" i="24"/>
  <c r="AD154" i="24"/>
  <c r="AK154" i="24" s="1"/>
  <c r="AB217" i="24"/>
  <c r="G217" i="25" s="1"/>
  <c r="AO188" i="24"/>
  <c r="AB190" i="24"/>
  <c r="G190" i="25" s="1"/>
  <c r="AB186" i="24"/>
  <c r="G186" i="25" s="1"/>
  <c r="AO173" i="24"/>
  <c r="AO167" i="24"/>
  <c r="AB168" i="24"/>
  <c r="G168" i="25" s="1"/>
  <c r="AB177" i="24"/>
  <c r="G177" i="25" s="1"/>
  <c r="AB178" i="24"/>
  <c r="G178" i="25" s="1"/>
  <c r="AB199" i="24"/>
  <c r="G199" i="25" s="1"/>
  <c r="AO204" i="24"/>
  <c r="AO153" i="24"/>
  <c r="AB195" i="24"/>
  <c r="G195" i="25" s="1"/>
  <c r="AB206" i="24"/>
  <c r="G206" i="25" s="1"/>
  <c r="AO197" i="24"/>
  <c r="AB193" i="24"/>
  <c r="G193" i="25" s="1"/>
  <c r="AB156" i="24"/>
  <c r="G156" i="25" s="1"/>
  <c r="AB202" i="24"/>
  <c r="G202" i="25" s="1"/>
  <c r="AO183" i="24"/>
  <c r="BB164" i="24"/>
  <c r="AU164" i="24"/>
  <c r="AO220" i="24"/>
  <c r="AO157" i="24"/>
  <c r="AB174" i="24"/>
  <c r="G174" i="25" s="1"/>
  <c r="AB162" i="24"/>
  <c r="G162" i="25" s="1"/>
  <c r="AO208" i="24"/>
  <c r="AO196" i="24"/>
  <c r="AB218" i="24"/>
  <c r="G218" i="25" s="1"/>
  <c r="AB182" i="24"/>
  <c r="G182" i="25" s="1"/>
  <c r="BM121" i="24"/>
  <c r="BN121" i="24" s="1"/>
  <c r="BM103" i="24"/>
  <c r="BM34" i="24"/>
  <c r="BN34" i="24" s="1"/>
  <c r="AQ27" i="24"/>
  <c r="AS27" i="24"/>
  <c r="AV27" i="24"/>
  <c r="AU27" i="24"/>
  <c r="AT27" i="24"/>
  <c r="AR27" i="24"/>
  <c r="AX27" i="24"/>
  <c r="BB27" i="24"/>
  <c r="AP27" i="24"/>
  <c r="AY27" i="24"/>
  <c r="AW27" i="24"/>
  <c r="BA27" i="24"/>
  <c r="AZ27" i="24"/>
  <c r="AV48" i="24"/>
  <c r="BB48" i="24"/>
  <c r="AQ48" i="24"/>
  <c r="AU48" i="24"/>
  <c r="AY48" i="24"/>
  <c r="AR48" i="24"/>
  <c r="AW48" i="24"/>
  <c r="AS48" i="24"/>
  <c r="AZ48" i="24"/>
  <c r="BA48" i="24"/>
  <c r="AX48" i="24"/>
  <c r="AT48" i="24"/>
  <c r="AP48" i="24"/>
  <c r="AQ68" i="24"/>
  <c r="AU68" i="24"/>
  <c r="BQ68" i="24" s="1"/>
  <c r="BA68" i="24"/>
  <c r="AV68" i="24"/>
  <c r="BS68" i="24" s="1"/>
  <c r="AY68" i="24"/>
  <c r="AP68" i="24"/>
  <c r="AT68" i="24"/>
  <c r="AZ68" i="24"/>
  <c r="BB68" i="24"/>
  <c r="AW68" i="24"/>
  <c r="AR68" i="24"/>
  <c r="AS68" i="24"/>
  <c r="AV36" i="24"/>
  <c r="BA36" i="24"/>
  <c r="AU36" i="24"/>
  <c r="AS36" i="24"/>
  <c r="AT36" i="24"/>
  <c r="AW36" i="24"/>
  <c r="AQ36" i="24"/>
  <c r="AR36" i="24"/>
  <c r="AX36" i="24"/>
  <c r="AY36" i="24"/>
  <c r="AP36" i="24"/>
  <c r="BB36" i="24"/>
  <c r="AZ36" i="24"/>
  <c r="AU54" i="24"/>
  <c r="AQ54" i="24"/>
  <c r="AP54" i="24"/>
  <c r="AP70" i="24"/>
  <c r="AS70" i="24"/>
  <c r="BA70" i="24"/>
  <c r="AY70" i="24"/>
  <c r="AX70" i="24"/>
  <c r="BB70" i="24"/>
  <c r="AW70" i="24"/>
  <c r="BM40" i="24"/>
  <c r="BN40" i="24" s="1"/>
  <c r="BM63" i="24"/>
  <c r="AX46" i="24"/>
  <c r="AR46" i="24"/>
  <c r="AT46" i="24"/>
  <c r="AY46" i="24"/>
  <c r="AW46" i="24"/>
  <c r="AQ46" i="24"/>
  <c r="AS46" i="24"/>
  <c r="AV46" i="24"/>
  <c r="BM73" i="24"/>
  <c r="BN73" i="24" s="1"/>
  <c r="BQ123" i="24"/>
  <c r="AO42" i="24"/>
  <c r="BK38" i="24"/>
  <c r="BK46" i="24"/>
  <c r="BK68" i="24"/>
  <c r="BK36" i="24"/>
  <c r="BK54" i="24"/>
  <c r="AO63" i="24"/>
  <c r="AO108" i="24"/>
  <c r="BB108" i="24" s="1"/>
  <c r="BK76" i="24"/>
  <c r="BM76" i="24" s="1"/>
  <c r="AO140" i="24"/>
  <c r="AO50" i="24"/>
  <c r="AO40" i="24"/>
  <c r="BK70" i="24"/>
  <c r="BO87" i="24"/>
  <c r="BK71" i="24"/>
  <c r="BM71" i="24" s="1"/>
  <c r="AU127" i="24"/>
  <c r="AX127" i="24"/>
  <c r="AY127" i="24"/>
  <c r="AQ127" i="24"/>
  <c r="AV127" i="24"/>
  <c r="AS127" i="24"/>
  <c r="AZ127" i="24"/>
  <c r="AP127" i="24"/>
  <c r="AW127" i="24"/>
  <c r="BB127" i="24"/>
  <c r="BA127" i="24"/>
  <c r="AR127" i="24"/>
  <c r="AT127" i="24"/>
  <c r="AZ95" i="24"/>
  <c r="AT95" i="24"/>
  <c r="AX95" i="24"/>
  <c r="AP95" i="24"/>
  <c r="AV95" i="24"/>
  <c r="BB95" i="24"/>
  <c r="AU95" i="24"/>
  <c r="AR95" i="24"/>
  <c r="AW95" i="24"/>
  <c r="AS95" i="24"/>
  <c r="AY95" i="24"/>
  <c r="AQ95" i="24"/>
  <c r="BA95" i="24"/>
  <c r="AQ124" i="24"/>
  <c r="AU124" i="24"/>
  <c r="AS124" i="24"/>
  <c r="BB124" i="24"/>
  <c r="AY124" i="24"/>
  <c r="AW124" i="24"/>
  <c r="AP124" i="24"/>
  <c r="BA124" i="24"/>
  <c r="AV124" i="24"/>
  <c r="AT124" i="24"/>
  <c r="AR124" i="24"/>
  <c r="AZ124" i="24"/>
  <c r="AX124" i="24"/>
  <c r="AO96" i="24"/>
  <c r="AO136" i="24"/>
  <c r="AO139" i="24"/>
  <c r="AY118" i="24"/>
  <c r="AZ118" i="24"/>
  <c r="AS118" i="24"/>
  <c r="AV118" i="24"/>
  <c r="BA118" i="24"/>
  <c r="AU118" i="24"/>
  <c r="BB118" i="24"/>
  <c r="AX118" i="24"/>
  <c r="AW118" i="24"/>
  <c r="AT118" i="24"/>
  <c r="AQ118" i="24"/>
  <c r="AX148" i="24"/>
  <c r="AR148" i="24"/>
  <c r="AY148" i="24"/>
  <c r="AQ148" i="24"/>
  <c r="AP148" i="24"/>
  <c r="AT148" i="24"/>
  <c r="AZ148" i="24"/>
  <c r="AS148" i="24"/>
  <c r="BA148" i="24"/>
  <c r="AU148" i="24"/>
  <c r="BB148" i="24"/>
  <c r="AV148" i="24"/>
  <c r="AW148" i="24"/>
  <c r="AK131" i="24"/>
  <c r="BM108" i="24"/>
  <c r="BK117" i="24"/>
  <c r="AO117" i="24"/>
  <c r="AK129" i="24"/>
  <c r="AK91" i="24"/>
  <c r="AK72" i="24"/>
  <c r="BK82" i="24"/>
  <c r="AO82" i="24"/>
  <c r="AO102" i="24"/>
  <c r="AK135" i="24"/>
  <c r="AO77" i="24"/>
  <c r="BK77" i="24"/>
  <c r="BK125" i="24"/>
  <c r="BK74" i="24"/>
  <c r="AO132" i="24"/>
  <c r="AO88" i="24"/>
  <c r="BK124" i="24"/>
  <c r="AX93" i="24"/>
  <c r="AR93" i="24"/>
  <c r="AZ93" i="24"/>
  <c r="AV93" i="24"/>
  <c r="AT93" i="24"/>
  <c r="BB93" i="24"/>
  <c r="BA93" i="24"/>
  <c r="AS93" i="24"/>
  <c r="AW93" i="24"/>
  <c r="AU93" i="24"/>
  <c r="AP93" i="24"/>
  <c r="AQ93" i="24"/>
  <c r="AY93" i="24"/>
  <c r="AK144" i="24"/>
  <c r="BK127" i="24"/>
  <c r="AO121" i="24"/>
  <c r="BK118" i="24"/>
  <c r="AO131" i="24"/>
  <c r="BK131" i="24"/>
  <c r="AP108" i="24"/>
  <c r="AS108" i="24"/>
  <c r="AR108" i="24"/>
  <c r="AY108" i="24"/>
  <c r="AZ108" i="24"/>
  <c r="AU108" i="24"/>
  <c r="AX108" i="24"/>
  <c r="AQ108" i="24"/>
  <c r="AS141" i="24"/>
  <c r="AW141" i="24"/>
  <c r="AR141" i="24"/>
  <c r="BB141" i="24"/>
  <c r="BA141" i="24"/>
  <c r="AQ141" i="24"/>
  <c r="AX141" i="24"/>
  <c r="AZ141" i="24"/>
  <c r="AT141" i="24"/>
  <c r="AV141" i="24"/>
  <c r="AP141" i="24"/>
  <c r="AY141" i="24"/>
  <c r="AU141" i="24"/>
  <c r="AQ129" i="24"/>
  <c r="AR129" i="24"/>
  <c r="AV129" i="24"/>
  <c r="AZ129" i="24"/>
  <c r="AW129" i="24"/>
  <c r="BA129" i="24"/>
  <c r="AY129" i="24"/>
  <c r="AT129" i="24"/>
  <c r="AP129" i="24"/>
  <c r="AS129" i="24"/>
  <c r="AU129" i="24"/>
  <c r="AX129" i="24"/>
  <c r="BB129" i="24"/>
  <c r="BK90" i="24"/>
  <c r="BK91" i="24"/>
  <c r="AO91" i="24"/>
  <c r="AO73" i="24"/>
  <c r="AO72" i="24"/>
  <c r="BK72" i="24"/>
  <c r="AK103" i="24"/>
  <c r="AK145" i="24"/>
  <c r="AZ138" i="24"/>
  <c r="AX138" i="24"/>
  <c r="AV138" i="24"/>
  <c r="AS138" i="24"/>
  <c r="AU138" i="24"/>
  <c r="BB138" i="24"/>
  <c r="BA138" i="24"/>
  <c r="AY138" i="24"/>
  <c r="AR138" i="24"/>
  <c r="AP138" i="24"/>
  <c r="AT138" i="24"/>
  <c r="AW138" i="24"/>
  <c r="AQ138" i="24"/>
  <c r="AX135" i="24"/>
  <c r="AT135" i="24"/>
  <c r="AS135" i="24"/>
  <c r="BB135" i="24"/>
  <c r="AP135" i="24"/>
  <c r="AU135" i="24"/>
  <c r="AQ135" i="24"/>
  <c r="AY135" i="24"/>
  <c r="AR135" i="24"/>
  <c r="AV135" i="24"/>
  <c r="AW135" i="24"/>
  <c r="BA135" i="24"/>
  <c r="AZ135" i="24"/>
  <c r="AK92" i="24"/>
  <c r="AU98" i="24"/>
  <c r="BB98" i="24"/>
  <c r="BA98" i="24"/>
  <c r="AX98" i="24"/>
  <c r="AS98" i="24"/>
  <c r="AT98" i="24"/>
  <c r="AV98" i="24"/>
  <c r="AW98" i="24"/>
  <c r="AY98" i="24"/>
  <c r="AR98" i="24"/>
  <c r="AP98" i="24"/>
  <c r="AZ98" i="24"/>
  <c r="AQ98" i="24"/>
  <c r="AK105" i="24"/>
  <c r="AK140" i="24"/>
  <c r="AK134" i="24"/>
  <c r="BK93" i="24"/>
  <c r="AO144" i="24"/>
  <c r="BK129" i="24"/>
  <c r="AO128" i="24"/>
  <c r="BM109" i="24"/>
  <c r="AK146" i="24"/>
  <c r="AU85" i="24"/>
  <c r="BA85" i="24"/>
  <c r="AQ85" i="24"/>
  <c r="AZ85" i="24"/>
  <c r="AV85" i="24"/>
  <c r="AY85" i="24"/>
  <c r="AX85" i="24"/>
  <c r="AT85" i="24"/>
  <c r="AR85" i="24"/>
  <c r="AS85" i="24"/>
  <c r="AW85" i="24"/>
  <c r="AP85" i="24"/>
  <c r="BB85" i="24"/>
  <c r="AO103" i="24"/>
  <c r="AO145" i="24"/>
  <c r="AK138" i="24"/>
  <c r="AK143" i="24"/>
  <c r="BK92" i="24"/>
  <c r="AO92" i="24"/>
  <c r="BK98" i="24"/>
  <c r="AO105" i="24"/>
  <c r="BK105" i="24"/>
  <c r="AW140" i="24"/>
  <c r="AV140" i="24"/>
  <c r="BA140" i="24"/>
  <c r="AO134" i="24"/>
  <c r="AO116" i="24"/>
  <c r="AK71" i="24"/>
  <c r="BK96" i="24"/>
  <c r="AO142" i="24"/>
  <c r="AO133" i="24"/>
  <c r="BK95" i="24"/>
  <c r="AO90" i="24"/>
  <c r="AZ76" i="24"/>
  <c r="AT76" i="24"/>
  <c r="AP76" i="24"/>
  <c r="AS76" i="24"/>
  <c r="AV76" i="24"/>
  <c r="AX76" i="24"/>
  <c r="BB76" i="24"/>
  <c r="AR76" i="24"/>
  <c r="AQ76" i="24"/>
  <c r="AU76" i="24"/>
  <c r="AY76" i="24"/>
  <c r="AW76" i="24"/>
  <c r="BA76" i="24"/>
  <c r="AO109" i="24"/>
  <c r="AO146" i="24"/>
  <c r="BK85" i="24"/>
  <c r="BK102" i="24"/>
  <c r="AO143" i="24"/>
  <c r="AK77" i="24"/>
  <c r="AO125" i="24"/>
  <c r="AO74" i="24"/>
  <c r="BK132" i="24"/>
  <c r="BO104" i="24"/>
  <c r="BP104" i="24" s="1"/>
  <c r="BC84" i="24"/>
  <c r="BN97" i="24"/>
  <c r="BC99" i="24"/>
  <c r="BD99" i="24" s="1"/>
  <c r="BS123" i="24"/>
  <c r="BC83" i="24"/>
  <c r="BD83" i="24" s="1"/>
  <c r="BS99" i="24"/>
  <c r="BQ110" i="24"/>
  <c r="BN112" i="24"/>
  <c r="AD67" i="24"/>
  <c r="BK67" i="24" s="1"/>
  <c r="AD56" i="24"/>
  <c r="AO56" i="24" s="1"/>
  <c r="AD21" i="24"/>
  <c r="AO21" i="24" s="1"/>
  <c r="AK34" i="24"/>
  <c r="AO34" i="24"/>
  <c r="AK27" i="24"/>
  <c r="AK48" i="24"/>
  <c r="BK48" i="24"/>
  <c r="AK53" i="24"/>
  <c r="AK38" i="24"/>
  <c r="AK26" i="24"/>
  <c r="AO26" i="24"/>
  <c r="BK26" i="24"/>
  <c r="AK68" i="24"/>
  <c r="AK36" i="24"/>
  <c r="AK54" i="24"/>
  <c r="AK70" i="24"/>
  <c r="AK55" i="24"/>
  <c r="AO55" i="24"/>
  <c r="BK55" i="24"/>
  <c r="AK40" i="24"/>
  <c r="AK42" i="24"/>
  <c r="AK63" i="24"/>
  <c r="AK31" i="24"/>
  <c r="AO31" i="24"/>
  <c r="AK30" i="24"/>
  <c r="BK30" i="24"/>
  <c r="AK60" i="24"/>
  <c r="AO60" i="24"/>
  <c r="BK60" i="24"/>
  <c r="AK35" i="24"/>
  <c r="AO35" i="24"/>
  <c r="AK25" i="24"/>
  <c r="AK43" i="24"/>
  <c r="BK43" i="24"/>
  <c r="AK39" i="24"/>
  <c r="BK39" i="24"/>
  <c r="AO39" i="24"/>
  <c r="AD37" i="24"/>
  <c r="BK37" i="24" s="1"/>
  <c r="AD65" i="24"/>
  <c r="AO65" i="24" s="1"/>
  <c r="AO53" i="24"/>
  <c r="AD58" i="24"/>
  <c r="AD66" i="24"/>
  <c r="BK66" i="24" s="1"/>
  <c r="BO111" i="24"/>
  <c r="AD33" i="24"/>
  <c r="AO33" i="24" s="1"/>
  <c r="AD51" i="24"/>
  <c r="BK51" i="24" s="1"/>
  <c r="BK53" i="24"/>
  <c r="AK23" i="24"/>
  <c r="BK23" i="24"/>
  <c r="AO23" i="24"/>
  <c r="AK64" i="24"/>
  <c r="AK32" i="24"/>
  <c r="AO32" i="24"/>
  <c r="AK29" i="24"/>
  <c r="BK29" i="24"/>
  <c r="AO29" i="24"/>
  <c r="AK61" i="24"/>
  <c r="AO61" i="24"/>
  <c r="AK57" i="24"/>
  <c r="AK52" i="24"/>
  <c r="AK20" i="24"/>
  <c r="AK45" i="24"/>
  <c r="AK22" i="24"/>
  <c r="AK49" i="24"/>
  <c r="AK24" i="24"/>
  <c r="AK41" i="24"/>
  <c r="AO41" i="24"/>
  <c r="AK62" i="24"/>
  <c r="BK62" i="24"/>
  <c r="AO62" i="24"/>
  <c r="AK69" i="24"/>
  <c r="BK69" i="24"/>
  <c r="AO69" i="24"/>
  <c r="AK44" i="24"/>
  <c r="AK46" i="24"/>
  <c r="AK47" i="24"/>
  <c r="AO47" i="24"/>
  <c r="BK47" i="24"/>
  <c r="AK59" i="24"/>
  <c r="AO59" i="24"/>
  <c r="BK59" i="24"/>
  <c r="AK50" i="24"/>
  <c r="BQ54" i="24"/>
  <c r="AX68" i="24"/>
  <c r="AV70" i="24"/>
  <c r="AQ70" i="24"/>
  <c r="AZ70" i="24"/>
  <c r="AU46" i="24"/>
  <c r="AT70" i="24"/>
  <c r="AZ46" i="24"/>
  <c r="BA46" i="24"/>
  <c r="AR54" i="24"/>
  <c r="AY54" i="24"/>
  <c r="AZ54" i="24"/>
  <c r="AV54" i="24"/>
  <c r="AS54" i="24"/>
  <c r="BB54" i="24"/>
  <c r="AT54" i="24"/>
  <c r="AX54" i="24"/>
  <c r="BA54" i="24"/>
  <c r="BN80" i="24"/>
  <c r="BN94" i="24"/>
  <c r="AV42" i="24"/>
  <c r="AX42" i="24"/>
  <c r="AQ42" i="24"/>
  <c r="AT42" i="24"/>
  <c r="AS42" i="24"/>
  <c r="AW42" i="24"/>
  <c r="AZ42" i="24"/>
  <c r="AU42" i="24"/>
  <c r="AP42" i="24"/>
  <c r="AR42" i="24"/>
  <c r="AY42" i="24"/>
  <c r="BA42" i="24"/>
  <c r="BB42" i="24"/>
  <c r="BK33" i="24"/>
  <c r="BB30" i="24"/>
  <c r="AY30" i="24"/>
  <c r="AZ30" i="24"/>
  <c r="AX30" i="24"/>
  <c r="AQ30" i="24"/>
  <c r="AS30" i="24"/>
  <c r="AT30" i="24"/>
  <c r="AR30" i="24"/>
  <c r="AV30" i="24"/>
  <c r="AU30" i="24"/>
  <c r="AP30" i="24"/>
  <c r="BA30" i="24"/>
  <c r="AW30" i="24"/>
  <c r="AT52" i="24"/>
  <c r="AQ52" i="24"/>
  <c r="AW52" i="24"/>
  <c r="AZ52" i="24"/>
  <c r="BB52" i="24"/>
  <c r="AU52" i="24"/>
  <c r="AX52" i="24"/>
  <c r="AS52" i="24"/>
  <c r="AR52" i="24"/>
  <c r="BA52" i="24"/>
  <c r="AZ38" i="24"/>
  <c r="BA38" i="24"/>
  <c r="AV38" i="24"/>
  <c r="AR38" i="24"/>
  <c r="AS38" i="24"/>
  <c r="AT38" i="24"/>
  <c r="AQ38" i="24"/>
  <c r="AP38" i="24"/>
  <c r="AW38" i="24"/>
  <c r="AU38" i="24"/>
  <c r="BB38" i="24"/>
  <c r="AX38" i="24"/>
  <c r="AY38" i="24"/>
  <c r="AZ50" i="24"/>
  <c r="AU50" i="24"/>
  <c r="AX50" i="24"/>
  <c r="AQ50" i="24"/>
  <c r="AR50" i="24"/>
  <c r="AT50" i="24"/>
  <c r="BA50" i="24"/>
  <c r="AS50" i="24"/>
  <c r="AP50" i="24"/>
  <c r="BB50" i="24"/>
  <c r="AV50" i="24"/>
  <c r="AY50" i="24"/>
  <c r="AW50" i="24"/>
  <c r="AP46" i="24"/>
  <c r="BB46" i="24"/>
  <c r="AW54" i="24"/>
  <c r="AP52" i="24"/>
  <c r="AV43" i="24"/>
  <c r="AS43" i="24"/>
  <c r="AT43" i="24"/>
  <c r="AP43" i="24"/>
  <c r="AW43" i="24"/>
  <c r="BB43" i="24"/>
  <c r="AQ43" i="24"/>
  <c r="AX43" i="24"/>
  <c r="AU43" i="24"/>
  <c r="BA43" i="24"/>
  <c r="AR43" i="24"/>
  <c r="AY43" i="24"/>
  <c r="AZ43" i="24"/>
  <c r="BM38" i="24"/>
  <c r="BM50" i="24"/>
  <c r="AV52" i="24"/>
  <c r="BM42" i="24"/>
  <c r="AR70" i="24"/>
  <c r="AU70" i="24"/>
  <c r="BO115" i="24"/>
  <c r="BN83" i="24"/>
  <c r="BN78" i="24"/>
  <c r="BC94" i="24"/>
  <c r="BD94" i="24" s="1"/>
  <c r="BS104" i="24"/>
  <c r="BS111" i="24"/>
  <c r="BN107" i="24"/>
  <c r="BP87" i="24"/>
  <c r="BN28" i="24"/>
  <c r="BO119" i="24"/>
  <c r="BN106" i="24"/>
  <c r="BN35" i="24"/>
  <c r="BQ57" i="24"/>
  <c r="BQ107" i="24"/>
  <c r="BD80" i="24"/>
  <c r="BQ27" i="24"/>
  <c r="BQ25" i="24"/>
  <c r="BQ24" i="24"/>
  <c r="BP111" i="24"/>
  <c r="BQ44" i="24"/>
  <c r="BQ114" i="24"/>
  <c r="BQ119" i="24"/>
  <c r="BQ78" i="24"/>
  <c r="BN64" i="24"/>
  <c r="BN104" i="24"/>
  <c r="BN79" i="24"/>
  <c r="BC123" i="24"/>
  <c r="BN100" i="24"/>
  <c r="BN49" i="24"/>
  <c r="BP84" i="24"/>
  <c r="BC75" i="24"/>
  <c r="BQ28" i="24"/>
  <c r="BQ112" i="24"/>
  <c r="BN45" i="24"/>
  <c r="BQ100" i="24"/>
  <c r="BQ122" i="24"/>
  <c r="BC119" i="24"/>
  <c r="BQ126" i="24"/>
  <c r="BC111" i="24"/>
  <c r="BN84" i="24"/>
  <c r="BN123" i="24"/>
  <c r="BN63" i="24"/>
  <c r="BQ89" i="24"/>
  <c r="BN87" i="24"/>
  <c r="BC112" i="24"/>
  <c r="BP83" i="24"/>
  <c r="BS75" i="24"/>
  <c r="BQ97" i="24"/>
  <c r="BQ36" i="24"/>
  <c r="BQ94" i="24"/>
  <c r="BP110" i="24"/>
  <c r="BP99" i="24"/>
  <c r="BN81" i="24"/>
  <c r="BP115" i="24"/>
  <c r="BN114" i="24"/>
  <c r="BN101" i="24"/>
  <c r="BN122" i="24"/>
  <c r="BN41" i="24"/>
  <c r="BO44" i="24"/>
  <c r="BD110" i="24"/>
  <c r="BP80" i="24"/>
  <c r="BQ106" i="24"/>
  <c r="BQ86" i="24"/>
  <c r="BN75" i="24"/>
  <c r="BQ101" i="24"/>
  <c r="BN110" i="24"/>
  <c r="BN32" i="24"/>
  <c r="BN61" i="24"/>
  <c r="BN113" i="24"/>
  <c r="BQ79" i="24"/>
  <c r="BQ22" i="24"/>
  <c r="BQ130" i="24"/>
  <c r="BC97" i="24"/>
  <c r="BC81" i="24"/>
  <c r="BC104" i="24"/>
  <c r="BQ113" i="24"/>
  <c r="BQ120" i="24"/>
  <c r="BN89" i="24"/>
  <c r="BP123" i="24"/>
  <c r="BQ81" i="24"/>
  <c r="BQ48" i="24"/>
  <c r="BQ111" i="24"/>
  <c r="O20" i="25"/>
  <c r="BQ104" i="24"/>
  <c r="BN99" i="24"/>
  <c r="B11" i="6"/>
  <c r="AH20" i="5"/>
  <c r="AJ29" i="5"/>
  <c r="AJ22" i="5"/>
  <c r="AG35" i="5"/>
  <c r="AJ35" i="5"/>
  <c r="AB23" i="5"/>
  <c r="AG23" i="5" s="1"/>
  <c r="AB24" i="5"/>
  <c r="AB26" i="5"/>
  <c r="U16" i="5"/>
  <c r="Y15" i="5"/>
  <c r="J24" i="5"/>
  <c r="AB28" i="5"/>
  <c r="AF34" i="5"/>
  <c r="AJ34" i="5"/>
  <c r="AI34" i="5"/>
  <c r="AH25" i="5"/>
  <c r="AI25" i="5"/>
  <c r="AB25" i="5"/>
  <c r="AB21" i="5"/>
  <c r="AK30" i="5"/>
  <c r="AB33" i="5"/>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AC114" i="18"/>
  <c r="AC132" i="18"/>
  <c r="AC140" i="18"/>
  <c r="AC156" i="18"/>
  <c r="AC184" i="18"/>
  <c r="AC139" i="18"/>
  <c r="AC113" i="18"/>
  <c r="AC127" i="18"/>
  <c r="AC121" i="18"/>
  <c r="AC119" i="18"/>
  <c r="AC150" i="18"/>
  <c r="AC172" i="18"/>
  <c r="AC177" i="18"/>
  <c r="AC145" i="18"/>
  <c r="AC130" i="18"/>
  <c r="AC120" i="18"/>
  <c r="AC137" i="18"/>
  <c r="AC181" i="18"/>
  <c r="AC165" i="18"/>
  <c r="AC142" i="18"/>
  <c r="AC162" i="18"/>
  <c r="AC179" i="18"/>
  <c r="AC196" i="18"/>
  <c r="AC190" i="18"/>
  <c r="AC118" i="18"/>
  <c r="AC144" i="18"/>
  <c r="AC115" i="18"/>
  <c r="AC168" i="18"/>
  <c r="AC146" i="18"/>
  <c r="AC143" i="18"/>
  <c r="AC159" i="18"/>
  <c r="AC129" i="18"/>
  <c r="AC161" i="18"/>
  <c r="AC188" i="18"/>
  <c r="AC200" i="18"/>
  <c r="AC128" i="18"/>
  <c r="AC141" i="18"/>
  <c r="AC157" i="18"/>
  <c r="AC149" i="18"/>
  <c r="AC171" i="18"/>
  <c r="AC189" i="18"/>
  <c r="AC117" i="18"/>
  <c r="AC133" i="18"/>
  <c r="AC125" i="18"/>
  <c r="AC194" i="18"/>
  <c r="AC152" i="18"/>
  <c r="AC197" i="18"/>
  <c r="J27" i="18"/>
  <c r="J70" i="18"/>
  <c r="AF14" i="18"/>
  <c r="J44" i="18"/>
  <c r="J69" i="18"/>
  <c r="J97" i="18"/>
  <c r="AB42" i="18"/>
  <c r="AB96" i="18"/>
  <c r="AB102" i="18"/>
  <c r="AB93" i="18"/>
  <c r="AB87" i="18"/>
  <c r="AB94" i="18"/>
  <c r="J96" i="18"/>
  <c r="AB74" i="18"/>
  <c r="AB91" i="18"/>
  <c r="J25" i="18"/>
  <c r="J51" i="18"/>
  <c r="J46" i="18"/>
  <c r="AB52" i="18"/>
  <c r="AB64" i="18"/>
  <c r="AB72" i="18"/>
  <c r="AB77" i="18"/>
  <c r="AB85" i="18"/>
  <c r="AB20" i="18"/>
  <c r="AB46" i="18"/>
  <c r="AB58" i="18"/>
  <c r="AB73" i="18"/>
  <c r="AB86" i="18"/>
  <c r="AB23" i="18"/>
  <c r="AB29" i="18"/>
  <c r="AB36" i="18"/>
  <c r="AB95" i="18"/>
  <c r="AB47" i="18"/>
  <c r="AB108" i="18"/>
  <c r="AB37" i="18"/>
  <c r="AB49" i="18"/>
  <c r="AB62" i="18"/>
  <c r="AB44" i="18"/>
  <c r="AB70" i="18"/>
  <c r="AB103" i="18"/>
  <c r="AB28" i="18"/>
  <c r="AB22" i="18"/>
  <c r="AB26" i="18"/>
  <c r="AB84" i="18"/>
  <c r="J23" i="18"/>
  <c r="J65" i="18"/>
  <c r="J80" i="18"/>
  <c r="J31" i="18"/>
  <c r="J49" i="18"/>
  <c r="J20" i="18"/>
  <c r="J109" i="18"/>
  <c r="J72" i="18"/>
  <c r="J24" i="18"/>
  <c r="AB101" i="18"/>
  <c r="AB100" i="18"/>
  <c r="AB104" i="18"/>
  <c r="AB60" i="18"/>
  <c r="AB88" i="18"/>
  <c r="AB51" i="18"/>
  <c r="AB82" i="18"/>
  <c r="AB106" i="18"/>
  <c r="AB25" i="18"/>
  <c r="AB32" i="18"/>
  <c r="AB24" i="18"/>
  <c r="AB41" i="18"/>
  <c r="J57" i="18"/>
  <c r="J91" i="18"/>
  <c r="AB48" i="18"/>
  <c r="AB55" i="18"/>
  <c r="AB61" i="18"/>
  <c r="AB68" i="18"/>
  <c r="AB81" i="18"/>
  <c r="AB89" i="18"/>
  <c r="AB53" i="18"/>
  <c r="AB65" i="18"/>
  <c r="AB78" i="18"/>
  <c r="AB33" i="18"/>
  <c r="AB92" i="18"/>
  <c r="AB99" i="18"/>
  <c r="AB34" i="18"/>
  <c r="AB97" i="18"/>
  <c r="AB30" i="18"/>
  <c r="AB43" i="18"/>
  <c r="AB56" i="18"/>
  <c r="AB69" i="18"/>
  <c r="AB35" i="18"/>
  <c r="AB57" i="18"/>
  <c r="AB83" i="18"/>
  <c r="AB105" i="18"/>
  <c r="AB59" i="18"/>
  <c r="AB67" i="18"/>
  <c r="AB27" i="18"/>
  <c r="AB109" i="18"/>
  <c r="AB90" i="18"/>
  <c r="AB76" i="18"/>
  <c r="AB71" i="18"/>
  <c r="AB38" i="18"/>
  <c r="AB98" i="18"/>
  <c r="AB39" i="18"/>
  <c r="AB40" i="18"/>
  <c r="AB50" i="18"/>
  <c r="AB45" i="18"/>
  <c r="AB75" i="18"/>
  <c r="AB63" i="18"/>
  <c r="Z21" i="18"/>
  <c r="Z31" i="18"/>
  <c r="Z66" i="18"/>
  <c r="Z79" i="18"/>
  <c r="Z107" i="18"/>
  <c r="Z54" i="18"/>
  <c r="Z80" i="18"/>
  <c r="AH14" i="18"/>
  <c r="AG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H66" i="21"/>
  <c r="AC66" i="21"/>
  <c r="AG66" i="21"/>
  <c r="AJ66" i="21"/>
  <c r="AF66" i="21"/>
  <c r="AI66" i="21"/>
  <c r="AE66" i="21"/>
  <c r="AI95" i="21"/>
  <c r="AG95"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5"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BC23" i="12"/>
  <c r="BC50" i="12"/>
  <c r="BC54" i="12"/>
  <c r="BC46" i="12"/>
  <c r="BC33" i="12"/>
  <c r="BC35" i="12"/>
  <c r="BC68" i="12"/>
  <c r="BC74" i="12"/>
  <c r="BC100" i="12"/>
  <c r="BC31" i="12"/>
  <c r="BC69" i="12"/>
  <c r="BC58" i="12"/>
  <c r="BC79" i="12"/>
  <c r="BC87" i="12"/>
  <c r="BC59" i="12"/>
  <c r="BC51" i="12"/>
  <c r="J42" i="12"/>
  <c r="J55" i="12"/>
  <c r="J58" i="12"/>
  <c r="J76" i="12"/>
  <c r="J90" i="12"/>
  <c r="J23" i="12"/>
  <c r="J45" i="12"/>
  <c r="J62" i="12"/>
  <c r="J96" i="12"/>
  <c r="BC39" i="12"/>
  <c r="BC38" i="12"/>
  <c r="BC60" i="12"/>
  <c r="BC95" i="12"/>
  <c r="BC96" i="12"/>
  <c r="BC36" i="12"/>
  <c r="BC66" i="12"/>
  <c r="BC81" i="12"/>
  <c r="BC91" i="12"/>
  <c r="T14" i="12"/>
  <c r="BC73" i="12"/>
  <c r="BC72" i="12"/>
  <c r="BC27" i="12"/>
  <c r="BC76" i="12"/>
  <c r="BC98" i="12"/>
  <c r="BC43" i="12"/>
  <c r="BC24" i="12"/>
  <c r="BC22" i="12"/>
  <c r="BC34" i="12"/>
  <c r="BC40" i="12"/>
  <c r="BC56" i="12"/>
  <c r="BC90" i="12"/>
  <c r="J98" i="12"/>
  <c r="J36" i="12"/>
  <c r="J54" i="12"/>
  <c r="J41" i="12"/>
  <c r="J80" i="12"/>
  <c r="J87" i="12"/>
  <c r="BC37" i="12"/>
  <c r="BC62" i="12"/>
  <c r="BC82" i="12"/>
  <c r="BC26" i="12"/>
  <c r="BC41" i="12"/>
  <c r="BC47" i="12"/>
  <c r="BC48" i="12"/>
  <c r="BC78" i="12"/>
  <c r="BC61" i="12"/>
  <c r="BC71" i="12"/>
  <c r="BC97" i="12"/>
  <c r="BC28" i="12"/>
  <c r="BC52" i="12"/>
  <c r="BC57" i="12"/>
  <c r="BC64" i="12"/>
  <c r="BC80" i="12"/>
  <c r="BC92" i="12"/>
  <c r="BC88" i="12"/>
  <c r="J59" i="12"/>
  <c r="J72" i="12"/>
  <c r="J24" i="12"/>
  <c r="J34" i="12"/>
  <c r="J63" i="12"/>
  <c r="J46" i="12"/>
  <c r="BC63" i="12"/>
  <c r="BC32" i="12"/>
  <c r="BC70" i="12"/>
  <c r="BC65" i="12"/>
  <c r="BC85" i="12"/>
  <c r="BC99" i="12"/>
  <c r="BC21" i="12"/>
  <c r="BC25" i="12"/>
  <c r="BC29" i="12"/>
  <c r="BC42" i="12"/>
  <c r="BC75" i="12"/>
  <c r="BC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C89" i="24"/>
  <c r="BK73" i="26"/>
  <c r="BO73" i="26"/>
  <c r="BK41" i="26"/>
  <c r="BK22" i="26"/>
  <c r="AY27" i="26"/>
  <c r="AY93" i="26"/>
  <c r="AY29" i="26"/>
  <c r="AY38" i="26"/>
  <c r="AY70" i="26"/>
  <c r="BS119" i="24"/>
  <c r="BK77" i="26"/>
  <c r="AY115" i="26"/>
  <c r="AY119" i="26"/>
  <c r="AY131" i="26"/>
  <c r="BK37" i="26"/>
  <c r="AY129" i="26"/>
  <c r="BC78" i="24"/>
  <c r="AY123" i="26"/>
  <c r="AY61" i="26"/>
  <c r="BO87" i="26"/>
  <c r="BO111" i="26"/>
  <c r="AY85" i="26"/>
  <c r="BO85" i="26"/>
  <c r="BO122" i="26"/>
  <c r="AY130" i="26"/>
  <c r="BO49" i="26"/>
  <c r="AY35" i="26"/>
  <c r="AY122" i="26"/>
  <c r="AY63" i="26"/>
  <c r="AY59" i="26"/>
  <c r="BK66" i="26"/>
  <c r="AY36" i="26"/>
  <c r="BC147" i="24"/>
  <c r="BK127" i="26"/>
  <c r="BO116" i="26"/>
  <c r="BK113" i="26"/>
  <c r="BO113" i="26"/>
  <c r="BO81" i="24"/>
  <c r="BO77" i="26"/>
  <c r="AY20" i="26"/>
  <c r="AY72" i="26"/>
  <c r="BK111" i="26"/>
  <c r="AY82" i="26"/>
  <c r="BK25" i="26"/>
  <c r="BO25" i="26"/>
  <c r="BK95" i="26"/>
  <c r="BK104" i="26"/>
  <c r="AY104" i="26"/>
  <c r="BK39" i="26"/>
  <c r="BO101" i="24"/>
  <c r="BC101" i="24"/>
  <c r="BO119" i="26"/>
  <c r="BO135" i="26"/>
  <c r="BK135" i="26"/>
  <c r="AY135" i="26"/>
  <c r="BO118" i="26"/>
  <c r="AY67" i="26"/>
  <c r="BO35" i="26"/>
  <c r="BK102" i="26"/>
  <c r="AY102" i="26"/>
  <c r="AY69" i="26"/>
  <c r="BO69" i="26"/>
  <c r="BO144" i="26"/>
  <c r="BO31" i="26"/>
  <c r="BK106" i="26"/>
  <c r="AY106" i="26"/>
  <c r="AY74" i="26"/>
  <c r="BO129" i="26"/>
  <c r="AG18" i="26"/>
  <c r="AG16" i="26"/>
  <c r="AG15" i="26"/>
  <c r="BO28" i="26"/>
  <c r="BO130" i="24"/>
  <c r="BC130" i="24"/>
  <c r="BS20" i="24"/>
  <c r="BO112" i="24"/>
  <c r="AY95" i="26"/>
  <c r="BK87" i="26"/>
  <c r="BO108" i="26"/>
  <c r="BO25" i="24"/>
  <c r="BK109" i="26"/>
  <c r="BO97" i="26"/>
  <c r="BO33" i="26"/>
  <c r="BK98" i="26"/>
  <c r="AY98" i="26"/>
  <c r="BK88" i="26"/>
  <c r="AY88" i="26"/>
  <c r="BO36" i="26"/>
  <c r="BO143" i="26"/>
  <c r="BO142" i="26"/>
  <c r="BO91" i="26"/>
  <c r="AY83" i="26"/>
  <c r="BS100" i="24"/>
  <c r="BK101" i="26"/>
  <c r="AY37" i="26"/>
  <c r="BK21" i="26"/>
  <c r="BK116" i="26"/>
  <c r="AY116" i="26"/>
  <c r="BK47" i="26"/>
  <c r="BO82" i="26"/>
  <c r="BO86" i="24"/>
  <c r="BK99" i="26"/>
  <c r="BO139" i="26"/>
  <c r="BK133" i="26"/>
  <c r="AY133" i="26"/>
  <c r="AY142" i="26"/>
  <c r="BK89" i="26"/>
  <c r="AY41" i="26"/>
  <c r="AY34" i="26"/>
  <c r="BS114" i="24"/>
  <c r="BO114" i="24"/>
  <c r="BC114" i="24"/>
  <c r="BO78" i="24"/>
  <c r="BO75" i="26"/>
  <c r="BO115" i="26"/>
  <c r="BK146" i="26"/>
  <c r="BO95" i="26"/>
  <c r="BO104" i="26"/>
  <c r="BK71" i="26"/>
  <c r="BO71" i="26"/>
  <c r="BO39" i="26"/>
  <c r="BS101" i="24"/>
  <c r="BO105" i="26"/>
  <c r="BK105" i="26"/>
  <c r="BK49" i="26"/>
  <c r="BK96" i="26"/>
  <c r="AY96" i="26"/>
  <c r="BO30" i="26"/>
  <c r="BK131" i="26"/>
  <c r="BK141" i="26"/>
  <c r="AY141" i="26"/>
  <c r="BO141" i="26"/>
  <c r="BO100" i="26"/>
  <c r="BO102" i="26"/>
  <c r="BO126" i="24"/>
  <c r="BC126" i="24"/>
  <c r="BK69" i="26"/>
  <c r="BK117" i="26"/>
  <c r="BS86" i="24"/>
  <c r="BO79" i="24"/>
  <c r="BC79" i="24"/>
  <c r="BS79" i="24"/>
  <c r="AY73" i="26"/>
  <c r="AY30" i="26"/>
  <c r="AY22" i="26"/>
  <c r="BS78" i="24"/>
  <c r="AY32" i="26"/>
  <c r="BS107" i="24"/>
  <c r="BK93" i="26"/>
  <c r="BO146" i="26"/>
  <c r="BK108" i="26"/>
  <c r="AY108" i="26"/>
  <c r="BO94" i="26"/>
  <c r="BK94" i="26"/>
  <c r="AY94" i="26"/>
  <c r="BK137" i="26"/>
  <c r="AY137" i="26"/>
  <c r="AY49" i="26"/>
  <c r="BK33" i="26"/>
  <c r="BO98" i="26"/>
  <c r="BO90" i="26"/>
  <c r="BO83" i="26"/>
  <c r="BK51" i="26"/>
  <c r="BO32" i="26"/>
  <c r="BK125" i="26"/>
  <c r="BO101" i="26"/>
  <c r="BO75" i="24"/>
  <c r="BO127" i="26"/>
  <c r="BK79" i="26"/>
  <c r="BO47" i="26"/>
  <c r="BO113" i="24"/>
  <c r="BC113" i="24"/>
  <c r="BS120" i="24"/>
  <c r="BC86" i="24"/>
  <c r="BO89" i="24"/>
  <c r="BS97" i="24"/>
  <c r="BO99" i="26"/>
  <c r="BK139" i="26"/>
  <c r="BO133" i="26"/>
  <c r="BK130" i="26"/>
  <c r="BO89" i="26"/>
  <c r="BO57" i="26"/>
  <c r="BK36" i="26"/>
  <c r="BO122" i="24"/>
  <c r="BC122" i="24"/>
  <c r="BS122" i="24"/>
  <c r="BK110" i="26"/>
  <c r="AY110" i="26"/>
  <c r="BS126" i="24"/>
  <c r="BO37" i="26"/>
  <c r="BO28" i="24"/>
  <c r="BC28" i="24"/>
  <c r="BK63" i="26"/>
  <c r="BK31" i="26"/>
  <c r="AF14" i="26"/>
  <c r="BK123" i="26"/>
  <c r="BO123" i="26"/>
  <c r="BK59" i="26"/>
  <c r="BK27" i="26"/>
  <c r="BK32" i="26"/>
  <c r="BO20" i="24"/>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O120" i="24"/>
  <c r="BC120" i="24"/>
  <c r="BK57" i="26"/>
  <c r="BO38" i="26"/>
  <c r="BS94" i="24"/>
  <c r="BK107" i="26"/>
  <c r="BO145" i="26"/>
  <c r="BK45" i="26"/>
  <c r="BK115" i="26"/>
  <c r="BK144" i="26"/>
  <c r="BK119" i="26"/>
  <c r="BO81" i="26"/>
  <c r="BK81" i="26"/>
  <c r="BO96" i="26"/>
  <c r="BK118" i="26"/>
  <c r="AY118" i="26"/>
  <c r="BK100" i="26"/>
  <c r="AY100" i="26"/>
  <c r="BK67" i="26"/>
  <c r="BK35" i="26"/>
  <c r="BS28" i="24"/>
  <c r="BO117" i="26"/>
  <c r="BO63" i="26"/>
  <c r="AY39" i="26"/>
  <c r="BO106" i="26"/>
  <c r="BK26" i="26"/>
  <c r="BK129" i="26"/>
  <c r="BO41" i="26"/>
  <c r="BO34" i="26"/>
  <c r="BO59" i="26"/>
  <c r="BO27" i="26"/>
  <c r="BO70" i="26"/>
  <c r="BS130" i="24"/>
  <c r="BO107" i="24"/>
  <c r="BC107" i="24"/>
  <c r="BK61" i="26"/>
  <c r="BS112" i="24"/>
  <c r="BO106" i="24"/>
  <c r="BS106" i="24"/>
  <c r="BO103" i="26"/>
  <c r="BO55" i="26"/>
  <c r="BK72" i="26"/>
  <c r="BS89" i="24"/>
  <c r="BO121" i="26"/>
  <c r="AY105" i="26"/>
  <c r="BO137" i="26"/>
  <c r="BK97" i="26"/>
  <c r="BK65" i="26"/>
  <c r="BS24" i="24"/>
  <c r="BK91" i="26"/>
  <c r="BK70" i="26"/>
  <c r="BO100" i="24"/>
  <c r="BC100" i="24"/>
  <c r="BO125" i="26"/>
  <c r="BO53" i="26"/>
  <c r="BK122" i="26"/>
  <c r="AY87" i="26"/>
  <c r="BO79" i="26"/>
  <c r="BS113" i="24"/>
  <c r="BO68" i="24"/>
  <c r="BO97" i="24"/>
  <c r="AY113" i="26"/>
  <c r="BO130" i="26"/>
  <c r="AY57" i="26"/>
  <c r="BK20" i="26"/>
  <c r="BO94" i="24"/>
  <c r="BO107" i="26"/>
  <c r="BK75" i="26"/>
  <c r="BK92" i="26"/>
  <c r="AY92" i="26"/>
  <c r="BO92" i="26"/>
  <c r="BS81" i="24"/>
  <c r="AY109" i="26"/>
  <c r="BK145" i="26"/>
  <c r="AY145" i="26"/>
  <c r="BO45" i="26"/>
  <c r="BC106" i="24"/>
  <c r="U14" i="18"/>
  <c r="W10" i="21"/>
  <c r="W14" i="21"/>
  <c r="R14" i="18"/>
  <c r="B11" i="22"/>
  <c r="C10" i="22" s="1"/>
  <c r="U14" i="21"/>
  <c r="AI14" i="18"/>
  <c r="P20" i="20"/>
  <c r="O20" i="19"/>
  <c r="X14" i="18"/>
  <c r="T14" i="18"/>
  <c r="X14" i="21"/>
  <c r="B11" i="20"/>
  <c r="C10" i="20" s="1"/>
  <c r="T10" i="21"/>
  <c r="U10" i="21"/>
  <c r="AJ14" i="18"/>
  <c r="B11" i="19"/>
  <c r="C10" i="19" s="1"/>
  <c r="R10" i="21"/>
  <c r="AK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F14" i="9"/>
  <c r="R14" i="12"/>
  <c r="AG15" i="9"/>
  <c r="AG18" i="9"/>
  <c r="AG16" i="9"/>
  <c r="W16" i="5"/>
  <c r="W14" i="5" s="1"/>
  <c r="V15" i="5"/>
  <c r="Y14" i="5"/>
  <c r="AN15" i="5"/>
  <c r="T16" i="5"/>
  <c r="X15" i="5"/>
  <c r="X14" i="5" s="1"/>
  <c r="M4" i="5"/>
  <c r="U15" i="5"/>
  <c r="U14" i="5" s="1"/>
  <c r="K4" i="5"/>
  <c r="T15" i="5"/>
  <c r="J31" i="5"/>
  <c r="I10" i="5"/>
  <c r="H10" i="5"/>
  <c r="V16" i="5"/>
  <c r="AN16" i="5"/>
  <c r="I4" i="5"/>
  <c r="N30" i="40" l="1"/>
  <c r="O30" i="40" s="1"/>
  <c r="N38" i="40"/>
  <c r="O38" i="40" s="1"/>
  <c r="B7" i="49"/>
  <c r="B10" i="28"/>
  <c r="B7" i="28"/>
  <c r="B7" i="13"/>
  <c r="AY28" i="12"/>
  <c r="BD28" i="12" s="1"/>
  <c r="H28" i="28"/>
  <c r="G109" i="13"/>
  <c r="AY54" i="12"/>
  <c r="BD54" i="12" s="1"/>
  <c r="H54" i="28"/>
  <c r="G135" i="13"/>
  <c r="BC57" i="24"/>
  <c r="P94" i="28"/>
  <c r="O175" i="13"/>
  <c r="O94" i="13"/>
  <c r="P61" i="28"/>
  <c r="O61" i="13"/>
  <c r="O142" i="13"/>
  <c r="O24" i="13"/>
  <c r="P24" i="28"/>
  <c r="O105" i="13"/>
  <c r="P54" i="28"/>
  <c r="O135" i="13"/>
  <c r="O54" i="13"/>
  <c r="P55" i="28"/>
  <c r="O136" i="13"/>
  <c r="O55" i="13"/>
  <c r="P25" i="28"/>
  <c r="O106" i="13"/>
  <c r="O25" i="13"/>
  <c r="P99" i="28"/>
  <c r="O99" i="13"/>
  <c r="O180" i="13"/>
  <c r="P73" i="20"/>
  <c r="O73" i="19"/>
  <c r="P128" i="20"/>
  <c r="O128" i="19"/>
  <c r="P63" i="20"/>
  <c r="O63" i="19"/>
  <c r="P126" i="20"/>
  <c r="O126" i="19"/>
  <c r="P89" i="20"/>
  <c r="O89" i="19"/>
  <c r="P43" i="20"/>
  <c r="O43" i="19"/>
  <c r="P174" i="20"/>
  <c r="O174" i="19"/>
  <c r="P171" i="20"/>
  <c r="O171" i="19"/>
  <c r="P133" i="20"/>
  <c r="O133" i="19"/>
  <c r="P145" i="20"/>
  <c r="O145" i="19"/>
  <c r="P192" i="20"/>
  <c r="O192" i="19"/>
  <c r="P160" i="20"/>
  <c r="O160" i="19"/>
  <c r="P190" i="20"/>
  <c r="O190" i="19"/>
  <c r="P147" i="20"/>
  <c r="O147" i="19"/>
  <c r="P132" i="20"/>
  <c r="O132" i="19"/>
  <c r="P197" i="20"/>
  <c r="O197" i="19"/>
  <c r="P158" i="20"/>
  <c r="O158" i="19"/>
  <c r="H50" i="20"/>
  <c r="G50" i="19"/>
  <c r="AC109" i="18"/>
  <c r="H109" i="20"/>
  <c r="G109" i="19"/>
  <c r="AC69" i="18"/>
  <c r="H69" i="20"/>
  <c r="G69" i="19"/>
  <c r="AC33" i="18"/>
  <c r="H33" i="20"/>
  <c r="G33" i="19"/>
  <c r="AC55" i="18"/>
  <c r="H55" i="20"/>
  <c r="G55" i="19"/>
  <c r="AC106" i="18"/>
  <c r="H106" i="20"/>
  <c r="G106" i="19"/>
  <c r="P24" i="20"/>
  <c r="O24" i="19"/>
  <c r="P23" i="20"/>
  <c r="O23" i="19"/>
  <c r="AC62" i="18"/>
  <c r="H62" i="20"/>
  <c r="G62" i="19"/>
  <c r="AC23" i="18"/>
  <c r="H23" i="20"/>
  <c r="G23" i="19"/>
  <c r="AC72" i="18"/>
  <c r="H72" i="20"/>
  <c r="G72" i="19"/>
  <c r="P96" i="20"/>
  <c r="O96" i="19"/>
  <c r="P69" i="20"/>
  <c r="O69" i="19"/>
  <c r="O44" i="6"/>
  <c r="O28" i="6"/>
  <c r="AF26" i="5"/>
  <c r="G42" i="6"/>
  <c r="P77" i="28"/>
  <c r="O77" i="13"/>
  <c r="O158" i="13"/>
  <c r="AY60" i="12"/>
  <c r="BD60" i="12" s="1"/>
  <c r="H60" i="28"/>
  <c r="G141" i="13"/>
  <c r="P28" i="28"/>
  <c r="O28" i="13"/>
  <c r="O109" i="13"/>
  <c r="AY85" i="12"/>
  <c r="BD85" i="12" s="1"/>
  <c r="H85" i="28"/>
  <c r="G166" i="13"/>
  <c r="AY51" i="12"/>
  <c r="BD51" i="12" s="1"/>
  <c r="H51" i="28"/>
  <c r="G132" i="13"/>
  <c r="AY74" i="12"/>
  <c r="BD74" i="12" s="1"/>
  <c r="H74" i="28"/>
  <c r="G155" i="13"/>
  <c r="AY62" i="12"/>
  <c r="BD62" i="12" s="1"/>
  <c r="H62" i="28"/>
  <c r="G143" i="13"/>
  <c r="O111" i="13"/>
  <c r="P30" i="28"/>
  <c r="O30" i="13"/>
  <c r="P55" i="20"/>
  <c r="O55" i="19"/>
  <c r="P38" i="20"/>
  <c r="O38" i="19"/>
  <c r="P100" i="20"/>
  <c r="O100" i="19"/>
  <c r="P164" i="20"/>
  <c r="O164" i="19"/>
  <c r="P109" i="20"/>
  <c r="O109" i="19"/>
  <c r="O46" i="6"/>
  <c r="O30" i="6"/>
  <c r="AY26" i="12"/>
  <c r="BD26" i="12" s="1"/>
  <c r="H26" i="28"/>
  <c r="G107" i="13"/>
  <c r="P84" i="28"/>
  <c r="O165" i="13"/>
  <c r="O84" i="13"/>
  <c r="P72" i="28"/>
  <c r="O72" i="13"/>
  <c r="O153" i="13"/>
  <c r="P36" i="28"/>
  <c r="O117" i="13"/>
  <c r="O36" i="13"/>
  <c r="O96" i="13"/>
  <c r="P96" i="28"/>
  <c r="O177" i="13"/>
  <c r="P42" i="28"/>
  <c r="O123" i="13"/>
  <c r="O42" i="13"/>
  <c r="P43" i="28"/>
  <c r="O43" i="13"/>
  <c r="O124" i="13"/>
  <c r="P200" i="20"/>
  <c r="O200" i="19"/>
  <c r="P81" i="20"/>
  <c r="O81" i="19"/>
  <c r="P64" i="20"/>
  <c r="O64" i="19"/>
  <c r="P173" i="20"/>
  <c r="O173" i="19"/>
  <c r="P161" i="20"/>
  <c r="O161" i="19"/>
  <c r="P179" i="20"/>
  <c r="O179" i="19"/>
  <c r="P140" i="20"/>
  <c r="O140" i="19"/>
  <c r="P120" i="20"/>
  <c r="O120" i="19"/>
  <c r="P86" i="20"/>
  <c r="O86" i="19"/>
  <c r="P95" i="20"/>
  <c r="O95" i="19"/>
  <c r="P124" i="20"/>
  <c r="O124" i="19"/>
  <c r="P40" i="20"/>
  <c r="O40" i="19"/>
  <c r="P153" i="20"/>
  <c r="O153" i="19"/>
  <c r="P118" i="20"/>
  <c r="O118" i="19"/>
  <c r="P85" i="20"/>
  <c r="O85" i="19"/>
  <c r="P172" i="20"/>
  <c r="O172" i="19"/>
  <c r="P146" i="20"/>
  <c r="O146" i="19"/>
  <c r="H40" i="20"/>
  <c r="G40" i="19"/>
  <c r="AC27" i="18"/>
  <c r="H27" i="20"/>
  <c r="G27" i="19"/>
  <c r="AC56" i="18"/>
  <c r="H56" i="20"/>
  <c r="G56" i="19"/>
  <c r="AC78" i="18"/>
  <c r="H78" i="20"/>
  <c r="G78" i="19"/>
  <c r="AC48" i="18"/>
  <c r="H48" i="20"/>
  <c r="G48" i="19"/>
  <c r="AC82" i="18"/>
  <c r="H82" i="20"/>
  <c r="G82" i="19"/>
  <c r="P72" i="20"/>
  <c r="O72" i="19"/>
  <c r="H84" i="20"/>
  <c r="G84" i="19"/>
  <c r="H49" i="20"/>
  <c r="G49" i="19"/>
  <c r="H86" i="20"/>
  <c r="G86" i="19"/>
  <c r="H64" i="20"/>
  <c r="G64" i="19"/>
  <c r="H94" i="20"/>
  <c r="G94" i="19"/>
  <c r="P44" i="20"/>
  <c r="O44" i="19"/>
  <c r="AG14" i="16"/>
  <c r="O23" i="6"/>
  <c r="O39" i="6"/>
  <c r="AF24" i="5"/>
  <c r="G40" i="6"/>
  <c r="AZ164" i="24"/>
  <c r="AY44" i="12"/>
  <c r="BD44" i="12" s="1"/>
  <c r="H44" i="28"/>
  <c r="G125" i="13"/>
  <c r="AY84" i="12"/>
  <c r="BD84" i="12" s="1"/>
  <c r="H84" i="28"/>
  <c r="G165" i="13"/>
  <c r="AY73" i="12"/>
  <c r="BD73" i="12" s="1"/>
  <c r="H73" i="28"/>
  <c r="G154" i="13"/>
  <c r="AY38" i="12"/>
  <c r="BD38" i="12" s="1"/>
  <c r="H38" i="28"/>
  <c r="G119" i="13"/>
  <c r="AY48" i="12"/>
  <c r="BD48" i="12" s="1"/>
  <c r="H48" i="28"/>
  <c r="G129" i="13"/>
  <c r="AY81" i="12"/>
  <c r="BD81" i="12" s="1"/>
  <c r="H81" i="28"/>
  <c r="G162" i="13"/>
  <c r="AY59" i="12"/>
  <c r="BD59" i="12" s="1"/>
  <c r="H59" i="28"/>
  <c r="G140" i="13"/>
  <c r="BC20" i="24"/>
  <c r="P27" i="28"/>
  <c r="O108" i="13"/>
  <c r="O27" i="13"/>
  <c r="P45" i="28"/>
  <c r="O45" i="13"/>
  <c r="O126" i="13"/>
  <c r="P93" i="28"/>
  <c r="O93" i="13"/>
  <c r="O174" i="13"/>
  <c r="P53" i="28"/>
  <c r="O53" i="13"/>
  <c r="O134" i="13"/>
  <c r="P141" i="20"/>
  <c r="O141" i="19"/>
  <c r="P135" i="20"/>
  <c r="O135" i="19"/>
  <c r="P184" i="20"/>
  <c r="O184" i="19"/>
  <c r="P175" i="20"/>
  <c r="O175" i="19"/>
  <c r="P165" i="20"/>
  <c r="O165" i="19"/>
  <c r="P139" i="20"/>
  <c r="O139" i="19"/>
  <c r="P191" i="20"/>
  <c r="O191" i="19"/>
  <c r="P157" i="20"/>
  <c r="O157" i="19"/>
  <c r="P125" i="20"/>
  <c r="O125" i="19"/>
  <c r="P188" i="20"/>
  <c r="O188" i="19"/>
  <c r="P77" i="20"/>
  <c r="O77" i="19"/>
  <c r="P50" i="20"/>
  <c r="O50" i="19"/>
  <c r="P48" i="20"/>
  <c r="O48" i="19"/>
  <c r="P129" i="20"/>
  <c r="O129" i="19"/>
  <c r="P122" i="20"/>
  <c r="O122" i="19"/>
  <c r="P62" i="20"/>
  <c r="O62" i="19"/>
  <c r="P76" i="20"/>
  <c r="O76" i="19"/>
  <c r="AC98" i="18"/>
  <c r="H98" i="20"/>
  <c r="G98" i="19"/>
  <c r="AC59" i="18"/>
  <c r="H59" i="20"/>
  <c r="G59" i="19"/>
  <c r="AC30" i="18"/>
  <c r="H30" i="20"/>
  <c r="G30" i="19"/>
  <c r="AC53" i="18"/>
  <c r="H53" i="20"/>
  <c r="G53" i="19"/>
  <c r="P57" i="20"/>
  <c r="O57" i="19"/>
  <c r="AC88" i="18"/>
  <c r="H88" i="20"/>
  <c r="G88" i="19"/>
  <c r="AC22" i="18"/>
  <c r="H22" i="20"/>
  <c r="G22" i="19"/>
  <c r="H108" i="20"/>
  <c r="G108" i="19"/>
  <c r="H58" i="20"/>
  <c r="G58" i="19"/>
  <c r="P46" i="20"/>
  <c r="O46" i="19"/>
  <c r="H93" i="20"/>
  <c r="G93" i="19"/>
  <c r="P70" i="20"/>
  <c r="O70" i="19"/>
  <c r="AB14" i="16"/>
  <c r="O33" i="6"/>
  <c r="O49" i="6"/>
  <c r="AH33" i="5"/>
  <c r="G49" i="6"/>
  <c r="AW108" i="24"/>
  <c r="AV108" i="24"/>
  <c r="AR71" i="24"/>
  <c r="AT164" i="24"/>
  <c r="AQ164" i="24"/>
  <c r="AY22" i="12"/>
  <c r="BD22" i="12" s="1"/>
  <c r="H22" i="28"/>
  <c r="G103" i="13"/>
  <c r="AY41" i="12"/>
  <c r="BD41" i="12" s="1"/>
  <c r="H41" i="28"/>
  <c r="G122" i="13"/>
  <c r="AY77" i="12"/>
  <c r="BD77" i="12" s="1"/>
  <c r="H77" i="28"/>
  <c r="G158" i="13"/>
  <c r="AY83" i="12"/>
  <c r="BD83" i="12" s="1"/>
  <c r="H83" i="28"/>
  <c r="G164" i="13"/>
  <c r="AY80" i="12"/>
  <c r="BD80" i="12" s="1"/>
  <c r="H80" i="28"/>
  <c r="G161" i="13"/>
  <c r="AY37" i="12"/>
  <c r="BD37" i="12" s="1"/>
  <c r="H37" i="28"/>
  <c r="G118" i="13"/>
  <c r="P83" i="28"/>
  <c r="O83" i="13"/>
  <c r="O164" i="13"/>
  <c r="P62" i="28"/>
  <c r="O143" i="13"/>
  <c r="O62" i="13"/>
  <c r="P39" i="20"/>
  <c r="O39" i="19"/>
  <c r="P159" i="20"/>
  <c r="O159" i="19"/>
  <c r="P33" i="20"/>
  <c r="O33" i="19"/>
  <c r="AC39" i="18"/>
  <c r="H39" i="20"/>
  <c r="G39" i="19"/>
  <c r="AC65" i="18"/>
  <c r="H65" i="20"/>
  <c r="G65" i="19"/>
  <c r="H26" i="20"/>
  <c r="G26" i="19"/>
  <c r="H87" i="20"/>
  <c r="G87" i="19"/>
  <c r="AY29" i="12"/>
  <c r="BD29" i="12" s="1"/>
  <c r="H29" i="28"/>
  <c r="G110" i="13"/>
  <c r="O47" i="6"/>
  <c r="O31" i="6"/>
  <c r="BC44" i="24"/>
  <c r="BC24" i="24"/>
  <c r="P67" i="28"/>
  <c r="O67" i="13"/>
  <c r="O148" i="13"/>
  <c r="P23" i="28"/>
  <c r="O104" i="13"/>
  <c r="O23" i="13"/>
  <c r="P37" i="28"/>
  <c r="O118" i="13"/>
  <c r="O37" i="13"/>
  <c r="P69" i="28"/>
  <c r="O69" i="13"/>
  <c r="O150" i="13"/>
  <c r="P107" i="20"/>
  <c r="O107" i="19"/>
  <c r="P88" i="20"/>
  <c r="O88" i="19"/>
  <c r="P148" i="20"/>
  <c r="O148" i="19"/>
  <c r="P108" i="20"/>
  <c r="O108" i="19"/>
  <c r="P79" i="20"/>
  <c r="O79" i="19"/>
  <c r="P185" i="20"/>
  <c r="O185" i="19"/>
  <c r="P154" i="20"/>
  <c r="O154" i="19"/>
  <c r="P123" i="20"/>
  <c r="O123" i="19"/>
  <c r="P155" i="20"/>
  <c r="O155" i="19"/>
  <c r="P152" i="20"/>
  <c r="O152" i="19"/>
  <c r="P131" i="20"/>
  <c r="O131" i="19"/>
  <c r="P59" i="20"/>
  <c r="O59" i="19"/>
  <c r="P180" i="20"/>
  <c r="O180" i="19"/>
  <c r="P166" i="20"/>
  <c r="O166" i="19"/>
  <c r="P26" i="20"/>
  <c r="O26" i="19"/>
  <c r="P199" i="20"/>
  <c r="O199" i="19"/>
  <c r="AC38" i="18"/>
  <c r="H38" i="20"/>
  <c r="G38" i="19"/>
  <c r="AC105" i="18"/>
  <c r="H105" i="20"/>
  <c r="G105" i="19"/>
  <c r="AC97" i="18"/>
  <c r="H97" i="20"/>
  <c r="G97" i="19"/>
  <c r="AC89" i="18"/>
  <c r="H89" i="20"/>
  <c r="G89" i="19"/>
  <c r="H41" i="20"/>
  <c r="G41" i="19"/>
  <c r="AC60" i="18"/>
  <c r="H60" i="20"/>
  <c r="G60" i="19"/>
  <c r="P49" i="20"/>
  <c r="O49" i="19"/>
  <c r="AC28" i="18"/>
  <c r="H28" i="20"/>
  <c r="G28" i="19"/>
  <c r="H47" i="20"/>
  <c r="G47" i="19"/>
  <c r="H46" i="20"/>
  <c r="G46" i="19"/>
  <c r="P51" i="20"/>
  <c r="O51" i="19"/>
  <c r="AC102" i="18"/>
  <c r="H102" i="20"/>
  <c r="G102" i="19"/>
  <c r="P27" i="20"/>
  <c r="O27" i="19"/>
  <c r="AD14" i="16"/>
  <c r="O50" i="6"/>
  <c r="O34" i="6"/>
  <c r="O27" i="6"/>
  <c r="O43" i="6"/>
  <c r="AK28" i="5"/>
  <c r="G44" i="6"/>
  <c r="AT108" i="24"/>
  <c r="AU71" i="24"/>
  <c r="AV164" i="24"/>
  <c r="AY69" i="12"/>
  <c r="BD69" i="12" s="1"/>
  <c r="H69" i="28"/>
  <c r="G150" i="13"/>
  <c r="AY53" i="12"/>
  <c r="BD53" i="12" s="1"/>
  <c r="H53" i="28"/>
  <c r="G134" i="13"/>
  <c r="AY87" i="12"/>
  <c r="BD87" i="12" s="1"/>
  <c r="H87" i="28"/>
  <c r="G168" i="13"/>
  <c r="AY50" i="12"/>
  <c r="BD50" i="12" s="1"/>
  <c r="H50" i="28"/>
  <c r="G131" i="13"/>
  <c r="AY66" i="12"/>
  <c r="BD66" i="12" s="1"/>
  <c r="H66" i="28"/>
  <c r="G147" i="13"/>
  <c r="AY65" i="12"/>
  <c r="BD65" i="12" s="1"/>
  <c r="G146" i="13"/>
  <c r="H65" i="28"/>
  <c r="AY21" i="12"/>
  <c r="BD21" i="12" s="1"/>
  <c r="H21" i="28"/>
  <c r="G102" i="13"/>
  <c r="P127" i="20"/>
  <c r="O127" i="19"/>
  <c r="P106" i="20"/>
  <c r="O106" i="19"/>
  <c r="P183" i="20"/>
  <c r="O183" i="19"/>
  <c r="P176" i="20"/>
  <c r="O176" i="19"/>
  <c r="AC43" i="18"/>
  <c r="H43" i="20"/>
  <c r="G43" i="19"/>
  <c r="AC37" i="18"/>
  <c r="H37" i="20"/>
  <c r="G37" i="19"/>
  <c r="O42" i="6"/>
  <c r="O26" i="6"/>
  <c r="AY93" i="12"/>
  <c r="BD93" i="12" s="1"/>
  <c r="H93" i="28"/>
  <c r="G174" i="13"/>
  <c r="BC22" i="24"/>
  <c r="P39" i="28"/>
  <c r="O120" i="13"/>
  <c r="O39" i="13"/>
  <c r="P46" i="28"/>
  <c r="O127" i="13"/>
  <c r="O46" i="13"/>
  <c r="P87" i="28"/>
  <c r="O168" i="13"/>
  <c r="O87" i="13"/>
  <c r="P90" i="28"/>
  <c r="O171" i="13"/>
  <c r="O90" i="13"/>
  <c r="P142" i="20"/>
  <c r="O142" i="19"/>
  <c r="P60" i="20"/>
  <c r="O60" i="19"/>
  <c r="P114" i="20"/>
  <c r="O114" i="19"/>
  <c r="P170" i="20"/>
  <c r="O170" i="19"/>
  <c r="P90" i="20"/>
  <c r="O90" i="19"/>
  <c r="P150" i="20"/>
  <c r="O150" i="19"/>
  <c r="P121" i="20"/>
  <c r="O121" i="19"/>
  <c r="P87" i="20"/>
  <c r="O87" i="19"/>
  <c r="P130" i="20"/>
  <c r="O130" i="19"/>
  <c r="P119" i="20"/>
  <c r="O119" i="19"/>
  <c r="P84" i="20"/>
  <c r="O84" i="19"/>
  <c r="P162" i="20"/>
  <c r="O162" i="19"/>
  <c r="P144" i="20"/>
  <c r="O144" i="19"/>
  <c r="P113" i="20"/>
  <c r="O113" i="19"/>
  <c r="P21" i="20"/>
  <c r="O21" i="19"/>
  <c r="P198" i="20"/>
  <c r="O198" i="19"/>
  <c r="H63" i="20"/>
  <c r="G63" i="19"/>
  <c r="AC71" i="18"/>
  <c r="H71" i="20"/>
  <c r="G71" i="19"/>
  <c r="AC83" i="18"/>
  <c r="H83" i="20"/>
  <c r="G83" i="19"/>
  <c r="AC34" i="18"/>
  <c r="H34" i="20"/>
  <c r="G34" i="19"/>
  <c r="AC81" i="18"/>
  <c r="H81" i="20"/>
  <c r="G81" i="19"/>
  <c r="AC24" i="18"/>
  <c r="H24" i="20"/>
  <c r="G24" i="19"/>
  <c r="K37" i="40"/>
  <c r="AC104" i="18"/>
  <c r="H104" i="20"/>
  <c r="G104" i="19"/>
  <c r="P31" i="20"/>
  <c r="O31" i="19"/>
  <c r="AC103" i="18"/>
  <c r="H103" i="20"/>
  <c r="G103" i="19"/>
  <c r="H95" i="20"/>
  <c r="G95" i="19"/>
  <c r="AC20" i="18"/>
  <c r="H20" i="20"/>
  <c r="G20" i="19"/>
  <c r="P25" i="20"/>
  <c r="O25" i="19"/>
  <c r="H96" i="20"/>
  <c r="G96" i="19"/>
  <c r="O48" i="6"/>
  <c r="O32" i="6"/>
  <c r="AH21" i="5"/>
  <c r="G37" i="6"/>
  <c r="O24" i="6"/>
  <c r="O40" i="6"/>
  <c r="BA108" i="24"/>
  <c r="AY71" i="24"/>
  <c r="BA164" i="24"/>
  <c r="AY45" i="12"/>
  <c r="BD45" i="12" s="1"/>
  <c r="H45" i="28"/>
  <c r="G126" i="13"/>
  <c r="AY88" i="12"/>
  <c r="BD88" i="12" s="1"/>
  <c r="H88" i="28"/>
  <c r="G169" i="13"/>
  <c r="AY76" i="12"/>
  <c r="BD76" i="12" s="1"/>
  <c r="H76" i="28"/>
  <c r="G157" i="13"/>
  <c r="AY35" i="12"/>
  <c r="BD35" i="12" s="1"/>
  <c r="H35" i="28"/>
  <c r="G116" i="13"/>
  <c r="AY46" i="12"/>
  <c r="BD46" i="12" s="1"/>
  <c r="H46" i="28"/>
  <c r="G127" i="13"/>
  <c r="AY49" i="12"/>
  <c r="BD49" i="12" s="1"/>
  <c r="G130" i="13"/>
  <c r="H49" i="28"/>
  <c r="P98" i="28"/>
  <c r="O179" i="13"/>
  <c r="O98" i="13"/>
  <c r="P26" i="28"/>
  <c r="O107" i="13"/>
  <c r="O26" i="13"/>
  <c r="P177" i="20"/>
  <c r="O177" i="19"/>
  <c r="P151" i="20"/>
  <c r="O151" i="19"/>
  <c r="P75" i="20"/>
  <c r="O75" i="19"/>
  <c r="P91" i="20"/>
  <c r="O91" i="19"/>
  <c r="AC73" i="18"/>
  <c r="H73" i="20"/>
  <c r="G73" i="19"/>
  <c r="AJ23" i="5"/>
  <c r="G39" i="6"/>
  <c r="AY34" i="12"/>
  <c r="H34" i="28"/>
  <c r="G115" i="13"/>
  <c r="P21" i="28"/>
  <c r="O21" i="13"/>
  <c r="O102" i="13"/>
  <c r="P63" i="28"/>
  <c r="O63" i="13"/>
  <c r="O144" i="13"/>
  <c r="P80" i="28"/>
  <c r="O80" i="13"/>
  <c r="O161" i="13"/>
  <c r="P76" i="28"/>
  <c r="O157" i="13"/>
  <c r="O76" i="13"/>
  <c r="P193" i="20"/>
  <c r="O193" i="19"/>
  <c r="P35" i="20"/>
  <c r="O35" i="19"/>
  <c r="P71" i="20"/>
  <c r="O71" i="19"/>
  <c r="P137" i="20"/>
  <c r="O137" i="19"/>
  <c r="P202" i="20"/>
  <c r="O202" i="19"/>
  <c r="P115" i="20"/>
  <c r="O115" i="19"/>
  <c r="P201" i="20"/>
  <c r="O201" i="19"/>
  <c r="P47" i="20"/>
  <c r="O47" i="19"/>
  <c r="P117" i="20"/>
  <c r="O117" i="19"/>
  <c r="P74" i="20"/>
  <c r="O74" i="19"/>
  <c r="P32" i="20"/>
  <c r="O32" i="19"/>
  <c r="P149" i="20"/>
  <c r="O149" i="19"/>
  <c r="P134" i="20"/>
  <c r="O134" i="19"/>
  <c r="P196" i="20"/>
  <c r="O196" i="19"/>
  <c r="P169" i="20"/>
  <c r="O169" i="19"/>
  <c r="P194" i="20"/>
  <c r="O194" i="19"/>
  <c r="AC75" i="18"/>
  <c r="H75" i="20"/>
  <c r="G75" i="19"/>
  <c r="H76" i="20"/>
  <c r="G76" i="19"/>
  <c r="AC57" i="18"/>
  <c r="H57" i="20"/>
  <c r="G57" i="19"/>
  <c r="AC99" i="18"/>
  <c r="H99" i="20"/>
  <c r="G99" i="19"/>
  <c r="AC68" i="18"/>
  <c r="H68" i="20"/>
  <c r="G68" i="19"/>
  <c r="H32" i="20"/>
  <c r="G32" i="19"/>
  <c r="AC100" i="18"/>
  <c r="H100" i="20"/>
  <c r="G100" i="19"/>
  <c r="P80" i="20"/>
  <c r="O80" i="19"/>
  <c r="AC70" i="18"/>
  <c r="H70" i="20"/>
  <c r="G70" i="19"/>
  <c r="AC36" i="18"/>
  <c r="H36" i="20"/>
  <c r="G36" i="19"/>
  <c r="AC85" i="18"/>
  <c r="H85" i="20"/>
  <c r="G85" i="19"/>
  <c r="H91" i="20"/>
  <c r="G91" i="19"/>
  <c r="H42" i="20"/>
  <c r="G42" i="19"/>
  <c r="O51" i="6"/>
  <c r="O35" i="6"/>
  <c r="AG25" i="5"/>
  <c r="G41" i="6"/>
  <c r="AP118" i="24"/>
  <c r="BC118" i="24" s="1"/>
  <c r="AY164" i="24"/>
  <c r="AY91" i="12"/>
  <c r="BD91" i="12" s="1"/>
  <c r="H91" i="28"/>
  <c r="G172" i="13"/>
  <c r="AY52" i="12"/>
  <c r="BD52" i="12" s="1"/>
  <c r="H52" i="28"/>
  <c r="G133" i="13"/>
  <c r="AY55" i="12"/>
  <c r="BD55" i="12" s="1"/>
  <c r="H55" i="28"/>
  <c r="G136" i="13"/>
  <c r="AY82" i="12"/>
  <c r="BD82" i="12" s="1"/>
  <c r="H82" i="28"/>
  <c r="G163" i="13"/>
  <c r="AY23" i="12"/>
  <c r="BD23" i="12" s="1"/>
  <c r="H23" i="28"/>
  <c r="G104" i="13"/>
  <c r="AY32" i="12"/>
  <c r="BD32" i="12" s="1"/>
  <c r="H32" i="28"/>
  <c r="G113" i="13"/>
  <c r="AY30" i="12"/>
  <c r="BD30" i="12" s="1"/>
  <c r="P59" i="28"/>
  <c r="O59" i="13"/>
  <c r="O140" i="13"/>
  <c r="P143" i="20"/>
  <c r="O143" i="19"/>
  <c r="P42" i="20"/>
  <c r="O42" i="19"/>
  <c r="P138" i="20"/>
  <c r="O138" i="19"/>
  <c r="H67" i="20"/>
  <c r="G67" i="19"/>
  <c r="AC51" i="18"/>
  <c r="H51" i="20"/>
  <c r="G51" i="19"/>
  <c r="H52" i="20"/>
  <c r="G52" i="19"/>
  <c r="AY47" i="12"/>
  <c r="BD47" i="12" s="1"/>
  <c r="H47" i="28"/>
  <c r="G128" i="13"/>
  <c r="C10" i="6"/>
  <c r="B10" i="6"/>
  <c r="P70" i="28"/>
  <c r="O151" i="13"/>
  <c r="O70" i="13"/>
  <c r="P34" i="28"/>
  <c r="O115" i="13"/>
  <c r="O34" i="13"/>
  <c r="P41" i="28"/>
  <c r="O122" i="13"/>
  <c r="O41" i="13"/>
  <c r="P58" i="28"/>
  <c r="O139" i="13"/>
  <c r="O58" i="13"/>
  <c r="P81" i="28"/>
  <c r="O162" i="13"/>
  <c r="O81" i="13"/>
  <c r="O119" i="13"/>
  <c r="P38" i="28"/>
  <c r="O38" i="13"/>
  <c r="P116" i="20"/>
  <c r="O116" i="19"/>
  <c r="P163" i="20"/>
  <c r="O163" i="19"/>
  <c r="P187" i="20"/>
  <c r="O187" i="19"/>
  <c r="P45" i="20"/>
  <c r="O45" i="19"/>
  <c r="P104" i="20"/>
  <c r="O104" i="19"/>
  <c r="P182" i="20"/>
  <c r="O182" i="19"/>
  <c r="P99" i="20"/>
  <c r="O99" i="19"/>
  <c r="P195" i="20"/>
  <c r="O195" i="19"/>
  <c r="P168" i="20"/>
  <c r="O168" i="19"/>
  <c r="P181" i="20"/>
  <c r="O181" i="19"/>
  <c r="P22" i="20"/>
  <c r="O22" i="19"/>
  <c r="P178" i="20"/>
  <c r="O178" i="19"/>
  <c r="P136" i="20"/>
  <c r="O136" i="19"/>
  <c r="P156" i="20"/>
  <c r="O156" i="19"/>
  <c r="P167" i="20"/>
  <c r="O167" i="19"/>
  <c r="P189" i="20"/>
  <c r="O189" i="19"/>
  <c r="P186" i="20"/>
  <c r="O186" i="19"/>
  <c r="AC45" i="18"/>
  <c r="H45" i="20"/>
  <c r="G45" i="19"/>
  <c r="H90" i="20"/>
  <c r="G90" i="19"/>
  <c r="AC35" i="18"/>
  <c r="H35" i="20"/>
  <c r="G35" i="19"/>
  <c r="AC92" i="18"/>
  <c r="H92" i="20"/>
  <c r="G92" i="19"/>
  <c r="AC61" i="18"/>
  <c r="H61" i="20"/>
  <c r="G61" i="19"/>
  <c r="AC25" i="18"/>
  <c r="H25" i="20"/>
  <c r="G25" i="19"/>
  <c r="AC101" i="18"/>
  <c r="H101" i="20"/>
  <c r="G101" i="19"/>
  <c r="P65" i="20"/>
  <c r="O65" i="19"/>
  <c r="AC44" i="18"/>
  <c r="H44" i="20"/>
  <c r="G44" i="19"/>
  <c r="H29" i="20"/>
  <c r="G29" i="19"/>
  <c r="H77" i="20"/>
  <c r="G77" i="19"/>
  <c r="AC74" i="18"/>
  <c r="H74" i="20"/>
  <c r="G74" i="19"/>
  <c r="P97" i="20"/>
  <c r="O97" i="19"/>
  <c r="O45" i="6"/>
  <c r="O29" i="6"/>
  <c r="AP164" i="24"/>
  <c r="AY78" i="12"/>
  <c r="BD78" i="12" s="1"/>
  <c r="H78" i="28"/>
  <c r="G159" i="13"/>
  <c r="AY33" i="12"/>
  <c r="BD33" i="12" s="1"/>
  <c r="H33" i="28"/>
  <c r="G114" i="13"/>
  <c r="AY39" i="12"/>
  <c r="BD39" i="12" s="1"/>
  <c r="H39" i="28"/>
  <c r="G120" i="13"/>
  <c r="AY68" i="12"/>
  <c r="BD68" i="12" s="1"/>
  <c r="H68" i="28"/>
  <c r="G149" i="13"/>
  <c r="P47" i="28"/>
  <c r="O47" i="13"/>
  <c r="O128" i="13"/>
  <c r="AY24" i="12"/>
  <c r="BD24" i="12" s="1"/>
  <c r="H24" i="28"/>
  <c r="G105" i="13"/>
  <c r="H36" i="28"/>
  <c r="G117" i="13"/>
  <c r="H20" i="28"/>
  <c r="O20" i="13"/>
  <c r="O101" i="13"/>
  <c r="AY20" i="12"/>
  <c r="BD20" i="12" s="1"/>
  <c r="G101" i="13"/>
  <c r="BD84" i="24"/>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Y36" i="12"/>
  <c r="BD36" i="12" s="1"/>
  <c r="AG14" i="14"/>
  <c r="AG14" i="9"/>
  <c r="AE14" i="16"/>
  <c r="B8" i="25"/>
  <c r="C7" i="25" s="1"/>
  <c r="G17" i="25"/>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G66" i="22"/>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G156" i="22"/>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P66" i="9"/>
  <c r="BQ59" i="9"/>
  <c r="BP55" i="9"/>
  <c r="BQ33" i="9"/>
  <c r="BN48" i="9"/>
  <c r="BN76" i="9"/>
  <c r="BN36" i="9"/>
  <c r="BN40" i="9"/>
  <c r="BQ78" i="9"/>
  <c r="BP22" i="9"/>
  <c r="BP38" i="9"/>
  <c r="BQ69" i="9"/>
  <c r="BP51" i="9"/>
  <c r="BP47" i="9"/>
  <c r="BP43" i="9"/>
  <c r="BP70" i="9"/>
  <c r="BP62" i="9"/>
  <c r="BP79" i="9"/>
  <c r="BN68" i="9"/>
  <c r="BP74" i="9"/>
  <c r="BP45" i="9"/>
  <c r="BP25" i="9"/>
  <c r="BP29" i="9"/>
  <c r="BP58" i="9"/>
  <c r="BP77" i="9"/>
  <c r="BP81" i="9"/>
  <c r="BP39" i="9"/>
  <c r="BP30" i="9"/>
  <c r="BP49" i="9"/>
  <c r="BQ21" i="9"/>
  <c r="BP42" i="9"/>
  <c r="BN44" i="9"/>
  <c r="BP60" i="9"/>
  <c r="BN24" i="9"/>
  <c r="BN41" i="9"/>
  <c r="BN64" i="9"/>
  <c r="BN32" i="9"/>
  <c r="BP26" i="9"/>
  <c r="BP37" i="9"/>
  <c r="BQ73" i="9"/>
  <c r="BP54" i="9"/>
  <c r="BP46" i="9"/>
  <c r="BP23" i="9"/>
  <c r="BP57" i="9"/>
  <c r="BN20" i="9"/>
  <c r="BP31" i="9"/>
  <c r="AZ18" i="9"/>
  <c r="BN56" i="9"/>
  <c r="BP34" i="9"/>
  <c r="BP50" i="9"/>
  <c r="BN52" i="9"/>
  <c r="BN80" i="9"/>
  <c r="BP72" i="9"/>
  <c r="BP35" i="9"/>
  <c r="BP27" i="9"/>
  <c r="BP53" i="9"/>
  <c r="BN28" i="9"/>
  <c r="AY45" i="24"/>
  <c r="AS45" i="24"/>
  <c r="AW45" i="24"/>
  <c r="BB45" i="24"/>
  <c r="AT45" i="24"/>
  <c r="AU45" i="24"/>
  <c r="AP45" i="24"/>
  <c r="AV45" i="24"/>
  <c r="AX45" i="24"/>
  <c r="AZ45" i="24"/>
  <c r="AQ45" i="24"/>
  <c r="AR45" i="24"/>
  <c r="BA45" i="24"/>
  <c r="BM52" i="24"/>
  <c r="AW164" i="24"/>
  <c r="BC164" i="24" s="1"/>
  <c r="AX164" i="24"/>
  <c r="AR164" i="24"/>
  <c r="BK65" i="24"/>
  <c r="AS64" i="24"/>
  <c r="AZ64" i="24"/>
  <c r="AT64" i="24"/>
  <c r="AW64" i="24"/>
  <c r="BB64" i="24"/>
  <c r="AX64" i="24"/>
  <c r="AQ64" i="24"/>
  <c r="AP64" i="24"/>
  <c r="BA64" i="24"/>
  <c r="AV64" i="24"/>
  <c r="AR64" i="24"/>
  <c r="AY64" i="24"/>
  <c r="AU64" i="24"/>
  <c r="AV49" i="24"/>
  <c r="AX49" i="24"/>
  <c r="AW49" i="24"/>
  <c r="AS49" i="24"/>
  <c r="AR49" i="24"/>
  <c r="BA49" i="24"/>
  <c r="AZ49" i="24"/>
  <c r="AP49" i="24"/>
  <c r="AU49" i="24"/>
  <c r="AY49" i="24"/>
  <c r="BB49" i="24"/>
  <c r="AT49" i="24"/>
  <c r="AQ49" i="24"/>
  <c r="BK21" i="24"/>
  <c r="BC137" i="24"/>
  <c r="AO67" i="24"/>
  <c r="BN88" i="24"/>
  <c r="BM22" i="24"/>
  <c r="BM20" i="24"/>
  <c r="AD217" i="24"/>
  <c r="AO217" i="24" s="1"/>
  <c r="AS181" i="24"/>
  <c r="AY181" i="24"/>
  <c r="AW181" i="24"/>
  <c r="AQ181" i="24"/>
  <c r="AR181" i="24"/>
  <c r="AT181" i="24"/>
  <c r="AZ181" i="24"/>
  <c r="AU181" i="24"/>
  <c r="AX181" i="24"/>
  <c r="BB181" i="24"/>
  <c r="AP181" i="24"/>
  <c r="AV181" i="24"/>
  <c r="BA181" i="24"/>
  <c r="AR176" i="24"/>
  <c r="AP176" i="24"/>
  <c r="AS176" i="24"/>
  <c r="BB176" i="24"/>
  <c r="AW176" i="24"/>
  <c r="AX176" i="24"/>
  <c r="AY176" i="24"/>
  <c r="AQ176" i="24"/>
  <c r="AU176" i="24"/>
  <c r="AV176" i="24"/>
  <c r="AT176" i="24"/>
  <c r="BA176" i="24"/>
  <c r="AZ176" i="24"/>
  <c r="AD152" i="24"/>
  <c r="AD16" i="24" s="1"/>
  <c r="AD163" i="24"/>
  <c r="AD166" i="24"/>
  <c r="AD214" i="24"/>
  <c r="BN25" i="24"/>
  <c r="BC36" i="24"/>
  <c r="BD36" i="24" s="1"/>
  <c r="AO37" i="24"/>
  <c r="AZ140" i="24"/>
  <c r="AX140" i="24"/>
  <c r="AT140" i="24"/>
  <c r="AQ71" i="24"/>
  <c r="AS71" i="24"/>
  <c r="BA71" i="24"/>
  <c r="AY157" i="24"/>
  <c r="AP157" i="24"/>
  <c r="AQ157" i="24"/>
  <c r="AR157" i="24"/>
  <c r="AU157" i="24"/>
  <c r="AT157" i="24"/>
  <c r="AX157" i="24"/>
  <c r="AS157" i="24"/>
  <c r="BA157" i="24"/>
  <c r="AV157" i="24"/>
  <c r="BB157" i="24"/>
  <c r="AW157" i="24"/>
  <c r="AZ157" i="24"/>
  <c r="AX197" i="24"/>
  <c r="AZ197" i="24"/>
  <c r="AP197" i="24"/>
  <c r="BA197" i="24"/>
  <c r="AR197" i="24"/>
  <c r="AT197" i="24"/>
  <c r="AV197" i="24"/>
  <c r="AY197" i="24"/>
  <c r="AU197" i="24"/>
  <c r="AQ197" i="24"/>
  <c r="AS197" i="24"/>
  <c r="BB197" i="24"/>
  <c r="AW197" i="24"/>
  <c r="AD206" i="24"/>
  <c r="AK206" i="24" s="1"/>
  <c r="AT188" i="24"/>
  <c r="AV188" i="24"/>
  <c r="AS188" i="24"/>
  <c r="AX188" i="24"/>
  <c r="AQ188" i="24"/>
  <c r="AZ188" i="24"/>
  <c r="AR188" i="24"/>
  <c r="AW188" i="24"/>
  <c r="BA188" i="24"/>
  <c r="AY188" i="24"/>
  <c r="BB188" i="24"/>
  <c r="AP188" i="24"/>
  <c r="AU188" i="24"/>
  <c r="AT180" i="24"/>
  <c r="AW180" i="24"/>
  <c r="BB180" i="24"/>
  <c r="AY180" i="24"/>
  <c r="AU180" i="24"/>
  <c r="BA180" i="24"/>
  <c r="AR180" i="24"/>
  <c r="AV180" i="24"/>
  <c r="AX180" i="24"/>
  <c r="AS180" i="24"/>
  <c r="AP180" i="24"/>
  <c r="AQ180" i="24"/>
  <c r="AZ180" i="24"/>
  <c r="AW160" i="24"/>
  <c r="BA160" i="24"/>
  <c r="AP160" i="24"/>
  <c r="AS160" i="24"/>
  <c r="AU160" i="24"/>
  <c r="AV160" i="24"/>
  <c r="AX160" i="24"/>
  <c r="BB160" i="24"/>
  <c r="AY160" i="24"/>
  <c r="AQ160" i="24"/>
  <c r="AT160" i="24"/>
  <c r="AZ160" i="24"/>
  <c r="AR160" i="24"/>
  <c r="AD203" i="24"/>
  <c r="AK203" i="24" s="1"/>
  <c r="AO203" i="24"/>
  <c r="BM27" i="24"/>
  <c r="AD151" i="24"/>
  <c r="AK151" i="24" s="1"/>
  <c r="AD172" i="24"/>
  <c r="AK172" i="24" s="1"/>
  <c r="AD187" i="24"/>
  <c r="AK187" i="24" s="1"/>
  <c r="AD155" i="24"/>
  <c r="AK155" i="24" s="1"/>
  <c r="AD210" i="24"/>
  <c r="AK210" i="24" s="1"/>
  <c r="BN44" i="24"/>
  <c r="AD159" i="24"/>
  <c r="AK159" i="24" s="1"/>
  <c r="AD174" i="24"/>
  <c r="AD202" i="24"/>
  <c r="AD193" i="24"/>
  <c r="AD168" i="24"/>
  <c r="AD190" i="24"/>
  <c r="AO190" i="24"/>
  <c r="AR169" i="24"/>
  <c r="AW169" i="24"/>
  <c r="BB169" i="24"/>
  <c r="AT169" i="24"/>
  <c r="AY169" i="24"/>
  <c r="AS169" i="24"/>
  <c r="AQ169" i="24"/>
  <c r="AZ169" i="24"/>
  <c r="AU169" i="24"/>
  <c r="BA169" i="24"/>
  <c r="AP169" i="24"/>
  <c r="AX169" i="24"/>
  <c r="AV169" i="24"/>
  <c r="AD170" i="24"/>
  <c r="AD191" i="24"/>
  <c r="AQ158" i="24"/>
  <c r="BA158" i="24"/>
  <c r="AV158" i="24"/>
  <c r="AW158" i="24"/>
  <c r="AX158" i="24"/>
  <c r="AS158" i="24"/>
  <c r="BB158" i="24"/>
  <c r="AR158" i="24"/>
  <c r="AZ158" i="24"/>
  <c r="AU158" i="24"/>
  <c r="AT158" i="24"/>
  <c r="AY158" i="24"/>
  <c r="AP158" i="24"/>
  <c r="BC48" i="24"/>
  <c r="BO36" i="24"/>
  <c r="BS27" i="24"/>
  <c r="BS36" i="24"/>
  <c r="BS48" i="24"/>
  <c r="AB15" i="24"/>
  <c r="AR140" i="24"/>
  <c r="AU140" i="24"/>
  <c r="BB140" i="24"/>
  <c r="AS140" i="24"/>
  <c r="BB71" i="24"/>
  <c r="AP71" i="24"/>
  <c r="AW71" i="24"/>
  <c r="AD218" i="24"/>
  <c r="AD162" i="24"/>
  <c r="AK162" i="24" s="1"/>
  <c r="AD156" i="24"/>
  <c r="AK156" i="24" s="1"/>
  <c r="AD199" i="24"/>
  <c r="AK199" i="24" s="1"/>
  <c r="AD177" i="24"/>
  <c r="AK177" i="24" s="1"/>
  <c r="AO177" i="24"/>
  <c r="AD186" i="24"/>
  <c r="AK186" i="24" s="1"/>
  <c r="AO154" i="24"/>
  <c r="AS205" i="24"/>
  <c r="AU205" i="24"/>
  <c r="AQ205" i="24"/>
  <c r="AX205" i="24"/>
  <c r="AZ205" i="24"/>
  <c r="BB205" i="24"/>
  <c r="AW205" i="24"/>
  <c r="AR205" i="24"/>
  <c r="AP205" i="24"/>
  <c r="BA205" i="24"/>
  <c r="AV205" i="24"/>
  <c r="AY205" i="24"/>
  <c r="AT205" i="24"/>
  <c r="AD179" i="24"/>
  <c r="AK179" i="24" s="1"/>
  <c r="AD150" i="24"/>
  <c r="AK150" i="24" s="1"/>
  <c r="AD189" i="24"/>
  <c r="AK189" i="24" s="1"/>
  <c r="AD149" i="24"/>
  <c r="AK149" i="24" s="1"/>
  <c r="AR184" i="24"/>
  <c r="BA184" i="24"/>
  <c r="AS184" i="24"/>
  <c r="BB184" i="24"/>
  <c r="AW184" i="24"/>
  <c r="AY184" i="24"/>
  <c r="AQ184" i="24"/>
  <c r="AV184" i="24"/>
  <c r="AT184" i="24"/>
  <c r="AP184" i="24"/>
  <c r="AX184" i="24"/>
  <c r="AU184" i="24"/>
  <c r="AZ184" i="24"/>
  <c r="AO170" i="24"/>
  <c r="AO202" i="24"/>
  <c r="AD198" i="24"/>
  <c r="AK198" i="24" s="1"/>
  <c r="AD182" i="24"/>
  <c r="AO182" i="24" s="1"/>
  <c r="AS183" i="24"/>
  <c r="BB183" i="24"/>
  <c r="AP183" i="24"/>
  <c r="BA183" i="24"/>
  <c r="AU183" i="24"/>
  <c r="AT183" i="24"/>
  <c r="AV183" i="24"/>
  <c r="AX183" i="24"/>
  <c r="AR183" i="24"/>
  <c r="AZ183" i="24"/>
  <c r="AW183" i="24"/>
  <c r="AY183" i="24"/>
  <c r="AQ183" i="24"/>
  <c r="AT153" i="24"/>
  <c r="AX153" i="24"/>
  <c r="AR153" i="24"/>
  <c r="AU153" i="24"/>
  <c r="AP153" i="24"/>
  <c r="AS153" i="24"/>
  <c r="AQ153" i="24"/>
  <c r="AY153" i="24"/>
  <c r="BA153" i="24"/>
  <c r="BB153" i="24"/>
  <c r="AV153" i="24"/>
  <c r="AZ153" i="24"/>
  <c r="AW153" i="24"/>
  <c r="AD178" i="24"/>
  <c r="AD207" i="24"/>
  <c r="AU216" i="24"/>
  <c r="AZ216" i="24"/>
  <c r="BA216" i="24"/>
  <c r="AV216" i="24"/>
  <c r="AX216" i="24"/>
  <c r="AY216" i="24"/>
  <c r="AR216" i="24"/>
  <c r="AT216" i="24"/>
  <c r="BB216" i="24"/>
  <c r="AS216" i="24"/>
  <c r="AP216" i="24"/>
  <c r="AW216" i="24"/>
  <c r="AQ216" i="24"/>
  <c r="AQ165" i="24"/>
  <c r="AR165" i="24"/>
  <c r="AX165" i="24"/>
  <c r="AP165" i="24"/>
  <c r="AY165" i="24"/>
  <c r="AW165" i="24"/>
  <c r="AT165" i="24"/>
  <c r="AZ165" i="24"/>
  <c r="AS165" i="24"/>
  <c r="AU165" i="24"/>
  <c r="BB165" i="24"/>
  <c r="BA165" i="24"/>
  <c r="AV165" i="24"/>
  <c r="AD215" i="24"/>
  <c r="AQ212" i="24"/>
  <c r="AY212" i="24"/>
  <c r="AV212" i="24"/>
  <c r="BB212" i="24"/>
  <c r="AW212" i="24"/>
  <c r="AZ212" i="24"/>
  <c r="BA212" i="24"/>
  <c r="AT212" i="24"/>
  <c r="AU212" i="24"/>
  <c r="AX212" i="24"/>
  <c r="AS212" i="24"/>
  <c r="AP212" i="24"/>
  <c r="AR212" i="24"/>
  <c r="BN31" i="24"/>
  <c r="AD209" i="24"/>
  <c r="BO48" i="24"/>
  <c r="BP48" i="24" s="1"/>
  <c r="BO27" i="24"/>
  <c r="BC68" i="24"/>
  <c r="BD68" i="24" s="1"/>
  <c r="BC27" i="24"/>
  <c r="BD27" i="24" s="1"/>
  <c r="BS46" i="24"/>
  <c r="AB16" i="24"/>
  <c r="AY140" i="24"/>
  <c r="AP140" i="24"/>
  <c r="AQ140" i="24"/>
  <c r="AV71" i="24"/>
  <c r="AX71" i="24"/>
  <c r="AT71" i="24"/>
  <c r="AW196" i="24"/>
  <c r="AV196" i="24"/>
  <c r="AT196" i="24"/>
  <c r="AZ196" i="24"/>
  <c r="AS196" i="24"/>
  <c r="BA196" i="24"/>
  <c r="AQ196" i="24"/>
  <c r="AP196" i="24"/>
  <c r="AY196" i="24"/>
  <c r="AR196" i="24"/>
  <c r="AU196" i="24"/>
  <c r="BB196" i="24"/>
  <c r="AX196" i="24"/>
  <c r="BA208" i="24"/>
  <c r="BB208" i="24"/>
  <c r="AT208" i="24"/>
  <c r="AP208" i="24"/>
  <c r="AZ208" i="24"/>
  <c r="AV208" i="24"/>
  <c r="AW208" i="24"/>
  <c r="AQ208" i="24"/>
  <c r="AU208" i="24"/>
  <c r="AY208" i="24"/>
  <c r="AR208" i="24"/>
  <c r="AS208" i="24"/>
  <c r="AX208" i="24"/>
  <c r="AO174" i="24"/>
  <c r="AW220" i="24"/>
  <c r="AS220" i="24"/>
  <c r="BA220" i="24"/>
  <c r="AY220" i="24"/>
  <c r="AU220" i="24"/>
  <c r="AZ220" i="24"/>
  <c r="AP220" i="24"/>
  <c r="BB220" i="24"/>
  <c r="AQ220" i="24"/>
  <c r="AV220" i="24"/>
  <c r="AX220" i="24"/>
  <c r="AR220" i="24"/>
  <c r="AT220" i="24"/>
  <c r="AD195" i="24"/>
  <c r="BA204" i="24"/>
  <c r="AW204" i="24"/>
  <c r="AV204" i="24"/>
  <c r="AY204" i="24"/>
  <c r="AS204" i="24"/>
  <c r="AP204" i="24"/>
  <c r="AU204" i="24"/>
  <c r="AR204" i="24"/>
  <c r="AX204" i="24"/>
  <c r="AZ204" i="24"/>
  <c r="AT204" i="24"/>
  <c r="AQ204" i="24"/>
  <c r="BB204" i="24"/>
  <c r="AO168" i="24"/>
  <c r="AR167" i="24"/>
  <c r="AY167" i="24"/>
  <c r="AU167" i="24"/>
  <c r="AX167" i="24"/>
  <c r="AT167" i="24"/>
  <c r="AZ167" i="24"/>
  <c r="AV167" i="24"/>
  <c r="AQ167" i="24"/>
  <c r="AW167" i="24"/>
  <c r="AP167" i="24"/>
  <c r="AS167" i="24"/>
  <c r="BB167" i="24"/>
  <c r="BA167" i="24"/>
  <c r="BB173" i="24"/>
  <c r="AV173" i="24"/>
  <c r="BA173" i="24"/>
  <c r="AT173" i="24"/>
  <c r="AU173" i="24"/>
  <c r="AQ173" i="24"/>
  <c r="AR173" i="24"/>
  <c r="AW173" i="24"/>
  <c r="AX173" i="24"/>
  <c r="AZ173" i="24"/>
  <c r="AP173" i="24"/>
  <c r="AY173" i="24"/>
  <c r="AS173" i="24"/>
  <c r="AR175" i="24"/>
  <c r="AW175" i="24"/>
  <c r="AQ175" i="24"/>
  <c r="AX175" i="24"/>
  <c r="AS175" i="24"/>
  <c r="AU175" i="24"/>
  <c r="AV175" i="24"/>
  <c r="AT175" i="24"/>
  <c r="AY175" i="24"/>
  <c r="AP175" i="24"/>
  <c r="BB175" i="24"/>
  <c r="AZ175" i="24"/>
  <c r="BA175" i="24"/>
  <c r="AD194" i="24"/>
  <c r="AD161" i="24"/>
  <c r="AK161" i="24" s="1"/>
  <c r="AX192" i="24"/>
  <c r="BA192" i="24"/>
  <c r="AW192" i="24"/>
  <c r="BB192" i="24"/>
  <c r="AS192" i="24"/>
  <c r="AY192" i="24"/>
  <c r="AQ192" i="24"/>
  <c r="AZ192" i="24"/>
  <c r="AP192" i="24"/>
  <c r="AT192" i="24"/>
  <c r="AU192" i="24"/>
  <c r="AR192" i="24"/>
  <c r="AV192" i="24"/>
  <c r="AD219" i="24"/>
  <c r="AK219" i="24" s="1"/>
  <c r="AD185" i="24"/>
  <c r="AW171" i="24"/>
  <c r="BB171" i="24"/>
  <c r="AX171" i="24"/>
  <c r="AV171" i="24"/>
  <c r="AQ171" i="24"/>
  <c r="AY171" i="24"/>
  <c r="BA171" i="24"/>
  <c r="AS171" i="24"/>
  <c r="AT171" i="24"/>
  <c r="AZ171" i="24"/>
  <c r="AR171" i="24"/>
  <c r="AU171" i="24"/>
  <c r="AP171" i="24"/>
  <c r="AD211" i="24"/>
  <c r="AW200" i="24"/>
  <c r="AV200" i="24"/>
  <c r="AZ200" i="24"/>
  <c r="BA200" i="24"/>
  <c r="AU200" i="24"/>
  <c r="AQ200" i="24"/>
  <c r="BB200" i="24"/>
  <c r="AT200" i="24"/>
  <c r="AY200" i="24"/>
  <c r="AS200" i="24"/>
  <c r="AR200" i="24"/>
  <c r="AP200" i="24"/>
  <c r="AX200" i="24"/>
  <c r="AO163" i="24"/>
  <c r="AO166" i="24"/>
  <c r="AO187" i="24"/>
  <c r="AD213" i="24"/>
  <c r="AK213" i="24" s="1"/>
  <c r="AO155" i="24"/>
  <c r="AD201" i="24"/>
  <c r="AK201" i="24" s="1"/>
  <c r="AO210" i="24"/>
  <c r="BM68" i="24"/>
  <c r="BN103" i="24"/>
  <c r="BM70" i="24"/>
  <c r="AU63" i="24"/>
  <c r="AP63" i="24"/>
  <c r="AW63" i="24"/>
  <c r="AQ63" i="24"/>
  <c r="BB63" i="24"/>
  <c r="AT63" i="24"/>
  <c r="AZ63" i="24"/>
  <c r="BA63" i="24"/>
  <c r="AR63" i="24"/>
  <c r="AX63" i="24"/>
  <c r="AS63" i="24"/>
  <c r="AY63" i="24"/>
  <c r="AV63" i="24"/>
  <c r="BM46" i="24"/>
  <c r="AX40" i="24"/>
  <c r="AW40" i="24"/>
  <c r="AQ40" i="24"/>
  <c r="AP40" i="24"/>
  <c r="BB40" i="24"/>
  <c r="AR40" i="24"/>
  <c r="AV40" i="24"/>
  <c r="AU40" i="24"/>
  <c r="AT40" i="24"/>
  <c r="AZ40" i="24"/>
  <c r="AY40" i="24"/>
  <c r="BA40" i="24"/>
  <c r="AS40" i="24"/>
  <c r="BM54" i="24"/>
  <c r="BM36" i="24"/>
  <c r="BM102" i="24"/>
  <c r="AK85" i="24"/>
  <c r="BC76" i="24"/>
  <c r="BO76" i="24"/>
  <c r="AZ90" i="24"/>
  <c r="AW90" i="24"/>
  <c r="BA90" i="24"/>
  <c r="AY90" i="24"/>
  <c r="AT90" i="24"/>
  <c r="AP90" i="24"/>
  <c r="AS90" i="24"/>
  <c r="AU90" i="24"/>
  <c r="AX90" i="24"/>
  <c r="BB90" i="24"/>
  <c r="AQ90" i="24"/>
  <c r="AR90" i="24"/>
  <c r="AV90" i="24"/>
  <c r="AK127" i="24"/>
  <c r="AW133" i="24"/>
  <c r="AX133" i="24"/>
  <c r="AT133" i="24"/>
  <c r="AZ133" i="24"/>
  <c r="AP133" i="24"/>
  <c r="BA133" i="24"/>
  <c r="BB133" i="24"/>
  <c r="AS133" i="24"/>
  <c r="AU133" i="24"/>
  <c r="AQ133" i="24"/>
  <c r="AR133" i="24"/>
  <c r="AV133" i="24"/>
  <c r="AY133" i="24"/>
  <c r="AK98" i="24"/>
  <c r="BM92" i="24"/>
  <c r="AU103" i="24"/>
  <c r="AR103" i="24"/>
  <c r="AQ103" i="24"/>
  <c r="AY103" i="24"/>
  <c r="BB103" i="24"/>
  <c r="AV103" i="24"/>
  <c r="AZ103" i="24"/>
  <c r="AW103" i="24"/>
  <c r="AX103" i="24"/>
  <c r="AT103" i="24"/>
  <c r="BA103" i="24"/>
  <c r="AP103" i="24"/>
  <c r="AS103" i="24"/>
  <c r="AK128" i="24"/>
  <c r="BM93" i="24"/>
  <c r="BQ98" i="24"/>
  <c r="BC135" i="24"/>
  <c r="BM72" i="24"/>
  <c r="AK73" i="24"/>
  <c r="BM91" i="24"/>
  <c r="BM90" i="24"/>
  <c r="BO108" i="24"/>
  <c r="BC108" i="24"/>
  <c r="AR131" i="24"/>
  <c r="AY131" i="24"/>
  <c r="AP131" i="24"/>
  <c r="AS131" i="24"/>
  <c r="AZ131" i="24"/>
  <c r="AW131" i="24"/>
  <c r="AX131" i="24"/>
  <c r="AT131" i="24"/>
  <c r="AU131" i="24"/>
  <c r="BA131" i="24"/>
  <c r="AQ131" i="24"/>
  <c r="BB131" i="24"/>
  <c r="AV131" i="24"/>
  <c r="BM118" i="24"/>
  <c r="BQ93" i="24"/>
  <c r="AK124" i="24"/>
  <c r="AK88" i="24"/>
  <c r="AK74" i="24"/>
  <c r="BB82" i="24"/>
  <c r="AW82" i="24"/>
  <c r="AY82" i="24"/>
  <c r="AU82" i="24"/>
  <c r="AQ82" i="24"/>
  <c r="BA82" i="24"/>
  <c r="AV82" i="24"/>
  <c r="AZ82" i="24"/>
  <c r="AS82" i="24"/>
  <c r="AT82" i="24"/>
  <c r="AP82" i="24"/>
  <c r="AR82" i="24"/>
  <c r="AX82" i="24"/>
  <c r="AX136" i="24"/>
  <c r="AY136" i="24"/>
  <c r="AT136" i="24"/>
  <c r="AZ136" i="24"/>
  <c r="BA136" i="24"/>
  <c r="AQ136" i="24"/>
  <c r="BB136" i="24"/>
  <c r="AV136" i="24"/>
  <c r="AS136" i="24"/>
  <c r="AR136" i="24"/>
  <c r="AP136" i="24"/>
  <c r="AW136" i="24"/>
  <c r="AU136" i="24"/>
  <c r="AK142" i="24"/>
  <c r="BS124" i="24"/>
  <c r="BS95" i="24"/>
  <c r="AK82" i="24"/>
  <c r="BM85" i="24"/>
  <c r="AY109" i="24"/>
  <c r="AT109" i="24"/>
  <c r="AW109" i="24"/>
  <c r="BA109" i="24"/>
  <c r="AZ109" i="24"/>
  <c r="AX109" i="24"/>
  <c r="AQ109" i="24"/>
  <c r="AS109" i="24"/>
  <c r="AV109" i="24"/>
  <c r="AP109" i="24"/>
  <c r="BB109" i="24"/>
  <c r="AU109" i="24"/>
  <c r="AR109" i="24"/>
  <c r="BQ76" i="24"/>
  <c r="AZ142" i="24"/>
  <c r="AV142" i="24"/>
  <c r="AT142" i="24"/>
  <c r="AX142" i="24"/>
  <c r="AP142" i="24"/>
  <c r="BB142" i="24"/>
  <c r="AW142" i="24"/>
  <c r="AR142" i="24"/>
  <c r="AQ142" i="24"/>
  <c r="BA142" i="24"/>
  <c r="AU142" i="24"/>
  <c r="AS142" i="24"/>
  <c r="AY142" i="24"/>
  <c r="AX134" i="24"/>
  <c r="BB134" i="24"/>
  <c r="AV134" i="24"/>
  <c r="AT134" i="24"/>
  <c r="AZ134" i="24"/>
  <c r="AR134" i="24"/>
  <c r="AY134" i="24"/>
  <c r="AW134" i="24"/>
  <c r="AS134" i="24"/>
  <c r="AP134" i="24"/>
  <c r="AQ134" i="24"/>
  <c r="AU134" i="24"/>
  <c r="BA134" i="24"/>
  <c r="BM105" i="24"/>
  <c r="BM98" i="24"/>
  <c r="BB128" i="24"/>
  <c r="AS128" i="24"/>
  <c r="AX128" i="24"/>
  <c r="AT128" i="24"/>
  <c r="AU128" i="24"/>
  <c r="AP128" i="24"/>
  <c r="AQ128" i="24"/>
  <c r="AY128" i="24"/>
  <c r="AV128" i="24"/>
  <c r="AR128" i="24"/>
  <c r="AW128" i="24"/>
  <c r="AZ128" i="24"/>
  <c r="BA128" i="24"/>
  <c r="AK118" i="24"/>
  <c r="AK96" i="24"/>
  <c r="BN71" i="24"/>
  <c r="BC138" i="24"/>
  <c r="AT72" i="24"/>
  <c r="AQ72" i="24"/>
  <c r="AS72" i="24"/>
  <c r="AP72" i="24"/>
  <c r="AW72" i="24"/>
  <c r="AY72" i="24"/>
  <c r="BB72" i="24"/>
  <c r="BA72" i="24"/>
  <c r="AU72" i="24"/>
  <c r="AR72" i="24"/>
  <c r="AX72" i="24"/>
  <c r="AV72" i="24"/>
  <c r="AZ72" i="24"/>
  <c r="BC129" i="24"/>
  <c r="BO129" i="24"/>
  <c r="BC141" i="24"/>
  <c r="BS108" i="24"/>
  <c r="AK121" i="24"/>
  <c r="AR88" i="24"/>
  <c r="AU88" i="24"/>
  <c r="AY88" i="24"/>
  <c r="AV88" i="24"/>
  <c r="AS88" i="24"/>
  <c r="AP88" i="24"/>
  <c r="AW88" i="24"/>
  <c r="AX88" i="24"/>
  <c r="BA88" i="24"/>
  <c r="AZ88" i="24"/>
  <c r="AQ88" i="24"/>
  <c r="BB88" i="24"/>
  <c r="AT88" i="24"/>
  <c r="AK132" i="24"/>
  <c r="BM74" i="24"/>
  <c r="AK102" i="24"/>
  <c r="BM82" i="24"/>
  <c r="BS118" i="24"/>
  <c r="BQ71" i="24"/>
  <c r="BO95" i="24"/>
  <c r="BC95" i="24"/>
  <c r="BK56" i="24"/>
  <c r="AT74" i="24"/>
  <c r="AY74" i="24"/>
  <c r="AP74" i="24"/>
  <c r="AZ74" i="24"/>
  <c r="AW74" i="24"/>
  <c r="AQ74" i="24"/>
  <c r="AS74" i="24"/>
  <c r="AU74" i="24"/>
  <c r="BB74" i="24"/>
  <c r="BA74" i="24"/>
  <c r="AX74" i="24"/>
  <c r="AR74" i="24"/>
  <c r="AV74" i="24"/>
  <c r="AX143" i="24"/>
  <c r="AQ143" i="24"/>
  <c r="AT143" i="24"/>
  <c r="AW143" i="24"/>
  <c r="AU143" i="24"/>
  <c r="AV143" i="24"/>
  <c r="BB143" i="24"/>
  <c r="AR143" i="24"/>
  <c r="BA143" i="24"/>
  <c r="AP143" i="24"/>
  <c r="AS143" i="24"/>
  <c r="AZ143" i="24"/>
  <c r="AY143" i="24"/>
  <c r="AK109" i="24"/>
  <c r="BS76" i="24"/>
  <c r="AK117" i="24"/>
  <c r="AK95" i="24"/>
  <c r="AK139" i="24"/>
  <c r="BM96" i="24"/>
  <c r="AT116" i="24"/>
  <c r="AR116" i="24"/>
  <c r="BA116" i="24"/>
  <c r="AY116" i="24"/>
  <c r="AU116" i="24"/>
  <c r="AQ116" i="24"/>
  <c r="AX116" i="24"/>
  <c r="AS116" i="24"/>
  <c r="AP116" i="24"/>
  <c r="AW116" i="24"/>
  <c r="AV116" i="24"/>
  <c r="BB116" i="24"/>
  <c r="AZ116" i="24"/>
  <c r="AX105" i="24"/>
  <c r="BB105" i="24"/>
  <c r="AT105" i="24"/>
  <c r="AV105" i="24"/>
  <c r="AU105" i="24"/>
  <c r="AR105" i="24"/>
  <c r="AP105" i="24"/>
  <c r="AZ105" i="24"/>
  <c r="AY105" i="24"/>
  <c r="AQ105" i="24"/>
  <c r="AW105" i="24"/>
  <c r="BA105" i="24"/>
  <c r="AS105" i="24"/>
  <c r="AV145" i="24"/>
  <c r="AS145" i="24"/>
  <c r="AU145" i="24"/>
  <c r="BA145" i="24"/>
  <c r="AP145" i="24"/>
  <c r="AY145" i="24"/>
  <c r="AR145" i="24"/>
  <c r="AT145" i="24"/>
  <c r="BB145" i="24"/>
  <c r="AW145" i="24"/>
  <c r="AQ145" i="24"/>
  <c r="AX145" i="24"/>
  <c r="AZ145" i="24"/>
  <c r="BS85" i="24"/>
  <c r="BQ85" i="24"/>
  <c r="AK141" i="24"/>
  <c r="AU144" i="24"/>
  <c r="AZ144" i="24"/>
  <c r="AR144" i="24"/>
  <c r="AT144" i="24"/>
  <c r="AX144" i="24"/>
  <c r="AP144" i="24"/>
  <c r="BA144" i="24"/>
  <c r="AW144" i="24"/>
  <c r="AS144" i="24"/>
  <c r="AV144" i="24"/>
  <c r="AQ144" i="24"/>
  <c r="BB144" i="24"/>
  <c r="AY144" i="24"/>
  <c r="BC98" i="24"/>
  <c r="BO98" i="24"/>
  <c r="BS98" i="24"/>
  <c r="AK76" i="24"/>
  <c r="AK148" i="24"/>
  <c r="BB121" i="24"/>
  <c r="AV121" i="24"/>
  <c r="AW121" i="24"/>
  <c r="AZ121" i="24"/>
  <c r="AY121" i="24"/>
  <c r="AP121" i="24"/>
  <c r="AS121" i="24"/>
  <c r="AR121" i="24"/>
  <c r="BA121" i="24"/>
  <c r="AQ121" i="24"/>
  <c r="AX121" i="24"/>
  <c r="AT121" i="24"/>
  <c r="AU121" i="24"/>
  <c r="BS93" i="24"/>
  <c r="AX132" i="24"/>
  <c r="AU132" i="24"/>
  <c r="BB132" i="24"/>
  <c r="BA132" i="24"/>
  <c r="AW132" i="24"/>
  <c r="AP132" i="24"/>
  <c r="AV132" i="24"/>
  <c r="AR132" i="24"/>
  <c r="AY132" i="24"/>
  <c r="AS132" i="24"/>
  <c r="AZ132" i="24"/>
  <c r="AQ132" i="24"/>
  <c r="AT132" i="24"/>
  <c r="BM77" i="24"/>
  <c r="AR102" i="24"/>
  <c r="AY102" i="24"/>
  <c r="BA102" i="24"/>
  <c r="AS102" i="24"/>
  <c r="AZ102" i="24"/>
  <c r="BB102" i="24"/>
  <c r="AQ102" i="24"/>
  <c r="AP102" i="24"/>
  <c r="AX102" i="24"/>
  <c r="AW102" i="24"/>
  <c r="AV102" i="24"/>
  <c r="AT102" i="24"/>
  <c r="AU102" i="24"/>
  <c r="AW117" i="24"/>
  <c r="AX117" i="24"/>
  <c r="BB117" i="24"/>
  <c r="AR117" i="24"/>
  <c r="AY117" i="24"/>
  <c r="AS117" i="24"/>
  <c r="AP117" i="24"/>
  <c r="AT117" i="24"/>
  <c r="AZ117" i="24"/>
  <c r="BA117" i="24"/>
  <c r="AV117" i="24"/>
  <c r="AQ117" i="24"/>
  <c r="AU117" i="24"/>
  <c r="BC148" i="24"/>
  <c r="BQ118" i="24"/>
  <c r="BA139" i="24"/>
  <c r="AW139" i="24"/>
  <c r="BB139" i="24"/>
  <c r="AZ139" i="24"/>
  <c r="AV139" i="24"/>
  <c r="AQ139" i="24"/>
  <c r="AR139" i="24"/>
  <c r="AT139" i="24"/>
  <c r="AY139" i="24"/>
  <c r="AU139" i="24"/>
  <c r="AX139" i="24"/>
  <c r="AP139" i="24"/>
  <c r="AS139" i="24"/>
  <c r="AK133" i="24"/>
  <c r="AU96" i="24"/>
  <c r="BA96" i="24"/>
  <c r="AY96" i="24"/>
  <c r="AS96" i="24"/>
  <c r="AV96" i="24"/>
  <c r="AQ96" i="24"/>
  <c r="AR96" i="24"/>
  <c r="AP96" i="24"/>
  <c r="AZ96" i="24"/>
  <c r="AX96" i="24"/>
  <c r="BB96" i="24"/>
  <c r="AT96" i="24"/>
  <c r="AW96" i="24"/>
  <c r="BC124" i="24"/>
  <c r="BO124" i="24"/>
  <c r="BQ95" i="24"/>
  <c r="BS127" i="24"/>
  <c r="BQ127" i="24"/>
  <c r="AB14" i="24"/>
  <c r="AS125" i="24"/>
  <c r="AP125" i="24"/>
  <c r="BA125" i="24"/>
  <c r="AQ125" i="24"/>
  <c r="AY125" i="24"/>
  <c r="AT125" i="24"/>
  <c r="BB125" i="24"/>
  <c r="AW125" i="24"/>
  <c r="AU125" i="24"/>
  <c r="AZ125" i="24"/>
  <c r="AV125" i="24"/>
  <c r="AX125" i="24"/>
  <c r="AR125" i="24"/>
  <c r="AS146" i="24"/>
  <c r="BA146" i="24"/>
  <c r="BB146" i="24"/>
  <c r="AU146" i="24"/>
  <c r="AQ146" i="24"/>
  <c r="AT146" i="24"/>
  <c r="AR146" i="24"/>
  <c r="AV146" i="24"/>
  <c r="AY146" i="24"/>
  <c r="AZ146" i="24"/>
  <c r="AP146" i="24"/>
  <c r="AX146" i="24"/>
  <c r="AW146" i="24"/>
  <c r="BM95" i="24"/>
  <c r="AK136" i="24"/>
  <c r="AK116" i="24"/>
  <c r="AP92" i="24"/>
  <c r="AR92" i="24"/>
  <c r="AW92" i="24"/>
  <c r="AX92" i="24"/>
  <c r="BA92" i="24"/>
  <c r="AQ92" i="24"/>
  <c r="BB92" i="24"/>
  <c r="AV92" i="24"/>
  <c r="AS92" i="24"/>
  <c r="AZ92" i="24"/>
  <c r="AT92" i="24"/>
  <c r="AU92" i="24"/>
  <c r="AY92" i="24"/>
  <c r="BC85" i="24"/>
  <c r="BO85" i="24"/>
  <c r="BN109" i="24"/>
  <c r="AK90" i="24"/>
  <c r="AK108" i="24"/>
  <c r="AK93" i="24"/>
  <c r="AS73" i="24"/>
  <c r="AV73" i="24"/>
  <c r="AQ73" i="24"/>
  <c r="AT73" i="24"/>
  <c r="AX73" i="24"/>
  <c r="AU73" i="24"/>
  <c r="AP73" i="24"/>
  <c r="BA73" i="24"/>
  <c r="AW73" i="24"/>
  <c r="AZ73" i="24"/>
  <c r="BB73" i="24"/>
  <c r="AR73" i="24"/>
  <c r="AY73" i="24"/>
  <c r="AS91" i="24"/>
  <c r="BA91" i="24"/>
  <c r="AR91" i="24"/>
  <c r="AU91" i="24"/>
  <c r="AP91" i="24"/>
  <c r="AX91" i="24"/>
  <c r="AW91" i="24"/>
  <c r="AV91" i="24"/>
  <c r="BB91" i="24"/>
  <c r="AT91" i="24"/>
  <c r="AY91" i="24"/>
  <c r="AZ91" i="24"/>
  <c r="AQ91" i="24"/>
  <c r="BQ129" i="24"/>
  <c r="BS129" i="24"/>
  <c r="BQ108" i="24"/>
  <c r="BC93" i="24"/>
  <c r="BO93" i="24"/>
  <c r="AK125" i="24"/>
  <c r="AV77" i="24"/>
  <c r="AR77" i="24"/>
  <c r="BB77" i="24"/>
  <c r="AS77" i="24"/>
  <c r="AY77" i="24"/>
  <c r="AT77" i="24"/>
  <c r="AX77" i="24"/>
  <c r="AP77" i="24"/>
  <c r="BA77" i="24"/>
  <c r="AZ77" i="24"/>
  <c r="AQ77" i="24"/>
  <c r="AW77" i="24"/>
  <c r="AU77" i="24"/>
  <c r="BN76" i="24"/>
  <c r="BM117" i="24"/>
  <c r="BN108" i="24"/>
  <c r="BQ124" i="24"/>
  <c r="BO71" i="24"/>
  <c r="BC127" i="24"/>
  <c r="BO127" i="24"/>
  <c r="AQ59" i="24"/>
  <c r="AY59" i="24"/>
  <c r="AZ59" i="24"/>
  <c r="BA59" i="24"/>
  <c r="AX59" i="24"/>
  <c r="AT59" i="24"/>
  <c r="BB59" i="24"/>
  <c r="AP59" i="24"/>
  <c r="AR59" i="24"/>
  <c r="AU59" i="24"/>
  <c r="AV59" i="24"/>
  <c r="AS59" i="24"/>
  <c r="AW59" i="24"/>
  <c r="AU47" i="24"/>
  <c r="AY47" i="24"/>
  <c r="AX47" i="24"/>
  <c r="AS47" i="24"/>
  <c r="AV47" i="24"/>
  <c r="AQ47" i="24"/>
  <c r="AZ47" i="24"/>
  <c r="AR47" i="24"/>
  <c r="AW47" i="24"/>
  <c r="BB47" i="24"/>
  <c r="AT47" i="24"/>
  <c r="BA47" i="24"/>
  <c r="AP47" i="24"/>
  <c r="BM69" i="24"/>
  <c r="BM62" i="24"/>
  <c r="AK51" i="24"/>
  <c r="BM66" i="24"/>
  <c r="AK65" i="24"/>
  <c r="BM39" i="24"/>
  <c r="BB35" i="24"/>
  <c r="AW35" i="24"/>
  <c r="AS35" i="24"/>
  <c r="AR35" i="24"/>
  <c r="AP35" i="24"/>
  <c r="AX35" i="24"/>
  <c r="AZ35" i="24"/>
  <c r="AT35" i="24"/>
  <c r="BA35" i="24"/>
  <c r="AV35" i="24"/>
  <c r="AQ35" i="24"/>
  <c r="AU35" i="24"/>
  <c r="AY35" i="24"/>
  <c r="AX60" i="24"/>
  <c r="BB60" i="24"/>
  <c r="AR60" i="24"/>
  <c r="AU60" i="24"/>
  <c r="AP60" i="24"/>
  <c r="AV60" i="24"/>
  <c r="AT60" i="24"/>
  <c r="AS60" i="24"/>
  <c r="AY60" i="24"/>
  <c r="AZ60" i="24"/>
  <c r="BA60" i="24"/>
  <c r="AQ60" i="24"/>
  <c r="AW60" i="24"/>
  <c r="AQ55" i="24"/>
  <c r="BA55" i="24"/>
  <c r="AR55" i="24"/>
  <c r="AP55" i="24"/>
  <c r="AX55" i="24"/>
  <c r="AT55" i="24"/>
  <c r="AY55" i="24"/>
  <c r="AW55" i="24"/>
  <c r="AZ55" i="24"/>
  <c r="BB55" i="24"/>
  <c r="AV55" i="24"/>
  <c r="AU55" i="24"/>
  <c r="AS55" i="24"/>
  <c r="BM26" i="24"/>
  <c r="BM48" i="24"/>
  <c r="AQ29" i="24"/>
  <c r="AR29" i="24"/>
  <c r="AP29" i="24"/>
  <c r="AS29" i="24"/>
  <c r="AW29" i="24"/>
  <c r="AZ29" i="24"/>
  <c r="AY29" i="24"/>
  <c r="AX29" i="24"/>
  <c r="AV29" i="24"/>
  <c r="AT29" i="24"/>
  <c r="AU29" i="24"/>
  <c r="BB29" i="24"/>
  <c r="BA29" i="24"/>
  <c r="AQ32" i="24"/>
  <c r="AX32" i="24"/>
  <c r="BB32" i="24"/>
  <c r="AW32" i="24"/>
  <c r="AT32" i="24"/>
  <c r="AY32" i="24"/>
  <c r="AZ32" i="24"/>
  <c r="AP32" i="24"/>
  <c r="AR32" i="24"/>
  <c r="AS32" i="24"/>
  <c r="BA32" i="24"/>
  <c r="AU32" i="24"/>
  <c r="AV32" i="24"/>
  <c r="AK58" i="24"/>
  <c r="BK58" i="24"/>
  <c r="AY26" i="24"/>
  <c r="AX26" i="24"/>
  <c r="AS26" i="24"/>
  <c r="AV26" i="24"/>
  <c r="AU26" i="24"/>
  <c r="AT26" i="24"/>
  <c r="BA26" i="24"/>
  <c r="AP26" i="24"/>
  <c r="AZ26" i="24"/>
  <c r="AQ26" i="24"/>
  <c r="AW26" i="24"/>
  <c r="BB26" i="24"/>
  <c r="AR26" i="24"/>
  <c r="AY34" i="24"/>
  <c r="AX34" i="24"/>
  <c r="AR34" i="24"/>
  <c r="BA34" i="24"/>
  <c r="AU34" i="24"/>
  <c r="AT34" i="24"/>
  <c r="AW34" i="24"/>
  <c r="BB34" i="24"/>
  <c r="AS34" i="24"/>
  <c r="AZ34" i="24"/>
  <c r="AQ34" i="24"/>
  <c r="AP34" i="24"/>
  <c r="AV34" i="24"/>
  <c r="AK56" i="24"/>
  <c r="BB61" i="24"/>
  <c r="AS61" i="24"/>
  <c r="AT61" i="24"/>
  <c r="AU61" i="24"/>
  <c r="AX61" i="24"/>
  <c r="AW61" i="24"/>
  <c r="AP61" i="24"/>
  <c r="AR61" i="24"/>
  <c r="BA61" i="24"/>
  <c r="AV61" i="24"/>
  <c r="AZ61" i="24"/>
  <c r="AY61" i="24"/>
  <c r="AQ61" i="24"/>
  <c r="BM29" i="24"/>
  <c r="AT23" i="24"/>
  <c r="AQ23" i="24"/>
  <c r="AY23" i="24"/>
  <c r="BA23" i="24"/>
  <c r="AW23" i="24"/>
  <c r="BB23" i="24"/>
  <c r="AU23" i="24"/>
  <c r="AP23" i="24"/>
  <c r="AS23" i="24"/>
  <c r="AV23" i="24"/>
  <c r="AZ23" i="24"/>
  <c r="AX23" i="24"/>
  <c r="AR23" i="24"/>
  <c r="BM53" i="24"/>
  <c r="AK33" i="24"/>
  <c r="AK66" i="24"/>
  <c r="AO66" i="24"/>
  <c r="AR53" i="24"/>
  <c r="AW53" i="24"/>
  <c r="AZ53" i="24"/>
  <c r="AY53" i="24"/>
  <c r="BB53" i="24"/>
  <c r="AP53" i="24"/>
  <c r="BA53" i="24"/>
  <c r="AT53" i="24"/>
  <c r="AS53" i="24"/>
  <c r="AX53" i="24"/>
  <c r="AU53" i="24"/>
  <c r="AV53" i="24"/>
  <c r="AQ53" i="24"/>
  <c r="AK37" i="24"/>
  <c r="BA31" i="24"/>
  <c r="BB31" i="24"/>
  <c r="AW31" i="24"/>
  <c r="AZ31" i="24"/>
  <c r="AX31" i="24"/>
  <c r="AR31" i="24"/>
  <c r="AT31" i="24"/>
  <c r="AP31" i="24"/>
  <c r="AY31" i="24"/>
  <c r="AV31" i="24"/>
  <c r="AU31" i="24"/>
  <c r="AS31" i="24"/>
  <c r="AQ31" i="24"/>
  <c r="AO51" i="24"/>
  <c r="AQ51" i="24" s="1"/>
  <c r="BM59" i="24"/>
  <c r="BM47" i="24"/>
  <c r="AZ69" i="24"/>
  <c r="AR69" i="24"/>
  <c r="AS69" i="24"/>
  <c r="AY69" i="24"/>
  <c r="AW69" i="24"/>
  <c r="AX69" i="24"/>
  <c r="AV69" i="24"/>
  <c r="AQ69" i="24"/>
  <c r="BB69" i="24"/>
  <c r="BA69" i="24"/>
  <c r="AU69" i="24"/>
  <c r="AP69" i="24"/>
  <c r="AT69" i="24"/>
  <c r="AR62" i="24"/>
  <c r="AV62" i="24"/>
  <c r="AS62" i="24"/>
  <c r="AY62" i="24"/>
  <c r="AT62" i="24"/>
  <c r="AQ62" i="24"/>
  <c r="AU62" i="24"/>
  <c r="BB62" i="24"/>
  <c r="AP62" i="24"/>
  <c r="AX62" i="24"/>
  <c r="AW62" i="24"/>
  <c r="BA62" i="24"/>
  <c r="AZ62" i="24"/>
  <c r="AS41" i="24"/>
  <c r="AW41" i="24"/>
  <c r="AX41" i="24"/>
  <c r="AP41" i="24"/>
  <c r="AT41" i="24"/>
  <c r="AY41" i="24"/>
  <c r="AV41" i="24"/>
  <c r="AZ41" i="24"/>
  <c r="BA41" i="24"/>
  <c r="AQ41" i="24"/>
  <c r="AU41" i="24"/>
  <c r="AR41" i="24"/>
  <c r="BB41" i="24"/>
  <c r="BM23" i="24"/>
  <c r="AO58" i="24"/>
  <c r="AW39" i="24"/>
  <c r="AX39" i="24"/>
  <c r="AQ39" i="24"/>
  <c r="AY39" i="24"/>
  <c r="AS39" i="24"/>
  <c r="AR39" i="24"/>
  <c r="AU39" i="24"/>
  <c r="BA39" i="24"/>
  <c r="AT39" i="24"/>
  <c r="AV39" i="24"/>
  <c r="AP39" i="24"/>
  <c r="AZ39" i="24"/>
  <c r="BB39" i="24"/>
  <c r="BM43" i="24"/>
  <c r="BM60" i="24"/>
  <c r="BM30" i="24"/>
  <c r="BM55" i="24"/>
  <c r="AK21" i="24"/>
  <c r="AK67" i="24"/>
  <c r="BS70" i="24"/>
  <c r="BO54" i="24"/>
  <c r="BQ46" i="24"/>
  <c r="AT21" i="24"/>
  <c r="BB21" i="24"/>
  <c r="BA21" i="24"/>
  <c r="AY21" i="24"/>
  <c r="AS21" i="24"/>
  <c r="AZ21" i="24"/>
  <c r="AP21" i="24"/>
  <c r="AU21" i="24"/>
  <c r="AX21" i="24"/>
  <c r="AR21" i="24"/>
  <c r="AQ21" i="24"/>
  <c r="AW21" i="24"/>
  <c r="AV21" i="24"/>
  <c r="BM65" i="24"/>
  <c r="BN42" i="24"/>
  <c r="BC43" i="24"/>
  <c r="BO43" i="24"/>
  <c r="BC54" i="24"/>
  <c r="BS54" i="24"/>
  <c r="BS50" i="24"/>
  <c r="BS38" i="24"/>
  <c r="AP37" i="24"/>
  <c r="AV37" i="24"/>
  <c r="AZ37" i="24"/>
  <c r="AY37" i="24"/>
  <c r="AR37" i="24"/>
  <c r="AW37" i="24"/>
  <c r="BB37" i="24"/>
  <c r="AU37" i="24"/>
  <c r="AS37" i="24"/>
  <c r="BA37" i="24"/>
  <c r="AQ37" i="24"/>
  <c r="AT37" i="24"/>
  <c r="AX37" i="24"/>
  <c r="BM67" i="24"/>
  <c r="BQ52" i="24"/>
  <c r="BS30" i="24"/>
  <c r="BA56" i="24"/>
  <c r="AX56" i="24"/>
  <c r="AT56" i="24"/>
  <c r="AW56" i="24"/>
  <c r="AZ56" i="24"/>
  <c r="AQ56" i="24"/>
  <c r="AV56" i="24"/>
  <c r="AY56" i="24"/>
  <c r="AU56" i="24"/>
  <c r="AR56" i="24"/>
  <c r="AP56" i="24"/>
  <c r="BB56" i="24"/>
  <c r="AS56" i="24"/>
  <c r="AX65" i="24"/>
  <c r="AT65" i="24"/>
  <c r="AS65" i="24"/>
  <c r="AR65" i="24"/>
  <c r="AP65" i="24"/>
  <c r="AW65" i="24"/>
  <c r="BB65" i="24"/>
  <c r="AU65" i="24"/>
  <c r="AQ65" i="24"/>
  <c r="BA65" i="24"/>
  <c r="AZ65" i="24"/>
  <c r="AY65" i="24"/>
  <c r="AV65" i="24"/>
  <c r="BN50" i="24"/>
  <c r="BQ50" i="24"/>
  <c r="BQ38" i="24"/>
  <c r="BM37" i="24"/>
  <c r="BM33" i="24"/>
  <c r="BQ70" i="24"/>
  <c r="BA67" i="24"/>
  <c r="AS67" i="24"/>
  <c r="AT67" i="24"/>
  <c r="BB67" i="24"/>
  <c r="AY67" i="24"/>
  <c r="AU67" i="24"/>
  <c r="AQ67" i="24"/>
  <c r="AV67" i="24"/>
  <c r="AW67" i="24"/>
  <c r="AR67" i="24"/>
  <c r="AP67" i="24"/>
  <c r="AX67" i="24"/>
  <c r="AZ67" i="24"/>
  <c r="BS52" i="24"/>
  <c r="BC50" i="24"/>
  <c r="BO50" i="24"/>
  <c r="BO30" i="24"/>
  <c r="BC30" i="24"/>
  <c r="AQ33" i="24"/>
  <c r="AT33" i="24"/>
  <c r="BA33" i="24"/>
  <c r="AP33" i="24"/>
  <c r="AZ33" i="24"/>
  <c r="BB33" i="24"/>
  <c r="AY33" i="24"/>
  <c r="AV33" i="24"/>
  <c r="AS33" i="24"/>
  <c r="AR33" i="24"/>
  <c r="AU33" i="24"/>
  <c r="AW33" i="24"/>
  <c r="AX33" i="24"/>
  <c r="BO42" i="24"/>
  <c r="BC42" i="24"/>
  <c r="BS42" i="24"/>
  <c r="BO70" i="24"/>
  <c r="BC70" i="24"/>
  <c r="BM21" i="24"/>
  <c r="BN38" i="24"/>
  <c r="BQ43" i="24"/>
  <c r="BS43" i="24"/>
  <c r="BO52" i="24"/>
  <c r="BC52" i="24"/>
  <c r="BO46" i="24"/>
  <c r="BC46" i="24"/>
  <c r="BO38" i="24"/>
  <c r="BC38" i="24"/>
  <c r="BM51" i="24"/>
  <c r="BQ30" i="24"/>
  <c r="BM56" i="24"/>
  <c r="BQ42" i="24"/>
  <c r="BD44" i="24"/>
  <c r="BP100" i="24"/>
  <c r="BP107" i="24"/>
  <c r="BP130" i="24"/>
  <c r="BP57" i="24"/>
  <c r="BD81" i="24"/>
  <c r="BD119" i="24"/>
  <c r="BR84" i="24"/>
  <c r="BP97" i="24"/>
  <c r="BP22" i="24"/>
  <c r="BP120" i="24"/>
  <c r="BD20" i="24"/>
  <c r="BP28" i="24"/>
  <c r="BD122" i="24"/>
  <c r="BP75" i="24"/>
  <c r="BP126" i="24"/>
  <c r="BD114" i="24"/>
  <c r="BP94" i="24"/>
  <c r="BP106" i="24"/>
  <c r="BP20" i="24"/>
  <c r="BP122" i="24"/>
  <c r="BD113" i="24"/>
  <c r="BD24" i="24"/>
  <c r="BP114" i="24"/>
  <c r="BD25" i="24"/>
  <c r="BR111" i="24"/>
  <c r="BD104" i="24"/>
  <c r="BD97" i="24"/>
  <c r="BR80" i="24"/>
  <c r="BR115" i="24"/>
  <c r="BR99" i="24"/>
  <c r="BD123" i="24"/>
  <c r="BR104" i="24"/>
  <c r="BD106" i="24"/>
  <c r="BP89" i="24"/>
  <c r="BP113" i="24"/>
  <c r="BP24" i="24"/>
  <c r="BD79" i="24"/>
  <c r="BP78" i="24"/>
  <c r="BP86" i="24"/>
  <c r="BP25" i="24"/>
  <c r="BP112" i="24"/>
  <c r="BD101" i="24"/>
  <c r="BD147" i="24"/>
  <c r="BR83" i="24"/>
  <c r="BD111" i="24"/>
  <c r="BD75" i="24"/>
  <c r="BD48" i="24"/>
  <c r="BP36" i="24"/>
  <c r="BP68" i="24"/>
  <c r="BD100" i="24"/>
  <c r="BD107" i="24"/>
  <c r="BD22" i="24"/>
  <c r="BD120" i="24"/>
  <c r="BD28" i="24"/>
  <c r="BD86" i="24"/>
  <c r="BP79" i="24"/>
  <c r="BD126" i="24"/>
  <c r="BP27" i="24"/>
  <c r="BD130" i="24"/>
  <c r="BD57" i="24"/>
  <c r="BP101" i="24"/>
  <c r="BP81" i="24"/>
  <c r="BD78" i="24"/>
  <c r="BD89" i="24"/>
  <c r="BR123" i="24"/>
  <c r="BP44" i="24"/>
  <c r="BR110" i="24"/>
  <c r="BD112" i="24"/>
  <c r="BP119" i="24"/>
  <c r="BR87" i="24"/>
  <c r="AK24" i="5"/>
  <c r="AD23" i="5"/>
  <c r="G23" i="6" s="1"/>
  <c r="AJ20" i="5"/>
  <c r="AF20" i="5"/>
  <c r="AK33" i="5"/>
  <c r="AD21" i="5"/>
  <c r="G21" i="6" s="1"/>
  <c r="AD25" i="5"/>
  <c r="G25" i="6" s="1"/>
  <c r="AH23" i="5"/>
  <c r="AD35" i="5"/>
  <c r="G35" i="6" s="1"/>
  <c r="AD29" i="5"/>
  <c r="G29" i="6" s="1"/>
  <c r="AG33" i="5"/>
  <c r="AF30" i="5"/>
  <c r="AJ21" i="5"/>
  <c r="AF28" i="5"/>
  <c r="AK26" i="5"/>
  <c r="AH24" i="5"/>
  <c r="AK22" i="5"/>
  <c r="AF29" i="5"/>
  <c r="AD33" i="5"/>
  <c r="G33" i="6" s="1"/>
  <c r="AD30" i="5"/>
  <c r="G30" i="6" s="1"/>
  <c r="AK21" i="5"/>
  <c r="AJ25" i="5"/>
  <c r="AK34" i="5"/>
  <c r="AI28" i="5"/>
  <c r="AD26" i="5"/>
  <c r="G26" i="6" s="1"/>
  <c r="AG24" i="5"/>
  <c r="AF23" i="5"/>
  <c r="AH35" i="5"/>
  <c r="AD22" i="5"/>
  <c r="G22" i="6" s="1"/>
  <c r="AH29" i="5"/>
  <c r="AI20" i="5"/>
  <c r="AJ33" i="5"/>
  <c r="AG30" i="5"/>
  <c r="AG21" i="5"/>
  <c r="AL21" i="5" s="1"/>
  <c r="AG34" i="5"/>
  <c r="AG28" i="5"/>
  <c r="AG26" i="5"/>
  <c r="AI24" i="5"/>
  <c r="AF35" i="5"/>
  <c r="AG22" i="5"/>
  <c r="AG29" i="5"/>
  <c r="AK20" i="5"/>
  <c r="AJ30" i="5"/>
  <c r="AJ28" i="5"/>
  <c r="AH26" i="5"/>
  <c r="AH22" i="5"/>
  <c r="AB32" i="5"/>
  <c r="AI33" i="5"/>
  <c r="AF33" i="5"/>
  <c r="AL33" i="5" s="1"/>
  <c r="AI30" i="5"/>
  <c r="AH30" i="5"/>
  <c r="AI21" i="5"/>
  <c r="AF21" i="5"/>
  <c r="AK25" i="5"/>
  <c r="AF25" i="5"/>
  <c r="AD34" i="5"/>
  <c r="G34" i="6" s="1"/>
  <c r="AH34" i="5"/>
  <c r="AD28" i="5"/>
  <c r="G28" i="6" s="1"/>
  <c r="AH28" i="5"/>
  <c r="AI26" i="5"/>
  <c r="AD24" i="5"/>
  <c r="G24" i="6" s="1"/>
  <c r="AI23" i="5"/>
  <c r="AI35" i="5"/>
  <c r="AI22" i="5"/>
  <c r="AI29" i="5"/>
  <c r="AD20" i="5"/>
  <c r="G20" i="6" s="1"/>
  <c r="AF31" i="5"/>
  <c r="AH31" i="5"/>
  <c r="AI31" i="5"/>
  <c r="AJ26" i="5"/>
  <c r="AJ24" i="5"/>
  <c r="AK23" i="5"/>
  <c r="AK35" i="5"/>
  <c r="AF22" i="5"/>
  <c r="AK29" i="5"/>
  <c r="AG20" i="5"/>
  <c r="AH27" i="5"/>
  <c r="AG27" i="5"/>
  <c r="AL30" i="5"/>
  <c r="T14" i="5"/>
  <c r="O20" i="6"/>
  <c r="AF14" i="16"/>
  <c r="AH14" i="16"/>
  <c r="AK22" i="16"/>
  <c r="AJ15" i="16"/>
  <c r="AK20" i="16"/>
  <c r="AJ16" i="16"/>
  <c r="AK24" i="16"/>
  <c r="AK23" i="16"/>
  <c r="AK25" i="16"/>
  <c r="AK21" i="16"/>
  <c r="AI14" i="16"/>
  <c r="AC41" i="18"/>
  <c r="AC32" i="18"/>
  <c r="AC47" i="18"/>
  <c r="AC93" i="18"/>
  <c r="AC26" i="18"/>
  <c r="AC49" i="18"/>
  <c r="AC42" i="18"/>
  <c r="AC96" i="18"/>
  <c r="AC84" i="18"/>
  <c r="AC50" i="18"/>
  <c r="AC29" i="18"/>
  <c r="AC86" i="18"/>
  <c r="AC67" i="18"/>
  <c r="AC87" i="18"/>
  <c r="AB21" i="18"/>
  <c r="AC95" i="18"/>
  <c r="AC46" i="18"/>
  <c r="AC90" i="18"/>
  <c r="AC76" i="18"/>
  <c r="AC63" i="18"/>
  <c r="AC40" i="18"/>
  <c r="AC108" i="18"/>
  <c r="AC58" i="18"/>
  <c r="AC77" i="18"/>
  <c r="AC64" i="18"/>
  <c r="AC52" i="18"/>
  <c r="AC91" i="18"/>
  <c r="AC94" i="18"/>
  <c r="AB31" i="18"/>
  <c r="AB80" i="18"/>
  <c r="AB107" i="18"/>
  <c r="AB79" i="18"/>
  <c r="AB54" i="18"/>
  <c r="AB66" i="18"/>
  <c r="AC95" i="21"/>
  <c r="AK95" i="21" s="1"/>
  <c r="AF95" i="21"/>
  <c r="AH95" i="21"/>
  <c r="AJ95" i="21"/>
  <c r="AJ158" i="21"/>
  <c r="AF158" i="21"/>
  <c r="AI158" i="21"/>
  <c r="AE158" i="21"/>
  <c r="AH158" i="21"/>
  <c r="AC158" i="21"/>
  <c r="AG158" i="21"/>
  <c r="AH115" i="21"/>
  <c r="AG115" i="21"/>
  <c r="AJ115" i="21"/>
  <c r="AI115" i="21"/>
  <c r="AE115" i="21"/>
  <c r="AC115" i="21"/>
  <c r="AF115" i="21"/>
  <c r="AJ140" i="21"/>
  <c r="AF140" i="21"/>
  <c r="AC140" i="21"/>
  <c r="AI140" i="21"/>
  <c r="AE140" i="21"/>
  <c r="AH140" i="21"/>
  <c r="AG140" i="21"/>
  <c r="AJ136" i="21"/>
  <c r="AF136" i="21"/>
  <c r="AC136" i="21"/>
  <c r="AI136" i="21"/>
  <c r="AE136" i="21"/>
  <c r="AH136" i="21"/>
  <c r="AG136" i="21"/>
  <c r="AJ122" i="21"/>
  <c r="AF122" i="21"/>
  <c r="AI122" i="21"/>
  <c r="AE122" i="21"/>
  <c r="AH122" i="21"/>
  <c r="AC122" i="21"/>
  <c r="AG122" i="21"/>
  <c r="AJ132" i="21"/>
  <c r="AF132" i="21"/>
  <c r="AC132" i="21"/>
  <c r="AI132" i="21"/>
  <c r="AE132" i="21"/>
  <c r="AH132" i="21"/>
  <c r="AG132" i="21"/>
  <c r="AH135" i="21"/>
  <c r="AG135" i="21"/>
  <c r="AC135" i="21"/>
  <c r="AJ135" i="21"/>
  <c r="AI135" i="21"/>
  <c r="AF135" i="21"/>
  <c r="AE135" i="21"/>
  <c r="AH133" i="21"/>
  <c r="AG133" i="21"/>
  <c r="AF133" i="21"/>
  <c r="AE133" i="21"/>
  <c r="AC133" i="21"/>
  <c r="AJ133" i="21"/>
  <c r="AI133" i="21"/>
  <c r="AH127" i="21"/>
  <c r="AG127" i="21"/>
  <c r="AC127" i="21"/>
  <c r="AJ127" i="21"/>
  <c r="AI127" i="21"/>
  <c r="AF127" i="21"/>
  <c r="AE127" i="21"/>
  <c r="AJ154" i="21"/>
  <c r="AF154" i="21"/>
  <c r="AI154" i="21"/>
  <c r="AE154" i="21"/>
  <c r="AH154" i="21"/>
  <c r="AG154" i="21"/>
  <c r="AC154" i="21"/>
  <c r="AH111" i="21"/>
  <c r="AG111" i="21"/>
  <c r="AJ111" i="21"/>
  <c r="AI111" i="21"/>
  <c r="AF111" i="21"/>
  <c r="AE111" i="21"/>
  <c r="AC111" i="21"/>
  <c r="AJ126" i="21"/>
  <c r="AF126" i="21"/>
  <c r="AI126" i="21"/>
  <c r="AE126" i="21"/>
  <c r="AH126" i="21"/>
  <c r="AC126" i="21"/>
  <c r="AG126" i="21"/>
  <c r="AH109" i="21"/>
  <c r="AG109" i="21"/>
  <c r="AF109" i="21"/>
  <c r="AE109" i="21"/>
  <c r="AC109" i="21"/>
  <c r="AI109" i="21"/>
  <c r="AJ109" i="21"/>
  <c r="AJ134" i="21"/>
  <c r="AF134" i="21"/>
  <c r="AI134" i="21"/>
  <c r="AE134" i="21"/>
  <c r="AH134" i="21"/>
  <c r="AC134" i="21"/>
  <c r="AG134" i="21"/>
  <c r="AH157" i="21"/>
  <c r="AF157" i="21"/>
  <c r="AE157" i="21"/>
  <c r="AC157" i="21"/>
  <c r="AJ157" i="21"/>
  <c r="AI157" i="21"/>
  <c r="AJ118" i="21"/>
  <c r="AF118" i="21"/>
  <c r="AI118" i="21"/>
  <c r="AE118" i="21"/>
  <c r="AH118" i="21"/>
  <c r="AC118" i="21"/>
  <c r="AG118" i="21"/>
  <c r="AH117" i="21"/>
  <c r="AG117" i="21"/>
  <c r="AF117" i="21"/>
  <c r="AE117" i="21"/>
  <c r="AC117" i="21"/>
  <c r="AI117" i="21"/>
  <c r="AJ117" i="21"/>
  <c r="AJ142" i="21"/>
  <c r="AF142" i="21"/>
  <c r="AI142" i="21"/>
  <c r="AE142" i="21"/>
  <c r="AH142" i="21"/>
  <c r="AC142" i="21"/>
  <c r="AG142" i="21"/>
  <c r="AJ108" i="21"/>
  <c r="AF108" i="21"/>
  <c r="AI108" i="21"/>
  <c r="AE108" i="21"/>
  <c r="AH108" i="21"/>
  <c r="AG108" i="21"/>
  <c r="AC108" i="21"/>
  <c r="AJ144" i="21"/>
  <c r="AF144" i="21"/>
  <c r="AC144" i="21"/>
  <c r="AI144" i="21"/>
  <c r="AE144" i="21"/>
  <c r="AH144" i="21"/>
  <c r="AG144" i="21"/>
  <c r="AH149" i="21"/>
  <c r="AG149" i="21"/>
  <c r="AF149" i="21"/>
  <c r="AE149" i="21"/>
  <c r="AC149" i="21"/>
  <c r="AJ149" i="21"/>
  <c r="AI149" i="21"/>
  <c r="AH147" i="21"/>
  <c r="AG147" i="21"/>
  <c r="AC147" i="21"/>
  <c r="AJ147" i="21"/>
  <c r="AI147" i="21"/>
  <c r="AF147" i="21"/>
  <c r="AE147" i="21"/>
  <c r="AJ110" i="21"/>
  <c r="AF110" i="21"/>
  <c r="AI110" i="21"/>
  <c r="AE110" i="21"/>
  <c r="AH110" i="21"/>
  <c r="AC110" i="21"/>
  <c r="AG110" i="21"/>
  <c r="AH113" i="21"/>
  <c r="AG113" i="21"/>
  <c r="AF113" i="21"/>
  <c r="AE113" i="21"/>
  <c r="AC113" i="21"/>
  <c r="AJ113" i="21"/>
  <c r="AI113" i="21"/>
  <c r="AH151" i="21"/>
  <c r="AG151" i="21"/>
  <c r="AC151" i="21"/>
  <c r="AJ151" i="21"/>
  <c r="AI151" i="21"/>
  <c r="AF151" i="21"/>
  <c r="AE151" i="21"/>
  <c r="AJ152" i="21"/>
  <c r="AF152" i="21"/>
  <c r="AC152" i="21"/>
  <c r="AI152" i="21"/>
  <c r="AE152" i="21"/>
  <c r="AH152" i="21"/>
  <c r="AG152" i="21"/>
  <c r="AJ138" i="21"/>
  <c r="AF138" i="21"/>
  <c r="AI138" i="21"/>
  <c r="AE138" i="21"/>
  <c r="AH138" i="21"/>
  <c r="AG138" i="21"/>
  <c r="AC138" i="21"/>
  <c r="AJ130" i="21"/>
  <c r="AF130" i="21"/>
  <c r="AI130" i="21"/>
  <c r="AE130" i="21"/>
  <c r="AH130" i="21"/>
  <c r="AG130" i="21"/>
  <c r="AC130" i="21"/>
  <c r="AH143" i="21"/>
  <c r="AG143" i="21"/>
  <c r="AC143" i="21"/>
  <c r="AJ143" i="21"/>
  <c r="AI143" i="21"/>
  <c r="AF143" i="21"/>
  <c r="AE143" i="21"/>
  <c r="AJ150" i="21"/>
  <c r="AF150" i="21"/>
  <c r="AI150" i="21"/>
  <c r="AE150" i="21"/>
  <c r="AH150" i="21"/>
  <c r="AC150" i="21"/>
  <c r="AG150" i="21"/>
  <c r="AH137" i="21"/>
  <c r="AG137" i="21"/>
  <c r="AF137" i="21"/>
  <c r="AE137" i="21"/>
  <c r="AJ137" i="21"/>
  <c r="AC137" i="21"/>
  <c r="AI137" i="21"/>
  <c r="AJ120" i="21"/>
  <c r="AF120" i="21"/>
  <c r="AI120" i="21"/>
  <c r="AE120" i="21"/>
  <c r="AG120" i="21"/>
  <c r="AC120" i="21"/>
  <c r="AH120" i="21"/>
  <c r="AH129" i="21"/>
  <c r="AG129" i="21"/>
  <c r="AF129" i="21"/>
  <c r="AE129" i="21"/>
  <c r="AJ129" i="21"/>
  <c r="AI129" i="21"/>
  <c r="AC129" i="21"/>
  <c r="AJ114" i="21"/>
  <c r="AF114" i="21"/>
  <c r="AI114" i="21"/>
  <c r="AE114" i="21"/>
  <c r="AH114" i="21"/>
  <c r="AC114" i="21"/>
  <c r="AG114" i="21"/>
  <c r="AJ124" i="21"/>
  <c r="AF124" i="21"/>
  <c r="AI124" i="21"/>
  <c r="AE124" i="21"/>
  <c r="AH124" i="21"/>
  <c r="AG124" i="21"/>
  <c r="AC124" i="21"/>
  <c r="AJ128" i="21"/>
  <c r="AF128" i="21"/>
  <c r="AC128" i="21"/>
  <c r="AI128" i="21"/>
  <c r="AE128" i="21"/>
  <c r="AH128" i="21"/>
  <c r="AG128" i="21"/>
  <c r="AH141" i="21"/>
  <c r="AG141" i="21"/>
  <c r="AF141" i="21"/>
  <c r="AE141" i="21"/>
  <c r="AC141" i="21"/>
  <c r="AJ141" i="21"/>
  <c r="AI141" i="21"/>
  <c r="AH121" i="21"/>
  <c r="AG121" i="21"/>
  <c r="AF121" i="21"/>
  <c r="AE121" i="21"/>
  <c r="AC121" i="21"/>
  <c r="AJ121" i="21"/>
  <c r="AI121" i="21"/>
  <c r="AH155" i="21"/>
  <c r="AG155" i="21"/>
  <c r="AC155" i="21"/>
  <c r="AJ155" i="21"/>
  <c r="AI155" i="21"/>
  <c r="AF155" i="21"/>
  <c r="AE155" i="21"/>
  <c r="AH153" i="21"/>
  <c r="AG153" i="21"/>
  <c r="AF153" i="21"/>
  <c r="AE153" i="21"/>
  <c r="AJ153" i="21"/>
  <c r="AC153" i="21"/>
  <c r="AI153" i="21"/>
  <c r="AH123" i="21"/>
  <c r="AG123" i="21"/>
  <c r="AJ123" i="21"/>
  <c r="AI123" i="21"/>
  <c r="AE123" i="21"/>
  <c r="AC123" i="21"/>
  <c r="AF123" i="21"/>
  <c r="AJ112" i="21"/>
  <c r="AF112" i="21"/>
  <c r="AI112" i="21"/>
  <c r="AE112" i="21"/>
  <c r="AG112" i="21"/>
  <c r="AC112" i="21"/>
  <c r="AH112" i="21"/>
  <c r="AH139" i="21"/>
  <c r="AG139" i="21"/>
  <c r="AC139" i="21"/>
  <c r="AJ139" i="21"/>
  <c r="AI139" i="21"/>
  <c r="AF139" i="21"/>
  <c r="AE139" i="21"/>
  <c r="AJ148" i="21"/>
  <c r="AF148" i="21"/>
  <c r="AC148" i="21"/>
  <c r="AI148" i="21"/>
  <c r="AE148" i="21"/>
  <c r="AH148" i="21"/>
  <c r="AG148" i="21"/>
  <c r="AH119" i="21"/>
  <c r="AG119" i="21"/>
  <c r="AJ119" i="21"/>
  <c r="AI119" i="21"/>
  <c r="AF119" i="21"/>
  <c r="AE119" i="21"/>
  <c r="AC119" i="21"/>
  <c r="AJ116" i="21"/>
  <c r="AF116" i="21"/>
  <c r="AI116" i="21"/>
  <c r="AE116" i="21"/>
  <c r="AH116" i="21"/>
  <c r="AG116" i="21"/>
  <c r="AC116" i="21"/>
  <c r="L35" i="40" s="1"/>
  <c r="M35" i="40" s="1"/>
  <c r="N35" i="40" s="1"/>
  <c r="O35" i="40" s="1"/>
  <c r="AJ146" i="21"/>
  <c r="AF146" i="21"/>
  <c r="AI146" i="21"/>
  <c r="AE146" i="21"/>
  <c r="AH146" i="21"/>
  <c r="AG146" i="21"/>
  <c r="AC146" i="21"/>
  <c r="AH145" i="21"/>
  <c r="AG145" i="21"/>
  <c r="AF145" i="21"/>
  <c r="AE145" i="21"/>
  <c r="AJ145" i="21"/>
  <c r="AI145" i="21"/>
  <c r="AC145" i="21"/>
  <c r="AH131" i="21"/>
  <c r="AG131" i="21"/>
  <c r="AC131" i="21"/>
  <c r="AJ131" i="21"/>
  <c r="AI131" i="21"/>
  <c r="AF131" i="21"/>
  <c r="AE131" i="21"/>
  <c r="AH125" i="21"/>
  <c r="AG125" i="21"/>
  <c r="AF125" i="21"/>
  <c r="AE125" i="21"/>
  <c r="AC125" i="21"/>
  <c r="AJ125" i="21"/>
  <c r="AI125" i="21"/>
  <c r="AJ91" i="21"/>
  <c r="AF91" i="21"/>
  <c r="AI91" i="21"/>
  <c r="AE91" i="21"/>
  <c r="AH91" i="21"/>
  <c r="AC91" i="21"/>
  <c r="AG91" i="21"/>
  <c r="AH74" i="21"/>
  <c r="AC74" i="21"/>
  <c r="AG74" i="21"/>
  <c r="AJ74" i="21"/>
  <c r="AI74" i="21"/>
  <c r="AF74" i="21"/>
  <c r="AE74" i="21"/>
  <c r="AG45" i="21"/>
  <c r="AJ45" i="21"/>
  <c r="AF45" i="21"/>
  <c r="AI45" i="21"/>
  <c r="AC45" i="21"/>
  <c r="AE45" i="21"/>
  <c r="AH45" i="21"/>
  <c r="AH101" i="21"/>
  <c r="AC101" i="21"/>
  <c r="AG101" i="21"/>
  <c r="AJ101" i="21"/>
  <c r="AF101" i="21"/>
  <c r="AI101" i="21"/>
  <c r="AE101" i="21"/>
  <c r="AG80" i="21"/>
  <c r="AJ80" i="21"/>
  <c r="AF80" i="21"/>
  <c r="AI80" i="21"/>
  <c r="AE80" i="21"/>
  <c r="AH80" i="21"/>
  <c r="AC80" i="21"/>
  <c r="AI55" i="21"/>
  <c r="AE55" i="21"/>
  <c r="AH55" i="21"/>
  <c r="AC55" i="21"/>
  <c r="AG55" i="21"/>
  <c r="AJ55" i="21"/>
  <c r="AF55" i="21"/>
  <c r="AG34" i="21"/>
  <c r="AC34" i="21"/>
  <c r="AJ34" i="21"/>
  <c r="AF34" i="21"/>
  <c r="AH34" i="21"/>
  <c r="AI34" i="21"/>
  <c r="AE34" i="21"/>
  <c r="AI94" i="21"/>
  <c r="AE94" i="21"/>
  <c r="AH94" i="21"/>
  <c r="AC94" i="21"/>
  <c r="AG94" i="21"/>
  <c r="AJ94" i="21"/>
  <c r="AF94" i="21"/>
  <c r="AJ72" i="21"/>
  <c r="AF72" i="21"/>
  <c r="AI72" i="21"/>
  <c r="AE72" i="21"/>
  <c r="AH72" i="21"/>
  <c r="AG72" i="21"/>
  <c r="AC72" i="21"/>
  <c r="AH50" i="21"/>
  <c r="AC50" i="21"/>
  <c r="AG50" i="21"/>
  <c r="AJ50" i="21"/>
  <c r="AF50" i="21"/>
  <c r="AI50" i="21"/>
  <c r="AE50" i="21"/>
  <c r="AH27" i="21"/>
  <c r="AC27" i="21"/>
  <c r="AI27" i="21"/>
  <c r="AG27" i="21"/>
  <c r="AJ27" i="21"/>
  <c r="AF27" i="21"/>
  <c r="AE27" i="21"/>
  <c r="AH97" i="21"/>
  <c r="AC97" i="21"/>
  <c r="AG97" i="21"/>
  <c r="AJ97" i="21"/>
  <c r="AF97" i="21"/>
  <c r="AE97" i="21"/>
  <c r="AI97" i="21"/>
  <c r="AG61" i="21"/>
  <c r="AJ61" i="21"/>
  <c r="AF61" i="21"/>
  <c r="AI61" i="21"/>
  <c r="AE61" i="21"/>
  <c r="AH61" i="21"/>
  <c r="AC61" i="21"/>
  <c r="AJ33" i="21"/>
  <c r="AF33" i="21"/>
  <c r="AI33" i="21"/>
  <c r="AE33" i="21"/>
  <c r="AG33" i="21"/>
  <c r="AH33" i="21"/>
  <c r="AC33" i="21"/>
  <c r="AI90" i="21"/>
  <c r="AE90" i="21"/>
  <c r="AH90" i="21"/>
  <c r="AC90" i="21"/>
  <c r="AG90" i="21"/>
  <c r="AF90" i="21"/>
  <c r="AJ90" i="21"/>
  <c r="AI71" i="21"/>
  <c r="AE71" i="21"/>
  <c r="AH71" i="21"/>
  <c r="AC71" i="21"/>
  <c r="AG71" i="21"/>
  <c r="AJ71" i="21"/>
  <c r="AF71" i="21"/>
  <c r="AJ44" i="21"/>
  <c r="AF44" i="21"/>
  <c r="AI44" i="21"/>
  <c r="AE44" i="21"/>
  <c r="AH44" i="21"/>
  <c r="AG44" i="21"/>
  <c r="AC44" i="21"/>
  <c r="AI28" i="21"/>
  <c r="AE28" i="21"/>
  <c r="AH28" i="21"/>
  <c r="AC28" i="21"/>
  <c r="AF28" i="21"/>
  <c r="AG28" i="21"/>
  <c r="AJ28" i="21"/>
  <c r="AG84" i="21"/>
  <c r="AJ84" i="21"/>
  <c r="AF84" i="21"/>
  <c r="AI84" i="21"/>
  <c r="AE84" i="21"/>
  <c r="AH84" i="21"/>
  <c r="AC84" i="21"/>
  <c r="AI63" i="21"/>
  <c r="AE63" i="21"/>
  <c r="AH63" i="21"/>
  <c r="AC63" i="21"/>
  <c r="AG63" i="21"/>
  <c r="AF63" i="21"/>
  <c r="AJ63" i="21"/>
  <c r="AJ40" i="21"/>
  <c r="AF40" i="21"/>
  <c r="AE40" i="21"/>
  <c r="AI40" i="21"/>
  <c r="AC40" i="21"/>
  <c r="AG40" i="21"/>
  <c r="AH40" i="21"/>
  <c r="AI98" i="21"/>
  <c r="AE98" i="21"/>
  <c r="AH98" i="21"/>
  <c r="AC98" i="21"/>
  <c r="AG98" i="21"/>
  <c r="AJ98" i="21"/>
  <c r="AF98" i="21"/>
  <c r="AG65" i="21"/>
  <c r="AJ65" i="21"/>
  <c r="AF65" i="21"/>
  <c r="AI65" i="21"/>
  <c r="AE65" i="21"/>
  <c r="AC65" i="21"/>
  <c r="AH65" i="21"/>
  <c r="AI39" i="21"/>
  <c r="AE39" i="21"/>
  <c r="AG39" i="21"/>
  <c r="AH39" i="21"/>
  <c r="AF39" i="21"/>
  <c r="AJ39" i="21"/>
  <c r="AC39" i="21"/>
  <c r="AH93" i="21"/>
  <c r="AC93" i="21"/>
  <c r="AG93" i="21"/>
  <c r="AJ93" i="21"/>
  <c r="AF93" i="21"/>
  <c r="AI93" i="21"/>
  <c r="AE93" i="21"/>
  <c r="AI75" i="21"/>
  <c r="AE75" i="21"/>
  <c r="AH75" i="21"/>
  <c r="AC75" i="21"/>
  <c r="AJ75" i="21"/>
  <c r="AG75" i="21"/>
  <c r="AF75" i="21"/>
  <c r="AI47" i="21"/>
  <c r="AE47" i="21"/>
  <c r="AH47" i="21"/>
  <c r="AC47" i="21"/>
  <c r="AG47" i="21"/>
  <c r="AF47" i="21"/>
  <c r="AJ47" i="21"/>
  <c r="AG30" i="21"/>
  <c r="AH30" i="21"/>
  <c r="AJ30" i="21"/>
  <c r="AF30" i="21"/>
  <c r="AC30" i="21"/>
  <c r="AI30" i="21"/>
  <c r="AE30" i="21"/>
  <c r="AI86" i="21"/>
  <c r="AE86" i="21"/>
  <c r="AH86" i="21"/>
  <c r="AC86" i="21"/>
  <c r="AG86" i="21"/>
  <c r="AJ86" i="21"/>
  <c r="AF86" i="21"/>
  <c r="AJ68" i="21"/>
  <c r="AF68" i="21"/>
  <c r="AI68" i="21"/>
  <c r="AE68" i="21"/>
  <c r="AH68" i="21"/>
  <c r="AC68" i="21"/>
  <c r="AG68" i="21"/>
  <c r="AH46" i="21"/>
  <c r="AC46" i="21"/>
  <c r="AG46" i="21"/>
  <c r="AJ46" i="21"/>
  <c r="AF46" i="21"/>
  <c r="AI46" i="21"/>
  <c r="AE46" i="21"/>
  <c r="AL105" i="21"/>
  <c r="AH89" i="21"/>
  <c r="AC89" i="21"/>
  <c r="AG89" i="21"/>
  <c r="AJ89" i="21"/>
  <c r="AF89" i="21"/>
  <c r="AI89" i="21"/>
  <c r="AE89" i="21"/>
  <c r="AH54" i="21"/>
  <c r="AC54" i="21"/>
  <c r="AG54" i="21"/>
  <c r="AJ54" i="21"/>
  <c r="AF54" i="21"/>
  <c r="AE54" i="21"/>
  <c r="AI54" i="21"/>
  <c r="AH23" i="21"/>
  <c r="AC23" i="21"/>
  <c r="AG23" i="21"/>
  <c r="AE23" i="21"/>
  <c r="AJ23" i="21"/>
  <c r="AF23" i="21"/>
  <c r="AI23" i="21"/>
  <c r="AJ87" i="21"/>
  <c r="AF87" i="21"/>
  <c r="AI87" i="21"/>
  <c r="AE87" i="21"/>
  <c r="AH87" i="21"/>
  <c r="AC87" i="21"/>
  <c r="AG87" i="21"/>
  <c r="AJ64" i="21"/>
  <c r="AF64" i="21"/>
  <c r="AI64" i="21"/>
  <c r="AE64" i="21"/>
  <c r="AH64" i="21"/>
  <c r="AC64" i="21"/>
  <c r="AG64" i="21"/>
  <c r="AG41" i="21"/>
  <c r="AI41" i="21"/>
  <c r="AC41" i="21"/>
  <c r="AJ41" i="21"/>
  <c r="AH41" i="21"/>
  <c r="AF41" i="21"/>
  <c r="AE41" i="21"/>
  <c r="AI24" i="21"/>
  <c r="AE24" i="21"/>
  <c r="AF24" i="21"/>
  <c r="AH24" i="21"/>
  <c r="AC24" i="21"/>
  <c r="AJ24" i="21"/>
  <c r="AG24" i="21"/>
  <c r="AI79" i="21"/>
  <c r="AE79" i="21"/>
  <c r="AH79" i="21"/>
  <c r="AC79" i="21"/>
  <c r="AG79" i="21"/>
  <c r="AF79" i="21"/>
  <c r="AJ79" i="21"/>
  <c r="AI59" i="21"/>
  <c r="AE59" i="21"/>
  <c r="AH59" i="21"/>
  <c r="AC59" i="21"/>
  <c r="AG59" i="21"/>
  <c r="AJ59" i="21"/>
  <c r="AF59" i="21"/>
  <c r="AH35" i="21"/>
  <c r="AC35" i="21"/>
  <c r="AI35" i="21"/>
  <c r="AG35" i="21"/>
  <c r="AJ35" i="21"/>
  <c r="AF35" i="21"/>
  <c r="AE35" i="21"/>
  <c r="AG92" i="21"/>
  <c r="AJ92" i="21"/>
  <c r="AF92" i="21"/>
  <c r="AI92" i="21"/>
  <c r="AE92" i="21"/>
  <c r="AH92" i="21"/>
  <c r="AC92" i="21"/>
  <c r="AH58" i="21"/>
  <c r="AC58" i="21"/>
  <c r="AG58" i="21"/>
  <c r="AJ58" i="21"/>
  <c r="AF58" i="21"/>
  <c r="AE58" i="21"/>
  <c r="AI58" i="21"/>
  <c r="AG26" i="21"/>
  <c r="AC26" i="21"/>
  <c r="AJ26" i="21"/>
  <c r="AF26" i="21"/>
  <c r="AH26" i="21"/>
  <c r="AI26" i="21"/>
  <c r="AE26" i="21"/>
  <c r="AG100" i="21"/>
  <c r="AJ100" i="21"/>
  <c r="AF100" i="21"/>
  <c r="AI100" i="21"/>
  <c r="AE100" i="21"/>
  <c r="AH100" i="21"/>
  <c r="AC100" i="21"/>
  <c r="AI67" i="21"/>
  <c r="AE67" i="21"/>
  <c r="AH67" i="21"/>
  <c r="AC67" i="21"/>
  <c r="AG67" i="21"/>
  <c r="AF67" i="21"/>
  <c r="AJ67" i="21"/>
  <c r="AI43" i="21"/>
  <c r="AE43" i="21"/>
  <c r="AH43" i="21"/>
  <c r="AC43" i="21"/>
  <c r="AJ43" i="21"/>
  <c r="AG43" i="21"/>
  <c r="AF43" i="21"/>
  <c r="AJ25" i="21"/>
  <c r="AF25" i="21"/>
  <c r="AI25" i="21"/>
  <c r="AE25" i="21"/>
  <c r="AH25" i="21"/>
  <c r="AC25" i="21"/>
  <c r="AG25" i="21"/>
  <c r="AH81" i="21"/>
  <c r="AC81" i="21"/>
  <c r="AG81" i="21"/>
  <c r="AJ81" i="21"/>
  <c r="AF81" i="21"/>
  <c r="AE81" i="21"/>
  <c r="AI81" i="21"/>
  <c r="AJ60" i="21"/>
  <c r="AF60" i="21"/>
  <c r="AI60" i="21"/>
  <c r="AE60" i="21"/>
  <c r="AH60" i="21"/>
  <c r="AC60" i="21"/>
  <c r="AG60" i="21"/>
  <c r="AJ37" i="21"/>
  <c r="AF37" i="21"/>
  <c r="AG37" i="21"/>
  <c r="AI37" i="21"/>
  <c r="AE37" i="21"/>
  <c r="AH37" i="21"/>
  <c r="AC37" i="21"/>
  <c r="AL107" i="21"/>
  <c r="AG96" i="21"/>
  <c r="AJ96" i="21"/>
  <c r="AF96" i="21"/>
  <c r="AI96" i="21"/>
  <c r="AE96" i="21"/>
  <c r="AH96" i="21"/>
  <c r="AC96" i="21"/>
  <c r="AH78" i="21"/>
  <c r="AC78" i="21"/>
  <c r="AG78" i="21"/>
  <c r="AF78" i="21"/>
  <c r="AE78" i="21"/>
  <c r="AJ78" i="21"/>
  <c r="AI78" i="21"/>
  <c r="AG49" i="21"/>
  <c r="AJ49" i="21"/>
  <c r="AF49" i="21"/>
  <c r="AI49" i="21"/>
  <c r="AE49" i="21"/>
  <c r="AC49" i="21"/>
  <c r="AH49" i="21"/>
  <c r="AI106" i="21"/>
  <c r="AE106" i="21"/>
  <c r="AH106" i="21"/>
  <c r="AC106" i="21"/>
  <c r="AG106" i="21"/>
  <c r="AF106" i="21"/>
  <c r="AJ106" i="21"/>
  <c r="AJ83" i="21"/>
  <c r="AF83" i="21"/>
  <c r="AI83" i="21"/>
  <c r="AE83" i="21"/>
  <c r="AH83" i="21"/>
  <c r="AC83" i="21"/>
  <c r="AG83" i="21"/>
  <c r="AG57" i="21"/>
  <c r="AJ57" i="21"/>
  <c r="AF57" i="21"/>
  <c r="AI57" i="21"/>
  <c r="AE57" i="21"/>
  <c r="AH57" i="21"/>
  <c r="AC57" i="21"/>
  <c r="AI36" i="21"/>
  <c r="AE36" i="21"/>
  <c r="AH36" i="21"/>
  <c r="AC36" i="21"/>
  <c r="AJ36" i="21"/>
  <c r="AG36" i="21"/>
  <c r="AF36" i="21"/>
  <c r="AI102" i="21"/>
  <c r="AE102" i="21"/>
  <c r="AH102" i="21"/>
  <c r="AC102" i="21"/>
  <c r="AG102" i="21"/>
  <c r="AJ102" i="21"/>
  <c r="AF102" i="21"/>
  <c r="AG73" i="21"/>
  <c r="AJ73" i="21"/>
  <c r="AF73" i="21"/>
  <c r="AI73" i="21"/>
  <c r="AH73" i="21"/>
  <c r="AE73" i="21"/>
  <c r="AC73" i="21"/>
  <c r="AG53" i="21"/>
  <c r="AJ53" i="21"/>
  <c r="AF53" i="21"/>
  <c r="AI53" i="21"/>
  <c r="AE53" i="21"/>
  <c r="AH53" i="21"/>
  <c r="AC53" i="21"/>
  <c r="AJ29" i="21"/>
  <c r="AF29" i="21"/>
  <c r="AG29" i="21"/>
  <c r="AI29" i="21"/>
  <c r="AE29" i="21"/>
  <c r="AH29" i="21"/>
  <c r="AC29" i="21"/>
  <c r="AK66" i="21"/>
  <c r="AJ103" i="21"/>
  <c r="AF103" i="21"/>
  <c r="AI103" i="21"/>
  <c r="AE103" i="21"/>
  <c r="AH103" i="21"/>
  <c r="AC103" i="21"/>
  <c r="AG103" i="21"/>
  <c r="AI82" i="21"/>
  <c r="AE82" i="21"/>
  <c r="AH82" i="21"/>
  <c r="AC82" i="21"/>
  <c r="AG82" i="21"/>
  <c r="AJ82" i="21"/>
  <c r="AF82" i="21"/>
  <c r="AJ52" i="21"/>
  <c r="AF52" i="21"/>
  <c r="AI52" i="21"/>
  <c r="AE52" i="21"/>
  <c r="AH52" i="21"/>
  <c r="AC52" i="21"/>
  <c r="AG52" i="21"/>
  <c r="AF20" i="21"/>
  <c r="AJ20" i="21"/>
  <c r="AE20" i="21"/>
  <c r="AG20" i="21"/>
  <c r="AC20" i="21"/>
  <c r="AI20" i="21"/>
  <c r="AH20" i="21"/>
  <c r="AH85" i="21"/>
  <c r="AC85" i="21"/>
  <c r="AG85" i="21"/>
  <c r="AJ85" i="21"/>
  <c r="AF85" i="21"/>
  <c r="AI85" i="21"/>
  <c r="AE85" i="21"/>
  <c r="AH62" i="21"/>
  <c r="AC62" i="21"/>
  <c r="AG62" i="21"/>
  <c r="AJ62" i="21"/>
  <c r="AF62" i="21"/>
  <c r="AI62" i="21"/>
  <c r="AE62" i="21"/>
  <c r="AH38" i="21"/>
  <c r="AC38" i="21"/>
  <c r="AI38" i="21"/>
  <c r="AG38" i="21"/>
  <c r="AJ38" i="21"/>
  <c r="AF38" i="21"/>
  <c r="AE38" i="21"/>
  <c r="AG22" i="21"/>
  <c r="AH22" i="21"/>
  <c r="AJ22" i="21"/>
  <c r="AF22" i="21"/>
  <c r="AC22" i="21"/>
  <c r="AI22" i="21"/>
  <c r="AE22" i="21"/>
  <c r="AJ76" i="21"/>
  <c r="AF76" i="21"/>
  <c r="AI76" i="21"/>
  <c r="AE76" i="21"/>
  <c r="AC76" i="21"/>
  <c r="AH76" i="21"/>
  <c r="AG76" i="21"/>
  <c r="AJ56" i="21"/>
  <c r="AF56" i="21"/>
  <c r="AI56" i="21"/>
  <c r="AE56" i="21"/>
  <c r="AH56" i="21"/>
  <c r="AC56" i="21"/>
  <c r="AG56" i="21"/>
  <c r="AH31" i="21"/>
  <c r="AC31" i="21"/>
  <c r="AG31" i="21"/>
  <c r="AI31" i="21"/>
  <c r="AJ31" i="21"/>
  <c r="AF31" i="21"/>
  <c r="AE31" i="21"/>
  <c r="AG104" i="21"/>
  <c r="AJ104" i="21"/>
  <c r="AF104" i="21"/>
  <c r="AI104" i="21"/>
  <c r="AE104" i="21"/>
  <c r="AC104" i="21"/>
  <c r="AH104" i="21"/>
  <c r="AG69" i="21"/>
  <c r="AJ69" i="21"/>
  <c r="AF69" i="21"/>
  <c r="AI69" i="21"/>
  <c r="AE69" i="21"/>
  <c r="AH69" i="21"/>
  <c r="AC69" i="21"/>
  <c r="AH42" i="21"/>
  <c r="AC42" i="21"/>
  <c r="AG42" i="21"/>
  <c r="AI42" i="21"/>
  <c r="AF42" i="21"/>
  <c r="AJ42" i="21"/>
  <c r="AE42" i="21"/>
  <c r="AJ99" i="21"/>
  <c r="AF99" i="21"/>
  <c r="AI99" i="21"/>
  <c r="AE99" i="21"/>
  <c r="AH99" i="21"/>
  <c r="AC99" i="21"/>
  <c r="AG99" i="21"/>
  <c r="AG77" i="21"/>
  <c r="AJ77" i="21"/>
  <c r="AF77" i="21"/>
  <c r="AE77" i="21"/>
  <c r="AC77" i="21"/>
  <c r="AI77" i="21"/>
  <c r="AH77" i="21"/>
  <c r="AI51" i="21"/>
  <c r="AE51" i="21"/>
  <c r="AH51" i="21"/>
  <c r="AC51" i="21"/>
  <c r="AG51" i="21"/>
  <c r="AF51" i="21"/>
  <c r="AJ51" i="21"/>
  <c r="AI32" i="21"/>
  <c r="AE32" i="21"/>
  <c r="AF32" i="21"/>
  <c r="AH32" i="21"/>
  <c r="AC32" i="21"/>
  <c r="AG32" i="21"/>
  <c r="AJ32" i="21"/>
  <c r="AG88" i="21"/>
  <c r="AJ88" i="21"/>
  <c r="AF88" i="21"/>
  <c r="AI88" i="21"/>
  <c r="AE88" i="21"/>
  <c r="AC88" i="21"/>
  <c r="AH88" i="21"/>
  <c r="AH70" i="21"/>
  <c r="AC70" i="21"/>
  <c r="AG70" i="21"/>
  <c r="AJ70" i="21"/>
  <c r="AF70" i="21"/>
  <c r="AE70" i="21"/>
  <c r="AI70" i="21"/>
  <c r="AJ48" i="21"/>
  <c r="AF48" i="21"/>
  <c r="AI48" i="21"/>
  <c r="AE48" i="21"/>
  <c r="AH48" i="21"/>
  <c r="AC48" i="21"/>
  <c r="AG48" i="21"/>
  <c r="AJ21" i="21"/>
  <c r="AF21" i="21"/>
  <c r="AI21" i="21"/>
  <c r="AE21" i="21"/>
  <c r="AH21" i="21"/>
  <c r="AC21" i="21"/>
  <c r="AG21" i="21"/>
  <c r="P20" i="23"/>
  <c r="O20" i="22"/>
  <c r="BD92" i="12"/>
  <c r="BJ17" i="14"/>
  <c r="BD25" i="12"/>
  <c r="BD57" i="12"/>
  <c r="BD86" i="12"/>
  <c r="BD43" i="12"/>
  <c r="BD64" i="12"/>
  <c r="BD61" i="12"/>
  <c r="BD95" i="12"/>
  <c r="BD96" i="12"/>
  <c r="BD100" i="12"/>
  <c r="BD72" i="12"/>
  <c r="BD40" i="12"/>
  <c r="BD58" i="12"/>
  <c r="BD67" i="12"/>
  <c r="BD97" i="12"/>
  <c r="BD99" i="12"/>
  <c r="BD94" i="12"/>
  <c r="BD98" i="12"/>
  <c r="BD56" i="12"/>
  <c r="BD75" i="12"/>
  <c r="BD71" i="12"/>
  <c r="BD42" i="12"/>
  <c r="BD90" i="12"/>
  <c r="BD34" i="12"/>
  <c r="BD89" i="12"/>
  <c r="BD31" i="12"/>
  <c r="AV15" i="12"/>
  <c r="AV16" i="12"/>
  <c r="AJ15" i="12"/>
  <c r="AJ16" i="12"/>
  <c r="AS16" i="12"/>
  <c r="AS15" i="12"/>
  <c r="AD16" i="12"/>
  <c r="AD15" i="12"/>
  <c r="AG15" i="12"/>
  <c r="AG16" i="12"/>
  <c r="AM15" i="12"/>
  <c r="AM16" i="12"/>
  <c r="AP15" i="12"/>
  <c r="AP16" i="12"/>
  <c r="BC94" i="12"/>
  <c r="BC55" i="12"/>
  <c r="BC86" i="12"/>
  <c r="BC30" i="12"/>
  <c r="BC49" i="12"/>
  <c r="BC45" i="12"/>
  <c r="BC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N14" i="5"/>
  <c r="V14" i="5"/>
  <c r="G39" i="10"/>
  <c r="G123" i="27"/>
  <c r="G73" i="10"/>
  <c r="G37" i="27"/>
  <c r="G101" i="27"/>
  <c r="H38" i="11"/>
  <c r="G92" i="27"/>
  <c r="H24" i="11"/>
  <c r="G26" i="27"/>
  <c r="G44" i="27"/>
  <c r="G87" i="27"/>
  <c r="H74" i="11"/>
  <c r="G87" i="10"/>
  <c r="G22" i="27"/>
  <c r="G53" i="27"/>
  <c r="G68" i="10"/>
  <c r="G32" i="10"/>
  <c r="H77" i="11"/>
  <c r="G40" i="27"/>
  <c r="G20" i="27"/>
  <c r="H80" i="11"/>
  <c r="G59" i="27"/>
  <c r="G80" i="27"/>
  <c r="G91" i="27"/>
  <c r="G139" i="27"/>
  <c r="H82" i="11"/>
  <c r="H45" i="11"/>
  <c r="G67" i="27"/>
  <c r="G33" i="27"/>
  <c r="G48" i="10"/>
  <c r="G23" i="27"/>
  <c r="G104" i="27"/>
  <c r="H36" i="11"/>
  <c r="G78" i="27"/>
  <c r="H68" i="11"/>
  <c r="H50" i="15"/>
  <c r="G57" i="10"/>
  <c r="G132" i="27"/>
  <c r="D7" i="4"/>
  <c r="G85" i="10"/>
  <c r="G116" i="27"/>
  <c r="G76" i="27"/>
  <c r="G36" i="27"/>
  <c r="D37" i="4"/>
  <c r="H78" i="11"/>
  <c r="G112" i="27"/>
  <c r="G98" i="27"/>
  <c r="G135" i="27"/>
  <c r="G147" i="27"/>
  <c r="H44" i="11"/>
  <c r="H25" i="11"/>
  <c r="H26" i="11"/>
  <c r="G97" i="27"/>
  <c r="G84" i="27"/>
  <c r="G108" i="27"/>
  <c r="G148" i="27"/>
  <c r="H37" i="11"/>
  <c r="G60" i="10"/>
  <c r="G124" i="27"/>
  <c r="H29" i="11"/>
  <c r="G120" i="27"/>
  <c r="G103" i="27"/>
  <c r="G69" i="10"/>
  <c r="H85" i="11"/>
  <c r="G85" i="27"/>
  <c r="G21" i="10"/>
  <c r="G60" i="27"/>
  <c r="H60" i="11"/>
  <c r="G80" i="10"/>
  <c r="H66" i="11"/>
  <c r="H22" i="11"/>
  <c r="H56" i="11"/>
  <c r="H30" i="11"/>
  <c r="G52" i="27"/>
  <c r="G37" i="10"/>
  <c r="H40" i="11"/>
  <c r="G75" i="10"/>
  <c r="G146" i="27"/>
  <c r="G128" i="27"/>
  <c r="G71" i="27"/>
  <c r="G136" i="27"/>
  <c r="G48" i="27"/>
  <c r="G33" i="10"/>
  <c r="G129" i="27"/>
  <c r="G81" i="27"/>
  <c r="G25" i="10"/>
  <c r="G77" i="10"/>
  <c r="G51" i="27"/>
  <c r="H173" i="15"/>
  <c r="G62" i="27"/>
  <c r="G90" i="27"/>
  <c r="G82" i="27"/>
  <c r="G53" i="10"/>
  <c r="G100" i="27"/>
  <c r="H155" i="15"/>
  <c r="G114" i="27"/>
  <c r="H76" i="11"/>
  <c r="G127" i="27"/>
  <c r="H72" i="11"/>
  <c r="G44" i="10"/>
  <c r="G86" i="27"/>
  <c r="G50" i="27"/>
  <c r="H52" i="11"/>
  <c r="G115" i="27"/>
  <c r="G31" i="27"/>
  <c r="G113" i="27"/>
  <c r="G45" i="27"/>
  <c r="H81" i="11"/>
  <c r="H87" i="11"/>
  <c r="G47" i="27"/>
  <c r="G73" i="27"/>
  <c r="G102" i="27"/>
  <c r="B7" i="11"/>
  <c r="G69" i="27"/>
  <c r="G122" i="27"/>
  <c r="G142" i="27"/>
  <c r="G39" i="27"/>
  <c r="G28" i="27"/>
  <c r="H21" i="11"/>
  <c r="G83" i="10"/>
  <c r="G25" i="27"/>
  <c r="G32" i="27"/>
  <c r="H26" i="15"/>
  <c r="G55" i="10"/>
  <c r="H62" i="11"/>
  <c r="H74" i="15"/>
  <c r="G55" i="27"/>
  <c r="G29" i="27"/>
  <c r="G83" i="27"/>
  <c r="G51" i="10"/>
  <c r="G54" i="27"/>
  <c r="H57" i="11"/>
  <c r="G125" i="27"/>
  <c r="G43" i="27"/>
  <c r="G126" i="27"/>
  <c r="G99" i="27"/>
  <c r="G119" i="27"/>
  <c r="G121" i="27"/>
  <c r="G105" i="27"/>
  <c r="G21" i="27"/>
  <c r="G95" i="27"/>
  <c r="G45" i="10"/>
  <c r="H73" i="11"/>
  <c r="H70" i="11"/>
  <c r="G79" i="27"/>
  <c r="G145" i="27"/>
  <c r="H58" i="15"/>
  <c r="G110" i="27"/>
  <c r="G111" i="27"/>
  <c r="H34" i="11"/>
  <c r="G24" i="10"/>
  <c r="H66" i="15"/>
  <c r="H64" i="11"/>
  <c r="H41" i="11"/>
  <c r="G109" i="27"/>
  <c r="G30" i="27"/>
  <c r="G49" i="27"/>
  <c r="G58" i="27"/>
  <c r="G42" i="27"/>
  <c r="G66" i="27"/>
  <c r="G149" i="27"/>
  <c r="G76" i="10"/>
  <c r="G130" i="27"/>
  <c r="B7" i="15"/>
  <c r="G133" i="27"/>
  <c r="G137" i="27"/>
  <c r="H42" i="15"/>
  <c r="H53" i="11"/>
  <c r="G24" i="27"/>
  <c r="G64" i="10"/>
  <c r="G41" i="27"/>
  <c r="H69" i="11"/>
  <c r="G96" i="27"/>
  <c r="G68" i="27"/>
  <c r="H34" i="15"/>
  <c r="G77" i="27"/>
  <c r="G56" i="27"/>
  <c r="H46" i="11"/>
  <c r="G84" i="10"/>
  <c r="H229" i="15"/>
  <c r="G31" i="10"/>
  <c r="G52" i="10"/>
  <c r="G67" i="10"/>
  <c r="G117" i="27"/>
  <c r="G150" i="27"/>
  <c r="G88" i="27"/>
  <c r="G34" i="27"/>
  <c r="H20" i="11"/>
  <c r="G134" i="27"/>
  <c r="G94" i="27"/>
  <c r="G38" i="27"/>
  <c r="H28" i="11"/>
  <c r="H82" i="15"/>
  <c r="G35" i="10"/>
  <c r="H86" i="11"/>
  <c r="G23" i="10"/>
  <c r="G40" i="10"/>
  <c r="G74" i="27"/>
  <c r="G59" i="10"/>
  <c r="H61" i="11"/>
  <c r="D38" i="4"/>
  <c r="H32" i="11"/>
  <c r="G64" i="27"/>
  <c r="G46" i="27"/>
  <c r="H54" i="11"/>
  <c r="G72" i="27"/>
  <c r="G35" i="27"/>
  <c r="H50" i="11"/>
  <c r="G70" i="27"/>
  <c r="G106" i="27"/>
  <c r="G107" i="27"/>
  <c r="H42" i="11"/>
  <c r="H33" i="11"/>
  <c r="G61" i="10"/>
  <c r="H262" i="15"/>
  <c r="G63" i="27"/>
  <c r="G27" i="27"/>
  <c r="H49" i="11"/>
  <c r="G75" i="27"/>
  <c r="H65" i="11"/>
  <c r="G141" i="27"/>
  <c r="H58" i="11"/>
  <c r="G89" i="27"/>
  <c r="G93" i="27"/>
  <c r="H48" i="11"/>
  <c r="H141" i="15"/>
  <c r="G143" i="27"/>
  <c r="G140" i="27"/>
  <c r="G41" i="10"/>
  <c r="G65" i="27"/>
  <c r="G71" i="10"/>
  <c r="G43" i="10"/>
  <c r="G28" i="10"/>
  <c r="G144" i="27"/>
  <c r="G57" i="27"/>
  <c r="G61" i="27"/>
  <c r="G131" i="27"/>
  <c r="B7" i="27"/>
  <c r="G118" i="27"/>
  <c r="H84" i="11"/>
  <c r="G138" i="27"/>
  <c r="B8" i="27" l="1"/>
  <c r="C7" i="27" s="1"/>
  <c r="G17" i="27"/>
  <c r="B7" i="19"/>
  <c r="B2" i="49"/>
  <c r="B12" i="49" s="1"/>
  <c r="B14" i="49" s="1"/>
  <c r="H17" i="28"/>
  <c r="D7" i="49" s="1"/>
  <c r="B8" i="28"/>
  <c r="C7" i="28" s="1"/>
  <c r="B11" i="28"/>
  <c r="C10" i="28" s="1"/>
  <c r="H31" i="20"/>
  <c r="G31" i="19"/>
  <c r="AL23" i="5"/>
  <c r="M37" i="40"/>
  <c r="N37" i="40" s="1"/>
  <c r="O37" i="40" s="1"/>
  <c r="K59" i="40"/>
  <c r="K13" i="40" s="1"/>
  <c r="K15" i="40" s="1"/>
  <c r="H66" i="20"/>
  <c r="G66" i="19"/>
  <c r="H54" i="20"/>
  <c r="G54" i="19"/>
  <c r="AG32" i="5"/>
  <c r="G48" i="6"/>
  <c r="BO118" i="24"/>
  <c r="H79" i="20"/>
  <c r="G79" i="19"/>
  <c r="H107" i="20"/>
  <c r="G107" i="19"/>
  <c r="AC21" i="18"/>
  <c r="H21" i="20"/>
  <c r="G21" i="19"/>
  <c r="B7" i="20"/>
  <c r="H80" i="20"/>
  <c r="G80" i="19"/>
  <c r="B8" i="48"/>
  <c r="C7" i="48" s="1"/>
  <c r="H17" i="48"/>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G88" i="22"/>
  <c r="L32" i="40"/>
  <c r="H22" i="23"/>
  <c r="G22" i="22"/>
  <c r="G85" i="22"/>
  <c r="H85" i="23"/>
  <c r="H103" i="23"/>
  <c r="G103" i="22"/>
  <c r="G37" i="22"/>
  <c r="H37" i="23"/>
  <c r="H60" i="23"/>
  <c r="G60" i="22"/>
  <c r="G59" i="22"/>
  <c r="H59" i="23"/>
  <c r="G75" i="22"/>
  <c r="H75" i="23"/>
  <c r="H71" i="23"/>
  <c r="G71" i="22"/>
  <c r="H151" i="23"/>
  <c r="G151" i="22"/>
  <c r="H70" i="23"/>
  <c r="G70" i="22"/>
  <c r="H69" i="23"/>
  <c r="G69" i="22"/>
  <c r="H104" i="23"/>
  <c r="G104" i="22"/>
  <c r="H56" i="23"/>
  <c r="G56" i="22"/>
  <c r="H76" i="23"/>
  <c r="G76" i="22"/>
  <c r="H62" i="23"/>
  <c r="G62" i="22"/>
  <c r="H29" i="23"/>
  <c r="G29" i="22"/>
  <c r="G102" i="22"/>
  <c r="H102" i="23"/>
  <c r="G106" i="22"/>
  <c r="H106" i="23"/>
  <c r="H78" i="23"/>
  <c r="G78" i="22"/>
  <c r="H58" i="23"/>
  <c r="G58" i="22"/>
  <c r="H24" i="23"/>
  <c r="G24" i="22"/>
  <c r="H87" i="23"/>
  <c r="G87" i="22"/>
  <c r="H30" i="23"/>
  <c r="G30" i="22"/>
  <c r="H47" i="23"/>
  <c r="G47" i="22"/>
  <c r="H93" i="23"/>
  <c r="G93" i="22"/>
  <c r="H27" i="23"/>
  <c r="G27" i="22"/>
  <c r="H34" i="23"/>
  <c r="G34" i="22"/>
  <c r="H116" i="23"/>
  <c r="G116" i="22"/>
  <c r="H123" i="23"/>
  <c r="G123" i="22"/>
  <c r="H152" i="23"/>
  <c r="G152" i="22"/>
  <c r="G113" i="22"/>
  <c r="H113" i="23"/>
  <c r="H147" i="23"/>
  <c r="G147" i="22"/>
  <c r="H154" i="23"/>
  <c r="G154" i="22"/>
  <c r="AK133" i="21"/>
  <c r="G133" i="22"/>
  <c r="H133" i="23"/>
  <c r="H132" i="23"/>
  <c r="G132" i="22"/>
  <c r="H122" i="23"/>
  <c r="G122" i="22"/>
  <c r="H136" i="23"/>
  <c r="G136" i="22"/>
  <c r="H32" i="23"/>
  <c r="G32" i="22"/>
  <c r="H51" i="23"/>
  <c r="G51" i="22"/>
  <c r="H99" i="23"/>
  <c r="G99" i="22"/>
  <c r="B7" i="22"/>
  <c r="H20" i="23"/>
  <c r="B7" i="23"/>
  <c r="G20" i="22"/>
  <c r="G53" i="22"/>
  <c r="H53" i="23"/>
  <c r="H36" i="23"/>
  <c r="G36" i="22"/>
  <c r="H57" i="23"/>
  <c r="G57" i="22"/>
  <c r="H83" i="23"/>
  <c r="G83" i="22"/>
  <c r="H23" i="23"/>
  <c r="G23" i="22"/>
  <c r="H98" i="23"/>
  <c r="G98" i="22"/>
  <c r="H40" i="23"/>
  <c r="G40" i="22"/>
  <c r="G84" i="22"/>
  <c r="H84" i="23"/>
  <c r="H48" i="23"/>
  <c r="G48" i="22"/>
  <c r="G77" i="22"/>
  <c r="H77" i="23"/>
  <c r="H31" i="23"/>
  <c r="G31" i="22"/>
  <c r="H38" i="23"/>
  <c r="G38" i="22"/>
  <c r="H52" i="23"/>
  <c r="G52" i="22"/>
  <c r="G49" i="22"/>
  <c r="H49" i="23"/>
  <c r="H25" i="23"/>
  <c r="G25" i="22"/>
  <c r="H67" i="23"/>
  <c r="G67" i="22"/>
  <c r="H100" i="23"/>
  <c r="G100" i="22"/>
  <c r="H26" i="23"/>
  <c r="G26" i="22"/>
  <c r="H41" i="23"/>
  <c r="G41" i="22"/>
  <c r="G64" i="22"/>
  <c r="H64" i="23"/>
  <c r="G89" i="22"/>
  <c r="H89" i="23"/>
  <c r="H68" i="23"/>
  <c r="G68" i="22"/>
  <c r="G28" i="22"/>
  <c r="H28" i="23"/>
  <c r="H44" i="23"/>
  <c r="G44" i="22"/>
  <c r="H61" i="23"/>
  <c r="G61" i="22"/>
  <c r="G97" i="22"/>
  <c r="H97" i="23"/>
  <c r="H72" i="23"/>
  <c r="G72" i="22"/>
  <c r="H55" i="23"/>
  <c r="G55" i="22"/>
  <c r="H80" i="23"/>
  <c r="G80" i="22"/>
  <c r="H101" i="23"/>
  <c r="G101" i="22"/>
  <c r="G45" i="22"/>
  <c r="H45" i="23"/>
  <c r="H146" i="23"/>
  <c r="G146" i="22"/>
  <c r="H139" i="23"/>
  <c r="G139" i="22"/>
  <c r="H112" i="23"/>
  <c r="G112" i="22"/>
  <c r="H155" i="23"/>
  <c r="G155" i="22"/>
  <c r="H141" i="23"/>
  <c r="G141" i="22"/>
  <c r="H124" i="23"/>
  <c r="G124" i="22"/>
  <c r="H114" i="23"/>
  <c r="G114" i="22"/>
  <c r="H150" i="23"/>
  <c r="G150" i="22"/>
  <c r="H138" i="23"/>
  <c r="G138" i="22"/>
  <c r="G149" i="22"/>
  <c r="H149" i="23"/>
  <c r="H108" i="23"/>
  <c r="G108" i="22"/>
  <c r="G142" i="22"/>
  <c r="H142" i="23"/>
  <c r="G117" i="22"/>
  <c r="H117" i="23"/>
  <c r="H134" i="23"/>
  <c r="G134" i="22"/>
  <c r="H109" i="23"/>
  <c r="G109" i="22"/>
  <c r="H111" i="23"/>
  <c r="G111" i="22"/>
  <c r="H135" i="23"/>
  <c r="G135" i="22"/>
  <c r="H95" i="23"/>
  <c r="G95" i="22"/>
  <c r="H63" i="23"/>
  <c r="G63" i="22"/>
  <c r="H50" i="23"/>
  <c r="G50" i="22"/>
  <c r="H94" i="23"/>
  <c r="G94" i="22"/>
  <c r="H74" i="23"/>
  <c r="G74" i="22"/>
  <c r="H131" i="23"/>
  <c r="G131" i="22"/>
  <c r="H119" i="23"/>
  <c r="G119" i="22"/>
  <c r="G153" i="22"/>
  <c r="H153" i="23"/>
  <c r="H129" i="23"/>
  <c r="G129" i="22"/>
  <c r="H120" i="23"/>
  <c r="G120" i="22"/>
  <c r="H143" i="23"/>
  <c r="G143" i="22"/>
  <c r="H118" i="23"/>
  <c r="G118" i="22"/>
  <c r="H157" i="23"/>
  <c r="G157" i="22"/>
  <c r="H126" i="23"/>
  <c r="G126" i="22"/>
  <c r="H127" i="23"/>
  <c r="G127" i="22"/>
  <c r="H140" i="23"/>
  <c r="G140" i="22"/>
  <c r="H115" i="23"/>
  <c r="G115" i="22"/>
  <c r="G21" i="22"/>
  <c r="H21" i="23"/>
  <c r="H42" i="23"/>
  <c r="G42" i="22"/>
  <c r="H82" i="23"/>
  <c r="G82" i="22"/>
  <c r="H73" i="23"/>
  <c r="G73" i="22"/>
  <c r="G96" i="22"/>
  <c r="H96" i="23"/>
  <c r="H81" i="23"/>
  <c r="G81" i="22"/>
  <c r="H43" i="23"/>
  <c r="G43" i="22"/>
  <c r="G92" i="22"/>
  <c r="H92" i="23"/>
  <c r="H35" i="23"/>
  <c r="G35" i="22"/>
  <c r="H79" i="23"/>
  <c r="G79" i="22"/>
  <c r="H54" i="23"/>
  <c r="G54" i="22"/>
  <c r="H46" i="23"/>
  <c r="G46" i="22"/>
  <c r="H86" i="23"/>
  <c r="G86" i="22"/>
  <c r="H39" i="23"/>
  <c r="G39" i="22"/>
  <c r="G65" i="22"/>
  <c r="H65" i="23"/>
  <c r="H90" i="23"/>
  <c r="G90" i="22"/>
  <c r="H33" i="23"/>
  <c r="G33" i="22"/>
  <c r="H91" i="23"/>
  <c r="G91" i="22"/>
  <c r="H125" i="23"/>
  <c r="G125" i="22"/>
  <c r="G145" i="22"/>
  <c r="H145" i="23"/>
  <c r="H148" i="23"/>
  <c r="G148" i="22"/>
  <c r="G121" i="22"/>
  <c r="H121" i="23"/>
  <c r="H128" i="23"/>
  <c r="G128" i="22"/>
  <c r="H137" i="23"/>
  <c r="G137" i="22"/>
  <c r="H130" i="23"/>
  <c r="G130" i="22"/>
  <c r="H110" i="23"/>
  <c r="G110" i="22"/>
  <c r="H144" i="23"/>
  <c r="G144" i="22"/>
  <c r="H158" i="23"/>
  <c r="G158" i="22"/>
  <c r="BQ53" i="9"/>
  <c r="BP80" i="9"/>
  <c r="BP20" i="9"/>
  <c r="BQ23" i="9"/>
  <c r="BQ54" i="9"/>
  <c r="BQ37" i="9"/>
  <c r="BP32" i="9"/>
  <c r="BP41" i="9"/>
  <c r="BQ60" i="9"/>
  <c r="BQ42" i="9"/>
  <c r="BQ39" i="9"/>
  <c r="BQ77" i="9"/>
  <c r="BQ29" i="9"/>
  <c r="BQ45" i="9"/>
  <c r="BQ35" i="9"/>
  <c r="BQ50" i="9"/>
  <c r="BP56" i="9"/>
  <c r="BP64" i="9"/>
  <c r="BQ25" i="9"/>
  <c r="BQ62" i="9"/>
  <c r="BQ43" i="9"/>
  <c r="BQ51" i="9"/>
  <c r="BQ38" i="9"/>
  <c r="BP36" i="9"/>
  <c r="BP48" i="9"/>
  <c r="BQ55" i="9"/>
  <c r="BQ31" i="9"/>
  <c r="BQ57" i="9"/>
  <c r="BQ46" i="9"/>
  <c r="BQ26" i="9"/>
  <c r="BP24" i="9"/>
  <c r="BP44" i="9"/>
  <c r="BQ30" i="9"/>
  <c r="BQ81" i="9"/>
  <c r="BQ58" i="9"/>
  <c r="BQ74" i="9"/>
  <c r="BQ79" i="9"/>
  <c r="BP76" i="9"/>
  <c r="BQ66" i="9"/>
  <c r="BP28" i="9"/>
  <c r="BQ27" i="9"/>
  <c r="BQ72" i="9"/>
  <c r="BP52" i="9"/>
  <c r="BQ34" i="9"/>
  <c r="BQ49" i="9"/>
  <c r="BP68" i="9"/>
  <c r="BQ70" i="9"/>
  <c r="BQ47" i="9"/>
  <c r="BQ22" i="9"/>
  <c r="BP40" i="9"/>
  <c r="AO172" i="24"/>
  <c r="AU172" i="24" s="1"/>
  <c r="BN52" i="24"/>
  <c r="BO45" i="24"/>
  <c r="BC45" i="24"/>
  <c r="AO179" i="24"/>
  <c r="AS179" i="24" s="1"/>
  <c r="BQ45" i="24"/>
  <c r="BS45" i="24"/>
  <c r="AS51" i="24"/>
  <c r="BC49" i="24"/>
  <c r="BO49" i="24"/>
  <c r="BS64" i="24"/>
  <c r="AO189" i="24"/>
  <c r="AQ189" i="24" s="1"/>
  <c r="BQ64" i="24"/>
  <c r="BO64" i="24"/>
  <c r="BC64" i="24"/>
  <c r="BQ49" i="24"/>
  <c r="BS49" i="24"/>
  <c r="BD137" i="24"/>
  <c r="AO150" i="24"/>
  <c r="AX150" i="24" s="1"/>
  <c r="BB51" i="24"/>
  <c r="AO194" i="24"/>
  <c r="AS194" i="24" s="1"/>
  <c r="AK194" i="24"/>
  <c r="AK190" i="24"/>
  <c r="AK193" i="24"/>
  <c r="AK174" i="24"/>
  <c r="AK209" i="24"/>
  <c r="AK207" i="24"/>
  <c r="AK178" i="24"/>
  <c r="AK182" i="24"/>
  <c r="AO186" i="24"/>
  <c r="AP186" i="24" s="1"/>
  <c r="AO199" i="24"/>
  <c r="AX199" i="24" s="1"/>
  <c r="AO218" i="24"/>
  <c r="BA218" i="24" s="1"/>
  <c r="AK218" i="24"/>
  <c r="AO191" i="24"/>
  <c r="BB191" i="24" s="1"/>
  <c r="AK191" i="24"/>
  <c r="AK214" i="24"/>
  <c r="AK163" i="24"/>
  <c r="AO211" i="24"/>
  <c r="AV211" i="24" s="1"/>
  <c r="AK211" i="24"/>
  <c r="AK185" i="24"/>
  <c r="AK168" i="24"/>
  <c r="AK202" i="24"/>
  <c r="AK217" i="24"/>
  <c r="AO195" i="24"/>
  <c r="BA195" i="24" s="1"/>
  <c r="AK195" i="24"/>
  <c r="AK215" i="24"/>
  <c r="AK170" i="24"/>
  <c r="AK166" i="24"/>
  <c r="AK152" i="24"/>
  <c r="BN22" i="24"/>
  <c r="BN20" i="24"/>
  <c r="AO201" i="24"/>
  <c r="AR155" i="24"/>
  <c r="BB155" i="24"/>
  <c r="AS155" i="24"/>
  <c r="AY155" i="24"/>
  <c r="AU155" i="24"/>
  <c r="AX155" i="24"/>
  <c r="AZ155" i="24"/>
  <c r="AP155" i="24"/>
  <c r="AT155" i="24"/>
  <c r="AV155" i="24"/>
  <c r="AW155" i="24"/>
  <c r="BA155" i="24"/>
  <c r="AQ155" i="24"/>
  <c r="AQ211" i="24"/>
  <c r="AY211" i="24"/>
  <c r="AP211" i="24"/>
  <c r="AT211" i="24"/>
  <c r="AY168" i="24"/>
  <c r="BB168" i="24"/>
  <c r="AV168" i="24"/>
  <c r="AZ168" i="24"/>
  <c r="AT168" i="24"/>
  <c r="AQ168" i="24"/>
  <c r="AW168" i="24"/>
  <c r="AX168" i="24"/>
  <c r="BA168" i="24"/>
  <c r="AU168" i="24"/>
  <c r="AR168" i="24"/>
  <c r="AS168" i="24"/>
  <c r="AP168" i="24"/>
  <c r="BB195" i="24"/>
  <c r="AT195" i="24"/>
  <c r="AR195" i="24"/>
  <c r="AU195" i="24"/>
  <c r="AQ195" i="24"/>
  <c r="AX195" i="24"/>
  <c r="AV195" i="24"/>
  <c r="AP195" i="24"/>
  <c r="AS195" i="24"/>
  <c r="AX182" i="24"/>
  <c r="AQ182" i="24"/>
  <c r="AU182" i="24"/>
  <c r="AY182" i="24"/>
  <c r="BB182" i="24"/>
  <c r="AP182" i="24"/>
  <c r="AZ182" i="24"/>
  <c r="AV182" i="24"/>
  <c r="AR182" i="24"/>
  <c r="BA182" i="24"/>
  <c r="AS182" i="24"/>
  <c r="AT182" i="24"/>
  <c r="AW182" i="24"/>
  <c r="AY170" i="24"/>
  <c r="AQ170" i="24"/>
  <c r="AS170" i="24"/>
  <c r="AP170" i="24"/>
  <c r="AR170" i="24"/>
  <c r="AZ170" i="24"/>
  <c r="AT170" i="24"/>
  <c r="AV170" i="24"/>
  <c r="AU170" i="24"/>
  <c r="AX170" i="24"/>
  <c r="BB170" i="24"/>
  <c r="AW170" i="24"/>
  <c r="BA170" i="24"/>
  <c r="AT189" i="24"/>
  <c r="AW189" i="24"/>
  <c r="AV189" i="24"/>
  <c r="AS189" i="24"/>
  <c r="AP189" i="24"/>
  <c r="BA189" i="24"/>
  <c r="AR189" i="24"/>
  <c r="AV179" i="24"/>
  <c r="AQ179" i="24"/>
  <c r="BB179" i="24"/>
  <c r="AZ179" i="24"/>
  <c r="AR179" i="24"/>
  <c r="BA179" i="24"/>
  <c r="AT179" i="24"/>
  <c r="AQ186" i="24"/>
  <c r="AR186" i="24"/>
  <c r="AZ186" i="24"/>
  <c r="AW186" i="24"/>
  <c r="AY186" i="24"/>
  <c r="AS186" i="24"/>
  <c r="BA186" i="24"/>
  <c r="AS199" i="24"/>
  <c r="BB199" i="24"/>
  <c r="AT199" i="24"/>
  <c r="AW199" i="24"/>
  <c r="AZ199" i="24"/>
  <c r="AY199" i="24"/>
  <c r="AV199" i="24"/>
  <c r="AO156" i="24"/>
  <c r="AZ218" i="24"/>
  <c r="AX218" i="24"/>
  <c r="AP218" i="24"/>
  <c r="AW218" i="24"/>
  <c r="AT218" i="24"/>
  <c r="AR218" i="24"/>
  <c r="BC169" i="24"/>
  <c r="AV190" i="24"/>
  <c r="AS190" i="24"/>
  <c r="AP190" i="24"/>
  <c r="AR190" i="24"/>
  <c r="BB190" i="24"/>
  <c r="AW190" i="24"/>
  <c r="AQ190" i="24"/>
  <c r="AX190" i="24"/>
  <c r="AU190" i="24"/>
  <c r="AT190" i="24"/>
  <c r="AZ190" i="24"/>
  <c r="AY190" i="24"/>
  <c r="BA190" i="24"/>
  <c r="BA172" i="24"/>
  <c r="AS172" i="24"/>
  <c r="BB172" i="24"/>
  <c r="AX172" i="24"/>
  <c r="AZ172" i="24"/>
  <c r="BA203" i="24"/>
  <c r="AY203" i="24"/>
  <c r="BB203" i="24"/>
  <c r="AW203" i="24"/>
  <c r="AR203" i="24"/>
  <c r="AU203" i="24"/>
  <c r="AX203" i="24"/>
  <c r="AV203" i="24"/>
  <c r="AP203" i="24"/>
  <c r="AQ203" i="24"/>
  <c r="AS203" i="24"/>
  <c r="AT203" i="24"/>
  <c r="AZ203" i="24"/>
  <c r="BC197" i="24"/>
  <c r="BC176" i="24"/>
  <c r="AU51" i="24"/>
  <c r="AD15" i="24"/>
  <c r="AD14" i="24" s="1"/>
  <c r="BC71" i="24"/>
  <c r="AO214" i="24"/>
  <c r="AU187" i="24"/>
  <c r="AV187" i="24"/>
  <c r="AP187" i="24"/>
  <c r="BB187" i="24"/>
  <c r="AS187" i="24"/>
  <c r="AT187" i="24"/>
  <c r="AY187" i="24"/>
  <c r="BA187" i="24"/>
  <c r="AZ187" i="24"/>
  <c r="AQ187" i="24"/>
  <c r="AR187" i="24"/>
  <c r="AX187" i="24"/>
  <c r="AW187" i="24"/>
  <c r="AY163" i="24"/>
  <c r="AR163" i="24"/>
  <c r="AS163" i="24"/>
  <c r="AZ163" i="24"/>
  <c r="AQ163" i="24"/>
  <c r="AT163" i="24"/>
  <c r="AX163" i="24"/>
  <c r="BA163" i="24"/>
  <c r="AP163" i="24"/>
  <c r="AV163" i="24"/>
  <c r="BB163" i="24"/>
  <c r="AW163" i="24"/>
  <c r="AU163" i="24"/>
  <c r="BC192" i="24"/>
  <c r="AT194" i="24"/>
  <c r="AP194" i="24"/>
  <c r="AR194" i="24"/>
  <c r="AW194" i="24"/>
  <c r="AQ194" i="24"/>
  <c r="AX194" i="24"/>
  <c r="AV194" i="24"/>
  <c r="AZ194" i="24"/>
  <c r="AY194" i="24"/>
  <c r="BA194" i="24"/>
  <c r="BC167" i="24"/>
  <c r="BC204" i="24"/>
  <c r="BC208" i="24"/>
  <c r="AO198" i="24"/>
  <c r="BC184" i="24"/>
  <c r="AY150" i="24"/>
  <c r="AS150" i="24"/>
  <c r="AV177" i="24"/>
  <c r="AR177" i="24"/>
  <c r="AX177" i="24"/>
  <c r="AQ177" i="24"/>
  <c r="BB177" i="24"/>
  <c r="BA177" i="24"/>
  <c r="AU177" i="24"/>
  <c r="AW177" i="24"/>
  <c r="AZ177" i="24"/>
  <c r="AS177" i="24"/>
  <c r="AY177" i="24"/>
  <c r="AP177" i="24"/>
  <c r="AT177" i="24"/>
  <c r="BD164" i="24"/>
  <c r="AO162" i="24"/>
  <c r="AO159" i="24"/>
  <c r="BC160" i="24"/>
  <c r="BC157" i="24"/>
  <c r="BC181" i="24"/>
  <c r="BB217" i="24"/>
  <c r="AP217" i="24"/>
  <c r="AV217" i="24"/>
  <c r="AU217" i="24"/>
  <c r="AY217" i="24"/>
  <c r="AR217" i="24"/>
  <c r="AW217" i="24"/>
  <c r="BA217" i="24"/>
  <c r="AX217" i="24"/>
  <c r="AZ217" i="24"/>
  <c r="AS217" i="24"/>
  <c r="AT217" i="24"/>
  <c r="AQ217" i="24"/>
  <c r="AY51" i="24"/>
  <c r="BS71" i="24"/>
  <c r="BC140" i="24"/>
  <c r="BD140" i="24" s="1"/>
  <c r="AV210" i="24"/>
  <c r="AS210" i="24"/>
  <c r="BB210" i="24"/>
  <c r="BA210" i="24"/>
  <c r="AQ210" i="24"/>
  <c r="AZ210" i="24"/>
  <c r="AU210" i="24"/>
  <c r="AR210" i="24"/>
  <c r="AX210" i="24"/>
  <c r="AT210" i="24"/>
  <c r="AP210" i="24"/>
  <c r="AW210" i="24"/>
  <c r="AY210" i="24"/>
  <c r="AR166" i="24"/>
  <c r="AZ166" i="24"/>
  <c r="BA166" i="24"/>
  <c r="AX166" i="24"/>
  <c r="AY166" i="24"/>
  <c r="AW166" i="24"/>
  <c r="BB166" i="24"/>
  <c r="AP166" i="24"/>
  <c r="AS166" i="24"/>
  <c r="AV166" i="24"/>
  <c r="AT166" i="24"/>
  <c r="AU166" i="24"/>
  <c r="AQ166" i="24"/>
  <c r="AO219" i="24"/>
  <c r="BC173" i="24"/>
  <c r="BC212" i="24"/>
  <c r="BC216" i="24"/>
  <c r="AO207" i="24"/>
  <c r="BC153" i="24"/>
  <c r="BC183" i="24"/>
  <c r="AX202" i="24"/>
  <c r="AR202" i="24"/>
  <c r="AS202" i="24"/>
  <c r="AQ202" i="24"/>
  <c r="BB202" i="24"/>
  <c r="AP202" i="24"/>
  <c r="AZ202" i="24"/>
  <c r="AV202" i="24"/>
  <c r="AU202" i="24"/>
  <c r="BA202" i="24"/>
  <c r="AY202" i="24"/>
  <c r="AT202" i="24"/>
  <c r="AW202" i="24"/>
  <c r="AZ154" i="24"/>
  <c r="AX154" i="24"/>
  <c r="AP154" i="24"/>
  <c r="AT154" i="24"/>
  <c r="AR154" i="24"/>
  <c r="BB154" i="24"/>
  <c r="AW154" i="24"/>
  <c r="BA154" i="24"/>
  <c r="AQ154" i="24"/>
  <c r="AY154" i="24"/>
  <c r="AV154" i="24"/>
  <c r="AS154" i="24"/>
  <c r="AU154" i="24"/>
  <c r="AO193" i="24"/>
  <c r="BN27" i="24"/>
  <c r="BC188" i="24"/>
  <c r="AO152" i="24"/>
  <c r="AO209" i="24"/>
  <c r="AZ51" i="24"/>
  <c r="AO213" i="24"/>
  <c r="BC200" i="24"/>
  <c r="BC171" i="24"/>
  <c r="AO185" i="24"/>
  <c r="AO161" i="24"/>
  <c r="BC175" i="24"/>
  <c r="BC220" i="24"/>
  <c r="AT174" i="24"/>
  <c r="AU174" i="24"/>
  <c r="AQ174" i="24"/>
  <c r="AX174" i="24"/>
  <c r="BB174" i="24"/>
  <c r="AV174" i="24"/>
  <c r="AR174" i="24"/>
  <c r="AS174" i="24"/>
  <c r="BA174" i="24"/>
  <c r="AP174" i="24"/>
  <c r="AZ174" i="24"/>
  <c r="AY174" i="24"/>
  <c r="AW174" i="24"/>
  <c r="BC196" i="24"/>
  <c r="AO215" i="24"/>
  <c r="BC165" i="24"/>
  <c r="AO178" i="24"/>
  <c r="AZ191" i="24"/>
  <c r="AX191" i="24"/>
  <c r="AQ191" i="24"/>
  <c r="AY191" i="24"/>
  <c r="AU191" i="24"/>
  <c r="AS191" i="24"/>
  <c r="AW191" i="24"/>
  <c r="AV191" i="24"/>
  <c r="AR191" i="24"/>
  <c r="BA191" i="24"/>
  <c r="AO149" i="24"/>
  <c r="BC205" i="24"/>
  <c r="BC158" i="24"/>
  <c r="AO151" i="24"/>
  <c r="BC180" i="24"/>
  <c r="AO206" i="24"/>
  <c r="BN36" i="24"/>
  <c r="BS63" i="24"/>
  <c r="BO63" i="24"/>
  <c r="BC63" i="24"/>
  <c r="BQ40" i="24"/>
  <c r="BO40" i="24"/>
  <c r="BC40" i="24"/>
  <c r="BQ63" i="24"/>
  <c r="BN54" i="24"/>
  <c r="BS40" i="24"/>
  <c r="BN46" i="24"/>
  <c r="BN70" i="24"/>
  <c r="BN68" i="24"/>
  <c r="AW51" i="24"/>
  <c r="AT51" i="24"/>
  <c r="BP71" i="24"/>
  <c r="BO77" i="24"/>
  <c r="BC77" i="24"/>
  <c r="BC73" i="24"/>
  <c r="BO73" i="24"/>
  <c r="BP85" i="24"/>
  <c r="BQ92" i="24"/>
  <c r="BS92" i="24"/>
  <c r="BS96" i="24"/>
  <c r="BD148" i="24"/>
  <c r="BS117" i="24"/>
  <c r="BO117" i="24"/>
  <c r="BC117" i="24"/>
  <c r="BS102" i="24"/>
  <c r="BS132" i="24"/>
  <c r="BO121" i="24"/>
  <c r="BC121" i="24"/>
  <c r="BS121" i="24"/>
  <c r="BD98" i="24"/>
  <c r="BQ105" i="24"/>
  <c r="BS116" i="24"/>
  <c r="BS74" i="24"/>
  <c r="BD141" i="24"/>
  <c r="BS72" i="24"/>
  <c r="BO72" i="24"/>
  <c r="BC72" i="24"/>
  <c r="BC128" i="24"/>
  <c r="BO128" i="24"/>
  <c r="BO109" i="24"/>
  <c r="BC109" i="24"/>
  <c r="BQ82" i="24"/>
  <c r="BP108" i="24"/>
  <c r="BN72" i="24"/>
  <c r="BQ103" i="24"/>
  <c r="BC133" i="24"/>
  <c r="BP76" i="24"/>
  <c r="BP127" i="24"/>
  <c r="BD71" i="24"/>
  <c r="BP93" i="24"/>
  <c r="BQ73" i="24"/>
  <c r="BS73" i="24"/>
  <c r="BD85" i="24"/>
  <c r="BS125" i="24"/>
  <c r="BP124" i="24"/>
  <c r="BO96" i="24"/>
  <c r="BC96" i="24"/>
  <c r="BQ96" i="24"/>
  <c r="BC139" i="24"/>
  <c r="BN77" i="24"/>
  <c r="BO132" i="24"/>
  <c r="BC132" i="24"/>
  <c r="BQ132" i="24"/>
  <c r="BQ121" i="24"/>
  <c r="BS105" i="24"/>
  <c r="BC143" i="24"/>
  <c r="BQ74" i="24"/>
  <c r="BD95" i="24"/>
  <c r="BO88" i="24"/>
  <c r="BC88" i="24"/>
  <c r="BQ88" i="24"/>
  <c r="BD138" i="24"/>
  <c r="BS128" i="24"/>
  <c r="BQ128" i="24"/>
  <c r="BS109" i="24"/>
  <c r="BC82" i="24"/>
  <c r="BO82" i="24"/>
  <c r="BS82" i="24"/>
  <c r="BS131" i="24"/>
  <c r="BQ131" i="24"/>
  <c r="BN91" i="24"/>
  <c r="BN93" i="24"/>
  <c r="BO103" i="24"/>
  <c r="BC103" i="24"/>
  <c r="BC90" i="24"/>
  <c r="BO90" i="24"/>
  <c r="BD76" i="24"/>
  <c r="BN102" i="24"/>
  <c r="BD127" i="24"/>
  <c r="BD93" i="24"/>
  <c r="BO91" i="24"/>
  <c r="BC91" i="24"/>
  <c r="BO125" i="24"/>
  <c r="BC125" i="24"/>
  <c r="BD124" i="24"/>
  <c r="BQ117" i="24"/>
  <c r="BQ102" i="24"/>
  <c r="BC144" i="24"/>
  <c r="BC145" i="24"/>
  <c r="BO105" i="24"/>
  <c r="BC105" i="24"/>
  <c r="BC116" i="24"/>
  <c r="BO116" i="24"/>
  <c r="BQ116" i="24"/>
  <c r="BN96" i="24"/>
  <c r="BC74" i="24"/>
  <c r="BO74" i="24"/>
  <c r="BP95" i="24"/>
  <c r="BN82" i="24"/>
  <c r="BN74" i="24"/>
  <c r="BP129" i="24"/>
  <c r="BN105" i="24"/>
  <c r="BC134" i="24"/>
  <c r="BQ109" i="24"/>
  <c r="BC136" i="24"/>
  <c r="BP118" i="24"/>
  <c r="BD135" i="24"/>
  <c r="BN92" i="24"/>
  <c r="BS90" i="24"/>
  <c r="AP51" i="24"/>
  <c r="AX51" i="24"/>
  <c r="BN117" i="24"/>
  <c r="BQ77" i="24"/>
  <c r="BS77" i="24"/>
  <c r="BS91" i="24"/>
  <c r="BQ91" i="24"/>
  <c r="BO92" i="24"/>
  <c r="BC92" i="24"/>
  <c r="BN95" i="24"/>
  <c r="BC146" i="24"/>
  <c r="BQ125" i="24"/>
  <c r="BC102" i="24"/>
  <c r="BO102" i="24"/>
  <c r="BP98" i="24"/>
  <c r="BS88" i="24"/>
  <c r="BD129" i="24"/>
  <c r="BQ72" i="24"/>
  <c r="BN98" i="24"/>
  <c r="BC142" i="24"/>
  <c r="BN85" i="24"/>
  <c r="BD118" i="24"/>
  <c r="BN118" i="24"/>
  <c r="BO131" i="24"/>
  <c r="BC131" i="24"/>
  <c r="BD108" i="24"/>
  <c r="BN90" i="24"/>
  <c r="BS103" i="24"/>
  <c r="BQ90" i="24"/>
  <c r="BN55" i="24"/>
  <c r="BN60" i="24"/>
  <c r="BQ41" i="24"/>
  <c r="BS41" i="24"/>
  <c r="BO62" i="24"/>
  <c r="BC62" i="24"/>
  <c r="BS62" i="24"/>
  <c r="BQ69" i="24"/>
  <c r="BS69" i="24"/>
  <c r="BN47" i="24"/>
  <c r="BS31" i="24"/>
  <c r="BO53" i="24"/>
  <c r="BC53" i="24"/>
  <c r="BQ23" i="24"/>
  <c r="BN29" i="24"/>
  <c r="BC61" i="24"/>
  <c r="BO61" i="24"/>
  <c r="BC34" i="24"/>
  <c r="BO34" i="24"/>
  <c r="BS32" i="24"/>
  <c r="BQ29" i="24"/>
  <c r="BO29" i="24"/>
  <c r="BC29" i="24"/>
  <c r="BN48" i="24"/>
  <c r="BO35" i="24"/>
  <c r="BC35" i="24"/>
  <c r="BN53" i="24"/>
  <c r="BS23" i="24"/>
  <c r="BS61" i="24"/>
  <c r="BQ26" i="24"/>
  <c r="BM58" i="24"/>
  <c r="BQ32" i="24"/>
  <c r="BO32" i="24"/>
  <c r="BC32" i="24"/>
  <c r="BQ55" i="24"/>
  <c r="BS60" i="24"/>
  <c r="BQ35" i="24"/>
  <c r="BN69" i="24"/>
  <c r="BO59" i="24"/>
  <c r="BC59" i="24"/>
  <c r="BN43" i="24"/>
  <c r="BO39" i="24"/>
  <c r="BC39" i="24"/>
  <c r="BQ39" i="24"/>
  <c r="AR58" i="24"/>
  <c r="AY58" i="24"/>
  <c r="AW58" i="24"/>
  <c r="AZ58" i="24"/>
  <c r="BB58" i="24"/>
  <c r="AU58" i="24"/>
  <c r="AQ58" i="24"/>
  <c r="AX58" i="24"/>
  <c r="AT58" i="24"/>
  <c r="BA58" i="24"/>
  <c r="AP58" i="24"/>
  <c r="AV58" i="24"/>
  <c r="AS58" i="24"/>
  <c r="BQ62" i="24"/>
  <c r="BN59" i="24"/>
  <c r="BO31" i="24"/>
  <c r="BC31" i="24"/>
  <c r="BS53" i="24"/>
  <c r="BO26" i="24"/>
  <c r="BC26" i="24"/>
  <c r="BS26" i="24"/>
  <c r="BS29" i="24"/>
  <c r="BS55" i="24"/>
  <c r="BO55" i="24"/>
  <c r="BC55" i="24"/>
  <c r="BO60" i="24"/>
  <c r="BC60" i="24"/>
  <c r="BN39" i="24"/>
  <c r="BN62" i="24"/>
  <c r="BO47" i="24"/>
  <c r="BC47" i="24"/>
  <c r="BS59" i="24"/>
  <c r="BA51" i="24"/>
  <c r="AR51" i="24"/>
  <c r="AV51" i="24"/>
  <c r="BN30" i="24"/>
  <c r="BS39" i="24"/>
  <c r="BN23" i="24"/>
  <c r="BC41" i="24"/>
  <c r="BO41" i="24"/>
  <c r="BC69" i="24"/>
  <c r="BO69" i="24"/>
  <c r="BQ31" i="24"/>
  <c r="BQ53" i="24"/>
  <c r="AV66" i="24"/>
  <c r="AY66" i="24"/>
  <c r="BA66" i="24"/>
  <c r="AW66" i="24"/>
  <c r="AP66" i="24"/>
  <c r="AS66" i="24"/>
  <c r="AR66" i="24"/>
  <c r="AQ66" i="24"/>
  <c r="AU66" i="24"/>
  <c r="BB66" i="24"/>
  <c r="AX66" i="24"/>
  <c r="AZ66" i="24"/>
  <c r="AT66" i="24"/>
  <c r="BC23" i="24"/>
  <c r="BO23" i="24"/>
  <c r="BQ61" i="24"/>
  <c r="BS34" i="24"/>
  <c r="BQ34" i="24"/>
  <c r="BN26" i="24"/>
  <c r="BQ60" i="24"/>
  <c r="BS35" i="24"/>
  <c r="BN66" i="24"/>
  <c r="BS47" i="24"/>
  <c r="BQ47" i="24"/>
  <c r="BQ59" i="24"/>
  <c r="BP54" i="24"/>
  <c r="BN56" i="24"/>
  <c r="BD52" i="24"/>
  <c r="BN21" i="24"/>
  <c r="BP50" i="24"/>
  <c r="BQ67" i="24"/>
  <c r="BQ65" i="24"/>
  <c r="BQ56" i="24"/>
  <c r="BC37" i="24"/>
  <c r="BO37" i="24"/>
  <c r="BN65" i="24"/>
  <c r="BO21" i="24"/>
  <c r="BC21" i="24"/>
  <c r="BN51" i="24"/>
  <c r="BD46" i="24"/>
  <c r="BP52" i="24"/>
  <c r="BD70" i="24"/>
  <c r="BD30" i="24"/>
  <c r="BD50" i="24"/>
  <c r="BN33" i="24"/>
  <c r="BN37" i="24"/>
  <c r="BQ37" i="24"/>
  <c r="BP43" i="24"/>
  <c r="BD38" i="24"/>
  <c r="BP46" i="24"/>
  <c r="BP70" i="24"/>
  <c r="BD42" i="24"/>
  <c r="BS33" i="24"/>
  <c r="BO33" i="24"/>
  <c r="BC33" i="24"/>
  <c r="BP30" i="24"/>
  <c r="BS67" i="24"/>
  <c r="BQ51" i="24"/>
  <c r="BO56" i="24"/>
  <c r="BC56" i="24"/>
  <c r="BS56" i="24"/>
  <c r="BN67" i="24"/>
  <c r="BD43" i="24"/>
  <c r="BS21" i="24"/>
  <c r="BP38" i="24"/>
  <c r="BP42" i="24"/>
  <c r="BQ33" i="24"/>
  <c r="BC67" i="24"/>
  <c r="BO67" i="24"/>
  <c r="BS65" i="24"/>
  <c r="BO65" i="24"/>
  <c r="BC65" i="24"/>
  <c r="BS37" i="24"/>
  <c r="BD54" i="24"/>
  <c r="BQ21" i="24"/>
  <c r="BR119" i="24"/>
  <c r="BR44" i="24"/>
  <c r="BT83" i="24"/>
  <c r="BR25" i="24"/>
  <c r="BR86" i="24"/>
  <c r="BR113" i="24"/>
  <c r="BR122" i="24"/>
  <c r="BR94" i="24"/>
  <c r="BT110" i="24"/>
  <c r="BR68" i="24"/>
  <c r="BR36" i="24"/>
  <c r="BT99" i="24"/>
  <c r="BR126" i="24"/>
  <c r="BR75" i="24"/>
  <c r="BR28" i="24"/>
  <c r="BR97" i="24"/>
  <c r="BR57" i="24"/>
  <c r="BR107" i="24"/>
  <c r="BR100" i="24"/>
  <c r="BT123" i="24"/>
  <c r="BR81" i="24"/>
  <c r="BR101" i="24"/>
  <c r="BR27" i="24"/>
  <c r="BR112" i="24"/>
  <c r="BR78" i="24"/>
  <c r="BR24" i="24"/>
  <c r="BR89" i="24"/>
  <c r="BT104" i="24"/>
  <c r="BT80" i="24"/>
  <c r="BR114" i="24"/>
  <c r="BR20" i="24"/>
  <c r="BR106" i="24"/>
  <c r="BT87" i="24"/>
  <c r="BR79" i="24"/>
  <c r="BT115" i="24"/>
  <c r="BT111" i="24"/>
  <c r="BR120" i="24"/>
  <c r="BR22" i="24"/>
  <c r="BR48" i="24"/>
  <c r="BT84" i="24"/>
  <c r="BR130" i="24"/>
  <c r="AG31" i="5"/>
  <c r="AG15" i="5" s="1"/>
  <c r="AG14" i="5" s="1"/>
  <c r="AJ31" i="5"/>
  <c r="AK31" i="5"/>
  <c r="AK15" i="5" s="1"/>
  <c r="AL35" i="5"/>
  <c r="AF32" i="5"/>
  <c r="AJ27" i="5"/>
  <c r="AH32" i="5"/>
  <c r="AI27" i="5"/>
  <c r="AL25" i="5"/>
  <c r="AD31" i="5"/>
  <c r="G31" i="6" s="1"/>
  <c r="AI32" i="5"/>
  <c r="AI16" i="5" s="1"/>
  <c r="AD27" i="5"/>
  <c r="G27" i="6" s="1"/>
  <c r="AD32" i="5"/>
  <c r="G32" i="6" s="1"/>
  <c r="AM23" i="5"/>
  <c r="AM21" i="5"/>
  <c r="AL34" i="5"/>
  <c r="AM30" i="5"/>
  <c r="AK27" i="5"/>
  <c r="AF27" i="5"/>
  <c r="AF16" i="5" s="1"/>
  <c r="AL29" i="5"/>
  <c r="AK32" i="5"/>
  <c r="AL22" i="5"/>
  <c r="AG16" i="5"/>
  <c r="AM25" i="5"/>
  <c r="AL20" i="5"/>
  <c r="AL28" i="5"/>
  <c r="AJ32" i="5"/>
  <c r="AH15" i="5"/>
  <c r="AL26" i="5"/>
  <c r="AM33" i="5"/>
  <c r="AM35" i="5"/>
  <c r="AL24" i="5"/>
  <c r="AF15" i="5"/>
  <c r="AH16" i="5"/>
  <c r="AK18" i="16"/>
  <c r="AK16" i="16"/>
  <c r="AK15" i="16"/>
  <c r="AJ14" i="16"/>
  <c r="AC66" i="18"/>
  <c r="AC80" i="18"/>
  <c r="AC79" i="18"/>
  <c r="AC54" i="18"/>
  <c r="AC107" i="18"/>
  <c r="AC31" i="18"/>
  <c r="AL15" i="18"/>
  <c r="AL16" i="18"/>
  <c r="AM14" i="12"/>
  <c r="AJ14" i="12"/>
  <c r="AS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1"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L20" i="21"/>
  <c r="AV14" i="12"/>
  <c r="AG14" i="12"/>
  <c r="AD14" i="12"/>
  <c r="AP14" i="12"/>
  <c r="BC84" i="12"/>
  <c r="BC53" i="12"/>
  <c r="BC83" i="12"/>
  <c r="BC44" i="12"/>
  <c r="BC67" i="12"/>
  <c r="BC89" i="12"/>
  <c r="AZ16" i="12"/>
  <c r="AZ15" i="12"/>
  <c r="BC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AL31" i="5" l="1"/>
  <c r="AW150" i="24"/>
  <c r="AZ150" i="24"/>
  <c r="AT191" i="24"/>
  <c r="AP191" i="24"/>
  <c r="AP150" i="24"/>
  <c r="AT150" i="24"/>
  <c r="BB194" i="24"/>
  <c r="AW172" i="24"/>
  <c r="AT172" i="24"/>
  <c r="AU199" i="24"/>
  <c r="AT186" i="24"/>
  <c r="AX186" i="24"/>
  <c r="AU179" i="24"/>
  <c r="AW211" i="24"/>
  <c r="AI15" i="5"/>
  <c r="AQ150" i="24"/>
  <c r="AV150" i="24"/>
  <c r="BB150" i="24"/>
  <c r="AU150" i="24"/>
  <c r="AR150" i="24"/>
  <c r="AU194" i="24"/>
  <c r="AV172" i="24"/>
  <c r="AP172" i="24"/>
  <c r="AP199" i="24"/>
  <c r="AV186" i="24"/>
  <c r="AY179" i="24"/>
  <c r="AW179" i="24"/>
  <c r="AW195" i="24"/>
  <c r="AD15" i="5"/>
  <c r="BA150" i="24"/>
  <c r="AQ172" i="24"/>
  <c r="AY172" i="24"/>
  <c r="AX179" i="24"/>
  <c r="AP179" i="24"/>
  <c r="AD16" i="5"/>
  <c r="AR172" i="24"/>
  <c r="AD14" i="5"/>
  <c r="B7" i="6"/>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M32" i="40"/>
  <c r="B8" i="23"/>
  <c r="BQ52" i="9"/>
  <c r="BQ24" i="9"/>
  <c r="BQ48" i="9"/>
  <c r="BQ64" i="9"/>
  <c r="BQ80" i="9"/>
  <c r="BQ40" i="9"/>
  <c r="BQ28" i="9"/>
  <c r="BQ32" i="9"/>
  <c r="BQ68" i="9"/>
  <c r="BQ76" i="9"/>
  <c r="BQ44" i="9"/>
  <c r="BQ36" i="9"/>
  <c r="BQ56" i="9"/>
  <c r="BQ20" i="9"/>
  <c r="BQ41" i="9"/>
  <c r="AS211" i="24"/>
  <c r="BC211" i="24" s="1"/>
  <c r="AZ211" i="24"/>
  <c r="AQ218" i="24"/>
  <c r="BB218" i="24"/>
  <c r="AU218" i="24"/>
  <c r="AQ199" i="24"/>
  <c r="BA199" i="24"/>
  <c r="AR199" i="24"/>
  <c r="AU189" i="24"/>
  <c r="AY189" i="24"/>
  <c r="AX189" i="24"/>
  <c r="AU211" i="24"/>
  <c r="BA211" i="24"/>
  <c r="BD45" i="24"/>
  <c r="BP45" i="24"/>
  <c r="BD64" i="24"/>
  <c r="BP49" i="24"/>
  <c r="BP64" i="24"/>
  <c r="BD49" i="24"/>
  <c r="AY218" i="24"/>
  <c r="AV218" i="24"/>
  <c r="AS218" i="24"/>
  <c r="BB186" i="24"/>
  <c r="BC186" i="24" s="1"/>
  <c r="AU186" i="24"/>
  <c r="AZ189" i="24"/>
  <c r="BB189" i="24"/>
  <c r="AY195" i="24"/>
  <c r="AZ195" i="24"/>
  <c r="BB211" i="24"/>
  <c r="AR211" i="24"/>
  <c r="AX211" i="24"/>
  <c r="AZ206" i="24"/>
  <c r="AV206" i="24"/>
  <c r="BA206" i="24"/>
  <c r="AU206" i="24"/>
  <c r="AP206" i="24"/>
  <c r="AQ206" i="24"/>
  <c r="BB206" i="24"/>
  <c r="AY206" i="24"/>
  <c r="AT206" i="24"/>
  <c r="AX206" i="24"/>
  <c r="AS206" i="24"/>
  <c r="AR206" i="24"/>
  <c r="AW206" i="24"/>
  <c r="AJ15" i="24"/>
  <c r="AJ16" i="24"/>
  <c r="BC174" i="24"/>
  <c r="BD175" i="24"/>
  <c r="BD200" i="24"/>
  <c r="BC202" i="24"/>
  <c r="BC177" i="24"/>
  <c r="BC150" i="24"/>
  <c r="BD197" i="24"/>
  <c r="BC172" i="24"/>
  <c r="BC190" i="24"/>
  <c r="BD169" i="24"/>
  <c r="AT156" i="24"/>
  <c r="AY156" i="24"/>
  <c r="AP156" i="24"/>
  <c r="AR156" i="24"/>
  <c r="BA156" i="24"/>
  <c r="BB156" i="24"/>
  <c r="AX156" i="24"/>
  <c r="AQ156" i="24"/>
  <c r="AS156" i="24"/>
  <c r="AU156" i="24"/>
  <c r="AV156" i="24"/>
  <c r="AZ156" i="24"/>
  <c r="AW156" i="24"/>
  <c r="BD158" i="24"/>
  <c r="AV185" i="24"/>
  <c r="AR185" i="24"/>
  <c r="AP185" i="24"/>
  <c r="AT185" i="24"/>
  <c r="BB185" i="24"/>
  <c r="BA185" i="24"/>
  <c r="AY185" i="24"/>
  <c r="AS185" i="24"/>
  <c r="AW185" i="24"/>
  <c r="AZ185" i="24"/>
  <c r="AQ185" i="24"/>
  <c r="AX185" i="24"/>
  <c r="AU185" i="24"/>
  <c r="BD188" i="24"/>
  <c r="BC154" i="24"/>
  <c r="BD153" i="24"/>
  <c r="BD216" i="24"/>
  <c r="BD181" i="24"/>
  <c r="BD208" i="24"/>
  <c r="BD192" i="24"/>
  <c r="BC163" i="24"/>
  <c r="AP214" i="24"/>
  <c r="AU214" i="24"/>
  <c r="AZ214" i="24"/>
  <c r="AV214" i="24"/>
  <c r="BB214" i="24"/>
  <c r="AT214" i="24"/>
  <c r="AR214" i="24"/>
  <c r="AX214" i="24"/>
  <c r="AQ214" i="24"/>
  <c r="AY214" i="24"/>
  <c r="AS214" i="24"/>
  <c r="BA214" i="24"/>
  <c r="AW214" i="24"/>
  <c r="BC170" i="24"/>
  <c r="BC155" i="24"/>
  <c r="BD165" i="24"/>
  <c r="AS161" i="24"/>
  <c r="AP161" i="24"/>
  <c r="AW161" i="24"/>
  <c r="AT161" i="24"/>
  <c r="BB161" i="24"/>
  <c r="AV161" i="24"/>
  <c r="AU161" i="24"/>
  <c r="AQ161" i="24"/>
  <c r="AX161" i="24"/>
  <c r="AZ161" i="24"/>
  <c r="AR161" i="24"/>
  <c r="BA161" i="24"/>
  <c r="AY161" i="24"/>
  <c r="AX193" i="24"/>
  <c r="AR193" i="24"/>
  <c r="AZ193" i="24"/>
  <c r="AP193" i="24"/>
  <c r="AW193" i="24"/>
  <c r="AU193" i="24"/>
  <c r="BB193" i="24"/>
  <c r="AT193" i="24"/>
  <c r="AV193" i="24"/>
  <c r="AS193" i="24"/>
  <c r="AY193" i="24"/>
  <c r="BA193" i="24"/>
  <c r="AQ193" i="24"/>
  <c r="BD180" i="24"/>
  <c r="BD205" i="24"/>
  <c r="BB149" i="24"/>
  <c r="AY149" i="24"/>
  <c r="AQ149" i="24"/>
  <c r="AU149" i="24"/>
  <c r="AR149" i="24"/>
  <c r="AX149" i="24"/>
  <c r="AT149" i="24"/>
  <c r="BA149" i="24"/>
  <c r="AP149" i="24"/>
  <c r="AS149" i="24"/>
  <c r="AW149" i="24"/>
  <c r="AZ149" i="24"/>
  <c r="AV149" i="24"/>
  <c r="BC191" i="24"/>
  <c r="AV215" i="24"/>
  <c r="AZ215" i="24"/>
  <c r="AS215" i="24"/>
  <c r="AU215" i="24"/>
  <c r="AP215" i="24"/>
  <c r="AX215" i="24"/>
  <c r="AQ215" i="24"/>
  <c r="BA215" i="24"/>
  <c r="AT215" i="24"/>
  <c r="AW215" i="24"/>
  <c r="BB215" i="24"/>
  <c r="AR215" i="24"/>
  <c r="AY215" i="24"/>
  <c r="BD171" i="24"/>
  <c r="AP213" i="24"/>
  <c r="BB213" i="24"/>
  <c r="AX213" i="24"/>
  <c r="AV213" i="24"/>
  <c r="AU213" i="24"/>
  <c r="AT213" i="24"/>
  <c r="BA213" i="24"/>
  <c r="AS213" i="24"/>
  <c r="AW213" i="24"/>
  <c r="AQ213" i="24"/>
  <c r="AZ213" i="24"/>
  <c r="AY213" i="24"/>
  <c r="AR213" i="24"/>
  <c r="AV209" i="24"/>
  <c r="AY209" i="24"/>
  <c r="AU209" i="24"/>
  <c r="AP209" i="24"/>
  <c r="AR209" i="24"/>
  <c r="AT209" i="24"/>
  <c r="AX209" i="24"/>
  <c r="BB209" i="24"/>
  <c r="BA209" i="24"/>
  <c r="AQ209" i="24"/>
  <c r="AZ209" i="24"/>
  <c r="AS209" i="24"/>
  <c r="AW209" i="24"/>
  <c r="BD212" i="24"/>
  <c r="BD173" i="24"/>
  <c r="AY219" i="24"/>
  <c r="AX219" i="24"/>
  <c r="AQ219" i="24"/>
  <c r="AP219" i="24"/>
  <c r="AU219" i="24"/>
  <c r="AW219" i="24"/>
  <c r="BB219" i="24"/>
  <c r="BA219" i="24"/>
  <c r="AT219" i="24"/>
  <c r="AS219" i="24"/>
  <c r="AZ219" i="24"/>
  <c r="AR219" i="24"/>
  <c r="AV219" i="24"/>
  <c r="BC210" i="24"/>
  <c r="BC217" i="24"/>
  <c r="BC187" i="24"/>
  <c r="BD176" i="24"/>
  <c r="BC203" i="24"/>
  <c r="BC168" i="24"/>
  <c r="AS201" i="24"/>
  <c r="BB201" i="24"/>
  <c r="AX201" i="24"/>
  <c r="AV201" i="24"/>
  <c r="AP201" i="24"/>
  <c r="AW201" i="24"/>
  <c r="AY201" i="24"/>
  <c r="AQ201" i="24"/>
  <c r="AT201" i="24"/>
  <c r="AZ201" i="24"/>
  <c r="AR201" i="24"/>
  <c r="BA201" i="24"/>
  <c r="AU201" i="24"/>
  <c r="BO51" i="24"/>
  <c r="BP51" i="24" s="1"/>
  <c r="BC51" i="24"/>
  <c r="AT151" i="24"/>
  <c r="BB151" i="24"/>
  <c r="AV151" i="24"/>
  <c r="AS151" i="24"/>
  <c r="BA151" i="24"/>
  <c r="AP151" i="24"/>
  <c r="AU151" i="24"/>
  <c r="AY151" i="24"/>
  <c r="AX151" i="24"/>
  <c r="AQ151" i="24"/>
  <c r="AZ151" i="24"/>
  <c r="AR151" i="24"/>
  <c r="AW151" i="24"/>
  <c r="AR178" i="24"/>
  <c r="AV178" i="24"/>
  <c r="AW178" i="24"/>
  <c r="AZ178" i="24"/>
  <c r="AY178" i="24"/>
  <c r="AQ178" i="24"/>
  <c r="BB178" i="24"/>
  <c r="AU178" i="24"/>
  <c r="AX178" i="24"/>
  <c r="AT178" i="24"/>
  <c r="AS178" i="24"/>
  <c r="BA178" i="24"/>
  <c r="AP178" i="24"/>
  <c r="BD196" i="24"/>
  <c r="BD220" i="24"/>
  <c r="AZ152" i="24"/>
  <c r="AX152" i="24"/>
  <c r="AR152" i="24"/>
  <c r="AP152" i="24"/>
  <c r="BB152" i="24"/>
  <c r="BA152" i="24"/>
  <c r="AW152" i="24"/>
  <c r="AS152" i="24"/>
  <c r="AU152" i="24"/>
  <c r="AY152" i="24"/>
  <c r="AT152" i="24"/>
  <c r="AQ152" i="24"/>
  <c r="AV152" i="24"/>
  <c r="BD183" i="24"/>
  <c r="AS207" i="24"/>
  <c r="AU207" i="24"/>
  <c r="AW207" i="24"/>
  <c r="AP207" i="24"/>
  <c r="AQ207" i="24"/>
  <c r="AZ207" i="24"/>
  <c r="AT207" i="24"/>
  <c r="AV207" i="24"/>
  <c r="AR207" i="24"/>
  <c r="AY207" i="24"/>
  <c r="BB207" i="24"/>
  <c r="AX207" i="24"/>
  <c r="BA207" i="24"/>
  <c r="BC166" i="24"/>
  <c r="BD157" i="24"/>
  <c r="BD160" i="24"/>
  <c r="AV159" i="24"/>
  <c r="BB159" i="24"/>
  <c r="AQ159" i="24"/>
  <c r="AW159" i="24"/>
  <c r="AS159" i="24"/>
  <c r="BA159" i="24"/>
  <c r="AY159" i="24"/>
  <c r="AU159" i="24"/>
  <c r="AZ159" i="24"/>
  <c r="AP159" i="24"/>
  <c r="AR159" i="24"/>
  <c r="AX159" i="24"/>
  <c r="AT159" i="24"/>
  <c r="AX162" i="24"/>
  <c r="AU162" i="24"/>
  <c r="AQ162" i="24"/>
  <c r="AR162" i="24"/>
  <c r="AZ162" i="24"/>
  <c r="AS162" i="24"/>
  <c r="AV162" i="24"/>
  <c r="BB162" i="24"/>
  <c r="AT162" i="24"/>
  <c r="AP162" i="24"/>
  <c r="AY162" i="24"/>
  <c r="AW162" i="24"/>
  <c r="BA162" i="24"/>
  <c r="BD184" i="24"/>
  <c r="AZ198" i="24"/>
  <c r="AP198" i="24"/>
  <c r="AU198" i="24"/>
  <c r="AX198" i="24"/>
  <c r="AR198" i="24"/>
  <c r="AY198" i="24"/>
  <c r="AS198" i="24"/>
  <c r="AQ198" i="24"/>
  <c r="BB198" i="24"/>
  <c r="AT198" i="24"/>
  <c r="AW198" i="24"/>
  <c r="AV198" i="24"/>
  <c r="BA198" i="24"/>
  <c r="BD204" i="24"/>
  <c r="BD167" i="24"/>
  <c r="BC194" i="24"/>
  <c r="BC199" i="24"/>
  <c r="BC179" i="24"/>
  <c r="BC182" i="24"/>
  <c r="BD40" i="24"/>
  <c r="BP40" i="24"/>
  <c r="BD63" i="24"/>
  <c r="BP63" i="24"/>
  <c r="BP131" i="24"/>
  <c r="BD142" i="24"/>
  <c r="BP92" i="24"/>
  <c r="BD134" i="24"/>
  <c r="BP74" i="24"/>
  <c r="BD105" i="24"/>
  <c r="BD90" i="24"/>
  <c r="BD82" i="24"/>
  <c r="BD132" i="24"/>
  <c r="BP128" i="24"/>
  <c r="BP72" i="24"/>
  <c r="BP117" i="24"/>
  <c r="BP73" i="24"/>
  <c r="BP77" i="24"/>
  <c r="BR118" i="24"/>
  <c r="BR129" i="24"/>
  <c r="BD74" i="24"/>
  <c r="BP116" i="24"/>
  <c r="BP105" i="24"/>
  <c r="BD144" i="24"/>
  <c r="BD91" i="24"/>
  <c r="BD143" i="24"/>
  <c r="BP132" i="24"/>
  <c r="BD139" i="24"/>
  <c r="BD96" i="24"/>
  <c r="BR124" i="24"/>
  <c r="BR93" i="24"/>
  <c r="BR108" i="24"/>
  <c r="BD128" i="24"/>
  <c r="BD73" i="24"/>
  <c r="BR98" i="24"/>
  <c r="BP102" i="24"/>
  <c r="BD136" i="24"/>
  <c r="BD116" i="24"/>
  <c r="BD125" i="24"/>
  <c r="BP91" i="24"/>
  <c r="BD103" i="24"/>
  <c r="BD88" i="24"/>
  <c r="BP96" i="24"/>
  <c r="BR76" i="24"/>
  <c r="BD133" i="24"/>
  <c r="BD109" i="24"/>
  <c r="BD121" i="24"/>
  <c r="BD131" i="24"/>
  <c r="BD102" i="24"/>
  <c r="BD146" i="24"/>
  <c r="BD92" i="24"/>
  <c r="BR95" i="24"/>
  <c r="BD145" i="24"/>
  <c r="BP125" i="24"/>
  <c r="BP90" i="24"/>
  <c r="BP103" i="24"/>
  <c r="BP82" i="24"/>
  <c r="BP88" i="24"/>
  <c r="BR127" i="24"/>
  <c r="BP109" i="24"/>
  <c r="BD72" i="24"/>
  <c r="BP121" i="24"/>
  <c r="BD117" i="24"/>
  <c r="BR85" i="24"/>
  <c r="BD77" i="24"/>
  <c r="BR71" i="24"/>
  <c r="BD23" i="24"/>
  <c r="BP69" i="24"/>
  <c r="BD41" i="24"/>
  <c r="BP47" i="24"/>
  <c r="BP31" i="24"/>
  <c r="BC58" i="24"/>
  <c r="BO58" i="24"/>
  <c r="BD59" i="24"/>
  <c r="BP32" i="24"/>
  <c r="BN58" i="24"/>
  <c r="BD35" i="24"/>
  <c r="BP34" i="24"/>
  <c r="BD61" i="24"/>
  <c r="BP62" i="24"/>
  <c r="BS51" i="24"/>
  <c r="BD69" i="24"/>
  <c r="BD55" i="24"/>
  <c r="BP59" i="24"/>
  <c r="BP35" i="24"/>
  <c r="BR35" i="24" s="1"/>
  <c r="BD29" i="24"/>
  <c r="BD34" i="24"/>
  <c r="BQ66" i="24"/>
  <c r="BC66" i="24"/>
  <c r="BO66" i="24"/>
  <c r="BS66" i="24"/>
  <c r="BD60" i="24"/>
  <c r="BP55" i="24"/>
  <c r="BD26" i="24"/>
  <c r="BQ58" i="24"/>
  <c r="BD39" i="24"/>
  <c r="BP29" i="24"/>
  <c r="BD53" i="24"/>
  <c r="BP23" i="24"/>
  <c r="BP41" i="24"/>
  <c r="BD47" i="24"/>
  <c r="BP60" i="24"/>
  <c r="BP26" i="24"/>
  <c r="BD31" i="24"/>
  <c r="BS58" i="24"/>
  <c r="BP39" i="24"/>
  <c r="BD32" i="24"/>
  <c r="BP61" i="24"/>
  <c r="BP53" i="24"/>
  <c r="BD62" i="24"/>
  <c r="BR54" i="24"/>
  <c r="BP33" i="24"/>
  <c r="BR30" i="24"/>
  <c r="BP21" i="24"/>
  <c r="BP37" i="24"/>
  <c r="BR50" i="24"/>
  <c r="BP67" i="24"/>
  <c r="BR46" i="24"/>
  <c r="BR38" i="24"/>
  <c r="BD37" i="24"/>
  <c r="BD65" i="24"/>
  <c r="BD67" i="24"/>
  <c r="BD56" i="24"/>
  <c r="BR70" i="24"/>
  <c r="BR43" i="24"/>
  <c r="BP65" i="24"/>
  <c r="BR42" i="24"/>
  <c r="BP56" i="24"/>
  <c r="BD33" i="24"/>
  <c r="BR52" i="24"/>
  <c r="BD21" i="24"/>
  <c r="BD51" i="24"/>
  <c r="BT130" i="24"/>
  <c r="BT120" i="24"/>
  <c r="BU111" i="24"/>
  <c r="BU87" i="24"/>
  <c r="BU80" i="24"/>
  <c r="BU104" i="24"/>
  <c r="BT78" i="24"/>
  <c r="BT112" i="24"/>
  <c r="BT27" i="24"/>
  <c r="BU123" i="24"/>
  <c r="BT57" i="24"/>
  <c r="BU110" i="24"/>
  <c r="BT25" i="24"/>
  <c r="BU84" i="24"/>
  <c r="BT22" i="24"/>
  <c r="BT101" i="24"/>
  <c r="BT107" i="24"/>
  <c r="BT75" i="24"/>
  <c r="BT36" i="24"/>
  <c r="BT94" i="24"/>
  <c r="BT122" i="24"/>
  <c r="BU115" i="24"/>
  <c r="BT79" i="24"/>
  <c r="BT20" i="24"/>
  <c r="BT114" i="24"/>
  <c r="BT81" i="24"/>
  <c r="BT28" i="24"/>
  <c r="BT126" i="24"/>
  <c r="BT113" i="24"/>
  <c r="BT86" i="24"/>
  <c r="BU83" i="24"/>
  <c r="BT44" i="24"/>
  <c r="BT119" i="24"/>
  <c r="BT48" i="24"/>
  <c r="BT106" i="24"/>
  <c r="BT89" i="24"/>
  <c r="BT24" i="24"/>
  <c r="BT100" i="24"/>
  <c r="BT97" i="24"/>
  <c r="BU99" i="24"/>
  <c r="BT68" i="24"/>
  <c r="AL32" i="5"/>
  <c r="AM32" i="5" s="1"/>
  <c r="AJ16" i="5"/>
  <c r="AH14" i="5"/>
  <c r="AK16" i="5"/>
  <c r="AK14" i="5" s="1"/>
  <c r="AJ15" i="5"/>
  <c r="AM26" i="5"/>
  <c r="AM22" i="5"/>
  <c r="AI14" i="5"/>
  <c r="AM34" i="5"/>
  <c r="AL27" i="5"/>
  <c r="AF14" i="5"/>
  <c r="AM24" i="5"/>
  <c r="AM31" i="5"/>
  <c r="AM28" i="5"/>
  <c r="AM20" i="5"/>
  <c r="AM29" i="5"/>
  <c r="AK14" i="16"/>
  <c r="AL14" i="18"/>
  <c r="AM15" i="18"/>
  <c r="AM16" i="18"/>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Z14" i="12"/>
  <c r="BC15" i="12"/>
  <c r="BC18" i="12"/>
  <c r="BC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AJ14" i="5" l="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N32" i="40"/>
  <c r="BQ17" i="9"/>
  <c r="BC189" i="24"/>
  <c r="BD189" i="24" s="1"/>
  <c r="BC218" i="24"/>
  <c r="BD218" i="24" s="1"/>
  <c r="BR45" i="24"/>
  <c r="BC195" i="24"/>
  <c r="BD195" i="24" s="1"/>
  <c r="BR49" i="24"/>
  <c r="BR64" i="24"/>
  <c r="BC159" i="24"/>
  <c r="BC151" i="24"/>
  <c r="BC219" i="24"/>
  <c r="BC161" i="24"/>
  <c r="BD163" i="24"/>
  <c r="BD190" i="24"/>
  <c r="BD177" i="24"/>
  <c r="BD174" i="24"/>
  <c r="BR67" i="24"/>
  <c r="BN17" i="24"/>
  <c r="BD182" i="24"/>
  <c r="BD199" i="24"/>
  <c r="BD194" i="24"/>
  <c r="BD166" i="24"/>
  <c r="BC178" i="24"/>
  <c r="BD186" i="24"/>
  <c r="BC215" i="24"/>
  <c r="BD191" i="24"/>
  <c r="BD154" i="24"/>
  <c r="AK18" i="24"/>
  <c r="AK15" i="24"/>
  <c r="AK16" i="24"/>
  <c r="BR77" i="24"/>
  <c r="BT77" i="24" s="1"/>
  <c r="BC198" i="24"/>
  <c r="BC162" i="24"/>
  <c r="BC207" i="24"/>
  <c r="BC152" i="24"/>
  <c r="BD210" i="24"/>
  <c r="BC209" i="24"/>
  <c r="BD155" i="24"/>
  <c r="BD170" i="24"/>
  <c r="BC214" i="24"/>
  <c r="BC156" i="24"/>
  <c r="BD172" i="24"/>
  <c r="BD150" i="24"/>
  <c r="BD202" i="24"/>
  <c r="BC206" i="24"/>
  <c r="BD211" i="24"/>
  <c r="BD179" i="24"/>
  <c r="BC201" i="24"/>
  <c r="BD168" i="24"/>
  <c r="BD203" i="24"/>
  <c r="BD187" i="24"/>
  <c r="BD217" i="24"/>
  <c r="BC213" i="24"/>
  <c r="BC149" i="24"/>
  <c r="BC193" i="24"/>
  <c r="BC185" i="24"/>
  <c r="AJ14" i="24"/>
  <c r="BR40" i="24"/>
  <c r="BR125" i="24"/>
  <c r="BT125" i="24" s="1"/>
  <c r="BR74" i="24"/>
  <c r="BT74" i="24" s="1"/>
  <c r="BR63" i="24"/>
  <c r="BR88" i="24"/>
  <c r="BT93" i="24"/>
  <c r="BT118" i="24"/>
  <c r="BR73" i="24"/>
  <c r="BR92" i="24"/>
  <c r="BR109" i="24"/>
  <c r="BR103" i="24"/>
  <c r="BT95" i="24"/>
  <c r="BR102" i="24"/>
  <c r="BT124" i="24"/>
  <c r="BR105" i="24"/>
  <c r="BR72" i="24"/>
  <c r="BR90" i="24"/>
  <c r="BT108" i="24"/>
  <c r="BR117" i="24"/>
  <c r="BR128" i="24"/>
  <c r="BR131" i="24"/>
  <c r="BT71" i="24"/>
  <c r="BT85" i="24"/>
  <c r="BR121" i="24"/>
  <c r="BT127" i="24"/>
  <c r="BR82" i="24"/>
  <c r="BT76" i="24"/>
  <c r="BR96" i="24"/>
  <c r="BR91" i="24"/>
  <c r="BT98" i="24"/>
  <c r="BR132" i="24"/>
  <c r="BR116" i="24"/>
  <c r="BT129" i="24"/>
  <c r="BR61" i="24"/>
  <c r="BR60" i="24"/>
  <c r="BR29" i="24"/>
  <c r="BD66" i="24"/>
  <c r="BT35" i="24"/>
  <c r="BR59" i="24"/>
  <c r="BP58" i="24"/>
  <c r="BR41" i="24"/>
  <c r="BR26" i="24"/>
  <c r="BR32" i="24"/>
  <c r="BD58" i="24"/>
  <c r="BR69" i="24"/>
  <c r="BR53" i="24"/>
  <c r="BR55" i="24"/>
  <c r="BR39" i="24"/>
  <c r="BR47" i="24"/>
  <c r="BR23" i="24"/>
  <c r="BP66" i="24"/>
  <c r="BR62" i="24"/>
  <c r="BR34" i="24"/>
  <c r="BR31" i="24"/>
  <c r="BT54" i="24"/>
  <c r="BR51" i="24"/>
  <c r="BT46" i="24"/>
  <c r="BR21" i="24"/>
  <c r="BT52" i="24"/>
  <c r="BR56" i="24"/>
  <c r="BR65" i="24"/>
  <c r="BT30" i="24"/>
  <c r="BT67" i="24"/>
  <c r="BT43" i="24"/>
  <c r="BT50" i="24"/>
  <c r="BR37" i="24"/>
  <c r="BR33" i="24"/>
  <c r="BT42" i="24"/>
  <c r="BT70" i="24"/>
  <c r="BT38" i="24"/>
  <c r="BU89" i="24"/>
  <c r="BU48" i="24"/>
  <c r="BU44" i="24"/>
  <c r="BU113" i="24"/>
  <c r="BU28" i="24"/>
  <c r="BU81" i="24"/>
  <c r="BU20" i="24"/>
  <c r="BU36" i="24"/>
  <c r="BU107" i="24"/>
  <c r="BU22" i="24"/>
  <c r="BU25" i="24"/>
  <c r="BU27" i="24"/>
  <c r="BU112" i="24"/>
  <c r="BU75" i="24"/>
  <c r="BU68" i="24"/>
  <c r="BU97" i="24"/>
  <c r="BU100" i="24"/>
  <c r="BU24" i="24"/>
  <c r="BU106" i="24"/>
  <c r="BU86" i="24"/>
  <c r="BU126" i="24"/>
  <c r="BU114" i="24"/>
  <c r="BU79" i="24"/>
  <c r="BU122" i="24"/>
  <c r="BU94" i="24"/>
  <c r="BU101" i="24"/>
  <c r="BU57" i="24"/>
  <c r="BU78" i="24"/>
  <c r="BU120" i="24"/>
  <c r="BU130" i="24"/>
  <c r="BU119" i="24"/>
  <c r="AL15" i="5"/>
  <c r="AM27" i="5"/>
  <c r="AM16" i="5" s="1"/>
  <c r="AL16" i="5"/>
  <c r="AM14" i="18"/>
  <c r="AK14" i="21"/>
  <c r="AL18" i="21"/>
  <c r="AL16" i="21"/>
  <c r="AL15" i="21"/>
  <c r="BC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AL14" i="21" l="1"/>
  <c r="AL14" i="5"/>
  <c r="BQ17" i="26"/>
  <c r="O32" i="40"/>
  <c r="BT45" i="24"/>
  <c r="BT64" i="24"/>
  <c r="BT49" i="24"/>
  <c r="BR66" i="24"/>
  <c r="BD185" i="24"/>
  <c r="BD149" i="24"/>
  <c r="BD201" i="24"/>
  <c r="BD209" i="24"/>
  <c r="BD152" i="24"/>
  <c r="BD162" i="24"/>
  <c r="AK14" i="24"/>
  <c r="BD161" i="24"/>
  <c r="BD151" i="24"/>
  <c r="BR58" i="24"/>
  <c r="BD193" i="24"/>
  <c r="BD213" i="24"/>
  <c r="BD206" i="24"/>
  <c r="BD156" i="24"/>
  <c r="BD214" i="24"/>
  <c r="BD207" i="24"/>
  <c r="BD198" i="24"/>
  <c r="BD219" i="24"/>
  <c r="BD159" i="24"/>
  <c r="BT51" i="24"/>
  <c r="BU51" i="24" s="1"/>
  <c r="BD215" i="24"/>
  <c r="BD178" i="24"/>
  <c r="BT40" i="24"/>
  <c r="BT63" i="24"/>
  <c r="BU98" i="24"/>
  <c r="BT96" i="24"/>
  <c r="BU77" i="24"/>
  <c r="BT90" i="24"/>
  <c r="BU129" i="24"/>
  <c r="BT132" i="24"/>
  <c r="BT82" i="24"/>
  <c r="BT121" i="24"/>
  <c r="BU71" i="24"/>
  <c r="BT128" i="24"/>
  <c r="BT72" i="24"/>
  <c r="BT105" i="24"/>
  <c r="BU124" i="24"/>
  <c r="BT103" i="24"/>
  <c r="BT73" i="24"/>
  <c r="BU118" i="24"/>
  <c r="BT116" i="24"/>
  <c r="BT131" i="24"/>
  <c r="BT117" i="24"/>
  <c r="BT102" i="24"/>
  <c r="BT109" i="24"/>
  <c r="BU93" i="24"/>
  <c r="BT88" i="24"/>
  <c r="BT91" i="24"/>
  <c r="BU76" i="24"/>
  <c r="BU127" i="24"/>
  <c r="BU85" i="24"/>
  <c r="BU108" i="24"/>
  <c r="BU74" i="24"/>
  <c r="BU95" i="24"/>
  <c r="BT92" i="24"/>
  <c r="BU125" i="24"/>
  <c r="BT31" i="24"/>
  <c r="BT62" i="24"/>
  <c r="BT47" i="24"/>
  <c r="BT55" i="24"/>
  <c r="BT41" i="24"/>
  <c r="BT60" i="24"/>
  <c r="BT53" i="24"/>
  <c r="BT26" i="24"/>
  <c r="BT34" i="24"/>
  <c r="BT66" i="24"/>
  <c r="BT39" i="24"/>
  <c r="BT58" i="24"/>
  <c r="BT59" i="24"/>
  <c r="BT29" i="24"/>
  <c r="BT61" i="24"/>
  <c r="BT23" i="24"/>
  <c r="BT69" i="24"/>
  <c r="BT32" i="24"/>
  <c r="BU35" i="24"/>
  <c r="BU54" i="24"/>
  <c r="BT33" i="24"/>
  <c r="BT37" i="24"/>
  <c r="BU43" i="24"/>
  <c r="BU30" i="24"/>
  <c r="BU52" i="24"/>
  <c r="BT21" i="24"/>
  <c r="BU38" i="24"/>
  <c r="BU42" i="24"/>
  <c r="BT65" i="24"/>
  <c r="BU46" i="24"/>
  <c r="BU70" i="24"/>
  <c r="BU50" i="24"/>
  <c r="BU67" i="24"/>
  <c r="BT56" i="24"/>
  <c r="AM15" i="5"/>
  <c r="AM14" i="5" s="1"/>
  <c r="BQ17" i="14"/>
  <c r="BU45" i="24" l="1"/>
  <c r="BU49" i="24"/>
  <c r="BU64" i="24"/>
  <c r="BU63" i="24"/>
  <c r="BU40" i="24"/>
  <c r="BU91" i="24"/>
  <c r="BU103" i="24"/>
  <c r="BU105" i="24"/>
  <c r="BU128" i="24"/>
  <c r="BU121" i="24"/>
  <c r="BU132" i="24"/>
  <c r="BU96" i="24"/>
  <c r="BU92" i="24"/>
  <c r="BU88" i="24"/>
  <c r="BU90" i="24"/>
  <c r="BU109" i="24"/>
  <c r="BU117" i="24"/>
  <c r="BU73" i="24"/>
  <c r="BU82" i="24"/>
  <c r="BU102" i="24"/>
  <c r="BU131" i="24"/>
  <c r="BU116" i="24"/>
  <c r="BU72" i="24"/>
  <c r="BU23" i="24"/>
  <c r="BU29" i="24"/>
  <c r="BU58" i="24"/>
  <c r="BU66" i="24"/>
  <c r="BU55" i="24"/>
  <c r="BU32" i="24"/>
  <c r="BU26" i="24"/>
  <c r="BU60" i="24"/>
  <c r="BU62" i="24"/>
  <c r="BU59" i="24"/>
  <c r="BU39" i="24"/>
  <c r="BU34" i="24"/>
  <c r="BU53" i="24"/>
  <c r="BU41" i="24"/>
  <c r="BU47" i="24"/>
  <c r="BU69" i="24"/>
  <c r="BU61" i="24"/>
  <c r="BU31" i="24"/>
  <c r="BU21" i="24"/>
  <c r="BU37" i="24"/>
  <c r="BU56" i="24"/>
  <c r="BU33" i="24"/>
  <c r="BU65" i="24"/>
  <c r="BU17" i="24" l="1"/>
  <c r="C7" i="23" l="1"/>
  <c r="H17" i="23"/>
  <c r="B8" i="6"/>
  <c r="C7" i="6" s="1"/>
  <c r="G17" i="6"/>
  <c r="G17" i="17"/>
  <c r="B8" i="17"/>
  <c r="C7" i="17" s="1"/>
  <c r="G17" i="22"/>
  <c r="B8" i="22"/>
  <c r="C7" i="22" s="1"/>
  <c r="AB15" i="18" l="1"/>
  <c r="AB14" i="18" s="1"/>
  <c r="AB16" i="18"/>
  <c r="H208" i="20"/>
  <c r="B8" i="20" s="1"/>
  <c r="C7" i="20" s="1"/>
  <c r="H17" i="20"/>
  <c r="D2" i="49" s="1"/>
  <c r="G208" i="19"/>
  <c r="B8" i="19" s="1"/>
  <c r="C7" i="19" s="1"/>
  <c r="G17" i="19"/>
  <c r="C2" i="49" s="1"/>
  <c r="E2" i="49" l="1"/>
  <c r="G17" i="13"/>
  <c r="C7" i="49" s="1"/>
  <c r="E7" i="49" s="1"/>
  <c r="B8" i="13"/>
  <c r="C7" i="13" s="1"/>
  <c r="B68" i="41" l="1"/>
  <c r="C68" i="41"/>
  <c r="E68" i="41" l="1"/>
  <c r="BD27" i="12"/>
  <c r="BD16" i="12" s="1"/>
  <c r="Z12" i="42"/>
  <c r="L47" i="40"/>
  <c r="L59" i="40" s="1"/>
  <c r="L13" i="40" s="1"/>
  <c r="D52" i="4"/>
  <c r="H148" i="15"/>
  <c r="H52" i="15"/>
  <c r="D23" i="4"/>
  <c r="H176" i="15"/>
  <c r="H104" i="15"/>
  <c r="H182" i="15"/>
  <c r="G26" i="10"/>
  <c r="H96" i="15"/>
  <c r="H163" i="15"/>
  <c r="H55" i="11"/>
  <c r="H62" i="15"/>
  <c r="D31" i="4"/>
  <c r="H231" i="15"/>
  <c r="G56" i="10"/>
  <c r="G30" i="10"/>
  <c r="H255" i="15"/>
  <c r="H35" i="15"/>
  <c r="H31" i="15"/>
  <c r="H119" i="15"/>
  <c r="H24" i="15"/>
  <c r="D33" i="4"/>
  <c r="B7" i="10"/>
  <c r="H166" i="15"/>
  <c r="G49" i="10"/>
  <c r="H189" i="15"/>
  <c r="H126" i="15"/>
  <c r="G78" i="10"/>
  <c r="H158" i="15"/>
  <c r="H63" i="15"/>
  <c r="H221" i="15"/>
  <c r="G65" i="10"/>
  <c r="H67" i="11"/>
  <c r="H142" i="15"/>
  <c r="H167" i="15"/>
  <c r="H27" i="15"/>
  <c r="G50" i="10"/>
  <c r="H109" i="15"/>
  <c r="H259" i="15"/>
  <c r="H171" i="15"/>
  <c r="G29" i="10"/>
  <c r="H186" i="15"/>
  <c r="H53" i="15"/>
  <c r="H75" i="15"/>
  <c r="H207" i="15"/>
  <c r="H238" i="15"/>
  <c r="H132" i="15"/>
  <c r="H124" i="15"/>
  <c r="H49" i="15"/>
  <c r="H228" i="15"/>
  <c r="H23" i="15"/>
  <c r="H72" i="15"/>
  <c r="H37" i="15"/>
  <c r="D21" i="4"/>
  <c r="H43" i="11"/>
  <c r="H27" i="11"/>
  <c r="G36" i="10"/>
  <c r="H69" i="15"/>
  <c r="H98" i="15"/>
  <c r="H179" i="15"/>
  <c r="H63" i="11"/>
  <c r="G86" i="10"/>
  <c r="H130" i="15"/>
  <c r="H44" i="15"/>
  <c r="H261" i="15"/>
  <c r="H121" i="15"/>
  <c r="H135" i="15"/>
  <c r="H23" i="11"/>
  <c r="H40" i="15"/>
  <c r="H165" i="15"/>
  <c r="H92" i="15"/>
  <c r="D10" i="4"/>
  <c r="D20" i="4"/>
  <c r="H51" i="11"/>
  <c r="H212" i="15"/>
  <c r="H201" i="15"/>
  <c r="H117" i="15"/>
  <c r="H154" i="15"/>
  <c r="H111" i="15"/>
  <c r="H88" i="15"/>
  <c r="H210" i="15"/>
  <c r="H78" i="15"/>
  <c r="H144" i="15"/>
  <c r="H32" i="15"/>
  <c r="H225" i="15"/>
  <c r="H59" i="11"/>
  <c r="D25" i="4"/>
  <c r="H190" i="15"/>
  <c r="H45" i="15"/>
  <c r="H217" i="15"/>
  <c r="G62" i="10"/>
  <c r="H263" i="15"/>
  <c r="D9" i="4"/>
  <c r="D30" i="4"/>
  <c r="G42" i="10"/>
  <c r="H260" i="15"/>
  <c r="H198" i="15"/>
  <c r="G27" i="10"/>
  <c r="H169" i="15"/>
  <c r="H199" i="15"/>
  <c r="H79" i="11"/>
  <c r="H164" i="15"/>
  <c r="H33" i="15"/>
  <c r="H83" i="11"/>
  <c r="G22" i="10"/>
  <c r="D54" i="4"/>
  <c r="D15" i="4"/>
  <c r="H90" i="15"/>
  <c r="D43" i="4"/>
  <c r="H137" i="15"/>
  <c r="D56" i="4"/>
  <c r="H204" i="15"/>
  <c r="D22" i="4"/>
  <c r="H106" i="15"/>
  <c r="H123" i="15"/>
  <c r="H145" i="15"/>
  <c r="D49" i="4"/>
  <c r="H175" i="15"/>
  <c r="H120" i="15"/>
  <c r="D24" i="4"/>
  <c r="H209" i="15"/>
  <c r="H136" i="15"/>
  <c r="H46" i="15"/>
  <c r="H125" i="15"/>
  <c r="H67" i="15"/>
  <c r="H258" i="15"/>
  <c r="H138" i="15"/>
  <c r="H161" i="15"/>
  <c r="G58" i="10"/>
  <c r="H153" i="15"/>
  <c r="H99" i="15"/>
  <c r="H170" i="15"/>
  <c r="H265" i="15"/>
  <c r="H244" i="15"/>
  <c r="H240" i="15"/>
  <c r="H246" i="15"/>
  <c r="H21" i="15"/>
  <c r="H178" i="15"/>
  <c r="H183" i="15"/>
  <c r="H87" i="15"/>
  <c r="H89" i="15"/>
  <c r="H236" i="15"/>
  <c r="H64" i="15"/>
  <c r="D8" i="4"/>
  <c r="D42" i="4"/>
  <c r="H25" i="15"/>
  <c r="H54" i="15"/>
  <c r="H226" i="15"/>
  <c r="H39" i="11"/>
  <c r="H122" i="15"/>
  <c r="H252" i="15"/>
  <c r="H206" i="15"/>
  <c r="H70" i="15"/>
  <c r="D13" i="4"/>
  <c r="H143" i="15"/>
  <c r="H237" i="15"/>
  <c r="H254" i="15"/>
  <c r="H85" i="15"/>
  <c r="D35" i="4"/>
  <c r="H257" i="15"/>
  <c r="H55" i="15"/>
  <c r="H247" i="15"/>
  <c r="H192" i="15"/>
  <c r="H213" i="15"/>
  <c r="D51" i="4"/>
  <c r="D29" i="4"/>
  <c r="G34" i="10"/>
  <c r="H230" i="15"/>
  <c r="G63" i="10"/>
  <c r="H28" i="15"/>
  <c r="H127" i="15"/>
  <c r="H245" i="15"/>
  <c r="H195" i="15"/>
  <c r="G72" i="10"/>
  <c r="H48" i="15"/>
  <c r="H243" i="15"/>
  <c r="H150" i="15"/>
  <c r="H241" i="15"/>
  <c r="H29" i="15"/>
  <c r="H216" i="15"/>
  <c r="D17" i="4"/>
  <c r="H234" i="15"/>
  <c r="D28" i="4"/>
  <c r="H215" i="15"/>
  <c r="H256" i="15"/>
  <c r="H219" i="15"/>
  <c r="H47" i="15"/>
  <c r="H211" i="15"/>
  <c r="D34" i="4"/>
  <c r="H149" i="15"/>
  <c r="H152" i="15"/>
  <c r="H227" i="15"/>
  <c r="H222" i="15"/>
  <c r="H47" i="11"/>
  <c r="H140" i="15"/>
  <c r="D19" i="4"/>
  <c r="H57" i="15"/>
  <c r="H73" i="15"/>
  <c r="H68" i="15"/>
  <c r="H139" i="15"/>
  <c r="H193" i="15"/>
  <c r="D57" i="4"/>
  <c r="H159" i="15"/>
  <c r="H147" i="15"/>
  <c r="H97" i="15"/>
  <c r="H131" i="15"/>
  <c r="H223" i="15"/>
  <c r="H239" i="15"/>
  <c r="H162" i="15"/>
  <c r="H168" i="15"/>
  <c r="H156" i="15"/>
  <c r="H208" i="15"/>
  <c r="H191" i="15"/>
  <c r="H177" i="15"/>
  <c r="H107" i="15"/>
  <c r="H180" i="15"/>
  <c r="H235" i="15"/>
  <c r="H264" i="15"/>
  <c r="G47" i="10"/>
  <c r="H233" i="15"/>
  <c r="H84" i="15"/>
  <c r="H113" i="15"/>
  <c r="D14" i="4"/>
  <c r="H187" i="15"/>
  <c r="H203" i="15"/>
  <c r="D16" i="4"/>
  <c r="D11" i="4"/>
  <c r="H133" i="15"/>
  <c r="H41" i="15"/>
  <c r="D26" i="4"/>
  <c r="H81" i="15"/>
  <c r="H188" i="15"/>
  <c r="H251" i="15"/>
  <c r="H86" i="15"/>
  <c r="H253" i="15"/>
  <c r="H101" i="15"/>
  <c r="H35" i="11"/>
  <c r="H174" i="15"/>
  <c r="H218" i="15"/>
  <c r="H22" i="15"/>
  <c r="G38" i="10"/>
  <c r="H43" i="15"/>
  <c r="G74" i="10"/>
  <c r="H114" i="15"/>
  <c r="H112" i="15"/>
  <c r="G82" i="10"/>
  <c r="H248" i="15"/>
  <c r="H160" i="15"/>
  <c r="H181" i="15"/>
  <c r="H116" i="15"/>
  <c r="H100" i="15"/>
  <c r="D12" i="4"/>
  <c r="D55" i="4"/>
  <c r="H102" i="15"/>
  <c r="H51" i="15"/>
  <c r="H36" i="15"/>
  <c r="H118" i="15"/>
  <c r="H214" i="15"/>
  <c r="H196" i="15"/>
  <c r="D18" i="4"/>
  <c r="H172" i="15"/>
  <c r="G70" i="10"/>
  <c r="H38" i="15"/>
  <c r="H105" i="15"/>
  <c r="H200" i="15"/>
  <c r="H108" i="15"/>
  <c r="H128" i="15"/>
  <c r="G81" i="10"/>
  <c r="G79" i="10"/>
  <c r="H134" i="15"/>
  <c r="H242" i="15"/>
  <c r="H266" i="15"/>
  <c r="D50" i="4"/>
  <c r="H91" i="15"/>
  <c r="H157" i="15"/>
  <c r="H79" i="15"/>
  <c r="H184" i="15"/>
  <c r="H224" i="15"/>
  <c r="H39" i="15"/>
  <c r="H205" i="15"/>
  <c r="H185" i="15"/>
  <c r="H129" i="15"/>
  <c r="H197" i="15"/>
  <c r="H151" i="15"/>
  <c r="H56" i="15"/>
  <c r="H103" i="15"/>
  <c r="H249" i="15"/>
  <c r="D53" i="4"/>
  <c r="H30" i="15"/>
  <c r="H61" i="15"/>
  <c r="H93" i="15"/>
  <c r="H220" i="15"/>
  <c r="H77" i="15"/>
  <c r="D32" i="4"/>
  <c r="H267" i="15"/>
  <c r="H75" i="11"/>
  <c r="H60" i="15"/>
  <c r="H20" i="15"/>
  <c r="H31" i="11"/>
  <c r="H232" i="15"/>
  <c r="H71" i="15"/>
  <c r="H76" i="15"/>
  <c r="H80" i="15"/>
  <c r="D27" i="4"/>
  <c r="H65" i="15"/>
  <c r="G54" i="10"/>
  <c r="H95" i="15"/>
  <c r="H71" i="11"/>
  <c r="H202" i="15"/>
  <c r="H115" i="15"/>
  <c r="H83" i="15"/>
  <c r="H59" i="15"/>
  <c r="H94" i="15"/>
  <c r="H250" i="15"/>
  <c r="H146" i="15"/>
  <c r="H194" i="15"/>
  <c r="G46" i="10"/>
  <c r="H110" i="15"/>
  <c r="G20" i="10"/>
  <c r="G66" i="10"/>
  <c r="B8" i="11" l="1"/>
  <c r="C7" i="11" s="1"/>
  <c r="H17" i="11"/>
  <c r="B8" i="10"/>
  <c r="C7" i="10" s="1"/>
  <c r="G17" i="10"/>
  <c r="H17" i="15"/>
  <c r="B8" i="15"/>
  <c r="C7" i="15" s="1"/>
  <c r="BD15" i="12"/>
  <c r="BD14" i="12" s="1"/>
  <c r="M13" i="40"/>
  <c r="L15" i="40"/>
  <c r="M47" i="40"/>
  <c r="M15" i="40" l="1"/>
  <c r="L16" i="40"/>
  <c r="M59" i="40"/>
  <c r="N47" i="40"/>
  <c r="O47" i="40" l="1"/>
  <c r="O59" i="40" s="1"/>
  <c r="N59" i="40"/>
</calcChain>
</file>

<file path=xl/comments1.xml><?xml version="1.0" encoding="utf-8"?>
<comments xmlns="http://schemas.openxmlformats.org/spreadsheetml/2006/main">
  <authors>
    <author>Evans, Gareth</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comments2.xml><?xml version="1.0" encoding="utf-8"?>
<comments xmlns="http://schemas.openxmlformats.org/spreadsheetml/2006/main">
  <authors>
    <author>Evans, Gareth</author>
  </authors>
  <commentList>
    <comment ref="K14" authorId="0" shapeId="0">
      <text>
        <r>
          <rPr>
            <b/>
            <sz val="9"/>
            <color indexed="81"/>
            <rFont val="Tahoma"/>
            <family val="2"/>
          </rPr>
          <t>Evans, Gareth:</t>
        </r>
        <r>
          <rPr>
            <sz val="9"/>
            <color indexed="81"/>
            <rFont val="Tahoma"/>
            <family val="2"/>
          </rPr>
          <t xml:space="preserve">
Sum of salaries posted to Integra by Capita for period Apr-July 2020</t>
        </r>
      </text>
    </comment>
    <comment ref="L14" authorId="0" shapeId="0">
      <text>
        <r>
          <rPr>
            <b/>
            <sz val="9"/>
            <color indexed="81"/>
            <rFont val="Tahoma"/>
            <family val="2"/>
          </rPr>
          <t>Evans, Gareth:</t>
        </r>
        <r>
          <rPr>
            <sz val="9"/>
            <color indexed="81"/>
            <rFont val="Tahoma"/>
            <family val="2"/>
          </rPr>
          <t xml:space="preserve">
August 2020 total salries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List>
</comments>
</file>

<file path=xl/sharedStrings.xml><?xml version="1.0" encoding="utf-8"?>
<sst xmlns="http://schemas.openxmlformats.org/spreadsheetml/2006/main" count="73027" uniqueCount="4796">
  <si>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</si>
  <si>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</si>
  <si>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</si>
  <si>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</si>
  <si>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</si>
  <si>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</si>
  <si>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</si>
  <si>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</si>
  <si>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</si>
  <si>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</si>
  <si>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</si>
  <si>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</si>
  <si>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</si>
  <si>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</si>
  <si>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</si>
  <si>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</si>
  <si>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</si>
  <si>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</si>
  <si>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</si>
  <si>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</si>
  <si>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</si>
  <si>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</si>
  <si>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</si>
  <si>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</si>
  <si>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</si>
  <si>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</si>
  <si>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</si>
  <si>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</si>
  <si>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</si>
  <si>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</si>
  <si>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</si>
  <si>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</si>
  <si>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</si>
  <si>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</si>
  <si>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</si>
  <si>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</si>
  <si>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</si>
  <si>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</si>
  <si>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</si>
  <si>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</si>
  <si>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</si>
  <si>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</si>
  <si>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</si>
  <si>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</si>
  <si>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</si>
  <si>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</si>
  <si>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</si>
  <si>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</si>
  <si>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</si>
  <si>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</si>
  <si>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</si>
  <si>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</si>
  <si>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</si>
  <si>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</si>
  <si>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</si>
  <si>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</si>
  <si>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</si>
  <si>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</si>
  <si>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</si>
  <si>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</si>
  <si>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</si>
  <si>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</si>
  <si>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</si>
  <si>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</si>
  <si>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</si>
  <si>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</si>
  <si>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</si>
  <si>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</si>
  <si>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</si>
  <si>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</si>
  <si>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</si>
  <si>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</si>
  <si>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</si>
  <si>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</si>
  <si>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</si>
  <si>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</si>
  <si>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</si>
  <si>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</si>
  <si>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</si>
  <si>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</si>
  <si>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</si>
  <si>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</si>
  <si>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</si>
  <si>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</si>
  <si>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</si>
  <si>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</si>
  <si>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</si>
  <si>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</si>
  <si>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</si>
  <si>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</si>
  <si>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</si>
  <si>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</si>
  <si>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</si>
  <si>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</si>
  <si>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</si>
  <si>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</si>
  <si>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</si>
  <si>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</si>
  <si>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</si>
  <si>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</si>
  <si>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</si>
  <si>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</si>
  <si>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</si>
  <si>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</si>
  <si>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</si>
  <si>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</si>
  <si>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</si>
  <si>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</si>
  <si>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</si>
  <si>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</si>
  <si>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</si>
  <si>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</si>
  <si>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</si>
  <si>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</si>
  <si>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</si>
  <si>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</si>
  <si>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</si>
  <si>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</si>
  <si>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</si>
  <si>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</si>
  <si>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</si>
  <si>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</si>
  <si>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</si>
  <si>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</si>
  <si>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</si>
  <si>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</si>
  <si>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</si>
  <si>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</si>
  <si>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</si>
  <si>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</si>
  <si>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</si>
  <si>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</si>
  <si>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</si>
  <si>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</si>
  <si>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</si>
  <si>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</si>
  <si>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</si>
  <si>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</si>
  <si>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</si>
  <si>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</si>
  <si>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</si>
  <si>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</si>
  <si>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</si>
  <si>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</si>
  <si>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</si>
  <si>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</si>
  <si>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</si>
  <si>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</si>
  <si>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</si>
  <si>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</si>
  <si>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</si>
  <si>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</si>
  <si>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</si>
  <si>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</si>
  <si>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</si>
  <si>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</si>
  <si>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</si>
  <si>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</si>
  <si>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</si>
  <si>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</si>
  <si>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</si>
  <si>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</si>
  <si>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</si>
  <si>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</si>
  <si>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</si>
  <si>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</si>
  <si>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</si>
  <si>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</si>
  <si>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</si>
  <si>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</si>
  <si>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</si>
  <si>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</si>
  <si>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</si>
  <si>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</si>
  <si>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</si>
  <si>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</si>
  <si>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</si>
  <si>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</si>
  <si>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</si>
  <si>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</si>
  <si>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</si>
  <si>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</si>
  <si>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</si>
  <si>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</si>
  <si>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</si>
  <si>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</si>
  <si>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</si>
  <si>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</si>
  <si>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</si>
  <si>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</si>
  <si>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</si>
  <si>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</si>
  <si>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</si>
  <si>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</si>
  <si>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</si>
  <si>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</si>
  <si>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</si>
  <si>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</si>
  <si>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</si>
  <si>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</si>
  <si>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</si>
  <si>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</si>
  <si>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</si>
  <si>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</si>
  <si>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</si>
  <si>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</si>
  <si>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</si>
  <si>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</si>
  <si>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</si>
  <si>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</si>
  <si>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</si>
  <si>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</si>
  <si>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</si>
  <si>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</si>
  <si>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</si>
  <si>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</si>
  <si>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</si>
  <si>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</si>
  <si>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</si>
  <si>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</si>
  <si>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</si>
  <si>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</si>
  <si>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</si>
  <si>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</si>
  <si>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</si>
  <si>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</si>
  <si>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</si>
  <si>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</si>
  <si>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</si>
  <si>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</si>
  <si>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</si>
  <si>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</si>
  <si>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</si>
  <si>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</si>
  <si>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</si>
  <si>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</si>
  <si>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</si>
  <si>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</si>
  <si>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</si>
  <si>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</si>
  <si>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</si>
  <si>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</si>
  <si>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</si>
  <si>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</si>
  <si>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</si>
  <si>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</si>
  <si>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</si>
  <si>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</si>
  <si>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</si>
  <si>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</si>
  <si>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</si>
  <si>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</si>
  <si>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</si>
  <si>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</si>
  <si>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</si>
  <si>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</si>
  <si>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</si>
  <si>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</si>
  <si>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</si>
  <si>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</si>
  <si>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</si>
  <si>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</si>
  <si>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</si>
  <si>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</si>
  <si>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</si>
  <si>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</si>
  <si>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</si>
  <si>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</si>
  <si>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</si>
  <si>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</si>
  <si>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</si>
  <si>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</si>
  <si>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</si>
  <si>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</si>
  <si>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</si>
  <si>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</si>
  <si>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</si>
  <si>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</si>
  <si>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</si>
  <si>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</si>
  <si>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</si>
  <si>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</si>
  <si>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</si>
  <si>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</si>
  <si>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</si>
  <si>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</si>
  <si>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</si>
  <si>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</si>
  <si>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</si>
  <si>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</si>
  <si>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</si>
  <si>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</si>
  <si>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</si>
  <si>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</si>
  <si>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</si>
  <si>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</si>
  <si>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</si>
  <si>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</si>
  <si>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</si>
  <si>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</si>
  <si>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</si>
  <si>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</si>
  <si>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</si>
  <si>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</si>
  <si>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</si>
  <si>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</si>
  <si>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</si>
  <si>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</si>
  <si>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</si>
  <si>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</si>
  <si>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</si>
  <si>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</si>
  <si>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</si>
  <si>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</si>
  <si>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</si>
  <si>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</si>
  <si>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</si>
  <si>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</si>
  <si>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</si>
  <si>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</si>
  <si>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</si>
  <si>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</si>
  <si>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</si>
  <si>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</si>
  <si>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</si>
  <si>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</si>
  <si>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</si>
  <si>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</si>
  <si>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</si>
  <si>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</si>
  <si>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</si>
  <si>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</si>
  <si>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</si>
  <si>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</si>
  <si>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</si>
  <si>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</si>
  <si>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</si>
  <si>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</si>
  <si>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</si>
  <si>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</si>
  <si>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</si>
  <si>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</si>
  <si>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</si>
  <si>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</si>
  <si>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</si>
  <si>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</si>
  <si>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</si>
  <si>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</si>
  <si>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</si>
  <si>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</si>
  <si>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</si>
  <si>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</si>
  <si>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</si>
  <si>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</si>
  <si>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</si>
  <si>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</si>
  <si>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</si>
  <si>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</si>
  <si>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</si>
  <si>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</si>
  <si>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</si>
  <si>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</si>
  <si>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</si>
  <si>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</si>
  <si>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</si>
  <si>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</si>
  <si>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</si>
  <si>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</si>
  <si>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</si>
  <si>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</si>
  <si>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</si>
  <si>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</si>
  <si>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</si>
  <si>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</si>
  <si>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</si>
  <si>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</si>
  <si>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</si>
  <si>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</si>
  <si>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</si>
  <si>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</si>
  <si>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</si>
  <si>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</si>
  <si>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</si>
  <si>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</si>
  <si>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</si>
  <si>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</si>
  <si>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</si>
  <si>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</si>
  <si>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</si>
  <si>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</si>
  <si>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</si>
  <si>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</si>
  <si>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</si>
  <si>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</si>
  <si>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</si>
  <si>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</si>
  <si>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</si>
  <si>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</si>
  <si>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</si>
  <si>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</si>
  <si>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</si>
  <si>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</si>
  <si>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</si>
  <si>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</si>
  <si>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</si>
  <si>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</si>
  <si>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</si>
  <si>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</si>
  <si>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</si>
  <si>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</si>
  <si>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</si>
  <si>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</si>
  <si>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</si>
  <si>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</si>
  <si>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</si>
  <si>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</si>
  <si>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</si>
  <si>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</si>
  <si>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</si>
  <si>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</si>
  <si>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</si>
  <si>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</si>
  <si>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</si>
  <si>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</si>
  <si>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</si>
  <si>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</si>
  <si>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</si>
  <si>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</si>
  <si>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</si>
  <si>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</si>
  <si>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</si>
  <si>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</si>
  <si>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</si>
  <si>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</si>
  <si>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</si>
  <si>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</si>
  <si>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</si>
  <si>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</si>
  <si>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</si>
  <si>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</si>
  <si>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</si>
  <si>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</si>
  <si>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</si>
  <si>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</si>
  <si>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</si>
  <si>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</si>
  <si>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</si>
  <si>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</si>
  <si>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</si>
  <si>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</si>
  <si>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</si>
  <si>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</si>
  <si>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</si>
  <si>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</si>
  <si>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</si>
  <si>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</si>
  <si>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</si>
  <si>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</si>
  <si>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</si>
  <si>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</si>
  <si>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</si>
  <si>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</si>
  <si>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</si>
  <si>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</si>
  <si>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</si>
  <si>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</si>
  <si>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</si>
  <si>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</si>
  <si>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</si>
  <si>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</si>
  <si>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</si>
  <si>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</si>
  <si>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</si>
  <si>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</si>
  <si>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</si>
  <si>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</si>
  <si>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</si>
  <si>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</si>
  <si>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</si>
  <si>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</si>
  <si>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</si>
  <si>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</si>
  <si>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</si>
  <si>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</si>
  <si>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</si>
  <si>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</si>
  <si>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</si>
  <si>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</si>
  <si>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</si>
  <si>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</si>
  <si>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</si>
  <si>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</si>
  <si>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</si>
  <si>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</si>
  <si>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</si>
  <si>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</si>
  <si>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</si>
  <si>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</si>
  <si>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</si>
  <si>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</si>
  <si>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</si>
  <si>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</si>
  <si>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</si>
  <si>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</si>
  <si>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</si>
  <si>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</si>
  <si>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</si>
  <si>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</si>
  <si>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</si>
  <si>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</si>
  <si>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</si>
  <si>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</si>
  <si>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</si>
  <si>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</si>
  <si>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</si>
  <si>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</si>
  <si>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</si>
  <si>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</si>
  <si>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</si>
  <si>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</si>
  <si>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</si>
  <si>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</si>
  <si>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</si>
  <si>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</si>
  <si>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</si>
  <si>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</si>
  <si>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</si>
  <si>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</si>
  <si>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</si>
  <si>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</si>
  <si>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</si>
  <si>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</si>
  <si>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</si>
  <si>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</si>
  <si>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</si>
  <si>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</si>
  <si>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</si>
  <si>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</si>
  <si>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</si>
  <si>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</si>
  <si>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</si>
  <si>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</si>
  <si>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</si>
  <si>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</si>
  <si>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</si>
  <si>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</si>
  <si>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</si>
  <si>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</si>
  <si>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</si>
  <si>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</si>
  <si>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</si>
  <si>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</si>
  <si>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</si>
  <si>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</si>
  <si>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</si>
  <si>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</si>
  <si>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</si>
  <si>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</si>
  <si>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</si>
  <si>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</si>
  <si>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</si>
  <si>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</si>
  <si>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</si>
  <si>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</si>
  <si>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</si>
  <si>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</si>
  <si>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</si>
  <si>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</si>
  <si>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</si>
  <si>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</si>
  <si>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</si>
  <si>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</si>
  <si>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</si>
  <si>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</si>
  <si>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</si>
  <si>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</si>
  <si>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</si>
  <si>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</si>
  <si>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</si>
  <si>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</si>
  <si>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</si>
  <si>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</si>
  <si>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</si>
  <si>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</si>
  <si>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</si>
  <si>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</si>
  <si>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</si>
  <si>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</si>
  <si>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</si>
  <si>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</si>
  <si>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</si>
  <si>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</si>
  <si>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</si>
  <si>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</si>
  <si>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</si>
  <si>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</si>
  <si>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</si>
  <si>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</si>
  <si>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</si>
  <si>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</si>
  <si>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</si>
  <si>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</si>
  <si>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</si>
  <si>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</si>
  <si>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</si>
  <si>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</si>
  <si>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</si>
  <si>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</si>
  <si>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</si>
  <si>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</si>
  <si>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</si>
  <si>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</si>
  <si>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</si>
  <si>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</si>
  <si>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</si>
  <si>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</si>
  <si>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</si>
  <si>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</si>
  <si>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</si>
  <si>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</si>
  <si>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</si>
  <si>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</si>
  <si>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</si>
  <si>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</si>
  <si>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</si>
  <si>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</si>
  <si>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</si>
  <si>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</si>
  <si>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</si>
  <si>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</si>
  <si>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</si>
  <si>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</si>
  <si>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</si>
  <si>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</si>
  <si>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</si>
  <si>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</si>
  <si>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</si>
  <si>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</si>
  <si>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</si>
  <si>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</si>
  <si>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</si>
  <si>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</si>
  <si>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</si>
  <si>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</si>
  <si>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</si>
  <si>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</si>
  <si>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</si>
  <si>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</si>
  <si>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</si>
  <si>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</si>
  <si>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</si>
  <si>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</si>
  <si>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</si>
  <si>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</si>
  <si>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</si>
  <si>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</si>
  <si>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</si>
  <si>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</si>
  <si>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</si>
  <si>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</si>
  <si>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</si>
  <si>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</si>
  <si>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</si>
  <si>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</si>
  <si>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</si>
  <si>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</si>
  <si>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</si>
  <si>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</si>
  <si>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</si>
  <si>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</si>
  <si>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</si>
  <si>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</si>
  <si>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</si>
  <si>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</si>
  <si>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</si>
  <si>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</si>
  <si>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</si>
  <si>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</si>
  <si>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</si>
  <si>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</si>
  <si>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</si>
  <si>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</si>
  <si>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</si>
  <si>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</si>
  <si>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</si>
  <si>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</si>
  <si>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</si>
  <si>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</si>
  <si>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</si>
  <si>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</si>
  <si>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</si>
  <si>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</si>
  <si>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</si>
  <si>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</si>
  <si>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</si>
  <si>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</si>
  <si>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</si>
  <si>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</si>
  <si>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</si>
  <si>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</si>
  <si>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</si>
  <si>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</si>
  <si>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</si>
  <si>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</si>
  <si>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</si>
  <si>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</si>
  <si>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</si>
  <si>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</si>
  <si>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</si>
  <si>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</si>
  <si>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</si>
  <si>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</si>
  <si>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</si>
  <si>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</si>
  <si>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</si>
  <si>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</si>
  <si>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</si>
  <si>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</si>
  <si>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</si>
  <si>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</si>
  <si>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</si>
  <si>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</si>
  <si>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</si>
  <si>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</si>
  <si>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</si>
  <si>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</si>
  <si>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</si>
  <si>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</si>
  <si>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</si>
  <si>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</si>
  <si>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</si>
  <si>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</si>
  <si>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</si>
  <si>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</si>
  <si>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</si>
  <si>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</si>
  <si>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</si>
  <si>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</si>
  <si>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</si>
  <si>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</si>
  <si>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</si>
  <si>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</si>
  <si>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</si>
  <si>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</si>
  <si>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</si>
  <si>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</si>
  <si>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</si>
  <si>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</si>
  <si>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</si>
  <si>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</si>
  <si>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</si>
  <si>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</si>
  <si>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</si>
  <si>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</si>
  <si>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</si>
  <si>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</si>
  <si>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</si>
  <si>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</si>
  <si>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</si>
  <si>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</si>
  <si>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</si>
  <si>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</si>
  <si>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</si>
  <si>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</si>
  <si>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</si>
  <si>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</si>
  <si>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</si>
  <si>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</si>
  <si>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</si>
  <si>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</si>
  <si>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</si>
  <si>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</si>
  <si>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</si>
  <si>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</si>
  <si>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</si>
  <si>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</si>
  <si>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</si>
  <si>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</si>
  <si>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</si>
  <si>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</si>
  <si>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</si>
  <si>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</si>
  <si>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</si>
  <si>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</si>
  <si>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</si>
  <si>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</si>
  <si>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</si>
  <si>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</si>
  <si>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</si>
  <si>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</si>
  <si>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</si>
  <si>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</si>
  <si>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</si>
  <si>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</si>
  <si>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</si>
  <si>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</si>
  <si>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</si>
  <si>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</si>
  <si>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</si>
  <si>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</si>
  <si>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</si>
  <si>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</si>
  <si>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</si>
  <si>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</si>
  <si>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</si>
  <si>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</si>
  <si>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</si>
  <si>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</si>
  <si>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</si>
  <si>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</si>
  <si>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</si>
  <si>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</si>
  <si>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</si>
  <si>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</si>
  <si>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</si>
  <si>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</si>
  <si>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</si>
  <si>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</si>
  <si>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</si>
  <si>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</si>
  <si>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</si>
  <si>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</si>
  <si>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</si>
  <si>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</si>
  <si>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</si>
  <si>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</si>
  <si>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</si>
  <si>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</si>
  <si>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</si>
  <si>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</si>
  <si>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</si>
  <si>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</si>
  <si>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</si>
  <si>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</si>
  <si>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</si>
  <si>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</si>
  <si>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</si>
  <si>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</si>
  <si>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</si>
  <si>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</si>
  <si>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</si>
  <si>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</si>
  <si>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</si>
  <si>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</si>
  <si>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</si>
  <si>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</si>
  <si>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</si>
  <si>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</si>
  <si>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</si>
  <si>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</si>
  <si>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</si>
  <si>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</si>
  <si>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</si>
  <si>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</si>
  <si>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</si>
  <si>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</si>
  <si>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</si>
  <si>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</si>
  <si>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</si>
  <si>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</si>
  <si>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</si>
  <si>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</si>
  <si>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</si>
  <si>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</si>
  <si>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</si>
  <si>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</si>
  <si>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</si>
  <si>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</si>
  <si>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</si>
  <si>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</si>
  <si>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</si>
  <si>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</si>
  <si>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</si>
  <si>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</si>
  <si>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</si>
  <si>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</si>
  <si>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</si>
  <si>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</si>
  <si>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</si>
  <si>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</si>
  <si>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</si>
  <si>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</si>
  <si>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</si>
  <si>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</si>
  <si>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</si>
  <si>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</si>
  <si>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</si>
  <si>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</si>
  <si>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</si>
  <si>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</si>
  <si>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</si>
  <si>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</si>
  <si>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</si>
  <si>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</si>
  <si>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</si>
  <si>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</si>
  <si>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</si>
  <si>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</si>
  <si>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</si>
  <si>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</si>
  <si>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</si>
  <si>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</si>
  <si>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</si>
  <si>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</si>
  <si>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</si>
  <si>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</si>
  <si>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</si>
  <si>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</si>
  <si>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</si>
  <si>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</si>
  <si>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</si>
  <si>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</si>
  <si>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</si>
  <si>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</si>
  <si>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</si>
  <si>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</si>
  <si>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</si>
  <si>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</si>
  <si>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</si>
  <si>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</si>
  <si>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</si>
  <si>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</si>
  <si>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</si>
  <si>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</si>
  <si>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</si>
  <si>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</si>
  <si>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</si>
  <si>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</si>
  <si>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</si>
  <si>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</si>
  <si>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</si>
  <si>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</si>
  <si>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</si>
  <si>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</si>
  <si>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</si>
  <si>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</si>
  <si>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</si>
  <si>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</si>
  <si>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</si>
  <si>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</si>
  <si>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</si>
  <si>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</si>
  <si>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</si>
  <si>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</si>
  <si>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</si>
  <si>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</si>
  <si>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</si>
  <si>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</si>
  <si>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</si>
  <si>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</si>
  <si>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</si>
  <si>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</si>
  <si>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</si>
  <si>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</si>
  <si>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</si>
  <si>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</si>
  <si>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</si>
  <si>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</si>
  <si>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</si>
  <si>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</si>
  <si>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</si>
  <si>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</si>
  <si>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</si>
  <si>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</si>
  <si>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</si>
  <si>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</si>
  <si>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</si>
  <si>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</si>
  <si>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</si>
  <si>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</si>
  <si>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</si>
  <si>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</si>
  <si>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</si>
  <si>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</si>
  <si>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</si>
  <si>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</si>
  <si>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</si>
  <si>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</si>
  <si>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</si>
  <si>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</si>
  <si>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</si>
  <si>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</si>
  <si>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</si>
  <si>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</si>
  <si>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</si>
  <si>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</si>
  <si>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</si>
  <si>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</si>
  <si>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</si>
  <si>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</si>
  <si>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</si>
  <si>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</si>
  <si>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</si>
  <si>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</si>
  <si>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</si>
  <si>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</si>
  <si>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</si>
  <si>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</si>
  <si>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</si>
  <si>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</si>
  <si>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</si>
  <si>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</si>
  <si>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</si>
  <si>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</si>
  <si>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</si>
  <si>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</si>
  <si>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</si>
  <si>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</si>
  <si>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</si>
  <si>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</si>
  <si>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</si>
  <si>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</si>
  <si>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</si>
  <si>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</si>
  <si>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</si>
  <si>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</si>
  <si>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</si>
  <si>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</si>
  <si>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</si>
  <si>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</si>
  <si>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</si>
  <si>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</si>
  <si>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</si>
  <si>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</si>
  <si>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</si>
  <si>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</si>
  <si>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</si>
  <si>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</si>
  <si>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</si>
  <si>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</si>
  <si>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</si>
  <si>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</si>
  <si>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</si>
  <si>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</si>
  <si>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</si>
  <si>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</si>
  <si>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</si>
  <si>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</si>
  <si>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</si>
  <si>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</si>
  <si>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</si>
  <si>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</si>
  <si>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</si>
  <si>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</si>
  <si>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</si>
  <si>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</si>
  <si>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</si>
  <si>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</si>
  <si>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</si>
  <si>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</si>
  <si>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</si>
  <si>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</si>
  <si>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</si>
  <si>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</si>
  <si>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</si>
  <si>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</si>
  <si>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</si>
  <si>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</si>
  <si>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</si>
  <si>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</si>
  <si>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</si>
  <si>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</si>
  <si>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</si>
  <si>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</si>
  <si>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</si>
  <si>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</si>
  <si>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</si>
  <si>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</si>
  <si>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</si>
  <si>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</si>
  <si>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</si>
  <si>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</si>
  <si>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</si>
  <si>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</si>
  <si>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</si>
  <si>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</si>
  <si>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</si>
  <si>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</si>
  <si>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</si>
  <si>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</si>
  <si>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</si>
  <si>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</si>
  <si>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</si>
  <si>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</si>
  <si>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</si>
  <si>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</si>
  <si>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</si>
  <si>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</si>
  <si>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</si>
  <si>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</si>
  <si>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</si>
  <si>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</si>
  <si>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</si>
  <si>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</si>
  <si>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</si>
  <si>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</si>
  <si>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</si>
  <si>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</si>
  <si>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</si>
  <si>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</si>
  <si>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</si>
  <si>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</si>
  <si>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</si>
  <si>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</si>
  <si>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</si>
  <si>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</si>
  <si>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</si>
  <si>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</si>
  <si>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</si>
  <si>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</si>
  <si>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</si>
  <si>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</si>
  <si>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</si>
  <si>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</si>
  <si>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</si>
  <si>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</si>
  <si>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</si>
  <si>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</si>
  <si>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</si>
  <si>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</si>
  <si>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</si>
  <si>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</si>
  <si>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</si>
  <si>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</si>
  <si>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</si>
  <si>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</si>
  <si>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</si>
  <si>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</si>
  <si>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</si>
  <si>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</si>
  <si>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</si>
  <si>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</si>
  <si>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</si>
  <si>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</si>
  <si>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</si>
  <si>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</si>
  <si>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</si>
  <si>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</si>
  <si>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</si>
  <si>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</si>
  <si>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</si>
  <si>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</si>
  <si>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</si>
  <si>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</si>
  <si>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</si>
  <si>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</si>
  <si>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</si>
  <si>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</si>
  <si>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</si>
  <si>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</si>
  <si>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</si>
  <si>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</si>
  <si>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</si>
  <si>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</si>
  <si>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</si>
  <si>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</si>
  <si>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</si>
  <si>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</si>
  <si>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</si>
  <si>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</si>
  <si>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</si>
  <si>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</si>
  <si>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</si>
  <si>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</si>
  <si>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</si>
  <si>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</si>
  <si>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</si>
  <si>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</si>
  <si>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</si>
  <si>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</si>
  <si>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</si>
  <si>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</si>
  <si>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</si>
  <si>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</si>
  <si>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</si>
  <si>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</si>
  <si>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</si>
  <si>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</si>
  <si>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</si>
  <si>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</si>
  <si>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</si>
  <si>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</si>
  <si>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</si>
  <si>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</si>
  <si>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</si>
  <si>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</si>
  <si>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</si>
  <si>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</si>
  <si>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</si>
  <si>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</si>
  <si>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</si>
  <si>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</si>
  <si>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</si>
  <si>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</si>
  <si>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</si>
  <si>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</si>
  <si>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</si>
  <si>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</si>
  <si>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</si>
  <si>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</si>
  <si>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</si>
  <si>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</si>
  <si>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</si>
  <si>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</si>
  <si>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</si>
  <si>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</si>
  <si>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</si>
  <si>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</si>
  <si>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</si>
  <si>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</si>
  <si>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</si>
  <si>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</si>
  <si>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</si>
  <si>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</si>
  <si>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</si>
  <si>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</si>
  <si>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</si>
  <si>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</si>
  <si>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</si>
  <si>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</si>
  <si>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</si>
  <si>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</si>
  <si>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</si>
  <si>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</si>
  <si>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</si>
  <si>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</si>
  <si>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</si>
  <si>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</si>
  <si>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</si>
  <si>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</si>
  <si>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</si>
  <si>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</si>
  <si>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</si>
  <si>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</si>
  <si>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</si>
  <si>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</si>
  <si>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</si>
  <si>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</si>
  <si>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</si>
  <si>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</si>
  <si>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</si>
  <si>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</si>
  <si>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</si>
  <si>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</si>
  <si>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</si>
  <si>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</si>
  <si>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</si>
  <si>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</si>
  <si>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</si>
  <si>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</si>
  <si>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</si>
  <si>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</si>
  <si>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</si>
  <si>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</si>
  <si>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</si>
  <si>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</si>
  <si>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</si>
  <si>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</si>
  <si>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</si>
  <si>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</si>
  <si>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</si>
  <si>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</si>
  <si>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</si>
  <si>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</si>
  <si>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</si>
  <si>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</si>
  <si>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</si>
  <si>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</si>
  <si>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</si>
  <si>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</si>
  <si>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</si>
  <si>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</si>
  <si>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</si>
  <si>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</si>
  <si>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</si>
  <si>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</si>
  <si>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</si>
  <si>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</si>
  <si>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</si>
  <si>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</si>
  <si>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</si>
  <si>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</si>
  <si>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</si>
  <si>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</si>
  <si>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</si>
  <si>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</si>
  <si>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</si>
  <si>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</si>
  <si>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</si>
  <si>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</si>
  <si>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</si>
  <si>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</si>
  <si>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</si>
  <si>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</si>
  <si>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</si>
  <si>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</si>
  <si>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</si>
  <si>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</si>
  <si>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</si>
  <si>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</si>
  <si>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</si>
  <si>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</si>
  <si>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</si>
  <si>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</si>
  <si>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</si>
  <si>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</si>
  <si>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</si>
  <si>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</si>
  <si>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</si>
  <si>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</si>
  <si>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</si>
  <si>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</si>
  <si>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</si>
  <si>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</si>
  <si>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</si>
  <si>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</si>
  <si>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</si>
  <si>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</si>
  <si>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</si>
  <si>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</si>
  <si>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</si>
  <si>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</si>
  <si>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</si>
  <si>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</si>
  <si>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</si>
  <si>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</si>
  <si>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</si>
  <si>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</si>
  <si>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</si>
  <si>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</si>
  <si>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</si>
  <si>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</si>
  <si>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</si>
  <si>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</si>
  <si>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</si>
  <si>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</si>
  <si>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</si>
  <si>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</si>
  <si>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</si>
  <si>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</si>
  <si>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</si>
  <si>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</si>
  <si>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</si>
  <si>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</si>
  <si>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</si>
  <si>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</si>
  <si>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</si>
  <si>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</si>
  <si>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</si>
  <si>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</si>
  <si>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</si>
  <si>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</si>
  <si>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</si>
  <si>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</si>
  <si>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</si>
  <si>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</si>
  <si>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</si>
  <si>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</si>
  <si>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</si>
  <si>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</si>
  <si>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</si>
  <si>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</si>
  <si>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</si>
  <si>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</si>
  <si>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</si>
  <si>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</si>
  <si>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</si>
  <si>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</si>
  <si>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</si>
  <si>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</si>
  <si>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</si>
  <si>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</si>
  <si>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</si>
  <si>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</si>
  <si>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</si>
  <si>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</si>
  <si>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</si>
  <si>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</si>
  <si>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</si>
  <si>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</si>
  <si>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</si>
  <si>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</si>
  <si>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</si>
  <si>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</si>
  <si>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</si>
  <si>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</si>
  <si>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</si>
  <si>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</si>
  <si>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</si>
  <si>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</si>
  <si>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</si>
  <si>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</si>
  <si>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</si>
  <si>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</si>
  <si>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</si>
  <si>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</si>
  <si>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</si>
  <si>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</si>
  <si>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</si>
  <si>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</si>
  <si>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</si>
  <si>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</si>
  <si>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</si>
  <si>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</si>
  <si>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</si>
  <si>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</si>
  <si>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</si>
  <si>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</si>
  <si>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</si>
  <si>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</si>
  <si>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</si>
  <si>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</si>
  <si>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</si>
  <si>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</si>
  <si>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</si>
  <si>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</si>
  <si>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</si>
  <si>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</si>
  <si>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</si>
  <si>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</si>
  <si>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</si>
  <si>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</si>
  <si>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</si>
  <si>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</si>
  <si>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</si>
  <si>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</si>
  <si>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</si>
  <si>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</si>
  <si>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</si>
  <si>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</si>
  <si>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</si>
  <si>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</si>
  <si>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</si>
  <si>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</si>
  <si>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</si>
  <si>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</si>
  <si>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</si>
  <si>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</si>
  <si>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</si>
  <si>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</si>
  <si>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</si>
  <si>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</si>
  <si>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</si>
  <si>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</si>
  <si>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</si>
  <si>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</si>
  <si>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</si>
  <si>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</si>
  <si>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</si>
  <si>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</si>
  <si>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</si>
  <si>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</si>
  <si>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</si>
  <si>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</si>
  <si>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</si>
  <si>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</si>
  <si>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</si>
  <si>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</si>
  <si>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</si>
  <si>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</si>
  <si>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</si>
  <si>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</si>
  <si>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</si>
  <si>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</si>
  <si>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</si>
  <si>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</si>
  <si>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</si>
  <si>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</si>
  <si>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</si>
  <si>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</si>
  <si>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</si>
  <si>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</si>
  <si>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</si>
  <si>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</si>
  <si>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</si>
  <si>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</si>
  <si>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</si>
  <si>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</si>
  <si>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</si>
  <si>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</si>
  <si>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</si>
  <si>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</si>
  <si>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</si>
  <si>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</si>
  <si>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</si>
  <si>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</si>
  <si>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</si>
  <si>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</si>
  <si>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</si>
  <si>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</si>
  <si>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</si>
  <si>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</si>
  <si>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</si>
  <si>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</si>
  <si>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</si>
  <si>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</si>
  <si>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</si>
  <si>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</si>
  <si>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</si>
  <si>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</si>
  <si>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</si>
  <si>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</si>
  <si>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</si>
  <si>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</si>
  <si>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</si>
  <si>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</si>
  <si>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</si>
  <si>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</si>
  <si>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</si>
  <si>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</si>
  <si>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</si>
  <si>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</si>
  <si>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</si>
  <si>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</si>
  <si>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</si>
  <si>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</si>
  <si>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</si>
  <si>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</si>
  <si>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</si>
  <si>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</si>
  <si>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</si>
  <si>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</si>
  <si>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</si>
  <si>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</si>
  <si>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</si>
  <si>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</si>
  <si>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</si>
  <si>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</si>
  <si>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</si>
  <si>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</si>
  <si>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</si>
  <si>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</si>
  <si>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</si>
  <si>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</si>
  <si>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</si>
  <si>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</si>
  <si>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</si>
  <si>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</si>
  <si>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</si>
  <si>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</si>
  <si>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</si>
  <si>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</si>
  <si>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</si>
  <si>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</si>
  <si>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</si>
  <si>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</si>
  <si>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</si>
  <si>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</si>
  <si>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</si>
  <si>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</si>
  <si>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</si>
  <si>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</si>
  <si>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</si>
  <si>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</si>
  <si>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</si>
  <si>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</si>
  <si>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</si>
  <si>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</si>
  <si>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</si>
  <si>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</si>
  <si>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</si>
  <si>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</si>
  <si>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</si>
  <si>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</si>
  <si>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</si>
  <si>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</si>
  <si>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</si>
  <si>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</si>
  <si>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</si>
  <si>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</si>
  <si>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</si>
  <si>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</si>
  <si>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</si>
  <si>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</si>
  <si>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</si>
  <si>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</si>
  <si>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</si>
  <si>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</si>
  <si>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</si>
  <si>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</si>
  <si>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</si>
  <si>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</si>
  <si>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</si>
  <si>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</si>
  <si>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</si>
  <si>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</si>
  <si>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</si>
  <si>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</si>
  <si>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</si>
  <si>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</si>
  <si>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</si>
  <si>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</si>
  <si>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</si>
  <si>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</si>
  <si>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</si>
  <si>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</si>
  <si>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</si>
  <si>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</si>
  <si>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</si>
  <si>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</si>
  <si>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</si>
  <si>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</si>
  <si>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</si>
  <si>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</si>
  <si>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</si>
  <si>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</si>
  <si>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</si>
  <si>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</si>
  <si>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</si>
  <si>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</si>
  <si>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</si>
  <si>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</si>
  <si>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</si>
  <si>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</si>
  <si>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</si>
  <si>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</si>
  <si>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</si>
  <si>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</si>
  <si>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</si>
  <si>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</si>
  <si>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</si>
  <si>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</si>
  <si>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</si>
  <si>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</si>
  <si>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</si>
  <si>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</si>
  <si>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</si>
  <si>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</si>
  <si>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</si>
  <si>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</si>
  <si>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</si>
  <si>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</si>
  <si>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</si>
  <si>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</si>
  <si>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</si>
  <si>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</si>
  <si>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</si>
  <si>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</si>
  <si>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</si>
  <si>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</si>
  <si>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</si>
  <si>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</si>
  <si>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</si>
  <si>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</si>
  <si>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</si>
  <si>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</si>
  <si>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</si>
  <si>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</si>
  <si>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</si>
  <si>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</si>
  <si>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</si>
  <si>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</si>
  <si>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</si>
  <si>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</si>
  <si>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</si>
  <si>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</si>
  <si>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</si>
  <si>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</si>
  <si>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</si>
  <si>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</si>
  <si>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</si>
  <si>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</si>
  <si>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</si>
  <si>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</si>
  <si>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</si>
  <si>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</si>
  <si>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</si>
  <si>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</si>
  <si>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</si>
  <si>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</si>
  <si>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</si>
  <si>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</si>
  <si>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</si>
  <si>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</si>
  <si>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</si>
  <si>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</si>
  <si>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</si>
  <si>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</si>
  <si>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</si>
  <si>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</si>
  <si>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</si>
  <si>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</si>
  <si>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</si>
  <si>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</si>
  <si>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</si>
  <si>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</si>
  <si>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</si>
  <si>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</si>
  <si>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</si>
  <si>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</si>
  <si>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</si>
  <si>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</si>
  <si>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</si>
  <si>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</si>
  <si>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</si>
  <si>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</si>
  <si>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</si>
  <si>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</si>
  <si>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</si>
  <si>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</si>
  <si>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</si>
  <si>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</si>
  <si>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</si>
  <si>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</si>
  <si>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</si>
  <si>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</si>
  <si>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</si>
  <si>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</si>
  <si>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</si>
  <si>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</si>
  <si>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</si>
  <si>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</si>
  <si>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</si>
  <si>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</si>
  <si>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</si>
  <si>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</si>
  <si>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</si>
  <si>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</si>
  <si>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</si>
  <si>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</si>
  <si>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</si>
  <si>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</si>
  <si>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</si>
  <si>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</si>
  <si>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</si>
  <si>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</si>
  <si>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</si>
  <si>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</si>
  <si>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</si>
  <si>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</si>
  <si>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</si>
  <si>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</si>
  <si>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</si>
  <si>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</si>
  <si>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</si>
  <si>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</si>
  <si>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</si>
  <si>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</si>
  <si>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</si>
  <si>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</si>
  <si>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</si>
  <si>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</si>
  <si>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</si>
  <si>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</si>
  <si>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</si>
  <si>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</si>
  <si>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</si>
  <si>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</si>
  <si>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</si>
  <si>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</si>
  <si>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</si>
  <si>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</si>
  <si>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</si>
  <si>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</si>
  <si>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</si>
  <si>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</si>
  <si>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</si>
  <si>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</si>
  <si>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</si>
  <si>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</si>
  <si>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</si>
  <si>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</si>
  <si>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</si>
  <si>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</si>
  <si>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</si>
  <si>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</si>
  <si>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</si>
  <si>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</si>
  <si>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</si>
  <si>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</si>
  <si>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</si>
  <si>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</si>
  <si>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</si>
  <si>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</si>
  <si>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</si>
  <si>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</si>
  <si>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</si>
  <si>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</si>
  <si>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</si>
  <si>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</si>
  <si>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</si>
  <si>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</si>
  <si>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</si>
  <si>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</si>
  <si>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</si>
  <si>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</si>
  <si>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</si>
  <si>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</si>
  <si>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</si>
  <si>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</si>
  <si>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</si>
  <si>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</si>
  <si>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</si>
  <si>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</si>
  <si>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</si>
  <si>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</si>
  <si>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</si>
  <si>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</si>
  <si>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</si>
  <si>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</si>
  <si>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</si>
  <si>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</si>
  <si>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</si>
  <si>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</si>
  <si>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</si>
  <si>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</si>
  <si>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</si>
  <si>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</si>
  <si>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</si>
  <si>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</si>
  <si>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</si>
  <si>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</si>
  <si>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</si>
  <si>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</si>
  <si>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</si>
  <si>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</si>
  <si>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</si>
  <si>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</si>
  <si>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</si>
  <si>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</si>
  <si>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</si>
  <si>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</si>
  <si>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</si>
  <si>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</si>
  <si>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</si>
  <si>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</si>
  <si>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</si>
  <si>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</si>
  <si>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</si>
  <si>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</si>
  <si>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</si>
  <si>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</si>
  <si>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</si>
  <si>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</si>
  <si>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</si>
  <si>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</si>
  <si>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</si>
  <si>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</si>
  <si>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</si>
  <si>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</si>
  <si>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</si>
  <si>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</si>
  <si>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</si>
  <si>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</si>
  <si>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</si>
  <si>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</si>
  <si>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</si>
  <si>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</si>
  <si>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</si>
  <si>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</si>
  <si>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</si>
  <si>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</si>
  <si>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</si>
  <si>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</si>
  <si>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</si>
  <si>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</si>
  <si>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</si>
  <si>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</si>
  <si>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</si>
  <si>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</si>
  <si>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</si>
  <si>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</si>
  <si>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</si>
  <si>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</si>
  <si>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</si>
  <si>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</si>
  <si>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</si>
  <si>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</si>
  <si>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</si>
  <si>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</si>
  <si>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</si>
  <si>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</si>
  <si>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</si>
  <si>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</si>
  <si>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</si>
  <si>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</si>
  <si>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</si>
  <si>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</si>
  <si>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</si>
  <si>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</si>
  <si>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</si>
  <si>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</si>
  <si>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</si>
  <si>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</si>
  <si>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</si>
  <si>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</si>
  <si>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</si>
  <si>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</si>
  <si>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</si>
  <si>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</si>
  <si>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</si>
  <si>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</si>
  <si>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</si>
  <si>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</si>
  <si>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</si>
  <si>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</si>
  <si>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</si>
  <si>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</si>
  <si>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</si>
  <si>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</si>
  <si>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</si>
  <si>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</si>
  <si>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</si>
  <si>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</si>
  <si>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</si>
  <si>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</si>
  <si>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</si>
  <si>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</si>
  <si>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</si>
  <si>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</si>
  <si>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</si>
  <si>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</si>
  <si>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</si>
  <si>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</si>
  <si>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</si>
  <si>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</si>
  <si>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</si>
  <si>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</si>
  <si>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</si>
  <si>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</si>
  <si>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</si>
  <si>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</si>
  <si>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</si>
  <si>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</si>
  <si>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</si>
  <si>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</si>
  <si>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</si>
  <si>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</si>
  <si>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</si>
  <si>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</si>
  <si>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</si>
  <si>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</si>
  <si>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</si>
  <si>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</si>
  <si>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</si>
  <si>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</si>
  <si>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</si>
  <si>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</si>
  <si>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</si>
  <si>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</si>
  <si>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</si>
  <si>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</si>
  <si>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</si>
  <si>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</si>
  <si>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</si>
  <si>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</si>
  <si>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</si>
  <si>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</si>
  <si>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</si>
  <si>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</si>
  <si>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</si>
  <si>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</si>
  <si>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</si>
  <si>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</si>
  <si>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</si>
  <si>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</si>
  <si>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</si>
  <si>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</si>
  <si>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</si>
  <si>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</si>
  <si>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</si>
  <si>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</si>
  <si>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</si>
  <si>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</si>
  <si>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</si>
  <si>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</si>
  <si>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</si>
  <si>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</si>
  <si>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</si>
  <si>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</si>
  <si>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</si>
  <si>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</si>
  <si>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</si>
  <si>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</si>
  <si>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</si>
  <si>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</si>
  <si>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</si>
  <si>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</si>
  <si>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</si>
  <si>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</si>
  <si>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</si>
  <si>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</si>
  <si>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</si>
  <si>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</si>
  <si>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</si>
  <si>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</si>
  <si>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</si>
  <si>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</si>
  <si>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</si>
  <si>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</si>
  <si>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</si>
  <si>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</si>
  <si>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</si>
  <si>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</si>
  <si>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</si>
  <si>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</si>
  <si>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</si>
  <si>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</si>
  <si>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</si>
  <si>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</si>
  <si>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</si>
  <si>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</si>
  <si>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</si>
  <si>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</si>
  <si>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</si>
  <si>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</si>
  <si>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</si>
  <si>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</si>
  <si>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</si>
  <si>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</si>
  <si>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</si>
  <si>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</si>
  <si>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</si>
  <si>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</si>
  <si>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</si>
  <si>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</si>
  <si>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</si>
  <si>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</si>
  <si>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</si>
  <si>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</si>
  <si>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</si>
  <si>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</si>
  <si>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</si>
  <si>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</si>
  <si>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</si>
  <si>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</si>
  <si>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</si>
  <si>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</si>
  <si>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</si>
  <si>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</si>
  <si>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</si>
  <si>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</si>
  <si>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</si>
  <si>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</si>
  <si>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</si>
  <si>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</si>
  <si>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</si>
  <si>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</si>
  <si>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</si>
  <si>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</si>
  <si>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</si>
  <si>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</si>
  <si>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</si>
  <si>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</si>
  <si>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</si>
  <si>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</si>
  <si>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</si>
  <si>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</si>
  <si>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</si>
  <si>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</si>
  <si>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</si>
  <si>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</si>
  <si>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</si>
  <si>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</si>
  <si>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</si>
  <si>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</si>
  <si>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</si>
  <si>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</si>
  <si>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</si>
  <si>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</si>
  <si>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</si>
  <si>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</si>
  <si>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</si>
  <si>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</si>
  <si>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</si>
  <si>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</si>
  <si>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</si>
  <si>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</si>
  <si>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</si>
  <si>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</si>
  <si>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</si>
  <si>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</si>
  <si>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</si>
  <si>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</si>
  <si>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</si>
  <si>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</si>
  <si>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</si>
  <si>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</si>
  <si>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</si>
  <si>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</si>
  <si>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</si>
  <si>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</si>
  <si>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</si>
  <si>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</si>
  <si>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</si>
  <si>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</si>
  <si>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</si>
  <si>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</si>
  <si>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</si>
  <si>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</si>
  <si>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</si>
  <si>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</si>
  <si>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</si>
  <si>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</si>
  <si>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</si>
  <si>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</si>
  <si>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</si>
  <si>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</si>
  <si>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</si>
  <si>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</si>
  <si>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</si>
  <si>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</si>
  <si>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</si>
  <si>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</si>
  <si>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</si>
  <si>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</si>
  <si>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</si>
  <si>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</si>
  <si>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</si>
  <si>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</si>
  <si>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</si>
  <si>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</si>
  <si>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</si>
  <si>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</si>
  <si>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</si>
  <si>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</si>
  <si>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</si>
  <si>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</si>
  <si>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</si>
  <si>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</si>
  <si>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</si>
  <si>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</si>
  <si>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</si>
  <si>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</si>
  <si>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</si>
  <si>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</si>
  <si>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</si>
  <si>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</si>
  <si>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</si>
  <si>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</si>
  <si>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</si>
  <si>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</si>
  <si>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</si>
  <si>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</si>
  <si>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</si>
  <si>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</si>
  <si>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</si>
  <si>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</si>
  <si>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</si>
  <si>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</si>
  <si>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</si>
  <si>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</si>
  <si>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</si>
  <si>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</si>
  <si>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</si>
  <si>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</si>
  <si>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</si>
  <si>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</si>
  <si>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</si>
  <si>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</si>
  <si>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</si>
  <si>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</si>
  <si>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</si>
  <si>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</si>
  <si>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</si>
  <si>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</si>
  <si>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</si>
  <si>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</si>
  <si>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</si>
  <si>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</si>
  <si>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</si>
  <si>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</si>
  <si>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</si>
  <si>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</si>
  <si>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</si>
  <si>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</si>
  <si>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</si>
  <si>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</si>
  <si>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</si>
  <si>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</si>
  <si>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</si>
  <si>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</si>
  <si>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</si>
  <si>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</si>
  <si>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</si>
  <si>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</si>
  <si>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</si>
  <si>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</si>
  <si>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</si>
  <si>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</si>
  <si>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</si>
  <si>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</si>
  <si>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</si>
  <si>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</si>
  <si>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</si>
  <si>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</si>
  <si>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</si>
  <si>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</si>
  <si>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</si>
  <si>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</si>
  <si>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</si>
  <si>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</si>
  <si>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</si>
  <si>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</si>
  <si>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</si>
  <si>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</si>
  <si>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</si>
  <si>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</si>
  <si>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</si>
  <si>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</si>
  <si>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</si>
  <si>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</si>
  <si>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</si>
  <si>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</si>
  <si>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</si>
  <si>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</si>
  <si>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</si>
  <si>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</si>
  <si>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</si>
  <si>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</si>
  <si>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</si>
  <si>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</si>
  <si>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</si>
  <si>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</si>
  <si>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</si>
  <si>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</si>
  <si>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</si>
  <si>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</si>
  <si>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</si>
  <si>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</si>
  <si>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</si>
  <si>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</si>
  <si>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</si>
  <si>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</si>
  <si>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</si>
  <si>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</si>
  <si>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</si>
  <si>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</si>
  <si>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</si>
  <si>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</si>
  <si>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</si>
  <si>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</si>
  <si>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</si>
  <si>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</si>
  <si>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</si>
  <si>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</si>
  <si>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</si>
  <si>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</si>
  <si>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</si>
  <si>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</si>
  <si>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</si>
  <si>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</si>
  <si>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</si>
  <si>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</si>
  <si>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</si>
  <si>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</si>
  <si>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</si>
  <si>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</si>
  <si>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</si>
  <si>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</si>
  <si>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</si>
  <si>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</si>
  <si>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</si>
  <si>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</si>
  <si>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</si>
  <si>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</si>
  <si>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</si>
  <si>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</si>
  <si>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</si>
  <si>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</si>
  <si>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</si>
  <si>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</si>
  <si>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</si>
  <si>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</si>
  <si>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</si>
  <si>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</si>
  <si>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</si>
  <si>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</si>
  <si>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</si>
  <si>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</si>
  <si>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</si>
  <si>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</si>
  <si>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</si>
  <si>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</si>
  <si>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</si>
  <si>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</si>
  <si>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</si>
  <si>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</si>
  <si>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</si>
  <si>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</si>
  <si>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</si>
  <si>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</si>
  <si>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</si>
  <si>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</si>
  <si>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</si>
  <si>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</si>
  <si>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</si>
  <si>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</si>
  <si>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</si>
  <si>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</si>
  <si>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</si>
  <si>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</si>
  <si>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</si>
  <si>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</si>
  <si>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</si>
  <si>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</si>
  <si>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</si>
  <si>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</si>
  <si>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</si>
  <si>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</si>
  <si>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</si>
  <si>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</si>
  <si>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</si>
  <si>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</si>
  <si>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</si>
  <si>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</si>
  <si>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</si>
  <si>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</si>
  <si>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</si>
  <si>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</si>
  <si>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</si>
  <si>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</si>
  <si>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</si>
  <si>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</si>
  <si>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</si>
  <si>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</si>
  <si>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</si>
  <si>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</si>
  <si>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</si>
  <si>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</si>
  <si>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</si>
  <si>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</si>
  <si>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</si>
  <si>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</si>
  <si>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</si>
  <si>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</si>
  <si>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</si>
  <si>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</si>
  <si>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</si>
  <si>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</si>
  <si>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</si>
  <si>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</si>
  <si>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</si>
  <si>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</si>
  <si>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</si>
  <si>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</si>
  <si>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</si>
  <si>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</si>
  <si>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</si>
  <si>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</si>
  <si>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</si>
  <si>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</si>
  <si>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</si>
  <si>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</si>
  <si>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</si>
  <si>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</si>
  <si>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</si>
  <si>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</si>
  <si>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</si>
  <si>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</si>
  <si>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</si>
  <si>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</si>
  <si>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</si>
  <si>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</si>
  <si>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</si>
  <si>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</si>
  <si>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</si>
  <si>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</si>
  <si>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</si>
  <si>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</si>
  <si>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</si>
  <si>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</si>
  <si>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</si>
  <si>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</si>
  <si>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</si>
  <si>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</si>
  <si>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</si>
  <si>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</si>
  <si>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</si>
  <si>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</si>
  <si>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</si>
  <si>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</si>
  <si>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</si>
  <si>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</si>
  <si>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</si>
  <si>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</si>
  <si>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</si>
  <si>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</si>
  <si>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</si>
  <si>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</si>
  <si>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</si>
  <si>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</si>
  <si>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</si>
  <si>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</si>
  <si>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</si>
  <si>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</si>
  <si>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</si>
  <si>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</si>
  <si>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</si>
  <si>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</si>
  <si>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</si>
  <si>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</si>
  <si>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</si>
  <si>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</si>
  <si>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</si>
  <si>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</si>
  <si>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</si>
  <si>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</si>
  <si>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</si>
  <si>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</si>
  <si>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</si>
  <si>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</si>
  <si>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</si>
  <si>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</si>
  <si>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</si>
  <si>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</si>
  <si>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</si>
  <si>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</si>
  <si>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</si>
  <si>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</si>
  <si>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</si>
  <si>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</si>
  <si>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</si>
  <si>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</si>
  <si>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</si>
  <si>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</si>
  <si>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</si>
  <si>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</si>
  <si>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</si>
  <si>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</si>
  <si>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</si>
  <si>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</si>
  <si>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</si>
  <si>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</si>
  <si>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</si>
  <si>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</si>
  <si>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</si>
  <si>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</si>
  <si>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</si>
  <si>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</si>
  <si>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</si>
  <si>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</si>
  <si>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</si>
  <si>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</si>
  <si>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</si>
  <si>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</si>
  <si>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</si>
  <si>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</si>
  <si>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</si>
  <si>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</si>
  <si>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</si>
  <si>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</si>
  <si>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</si>
  <si>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</si>
  <si>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</si>
  <si>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</si>
  <si>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</si>
  <si>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</si>
  <si>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</si>
  <si>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</si>
  <si>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</si>
  <si>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</si>
  <si>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</si>
  <si>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</si>
  <si>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</si>
  <si>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</si>
  <si>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</si>
  <si>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</si>
  <si>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</si>
  <si>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</si>
  <si>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</si>
  <si>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</si>
  <si>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</si>
  <si>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</si>
  <si>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</si>
  <si>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</si>
  <si>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</si>
  <si>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</si>
  <si>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</si>
  <si>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</si>
  <si>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</si>
  <si>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</si>
  <si>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</si>
  <si>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</si>
  <si>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</si>
  <si>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</si>
  <si>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</si>
  <si>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</si>
  <si>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</si>
  <si>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</si>
  <si>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</si>
  <si>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</si>
  <si>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</si>
  <si>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</si>
  <si>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</si>
  <si>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</si>
  <si>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</si>
  <si>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</si>
  <si>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</si>
  <si>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</si>
  <si>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</si>
  <si>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</si>
  <si>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</si>
  <si>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</si>
  <si>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</si>
  <si>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</si>
  <si>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</si>
  <si>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</si>
  <si>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</si>
  <si>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</si>
  <si>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</si>
  <si>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</si>
  <si>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</si>
  <si>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</si>
  <si>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</si>
  <si>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</si>
  <si>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</si>
  <si>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</si>
  <si>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</si>
  <si>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</si>
  <si>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</si>
  <si>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</si>
  <si>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</si>
  <si>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</si>
  <si>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</si>
  <si>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</si>
  <si>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</si>
  <si>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</si>
  <si>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</si>
  <si>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</si>
  <si>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</si>
  <si>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</si>
  <si>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</si>
  <si>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</si>
  <si>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</si>
  <si>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</si>
  <si>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</si>
  <si>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</si>
  <si>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</si>
  <si>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</si>
  <si>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</si>
  <si>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</si>
  <si>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</si>
  <si>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</si>
  <si>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</si>
  <si>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</si>
  <si>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</si>
  <si>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</si>
  <si>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</si>
  <si>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</si>
  <si>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</si>
  <si>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</si>
  <si>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</si>
  <si>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</si>
  <si>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</si>
  <si>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</si>
  <si>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</si>
  <si>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</si>
  <si>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</si>
  <si>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</si>
  <si>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</si>
  <si>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</si>
  <si>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</si>
  <si>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</si>
  <si>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</si>
  <si>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</si>
  <si>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</si>
  <si>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</si>
  <si>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</si>
  <si>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</si>
  <si>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</si>
  <si>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</si>
  <si>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</si>
  <si>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</si>
  <si>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</si>
  <si>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</si>
  <si>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</si>
  <si>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</si>
  <si>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</si>
  <si>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</si>
  <si>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</si>
  <si>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</si>
  <si>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</si>
  <si>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</si>
  <si>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</si>
  <si>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</si>
  <si>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</si>
  <si>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</si>
  <si>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</si>
  <si>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</si>
  <si>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</si>
  <si>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</si>
  <si>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</si>
  <si>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</si>
  <si>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</si>
  <si>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</si>
  <si>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</si>
  <si>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</si>
  <si>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</si>
  <si>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</si>
  <si>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</si>
  <si>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</si>
  <si>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</si>
  <si>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</si>
  <si>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</si>
  <si>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</si>
  <si>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</si>
  <si>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</si>
  <si>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</si>
  <si>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</si>
  <si>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</si>
  <si>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</si>
  <si>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</si>
  <si>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</si>
  <si>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</si>
  <si>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</si>
  <si>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</si>
  <si>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</si>
  <si>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</si>
  <si>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</si>
  <si>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</si>
  <si>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</si>
  <si>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</si>
  <si>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</si>
  <si>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</si>
  <si>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</si>
  <si>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</si>
  <si>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</si>
  <si>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</si>
  <si>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</si>
  <si>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</si>
  <si>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</si>
  <si>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</si>
  <si>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</si>
  <si>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</si>
  <si>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</si>
  <si>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</si>
  <si>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</si>
  <si>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</si>
  <si>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</si>
  <si>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</si>
  <si>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</si>
  <si>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</si>
  <si>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</si>
  <si>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</si>
  <si>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</si>
  <si>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</si>
  <si>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</si>
  <si>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</si>
  <si>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</si>
  <si>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</si>
  <si>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</si>
  <si>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</si>
  <si>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</si>
  <si>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</si>
  <si>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</si>
  <si>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</si>
  <si>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</si>
  <si>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</si>
  <si>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</si>
  <si>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</si>
  <si>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</si>
  <si>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</si>
  <si>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</si>
  <si>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</si>
  <si>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</si>
  <si>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</si>
  <si>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</si>
  <si>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</si>
  <si>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</si>
  <si>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</si>
  <si>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</si>
  <si>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</si>
  <si>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</si>
  <si>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</si>
  <si>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</si>
  <si>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</si>
  <si>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</si>
  <si>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</si>
  <si>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</si>
  <si>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</si>
  <si>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</si>
  <si>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</si>
  <si>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</si>
  <si>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</si>
  <si>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</si>
  <si>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</si>
  <si>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</si>
  <si>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</si>
  <si>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</si>
  <si>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</si>
  <si>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</si>
  <si>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</si>
  <si>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</si>
  <si>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</si>
  <si>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</si>
  <si>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</si>
  <si>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</si>
  <si>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</si>
  <si>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</si>
  <si>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</si>
  <si>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</si>
  <si>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</si>
  <si>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</si>
  <si>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</si>
  <si>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</si>
  <si>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</si>
  <si>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</si>
  <si>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</si>
  <si>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</si>
  <si>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</si>
  <si>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</si>
  <si>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</si>
  <si>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</si>
  <si>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</si>
  <si>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</si>
  <si>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</si>
  <si>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</si>
  <si>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</si>
  <si>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</si>
  <si>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</si>
  <si>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</si>
  <si>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</si>
  <si>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</si>
  <si>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</si>
  <si>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</si>
  <si>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</si>
  <si>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</si>
  <si>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</si>
  <si>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</si>
  <si>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</si>
  <si>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</si>
  <si>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</si>
  <si>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</si>
  <si>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</si>
  <si>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</si>
  <si>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</si>
  <si>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</si>
  <si>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</si>
  <si>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</si>
  <si>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</si>
  <si>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</si>
  <si>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</si>
  <si>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</si>
  <si>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</si>
  <si>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</si>
  <si>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</si>
  <si>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</si>
  <si>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</si>
  <si>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</si>
  <si>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</si>
  <si>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</si>
  <si>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</si>
  <si>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</si>
  <si>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</si>
  <si>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</si>
  <si>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</si>
  <si>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</si>
  <si>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</si>
  <si>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</si>
  <si>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</si>
  <si>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</si>
  <si>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</si>
  <si>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</si>
  <si>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</si>
  <si>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</si>
  <si>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</si>
  <si>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</si>
  <si>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</si>
  <si>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</si>
  <si>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</si>
  <si>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</si>
  <si>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</si>
  <si>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</si>
  <si>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</si>
  <si>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</si>
  <si>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</si>
  <si>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</si>
  <si>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</si>
  <si>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</si>
  <si>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</si>
  <si>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</si>
  <si>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</si>
  <si>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</si>
  <si>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</si>
  <si>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</si>
  <si>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</si>
  <si>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</si>
  <si>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</si>
  <si>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</si>
  <si>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</si>
  <si>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</si>
  <si>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</si>
  <si>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</si>
  <si>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</si>
  <si>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</si>
  <si>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</si>
  <si>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</si>
  <si>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</si>
  <si>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</si>
  <si>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</si>
  <si>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</si>
  <si>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</si>
  <si>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</si>
  <si>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</si>
  <si>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</si>
  <si>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</si>
  <si>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</si>
  <si>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</si>
  <si>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</si>
  <si>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</si>
  <si>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</si>
  <si>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</si>
  <si>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</si>
  <si>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</si>
  <si>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</si>
  <si>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</si>
  <si>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</si>
  <si>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</si>
  <si>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</si>
  <si>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</si>
  <si>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</si>
  <si>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</si>
  <si>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</si>
  <si>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</si>
  <si>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</si>
  <si>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</si>
  <si>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</si>
  <si>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</si>
  <si>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</si>
  <si>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</si>
  <si>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</si>
  <si>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</si>
  <si>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</si>
  <si>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</si>
  <si>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</si>
  <si>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</si>
  <si>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</si>
  <si>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</si>
  <si>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</si>
  <si>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</si>
  <si>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</si>
  <si>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</si>
  <si>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</si>
  <si>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</si>
  <si>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</si>
  <si>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</si>
  <si>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</si>
  <si>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</si>
  <si>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</si>
  <si>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</si>
  <si>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</si>
  <si>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</si>
  <si>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</si>
  <si>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</si>
  <si>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</si>
  <si>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</si>
  <si>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</si>
  <si>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</si>
  <si>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</si>
  <si>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</si>
  <si>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</si>
  <si>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</si>
  <si>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</si>
  <si>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</si>
  <si>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</si>
  <si>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</si>
  <si>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</si>
  <si>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</si>
  <si>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</si>
  <si>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</si>
  <si>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</si>
  <si>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</si>
  <si>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</si>
  <si>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</si>
  <si>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</si>
  <si>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</si>
  <si>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</si>
  <si>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</si>
  <si>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</si>
  <si>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</si>
  <si>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</si>
  <si>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</si>
  <si>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</si>
  <si>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</si>
  <si>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</si>
  <si>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</si>
  <si>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</si>
  <si>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</si>
  <si>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</si>
  <si>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</si>
  <si>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</si>
  <si>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</si>
  <si>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</si>
  <si>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</si>
  <si>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</si>
  <si>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</si>
  <si>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</si>
  <si>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</si>
  <si>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</si>
  <si>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</si>
  <si>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</si>
  <si>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</si>
  <si>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</si>
  <si>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</si>
  <si>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</si>
  <si>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</si>
  <si>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</si>
  <si>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</si>
  <si>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</si>
  <si>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</si>
  <si>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</si>
  <si>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</si>
  <si>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</si>
  <si>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</si>
  <si>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</si>
  <si>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</si>
  <si>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</si>
  <si>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</si>
  <si>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</si>
  <si>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</si>
  <si>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</si>
  <si>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</si>
  <si>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</si>
  <si>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</si>
  <si>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</si>
  <si>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</si>
  <si>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</si>
  <si>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</si>
  <si>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</si>
  <si>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</si>
  <si>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</si>
  <si>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</si>
  <si>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</si>
  <si>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</si>
  <si>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</si>
  <si>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</si>
  <si>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</si>
  <si>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</si>
  <si>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</si>
  <si>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</si>
  <si>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</si>
  <si>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</si>
  <si>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</si>
  <si>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</si>
  <si>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</si>
  <si>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</si>
  <si>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</si>
  <si>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</si>
  <si>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</si>
  <si>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</si>
  <si>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</si>
  <si>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</si>
  <si>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</si>
  <si>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</si>
  <si>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</si>
  <si>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</si>
  <si>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</si>
  <si>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</si>
  <si>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</si>
  <si>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</si>
  <si>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</si>
  <si>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</si>
  <si>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</si>
  <si>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</si>
  <si>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</si>
  <si>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</si>
  <si>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</si>
  <si>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</si>
  <si>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</si>
  <si>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</si>
  <si>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</si>
  <si>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</si>
  <si>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</si>
  <si>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</si>
  <si>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</si>
  <si>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</si>
  <si>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</si>
  <si>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</si>
  <si>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</si>
  <si>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</si>
  <si>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</si>
  <si>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</si>
  <si>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</si>
  <si>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</si>
  <si>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</si>
  <si>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</si>
  <si>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</si>
  <si>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</si>
  <si>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</si>
  <si>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</si>
  <si>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</si>
  <si>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</si>
  <si>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</si>
  <si>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</si>
  <si>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</si>
  <si>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</si>
  <si>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</si>
  <si>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</si>
  <si>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</si>
  <si>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</si>
  <si>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</si>
  <si>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</si>
  <si>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</si>
  <si>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</si>
  <si>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</si>
  <si>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</si>
  <si>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</si>
  <si>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</si>
  <si>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</si>
  <si>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</si>
  <si>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</si>
  <si>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</si>
  <si>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</si>
  <si>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</si>
  <si>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</si>
  <si>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</si>
  <si>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</si>
  <si>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</si>
  <si>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</si>
  <si>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</si>
  <si>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</si>
  <si>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</si>
  <si>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</si>
  <si>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</si>
  <si>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</si>
  <si>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</si>
  <si>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</si>
  <si>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</si>
  <si>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</si>
  <si>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</si>
  <si>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</si>
  <si>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</si>
  <si>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</si>
  <si>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</si>
  <si>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</si>
  <si>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</si>
  <si>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</si>
  <si>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</si>
  <si>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</si>
  <si>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</si>
  <si>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</si>
  <si>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</si>
  <si>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</si>
  <si>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</si>
  <si>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</si>
  <si>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</si>
  <si>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</si>
  <si>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</si>
  <si>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</si>
  <si>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</si>
  <si>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</si>
  <si>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</si>
  <si>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</si>
  <si>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</si>
  <si>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</si>
  <si>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</si>
  <si>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</si>
  <si>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</si>
  <si>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</si>
  <si>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</si>
  <si>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</si>
  <si>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</si>
  <si>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</si>
  <si>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</si>
  <si>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</si>
  <si>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</si>
  <si>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</si>
  <si>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</si>
  <si>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</si>
  <si>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</si>
  <si>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</si>
  <si>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</si>
  <si>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</si>
  <si>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</si>
  <si>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</si>
  <si>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</si>
  <si>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</si>
  <si>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</si>
  <si>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</si>
  <si>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</si>
  <si>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</si>
  <si>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</si>
  <si>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</si>
  <si>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</si>
  <si>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</si>
  <si>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</si>
  <si>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</si>
  <si>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</si>
  <si>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</si>
  <si>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</si>
  <si>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</si>
  <si>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</si>
  <si>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</si>
  <si>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</si>
  <si>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</si>
  <si>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</si>
  <si>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</si>
  <si>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</si>
  <si>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</si>
  <si>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</si>
  <si>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</si>
  <si>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</si>
  <si>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</si>
  <si>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</si>
  <si>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</si>
  <si>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</si>
  <si>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</si>
  <si>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</si>
  <si>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</si>
  <si>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</si>
  <si>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</si>
  <si>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</si>
  <si>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</si>
  <si>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</si>
  <si>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</si>
  <si>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</si>
  <si>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</si>
  <si>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</si>
  <si>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</si>
  <si>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</si>
  <si>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</si>
  <si>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</si>
  <si>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</si>
  <si>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</si>
  <si>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</si>
  <si>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</si>
  <si>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</si>
  <si>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</si>
  <si>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</si>
  <si>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</si>
  <si>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</si>
  <si>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</si>
  <si>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</si>
  <si>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</si>
  <si>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</si>
  <si>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</si>
  <si>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</si>
  <si>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</si>
  <si>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</si>
  <si>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</si>
  <si>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</si>
  <si>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</si>
  <si>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</si>
  <si>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</si>
  <si>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</si>
  <si>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</si>
  <si>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</si>
  <si>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</si>
  <si>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</si>
  <si>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</si>
  <si>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</si>
  <si>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</si>
  <si>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</si>
  <si>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</si>
  <si>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</si>
  <si>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</si>
  <si>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</si>
  <si>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</si>
  <si>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</si>
  <si>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</si>
  <si>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</si>
  <si>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</si>
  <si>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</si>
  <si>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</si>
  <si>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</si>
  <si>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</si>
  <si>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</si>
  <si>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</si>
  <si>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</si>
  <si>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</si>
  <si>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</si>
  <si>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</si>
  <si>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</si>
  <si>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</si>
  <si>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</si>
  <si>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</si>
  <si>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</si>
  <si>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</si>
  <si>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</si>
  <si>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</si>
  <si>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</si>
  <si>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</si>
  <si>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</si>
  <si>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</si>
  <si>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</si>
  <si>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</si>
  <si>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</si>
  <si>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</si>
  <si>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</si>
  <si>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</si>
  <si>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</si>
  <si>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</si>
  <si>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</si>
  <si>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</si>
  <si>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</si>
  <si>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</si>
  <si>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</si>
  <si>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</si>
  <si>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</si>
  <si>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</si>
  <si>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</si>
  <si>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</si>
  <si>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</si>
  <si>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</si>
  <si>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</si>
  <si>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</si>
  <si>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</si>
  <si>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</si>
  <si>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</si>
  <si>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</si>
  <si>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</si>
  <si>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</si>
  <si>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</si>
  <si>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</si>
  <si>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</si>
  <si>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</si>
  <si>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</si>
  <si>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</si>
  <si>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</si>
  <si>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</si>
  <si>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</si>
  <si>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</si>
  <si>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</si>
  <si>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</si>
  <si>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</si>
  <si>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</si>
  <si>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</si>
  <si>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</si>
  <si>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</si>
  <si>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</si>
  <si>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</si>
  <si>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</si>
  <si>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</si>
  <si>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</si>
  <si>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</si>
  <si>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</si>
  <si>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</si>
  <si>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</si>
  <si>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</si>
  <si>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</si>
  <si>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</si>
  <si>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</si>
  <si>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</si>
  <si>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</si>
  <si>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</si>
  <si>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</si>
  <si>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</si>
  <si>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</si>
  <si>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</si>
  <si>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</si>
  <si>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</si>
  <si>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</si>
  <si>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</si>
  <si>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</si>
  <si>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</si>
  <si>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</si>
  <si>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</si>
  <si>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</si>
  <si>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</si>
  <si>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</si>
  <si>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</si>
  <si>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</si>
  <si>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</si>
  <si>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</si>
  <si>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</si>
  <si>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</si>
  <si>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</si>
  <si>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</si>
  <si>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</si>
  <si>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</si>
  <si>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</si>
  <si>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</si>
  <si>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</si>
  <si>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</si>
  <si>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</si>
  <si>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</si>
  <si>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</si>
  <si>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</si>
  <si>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</si>
  <si>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</si>
  <si>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</si>
  <si>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</si>
  <si>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</si>
  <si>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</si>
  <si>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</si>
  <si>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</si>
  <si>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</si>
  <si>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</si>
  <si>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</si>
  <si>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</si>
  <si>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</si>
  <si>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</si>
  <si>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</si>
  <si>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</si>
  <si>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</si>
  <si>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</si>
  <si>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</si>
  <si>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</si>
  <si>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</si>
  <si>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</si>
  <si>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</si>
  <si>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</si>
  <si>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</si>
  <si>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</si>
  <si>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</si>
  <si>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</si>
  <si>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</si>
  <si>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</si>
  <si>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</si>
  <si>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</si>
  <si>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</si>
  <si>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</si>
  <si>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</si>
  <si>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</si>
  <si>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</si>
  <si>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</si>
  <si>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</si>
  <si>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</si>
  <si>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</si>
  <si>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</si>
  <si>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</si>
  <si>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</si>
  <si>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</si>
  <si>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</si>
  <si>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</si>
  <si>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</si>
  <si>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</si>
  <si>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</si>
  <si>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</si>
  <si>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</si>
  <si>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</si>
  <si>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</si>
  <si>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</si>
  <si>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</si>
  <si>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</si>
  <si>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</si>
  <si>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</si>
  <si>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</si>
  <si>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</si>
  <si>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</si>
  <si>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</si>
  <si>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</si>
  <si>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</si>
  <si>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</si>
  <si>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</si>
  <si>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</si>
  <si>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</si>
  <si>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</si>
  <si>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</si>
  <si>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</si>
  <si>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</si>
  <si>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</si>
  <si>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</si>
  <si>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</si>
  <si>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</si>
  <si>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</si>
  <si>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</si>
  <si>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</si>
  <si>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</si>
  <si>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</si>
  <si>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</si>
  <si>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</si>
  <si>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</si>
  <si>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</si>
  <si>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</si>
  <si>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</si>
  <si>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</si>
  <si>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</si>
  <si>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</si>
  <si>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</si>
  <si>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</si>
  <si>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</si>
  <si>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</si>
  <si>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</si>
  <si>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</si>
  <si>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</si>
  <si>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</si>
  <si>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</si>
  <si>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</si>
  <si>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</si>
  <si>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</si>
  <si>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</si>
  <si>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</si>
  <si>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</si>
  <si>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</si>
  <si>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</si>
  <si>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</si>
  <si>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</si>
  <si>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</si>
  <si>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</si>
  <si>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</si>
  <si>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</si>
  <si>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</si>
  <si>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</si>
  <si>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</si>
  <si>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</si>
  <si>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</si>
  <si>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</si>
  <si>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</si>
  <si>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</si>
  <si>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</si>
  <si>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</si>
  <si>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</si>
  <si>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</si>
  <si>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</si>
  <si>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</si>
  <si>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</si>
  <si>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</si>
  <si>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</si>
  <si>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</si>
  <si>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</si>
  <si>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</si>
  <si>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</si>
  <si>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</si>
  <si>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</si>
  <si>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</si>
  <si>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</si>
  <si>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</si>
  <si>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</si>
  <si>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</si>
  <si>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</si>
  <si>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</si>
  <si>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</si>
  <si>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</si>
  <si>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</si>
  <si>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</si>
  <si>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</si>
  <si>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</si>
  <si>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</si>
  <si>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</si>
  <si>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</si>
  <si>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</si>
  <si>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</si>
  <si>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</si>
  <si>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</si>
  <si>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</si>
  <si>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</si>
  <si>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</si>
  <si>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</si>
  <si>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</si>
  <si>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</si>
  <si>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</si>
  <si>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</si>
  <si>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</si>
  <si>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</si>
  <si>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</si>
  <si>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</si>
  <si>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</si>
  <si>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</si>
  <si>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</si>
  <si>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</si>
  <si>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</si>
  <si>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</si>
  <si>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</si>
  <si>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</si>
  <si>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</si>
  <si>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</si>
  <si>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</si>
  <si>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</si>
  <si>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</si>
  <si>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</si>
  <si>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</si>
  <si>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</si>
  <si>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</si>
  <si>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</si>
  <si>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</si>
  <si>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</si>
  <si>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</si>
  <si>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</si>
  <si>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</si>
  <si>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</si>
  <si>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</si>
  <si>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</si>
  <si>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</si>
  <si>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</si>
  <si>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</si>
  <si>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</si>
  <si>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</si>
  <si>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</si>
  <si>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</si>
  <si>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</si>
  <si>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</si>
  <si>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</si>
  <si>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</si>
  <si>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</si>
  <si>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</si>
  <si>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</si>
  <si>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</si>
  <si>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</si>
  <si>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</si>
  <si>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</si>
  <si>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</si>
  <si>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</si>
  <si>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</si>
  <si>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</si>
  <si>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</si>
  <si>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</si>
  <si>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</si>
  <si>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</si>
  <si>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</si>
  <si>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</si>
  <si>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</si>
  <si>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</si>
  <si>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</si>
  <si>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</si>
  <si>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</si>
  <si>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</si>
  <si>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</si>
  <si>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</si>
  <si>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</si>
  <si>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</si>
  <si>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</si>
  <si>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</si>
  <si>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</si>
  <si>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</si>
  <si>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</si>
  <si>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</si>
  <si>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</si>
  <si>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</si>
  <si>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</si>
  <si>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</si>
  <si>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</si>
  <si>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</si>
  <si>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</si>
  <si>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</si>
  <si>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</si>
  <si>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</si>
  <si>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</si>
  <si>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</si>
  <si>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</si>
  <si>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</si>
  <si>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</si>
  <si>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</si>
  <si>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</si>
  <si>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</si>
  <si>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</si>
  <si>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</si>
  <si>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</si>
  <si>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</si>
  <si>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</si>
  <si>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</si>
  <si>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</si>
  <si>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</si>
  <si>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</si>
  <si>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</si>
  <si>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</si>
  <si>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</si>
  <si>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</si>
  <si>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</si>
  <si>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</si>
  <si>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</si>
  <si>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</si>
  <si>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</si>
  <si>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</si>
  <si>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</si>
  <si>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</si>
  <si>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</si>
  <si>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</si>
  <si>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</si>
  <si>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</si>
  <si>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</si>
  <si>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</si>
  <si>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</si>
  <si>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</si>
  <si>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</si>
  <si>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</si>
  <si>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</si>
  <si>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</si>
  <si>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</si>
  <si>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</si>
  <si>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</si>
  <si>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</si>
  <si>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</si>
  <si>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</si>
  <si>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</si>
  <si>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</si>
  <si>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</si>
  <si>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</si>
  <si>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</si>
  <si>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</si>
  <si>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</si>
  <si>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</si>
  <si>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</si>
  <si>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</si>
  <si>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</si>
  <si>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</si>
  <si>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</si>
  <si>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</si>
  <si>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</si>
  <si>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</si>
  <si>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</si>
  <si>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</si>
  <si>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</si>
  <si>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</si>
  <si>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</si>
  <si>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</si>
  <si>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</si>
  <si>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</si>
  <si>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</si>
  <si>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</si>
  <si>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</si>
  <si>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</si>
  <si>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</si>
  <si>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</si>
  <si>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</si>
  <si>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</si>
  <si>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</si>
  <si>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</si>
  <si>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</si>
  <si>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</si>
  <si>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</si>
  <si>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</si>
  <si>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</si>
  <si>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</si>
  <si>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</si>
  <si>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</si>
  <si>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</si>
  <si>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</si>
  <si>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</si>
  <si>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</si>
  <si>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</si>
  <si>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</si>
  <si>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</si>
  <si>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</si>
  <si>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</si>
  <si>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</si>
  <si>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</si>
  <si>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</si>
  <si>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</si>
  <si>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</si>
  <si>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</si>
  <si>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</si>
  <si>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</si>
  <si>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</si>
  <si>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</si>
  <si>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</si>
  <si>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</si>
  <si>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</si>
  <si>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</si>
  <si>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</si>
  <si>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</si>
  <si>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</si>
  <si>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</si>
  <si>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</si>
  <si>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</si>
  <si>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</si>
  <si>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</si>
  <si>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</si>
  <si>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</si>
  <si>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</si>
  <si>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</si>
  <si>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</si>
  <si>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</si>
  <si>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</si>
  <si>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</si>
  <si>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</si>
  <si>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</si>
  <si>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</si>
  <si>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</si>
  <si>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</si>
  <si>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</si>
  <si>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</si>
  <si>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</si>
  <si>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</si>
  <si>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</si>
  <si>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</si>
  <si>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</si>
  <si>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</si>
  <si>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</si>
  <si>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</si>
  <si>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</si>
  <si>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</si>
  <si>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</si>
  <si>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</si>
  <si>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</si>
  <si>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</si>
  <si>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</si>
  <si>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</si>
  <si>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</si>
  <si>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</si>
  <si>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</si>
  <si>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</si>
  <si>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</si>
  <si>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</si>
  <si>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</si>
  <si>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</si>
  <si>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</si>
  <si>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</si>
  <si>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</si>
  <si>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</si>
  <si>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</si>
  <si>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</si>
  <si>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</si>
  <si>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</si>
  <si>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</si>
  <si>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</si>
  <si>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</si>
  <si>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</si>
  <si>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</si>
  <si>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</si>
  <si>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</si>
  <si>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</si>
  <si>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</si>
  <si>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</si>
  <si>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</si>
  <si>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</si>
  <si>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</si>
  <si>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</si>
  <si>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</si>
  <si>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</si>
  <si>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</si>
  <si>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</si>
  <si>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</si>
  <si>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</si>
  <si>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</si>
  <si>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</si>
  <si>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</si>
  <si>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</si>
  <si>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</si>
  <si>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</si>
  <si>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</si>
  <si>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</si>
  <si>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</si>
  <si>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</si>
  <si>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</si>
  <si>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</si>
  <si>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</si>
  <si>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</si>
  <si>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</si>
  <si>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</si>
  <si>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</si>
  <si>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</si>
  <si>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</si>
  <si>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</si>
  <si>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</si>
  <si>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</si>
  <si>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</si>
  <si>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</si>
  <si>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</si>
  <si>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</si>
  <si>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</si>
  <si>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</si>
  <si>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</si>
  <si>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</si>
  <si>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</si>
  <si>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</si>
  <si>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</si>
  <si>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</si>
  <si>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</si>
  <si>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</si>
  <si>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</si>
  <si>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</si>
  <si>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</si>
  <si>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</si>
  <si>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</si>
  <si>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</si>
  <si>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</si>
  <si>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</si>
  <si>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</si>
  <si>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</si>
  <si>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</si>
  <si>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</si>
  <si>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</si>
  <si>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</si>
  <si>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</si>
  <si>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</si>
  <si>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</si>
  <si>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</si>
  <si>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</si>
  <si>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</si>
  <si>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</si>
  <si>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</si>
  <si>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</si>
  <si>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</si>
  <si>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</si>
  <si>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</si>
  <si>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</si>
  <si>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</si>
  <si>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</si>
  <si>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</si>
  <si>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</si>
  <si>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</si>
  <si>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</si>
  <si>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</si>
  <si>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</si>
  <si>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</si>
  <si>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</si>
  <si>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</si>
  <si>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</si>
  <si>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</si>
  <si>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</si>
  <si>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</si>
  <si>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</si>
  <si>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</si>
  <si>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</si>
  <si>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</si>
  <si>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</si>
  <si>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</si>
  <si>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</si>
  <si>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</si>
  <si>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</si>
  <si>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</si>
  <si>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</si>
  <si>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</si>
  <si>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</si>
  <si>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</si>
  <si>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</si>
  <si>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</si>
  <si>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</si>
  <si>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</si>
  <si>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</si>
  <si>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</si>
  <si>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</si>
  <si>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</si>
  <si>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</si>
  <si>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</si>
  <si>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</si>
  <si>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</si>
  <si>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</si>
  <si>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</si>
  <si>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</si>
  <si>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</si>
  <si>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</si>
  <si>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</si>
  <si>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</si>
  <si>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</si>
  <si>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</si>
  <si>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</si>
  <si>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</si>
  <si>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</si>
  <si>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</si>
  <si>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</si>
  <si>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</si>
  <si>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</si>
  <si>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</si>
  <si>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</si>
  <si>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</si>
  <si>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</si>
  <si>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</si>
  <si>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</si>
  <si>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</si>
  <si>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</si>
  <si>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</si>
  <si>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</si>
  <si>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</si>
  <si>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</si>
  <si>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</si>
  <si>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</si>
  <si>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</si>
  <si>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</si>
  <si>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</si>
  <si>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</si>
  <si>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</si>
  <si>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</si>
  <si>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</si>
  <si>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</si>
  <si>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</si>
  <si>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</si>
  <si>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</si>
  <si>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</si>
  <si>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</si>
  <si>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</si>
  <si>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</si>
  <si>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</si>
  <si>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</si>
  <si>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</si>
  <si>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</si>
  <si>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</si>
  <si>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</si>
  <si>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</si>
  <si>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</si>
  <si>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</si>
  <si>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</si>
  <si>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</si>
  <si>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</si>
  <si>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</si>
  <si>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</si>
  <si>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</si>
  <si>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</si>
  <si>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</si>
  <si>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</si>
  <si>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</si>
  <si>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</si>
  <si>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</si>
  <si>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</si>
  <si>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</si>
  <si>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</si>
  <si>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</si>
  <si>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</si>
  <si>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</si>
  <si>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</si>
  <si>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</si>
  <si>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</si>
  <si>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</si>
  <si>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</si>
  <si>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</si>
  <si>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</si>
  <si>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</si>
  <si>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</si>
  <si>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</si>
  <si>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</si>
  <si>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</si>
  <si>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</si>
  <si>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</si>
  <si>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</si>
  <si>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</si>
  <si>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</si>
  <si>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</si>
  <si>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</si>
  <si>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</si>
  <si>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</si>
  <si>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</si>
  <si>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</si>
  <si>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</si>
  <si>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</si>
  <si>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</si>
  <si>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</si>
  <si>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</si>
  <si>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</si>
  <si>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</si>
  <si>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</si>
  <si>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</si>
  <si>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</si>
  <si>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</si>
  <si>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</si>
  <si>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</si>
  <si>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</si>
  <si>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</si>
  <si>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</si>
  <si>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</si>
  <si>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</si>
  <si>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</si>
  <si>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</si>
  <si>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</si>
  <si>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</si>
  <si>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</si>
  <si>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</si>
  <si>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</si>
  <si>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</si>
  <si>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</si>
  <si>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</si>
  <si>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</si>
  <si>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</si>
  <si>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</si>
  <si>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</si>
  <si>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</si>
  <si>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</si>
  <si>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</si>
  <si>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</si>
  <si>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</si>
  <si>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</si>
  <si>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</si>
  <si>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</si>
  <si>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</si>
  <si>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</si>
  <si>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</si>
  <si>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</si>
  <si>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</si>
  <si>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</si>
  <si>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</si>
  <si>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</si>
  <si>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</si>
  <si>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</si>
  <si>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</si>
  <si>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</si>
  <si>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</si>
  <si>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</si>
  <si>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</si>
  <si>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</si>
  <si>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</si>
  <si>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</si>
  <si>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</si>
  <si>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</si>
  <si>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</si>
  <si>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</si>
  <si>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</si>
  <si>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</si>
  <si>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</si>
  <si>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</si>
  <si>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</si>
  <si>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</si>
  <si>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</si>
  <si>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</si>
  <si>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</si>
  <si>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</si>
  <si>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</si>
  <si>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</si>
  <si>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</si>
  <si>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</si>
  <si>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</si>
  <si>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</si>
  <si>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</si>
  <si>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</si>
  <si>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</si>
  <si>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</si>
  <si>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</si>
  <si>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</si>
  <si>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</si>
  <si>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</si>
  <si>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</si>
  <si>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</si>
  <si>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</si>
  <si>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</si>
  <si>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</si>
  <si>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</si>
  <si>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</si>
  <si>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Enter the whole amount of the allocation in the month it is to be paid.</t>
  </si>
  <si>
    <t>Pay flag</t>
  </si>
  <si>
    <t>Check zero</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</si>
  <si>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</si>
  <si>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</si>
  <si>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</si>
  <si>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</si>
  <si>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</si>
  <si>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</si>
  <si>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</si>
  <si>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</si>
  <si>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</si>
  <si>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</si>
  <si>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</si>
  <si>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</si>
  <si>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</si>
  <si>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</si>
  <si>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</si>
  <si>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</si>
  <si>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</si>
  <si>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</si>
  <si>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</si>
  <si>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</si>
  <si>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</si>
  <si>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</si>
  <si>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</si>
  <si>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</si>
  <si>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</si>
  <si>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</si>
  <si>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</si>
  <si>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</si>
  <si>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</si>
  <si>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</si>
  <si>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</si>
  <si>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</si>
  <si>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</si>
  <si>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</si>
  <si>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</si>
  <si>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</si>
  <si>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</si>
  <si>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</si>
  <si>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</si>
  <si>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</si>
  <si>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</si>
  <si>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</si>
  <si>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</si>
  <si>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</si>
  <si>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</si>
  <si>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</si>
  <si>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</si>
  <si>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</si>
  <si>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</si>
  <si>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</si>
  <si>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</si>
  <si>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</si>
  <si>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</si>
  <si>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</si>
  <si>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</si>
  <si>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</si>
  <si>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</si>
  <si>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</si>
  <si>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</si>
  <si>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</si>
  <si>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</si>
  <si>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</si>
  <si>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</si>
  <si>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</si>
  <si>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</si>
  <si>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</si>
  <si>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</si>
  <si>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</si>
  <si>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</si>
  <si>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</si>
  <si>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</si>
  <si>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</si>
  <si>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</si>
  <si>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</si>
  <si>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</si>
  <si>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</si>
  <si>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</si>
  <si>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</si>
  <si>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</si>
  <si>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</si>
  <si>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</si>
  <si>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</si>
  <si>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</si>
  <si>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</si>
  <si>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</si>
  <si>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</si>
  <si>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</si>
  <si>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</si>
  <si>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</si>
  <si>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</si>
  <si>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</si>
  <si>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</si>
  <si>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</si>
  <si>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</si>
  <si>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</si>
  <si>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</si>
  <si>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</si>
  <si>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</si>
  <si>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</si>
  <si>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</si>
  <si>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</si>
  <si>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</si>
  <si>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</si>
  <si>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</si>
  <si>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</si>
  <si>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</si>
  <si>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</si>
  <si>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</si>
  <si>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</si>
  <si>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</si>
  <si>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</si>
  <si>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</si>
  <si>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</si>
  <si>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</si>
  <si>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</si>
  <si>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</si>
  <si>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</si>
  <si>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</si>
  <si>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</si>
  <si>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</si>
  <si>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</si>
  <si>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</si>
  <si>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</si>
  <si>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</si>
  <si>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</si>
  <si>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</si>
  <si>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</si>
  <si>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</si>
  <si>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</si>
  <si>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</si>
  <si>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</si>
  <si>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</si>
  <si>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</si>
  <si>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</si>
  <si>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</si>
  <si>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</si>
  <si>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</si>
  <si>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</si>
  <si>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</si>
  <si>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</si>
  <si>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</si>
  <si>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</si>
  <si>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</si>
  <si>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</si>
  <si>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</si>
  <si>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</si>
  <si>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</si>
  <si>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</si>
  <si>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</si>
  <si>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</si>
  <si>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</si>
  <si>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</si>
  <si>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</si>
  <si>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</si>
  <si>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</si>
  <si>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</si>
  <si>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</si>
  <si>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</si>
  <si>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</si>
  <si>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</si>
  <si>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</si>
  <si>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</si>
  <si>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</si>
  <si>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Teachers Pension Grant</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</si>
  <si>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</si>
  <si>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</si>
  <si>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</si>
  <si>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</si>
  <si>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</si>
  <si>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</si>
  <si>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</si>
  <si>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</si>
  <si>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</si>
  <si>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</si>
  <si>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</si>
  <si>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</si>
  <si>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</si>
  <si>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</si>
  <si>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</si>
  <si>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</si>
  <si>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</si>
  <si>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</si>
  <si>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</si>
  <si>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</si>
  <si>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</si>
  <si>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</si>
  <si>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</si>
  <si>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</si>
  <si>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</si>
  <si>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</si>
  <si>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</si>
  <si>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</si>
  <si>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</si>
  <si>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</si>
  <si>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</si>
  <si>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</si>
  <si>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</si>
  <si>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</si>
  <si>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</si>
  <si>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</si>
  <si>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</si>
  <si>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</si>
  <si>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</si>
  <si>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</si>
  <si>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</si>
  <si>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</si>
  <si>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</si>
  <si>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</si>
  <si>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</si>
  <si>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</si>
  <si>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Capita Charges</t>
  </si>
  <si>
    <t>CHECK TABLE</t>
  </si>
  <si>
    <t>APT Sheet</t>
  </si>
  <si>
    <t>CHECK</t>
  </si>
  <si>
    <t>Reconciliation Payment - Net Postion LESS actual paid</t>
  </si>
  <si>
    <t>TOTAL as per APT (pre Delegation)</t>
  </si>
  <si>
    <t>Forecast Payment</t>
  </si>
  <si>
    <t>PRE DEDELEGATION FIGURE MATCHES APT</t>
  </si>
  <si>
    <t>POST DEDELEGATION FIGURE MATCHES APT</t>
  </si>
  <si>
    <t>Pre Dedelegation Check</t>
  </si>
  <si>
    <t>August Salaries</t>
  </si>
  <si>
    <t>October Salaries</t>
  </si>
  <si>
    <t>September Salaries</t>
  </si>
  <si>
    <t>November Salaries</t>
  </si>
  <si>
    <t>December Salaries</t>
  </si>
  <si>
    <t>January Salaries</t>
  </si>
  <si>
    <t>February Salaries Salaries</t>
  </si>
  <si>
    <t>OLD SYSTEM PLUS RECONCILIATION</t>
  </si>
  <si>
    <t>October Net Payment</t>
  </si>
  <si>
    <t>November Net Payment</t>
  </si>
  <si>
    <t>December Net Payment</t>
  </si>
  <si>
    <t>January Net Payment</t>
  </si>
  <si>
    <t>February Net Payment</t>
  </si>
  <si>
    <t>March Net Payment</t>
  </si>
  <si>
    <t>September Net Payment (PLUS RECONCILIATION PAYMENT)</t>
  </si>
  <si>
    <t>Total Cash for school vs Forecast Payment check</t>
  </si>
  <si>
    <t>NEW SYSTEM</t>
  </si>
  <si>
    <t>Final Alloctaion</t>
  </si>
  <si>
    <t>TOTAL FORECAST</t>
  </si>
  <si>
    <t>OLD SYSYTEM</t>
  </si>
  <si>
    <t>Next Month</t>
  </si>
  <si>
    <t>Future Months</t>
  </si>
  <si>
    <t>Remaining Amount ot be paid</t>
  </si>
  <si>
    <t>Reverse Centrl Account</t>
  </si>
  <si>
    <t>Amount Paid Apr- Aug</t>
  </si>
  <si>
    <t>September Payment to finalise April - August Allocation</t>
  </si>
  <si>
    <t>Payment of September 2020 to March 2021 Allocation</t>
  </si>
  <si>
    <t>CHECK
March - August Allocation vs Payment Reconciliation</t>
  </si>
  <si>
    <t>September 2020 to March 2021 allocation
TBC</t>
  </si>
  <si>
    <t>Amount April - August FROM ALLOCATIONS</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</si>
  <si>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</si>
  <si>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</si>
  <si>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</si>
  <si>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</si>
  <si>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</si>
  <si>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</si>
  <si>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</si>
  <si>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</si>
  <si>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</si>
  <si>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Total Forecast Expenditure</t>
  </si>
  <si>
    <t>Remaining Amount to be paid</t>
  </si>
  <si>
    <t>TBC</t>
  </si>
  <si>
    <t>UIFSM Allocations in Column G are from allocatiosn released in July</t>
  </si>
  <si>
    <t>DFC final allocations</t>
  </si>
  <si>
    <t>PE Grant allocatoins TBC in due course</t>
  </si>
  <si>
    <t>April - Aug Reconciliation</t>
  </si>
  <si>
    <t>Total Month funding</t>
  </si>
  <si>
    <t>Previous Month Salary Expenditure Posted to Integra</t>
  </si>
  <si>
    <t>Estimated/
Final</t>
  </si>
  <si>
    <t>F</t>
  </si>
  <si>
    <t>E</t>
  </si>
  <si>
    <t>11294/516500</t>
  </si>
  <si>
    <t>This is the allocation for Apr - Aug. Amount will increase when DfE releases Sep - March allocation</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</si>
  <si>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</si>
  <si>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</si>
  <si>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</si>
  <si>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</si>
  <si>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</si>
  <si>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</si>
  <si>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</si>
  <si>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</si>
  <si>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apr - aug for reconciliation</t>
  </si>
  <si>
    <t>Total Paid to Date</t>
  </si>
  <si>
    <t>Remaining PE &amp; Sports Premium will be paid in full once allocation is finalised by DFE</t>
  </si>
  <si>
    <t>Remaining UIFSM paid in full in September</t>
  </si>
  <si>
    <t>We will continue to pay PP monthly</t>
  </si>
  <si>
    <t>De-delegation was taken in full in April</t>
  </si>
  <si>
    <t>We will continue to pay Sixth Form Funding monthly</t>
  </si>
  <si>
    <t>We will continue to pay HN place funding monthly</t>
  </si>
  <si>
    <t>Misc payments have been paid in full to date</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</si>
  <si>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</si>
  <si>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</si>
  <si>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</si>
  <si>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</si>
  <si>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</si>
  <si>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</si>
  <si>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</si>
  <si>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</si>
  <si>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</si>
  <si>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</si>
  <si>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</si>
  <si>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</si>
  <si>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</si>
  <si>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</si>
  <si>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</si>
  <si>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</si>
  <si>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</si>
  <si>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</si>
  <si>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</si>
  <si>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</si>
  <si>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</si>
  <si>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</si>
  <si>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</si>
  <si>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</si>
  <si>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</si>
  <si>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</si>
  <si>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</si>
  <si>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</si>
  <si>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</si>
  <si>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</si>
  <si>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</si>
  <si>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</si>
  <si>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</si>
  <si>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</si>
  <si>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</si>
  <si>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</si>
  <si>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</si>
  <si>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</si>
  <si>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</si>
  <si>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</si>
  <si>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</si>
  <si>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</si>
  <si>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</si>
  <si>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</si>
  <si>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</si>
  <si>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</si>
  <si>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</si>
  <si>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</si>
  <si>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</si>
  <si>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</si>
  <si>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</si>
  <si>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</si>
  <si>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</si>
  <si>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</si>
  <si>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</si>
  <si>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</si>
  <si>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</si>
  <si>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</si>
  <si>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</si>
  <si>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</si>
  <si>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</si>
  <si>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</si>
  <si>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</si>
  <si>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</si>
  <si>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</si>
  <si>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</si>
  <si>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</si>
  <si>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</si>
  <si>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</si>
  <si>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</si>
  <si>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</si>
  <si>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</si>
  <si>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</si>
  <si>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</si>
  <si>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</si>
  <si>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</si>
  <si>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</si>
  <si>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</si>
  <si>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</si>
  <si>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</si>
  <si>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</si>
  <si>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</si>
  <si>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</si>
  <si>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</si>
  <si>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</si>
  <si>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</si>
  <si>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</si>
  <si>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</si>
  <si>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</si>
  <si>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</si>
  <si>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</si>
  <si>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</si>
  <si>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</si>
  <si>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</si>
  <si>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</si>
  <si>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</si>
  <si>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</si>
  <si>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</si>
  <si>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</si>
  <si>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</si>
  <si>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</si>
  <si>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</si>
  <si>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</si>
  <si>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</si>
  <si>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</si>
  <si>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</si>
  <si>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</si>
  <si>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</si>
  <si>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</si>
  <si>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</si>
  <si>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</si>
  <si>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</si>
  <si>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</si>
  <si>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</si>
  <si>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</si>
  <si>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</si>
  <si>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</si>
  <si>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</si>
  <si>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</si>
  <si>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</si>
  <si>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</si>
  <si>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</si>
  <si>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</si>
  <si>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</si>
  <si>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</si>
  <si>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</si>
  <si>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</si>
  <si>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</si>
  <si>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</si>
  <si>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</si>
  <si>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</si>
  <si>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</si>
  <si>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</si>
  <si>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</si>
  <si>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</si>
  <si>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</si>
  <si>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</si>
  <si>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</si>
  <si>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</si>
  <si>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</si>
  <si>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</si>
  <si>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</si>
  <si>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</si>
  <si>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</si>
  <si>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</si>
  <si>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</si>
  <si>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</si>
  <si>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</si>
  <si>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</si>
  <si>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</si>
  <si>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</si>
  <si>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</si>
  <si>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</si>
  <si>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</si>
  <si>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</si>
  <si>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</si>
  <si>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</si>
  <si>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</si>
  <si>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</si>
  <si>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</si>
  <si>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</si>
  <si>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</si>
  <si>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</si>
  <si>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</si>
  <si>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</si>
  <si>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</si>
  <si>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</si>
  <si>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</si>
  <si>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</si>
  <si>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</si>
  <si>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</si>
  <si>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</si>
  <si>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</si>
  <si>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</si>
  <si>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</si>
  <si>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</si>
  <si>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</si>
  <si>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</si>
  <si>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</si>
  <si>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</si>
  <si>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</si>
  <si>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</si>
  <si>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</si>
  <si>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</si>
  <si>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</si>
  <si>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</si>
  <si>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</si>
  <si>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</si>
  <si>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</si>
  <si>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</si>
  <si>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</si>
  <si>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</si>
  <si>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</si>
  <si>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</si>
  <si>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</si>
  <si>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</si>
  <si>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</si>
  <si>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</si>
  <si>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</si>
  <si>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</si>
  <si>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</si>
  <si>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</si>
  <si>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</si>
  <si>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</si>
  <si>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</si>
  <si>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</si>
  <si>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</si>
  <si>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</si>
  <si>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</si>
  <si>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</si>
  <si>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</si>
  <si>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</si>
  <si>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</si>
  <si>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</si>
  <si>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</si>
  <si>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</si>
  <si>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</si>
  <si>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</si>
  <si>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</si>
  <si>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</si>
  <si>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</si>
  <si>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</si>
  <si>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</si>
  <si>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</si>
  <si>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</si>
  <si>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</si>
  <si>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</si>
  <si>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</si>
  <si>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</si>
  <si>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</si>
  <si>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</si>
  <si>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</si>
  <si>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</si>
  <si>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</si>
  <si>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</si>
  <si>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</si>
  <si>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</si>
  <si>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</si>
  <si>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</si>
  <si>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</si>
  <si>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</si>
  <si>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</si>
  <si>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</si>
  <si>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</si>
  <si>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</si>
  <si>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</si>
  <si>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</si>
  <si>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</si>
  <si>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</si>
  <si>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</si>
  <si>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</si>
  <si>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</si>
  <si>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</si>
  <si>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</si>
  <si>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</si>
  <si>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</si>
  <si>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</si>
  <si>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</si>
  <si>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</si>
  <si>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</si>
  <si>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</si>
  <si>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</si>
  <si>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</si>
  <si>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</si>
  <si>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</si>
  <si>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</si>
  <si>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</si>
  <si>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</si>
  <si>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</si>
  <si>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</si>
  <si>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</si>
  <si>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</si>
  <si>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</si>
  <si>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</si>
  <si>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</si>
  <si>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</si>
  <si>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</si>
  <si>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</si>
  <si>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</si>
  <si>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</si>
  <si>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</si>
  <si>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</si>
  <si>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</si>
  <si>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</si>
  <si>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</si>
  <si>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</si>
  <si>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</si>
  <si>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</si>
  <si>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</si>
  <si>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</si>
  <si>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</si>
  <si>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</si>
  <si>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</si>
  <si>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</si>
  <si>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</si>
  <si>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</si>
  <si>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</si>
  <si>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</si>
  <si>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</si>
  <si>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</si>
  <si>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</si>
  <si>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</si>
  <si>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</si>
  <si>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</si>
  <si>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</si>
  <si>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</si>
  <si>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</si>
  <si>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</si>
  <si>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</si>
  <si>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</si>
  <si>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</si>
  <si>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</si>
  <si>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</si>
  <si>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</si>
  <si>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</si>
  <si>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</si>
  <si>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</si>
  <si>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</si>
  <si>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</si>
  <si>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</si>
  <si>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</si>
  <si>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</si>
  <si>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</si>
  <si>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</si>
  <si>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</si>
  <si>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</si>
  <si>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</si>
  <si>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</si>
  <si>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</si>
  <si>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</si>
  <si>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</si>
  <si>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</si>
  <si>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</si>
  <si>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</si>
  <si>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</si>
  <si>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</si>
  <si>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</si>
  <si>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</si>
  <si>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</si>
  <si>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</si>
  <si>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</si>
  <si>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</si>
  <si>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</si>
  <si>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</si>
  <si>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</si>
  <si>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</si>
  <si>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</si>
  <si>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</si>
  <si>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</si>
  <si>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</si>
  <si>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</si>
  <si>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</si>
  <si>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</si>
  <si>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</si>
  <si>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</si>
  <si>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</si>
  <si>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</si>
  <si>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</si>
  <si>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</si>
  <si>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</si>
  <si>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</si>
  <si>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</si>
  <si>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</si>
  <si>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</si>
  <si>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</si>
  <si>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</si>
  <si>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</si>
  <si>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</si>
  <si>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</si>
  <si>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</si>
  <si>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</si>
  <si>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</si>
  <si>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</si>
  <si>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</si>
  <si>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</si>
  <si>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</si>
  <si>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</si>
  <si>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</si>
  <si>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</si>
  <si>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</si>
  <si>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</si>
  <si>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</si>
  <si>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</si>
  <si>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</si>
  <si>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</si>
  <si>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</si>
  <si>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</si>
  <si>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</si>
  <si>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</si>
  <si>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</si>
  <si>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</si>
  <si>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</si>
  <si>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</si>
  <si>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</si>
  <si>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</si>
  <si>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</si>
  <si>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</si>
  <si>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</si>
  <si>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</si>
  <si>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</si>
  <si>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</si>
  <si>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</si>
  <si>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</si>
  <si>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</si>
  <si>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</si>
  <si>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</si>
  <si>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</si>
  <si>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</si>
  <si>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</si>
  <si>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</si>
  <si>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</si>
  <si>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</si>
  <si>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Fudning Source</t>
  </si>
  <si>
    <t>Total Payments</t>
  </si>
  <si>
    <t>Total Credits</t>
  </si>
  <si>
    <t>TPG/TPECG</t>
  </si>
  <si>
    <t>Post 16</t>
  </si>
  <si>
    <t>HN Places</t>
  </si>
  <si>
    <t>Dedel</t>
  </si>
  <si>
    <t>HN TopUps</t>
  </si>
  <si>
    <t>Salaries</t>
  </si>
  <si>
    <t>11294/543965</t>
  </si>
  <si>
    <t>10162/516500</t>
  </si>
  <si>
    <t>Grants</t>
  </si>
  <si>
    <t>FY20/22</t>
  </si>
  <si>
    <t>FY20/23</t>
  </si>
  <si>
    <t>FY20/24</t>
  </si>
  <si>
    <t>FY20/25</t>
  </si>
  <si>
    <t>FY20/26</t>
  </si>
  <si>
    <t>FY20/27</t>
  </si>
  <si>
    <t>FY20/28</t>
  </si>
  <si>
    <t>FY20/29</t>
  </si>
  <si>
    <t>FY20/30</t>
  </si>
  <si>
    <t>FY20/31</t>
  </si>
  <si>
    <t>FY20/32</t>
  </si>
  <si>
    <t>FY20/33</t>
  </si>
  <si>
    <t>FY20/34</t>
  </si>
  <si>
    <t>FY20/35</t>
  </si>
  <si>
    <t>FY20/36</t>
  </si>
  <si>
    <t>FY20/37</t>
  </si>
  <si>
    <t>FY20/38</t>
  </si>
  <si>
    <t>FY20/39</t>
  </si>
  <si>
    <t>FY20/40</t>
  </si>
  <si>
    <t>FY20/41</t>
  </si>
  <si>
    <t>FY20/42</t>
  </si>
  <si>
    <t>FY20/43</t>
  </si>
  <si>
    <t>FY20/44</t>
  </si>
  <si>
    <t>FY20/45</t>
  </si>
  <si>
    <t>FY20/46</t>
  </si>
  <si>
    <t>FY20/47</t>
  </si>
  <si>
    <t>FY20/48</t>
  </si>
  <si>
    <t>FY20/49</t>
  </si>
  <si>
    <t>FY20/50</t>
  </si>
  <si>
    <t>FY20/51</t>
  </si>
  <si>
    <t>FY20/52</t>
  </si>
  <si>
    <t>FY20/53</t>
  </si>
  <si>
    <t>FY20/54</t>
  </si>
  <si>
    <t>FY20/55</t>
  </si>
  <si>
    <t>FY20/56</t>
  </si>
  <si>
    <t>FY20/57</t>
  </si>
  <si>
    <t>FY20/58</t>
  </si>
  <si>
    <t>FY20/59</t>
  </si>
  <si>
    <t>FY20/60</t>
  </si>
  <si>
    <t>FY20/61</t>
  </si>
  <si>
    <t>FY20/62</t>
  </si>
  <si>
    <t>FY20/63</t>
  </si>
  <si>
    <t>FY20/64</t>
  </si>
  <si>
    <t>FY20/65</t>
  </si>
  <si>
    <t>FY20/66</t>
  </si>
  <si>
    <t>FY20/67</t>
  </si>
  <si>
    <t>FY20/68</t>
  </si>
  <si>
    <t>FY20/69</t>
  </si>
  <si>
    <t>FY20/70</t>
  </si>
  <si>
    <t>FY20/71</t>
  </si>
  <si>
    <t>FY20/72</t>
  </si>
  <si>
    <t>FY20/73</t>
  </si>
  <si>
    <t>FY20/74</t>
  </si>
  <si>
    <t>FY20/75</t>
  </si>
  <si>
    <t>FY20/76</t>
  </si>
  <si>
    <t>FY20/77</t>
  </si>
  <si>
    <t>FY20/78</t>
  </si>
  <si>
    <t>FY20/79</t>
  </si>
  <si>
    <t>Sal</t>
  </si>
  <si>
    <t>CHECK ALL TRANS</t>
  </si>
  <si>
    <t>TOTAL ALL SCHOOLS</t>
  </si>
  <si>
    <t>Fudnig Type</t>
  </si>
  <si>
    <t>date</t>
  </si>
  <si>
    <t>School Name</t>
  </si>
  <si>
    <t>Total Funding</t>
  </si>
  <si>
    <t>YE</t>
  </si>
  <si>
    <t>Type1</t>
  </si>
  <si>
    <t>Type2</t>
  </si>
  <si>
    <t>(All)</t>
  </si>
  <si>
    <t>Column Labels</t>
  </si>
  <si>
    <t>Sum of Amount</t>
  </si>
  <si>
    <t>Payment system</t>
  </si>
  <si>
    <t>New</t>
  </si>
  <si>
    <t>OLD</t>
  </si>
  <si>
    <t>*These are figures for all schools using new system. 23 Schools will not.</t>
  </si>
  <si>
    <t>PIVOT (NEW SYSTEM SCHOOLS ONLY)</t>
  </si>
  <si>
    <t>Individula Rec Sheets</t>
  </si>
  <si>
    <t>FROM UPLOAD SHEETS</t>
  </si>
  <si>
    <t>TOTAL PAYMENT TO BANK IN SEPTEMBER</t>
  </si>
  <si>
    <t>Remaining DFC paid in full in September</t>
  </si>
  <si>
    <t>We will continue to pay HN Top Up funding monthly</t>
  </si>
  <si>
    <t>Budget share will be paid monthly. 1/13th per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</si>
</sst>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theme="4" tint="-0.499984740745262"/>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5" tint="-0.499984740745262"/>
      </left>
      <right/>
      <top style="double">
        <color theme="9" tint="-0.24994659260841701"/>
      </top>
      <bottom style="double">
        <color theme="5" tint="-0.499984740745262"/>
      </bottom>
      <diagonal/>
    </border>
    <border>
      <left/>
      <right style="double">
        <color theme="5" tint="-0.499984740745262"/>
      </right>
      <top style="double">
        <color theme="9" tint="-0.24994659260841701"/>
      </top>
      <bottom style="double">
        <color theme="5" tint="-0.499984740745262"/>
      </bottom>
      <diagonal/>
    </border>
    <border>
      <left style="double">
        <color theme="9" tint="-0.24994659260841701"/>
      </left>
      <right/>
      <top style="double">
        <color theme="9" tint="-0.24994659260841701"/>
      </top>
      <bottom/>
      <diagonal/>
    </border>
    <border>
      <left/>
      <right style="double">
        <color theme="9" tint="-0.24994659260841701"/>
      </right>
      <top style="double">
        <color theme="9" tint="-0.24994659260841701"/>
      </top>
      <bottom/>
      <diagonal/>
    </border>
    <border>
      <left/>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style="thin">
        <color theme="9" tint="-0.24994659260841701"/>
      </top>
      <bottom style="double">
        <color theme="9" tint="-0.24994659260841701"/>
      </bottom>
      <diagonal/>
    </border>
    <border>
      <left/>
      <right/>
      <top style="thin">
        <color theme="9" tint="-0.24994659260841701"/>
      </top>
      <bottom style="double">
        <color theme="9" tint="-0.24994659260841701"/>
      </bottom>
      <diagonal/>
    </border>
    <border>
      <left/>
      <right style="double">
        <color theme="9" tint="-0.24994659260841701"/>
      </right>
      <top style="thin">
        <color theme="9" tint="-0.24994659260841701"/>
      </top>
      <bottom style="double">
        <color theme="9" tint="-0.24994659260841701"/>
      </bottom>
      <diagonal/>
    </border>
    <border>
      <left/>
      <right/>
      <top/>
      <bottom style="double">
        <color theme="5" tint="-0.499984740745262"/>
      </bottom>
      <diagonal/>
    </border>
    <border>
      <left/>
      <right style="double">
        <color theme="5" tint="-0.499984740745262"/>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22">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Alignment="1">
      <alignment wrapText="1"/>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0" fontId="3" fillId="4" borderId="30" xfId="0" applyFont="1" applyFill="1" applyBorder="1" applyAlignment="1">
      <alignment vertical="center" wrapText="1"/>
    </xf>
    <xf numFmtId="43" fontId="3" fillId="4" borderId="31" xfId="1" applyFont="1" applyFill="1" applyBorder="1" applyAlignment="1">
      <alignment vertical="center" wrapText="1"/>
    </xf>
    <xf numFmtId="0" fontId="3" fillId="4" borderId="31" xfId="0" applyFont="1" applyFill="1" applyBorder="1" applyAlignment="1">
      <alignment vertical="center" wrapText="1"/>
    </xf>
    <xf numFmtId="0" fontId="3" fillId="4" borderId="32" xfId="0" applyFont="1" applyFill="1" applyBorder="1" applyAlignment="1">
      <alignment vertical="center" wrapText="1"/>
    </xf>
    <xf numFmtId="8" fontId="0" fillId="17" borderId="0" xfId="5" applyNumberFormat="1" applyFont="1" applyFill="1"/>
    <xf numFmtId="8" fontId="0" fillId="6" borderId="0" xfId="0" applyNumberForma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4" xfId="0" applyBorder="1" applyAlignment="1"/>
    <xf numFmtId="0" fontId="0" fillId="0" borderId="45" xfId="0" applyBorder="1" applyAlignment="1"/>
    <xf numFmtId="0" fontId="0" fillId="0" borderId="13" xfId="0" applyBorder="1" applyAlignment="1"/>
    <xf numFmtId="0" fontId="0" fillId="0" borderId="46"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8" fontId="0" fillId="5" borderId="0" xfId="0" applyNumberForma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7"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8" xfId="0" applyFont="1" applyFill="1" applyBorder="1" applyAlignment="1">
      <alignment vertical="center" wrapText="1"/>
    </xf>
    <xf numFmtId="0" fontId="16" fillId="11" borderId="28" xfId="0" applyFont="1" applyFill="1" applyBorder="1" applyAlignment="1">
      <alignment vertical="center" wrapText="1"/>
    </xf>
    <xf numFmtId="0" fontId="16" fillId="23" borderId="27" xfId="0" applyFont="1" applyFill="1" applyBorder="1" applyAlignment="1">
      <alignment vertical="center" wrapText="1"/>
    </xf>
    <xf numFmtId="0" fontId="16" fillId="23" borderId="29" xfId="0" applyFont="1" applyFill="1" applyBorder="1" applyAlignment="1">
      <alignment vertical="center" wrapText="1"/>
    </xf>
    <xf numFmtId="8" fontId="0" fillId="23" borderId="34" xfId="5" applyNumberFormat="1" applyFont="1" applyFill="1" applyBorder="1"/>
    <xf numFmtId="8" fontId="0" fillId="23" borderId="0" xfId="5" applyNumberFormat="1" applyFont="1" applyFill="1" applyBorder="1"/>
    <xf numFmtId="8" fontId="0" fillId="23" borderId="59" xfId="5" applyNumberFormat="1" applyFont="1" applyFill="1" applyBorder="1"/>
    <xf numFmtId="0" fontId="16" fillId="11" borderId="27" xfId="0" applyFont="1" applyFill="1" applyBorder="1" applyAlignment="1">
      <alignment vertical="center" wrapText="1"/>
    </xf>
    <xf numFmtId="0" fontId="16" fillId="11" borderId="29" xfId="0" applyFont="1" applyFill="1" applyBorder="1" applyAlignment="1">
      <alignment vertical="center" wrapText="1"/>
    </xf>
    <xf numFmtId="8" fontId="0" fillId="11" borderId="34" xfId="5" applyNumberFormat="1" applyFont="1" applyFill="1" applyBorder="1"/>
    <xf numFmtId="8" fontId="0" fillId="11" borderId="0" xfId="5" applyNumberFormat="1" applyFont="1" applyFill="1" applyBorder="1"/>
    <xf numFmtId="8" fontId="0" fillId="11" borderId="59"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44" fontId="0" fillId="5" borderId="0" xfId="0" applyNumberForma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8" fontId="1" fillId="0" borderId="0" xfId="5" applyNumberFormat="1" applyFont="1"/>
    <xf numFmtId="8" fontId="3" fillId="0" borderId="2" xfId="5" applyNumberFormat="1" applyFont="1" applyBorder="1"/>
    <xf numFmtId="8" fontId="3" fillId="0" borderId="4" xfId="5" applyNumberFormat="1" applyFont="1" applyBorder="1"/>
    <xf numFmtId="0" fontId="3" fillId="26" borderId="7" xfId="0" applyFont="1" applyFill="1" applyBorder="1"/>
    <xf numFmtId="0" fontId="0" fillId="26" borderId="9" xfId="0" applyFill="1" applyBorder="1"/>
    <xf numFmtId="0" fontId="3" fillId="26" borderId="38" xfId="0" applyFont="1" applyFill="1" applyBorder="1"/>
    <xf numFmtId="0" fontId="27" fillId="26" borderId="39" xfId="0" applyFont="1" applyFill="1" applyBorder="1"/>
    <xf numFmtId="0" fontId="0" fillId="0" borderId="38" xfId="0" applyBorder="1"/>
    <xf numFmtId="0" fontId="0" fillId="0" borderId="39" xfId="0" applyBorder="1"/>
    <xf numFmtId="8" fontId="20" fillId="0" borderId="38" xfId="5" applyNumberFormat="1" applyFont="1" applyBorder="1"/>
    <xf numFmtId="8" fontId="20" fillId="0" borderId="39" xfId="5" applyNumberFormat="1" applyFont="1" applyBorder="1"/>
    <xf numFmtId="44" fontId="0" fillId="0" borderId="39" xfId="0" applyNumberFormat="1" applyBorder="1"/>
    <xf numFmtId="8" fontId="0" fillId="0" borderId="38" xfId="5" applyNumberFormat="1" applyFont="1" applyBorder="1"/>
    <xf numFmtId="8" fontId="0" fillId="0" borderId="39" xfId="5" applyNumberFormat="1" applyFont="1" applyBorder="1"/>
    <xf numFmtId="8" fontId="3" fillId="0" borderId="60" xfId="5" applyNumberFormat="1" applyFont="1" applyBorder="1"/>
    <xf numFmtId="8" fontId="3" fillId="0" borderId="61" xfId="5" applyNumberFormat="1" applyFont="1" applyBorder="1"/>
    <xf numFmtId="0" fontId="18" fillId="0" borderId="15" xfId="0" applyFont="1" applyBorder="1"/>
    <xf numFmtId="0" fontId="27" fillId="21" borderId="15" xfId="0" applyFont="1" applyFill="1" applyBorder="1"/>
    <xf numFmtId="0" fontId="3" fillId="26"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8" fontId="0" fillId="0" borderId="15" xfId="0" applyNumberFormat="1" applyBorder="1"/>
    <xf numFmtId="43" fontId="0" fillId="0" borderId="15" xfId="0" applyNumberFormat="1" applyBorder="1"/>
    <xf numFmtId="0" fontId="0" fillId="2" borderId="15" xfId="0" applyFill="1" applyBorder="1"/>
    <xf numFmtId="44" fontId="0" fillId="2" borderId="15" xfId="0" applyNumberFormat="1" applyFill="1" applyBorder="1"/>
    <xf numFmtId="43" fontId="0" fillId="2" borderId="15" xfId="0" applyNumberFormat="1" applyFill="1" applyBorder="1"/>
    <xf numFmtId="44" fontId="0" fillId="0" borderId="15" xfId="0" applyNumberFormat="1" applyBorder="1"/>
    <xf numFmtId="0" fontId="0" fillId="0" borderId="62" xfId="0" applyFill="1" applyBorder="1"/>
    <xf numFmtId="171" fontId="0" fillId="0" borderId="0" xfId="0" applyNumberFormat="1"/>
    <xf numFmtId="0" fontId="3" fillId="0" borderId="62" xfId="0" applyFont="1" applyFill="1" applyBorder="1"/>
    <xf numFmtId="0" fontId="3" fillId="0" borderId="63" xfId="0" applyFont="1" applyBorder="1"/>
    <xf numFmtId="171" fontId="0" fillId="0" borderId="15" xfId="5" applyNumberFormat="1" applyFont="1" applyBorder="1"/>
    <xf numFmtId="171" fontId="0" fillId="0" borderId="15" xfId="5" applyNumberFormat="1" applyFont="1" applyFill="1" applyBorder="1" applyProtection="1"/>
    <xf numFmtId="2" fontId="20" fillId="2" borderId="0" xfId="0" applyNumberFormat="1" applyFont="1" applyFill="1" applyProtection="1">
      <protection locked="0"/>
    </xf>
    <xf numFmtId="0" fontId="0" fillId="0" borderId="0" xfId="0" applyAlignment="1">
      <alignment horizontal="left"/>
    </xf>
    <xf numFmtId="0" fontId="27" fillId="0" borderId="0" xfId="0" applyFont="1" applyAlignment="1">
      <alignment horizontal="right"/>
    </xf>
    <xf numFmtId="8" fontId="27" fillId="0" borderId="0" xfId="0" applyNumberFormat="1" applyFont="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0" fillId="0" borderId="2" xfId="0" applyBorder="1" applyAlignment="1"/>
    <xf numFmtId="0" fontId="0" fillId="0" borderId="4" xfId="0" applyBorder="1" applyAlignment="1"/>
    <xf numFmtId="0" fontId="3" fillId="21" borderId="0" xfId="0" applyFont="1" applyFill="1" applyAlignment="1"/>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30" fillId="17" borderId="50" xfId="0" applyFont="1" applyFill="1" applyBorder="1" applyAlignment="1" applyProtection="1">
      <alignment horizontal="center" vertical="center" wrapText="1"/>
      <protection locked="0"/>
    </xf>
    <xf numFmtId="0" fontId="30" fillId="17" borderId="52" xfId="0" applyFont="1" applyFill="1" applyBorder="1" applyAlignment="1" applyProtection="1">
      <alignment horizontal="center" vertical="center" wrapText="1"/>
      <protection locked="0"/>
    </xf>
    <xf numFmtId="0" fontId="30" fillId="17" borderId="51"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30" fillId="17" borderId="54" xfId="0" applyFont="1" applyFill="1" applyBorder="1" applyAlignment="1" applyProtection="1">
      <alignment horizontal="center" vertical="center" wrapText="1"/>
      <protection locked="0"/>
    </xf>
    <xf numFmtId="0" fontId="29" fillId="0" borderId="55" xfId="0" applyFont="1" applyBorder="1" applyAlignment="1">
      <alignment horizontal="center"/>
    </xf>
    <xf numFmtId="0" fontId="29" fillId="0" borderId="56" xfId="0" applyFont="1" applyBorder="1" applyAlignment="1">
      <alignment horizontal="center"/>
    </xf>
    <xf numFmtId="0" fontId="29" fillId="0" borderId="57" xfId="0" applyFont="1" applyBorder="1" applyAlignment="1">
      <alignment horizontal="center"/>
    </xf>
    <xf numFmtId="0" fontId="0" fillId="0" borderId="48" xfId="0" applyFill="1" applyBorder="1" applyAlignment="1">
      <alignment horizontal="center"/>
    </xf>
    <xf numFmtId="0" fontId="0" fillId="0" borderId="49" xfId="0" applyFill="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58" xfId="2" applyNumberFormat="1" applyFont="1" applyFill="1" applyBorder="1" applyAlignment="1">
      <alignment horizontal="center"/>
    </xf>
    <xf numFmtId="0" fontId="3" fillId="10" borderId="58" xfId="0" applyFont="1" applyFill="1" applyBorder="1" applyAlignment="1">
      <alignment horizontal="center"/>
    </xf>
    <xf numFmtId="10" fontId="0" fillId="25" borderId="58" xfId="2" applyNumberFormat="1" applyFont="1" applyFill="1" applyBorder="1" applyAlignment="1"/>
    <xf numFmtId="0" fontId="0" fillId="25" borderId="58"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58" xfId="2" applyNumberFormat="1" applyFont="1" applyBorder="1" applyAlignment="1"/>
    <xf numFmtId="0" fontId="0" fillId="0" borderId="58"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9" fontId="3" fillId="0" borderId="43" xfId="2" applyFont="1" applyBorder="1" applyAlignment="1">
      <alignment horizontal="center"/>
    </xf>
    <xf numFmtId="0" fontId="0" fillId="0" borderId="0" xfId="0" applyAlignment="1">
      <alignment horizontal="left"/>
    </xf>
    <xf numFmtId="10" fontId="3" fillId="11" borderId="58" xfId="2" applyNumberFormat="1" applyFont="1" applyFill="1" applyBorder="1" applyAlignment="1">
      <alignment horizontal="center"/>
    </xf>
    <xf numFmtId="0" fontId="3" fillId="11" borderId="58" xfId="0"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45" xfId="0" applyBorder="1" applyAlignment="1">
      <alignment horizontal="center"/>
    </xf>
    <xf numFmtId="0" fontId="0" fillId="0" borderId="13" xfId="0"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cellXfs>
  <cellStyles count="12">
    <cellStyle name="Comma" xfId="1" builtinId="3"/>
    <cellStyle name="Comma 2" xfId="8"/>
    <cellStyle name="Comma 4" xfId="6"/>
    <cellStyle name="Comma 4 2" xfId="10"/>
    <cellStyle name="Comma 4 3" xfId="11"/>
    <cellStyle name="Currency" xfId="5" builtinId="4"/>
    <cellStyle name="Currency 2" xfId="9"/>
    <cellStyle name="Hyperlink" xfId="7" builtinId="8"/>
    <cellStyle name="Normal" xfId="0" builtinId="0"/>
    <cellStyle name="Normal 2 10" xfId="4"/>
    <cellStyle name="Normal 82" xfId="3"/>
    <cellStyle name="Percent" xfId="2" builtinId="5"/>
  </cellStyles>
  <dxfs count="95">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patternType="none">
          <bgColor auto="1"/>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102" Type="http://schemas.openxmlformats.org/officeDocument/2006/relationships/externalLink" Target="externalLinks/externalLink67.xml"/><Relationship Id="rId110" Type="http://schemas.openxmlformats.org/officeDocument/2006/relationships/pivotCacheDefinition" Target="pivotCache/pivotCacheDefinition1.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103" Type="http://schemas.openxmlformats.org/officeDocument/2006/relationships/externalLink" Target="externalLinks/externalLink68.xml"/><Relationship Id="rId108"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sheetData sheetId="14">
        <row r="4">
          <cell r="A4">
            <v>101257</v>
          </cell>
        </row>
      </sheetData>
      <sheetData sheetId="15">
        <row r="4">
          <cell r="F4">
            <v>1</v>
          </cell>
        </row>
      </sheetData>
      <sheetData sheetId="16"/>
      <sheetData sheetId="17">
        <row r="4">
          <cell r="E4">
            <v>0</v>
          </cell>
        </row>
      </sheetData>
      <sheetData sheetId="18"/>
      <sheetData sheetId="19"/>
      <sheetData sheetId="20"/>
      <sheetData sheetId="21"/>
      <sheetData sheetId="22">
        <row r="59">
          <cell r="C59">
            <v>1.4999999999999999E-2</v>
          </cell>
        </row>
      </sheetData>
      <sheetData sheetId="23"/>
      <sheetData sheetId="24"/>
      <sheetData sheetId="25">
        <row r="4">
          <cell r="D4">
            <v>374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K1" t="str">
            <v>12-13 Adjusted SBS</v>
          </cell>
        </row>
      </sheetData>
      <sheetData sheetId="24">
        <row r="1">
          <cell r="A1" t="str">
            <v>URN</v>
          </cell>
        </row>
      </sheetData>
      <sheetData sheetId="25"/>
      <sheetData sheetId="26">
        <row r="4">
          <cell r="K4">
            <v>1</v>
          </cell>
        </row>
      </sheetData>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ow r="21">
          <cell r="B21">
            <v>38583898.554800384</v>
          </cell>
        </row>
      </sheetData>
      <sheetData sheetId="10"/>
      <sheetData sheetId="11"/>
      <sheetData sheetId="12"/>
      <sheetData sheetId="13">
        <row r="40">
          <cell r="B40">
            <v>3498</v>
          </cell>
        </row>
      </sheetData>
      <sheetData sheetId="14">
        <row r="37">
          <cell r="B37">
            <v>41040.5</v>
          </cell>
        </row>
      </sheetData>
      <sheetData sheetId="15"/>
      <sheetData sheetId="16">
        <row r="2">
          <cell r="A2" t="str">
            <v>Select LA</v>
          </cell>
        </row>
      </sheetData>
      <sheetData sheetId="1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9">
          <cell r="R9">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089.608056134261" createdVersion="6" refreshedVersion="6" minRefreshableVersion="3" recordCount="1199">
  <cacheSource type="worksheet">
    <worksheetSource ref="A1:S1200" sheet="Sept All Transactions"/>
  </cacheSource>
  <cacheFields count="19">
    <cacheField name="Fudnig Type" numFmtId="0">
      <sharedItems count="8">
        <s v="TPG"/>
        <s v="PPG"/>
        <s v="POST16"/>
        <s v="HIGH NEEDS PLACES"/>
        <s v="APT"/>
        <s v="GRANTS"/>
        <s v="High Needs topups"/>
        <s v="Salaries"/>
      </sharedItems>
    </cacheField>
    <cacheField name="version" numFmtId="0">
      <sharedItems containsBlank="1"/>
    </cacheField>
    <cacheField name="date" numFmtId="0">
      <sharedItems containsNonDate="0" containsDate="1" containsString="0" containsBlank="1" minDate="2020-07-10T00:00:00" maxDate="2020-07-22T00:00:00"/>
    </cacheField>
    <cacheField name="DfE Number" numFmtId="0">
      <sharedItems containsSemiMixedTypes="0" containsString="0" containsNumber="1" containsInteger="1" minValue="3021000" maxValue="3027010"/>
    </cacheField>
    <cacheField name="School Name" numFmtId="0">
      <sharedItems count="124">
        <s v="BEYA"/>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Alma Primary"/>
        <s v="Archer Academy"/>
        <s v="ARK Pioneer Academy"/>
        <s v="Ashmole Academy"/>
        <s v="Ashmole Primary School"/>
        <s v="Bishop Douglass Academy"/>
        <s v="Broadfields Primary School"/>
        <s v="Child's Hill Academy"/>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London Academy"/>
        <s v="Mill Hill County High School"/>
        <s v="Millbrook Park CE Primary School"/>
        <s v="Parkfield Primary School"/>
        <s v="Queen Elizabeth's Girls' School"/>
        <s v="Rimon Jewish Primary School"/>
        <s v="Sacks Morasha Academy"/>
        <s v="Saracens High School"/>
        <s v="St Andrew the Apostle Greek Orthodox School"/>
        <s v="Summerside Primary Academy"/>
        <s v="Totteridge Academy"/>
        <s v="Whitefield School"/>
        <s v="Wren Academy"/>
      </sharedItems>
    </cacheField>
    <cacheField name="Academy" numFmtId="0">
      <sharedItems containsBlank="1" count="4">
        <s v="M"/>
        <s v="A"/>
        <m/>
        <s v="3520..I03.Au20" u="1"/>
      </sharedItems>
    </cacheField>
    <cacheField name="Total Funding" numFmtId="0">
      <sharedItems containsString="0" containsBlank="1" containsNumber="1" minValue="310" maxValue="7347993.4399999985"/>
    </cacheField>
    <cacheField name="YE" numFmtId="0">
      <sharedItems/>
    </cacheField>
    <cacheField name="BLANK" numFmtId="0">
      <sharedItems containsNonDate="0" containsString="0" containsBlank="1"/>
    </cacheField>
    <cacheField name="CC/GL" numFmtId="0">
      <sharedItems containsBlank="1"/>
    </cacheField>
    <cacheField name="Supplier" numFmtId="0">
      <sharedItems containsString="0" containsBlank="1" containsNumber="1" containsInteger="1" minValue="105221" maxValue="400159"/>
    </cacheField>
    <cacheField name="CFR" numFmtId="0">
      <sharedItems containsBlank="1"/>
    </cacheField>
    <cacheField name="Type1" numFmtId="0">
      <sharedItems/>
    </cacheField>
    <cacheField name="Type2" numFmtId="0">
      <sharedItems/>
    </cacheField>
    <cacheField name="Phase" numFmtId="0">
      <sharedItems containsBlank="1"/>
    </cacheField>
    <cacheField name="CC" numFmtId="0">
      <sharedItems containsString="0" containsBlank="1" containsNumber="1" containsInteger="1" minValue="10161" maxValue="11510"/>
    </cacheField>
    <cacheField name="GL" numFmtId="0">
      <sharedItems containsString="0" containsBlank="1" containsNumber="1" containsInteger="1" minValue="516500" maxValue="543965"/>
    </cacheField>
    <cacheField name="Amount" numFmtId="0">
      <sharedItems containsString="0" containsBlank="1" containsNumber="1" minValue="-1910686.49" maxValue="1446420.9753846147"/>
    </cacheField>
    <cacheField name="Payment system" numFmtId="0">
      <sharedItems count="2">
        <s v="OLD"/>
        <s v="New"/>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9">
  <r>
    <x v="0"/>
    <s v="V3.2"/>
    <d v="2020-07-10T00:00:00"/>
    <n v="3021000"/>
    <x v="0"/>
    <x v="0"/>
    <n v="2630"/>
    <s v="FY20/21"/>
    <m/>
    <s v="11294/543965"/>
    <n v="400102"/>
    <s v="I01"/>
    <s v="TPG"/>
    <s v="TPG"/>
    <s v="Nursery"/>
    <n v="11294"/>
    <n v="543965"/>
    <n v="1511.6"/>
    <x v="0"/>
  </r>
  <r>
    <x v="0"/>
    <s v="V3.3"/>
    <d v="2020-07-11T00:00:00"/>
    <n v="3021001"/>
    <x v="0"/>
    <x v="0"/>
    <n v="2328"/>
    <s v="FY20/21"/>
    <m/>
    <s v="11294/543965"/>
    <n v="400102"/>
    <s v="I01"/>
    <s v="TPG"/>
    <s v="TPG"/>
    <s v="Nursery"/>
    <n v="11294"/>
    <n v="543965"/>
    <n v="1340.94"/>
    <x v="0"/>
  </r>
  <r>
    <x v="0"/>
    <s v="V3.2"/>
    <d v="2020-07-12T00:00:00"/>
    <n v="3021003"/>
    <x v="0"/>
    <x v="0"/>
    <n v="2717"/>
    <s v="FY20/21"/>
    <m/>
    <s v="11294/543965"/>
    <n v="400102"/>
    <s v="I01"/>
    <s v="TPG"/>
    <s v="TPG"/>
    <s v="Nursery"/>
    <n v="11294"/>
    <n v="543965"/>
    <n v="1608.71"/>
    <x v="0"/>
  </r>
  <r>
    <x v="0"/>
    <s v="V3.1"/>
    <d v="2020-07-13T00:00:00"/>
    <n v="3021002"/>
    <x v="1"/>
    <x v="0"/>
    <n v="2178"/>
    <s v="FY20/21"/>
    <m/>
    <s v="11294/543965"/>
    <n v="400072"/>
    <s v="I01"/>
    <s v="TPG"/>
    <s v="TPG"/>
    <s v="Nursery"/>
    <n v="11294"/>
    <n v="543965"/>
    <n v="1358.49"/>
    <x v="0"/>
  </r>
  <r>
    <x v="0"/>
    <s v="V3.1"/>
    <d v="2020-07-15T00:00:00"/>
    <n v="3023520"/>
    <x v="2"/>
    <x v="0"/>
    <n v="9055"/>
    <s v="FY20/21"/>
    <m/>
    <s v="11294/543965"/>
    <n v="400125"/>
    <s v="I01"/>
    <s v="TPG"/>
    <s v="TPG"/>
    <s v="Primary"/>
    <n v="11294"/>
    <n v="543965"/>
    <n v="7660.42"/>
    <x v="1"/>
  </r>
  <r>
    <x v="0"/>
    <s v="V3.1"/>
    <d v="2020-07-15T00:00:00"/>
    <n v="3023300"/>
    <x v="3"/>
    <x v="0"/>
    <n v="3795"/>
    <s v="FY20/21"/>
    <m/>
    <s v="11294/543965"/>
    <n v="400069"/>
    <s v="I01"/>
    <s v="TPG"/>
    <s v="TPG"/>
    <s v="Primary"/>
    <n v="11294"/>
    <n v="543965"/>
    <n v="2321.4000000000005"/>
    <x v="1"/>
  </r>
  <r>
    <x v="0"/>
    <s v="V3.1"/>
    <d v="2020-07-15T00:00:00"/>
    <n v="3023317"/>
    <x v="4"/>
    <x v="0"/>
    <n v="5778"/>
    <s v="FY20/21"/>
    <m/>
    <s v="11294/543965"/>
    <n v="400015"/>
    <s v="I01"/>
    <s v="TPG"/>
    <s v="TPG"/>
    <s v="Primary"/>
    <n v="11294"/>
    <n v="543965"/>
    <n v="3419.94"/>
    <x v="0"/>
  </r>
  <r>
    <x v="0"/>
    <s v="V3.1"/>
    <d v="2020-07-15T00:00:00"/>
    <n v="3023500"/>
    <x v="5"/>
    <x v="0"/>
    <n v="3773"/>
    <s v="FY20/21"/>
    <m/>
    <s v="11294/543965"/>
    <n v="400023"/>
    <s v="I01"/>
    <s v="TPG"/>
    <s v="TPG"/>
    <s v="Primary"/>
    <n v="11294"/>
    <n v="543965"/>
    <n v="2315.2400000000002"/>
    <x v="0"/>
  </r>
  <r>
    <x v="0"/>
    <s v="V3.1"/>
    <d v="2020-07-15T00:00:00"/>
    <n v="3023514"/>
    <x v="6"/>
    <x v="0"/>
    <n v="4463"/>
    <s v="FY20/21"/>
    <m/>
    <s v="11294/543965"/>
    <n v="400107"/>
    <s v="I01"/>
    <s v="TPG"/>
    <s v="TPG"/>
    <s v="Primary"/>
    <n v="11294"/>
    <n v="543965"/>
    <n v="2713.79"/>
    <x v="0"/>
  </r>
  <r>
    <x v="0"/>
    <s v="V3.1"/>
    <d v="2020-07-15T00:00:00"/>
    <n v="3022002"/>
    <x v="7"/>
    <x v="0"/>
    <n v="10155"/>
    <s v="FY20/21"/>
    <m/>
    <s v="11294/543965"/>
    <n v="400005"/>
    <s v="I01"/>
    <s v="TPG"/>
    <s v="TPG"/>
    <s v="Primary"/>
    <n v="11294"/>
    <n v="543965"/>
    <n v="-531.46999999999935"/>
    <x v="1"/>
  </r>
  <r>
    <x v="0"/>
    <s v="V3.1"/>
    <d v="2020-07-15T00:00:00"/>
    <n v="3022079"/>
    <x v="8"/>
    <x v="0"/>
    <n v="11352"/>
    <s v="FY20/21"/>
    <m/>
    <s v="11294/543965"/>
    <n v="400070"/>
    <s v="I01"/>
    <s v="TPG"/>
    <s v="TPG"/>
    <s v="Primary"/>
    <n v="11294"/>
    <n v="543965"/>
    <n v="5700.66"/>
    <x v="0"/>
  </r>
  <r>
    <x v="0"/>
    <s v="V3.1"/>
    <d v="2020-07-15T00:00:00"/>
    <n v="3023524"/>
    <x v="9"/>
    <x v="0"/>
    <n v="4657"/>
    <s v="FY20/21"/>
    <m/>
    <s v="11294/543965"/>
    <n v="400150"/>
    <s v="I01"/>
    <s v="TPG"/>
    <s v="TPG"/>
    <s v="Primary"/>
    <n v="11294"/>
    <n v="543965"/>
    <n v="3454.72"/>
    <x v="0"/>
  </r>
  <r>
    <x v="0"/>
    <s v="V3.1"/>
    <d v="2020-07-15T00:00:00"/>
    <n v="3022003"/>
    <x v="10"/>
    <x v="0"/>
    <n v="9163"/>
    <s v="FY20/21"/>
    <m/>
    <s v="11294/543965"/>
    <n v="400051"/>
    <s v="I01"/>
    <s v="TPG"/>
    <s v="TPG"/>
    <s v="Primary"/>
    <n v="11294"/>
    <n v="543965"/>
    <n v="5394.64"/>
    <x v="1"/>
  </r>
  <r>
    <x v="0"/>
    <s v="V3.1"/>
    <d v="2020-07-15T00:00:00"/>
    <n v="3023511"/>
    <x v="11"/>
    <x v="0"/>
    <n v="9228"/>
    <s v="FY20/21"/>
    <m/>
    <s v="11294/543965"/>
    <n v="400024"/>
    <s v="I01"/>
    <s v="TPG"/>
    <s v="TPG"/>
    <s v="Primary"/>
    <n v="11294"/>
    <n v="543965"/>
    <n v="5465.94"/>
    <x v="0"/>
  </r>
  <r>
    <x v="0"/>
    <s v="V3.1"/>
    <d v="2020-07-15T00:00:00"/>
    <n v="3022008"/>
    <x v="12"/>
    <x v="0"/>
    <n v="6705"/>
    <s v="FY20/21"/>
    <m/>
    <s v="11294/543965"/>
    <n v="400057"/>
    <s v="I01"/>
    <s v="TPG"/>
    <s v="TPG"/>
    <s v="Primary"/>
    <n v="11294"/>
    <n v="543965"/>
    <n v="-377.20999999999913"/>
    <x v="1"/>
  </r>
  <r>
    <x v="0"/>
    <s v="V3.1"/>
    <d v="2020-07-15T00:00:00"/>
    <n v="3022007"/>
    <x v="13"/>
    <x v="0"/>
    <n v="7783"/>
    <s v="FY20/21"/>
    <m/>
    <s v="11294/543965"/>
    <n v="400040"/>
    <s v="I01"/>
    <s v="TPG"/>
    <s v="TPG"/>
    <s v="Primary"/>
    <n v="11294"/>
    <n v="543965"/>
    <n v="-360.96999999999935"/>
    <x v="1"/>
  </r>
  <r>
    <x v="0"/>
    <s v="V3.1"/>
    <d v="2020-07-15T00:00:00"/>
    <n v="3022009"/>
    <x v="14"/>
    <x v="0"/>
    <n v="9702"/>
    <s v="FY20/21"/>
    <m/>
    <s v="11294/543965"/>
    <n v="400061"/>
    <s v="I01"/>
    <s v="TPG"/>
    <s v="TPG"/>
    <s v="Primary"/>
    <n v="11294"/>
    <n v="543965"/>
    <n v="5731.1100000000006"/>
    <x v="0"/>
  </r>
  <r>
    <x v="0"/>
    <s v="V3.1"/>
    <d v="2020-07-15T00:00:00"/>
    <n v="3022067"/>
    <x v="15"/>
    <x v="0"/>
    <n v="4980"/>
    <s v="FY20/21"/>
    <m/>
    <s v="11294/543965"/>
    <n v="400065"/>
    <s v="I01"/>
    <s v="TPG"/>
    <s v="TPG"/>
    <s v="Primary"/>
    <n v="11294"/>
    <n v="543965"/>
    <n v="3030.8999999999996"/>
    <x v="1"/>
  </r>
  <r>
    <x v="0"/>
    <s v="V3.1"/>
    <d v="2020-07-15T00:00:00"/>
    <n v="3023302"/>
    <x v="16"/>
    <x v="0"/>
    <n v="5045"/>
    <s v="FY20/21"/>
    <m/>
    <s v="11294/543965"/>
    <n v="400039"/>
    <s v="I01"/>
    <s v="TPG"/>
    <s v="TPG"/>
    <s v="Primary"/>
    <n v="11294"/>
    <n v="543965"/>
    <n v="-242.68000000000029"/>
    <x v="1"/>
  </r>
  <r>
    <x v="0"/>
    <s v="V3.1"/>
    <d v="2020-07-15T00:00:00"/>
    <n v="3022011"/>
    <x v="17"/>
    <x v="0"/>
    <n v="4484"/>
    <s v="FY20/21"/>
    <m/>
    <s v="11294/543965"/>
    <n v="400020"/>
    <s v="I01"/>
    <s v="TPG"/>
    <s v="TPG"/>
    <s v="Primary"/>
    <n v="11294"/>
    <n v="543965"/>
    <n v="2626.97"/>
    <x v="1"/>
  </r>
  <r>
    <x v="0"/>
    <s v="V3.1"/>
    <d v="2020-07-15T00:00:00"/>
    <n v="3022014"/>
    <x v="18"/>
    <x v="0"/>
    <n v="14876"/>
    <s v="FY20/21"/>
    <m/>
    <s v="11294/543965"/>
    <n v="400050"/>
    <s v="I01"/>
    <s v="TPG"/>
    <s v="TPG"/>
    <s v="Primary"/>
    <n v="11294"/>
    <n v="543965"/>
    <n v="-971.98000000000138"/>
    <x v="1"/>
  </r>
  <r>
    <x v="0"/>
    <s v="V3.1"/>
    <d v="2020-07-15T00:00:00"/>
    <n v="3022015"/>
    <x v="19"/>
    <x v="0"/>
    <n v="5433"/>
    <s v="FY20/21"/>
    <m/>
    <s v="11294/543965"/>
    <n v="400059"/>
    <s v="I01"/>
    <s v="TPG"/>
    <s v="TPG"/>
    <s v="Primary"/>
    <n v="11294"/>
    <n v="543965"/>
    <n v="3369.69"/>
    <x v="0"/>
  </r>
  <r>
    <x v="0"/>
    <s v="V3.1"/>
    <d v="2020-07-15T00:00:00"/>
    <n v="3022016"/>
    <x v="20"/>
    <x v="0"/>
    <n v="4549"/>
    <s v="FY20/21"/>
    <m/>
    <s v="11294/543965"/>
    <n v="400049"/>
    <s v="I01"/>
    <s v="TPG"/>
    <s v="TPG"/>
    <s v="Primary"/>
    <n v="11294"/>
    <n v="543965"/>
    <n v="2658.5200000000004"/>
    <x v="1"/>
  </r>
  <r>
    <x v="0"/>
    <s v="V3.1"/>
    <d v="2020-07-15T00:00:00"/>
    <n v="3022017"/>
    <x v="21"/>
    <x v="0"/>
    <n v="8883"/>
    <s v="FY20/21"/>
    <m/>
    <s v="11294/543965"/>
    <n v="400080"/>
    <s v="I01"/>
    <s v="TPG"/>
    <s v="TPG"/>
    <s v="Primary"/>
    <n v="11294"/>
    <n v="543965"/>
    <n v="5230.1399999999994"/>
    <x v="1"/>
  </r>
  <r>
    <x v="0"/>
    <s v="V3.1"/>
    <d v="2020-07-15T00:00:00"/>
    <n v="3022073"/>
    <x v="22"/>
    <x v="0"/>
    <n v="13604"/>
    <s v="FY20/21"/>
    <m/>
    <s v="11294/543965"/>
    <n v="400105"/>
    <s v="I01"/>
    <s v="TPG"/>
    <s v="TPG"/>
    <s v="Primary"/>
    <n v="11294"/>
    <n v="543965"/>
    <n v="-664.53999999999724"/>
    <x v="1"/>
  </r>
  <r>
    <x v="0"/>
    <s v="V3.1"/>
    <d v="2020-07-15T00:00:00"/>
    <n v="3022019"/>
    <x v="23"/>
    <x v="0"/>
    <n v="6080"/>
    <s v="FY20/21"/>
    <m/>
    <s v="11294/543965"/>
    <n v="400036"/>
    <s v="I01"/>
    <s v="TPG"/>
    <s v="TPG"/>
    <s v="Primary"/>
    <n v="11294"/>
    <n v="543965"/>
    <n v="3683.45"/>
    <x v="0"/>
  </r>
  <r>
    <x v="0"/>
    <s v="V3.1"/>
    <d v="2020-07-15T00:00:00"/>
    <n v="3022021"/>
    <x v="24"/>
    <x v="0"/>
    <n v="11836"/>
    <s v="FY20/21"/>
    <m/>
    <s v="11294/543965"/>
    <n v="400042"/>
    <s v="I01"/>
    <s v="TPG"/>
    <s v="TPG"/>
    <s v="Primary"/>
    <n v="11294"/>
    <n v="543965"/>
    <n v="-931.32999999999993"/>
    <x v="1"/>
  </r>
  <r>
    <x v="0"/>
    <s v="V3.1"/>
    <d v="2020-07-15T00:00:00"/>
    <n v="3022023"/>
    <x v="25"/>
    <x v="0"/>
    <n v="12375"/>
    <s v="FY20/21"/>
    <m/>
    <s v="11294/543965"/>
    <n v="400159"/>
    <s v="I01"/>
    <s v="TPG"/>
    <s v="TPG"/>
    <s v="Primary"/>
    <n v="11294"/>
    <n v="543965"/>
    <n v="-1080.0599999999977"/>
    <x v="1"/>
  </r>
  <r>
    <x v="0"/>
    <s v="V3.1"/>
    <d v="2020-07-15T00:00:00"/>
    <n v="3022024"/>
    <x v="26"/>
    <x v="0"/>
    <n v="6328"/>
    <s v="FY20/21"/>
    <m/>
    <s v="11294/543965"/>
    <n v="400047"/>
    <s v="I01"/>
    <s v="TPG"/>
    <s v="TPG"/>
    <s v="Primary"/>
    <n v="11294"/>
    <n v="543965"/>
    <n v="3891.9399999999996"/>
    <x v="0"/>
  </r>
  <r>
    <x v="0"/>
    <s v="V3.1"/>
    <d v="2020-07-15T00:00:00"/>
    <n v="3022025"/>
    <x v="27"/>
    <x v="0"/>
    <n v="6770"/>
    <s v="FY20/21"/>
    <m/>
    <s v="11294/543965"/>
    <n v="400001"/>
    <s v="I01"/>
    <s v="TPG"/>
    <s v="TPG"/>
    <s v="Primary"/>
    <n v="11294"/>
    <n v="543965"/>
    <n v="5116.46"/>
    <x v="1"/>
  </r>
  <r>
    <x v="0"/>
    <s v="V3.1"/>
    <d v="2020-07-15T00:00:00"/>
    <n v="3022026"/>
    <x v="28"/>
    <x v="0"/>
    <n v="12828"/>
    <s v="FY20/21"/>
    <m/>
    <s v="11294/543965"/>
    <n v="400082"/>
    <s v="I01"/>
    <s v="TPG"/>
    <s v="TPG"/>
    <s v="Primary"/>
    <n v="11294"/>
    <n v="543965"/>
    <n v="7606.74"/>
    <x v="0"/>
  </r>
  <r>
    <x v="0"/>
    <s v="V3.1"/>
    <d v="2020-07-15T00:00:00"/>
    <n v="3022028"/>
    <x v="29"/>
    <x v="0"/>
    <n v="5261"/>
    <s v="FY20/21"/>
    <m/>
    <s v="11294/543965"/>
    <n v="400067"/>
    <s v="I01"/>
    <s v="TPG"/>
    <s v="TPG"/>
    <s v="Primary"/>
    <n v="11294"/>
    <n v="543965"/>
    <n v="3162.53"/>
    <x v="1"/>
  </r>
  <r>
    <x v="0"/>
    <s v="V3.1"/>
    <d v="2020-07-15T00:00:00"/>
    <n v="3022027"/>
    <x v="30"/>
    <x v="0"/>
    <n v="7503"/>
    <s v="FY20/21"/>
    <m/>
    <s v="11294/543965"/>
    <n v="400002"/>
    <s v="I01"/>
    <s v="TPG"/>
    <s v="TPG"/>
    <s v="Primary"/>
    <n v="11294"/>
    <n v="543965"/>
    <n v="4452.84"/>
    <x v="1"/>
  </r>
  <r>
    <x v="0"/>
    <s v="V3.1"/>
    <d v="2020-07-15T00:00:00"/>
    <n v="3022029"/>
    <x v="31"/>
    <x v="0"/>
    <n v="10112"/>
    <s v="FY20/21"/>
    <m/>
    <s v="11294/543965"/>
    <n v="400035"/>
    <s v="I01"/>
    <s v="TPG"/>
    <s v="TPG"/>
    <s v="Primary"/>
    <n v="11294"/>
    <n v="543965"/>
    <n v="5925.41"/>
    <x v="0"/>
  </r>
  <r>
    <x v="0"/>
    <s v="V3.1"/>
    <d v="2020-07-15T00:00:00"/>
    <n v="3023516"/>
    <x v="32"/>
    <x v="0"/>
    <n v="4959"/>
    <s v="FY20/21"/>
    <m/>
    <s v="11294/543965"/>
    <n v="400108"/>
    <s v="I01"/>
    <s v="TPG"/>
    <s v="TPG"/>
    <s v="Primary"/>
    <n v="11294"/>
    <n v="543965"/>
    <n v="4038.7700000000004"/>
    <x v="0"/>
  </r>
  <r>
    <x v="0"/>
    <s v="V3.1"/>
    <d v="2020-07-15T00:00:00"/>
    <n v="3022031"/>
    <x v="33"/>
    <x v="0"/>
    <n v="4657"/>
    <s v="FY20/21"/>
    <m/>
    <s v="11294/543965"/>
    <n v="400026"/>
    <s v="I01"/>
    <s v="TPG"/>
    <s v="TPG"/>
    <s v="Primary"/>
    <n v="11294"/>
    <n v="543965"/>
    <n v="2695.36"/>
    <x v="0"/>
  </r>
  <r>
    <x v="0"/>
    <s v="V3.1"/>
    <d v="2020-07-15T00:00:00"/>
    <n v="3022032"/>
    <x v="34"/>
    <x v="0"/>
    <n v="10532"/>
    <s v="FY20/21"/>
    <m/>
    <s v="11294/543965"/>
    <n v="400084"/>
    <s v="I01"/>
    <s v="TPG"/>
    <s v="TPG"/>
    <s v="Primary"/>
    <n v="11294"/>
    <n v="543965"/>
    <n v="6520.01"/>
    <x v="0"/>
  </r>
  <r>
    <x v="0"/>
    <s v="V3.1"/>
    <d v="2020-07-15T00:00:00"/>
    <n v="3023304"/>
    <x v="35"/>
    <x v="0"/>
    <n v="5692"/>
    <s v="FY20/21"/>
    <m/>
    <s v="11294/543965"/>
    <n v="400008"/>
    <s v="I01"/>
    <s v="TPG"/>
    <s v="TPG"/>
    <s v="Primary"/>
    <n v="11294"/>
    <n v="543965"/>
    <n v="3349.36"/>
    <x v="1"/>
  </r>
  <r>
    <x v="0"/>
    <s v="V3.1"/>
    <d v="2020-07-15T00:00:00"/>
    <n v="3022036"/>
    <x v="36"/>
    <x v="0"/>
    <n v="7029"/>
    <s v="FY20/21"/>
    <m/>
    <s v="11294/543965"/>
    <n v="400046"/>
    <s v="I01"/>
    <s v="TPG"/>
    <s v="TPG"/>
    <s v="Primary"/>
    <n v="11294"/>
    <n v="543965"/>
    <n v="3949.17"/>
    <x v="0"/>
  </r>
  <r>
    <x v="0"/>
    <s v="V3.1"/>
    <d v="2020-07-15T00:00:00"/>
    <n v="3022037"/>
    <x v="37"/>
    <x v="0"/>
    <n v="6252"/>
    <s v="FY20/21"/>
    <m/>
    <s v="11294/543965"/>
    <n v="400030"/>
    <s v="I01"/>
    <s v="TPG"/>
    <s v="TPG"/>
    <s v="Primary"/>
    <n v="11294"/>
    <n v="543965"/>
    <n v="3711.6600000000003"/>
    <x v="1"/>
  </r>
  <r>
    <x v="0"/>
    <s v="V3.1"/>
    <d v="2020-07-15T00:00:00"/>
    <n v="3023523"/>
    <x v="38"/>
    <x v="0"/>
    <n v="14445"/>
    <s v="FY20/21"/>
    <m/>
    <s v="11294/543965"/>
    <n v="400130"/>
    <s v="I01"/>
    <s v="TPG"/>
    <s v="TPG"/>
    <s v="Primary"/>
    <n v="11294"/>
    <n v="543965"/>
    <n v="-875.03999999999905"/>
    <x v="1"/>
  </r>
  <r>
    <x v="0"/>
    <s v="V3.1"/>
    <d v="2020-07-15T00:00:00"/>
    <n v="3025948"/>
    <x v="39"/>
    <x v="0"/>
    <n v="4916"/>
    <s v="FY20/21"/>
    <m/>
    <s v="11294/543965"/>
    <n v="400112"/>
    <s v="I01"/>
    <s v="TPG"/>
    <s v="TPG"/>
    <s v="Primary"/>
    <n v="11294"/>
    <n v="543965"/>
    <n v="-264.57999999999993"/>
    <x v="1"/>
  </r>
  <r>
    <x v="0"/>
    <s v="V3.1"/>
    <d v="2020-07-15T00:00:00"/>
    <n v="3025949"/>
    <x v="40"/>
    <x v="0"/>
    <n v="9680"/>
    <s v="FY20/21"/>
    <m/>
    <s v="11294/543965"/>
    <n v="400110"/>
    <s v="I01"/>
    <s v="TPG"/>
    <s v="TPG"/>
    <s v="Primary"/>
    <n v="11294"/>
    <n v="543965"/>
    <n v="-322"/>
    <x v="1"/>
  </r>
  <r>
    <x v="0"/>
    <s v="V3.1"/>
    <d v="2020-07-15T00:00:00"/>
    <n v="3023513"/>
    <x v="41"/>
    <x v="0"/>
    <n v="9271"/>
    <s v="FY20/21"/>
    <m/>
    <s v="11294/543965"/>
    <n v="400007"/>
    <s v="I01"/>
    <s v="TPG"/>
    <s v="TPG"/>
    <s v="Primary"/>
    <n v="11294"/>
    <n v="543965"/>
    <n v="6669.46"/>
    <x v="1"/>
  </r>
  <r>
    <x v="0"/>
    <s v="V3.1"/>
    <d v="2020-07-15T00:00:00"/>
    <n v="3023305"/>
    <x v="42"/>
    <x v="0"/>
    <n v="3062"/>
    <s v="FY20/21"/>
    <m/>
    <s v="11294/543965"/>
    <n v="400086"/>
    <s v="I01"/>
    <s v="TPG"/>
    <s v="TPG"/>
    <s v="Primary"/>
    <n v="11294"/>
    <n v="543965"/>
    <n v="1791.5600000000002"/>
    <x v="1"/>
  </r>
  <r>
    <x v="0"/>
    <s v="V3.1"/>
    <d v="2020-07-15T00:00:00"/>
    <n v="3022042"/>
    <x v="43"/>
    <x v="0"/>
    <n v="8473"/>
    <s v="FY20/21"/>
    <m/>
    <s v="11294/543965"/>
    <n v="400048"/>
    <s v="I01"/>
    <s v="TPG"/>
    <s v="TPG"/>
    <s v="Primary"/>
    <n v="11294"/>
    <n v="543965"/>
    <n v="-203.29999999999927"/>
    <x v="1"/>
  </r>
  <r>
    <x v="0"/>
    <s v="V3.1"/>
    <d v="2020-07-15T00:00:00"/>
    <n v="3022044"/>
    <x v="44"/>
    <x v="0"/>
    <n v="7546"/>
    <s v="FY20/21"/>
    <m/>
    <s v="11294/543965"/>
    <n v="400087"/>
    <s v="I01"/>
    <s v="TPG"/>
    <s v="TPG"/>
    <s v="Primary"/>
    <n v="11294"/>
    <n v="543965"/>
    <n v="4478.2300000000005"/>
    <x v="1"/>
  </r>
  <r>
    <x v="0"/>
    <s v="V3.1"/>
    <d v="2020-07-15T00:00:00"/>
    <n v="3022043"/>
    <x v="45"/>
    <x v="0"/>
    <n v="9939"/>
    <s v="FY20/21"/>
    <m/>
    <s v="11294/543965"/>
    <n v="400088"/>
    <s v="I01"/>
    <s v="TPG"/>
    <s v="TPG"/>
    <s v="Primary"/>
    <n v="11294"/>
    <n v="543965"/>
    <n v="5890.17"/>
    <x v="1"/>
  </r>
  <r>
    <x v="0"/>
    <s v="V3.1"/>
    <d v="2020-07-15T00:00:00"/>
    <n v="3022053"/>
    <x v="46"/>
    <x v="0"/>
    <n v="4355"/>
    <s v="FY20/21"/>
    <m/>
    <s v="11294/543965"/>
    <n v="158733"/>
    <s v="I01"/>
    <s v="TPG"/>
    <s v="TPG"/>
    <s v="Primary"/>
    <n v="11294"/>
    <n v="543965"/>
    <n v="-75.160000000000764"/>
    <x v="1"/>
  </r>
  <r>
    <x v="0"/>
    <s v="V3.1"/>
    <d v="2020-07-15T00:00:00"/>
    <n v="3022045"/>
    <x v="47"/>
    <x v="0"/>
    <n v="6037"/>
    <s v="FY20/21"/>
    <m/>
    <s v="11294/543965"/>
    <n v="400089"/>
    <s v="I01"/>
    <s v="TPG"/>
    <s v="TPG"/>
    <s v="Primary"/>
    <n v="11294"/>
    <n v="543965"/>
    <n v="3565.3599999999997"/>
    <x v="0"/>
  </r>
  <r>
    <x v="0"/>
    <s v="V3.1"/>
    <d v="2020-07-15T00:00:00"/>
    <n v="3022077"/>
    <x v="48"/>
    <x v="0"/>
    <n v="21948"/>
    <s v="FY20/21"/>
    <m/>
    <s v="11294/543965"/>
    <n v="400113"/>
    <s v="I01"/>
    <s v="TPG"/>
    <s v="TPG"/>
    <s v="Primary"/>
    <n v="11294"/>
    <n v="543965"/>
    <n v="12717.689999999999"/>
    <x v="0"/>
  </r>
  <r>
    <x v="0"/>
    <s v="V3.1"/>
    <d v="2020-07-15T00:00:00"/>
    <n v="3025201"/>
    <x v="49"/>
    <x v="0"/>
    <n v="8365"/>
    <s v="FY20/21"/>
    <m/>
    <s v="11294/543965"/>
    <n v="400021"/>
    <s v="I01"/>
    <s v="TPG"/>
    <s v="TPG"/>
    <s v="Primary"/>
    <n v="11294"/>
    <n v="543965"/>
    <n v="-354.85999999999876"/>
    <x v="1"/>
  </r>
  <r>
    <x v="0"/>
    <s v="V3.1"/>
    <d v="2020-07-15T00:00:00"/>
    <n v="3023501"/>
    <x v="50"/>
    <x v="0"/>
    <n v="5067"/>
    <s v="FY20/21"/>
    <m/>
    <s v="11294/543965"/>
    <n v="400003"/>
    <s v="I01"/>
    <s v="TPG"/>
    <s v="TPG"/>
    <s v="Primary"/>
    <n v="11294"/>
    <n v="543965"/>
    <n v="3002.16"/>
    <x v="0"/>
  </r>
  <r>
    <x v="0"/>
    <s v="V3.1"/>
    <d v="2020-07-15T00:00:00"/>
    <n v="3022078"/>
    <x v="51"/>
    <x v="0"/>
    <n v="7417"/>
    <s v="FY20/21"/>
    <m/>
    <s v="11294/543965"/>
    <n v="400014"/>
    <s v="I01"/>
    <s v="TPG"/>
    <s v="TPG"/>
    <s v="Primary"/>
    <n v="11294"/>
    <n v="543965"/>
    <n v="4350.09"/>
    <x v="1"/>
  </r>
  <r>
    <x v="0"/>
    <s v="V3.1"/>
    <d v="2020-07-15T00:00:00"/>
    <n v="3022071"/>
    <x v="52"/>
    <x v="0"/>
    <n v="4916"/>
    <s v="FY20/21"/>
    <m/>
    <s v="11294/543965"/>
    <n v="400010"/>
    <s v="I01"/>
    <s v="TPG"/>
    <s v="TPG"/>
    <s v="Primary"/>
    <n v="11294"/>
    <n v="543965"/>
    <n v="4077.39"/>
    <x v="1"/>
  </r>
  <r>
    <x v="0"/>
    <s v="V3.1"/>
    <d v="2020-07-15T00:00:00"/>
    <n v="3022072"/>
    <x v="53"/>
    <x v="0"/>
    <n v="7524"/>
    <s v="FY20/21"/>
    <m/>
    <s v="11294/543965"/>
    <n v="400012"/>
    <s v="I01"/>
    <s v="TPG"/>
    <s v="TPG"/>
    <s v="Primary"/>
    <n v="11294"/>
    <n v="543965"/>
    <n v="-362.09000000000015"/>
    <x v="1"/>
  </r>
  <r>
    <x v="0"/>
    <s v="V3.1"/>
    <d v="2020-07-15T00:00:00"/>
    <n v="3023512"/>
    <x v="54"/>
    <x v="0"/>
    <n v="8753"/>
    <s v="FY20/21"/>
    <m/>
    <s v="11294/543965"/>
    <n v="400093"/>
    <s v="I01"/>
    <s v="TPG"/>
    <s v="TPG"/>
    <s v="Primary"/>
    <n v="11294"/>
    <n v="543965"/>
    <n v="-617.26000000000022"/>
    <x v="1"/>
  </r>
  <r>
    <x v="0"/>
    <s v="V3.1"/>
    <d v="2020-07-15T00:00:00"/>
    <n v="3023510"/>
    <x v="55"/>
    <x v="0"/>
    <n v="8516"/>
    <s v="FY20/21"/>
    <m/>
    <s v="11294/543965"/>
    <n v="400071"/>
    <s v="I01"/>
    <s v="TPG"/>
    <s v="TPG"/>
    <s v="Primary"/>
    <n v="11294"/>
    <n v="543965"/>
    <n v="5047.88"/>
    <x v="1"/>
  </r>
  <r>
    <x v="0"/>
    <s v="V3.1"/>
    <d v="2020-07-15T00:00:00"/>
    <n v="3023502"/>
    <x v="56"/>
    <x v="0"/>
    <n v="8085"/>
    <s v="FY20/21"/>
    <m/>
    <s v="11294/543965"/>
    <n v="400096"/>
    <s v="I01"/>
    <s v="TPG"/>
    <s v="TPG"/>
    <s v="Primary"/>
    <n v="11294"/>
    <n v="543965"/>
    <n v="4655.5499999999993"/>
    <x v="1"/>
  </r>
  <r>
    <x v="0"/>
    <s v="V3.1"/>
    <d v="2020-07-15T00:00:00"/>
    <n v="3023315"/>
    <x v="57"/>
    <x v="0"/>
    <n v="4528"/>
    <s v="FY20/21"/>
    <m/>
    <s v="11294/543965"/>
    <n v="400062"/>
    <s v="I01"/>
    <s v="TPG"/>
    <s v="TPG"/>
    <s v="Primary"/>
    <n v="11294"/>
    <n v="543965"/>
    <n v="-230.59999999999945"/>
    <x v="1"/>
  </r>
  <r>
    <x v="0"/>
    <s v="V3.1"/>
    <d v="2020-07-15T00:00:00"/>
    <n v="3023504"/>
    <x v="58"/>
    <x v="0"/>
    <n v="10090"/>
    <s v="FY20/21"/>
    <m/>
    <s v="11294/543965"/>
    <n v="400064"/>
    <s v="I01"/>
    <s v="TPG"/>
    <s v="TPG"/>
    <s v="Primary"/>
    <n v="11294"/>
    <n v="543965"/>
    <n v="6144.5500000000011"/>
    <x v="0"/>
  </r>
  <r>
    <x v="0"/>
    <s v="V3.1"/>
    <d v="2020-07-15T00:00:00"/>
    <n v="3023309"/>
    <x v="59"/>
    <x v="0"/>
    <n v="5067"/>
    <s v="FY20/21"/>
    <m/>
    <s v="11294/543965"/>
    <n v="400098"/>
    <s v="I01"/>
    <s v="TPG"/>
    <s v="TPG"/>
    <s v="Primary"/>
    <n v="11294"/>
    <n v="543965"/>
    <n v="3783.4700000000003"/>
    <x v="1"/>
  </r>
  <r>
    <x v="0"/>
    <s v="V3.1"/>
    <d v="2020-07-15T00:00:00"/>
    <n v="3023307"/>
    <x v="60"/>
    <x v="0"/>
    <n v="5023"/>
    <s v="FY20/21"/>
    <m/>
    <s v="11294/543965"/>
    <n v="400114"/>
    <s v="I01"/>
    <s v="TPG"/>
    <s v="TPG"/>
    <s v="Primary"/>
    <n v="11294"/>
    <n v="543965"/>
    <n v="2996.5899999999997"/>
    <x v="1"/>
  </r>
  <r>
    <x v="0"/>
    <s v="V3.1"/>
    <d v="2020-07-15T00:00:00"/>
    <n v="3023509"/>
    <x v="61"/>
    <x v="0"/>
    <n v="11556"/>
    <s v="FY20/21"/>
    <m/>
    <s v="11294/543965"/>
    <n v="400066"/>
    <s v="I01"/>
    <s v="TPG"/>
    <s v="TPG"/>
    <s v="Primary"/>
    <n v="11294"/>
    <n v="543965"/>
    <n v="6959.13"/>
    <x v="1"/>
  </r>
  <r>
    <x v="0"/>
    <s v="V3.1"/>
    <d v="2020-07-15T00:00:00"/>
    <n v="3023311"/>
    <x v="62"/>
    <x v="0"/>
    <n v="10112"/>
    <s v="FY20/21"/>
    <m/>
    <s v="11294/543965"/>
    <n v="400058"/>
    <s v="I01"/>
    <s v="TPG"/>
    <s v="TPG"/>
    <s v="Primary"/>
    <n v="11294"/>
    <n v="543965"/>
    <n v="5945.21"/>
    <x v="1"/>
  </r>
  <r>
    <x v="0"/>
    <s v="V3.1"/>
    <d v="2020-07-15T00:00:00"/>
    <n v="3023312"/>
    <x v="63"/>
    <x v="0"/>
    <n v="4592"/>
    <s v="FY20/21"/>
    <m/>
    <s v="11294/543965"/>
    <n v="400017"/>
    <s v="I01"/>
    <s v="TPG"/>
    <s v="TPG"/>
    <s v="Primary"/>
    <n v="11294"/>
    <n v="543965"/>
    <n v="2703.71"/>
    <x v="1"/>
  </r>
  <r>
    <x v="0"/>
    <s v="V3.1"/>
    <d v="2020-07-15T00:00:00"/>
    <n v="3023314"/>
    <x v="64"/>
    <x v="0"/>
    <n v="4377"/>
    <s v="FY20/21"/>
    <m/>
    <s v="11294/543965"/>
    <n v="400094"/>
    <s v="I01"/>
    <s v="TPG"/>
    <s v="TPG"/>
    <s v="Primary"/>
    <n v="11294"/>
    <n v="543965"/>
    <n v="3345.85"/>
    <x v="1"/>
  </r>
  <r>
    <x v="0"/>
    <s v="V3.1"/>
    <d v="2020-07-15T00:00:00"/>
    <n v="3023313"/>
    <x v="65"/>
    <x v="0"/>
    <n v="4657"/>
    <s v="FY20/21"/>
    <m/>
    <s v="11294/543965"/>
    <n v="400006"/>
    <s v="I01"/>
    <s v="TPG"/>
    <s v="TPG"/>
    <s v="Primary"/>
    <n v="11294"/>
    <n v="543965"/>
    <n v="2748.16"/>
    <x v="1"/>
  </r>
  <r>
    <x v="0"/>
    <s v="V3.1"/>
    <d v="2020-07-15T00:00:00"/>
    <n v="3023507"/>
    <x v="66"/>
    <x v="0"/>
    <n v="4075"/>
    <s v="FY20/21"/>
    <m/>
    <s v="11294/543965"/>
    <n v="400037"/>
    <s v="I01"/>
    <s v="TPG"/>
    <s v="TPG"/>
    <s v="Primary"/>
    <n v="11294"/>
    <n v="543965"/>
    <n v="2658.25"/>
    <x v="1"/>
  </r>
  <r>
    <x v="0"/>
    <s v="V3.1"/>
    <d v="2020-07-15T00:00:00"/>
    <n v="3023506"/>
    <x v="67"/>
    <x v="0"/>
    <n v="6446"/>
    <s v="FY20/21"/>
    <m/>
    <s v="11294/543965"/>
    <n v="400009"/>
    <s v="I01"/>
    <s v="TPG"/>
    <s v="TPG"/>
    <s v="Primary"/>
    <n v="11294"/>
    <n v="543965"/>
    <n v="3898.4299999999994"/>
    <x v="1"/>
  </r>
  <r>
    <x v="0"/>
    <s v="V3.1"/>
    <d v="2020-07-15T00:00:00"/>
    <n v="3022070"/>
    <x v="68"/>
    <x v="0"/>
    <n v="5519"/>
    <s v="FY20/21"/>
    <m/>
    <s v="11294/543965"/>
    <n v="400038"/>
    <s v="I01"/>
    <s v="TPG"/>
    <s v="TPG"/>
    <s v="Primary"/>
    <n v="11294"/>
    <n v="543965"/>
    <n v="-338.38000000000011"/>
    <x v="1"/>
  </r>
  <r>
    <x v="0"/>
    <s v="V3.1"/>
    <d v="2020-07-15T00:00:00"/>
    <n v="3023316"/>
    <x v="69"/>
    <x v="0"/>
    <n v="4571"/>
    <s v="FY20/21"/>
    <m/>
    <s v="11294/543965"/>
    <n v="400100"/>
    <s v="I01"/>
    <s v="TPG"/>
    <s v="TPG"/>
    <s v="Primary"/>
    <n v="11294"/>
    <n v="543965"/>
    <n v="2671.2799999999997"/>
    <x v="1"/>
  </r>
  <r>
    <x v="0"/>
    <s v="V3.1"/>
    <d v="2020-07-15T00:00:00"/>
    <n v="3022055"/>
    <x v="70"/>
    <x v="0"/>
    <n v="5174"/>
    <s v="FY20/21"/>
    <m/>
    <s v="11294/543965"/>
    <n v="400101"/>
    <s v="I01"/>
    <s v="TPG"/>
    <s v="TPG"/>
    <s v="Primary"/>
    <n v="11294"/>
    <n v="543965"/>
    <n v="3091.8199999999997"/>
    <x v="0"/>
  </r>
  <r>
    <x v="0"/>
    <s v="V3.1"/>
    <d v="2020-07-15T00:00:00"/>
    <n v="3022057"/>
    <x v="71"/>
    <x v="0"/>
    <n v="11125"/>
    <s v="FY20/21"/>
    <m/>
    <s v="11294/543965"/>
    <n v="400053"/>
    <s v="I01"/>
    <s v="TPG"/>
    <s v="TPG"/>
    <s v="Primary"/>
    <n v="11294"/>
    <n v="543965"/>
    <n v="-948.33000000000175"/>
    <x v="1"/>
  </r>
  <r>
    <x v="0"/>
    <s v="V3.1"/>
    <d v="2020-07-15T00:00:00"/>
    <n v="3022076"/>
    <x v="72"/>
    <x v="0"/>
    <n v="8926"/>
    <s v="FY20/21"/>
    <m/>
    <s v="11294/543965"/>
    <n v="400111"/>
    <s v="I01"/>
    <s v="TPG"/>
    <s v="TPG"/>
    <s v="Primary"/>
    <n v="11294"/>
    <n v="543965"/>
    <n v="-618.73999999999796"/>
    <x v="1"/>
  </r>
  <r>
    <x v="0"/>
    <s v="V3.1"/>
    <d v="2020-07-15T00:00:00"/>
    <n v="3022060"/>
    <x v="73"/>
    <x v="0"/>
    <n v="10306"/>
    <s v="FY20/21"/>
    <m/>
    <s v="11294/543965"/>
    <n v="400011"/>
    <s v="I01"/>
    <s v="TPG"/>
    <s v="TPG"/>
    <s v="Primary"/>
    <n v="11294"/>
    <n v="543965"/>
    <n v="5933.2300000000005"/>
    <x v="1"/>
  </r>
  <r>
    <x v="0"/>
    <s v="V3.1"/>
    <d v="2020-07-15T00:00:00"/>
    <n v="3023518"/>
    <x v="74"/>
    <x v="0"/>
    <n v="9551"/>
    <s v="FY20/21"/>
    <m/>
    <s v="11294/543965"/>
    <n v="400117"/>
    <s v="I01"/>
    <s v="TPG"/>
    <s v="TPG"/>
    <s v="Primary"/>
    <n v="11294"/>
    <n v="543965"/>
    <n v="2598.34"/>
    <x v="1"/>
  </r>
  <r>
    <x v="0"/>
    <s v="V3.1"/>
    <d v="2020-07-15T00:00:00"/>
    <n v="3022054"/>
    <x v="75"/>
    <x v="0"/>
    <n v="4484"/>
    <s v="FY20/21"/>
    <m/>
    <s v="11294/543965"/>
    <n v="400004"/>
    <s v="I01"/>
    <s v="TPG"/>
    <s v="TPG"/>
    <s v="Primary"/>
    <n v="11294"/>
    <n v="543965"/>
    <n v="2640.3199999999997"/>
    <x v="1"/>
  </r>
  <r>
    <x v="0"/>
    <s v="V3.1"/>
    <d v="2020-07-15T00:00:00"/>
    <n v="3021102"/>
    <x v="76"/>
    <x v="0"/>
    <n v="3210.0655307994757"/>
    <s v="FY20/21"/>
    <m/>
    <s v="11294/543965"/>
    <n v="400157"/>
    <s v="I01"/>
    <s v="TPG"/>
    <s v="TPG"/>
    <s v="PRU"/>
    <n v="11294"/>
    <n v="543965"/>
    <n v="1885.0555307994755"/>
    <x v="1"/>
  </r>
  <r>
    <x v="0"/>
    <s v="V3.1"/>
    <d v="2020-07-15T00:00:00"/>
    <n v="3021100"/>
    <x v="77"/>
    <x v="0"/>
    <n v="11556.235910878113"/>
    <s v="FY20/21"/>
    <m/>
    <s v="11294/543965"/>
    <n v="400156"/>
    <s v="I01"/>
    <s v="TPG"/>
    <s v="TPG"/>
    <s v="PRU"/>
    <n v="11294"/>
    <n v="543965"/>
    <n v="-554.2840891218857"/>
    <x v="1"/>
  </r>
  <r>
    <x v="0"/>
    <s v="V3.1"/>
    <d v="2020-07-15T00:00:00"/>
    <n v="3025405"/>
    <x v="78"/>
    <x v="0"/>
    <n v="37853"/>
    <s v="FY20/21"/>
    <m/>
    <s v="11294/543965"/>
    <n v="400041"/>
    <s v="I01"/>
    <s v="TPG"/>
    <s v="TPG"/>
    <s v="Secondary"/>
    <n v="11294"/>
    <n v="543965"/>
    <n v="-2012.6200000000026"/>
    <x v="1"/>
  </r>
  <r>
    <x v="0"/>
    <s v="V3.1"/>
    <d v="2020-07-15T00:00:00"/>
    <n v="3024003"/>
    <x v="79"/>
    <x v="0"/>
    <n v="25170"/>
    <s v="FY20/21"/>
    <m/>
    <s v="11294/543965"/>
    <n v="400033"/>
    <s v="I01"/>
    <s v="TPG"/>
    <s v="TPG"/>
    <s v="Secondary"/>
    <n v="11294"/>
    <n v="543965"/>
    <n v="-1194.1099999999933"/>
    <x v="1"/>
  </r>
  <r>
    <x v="0"/>
    <s v="V3.1"/>
    <d v="2020-07-15T00:00:00"/>
    <n v="3025427"/>
    <x v="80"/>
    <x v="0"/>
    <n v="39997"/>
    <s v="FY20/21"/>
    <m/>
    <s v="11294/543965"/>
    <n v="400140"/>
    <s v="I01"/>
    <s v="TPG"/>
    <s v="TPG"/>
    <s v="Secondary"/>
    <n v="11294"/>
    <n v="543965"/>
    <n v="-2142.4500000000044"/>
    <x v="1"/>
  </r>
  <r>
    <x v="0"/>
    <s v="V3.1"/>
    <d v="2020-07-15T00:00:00"/>
    <n v="3024004"/>
    <x v="81"/>
    <x v="0"/>
    <n v="10980"/>
    <s v="FY20/21"/>
    <m/>
    <s v="11294/543965"/>
    <n v="107953"/>
    <s v="I01"/>
    <s v="TPG"/>
    <s v="TPG"/>
    <s v="Secondary"/>
    <n v="11294"/>
    <n v="543965"/>
    <n v="-267.4900000000016"/>
    <x v="1"/>
  </r>
  <r>
    <x v="0"/>
    <s v="V3.1"/>
    <d v="2020-07-15T00:00:00"/>
    <n v="3025404"/>
    <x v="82"/>
    <x v="0"/>
    <n v="23380"/>
    <s v="FY20/21"/>
    <m/>
    <s v="11294/543965"/>
    <n v="400029"/>
    <s v="I01"/>
    <s v="TPG"/>
    <s v="TPG"/>
    <s v="Secondary"/>
    <n v="11294"/>
    <n v="543965"/>
    <n v="-914.58999999999651"/>
    <x v="1"/>
  </r>
  <r>
    <x v="0"/>
    <s v="V3.1"/>
    <d v="2020-07-15T00:00:00"/>
    <n v="3025407"/>
    <x v="83"/>
    <x v="0"/>
    <n v="36426"/>
    <s v="FY20/21"/>
    <m/>
    <s v="11294/543965"/>
    <n v="400013"/>
    <s v="I01"/>
    <s v="TPG"/>
    <s v="TPG"/>
    <s v="Secondary"/>
    <n v="11294"/>
    <n v="543965"/>
    <n v="-1404.8400000000038"/>
    <x v="1"/>
  </r>
  <r>
    <x v="0"/>
    <s v="V3.1"/>
    <d v="2020-07-15T00:00:00"/>
    <n v="3027010"/>
    <x v="84"/>
    <x v="0"/>
    <n v="6259.6277850589777"/>
    <s v="FY20/21"/>
    <m/>
    <s v="11294/543965"/>
    <n v="400063"/>
    <s v="I01"/>
    <s v="TPG"/>
    <s v="TPG"/>
    <s v="Special"/>
    <n v="11294"/>
    <n v="543965"/>
    <n v="-318.38221494102254"/>
    <x v="1"/>
  </r>
  <r>
    <x v="0"/>
    <s v="V3.1"/>
    <d v="2020-07-15T00:00:00"/>
    <n v="3027005"/>
    <x v="85"/>
    <x v="0"/>
    <n v="9630.196592398428"/>
    <s v="FY20/21"/>
    <m/>
    <s v="11294/543965"/>
    <n v="400034"/>
    <s v="I01"/>
    <s v="TPG"/>
    <s v="TPG"/>
    <s v="Special"/>
    <n v="11294"/>
    <n v="543965"/>
    <n v="5577.196592398428"/>
    <x v="1"/>
  </r>
  <r>
    <x v="0"/>
    <s v="V3.1"/>
    <d v="2020-07-15T00:00:00"/>
    <n v="3027009"/>
    <x v="86"/>
    <x v="0"/>
    <n v="8506.6736566186119"/>
    <s v="FY20/21"/>
    <m/>
    <s v="11294/543965"/>
    <n v="400091"/>
    <s v="I01"/>
    <s v="TPG"/>
    <s v="TPG"/>
    <s v="Special"/>
    <n v="11294"/>
    <n v="543965"/>
    <n v="-432.78634338138727"/>
    <x v="1"/>
  </r>
  <r>
    <x v="0"/>
    <s v="V3.1"/>
    <d v="2020-07-15T00:00:00"/>
    <n v="3023521"/>
    <x v="87"/>
    <x v="0"/>
    <n v="40973"/>
    <s v="FY20/21"/>
    <m/>
    <s v="11294/543965"/>
    <n v="400135"/>
    <s v="I01"/>
    <s v="TPG"/>
    <s v="TPG"/>
    <s v="All through"/>
    <n v="11294"/>
    <n v="543965"/>
    <n v="-1475.1999999999971"/>
    <x v="1"/>
  </r>
  <r>
    <x v="0"/>
    <s v="V3.1"/>
    <d v="2020-07-15T00:00:00"/>
    <n v="3026085"/>
    <x v="88"/>
    <x v="1"/>
    <n v="3210.0655307994757"/>
    <s v="FY20/21"/>
    <m/>
    <s v="11294/516500"/>
    <n v="105221"/>
    <s v="I01"/>
    <s v="TPG"/>
    <s v="TPG"/>
    <s v="Special"/>
    <n v="11294"/>
    <n v="516500"/>
    <n v="131.70553079947604"/>
    <x v="1"/>
  </r>
  <r>
    <x v="0"/>
    <s v="V3.1"/>
    <d v="2020-07-15T00:00:00"/>
    <n v="3025950"/>
    <x v="89"/>
    <x v="1"/>
    <n v="3210.0655307994757"/>
    <s v="FY20/21"/>
    <m/>
    <s v="11294/516500"/>
    <n v="157308"/>
    <s v="I01"/>
    <s v="TPG"/>
    <s v="TPG"/>
    <s v="Special"/>
    <n v="11294"/>
    <n v="516500"/>
    <n v="131.70553079947604"/>
    <x v="1"/>
  </r>
  <r>
    <x v="0"/>
    <s v="V3.1"/>
    <d v="2020-07-15T00:00:00"/>
    <n v="3027000"/>
    <x v="90"/>
    <x v="1"/>
    <n v="15649.069462647445"/>
    <s v="FY20/21"/>
    <m/>
    <s v="11294/516500"/>
    <n v="156901"/>
    <s v="I01"/>
    <s v="TPG"/>
    <s v="TPG"/>
    <s v="Special"/>
    <n v="11294"/>
    <n v="516500"/>
    <n v="642.07946264744714"/>
    <x v="1"/>
  </r>
  <r>
    <x v="0"/>
    <s v="V3.1"/>
    <d v="2020-07-15T00:00:00"/>
    <n v="3021000"/>
    <x v="0"/>
    <x v="0"/>
    <n v="7432"/>
    <s v="FY20/21"/>
    <m/>
    <s v="11294/543965"/>
    <n v="400102"/>
    <s v="I01"/>
    <s v="TPECG"/>
    <s v="TPECG"/>
    <s v="Nursery"/>
    <n v="11294"/>
    <n v="543965"/>
    <n v="4647.0000000000009"/>
    <x v="0"/>
  </r>
  <r>
    <x v="0"/>
    <s v="V3.1"/>
    <d v="2020-07-15T00:00:00"/>
    <n v="3021001"/>
    <x v="0"/>
    <x v="0"/>
    <n v="6579"/>
    <s v="FY20/21"/>
    <m/>
    <s v="11294/543965"/>
    <n v="400102"/>
    <s v="I01"/>
    <s v="TPECG"/>
    <s v="TPECG"/>
    <s v="Nursery"/>
    <n v="11294"/>
    <n v="543965"/>
    <n v="4122.97"/>
    <x v="0"/>
  </r>
  <r>
    <x v="0"/>
    <s v="V3.1"/>
    <d v="2020-07-15T00:00:00"/>
    <n v="3021003"/>
    <x v="0"/>
    <x v="0"/>
    <n v="7676"/>
    <s v="FY20/21"/>
    <m/>
    <s v="11294/543965"/>
    <n v="400102"/>
    <s v="I01"/>
    <s v="TPECG"/>
    <s v="TPECG"/>
    <s v="Nursery"/>
    <n v="11294"/>
    <n v="543965"/>
    <n v="4956.5200000000004"/>
    <x v="0"/>
  </r>
  <r>
    <x v="0"/>
    <s v="V3.1"/>
    <d v="2020-07-15T00:00:00"/>
    <n v="3021002"/>
    <x v="1"/>
    <x v="0"/>
    <n v="6153"/>
    <s v="FY20/21"/>
    <m/>
    <s v="11294/543965"/>
    <n v="400072"/>
    <s v="I01"/>
    <s v="TPECG"/>
    <s v="TPECG"/>
    <s v="Nursery"/>
    <n v="11294"/>
    <n v="543965"/>
    <n v="4201.1900000000005"/>
    <x v="0"/>
  </r>
  <r>
    <x v="0"/>
    <s v="V3.1"/>
    <d v="2020-07-15T00:00:00"/>
    <n v="3023520"/>
    <x v="2"/>
    <x v="0"/>
    <n v="25586"/>
    <s v="FY20/21"/>
    <m/>
    <s v="11294/543965"/>
    <n v="400125"/>
    <s v="I01"/>
    <s v="TPECG"/>
    <s v="TPECG"/>
    <s v="Primary"/>
    <n v="11294"/>
    <n v="543965"/>
    <n v="24129.32"/>
    <x v="1"/>
  </r>
  <r>
    <x v="0"/>
    <s v="V3.1"/>
    <d v="2020-07-15T00:00:00"/>
    <n v="3023300"/>
    <x v="3"/>
    <x v="0"/>
    <n v="10722"/>
    <s v="FY20/21"/>
    <m/>
    <s v="11294/543965"/>
    <n v="400069"/>
    <s v="I01"/>
    <s v="TPECG"/>
    <s v="TPECG"/>
    <s v="Primary"/>
    <n v="11294"/>
    <n v="543965"/>
    <n v="7169.16"/>
    <x v="1"/>
  </r>
  <r>
    <x v="0"/>
    <s v="V3.1"/>
    <d v="2020-07-15T00:00:00"/>
    <n v="3023317"/>
    <x v="4"/>
    <x v="0"/>
    <n v="16327"/>
    <s v="FY20/21"/>
    <m/>
    <s v="11294/543965"/>
    <n v="400015"/>
    <s v="I01"/>
    <s v="TPECG"/>
    <s v="TPECG"/>
    <s v="Primary"/>
    <n v="11294"/>
    <n v="543965"/>
    <n v="10537.009999999998"/>
    <x v="0"/>
  </r>
  <r>
    <x v="0"/>
    <s v="V3.1"/>
    <d v="2020-07-15T00:00:00"/>
    <n v="3023500"/>
    <x v="5"/>
    <x v="0"/>
    <n v="10661"/>
    <s v="FY20/21"/>
    <m/>
    <s v="11294/543965"/>
    <n v="400023"/>
    <s v="I01"/>
    <s v="TPECG"/>
    <s v="TPECG"/>
    <s v="Primary"/>
    <n v="11294"/>
    <n v="543965"/>
    <n v="7152.08"/>
    <x v="0"/>
  </r>
  <r>
    <x v="0"/>
    <s v="V3.1"/>
    <d v="2020-07-15T00:00:00"/>
    <n v="3023514"/>
    <x v="6"/>
    <x v="0"/>
    <n v="12610"/>
    <s v="FY20/21"/>
    <m/>
    <s v="11294/543965"/>
    <n v="400107"/>
    <s v="I01"/>
    <s v="TPECG"/>
    <s v="TPECG"/>
    <s v="Primary"/>
    <n v="11294"/>
    <n v="543965"/>
    <n v="8377.6899999999987"/>
    <x v="0"/>
  </r>
  <r>
    <x v="0"/>
    <s v="V3.1"/>
    <d v="2020-07-15T00:00:00"/>
    <n v="3022002"/>
    <x v="7"/>
    <x v="0"/>
    <n v="28693"/>
    <s v="FY20/21"/>
    <m/>
    <s v="11294/543965"/>
    <n v="400005"/>
    <s v="I01"/>
    <s v="TPECG"/>
    <s v="TPECG"/>
    <s v="Primary"/>
    <n v="11294"/>
    <n v="543965"/>
    <n v="-3137.5799999999981"/>
    <x v="1"/>
  </r>
  <r>
    <x v="0"/>
    <s v="V3.1"/>
    <d v="2020-07-15T00:00:00"/>
    <n v="3022079"/>
    <x v="8"/>
    <x v="0"/>
    <n v="32074"/>
    <s v="FY20/21"/>
    <m/>
    <s v="11294/543965"/>
    <n v="400070"/>
    <s v="I01"/>
    <s v="TPECG"/>
    <s v="TPECG"/>
    <s v="Primary"/>
    <n v="11294"/>
    <n v="543965"/>
    <n v="17331.260000000002"/>
    <x v="0"/>
  </r>
  <r>
    <x v="0"/>
    <s v="V3.1"/>
    <d v="2020-07-15T00:00:00"/>
    <n v="3023524"/>
    <x v="9"/>
    <x v="0"/>
    <n v="13159"/>
    <s v="FY20/21"/>
    <m/>
    <s v="11294/543965"/>
    <n v="400150"/>
    <s v="I01"/>
    <s v="TPECG"/>
    <s v="TPECG"/>
    <s v="Primary"/>
    <n v="11294"/>
    <n v="543965"/>
    <n v="10803.8"/>
    <x v="0"/>
  </r>
  <r>
    <x v="0"/>
    <s v="V3.1"/>
    <d v="2020-07-15T00:00:00"/>
    <n v="3022003"/>
    <x v="10"/>
    <x v="0"/>
    <n v="25891"/>
    <s v="FY20/21"/>
    <m/>
    <s v="11294/543965"/>
    <n v="400051"/>
    <s v="I01"/>
    <s v="TPECG"/>
    <s v="TPECG"/>
    <s v="Primary"/>
    <n v="11294"/>
    <n v="543965"/>
    <n v="16614.370000000003"/>
    <x v="1"/>
  </r>
  <r>
    <x v="0"/>
    <s v="V3.1"/>
    <d v="2020-07-15T00:00:00"/>
    <n v="3023511"/>
    <x v="11"/>
    <x v="0"/>
    <n v="26074"/>
    <s v="FY20/21"/>
    <m/>
    <s v="11294/543965"/>
    <n v="400024"/>
    <s v="I01"/>
    <s v="TPECG"/>
    <s v="TPECG"/>
    <s v="Primary"/>
    <n v="11294"/>
    <n v="543965"/>
    <n v="16840.97"/>
    <x v="0"/>
  </r>
  <r>
    <x v="0"/>
    <s v="V3.1"/>
    <d v="2020-07-15T00:00:00"/>
    <n v="3022008"/>
    <x v="12"/>
    <x v="0"/>
    <n v="18946"/>
    <s v="FY20/21"/>
    <m/>
    <s v="11294/543965"/>
    <n v="400057"/>
    <s v="I01"/>
    <s v="TPECG"/>
    <s v="TPECG"/>
    <s v="Primary"/>
    <n v="11294"/>
    <n v="543965"/>
    <n v="-2158.760000000002"/>
    <x v="1"/>
  </r>
  <r>
    <x v="0"/>
    <s v="V3.1"/>
    <d v="2020-07-15T00:00:00"/>
    <n v="3022007"/>
    <x v="13"/>
    <x v="0"/>
    <n v="21992"/>
    <s v="FY20/21"/>
    <m/>
    <s v="11294/543965"/>
    <n v="400040"/>
    <s v="I01"/>
    <s v="TPECG"/>
    <s v="TPECG"/>
    <s v="Primary"/>
    <n v="11294"/>
    <n v="543965"/>
    <n v="-2250.4699999999975"/>
    <x v="1"/>
  </r>
  <r>
    <x v="0"/>
    <s v="V3.1"/>
    <d v="2020-07-15T00:00:00"/>
    <n v="3022009"/>
    <x v="14"/>
    <x v="0"/>
    <n v="27414"/>
    <s v="FY20/21"/>
    <m/>
    <s v="11294/543965"/>
    <n v="400061"/>
    <s v="I01"/>
    <s v="TPECG"/>
    <s v="TPECG"/>
    <s v="Primary"/>
    <n v="11294"/>
    <n v="543965"/>
    <n v="17654.870000000003"/>
    <x v="0"/>
  </r>
  <r>
    <x v="0"/>
    <s v="V3.1"/>
    <d v="2020-07-15T00:00:00"/>
    <n v="3022067"/>
    <x v="15"/>
    <x v="0"/>
    <n v="14073"/>
    <s v="FY20/21"/>
    <m/>
    <s v="11294/543965"/>
    <n v="400065"/>
    <s v="I01"/>
    <s v="TPECG"/>
    <s v="TPECG"/>
    <s v="Primary"/>
    <n v="11294"/>
    <n v="543965"/>
    <n v="9357.68"/>
    <x v="1"/>
  </r>
  <r>
    <x v="0"/>
    <s v="V3.1"/>
    <d v="2020-07-15T00:00:00"/>
    <n v="3023302"/>
    <x v="16"/>
    <x v="0"/>
    <n v="14255"/>
    <s v="FY20/21"/>
    <m/>
    <s v="11294/543965"/>
    <n v="400039"/>
    <s v="I01"/>
    <s v="TPECG"/>
    <s v="TPECG"/>
    <s v="Primary"/>
    <n v="11294"/>
    <n v="543965"/>
    <n v="-1488.0900000000001"/>
    <x v="1"/>
  </r>
  <r>
    <x v="0"/>
    <s v="V3.1"/>
    <d v="2020-07-15T00:00:00"/>
    <n v="3022011"/>
    <x v="17"/>
    <x v="0"/>
    <n v="12671"/>
    <s v="FY20/21"/>
    <m/>
    <s v="11294/543965"/>
    <n v="400020"/>
    <s v="I01"/>
    <s v="TPECG"/>
    <s v="TPECG"/>
    <s v="Primary"/>
    <n v="11294"/>
    <n v="543965"/>
    <n v="8087.73"/>
    <x v="1"/>
  </r>
  <r>
    <x v="0"/>
    <s v="V3.1"/>
    <d v="2020-07-15T00:00:00"/>
    <n v="3022014"/>
    <x v="18"/>
    <x v="0"/>
    <n v="42035"/>
    <s v="FY20/21"/>
    <m/>
    <s v="11294/543965"/>
    <n v="400050"/>
    <s v="I01"/>
    <s v="TPECG"/>
    <s v="TPECG"/>
    <s v="Primary"/>
    <n v="11294"/>
    <n v="543965"/>
    <n v="-5235.760000000002"/>
    <x v="1"/>
  </r>
  <r>
    <x v="0"/>
    <s v="V3.1"/>
    <d v="2020-07-15T00:00:00"/>
    <n v="3022015"/>
    <x v="19"/>
    <x v="0"/>
    <n v="15352"/>
    <s v="FY20/21"/>
    <m/>
    <s v="11294/543965"/>
    <n v="400059"/>
    <s v="I01"/>
    <s v="TPECG"/>
    <s v="TPECG"/>
    <s v="Primary"/>
    <n v="11294"/>
    <n v="543965"/>
    <n v="10417.52"/>
    <x v="0"/>
  </r>
  <r>
    <x v="0"/>
    <s v="V3.1"/>
    <d v="2020-07-15T00:00:00"/>
    <n v="3022016"/>
    <x v="20"/>
    <x v="0"/>
    <n v="12854"/>
    <s v="FY20/21"/>
    <m/>
    <s v="11294/543965"/>
    <n v="400049"/>
    <s v="I01"/>
    <s v="TPECG"/>
    <s v="TPECG"/>
    <s v="Primary"/>
    <n v="11294"/>
    <n v="543965"/>
    <n v="8182.9600000000009"/>
    <x v="1"/>
  </r>
  <r>
    <x v="0"/>
    <s v="V3.1"/>
    <d v="2020-07-15T00:00:00"/>
    <n v="3022017"/>
    <x v="21"/>
    <x v="0"/>
    <n v="25099"/>
    <s v="FY20/21"/>
    <m/>
    <s v="11294/543965"/>
    <n v="400080"/>
    <s v="I01"/>
    <s v="TPECG"/>
    <s v="TPECG"/>
    <s v="Primary"/>
    <n v="11294"/>
    <n v="543965"/>
    <n v="16107.429999999998"/>
    <x v="1"/>
  </r>
  <r>
    <x v="0"/>
    <s v="V3.1"/>
    <d v="2020-07-15T00:00:00"/>
    <n v="3022073"/>
    <x v="22"/>
    <x v="0"/>
    <n v="38441"/>
    <s v="FY20/21"/>
    <m/>
    <s v="11294/543965"/>
    <n v="400105"/>
    <s v="I01"/>
    <s v="TPECG"/>
    <s v="TPECG"/>
    <s v="Primary"/>
    <n v="11294"/>
    <n v="543965"/>
    <n v="-4045.5500000000029"/>
    <x v="1"/>
  </r>
  <r>
    <x v="0"/>
    <s v="V3.1"/>
    <d v="2020-07-15T00:00:00"/>
    <n v="3022019"/>
    <x v="23"/>
    <x v="0"/>
    <n v="17179"/>
    <s v="FY20/21"/>
    <m/>
    <s v="11294/543965"/>
    <n v="400036"/>
    <s v="I01"/>
    <s v="TPECG"/>
    <s v="TPECG"/>
    <s v="Primary"/>
    <n v="11294"/>
    <n v="543965"/>
    <n v="11367.77"/>
    <x v="0"/>
  </r>
  <r>
    <x v="0"/>
    <s v="V3.1"/>
    <d v="2020-07-15T00:00:00"/>
    <n v="3022021"/>
    <x v="24"/>
    <x v="0"/>
    <n v="33445"/>
    <s v="FY20/21"/>
    <m/>
    <s v="11294/543965"/>
    <n v="400042"/>
    <s v="I01"/>
    <s v="TPECG"/>
    <s v="TPECG"/>
    <s v="Primary"/>
    <n v="11294"/>
    <n v="543965"/>
    <n v="-4688.6600000000035"/>
    <x v="1"/>
  </r>
  <r>
    <x v="0"/>
    <s v="V3.1"/>
    <d v="2020-07-15T00:00:00"/>
    <n v="3022023"/>
    <x v="25"/>
    <x v="0"/>
    <n v="34968"/>
    <s v="FY20/21"/>
    <m/>
    <s v="11294/543965"/>
    <n v="400159"/>
    <s v="I01"/>
    <s v="TPECG"/>
    <s v="TPECG"/>
    <s v="Primary"/>
    <n v="11294"/>
    <n v="543965"/>
    <n v="-5254.18"/>
    <x v="1"/>
  </r>
  <r>
    <x v="0"/>
    <s v="V3.1"/>
    <d v="2020-07-15T00:00:00"/>
    <n v="3022024"/>
    <x v="26"/>
    <x v="0"/>
    <n v="17880"/>
    <s v="FY20/21"/>
    <m/>
    <s v="11294/543965"/>
    <n v="400047"/>
    <s v="I01"/>
    <s v="TPECG"/>
    <s v="TPECG"/>
    <s v="Primary"/>
    <n v="11294"/>
    <n v="543965"/>
    <n v="12024.600000000002"/>
    <x v="0"/>
  </r>
  <r>
    <x v="0"/>
    <s v="V3.1"/>
    <d v="2020-07-15T00:00:00"/>
    <n v="3022025"/>
    <x v="27"/>
    <x v="0"/>
    <n v="19129"/>
    <s v="FY20/21"/>
    <m/>
    <s v="11294/543965"/>
    <n v="400001"/>
    <s v="I01"/>
    <s v="TPECG"/>
    <s v="TPECG"/>
    <s v="Primary"/>
    <n v="11294"/>
    <n v="543965"/>
    <n v="16018.47"/>
    <x v="1"/>
  </r>
  <r>
    <x v="0"/>
    <s v="V3.1"/>
    <d v="2020-07-15T00:00:00"/>
    <n v="3022026"/>
    <x v="28"/>
    <x v="0"/>
    <n v="36247"/>
    <s v="FY20/21"/>
    <m/>
    <s v="11294/543965"/>
    <n v="400082"/>
    <s v="I01"/>
    <s v="TPECG"/>
    <s v="TPECG"/>
    <s v="Primary"/>
    <n v="11294"/>
    <n v="543965"/>
    <n v="23439.850000000002"/>
    <x v="0"/>
  </r>
  <r>
    <x v="0"/>
    <s v="V3.1"/>
    <d v="2020-07-15T00:00:00"/>
    <n v="3022028"/>
    <x v="29"/>
    <x v="0"/>
    <n v="14864"/>
    <s v="FY20/21"/>
    <m/>
    <s v="11294/543965"/>
    <n v="400067"/>
    <s v="I01"/>
    <s v="TPECG"/>
    <s v="TPECG"/>
    <s v="Primary"/>
    <n v="11294"/>
    <n v="543965"/>
    <n v="9754.52"/>
    <x v="1"/>
  </r>
  <r>
    <x v="0"/>
    <s v="V3.1"/>
    <d v="2020-07-15T00:00:00"/>
    <n v="3022027"/>
    <x v="30"/>
    <x v="0"/>
    <n v="21200"/>
    <s v="FY20/21"/>
    <m/>
    <s v="11294/543965"/>
    <n v="400002"/>
    <s v="I01"/>
    <s v="TPECG"/>
    <s v="TPECG"/>
    <s v="Primary"/>
    <n v="11294"/>
    <n v="543965"/>
    <n v="13721.76"/>
    <x v="1"/>
  </r>
  <r>
    <x v="0"/>
    <s v="V3.1"/>
    <d v="2020-07-15T00:00:00"/>
    <n v="3022029"/>
    <x v="31"/>
    <x v="0"/>
    <n v="28571"/>
    <s v="FY20/21"/>
    <m/>
    <s v="11294/543965"/>
    <n v="400035"/>
    <s v="I01"/>
    <s v="TPECG"/>
    <s v="TPECG"/>
    <s v="Primary"/>
    <n v="11294"/>
    <n v="543965"/>
    <n v="18241.879999999997"/>
    <x v="0"/>
  </r>
  <r>
    <x v="0"/>
    <s v="V3.1"/>
    <d v="2020-07-15T00:00:00"/>
    <n v="3023516"/>
    <x v="32"/>
    <x v="0"/>
    <n v="14012"/>
    <s v="FY20/21"/>
    <m/>
    <s v="11294/543965"/>
    <n v="400108"/>
    <s v="I01"/>
    <s v="TPECG"/>
    <s v="TPECG"/>
    <s v="Primary"/>
    <n v="11294"/>
    <n v="543965"/>
    <n v="12696.21"/>
    <x v="0"/>
  </r>
  <r>
    <x v="0"/>
    <s v="V3.1"/>
    <d v="2020-07-15T00:00:00"/>
    <n v="3022031"/>
    <x v="33"/>
    <x v="0"/>
    <n v="13159"/>
    <s v="FY20/21"/>
    <m/>
    <s v="11294/543965"/>
    <n v="400026"/>
    <s v="I01"/>
    <s v="TPECG"/>
    <s v="TPECG"/>
    <s v="Primary"/>
    <n v="11294"/>
    <n v="543965"/>
    <n v="8290.2099999999991"/>
    <x v="0"/>
  </r>
  <r>
    <x v="0"/>
    <s v="V3.1"/>
    <d v="2020-07-15T00:00:00"/>
    <n v="3022032"/>
    <x v="34"/>
    <x v="0"/>
    <n v="29759"/>
    <s v="FY20/21"/>
    <m/>
    <s v="11294/543965"/>
    <n v="400084"/>
    <s v="I01"/>
    <s v="TPECG"/>
    <s v="TPECG"/>
    <s v="Primary"/>
    <n v="11294"/>
    <n v="543965"/>
    <n v="20153.629999999997"/>
    <x v="0"/>
  </r>
  <r>
    <x v="0"/>
    <s v="V3.1"/>
    <d v="2020-07-15T00:00:00"/>
    <n v="3023304"/>
    <x v="35"/>
    <x v="0"/>
    <n v="16083"/>
    <s v="FY20/21"/>
    <m/>
    <s v="11294/543965"/>
    <n v="400008"/>
    <s v="I01"/>
    <s v="TPECG"/>
    <s v="TPECG"/>
    <s v="Primary"/>
    <n v="11294"/>
    <n v="543965"/>
    <n v="10315.189999999999"/>
    <x v="1"/>
  </r>
  <r>
    <x v="0"/>
    <s v="V3.1"/>
    <d v="2020-07-15T00:00:00"/>
    <n v="3022036"/>
    <x v="36"/>
    <x v="0"/>
    <n v="19860"/>
    <s v="FY20/21"/>
    <m/>
    <s v="11294/543965"/>
    <n v="400046"/>
    <s v="I01"/>
    <s v="TPECG"/>
    <s v="TPECG"/>
    <s v="Primary"/>
    <n v="11294"/>
    <n v="543965"/>
    <n v="12118.45"/>
    <x v="0"/>
  </r>
  <r>
    <x v="0"/>
    <s v="V3.1"/>
    <d v="2020-07-15T00:00:00"/>
    <n v="3022037"/>
    <x v="37"/>
    <x v="0"/>
    <n v="17667"/>
    <s v="FY20/21"/>
    <m/>
    <s v="11294/543965"/>
    <n v="400030"/>
    <s v="I01"/>
    <s v="TPECG"/>
    <s v="TPECG"/>
    <s v="Primary"/>
    <n v="11294"/>
    <n v="543965"/>
    <n v="11438.600000000002"/>
    <x v="1"/>
  </r>
  <r>
    <x v="0"/>
    <s v="V3.1"/>
    <d v="2020-07-15T00:00:00"/>
    <n v="3023523"/>
    <x v="38"/>
    <x v="0"/>
    <n v="40816"/>
    <s v="FY20/21"/>
    <m/>
    <s v="11294/543965"/>
    <n v="400130"/>
    <s v="I01"/>
    <s v="TPECG"/>
    <s v="TPECG"/>
    <s v="Primary"/>
    <n v="11294"/>
    <n v="543965"/>
    <n v="-4856.5400000000081"/>
    <x v="1"/>
  </r>
  <r>
    <x v="0"/>
    <s v="V3.1"/>
    <d v="2020-07-15T00:00:00"/>
    <n v="3025948"/>
    <x v="39"/>
    <x v="0"/>
    <n v="13890"/>
    <s v="FY20/21"/>
    <m/>
    <s v="11294/543965"/>
    <n v="400112"/>
    <s v="I01"/>
    <s v="TPECG"/>
    <s v="TPECG"/>
    <s v="Primary"/>
    <n v="11294"/>
    <n v="543965"/>
    <n v="-1543.2199999999975"/>
    <x v="1"/>
  </r>
  <r>
    <x v="0"/>
    <s v="V3.1"/>
    <d v="2020-07-15T00:00:00"/>
    <n v="3025949"/>
    <x v="40"/>
    <x v="0"/>
    <n v="27353"/>
    <s v="FY20/21"/>
    <m/>
    <s v="11294/543965"/>
    <n v="400110"/>
    <s v="I01"/>
    <s v="TPECG"/>
    <s v="TPECG"/>
    <s v="Primary"/>
    <n v="11294"/>
    <n v="543965"/>
    <n v="-2379.0999999999985"/>
    <x v="1"/>
  </r>
  <r>
    <x v="0"/>
    <s v="V3.1"/>
    <d v="2020-07-15T00:00:00"/>
    <n v="3023513"/>
    <x v="41"/>
    <x v="0"/>
    <n v="26196"/>
    <s v="FY20/21"/>
    <m/>
    <s v="11294/543965"/>
    <n v="400007"/>
    <s v="I01"/>
    <s v="TPECG"/>
    <s v="TPECG"/>
    <s v="Primary"/>
    <n v="11294"/>
    <n v="543965"/>
    <n v="20819.22"/>
    <x v="1"/>
  </r>
  <r>
    <x v="0"/>
    <s v="V3.1"/>
    <d v="2020-07-15T00:00:00"/>
    <n v="3023305"/>
    <x v="42"/>
    <x v="0"/>
    <n v="8651"/>
    <s v="FY20/21"/>
    <m/>
    <s v="11294/543965"/>
    <n v="400086"/>
    <s v="I01"/>
    <s v="TPECG"/>
    <s v="TPECG"/>
    <s v="Primary"/>
    <n v="11294"/>
    <n v="543965"/>
    <n v="5514.68"/>
    <x v="1"/>
  </r>
  <r>
    <x v="0"/>
    <s v="V3.1"/>
    <d v="2020-07-15T00:00:00"/>
    <n v="3022042"/>
    <x v="43"/>
    <x v="0"/>
    <n v="23942"/>
    <s v="FY20/21"/>
    <m/>
    <s v="11294/543965"/>
    <n v="400048"/>
    <s v="I01"/>
    <s v="TPECG"/>
    <s v="TPECG"/>
    <s v="Primary"/>
    <n v="11294"/>
    <n v="543965"/>
    <n v="-1822.6900000000023"/>
    <x v="1"/>
  </r>
  <r>
    <x v="0"/>
    <s v="V3.1"/>
    <d v="2020-07-15T00:00:00"/>
    <n v="3022044"/>
    <x v="44"/>
    <x v="0"/>
    <n v="21322"/>
    <s v="FY20/21"/>
    <m/>
    <s v="11294/543965"/>
    <n v="400087"/>
    <s v="I01"/>
    <s v="TPECG"/>
    <s v="TPECG"/>
    <s v="Primary"/>
    <n v="11294"/>
    <n v="543965"/>
    <n v="13799.91"/>
    <x v="1"/>
  </r>
  <r>
    <x v="0"/>
    <s v="V3.1"/>
    <d v="2020-07-15T00:00:00"/>
    <n v="3022043"/>
    <x v="45"/>
    <x v="0"/>
    <n v="28084"/>
    <s v="FY20/21"/>
    <m/>
    <s v="11294/543965"/>
    <n v="400088"/>
    <s v="I01"/>
    <s v="TPECG"/>
    <s v="TPECG"/>
    <s v="Primary"/>
    <n v="11294"/>
    <n v="543965"/>
    <n v="18149.48"/>
    <x v="1"/>
  </r>
  <r>
    <x v="0"/>
    <s v="V3.1"/>
    <d v="2020-07-15T00:00:00"/>
    <n v="3022053"/>
    <x v="46"/>
    <x v="0"/>
    <n v="12306"/>
    <s v="FY20/21"/>
    <m/>
    <s v="11294/543965"/>
    <n v="158733"/>
    <s v="I01"/>
    <s v="TPECG"/>
    <s v="TPECG"/>
    <s v="Primary"/>
    <n v="11294"/>
    <n v="543965"/>
    <n v="-945.80000000000109"/>
    <x v="1"/>
  </r>
  <r>
    <x v="0"/>
    <s v="V3.1"/>
    <d v="2020-07-15T00:00:00"/>
    <n v="3022045"/>
    <x v="47"/>
    <x v="0"/>
    <n v="17058"/>
    <s v="FY20/21"/>
    <m/>
    <s v="11294/543965"/>
    <n v="400089"/>
    <s v="I01"/>
    <s v="TPECG"/>
    <s v="TPECG"/>
    <s v="Primary"/>
    <n v="11294"/>
    <n v="543965"/>
    <n v="10982.890000000001"/>
    <x v="0"/>
  </r>
  <r>
    <x v="0"/>
    <s v="V3.1"/>
    <d v="2020-07-15T00:00:00"/>
    <n v="3022077"/>
    <x v="48"/>
    <x v="0"/>
    <n v="62017"/>
    <s v="FY20/21"/>
    <m/>
    <s v="11294/543965"/>
    <n v="400113"/>
    <s v="I01"/>
    <s v="TPECG"/>
    <s v="TPECG"/>
    <s v="Primary"/>
    <n v="11294"/>
    <n v="543965"/>
    <n v="39121.11"/>
    <x v="0"/>
  </r>
  <r>
    <x v="0"/>
    <s v="V3.1"/>
    <d v="2020-07-15T00:00:00"/>
    <n v="3025201"/>
    <x v="49"/>
    <x v="0"/>
    <n v="23637"/>
    <s v="FY20/21"/>
    <m/>
    <s v="11294/543965"/>
    <n v="400021"/>
    <s v="I01"/>
    <s v="TPECG"/>
    <s v="TPECG"/>
    <s v="Primary"/>
    <n v="11294"/>
    <n v="543965"/>
    <n v="-2309.6400000000031"/>
    <x v="1"/>
  </r>
  <r>
    <x v="0"/>
    <s v="V3.1"/>
    <d v="2020-07-15T00:00:00"/>
    <n v="3023501"/>
    <x v="50"/>
    <x v="0"/>
    <n v="14316"/>
    <s v="FY20/21"/>
    <m/>
    <s v="11294/543965"/>
    <n v="400003"/>
    <s v="I01"/>
    <s v="TPECG"/>
    <s v="TPECG"/>
    <s v="Primary"/>
    <n v="11294"/>
    <n v="543965"/>
    <n v="9250.0800000000017"/>
    <x v="0"/>
  </r>
  <r>
    <x v="0"/>
    <s v="V3.1"/>
    <d v="2020-07-15T00:00:00"/>
    <n v="3022078"/>
    <x v="51"/>
    <x v="0"/>
    <n v="20956"/>
    <s v="FY20/21"/>
    <m/>
    <s v="11294/543965"/>
    <n v="400014"/>
    <s v="I01"/>
    <s v="TPECG"/>
    <s v="TPECG"/>
    <s v="Primary"/>
    <n v="11294"/>
    <n v="543965"/>
    <n v="13393.189999999999"/>
    <x v="1"/>
  </r>
  <r>
    <x v="0"/>
    <s v="V3.1"/>
    <d v="2020-07-15T00:00:00"/>
    <n v="3022071"/>
    <x v="52"/>
    <x v="0"/>
    <n v="13890"/>
    <s v="FY20/21"/>
    <m/>
    <s v="11294/543965"/>
    <n v="400010"/>
    <s v="I01"/>
    <s v="TPECG"/>
    <s v="TPECG"/>
    <s v="Primary"/>
    <n v="11294"/>
    <n v="543965"/>
    <n v="12830.67"/>
    <x v="1"/>
  </r>
  <r>
    <x v="0"/>
    <s v="V3.1"/>
    <d v="2020-07-15T00:00:00"/>
    <n v="3022072"/>
    <x v="53"/>
    <x v="0"/>
    <n v="21261"/>
    <s v="FY20/21"/>
    <m/>
    <s v="11294/543965"/>
    <n v="400012"/>
    <s v="I01"/>
    <s v="TPECG"/>
    <s v="TPECG"/>
    <s v="Primary"/>
    <n v="11294"/>
    <n v="543965"/>
    <n v="-2218.9200000000019"/>
    <x v="1"/>
  </r>
  <r>
    <x v="0"/>
    <s v="V3.1"/>
    <d v="2020-07-15T00:00:00"/>
    <n v="3023512"/>
    <x v="54"/>
    <x v="0"/>
    <n v="24734"/>
    <s v="FY20/21"/>
    <m/>
    <s v="11294/543965"/>
    <n v="400093"/>
    <s v="I01"/>
    <s v="TPECG"/>
    <s v="TPECG"/>
    <s v="Primary"/>
    <n v="11294"/>
    <n v="543965"/>
    <n v="-3230.6299999999974"/>
    <x v="1"/>
  </r>
  <r>
    <x v="0"/>
    <s v="V3.1"/>
    <d v="2020-07-15T00:00:00"/>
    <n v="3023510"/>
    <x v="55"/>
    <x v="0"/>
    <n v="24063"/>
    <s v="FY20/21"/>
    <m/>
    <s v="11294/543965"/>
    <n v="400071"/>
    <s v="I01"/>
    <s v="TPECG"/>
    <s v="TPECG"/>
    <s v="Primary"/>
    <n v="11294"/>
    <n v="543965"/>
    <n v="15554.289999999999"/>
    <x v="1"/>
  </r>
  <r>
    <x v="0"/>
    <s v="V3.1"/>
    <d v="2020-07-15T00:00:00"/>
    <n v="3023502"/>
    <x v="56"/>
    <x v="0"/>
    <n v="22845"/>
    <s v="FY20/21"/>
    <m/>
    <s v="11294/543965"/>
    <n v="400096"/>
    <s v="I01"/>
    <s v="TPECG"/>
    <s v="TPECG"/>
    <s v="Primary"/>
    <n v="11294"/>
    <n v="543965"/>
    <n v="14314.039999999999"/>
    <x v="1"/>
  </r>
  <r>
    <x v="0"/>
    <s v="V3.1"/>
    <d v="2020-07-15T00:00:00"/>
    <n v="3023315"/>
    <x v="57"/>
    <x v="0"/>
    <n v="12793"/>
    <s v="FY20/21"/>
    <m/>
    <s v="11294/543965"/>
    <n v="400062"/>
    <s v="I01"/>
    <s v="TPECG"/>
    <s v="TPECG"/>
    <s v="Primary"/>
    <n v="11294"/>
    <n v="543965"/>
    <n v="-1377.92"/>
    <x v="1"/>
  </r>
  <r>
    <x v="0"/>
    <s v="V3.1"/>
    <d v="2020-07-15T00:00:00"/>
    <n v="3023504"/>
    <x v="58"/>
    <x v="0"/>
    <n v="28511"/>
    <s v="FY20/21"/>
    <m/>
    <s v="11294/543965"/>
    <n v="400064"/>
    <s v="I01"/>
    <s v="TPECG"/>
    <s v="TPECG"/>
    <s v="Primary"/>
    <n v="11294"/>
    <n v="543965"/>
    <n v="18970.79"/>
    <x v="0"/>
  </r>
  <r>
    <x v="0"/>
    <s v="V3.1"/>
    <d v="2020-07-15T00:00:00"/>
    <n v="3023309"/>
    <x v="59"/>
    <x v="0"/>
    <n v="14316"/>
    <s v="FY20/21"/>
    <m/>
    <s v="11294/543965"/>
    <n v="400098"/>
    <s v="I01"/>
    <s v="TPECG"/>
    <s v="TPECG"/>
    <s v="Primary"/>
    <n v="11294"/>
    <n v="543965"/>
    <n v="11836.32"/>
    <x v="1"/>
  </r>
  <r>
    <x v="0"/>
    <s v="V3.1"/>
    <d v="2020-07-15T00:00:00"/>
    <n v="3023307"/>
    <x v="60"/>
    <x v="0"/>
    <n v="14194"/>
    <s v="FY20/21"/>
    <m/>
    <s v="11294/543965"/>
    <n v="400114"/>
    <s v="I01"/>
    <s v="TPECG"/>
    <s v="TPECG"/>
    <s v="Primary"/>
    <n v="11294"/>
    <n v="543965"/>
    <n v="9238.0299999999988"/>
    <x v="1"/>
  </r>
  <r>
    <x v="0"/>
    <s v="V3.1"/>
    <d v="2020-07-15T00:00:00"/>
    <n v="3023509"/>
    <x v="61"/>
    <x v="0"/>
    <n v="32653"/>
    <s v="FY20/21"/>
    <m/>
    <s v="11294/543965"/>
    <n v="400066"/>
    <s v="I01"/>
    <s v="TPECG"/>
    <s v="TPECG"/>
    <s v="Primary"/>
    <n v="11294"/>
    <n v="543965"/>
    <n v="21468.480000000003"/>
    <x v="1"/>
  </r>
  <r>
    <x v="0"/>
    <s v="V3.1"/>
    <d v="2020-07-15T00:00:00"/>
    <n v="3023311"/>
    <x v="62"/>
    <x v="0"/>
    <n v="28571"/>
    <s v="FY20/21"/>
    <m/>
    <s v="11294/543965"/>
    <n v="400058"/>
    <s v="I01"/>
    <s v="TPECG"/>
    <s v="TPECG"/>
    <s v="Primary"/>
    <n v="11294"/>
    <n v="543965"/>
    <n v="18307.72"/>
    <x v="1"/>
  </r>
  <r>
    <x v="0"/>
    <s v="V3.1"/>
    <d v="2020-07-15T00:00:00"/>
    <n v="3023312"/>
    <x v="63"/>
    <x v="0"/>
    <n v="12976"/>
    <s v="FY20/21"/>
    <m/>
    <s v="11294/543965"/>
    <n v="400017"/>
    <s v="I01"/>
    <s v="TPECG"/>
    <s v="TPECG"/>
    <s v="Primary"/>
    <n v="11294"/>
    <n v="543965"/>
    <n v="8326.64"/>
    <x v="1"/>
  </r>
  <r>
    <x v="0"/>
    <s v="V3.1"/>
    <d v="2020-07-15T00:00:00"/>
    <n v="3023314"/>
    <x v="64"/>
    <x v="0"/>
    <n v="12367"/>
    <s v="FY20/21"/>
    <m/>
    <s v="11294/543965"/>
    <n v="400094"/>
    <s v="I01"/>
    <s v="TPECG"/>
    <s v="TPECG"/>
    <s v="Primary"/>
    <n v="11294"/>
    <n v="543965"/>
    <n v="10480.780000000001"/>
    <x v="1"/>
  </r>
  <r>
    <x v="0"/>
    <s v="V3.1"/>
    <d v="2020-07-15T00:00:00"/>
    <n v="3023313"/>
    <x v="65"/>
    <x v="0"/>
    <n v="13159"/>
    <s v="FY20/21"/>
    <m/>
    <s v="11294/543965"/>
    <n v="400006"/>
    <s v="I01"/>
    <s v="TPECG"/>
    <s v="TPECG"/>
    <s v="Primary"/>
    <n v="11294"/>
    <n v="543965"/>
    <n v="8465.57"/>
    <x v="1"/>
  </r>
  <r>
    <x v="0"/>
    <s v="V3.1"/>
    <d v="2020-07-15T00:00:00"/>
    <n v="3023507"/>
    <x v="66"/>
    <x v="0"/>
    <n v="11514"/>
    <s v="FY20/21"/>
    <m/>
    <s v="11294/543965"/>
    <n v="400037"/>
    <s v="I01"/>
    <s v="TPECG"/>
    <s v="TPECG"/>
    <s v="Primary"/>
    <n v="11294"/>
    <n v="543965"/>
    <n v="8246.1699999999983"/>
    <x v="1"/>
  </r>
  <r>
    <x v="0"/>
    <s v="V3.1"/>
    <d v="2020-07-15T00:00:00"/>
    <n v="3023506"/>
    <x v="67"/>
    <x v="0"/>
    <n v="18215"/>
    <s v="FY20/21"/>
    <m/>
    <s v="11294/543965"/>
    <n v="400009"/>
    <s v="I01"/>
    <s v="TPECG"/>
    <s v="TPECG"/>
    <s v="Primary"/>
    <n v="11294"/>
    <n v="543965"/>
    <n v="12030.71"/>
    <x v="1"/>
  </r>
  <r>
    <x v="0"/>
    <s v="V3.1"/>
    <d v="2020-07-15T00:00:00"/>
    <n v="3022070"/>
    <x v="68"/>
    <x v="0"/>
    <n v="15596"/>
    <s v="FY20/21"/>
    <m/>
    <s v="11294/543965"/>
    <n v="400038"/>
    <s v="I01"/>
    <s v="TPECG"/>
    <s v="TPECG"/>
    <s v="Primary"/>
    <n v="11294"/>
    <n v="543965"/>
    <n v="-1868.6100000000006"/>
    <x v="1"/>
  </r>
  <r>
    <x v="0"/>
    <s v="V3.1"/>
    <d v="2020-07-15T00:00:00"/>
    <n v="3023316"/>
    <x v="69"/>
    <x v="0"/>
    <n v="12915"/>
    <s v="FY20/21"/>
    <m/>
    <s v="11294/543965"/>
    <n v="400100"/>
    <s v="I01"/>
    <s v="TPECG"/>
    <s v="TPECG"/>
    <s v="Primary"/>
    <n v="11294"/>
    <n v="543965"/>
    <n v="8221.89"/>
    <x v="1"/>
  </r>
  <r>
    <x v="0"/>
    <s v="V3.1"/>
    <d v="2020-07-15T00:00:00"/>
    <n v="3022055"/>
    <x v="70"/>
    <x v="0"/>
    <n v="14621"/>
    <s v="FY20/21"/>
    <m/>
    <s v="11294/543965"/>
    <n v="400101"/>
    <s v="I01"/>
    <s v="TPECG"/>
    <s v="TPECG"/>
    <s v="Primary"/>
    <n v="11294"/>
    <n v="543965"/>
    <n v="9532.9700000000012"/>
    <x v="0"/>
  </r>
  <r>
    <x v="0"/>
    <s v="V3.1"/>
    <d v="2020-07-15T00:00:00"/>
    <n v="3022057"/>
    <x v="71"/>
    <x v="0"/>
    <n v="31435"/>
    <s v="FY20/21"/>
    <m/>
    <s v="11294/543965"/>
    <n v="400053"/>
    <s v="I01"/>
    <s v="TPECG"/>
    <s v="TPECG"/>
    <s v="Primary"/>
    <n v="11294"/>
    <n v="543965"/>
    <n v="-4649.18"/>
    <x v="1"/>
  </r>
  <r>
    <x v="0"/>
    <s v="V3.1"/>
    <d v="2020-07-15T00:00:00"/>
    <n v="3022076"/>
    <x v="72"/>
    <x v="0"/>
    <n v="25221"/>
    <s v="FY20/21"/>
    <m/>
    <s v="11294/543965"/>
    <n v="400111"/>
    <s v="I01"/>
    <s v="TPECG"/>
    <s v="TPECG"/>
    <s v="Primary"/>
    <n v="11294"/>
    <n v="543965"/>
    <n v="-3259.5800000000017"/>
    <x v="1"/>
  </r>
  <r>
    <x v="0"/>
    <s v="V3.1"/>
    <d v="2020-07-15T00:00:00"/>
    <n v="3022060"/>
    <x v="73"/>
    <x v="0"/>
    <n v="29120"/>
    <s v="FY20/21"/>
    <m/>
    <s v="11294/543965"/>
    <n v="400011"/>
    <s v="I01"/>
    <s v="TPECG"/>
    <s v="TPECG"/>
    <s v="Primary"/>
    <n v="11294"/>
    <n v="543965"/>
    <n v="18242.090000000004"/>
    <x v="1"/>
  </r>
  <r>
    <x v="0"/>
    <s v="V3.1"/>
    <d v="2020-07-15T00:00:00"/>
    <n v="3023518"/>
    <x v="74"/>
    <x v="0"/>
    <n v="26988"/>
    <s v="FY20/21"/>
    <m/>
    <s v="11294/543965"/>
    <n v="400117"/>
    <s v="I01"/>
    <s v="TPECG"/>
    <s v="TPECG"/>
    <s v="Primary"/>
    <n v="11294"/>
    <n v="543965"/>
    <n v="7305.2599999999984"/>
    <x v="1"/>
  </r>
  <r>
    <x v="0"/>
    <s v="V3.1"/>
    <d v="2020-07-15T00:00:00"/>
    <n v="3022054"/>
    <x v="75"/>
    <x v="0"/>
    <n v="12671"/>
    <s v="FY20/21"/>
    <m/>
    <s v="11294/543965"/>
    <n v="400004"/>
    <s v="I01"/>
    <s v="TPECG"/>
    <s v="TPECG"/>
    <s v="Primary"/>
    <n v="11294"/>
    <n v="543965"/>
    <n v="8131.7200000000012"/>
    <x v="1"/>
  </r>
  <r>
    <x v="0"/>
    <s v="V3.1"/>
    <d v="2020-07-15T00:00:00"/>
    <n v="3021102"/>
    <x v="76"/>
    <x v="0"/>
    <n v="8895.2031454783755"/>
    <s v="FY20/21"/>
    <m/>
    <s v="11294/543965"/>
    <n v="400157"/>
    <s v="I01"/>
    <s v="TPECG"/>
    <s v="TPECG"/>
    <s v="PRU"/>
    <n v="11294"/>
    <n v="543965"/>
    <n v="5692.9531454783755"/>
    <x v="1"/>
  </r>
  <r>
    <x v="0"/>
    <s v="V3.1"/>
    <d v="2020-07-15T00:00:00"/>
    <n v="3021100"/>
    <x v="77"/>
    <x v="0"/>
    <n v="32022.73132372215"/>
    <s v="FY20/21"/>
    <m/>
    <s v="11294/543965"/>
    <n v="400156"/>
    <s v="I01"/>
    <s v="TPECG"/>
    <s v="TPECG"/>
    <s v="PRU"/>
    <n v="11294"/>
    <n v="543965"/>
    <n v="-3448.3686762778489"/>
    <x v="1"/>
  </r>
  <r>
    <x v="0"/>
    <s v="V3.1"/>
    <d v="2020-07-15T00:00:00"/>
    <n v="3025405"/>
    <x v="78"/>
    <x v="0"/>
    <n v="106952"/>
    <s v="FY20/21"/>
    <m/>
    <s v="11294/543965"/>
    <n v="400041"/>
    <s v="I01"/>
    <s v="TPECG"/>
    <s v="TPECG"/>
    <s v="Secondary"/>
    <n v="11294"/>
    <n v="543965"/>
    <n v="-11604.350000000006"/>
    <x v="1"/>
  </r>
  <r>
    <x v="0"/>
    <s v="V3.1"/>
    <d v="2020-07-15T00:00:00"/>
    <n v="3024003"/>
    <x v="79"/>
    <x v="0"/>
    <n v="71116"/>
    <s v="FY20/21"/>
    <m/>
    <s v="11294/543965"/>
    <n v="400033"/>
    <s v="I01"/>
    <s v="TPECG"/>
    <s v="TPECG"/>
    <s v="Secondary"/>
    <n v="11294"/>
    <n v="543965"/>
    <n v="-7241.2099999999919"/>
    <x v="1"/>
  </r>
  <r>
    <x v="0"/>
    <s v="V3.1"/>
    <d v="2020-07-15T00:00:00"/>
    <n v="3025427"/>
    <x v="80"/>
    <x v="0"/>
    <n v="113009"/>
    <s v="FY20/21"/>
    <m/>
    <s v="11294/543965"/>
    <n v="400140"/>
    <s v="I01"/>
    <s v="TPECG"/>
    <s v="TPECG"/>
    <s v="Secondary"/>
    <n v="11294"/>
    <n v="543965"/>
    <n v="-12065.059999999998"/>
    <x v="1"/>
  </r>
  <r>
    <x v="0"/>
    <s v="V3.1"/>
    <d v="2020-07-15T00:00:00"/>
    <n v="3024004"/>
    <x v="81"/>
    <x v="0"/>
    <n v="31023"/>
    <s v="FY20/21"/>
    <m/>
    <s v="11294/543965"/>
    <n v="107953"/>
    <s v="I01"/>
    <s v="TPECG"/>
    <s v="TPECG"/>
    <s v="Secondary"/>
    <n v="11294"/>
    <n v="543965"/>
    <n v="-2288.0099999999948"/>
    <x v="1"/>
  </r>
  <r>
    <x v="0"/>
    <s v="V3.1"/>
    <d v="2020-07-15T00:00:00"/>
    <n v="3025404"/>
    <x v="82"/>
    <x v="0"/>
    <n v="66059"/>
    <s v="FY20/21"/>
    <m/>
    <s v="11294/543965"/>
    <n v="400029"/>
    <s v="I01"/>
    <s v="TPECG"/>
    <s v="TPECG"/>
    <s v="Secondary"/>
    <n v="11294"/>
    <n v="543965"/>
    <n v="-5879.3500000000058"/>
    <x v="1"/>
  </r>
  <r>
    <x v="0"/>
    <s v="V3.1"/>
    <d v="2020-07-15T00:00:00"/>
    <n v="3025407"/>
    <x v="83"/>
    <x v="0"/>
    <n v="102921"/>
    <s v="FY20/21"/>
    <m/>
    <s v="11294/543965"/>
    <n v="400013"/>
    <s v="I01"/>
    <s v="TPECG"/>
    <s v="TPECG"/>
    <s v="Secondary"/>
    <n v="11294"/>
    <n v="543965"/>
    <n v="-9414.1000000000058"/>
    <x v="1"/>
  </r>
  <r>
    <x v="0"/>
    <s v="V3.1"/>
    <d v="2020-07-15T00:00:00"/>
    <n v="3027010"/>
    <x v="84"/>
    <x v="0"/>
    <n v="17345.646133682832"/>
    <s v="FY20/21"/>
    <m/>
    <s v="11294/543965"/>
    <n v="400063"/>
    <s v="I01"/>
    <s v="TPECG"/>
    <s v="TPECG"/>
    <s v="Special"/>
    <n v="11294"/>
    <n v="543965"/>
    <n v="-1867.8538663171676"/>
    <x v="1"/>
  </r>
  <r>
    <x v="0"/>
    <s v="V3.1"/>
    <d v="2020-07-15T00:00:00"/>
    <n v="3027005"/>
    <x v="85"/>
    <x v="0"/>
    <n v="26685.609436435127"/>
    <s v="FY20/21"/>
    <m/>
    <s v="11294/543965"/>
    <n v="400034"/>
    <s v="I01"/>
    <s v="TPECG"/>
    <s v="TPECG"/>
    <s v="Special"/>
    <n v="11294"/>
    <n v="543965"/>
    <n v="17078.859436435127"/>
    <x v="1"/>
  </r>
  <r>
    <x v="0"/>
    <s v="V3.1"/>
    <d v="2020-07-15T00:00:00"/>
    <n v="3027009"/>
    <x v="86"/>
    <x v="0"/>
    <n v="23572.288335517693"/>
    <s v="FY20/21"/>
    <m/>
    <s v="11294/543965"/>
    <n v="400091"/>
    <s v="I01"/>
    <s v="TPECG"/>
    <s v="TPECG"/>
    <s v="Special"/>
    <n v="11294"/>
    <n v="543965"/>
    <n v="-2538.3816644823019"/>
    <x v="1"/>
  </r>
  <r>
    <x v="0"/>
    <s v="V3.1"/>
    <d v="2020-07-15T00:00:00"/>
    <n v="3023521"/>
    <x v="87"/>
    <x v="0"/>
    <n v="115768"/>
    <s v="FY20/21"/>
    <m/>
    <s v="11294/543965"/>
    <n v="400135"/>
    <s v="I01"/>
    <s v="TPECG"/>
    <s v="TPECG"/>
    <s v="All through"/>
    <n v="11294"/>
    <n v="543965"/>
    <n v="-10315.309999999969"/>
    <x v="1"/>
  </r>
  <r>
    <x v="0"/>
    <s v="V3.1"/>
    <d v="2020-07-15T00:00:00"/>
    <n v="3026085"/>
    <x v="88"/>
    <x v="1"/>
    <n v="8895.2031454783755"/>
    <s v="FY20/146"/>
    <m/>
    <s v="11294/516500"/>
    <n v="105221"/>
    <s v="I01"/>
    <s v="TPECG"/>
    <s v="TPECG"/>
    <s v="Special"/>
    <n v="11294"/>
    <n v="516500"/>
    <n v="5.3145478375881794E-2"/>
    <x v="1"/>
  </r>
  <r>
    <x v="0"/>
    <s v="V3.1"/>
    <d v="2020-07-15T00:00:00"/>
    <n v="3025950"/>
    <x v="89"/>
    <x v="1"/>
    <n v="8895.2031454783755"/>
    <s v="FY20/149"/>
    <m/>
    <s v="11294/516500"/>
    <n v="157308"/>
    <s v="I01"/>
    <s v="TPECG"/>
    <s v="TPECG"/>
    <s v="Special"/>
    <n v="11294"/>
    <n v="516500"/>
    <n v="5.3145478375881794E-2"/>
    <x v="1"/>
  </r>
  <r>
    <x v="0"/>
    <s v="V3.1"/>
    <d v="2020-07-15T00:00:00"/>
    <n v="3027000"/>
    <x v="90"/>
    <x v="1"/>
    <n v="43364.115334207083"/>
    <s v="FY20/150"/>
    <m/>
    <s v="11294/516500"/>
    <n v="156901"/>
    <s v="I01"/>
    <s v="TPECG"/>
    <s v="TPECG"/>
    <s v="Special"/>
    <n v="11294"/>
    <n v="516500"/>
    <n v="0.31533420708001358"/>
    <x v="1"/>
  </r>
  <r>
    <x v="1"/>
    <s v="V3.1"/>
    <d v="2020-07-15T00:00:00"/>
    <n v="3023520"/>
    <x v="2"/>
    <x v="0"/>
    <n v="1345"/>
    <s v="FY20/21"/>
    <m/>
    <s v="11334/543965"/>
    <n v="400125"/>
    <s v="I05"/>
    <s v="PPFSMPRI"/>
    <s v="PPFSM"/>
    <s v="Primary"/>
    <n v="11334"/>
    <n v="543965"/>
    <n v="149.44571428571427"/>
    <x v="1"/>
  </r>
  <r>
    <x v="1"/>
    <s v="V3.1"/>
    <d v="2020-07-15T00:00:00"/>
    <n v="3023300"/>
    <x v="3"/>
    <x v="0"/>
    <n v="118360"/>
    <s v="FY20/21"/>
    <m/>
    <s v="11334/543965"/>
    <n v="400069"/>
    <s v="I05"/>
    <s v="PPFSMPRI"/>
    <s v="PPFSM"/>
    <s v="Primary"/>
    <n v="11334"/>
    <n v="543965"/>
    <n v="9518.4628571428566"/>
    <x v="1"/>
  </r>
  <r>
    <x v="1"/>
    <s v="V3.1"/>
    <d v="2020-07-15T00:00:00"/>
    <n v="3023317"/>
    <x v="4"/>
    <x v="0"/>
    <n v="67250"/>
    <s v="FY20/21"/>
    <m/>
    <s v="11334/543965"/>
    <n v="400015"/>
    <s v="I05"/>
    <s v="PPFSMPRI"/>
    <s v="PPFSM"/>
    <s v="Primary"/>
    <n v="11334"/>
    <n v="543965"/>
    <n v="5081.1114285714284"/>
    <x v="0"/>
  </r>
  <r>
    <x v="1"/>
    <s v="V3.1"/>
    <d v="2020-07-15T00:00:00"/>
    <n v="3023500"/>
    <x v="5"/>
    <x v="0"/>
    <n v="29590"/>
    <s v="FY20/21"/>
    <m/>
    <s v="11334/543965"/>
    <n v="400023"/>
    <s v="I05"/>
    <s v="PPFSMPRI"/>
    <s v="PPFSM"/>
    <s v="Primary"/>
    <n v="11334"/>
    <n v="543965"/>
    <n v="2322.14"/>
    <x v="0"/>
  </r>
  <r>
    <x v="1"/>
    <s v="V3.1"/>
    <d v="2020-07-15T00:00:00"/>
    <n v="3023514"/>
    <x v="6"/>
    <x v="0"/>
    <n v="75320"/>
    <s v="FY20/21"/>
    <m/>
    <s v="11334/543965"/>
    <n v="400107"/>
    <s v="I05"/>
    <s v="PPFSMPRI"/>
    <s v="PPFSM"/>
    <s v="Primary"/>
    <n v="11334"/>
    <n v="543965"/>
    <n v="5701.8799999999992"/>
    <x v="0"/>
  </r>
  <r>
    <x v="1"/>
    <s v="V3.1"/>
    <d v="2020-07-15T00:00:00"/>
    <n v="3022002"/>
    <x v="7"/>
    <x v="0"/>
    <n v="176195"/>
    <s v="FY20/21"/>
    <m/>
    <s v="11334/543965"/>
    <n v="400005"/>
    <s v="I05"/>
    <s v="PPFSMPRI"/>
    <s v="PPFSM"/>
    <s v="Primary"/>
    <n v="11334"/>
    <n v="543965"/>
    <n v="11990.044285714286"/>
    <x v="1"/>
  </r>
  <r>
    <x v="1"/>
    <s v="V3.1"/>
    <d v="2020-07-15T00:00:00"/>
    <n v="3022079"/>
    <x v="8"/>
    <x v="0"/>
    <n v="44385"/>
    <s v="FY20/21"/>
    <m/>
    <s v="11334/543965"/>
    <n v="400070"/>
    <s v="I05"/>
    <s v="PPFSMPRI"/>
    <s v="PPFSM"/>
    <s v="Primary"/>
    <n v="11334"/>
    <n v="543965"/>
    <n v="3046.3699999999994"/>
    <x v="0"/>
  </r>
  <r>
    <x v="1"/>
    <s v="V3.1"/>
    <d v="2020-07-15T00:00:00"/>
    <n v="3023524"/>
    <x v="9"/>
    <x v="0"/>
    <n v="16140"/>
    <s v="FY20/21"/>
    <m/>
    <s v="11334/543965"/>
    <n v="400150"/>
    <s v="I05"/>
    <s v="PPFSMPRI"/>
    <s v="PPFSM"/>
    <s v="Primary"/>
    <n v="11334"/>
    <n v="543965"/>
    <n v="1195.5542857142859"/>
    <x v="0"/>
  </r>
  <r>
    <x v="1"/>
    <s v="V3.1"/>
    <d v="2020-07-15T00:00:00"/>
    <n v="3022003"/>
    <x v="10"/>
    <x v="0"/>
    <n v="211165"/>
    <s v="FY20/21"/>
    <m/>
    <s v="11334/543965"/>
    <n v="400051"/>
    <s v="I05"/>
    <s v="PPFSMPRI"/>
    <s v="PPFSM"/>
    <s v="Primary"/>
    <n v="11334"/>
    <n v="543965"/>
    <n v="15553.721428571427"/>
    <x v="1"/>
  </r>
  <r>
    <x v="1"/>
    <s v="V3.1"/>
    <d v="2020-07-15T00:00:00"/>
    <n v="3023511"/>
    <x v="11"/>
    <x v="0"/>
    <n v="142570"/>
    <s v="FY20/21"/>
    <m/>
    <s v="11334/543965"/>
    <n v="400024"/>
    <s v="I05"/>
    <s v="PPFSMPRI"/>
    <s v="PPFSM"/>
    <s v="Primary"/>
    <n v="11334"/>
    <n v="543965"/>
    <n v="10599.058571428572"/>
    <x v="0"/>
  </r>
  <r>
    <x v="1"/>
    <s v="V3.1"/>
    <d v="2020-07-15T00:00:00"/>
    <n v="3022008"/>
    <x v="12"/>
    <x v="0"/>
    <n v="53800"/>
    <s v="FY20/21"/>
    <m/>
    <s v="11334/543965"/>
    <n v="400057"/>
    <s v="I05"/>
    <s v="PPFSMPRI"/>
    <s v="PPFSM"/>
    <s v="Primary"/>
    <n v="11334"/>
    <n v="543965"/>
    <n v="4138.4628571428575"/>
    <x v="1"/>
  </r>
  <r>
    <x v="1"/>
    <s v="V3.1"/>
    <d v="2020-07-15T00:00:00"/>
    <n v="3022007"/>
    <x v="13"/>
    <x v="0"/>
    <n v="99530"/>
    <s v="FY20/21"/>
    <m/>
    <s v="11334/543965"/>
    <n v="400040"/>
    <s v="I05"/>
    <s v="PPFSMPRI"/>
    <s v="PPFSM"/>
    <s v="Primary"/>
    <n v="11334"/>
    <n v="543965"/>
    <n v="7748.12"/>
    <x v="1"/>
  </r>
  <r>
    <x v="1"/>
    <s v="V3.1"/>
    <d v="2020-07-15T00:00:00"/>
    <n v="3022009"/>
    <x v="14"/>
    <x v="0"/>
    <n v="112980"/>
    <s v="FY20/21"/>
    <m/>
    <s v="11334/543965"/>
    <n v="400061"/>
    <s v="I05"/>
    <s v="PPFSMPRI"/>
    <s v="PPFSM"/>
    <s v="Primary"/>
    <n v="11334"/>
    <n v="543965"/>
    <n v="8506.8357142857149"/>
    <x v="0"/>
  </r>
  <r>
    <x v="1"/>
    <s v="V3.1"/>
    <d v="2020-07-15T00:00:00"/>
    <n v="3022067"/>
    <x v="15"/>
    <x v="0"/>
    <n v="71285"/>
    <s v="FY20/21"/>
    <m/>
    <s v="11334/543965"/>
    <n v="400065"/>
    <s v="I05"/>
    <s v="PPFSMPRI"/>
    <s v="PPFSM"/>
    <s v="Primary"/>
    <n v="11334"/>
    <n v="543965"/>
    <n v="5299.528571428571"/>
    <x v="1"/>
  </r>
  <r>
    <x v="1"/>
    <s v="V3.1"/>
    <d v="2020-07-15T00:00:00"/>
    <n v="3023302"/>
    <x v="16"/>
    <x v="0"/>
    <n v="24210"/>
    <s v="FY20/21"/>
    <m/>
    <s v="11334/543965"/>
    <n v="400039"/>
    <s v="I05"/>
    <s v="PPFSMPRI"/>
    <s v="PPFSM"/>
    <s v="Primary"/>
    <n v="11334"/>
    <n v="543965"/>
    <n v="1816.3228571428572"/>
    <x v="1"/>
  </r>
  <r>
    <x v="1"/>
    <s v="V3.1"/>
    <d v="2020-07-15T00:00:00"/>
    <n v="3022011"/>
    <x v="17"/>
    <x v="0"/>
    <n v="44385"/>
    <s v="FY20/21"/>
    <m/>
    <s v="11334/543965"/>
    <n v="400020"/>
    <s v="I05"/>
    <s v="PPFSMPRI"/>
    <s v="PPFSM"/>
    <s v="Primary"/>
    <n v="11334"/>
    <n v="543965"/>
    <n v="3368.2485714285713"/>
    <x v="1"/>
  </r>
  <r>
    <x v="1"/>
    <s v="V3.1"/>
    <d v="2020-07-15T00:00:00"/>
    <n v="3022014"/>
    <x v="18"/>
    <x v="0"/>
    <n v="256895"/>
    <s v="FY20/21"/>
    <m/>
    <s v="11334/543965"/>
    <n v="400050"/>
    <s v="I05"/>
    <s v="PPFSMPRI"/>
    <s v="PPFSM"/>
    <s v="Primary"/>
    <n v="11334"/>
    <n v="543965"/>
    <n v="17967.821428571428"/>
    <x v="1"/>
  </r>
  <r>
    <x v="1"/>
    <s v="V3.1"/>
    <d v="2020-07-15T00:00:00"/>
    <n v="3022015"/>
    <x v="19"/>
    <x v="0"/>
    <n v="103565"/>
    <s v="FY20/21"/>
    <m/>
    <s v="11334/543965"/>
    <n v="400059"/>
    <s v="I05"/>
    <s v="PPFSMPRI"/>
    <s v="PPFSM"/>
    <s v="Primary"/>
    <n v="11334"/>
    <n v="543965"/>
    <n v="7598.6771428571437"/>
    <x v="0"/>
  </r>
  <r>
    <x v="1"/>
    <s v="V3.1"/>
    <d v="2020-07-15T00:00:00"/>
    <n v="3022016"/>
    <x v="20"/>
    <x v="0"/>
    <n v="28245"/>
    <s v="FY20/21"/>
    <m/>
    <s v="11334/543965"/>
    <n v="400049"/>
    <s v="I05"/>
    <s v="PPFSMPRI"/>
    <s v="PPFSM"/>
    <s v="Primary"/>
    <n v="11334"/>
    <n v="543965"/>
    <n v="2172.6942857142853"/>
    <x v="1"/>
  </r>
  <r>
    <x v="1"/>
    <s v="V3.1"/>
    <d v="2020-07-15T00:00:00"/>
    <n v="3022017"/>
    <x v="21"/>
    <x v="0"/>
    <n v="146605"/>
    <s v="FY20/21"/>
    <m/>
    <s v="11334/543965"/>
    <n v="400080"/>
    <s v="I05"/>
    <s v="PPFSMPRI"/>
    <s v="PPFSM"/>
    <s v="Primary"/>
    <n v="11334"/>
    <n v="543965"/>
    <n v="11185.342857142858"/>
    <x v="1"/>
  </r>
  <r>
    <x v="1"/>
    <s v="V3.1"/>
    <d v="2020-07-15T00:00:00"/>
    <n v="3022073"/>
    <x v="22"/>
    <x v="0"/>
    <n v="231340"/>
    <s v="FY20/21"/>
    <m/>
    <s v="11334/543965"/>
    <n v="400105"/>
    <s v="I05"/>
    <s v="PPFSMPRI"/>
    <s v="PPFSM"/>
    <s v="Primary"/>
    <n v="11334"/>
    <n v="543965"/>
    <n v="17749.39857142857"/>
    <x v="1"/>
  </r>
  <r>
    <x v="1"/>
    <s v="V3.1"/>
    <d v="2020-07-15T00:00:00"/>
    <n v="3022019"/>
    <x v="23"/>
    <x v="0"/>
    <n v="67250"/>
    <s v="FY20/21"/>
    <m/>
    <s v="11334/543965"/>
    <n v="400036"/>
    <s v="I05"/>
    <s v="PPFSMPRI"/>
    <s v="PPFSM"/>
    <s v="Primary"/>
    <n v="11334"/>
    <n v="543965"/>
    <n v="5311.028571428571"/>
    <x v="0"/>
  </r>
  <r>
    <x v="1"/>
    <s v="V3.1"/>
    <d v="2020-07-15T00:00:00"/>
    <n v="3022021"/>
    <x v="24"/>
    <x v="0"/>
    <n v="197715"/>
    <s v="FY20/21"/>
    <m/>
    <s v="11334/543965"/>
    <n v="400042"/>
    <s v="I05"/>
    <s v="PPFSMPRI"/>
    <s v="PPFSM"/>
    <s v="Primary"/>
    <n v="11334"/>
    <n v="543965"/>
    <n v="14013.290000000003"/>
    <x v="1"/>
  </r>
  <r>
    <x v="1"/>
    <s v="V3.1"/>
    <d v="2020-07-15T00:00:00"/>
    <n v="3022023"/>
    <x v="25"/>
    <x v="0"/>
    <n v="242100"/>
    <s v="FY20/21"/>
    <m/>
    <s v="11334/543965"/>
    <n v="400159"/>
    <s v="I05"/>
    <s v="PPFSMPRI"/>
    <s v="PPFSM"/>
    <s v="Primary"/>
    <n v="11334"/>
    <n v="543965"/>
    <n v="18347.178571428572"/>
    <x v="1"/>
  </r>
  <r>
    <x v="1"/>
    <s v="V3.1"/>
    <d v="2020-07-15T00:00:00"/>
    <n v="3022024"/>
    <x v="26"/>
    <x v="0"/>
    <n v="93477.5"/>
    <s v="FY20/21"/>
    <m/>
    <s v="11334/543965"/>
    <n v="400047"/>
    <s v="I05"/>
    <s v="PPFSMPRI"/>
    <s v="PPFSM"/>
    <s v="Primary"/>
    <n v="11334"/>
    <n v="543965"/>
    <n v="6799.7228571428568"/>
    <x v="0"/>
  </r>
  <r>
    <x v="1"/>
    <s v="V3.1"/>
    <d v="2020-07-15T00:00:00"/>
    <n v="3022025"/>
    <x v="27"/>
    <x v="0"/>
    <n v="8070"/>
    <s v="FY20/21"/>
    <m/>
    <s v="11334/543965"/>
    <n v="400001"/>
    <s v="I05"/>
    <s v="PPFSMPRI"/>
    <s v="PPFSM"/>
    <s v="Primary"/>
    <n v="11334"/>
    <n v="543965"/>
    <n v="482.82142857142856"/>
    <x v="1"/>
  </r>
  <r>
    <x v="1"/>
    <s v="V3.1"/>
    <d v="2020-07-15T00:00:00"/>
    <n v="3022026"/>
    <x v="28"/>
    <x v="0"/>
    <n v="107600"/>
    <s v="FY20/21"/>
    <m/>
    <s v="11334/543965"/>
    <n v="400082"/>
    <s v="I05"/>
    <s v="PPFSMPRI"/>
    <s v="PPFSM"/>
    <s v="Primary"/>
    <n v="11334"/>
    <n v="543965"/>
    <n v="7817.0914285714289"/>
    <x v="0"/>
  </r>
  <r>
    <x v="1"/>
    <s v="V3.1"/>
    <d v="2020-07-15T00:00:00"/>
    <n v="3022028"/>
    <x v="29"/>
    <x v="0"/>
    <n v="45730"/>
    <s v="FY20/21"/>
    <m/>
    <s v="11334/543965"/>
    <n v="400067"/>
    <s v="I05"/>
    <s v="PPFSMPRI"/>
    <s v="PPFSM"/>
    <s v="Primary"/>
    <n v="11334"/>
    <n v="543965"/>
    <n v="3379.741428571429"/>
    <x v="1"/>
  </r>
  <r>
    <x v="1"/>
    <s v="V3.1"/>
    <d v="2020-07-15T00:00:00"/>
    <n v="3022027"/>
    <x v="30"/>
    <x v="0"/>
    <n v="84735"/>
    <s v="FY20/21"/>
    <m/>
    <s v="11334/543965"/>
    <n v="400002"/>
    <s v="I05"/>
    <s v="PPFSMPRI"/>
    <s v="PPFSM"/>
    <s v="Primary"/>
    <n v="11334"/>
    <n v="543965"/>
    <n v="6242.1785714285716"/>
    <x v="1"/>
  </r>
  <r>
    <x v="1"/>
    <s v="V3.1"/>
    <d v="2020-07-15T00:00:00"/>
    <n v="3022029"/>
    <x v="31"/>
    <x v="0"/>
    <n v="227305"/>
    <s v="FY20/21"/>
    <m/>
    <s v="11334/543965"/>
    <n v="400035"/>
    <s v="I05"/>
    <s v="PPFSMPRI"/>
    <s v="PPFSM"/>
    <s v="Primary"/>
    <n v="11334"/>
    <n v="543965"/>
    <n v="16657.305714285714"/>
    <x v="0"/>
  </r>
  <r>
    <x v="1"/>
    <s v="V3.1"/>
    <d v="2020-07-15T00:00:00"/>
    <n v="3023516"/>
    <x v="32"/>
    <x v="0"/>
    <n v="24210"/>
    <s v="FY20/21"/>
    <m/>
    <s v="11334/543965"/>
    <n v="400108"/>
    <s v="I05"/>
    <s v="PPFSMPRI"/>
    <s v="PPFSM"/>
    <s v="Primary"/>
    <n v="11334"/>
    <n v="543965"/>
    <n v="1862.3057142857144"/>
    <x v="0"/>
  </r>
  <r>
    <x v="1"/>
    <s v="V3.1"/>
    <d v="2020-07-15T00:00:00"/>
    <n v="3022031"/>
    <x v="33"/>
    <x v="0"/>
    <n v="79355"/>
    <s v="FY20/21"/>
    <m/>
    <s v="11334/543965"/>
    <n v="400026"/>
    <s v="I05"/>
    <s v="PPFSMPRI"/>
    <s v="PPFSM"/>
    <s v="Primary"/>
    <n v="11334"/>
    <n v="543965"/>
    <n v="5598.4171428571426"/>
    <x v="0"/>
  </r>
  <r>
    <x v="1"/>
    <s v="V3.1"/>
    <d v="2020-07-15T00:00:00"/>
    <n v="3022032"/>
    <x v="34"/>
    <x v="0"/>
    <n v="114325"/>
    <s v="FY20/21"/>
    <m/>
    <s v="11334/543965"/>
    <n v="400084"/>
    <s v="I05"/>
    <s v="PPFSMPRI"/>
    <s v="PPFSM"/>
    <s v="Primary"/>
    <n v="11334"/>
    <n v="543965"/>
    <n v="8012.5214285714274"/>
    <x v="0"/>
  </r>
  <r>
    <x v="1"/>
    <s v="V3.1"/>
    <d v="2020-07-15T00:00:00"/>
    <n v="3023304"/>
    <x v="35"/>
    <x v="0"/>
    <n v="87425"/>
    <s v="FY20/21"/>
    <m/>
    <s v="11334/543965"/>
    <n v="400008"/>
    <s v="I05"/>
    <s v="PPFSMPRI"/>
    <s v="PPFSM"/>
    <s v="Primary"/>
    <n v="11334"/>
    <n v="543965"/>
    <n v="6862.9471428571433"/>
    <x v="1"/>
  </r>
  <r>
    <x v="1"/>
    <s v="V3.1"/>
    <d v="2020-07-15T00:00:00"/>
    <n v="3022036"/>
    <x v="36"/>
    <x v="0"/>
    <n v="168125"/>
    <s v="FY20/21"/>
    <m/>
    <s v="11334/543965"/>
    <n v="400046"/>
    <s v="I05"/>
    <s v="PPFSMPRI"/>
    <s v="PPFSM"/>
    <s v="Primary"/>
    <n v="11334"/>
    <n v="543965"/>
    <n v="12840.724285714285"/>
    <x v="0"/>
  </r>
  <r>
    <x v="1"/>
    <s v="V3.1"/>
    <d v="2020-07-15T00:00:00"/>
    <n v="3022037"/>
    <x v="37"/>
    <x v="0"/>
    <n v="49765"/>
    <s v="FY20/21"/>
    <m/>
    <s v="11334/543965"/>
    <n v="400030"/>
    <s v="I05"/>
    <s v="PPFSMPRI"/>
    <s v="PPFSM"/>
    <s v="Primary"/>
    <n v="11334"/>
    <n v="543965"/>
    <n v="4012.008571428571"/>
    <x v="1"/>
  </r>
  <r>
    <x v="1"/>
    <s v="V3.1"/>
    <d v="2020-07-15T00:00:00"/>
    <n v="3023523"/>
    <x v="38"/>
    <x v="0"/>
    <n v="154675"/>
    <s v="FY20/21"/>
    <m/>
    <s v="11334/543965"/>
    <n v="400130"/>
    <s v="I05"/>
    <s v="PPFSMPRI"/>
    <s v="PPFSM"/>
    <s v="Primary"/>
    <n v="11334"/>
    <n v="543965"/>
    <n v="11852.091428571428"/>
    <x v="1"/>
  </r>
  <r>
    <x v="1"/>
    <s v="V3.1"/>
    <d v="2020-07-15T00:00:00"/>
    <n v="3025948"/>
    <x v="39"/>
    <x v="0"/>
    <n v="12105"/>
    <s v="FY20/21"/>
    <m/>
    <s v="11334/543965"/>
    <n v="400112"/>
    <s v="I05"/>
    <s v="PPFSMPRI"/>
    <s v="PPFSM"/>
    <s v="Primary"/>
    <n v="11334"/>
    <n v="543965"/>
    <n v="931.15571428571434"/>
    <x v="1"/>
  </r>
  <r>
    <x v="1"/>
    <s v="V3.1"/>
    <d v="2020-07-15T00:00:00"/>
    <n v="3025949"/>
    <x v="40"/>
    <x v="0"/>
    <n v="26900"/>
    <s v="FY20/21"/>
    <m/>
    <s v="11334/543965"/>
    <n v="400110"/>
    <s v="I05"/>
    <s v="PPFSMPRI"/>
    <s v="PPFSM"/>
    <s v="Primary"/>
    <n v="11334"/>
    <n v="543965"/>
    <n v="2161.1942857142858"/>
    <x v="1"/>
  </r>
  <r>
    <x v="1"/>
    <s v="V3.1"/>
    <d v="2020-07-15T00:00:00"/>
    <n v="3023513"/>
    <x v="41"/>
    <x v="0"/>
    <n v="21520"/>
    <s v="FY20/21"/>
    <m/>
    <s v="11334/543965"/>
    <n v="400007"/>
    <s v="I05"/>
    <s v="PPFSMPRI"/>
    <s v="PPFSM"/>
    <s v="Primary"/>
    <n v="11334"/>
    <n v="543965"/>
    <n v="1379.49"/>
    <x v="1"/>
  </r>
  <r>
    <x v="1"/>
    <s v="V3.1"/>
    <d v="2020-07-15T00:00:00"/>
    <n v="3023305"/>
    <x v="42"/>
    <x v="0"/>
    <n v="18830"/>
    <s v="FY20/21"/>
    <m/>
    <s v="11334/543965"/>
    <n v="400086"/>
    <s v="I05"/>
    <s v="PPFSMPRI"/>
    <s v="PPFSM"/>
    <s v="Primary"/>
    <n v="11334"/>
    <n v="543965"/>
    <n v="1678.3785714285716"/>
    <x v="1"/>
  </r>
  <r>
    <x v="1"/>
    <s v="V3.1"/>
    <d v="2020-07-15T00:00:00"/>
    <n v="3022042"/>
    <x v="43"/>
    <x v="0"/>
    <n v="45730"/>
    <s v="FY20/21"/>
    <m/>
    <s v="11334/543965"/>
    <n v="400048"/>
    <s v="I05"/>
    <s v="PPFSMPRI"/>
    <s v="PPFSM"/>
    <s v="Primary"/>
    <n v="11334"/>
    <n v="543965"/>
    <n v="3149.8328571428569"/>
    <x v="1"/>
  </r>
  <r>
    <x v="1"/>
    <s v="V3.1"/>
    <d v="2020-07-15T00:00:00"/>
    <n v="3022044"/>
    <x v="44"/>
    <x v="0"/>
    <n v="57835"/>
    <s v="FY20/21"/>
    <m/>
    <s v="11334/543965"/>
    <n v="400087"/>
    <s v="I05"/>
    <s v="PPFSMPRI"/>
    <s v="PPFSM"/>
    <s v="Primary"/>
    <n v="11334"/>
    <n v="543965"/>
    <n v="4448.8442857142863"/>
    <x v="1"/>
  </r>
  <r>
    <x v="1"/>
    <s v="V3.1"/>
    <d v="2020-07-15T00:00:00"/>
    <n v="3022043"/>
    <x v="45"/>
    <x v="0"/>
    <n v="117015"/>
    <s v="FY20/21"/>
    <m/>
    <s v="11334/543965"/>
    <n v="400088"/>
    <s v="I05"/>
    <s v="PPFSMPRI"/>
    <s v="PPFSM"/>
    <s v="Primary"/>
    <n v="11334"/>
    <n v="543965"/>
    <n v="8173.4628571428575"/>
    <x v="1"/>
  </r>
  <r>
    <x v="1"/>
    <s v="V3.1"/>
    <d v="2020-07-15T00:00:00"/>
    <n v="3022053"/>
    <x v="46"/>
    <x v="0"/>
    <n v="1345"/>
    <s v="FY20/21"/>
    <m/>
    <s v="11334/543965"/>
    <n v="158733"/>
    <s v="I05"/>
    <s v="PPFSMPRI"/>
    <s v="PPFSM"/>
    <s v="Primary"/>
    <n v="11334"/>
    <n v="543965"/>
    <n v="149.44571428571427"/>
    <x v="1"/>
  </r>
  <r>
    <x v="1"/>
    <s v="V3.1"/>
    <d v="2020-07-15T00:00:00"/>
    <n v="3022045"/>
    <x v="47"/>
    <x v="0"/>
    <n v="75320"/>
    <s v="FY20/21"/>
    <m/>
    <s v="11334/543965"/>
    <n v="400089"/>
    <s v="I05"/>
    <s v="PPFSMPRI"/>
    <s v="PPFSM"/>
    <s v="Primary"/>
    <n v="11334"/>
    <n v="543965"/>
    <n v="5380"/>
    <x v="0"/>
  </r>
  <r>
    <x v="1"/>
    <s v="V3.1"/>
    <d v="2020-07-15T00:00:00"/>
    <n v="3022077"/>
    <x v="48"/>
    <x v="0"/>
    <n v="583730"/>
    <s v="FY20/21"/>
    <m/>
    <s v="11334/543965"/>
    <n v="400113"/>
    <s v="I05"/>
    <s v="PPFSMPRI"/>
    <s v="PPFSM"/>
    <s v="Primary"/>
    <n v="11334"/>
    <n v="543965"/>
    <n v="44672.39"/>
    <x v="0"/>
  </r>
  <r>
    <x v="1"/>
    <s v="V3.1"/>
    <d v="2020-07-15T00:00:00"/>
    <n v="3025201"/>
    <x v="49"/>
    <x v="0"/>
    <n v="95495"/>
    <s v="FY20/21"/>
    <m/>
    <s v="11334/543965"/>
    <n v="400021"/>
    <s v="I05"/>
    <s v="PPFSMPRI"/>
    <s v="PPFSM"/>
    <s v="Primary"/>
    <n v="11334"/>
    <n v="543965"/>
    <n v="7345.7685714285699"/>
    <x v="1"/>
  </r>
  <r>
    <x v="1"/>
    <s v="V3.1"/>
    <d v="2020-07-15T00:00:00"/>
    <n v="3023501"/>
    <x v="50"/>
    <x v="0"/>
    <n v="45730"/>
    <s v="FY20/21"/>
    <m/>
    <s v="11334/543965"/>
    <n v="400003"/>
    <s v="I05"/>
    <s v="PPFSMPRI"/>
    <s v="PPFSM"/>
    <s v="Primary"/>
    <n v="11334"/>
    <n v="543965"/>
    <n v="3287.7771428571432"/>
    <x v="0"/>
  </r>
  <r>
    <x v="1"/>
    <s v="V3.1"/>
    <d v="2020-07-15T00:00:00"/>
    <n v="3022078"/>
    <x v="51"/>
    <x v="0"/>
    <n v="41695"/>
    <s v="FY20/21"/>
    <m/>
    <s v="11334/543965"/>
    <n v="400014"/>
    <s v="I05"/>
    <s v="PPFSMPRI"/>
    <s v="PPFSM"/>
    <s v="Primary"/>
    <n v="11334"/>
    <n v="543965"/>
    <n v="3069.36"/>
    <x v="1"/>
  </r>
  <r>
    <x v="1"/>
    <s v="V3.1"/>
    <d v="2020-07-15T00:00:00"/>
    <n v="3022071"/>
    <x v="52"/>
    <x v="0"/>
    <n v="47075"/>
    <s v="FY20/21"/>
    <m/>
    <s v="11334/543965"/>
    <n v="400010"/>
    <s v="I05"/>
    <s v="PPFSMPRI"/>
    <s v="PPFSM"/>
    <s v="Primary"/>
    <n v="11334"/>
    <n v="543965"/>
    <n v="3069.36"/>
    <x v="1"/>
  </r>
  <r>
    <x v="1"/>
    <s v="V3.1"/>
    <d v="2020-07-15T00:00:00"/>
    <n v="3022072"/>
    <x v="53"/>
    <x v="0"/>
    <n v="153330"/>
    <s v="FY20/21"/>
    <m/>
    <s v="11334/543965"/>
    <n v="400012"/>
    <s v="I05"/>
    <s v="PPFSMPRI"/>
    <s v="PPFSM"/>
    <s v="Primary"/>
    <n v="11334"/>
    <n v="543965"/>
    <n v="11380.768571428571"/>
    <x v="1"/>
  </r>
  <r>
    <x v="1"/>
    <s v="V3.1"/>
    <d v="2020-07-15T00:00:00"/>
    <n v="3023512"/>
    <x v="54"/>
    <x v="0"/>
    <n v="9415"/>
    <s v="FY20/21"/>
    <m/>
    <s v="11334/543965"/>
    <n v="400093"/>
    <s v="I05"/>
    <s v="PPFSMPRI"/>
    <s v="PPFSM"/>
    <s v="Primary"/>
    <n v="11334"/>
    <n v="543965"/>
    <n v="586.27857142857158"/>
    <x v="1"/>
  </r>
  <r>
    <x v="1"/>
    <s v="V3.1"/>
    <d v="2020-07-15T00:00:00"/>
    <n v="3023510"/>
    <x v="55"/>
    <x v="0"/>
    <n v="56490"/>
    <s v="FY20/21"/>
    <m/>
    <s v="11334/543965"/>
    <n v="400071"/>
    <s v="I05"/>
    <s v="PPFSMPRI"/>
    <s v="PPFSM"/>
    <s v="Primary"/>
    <n v="11334"/>
    <n v="543965"/>
    <n v="4023.5014285714287"/>
    <x v="1"/>
  </r>
  <r>
    <x v="1"/>
    <s v="V3.1"/>
    <d v="2020-07-15T00:00:00"/>
    <n v="3023502"/>
    <x v="56"/>
    <x v="0"/>
    <n v="115670"/>
    <s v="FY20/21"/>
    <m/>
    <s v="11334/543965"/>
    <n v="400096"/>
    <s v="I05"/>
    <s v="PPFSMPRI"/>
    <s v="PPFSM"/>
    <s v="Primary"/>
    <n v="11334"/>
    <n v="543965"/>
    <n v="9587.4342857142856"/>
    <x v="1"/>
  </r>
  <r>
    <x v="1"/>
    <s v="V3.1"/>
    <d v="2020-07-15T00:00:00"/>
    <n v="3023315"/>
    <x v="57"/>
    <x v="0"/>
    <n v="18830"/>
    <s v="FY20/21"/>
    <m/>
    <s v="11334/543965"/>
    <n v="400062"/>
    <s v="I05"/>
    <s v="PPFSMPRI"/>
    <s v="PPFSM"/>
    <s v="Primary"/>
    <n v="11334"/>
    <n v="543965"/>
    <n v="1402.4785714285715"/>
    <x v="1"/>
  </r>
  <r>
    <x v="1"/>
    <s v="V3.1"/>
    <d v="2020-07-15T00:00:00"/>
    <n v="3023504"/>
    <x v="58"/>
    <x v="0"/>
    <n v="65905"/>
    <s v="FY20/21"/>
    <m/>
    <s v="11334/543965"/>
    <n v="400064"/>
    <s v="I05"/>
    <s v="PPFSMPRI"/>
    <s v="PPFSM"/>
    <s v="Primary"/>
    <n v="11334"/>
    <n v="543965"/>
    <n v="4609.7857142857147"/>
    <x v="0"/>
  </r>
  <r>
    <x v="1"/>
    <s v="V3.1"/>
    <d v="2020-07-15T00:00:00"/>
    <n v="3023309"/>
    <x v="59"/>
    <x v="0"/>
    <n v="21520"/>
    <s v="FY20/21"/>
    <m/>
    <s v="11334/543965"/>
    <n v="400098"/>
    <s v="I05"/>
    <s v="PPFSMPRI"/>
    <s v="PPFSM"/>
    <s v="Primary"/>
    <n v="11334"/>
    <n v="543965"/>
    <n v="1517.4342857142856"/>
    <x v="1"/>
  </r>
  <r>
    <x v="1"/>
    <s v="V3.1"/>
    <d v="2020-07-15T00:00:00"/>
    <n v="3023307"/>
    <x v="60"/>
    <x v="0"/>
    <n v="30935"/>
    <s v="FY20/21"/>
    <m/>
    <s v="11334/543965"/>
    <n v="400114"/>
    <s v="I05"/>
    <s v="PPFSMPRI"/>
    <s v="PPFSM"/>
    <s v="Primary"/>
    <n v="11334"/>
    <n v="543965"/>
    <n v="2563.5457142857144"/>
    <x v="1"/>
  </r>
  <r>
    <x v="1"/>
    <s v="V3.1"/>
    <d v="2020-07-15T00:00:00"/>
    <n v="3023509"/>
    <x v="61"/>
    <x v="0"/>
    <n v="114325"/>
    <s v="FY20/21"/>
    <m/>
    <s v="11334/543965"/>
    <n v="400066"/>
    <s v="I05"/>
    <s v="PPFSMPRI"/>
    <s v="PPFSM"/>
    <s v="Primary"/>
    <n v="11334"/>
    <n v="543965"/>
    <n v="9162.091428571428"/>
    <x v="1"/>
  </r>
  <r>
    <x v="1"/>
    <s v="V3.1"/>
    <d v="2020-07-15T00:00:00"/>
    <n v="3023311"/>
    <x v="62"/>
    <x v="0"/>
    <n v="83390"/>
    <s v="FY20/21"/>
    <m/>
    <s v="11334/543965"/>
    <n v="400058"/>
    <s v="I05"/>
    <s v="PPFSMPRI"/>
    <s v="PPFSM"/>
    <s v="Primary"/>
    <n v="11334"/>
    <n v="543965"/>
    <n v="6874.4457142857136"/>
    <x v="1"/>
  </r>
  <r>
    <x v="1"/>
    <s v="V3.1"/>
    <d v="2020-07-15T00:00:00"/>
    <n v="3023312"/>
    <x v="63"/>
    <x v="0"/>
    <n v="34970"/>
    <s v="FY20/21"/>
    <m/>
    <s v="11334/543965"/>
    <n v="400017"/>
    <s v="I05"/>
    <s v="PPFSMPRI"/>
    <s v="PPFSM"/>
    <s v="Primary"/>
    <n v="11334"/>
    <n v="543965"/>
    <n v="2644.0171428571425"/>
    <x v="1"/>
  </r>
  <r>
    <x v="1"/>
    <s v="V3.1"/>
    <d v="2020-07-15T00:00:00"/>
    <n v="3023314"/>
    <x v="64"/>
    <x v="0"/>
    <n v="43040"/>
    <s v="FY20/21"/>
    <m/>
    <s v="11334/543965"/>
    <n v="400094"/>
    <s v="I05"/>
    <s v="PPFSMPRI"/>
    <s v="PPFSM"/>
    <s v="Primary"/>
    <n v="11334"/>
    <n v="543965"/>
    <n v="3494.7014285714286"/>
    <x v="1"/>
  </r>
  <r>
    <x v="1"/>
    <s v="V3.1"/>
    <d v="2020-07-15T00:00:00"/>
    <n v="3023313"/>
    <x v="65"/>
    <x v="0"/>
    <n v="65905"/>
    <s v="FY20/21"/>
    <m/>
    <s v="11334/543965"/>
    <n v="400006"/>
    <s v="I05"/>
    <s v="PPFSMPRI"/>
    <s v="PPFSM"/>
    <s v="Primary"/>
    <n v="11334"/>
    <n v="543965"/>
    <n v="5115.6014285714282"/>
    <x v="1"/>
  </r>
  <r>
    <x v="1"/>
    <s v="V3.1"/>
    <d v="2020-07-15T00:00:00"/>
    <n v="3023507"/>
    <x v="66"/>
    <x v="0"/>
    <n v="28245"/>
    <s v="FY20/21"/>
    <m/>
    <s v="11334/543965"/>
    <n v="400037"/>
    <s v="I05"/>
    <s v="PPFSMPRI"/>
    <s v="PPFSM"/>
    <s v="Primary"/>
    <n v="11334"/>
    <n v="543965"/>
    <n v="2034.7414285714287"/>
    <x v="1"/>
  </r>
  <r>
    <x v="1"/>
    <s v="V3.1"/>
    <d v="2020-07-15T00:00:00"/>
    <n v="3023506"/>
    <x v="67"/>
    <x v="0"/>
    <n v="26900"/>
    <s v="FY20/21"/>
    <m/>
    <s v="11334/543965"/>
    <n v="400009"/>
    <s v="I05"/>
    <s v="PPFSMPRI"/>
    <s v="PPFSM"/>
    <s v="Primary"/>
    <n v="11334"/>
    <n v="543965"/>
    <n v="1747.3514285714284"/>
    <x v="1"/>
  </r>
  <r>
    <x v="1"/>
    <s v="V3.1"/>
    <d v="2020-07-15T00:00:00"/>
    <n v="3022070"/>
    <x v="68"/>
    <x v="0"/>
    <n v="112980"/>
    <s v="FY20/21"/>
    <m/>
    <s v="11334/543965"/>
    <n v="400038"/>
    <s v="I05"/>
    <s v="PPFSMPRI"/>
    <s v="PPFSM"/>
    <s v="Primary"/>
    <n v="11334"/>
    <n v="543965"/>
    <n v="7955.0442857142853"/>
    <x v="1"/>
  </r>
  <r>
    <x v="1"/>
    <s v="V3.1"/>
    <d v="2020-07-15T00:00:00"/>
    <n v="3023316"/>
    <x v="69"/>
    <x v="0"/>
    <n v="25555"/>
    <s v="FY20/21"/>
    <m/>
    <s v="11334/543965"/>
    <n v="400100"/>
    <s v="I05"/>
    <s v="PPFSMPRI"/>
    <s v="PPFSM"/>
    <s v="Primary"/>
    <n v="11334"/>
    <n v="543965"/>
    <n v="1965.7685714285712"/>
    <x v="1"/>
  </r>
  <r>
    <x v="1"/>
    <s v="V3.1"/>
    <d v="2020-07-15T00:00:00"/>
    <n v="3022055"/>
    <x v="70"/>
    <x v="0"/>
    <n v="103565"/>
    <s v="FY20/21"/>
    <m/>
    <s v="11334/543965"/>
    <n v="400101"/>
    <s v="I05"/>
    <s v="PPFSMPRI"/>
    <s v="PPFSM"/>
    <s v="Primary"/>
    <n v="11334"/>
    <n v="543965"/>
    <n v="7644.6571428571415"/>
    <x v="0"/>
  </r>
  <r>
    <x v="1"/>
    <s v="V3.1"/>
    <d v="2020-07-15T00:00:00"/>
    <n v="3022057"/>
    <x v="71"/>
    <x v="0"/>
    <n v="238065"/>
    <s v="FY20/21"/>
    <m/>
    <s v="11334/543965"/>
    <n v="400053"/>
    <s v="I05"/>
    <s v="PPFSMPRI"/>
    <s v="PPFSM"/>
    <s v="Primary"/>
    <n v="11334"/>
    <n v="543965"/>
    <n v="16335.425714285715"/>
    <x v="1"/>
  </r>
  <r>
    <x v="1"/>
    <s v="V3.1"/>
    <d v="2020-07-15T00:00:00"/>
    <n v="3022076"/>
    <x v="72"/>
    <x v="0"/>
    <n v="165435"/>
    <s v="FY20/21"/>
    <m/>
    <s v="11334/543965"/>
    <n v="400111"/>
    <s v="I05"/>
    <s v="PPFSMPRI"/>
    <s v="PPFSM"/>
    <s v="Primary"/>
    <n v="11334"/>
    <n v="543965"/>
    <n v="11806.111428571428"/>
    <x v="1"/>
  </r>
  <r>
    <x v="1"/>
    <s v="V3.1"/>
    <d v="2020-07-15T00:00:00"/>
    <n v="3022060"/>
    <x v="73"/>
    <x v="0"/>
    <n v="173505"/>
    <s v="FY20/21"/>
    <m/>
    <s v="11334/543965"/>
    <n v="400011"/>
    <s v="I05"/>
    <s v="PPFSMPRI"/>
    <s v="PPFSM"/>
    <s v="Primary"/>
    <n v="11334"/>
    <n v="543965"/>
    <n v="12978.677142857143"/>
    <x v="1"/>
  </r>
  <r>
    <x v="1"/>
    <s v="V3.1"/>
    <d v="2020-07-15T00:00:00"/>
    <n v="3023518"/>
    <x v="74"/>
    <x v="0"/>
    <n v="197715"/>
    <s v="FY20/21"/>
    <m/>
    <s v="11334/543965"/>
    <n v="400117"/>
    <s v="I05"/>
    <s v="PPFSMPRI"/>
    <s v="PPFSM"/>
    <s v="Primary"/>
    <n v="11334"/>
    <n v="543965"/>
    <n v="14840.982857142857"/>
    <x v="1"/>
  </r>
  <r>
    <x v="1"/>
    <s v="V3.1"/>
    <d v="2020-07-15T00:00:00"/>
    <n v="3022054"/>
    <x v="75"/>
    <x v="0"/>
    <n v="17485"/>
    <s v="FY20/21"/>
    <m/>
    <s v="11334/543965"/>
    <n v="400004"/>
    <s v="I05"/>
    <s v="PPFSMPRI"/>
    <s v="PPFSM"/>
    <s v="Primary"/>
    <n v="11334"/>
    <n v="543965"/>
    <n v="1436.964285714286"/>
    <x v="1"/>
  </r>
  <r>
    <x v="1"/>
    <s v="V3.1"/>
    <d v="2020-07-15T00:00:00"/>
    <n v="3021102"/>
    <x v="76"/>
    <x v="0"/>
    <n v="2865"/>
    <s v="FY20/21"/>
    <m/>
    <s v="11332/543965"/>
    <n v="400157"/>
    <s v="I05"/>
    <s v="PPFSMSEC"/>
    <s v="PPFSM"/>
    <s v="PRU"/>
    <n v="11332"/>
    <n v="543965"/>
    <n v="57.139999999999937"/>
    <x v="1"/>
  </r>
  <r>
    <x v="1"/>
    <s v="V3.1"/>
    <d v="2020-07-15T00:00:00"/>
    <n v="3021100"/>
    <x v="77"/>
    <x v="0"/>
    <n v="50615"/>
    <s v="FY20/21"/>
    <m/>
    <s v="11332/543965"/>
    <n v="400156"/>
    <s v="I05"/>
    <s v="PPFSMSEC"/>
    <s v="PPFSM"/>
    <s v="PRU"/>
    <n v="11332"/>
    <n v="543965"/>
    <n v="4268.9328571428568"/>
    <x v="1"/>
  </r>
  <r>
    <x v="1"/>
    <s v="V3.1"/>
    <d v="2020-07-15T00:00:00"/>
    <n v="3025405"/>
    <x v="78"/>
    <x v="0"/>
    <n v="107915"/>
    <s v="FY20/21"/>
    <m/>
    <s v="11333/543965"/>
    <n v="400041"/>
    <s v="I05"/>
    <s v="PPFSMSEC"/>
    <s v="PPFSM"/>
    <s v="Secondary"/>
    <n v="11333"/>
    <n v="543965"/>
    <n v="7680.8128571428588"/>
    <x v="1"/>
  </r>
  <r>
    <x v="1"/>
    <s v="V3.1"/>
    <d v="2020-07-15T00:00:00"/>
    <n v="3024003"/>
    <x v="79"/>
    <x v="0"/>
    <n v="313240"/>
    <s v="FY20/21"/>
    <m/>
    <s v="11333/543965"/>
    <n v="400033"/>
    <s v="I05"/>
    <s v="PPFSMSEC"/>
    <s v="PPFSM"/>
    <s v="Secondary"/>
    <n v="11333"/>
    <n v="543965"/>
    <n v="22854.701428571432"/>
    <x v="1"/>
  </r>
  <r>
    <x v="1"/>
    <s v="V3.1"/>
    <d v="2020-07-15T00:00:00"/>
    <n v="3025427"/>
    <x v="80"/>
    <x v="0"/>
    <n v="62075"/>
    <s v="FY20/21"/>
    <m/>
    <s v="11333/543965"/>
    <n v="400140"/>
    <s v="I05"/>
    <s v="PPFSMSEC"/>
    <s v="PPFSM"/>
    <s v="Secondary"/>
    <n v="11333"/>
    <n v="543965"/>
    <n v="4350.5542857142864"/>
    <x v="1"/>
  </r>
  <r>
    <x v="1"/>
    <s v="V3.1"/>
    <d v="2020-07-15T00:00:00"/>
    <n v="3024004"/>
    <x v="81"/>
    <x v="0"/>
    <n v="11460"/>
    <s v="FY20/21"/>
    <m/>
    <s v="11333/543965"/>
    <n v="107953"/>
    <s v="I05"/>
    <s v="PPFSMSEC"/>
    <s v="PPFSM"/>
    <s v="Secondary"/>
    <n v="11333"/>
    <n v="543965"/>
    <n v="652.99142857142863"/>
    <x v="1"/>
  </r>
  <r>
    <x v="1"/>
    <s v="V3.1"/>
    <d v="2020-07-15T00:00:00"/>
    <n v="3025404"/>
    <x v="82"/>
    <x v="0"/>
    <n v="41065"/>
    <s v="FY20/21"/>
    <m/>
    <s v="11333/543965"/>
    <n v="400029"/>
    <s v="I05"/>
    <s v="PPFSMSEC"/>
    <s v="PPFSM"/>
    <s v="Secondary"/>
    <n v="11333"/>
    <n v="543965"/>
    <n v="3387.3900000000003"/>
    <x v="1"/>
  </r>
  <r>
    <x v="1"/>
    <s v="V3.1"/>
    <d v="2020-07-15T00:00:00"/>
    <n v="3025407"/>
    <x v="83"/>
    <x v="0"/>
    <n v="224425"/>
    <s v="FY20/21"/>
    <m/>
    <s v="11333/543965"/>
    <n v="400013"/>
    <s v="I05"/>
    <s v="PPFSMSEC"/>
    <s v="PPFSM"/>
    <s v="Secondary"/>
    <n v="11333"/>
    <n v="543965"/>
    <n v="17067.565714285716"/>
    <x v="1"/>
  </r>
  <r>
    <x v="1"/>
    <s v="V3.1"/>
    <d v="2020-07-15T00:00:00"/>
    <n v="3027010"/>
    <x v="84"/>
    <x v="0"/>
    <n v="27695"/>
    <s v="FY20/21"/>
    <m/>
    <s v="11332/543965"/>
    <n v="400063"/>
    <s v="I05"/>
    <s v="PPFSMSEC"/>
    <s v="PPFSM"/>
    <s v="Special"/>
    <n v="11332"/>
    <n v="543965"/>
    <n v="2260.9828571428575"/>
    <x v="1"/>
  </r>
  <r>
    <x v="1"/>
    <s v="V3.1"/>
    <d v="2020-07-15T00:00:00"/>
    <n v="3027005"/>
    <x v="85"/>
    <x v="0"/>
    <n v="60525"/>
    <s v="FY20/21"/>
    <m/>
    <s v="11332/543965"/>
    <n v="400034"/>
    <s v="I05"/>
    <s v="PPFSMPRI"/>
    <s v="PPFSM"/>
    <s v="Special"/>
    <n v="11332"/>
    <n v="543965"/>
    <n v="4287.9085714285711"/>
    <x v="1"/>
  </r>
  <r>
    <x v="1"/>
    <s v="V3.1"/>
    <d v="2020-07-15T00:00:00"/>
    <n v="3027009"/>
    <x v="86"/>
    <x v="0"/>
    <n v="60525"/>
    <s v="FY20/21"/>
    <m/>
    <s v="11332/543965"/>
    <n v="400091"/>
    <s v="I05"/>
    <s v="PPFSMPRI"/>
    <s v="PPFSM"/>
    <s v="Special"/>
    <n v="11332"/>
    <n v="543965"/>
    <n v="4862.6942857142858"/>
    <x v="1"/>
  </r>
  <r>
    <x v="1"/>
    <s v="V3.0"/>
    <d v="2020-07-14T00:00:00"/>
    <n v="3023521"/>
    <x v="87"/>
    <x v="0"/>
    <n v="268832.5"/>
    <s v="FY20/20"/>
    <m/>
    <s v="11333/543965"/>
    <n v="400135"/>
    <s v="I05"/>
    <s v="PPFSMSEC"/>
    <s v="PPFSM"/>
    <s v="All through"/>
    <n v="11333"/>
    <n v="543965"/>
    <n v="21511.989999999998"/>
    <x v="1"/>
  </r>
  <r>
    <x v="1"/>
    <s v="V3.1"/>
    <d v="2020-07-15T00:00:00"/>
    <n v="3023521"/>
    <x v="87"/>
    <x v="0"/>
    <n v="219235"/>
    <s v="FY20/21"/>
    <m/>
    <s v="11334/543965"/>
    <n v="400135"/>
    <s v="I05"/>
    <s v="PPFSMPRI"/>
    <s v="PPFSM"/>
    <s v="All through"/>
    <n v="11334"/>
    <n v="543965"/>
    <n v="17507.991428571426"/>
    <x v="1"/>
  </r>
  <r>
    <x v="1"/>
    <s v="V3.1"/>
    <d v="2020-07-15T00:00:00"/>
    <n v="3021100"/>
    <x v="77"/>
    <x v="0"/>
    <n v="1345"/>
    <s v="FY20/21"/>
    <m/>
    <s v="11332/543965"/>
    <n v="400156"/>
    <s v="I05"/>
    <s v="PPFSMPRI"/>
    <s v="PPFSM"/>
    <s v="PRU"/>
    <n v="11332"/>
    <n v="543965"/>
    <n v="11.498571428571429"/>
    <x v="1"/>
  </r>
  <r>
    <x v="1"/>
    <s v="V3.1"/>
    <d v="2020-07-15T00:00:00"/>
    <n v="3023317"/>
    <x v="4"/>
    <x v="0"/>
    <n v="310"/>
    <s v="FY20/21"/>
    <m/>
    <s v="11334/543965"/>
    <n v="400015"/>
    <s v="I05"/>
    <s v="PPSERVICE"/>
    <s v="PPSER"/>
    <s v="Primary"/>
    <n v="11334"/>
    <n v="543965"/>
    <n v="34.445714285714288"/>
    <x v="0"/>
  </r>
  <r>
    <x v="1"/>
    <s v="V3.1"/>
    <d v="2020-07-15T00:00:00"/>
    <n v="3022027"/>
    <x v="30"/>
    <x v="0"/>
    <n v="310"/>
    <s v="FY20/21"/>
    <m/>
    <s v="11334/543965"/>
    <n v="400002"/>
    <s v="I05"/>
    <s v="PPSERVICE"/>
    <s v="PPSER"/>
    <s v="Primary"/>
    <n v="11334"/>
    <n v="543965"/>
    <n v="34.445714285714288"/>
    <x v="1"/>
  </r>
  <r>
    <x v="1"/>
    <s v="V3.1"/>
    <d v="2020-07-15T00:00:00"/>
    <n v="3022071"/>
    <x v="52"/>
    <x v="0"/>
    <n v="310"/>
    <s v="FY20/21"/>
    <m/>
    <s v="11334/543965"/>
    <n v="400010"/>
    <s v="I05"/>
    <s v="PPSERVICE"/>
    <s v="PPSER"/>
    <s v="Primary"/>
    <n v="11334"/>
    <n v="543965"/>
    <n v="34.445714285714288"/>
    <x v="1"/>
  </r>
  <r>
    <x v="1"/>
    <s v="V3.1"/>
    <d v="2020-07-15T00:00:00"/>
    <n v="3023309"/>
    <x v="59"/>
    <x v="0"/>
    <n v="930"/>
    <s v="FY20/21"/>
    <m/>
    <s v="11334/543965"/>
    <n v="400098"/>
    <s v="I05"/>
    <s v="PPSERVICE"/>
    <s v="PPSER"/>
    <s v="Primary"/>
    <n v="11334"/>
    <n v="543965"/>
    <n v="60.941428571428574"/>
    <x v="1"/>
  </r>
  <r>
    <x v="1"/>
    <s v="V3.1"/>
    <d v="2020-07-15T00:00:00"/>
    <n v="3023314"/>
    <x v="64"/>
    <x v="0"/>
    <n v="620"/>
    <s v="FY20/21"/>
    <m/>
    <s v="11334/543965"/>
    <n v="400094"/>
    <s v="I05"/>
    <s v="PPSERVICE"/>
    <s v="PPSER"/>
    <s v="Primary"/>
    <n v="11334"/>
    <n v="543965"/>
    <n v="68.888571428571439"/>
    <x v="1"/>
  </r>
  <r>
    <x v="1"/>
    <s v="V3.1"/>
    <d v="2020-07-15T00:00:00"/>
    <n v="3023507"/>
    <x v="66"/>
    <x v="0"/>
    <n v="620"/>
    <s v="FY20/21"/>
    <m/>
    <s v="11334/543965"/>
    <n v="400037"/>
    <s v="I05"/>
    <s v="PPSERVICE"/>
    <s v="PPSER"/>
    <s v="Primary"/>
    <n v="11334"/>
    <n v="543965"/>
    <n v="47.694285714285719"/>
    <x v="1"/>
  </r>
  <r>
    <x v="1"/>
    <s v="V3.1"/>
    <d v="2020-07-15T00:00:00"/>
    <n v="3023316"/>
    <x v="69"/>
    <x v="0"/>
    <n v="620"/>
    <s v="FY20/21"/>
    <m/>
    <s v="11334/543965"/>
    <n v="400100"/>
    <s v="I05"/>
    <s v="PPSERVICE"/>
    <s v="PPSER"/>
    <s v="Primary"/>
    <n v="11334"/>
    <n v="543965"/>
    <n v="68.888571428571439"/>
    <x v="1"/>
  </r>
  <r>
    <x v="1"/>
    <s v="V3.1"/>
    <d v="2020-07-15T00:00:00"/>
    <n v="3024003"/>
    <x v="79"/>
    <x v="0"/>
    <n v="620"/>
    <s v="FY20/21"/>
    <m/>
    <s v="11333/543965"/>
    <n v="400033"/>
    <s v="I05"/>
    <s v="PPSERVICE"/>
    <s v="PPSER"/>
    <s v="Secondary"/>
    <n v="11333"/>
    <n v="543965"/>
    <n v="47.694285714285719"/>
    <x v="1"/>
  </r>
  <r>
    <x v="1"/>
    <s v="V3.1"/>
    <d v="2020-07-15T00:00:00"/>
    <n v="3023520"/>
    <x v="2"/>
    <x v="0"/>
    <n v="2345"/>
    <s v="FY20/21"/>
    <m/>
    <s v="11334/543965"/>
    <n v="400125"/>
    <s v="I05"/>
    <s v="PPPOST-LAC"/>
    <s v="PPPL"/>
    <s v="Primary"/>
    <n v="11334"/>
    <n v="543965"/>
    <n v="180.38714285714286"/>
    <x v="1"/>
  </r>
  <r>
    <x v="1"/>
    <s v="V3.1"/>
    <d v="2020-07-15T00:00:00"/>
    <n v="3023317"/>
    <x v="4"/>
    <x v="0"/>
    <n v="4690"/>
    <s v="FY20/21"/>
    <m/>
    <s v="11334/543965"/>
    <n v="400015"/>
    <s v="I05"/>
    <s v="PPPOST-LAC"/>
    <s v="PPPL"/>
    <s v="Primary"/>
    <n v="11334"/>
    <n v="543965"/>
    <n v="360.76857142857142"/>
    <x v="0"/>
  </r>
  <r>
    <x v="1"/>
    <s v="V3.1"/>
    <d v="2020-07-15T00:00:00"/>
    <n v="3023511"/>
    <x v="11"/>
    <x v="0"/>
    <n v="11725"/>
    <s v="FY20/21"/>
    <m/>
    <s v="11334/543965"/>
    <n v="400024"/>
    <s v="I05"/>
    <s v="PPPOST-LAC"/>
    <s v="PPPL"/>
    <s v="Primary"/>
    <n v="11334"/>
    <n v="543965"/>
    <n v="901.9242857142857"/>
    <x v="0"/>
  </r>
  <r>
    <x v="1"/>
    <s v="V3.1"/>
    <d v="2020-07-15T00:00:00"/>
    <n v="3022008"/>
    <x v="12"/>
    <x v="0"/>
    <n v="4690"/>
    <s v="FY20/21"/>
    <m/>
    <s v="11334/543965"/>
    <n v="400057"/>
    <s v="I05"/>
    <s v="PPPOST-LAC"/>
    <s v="PPPL"/>
    <s v="Primary"/>
    <n v="11334"/>
    <n v="543965"/>
    <n v="521.11142857142852"/>
    <x v="1"/>
  </r>
  <r>
    <x v="1"/>
    <s v="V3.1"/>
    <d v="2020-07-15T00:00:00"/>
    <n v="3022009"/>
    <x v="14"/>
    <x v="0"/>
    <n v="4690"/>
    <s v="FY20/21"/>
    <m/>
    <s v="11334/543965"/>
    <n v="400061"/>
    <s v="I05"/>
    <s v="PPPOST-LAC"/>
    <s v="PPPL"/>
    <s v="Primary"/>
    <n v="11334"/>
    <n v="543965"/>
    <n v="521.11142857142852"/>
    <x v="0"/>
  </r>
  <r>
    <x v="1"/>
    <s v="V3.1"/>
    <d v="2020-07-15T00:00:00"/>
    <n v="3023302"/>
    <x v="16"/>
    <x v="0"/>
    <n v="4690"/>
    <s v="FY20/21"/>
    <m/>
    <s v="11334/543965"/>
    <n v="400039"/>
    <s v="I05"/>
    <s v="PPPOST-LAC"/>
    <s v="PPPL"/>
    <s v="Primary"/>
    <n v="11334"/>
    <n v="543965"/>
    <n v="521.11142857142852"/>
    <x v="1"/>
  </r>
  <r>
    <x v="1"/>
    <s v="V3.1"/>
    <d v="2020-07-15T00:00:00"/>
    <n v="3022011"/>
    <x v="17"/>
    <x v="0"/>
    <n v="4690"/>
    <s v="FY20/21"/>
    <m/>
    <s v="11334/543965"/>
    <n v="400020"/>
    <s v="I05"/>
    <s v="PPPOST-LAC"/>
    <s v="PPPL"/>
    <s v="Primary"/>
    <n v="11334"/>
    <n v="543965"/>
    <n v="360.76857142857142"/>
    <x v="1"/>
  </r>
  <r>
    <x v="1"/>
    <s v="V3.1"/>
    <d v="2020-07-15T00:00:00"/>
    <n v="3022073"/>
    <x v="22"/>
    <x v="0"/>
    <n v="4690"/>
    <s v="FY20/21"/>
    <m/>
    <s v="11334/543965"/>
    <n v="400105"/>
    <s v="I05"/>
    <s v="PPPOST-LAC"/>
    <s v="PPPL"/>
    <s v="Primary"/>
    <n v="11334"/>
    <n v="543965"/>
    <n v="521.11142857142852"/>
    <x v="1"/>
  </r>
  <r>
    <x v="1"/>
    <s v="V3.1"/>
    <d v="2020-07-15T00:00:00"/>
    <n v="3022023"/>
    <x v="25"/>
    <x v="0"/>
    <n v="2345"/>
    <s v="FY20/21"/>
    <m/>
    <s v="11334/543965"/>
    <n v="400159"/>
    <s v="I05"/>
    <s v="PPPOST-LAC"/>
    <s v="PPPL"/>
    <s v="Primary"/>
    <n v="11334"/>
    <n v="543965"/>
    <n v="180.38714285714286"/>
    <x v="1"/>
  </r>
  <r>
    <x v="1"/>
    <s v="V3.1"/>
    <d v="2020-07-15T00:00:00"/>
    <n v="3022024"/>
    <x v="26"/>
    <x v="0"/>
    <n v="4690"/>
    <s v="FY20/21"/>
    <m/>
    <s v="11334/543965"/>
    <n v="400047"/>
    <s v="I05"/>
    <s v="PPPOST-LAC"/>
    <s v="PPPL"/>
    <s v="Primary"/>
    <n v="11334"/>
    <n v="543965"/>
    <n v="360.76857142857142"/>
    <x v="0"/>
  </r>
  <r>
    <x v="1"/>
    <s v="V3.1"/>
    <d v="2020-07-15T00:00:00"/>
    <n v="3022025"/>
    <x v="27"/>
    <x v="0"/>
    <n v="11725"/>
    <s v="FY20/21"/>
    <m/>
    <s v="11334/543965"/>
    <n v="400001"/>
    <s v="I05"/>
    <s v="PPPOST-LAC"/>
    <s v="PPPL"/>
    <s v="Primary"/>
    <n v="11334"/>
    <n v="543965"/>
    <n v="661.41000000000008"/>
    <x v="1"/>
  </r>
  <r>
    <x v="1"/>
    <s v="V3.1"/>
    <d v="2020-07-15T00:00:00"/>
    <n v="3022028"/>
    <x v="29"/>
    <x v="0"/>
    <n v="4690"/>
    <s v="FY20/21"/>
    <m/>
    <s v="11334/543965"/>
    <n v="400067"/>
    <s v="I05"/>
    <s v="PPPOST-LAC"/>
    <s v="PPPL"/>
    <s v="Primary"/>
    <n v="11334"/>
    <n v="543965"/>
    <n v="360.76857142857142"/>
    <x v="1"/>
  </r>
  <r>
    <x v="1"/>
    <s v="V3.1"/>
    <d v="2020-07-15T00:00:00"/>
    <n v="3022027"/>
    <x v="30"/>
    <x v="0"/>
    <n v="2345"/>
    <s v="FY20/21"/>
    <m/>
    <s v="11334/543965"/>
    <n v="400002"/>
    <s v="I05"/>
    <s v="PPPOST-LAC"/>
    <s v="PPPL"/>
    <s v="Primary"/>
    <n v="11334"/>
    <n v="543965"/>
    <n v="20.044285714285706"/>
    <x v="1"/>
  </r>
  <r>
    <x v="1"/>
    <s v="V3.1"/>
    <d v="2020-07-15T00:00:00"/>
    <n v="3022029"/>
    <x v="31"/>
    <x v="0"/>
    <n v="2345"/>
    <s v="FY20/21"/>
    <m/>
    <s v="11334/543965"/>
    <n v="400035"/>
    <s v="I05"/>
    <s v="PPPOST-LAC"/>
    <s v="PPPL"/>
    <s v="Primary"/>
    <n v="11334"/>
    <n v="543965"/>
    <n v="180.38714285714286"/>
    <x v="0"/>
  </r>
  <r>
    <x v="1"/>
    <s v="V3.1"/>
    <d v="2020-07-15T00:00:00"/>
    <n v="3022032"/>
    <x v="34"/>
    <x v="0"/>
    <n v="4690"/>
    <s v="FY20/21"/>
    <m/>
    <s v="11334/543965"/>
    <n v="400084"/>
    <s v="I05"/>
    <s v="PPPOST-LAC"/>
    <s v="PPPL"/>
    <s v="Primary"/>
    <n v="11334"/>
    <n v="543965"/>
    <n v="360.76857142857142"/>
    <x v="0"/>
  </r>
  <r>
    <x v="1"/>
    <s v="V3.1"/>
    <d v="2020-07-15T00:00:00"/>
    <n v="3023304"/>
    <x v="35"/>
    <x v="0"/>
    <n v="7035"/>
    <s v="FY20/21"/>
    <m/>
    <s v="11334/543965"/>
    <n v="400008"/>
    <s v="I05"/>
    <s v="PPPOST-LAC"/>
    <s v="PPPL"/>
    <s v="Primary"/>
    <n v="11334"/>
    <n v="543965"/>
    <n v="541.15571428571423"/>
    <x v="1"/>
  </r>
  <r>
    <x v="1"/>
    <s v="V3.1"/>
    <d v="2020-07-15T00:00:00"/>
    <n v="3023523"/>
    <x v="38"/>
    <x v="0"/>
    <n v="7035"/>
    <s v="FY20/21"/>
    <m/>
    <s v="11334/543965"/>
    <n v="400130"/>
    <s v="I05"/>
    <s v="PPPOST-LAC"/>
    <s v="PPPL"/>
    <s v="Primary"/>
    <n v="11334"/>
    <n v="543965"/>
    <n v="541.15571428571423"/>
    <x v="1"/>
  </r>
  <r>
    <x v="1"/>
    <s v="V3.1"/>
    <d v="2020-07-15T00:00:00"/>
    <n v="3023305"/>
    <x v="42"/>
    <x v="0"/>
    <n v="4690"/>
    <s v="FY20/21"/>
    <m/>
    <s v="11334/543965"/>
    <n v="400086"/>
    <s v="I05"/>
    <s v="PPPOST-LAC"/>
    <s v="PPPL"/>
    <s v="Primary"/>
    <n v="11334"/>
    <n v="543965"/>
    <n v="440.94142857142862"/>
    <x v="1"/>
  </r>
  <r>
    <x v="1"/>
    <s v="V3.1"/>
    <d v="2020-07-15T00:00:00"/>
    <n v="3022042"/>
    <x v="43"/>
    <x v="0"/>
    <n v="4690"/>
    <s v="FY20/21"/>
    <m/>
    <s v="11334/543965"/>
    <n v="400048"/>
    <s v="I05"/>
    <s v="PPPOST-LAC"/>
    <s v="PPPL"/>
    <s v="Primary"/>
    <n v="11334"/>
    <n v="543965"/>
    <n v="360.76857142857142"/>
    <x v="1"/>
  </r>
  <r>
    <x v="1"/>
    <s v="V3.1"/>
    <d v="2020-07-15T00:00:00"/>
    <n v="3022044"/>
    <x v="44"/>
    <x v="0"/>
    <n v="4690"/>
    <s v="FY20/21"/>
    <m/>
    <s v="11334/543965"/>
    <n v="400087"/>
    <s v="I05"/>
    <s v="PPPOST-LAC"/>
    <s v="PPPL"/>
    <s v="Primary"/>
    <n v="11334"/>
    <n v="543965"/>
    <n v="200.42571428571435"/>
    <x v="1"/>
  </r>
  <r>
    <x v="1"/>
    <s v="V3.1"/>
    <d v="2020-07-15T00:00:00"/>
    <n v="3022043"/>
    <x v="45"/>
    <x v="0"/>
    <n v="7035"/>
    <s v="FY20/21"/>
    <m/>
    <s v="11334/543965"/>
    <n v="400088"/>
    <s v="I05"/>
    <s v="PPPOST-LAC"/>
    <s v="PPPL"/>
    <s v="Primary"/>
    <n v="11334"/>
    <n v="543965"/>
    <n v="541.15571428571423"/>
    <x v="1"/>
  </r>
  <r>
    <x v="1"/>
    <s v="V3.1"/>
    <d v="2020-07-15T00:00:00"/>
    <n v="3022045"/>
    <x v="47"/>
    <x v="0"/>
    <n v="2345"/>
    <s v="FY20/21"/>
    <m/>
    <s v="11334/543965"/>
    <n v="400089"/>
    <s v="I05"/>
    <s v="PPPOST-LAC"/>
    <s v="PPPL"/>
    <s v="Primary"/>
    <n v="11334"/>
    <n v="543965"/>
    <n v="180.38714285714286"/>
    <x v="0"/>
  </r>
  <r>
    <x v="1"/>
    <s v="V3.1"/>
    <d v="2020-07-15T00:00:00"/>
    <n v="3025201"/>
    <x v="49"/>
    <x v="0"/>
    <n v="4690"/>
    <s v="FY20/21"/>
    <m/>
    <s v="11334/543965"/>
    <n v="400021"/>
    <s v="I05"/>
    <s v="PPPOST-LAC"/>
    <s v="PPPL"/>
    <s v="Primary"/>
    <n v="11334"/>
    <n v="543965"/>
    <n v="280.60142857142853"/>
    <x v="1"/>
  </r>
  <r>
    <x v="1"/>
    <s v="V3.1"/>
    <d v="2020-07-15T00:00:00"/>
    <n v="3023501"/>
    <x v="50"/>
    <x v="0"/>
    <n v="4690"/>
    <s v="FY20/21"/>
    <m/>
    <s v="11334/543965"/>
    <n v="400003"/>
    <s v="I05"/>
    <s v="PPPOST-LAC"/>
    <s v="PPPL"/>
    <s v="Primary"/>
    <n v="11334"/>
    <n v="543965"/>
    <n v="360.76857142857142"/>
    <x v="0"/>
  </r>
  <r>
    <x v="1"/>
    <s v="V3.1"/>
    <d v="2020-07-15T00:00:00"/>
    <n v="3022072"/>
    <x v="53"/>
    <x v="0"/>
    <n v="9380"/>
    <s v="FY20/21"/>
    <m/>
    <s v="11334/543965"/>
    <n v="400012"/>
    <s v="I05"/>
    <s v="PPPOST-LAC"/>
    <s v="PPPL"/>
    <s v="Primary"/>
    <n v="11334"/>
    <n v="543965"/>
    <n v="1042.222857142857"/>
    <x v="1"/>
  </r>
  <r>
    <x v="1"/>
    <s v="V3.1"/>
    <d v="2020-07-15T00:00:00"/>
    <n v="3023510"/>
    <x v="55"/>
    <x v="0"/>
    <n v="4690"/>
    <s v="FY20/21"/>
    <m/>
    <s v="11334/543965"/>
    <n v="400071"/>
    <s v="I05"/>
    <s v="PPPOST-LAC"/>
    <s v="PPPL"/>
    <s v="Primary"/>
    <n v="11334"/>
    <n v="543965"/>
    <n v="360.76857142857142"/>
    <x v="1"/>
  </r>
  <r>
    <x v="1"/>
    <s v="V3.1"/>
    <d v="2020-07-15T00:00:00"/>
    <n v="3023504"/>
    <x v="58"/>
    <x v="0"/>
    <n v="7035"/>
    <s v="FY20/21"/>
    <m/>
    <s v="11334/543965"/>
    <n v="400064"/>
    <s v="I05"/>
    <s v="PPPOST-LAC"/>
    <s v="PPPL"/>
    <s v="Primary"/>
    <n v="11334"/>
    <n v="543965"/>
    <n v="541.15571428571423"/>
    <x v="0"/>
  </r>
  <r>
    <x v="1"/>
    <s v="V3.1"/>
    <d v="2020-07-15T00:00:00"/>
    <n v="3023309"/>
    <x v="59"/>
    <x v="0"/>
    <n v="9380"/>
    <s v="FY20/21"/>
    <m/>
    <s v="11334/543965"/>
    <n v="400098"/>
    <s v="I05"/>
    <s v="PPPOST-LAC"/>
    <s v="PPPL"/>
    <s v="Primary"/>
    <n v="11334"/>
    <n v="543965"/>
    <n v="881.88"/>
    <x v="1"/>
  </r>
  <r>
    <x v="1"/>
    <s v="V3.1"/>
    <d v="2020-07-15T00:00:00"/>
    <n v="3023307"/>
    <x v="60"/>
    <x v="0"/>
    <n v="9380"/>
    <s v="FY20/21"/>
    <m/>
    <s v="11334/543965"/>
    <n v="400114"/>
    <s v="I05"/>
    <s v="PPPOST-LAC"/>
    <s v="PPPL"/>
    <s v="Primary"/>
    <n v="11334"/>
    <n v="543965"/>
    <n v="721.53714285714284"/>
    <x v="1"/>
  </r>
  <r>
    <x v="1"/>
    <s v="V3.1"/>
    <d v="2020-07-15T00:00:00"/>
    <n v="3023311"/>
    <x v="62"/>
    <x v="0"/>
    <n v="18760"/>
    <s v="FY20/21"/>
    <m/>
    <s v="11334/543965"/>
    <n v="400058"/>
    <s v="I05"/>
    <s v="PPPOST-LAC"/>
    <s v="PPPL"/>
    <s v="Primary"/>
    <n v="11334"/>
    <n v="543965"/>
    <n v="1523.2485714285715"/>
    <x v="1"/>
  </r>
  <r>
    <x v="1"/>
    <s v="V3.1"/>
    <d v="2020-07-15T00:00:00"/>
    <n v="3023312"/>
    <x v="63"/>
    <x v="0"/>
    <n v="2345"/>
    <s v="FY20/21"/>
    <m/>
    <s v="11334/543965"/>
    <n v="400017"/>
    <s v="I05"/>
    <s v="PPPOST-LAC"/>
    <s v="PPPL"/>
    <s v="Primary"/>
    <n v="11334"/>
    <n v="543965"/>
    <n v="100.21428571428571"/>
    <x v="1"/>
  </r>
  <r>
    <x v="1"/>
    <s v="V3.1"/>
    <d v="2020-07-15T00:00:00"/>
    <n v="3023314"/>
    <x v="64"/>
    <x v="0"/>
    <n v="2345"/>
    <s v="FY20/21"/>
    <m/>
    <s v="11334/543965"/>
    <n v="400094"/>
    <s v="I05"/>
    <s v="PPPOST-LAC"/>
    <s v="PPPL"/>
    <s v="Primary"/>
    <n v="11334"/>
    <n v="543965"/>
    <n v="180.38714285714286"/>
    <x v="1"/>
  </r>
  <r>
    <x v="1"/>
    <s v="V3.1"/>
    <d v="2020-07-15T00:00:00"/>
    <n v="3023313"/>
    <x v="65"/>
    <x v="0"/>
    <n v="4690"/>
    <s v="FY20/21"/>
    <m/>
    <s v="11334/543965"/>
    <n v="400006"/>
    <s v="I05"/>
    <s v="PPPOST-LAC"/>
    <s v="PPPL"/>
    <s v="Primary"/>
    <n v="11334"/>
    <n v="543965"/>
    <n v="360.76857142857142"/>
    <x v="1"/>
  </r>
  <r>
    <x v="1"/>
    <s v="V3.1"/>
    <d v="2020-07-15T00:00:00"/>
    <n v="3023507"/>
    <x v="66"/>
    <x v="0"/>
    <n v="2345"/>
    <s v="FY20/21"/>
    <m/>
    <s v="11334/543965"/>
    <n v="400037"/>
    <s v="I05"/>
    <s v="PPPOST-LAC"/>
    <s v="PPPL"/>
    <s v="Primary"/>
    <n v="11334"/>
    <n v="543965"/>
    <n v="180.38714285714286"/>
    <x v="1"/>
  </r>
  <r>
    <x v="1"/>
    <s v="V3.1"/>
    <d v="2020-07-15T00:00:00"/>
    <n v="3023506"/>
    <x v="67"/>
    <x v="0"/>
    <n v="4690"/>
    <s v="FY20/21"/>
    <m/>
    <s v="11334/543965"/>
    <n v="400009"/>
    <s v="I05"/>
    <s v="PPPOST-LAC"/>
    <s v="PPPL"/>
    <s v="Primary"/>
    <n v="11334"/>
    <n v="543965"/>
    <n v="360.76857142857142"/>
    <x v="1"/>
  </r>
  <r>
    <x v="1"/>
    <s v="V3.1"/>
    <d v="2020-07-15T00:00:00"/>
    <n v="3023316"/>
    <x v="69"/>
    <x v="0"/>
    <n v="4690"/>
    <s v="FY20/21"/>
    <m/>
    <s v="11334/543965"/>
    <n v="400100"/>
    <s v="I05"/>
    <s v="PPPOST-LAC"/>
    <s v="PPPL"/>
    <s v="Primary"/>
    <n v="11334"/>
    <n v="543965"/>
    <n v="360.76857142857142"/>
    <x v="1"/>
  </r>
  <r>
    <x v="1"/>
    <s v="V3.1"/>
    <d v="2020-07-15T00:00:00"/>
    <n v="3022057"/>
    <x v="71"/>
    <x v="0"/>
    <n v="2345"/>
    <s v="FY20/21"/>
    <m/>
    <s v="11334/543965"/>
    <n v="400053"/>
    <s v="I05"/>
    <s v="PPPOST-LAC"/>
    <s v="PPPL"/>
    <s v="Primary"/>
    <n v="11334"/>
    <n v="543965"/>
    <n v="180.38714285714286"/>
    <x v="1"/>
  </r>
  <r>
    <x v="1"/>
    <s v="V3.1"/>
    <d v="2020-07-15T00:00:00"/>
    <n v="3022060"/>
    <x v="73"/>
    <x v="0"/>
    <n v="4690"/>
    <s v="FY20/21"/>
    <m/>
    <s v="11334/543965"/>
    <n v="400011"/>
    <s v="I05"/>
    <s v="PPPOST-LAC"/>
    <s v="PPPL"/>
    <s v="Primary"/>
    <n v="11334"/>
    <n v="543965"/>
    <n v="521.11142857142852"/>
    <x v="1"/>
  </r>
  <r>
    <x v="1"/>
    <s v="V3.1"/>
    <d v="2020-07-15T00:00:00"/>
    <n v="3021102"/>
    <x v="76"/>
    <x v="0"/>
    <n v="2345"/>
    <s v="FY20/21"/>
    <m/>
    <s v="11332/543965"/>
    <n v="400157"/>
    <s v="I05"/>
    <s v="PPPOST-LAC"/>
    <s v="PPPL"/>
    <s v="PRU"/>
    <n v="11332"/>
    <n v="543965"/>
    <n v="260.55428571428575"/>
    <x v="1"/>
  </r>
  <r>
    <x v="1"/>
    <s v="V3.1"/>
    <d v="2020-07-15T00:00:00"/>
    <n v="3025405"/>
    <x v="78"/>
    <x v="0"/>
    <n v="7035"/>
    <s v="FY20/21"/>
    <m/>
    <s v="11333/543965"/>
    <n v="400041"/>
    <s v="I05"/>
    <s v="PPPOST-LAC"/>
    <s v="PPPL"/>
    <s v="Secondary"/>
    <n v="11333"/>
    <n v="543965"/>
    <n v="380.81285714285724"/>
    <x v="1"/>
  </r>
  <r>
    <x v="1"/>
    <s v="V3.1"/>
    <d v="2020-07-15T00:00:00"/>
    <n v="3025427"/>
    <x v="80"/>
    <x v="0"/>
    <n v="2345"/>
    <s v="FY20/21"/>
    <m/>
    <s v="11333/543965"/>
    <n v="400140"/>
    <s v="I05"/>
    <s v="PPPOST-LAC"/>
    <s v="PPPL"/>
    <s v="Secondary"/>
    <n v="11333"/>
    <n v="543965"/>
    <n v="-2104.4800000000014"/>
    <x v="1"/>
  </r>
  <r>
    <x v="1"/>
    <s v="V3.1"/>
    <d v="2020-07-15T00:00:00"/>
    <n v="3025407"/>
    <x v="83"/>
    <x v="0"/>
    <n v="4690"/>
    <s v="FY20/21"/>
    <m/>
    <s v="11333/543965"/>
    <n v="400013"/>
    <s v="I05"/>
    <s v="PPPOST-LAC"/>
    <s v="PPPL"/>
    <s v="Secondary"/>
    <n v="11333"/>
    <n v="543965"/>
    <n v="521.11142857142852"/>
    <x v="1"/>
  </r>
  <r>
    <x v="1"/>
    <s v="V3.1"/>
    <d v="2020-07-15T00:00:00"/>
    <n v="3023521"/>
    <x v="87"/>
    <x v="0"/>
    <n v="21105"/>
    <s v="FY20/21"/>
    <m/>
    <s v="11334/543965"/>
    <n v="400135"/>
    <s v="I05"/>
    <s v="PPPOST-LAC"/>
    <s v="PPPL"/>
    <s v="All through"/>
    <n v="11334"/>
    <n v="543965"/>
    <n v="1503.2028571428575"/>
    <x v="1"/>
  </r>
  <r>
    <x v="2"/>
    <s v="V3.1"/>
    <d v="2020-07-15T00:00:00"/>
    <n v="3025405"/>
    <x v="78"/>
    <x v="0"/>
    <n v="1614726.33"/>
    <s v="FY20/21"/>
    <m/>
    <s v="11441/543965"/>
    <n v="400041"/>
    <s v="I02"/>
    <s v="POST16"/>
    <s v="P16"/>
    <s v="Secondary"/>
    <n v="11441"/>
    <n v="543965"/>
    <n v="126022.46"/>
    <x v="1"/>
  </r>
  <r>
    <x v="2"/>
    <s v="V3.1"/>
    <d v="2020-07-15T00:00:00"/>
    <n v="3025427"/>
    <x v="80"/>
    <x v="0"/>
    <n v="1403232.33"/>
    <s v="FY20/21"/>
    <m/>
    <s v="11441/543965"/>
    <n v="400140"/>
    <s v="I02"/>
    <s v="POST16"/>
    <s v="P16"/>
    <s v="Secondary"/>
    <n v="11441"/>
    <n v="543965"/>
    <n v="110353.19714285716"/>
    <x v="1"/>
  </r>
  <r>
    <x v="2"/>
    <s v="V3.1"/>
    <d v="2020-07-15T00:00:00"/>
    <n v="3024004"/>
    <x v="81"/>
    <x v="0"/>
    <n v="324356.67000000004"/>
    <s v="FY20/21"/>
    <m/>
    <s v="11441/543965"/>
    <n v="107953"/>
    <s v="I02"/>
    <s v="POST16"/>
    <s v="P16"/>
    <s v="Secondary"/>
    <n v="11441"/>
    <n v="543965"/>
    <n v="25870.862857142853"/>
    <x v="1"/>
  </r>
  <r>
    <x v="2"/>
    <s v="V3.1"/>
    <d v="2020-07-15T00:00:00"/>
    <n v="3025404"/>
    <x v="82"/>
    <x v="0"/>
    <n v="1156887.9900000002"/>
    <s v="FY20/21"/>
    <m/>
    <s v="11441/543965"/>
    <n v="400029"/>
    <s v="I02"/>
    <s v="POST16"/>
    <s v="P16"/>
    <s v="Secondary"/>
    <n v="11441"/>
    <n v="543965"/>
    <n v="90614.041428571465"/>
    <x v="1"/>
  </r>
  <r>
    <x v="2"/>
    <s v="V3.1"/>
    <d v="2020-07-15T00:00:00"/>
    <n v="3025407"/>
    <x v="83"/>
    <x v="0"/>
    <n v="813104.33999999985"/>
    <s v="FY20/21"/>
    <m/>
    <s v="11441/543965"/>
    <n v="400013"/>
    <s v="I02"/>
    <s v="POST16"/>
    <s v="P16"/>
    <s v="Secondary"/>
    <n v="11441"/>
    <n v="543965"/>
    <n v="62766.535714285696"/>
    <x v="1"/>
  </r>
  <r>
    <x v="2"/>
    <s v="V3.1"/>
    <d v="2020-07-15T00:00:00"/>
    <n v="3023521"/>
    <x v="87"/>
    <x v="0"/>
    <n v="413007.67"/>
    <s v="FY20/21"/>
    <m/>
    <s v="11441/543965"/>
    <n v="400135"/>
    <s v="I02"/>
    <s v="POST16"/>
    <s v="P16"/>
    <s v="All through"/>
    <n v="11441"/>
    <n v="543965"/>
    <n v="37546.147142857146"/>
    <x v="1"/>
  </r>
  <r>
    <x v="2"/>
    <s v="V3.1"/>
    <d v="2020-07-21T00:00:00"/>
    <n v="3027010"/>
    <x v="84"/>
    <x v="0"/>
    <n v="787.67"/>
    <s v="Bursary"/>
    <m/>
    <s v="11441/543965"/>
    <n v="400063"/>
    <s v="I02"/>
    <s v="POST16"/>
    <s v="P16"/>
    <s v="Special"/>
    <n v="11441"/>
    <n v="543965"/>
    <n v="87.518571428571434"/>
    <x v="1"/>
  </r>
  <r>
    <x v="3"/>
    <s v="V3.1"/>
    <d v="2020-07-14T00:00:00"/>
    <n v="3021100"/>
    <x v="77"/>
    <x v="0"/>
    <n v="1287500"/>
    <s v="FY20/21"/>
    <m/>
    <s v="11392/543965"/>
    <n v="400156"/>
    <s v="I01"/>
    <s v="PRUP"/>
    <s v="PRU"/>
    <s v="PRU"/>
    <n v="11392"/>
    <n v="543965"/>
    <n v="99038.462857142877"/>
    <x v="1"/>
  </r>
  <r>
    <x v="3"/>
    <s v="V3.1"/>
    <d v="2020-07-14T00:00:00"/>
    <n v="3021102"/>
    <x v="76"/>
    <x v="0"/>
    <n v="100000"/>
    <s v="FY20/21"/>
    <m/>
    <s v="11392/543965"/>
    <n v="400157"/>
    <s v="I01"/>
    <s v="PRUP"/>
    <s v="PRU"/>
    <s v="PRU"/>
    <n v="11392"/>
    <n v="543965"/>
    <n v="7692.3076923076924"/>
    <x v="1"/>
  </r>
  <r>
    <x v="3"/>
    <s v="V3.1"/>
    <d v="2020-07-14T00:00:00"/>
    <n v="3022014"/>
    <x v="18"/>
    <x v="0"/>
    <n v="54000"/>
    <s v="FY20/21"/>
    <m/>
    <s v="11438/543965"/>
    <n v="400050"/>
    <s v="I01"/>
    <s v="ARPP"/>
    <s v="ARP"/>
    <s v="Primary"/>
    <n v="11438"/>
    <n v="543965"/>
    <n v="4153.8442857142863"/>
    <x v="1"/>
  </r>
  <r>
    <x v="3"/>
    <s v="V3.1"/>
    <d v="2020-07-14T00:00:00"/>
    <n v="3022015"/>
    <x v="19"/>
    <x v="0"/>
    <n v="60000"/>
    <s v="FY20/21"/>
    <m/>
    <s v="11438/543965"/>
    <n v="400059"/>
    <s v="I01"/>
    <s v="ARPP"/>
    <s v="ARP"/>
    <s v="Primary"/>
    <n v="11438"/>
    <n v="543965"/>
    <n v="4615.3846153846152"/>
    <x v="0"/>
  </r>
  <r>
    <x v="3"/>
    <s v="V3.1"/>
    <d v="2020-07-14T00:00:00"/>
    <n v="3022036"/>
    <x v="36"/>
    <x v="0"/>
    <n v="224034"/>
    <s v="FY20/21"/>
    <m/>
    <s v="11438/543965"/>
    <n v="400046"/>
    <s v="I01"/>
    <s v="ARPP"/>
    <s v="ARP"/>
    <s v="Primary"/>
    <n v="11438"/>
    <n v="543965"/>
    <n v="17233.384615384613"/>
    <x v="0"/>
  </r>
  <r>
    <x v="3"/>
    <s v="V3.1"/>
    <d v="2020-07-14T00:00:00"/>
    <n v="3022067"/>
    <x v="15"/>
    <x v="0"/>
    <n v="43000"/>
    <s v="FY20/21"/>
    <m/>
    <s v="11438/543965"/>
    <n v="400065"/>
    <s v="I01"/>
    <s v="ARPP"/>
    <s v="ARP"/>
    <s v="Primary"/>
    <n v="11438"/>
    <n v="543965"/>
    <n v="3307.6923076923081"/>
    <x v="1"/>
  </r>
  <r>
    <x v="3"/>
    <s v="V3.1"/>
    <d v="2020-07-14T00:00:00"/>
    <n v="3022077"/>
    <x v="48"/>
    <x v="0"/>
    <n v="126000"/>
    <s v="FY20/21"/>
    <m/>
    <s v="11438/543965"/>
    <n v="400113"/>
    <s v="I01"/>
    <s v="ARPP"/>
    <s v="ARP"/>
    <s v="Primary"/>
    <n v="11438"/>
    <n v="543965"/>
    <n v="9692.3076923076915"/>
    <x v="0"/>
  </r>
  <r>
    <x v="3"/>
    <s v="V3.1"/>
    <d v="2020-07-14T00:00:00"/>
    <n v="3025427"/>
    <x v="80"/>
    <x v="0"/>
    <n v="210000"/>
    <s v="FY20/21"/>
    <m/>
    <s v="11438/543965"/>
    <n v="400140"/>
    <s v="I01"/>
    <s v="ARPP"/>
    <s v="ARP"/>
    <s v="Secondary"/>
    <n v="11438"/>
    <n v="543965"/>
    <n v="16153.844285714284"/>
    <x v="1"/>
  </r>
  <r>
    <x v="3"/>
    <s v="V3.1"/>
    <d v="2020-07-14T00:00:00"/>
    <n v="3027005"/>
    <x v="85"/>
    <x v="0"/>
    <n v="1174600"/>
    <s v="FY20/21"/>
    <m/>
    <s v="10161/543965"/>
    <n v="400034"/>
    <s v="I01"/>
    <s v="SPECP"/>
    <s v="SPEC"/>
    <s v="Special"/>
    <n v="10161"/>
    <n v="543965"/>
    <n v="90353.846153846142"/>
    <x v="1"/>
  </r>
  <r>
    <x v="3"/>
    <s v="V3.1"/>
    <d v="2020-07-14T00:00:00"/>
    <n v="3027009"/>
    <x v="86"/>
    <x v="0"/>
    <n v="1553488"/>
    <s v="FY20/21"/>
    <m/>
    <s v="10161/543965"/>
    <n v="400091"/>
    <s v="I01"/>
    <s v="SPECP"/>
    <s v="SPEC"/>
    <s v="Special"/>
    <n v="10161"/>
    <n v="543965"/>
    <n v="119499.08142857144"/>
    <x v="1"/>
  </r>
  <r>
    <x v="3"/>
    <s v="V3.1"/>
    <d v="2020-07-14T00:00:00"/>
    <n v="3027010"/>
    <x v="84"/>
    <x v="0"/>
    <n v="540000"/>
    <s v="FY20/21"/>
    <m/>
    <s v="10161/543965"/>
    <n v="400063"/>
    <s v="I01"/>
    <s v="SPECP"/>
    <s v="SPEC"/>
    <s v="Special"/>
    <n v="10161"/>
    <n v="543965"/>
    <n v="41538.462857142855"/>
    <x v="1"/>
  </r>
  <r>
    <x v="3"/>
    <s v="V3.1"/>
    <d v="2020-07-14T00:00:00"/>
    <n v="3021100"/>
    <x v="77"/>
    <x v="0"/>
    <n v="234840"/>
    <s v="FY20/21"/>
    <m/>
    <s v="11336/543965"/>
    <n v="400156"/>
    <s v="I01"/>
    <s v="HOS"/>
    <s v="HOS"/>
    <s v="PRU"/>
    <n v="11336"/>
    <n v="543965"/>
    <n v="18064.61285714286"/>
    <x v="1"/>
  </r>
  <r>
    <x v="3"/>
    <s v="V3.1"/>
    <d v="2020-07-14T00:00:00"/>
    <n v="3021102"/>
    <x v="76"/>
    <x v="0"/>
    <n v="306306"/>
    <s v="FY20/21"/>
    <m/>
    <s v="11336/543965"/>
    <n v="400157"/>
    <s v="I01"/>
    <s v="HOS"/>
    <s v="HOS"/>
    <s v="PRU"/>
    <n v="11336"/>
    <n v="543965"/>
    <n v="23562"/>
    <x v="1"/>
  </r>
  <r>
    <x v="3"/>
    <s v="V3.1"/>
    <d v="2020-07-14T00:00:00"/>
    <n v="3022077"/>
    <x v="48"/>
    <x v="0"/>
    <n v="30000"/>
    <s v="FY20/21"/>
    <m/>
    <s v="11392/543965"/>
    <n v="400113"/>
    <s v="I01"/>
    <s v="PRUP"/>
    <s v="PRU"/>
    <s v="Primary"/>
    <n v="11392"/>
    <n v="543965"/>
    <n v="2307.6923076923076"/>
    <x v="0"/>
  </r>
  <r>
    <x v="3"/>
    <s v="V3.1"/>
    <d v="2020-07-14T00:00:00"/>
    <n v="3025427"/>
    <x v="80"/>
    <x v="0"/>
    <n v="84000"/>
    <s v="FY20/21"/>
    <m/>
    <s v="11438/543965"/>
    <n v="400140"/>
    <s v="I02"/>
    <s v="ARPP16"/>
    <s v="ARP16"/>
    <s v="Secondary"/>
    <n v="11438"/>
    <n v="543965"/>
    <n v="6461.5371428571434"/>
    <x v="1"/>
  </r>
  <r>
    <x v="3"/>
    <s v="V3.1"/>
    <d v="2020-07-14T00:00:00"/>
    <n v="3027010"/>
    <x v="84"/>
    <x v="0"/>
    <n v="300000"/>
    <s v="FY20/21"/>
    <m/>
    <s v="10161/543965"/>
    <n v="400063"/>
    <s v="I02"/>
    <s v="SPECP16"/>
    <s v="SPEC16"/>
    <s v="Special"/>
    <n v="10161"/>
    <n v="543965"/>
    <n v="23076.924285714289"/>
    <x v="1"/>
  </r>
  <r>
    <x v="3"/>
    <s v="V3.1"/>
    <d v="2020-07-14T00:00:00"/>
    <n v="3021100"/>
    <x v="77"/>
    <x v="0"/>
    <n v="1287500"/>
    <s v="FY20/21"/>
    <m/>
    <s v="11392/543965"/>
    <n v="400156"/>
    <s v="I01"/>
    <s v="PRUP"/>
    <s v="PRU"/>
    <s v="PRU"/>
    <n v="11392"/>
    <n v="543965"/>
    <n v="0"/>
    <x v="1"/>
  </r>
  <r>
    <x v="3"/>
    <s v="V3.1"/>
    <d v="2020-07-14T00:00:00"/>
    <n v="3021102"/>
    <x v="76"/>
    <x v="0"/>
    <n v="100000"/>
    <s v="FY20/21"/>
    <m/>
    <s v="11392/543965"/>
    <n v="400157"/>
    <s v="I01"/>
    <s v="PRUP"/>
    <s v="PRU"/>
    <s v="PRU"/>
    <n v="11392"/>
    <n v="543965"/>
    <n v="31153.846153846156"/>
    <x v="1"/>
  </r>
  <r>
    <x v="3"/>
    <s v="V3.1"/>
    <d v="2020-07-14T00:00:00"/>
    <n v="3022014"/>
    <x v="18"/>
    <x v="0"/>
    <n v="54000"/>
    <s v="FY20/21"/>
    <m/>
    <s v="11438/543965"/>
    <n v="400050"/>
    <s v="I01"/>
    <s v="ARPP"/>
    <s v="ARP"/>
    <s v="Primary"/>
    <n v="11438"/>
    <n v="543965"/>
    <n v="0"/>
    <x v="1"/>
  </r>
  <r>
    <x v="3"/>
    <s v="V3.1"/>
    <d v="2020-07-14T00:00:00"/>
    <n v="3022015"/>
    <x v="19"/>
    <x v="0"/>
    <n v="60000"/>
    <s v="FY20/21"/>
    <m/>
    <s v="11438/543965"/>
    <n v="400059"/>
    <s v="I01"/>
    <s v="ARPP"/>
    <s v="ARP"/>
    <s v="Primary"/>
    <n v="11438"/>
    <n v="543965"/>
    <n v="18692.307692307691"/>
    <x v="0"/>
  </r>
  <r>
    <x v="3"/>
    <s v="V3.1"/>
    <d v="2020-07-14T00:00:00"/>
    <n v="3022036"/>
    <x v="36"/>
    <x v="0"/>
    <n v="224034"/>
    <s v="FY20/21"/>
    <m/>
    <s v="11438/543965"/>
    <n v="400046"/>
    <s v="I01"/>
    <s v="ARPP"/>
    <s v="ARP"/>
    <s v="Primary"/>
    <n v="11438"/>
    <n v="543965"/>
    <n v="29624.307692307702"/>
    <x v="0"/>
  </r>
  <r>
    <x v="3"/>
    <s v="V3.1"/>
    <d v="2020-07-14T00:00:00"/>
    <n v="3022067"/>
    <x v="15"/>
    <x v="0"/>
    <n v="43000"/>
    <s v="FY20/21"/>
    <m/>
    <s v="11438/543965"/>
    <n v="400065"/>
    <s v="I01"/>
    <s v="ARPP"/>
    <s v="ARP"/>
    <s v="Primary"/>
    <n v="11438"/>
    <n v="543965"/>
    <n v="13396.153846153844"/>
    <x v="1"/>
  </r>
  <r>
    <x v="3"/>
    <s v="V3.1"/>
    <d v="2020-07-14T00:00:00"/>
    <n v="3022077"/>
    <x v="48"/>
    <x v="0"/>
    <n v="126000"/>
    <s v="FY20/21"/>
    <m/>
    <s v="11438/543965"/>
    <n v="400113"/>
    <s v="I01"/>
    <s v="ARPP"/>
    <s v="ARP"/>
    <s v="Primary"/>
    <n v="11438"/>
    <n v="543965"/>
    <n v="39253.846153846149"/>
    <x v="0"/>
  </r>
  <r>
    <x v="3"/>
    <s v="V3.1"/>
    <d v="2020-07-14T00:00:00"/>
    <n v="3025427"/>
    <x v="80"/>
    <x v="0"/>
    <n v="210000"/>
    <s v="FY20/21"/>
    <m/>
    <s v="11438/543965"/>
    <n v="400140"/>
    <s v="I01"/>
    <s v="ARPP"/>
    <s v="ARP"/>
    <s v="Secondary"/>
    <n v="11438"/>
    <n v="543965"/>
    <n v="0"/>
    <x v="1"/>
  </r>
  <r>
    <x v="3"/>
    <s v="V3.1"/>
    <d v="2020-07-14T00:00:00"/>
    <n v="3027005"/>
    <x v="85"/>
    <x v="0"/>
    <n v="1174600"/>
    <s v="FY20/21"/>
    <m/>
    <s v="10161/543965"/>
    <n v="400034"/>
    <s v="I01"/>
    <s v="SPECP"/>
    <s v="SPEC"/>
    <s v="Special"/>
    <n v="10161"/>
    <n v="543965"/>
    <n v="365933.07692307699"/>
    <x v="1"/>
  </r>
  <r>
    <x v="3"/>
    <s v="V3.1"/>
    <d v="2020-07-14T00:00:00"/>
    <n v="3027009"/>
    <x v="86"/>
    <x v="0"/>
    <n v="1553488"/>
    <s v="FY20/21"/>
    <m/>
    <s v="10161/543965"/>
    <n v="400091"/>
    <s v="I01"/>
    <s v="SPECP"/>
    <s v="SPEC"/>
    <s v="Special"/>
    <n v="10161"/>
    <n v="543965"/>
    <n v="0"/>
    <x v="1"/>
  </r>
  <r>
    <x v="3"/>
    <s v="V3.1"/>
    <d v="2020-07-14T00:00:00"/>
    <n v="3027010"/>
    <x v="84"/>
    <x v="0"/>
    <n v="540000"/>
    <s v="FY20/21"/>
    <m/>
    <s v="10161/543965"/>
    <n v="400063"/>
    <s v="I01"/>
    <s v="SPECP"/>
    <s v="SPEC"/>
    <s v="Special"/>
    <n v="10161"/>
    <n v="543965"/>
    <n v="0"/>
    <x v="1"/>
  </r>
  <r>
    <x v="3"/>
    <s v="V3.1"/>
    <d v="2020-07-14T00:00:00"/>
    <n v="3021100"/>
    <x v="77"/>
    <x v="0"/>
    <n v="234840"/>
    <s v="FY20/21"/>
    <m/>
    <s v="11336/543965"/>
    <n v="400156"/>
    <s v="I01"/>
    <s v="HOS"/>
    <s v="HOS"/>
    <s v="PRU"/>
    <n v="11336"/>
    <n v="543965"/>
    <n v="0"/>
    <x v="1"/>
  </r>
  <r>
    <x v="3"/>
    <s v="V3.1"/>
    <d v="2020-07-14T00:00:00"/>
    <n v="3021102"/>
    <x v="76"/>
    <x v="0"/>
    <n v="306306"/>
    <s v="FY20/21"/>
    <m/>
    <s v="11336/543965"/>
    <n v="400157"/>
    <s v="I01"/>
    <s v="HOS"/>
    <s v="HOS"/>
    <s v="PRU"/>
    <n v="11336"/>
    <n v="543965"/>
    <n v="95426.1"/>
    <x v="1"/>
  </r>
  <r>
    <x v="3"/>
    <s v="V3.1"/>
    <d v="2020-07-14T00:00:00"/>
    <n v="3022077"/>
    <x v="48"/>
    <x v="0"/>
    <n v="30000"/>
    <s v="FY20/21"/>
    <m/>
    <s v="11392/543965"/>
    <n v="400113"/>
    <s v="I01"/>
    <s v="PRUP"/>
    <s v="PRU"/>
    <s v="Primary"/>
    <n v="11392"/>
    <n v="543965"/>
    <n v="9346.1538461538457"/>
    <x v="0"/>
  </r>
  <r>
    <x v="3"/>
    <s v="V3.1"/>
    <d v="2020-07-14T00:00:00"/>
    <n v="3025427"/>
    <x v="80"/>
    <x v="0"/>
    <n v="84000"/>
    <s v="FY20/21"/>
    <m/>
    <s v="11438/543965"/>
    <n v="400140"/>
    <s v="I02"/>
    <s v="ARPP16"/>
    <s v="ARP16"/>
    <s v="Secondary"/>
    <n v="11438"/>
    <n v="543965"/>
    <n v="0"/>
    <x v="1"/>
  </r>
  <r>
    <x v="3"/>
    <s v="V3.1"/>
    <d v="2020-07-14T00:00:00"/>
    <n v="3027010"/>
    <x v="84"/>
    <x v="0"/>
    <n v="300000"/>
    <s v="FY20/21"/>
    <m/>
    <s v="10161/543965"/>
    <n v="400063"/>
    <s v="I02"/>
    <s v="SPECP16"/>
    <s v="SPEC16"/>
    <s v="Special"/>
    <n v="10161"/>
    <n v="543965"/>
    <n v="0"/>
    <x v="1"/>
  </r>
  <r>
    <x v="4"/>
    <s v="V3.1"/>
    <d v="2020-07-15T00:00:00"/>
    <n v="3023520"/>
    <x v="2"/>
    <x v="0"/>
    <n v="1587167.9999999998"/>
    <s v="FY20/21"/>
    <m/>
    <s v="10162/516500"/>
    <n v="400125"/>
    <s v="I01"/>
    <s v="MAIN"/>
    <s v="BS"/>
    <s v="Primary"/>
    <n v="10162"/>
    <n v="516500"/>
    <n v="688094.70923076931"/>
    <x v="1"/>
  </r>
  <r>
    <x v="4"/>
    <s v="V3.1"/>
    <d v="2020-07-15T00:00:00"/>
    <n v="3023300"/>
    <x v="3"/>
    <x v="0"/>
    <n v="903010.1"/>
    <s v="FY20/21"/>
    <m/>
    <s v="10162/543965"/>
    <n v="400069"/>
    <s v="I01"/>
    <s v="MAIN"/>
    <s v="BS"/>
    <s v="Primary"/>
    <n v="10162"/>
    <n v="543965"/>
    <n v="277665.31307692302"/>
    <x v="1"/>
  </r>
  <r>
    <x v="4"/>
    <s v="V3.1"/>
    <d v="2020-07-15T00:00:00"/>
    <n v="3023317"/>
    <x v="4"/>
    <x v="0"/>
    <n v="1042491.2499999999"/>
    <s v="FY20/21"/>
    <m/>
    <s v="10162/543965"/>
    <n v="400015"/>
    <s v="I01"/>
    <s v="MAIN"/>
    <s v="BS"/>
    <s v="Primary"/>
    <n v="10162"/>
    <n v="543965"/>
    <n v="320166.42000000004"/>
    <x v="0"/>
  </r>
  <r>
    <x v="4"/>
    <s v="V3.1"/>
    <d v="2020-07-15T00:00:00"/>
    <n v="3023500"/>
    <x v="5"/>
    <x v="0"/>
    <n v="716722.85000000021"/>
    <s v="FY20/21"/>
    <m/>
    <s v="10162/543965"/>
    <n v="400023"/>
    <s v="I01"/>
    <s v="MAIN"/>
    <s v="BS"/>
    <s v="Primary"/>
    <n v="10162"/>
    <n v="543965"/>
    <n v="220446.76076923078"/>
    <x v="0"/>
  </r>
  <r>
    <x v="4"/>
    <s v="V3.1"/>
    <d v="2020-07-15T00:00:00"/>
    <n v="3023514"/>
    <x v="6"/>
    <x v="0"/>
    <n v="962716.86999999988"/>
    <s v="FY20/21"/>
    <m/>
    <s v="10162/543965"/>
    <n v="400107"/>
    <s v="I01"/>
    <s v="MAIN"/>
    <s v="BS"/>
    <s v="Primary"/>
    <n v="10162"/>
    <n v="543965"/>
    <n v="295781.84307692305"/>
    <x v="0"/>
  </r>
  <r>
    <x v="4"/>
    <s v="V3.1"/>
    <d v="2020-07-15T00:00:00"/>
    <n v="3022002"/>
    <x v="7"/>
    <x v="0"/>
    <n v="2085296.3400000003"/>
    <s v="FY20/21"/>
    <m/>
    <s v="10162/543965"/>
    <n v="400005"/>
    <s v="I01"/>
    <s v="MAIN"/>
    <s v="BS"/>
    <s v="Primary"/>
    <n v="10162"/>
    <n v="543965"/>
    <n v="-8620.9284615387442"/>
    <x v="1"/>
  </r>
  <r>
    <x v="4"/>
    <s v="V3.1"/>
    <d v="2020-07-15T00:00:00"/>
    <n v="3022079"/>
    <x v="8"/>
    <x v="0"/>
    <n v="1684668.03"/>
    <s v="FY20/21"/>
    <m/>
    <s v="10162/543965"/>
    <n v="400070"/>
    <s v="I01"/>
    <s v="MAIN"/>
    <s v="BS"/>
    <s v="Primary"/>
    <n v="10162"/>
    <n v="543965"/>
    <n v="439123.00692307693"/>
    <x v="0"/>
  </r>
  <r>
    <x v="4"/>
    <s v="V3.1"/>
    <d v="2020-07-15T00:00:00"/>
    <n v="3023524"/>
    <x v="9"/>
    <x v="0"/>
    <n v="804695.35999999987"/>
    <s v="FY20/21"/>
    <m/>
    <s v="10162/543965"/>
    <n v="400150"/>
    <s v="I01"/>
    <s v="MAIN"/>
    <s v="BS"/>
    <s v="Primary"/>
    <n v="10162"/>
    <n v="543965"/>
    <n v="312143.80461538443"/>
    <x v="0"/>
  </r>
  <r>
    <x v="4"/>
    <s v="V3.1"/>
    <d v="2020-07-15T00:00:00"/>
    <n v="3022003"/>
    <x v="10"/>
    <x v="0"/>
    <n v="1767219.3"/>
    <s v="FY20/21"/>
    <m/>
    <s v="10162/543965"/>
    <n v="400051"/>
    <s v="I01"/>
    <s v="MAIN"/>
    <s v="BS"/>
    <s v="Primary"/>
    <n v="10162"/>
    <n v="543965"/>
    <n v="542862.44307692302"/>
    <x v="1"/>
  </r>
  <r>
    <x v="4"/>
    <s v="V3.1"/>
    <d v="2020-07-15T00:00:00"/>
    <n v="3023511"/>
    <x v="11"/>
    <x v="0"/>
    <n v="1864686.8199999998"/>
    <s v="FY20/21"/>
    <m/>
    <s v="10162/543965"/>
    <n v="400024"/>
    <s v="I01"/>
    <s v="MAIN"/>
    <s v="BS"/>
    <s v="Primary"/>
    <n v="10162"/>
    <n v="543965"/>
    <n v="573046.70307692303"/>
    <x v="0"/>
  </r>
  <r>
    <x v="4"/>
    <s v="V3.1"/>
    <d v="2020-07-15T00:00:00"/>
    <n v="3022008"/>
    <x v="12"/>
    <x v="0"/>
    <n v="1206552.5000000002"/>
    <s v="FY20/21"/>
    <m/>
    <s v="10162/543965"/>
    <n v="400057"/>
    <s v="I01"/>
    <s v="MAIN"/>
    <s v="BS"/>
    <s v="Primary"/>
    <n v="10162"/>
    <n v="543965"/>
    <n v="-5223.5484615385067"/>
    <x v="1"/>
  </r>
  <r>
    <x v="4"/>
    <s v="V3.1"/>
    <d v="2020-07-15T00:00:00"/>
    <n v="3022007"/>
    <x v="13"/>
    <x v="0"/>
    <n v="1479170.5999999999"/>
    <s v="FY20/21"/>
    <m/>
    <s v="10162/543965"/>
    <n v="400040"/>
    <s v="I01"/>
    <s v="MAIN"/>
    <s v="BS"/>
    <s v="Primary"/>
    <n v="10162"/>
    <n v="543965"/>
    <n v="-7095.1753846153151"/>
    <x v="1"/>
  </r>
  <r>
    <x v="4"/>
    <s v="V3.1"/>
    <d v="2020-07-15T00:00:00"/>
    <n v="3022009"/>
    <x v="14"/>
    <x v="0"/>
    <n v="1930322.1899999995"/>
    <s v="FY20/21"/>
    <m/>
    <s v="10162/543965"/>
    <n v="400061"/>
    <s v="I01"/>
    <s v="MAIN"/>
    <s v="BS"/>
    <s v="Primary"/>
    <n v="10162"/>
    <n v="543965"/>
    <n v="593131.35384615383"/>
    <x v="0"/>
  </r>
  <r>
    <x v="4"/>
    <s v="V3.1"/>
    <d v="2020-07-15T00:00:00"/>
    <n v="3022067"/>
    <x v="15"/>
    <x v="0"/>
    <n v="1102916.4200000002"/>
    <s v="FY20/21"/>
    <m/>
    <s v="10162/543965"/>
    <n v="400065"/>
    <s v="I01"/>
    <s v="MAIN"/>
    <s v="BS"/>
    <s v="Primary"/>
    <n v="10162"/>
    <n v="543965"/>
    <n v="339024.9"/>
    <x v="1"/>
  </r>
  <r>
    <x v="4"/>
    <s v="V3.1"/>
    <d v="2020-07-15T00:00:00"/>
    <n v="3023302"/>
    <x v="16"/>
    <x v="0"/>
    <n v="889452.78"/>
    <s v="FY20/21"/>
    <m/>
    <s v="10162/543965"/>
    <n v="400039"/>
    <s v="I01"/>
    <s v="MAIN"/>
    <s v="BS"/>
    <s v="Primary"/>
    <n v="10162"/>
    <n v="543965"/>
    <n v="-4035.1923076924868"/>
    <x v="1"/>
  </r>
  <r>
    <x v="4"/>
    <s v="V3.1"/>
    <d v="2020-07-15T00:00:00"/>
    <n v="3022011"/>
    <x v="17"/>
    <x v="0"/>
    <n v="937075.21999999986"/>
    <s v="FY20/21"/>
    <m/>
    <s v="10162/543965"/>
    <n v="400020"/>
    <s v="I01"/>
    <s v="MAIN"/>
    <s v="BS"/>
    <s v="Primary"/>
    <n v="10162"/>
    <n v="543965"/>
    <n v="287882.72846153838"/>
    <x v="1"/>
  </r>
  <r>
    <x v="4"/>
    <s v="V3.1"/>
    <d v="2020-07-15T00:00:00"/>
    <n v="3022014"/>
    <x v="18"/>
    <x v="0"/>
    <n v="2935388.61"/>
    <s v="FY20/21"/>
    <m/>
    <s v="10162/543965"/>
    <n v="400050"/>
    <s v="I01"/>
    <s v="MAIN"/>
    <s v="BS"/>
    <s v="Primary"/>
    <n v="10162"/>
    <n v="543965"/>
    <n v="-12880.889230768895"/>
    <x v="1"/>
  </r>
  <r>
    <x v="4"/>
    <s v="V3.1"/>
    <d v="2020-07-15T00:00:00"/>
    <n v="3022015"/>
    <x v="19"/>
    <x v="0"/>
    <n v="1136245.4000000001"/>
    <s v="FY20/21"/>
    <m/>
    <s v="10162/543965"/>
    <n v="400059"/>
    <s v="I01"/>
    <s v="MAIN"/>
    <s v="BS"/>
    <s v="Primary"/>
    <n v="10162"/>
    <n v="543965"/>
    <n v="349681.79846153856"/>
    <x v="0"/>
  </r>
  <r>
    <x v="4"/>
    <s v="V3.1"/>
    <d v="2020-07-15T00:00:00"/>
    <n v="3022016"/>
    <x v="20"/>
    <x v="0"/>
    <n v="948529.83000000007"/>
    <s v="FY20/21"/>
    <m/>
    <s v="10162/543965"/>
    <n v="400049"/>
    <s v="I01"/>
    <s v="MAIN"/>
    <s v="BS"/>
    <s v="Primary"/>
    <n v="10162"/>
    <n v="543965"/>
    <n v="291467.75769230764"/>
    <x v="1"/>
  </r>
  <r>
    <x v="4"/>
    <s v="V3.1"/>
    <d v="2020-07-15T00:00:00"/>
    <n v="3022017"/>
    <x v="21"/>
    <x v="0"/>
    <n v="1781348.5899999999"/>
    <s v="FY20/21"/>
    <m/>
    <s v="10162/543965"/>
    <n v="400080"/>
    <s v="I01"/>
    <s v="MAIN"/>
    <s v="BS"/>
    <s v="Primary"/>
    <n v="10162"/>
    <n v="543965"/>
    <n v="546722.02923076926"/>
    <x v="1"/>
  </r>
  <r>
    <x v="4"/>
    <s v="V3.1"/>
    <d v="2020-07-15T00:00:00"/>
    <n v="3022073"/>
    <x v="22"/>
    <x v="0"/>
    <n v="2701355.2700000005"/>
    <s v="FY20/21"/>
    <m/>
    <s v="10162/543965"/>
    <n v="400105"/>
    <s v="I01"/>
    <s v="MAIN"/>
    <s v="BS"/>
    <s v="Primary"/>
    <n v="10162"/>
    <n v="543965"/>
    <n v="-12655.141538461437"/>
    <x v="1"/>
  </r>
  <r>
    <x v="4"/>
    <s v="V3.1"/>
    <d v="2020-07-15T00:00:00"/>
    <n v="3022019"/>
    <x v="23"/>
    <x v="0"/>
    <n v="1173224.8899999997"/>
    <s v="FY20/21"/>
    <m/>
    <s v="10162/543965"/>
    <n v="400036"/>
    <s v="I01"/>
    <s v="MAIN"/>
    <s v="BS"/>
    <s v="Primary"/>
    <n v="10162"/>
    <n v="543965"/>
    <n v="360850.14461538452"/>
    <x v="0"/>
  </r>
  <r>
    <x v="4"/>
    <s v="V3.1"/>
    <d v="2020-07-15T00:00:00"/>
    <n v="3022021"/>
    <x v="24"/>
    <x v="0"/>
    <n v="2426075.83"/>
    <s v="FY20/21"/>
    <m/>
    <s v="10162/543965"/>
    <n v="400042"/>
    <s v="I01"/>
    <s v="MAIN"/>
    <s v="BS"/>
    <s v="Primary"/>
    <n v="10162"/>
    <n v="543965"/>
    <n v="-9890.1784615383949"/>
    <x v="1"/>
  </r>
  <r>
    <x v="4"/>
    <s v="V3.1"/>
    <d v="2020-07-15T00:00:00"/>
    <n v="3022023"/>
    <x v="25"/>
    <x v="0"/>
    <n v="2444031.7900000005"/>
    <s v="FY20/21"/>
    <m/>
    <s v="10162/543965"/>
    <n v="400159"/>
    <s v="I01"/>
    <s v="MAIN"/>
    <s v="BS"/>
    <s v="Primary"/>
    <n v="10162"/>
    <n v="543965"/>
    <n v="-10755.059999999823"/>
    <x v="1"/>
  </r>
  <r>
    <x v="4"/>
    <s v="V3.1"/>
    <d v="2020-07-15T00:00:00"/>
    <n v="3022024"/>
    <x v="26"/>
    <x v="0"/>
    <n v="1024565.8999999999"/>
    <s v="FY20/21"/>
    <m/>
    <s v="10162/543965"/>
    <n v="400047"/>
    <s v="I01"/>
    <s v="MAIN"/>
    <s v="BS"/>
    <s v="Primary"/>
    <n v="10162"/>
    <n v="543965"/>
    <n v="315030.24692307692"/>
    <x v="0"/>
  </r>
  <r>
    <x v="4"/>
    <s v="V3.1"/>
    <d v="2020-07-15T00:00:00"/>
    <n v="3022025"/>
    <x v="27"/>
    <x v="0"/>
    <n v="1257799.05"/>
    <s v="FY20/21"/>
    <m/>
    <s v="10162/543965"/>
    <n v="400001"/>
    <s v="I01"/>
    <s v="MAIN"/>
    <s v="BS"/>
    <s v="Primary"/>
    <n v="10162"/>
    <n v="543965"/>
    <n v="487556.42230769258"/>
    <x v="1"/>
  </r>
  <r>
    <x v="4"/>
    <s v="V3.1"/>
    <d v="2020-07-15T00:00:00"/>
    <n v="3022026"/>
    <x v="28"/>
    <x v="0"/>
    <n v="2325123.39"/>
    <s v="FY20/21"/>
    <m/>
    <s v="10162/543965"/>
    <n v="400082"/>
    <s v="I01"/>
    <s v="MAIN"/>
    <s v="BS"/>
    <s v="Primary"/>
    <n v="10162"/>
    <n v="543965"/>
    <n v="713715.90769230761"/>
    <x v="0"/>
  </r>
  <r>
    <x v="4"/>
    <s v="V3.1"/>
    <d v="2020-07-15T00:00:00"/>
    <n v="3022028"/>
    <x v="29"/>
    <x v="0"/>
    <n v="1151035.2"/>
    <s v="FY20/21"/>
    <m/>
    <s v="10162/543965"/>
    <n v="400067"/>
    <s v="I01"/>
    <s v="MAIN"/>
    <s v="BS"/>
    <s v="Primary"/>
    <n v="10162"/>
    <n v="543965"/>
    <n v="353868.48615384614"/>
    <x v="1"/>
  </r>
  <r>
    <x v="4"/>
    <s v="V3.1"/>
    <d v="2020-07-15T00:00:00"/>
    <n v="3022027"/>
    <x v="30"/>
    <x v="0"/>
    <n v="1483600.44"/>
    <s v="FY20/21"/>
    <m/>
    <s v="10162/543965"/>
    <n v="400002"/>
    <s v="I01"/>
    <s v="MAIN"/>
    <s v="BS"/>
    <s v="Primary"/>
    <n v="10162"/>
    <n v="543965"/>
    <n v="455370.29153846146"/>
    <x v="1"/>
  </r>
  <r>
    <x v="4"/>
    <s v="V3.1"/>
    <d v="2020-07-15T00:00:00"/>
    <n v="3022029"/>
    <x v="31"/>
    <x v="0"/>
    <n v="2132497.5199999996"/>
    <s v="FY20/21"/>
    <m/>
    <s v="10162/543965"/>
    <n v="400035"/>
    <s v="I01"/>
    <s v="MAIN"/>
    <s v="BS"/>
    <s v="Primary"/>
    <n v="10162"/>
    <n v="543965"/>
    <n v="655590.38538461528"/>
    <x v="0"/>
  </r>
  <r>
    <x v="4"/>
    <s v="V3.1"/>
    <d v="2020-07-15T00:00:00"/>
    <n v="3023516"/>
    <x v="32"/>
    <x v="0"/>
    <n v="876825.54"/>
    <s v="FY20/21"/>
    <m/>
    <s v="10162/543965"/>
    <n v="400108"/>
    <s v="I01"/>
    <s v="MAIN"/>
    <s v="BS"/>
    <s v="Primary"/>
    <n v="10162"/>
    <n v="543965"/>
    <n v="356961.33769230766"/>
    <x v="0"/>
  </r>
  <r>
    <x v="4"/>
    <s v="V3.1"/>
    <d v="2020-07-15T00:00:00"/>
    <n v="3022031"/>
    <x v="33"/>
    <x v="0"/>
    <n v="999288.8899999999"/>
    <s v="FY20/21"/>
    <m/>
    <s v="10162/543965"/>
    <n v="400026"/>
    <s v="I01"/>
    <s v="MAIN"/>
    <s v="BS"/>
    <s v="Primary"/>
    <n v="10162"/>
    <n v="543965"/>
    <n v="307552.21692307701"/>
    <x v="0"/>
  </r>
  <r>
    <x v="4"/>
    <s v="V3.1"/>
    <d v="2020-07-15T00:00:00"/>
    <n v="3022032"/>
    <x v="34"/>
    <x v="0"/>
    <n v="1885612.59"/>
    <s v="FY20/21"/>
    <m/>
    <s v="10162/543965"/>
    <n v="400084"/>
    <s v="I01"/>
    <s v="MAIN"/>
    <s v="BS"/>
    <s v="Primary"/>
    <n v="10162"/>
    <n v="543965"/>
    <n v="578785.55000000005"/>
    <x v="0"/>
  </r>
  <r>
    <x v="4"/>
    <s v="V3.1"/>
    <d v="2020-07-15T00:00:00"/>
    <n v="3023304"/>
    <x v="35"/>
    <x v="0"/>
    <n v="1059295.96"/>
    <s v="FY20/21"/>
    <m/>
    <s v="10162/543965"/>
    <n v="400008"/>
    <s v="I01"/>
    <s v="MAIN"/>
    <s v="BS"/>
    <s v="Primary"/>
    <n v="10162"/>
    <n v="543965"/>
    <n v="325376.80153846159"/>
    <x v="1"/>
  </r>
  <r>
    <x v="4"/>
    <s v="V3.1"/>
    <d v="2020-07-15T00:00:00"/>
    <n v="3022036"/>
    <x v="36"/>
    <x v="0"/>
    <n v="1481600.5799999998"/>
    <s v="FY20/21"/>
    <m/>
    <s v="10162/543965"/>
    <n v="400046"/>
    <s v="I01"/>
    <s v="MAIN"/>
    <s v="BS"/>
    <s v="Primary"/>
    <n v="10162"/>
    <n v="543965"/>
    <n v="455754.06846153829"/>
    <x v="0"/>
  </r>
  <r>
    <x v="4"/>
    <s v="V3.1"/>
    <d v="2020-07-15T00:00:00"/>
    <n v="3022037"/>
    <x v="37"/>
    <x v="0"/>
    <n v="1245880.48"/>
    <s v="FY20/21"/>
    <m/>
    <s v="10162/543965"/>
    <n v="400030"/>
    <s v="I01"/>
    <s v="MAIN"/>
    <s v="BS"/>
    <s v="Primary"/>
    <n v="10162"/>
    <n v="543965"/>
    <n v="383037.04153846152"/>
    <x v="1"/>
  </r>
  <r>
    <x v="4"/>
    <s v="V3.1"/>
    <d v="2020-07-15T00:00:00"/>
    <n v="3023523"/>
    <x v="38"/>
    <x v="0"/>
    <n v="2699397.9499999997"/>
    <s v="FY20/21"/>
    <m/>
    <s v="10162/543965"/>
    <n v="400130"/>
    <s v="I01"/>
    <s v="MAIN"/>
    <s v="BS"/>
    <s v="Primary"/>
    <n v="10162"/>
    <n v="543965"/>
    <n v="-12115.581538461382"/>
    <x v="1"/>
  </r>
  <r>
    <x v="4"/>
    <s v="V3.1"/>
    <d v="2020-07-15T00:00:00"/>
    <n v="3025948"/>
    <x v="39"/>
    <x v="0"/>
    <n v="849130.04"/>
    <s v="FY20/21"/>
    <m/>
    <s v="10162/543965"/>
    <n v="400112"/>
    <s v="I01"/>
    <s v="MAIN"/>
    <s v="BS"/>
    <s v="Primary"/>
    <n v="10162"/>
    <n v="543965"/>
    <n v="-3842.1269230769249"/>
    <x v="1"/>
  </r>
  <r>
    <x v="4"/>
    <s v="V3.1"/>
    <d v="2020-07-15T00:00:00"/>
    <n v="3025949"/>
    <x v="40"/>
    <x v="0"/>
    <n v="1570738.2400000002"/>
    <s v="FY20/21"/>
    <m/>
    <s v="10162/543965"/>
    <n v="400110"/>
    <s v="I01"/>
    <s v="MAIN"/>
    <s v="BS"/>
    <s v="Primary"/>
    <n v="10162"/>
    <n v="543965"/>
    <n v="-7503.3515384615166"/>
    <x v="1"/>
  </r>
  <r>
    <x v="4"/>
    <s v="V3.1"/>
    <d v="2020-07-15T00:00:00"/>
    <n v="3023513"/>
    <x v="41"/>
    <x v="0"/>
    <n v="1455752.7"/>
    <s v="FY20/21"/>
    <m/>
    <s v="10162/543965"/>
    <n v="400007"/>
    <s v="I01"/>
    <s v="MAIN"/>
    <s v="BS"/>
    <s v="Primary"/>
    <n v="10162"/>
    <n v="543965"/>
    <n v="533143.13461538462"/>
    <x v="1"/>
  </r>
  <r>
    <x v="4"/>
    <s v="V3.1"/>
    <d v="2020-07-15T00:00:00"/>
    <n v="3023305"/>
    <x v="42"/>
    <x v="0"/>
    <n v="639598.42999999993"/>
    <s v="FY20/21"/>
    <m/>
    <s v="10162/543965"/>
    <n v="400086"/>
    <s v="I01"/>
    <s v="MAIN"/>
    <s v="BS"/>
    <s v="Primary"/>
    <n v="10162"/>
    <n v="543965"/>
    <n v="196570.76307692309"/>
    <x v="1"/>
  </r>
  <r>
    <x v="4"/>
    <s v="V3.1"/>
    <d v="2020-07-15T00:00:00"/>
    <n v="3022042"/>
    <x v="43"/>
    <x v="0"/>
    <n v="1608038.7799999998"/>
    <s v="FY20/21"/>
    <m/>
    <s v="10162/543965"/>
    <n v="400048"/>
    <s v="I01"/>
    <s v="MAIN"/>
    <s v="BS"/>
    <s v="Primary"/>
    <n v="10162"/>
    <n v="543965"/>
    <n v="-7550.1530769231031"/>
    <x v="1"/>
  </r>
  <r>
    <x v="4"/>
    <s v="V3.1"/>
    <d v="2020-07-15T00:00:00"/>
    <n v="3022044"/>
    <x v="44"/>
    <x v="0"/>
    <n v="1558595.2300000002"/>
    <s v="FY20/21"/>
    <m/>
    <s v="10162/543965"/>
    <n v="400087"/>
    <s v="I01"/>
    <s v="MAIN"/>
    <s v="BS"/>
    <s v="Primary"/>
    <n v="10162"/>
    <n v="543965"/>
    <n v="478828.08923076908"/>
    <x v="1"/>
  </r>
  <r>
    <x v="4"/>
    <s v="V3.1"/>
    <d v="2020-07-15T00:00:00"/>
    <n v="3022043"/>
    <x v="45"/>
    <x v="0"/>
    <n v="1863838.8499999999"/>
    <s v="FY20/21"/>
    <m/>
    <s v="10162/543965"/>
    <n v="400088"/>
    <s v="I01"/>
    <s v="MAIN"/>
    <s v="BS"/>
    <s v="Primary"/>
    <n v="10162"/>
    <n v="543965"/>
    <n v="571542.59615384624"/>
    <x v="1"/>
  </r>
  <r>
    <x v="4"/>
    <s v="V3.1"/>
    <d v="2020-07-15T00:00:00"/>
    <n v="3022053"/>
    <x v="46"/>
    <x v="0"/>
    <n v="755033.94"/>
    <s v="FY20/21"/>
    <m/>
    <s v="10162/543965"/>
    <n v="158733"/>
    <s v="I01"/>
    <s v="MAIN"/>
    <s v="BS"/>
    <s v="Primary"/>
    <n v="10162"/>
    <n v="543965"/>
    <n v="-3199.2653846153407"/>
    <x v="1"/>
  </r>
  <r>
    <x v="4"/>
    <s v="V3.1"/>
    <d v="2020-07-15T00:00:00"/>
    <n v="3022045"/>
    <x v="47"/>
    <x v="0"/>
    <n v="1201271.92"/>
    <s v="FY20/21"/>
    <m/>
    <s v="10162/543965"/>
    <n v="400089"/>
    <s v="I01"/>
    <s v="MAIN"/>
    <s v="BS"/>
    <s v="Primary"/>
    <n v="10162"/>
    <n v="543965"/>
    <n v="369452.56769230764"/>
    <x v="0"/>
  </r>
  <r>
    <x v="4"/>
    <s v="V3.1"/>
    <d v="2020-07-15T00:00:00"/>
    <n v="3022077"/>
    <x v="48"/>
    <x v="0"/>
    <n v="4702531.47"/>
    <s v="FY20/21"/>
    <m/>
    <s v="10162/543965"/>
    <n v="400113"/>
    <s v="I01"/>
    <s v="MAIN"/>
    <s v="BS"/>
    <s v="Primary"/>
    <n v="10162"/>
    <n v="543965"/>
    <n v="1446420.9753846147"/>
    <x v="0"/>
  </r>
  <r>
    <x v="4"/>
    <s v="V3.1"/>
    <d v="2020-07-15T00:00:00"/>
    <n v="3025201"/>
    <x v="49"/>
    <x v="0"/>
    <n v="1684893.57"/>
    <s v="FY20/21"/>
    <m/>
    <s v="10162/543965"/>
    <n v="400021"/>
    <s v="I01"/>
    <s v="MAIN"/>
    <s v="BS"/>
    <s v="Primary"/>
    <n v="10162"/>
    <n v="543965"/>
    <n v="-7592.3007692307001"/>
    <x v="1"/>
  </r>
  <r>
    <x v="4"/>
    <s v="V3.1"/>
    <d v="2020-07-15T00:00:00"/>
    <n v="3023501"/>
    <x v="50"/>
    <x v="0"/>
    <n v="949433.7"/>
    <s v="FY20/21"/>
    <m/>
    <s v="10162/543965"/>
    <n v="400003"/>
    <s v="I01"/>
    <s v="MAIN"/>
    <s v="BS"/>
    <s v="Primary"/>
    <n v="10162"/>
    <n v="543965"/>
    <n v="291726.2715384615"/>
    <x v="0"/>
  </r>
  <r>
    <x v="4"/>
    <s v="V3.1"/>
    <d v="2020-07-15T00:00:00"/>
    <n v="3022078"/>
    <x v="51"/>
    <x v="0"/>
    <n v="1380529.0999999999"/>
    <s v="FY20/21"/>
    <m/>
    <s v="10162/543965"/>
    <n v="400014"/>
    <s v="I01"/>
    <s v="MAIN"/>
    <s v="BS"/>
    <s v="Primary"/>
    <n v="10162"/>
    <n v="543965"/>
    <n v="433717.88538461539"/>
    <x v="1"/>
  </r>
  <r>
    <x v="4"/>
    <s v="V3.1"/>
    <d v="2020-07-15T00:00:00"/>
    <n v="3022071"/>
    <x v="52"/>
    <x v="0"/>
    <n v="945067.64999999991"/>
    <s v="FY20/21"/>
    <m/>
    <s v="10162/543965"/>
    <n v="400010"/>
    <s v="I01"/>
    <s v="MAIN"/>
    <s v="BS"/>
    <s v="Primary"/>
    <n v="10162"/>
    <n v="543965"/>
    <n v="367308.66615384613"/>
    <x v="1"/>
  </r>
  <r>
    <x v="4"/>
    <s v="V3.1"/>
    <d v="2020-07-15T00:00:00"/>
    <n v="3022072"/>
    <x v="53"/>
    <x v="0"/>
    <n v="1627454.5199999996"/>
    <s v="FY20/21"/>
    <m/>
    <s v="10162/543965"/>
    <n v="400012"/>
    <s v="I01"/>
    <s v="MAIN"/>
    <s v="BS"/>
    <s v="Primary"/>
    <n v="10162"/>
    <n v="543965"/>
    <n v="-7168.5546153844334"/>
    <x v="1"/>
  </r>
  <r>
    <x v="4"/>
    <s v="V3.1"/>
    <d v="2020-07-15T00:00:00"/>
    <n v="3023512"/>
    <x v="54"/>
    <x v="0"/>
    <n v="1468161.19"/>
    <s v="FY20/21"/>
    <m/>
    <s v="10162/543965"/>
    <n v="400093"/>
    <s v="I01"/>
    <s v="MAIN"/>
    <s v="BS"/>
    <s v="Primary"/>
    <n v="10162"/>
    <n v="543965"/>
    <n v="-7136.5407692308072"/>
    <x v="1"/>
  </r>
  <r>
    <x v="4"/>
    <s v="V3.1"/>
    <d v="2020-07-15T00:00:00"/>
    <n v="3023510"/>
    <x v="55"/>
    <x v="0"/>
    <n v="1580545.55"/>
    <s v="FY20/21"/>
    <m/>
    <s v="10162/543965"/>
    <n v="400071"/>
    <s v="I01"/>
    <s v="MAIN"/>
    <s v="BS"/>
    <s v="Primary"/>
    <n v="10162"/>
    <n v="543965"/>
    <n v="484804.40846153838"/>
    <x v="1"/>
  </r>
  <r>
    <x v="4"/>
    <s v="V3.1"/>
    <d v="2020-07-15T00:00:00"/>
    <n v="3023502"/>
    <x v="56"/>
    <x v="0"/>
    <n v="1591559.63"/>
    <s v="FY20/21"/>
    <m/>
    <s v="10162/543965"/>
    <n v="400096"/>
    <s v="I01"/>
    <s v="MAIN"/>
    <s v="BS"/>
    <s v="Primary"/>
    <n v="10162"/>
    <n v="543965"/>
    <n v="489043.37076923077"/>
    <x v="1"/>
  </r>
  <r>
    <x v="4"/>
    <s v="V3.1"/>
    <d v="2020-07-15T00:00:00"/>
    <n v="3023315"/>
    <x v="57"/>
    <x v="0"/>
    <n v="898579.22000000009"/>
    <s v="FY20/21"/>
    <m/>
    <s v="10162/543965"/>
    <n v="400062"/>
    <s v="I01"/>
    <s v="MAIN"/>
    <s v="BS"/>
    <s v="Primary"/>
    <n v="10162"/>
    <n v="543965"/>
    <n v="-3984.6376923078205"/>
    <x v="1"/>
  </r>
  <r>
    <x v="4"/>
    <s v="V3.1"/>
    <d v="2020-07-15T00:00:00"/>
    <n v="3023504"/>
    <x v="58"/>
    <x v="0"/>
    <n v="1724454.4700000002"/>
    <s v="FY20/21"/>
    <m/>
    <s v="10162/543965"/>
    <n v="400064"/>
    <s v="I01"/>
    <s v="MAIN"/>
    <s v="BS"/>
    <s v="Primary"/>
    <n v="10162"/>
    <n v="543965"/>
    <n v="529111.34846153844"/>
    <x v="0"/>
  </r>
  <r>
    <x v="4"/>
    <s v="V3.1"/>
    <d v="2020-07-15T00:00:00"/>
    <n v="3023309"/>
    <x v="59"/>
    <x v="0"/>
    <n v="887453.63000000012"/>
    <s v="FY20/21"/>
    <m/>
    <s v="10162/543965"/>
    <n v="400098"/>
    <s v="I01"/>
    <s v="MAIN"/>
    <s v="BS"/>
    <s v="Primary"/>
    <n v="10162"/>
    <n v="543965"/>
    <n v="344168.36153846129"/>
    <x v="1"/>
  </r>
  <r>
    <x v="4"/>
    <s v="V3.1"/>
    <d v="2020-07-15T00:00:00"/>
    <n v="3023307"/>
    <x v="60"/>
    <x v="0"/>
    <n v="906891.27"/>
    <s v="FY20/21"/>
    <m/>
    <s v="10162/543965"/>
    <n v="400114"/>
    <s v="I01"/>
    <s v="MAIN"/>
    <s v="BS"/>
    <s v="Primary"/>
    <n v="10162"/>
    <n v="543965"/>
    <n v="278519.64999999997"/>
    <x v="1"/>
  </r>
  <r>
    <x v="4"/>
    <s v="V3.1"/>
    <d v="2020-07-15T00:00:00"/>
    <n v="3023509"/>
    <x v="61"/>
    <x v="0"/>
    <n v="2148750.94"/>
    <s v="FY20/21"/>
    <m/>
    <s v="10162/543965"/>
    <n v="400066"/>
    <s v="I01"/>
    <s v="MAIN"/>
    <s v="BS"/>
    <s v="Primary"/>
    <n v="10162"/>
    <n v="543965"/>
    <n v="659571.60769230779"/>
    <x v="1"/>
  </r>
  <r>
    <x v="4"/>
    <s v="V3.1"/>
    <d v="2020-07-15T00:00:00"/>
    <n v="3023311"/>
    <x v="62"/>
    <x v="0"/>
    <n v="1705587.7299999997"/>
    <s v="FY20/21"/>
    <m/>
    <s v="10162/543965"/>
    <n v="400058"/>
    <s v="I01"/>
    <s v="MAIN"/>
    <s v="BS"/>
    <s v="Primary"/>
    <n v="10162"/>
    <n v="543965"/>
    <n v="523414.45307692303"/>
    <x v="1"/>
  </r>
  <r>
    <x v="4"/>
    <s v="V3.1"/>
    <d v="2020-07-15T00:00:00"/>
    <n v="3023312"/>
    <x v="63"/>
    <x v="0"/>
    <n v="908800.52999999991"/>
    <s v="FY20/21"/>
    <m/>
    <s v="10162/543965"/>
    <n v="400017"/>
    <s v="I01"/>
    <s v="MAIN"/>
    <s v="BS"/>
    <s v="Primary"/>
    <n v="10162"/>
    <n v="543965"/>
    <n v="279022.9846153846"/>
    <x v="1"/>
  </r>
  <r>
    <x v="4"/>
    <s v="V3.1"/>
    <d v="2020-07-15T00:00:00"/>
    <n v="3023314"/>
    <x v="64"/>
    <x v="0"/>
    <n v="883448.3400000002"/>
    <s v="FY20/21"/>
    <m/>
    <s v="10162/543965"/>
    <n v="400094"/>
    <s v="I01"/>
    <s v="MAIN"/>
    <s v="BS"/>
    <s v="Primary"/>
    <n v="10162"/>
    <n v="543965"/>
    <n v="342655.76615384623"/>
    <x v="1"/>
  </r>
  <r>
    <x v="4"/>
    <s v="V3.1"/>
    <d v="2020-07-15T00:00:00"/>
    <n v="3023313"/>
    <x v="65"/>
    <x v="0"/>
    <n v="896427.94000000029"/>
    <s v="FY20/21"/>
    <m/>
    <s v="10162/543965"/>
    <n v="400006"/>
    <s v="I01"/>
    <s v="MAIN"/>
    <s v="BS"/>
    <s v="Primary"/>
    <n v="10162"/>
    <n v="543965"/>
    <n v="275503.71923076926"/>
    <x v="1"/>
  </r>
  <r>
    <x v="4"/>
    <s v="V3.1"/>
    <d v="2020-07-15T00:00:00"/>
    <n v="3023507"/>
    <x v="66"/>
    <x v="0"/>
    <n v="829536.63"/>
    <s v="FY20/21"/>
    <m/>
    <s v="10162/543965"/>
    <n v="400037"/>
    <s v="I01"/>
    <s v="MAIN"/>
    <s v="BS"/>
    <s v="Primary"/>
    <n v="10162"/>
    <n v="543965"/>
    <n v="254812.86769230771"/>
    <x v="1"/>
  </r>
  <r>
    <x v="4"/>
    <s v="V3.1"/>
    <d v="2020-07-15T00:00:00"/>
    <n v="3023506"/>
    <x v="67"/>
    <x v="0"/>
    <n v="1263033.25"/>
    <s v="FY20/21"/>
    <m/>
    <s v="10162/543965"/>
    <n v="400009"/>
    <s v="I01"/>
    <s v="MAIN"/>
    <s v="BS"/>
    <s v="Primary"/>
    <n v="10162"/>
    <n v="543965"/>
    <n v="387789.75307692308"/>
    <x v="1"/>
  </r>
  <r>
    <x v="4"/>
    <s v="V3.1"/>
    <d v="2020-07-15T00:00:00"/>
    <n v="3022070"/>
    <x v="68"/>
    <x v="0"/>
    <n v="1059454.1499999999"/>
    <s v="FY20/21"/>
    <m/>
    <s v="10162/543965"/>
    <n v="400038"/>
    <s v="I01"/>
    <s v="MAIN"/>
    <s v="BS"/>
    <s v="Primary"/>
    <n v="10162"/>
    <n v="543965"/>
    <n v="-4395.3392307691975"/>
    <x v="1"/>
  </r>
  <r>
    <x v="4"/>
    <s v="V3.1"/>
    <d v="2020-07-15T00:00:00"/>
    <n v="3023316"/>
    <x v="69"/>
    <x v="0"/>
    <n v="909039.79000000015"/>
    <s v="FY20/21"/>
    <m/>
    <s v="10162/543965"/>
    <n v="400100"/>
    <s v="I01"/>
    <s v="MAIN"/>
    <s v="BS"/>
    <s v="Primary"/>
    <n v="10162"/>
    <n v="543965"/>
    <n v="279157.07846153848"/>
    <x v="1"/>
  </r>
  <r>
    <x v="4"/>
    <s v="V3.1"/>
    <d v="2020-07-15T00:00:00"/>
    <n v="3022055"/>
    <x v="70"/>
    <x v="0"/>
    <n v="1123884.9099999999"/>
    <s v="FY20/21"/>
    <m/>
    <s v="10162/543965"/>
    <n v="400101"/>
    <s v="I01"/>
    <s v="MAIN"/>
    <s v="BS"/>
    <s v="Primary"/>
    <n v="10162"/>
    <n v="543965"/>
    <n v="345648.28692307702"/>
    <x v="0"/>
  </r>
  <r>
    <x v="4"/>
    <s v="V3.1"/>
    <d v="2020-07-15T00:00:00"/>
    <n v="3022057"/>
    <x v="71"/>
    <x v="0"/>
    <n v="2331842.25"/>
    <s v="FY20/21"/>
    <m/>
    <s v="10162/543965"/>
    <n v="400053"/>
    <s v="I01"/>
    <s v="MAIN"/>
    <s v="BS"/>
    <s v="Primary"/>
    <n v="10162"/>
    <n v="543965"/>
    <n v="-9946.4638461538125"/>
    <x v="1"/>
  </r>
  <r>
    <x v="4"/>
    <s v="V3.1"/>
    <d v="2020-07-15T00:00:00"/>
    <n v="3022076"/>
    <x v="72"/>
    <x v="0"/>
    <n v="1776945.1599999997"/>
    <s v="FY20/21"/>
    <m/>
    <s v="10162/543965"/>
    <n v="400111"/>
    <s v="I01"/>
    <s v="MAIN"/>
    <s v="BS"/>
    <s v="Primary"/>
    <n v="10162"/>
    <n v="543965"/>
    <n v="-7598.5407692306908"/>
    <x v="1"/>
  </r>
  <r>
    <x v="4"/>
    <s v="V3.1"/>
    <d v="2020-07-15T00:00:00"/>
    <n v="3022060"/>
    <x v="73"/>
    <x v="0"/>
    <n v="2275684.63"/>
    <s v="FY20/21"/>
    <m/>
    <s v="10162/543965"/>
    <n v="400011"/>
    <s v="I01"/>
    <s v="MAIN"/>
    <s v="BS"/>
    <s v="Primary"/>
    <n v="10162"/>
    <n v="543965"/>
    <n v="700357.24769230769"/>
    <x v="1"/>
  </r>
  <r>
    <x v="4"/>
    <s v="V3.1"/>
    <d v="2020-07-15T00:00:00"/>
    <n v="3023518"/>
    <x v="74"/>
    <x v="0"/>
    <n v="2029198.0399999996"/>
    <s v="FY20/21"/>
    <m/>
    <s v="10162/543965"/>
    <n v="400117"/>
    <s v="I01"/>
    <s v="MAIN"/>
    <s v="BS"/>
    <s v="Primary"/>
    <n v="10162"/>
    <n v="543965"/>
    <n v="311720.11461538437"/>
    <x v="1"/>
  </r>
  <r>
    <x v="4"/>
    <s v="V3.1"/>
    <d v="2020-07-15T00:00:00"/>
    <n v="3022054"/>
    <x v="75"/>
    <x v="0"/>
    <n v="899758.96"/>
    <s v="FY20/21"/>
    <m/>
    <s v="10162/543965"/>
    <n v="400004"/>
    <s v="I01"/>
    <s v="MAIN"/>
    <s v="BS"/>
    <s v="Primary"/>
    <n v="10162"/>
    <n v="543965"/>
    <n v="276383.55538461526"/>
    <x v="1"/>
  </r>
  <r>
    <x v="4"/>
    <s v="V3.1"/>
    <d v="2020-07-15T00:00:00"/>
    <n v="3025405"/>
    <x v="78"/>
    <x v="0"/>
    <n v="4824809.5299999984"/>
    <s v="FY20/21"/>
    <m/>
    <s v="10163/543965"/>
    <n v="400041"/>
    <s v="I01"/>
    <s v="MAIN"/>
    <s v="BS"/>
    <s v="Secondary"/>
    <n v="10163"/>
    <n v="543965"/>
    <n v="-15722.455384614877"/>
    <x v="1"/>
  </r>
  <r>
    <x v="4"/>
    <s v="V3.1"/>
    <d v="2020-07-15T00:00:00"/>
    <n v="3024003"/>
    <x v="79"/>
    <x v="0"/>
    <n v="5017339.4800000004"/>
    <s v="FY20/21"/>
    <m/>
    <s v="10163/543965"/>
    <n v="400033"/>
    <s v="I01"/>
    <s v="MAIN"/>
    <s v="BS"/>
    <s v="Secondary"/>
    <n v="10163"/>
    <n v="543965"/>
    <n v="-15350.149999999907"/>
    <x v="1"/>
  </r>
  <r>
    <x v="4"/>
    <s v="V3.1"/>
    <d v="2020-07-15T00:00:00"/>
    <n v="3025427"/>
    <x v="80"/>
    <x v="0"/>
    <n v="6148058.8899999997"/>
    <s v="FY20/21"/>
    <m/>
    <s v="10163/543965"/>
    <n v="400140"/>
    <s v="I01"/>
    <s v="MAIN"/>
    <s v="BS"/>
    <s v="Secondary"/>
    <n v="10163"/>
    <n v="543965"/>
    <n v="-17245.129230769351"/>
    <x v="1"/>
  </r>
  <r>
    <x v="4"/>
    <s v="V3.1"/>
    <d v="2020-07-15T00:00:00"/>
    <n v="3024004"/>
    <x v="81"/>
    <x v="0"/>
    <n v="1463472.02"/>
    <s v="FY20/21"/>
    <m/>
    <s v="10163/543965"/>
    <n v="107953"/>
    <s v="I01"/>
    <s v="MAIN"/>
    <s v="BS"/>
    <s v="Secondary"/>
    <n v="10163"/>
    <n v="543965"/>
    <n v="-4685.986153846141"/>
    <x v="1"/>
  </r>
  <r>
    <x v="4"/>
    <s v="V3.1"/>
    <d v="2020-07-15T00:00:00"/>
    <n v="3025404"/>
    <x v="82"/>
    <x v="0"/>
    <n v="2996528.14"/>
    <s v="FY20/21"/>
    <m/>
    <s v="10163/543965"/>
    <n v="400029"/>
    <s v="I01"/>
    <s v="MAIN"/>
    <s v="BS"/>
    <s v="Secondary"/>
    <n v="10163"/>
    <n v="543965"/>
    <n v="-9252.834615384927"/>
    <x v="1"/>
  </r>
  <r>
    <x v="4"/>
    <s v="V3.1"/>
    <d v="2020-07-15T00:00:00"/>
    <n v="3025407"/>
    <x v="83"/>
    <x v="0"/>
    <n v="5915898.4900000012"/>
    <s v="FY20/21"/>
    <m/>
    <s v="10163/543965"/>
    <n v="400013"/>
    <s v="I01"/>
    <s v="MAIN"/>
    <s v="BS"/>
    <s v="Secondary"/>
    <n v="10163"/>
    <n v="543965"/>
    <n v="-18652.443076922558"/>
    <x v="1"/>
  </r>
  <r>
    <x v="4"/>
    <s v="V3.1"/>
    <d v="2020-07-15T00:00:00"/>
    <n v="3023521"/>
    <x v="87"/>
    <x v="0"/>
    <n v="7347993.4399999985"/>
    <s v="FY20/21"/>
    <m/>
    <s v="11510/543965"/>
    <n v="400135"/>
    <s v="I01"/>
    <s v="MAIN"/>
    <s v="BS"/>
    <s v="All through"/>
    <n v="11510"/>
    <n v="543965"/>
    <n v="-27153.413846154232"/>
    <x v="1"/>
  </r>
  <r>
    <x v="4"/>
    <s v="V3.1"/>
    <d v="2020-07-15T00:00:00"/>
    <n v="3023520"/>
    <x v="2"/>
    <x v="2"/>
    <n v="1587167.9999999998"/>
    <s v="FY20/21"/>
    <m/>
    <s v="10162/516500"/>
    <n v="400125"/>
    <s v="I01"/>
    <s v="MAIN"/>
    <s v="BS"/>
    <s v="Primary"/>
    <n v="10162"/>
    <n v="516500"/>
    <n v="120786.94153846154"/>
    <x v="1"/>
  </r>
  <r>
    <x v="4"/>
    <s v="V3.1"/>
    <d v="2020-07-15T00:00:00"/>
    <n v="3023300"/>
    <x v="3"/>
    <x v="0"/>
    <n v="903010.1"/>
    <s v="FY20/21"/>
    <m/>
    <s v="10162/543965"/>
    <n v="400069"/>
    <s v="I01"/>
    <s v="MAIN"/>
    <s v="BS"/>
    <s v="Primary"/>
    <n v="10162"/>
    <n v="543965"/>
    <n v="68852.803846153838"/>
    <x v="1"/>
  </r>
  <r>
    <x v="4"/>
    <s v="V3.1"/>
    <d v="2020-07-15T00:00:00"/>
    <n v="3023317"/>
    <x v="4"/>
    <x v="0"/>
    <n v="1042491.2499999999"/>
    <s v="FY20/21"/>
    <m/>
    <s v="10162/543965"/>
    <n v="400015"/>
    <s v="I01"/>
    <s v="MAIN"/>
    <s v="BS"/>
    <s v="Primary"/>
    <n v="10162"/>
    <n v="543965"/>
    <n v="79423.350000000006"/>
    <x v="0"/>
  </r>
  <r>
    <x v="4"/>
    <s v="V3.1"/>
    <d v="2020-07-15T00:00:00"/>
    <n v="3023500"/>
    <x v="5"/>
    <x v="0"/>
    <n v="716722.85000000021"/>
    <s v="FY20/21"/>
    <m/>
    <s v="10162/543965"/>
    <n v="400023"/>
    <s v="I01"/>
    <s v="MAIN"/>
    <s v="BS"/>
    <s v="Primary"/>
    <n v="10162"/>
    <n v="543965"/>
    <n v="54659.198461538464"/>
    <x v="0"/>
  </r>
  <r>
    <x v="4"/>
    <s v="V3.1"/>
    <d v="2020-07-15T00:00:00"/>
    <n v="3023514"/>
    <x v="6"/>
    <x v="0"/>
    <n v="962716.86999999988"/>
    <s v="FY20/21"/>
    <m/>
    <s v="10162/543965"/>
    <n v="400107"/>
    <s v="I01"/>
    <s v="MAIN"/>
    <s v="BS"/>
    <s v="Primary"/>
    <n v="10162"/>
    <n v="543965"/>
    <n v="73364.893846153849"/>
    <x v="0"/>
  </r>
  <r>
    <x v="4"/>
    <s v="V3.1"/>
    <d v="2020-07-15T00:00:00"/>
    <n v="3022002"/>
    <x v="7"/>
    <x v="0"/>
    <n v="2085296.3400000003"/>
    <s v="FY20/21"/>
    <m/>
    <s v="10162/543965"/>
    <n v="400005"/>
    <s v="I01"/>
    <s v="MAIN"/>
    <s v="BS"/>
    <s v="Primary"/>
    <n v="10162"/>
    <n v="543965"/>
    <n v="158970.58692307689"/>
    <x v="1"/>
  </r>
  <r>
    <x v="4"/>
    <s v="V3.1"/>
    <d v="2020-07-15T00:00:00"/>
    <n v="3022079"/>
    <x v="8"/>
    <x v="0"/>
    <n v="1684668.03"/>
    <s v="FY20/21"/>
    <m/>
    <s v="10162/543965"/>
    <n v="400070"/>
    <s v="I01"/>
    <s v="MAIN"/>
    <s v="BS"/>
    <s v="Primary"/>
    <n v="10162"/>
    <n v="543965"/>
    <n v="128219.65615384615"/>
    <x v="0"/>
  </r>
  <r>
    <x v="4"/>
    <s v="V3.1"/>
    <d v="2020-07-15T00:00:00"/>
    <n v="3023524"/>
    <x v="9"/>
    <x v="0"/>
    <n v="804695.35999999987"/>
    <s v="FY20/21"/>
    <m/>
    <s v="10162/543965"/>
    <n v="400150"/>
    <s v="I01"/>
    <s v="MAIN"/>
    <s v="BS"/>
    <s v="Primary"/>
    <n v="10162"/>
    <n v="543965"/>
    <n v="61308.930769230741"/>
    <x v="0"/>
  </r>
  <r>
    <x v="4"/>
    <s v="V3.1"/>
    <d v="2020-07-15T00:00:00"/>
    <n v="3022003"/>
    <x v="10"/>
    <x v="0"/>
    <n v="1767219.3"/>
    <s v="FY20/21"/>
    <m/>
    <s v="10162/543965"/>
    <n v="400051"/>
    <s v="I01"/>
    <s v="MAIN"/>
    <s v="BS"/>
    <s v="Primary"/>
    <n v="10162"/>
    <n v="543965"/>
    <n v="134657.55384615384"/>
    <x v="1"/>
  </r>
  <r>
    <x v="4"/>
    <s v="V3.1"/>
    <d v="2020-07-15T00:00:00"/>
    <n v="3023511"/>
    <x v="11"/>
    <x v="0"/>
    <n v="1864686.8199999998"/>
    <s v="FY20/21"/>
    <m/>
    <s v="10162/543965"/>
    <n v="400024"/>
    <s v="I01"/>
    <s v="MAIN"/>
    <s v="BS"/>
    <s v="Primary"/>
    <n v="10162"/>
    <n v="543965"/>
    <n v="142124.95384615383"/>
    <x v="0"/>
  </r>
  <r>
    <x v="4"/>
    <s v="V3.1"/>
    <d v="2020-07-15T00:00:00"/>
    <n v="3022008"/>
    <x v="12"/>
    <x v="0"/>
    <n v="1206552.5000000002"/>
    <s v="FY20/21"/>
    <m/>
    <s v="10162/543965"/>
    <n v="400057"/>
    <s v="I01"/>
    <s v="MAIN"/>
    <s v="BS"/>
    <s v="Primary"/>
    <n v="10162"/>
    <n v="543965"/>
    <n v="91941.136923076949"/>
    <x v="1"/>
  </r>
  <r>
    <x v="4"/>
    <s v="V3.1"/>
    <d v="2020-07-15T00:00:00"/>
    <n v="3022007"/>
    <x v="13"/>
    <x v="0"/>
    <n v="1479170.5999999999"/>
    <s v="FY20/21"/>
    <m/>
    <s v="10162/543965"/>
    <n v="400040"/>
    <s v="I01"/>
    <s v="MAIN"/>
    <s v="BS"/>
    <s v="Primary"/>
    <n v="10162"/>
    <n v="543965"/>
    <n v="112599.83076923079"/>
    <x v="1"/>
  </r>
  <r>
    <x v="4"/>
    <s v="V3.1"/>
    <d v="2020-07-15T00:00:00"/>
    <n v="3022009"/>
    <x v="14"/>
    <x v="0"/>
    <n v="1930322.1899999995"/>
    <s v="FY20/21"/>
    <m/>
    <s v="10162/543965"/>
    <n v="400061"/>
    <s v="I01"/>
    <s v="MAIN"/>
    <s v="BS"/>
    <s v="Primary"/>
    <n v="10162"/>
    <n v="543965"/>
    <n v="147113.28230769231"/>
    <x v="0"/>
  </r>
  <r>
    <x v="4"/>
    <s v="V3.1"/>
    <d v="2020-07-15T00:00:00"/>
    <n v="3022067"/>
    <x v="15"/>
    <x v="0"/>
    <n v="1102916.4200000002"/>
    <s v="FY20/21"/>
    <m/>
    <s v="10162/543965"/>
    <n v="400065"/>
    <s v="I01"/>
    <s v="MAIN"/>
    <s v="BS"/>
    <s v="Primary"/>
    <n v="10162"/>
    <n v="543965"/>
    <n v="84077.06"/>
    <x v="1"/>
  </r>
  <r>
    <x v="4"/>
    <s v="V3.1"/>
    <d v="2020-07-15T00:00:00"/>
    <n v="3023302"/>
    <x v="16"/>
    <x v="0"/>
    <n v="889452.78"/>
    <s v="FY20/21"/>
    <m/>
    <s v="10162/543965"/>
    <n v="400039"/>
    <s v="I01"/>
    <s v="MAIN"/>
    <s v="BS"/>
    <s v="Primary"/>
    <n v="10162"/>
    <n v="543965"/>
    <n v="67746.904615384585"/>
    <x v="1"/>
  </r>
  <r>
    <x v="4"/>
    <s v="V3.1"/>
    <d v="2020-07-15T00:00:00"/>
    <n v="3022011"/>
    <x v="17"/>
    <x v="0"/>
    <n v="937075.21999999986"/>
    <s v="FY20/21"/>
    <m/>
    <s v="10162/543965"/>
    <n v="400020"/>
    <s v="I01"/>
    <s v="MAIN"/>
    <s v="BS"/>
    <s v="Primary"/>
    <n v="10162"/>
    <n v="543965"/>
    <n v="71407.333076923067"/>
    <x v="1"/>
  </r>
  <r>
    <x v="4"/>
    <s v="V3.1"/>
    <d v="2020-07-15T00:00:00"/>
    <n v="3022014"/>
    <x v="18"/>
    <x v="0"/>
    <n v="2935388.61"/>
    <s v="FY20/21"/>
    <m/>
    <s v="10162/543965"/>
    <n v="400050"/>
    <s v="I01"/>
    <s v="MAIN"/>
    <s v="BS"/>
    <s v="Primary"/>
    <n v="10162"/>
    <n v="543965"/>
    <n v="223652.31846153855"/>
    <x v="1"/>
  </r>
  <r>
    <x v="4"/>
    <s v="V3.1"/>
    <d v="2020-07-15T00:00:00"/>
    <n v="3022015"/>
    <x v="19"/>
    <x v="0"/>
    <n v="1136245.4000000001"/>
    <s v="FY20/21"/>
    <m/>
    <s v="10162/543965"/>
    <n v="400059"/>
    <s v="I01"/>
    <s v="MAIN"/>
    <s v="BS"/>
    <s v="Primary"/>
    <n v="10162"/>
    <n v="543965"/>
    <n v="86686.433076923087"/>
    <x v="0"/>
  </r>
  <r>
    <x v="4"/>
    <s v="V3.1"/>
    <d v="2020-07-15T00:00:00"/>
    <n v="3022016"/>
    <x v="20"/>
    <x v="0"/>
    <n v="948529.83000000007"/>
    <s v="FY20/21"/>
    <m/>
    <s v="10162/543965"/>
    <n v="400049"/>
    <s v="I01"/>
    <s v="MAIN"/>
    <s v="BS"/>
    <s v="Primary"/>
    <n v="10162"/>
    <n v="543965"/>
    <n v="72291.204615384602"/>
    <x v="1"/>
  </r>
  <r>
    <x v="4"/>
    <s v="V3.1"/>
    <d v="2020-07-15T00:00:00"/>
    <n v="3022017"/>
    <x v="21"/>
    <x v="0"/>
    <n v="1781348.5899999999"/>
    <s v="FY20/21"/>
    <m/>
    <s v="10162/543965"/>
    <n v="400080"/>
    <s v="I01"/>
    <s v="MAIN"/>
    <s v="BS"/>
    <s v="Primary"/>
    <n v="10162"/>
    <n v="543965"/>
    <n v="135654.05153846153"/>
    <x v="1"/>
  </r>
  <r>
    <x v="4"/>
    <s v="V3.1"/>
    <d v="2020-07-15T00:00:00"/>
    <n v="3022073"/>
    <x v="22"/>
    <x v="0"/>
    <n v="2701355.2700000005"/>
    <s v="FY20/21"/>
    <m/>
    <s v="10162/543965"/>
    <n v="400105"/>
    <s v="I01"/>
    <s v="MAIN"/>
    <s v="BS"/>
    <s v="Primary"/>
    <n v="10162"/>
    <n v="543965"/>
    <n v="205687.36307692307"/>
    <x v="1"/>
  </r>
  <r>
    <x v="4"/>
    <s v="V3.1"/>
    <d v="2020-07-15T00:00:00"/>
    <n v="3022019"/>
    <x v="23"/>
    <x v="0"/>
    <n v="1173224.8899999997"/>
    <s v="FY20/21"/>
    <m/>
    <s v="10162/543965"/>
    <n v="400036"/>
    <s v="I01"/>
    <s v="MAIN"/>
    <s v="BS"/>
    <s v="Primary"/>
    <n v="10162"/>
    <n v="543965"/>
    <n v="89472.310769230753"/>
    <x v="0"/>
  </r>
  <r>
    <x v="4"/>
    <s v="V3.1"/>
    <d v="2020-07-15T00:00:00"/>
    <n v="3022021"/>
    <x v="24"/>
    <x v="0"/>
    <n v="2426075.83"/>
    <s v="FY20/21"/>
    <m/>
    <s v="10162/543965"/>
    <n v="400042"/>
    <s v="I01"/>
    <s v="MAIN"/>
    <s v="BS"/>
    <s v="Primary"/>
    <n v="10162"/>
    <n v="543965"/>
    <n v="184972.85692307694"/>
    <x v="1"/>
  </r>
  <r>
    <x v="4"/>
    <s v="V3.1"/>
    <d v="2020-07-15T00:00:00"/>
    <n v="3022023"/>
    <x v="25"/>
    <x v="0"/>
    <n v="2444031.7900000005"/>
    <s v="FY20/21"/>
    <m/>
    <s v="10162/543965"/>
    <n v="400159"/>
    <s v="I01"/>
    <s v="MAIN"/>
    <s v="BS"/>
    <s v="Primary"/>
    <n v="10162"/>
    <n v="543965"/>
    <n v="186209.94"/>
    <x v="1"/>
  </r>
  <r>
    <x v="4"/>
    <s v="V3.1"/>
    <d v="2020-07-15T00:00:00"/>
    <n v="3022024"/>
    <x v="26"/>
    <x v="0"/>
    <n v="1024565.8999999999"/>
    <s v="FY20/21"/>
    <m/>
    <s v="10162/543965"/>
    <n v="400047"/>
    <s v="I01"/>
    <s v="MAIN"/>
    <s v="BS"/>
    <s v="Primary"/>
    <n v="10162"/>
    <n v="543965"/>
    <n v="78119.186153846153"/>
    <x v="0"/>
  </r>
  <r>
    <x v="4"/>
    <s v="V3.1"/>
    <d v="2020-07-15T00:00:00"/>
    <n v="3022025"/>
    <x v="27"/>
    <x v="0"/>
    <n v="1257799.05"/>
    <s v="FY20/21"/>
    <m/>
    <s v="10162/543965"/>
    <n v="400001"/>
    <s v="I01"/>
    <s v="MAIN"/>
    <s v="BS"/>
    <s v="Primary"/>
    <n v="10162"/>
    <n v="543965"/>
    <n v="95772.465384615425"/>
    <x v="1"/>
  </r>
  <r>
    <x v="4"/>
    <s v="V3.1"/>
    <d v="2020-07-15T00:00:00"/>
    <n v="3022026"/>
    <x v="28"/>
    <x v="0"/>
    <n v="2325123.39"/>
    <s v="FY20/21"/>
    <m/>
    <s v="10162/543965"/>
    <n v="400082"/>
    <s v="I01"/>
    <s v="MAIN"/>
    <s v="BS"/>
    <s v="Primary"/>
    <n v="10162"/>
    <n v="543965"/>
    <n v="177080.7346153846"/>
    <x v="0"/>
  </r>
  <r>
    <x v="4"/>
    <s v="V3.1"/>
    <d v="2020-07-15T00:00:00"/>
    <n v="3022028"/>
    <x v="29"/>
    <x v="0"/>
    <n v="1151035.2"/>
    <s v="FY20/21"/>
    <m/>
    <s v="10162/543965"/>
    <n v="400067"/>
    <s v="I01"/>
    <s v="MAIN"/>
    <s v="BS"/>
    <s v="Primary"/>
    <n v="10162"/>
    <n v="543965"/>
    <n v="87753.957692307682"/>
    <x v="1"/>
  </r>
  <r>
    <x v="4"/>
    <s v="V3.1"/>
    <d v="2020-07-15T00:00:00"/>
    <n v="3022027"/>
    <x v="30"/>
    <x v="0"/>
    <n v="1483600.44"/>
    <s v="FY20/21"/>
    <m/>
    <s v="10162/543965"/>
    <n v="400002"/>
    <s v="I01"/>
    <s v="MAIN"/>
    <s v="BS"/>
    <s v="Primary"/>
    <n v="10162"/>
    <n v="543965"/>
    <n v="112985.05692307692"/>
    <x v="1"/>
  </r>
  <r>
    <x v="4"/>
    <s v="V3.1"/>
    <d v="2020-07-15T00:00:00"/>
    <n v="3022029"/>
    <x v="31"/>
    <x v="0"/>
    <n v="2132497.5199999996"/>
    <s v="FY20/21"/>
    <m/>
    <s v="10162/543965"/>
    <n v="400035"/>
    <s v="I01"/>
    <s v="MAIN"/>
    <s v="BS"/>
    <s v="Primary"/>
    <n v="10162"/>
    <n v="543965"/>
    <n v="162577.4992307692"/>
    <x v="0"/>
  </r>
  <r>
    <x v="4"/>
    <s v="V3.1"/>
    <d v="2020-07-15T00:00:00"/>
    <n v="3023516"/>
    <x v="32"/>
    <x v="0"/>
    <n v="876825.54"/>
    <s v="FY20/21"/>
    <m/>
    <s v="10162/543965"/>
    <n v="400108"/>
    <s v="I01"/>
    <s v="MAIN"/>
    <s v="BS"/>
    <s v="Primary"/>
    <n v="10162"/>
    <n v="543965"/>
    <n v="66800.434615384613"/>
    <x v="0"/>
  </r>
  <r>
    <x v="4"/>
    <s v="V3.1"/>
    <d v="2020-07-15T00:00:00"/>
    <n v="3022031"/>
    <x v="33"/>
    <x v="0"/>
    <n v="999288.8899999999"/>
    <s v="FY20/21"/>
    <m/>
    <s v="10162/543965"/>
    <n v="400026"/>
    <s v="I01"/>
    <s v="MAIN"/>
    <s v="BS"/>
    <s v="Primary"/>
    <n v="10162"/>
    <n v="543965"/>
    <n v="76240.926153846158"/>
    <x v="0"/>
  </r>
  <r>
    <x v="4"/>
    <s v="V3.1"/>
    <d v="2020-07-15T00:00:00"/>
    <n v="3022032"/>
    <x v="34"/>
    <x v="0"/>
    <n v="1885612.59"/>
    <s v="FY20/21"/>
    <m/>
    <s v="10162/543965"/>
    <n v="400084"/>
    <s v="I01"/>
    <s v="MAIN"/>
    <s v="BS"/>
    <s v="Primary"/>
    <n v="10162"/>
    <n v="543965"/>
    <n v="143604.57000000004"/>
    <x v="0"/>
  </r>
  <r>
    <x v="4"/>
    <s v="V3.1"/>
    <d v="2020-07-15T00:00:00"/>
    <n v="3023304"/>
    <x v="35"/>
    <x v="0"/>
    <n v="1059295.96"/>
    <s v="FY20/21"/>
    <m/>
    <s v="10162/543965"/>
    <n v="400008"/>
    <s v="I01"/>
    <s v="MAIN"/>
    <s v="BS"/>
    <s v="Primary"/>
    <n v="10162"/>
    <n v="543965"/>
    <n v="80711.86692307693"/>
    <x v="1"/>
  </r>
  <r>
    <x v="4"/>
    <s v="V3.1"/>
    <d v="2020-07-15T00:00:00"/>
    <n v="3022036"/>
    <x v="36"/>
    <x v="0"/>
    <n v="1481600.5799999998"/>
    <s v="FY20/21"/>
    <m/>
    <s v="10162/543965"/>
    <n v="400046"/>
    <s v="I01"/>
    <s v="MAIN"/>
    <s v="BS"/>
    <s v="Primary"/>
    <n v="10162"/>
    <n v="543965"/>
    <n v="112999.02307692307"/>
    <x v="0"/>
  </r>
  <r>
    <x v="4"/>
    <s v="V3.1"/>
    <d v="2020-07-15T00:00:00"/>
    <n v="3022037"/>
    <x v="37"/>
    <x v="0"/>
    <n v="1245880.48"/>
    <s v="FY20/21"/>
    <m/>
    <s v="10162/543965"/>
    <n v="400030"/>
    <s v="I01"/>
    <s v="MAIN"/>
    <s v="BS"/>
    <s v="Primary"/>
    <n v="10162"/>
    <n v="543965"/>
    <n v="94986.516923076924"/>
    <x v="1"/>
  </r>
  <r>
    <x v="4"/>
    <s v="V3.1"/>
    <d v="2020-07-15T00:00:00"/>
    <n v="3023523"/>
    <x v="38"/>
    <x v="0"/>
    <n v="2699397.9499999997"/>
    <s v="FY20/21"/>
    <m/>
    <s v="10162/543965"/>
    <n v="400130"/>
    <s v="I01"/>
    <s v="MAIN"/>
    <s v="BS"/>
    <s v="Primary"/>
    <n v="10162"/>
    <n v="543965"/>
    <n v="205626.73307692309"/>
    <x v="1"/>
  </r>
  <r>
    <x v="4"/>
    <s v="V3.1"/>
    <d v="2020-07-15T00:00:00"/>
    <n v="3025948"/>
    <x v="39"/>
    <x v="0"/>
    <n v="849130.04"/>
    <s v="FY20/21"/>
    <m/>
    <s v="10162/543965"/>
    <n v="400112"/>
    <s v="I01"/>
    <s v="MAIN"/>
    <s v="BS"/>
    <s v="Primary"/>
    <n v="10162"/>
    <n v="543965"/>
    <n v="64677.343846153846"/>
    <x v="1"/>
  </r>
  <r>
    <x v="4"/>
    <s v="V3.1"/>
    <d v="2020-07-15T00:00:00"/>
    <n v="3025949"/>
    <x v="40"/>
    <x v="0"/>
    <n v="1570738.2400000002"/>
    <s v="FY20/21"/>
    <m/>
    <s v="10162/543965"/>
    <n v="400110"/>
    <s v="I01"/>
    <s v="MAIN"/>
    <s v="BS"/>
    <s v="Primary"/>
    <n v="10162"/>
    <n v="543965"/>
    <n v="119575.4630769231"/>
    <x v="1"/>
  </r>
  <r>
    <x v="4"/>
    <s v="V3.1"/>
    <d v="2020-07-15T00:00:00"/>
    <n v="3023513"/>
    <x v="41"/>
    <x v="0"/>
    <n v="1455752.7"/>
    <s v="FY20/21"/>
    <m/>
    <s v="10162/543965"/>
    <n v="400007"/>
    <s v="I01"/>
    <s v="MAIN"/>
    <s v="BS"/>
    <s v="Primary"/>
    <n v="10162"/>
    <n v="543965"/>
    <n v="110790.53076923078"/>
    <x v="1"/>
  </r>
  <r>
    <x v="4"/>
    <s v="V3.1"/>
    <d v="2020-07-15T00:00:00"/>
    <n v="3023305"/>
    <x v="42"/>
    <x v="0"/>
    <n v="639598.42999999993"/>
    <s v="FY20/21"/>
    <m/>
    <s v="10162/543965"/>
    <n v="400086"/>
    <s v="I01"/>
    <s v="MAIN"/>
    <s v="BS"/>
    <s v="Primary"/>
    <n v="10162"/>
    <n v="543965"/>
    <n v="48751.75384615385"/>
    <x v="1"/>
  </r>
  <r>
    <x v="4"/>
    <s v="V3.1"/>
    <d v="2020-07-15T00:00:00"/>
    <n v="3022042"/>
    <x v="43"/>
    <x v="0"/>
    <n v="1608038.7799999998"/>
    <s v="FY20/21"/>
    <m/>
    <s v="10162/543965"/>
    <n v="400048"/>
    <s v="I01"/>
    <s v="MAIN"/>
    <s v="BS"/>
    <s v="Primary"/>
    <n v="10162"/>
    <n v="543965"/>
    <n v="122436.92615384617"/>
    <x v="1"/>
  </r>
  <r>
    <x v="4"/>
    <s v="V3.1"/>
    <d v="2020-07-15T00:00:00"/>
    <n v="3022044"/>
    <x v="44"/>
    <x v="0"/>
    <n v="1558595.2300000002"/>
    <s v="FY20/21"/>
    <m/>
    <s v="10162/543965"/>
    <n v="400087"/>
    <s v="I01"/>
    <s v="MAIN"/>
    <s v="BS"/>
    <s v="Primary"/>
    <n v="10162"/>
    <n v="543965"/>
    <n v="118769.56153846152"/>
    <x v="1"/>
  </r>
  <r>
    <x v="4"/>
    <s v="V3.1"/>
    <d v="2020-07-15T00:00:00"/>
    <n v="3022043"/>
    <x v="45"/>
    <x v="0"/>
    <n v="1863838.8499999999"/>
    <s v="FY20/21"/>
    <m/>
    <s v="10162/543965"/>
    <n v="400088"/>
    <s v="I01"/>
    <s v="MAIN"/>
    <s v="BS"/>
    <s v="Primary"/>
    <n v="10162"/>
    <n v="543965"/>
    <n v="141853.06769230773"/>
    <x v="1"/>
  </r>
  <r>
    <x v="4"/>
    <s v="V3.1"/>
    <d v="2020-07-15T00:00:00"/>
    <n v="3022053"/>
    <x v="46"/>
    <x v="0"/>
    <n v="755033.94"/>
    <s v="FY20/21"/>
    <m/>
    <s v="10162/543965"/>
    <n v="158733"/>
    <s v="I01"/>
    <s v="MAIN"/>
    <s v="BS"/>
    <s v="Primary"/>
    <n v="10162"/>
    <n v="543965"/>
    <n v="57546.32076923077"/>
    <x v="1"/>
  </r>
  <r>
    <x v="4"/>
    <s v="V3.1"/>
    <d v="2020-07-15T00:00:00"/>
    <n v="3022045"/>
    <x v="47"/>
    <x v="0"/>
    <n v="1201271.92"/>
    <s v="FY20/21"/>
    <m/>
    <s v="10162/543965"/>
    <n v="400089"/>
    <s v="I01"/>
    <s v="MAIN"/>
    <s v="BS"/>
    <s v="Primary"/>
    <n v="10162"/>
    <n v="543965"/>
    <n v="91607.224615384606"/>
    <x v="0"/>
  </r>
  <r>
    <x v="4"/>
    <s v="V3.1"/>
    <d v="2020-07-15T00:00:00"/>
    <n v="3022077"/>
    <x v="48"/>
    <x v="0"/>
    <n v="4702531.47"/>
    <s v="FY20/21"/>
    <m/>
    <s v="10162/543965"/>
    <n v="400113"/>
    <s v="I01"/>
    <s v="MAIN"/>
    <s v="BS"/>
    <s v="Primary"/>
    <n v="10162"/>
    <n v="543965"/>
    <n v="358633.44923076913"/>
    <x v="0"/>
  </r>
  <r>
    <x v="4"/>
    <s v="V3.1"/>
    <d v="2020-07-15T00:00:00"/>
    <n v="3025201"/>
    <x v="49"/>
    <x v="0"/>
    <n v="1684893.57"/>
    <s v="FY20/21"/>
    <m/>
    <s v="10162/543965"/>
    <n v="400021"/>
    <s v="I01"/>
    <s v="MAIN"/>
    <s v="BS"/>
    <s v="Primary"/>
    <n v="10162"/>
    <n v="543965"/>
    <n v="128341.82153846153"/>
    <x v="1"/>
  </r>
  <r>
    <x v="4"/>
    <s v="V3.1"/>
    <d v="2020-07-15T00:00:00"/>
    <n v="3023501"/>
    <x v="50"/>
    <x v="0"/>
    <n v="949433.7"/>
    <s v="FY20/21"/>
    <m/>
    <s v="10162/543965"/>
    <n v="400003"/>
    <s v="I01"/>
    <s v="MAIN"/>
    <s v="BS"/>
    <s v="Primary"/>
    <n v="10162"/>
    <n v="543965"/>
    <n v="72356.88692307692"/>
    <x v="0"/>
  </r>
  <r>
    <x v="4"/>
    <s v="V3.1"/>
    <d v="2020-07-15T00:00:00"/>
    <n v="3022078"/>
    <x v="51"/>
    <x v="0"/>
    <n v="1380529.0999999999"/>
    <s v="FY20/21"/>
    <m/>
    <s v="10162/543965"/>
    <n v="400014"/>
    <s v="I01"/>
    <s v="MAIN"/>
    <s v="BS"/>
    <s v="Primary"/>
    <n v="10162"/>
    <n v="543965"/>
    <n v="105096.88923076923"/>
    <x v="1"/>
  </r>
  <r>
    <x v="4"/>
    <s v="V3.1"/>
    <d v="2020-07-15T00:00:00"/>
    <n v="3022071"/>
    <x v="52"/>
    <x v="0"/>
    <n v="945067.64999999991"/>
    <s v="FY20/21"/>
    <m/>
    <s v="10162/543965"/>
    <n v="400010"/>
    <s v="I01"/>
    <s v="MAIN"/>
    <s v="BS"/>
    <s v="Primary"/>
    <n v="10162"/>
    <n v="543965"/>
    <n v="72122.74769230769"/>
    <x v="1"/>
  </r>
  <r>
    <x v="4"/>
    <s v="V3.1"/>
    <d v="2020-07-15T00:00:00"/>
    <n v="3022072"/>
    <x v="53"/>
    <x v="0"/>
    <n v="1627454.5199999996"/>
    <s v="FY20/21"/>
    <m/>
    <s v="10162/543965"/>
    <n v="400012"/>
    <s v="I01"/>
    <s v="MAIN"/>
    <s v="BS"/>
    <s v="Primary"/>
    <n v="10162"/>
    <n v="543965"/>
    <n v="123994.04923076928"/>
    <x v="1"/>
  </r>
  <r>
    <x v="4"/>
    <s v="V3.1"/>
    <d v="2020-07-15T00:00:00"/>
    <n v="3023512"/>
    <x v="54"/>
    <x v="0"/>
    <n v="1468161.19"/>
    <s v="FY20/21"/>
    <m/>
    <s v="10162/543965"/>
    <n v="400093"/>
    <s v="I01"/>
    <s v="MAIN"/>
    <s v="BS"/>
    <s v="Primary"/>
    <n v="10162"/>
    <n v="543965"/>
    <n v="111746.05153846153"/>
    <x v="1"/>
  </r>
  <r>
    <x v="4"/>
    <s v="V3.1"/>
    <d v="2020-07-15T00:00:00"/>
    <n v="3023510"/>
    <x v="55"/>
    <x v="0"/>
    <n v="1580545.55"/>
    <s v="FY20/21"/>
    <m/>
    <s v="10162/543965"/>
    <n v="400071"/>
    <s v="I01"/>
    <s v="MAIN"/>
    <s v="BS"/>
    <s v="Primary"/>
    <n v="10162"/>
    <n v="543965"/>
    <n v="120314.37307692306"/>
    <x v="1"/>
  </r>
  <r>
    <x v="4"/>
    <s v="V3.1"/>
    <d v="2020-07-15T00:00:00"/>
    <n v="3023502"/>
    <x v="56"/>
    <x v="0"/>
    <n v="1591559.63"/>
    <s v="FY20/21"/>
    <m/>
    <s v="10162/543965"/>
    <n v="400096"/>
    <s v="I01"/>
    <s v="MAIN"/>
    <s v="BS"/>
    <s v="Primary"/>
    <n v="10162"/>
    <n v="543965"/>
    <n v="121296.21846153846"/>
    <x v="1"/>
  </r>
  <r>
    <x v="4"/>
    <s v="V3.1"/>
    <d v="2020-07-15T00:00:00"/>
    <n v="3023315"/>
    <x v="57"/>
    <x v="0"/>
    <n v="898579.22000000009"/>
    <s v="FY20/21"/>
    <m/>
    <s v="10162/543965"/>
    <n v="400062"/>
    <s v="I01"/>
    <s v="MAIN"/>
    <s v="BS"/>
    <s v="Primary"/>
    <n v="10162"/>
    <n v="543965"/>
    <n v="68457.365384615361"/>
    <x v="1"/>
  </r>
  <r>
    <x v="4"/>
    <s v="V3.1"/>
    <d v="2020-07-15T00:00:00"/>
    <n v="3023504"/>
    <x v="58"/>
    <x v="0"/>
    <n v="1724454.4700000002"/>
    <s v="FY20/21"/>
    <m/>
    <s v="10162/543965"/>
    <n v="400064"/>
    <s v="I01"/>
    <s v="MAIN"/>
    <s v="BS"/>
    <s v="Primary"/>
    <n v="10162"/>
    <n v="543965"/>
    <n v="131296.58307692307"/>
    <x v="0"/>
  </r>
  <r>
    <x v="4"/>
    <s v="V3.1"/>
    <d v="2020-07-15T00:00:00"/>
    <n v="3023309"/>
    <x v="59"/>
    <x v="0"/>
    <n v="887453.63000000012"/>
    <s v="FY20/21"/>
    <m/>
    <s v="10162/543965"/>
    <n v="400098"/>
    <s v="I01"/>
    <s v="MAIN"/>
    <s v="BS"/>
    <s v="Primary"/>
    <n v="10162"/>
    <n v="543965"/>
    <n v="67601.236923076882"/>
    <x v="1"/>
  </r>
  <r>
    <x v="4"/>
    <s v="V3.1"/>
    <d v="2020-07-15T00:00:00"/>
    <n v="3023307"/>
    <x v="60"/>
    <x v="0"/>
    <n v="906891.27"/>
    <s v="FY20/21"/>
    <m/>
    <s v="10162/543965"/>
    <n v="400114"/>
    <s v="I01"/>
    <s v="MAIN"/>
    <s v="BS"/>
    <s v="Primary"/>
    <n v="10162"/>
    <n v="543965"/>
    <n v="69092.22"/>
    <x v="1"/>
  </r>
  <r>
    <x v="4"/>
    <s v="V3.1"/>
    <d v="2020-07-15T00:00:00"/>
    <n v="3023509"/>
    <x v="61"/>
    <x v="0"/>
    <n v="2148750.94"/>
    <s v="FY20/21"/>
    <m/>
    <s v="10162/543965"/>
    <n v="400066"/>
    <s v="I01"/>
    <s v="MAIN"/>
    <s v="BS"/>
    <s v="Primary"/>
    <n v="10162"/>
    <n v="543965"/>
    <n v="163647.37461538462"/>
    <x v="1"/>
  </r>
  <r>
    <x v="4"/>
    <s v="V3.1"/>
    <d v="2020-07-15T00:00:00"/>
    <n v="3023311"/>
    <x v="62"/>
    <x v="0"/>
    <n v="1705587.7299999997"/>
    <s v="FY20/21"/>
    <m/>
    <s v="10162/543965"/>
    <n v="400058"/>
    <s v="I01"/>
    <s v="MAIN"/>
    <s v="BS"/>
    <s v="Primary"/>
    <n v="10162"/>
    <n v="543965"/>
    <n v="129875.43384615384"/>
    <x v="1"/>
  </r>
  <r>
    <x v="4"/>
    <s v="V3.1"/>
    <d v="2020-07-15T00:00:00"/>
    <n v="3023312"/>
    <x v="63"/>
    <x v="0"/>
    <n v="908800.52999999991"/>
    <s v="FY20/21"/>
    <m/>
    <s v="10162/543965"/>
    <n v="400017"/>
    <s v="I01"/>
    <s v="MAIN"/>
    <s v="BS"/>
    <s v="Primary"/>
    <n v="10162"/>
    <n v="543965"/>
    <n v="69223.840769230766"/>
    <x v="1"/>
  </r>
  <r>
    <x v="4"/>
    <s v="V3.1"/>
    <d v="2020-07-15T00:00:00"/>
    <n v="3023314"/>
    <x v="64"/>
    <x v="0"/>
    <n v="883448.3400000002"/>
    <s v="FY20/21"/>
    <m/>
    <s v="10162/543965"/>
    <n v="400094"/>
    <s v="I01"/>
    <s v="MAIN"/>
    <s v="BS"/>
    <s v="Primary"/>
    <n v="10162"/>
    <n v="543965"/>
    <n v="67302.927692307698"/>
    <x v="1"/>
  </r>
  <r>
    <x v="4"/>
    <s v="V3.1"/>
    <d v="2020-07-15T00:00:00"/>
    <n v="3023313"/>
    <x v="65"/>
    <x v="0"/>
    <n v="896427.94000000029"/>
    <s v="FY20/21"/>
    <m/>
    <s v="10162/543965"/>
    <n v="400006"/>
    <s v="I01"/>
    <s v="MAIN"/>
    <s v="BS"/>
    <s v="Primary"/>
    <n v="10162"/>
    <n v="543965"/>
    <n v="68327.981538461536"/>
    <x v="1"/>
  </r>
  <r>
    <x v="4"/>
    <s v="V3.1"/>
    <d v="2020-07-15T00:00:00"/>
    <n v="3023507"/>
    <x v="66"/>
    <x v="0"/>
    <n v="829536.63"/>
    <s v="FY20/21"/>
    <m/>
    <s v="10162/543965"/>
    <n v="400037"/>
    <s v="I01"/>
    <s v="MAIN"/>
    <s v="BS"/>
    <s v="Primary"/>
    <n v="10162"/>
    <n v="543965"/>
    <n v="63207.224615384621"/>
    <x v="1"/>
  </r>
  <r>
    <x v="4"/>
    <s v="V3.1"/>
    <d v="2020-07-15T00:00:00"/>
    <n v="3023506"/>
    <x v="67"/>
    <x v="0"/>
    <n v="1263033.25"/>
    <s v="FY20/21"/>
    <m/>
    <s v="10162/543965"/>
    <n v="400009"/>
    <s v="I01"/>
    <s v="MAIN"/>
    <s v="BS"/>
    <s v="Primary"/>
    <n v="10162"/>
    <n v="543965"/>
    <n v="96207.453846153832"/>
    <x v="1"/>
  </r>
  <r>
    <x v="4"/>
    <s v="V3.1"/>
    <d v="2020-07-15T00:00:00"/>
    <n v="3022070"/>
    <x v="68"/>
    <x v="0"/>
    <n v="1059454.1499999999"/>
    <s v="FY20/21"/>
    <m/>
    <s v="10162/543965"/>
    <n v="400038"/>
    <s v="I01"/>
    <s v="MAIN"/>
    <s v="BS"/>
    <s v="Primary"/>
    <n v="10162"/>
    <n v="543965"/>
    <n v="80763.918461538458"/>
    <x v="1"/>
  </r>
  <r>
    <x v="4"/>
    <s v="V3.1"/>
    <d v="2020-07-15T00:00:00"/>
    <n v="3023316"/>
    <x v="69"/>
    <x v="0"/>
    <n v="909039.79000000015"/>
    <s v="FY20/21"/>
    <m/>
    <s v="10162/543965"/>
    <n v="400100"/>
    <s v="I01"/>
    <s v="MAIN"/>
    <s v="BS"/>
    <s v="Primary"/>
    <n v="10162"/>
    <n v="543965"/>
    <n v="69252.173076923078"/>
    <x v="1"/>
  </r>
  <r>
    <x v="4"/>
    <s v="V3.1"/>
    <d v="2020-07-15T00:00:00"/>
    <n v="3022055"/>
    <x v="70"/>
    <x v="0"/>
    <n v="1123884.9099999999"/>
    <s v="FY20/21"/>
    <m/>
    <s v="10162/543965"/>
    <n v="400101"/>
    <s v="I01"/>
    <s v="MAIN"/>
    <s v="BS"/>
    <s v="Primary"/>
    <n v="10162"/>
    <n v="543965"/>
    <n v="85705.166153846163"/>
    <x v="0"/>
  </r>
  <r>
    <x v="4"/>
    <s v="V3.1"/>
    <d v="2020-07-15T00:00:00"/>
    <n v="3022057"/>
    <x v="71"/>
    <x v="0"/>
    <n v="2331842.25"/>
    <s v="FY20/21"/>
    <m/>
    <s v="10162/543965"/>
    <n v="400053"/>
    <s v="I01"/>
    <s v="MAIN"/>
    <s v="BS"/>
    <s v="Primary"/>
    <n v="10162"/>
    <n v="543965"/>
    <n v="177714.73769230768"/>
    <x v="1"/>
  </r>
  <r>
    <x v="4"/>
    <s v="V3.1"/>
    <d v="2020-07-15T00:00:00"/>
    <n v="3022076"/>
    <x v="72"/>
    <x v="0"/>
    <n v="1776945.1599999997"/>
    <s v="FY20/21"/>
    <m/>
    <s v="10162/543965"/>
    <n v="400111"/>
    <s v="I01"/>
    <s v="MAIN"/>
    <s v="BS"/>
    <s v="Primary"/>
    <n v="10162"/>
    <n v="543965"/>
    <n v="135421.68153846156"/>
    <x v="1"/>
  </r>
  <r>
    <x v="4"/>
    <s v="V3.1"/>
    <d v="2020-07-15T00:00:00"/>
    <n v="3022060"/>
    <x v="73"/>
    <x v="0"/>
    <n v="2275684.63"/>
    <s v="FY20/21"/>
    <m/>
    <s v="10162/543965"/>
    <n v="400011"/>
    <s v="I01"/>
    <s v="MAIN"/>
    <s v="BS"/>
    <s v="Primary"/>
    <n v="10162"/>
    <n v="543965"/>
    <n v="173618.3246153846"/>
    <x v="1"/>
  </r>
  <r>
    <x v="4"/>
    <s v="V3.1"/>
    <d v="2020-07-15T00:00:00"/>
    <n v="3023518"/>
    <x v="74"/>
    <x v="0"/>
    <n v="2029198.0399999996"/>
    <s v="FY20/21"/>
    <m/>
    <s v="10162/543965"/>
    <n v="400117"/>
    <s v="I01"/>
    <s v="MAIN"/>
    <s v="BS"/>
    <s v="Primary"/>
    <n v="10162"/>
    <n v="543965"/>
    <n v="154714.02076923073"/>
    <x v="1"/>
  </r>
  <r>
    <x v="4"/>
    <s v="V3.1"/>
    <d v="2020-07-15T00:00:00"/>
    <n v="3022054"/>
    <x v="75"/>
    <x v="0"/>
    <n v="899758.96"/>
    <s v="FY20/21"/>
    <m/>
    <s v="10162/543965"/>
    <n v="400004"/>
    <s v="I01"/>
    <s v="MAIN"/>
    <s v="BS"/>
    <s v="Primary"/>
    <n v="10162"/>
    <n v="543965"/>
    <n v="68557.89923076921"/>
    <x v="1"/>
  </r>
  <r>
    <x v="4"/>
    <s v="V3.1"/>
    <d v="2020-07-15T00:00:00"/>
    <n v="3025405"/>
    <x v="78"/>
    <x v="0"/>
    <n v="4824809.5299999984"/>
    <s v="FY20/21"/>
    <m/>
    <s v="10163/543965"/>
    <n v="400041"/>
    <s v="I01"/>
    <s v="MAIN"/>
    <s v="BS"/>
    <s v="Secondary"/>
    <n v="10163"/>
    <n v="543965"/>
    <n v="368518.79076923087"/>
    <x v="1"/>
  </r>
  <r>
    <x v="4"/>
    <s v="V3.1"/>
    <d v="2020-07-15T00:00:00"/>
    <n v="3024003"/>
    <x v="79"/>
    <x v="0"/>
    <n v="5017339.4800000004"/>
    <s v="FY20/21"/>
    <m/>
    <s v="10163/543965"/>
    <n v="400033"/>
    <s v="I01"/>
    <s v="MAIN"/>
    <s v="BS"/>
    <s v="Secondary"/>
    <n v="10163"/>
    <n v="543965"/>
    <n v="383390.83"/>
    <x v="1"/>
  </r>
  <r>
    <x v="4"/>
    <s v="V3.1"/>
    <d v="2020-07-15T00:00:00"/>
    <n v="3025427"/>
    <x v="80"/>
    <x v="0"/>
    <n v="6148058.8899999997"/>
    <s v="FY20/21"/>
    <m/>
    <s v="10163/543965"/>
    <n v="400140"/>
    <s v="I01"/>
    <s v="MAIN"/>
    <s v="BS"/>
    <s v="Secondary"/>
    <n v="10163"/>
    <n v="543965"/>
    <n v="470053.40846153838"/>
    <x v="1"/>
  </r>
  <r>
    <x v="4"/>
    <s v="V3.1"/>
    <d v="2020-07-15T00:00:00"/>
    <n v="3024004"/>
    <x v="81"/>
    <x v="0"/>
    <n v="1463472.02"/>
    <s v="FY20/21"/>
    <m/>
    <s v="10163/543965"/>
    <n v="107953"/>
    <s v="I01"/>
    <s v="MAIN"/>
    <s v="BS"/>
    <s v="Secondary"/>
    <n v="10163"/>
    <n v="543965"/>
    <n v="111793.77230769233"/>
    <x v="1"/>
  </r>
  <r>
    <x v="4"/>
    <s v="V3.1"/>
    <d v="2020-07-15T00:00:00"/>
    <n v="3025404"/>
    <x v="82"/>
    <x v="0"/>
    <n v="2996528.14"/>
    <s v="FY20/21"/>
    <m/>
    <s v="10163/543965"/>
    <n v="400029"/>
    <s v="I01"/>
    <s v="MAIN"/>
    <s v="BS"/>
    <s v="Secondary"/>
    <n v="10163"/>
    <n v="543965"/>
    <n v="228960.02923076923"/>
    <x v="1"/>
  </r>
  <r>
    <x v="4"/>
    <s v="V3.1"/>
    <d v="2020-07-15T00:00:00"/>
    <n v="3025407"/>
    <x v="83"/>
    <x v="0"/>
    <n v="5915898.4900000012"/>
    <s v="FY20/21"/>
    <m/>
    <s v="10163/543965"/>
    <n v="400013"/>
    <s v="I01"/>
    <s v="MAIN"/>
    <s v="BS"/>
    <s v="Secondary"/>
    <n v="10163"/>
    <n v="543965"/>
    <n v="451960.37615384627"/>
    <x v="1"/>
  </r>
  <r>
    <x v="4"/>
    <s v="V3.1"/>
    <d v="2020-07-15T00:00:00"/>
    <n v="3023521"/>
    <x v="87"/>
    <x v="0"/>
    <n v="7347993.4399999985"/>
    <s v="FY20/21"/>
    <m/>
    <s v="11510/543965"/>
    <n v="400135"/>
    <s v="I01"/>
    <s v="MAIN"/>
    <s v="BS"/>
    <s v="All through"/>
    <n v="11510"/>
    <n v="543965"/>
    <n v="560704.69769230764"/>
    <x v="1"/>
  </r>
  <r>
    <x v="5"/>
    <s v="V3.1"/>
    <d v="2020-07-15T00:00:00"/>
    <n v="3021000"/>
    <x v="0"/>
    <x v="0"/>
    <n v="5022.17"/>
    <s v="FY20/21"/>
    <m/>
    <s v="11327/543965"/>
    <n v="400102"/>
    <s v="CI01"/>
    <s v="CAPITAL"/>
    <s v="DFC"/>
    <s v="Nursery"/>
    <n v="11327"/>
    <n v="543965"/>
    <n v="2701.3500000000004"/>
    <x v="0"/>
  </r>
  <r>
    <x v="5"/>
    <s v="V3.1"/>
    <d v="2020-07-15T00:00:00"/>
    <n v="3021001"/>
    <x v="0"/>
    <x v="0"/>
    <n v="5082.7"/>
    <s v="FY20/21"/>
    <m/>
    <s v="11327/543965"/>
    <n v="400102"/>
    <s v="CI01"/>
    <s v="CAPITAL"/>
    <s v="DFC"/>
    <s v="Nursery"/>
    <n v="11327"/>
    <n v="543965"/>
    <n v="2744.09"/>
    <x v="0"/>
  </r>
  <r>
    <x v="5"/>
    <s v="V3.1"/>
    <d v="2020-07-15T00:00:00"/>
    <n v="3021003"/>
    <x v="0"/>
    <x v="0"/>
    <n v="5059.75"/>
    <s v="FY20/21"/>
    <m/>
    <s v="11327/543965"/>
    <n v="400102"/>
    <s v="CI01"/>
    <s v="CAPITAL"/>
    <s v="DFC"/>
    <s v="Nursery"/>
    <n v="11327"/>
    <n v="543965"/>
    <n v="2728.25"/>
    <x v="0"/>
  </r>
  <r>
    <x v="5"/>
    <s v="V3.1"/>
    <d v="2020-07-15T00:00:00"/>
    <n v="3021002"/>
    <x v="1"/>
    <x v="0"/>
    <n v="5026"/>
    <s v="FY20/21"/>
    <m/>
    <s v="11327/543965"/>
    <n v="400072"/>
    <s v="CI01"/>
    <s v="CAPITAL"/>
    <s v="DFC"/>
    <s v="Nursery"/>
    <n v="11327"/>
    <n v="543965"/>
    <n v="2703.0200000000004"/>
    <x v="0"/>
  </r>
  <r>
    <x v="5"/>
    <s v="V3.1"/>
    <d v="2020-07-15T00:00:00"/>
    <n v="3022002"/>
    <x v="7"/>
    <x v="0"/>
    <n v="9125.5"/>
    <s v="FY20/21"/>
    <m/>
    <s v="11331/543965"/>
    <n v="400005"/>
    <s v="CI01"/>
    <s v="CAPITAL"/>
    <s v="DFC"/>
    <s v="Primary"/>
    <n v="11331"/>
    <n v="543965"/>
    <n v="4887.09"/>
    <x v="1"/>
  </r>
  <r>
    <x v="5"/>
    <s v="V3.1"/>
    <d v="2020-07-15T00:00:00"/>
    <n v="3022003"/>
    <x v="10"/>
    <x v="0"/>
    <n v="8596.75"/>
    <s v="FY20/21"/>
    <m/>
    <s v="11331/543965"/>
    <n v="400051"/>
    <s v="CI01"/>
    <s v="CAPITAL"/>
    <s v="DFC"/>
    <s v="Primary"/>
    <n v="11331"/>
    <n v="543965"/>
    <n v="4617.3500000000004"/>
    <x v="1"/>
  </r>
  <r>
    <x v="5"/>
    <s v="V3.1"/>
    <d v="2020-07-15T00:00:00"/>
    <n v="3022008"/>
    <x v="12"/>
    <x v="0"/>
    <n v="7471.75"/>
    <s v="FY20/21"/>
    <m/>
    <s v="11331/543965"/>
    <n v="400057"/>
    <s v="CI01"/>
    <s v="CAPITAL"/>
    <s v="DFC"/>
    <s v="Primary"/>
    <n v="11331"/>
    <n v="543965"/>
    <n v="4031.3799999999997"/>
    <x v="1"/>
  </r>
  <r>
    <x v="5"/>
    <s v="V3.1"/>
    <d v="2020-07-15T00:00:00"/>
    <n v="3022007"/>
    <x v="13"/>
    <x v="0"/>
    <n v="8027.5"/>
    <s v="FY20/21"/>
    <m/>
    <s v="11331/543965"/>
    <n v="400040"/>
    <s v="CI01"/>
    <s v="CAPITAL"/>
    <s v="DFC"/>
    <s v="Primary"/>
    <n v="11331"/>
    <n v="543965"/>
    <n v="4325.8099999999995"/>
    <x v="1"/>
  </r>
  <r>
    <x v="5"/>
    <s v="V3.1"/>
    <d v="2020-07-15T00:00:00"/>
    <n v="3022009"/>
    <x v="14"/>
    <x v="0"/>
    <n v="9012.0999999999985"/>
    <s v="FY20/21"/>
    <m/>
    <s v="11331/543965"/>
    <n v="400061"/>
    <s v="CI01"/>
    <s v="CAPITAL"/>
    <s v="DFC"/>
    <s v="Primary"/>
    <n v="11331"/>
    <n v="543965"/>
    <n v="4850.8599999999988"/>
    <x v="0"/>
  </r>
  <r>
    <x v="5"/>
    <s v="V3.1"/>
    <d v="2020-07-15T00:00:00"/>
    <n v="3022067"/>
    <x v="15"/>
    <x v="0"/>
    <n v="6778.75"/>
    <s v="FY20/21"/>
    <m/>
    <s v="11331/543965"/>
    <n v="400065"/>
    <s v="CI01"/>
    <s v="CAPITAL"/>
    <s v="DFC"/>
    <s v="Primary"/>
    <n v="11331"/>
    <n v="543965"/>
    <n v="3644.5700000000006"/>
    <x v="1"/>
  </r>
  <r>
    <x v="5"/>
    <s v="V3.1"/>
    <d v="2020-07-15T00:00:00"/>
    <n v="3022011"/>
    <x v="17"/>
    <x v="0"/>
    <n v="6340"/>
    <s v="FY20/21"/>
    <m/>
    <s v="11331/543965"/>
    <n v="400020"/>
    <s v="CI01"/>
    <s v="CAPITAL"/>
    <s v="DFC"/>
    <s v="Primary"/>
    <n v="11331"/>
    <n v="543965"/>
    <n v="3387.4400000000005"/>
    <x v="1"/>
  </r>
  <r>
    <x v="5"/>
    <s v="V3.1"/>
    <d v="2020-07-15T00:00:00"/>
    <n v="3022014"/>
    <x v="18"/>
    <x v="0"/>
    <n v="11832.25"/>
    <s v="FY20/21"/>
    <m/>
    <s v="11331/543965"/>
    <n v="400050"/>
    <s v="CI01"/>
    <s v="CAPITAL"/>
    <s v="DFC"/>
    <s v="Primary"/>
    <n v="11331"/>
    <n v="543965"/>
    <n v="6368.36"/>
    <x v="1"/>
  </r>
  <r>
    <x v="5"/>
    <s v="V3.1"/>
    <d v="2020-07-15T00:00:00"/>
    <n v="3022015"/>
    <x v="19"/>
    <x v="0"/>
    <n v="6992.5"/>
    <s v="FY20/21"/>
    <m/>
    <s v="11331/543965"/>
    <n v="400059"/>
    <s v="CI01"/>
    <s v="CAPITAL"/>
    <s v="DFC"/>
    <s v="Primary"/>
    <n v="11331"/>
    <n v="543965"/>
    <n v="3765.85"/>
    <x v="0"/>
  </r>
  <r>
    <x v="5"/>
    <s v="V3.1"/>
    <d v="2020-07-15T00:00:00"/>
    <n v="3022016"/>
    <x v="20"/>
    <x v="0"/>
    <n v="6351.25"/>
    <s v="FY20/21"/>
    <m/>
    <s v="11331/543965"/>
    <n v="400049"/>
    <s v="CI01"/>
    <s v="CAPITAL"/>
    <s v="DFC"/>
    <s v="Primary"/>
    <n v="11331"/>
    <n v="543965"/>
    <n v="3809.3"/>
    <x v="1"/>
  </r>
  <r>
    <x v="5"/>
    <s v="V3.1"/>
    <d v="2020-07-15T00:00:00"/>
    <n v="3022017"/>
    <x v="21"/>
    <x v="0"/>
    <n v="8702.5"/>
    <s v="FY20/21"/>
    <m/>
    <s v="11331/543965"/>
    <n v="400080"/>
    <s v="CI01"/>
    <s v="CAPITAL"/>
    <s v="DFC"/>
    <s v="Primary"/>
    <n v="11331"/>
    <n v="543965"/>
    <n v="4696.96"/>
    <x v="1"/>
  </r>
  <r>
    <x v="5"/>
    <s v="V3.1"/>
    <d v="2020-07-15T00:00:00"/>
    <n v="3022073"/>
    <x v="22"/>
    <x v="0"/>
    <n v="11087.5"/>
    <s v="FY20/21"/>
    <m/>
    <s v="11331/543965"/>
    <n v="400105"/>
    <s v="CI01"/>
    <s v="CAPITAL"/>
    <s v="DFC"/>
    <s v="Primary"/>
    <n v="11331"/>
    <n v="543965"/>
    <n v="5945.97"/>
    <x v="1"/>
  </r>
  <r>
    <x v="5"/>
    <s v="V3.1"/>
    <d v="2020-07-15T00:00:00"/>
    <n v="3022019"/>
    <x v="23"/>
    <x v="0"/>
    <n v="7244.5"/>
    <s v="FY20/21"/>
    <m/>
    <s v="11331/543965"/>
    <n v="400036"/>
    <s v="CI01"/>
    <s v="CAPITAL"/>
    <s v="DFC"/>
    <s v="Primary"/>
    <n v="11331"/>
    <n v="543965"/>
    <n v="3881.7299999999991"/>
    <x v="0"/>
  </r>
  <r>
    <x v="5"/>
    <s v="V3.1"/>
    <d v="2020-07-15T00:00:00"/>
    <n v="3022021"/>
    <x v="24"/>
    <x v="0"/>
    <n v="10414.75"/>
    <s v="FY20/21"/>
    <m/>
    <s v="11331/543965"/>
    <n v="400042"/>
    <s v="CI01"/>
    <s v="CAPITAL"/>
    <s v="DFC"/>
    <s v="Primary"/>
    <n v="11331"/>
    <n v="543965"/>
    <n v="5196.5399999999991"/>
    <x v="1"/>
  </r>
  <r>
    <x v="5"/>
    <s v="V3.1"/>
    <d v="2020-07-15T00:00:00"/>
    <n v="3022023"/>
    <x v="25"/>
    <x v="0"/>
    <n v="10945.75"/>
    <s v="FY20/21"/>
    <m/>
    <s v="11331/543965"/>
    <n v="400159"/>
    <s v="CI01"/>
    <s v="CAPITAL"/>
    <s v="DFC"/>
    <s v="Primary"/>
    <n v="11331"/>
    <n v="543965"/>
    <n v="5887.92"/>
    <x v="1"/>
  </r>
  <r>
    <x v="5"/>
    <s v="V3.1"/>
    <d v="2020-07-15T00:00:00"/>
    <n v="3022024"/>
    <x v="26"/>
    <x v="0"/>
    <n v="7299.0599999999995"/>
    <s v="FY20/21"/>
    <m/>
    <s v="11331/543965"/>
    <n v="400047"/>
    <s v="CI01"/>
    <s v="CAPITAL"/>
    <s v="DFC"/>
    <s v="Primary"/>
    <n v="11331"/>
    <n v="543965"/>
    <n v="3920.33"/>
    <x v="0"/>
  </r>
  <r>
    <x v="5"/>
    <s v="V3.1"/>
    <d v="2020-07-15T00:00:00"/>
    <n v="3022025"/>
    <x v="27"/>
    <x v="0"/>
    <n v="7521.25"/>
    <s v="FY20/21"/>
    <m/>
    <s v="11331/543965"/>
    <n v="400001"/>
    <s v="CI01"/>
    <s v="CAPITAL"/>
    <s v="DFC"/>
    <s v="Primary"/>
    <n v="11331"/>
    <n v="543965"/>
    <n v="4046.6200000000003"/>
    <x v="1"/>
  </r>
  <r>
    <x v="5"/>
    <s v="V3.1"/>
    <d v="2020-07-15T00:00:00"/>
    <n v="3022026"/>
    <x v="28"/>
    <x v="0"/>
    <n v="10527.25"/>
    <s v="FY20/21"/>
    <m/>
    <s v="11331/543965"/>
    <n v="400082"/>
    <s v="CI01"/>
    <s v="CAPITAL"/>
    <s v="DFC"/>
    <s v="Primary"/>
    <n v="11331"/>
    <n v="543965"/>
    <n v="5639.0099999999993"/>
    <x v="0"/>
  </r>
  <r>
    <x v="5"/>
    <s v="V3.1"/>
    <d v="2020-07-15T00:00:00"/>
    <n v="3022028"/>
    <x v="29"/>
    <x v="0"/>
    <n v="6880"/>
    <s v="FY20/21"/>
    <m/>
    <s v="11331/543965"/>
    <n v="400067"/>
    <s v="CI01"/>
    <s v="CAPITAL"/>
    <s v="DFC"/>
    <s v="Primary"/>
    <n v="11331"/>
    <n v="543965"/>
    <n v="3692.5"/>
    <x v="1"/>
  </r>
  <r>
    <x v="5"/>
    <s v="V3.1"/>
    <d v="2020-07-15T00:00:00"/>
    <n v="3022027"/>
    <x v="30"/>
    <x v="0"/>
    <n v="7982.5"/>
    <s v="FY20/21"/>
    <m/>
    <s v="11331/543965"/>
    <n v="400002"/>
    <s v="CI01"/>
    <s v="CAPITAL"/>
    <s v="DFC"/>
    <s v="Primary"/>
    <n v="11331"/>
    <n v="543965"/>
    <n v="4302.67"/>
    <x v="1"/>
  </r>
  <r>
    <x v="5"/>
    <s v="V3.1"/>
    <d v="2020-07-15T00:00:00"/>
    <n v="3022029"/>
    <x v="31"/>
    <x v="0"/>
    <n v="9199.75"/>
    <s v="FY20/21"/>
    <m/>
    <s v="11331/543965"/>
    <n v="400035"/>
    <s v="CI01"/>
    <s v="CAPITAL"/>
    <s v="DFC"/>
    <s v="Primary"/>
    <n v="11331"/>
    <n v="543965"/>
    <n v="4955.4500000000007"/>
    <x v="0"/>
  </r>
  <r>
    <x v="5"/>
    <s v="V3.1"/>
    <d v="2020-07-15T00:00:00"/>
    <n v="3022031"/>
    <x v="33"/>
    <x v="0"/>
    <n v="6320.65"/>
    <s v="FY20/21"/>
    <m/>
    <s v="11331/543965"/>
    <n v="400026"/>
    <s v="I18"/>
    <s v="CAPITAL"/>
    <s v="DFC"/>
    <s v="Primary"/>
    <n v="11331"/>
    <n v="543965"/>
    <n v="3398.2"/>
    <x v="0"/>
  </r>
  <r>
    <x v="5"/>
    <s v="V3.1"/>
    <d v="2020-07-15T00:00:00"/>
    <n v="3022032"/>
    <x v="34"/>
    <x v="0"/>
    <n v="9906.25"/>
    <s v="FY20/21"/>
    <m/>
    <s v="11331/543965"/>
    <n v="400084"/>
    <s v="I18"/>
    <s v="CAPITAL"/>
    <s v="DFC"/>
    <s v="Primary"/>
    <n v="11331"/>
    <n v="543965"/>
    <n v="5326.1900000000005"/>
    <x v="0"/>
  </r>
  <r>
    <x v="5"/>
    <s v="V3.1"/>
    <d v="2020-07-15T00:00:00"/>
    <n v="3022036"/>
    <x v="36"/>
    <x v="0"/>
    <n v="7294"/>
    <s v="FY20/21"/>
    <m/>
    <s v="11331/543965"/>
    <n v="400046"/>
    <s v="I18"/>
    <s v="CAPITAL"/>
    <s v="DFC"/>
    <s v="Primary"/>
    <n v="11331"/>
    <n v="543965"/>
    <n v="3927.7900000000004"/>
    <x v="0"/>
  </r>
  <r>
    <x v="5"/>
    <s v="V3.1"/>
    <d v="2020-07-15T00:00:00"/>
    <n v="3022037"/>
    <x v="37"/>
    <x v="0"/>
    <n v="7179.25"/>
    <s v="FY20/21"/>
    <m/>
    <s v="11331/543965"/>
    <n v="400030"/>
    <s v="I18"/>
    <s v="CAPITAL"/>
    <s v="DFC"/>
    <s v="Primary"/>
    <n v="11331"/>
    <n v="543965"/>
    <n v="3820.3999999999996"/>
    <x v="1"/>
  </r>
  <r>
    <x v="5"/>
    <s v="V3.1"/>
    <d v="2020-07-15T00:00:00"/>
    <n v="3023523"/>
    <x v="38"/>
    <x v="0"/>
    <n v="11611.75"/>
    <s v="FY20/21"/>
    <m/>
    <s v="11331/543965"/>
    <n v="400130"/>
    <s v="I18"/>
    <s v="CAPITAL"/>
    <s v="DFC"/>
    <s v="Primary"/>
    <n v="11331"/>
    <n v="543965"/>
    <n v="6250.72"/>
    <x v="1"/>
  </r>
  <r>
    <x v="5"/>
    <s v="V3.1"/>
    <d v="2020-07-15T00:00:00"/>
    <n v="3022042"/>
    <x v="43"/>
    <x v="0"/>
    <n v="8050"/>
    <s v="FY20/21"/>
    <m/>
    <s v="11331/543965"/>
    <n v="400048"/>
    <s v="I18"/>
    <s v="CAPITAL"/>
    <s v="DFC"/>
    <s v="Primary"/>
    <n v="11331"/>
    <n v="543965"/>
    <n v="4372.0600000000004"/>
    <x v="1"/>
  </r>
  <r>
    <x v="5"/>
    <s v="V3.1"/>
    <d v="2020-07-15T00:00:00"/>
    <n v="3022044"/>
    <x v="44"/>
    <x v="0"/>
    <n v="8050"/>
    <s v="FY20/21"/>
    <m/>
    <s v="11331/543965"/>
    <n v="400087"/>
    <s v="I18"/>
    <s v="CAPITAL"/>
    <s v="DFC"/>
    <s v="Primary"/>
    <n v="11331"/>
    <n v="543965"/>
    <n v="4341.2000000000007"/>
    <x v="1"/>
  </r>
  <r>
    <x v="5"/>
    <s v="V3.1"/>
    <d v="2020-07-15T00:00:00"/>
    <n v="3022043"/>
    <x v="45"/>
    <x v="0"/>
    <n v="9332.5"/>
    <s v="FY20/21"/>
    <m/>
    <s v="11331/543965"/>
    <n v="400088"/>
    <s v="I18"/>
    <s v="CAPITAL"/>
    <s v="DFC"/>
    <s v="Primary"/>
    <n v="11331"/>
    <n v="543965"/>
    <n v="5059.3399999999992"/>
    <x v="1"/>
  </r>
  <r>
    <x v="5"/>
    <s v="V3.1"/>
    <d v="2020-07-15T00:00:00"/>
    <n v="3022045"/>
    <x v="47"/>
    <x v="0"/>
    <n v="7051"/>
    <s v="FY20/21"/>
    <m/>
    <s v="11331/543965"/>
    <n v="400089"/>
    <s v="I18"/>
    <s v="CAPITAL"/>
    <s v="DFC"/>
    <s v="Primary"/>
    <n v="11331"/>
    <n v="543965"/>
    <n v="3797.8"/>
    <x v="0"/>
  </r>
  <r>
    <x v="5"/>
    <s v="V3.1"/>
    <d v="2020-07-15T00:00:00"/>
    <n v="3022077"/>
    <x v="48"/>
    <x v="0"/>
    <n v="14485"/>
    <s v="FY20/21"/>
    <m/>
    <s v="11331/543965"/>
    <n v="400113"/>
    <s v="I18"/>
    <s v="CAPITAL"/>
    <s v="DFC"/>
    <s v="Primary"/>
    <n v="11331"/>
    <n v="543965"/>
    <n v="7847.4099999999989"/>
    <x v="0"/>
  </r>
  <r>
    <x v="5"/>
    <s v="V3.1"/>
    <d v="2020-07-15T00:00:00"/>
    <n v="3025201"/>
    <x v="49"/>
    <x v="0"/>
    <n v="8387.5"/>
    <s v="FY20/21"/>
    <m/>
    <s v="11331/543965"/>
    <n v="400021"/>
    <s v="I18"/>
    <s v="CAPITAL"/>
    <s v="DFC"/>
    <s v="Primary"/>
    <n v="11331"/>
    <n v="543965"/>
    <n v="4519.6299999999992"/>
    <x v="1"/>
  </r>
  <r>
    <x v="5"/>
    <s v="V3.1"/>
    <d v="2020-07-15T00:00:00"/>
    <n v="3022071"/>
    <x v="52"/>
    <x v="0"/>
    <n v="6724.75"/>
    <s v="FY20/21"/>
    <m/>
    <s v="11331/543965"/>
    <n v="400010"/>
    <s v="I18"/>
    <s v="CAPITAL"/>
    <s v="DFC"/>
    <s v="Primary"/>
    <n v="11331"/>
    <n v="543965"/>
    <n v="3591.9599999999996"/>
    <x v="1"/>
  </r>
  <r>
    <x v="5"/>
    <s v="V3.1"/>
    <d v="2020-07-15T00:00:00"/>
    <n v="3022072"/>
    <x v="53"/>
    <x v="0"/>
    <n v="7858.75"/>
    <s v="FY20/21"/>
    <m/>
    <s v="11331/543965"/>
    <n v="400012"/>
    <s v="I18"/>
    <s v="CAPITAL"/>
    <s v="DFC"/>
    <s v="Primary"/>
    <n v="11331"/>
    <n v="543965"/>
    <n v="4230.5399999999991"/>
    <x v="1"/>
  </r>
  <r>
    <x v="5"/>
    <s v="V3.1"/>
    <d v="2020-07-15T00:00:00"/>
    <n v="3022070"/>
    <x v="68"/>
    <x v="0"/>
    <n v="6835"/>
    <s v="FY20/21"/>
    <m/>
    <s v="11331/543965"/>
    <n v="400038"/>
    <s v="I18"/>
    <s v="CAPITAL"/>
    <s v="DFC"/>
    <s v="Primary"/>
    <n v="11331"/>
    <n v="543965"/>
    <n v="3692.2700000000009"/>
    <x v="1"/>
  </r>
  <r>
    <x v="5"/>
    <s v="V3.1"/>
    <d v="2020-07-15T00:00:00"/>
    <n v="3022055"/>
    <x v="70"/>
    <x v="0"/>
    <n v="6745"/>
    <s v="FY20/21"/>
    <m/>
    <s v="11331/543965"/>
    <n v="400101"/>
    <s v="I18"/>
    <s v="CAPITAL"/>
    <s v="DFC"/>
    <s v="Primary"/>
    <n v="11331"/>
    <n v="543965"/>
    <n v="3628.1800000000003"/>
    <x v="0"/>
  </r>
  <r>
    <x v="5"/>
    <s v="V3.1"/>
    <d v="2020-07-15T00:00:00"/>
    <n v="3022057"/>
    <x v="71"/>
    <x v="0"/>
    <n v="10330.15"/>
    <s v="FY20/21"/>
    <m/>
    <s v="11331/543965"/>
    <n v="400053"/>
    <s v="I18"/>
    <s v="CAPITAL"/>
    <s v="DFC"/>
    <s v="Primary"/>
    <n v="11331"/>
    <n v="543965"/>
    <n v="5546.1399999999994"/>
    <x v="1"/>
  </r>
  <r>
    <x v="5"/>
    <s v="V3.1"/>
    <d v="2020-07-15T00:00:00"/>
    <n v="3022076"/>
    <x v="72"/>
    <x v="0"/>
    <n v="8691.25"/>
    <s v="FY20/21"/>
    <m/>
    <s v="11331/543965"/>
    <n v="400111"/>
    <s v="I18"/>
    <s v="CAPITAL"/>
    <s v="DFC"/>
    <s v="Primary"/>
    <n v="11331"/>
    <n v="543965"/>
    <n v="4667.7800000000007"/>
    <x v="1"/>
  </r>
  <r>
    <x v="5"/>
    <s v="V3.1"/>
    <d v="2020-07-15T00:00:00"/>
    <n v="3022060"/>
    <x v="73"/>
    <x v="0"/>
    <n v="9116.5"/>
    <s v="FY20/21"/>
    <m/>
    <s v="11331/543965"/>
    <n v="400011"/>
    <s v="I18"/>
    <s v="CAPITAL"/>
    <s v="DFC"/>
    <s v="Primary"/>
    <n v="11331"/>
    <n v="543965"/>
    <n v="4911.0599999999995"/>
    <x v="1"/>
  </r>
  <r>
    <x v="5"/>
    <s v="V3.1"/>
    <d v="2020-07-15T00:00:00"/>
    <n v="3023518"/>
    <x v="74"/>
    <x v="0"/>
    <n v="8880.25"/>
    <s v="FY20/21"/>
    <m/>
    <s v="11331/543965"/>
    <n v="400117"/>
    <s v="I18"/>
    <s v="CAPITAL"/>
    <s v="DFC"/>
    <s v="Primary"/>
    <n v="11331"/>
    <n v="543965"/>
    <n v="4774.66"/>
    <x v="1"/>
  </r>
  <r>
    <x v="5"/>
    <s v="V3.1"/>
    <d v="2020-07-15T00:00:00"/>
    <n v="3022054"/>
    <x v="75"/>
    <x v="0"/>
    <n v="6362.5"/>
    <s v="FY20/21"/>
    <m/>
    <s v="11331/543965"/>
    <n v="400004"/>
    <s v="I18"/>
    <s v="CAPITAL"/>
    <s v="DFC"/>
    <s v="Primary"/>
    <n v="11331"/>
    <n v="543965"/>
    <n v="3397.33"/>
    <x v="1"/>
  </r>
  <r>
    <x v="5"/>
    <s v="V3.1"/>
    <d v="2020-07-15T00:00:00"/>
    <n v="3021102"/>
    <x v="76"/>
    <x v="0"/>
    <n v="4472.5"/>
    <s v="FY20/21"/>
    <m/>
    <s v="11340/543965"/>
    <n v="400157"/>
    <s v="I18"/>
    <s v="CAPITAL"/>
    <s v="DFC"/>
    <s v="PRU"/>
    <n v="11340"/>
    <n v="543965"/>
    <n v="2421.5100000000002"/>
    <x v="1"/>
  </r>
  <r>
    <x v="5"/>
    <s v="V3.1"/>
    <d v="2020-07-15T00:00:00"/>
    <n v="3021100"/>
    <x v="77"/>
    <x v="0"/>
    <n v="6328.75"/>
    <s v="FY20/21"/>
    <m/>
    <s v="11340/543965"/>
    <n v="400156"/>
    <s v="I18"/>
    <s v="CAPITAL"/>
    <s v="DFC"/>
    <s v="PRU"/>
    <n v="11340"/>
    <n v="543965"/>
    <n v="3387.9800000000005"/>
    <x v="1"/>
  </r>
  <r>
    <x v="5"/>
    <s v="V3.1"/>
    <d v="2020-07-15T00:00:00"/>
    <n v="3024003"/>
    <x v="79"/>
    <x v="0"/>
    <n v="17213.120000000003"/>
    <s v="FY20/21"/>
    <m/>
    <s v="11339/543965"/>
    <n v="400033"/>
    <s v="I18"/>
    <s v="CAPITAL"/>
    <s v="DFC"/>
    <s v="Secondary"/>
    <n v="11339"/>
    <n v="543965"/>
    <n v="9278.5200000000023"/>
    <x v="1"/>
  </r>
  <r>
    <x v="5"/>
    <s v="V3.1"/>
    <d v="2020-07-15T00:00:00"/>
    <n v="3027010"/>
    <x v="84"/>
    <x v="0"/>
    <n v="6632.5"/>
    <s v="FY20/21"/>
    <m/>
    <s v="11340/543965"/>
    <n v="400063"/>
    <s v="I18"/>
    <s v="CAPITAL"/>
    <s v="DFC"/>
    <s v="Special"/>
    <n v="11340"/>
    <n v="543965"/>
    <n v="3574.6299999999997"/>
    <x v="1"/>
  </r>
  <r>
    <x v="5"/>
    <s v="V3.1"/>
    <d v="2020-07-15T00:00:00"/>
    <n v="3027005"/>
    <x v="85"/>
    <x v="0"/>
    <n v="7881.25"/>
    <s v="FY20/21"/>
    <m/>
    <s v="11340/543965"/>
    <n v="400034"/>
    <s v="I18"/>
    <s v="CAPITAL"/>
    <s v="DFC"/>
    <s v="Special"/>
    <n v="11340"/>
    <n v="543965"/>
    <n v="4260.2699999999995"/>
    <x v="1"/>
  </r>
  <r>
    <x v="5"/>
    <s v="V3.1"/>
    <d v="2020-07-15T00:00:00"/>
    <n v="3027009"/>
    <x v="86"/>
    <x v="0"/>
    <n v="7834"/>
    <s v="FY20/21"/>
    <m/>
    <s v="11340/543965"/>
    <n v="400091"/>
    <s v="I18"/>
    <s v="CAPITAL"/>
    <s v="DFC"/>
    <s v="Special"/>
    <n v="11340"/>
    <n v="543965"/>
    <n v="4241.4399999999996"/>
    <x v="1"/>
  </r>
  <r>
    <x v="5"/>
    <s v="V3.1"/>
    <d v="2020-07-15T00:00:00"/>
    <n v="3023520"/>
    <x v="2"/>
    <x v="0"/>
    <n v="19590"/>
    <s v="FY20/21"/>
    <m/>
    <s v="10166/543965"/>
    <n v="400125"/>
    <s v="I18"/>
    <s v="PEGRANT"/>
    <s v="PEGrt"/>
    <s v="Primary"/>
    <n v="10166"/>
    <n v="543965"/>
    <n v="0"/>
    <x v="1"/>
  </r>
  <r>
    <x v="5"/>
    <s v="V3.1"/>
    <d v="2020-07-15T00:00:00"/>
    <n v="3023300"/>
    <x v="3"/>
    <x v="0"/>
    <n v="17610"/>
    <s v="FY20/21"/>
    <m/>
    <s v="10166/543965"/>
    <n v="400069"/>
    <s v="I18"/>
    <s v="PEGRANT"/>
    <s v="PEGrt"/>
    <s v="Primary"/>
    <n v="10166"/>
    <n v="543965"/>
    <n v="0"/>
    <x v="1"/>
  </r>
  <r>
    <x v="5"/>
    <s v="V3.1"/>
    <d v="2020-07-15T00:00:00"/>
    <n v="3023317"/>
    <x v="4"/>
    <x v="0"/>
    <n v="18080"/>
    <s v="FY20/21"/>
    <m/>
    <s v="10166/543965"/>
    <n v="400015"/>
    <s v="I18"/>
    <s v="PEGRANT"/>
    <s v="PEGrt"/>
    <s v="Primary"/>
    <n v="10166"/>
    <n v="543965"/>
    <n v="0"/>
    <x v="0"/>
  </r>
  <r>
    <x v="5"/>
    <s v="V3.1"/>
    <d v="2020-07-15T00:00:00"/>
    <n v="3023500"/>
    <x v="5"/>
    <x v="0"/>
    <n v="17100"/>
    <s v="FY20/21"/>
    <m/>
    <s v="10166/543965"/>
    <n v="400023"/>
    <s v="I18"/>
    <s v="PEGRANT"/>
    <s v="PEGrt"/>
    <s v="Primary"/>
    <n v="10166"/>
    <n v="543965"/>
    <n v="0"/>
    <x v="0"/>
  </r>
  <r>
    <x v="5"/>
    <s v="V3.1"/>
    <d v="2020-07-15T00:00:00"/>
    <n v="3023514"/>
    <x v="6"/>
    <x v="0"/>
    <n v="18160"/>
    <s v="FY20/21"/>
    <m/>
    <s v="10166/543965"/>
    <n v="400107"/>
    <s v="I18"/>
    <s v="PEGRANT"/>
    <s v="PEGrt"/>
    <s v="Primary"/>
    <n v="10166"/>
    <n v="543965"/>
    <n v="0"/>
    <x v="0"/>
  </r>
  <r>
    <x v="5"/>
    <s v="V3.1"/>
    <d v="2020-07-15T00:00:00"/>
    <n v="3022002"/>
    <x v="7"/>
    <x v="0"/>
    <n v="19620"/>
    <s v="FY20/21"/>
    <m/>
    <s v="10166/543965"/>
    <n v="400005"/>
    <s v="I18"/>
    <s v="PEGRANT"/>
    <s v="PEGrt"/>
    <s v="Primary"/>
    <n v="10166"/>
    <n v="543965"/>
    <n v="0"/>
    <x v="1"/>
  </r>
  <r>
    <x v="5"/>
    <s v="V3.1"/>
    <d v="2020-07-15T00:00:00"/>
    <n v="3022079"/>
    <x v="8"/>
    <x v="0"/>
    <n v="19830"/>
    <s v="FY20/21"/>
    <m/>
    <s v="10166/543965"/>
    <n v="400070"/>
    <s v="I18"/>
    <s v="PEGRANT"/>
    <s v="PEGrt"/>
    <s v="Primary"/>
    <n v="10166"/>
    <n v="543965"/>
    <n v="0"/>
    <x v="0"/>
  </r>
  <r>
    <x v="5"/>
    <s v="V3.1"/>
    <d v="2020-07-15T00:00:00"/>
    <n v="3023524"/>
    <x v="9"/>
    <x v="0"/>
    <n v="17620"/>
    <s v="FY20/21"/>
    <m/>
    <s v="10166/543965"/>
    <n v="400150"/>
    <s v="I18"/>
    <s v="PEGRANT"/>
    <s v="PEGrt"/>
    <s v="Primary"/>
    <n v="10166"/>
    <n v="543965"/>
    <n v="0"/>
    <x v="0"/>
  </r>
  <r>
    <x v="5"/>
    <s v="V3.1"/>
    <d v="2020-07-15T00:00:00"/>
    <n v="3022003"/>
    <x v="10"/>
    <x v="0"/>
    <n v="19150"/>
    <s v="FY20/21"/>
    <m/>
    <s v="10166/543965"/>
    <n v="400051"/>
    <s v="I18"/>
    <s v="PEGRANT"/>
    <s v="PEGrt"/>
    <s v="Primary"/>
    <n v="10166"/>
    <n v="543965"/>
    <n v="0"/>
    <x v="1"/>
  </r>
  <r>
    <x v="5"/>
    <s v="V3.1"/>
    <d v="2020-07-15T00:00:00"/>
    <n v="3023511"/>
    <x v="11"/>
    <x v="0"/>
    <n v="19460"/>
    <s v="FY20/21"/>
    <m/>
    <s v="10166/543965"/>
    <n v="400024"/>
    <s v="I18"/>
    <s v="PEGRANT"/>
    <s v="PEGrt"/>
    <s v="Primary"/>
    <n v="10166"/>
    <n v="543965"/>
    <n v="0"/>
    <x v="0"/>
  </r>
  <r>
    <x v="5"/>
    <s v="V3.1"/>
    <d v="2020-07-15T00:00:00"/>
    <n v="3022008"/>
    <x v="12"/>
    <x v="0"/>
    <n v="17810"/>
    <s v="FY20/21"/>
    <m/>
    <s v="10166/543965"/>
    <n v="400057"/>
    <s v="I18"/>
    <s v="PEGRANT"/>
    <s v="PEGrt"/>
    <s v="Primary"/>
    <n v="10166"/>
    <n v="543965"/>
    <n v="0"/>
    <x v="1"/>
  </r>
  <r>
    <x v="5"/>
    <s v="V3.1"/>
    <d v="2020-07-15T00:00:00"/>
    <n v="3022007"/>
    <x v="13"/>
    <x v="0"/>
    <n v="19580"/>
    <s v="FY20/21"/>
    <m/>
    <s v="10166/543965"/>
    <n v="400040"/>
    <s v="I18"/>
    <s v="PEGRANT"/>
    <s v="PEGrt"/>
    <s v="Primary"/>
    <n v="10166"/>
    <n v="543965"/>
    <n v="0"/>
    <x v="1"/>
  </r>
  <r>
    <x v="5"/>
    <s v="V3.1"/>
    <d v="2020-07-15T00:00:00"/>
    <n v="3022009"/>
    <x v="14"/>
    <x v="0"/>
    <n v="19570"/>
    <s v="FY20/21"/>
    <m/>
    <s v="10166/543965"/>
    <n v="400061"/>
    <s v="I18"/>
    <s v="PEGRANT"/>
    <s v="PEGrt"/>
    <s v="Primary"/>
    <n v="10166"/>
    <n v="543965"/>
    <n v="0"/>
    <x v="0"/>
  </r>
  <r>
    <x v="5"/>
    <s v="V3.1"/>
    <d v="2020-07-15T00:00:00"/>
    <n v="3022067"/>
    <x v="15"/>
    <x v="0"/>
    <n v="18190"/>
    <s v="FY20/21"/>
    <m/>
    <s v="10166/543965"/>
    <n v="400065"/>
    <s v="I18"/>
    <s v="PEGRANT"/>
    <s v="PEGrt"/>
    <s v="Primary"/>
    <n v="10166"/>
    <n v="543965"/>
    <n v="0"/>
    <x v="1"/>
  </r>
  <r>
    <x v="5"/>
    <s v="V3.1"/>
    <d v="2020-07-15T00:00:00"/>
    <n v="3023302"/>
    <x v="16"/>
    <x v="0"/>
    <n v="17800"/>
    <s v="FY20/21"/>
    <m/>
    <s v="10166/543965"/>
    <n v="400039"/>
    <s v="I18"/>
    <s v="PEGRANT"/>
    <s v="PEGrt"/>
    <s v="Primary"/>
    <n v="10166"/>
    <n v="543965"/>
    <n v="0"/>
    <x v="1"/>
  </r>
  <r>
    <x v="5"/>
    <s v="V3.1"/>
    <d v="2020-07-15T00:00:00"/>
    <n v="3022011"/>
    <x v="17"/>
    <x v="0"/>
    <n v="17780"/>
    <s v="FY20/21"/>
    <m/>
    <s v="10166/543965"/>
    <n v="400020"/>
    <s v="I18"/>
    <s v="PEGRANT"/>
    <s v="PEGrt"/>
    <s v="Primary"/>
    <n v="10166"/>
    <n v="543965"/>
    <n v="0"/>
    <x v="1"/>
  </r>
  <r>
    <x v="5"/>
    <s v="V3.1"/>
    <d v="2020-07-15T00:00:00"/>
    <n v="3022014"/>
    <x v="18"/>
    <x v="0"/>
    <n v="21630"/>
    <s v="FY20/21"/>
    <m/>
    <s v="10166/543965"/>
    <n v="400050"/>
    <s v="I18"/>
    <s v="PEGRANT"/>
    <s v="PEGrt"/>
    <s v="Primary"/>
    <n v="10166"/>
    <n v="543965"/>
    <n v="0"/>
    <x v="1"/>
  </r>
  <r>
    <x v="5"/>
    <s v="V3.1"/>
    <d v="2020-07-15T00:00:00"/>
    <n v="3022015"/>
    <x v="19"/>
    <x v="0"/>
    <n v="18060"/>
    <s v="FY20/21"/>
    <m/>
    <s v="10166/543965"/>
    <n v="400059"/>
    <s v="I18"/>
    <s v="PEGRANT"/>
    <s v="PEGrt"/>
    <s v="Primary"/>
    <n v="10166"/>
    <n v="543965"/>
    <n v="0"/>
    <x v="0"/>
  </r>
  <r>
    <x v="5"/>
    <s v="V3.1"/>
    <d v="2020-07-15T00:00:00"/>
    <n v="3022016"/>
    <x v="20"/>
    <x v="0"/>
    <n v="17790"/>
    <s v="FY20/21"/>
    <m/>
    <s v="10166/543965"/>
    <n v="400049"/>
    <s v="I18"/>
    <s v="PEGRANT"/>
    <s v="PEGrt"/>
    <s v="Primary"/>
    <n v="10166"/>
    <n v="543965"/>
    <n v="0"/>
    <x v="1"/>
  </r>
  <r>
    <x v="5"/>
    <s v="V3.1"/>
    <d v="2020-07-15T00:00:00"/>
    <n v="3022017"/>
    <x v="21"/>
    <x v="0"/>
    <n v="19580"/>
    <s v="FY20/21"/>
    <m/>
    <s v="10166/543965"/>
    <n v="400080"/>
    <s v="I18"/>
    <s v="PEGRANT"/>
    <s v="PEGrt"/>
    <s v="Primary"/>
    <n v="10166"/>
    <n v="543965"/>
    <n v="0"/>
    <x v="1"/>
  </r>
  <r>
    <x v="5"/>
    <s v="V3.1"/>
    <d v="2020-07-15T00:00:00"/>
    <n v="3022073"/>
    <x v="22"/>
    <x v="0"/>
    <n v="21400"/>
    <s v="FY20/21"/>
    <m/>
    <s v="10166/543965"/>
    <n v="400105"/>
    <s v="I18"/>
    <s v="PEGRANT"/>
    <s v="PEGrt"/>
    <s v="Primary"/>
    <n v="10166"/>
    <n v="543965"/>
    <n v="0"/>
    <x v="1"/>
  </r>
  <r>
    <x v="5"/>
    <s v="V3.1"/>
    <d v="2020-07-15T00:00:00"/>
    <n v="3022019"/>
    <x v="23"/>
    <x v="0"/>
    <n v="17740"/>
    <s v="FY20/21"/>
    <m/>
    <s v="10166/543965"/>
    <n v="400036"/>
    <s v="I18"/>
    <s v="PEGRANT"/>
    <s v="PEGrt"/>
    <s v="Primary"/>
    <n v="10166"/>
    <n v="543965"/>
    <n v="0"/>
    <x v="0"/>
  </r>
  <r>
    <x v="5"/>
    <s v="V3.1"/>
    <d v="2020-07-15T00:00:00"/>
    <n v="3022021"/>
    <x v="24"/>
    <x v="0"/>
    <n v="20730"/>
    <s v="FY20/21"/>
    <m/>
    <s v="10166/543965"/>
    <n v="400042"/>
    <s v="I18"/>
    <s v="PEGRANT"/>
    <s v="PEGrt"/>
    <s v="Primary"/>
    <n v="10166"/>
    <n v="543965"/>
    <n v="0"/>
    <x v="1"/>
  </r>
  <r>
    <x v="5"/>
    <s v="V3.1"/>
    <d v="2020-07-15T00:00:00"/>
    <n v="3022023"/>
    <x v="25"/>
    <x v="0"/>
    <n v="21190"/>
    <s v="FY20/21"/>
    <m/>
    <s v="10166/543965"/>
    <n v="400159"/>
    <s v="I18"/>
    <s v="PEGRANT"/>
    <s v="PEGrt"/>
    <s v="Primary"/>
    <n v="10166"/>
    <n v="543965"/>
    <n v="0"/>
    <x v="1"/>
  </r>
  <r>
    <x v="5"/>
    <s v="V3.1"/>
    <d v="2020-07-15T00:00:00"/>
    <n v="3022024"/>
    <x v="26"/>
    <x v="0"/>
    <n v="18050"/>
    <s v="FY20/21"/>
    <m/>
    <s v="10166/543965"/>
    <n v="400047"/>
    <s v="I18"/>
    <s v="PEGRANT"/>
    <s v="PEGrt"/>
    <s v="Primary"/>
    <n v="10166"/>
    <n v="543965"/>
    <n v="0"/>
    <x v="0"/>
  </r>
  <r>
    <x v="5"/>
    <s v="V3.1"/>
    <d v="2020-07-15T00:00:00"/>
    <n v="3022025"/>
    <x v="27"/>
    <x v="0"/>
    <n v="18680"/>
    <s v="FY20/21"/>
    <m/>
    <s v="10166/543965"/>
    <n v="400001"/>
    <s v="I18"/>
    <s v="PEGRANT"/>
    <s v="PEGrt"/>
    <s v="Primary"/>
    <n v="10166"/>
    <n v="543965"/>
    <n v="0"/>
    <x v="1"/>
  </r>
  <r>
    <x v="5"/>
    <s v="V3.1"/>
    <d v="2020-07-15T00:00:00"/>
    <n v="3022026"/>
    <x v="28"/>
    <x v="0"/>
    <n v="20760"/>
    <s v="FY20/21"/>
    <m/>
    <s v="10166/543965"/>
    <n v="400082"/>
    <s v="I18"/>
    <s v="PEGRANT"/>
    <s v="PEGrt"/>
    <s v="Primary"/>
    <n v="10166"/>
    <n v="543965"/>
    <n v="0"/>
    <x v="0"/>
  </r>
  <r>
    <x v="5"/>
    <s v="V3.1"/>
    <d v="2020-07-15T00:00:00"/>
    <n v="3022028"/>
    <x v="29"/>
    <x v="0"/>
    <n v="17790"/>
    <s v="FY20/21"/>
    <m/>
    <s v="10166/543965"/>
    <n v="400067"/>
    <s v="I18"/>
    <s v="PEGRANT"/>
    <s v="PEGrt"/>
    <s v="Primary"/>
    <n v="10166"/>
    <n v="543965"/>
    <n v="0"/>
    <x v="1"/>
  </r>
  <r>
    <x v="5"/>
    <s v="V3.1"/>
    <d v="2020-07-15T00:00:00"/>
    <n v="3022027"/>
    <x v="30"/>
    <x v="0"/>
    <n v="19540"/>
    <s v="FY20/21"/>
    <m/>
    <s v="10166/543965"/>
    <n v="400002"/>
    <s v="I18"/>
    <s v="PEGRANT"/>
    <s v="PEGrt"/>
    <s v="Primary"/>
    <n v="10166"/>
    <n v="543965"/>
    <n v="0"/>
    <x v="1"/>
  </r>
  <r>
    <x v="5"/>
    <s v="V3.1"/>
    <d v="2020-07-15T00:00:00"/>
    <n v="3022029"/>
    <x v="31"/>
    <x v="0"/>
    <n v="19650"/>
    <s v="FY20/21"/>
    <m/>
    <s v="10166/543965"/>
    <n v="400035"/>
    <s v="I18"/>
    <s v="PEGRANT"/>
    <s v="PEGrt"/>
    <s v="Primary"/>
    <n v="10166"/>
    <n v="543965"/>
    <n v="0"/>
    <x v="0"/>
  </r>
  <r>
    <x v="5"/>
    <s v="V3.1"/>
    <d v="2020-07-15T00:00:00"/>
    <n v="3023516"/>
    <x v="32"/>
    <x v="0"/>
    <n v="17800"/>
    <s v="FY20/21"/>
    <m/>
    <s v="10166/543965"/>
    <n v="400108"/>
    <s v="I18"/>
    <s v="PEGRANT"/>
    <s v="PEGrt"/>
    <s v="Primary"/>
    <n v="10166"/>
    <n v="543965"/>
    <n v="0"/>
    <x v="0"/>
  </r>
  <r>
    <x v="5"/>
    <s v="V3.1"/>
    <d v="2020-07-15T00:00:00"/>
    <n v="3022031"/>
    <x v="33"/>
    <x v="0"/>
    <n v="17600"/>
    <s v="FY20/21"/>
    <m/>
    <s v="10166/543965"/>
    <n v="400026"/>
    <s v="I18"/>
    <s v="PEGRANT"/>
    <s v="PEGrt"/>
    <s v="Primary"/>
    <n v="10166"/>
    <n v="543965"/>
    <n v="0"/>
    <x v="0"/>
  </r>
  <r>
    <x v="5"/>
    <s v="V3.1"/>
    <d v="2020-07-15T00:00:00"/>
    <n v="3022032"/>
    <x v="34"/>
    <x v="0"/>
    <n v="20170"/>
    <s v="FY20/21"/>
    <m/>
    <s v="10166/543965"/>
    <n v="400084"/>
    <s v="I18"/>
    <s v="PEGRANT"/>
    <s v="PEGrt"/>
    <s v="Primary"/>
    <n v="10166"/>
    <n v="543965"/>
    <n v="0"/>
    <x v="0"/>
  </r>
  <r>
    <x v="5"/>
    <s v="V3.1"/>
    <d v="2020-07-15T00:00:00"/>
    <n v="3023304"/>
    <x v="35"/>
    <x v="0"/>
    <n v="18080"/>
    <s v="FY20/21"/>
    <m/>
    <s v="10166/543965"/>
    <n v="400008"/>
    <s v="I18"/>
    <s v="PEGRANT"/>
    <s v="PEGrt"/>
    <s v="Primary"/>
    <n v="10166"/>
    <n v="543965"/>
    <n v="0"/>
    <x v="1"/>
  </r>
  <r>
    <x v="5"/>
    <s v="V3.1"/>
    <d v="2020-07-15T00:00:00"/>
    <n v="3022036"/>
    <x v="36"/>
    <x v="0"/>
    <n v="18360"/>
    <s v="FY20/21"/>
    <m/>
    <s v="10166/543965"/>
    <n v="400046"/>
    <s v="I18"/>
    <s v="PEGRANT"/>
    <s v="PEGrt"/>
    <s v="Primary"/>
    <n v="10166"/>
    <n v="543965"/>
    <n v="0"/>
    <x v="0"/>
  </r>
  <r>
    <x v="5"/>
    <s v="V3.1"/>
    <d v="2020-07-15T00:00:00"/>
    <n v="3022037"/>
    <x v="37"/>
    <x v="0"/>
    <n v="18350"/>
    <s v="FY20/21"/>
    <m/>
    <s v="10166/543965"/>
    <n v="400030"/>
    <s v="I18"/>
    <s v="PEGRANT"/>
    <s v="PEGrt"/>
    <s v="Primary"/>
    <n v="10166"/>
    <n v="543965"/>
    <n v="0"/>
    <x v="1"/>
  </r>
  <r>
    <x v="5"/>
    <s v="V3.1"/>
    <d v="2020-07-15T00:00:00"/>
    <n v="3023523"/>
    <x v="38"/>
    <x v="0"/>
    <n v="21370"/>
    <s v="FY20/21"/>
    <m/>
    <s v="10166/543965"/>
    <n v="400130"/>
    <s v="I18"/>
    <s v="PEGRANT"/>
    <s v="PEGrt"/>
    <s v="Primary"/>
    <n v="10166"/>
    <n v="543965"/>
    <n v="0"/>
    <x v="1"/>
  </r>
  <r>
    <x v="5"/>
    <s v="V3.1"/>
    <d v="2020-07-15T00:00:00"/>
    <n v="3025948"/>
    <x v="39"/>
    <x v="0"/>
    <n v="17720"/>
    <s v="FY20/21"/>
    <m/>
    <s v="10166/543965"/>
    <n v="400112"/>
    <s v="I18"/>
    <s v="PEGRANT"/>
    <s v="PEGrt"/>
    <s v="Primary"/>
    <n v="10166"/>
    <n v="543965"/>
    <n v="0"/>
    <x v="1"/>
  </r>
  <r>
    <x v="5"/>
    <s v="V3.1"/>
    <d v="2020-07-15T00:00:00"/>
    <n v="3025949"/>
    <x v="40"/>
    <x v="0"/>
    <n v="19210"/>
    <s v="FY20/21"/>
    <m/>
    <s v="10166/543965"/>
    <n v="400110"/>
    <s v="I18"/>
    <s v="PEGRANT"/>
    <s v="PEGrt"/>
    <s v="Primary"/>
    <n v="10166"/>
    <n v="543965"/>
    <n v="0"/>
    <x v="1"/>
  </r>
  <r>
    <x v="5"/>
    <s v="V3.1"/>
    <d v="2020-07-15T00:00:00"/>
    <n v="3023513"/>
    <x v="41"/>
    <x v="0"/>
    <n v="19370"/>
    <s v="FY20/21"/>
    <m/>
    <s v="10166/543965"/>
    <n v="400007"/>
    <s v="I18"/>
    <s v="PEGRANT"/>
    <s v="PEGrt"/>
    <s v="Primary"/>
    <n v="10166"/>
    <n v="543965"/>
    <n v="0"/>
    <x v="1"/>
  </r>
  <r>
    <x v="5"/>
    <s v="V3.1"/>
    <d v="2020-07-15T00:00:00"/>
    <n v="3023305"/>
    <x v="42"/>
    <x v="0"/>
    <n v="17210"/>
    <s v="FY20/21"/>
    <m/>
    <s v="10166/543965"/>
    <n v="400086"/>
    <s v="I18"/>
    <s v="PEGRANT"/>
    <s v="PEGrt"/>
    <s v="Primary"/>
    <n v="10166"/>
    <n v="543965"/>
    <n v="0"/>
    <x v="1"/>
  </r>
  <r>
    <x v="5"/>
    <s v="V3.1"/>
    <d v="2020-07-15T00:00:00"/>
    <n v="3022042"/>
    <x v="43"/>
    <x v="0"/>
    <n v="19000"/>
    <s v="FY20/21"/>
    <m/>
    <s v="10166/543965"/>
    <n v="400048"/>
    <s v="I18"/>
    <s v="PEGRANT"/>
    <s v="PEGrt"/>
    <s v="Primary"/>
    <n v="10166"/>
    <n v="543965"/>
    <n v="0"/>
    <x v="1"/>
  </r>
  <r>
    <x v="5"/>
    <s v="V3.1"/>
    <d v="2020-07-15T00:00:00"/>
    <n v="3022044"/>
    <x v="44"/>
    <x v="0"/>
    <n v="18400"/>
    <s v="FY20/21"/>
    <m/>
    <s v="10166/543965"/>
    <n v="400087"/>
    <s v="I18"/>
    <s v="PEGRANT"/>
    <s v="PEGrt"/>
    <s v="Primary"/>
    <n v="10166"/>
    <n v="543965"/>
    <n v="0"/>
    <x v="1"/>
  </r>
  <r>
    <x v="5"/>
    <s v="V3.1"/>
    <d v="2020-07-15T00:00:00"/>
    <n v="3022043"/>
    <x v="45"/>
    <x v="0"/>
    <n v="20740"/>
    <s v="FY20/21"/>
    <m/>
    <s v="10166/543965"/>
    <n v="400088"/>
    <s v="I18"/>
    <s v="PEGRANT"/>
    <s v="PEGrt"/>
    <s v="Primary"/>
    <n v="10166"/>
    <n v="543965"/>
    <n v="0"/>
    <x v="1"/>
  </r>
  <r>
    <x v="5"/>
    <s v="V3.1"/>
    <d v="2020-07-15T00:00:00"/>
    <n v="3022053"/>
    <x v="46"/>
    <x v="0"/>
    <n v="17340"/>
    <s v="FY20/21"/>
    <m/>
    <s v="10166/543965"/>
    <n v="158733"/>
    <s v="I18"/>
    <s v="PEGRANT"/>
    <s v="PEGrt"/>
    <s v="Primary"/>
    <n v="10166"/>
    <n v="543965"/>
    <n v="0"/>
    <x v="1"/>
  </r>
  <r>
    <x v="5"/>
    <s v="V3.1"/>
    <d v="2020-07-15T00:00:00"/>
    <n v="3022045"/>
    <x v="47"/>
    <x v="0"/>
    <n v="18100"/>
    <s v="FY20/21"/>
    <m/>
    <s v="10166/543965"/>
    <n v="400089"/>
    <s v="I18"/>
    <s v="PEGRANT"/>
    <s v="PEGrt"/>
    <s v="Primary"/>
    <n v="10166"/>
    <n v="543965"/>
    <n v="0"/>
    <x v="0"/>
  </r>
  <r>
    <x v="5"/>
    <s v="V3.1"/>
    <d v="2020-07-15T00:00:00"/>
    <n v="3022077"/>
    <x v="48"/>
    <x v="0"/>
    <n v="23250"/>
    <s v="FY20/21"/>
    <m/>
    <s v="10166/543965"/>
    <n v="400113"/>
    <s v="I18"/>
    <s v="PEGRANT"/>
    <s v="PEGrt"/>
    <s v="Primary"/>
    <n v="10166"/>
    <n v="543965"/>
    <n v="0"/>
    <x v="0"/>
  </r>
  <r>
    <x v="5"/>
    <s v="V3.1"/>
    <d v="2020-07-15T00:00:00"/>
    <n v="3025201"/>
    <x v="49"/>
    <x v="0"/>
    <n v="19490"/>
    <s v="FY20/21"/>
    <m/>
    <s v="10166/543965"/>
    <n v="400021"/>
    <s v="I18"/>
    <s v="PEGRANT"/>
    <s v="PEGrt"/>
    <s v="Primary"/>
    <n v="10166"/>
    <n v="543965"/>
    <n v="0"/>
    <x v="1"/>
  </r>
  <r>
    <x v="5"/>
    <s v="V3.1"/>
    <d v="2020-07-15T00:00:00"/>
    <n v="3023501"/>
    <x v="50"/>
    <x v="0"/>
    <n v="17800"/>
    <s v="FY20/21"/>
    <m/>
    <s v="10166/543965"/>
    <n v="400003"/>
    <s v="I18"/>
    <s v="PEGRANT"/>
    <s v="PEGrt"/>
    <s v="Primary"/>
    <n v="10166"/>
    <n v="543965"/>
    <n v="0"/>
    <x v="0"/>
  </r>
  <r>
    <x v="5"/>
    <s v="V3.1"/>
    <d v="2020-07-15T00:00:00"/>
    <n v="3022078"/>
    <x v="51"/>
    <x v="0"/>
    <n v="18790"/>
    <s v="FY20/21"/>
    <m/>
    <s v="10166/543965"/>
    <n v="400014"/>
    <s v="I18"/>
    <s v="PEGRANT"/>
    <s v="PEGrt"/>
    <s v="Primary"/>
    <n v="10166"/>
    <n v="543965"/>
    <n v="0"/>
    <x v="1"/>
  </r>
  <r>
    <x v="5"/>
    <s v="V3.1"/>
    <d v="2020-07-15T00:00:00"/>
    <n v="3022071"/>
    <x v="52"/>
    <x v="0"/>
    <n v="17460"/>
    <s v="FY20/21"/>
    <m/>
    <s v="10166/543965"/>
    <n v="400010"/>
    <s v="I18"/>
    <s v="PEGRANT"/>
    <s v="PEGrt"/>
    <s v="Primary"/>
    <n v="10166"/>
    <n v="543965"/>
    <n v="0"/>
    <x v="1"/>
  </r>
  <r>
    <x v="5"/>
    <s v="V3.1"/>
    <d v="2020-07-15T00:00:00"/>
    <n v="3022072"/>
    <x v="53"/>
    <x v="0"/>
    <n v="19430"/>
    <s v="FY20/21"/>
    <m/>
    <s v="10166/543965"/>
    <n v="400012"/>
    <s v="I18"/>
    <s v="PEGRANT"/>
    <s v="PEGrt"/>
    <s v="Primary"/>
    <n v="10166"/>
    <n v="543965"/>
    <n v="0"/>
    <x v="1"/>
  </r>
  <r>
    <x v="5"/>
    <s v="V3.1"/>
    <d v="2020-07-15T00:00:00"/>
    <n v="3023512"/>
    <x v="54"/>
    <x v="0"/>
    <n v="19410"/>
    <s v="FY20/21"/>
    <m/>
    <s v="10166/543965"/>
    <n v="400093"/>
    <s v="I18"/>
    <s v="PEGRANT"/>
    <s v="PEGrt"/>
    <s v="Primary"/>
    <n v="10166"/>
    <n v="543965"/>
    <n v="0"/>
    <x v="1"/>
  </r>
  <r>
    <x v="5"/>
    <s v="V3.1"/>
    <d v="2020-07-15T00:00:00"/>
    <n v="3023510"/>
    <x v="55"/>
    <x v="0"/>
    <n v="19610"/>
    <s v="FY20/21"/>
    <m/>
    <s v="10166/543965"/>
    <n v="400071"/>
    <s v="I18"/>
    <s v="PEGRANT"/>
    <s v="PEGrt"/>
    <s v="Primary"/>
    <n v="10166"/>
    <n v="543965"/>
    <n v="0"/>
    <x v="1"/>
  </r>
  <r>
    <x v="5"/>
    <s v="V3.1"/>
    <d v="2020-07-15T00:00:00"/>
    <n v="3023502"/>
    <x v="56"/>
    <x v="0"/>
    <n v="18770"/>
    <s v="FY20/21"/>
    <m/>
    <s v="10166/543965"/>
    <n v="400096"/>
    <s v="I18"/>
    <s v="PEGRANT"/>
    <s v="PEGrt"/>
    <s v="Primary"/>
    <n v="10166"/>
    <n v="543965"/>
    <n v="0"/>
    <x v="1"/>
  </r>
  <r>
    <x v="5"/>
    <s v="V3.1"/>
    <d v="2020-07-15T00:00:00"/>
    <n v="3023315"/>
    <x v="57"/>
    <x v="0"/>
    <n v="17800"/>
    <s v="FY20/21"/>
    <m/>
    <s v="10166/543965"/>
    <n v="400062"/>
    <s v="I18"/>
    <s v="PEGRANT"/>
    <s v="PEGrt"/>
    <s v="Primary"/>
    <n v="10166"/>
    <n v="543965"/>
    <n v="0"/>
    <x v="1"/>
  </r>
  <r>
    <x v="5"/>
    <s v="V3.1"/>
    <d v="2020-07-15T00:00:00"/>
    <n v="3023504"/>
    <x v="58"/>
    <x v="0"/>
    <n v="19870"/>
    <s v="FY20/21"/>
    <m/>
    <s v="10166/543965"/>
    <n v="400064"/>
    <s v="I18"/>
    <s v="PEGRANT"/>
    <s v="PEGrt"/>
    <s v="Primary"/>
    <n v="10166"/>
    <n v="543965"/>
    <n v="0"/>
    <x v="0"/>
  </r>
  <r>
    <x v="5"/>
    <s v="V3.1"/>
    <d v="2020-07-15T00:00:00"/>
    <n v="3023309"/>
    <x v="59"/>
    <x v="0"/>
    <n v="17800"/>
    <s v="FY20/21"/>
    <m/>
    <s v="10166/543965"/>
    <n v="400098"/>
    <s v="I18"/>
    <s v="PEGRANT"/>
    <s v="PEGrt"/>
    <s v="Primary"/>
    <n v="10166"/>
    <n v="543965"/>
    <n v="0"/>
    <x v="1"/>
  </r>
  <r>
    <x v="5"/>
    <s v="V3.1"/>
    <d v="2020-07-15T00:00:00"/>
    <n v="3023307"/>
    <x v="60"/>
    <x v="0"/>
    <n v="17780"/>
    <s v="FY20/21"/>
    <m/>
    <s v="10166/543965"/>
    <n v="400114"/>
    <s v="I18"/>
    <s v="PEGRANT"/>
    <s v="PEGrt"/>
    <s v="Primary"/>
    <n v="10166"/>
    <n v="543965"/>
    <n v="0"/>
    <x v="1"/>
  </r>
  <r>
    <x v="5"/>
    <s v="V3.1"/>
    <d v="2020-07-15T00:00:00"/>
    <n v="3023509"/>
    <x v="61"/>
    <x v="0"/>
    <n v="20260"/>
    <s v="FY20/21"/>
    <m/>
    <s v="10166/543965"/>
    <n v="400066"/>
    <s v="I18"/>
    <s v="PEGRANT"/>
    <s v="PEGrt"/>
    <s v="Primary"/>
    <n v="10166"/>
    <n v="543965"/>
    <n v="0"/>
    <x v="1"/>
  </r>
  <r>
    <x v="5"/>
    <s v="V3.1"/>
    <d v="2020-07-15T00:00:00"/>
    <n v="3023311"/>
    <x v="62"/>
    <x v="0"/>
    <n v="19510"/>
    <s v="FY20/21"/>
    <m/>
    <s v="10166/543965"/>
    <n v="400058"/>
    <s v="I18"/>
    <s v="PEGRANT"/>
    <s v="PEGrt"/>
    <s v="Primary"/>
    <n v="10166"/>
    <n v="543965"/>
    <n v="0"/>
    <x v="1"/>
  </r>
  <r>
    <x v="5"/>
    <s v="V3.1"/>
    <d v="2020-07-15T00:00:00"/>
    <n v="3023312"/>
    <x v="63"/>
    <x v="0"/>
    <n v="17830"/>
    <s v="FY20/21"/>
    <m/>
    <s v="10166/543965"/>
    <n v="400017"/>
    <s v="I18"/>
    <s v="PEGRANT"/>
    <s v="PEGrt"/>
    <s v="Primary"/>
    <n v="10166"/>
    <n v="543965"/>
    <n v="0"/>
    <x v="1"/>
  </r>
  <r>
    <x v="5"/>
    <s v="V3.1"/>
    <d v="2020-07-15T00:00:00"/>
    <n v="3023314"/>
    <x v="64"/>
    <x v="0"/>
    <n v="17800"/>
    <s v="FY20/21"/>
    <m/>
    <s v="10166/543965"/>
    <n v="400094"/>
    <s v="I18"/>
    <s v="PEGRANT"/>
    <s v="PEGrt"/>
    <s v="Primary"/>
    <n v="10166"/>
    <n v="543965"/>
    <n v="0"/>
    <x v="1"/>
  </r>
  <r>
    <x v="5"/>
    <s v="V3.1"/>
    <d v="2020-07-15T00:00:00"/>
    <n v="3023313"/>
    <x v="65"/>
    <x v="0"/>
    <n v="17670"/>
    <s v="FY20/21"/>
    <m/>
    <s v="10166/543965"/>
    <n v="400006"/>
    <s v="I18"/>
    <s v="PEGRANT"/>
    <s v="PEGrt"/>
    <s v="Primary"/>
    <n v="10166"/>
    <n v="543965"/>
    <n v="0"/>
    <x v="1"/>
  </r>
  <r>
    <x v="5"/>
    <s v="V3.1"/>
    <d v="2020-07-15T00:00:00"/>
    <n v="3023507"/>
    <x v="66"/>
    <x v="0"/>
    <n v="18050"/>
    <s v="FY20/21"/>
    <m/>
    <s v="10166/543965"/>
    <n v="400037"/>
    <s v="I18"/>
    <s v="PEGRANT"/>
    <s v="PEGrt"/>
    <s v="Primary"/>
    <n v="10166"/>
    <n v="543965"/>
    <n v="0"/>
    <x v="1"/>
  </r>
  <r>
    <x v="5"/>
    <s v="V3.1"/>
    <d v="2020-07-15T00:00:00"/>
    <n v="3023506"/>
    <x v="67"/>
    <x v="0"/>
    <n v="18740"/>
    <s v="FY20/21"/>
    <m/>
    <s v="10166/543965"/>
    <n v="400009"/>
    <s v="I18"/>
    <s v="PEGRANT"/>
    <s v="PEGrt"/>
    <s v="Primary"/>
    <n v="10166"/>
    <n v="543965"/>
    <n v="0"/>
    <x v="1"/>
  </r>
  <r>
    <x v="5"/>
    <s v="V3.1"/>
    <d v="2020-07-15T00:00:00"/>
    <n v="3022070"/>
    <x v="68"/>
    <x v="0"/>
    <n v="17770"/>
    <s v="FY20/21"/>
    <m/>
    <s v="10166/543965"/>
    <n v="400038"/>
    <s v="I18"/>
    <s v="PEGRANT"/>
    <s v="PEGrt"/>
    <s v="Primary"/>
    <n v="10166"/>
    <n v="543965"/>
    <n v="0"/>
    <x v="1"/>
  </r>
  <r>
    <x v="5"/>
    <s v="V3.1"/>
    <d v="2020-07-15T00:00:00"/>
    <n v="3023316"/>
    <x v="69"/>
    <x v="0"/>
    <n v="17800"/>
    <s v="FY20/21"/>
    <m/>
    <s v="10166/543965"/>
    <n v="400100"/>
    <s v="I18"/>
    <s v="PEGRANT"/>
    <s v="PEGrt"/>
    <s v="Primary"/>
    <n v="10166"/>
    <n v="543965"/>
    <n v="0"/>
    <x v="1"/>
  </r>
  <r>
    <x v="5"/>
    <s v="V3.1"/>
    <d v="2020-07-15T00:00:00"/>
    <n v="3022055"/>
    <x v="70"/>
    <x v="0"/>
    <n v="17930"/>
    <s v="FY20/21"/>
    <m/>
    <s v="10166/543965"/>
    <n v="400101"/>
    <s v="I18"/>
    <s v="PEGRANT"/>
    <s v="PEGrt"/>
    <s v="Primary"/>
    <n v="10166"/>
    <n v="543965"/>
    <n v="0"/>
    <x v="0"/>
  </r>
  <r>
    <x v="5"/>
    <s v="V3.1"/>
    <d v="2020-07-15T00:00:00"/>
    <n v="3022057"/>
    <x v="71"/>
    <x v="0"/>
    <n v="20600"/>
    <s v="FY20/21"/>
    <m/>
    <s v="10166/543965"/>
    <n v="400053"/>
    <s v="I18"/>
    <s v="PEGRANT"/>
    <s v="PEGrt"/>
    <s v="Primary"/>
    <n v="10166"/>
    <n v="543965"/>
    <n v="0"/>
    <x v="1"/>
  </r>
  <r>
    <x v="5"/>
    <s v="V3.1"/>
    <d v="2020-07-15T00:00:00"/>
    <n v="3022076"/>
    <x v="72"/>
    <x v="0"/>
    <n v="19390"/>
    <s v="FY20/21"/>
    <m/>
    <s v="10166/543965"/>
    <n v="400111"/>
    <s v="I18"/>
    <s v="PEGRANT"/>
    <s v="PEGrt"/>
    <s v="Primary"/>
    <n v="10166"/>
    <n v="543965"/>
    <n v="0"/>
    <x v="1"/>
  </r>
  <r>
    <x v="5"/>
    <s v="V3.1"/>
    <d v="2020-07-15T00:00:00"/>
    <n v="3022060"/>
    <x v="73"/>
    <x v="0"/>
    <n v="19610"/>
    <s v="FY20/21"/>
    <m/>
    <s v="10166/543965"/>
    <n v="400011"/>
    <s v="I18"/>
    <s v="PEGRANT"/>
    <s v="PEGrt"/>
    <s v="Primary"/>
    <n v="10166"/>
    <n v="543965"/>
    <n v="0"/>
    <x v="1"/>
  </r>
  <r>
    <x v="5"/>
    <s v="V3.1"/>
    <d v="2020-07-15T00:00:00"/>
    <n v="3023518"/>
    <x v="74"/>
    <x v="0"/>
    <n v="19470"/>
    <s v="FY20/21"/>
    <m/>
    <s v="10166/543965"/>
    <n v="400117"/>
    <s v="I18"/>
    <s v="PEGRANT"/>
    <s v="PEGrt"/>
    <s v="Primary"/>
    <n v="10166"/>
    <n v="543965"/>
    <n v="0"/>
    <x v="1"/>
  </r>
  <r>
    <x v="5"/>
    <s v="V3.1"/>
    <d v="2020-07-15T00:00:00"/>
    <n v="3022054"/>
    <x v="75"/>
    <x v="0"/>
    <n v="17800"/>
    <s v="FY20/21"/>
    <m/>
    <s v="10166/543965"/>
    <n v="400004"/>
    <s v="I18"/>
    <s v="PEGRANT"/>
    <s v="PEGrt"/>
    <s v="Primary"/>
    <n v="10166"/>
    <n v="543965"/>
    <n v="0"/>
    <x v="1"/>
  </r>
  <r>
    <x v="5"/>
    <s v="V3.1"/>
    <d v="2020-07-15T00:00:00"/>
    <n v="3021100"/>
    <x v="77"/>
    <x v="0"/>
    <n v="4000"/>
    <s v="FY20/21"/>
    <m/>
    <s v="10168/543965"/>
    <n v="400156"/>
    <s v="I18"/>
    <s v="PEGRANT"/>
    <s v="PEGrt"/>
    <s v="PRU"/>
    <n v="10168"/>
    <n v="543965"/>
    <n v="0"/>
    <x v="1"/>
  </r>
  <r>
    <x v="5"/>
    <s v="V3.1"/>
    <d v="2020-07-15T00:00:00"/>
    <n v="3027005"/>
    <x v="85"/>
    <x v="0"/>
    <n v="17020"/>
    <s v="FY20/21"/>
    <m/>
    <s v="10168/543965"/>
    <n v="400034"/>
    <s v="I18"/>
    <s v="PEGRANT"/>
    <s v="PEGrt"/>
    <s v="Special"/>
    <n v="10168"/>
    <n v="543965"/>
    <n v="0"/>
    <x v="1"/>
  </r>
  <r>
    <x v="5"/>
    <s v="V3.1"/>
    <d v="2020-07-15T00:00:00"/>
    <n v="3027009"/>
    <x v="86"/>
    <x v="0"/>
    <n v="16730"/>
    <s v="FY20/21"/>
    <m/>
    <s v="10168/543965"/>
    <n v="400091"/>
    <s v="I18"/>
    <s v="PEGRANT"/>
    <s v="PEGrt"/>
    <s v="Special"/>
    <n v="10168"/>
    <n v="543965"/>
    <n v="0"/>
    <x v="1"/>
  </r>
  <r>
    <x v="5"/>
    <s v="V3.1"/>
    <d v="2020-07-15T00:00:00"/>
    <n v="3023521"/>
    <x v="87"/>
    <x v="0"/>
    <n v="21360"/>
    <s v="FY20/21"/>
    <m/>
    <s v="11329/543965"/>
    <n v="400135"/>
    <s v="I18"/>
    <s v="PEGRANT"/>
    <s v="PEGrt"/>
    <s v="All through"/>
    <n v="11329"/>
    <n v="543965"/>
    <n v="0"/>
    <x v="1"/>
  </r>
  <r>
    <x v="5"/>
    <s v="V3.1"/>
    <d v="2020-07-15T00:00:00"/>
    <n v="3023520"/>
    <x v="2"/>
    <x v="0"/>
    <n v="77659"/>
    <s v="FY20/21"/>
    <m/>
    <s v="10166/543965"/>
    <n v="400125"/>
    <s v="I18"/>
    <s v="UIFSM"/>
    <s v="uifsm"/>
    <s v="Primary"/>
    <n v="10166"/>
    <n v="543965"/>
    <n v="41799.760000000002"/>
    <x v="1"/>
  </r>
  <r>
    <x v="5"/>
    <s v="V3.1"/>
    <d v="2020-07-15T00:00:00"/>
    <n v="3023300"/>
    <x v="3"/>
    <x v="0"/>
    <n v="9106"/>
    <s v="FY20/21"/>
    <m/>
    <s v="10166/543965"/>
    <n v="400069"/>
    <s v="I18"/>
    <s v="UIFSM"/>
    <s v="uifsm"/>
    <s v="Primary"/>
    <n v="10166"/>
    <n v="543965"/>
    <n v="744.29000000000087"/>
    <x v="1"/>
  </r>
  <r>
    <x v="5"/>
    <s v="V3.1"/>
    <d v="2020-07-15T00:00:00"/>
    <n v="3023317"/>
    <x v="4"/>
    <x v="0"/>
    <n v="31239"/>
    <s v="FY20/21"/>
    <m/>
    <s v="10166/543965"/>
    <n v="400015"/>
    <s v="I18"/>
    <s v="UIFSM"/>
    <s v="uifsm"/>
    <s v="Primary"/>
    <n v="10166"/>
    <n v="543965"/>
    <n v="16128.71"/>
    <x v="0"/>
  </r>
  <r>
    <x v="5"/>
    <s v="V3.1"/>
    <d v="2020-07-15T00:00:00"/>
    <n v="3023500"/>
    <x v="5"/>
    <x v="0"/>
    <n v="47588"/>
    <s v="FY20/21"/>
    <m/>
    <s v="10166/543965"/>
    <n v="400023"/>
    <s v="I18"/>
    <s v="UIFSM"/>
    <s v="uifsm"/>
    <s v="Primary"/>
    <n v="10166"/>
    <n v="543965"/>
    <n v="23687.709999999995"/>
    <x v="0"/>
  </r>
  <r>
    <x v="5"/>
    <s v="V3.1"/>
    <d v="2020-07-15T00:00:00"/>
    <n v="3022002"/>
    <x v="7"/>
    <x v="0"/>
    <n v="56905"/>
    <s v="FY20/21"/>
    <m/>
    <s v="10166/543965"/>
    <n v="400005"/>
    <s v="I18"/>
    <s v="UIFSM"/>
    <s v="uifsm"/>
    <s v="Primary"/>
    <n v="10166"/>
    <n v="543965"/>
    <n v="33079.910000000003"/>
    <x v="1"/>
  </r>
  <r>
    <x v="5"/>
    <s v="V3.1"/>
    <d v="2020-07-15T00:00:00"/>
    <n v="3022079"/>
    <x v="8"/>
    <x v="0"/>
    <n v="78629"/>
    <s v="FY20/21"/>
    <m/>
    <s v="10166/543965"/>
    <n v="400070"/>
    <s v="I18"/>
    <s v="UIFSM"/>
    <s v="uifsm"/>
    <s v="Primary"/>
    <n v="10166"/>
    <n v="543965"/>
    <n v="45484.09"/>
    <x v="0"/>
  </r>
  <r>
    <x v="5"/>
    <s v="V3.1"/>
    <d v="2020-07-15T00:00:00"/>
    <n v="3023524"/>
    <x v="9"/>
    <x v="0"/>
    <n v="33388"/>
    <s v="FY20/21"/>
    <m/>
    <s v="10166/543965"/>
    <n v="400150"/>
    <s v="I18"/>
    <s v="UIFSM"/>
    <s v="uifsm"/>
    <s v="Primary"/>
    <n v="10166"/>
    <n v="543965"/>
    <n v="17126.620000000003"/>
    <x v="0"/>
  </r>
  <r>
    <x v="5"/>
    <s v="V3.1"/>
    <d v="2020-07-15T00:00:00"/>
    <n v="3022003"/>
    <x v="10"/>
    <x v="0"/>
    <n v="37335"/>
    <s v="FY20/21"/>
    <m/>
    <s v="10166/543965"/>
    <n v="400051"/>
    <s v="I18"/>
    <s v="UIFSM"/>
    <s v="uifsm"/>
    <s v="Primary"/>
    <n v="10166"/>
    <n v="543965"/>
    <n v="22594.379999999997"/>
    <x v="1"/>
  </r>
  <r>
    <x v="5"/>
    <s v="V3.1"/>
    <d v="2020-07-15T00:00:00"/>
    <n v="3023511"/>
    <x v="11"/>
    <x v="0"/>
    <n v="48421"/>
    <s v="FY20/21"/>
    <m/>
    <s v="10166/543965"/>
    <n v="400024"/>
    <s v="I18"/>
    <s v="UIFSM"/>
    <s v="uifsm"/>
    <s v="Primary"/>
    <n v="10166"/>
    <n v="543965"/>
    <n v="26789.62"/>
    <x v="0"/>
  </r>
  <r>
    <x v="5"/>
    <s v="V3.1"/>
    <d v="2020-07-15T00:00:00"/>
    <n v="3022008"/>
    <x v="12"/>
    <x v="0"/>
    <n v="100632"/>
    <s v="FY20/21"/>
    <m/>
    <s v="10166/543965"/>
    <n v="400057"/>
    <s v="I18"/>
    <s v="UIFSM"/>
    <s v="uifsm"/>
    <s v="Primary"/>
    <n v="10166"/>
    <n v="543965"/>
    <n v="57562.14"/>
    <x v="1"/>
  </r>
  <r>
    <x v="5"/>
    <s v="V3.1"/>
    <d v="2020-07-15T00:00:00"/>
    <n v="3022009"/>
    <x v="14"/>
    <x v="0"/>
    <n v="46941"/>
    <s v="FY20/21"/>
    <m/>
    <s v="10166/543965"/>
    <n v="400061"/>
    <s v="I18"/>
    <s v="UIFSM"/>
    <s v="uifsm"/>
    <s v="Primary"/>
    <n v="10166"/>
    <n v="543965"/>
    <n v="22603.14"/>
    <x v="0"/>
  </r>
  <r>
    <x v="5"/>
    <s v="V3.1"/>
    <d v="2020-07-15T00:00:00"/>
    <n v="3022067"/>
    <x v="15"/>
    <x v="0"/>
    <n v="31200"/>
    <s v="FY20/21"/>
    <m/>
    <s v="10166/543965"/>
    <n v="400065"/>
    <s v="I18"/>
    <s v="UIFSM"/>
    <s v="uifsm"/>
    <s v="Primary"/>
    <n v="10166"/>
    <n v="543965"/>
    <n v="22636.620000000003"/>
    <x v="1"/>
  </r>
  <r>
    <x v="5"/>
    <s v="V3.1"/>
    <d v="2020-07-15T00:00:00"/>
    <n v="3023302"/>
    <x v="16"/>
    <x v="0"/>
    <n v="39027"/>
    <s v="FY20/21"/>
    <m/>
    <s v="10166/543965"/>
    <n v="400039"/>
    <s v="I18"/>
    <s v="UIFSM"/>
    <s v="uifsm"/>
    <s v="Primary"/>
    <n v="10166"/>
    <n v="543965"/>
    <n v="24017.759999999998"/>
    <x v="1"/>
  </r>
  <r>
    <x v="5"/>
    <s v="V3.1"/>
    <d v="2020-07-15T00:00:00"/>
    <n v="3022011"/>
    <x v="17"/>
    <x v="0"/>
    <n v="31274"/>
    <s v="FY20/21"/>
    <m/>
    <s v="10166/543965"/>
    <n v="400020"/>
    <s v="I18"/>
    <s v="UIFSM"/>
    <s v="uifsm"/>
    <s v="Primary"/>
    <n v="10166"/>
    <n v="543965"/>
    <n v="16113.38"/>
    <x v="1"/>
  </r>
  <r>
    <x v="5"/>
    <s v="V3.1"/>
    <d v="2020-07-15T00:00:00"/>
    <n v="3022014"/>
    <x v="18"/>
    <x v="0"/>
    <n v="90156"/>
    <s v="FY20/21"/>
    <m/>
    <s v="10166/543965"/>
    <n v="400050"/>
    <s v="I18"/>
    <s v="UIFSM"/>
    <s v="uifsm"/>
    <s v="Primary"/>
    <n v="10166"/>
    <n v="543965"/>
    <n v="50859.71"/>
    <x v="1"/>
  </r>
  <r>
    <x v="5"/>
    <s v="V3.1"/>
    <d v="2020-07-15T00:00:00"/>
    <n v="3022015"/>
    <x v="19"/>
    <x v="0"/>
    <n v="27565"/>
    <s v="FY20/21"/>
    <m/>
    <s v="10166/543965"/>
    <n v="400059"/>
    <s v="I18"/>
    <s v="UIFSM"/>
    <s v="uifsm"/>
    <s v="Primary"/>
    <n v="10166"/>
    <n v="543965"/>
    <n v="16001.140000000001"/>
    <x v="0"/>
  </r>
  <r>
    <x v="5"/>
    <s v="V3.1"/>
    <d v="2020-07-15T00:00:00"/>
    <n v="3022016"/>
    <x v="20"/>
    <x v="0"/>
    <n v="36002"/>
    <s v="FY20/21"/>
    <m/>
    <s v="10166/543965"/>
    <n v="400049"/>
    <s v="I18"/>
    <s v="UIFSM"/>
    <s v="uifsm"/>
    <s v="Primary"/>
    <n v="10166"/>
    <n v="543965"/>
    <n v="17698.290000000005"/>
    <x v="1"/>
  </r>
  <r>
    <x v="5"/>
    <s v="V3.1"/>
    <d v="2020-07-15T00:00:00"/>
    <n v="3022017"/>
    <x v="21"/>
    <x v="0"/>
    <n v="60452"/>
    <s v="FY20/21"/>
    <m/>
    <s v="10166/543965"/>
    <n v="400080"/>
    <s v="I18"/>
    <s v="UIFSM"/>
    <s v="uifsm"/>
    <s v="Primary"/>
    <n v="10166"/>
    <n v="543965"/>
    <n v="34215.379999999997"/>
    <x v="1"/>
  </r>
  <r>
    <x v="5"/>
    <s v="V3.1"/>
    <d v="2020-07-15T00:00:00"/>
    <n v="3022073"/>
    <x v="22"/>
    <x v="0"/>
    <n v="96991"/>
    <s v="FY20/21"/>
    <m/>
    <s v="10166/543965"/>
    <n v="400105"/>
    <s v="I18"/>
    <s v="UIFSM"/>
    <s v="uifsm"/>
    <s v="Primary"/>
    <n v="10166"/>
    <n v="543965"/>
    <n v="58593.760000000002"/>
    <x v="1"/>
  </r>
  <r>
    <x v="5"/>
    <s v="V3.1"/>
    <d v="2020-07-15T00:00:00"/>
    <n v="3022019"/>
    <x v="23"/>
    <x v="0"/>
    <n v="69774"/>
    <s v="FY20/21"/>
    <m/>
    <s v="10166/543965"/>
    <n v="400036"/>
    <s v="I18"/>
    <s v="UIFSM"/>
    <s v="uifsm"/>
    <s v="Primary"/>
    <n v="10166"/>
    <n v="543965"/>
    <n v="30351.239999999998"/>
    <x v="0"/>
  </r>
  <r>
    <x v="5"/>
    <s v="V3.1"/>
    <d v="2020-07-15T00:00:00"/>
    <n v="3022021"/>
    <x v="24"/>
    <x v="0"/>
    <n v="50768"/>
    <s v="FY20/21"/>
    <m/>
    <s v="10166/543965"/>
    <n v="400042"/>
    <s v="I18"/>
    <s v="UIFSM"/>
    <s v="uifsm"/>
    <s v="Primary"/>
    <n v="10166"/>
    <n v="543965"/>
    <n v="23589.860000000004"/>
    <x v="1"/>
  </r>
  <r>
    <x v="5"/>
    <s v="V3.1"/>
    <d v="2020-07-15T00:00:00"/>
    <n v="3022023"/>
    <x v="25"/>
    <x v="0"/>
    <n v="48110"/>
    <s v="FY20/21"/>
    <m/>
    <s v="10166/543965"/>
    <n v="400159"/>
    <s v="I18"/>
    <s v="UIFSM"/>
    <s v="uifsm"/>
    <s v="Primary"/>
    <n v="10166"/>
    <n v="543965"/>
    <n v="21091.53"/>
    <x v="1"/>
  </r>
  <r>
    <x v="5"/>
    <s v="V3.1"/>
    <d v="2020-07-15T00:00:00"/>
    <n v="3022024"/>
    <x v="26"/>
    <x v="0"/>
    <n v="25442"/>
    <s v="FY20/21"/>
    <m/>
    <s v="10166/543965"/>
    <n v="400047"/>
    <s v="I18"/>
    <s v="UIFSM"/>
    <s v="uifsm"/>
    <s v="Primary"/>
    <n v="10166"/>
    <n v="543965"/>
    <n v="12928.759999999998"/>
    <x v="0"/>
  </r>
  <r>
    <x v="5"/>
    <s v="V3.1"/>
    <d v="2020-07-15T00:00:00"/>
    <n v="3022025"/>
    <x v="27"/>
    <x v="0"/>
    <n v="54924"/>
    <s v="FY20/21"/>
    <m/>
    <s v="10166/543965"/>
    <n v="400001"/>
    <s v="I18"/>
    <s v="UIFSM"/>
    <s v="uifsm"/>
    <s v="Primary"/>
    <n v="10166"/>
    <n v="543965"/>
    <n v="26510.76"/>
    <x v="1"/>
  </r>
  <r>
    <x v="5"/>
    <s v="V3.1"/>
    <d v="2020-07-15T00:00:00"/>
    <n v="3022026"/>
    <x v="28"/>
    <x v="0"/>
    <n v="70620"/>
    <s v="FY20/21"/>
    <m/>
    <s v="10166/543965"/>
    <n v="400082"/>
    <s v="I18"/>
    <s v="UIFSM"/>
    <s v="uifsm"/>
    <s v="Primary"/>
    <n v="10166"/>
    <n v="543965"/>
    <n v="40416.47"/>
    <x v="0"/>
  </r>
  <r>
    <x v="5"/>
    <s v="V3.1"/>
    <d v="2020-07-15T00:00:00"/>
    <n v="3022028"/>
    <x v="29"/>
    <x v="0"/>
    <n v="80161"/>
    <s v="FY20/21"/>
    <m/>
    <s v="10166/543965"/>
    <n v="400067"/>
    <s v="I18"/>
    <s v="UIFSM"/>
    <s v="uifsm"/>
    <s v="Primary"/>
    <n v="10166"/>
    <n v="543965"/>
    <n v="42242.86"/>
    <x v="1"/>
  </r>
  <r>
    <x v="5"/>
    <s v="V3.1"/>
    <d v="2020-07-15T00:00:00"/>
    <n v="3022029"/>
    <x v="31"/>
    <x v="0"/>
    <n v="50068"/>
    <s v="FY20/21"/>
    <m/>
    <s v="10166/543965"/>
    <n v="400035"/>
    <s v="I18"/>
    <s v="UIFSM"/>
    <s v="uifsm"/>
    <s v="Primary"/>
    <n v="10166"/>
    <n v="543965"/>
    <n v="26579.38"/>
    <x v="0"/>
  </r>
  <r>
    <x v="5"/>
    <s v="V3.1"/>
    <d v="2020-07-15T00:00:00"/>
    <n v="3023516"/>
    <x v="32"/>
    <x v="0"/>
    <n v="30832"/>
    <s v="FY20/21"/>
    <m/>
    <s v="10166/543965"/>
    <n v="400108"/>
    <s v="I18"/>
    <s v="UIFSM"/>
    <s v="uifsm"/>
    <s v="Primary"/>
    <n v="10166"/>
    <n v="543965"/>
    <n v="17050"/>
    <x v="0"/>
  </r>
  <r>
    <x v="5"/>
    <s v="V3.1"/>
    <d v="2020-07-15T00:00:00"/>
    <n v="3022031"/>
    <x v="33"/>
    <x v="0"/>
    <n v="22234"/>
    <s v="FY20/21"/>
    <m/>
    <s v="10166/543965"/>
    <n v="400026"/>
    <s v="I18"/>
    <s v="UIFSM"/>
    <s v="uifsm"/>
    <s v="Primary"/>
    <n v="10166"/>
    <n v="543965"/>
    <n v="12611.859999999999"/>
    <x v="0"/>
  </r>
  <r>
    <x v="5"/>
    <s v="V3.1"/>
    <d v="2020-07-15T00:00:00"/>
    <n v="3022032"/>
    <x v="34"/>
    <x v="0"/>
    <n v="71776"/>
    <s v="FY20/21"/>
    <m/>
    <s v="10166/543965"/>
    <n v="400084"/>
    <s v="I18"/>
    <s v="UIFSM"/>
    <s v="uifsm"/>
    <s v="Primary"/>
    <n v="10166"/>
    <n v="543965"/>
    <n v="41118.759999999995"/>
    <x v="0"/>
  </r>
  <r>
    <x v="5"/>
    <s v="V3.1"/>
    <d v="2020-07-15T00:00:00"/>
    <n v="3023304"/>
    <x v="35"/>
    <x v="0"/>
    <n v="27860"/>
    <s v="FY20/21"/>
    <m/>
    <s v="10166/543965"/>
    <n v="400008"/>
    <s v="I18"/>
    <s v="UIFSM"/>
    <s v="uifsm"/>
    <s v="Primary"/>
    <n v="10166"/>
    <n v="543965"/>
    <n v="13716.140000000001"/>
    <x v="1"/>
  </r>
  <r>
    <x v="5"/>
    <s v="V3.1"/>
    <d v="2020-07-15T00:00:00"/>
    <n v="3022036"/>
    <x v="36"/>
    <x v="0"/>
    <n v="22827"/>
    <s v="FY20/21"/>
    <m/>
    <s v="10166/543965"/>
    <n v="400046"/>
    <s v="I18"/>
    <s v="UIFSM"/>
    <s v="uifsm"/>
    <s v="Primary"/>
    <n v="10166"/>
    <n v="543965"/>
    <n v="12296.53"/>
    <x v="0"/>
  </r>
  <r>
    <x v="5"/>
    <s v="V3.1"/>
    <d v="2020-07-15T00:00:00"/>
    <n v="3022037"/>
    <x v="37"/>
    <x v="0"/>
    <n v="26748"/>
    <s v="FY20/21"/>
    <m/>
    <s v="10166/543965"/>
    <n v="400030"/>
    <s v="I18"/>
    <s v="UIFSM"/>
    <s v="uifsm"/>
    <s v="Primary"/>
    <n v="10166"/>
    <n v="543965"/>
    <n v="14646.47"/>
    <x v="1"/>
  </r>
  <r>
    <x v="5"/>
    <s v="V3.1"/>
    <d v="2020-07-15T00:00:00"/>
    <n v="3023523"/>
    <x v="38"/>
    <x v="0"/>
    <n v="88436"/>
    <s v="FY20/21"/>
    <m/>
    <s v="10166/543965"/>
    <n v="400130"/>
    <s v="I18"/>
    <s v="UIFSM"/>
    <s v="uifsm"/>
    <s v="Primary"/>
    <n v="10166"/>
    <n v="543965"/>
    <n v="42492.14"/>
    <x v="1"/>
  </r>
  <r>
    <x v="5"/>
    <s v="V3.1"/>
    <d v="2020-07-15T00:00:00"/>
    <n v="3025948"/>
    <x v="39"/>
    <x v="0"/>
    <n v="35859"/>
    <s v="FY20/21"/>
    <m/>
    <s v="10166/543965"/>
    <n v="400112"/>
    <s v="I18"/>
    <s v="UIFSM"/>
    <s v="uifsm"/>
    <s v="Primary"/>
    <n v="10166"/>
    <n v="543965"/>
    <n v="20429.29"/>
    <x v="1"/>
  </r>
  <r>
    <x v="5"/>
    <s v="V3.1"/>
    <d v="2020-07-15T00:00:00"/>
    <n v="3025949"/>
    <x v="40"/>
    <x v="0"/>
    <n v="68972"/>
    <s v="FY20/21"/>
    <m/>
    <s v="10166/543965"/>
    <n v="400110"/>
    <s v="I18"/>
    <s v="UIFSM"/>
    <s v="uifsm"/>
    <s v="Primary"/>
    <n v="10166"/>
    <n v="543965"/>
    <n v="36566.47"/>
    <x v="1"/>
  </r>
  <r>
    <x v="5"/>
    <s v="V3.1"/>
    <d v="2020-07-15T00:00:00"/>
    <n v="3023513"/>
    <x v="41"/>
    <x v="0"/>
    <n v="60408"/>
    <s v="FY20/21"/>
    <m/>
    <s v="10166/543965"/>
    <n v="400007"/>
    <s v="I18"/>
    <s v="UIFSM"/>
    <s v="uifsm"/>
    <s v="Primary"/>
    <n v="10166"/>
    <n v="543965"/>
    <n v="32759.089999999997"/>
    <x v="1"/>
  </r>
  <r>
    <x v="5"/>
    <s v="V3.1"/>
    <d v="2020-07-15T00:00:00"/>
    <n v="3023305"/>
    <x v="42"/>
    <x v="0"/>
    <n v="21808"/>
    <s v="FY20/21"/>
    <m/>
    <s v="10166/543965"/>
    <n v="400086"/>
    <s v="I18"/>
    <s v="UIFSM"/>
    <s v="uifsm"/>
    <s v="Primary"/>
    <n v="10166"/>
    <n v="543965"/>
    <n v="9353.3799999999992"/>
    <x v="1"/>
  </r>
  <r>
    <x v="5"/>
    <s v="V3.1"/>
    <d v="2020-07-15T00:00:00"/>
    <n v="3022042"/>
    <x v="43"/>
    <x v="0"/>
    <n v="68412"/>
    <s v="FY20/21"/>
    <m/>
    <s v="10166/543965"/>
    <n v="400048"/>
    <s v="I18"/>
    <s v="UIFSM"/>
    <s v="uifsm"/>
    <s v="Primary"/>
    <n v="10166"/>
    <n v="543965"/>
    <n v="36216.47"/>
    <x v="1"/>
  </r>
  <r>
    <x v="5"/>
    <s v="V3.1"/>
    <d v="2020-07-15T00:00:00"/>
    <n v="3022044"/>
    <x v="44"/>
    <x v="0"/>
    <n v="125041"/>
    <s v="FY20/21"/>
    <m/>
    <s v="10166/543965"/>
    <n v="400087"/>
    <s v="I18"/>
    <s v="UIFSM"/>
    <s v="uifsm"/>
    <s v="Primary"/>
    <n v="10166"/>
    <n v="543965"/>
    <n v="62053.91"/>
    <x v="1"/>
  </r>
  <r>
    <x v="5"/>
    <s v="V3.1"/>
    <d v="2020-07-15T00:00:00"/>
    <n v="3022053"/>
    <x v="46"/>
    <x v="0"/>
    <n v="43482"/>
    <s v="FY20/21"/>
    <m/>
    <s v="10166/543965"/>
    <n v="158733"/>
    <s v="I18"/>
    <s v="UIFSM"/>
    <s v="uifsm"/>
    <s v="Primary"/>
    <n v="10166"/>
    <n v="543965"/>
    <n v="29909.53"/>
    <x v="1"/>
  </r>
  <r>
    <x v="5"/>
    <s v="V3.1"/>
    <d v="2020-07-15T00:00:00"/>
    <n v="3022045"/>
    <x v="47"/>
    <x v="0"/>
    <n v="29781"/>
    <s v="FY20/21"/>
    <m/>
    <s v="10166/543965"/>
    <n v="400089"/>
    <s v="I18"/>
    <s v="UIFSM"/>
    <s v="uifsm"/>
    <s v="Primary"/>
    <n v="10166"/>
    <n v="543965"/>
    <n v="18435.47"/>
    <x v="0"/>
  </r>
  <r>
    <x v="5"/>
    <s v="V3.1"/>
    <d v="2020-07-15T00:00:00"/>
    <n v="3022077"/>
    <x v="48"/>
    <x v="0"/>
    <n v="100632"/>
    <s v="FY20/21"/>
    <m/>
    <s v="10166/543965"/>
    <n v="400113"/>
    <s v="I18"/>
    <s v="UIFSM"/>
    <s v="uifsm"/>
    <s v="Primary"/>
    <n v="10166"/>
    <n v="543965"/>
    <n v="57856.14"/>
    <x v="0"/>
  </r>
  <r>
    <x v="5"/>
    <s v="V3.1"/>
    <d v="2020-07-15T00:00:00"/>
    <n v="3025201"/>
    <x v="49"/>
    <x v="0"/>
    <n v="45306"/>
    <s v="FY20/21"/>
    <m/>
    <s v="10166/543965"/>
    <n v="400021"/>
    <s v="I18"/>
    <s v="UIFSM"/>
    <s v="uifsm"/>
    <s v="Primary"/>
    <n v="10166"/>
    <n v="543965"/>
    <n v="25834.14"/>
    <x v="1"/>
  </r>
  <r>
    <x v="5"/>
    <s v="V3.1"/>
    <d v="2020-07-15T00:00:00"/>
    <n v="3023501"/>
    <x v="50"/>
    <x v="0"/>
    <n v="28243"/>
    <s v="FY20/21"/>
    <m/>
    <s v="10166/543965"/>
    <n v="400003"/>
    <s v="I18"/>
    <s v="UIFSM"/>
    <s v="uifsm"/>
    <s v="Primary"/>
    <n v="10166"/>
    <n v="543965"/>
    <n v="14460.53"/>
    <x v="0"/>
  </r>
  <r>
    <x v="5"/>
    <s v="V3.1"/>
    <d v="2020-07-15T00:00:00"/>
    <n v="3022078"/>
    <x v="51"/>
    <x v="0"/>
    <n v="34142"/>
    <s v="FY20/21"/>
    <m/>
    <s v="10166/543965"/>
    <n v="400014"/>
    <s v="I18"/>
    <s v="UIFSM"/>
    <s v="uifsm"/>
    <s v="Primary"/>
    <n v="10166"/>
    <n v="543965"/>
    <n v="7904.9100000000035"/>
    <x v="1"/>
  </r>
  <r>
    <x v="5"/>
    <s v="V3.1"/>
    <d v="2020-07-15T00:00:00"/>
    <n v="3022071"/>
    <x v="52"/>
    <x v="0"/>
    <n v="46658"/>
    <s v="FY20/21"/>
    <m/>
    <s v="10166/543965"/>
    <n v="400010"/>
    <s v="I18"/>
    <s v="UIFSM"/>
    <s v="uifsm"/>
    <s v="Primary"/>
    <n v="10166"/>
    <n v="543965"/>
    <n v="19849.53"/>
    <x v="1"/>
  </r>
  <r>
    <x v="5"/>
    <s v="V3.1"/>
    <d v="2020-07-15T00:00:00"/>
    <n v="3023512"/>
    <x v="54"/>
    <x v="0"/>
    <n v="61685"/>
    <s v="FY20/21"/>
    <m/>
    <s v="10166/543965"/>
    <n v="400093"/>
    <s v="I18"/>
    <s v="UIFSM"/>
    <s v="uifsm"/>
    <s v="Primary"/>
    <n v="10166"/>
    <n v="543965"/>
    <n v="27178.53"/>
    <x v="1"/>
  </r>
  <r>
    <x v="5"/>
    <s v="V3.1"/>
    <d v="2020-07-15T00:00:00"/>
    <n v="3023510"/>
    <x v="55"/>
    <x v="0"/>
    <n v="52214"/>
    <s v="FY20/21"/>
    <m/>
    <s v="10166/543965"/>
    <n v="400071"/>
    <s v="I18"/>
    <s v="UIFSM"/>
    <s v="uifsm"/>
    <s v="Primary"/>
    <n v="10166"/>
    <n v="543965"/>
    <n v="26321.709999999995"/>
    <x v="1"/>
  </r>
  <r>
    <x v="5"/>
    <s v="V3.1"/>
    <d v="2020-07-15T00:00:00"/>
    <n v="3023502"/>
    <x v="56"/>
    <x v="0"/>
    <n v="49624"/>
    <s v="FY20/21"/>
    <m/>
    <s v="10166/543965"/>
    <n v="400096"/>
    <s v="I18"/>
    <s v="UIFSM"/>
    <s v="uifsm"/>
    <s v="Primary"/>
    <n v="10166"/>
    <n v="543965"/>
    <n v="23025.53"/>
    <x v="1"/>
  </r>
  <r>
    <x v="5"/>
    <s v="V3.1"/>
    <d v="2020-07-15T00:00:00"/>
    <n v="3023315"/>
    <x v="57"/>
    <x v="0"/>
    <n v="36978"/>
    <s v="FY20/21"/>
    <m/>
    <s v="10166/543965"/>
    <n v="400062"/>
    <s v="I18"/>
    <s v="UIFSM"/>
    <s v="uifsm"/>
    <s v="Primary"/>
    <n v="10166"/>
    <n v="543965"/>
    <n v="18245.53"/>
    <x v="1"/>
  </r>
  <r>
    <x v="5"/>
    <s v="V3.1"/>
    <d v="2020-07-15T00:00:00"/>
    <n v="3023504"/>
    <x v="58"/>
    <x v="0"/>
    <n v="71394"/>
    <s v="FY20/21"/>
    <m/>
    <s v="10166/543965"/>
    <n v="400064"/>
    <s v="I18"/>
    <s v="UIFSM"/>
    <s v="uifsm"/>
    <s v="Primary"/>
    <n v="10166"/>
    <n v="543965"/>
    <n v="40963.86"/>
    <x v="0"/>
  </r>
  <r>
    <x v="5"/>
    <s v="V3.1"/>
    <d v="2020-07-15T00:00:00"/>
    <n v="3023309"/>
    <x v="59"/>
    <x v="0"/>
    <n v="30975"/>
    <s v="FY20/21"/>
    <m/>
    <s v="10166/543965"/>
    <n v="400098"/>
    <s v="I18"/>
    <s v="UIFSM"/>
    <s v="uifsm"/>
    <s v="Primary"/>
    <n v="10166"/>
    <n v="543965"/>
    <n v="14788.859999999999"/>
    <x v="1"/>
  </r>
  <r>
    <x v="5"/>
    <s v="V3.1"/>
    <d v="2020-07-15T00:00:00"/>
    <n v="3023307"/>
    <x v="60"/>
    <x v="0"/>
    <n v="34585"/>
    <s v="FY20/21"/>
    <m/>
    <s v="10166/543965"/>
    <n v="400114"/>
    <s v="I18"/>
    <s v="UIFSM"/>
    <s v="uifsm"/>
    <s v="Primary"/>
    <n v="10166"/>
    <n v="543965"/>
    <n v="17970.53"/>
    <x v="1"/>
  </r>
  <r>
    <x v="5"/>
    <s v="V3.1"/>
    <d v="2020-07-15T00:00:00"/>
    <n v="3023509"/>
    <x v="61"/>
    <x v="0"/>
    <n v="70946"/>
    <s v="FY20/21"/>
    <m/>
    <s v="10166/543965"/>
    <n v="400066"/>
    <s v="I18"/>
    <s v="UIFSM"/>
    <s v="uifsm"/>
    <s v="Primary"/>
    <n v="10166"/>
    <n v="543965"/>
    <n v="33212.910000000003"/>
    <x v="1"/>
  </r>
  <r>
    <x v="5"/>
    <s v="V3.1"/>
    <d v="2020-07-15T00:00:00"/>
    <n v="3023311"/>
    <x v="62"/>
    <x v="0"/>
    <n v="63905"/>
    <s v="FY20/21"/>
    <m/>
    <s v="10166/543965"/>
    <n v="400058"/>
    <s v="I18"/>
    <s v="UIFSM"/>
    <s v="uifsm"/>
    <s v="Primary"/>
    <n v="10166"/>
    <n v="543965"/>
    <n v="34810.53"/>
    <x v="1"/>
  </r>
  <r>
    <x v="5"/>
    <s v="V3.1"/>
    <d v="2020-07-15T00:00:00"/>
    <n v="3023312"/>
    <x v="63"/>
    <x v="0"/>
    <n v="35536"/>
    <s v="FY20/21"/>
    <m/>
    <s v="10166/543965"/>
    <n v="400017"/>
    <s v="I18"/>
    <s v="UIFSM"/>
    <s v="uifsm"/>
    <s v="Primary"/>
    <n v="10166"/>
    <n v="543965"/>
    <n v="19594"/>
    <x v="1"/>
  </r>
  <r>
    <x v="5"/>
    <s v="V3.1"/>
    <d v="2020-07-15T00:00:00"/>
    <n v="3023314"/>
    <x v="64"/>
    <x v="0"/>
    <n v="25202"/>
    <s v="FY20/21"/>
    <m/>
    <s v="10166/543965"/>
    <n v="400094"/>
    <s v="I18"/>
    <s v="UIFSM"/>
    <s v="uifsm"/>
    <s v="Primary"/>
    <n v="10166"/>
    <n v="543965"/>
    <n v="10629.38"/>
    <x v="1"/>
  </r>
  <r>
    <x v="5"/>
    <s v="V3.1"/>
    <d v="2020-07-15T00:00:00"/>
    <n v="3023313"/>
    <x v="65"/>
    <x v="0"/>
    <n v="19439"/>
    <s v="FY20/21"/>
    <m/>
    <s v="10166/543965"/>
    <n v="400006"/>
    <s v="I18"/>
    <s v="UIFSM"/>
    <s v="uifsm"/>
    <s v="Primary"/>
    <n v="10166"/>
    <n v="543965"/>
    <n v="9589.2900000000009"/>
    <x v="1"/>
  </r>
  <r>
    <x v="5"/>
    <s v="V3.1"/>
    <d v="2020-07-15T00:00:00"/>
    <n v="3023507"/>
    <x v="66"/>
    <x v="0"/>
    <n v="26358"/>
    <s v="FY20/21"/>
    <m/>
    <s v="10166/543965"/>
    <n v="400037"/>
    <s v="I18"/>
    <s v="UIFSM"/>
    <s v="uifsm"/>
    <s v="Primary"/>
    <n v="10166"/>
    <n v="543965"/>
    <n v="15508.140000000001"/>
    <x v="1"/>
  </r>
  <r>
    <x v="5"/>
    <s v="V3.1"/>
    <d v="2020-07-15T00:00:00"/>
    <n v="3023506"/>
    <x v="67"/>
    <x v="0"/>
    <n v="37920"/>
    <s v="FY20/21"/>
    <m/>
    <s v="10166/543965"/>
    <n v="400009"/>
    <s v="I18"/>
    <s v="UIFSM"/>
    <s v="uifsm"/>
    <s v="Primary"/>
    <n v="10166"/>
    <n v="543965"/>
    <n v="20574.47"/>
    <x v="1"/>
  </r>
  <r>
    <x v="5"/>
    <s v="V3.1"/>
    <d v="2020-07-15T00:00:00"/>
    <n v="3022070"/>
    <x v="68"/>
    <x v="0"/>
    <n v="29561"/>
    <s v="FY20/21"/>
    <m/>
    <s v="10166/543965"/>
    <n v="400038"/>
    <s v="I18"/>
    <s v="UIFSM"/>
    <s v="uifsm"/>
    <s v="Primary"/>
    <n v="10166"/>
    <n v="543965"/>
    <n v="17728.09"/>
    <x v="1"/>
  </r>
  <r>
    <x v="5"/>
    <s v="V3.1"/>
    <d v="2020-07-15T00:00:00"/>
    <n v="3023316"/>
    <x v="69"/>
    <x v="0"/>
    <n v="38541"/>
    <s v="FY20/21"/>
    <m/>
    <s v="10166/543965"/>
    <n v="400100"/>
    <s v="I18"/>
    <s v="UIFSM"/>
    <s v="uifsm"/>
    <s v="Primary"/>
    <n v="10166"/>
    <n v="543965"/>
    <n v="22439.29"/>
    <x v="1"/>
  </r>
  <r>
    <x v="5"/>
    <s v="V3.1"/>
    <d v="2020-07-15T00:00:00"/>
    <n v="3022055"/>
    <x v="70"/>
    <x v="0"/>
    <n v="21642"/>
    <s v="FY20/21"/>
    <m/>
    <s v="10166/543965"/>
    <n v="400101"/>
    <s v="I18"/>
    <s v="UIFSM"/>
    <s v="uifsm"/>
    <s v="Primary"/>
    <n v="10166"/>
    <n v="543965"/>
    <n v="6120"/>
    <x v="0"/>
  </r>
  <r>
    <x v="5"/>
    <s v="V3.1"/>
    <d v="2020-07-15T00:00:00"/>
    <n v="3022057"/>
    <x v="71"/>
    <x v="0"/>
    <n v="31453"/>
    <s v="FY20/21"/>
    <m/>
    <s v="10166/543965"/>
    <n v="400053"/>
    <s v="I18"/>
    <s v="UIFSM"/>
    <s v="uifsm"/>
    <s v="Primary"/>
    <n v="10166"/>
    <n v="543965"/>
    <n v="10031.619999999999"/>
    <x v="1"/>
  </r>
  <r>
    <x v="5"/>
    <s v="V3.1"/>
    <d v="2020-07-15T00:00:00"/>
    <n v="3022076"/>
    <x v="72"/>
    <x v="0"/>
    <n v="39795"/>
    <s v="FY20/21"/>
    <m/>
    <s v="10166/543965"/>
    <n v="400111"/>
    <s v="I18"/>
    <s v="UIFSM"/>
    <s v="uifsm"/>
    <s v="Primary"/>
    <n v="10166"/>
    <n v="543965"/>
    <n v="19760.089999999997"/>
    <x v="1"/>
  </r>
  <r>
    <x v="5"/>
    <s v="V3.1"/>
    <d v="2020-07-15T00:00:00"/>
    <n v="3022060"/>
    <x v="73"/>
    <x v="0"/>
    <n v="60946"/>
    <s v="FY20/21"/>
    <m/>
    <s v="10166/543965"/>
    <n v="400011"/>
    <s v="I18"/>
    <s v="UIFSM"/>
    <s v="uifsm"/>
    <s v="Primary"/>
    <n v="10166"/>
    <n v="543965"/>
    <n v="35734"/>
    <x v="1"/>
  </r>
  <r>
    <x v="5"/>
    <s v="V3.1"/>
    <d v="2020-07-15T00:00:00"/>
    <n v="3023518"/>
    <x v="74"/>
    <x v="0"/>
    <n v="47233"/>
    <s v="FY20/21"/>
    <m/>
    <s v="10166/543965"/>
    <n v="400117"/>
    <s v="I18"/>
    <s v="UIFSM"/>
    <s v="uifsm"/>
    <s v="Primary"/>
    <n v="10166"/>
    <n v="543965"/>
    <n v="25239.759999999998"/>
    <x v="1"/>
  </r>
  <r>
    <x v="5"/>
    <s v="V3.1"/>
    <d v="2020-07-15T00:00:00"/>
    <n v="3022054"/>
    <x v="75"/>
    <x v="0"/>
    <n v="35153"/>
    <s v="FY20/21"/>
    <m/>
    <s v="10166/543965"/>
    <n v="400004"/>
    <s v="I18"/>
    <s v="UIFSM"/>
    <s v="uifsm"/>
    <s v="Primary"/>
    <n v="10166"/>
    <n v="543965"/>
    <n v="18025.759999999998"/>
    <x v="1"/>
  </r>
  <r>
    <x v="5"/>
    <s v="V3.1"/>
    <d v="2020-07-15T00:00:00"/>
    <n v="3027005"/>
    <x v="85"/>
    <x v="0"/>
    <n v="10526"/>
    <s v="FY20/21"/>
    <m/>
    <s v="10168/543965"/>
    <n v="400034"/>
    <s v="I18"/>
    <s v="UIFSM"/>
    <s v="uifsm"/>
    <s v="Special"/>
    <n v="10168"/>
    <n v="543965"/>
    <n v="5198"/>
    <x v="1"/>
  </r>
  <r>
    <x v="5"/>
    <s v="V3.1"/>
    <d v="2020-07-15T00:00:00"/>
    <n v="3027009"/>
    <x v="86"/>
    <x v="0"/>
    <n v="12914"/>
    <s v="FY20/21"/>
    <m/>
    <s v="10168/543965"/>
    <n v="400091"/>
    <s v="I18"/>
    <s v="UIFSM"/>
    <s v="uifsm"/>
    <s v="Special"/>
    <n v="10168"/>
    <n v="543965"/>
    <n v="9375.86"/>
    <x v="1"/>
  </r>
  <r>
    <x v="5"/>
    <s v="V3.1"/>
    <d v="2020-07-15T00:00:00"/>
    <n v="3023521"/>
    <x v="87"/>
    <x v="0"/>
    <n v="81483"/>
    <s v="FY20/21"/>
    <m/>
    <s v="11329/543965"/>
    <n v="400135"/>
    <s v="I18"/>
    <s v="UIFSM"/>
    <s v="uifsm"/>
    <s v="All through"/>
    <n v="11329"/>
    <n v="543965"/>
    <n v="49707.91"/>
    <x v="1"/>
  </r>
  <r>
    <x v="6"/>
    <m/>
    <m/>
    <n v="3023520"/>
    <x v="2"/>
    <x v="2"/>
    <n v="96667.510000000009"/>
    <s v="FY20/21"/>
    <m/>
    <m/>
    <m/>
    <m/>
    <s v="EHCP"/>
    <s v="EHCP"/>
    <m/>
    <m/>
    <m/>
    <n v="40642.973846153858"/>
    <x v="1"/>
  </r>
  <r>
    <x v="6"/>
    <m/>
    <m/>
    <n v="3023300"/>
    <x v="3"/>
    <x v="2"/>
    <n v="24412"/>
    <s v="FY20/21"/>
    <m/>
    <m/>
    <m/>
    <m/>
    <s v="EHCP"/>
    <s v="EHCP"/>
    <m/>
    <m/>
    <m/>
    <n v="7986.9669230769232"/>
    <x v="1"/>
  </r>
  <r>
    <x v="6"/>
    <m/>
    <m/>
    <n v="3023317"/>
    <x v="4"/>
    <x v="2"/>
    <n v="59815"/>
    <s v="FY20/21"/>
    <m/>
    <m/>
    <m/>
    <m/>
    <s v="EHCP"/>
    <s v="EHCP"/>
    <m/>
    <m/>
    <m/>
    <n v="18047.003076923083"/>
    <x v="0"/>
  </r>
  <r>
    <x v="6"/>
    <m/>
    <m/>
    <n v="3023317"/>
    <x v="4"/>
    <x v="2"/>
    <n v="6127.51"/>
    <s v="FY20/21"/>
    <m/>
    <m/>
    <m/>
    <m/>
    <s v="EHCP"/>
    <s v="EHCP"/>
    <m/>
    <m/>
    <m/>
    <n v="1908.9615384615392"/>
    <x v="0"/>
  </r>
  <r>
    <x v="6"/>
    <m/>
    <m/>
    <n v="3022020"/>
    <x v="91"/>
    <x v="1"/>
    <n v="35402"/>
    <s v="FY20/21"/>
    <m/>
    <m/>
    <m/>
    <m/>
    <s v="EHCP"/>
    <s v="EHCP"/>
    <m/>
    <m/>
    <m/>
    <m/>
    <x v="1"/>
  </r>
  <r>
    <x v="6"/>
    <m/>
    <m/>
    <n v="3023500"/>
    <x v="5"/>
    <x v="2"/>
    <n v="19127"/>
    <s v="FY20/21"/>
    <m/>
    <m/>
    <m/>
    <m/>
    <s v="EHCP"/>
    <s v="EHCP"/>
    <m/>
    <m/>
    <m/>
    <n v="5371.1261538461549"/>
    <x v="0"/>
  </r>
  <r>
    <x v="6"/>
    <m/>
    <m/>
    <n v="3023514"/>
    <x v="6"/>
    <x v="2"/>
    <n v="16275"/>
    <s v="FY20/21"/>
    <m/>
    <m/>
    <m/>
    <m/>
    <s v="EHCP"/>
    <s v="EHCP"/>
    <m/>
    <m/>
    <m/>
    <n v="5070.2884615384619"/>
    <x v="0"/>
  </r>
  <r>
    <x v="6"/>
    <m/>
    <m/>
    <n v="3024001"/>
    <x v="92"/>
    <x v="1"/>
    <n v="257194.49"/>
    <s v="FY20/21"/>
    <m/>
    <m/>
    <m/>
    <m/>
    <s v="EHCP"/>
    <s v="EHCP"/>
    <m/>
    <m/>
    <m/>
    <m/>
    <x v="1"/>
  </r>
  <r>
    <x v="6"/>
    <m/>
    <m/>
    <n v="3024013"/>
    <x v="93"/>
    <x v="1"/>
    <n v="48825"/>
    <s v="FY20/21"/>
    <m/>
    <m/>
    <m/>
    <m/>
    <s v="EHCP"/>
    <s v="EHCP"/>
    <m/>
    <m/>
    <m/>
    <m/>
    <x v="1"/>
  </r>
  <r>
    <x v="6"/>
    <m/>
    <m/>
    <n v="3025406"/>
    <x v="94"/>
    <x v="1"/>
    <n v="98232.91"/>
    <s v="FY20/21"/>
    <m/>
    <m/>
    <m/>
    <m/>
    <s v="EHCP"/>
    <s v="EHCP"/>
    <m/>
    <m/>
    <m/>
    <m/>
    <x v="1"/>
  </r>
  <r>
    <x v="6"/>
    <m/>
    <m/>
    <n v="3022050"/>
    <x v="95"/>
    <x v="1"/>
    <n v="23873.58"/>
    <s v="FY20/21"/>
    <m/>
    <m/>
    <m/>
    <m/>
    <s v="EHCP"/>
    <s v="EHCP"/>
    <m/>
    <m/>
    <m/>
    <m/>
    <x v="1"/>
  </r>
  <r>
    <x v="6"/>
    <m/>
    <m/>
    <n v="3022002"/>
    <x v="7"/>
    <x v="2"/>
    <n v="82214"/>
    <s v="FY20/21"/>
    <m/>
    <m/>
    <m/>
    <m/>
    <s v="EHCP"/>
    <s v="EHCP"/>
    <m/>
    <m/>
    <m/>
    <n v="-3212.1269230769203"/>
    <x v="1"/>
  </r>
  <r>
    <x v="6"/>
    <m/>
    <m/>
    <n v="3022002"/>
    <x v="7"/>
    <x v="2"/>
    <n v="6357.8585714285709"/>
    <s v="FY20/21"/>
    <m/>
    <m/>
    <m/>
    <m/>
    <s v="SEN Inclusion"/>
    <s v="SEN Inclusion"/>
    <m/>
    <m/>
    <m/>
    <n v="1521.5362637362632"/>
    <x v="1"/>
  </r>
  <r>
    <x v="6"/>
    <m/>
    <m/>
    <n v="3023524"/>
    <x v="9"/>
    <x v="2"/>
    <n v="51237.58"/>
    <s v="FY20/21"/>
    <m/>
    <m/>
    <m/>
    <m/>
    <s v="EHCP"/>
    <s v="EHCP"/>
    <m/>
    <m/>
    <m/>
    <n v="19731.973846153847"/>
    <x v="0"/>
  </r>
  <r>
    <x v="6"/>
    <m/>
    <m/>
    <n v="3023524"/>
    <x v="9"/>
    <x v="2"/>
    <n v="2487.86"/>
    <s v="FY20/21"/>
    <m/>
    <m/>
    <m/>
    <m/>
    <s v="SEN Inclusion"/>
    <s v="SEN Inclusion"/>
    <m/>
    <m/>
    <m/>
    <n v="595.38307692307706"/>
    <x v="0"/>
  </r>
  <r>
    <x v="6"/>
    <m/>
    <m/>
    <n v="3022003"/>
    <x v="10"/>
    <x v="2"/>
    <n v="81793"/>
    <s v="FY20/21"/>
    <m/>
    <m/>
    <m/>
    <m/>
    <s v="EHCP"/>
    <s v="EHCP"/>
    <m/>
    <m/>
    <m/>
    <n v="27862.825384615393"/>
    <x v="1"/>
  </r>
  <r>
    <x v="6"/>
    <m/>
    <m/>
    <n v="3025408"/>
    <x v="96"/>
    <x v="1"/>
    <n v="21918.080000000002"/>
    <s v="FY20/21"/>
    <m/>
    <m/>
    <m/>
    <m/>
    <s v="EHCP"/>
    <s v="EHCP"/>
    <m/>
    <m/>
    <m/>
    <m/>
    <x v="1"/>
  </r>
  <r>
    <x v="6"/>
    <m/>
    <m/>
    <n v="3023511"/>
    <x v="11"/>
    <x v="2"/>
    <n v="49245"/>
    <s v="FY20/21"/>
    <m/>
    <m/>
    <m/>
    <m/>
    <s v="EHCP"/>
    <s v="EHCP"/>
    <m/>
    <m/>
    <m/>
    <n v="16723.171538461538"/>
    <x v="0"/>
  </r>
  <r>
    <x v="6"/>
    <m/>
    <m/>
    <n v="3023519"/>
    <x v="97"/>
    <x v="1"/>
    <n v="427400.75"/>
    <s v="FY20/21"/>
    <m/>
    <m/>
    <m/>
    <m/>
    <s v="ARPs"/>
    <s v="ARPs"/>
    <m/>
    <m/>
    <m/>
    <m/>
    <x v="1"/>
  </r>
  <r>
    <x v="6"/>
    <m/>
    <m/>
    <n v="3023519"/>
    <x v="97"/>
    <x v="1"/>
    <n v="151774.08000000002"/>
    <s v="FY20/21"/>
    <m/>
    <m/>
    <m/>
    <m/>
    <s v="EHCP"/>
    <s v="EHCP"/>
    <m/>
    <m/>
    <m/>
    <m/>
    <x v="1"/>
  </r>
  <r>
    <x v="6"/>
    <m/>
    <m/>
    <n v="3023519"/>
    <x v="97"/>
    <x v="1"/>
    <n v="2553.13"/>
    <s v="FY20/21"/>
    <m/>
    <m/>
    <m/>
    <m/>
    <s v="EHCP"/>
    <s v="EHCP"/>
    <m/>
    <m/>
    <m/>
    <m/>
    <x v="1"/>
  </r>
  <r>
    <x v="6"/>
    <m/>
    <m/>
    <n v="3023519"/>
    <x v="97"/>
    <x v="1"/>
    <n v="7578.7585714285706"/>
    <s v="FY20/21"/>
    <m/>
    <m/>
    <m/>
    <m/>
    <s v="SEN Inclusion"/>
    <s v="SEN Inclusion"/>
    <m/>
    <m/>
    <m/>
    <m/>
    <x v="1"/>
  </r>
  <r>
    <x v="6"/>
    <m/>
    <m/>
    <n v="3021000"/>
    <x v="0"/>
    <x v="2"/>
    <n v="1044.2857142857142"/>
    <s v="FY20/21"/>
    <m/>
    <m/>
    <m/>
    <m/>
    <s v="SEN Inclusion"/>
    <s v="SEN Inclusion"/>
    <m/>
    <m/>
    <m/>
    <n v="249.91802197802193"/>
    <x v="0"/>
  </r>
  <r>
    <x v="6"/>
    <m/>
    <m/>
    <n v="3022008"/>
    <x v="12"/>
    <x v="2"/>
    <n v="130218.25"/>
    <s v="FY20/21"/>
    <m/>
    <m/>
    <m/>
    <m/>
    <s v="EHCP"/>
    <s v="EHCP"/>
    <m/>
    <m/>
    <m/>
    <n v="10324.40076923077"/>
    <x v="1"/>
  </r>
  <r>
    <x v="6"/>
    <m/>
    <m/>
    <n v="3022008"/>
    <x v="12"/>
    <x v="2"/>
    <n v="3711.8214285714298"/>
    <s v="FY20/21"/>
    <m/>
    <m/>
    <m/>
    <m/>
    <s v="SEN Inclusion"/>
    <s v="SEN Inclusion"/>
    <m/>
    <m/>
    <m/>
    <n v="888.30835164835207"/>
    <x v="1"/>
  </r>
  <r>
    <x v="6"/>
    <m/>
    <m/>
    <n v="3022007"/>
    <x v="13"/>
    <x v="2"/>
    <n v="96057"/>
    <s v="FY20/21"/>
    <m/>
    <m/>
    <m/>
    <m/>
    <s v="EHCP"/>
    <s v="EHCP"/>
    <m/>
    <m/>
    <m/>
    <n v="-1264.8000000000029"/>
    <x v="1"/>
  </r>
  <r>
    <x v="6"/>
    <m/>
    <m/>
    <n v="3022009"/>
    <x v="14"/>
    <x v="2"/>
    <n v="87078"/>
    <s v="FY20/21"/>
    <m/>
    <m/>
    <m/>
    <m/>
    <s v="EHCP"/>
    <s v="EHCP"/>
    <m/>
    <m/>
    <m/>
    <n v="26540.476153846157"/>
    <x v="0"/>
  </r>
  <r>
    <x v="6"/>
    <m/>
    <m/>
    <n v="3022009"/>
    <x v="14"/>
    <x v="2"/>
    <n v="2134.64"/>
    <s v="FY20/21"/>
    <m/>
    <m/>
    <m/>
    <m/>
    <s v="SEN Inclusion"/>
    <s v="SEN Inclusion"/>
    <m/>
    <m/>
    <m/>
    <n v="510.85846153846143"/>
    <x v="0"/>
  </r>
  <r>
    <x v="6"/>
    <m/>
    <m/>
    <n v="3022067"/>
    <x v="15"/>
    <x v="2"/>
    <n v="122500"/>
    <s v="FY20/21"/>
    <m/>
    <m/>
    <m/>
    <m/>
    <s v="ARPs"/>
    <s v="ARPs"/>
    <m/>
    <m/>
    <m/>
    <n v="38163.461538461546"/>
    <x v="1"/>
  </r>
  <r>
    <x v="6"/>
    <m/>
    <m/>
    <n v="3022067"/>
    <x v="15"/>
    <x v="2"/>
    <n v="40007.910000000003"/>
    <s v="FY20/21"/>
    <m/>
    <m/>
    <m/>
    <m/>
    <s v="EHCP"/>
    <s v="EHCP"/>
    <m/>
    <m/>
    <m/>
    <n v="12719.019230769232"/>
    <x v="1"/>
  </r>
  <r>
    <x v="6"/>
    <m/>
    <m/>
    <n v="3022010"/>
    <x v="98"/>
    <x v="1"/>
    <n v="221100"/>
    <s v="FY20/21"/>
    <m/>
    <m/>
    <m/>
    <m/>
    <s v="ARPs"/>
    <s v="ARPs"/>
    <m/>
    <m/>
    <m/>
    <m/>
    <x v="1"/>
  </r>
  <r>
    <x v="6"/>
    <m/>
    <m/>
    <n v="3022010"/>
    <x v="98"/>
    <x v="1"/>
    <n v="65520"/>
    <s v="FY20/21"/>
    <m/>
    <m/>
    <m/>
    <m/>
    <s v="EHCP"/>
    <s v="EHCP"/>
    <m/>
    <m/>
    <m/>
    <m/>
    <x v="1"/>
  </r>
  <r>
    <x v="6"/>
    <m/>
    <m/>
    <n v="3022010"/>
    <x v="98"/>
    <x v="1"/>
    <n v="2119.2857142857147"/>
    <s v="FY20/21"/>
    <m/>
    <m/>
    <m/>
    <m/>
    <s v="SEN Inclusion"/>
    <s v="SEN Inclusion"/>
    <m/>
    <m/>
    <m/>
    <m/>
    <x v="1"/>
  </r>
  <r>
    <x v="6"/>
    <m/>
    <m/>
    <n v="3023302"/>
    <x v="16"/>
    <x v="2"/>
    <n v="77159.33"/>
    <s v="FY20/21"/>
    <m/>
    <m/>
    <m/>
    <m/>
    <s v="EHCP"/>
    <s v="EHCP"/>
    <m/>
    <m/>
    <m/>
    <n v="4005.7184615384549"/>
    <x v="1"/>
  </r>
  <r>
    <x v="6"/>
    <m/>
    <m/>
    <n v="3023302"/>
    <x v="16"/>
    <x v="2"/>
    <n v="1221.7"/>
    <s v="FY20/21"/>
    <m/>
    <m/>
    <m/>
    <m/>
    <s v="EHCP"/>
    <s v="EHCP"/>
    <m/>
    <m/>
    <m/>
    <n v="-1129.5084615384615"/>
    <x v="1"/>
  </r>
  <r>
    <x v="6"/>
    <m/>
    <m/>
    <n v="3024211"/>
    <x v="99"/>
    <x v="1"/>
    <n v="101343"/>
    <s v="FY20/21"/>
    <m/>
    <m/>
    <m/>
    <m/>
    <s v="EHCP"/>
    <s v="EHCP"/>
    <m/>
    <m/>
    <m/>
    <m/>
    <x v="1"/>
  </r>
  <r>
    <x v="6"/>
    <m/>
    <m/>
    <n v="3022011"/>
    <x v="17"/>
    <x v="2"/>
    <n v="27265"/>
    <s v="FY20/21"/>
    <m/>
    <m/>
    <m/>
    <m/>
    <s v="EHCP"/>
    <s v="EHCP"/>
    <m/>
    <m/>
    <m/>
    <n v="10081.536153846151"/>
    <x v="1"/>
  </r>
  <r>
    <x v="6"/>
    <m/>
    <m/>
    <n v="3023522"/>
    <x v="100"/>
    <x v="1"/>
    <n v="55275"/>
    <s v="FY20/21"/>
    <m/>
    <m/>
    <m/>
    <m/>
    <s v="ARPs"/>
    <s v="ARPs"/>
    <m/>
    <m/>
    <m/>
    <m/>
    <x v="1"/>
  </r>
  <r>
    <x v="6"/>
    <m/>
    <m/>
    <n v="3023522"/>
    <x v="100"/>
    <x v="1"/>
    <n v="62525.32"/>
    <s v="FY20/21"/>
    <m/>
    <m/>
    <m/>
    <m/>
    <s v="EHCP"/>
    <s v="EHCP"/>
    <m/>
    <m/>
    <m/>
    <m/>
    <x v="1"/>
  </r>
  <r>
    <x v="6"/>
    <m/>
    <m/>
    <n v="3023522"/>
    <x v="100"/>
    <x v="1"/>
    <n v="4100.3571428571431"/>
    <s v="FY20/21"/>
    <m/>
    <m/>
    <m/>
    <m/>
    <s v="SEN Inclusion"/>
    <s v="SEN Inclusion"/>
    <m/>
    <m/>
    <m/>
    <m/>
    <x v="1"/>
  </r>
  <r>
    <x v="6"/>
    <m/>
    <m/>
    <n v="3022014"/>
    <x v="18"/>
    <x v="2"/>
    <n v="178704"/>
    <s v="FY20/21"/>
    <m/>
    <m/>
    <m/>
    <m/>
    <s v="ARPs"/>
    <s v="ARPs"/>
    <m/>
    <m/>
    <m/>
    <n v="-4751.8807692307964"/>
    <x v="1"/>
  </r>
  <r>
    <x v="6"/>
    <m/>
    <m/>
    <n v="3022014"/>
    <x v="18"/>
    <x v="2"/>
    <n v="112331"/>
    <s v="FY20/21"/>
    <m/>
    <m/>
    <m/>
    <m/>
    <s v="EHCP"/>
    <s v="EHCP"/>
    <m/>
    <m/>
    <m/>
    <n v="-7890.5230769230748"/>
    <x v="1"/>
  </r>
  <r>
    <x v="6"/>
    <m/>
    <m/>
    <n v="3022014"/>
    <x v="18"/>
    <x v="2"/>
    <n v="2533.9285714285716"/>
    <s v="FY20/21"/>
    <m/>
    <m/>
    <m/>
    <m/>
    <s v="SEN Inclusion"/>
    <s v="SEN Inclusion"/>
    <m/>
    <m/>
    <m/>
    <n v="606.40549450549463"/>
    <x v="1"/>
  </r>
  <r>
    <x v="6"/>
    <m/>
    <m/>
    <n v="3024215"/>
    <x v="101"/>
    <x v="1"/>
    <n v="304872"/>
    <s v="FY20/21"/>
    <m/>
    <m/>
    <m/>
    <m/>
    <s v="EHCP"/>
    <s v="EHCP"/>
    <m/>
    <m/>
    <m/>
    <m/>
    <x v="1"/>
  </r>
  <r>
    <x v="6"/>
    <m/>
    <m/>
    <n v="3022015"/>
    <x v="19"/>
    <x v="2"/>
    <n v="107058.84"/>
    <s v="FY20/21"/>
    <m/>
    <m/>
    <m/>
    <m/>
    <s v="ARPs"/>
    <s v="ARPs"/>
    <m/>
    <m/>
    <m/>
    <n v="32331.652307692304"/>
    <x v="0"/>
  </r>
  <r>
    <x v="6"/>
    <m/>
    <m/>
    <n v="3022015"/>
    <x v="19"/>
    <x v="2"/>
    <n v="34863.58"/>
    <s v="FY20/21"/>
    <m/>
    <m/>
    <m/>
    <m/>
    <s v="EHCP"/>
    <s v="EHCP"/>
    <m/>
    <m/>
    <m/>
    <n v="10518.533076923082"/>
    <x v="0"/>
  </r>
  <r>
    <x v="6"/>
    <m/>
    <m/>
    <n v="3022015"/>
    <x v="19"/>
    <x v="2"/>
    <n v="4594.495687203791"/>
    <s v="FY20/21"/>
    <m/>
    <m/>
    <m/>
    <m/>
    <s v="SEN Inclusion"/>
    <s v="SEN Inclusion"/>
    <m/>
    <m/>
    <m/>
    <n v="1099.5364710171343"/>
    <x v="0"/>
  </r>
  <r>
    <x v="6"/>
    <m/>
    <m/>
    <n v="3024210"/>
    <x v="102"/>
    <x v="1"/>
    <n v="98911"/>
    <s v="FY20/21"/>
    <m/>
    <m/>
    <m/>
    <m/>
    <s v="EHCP"/>
    <s v="EHCP"/>
    <m/>
    <m/>
    <m/>
    <m/>
    <x v="1"/>
  </r>
  <r>
    <x v="6"/>
    <m/>
    <m/>
    <n v="3022016"/>
    <x v="20"/>
    <x v="2"/>
    <n v="69917.83"/>
    <s v="FY20/21"/>
    <m/>
    <m/>
    <m/>
    <m/>
    <s v="EHCP"/>
    <s v="EHCP"/>
    <m/>
    <m/>
    <m/>
    <n v="20907.0476923077"/>
    <x v="1"/>
  </r>
  <r>
    <x v="6"/>
    <m/>
    <m/>
    <n v="3022017"/>
    <x v="21"/>
    <x v="2"/>
    <n v="31473.17"/>
    <s v="FY20/21"/>
    <m/>
    <m/>
    <m/>
    <m/>
    <s v="EHCP"/>
    <s v="EHCP"/>
    <m/>
    <m/>
    <m/>
    <n v="11058.198461538461"/>
    <x v="1"/>
  </r>
  <r>
    <x v="6"/>
    <m/>
    <m/>
    <n v="3022073"/>
    <x v="22"/>
    <x v="2"/>
    <n v="244633"/>
    <s v="FY20/21"/>
    <m/>
    <m/>
    <m/>
    <m/>
    <s v="EHCP"/>
    <s v="EHCP"/>
    <m/>
    <m/>
    <m/>
    <n v="-5260.4215384615236"/>
    <x v="1"/>
  </r>
  <r>
    <x v="6"/>
    <m/>
    <m/>
    <n v="3022019"/>
    <x v="23"/>
    <x v="2"/>
    <n v="17322.080000000002"/>
    <s v="FY20/21"/>
    <m/>
    <m/>
    <m/>
    <m/>
    <s v="EHCP"/>
    <s v="EHCP"/>
    <m/>
    <m/>
    <m/>
    <n v="6114.5061538461541"/>
    <x v="0"/>
  </r>
  <r>
    <x v="6"/>
    <m/>
    <m/>
    <n v="3022019"/>
    <x v="23"/>
    <x v="2"/>
    <n v="4468.9285714285706"/>
    <s v="FY20/21"/>
    <m/>
    <m/>
    <m/>
    <m/>
    <s v="SEN Inclusion"/>
    <s v="SEN Inclusion"/>
    <m/>
    <m/>
    <m/>
    <n v="1069.4824175824172"/>
    <x v="0"/>
  </r>
  <r>
    <x v="6"/>
    <m/>
    <m/>
    <n v="3022018"/>
    <x v="103"/>
    <x v="1"/>
    <n v="164066.83000000002"/>
    <s v="FY20/21"/>
    <m/>
    <m/>
    <m/>
    <m/>
    <s v="EHCP"/>
    <s v="EHCP"/>
    <m/>
    <m/>
    <m/>
    <m/>
    <x v="1"/>
  </r>
  <r>
    <x v="6"/>
    <m/>
    <m/>
    <n v="3022021"/>
    <x v="24"/>
    <x v="2"/>
    <n v="133890"/>
    <s v="FY20/21"/>
    <m/>
    <m/>
    <m/>
    <m/>
    <s v="EHCP"/>
    <s v="EHCP"/>
    <m/>
    <m/>
    <m/>
    <n v="-682.79538461538687"/>
    <x v="1"/>
  </r>
  <r>
    <x v="6"/>
    <m/>
    <m/>
    <n v="3024212"/>
    <x v="104"/>
    <x v="1"/>
    <n v="273489"/>
    <s v="FY20/21"/>
    <m/>
    <m/>
    <m/>
    <m/>
    <s v="EHCP"/>
    <s v="EHCP"/>
    <m/>
    <m/>
    <m/>
    <m/>
    <x v="1"/>
  </r>
  <r>
    <x v="6"/>
    <m/>
    <m/>
    <n v="3022023"/>
    <x v="25"/>
    <x v="2"/>
    <n v="84225"/>
    <s v="FY20/21"/>
    <m/>
    <m/>
    <m/>
    <m/>
    <s v="EHCP"/>
    <s v="EHCP"/>
    <m/>
    <m/>
    <m/>
    <n v="-15780.803076923066"/>
    <x v="1"/>
  </r>
  <r>
    <x v="6"/>
    <m/>
    <m/>
    <n v="3022023"/>
    <x v="25"/>
    <x v="2"/>
    <n v="2764.2857142857147"/>
    <s v="FY20/21"/>
    <m/>
    <m/>
    <m/>
    <m/>
    <s v="SEN Inclusion"/>
    <s v="SEN Inclusion"/>
    <m/>
    <m/>
    <m/>
    <n v="661.54417582417614"/>
    <x v="1"/>
  </r>
  <r>
    <x v="6"/>
    <m/>
    <m/>
    <n v="3022001"/>
    <x v="105"/>
    <x v="1"/>
    <n v="24833"/>
    <s v="FY20/21"/>
    <m/>
    <m/>
    <m/>
    <m/>
    <s v="EHCP"/>
    <s v="EHCP"/>
    <m/>
    <m/>
    <m/>
    <m/>
    <x v="1"/>
  </r>
  <r>
    <x v="6"/>
    <m/>
    <m/>
    <n v="3022024"/>
    <x v="26"/>
    <x v="2"/>
    <n v="96665"/>
    <s v="FY20/21"/>
    <m/>
    <m/>
    <m/>
    <m/>
    <s v="EHCP"/>
    <s v="EHCP"/>
    <m/>
    <m/>
    <m/>
    <n v="28324.995384615399"/>
    <x v="0"/>
  </r>
  <r>
    <x v="6"/>
    <m/>
    <m/>
    <n v="3022024"/>
    <x v="26"/>
    <x v="2"/>
    <n v="4056.51"/>
    <s v="FY20/21"/>
    <m/>
    <m/>
    <m/>
    <m/>
    <s v="EHCP"/>
    <s v="EHCP"/>
    <m/>
    <m/>
    <m/>
    <n v="1304.875384615385"/>
    <x v="0"/>
  </r>
  <r>
    <x v="6"/>
    <m/>
    <m/>
    <n v="3022024"/>
    <x v="26"/>
    <x v="2"/>
    <n v="7064.2871428571416"/>
    <s v="FY20/21"/>
    <m/>
    <m/>
    <m/>
    <m/>
    <s v="SEN Inclusion"/>
    <s v="SEN Inclusion"/>
    <m/>
    <m/>
    <m/>
    <n v="1690.600219780219"/>
    <x v="0"/>
  </r>
  <r>
    <x v="6"/>
    <m/>
    <m/>
    <n v="3025405"/>
    <x v="78"/>
    <x v="2"/>
    <n v="133473"/>
    <s v="FY20/21"/>
    <m/>
    <m/>
    <m/>
    <m/>
    <s v="EHCP"/>
    <s v="EHCP"/>
    <m/>
    <m/>
    <m/>
    <n v="1.3076923063636059E-2"/>
    <x v="1"/>
  </r>
  <r>
    <x v="6"/>
    <m/>
    <m/>
    <n v="3022025"/>
    <x v="27"/>
    <x v="2"/>
    <n v="55745.5"/>
    <s v="FY20/21"/>
    <m/>
    <m/>
    <m/>
    <m/>
    <s v="EHCP"/>
    <s v="EHCP"/>
    <m/>
    <m/>
    <m/>
    <n v="21246.932307692303"/>
    <x v="1"/>
  </r>
  <r>
    <x v="6"/>
    <m/>
    <m/>
    <n v="3024003"/>
    <x v="79"/>
    <x v="2"/>
    <n v="221714.90999999997"/>
    <s v="FY20/21"/>
    <m/>
    <m/>
    <m/>
    <m/>
    <s v="EHCP"/>
    <s v="EHCP"/>
    <m/>
    <m/>
    <m/>
    <n v="-4119.8315384615744"/>
    <x v="1"/>
  </r>
  <r>
    <x v="6"/>
    <m/>
    <m/>
    <n v="3022026"/>
    <x v="28"/>
    <x v="2"/>
    <n v="67066.83"/>
    <s v="FY20/21"/>
    <m/>
    <m/>
    <m/>
    <m/>
    <s v="EHCP"/>
    <s v="EHCP"/>
    <m/>
    <m/>
    <m/>
    <n v="21430.671538461545"/>
    <x v="0"/>
  </r>
  <r>
    <x v="6"/>
    <m/>
    <m/>
    <n v="3022026"/>
    <x v="28"/>
    <x v="2"/>
    <n v="2833.39"/>
    <s v="FY20/21"/>
    <m/>
    <m/>
    <m/>
    <m/>
    <s v="SEN Inclusion"/>
    <s v="SEN Inclusion"/>
    <m/>
    <m/>
    <m/>
    <n v="678.0784615384614"/>
    <x v="0"/>
  </r>
  <r>
    <x v="6"/>
    <m/>
    <m/>
    <n v="3022028"/>
    <x v="29"/>
    <x v="2"/>
    <n v="39981.17"/>
    <s v="FY20/21"/>
    <m/>
    <m/>
    <m/>
    <m/>
    <s v="EHCP"/>
    <s v="EHCP"/>
    <m/>
    <m/>
    <m/>
    <n v="12536.977692307695"/>
    <x v="1"/>
  </r>
  <r>
    <x v="6"/>
    <m/>
    <m/>
    <n v="3022027"/>
    <x v="30"/>
    <x v="2"/>
    <n v="37833"/>
    <s v="FY20/21"/>
    <m/>
    <m/>
    <m/>
    <m/>
    <s v="EHCP"/>
    <s v="EHCP"/>
    <m/>
    <m/>
    <m/>
    <n v="12610.634615384617"/>
    <x v="1"/>
  </r>
  <r>
    <x v="6"/>
    <m/>
    <m/>
    <n v="3022029"/>
    <x v="31"/>
    <x v="2"/>
    <n v="123321"/>
    <s v="FY20/21"/>
    <m/>
    <m/>
    <m/>
    <m/>
    <s v="EHCP"/>
    <s v="EHCP"/>
    <m/>
    <m/>
    <m/>
    <n v="36450.174615384603"/>
    <x v="0"/>
  </r>
  <r>
    <x v="6"/>
    <m/>
    <m/>
    <n v="3022029"/>
    <x v="31"/>
    <x v="2"/>
    <n v="7110.3514285714291"/>
    <s v="FY20/21"/>
    <m/>
    <m/>
    <m/>
    <m/>
    <s v="SEN Inclusion"/>
    <s v="SEN Inclusion"/>
    <m/>
    <m/>
    <m/>
    <n v="1701.62065934066"/>
    <x v="0"/>
  </r>
  <r>
    <x v="6"/>
    <m/>
    <m/>
    <n v="3022030"/>
    <x v="106"/>
    <x v="1"/>
    <n v="24894.92"/>
    <s v="FY20/21"/>
    <m/>
    <m/>
    <m/>
    <m/>
    <s v="EHCP"/>
    <s v="EHCP"/>
    <m/>
    <m/>
    <m/>
    <m/>
    <x v="1"/>
  </r>
  <r>
    <x v="6"/>
    <m/>
    <m/>
    <n v="3021001"/>
    <x v="0"/>
    <x v="2"/>
    <n v="2553.13"/>
    <s v="FY20/21"/>
    <m/>
    <m/>
    <m/>
    <m/>
    <s v="EHCP"/>
    <s v="EHCP"/>
    <m/>
    <m/>
    <m/>
    <n v="611.00769230769265"/>
    <x v="0"/>
  </r>
  <r>
    <x v="6"/>
    <m/>
    <m/>
    <n v="3021001"/>
    <x v="0"/>
    <x v="2"/>
    <n v="5636.074285714285"/>
    <s v="FY20/21"/>
    <m/>
    <m/>
    <m/>
    <m/>
    <s v="SEN Inclusion"/>
    <s v="SEN Inclusion"/>
    <m/>
    <m/>
    <m/>
    <n v="1348.805054945055"/>
    <x v="0"/>
  </r>
  <r>
    <x v="6"/>
    <m/>
    <m/>
    <n v="3025409"/>
    <x v="107"/>
    <x v="1"/>
    <n v="247682.67333333334"/>
    <s v="FY20/21"/>
    <m/>
    <m/>
    <m/>
    <m/>
    <s v="EHCP"/>
    <s v="EHCP"/>
    <m/>
    <m/>
    <m/>
    <m/>
    <x v="1"/>
  </r>
  <r>
    <x v="6"/>
    <m/>
    <m/>
    <n v="3023516"/>
    <x v="32"/>
    <x v="2"/>
    <n v="51235.59"/>
    <s v="FY20/21"/>
    <m/>
    <m/>
    <m/>
    <m/>
    <s v="EHCP"/>
    <s v="EHCP"/>
    <m/>
    <m/>
    <m/>
    <n v="21652.435384615386"/>
    <x v="0"/>
  </r>
  <r>
    <x v="6"/>
    <m/>
    <m/>
    <n v="3025400"/>
    <x v="108"/>
    <x v="1"/>
    <n v="395860"/>
    <s v="FY20/21"/>
    <m/>
    <m/>
    <m/>
    <m/>
    <s v="ARPs"/>
    <s v="ARPs"/>
    <m/>
    <m/>
    <m/>
    <m/>
    <x v="1"/>
  </r>
  <r>
    <x v="6"/>
    <m/>
    <m/>
    <n v="3025400"/>
    <x v="108"/>
    <x v="1"/>
    <n v="296825.16000000003"/>
    <s v="FY20/21"/>
    <m/>
    <m/>
    <m/>
    <m/>
    <s v="EHCP"/>
    <s v="EHCP"/>
    <m/>
    <m/>
    <m/>
    <m/>
    <x v="1"/>
  </r>
  <r>
    <x v="6"/>
    <m/>
    <m/>
    <n v="3022031"/>
    <x v="33"/>
    <x v="2"/>
    <n v="35128.33"/>
    <s v="FY20/21"/>
    <m/>
    <m/>
    <m/>
    <m/>
    <s v="EHCP"/>
    <s v="EHCP"/>
    <m/>
    <m/>
    <m/>
    <n v="10757.545384615383"/>
    <x v="0"/>
  </r>
  <r>
    <x v="6"/>
    <m/>
    <m/>
    <n v="3022031"/>
    <x v="33"/>
    <x v="2"/>
    <n v="3263.3914285714286"/>
    <s v="FY20/21"/>
    <m/>
    <m/>
    <m/>
    <m/>
    <s v="SEN Inclusion"/>
    <s v="SEN Inclusion"/>
    <m/>
    <m/>
    <m/>
    <n v="780.9806593406596"/>
    <x v="0"/>
  </r>
  <r>
    <x v="6"/>
    <m/>
    <m/>
    <n v="3022032"/>
    <x v="34"/>
    <x v="2"/>
    <n v="88265.75"/>
    <s v="FY20/21"/>
    <m/>
    <m/>
    <m/>
    <m/>
    <s v="EHCP"/>
    <s v="EHCP"/>
    <m/>
    <m/>
    <m/>
    <n v="27206.278461538459"/>
    <x v="0"/>
  </r>
  <r>
    <x v="6"/>
    <m/>
    <m/>
    <n v="3022032"/>
    <x v="34"/>
    <x v="2"/>
    <n v="1865.8928571428571"/>
    <s v="FY20/21"/>
    <m/>
    <m/>
    <m/>
    <m/>
    <s v="SEN Inclusion"/>
    <s v="SEN Inclusion"/>
    <m/>
    <m/>
    <m/>
    <n v="446.54131868131878"/>
    <x v="0"/>
  </r>
  <r>
    <x v="6"/>
    <m/>
    <m/>
    <n v="3023304"/>
    <x v="35"/>
    <x v="2"/>
    <n v="45433.58"/>
    <s v="FY20/21"/>
    <m/>
    <m/>
    <m/>
    <m/>
    <s v="EHCP"/>
    <s v="EHCP"/>
    <m/>
    <m/>
    <m/>
    <n v="13811.494615384618"/>
    <x v="1"/>
  </r>
  <r>
    <x v="6"/>
    <m/>
    <m/>
    <n v="3023304"/>
    <x v="35"/>
    <x v="2"/>
    <n v="2042.5"/>
    <s v="FY20/21"/>
    <m/>
    <m/>
    <m/>
    <m/>
    <s v="EHCP"/>
    <s v="EHCP"/>
    <m/>
    <m/>
    <m/>
    <n v="488.81230769230774"/>
    <x v="1"/>
  </r>
  <r>
    <x v="6"/>
    <m/>
    <m/>
    <n v="3023304"/>
    <x v="35"/>
    <x v="2"/>
    <n v="1766.0714285714291"/>
    <s v="FY20/21"/>
    <m/>
    <m/>
    <m/>
    <m/>
    <s v="SEN Inclusion"/>
    <s v="SEN Inclusion"/>
    <m/>
    <m/>
    <m/>
    <n v="422.64989010989058"/>
    <x v="1"/>
  </r>
  <r>
    <x v="6"/>
    <m/>
    <m/>
    <n v="3022047"/>
    <x v="109"/>
    <x v="1"/>
    <n v="107959.91"/>
    <s v="FY20/21"/>
    <m/>
    <m/>
    <m/>
    <m/>
    <s v="EHCP"/>
    <s v="EHCP"/>
    <m/>
    <m/>
    <m/>
    <m/>
    <x v="1"/>
  </r>
  <r>
    <x v="6"/>
    <m/>
    <m/>
    <n v="3023515"/>
    <x v="110"/>
    <x v="1"/>
    <n v="52519"/>
    <s v="FY20/21"/>
    <m/>
    <m/>
    <m/>
    <m/>
    <s v="EHCP"/>
    <s v="EHCP"/>
    <m/>
    <m/>
    <m/>
    <m/>
    <x v="1"/>
  </r>
  <r>
    <x v="6"/>
    <m/>
    <m/>
    <n v="3025427"/>
    <x v="80"/>
    <x v="2"/>
    <n v="841364.45833333326"/>
    <s v="FY20/21"/>
    <m/>
    <m/>
    <m/>
    <m/>
    <s v="ARPs"/>
    <s v="ARPs"/>
    <m/>
    <m/>
    <m/>
    <n v="70659.087692307716"/>
    <x v="1"/>
  </r>
  <r>
    <x v="6"/>
    <m/>
    <m/>
    <n v="3025427"/>
    <x v="80"/>
    <x v="2"/>
    <n v="192350.83000000002"/>
    <s v="FY20/21"/>
    <m/>
    <m/>
    <m/>
    <m/>
    <s v="EHCP"/>
    <s v="EHCP"/>
    <m/>
    <m/>
    <m/>
    <n v="4252.8061538461588"/>
    <x v="1"/>
  </r>
  <r>
    <x v="6"/>
    <m/>
    <m/>
    <n v="3026085"/>
    <x v="88"/>
    <x v="1"/>
    <n v="459346.5"/>
    <s v="FY20/21"/>
    <m/>
    <m/>
    <m/>
    <m/>
    <s v="Special"/>
    <s v="Special"/>
    <m/>
    <m/>
    <m/>
    <m/>
    <x v="1"/>
  </r>
  <r>
    <x v="6"/>
    <m/>
    <m/>
    <n v="3022036"/>
    <x v="36"/>
    <x v="2"/>
    <n v="267922.3"/>
    <s v="FY20/21"/>
    <m/>
    <m/>
    <m/>
    <m/>
    <s v="ARPs"/>
    <s v="ARPs"/>
    <m/>
    <m/>
    <m/>
    <n v="84943.586153846161"/>
    <x v="0"/>
  </r>
  <r>
    <x v="6"/>
    <m/>
    <m/>
    <n v="3022036"/>
    <x v="36"/>
    <x v="2"/>
    <n v="49781.42"/>
    <s v="FY20/21"/>
    <m/>
    <m/>
    <m/>
    <m/>
    <s v="EHCP"/>
    <s v="EHCP"/>
    <m/>
    <m/>
    <m/>
    <n v="16645.36"/>
    <x v="0"/>
  </r>
  <r>
    <x v="6"/>
    <m/>
    <m/>
    <n v="3022036"/>
    <x v="36"/>
    <x v="2"/>
    <n v="1865.8928571428571"/>
    <s v="FY20/21"/>
    <m/>
    <m/>
    <m/>
    <m/>
    <s v="SEN Inclusion"/>
    <s v="SEN Inclusion"/>
    <m/>
    <m/>
    <m/>
    <n v="446.54131868131878"/>
    <x v="0"/>
  </r>
  <r>
    <x v="6"/>
    <m/>
    <m/>
    <n v="3026905"/>
    <x v="111"/>
    <x v="1"/>
    <n v="37089"/>
    <s v="FY20/21"/>
    <m/>
    <m/>
    <m/>
    <m/>
    <s v="ARPs"/>
    <s v="ARPs"/>
    <m/>
    <m/>
    <m/>
    <m/>
    <x v="1"/>
  </r>
  <r>
    <x v="6"/>
    <m/>
    <m/>
    <n v="3026905"/>
    <x v="111"/>
    <x v="1"/>
    <n v="216528"/>
    <s v="FY20/21"/>
    <m/>
    <m/>
    <m/>
    <m/>
    <s v="EHCP"/>
    <s v="EHCP"/>
    <m/>
    <m/>
    <m/>
    <m/>
    <x v="1"/>
  </r>
  <r>
    <x v="6"/>
    <m/>
    <m/>
    <n v="3026905"/>
    <x v="111"/>
    <x v="1"/>
    <n v="46391"/>
    <s v="FY20/21"/>
    <m/>
    <m/>
    <m/>
    <m/>
    <s v="EHCP"/>
    <s v="EHCP"/>
    <m/>
    <m/>
    <m/>
    <m/>
    <x v="1"/>
  </r>
  <r>
    <x v="6"/>
    <m/>
    <m/>
    <n v="3022037"/>
    <x v="37"/>
    <x v="2"/>
    <n v="89930"/>
    <s v="FY20/21"/>
    <m/>
    <m/>
    <m/>
    <m/>
    <s v="EHCP"/>
    <s v="EHCP"/>
    <m/>
    <m/>
    <m/>
    <n v="28810.373846153841"/>
    <x v="1"/>
  </r>
  <r>
    <x v="6"/>
    <m/>
    <m/>
    <n v="3027010"/>
    <x v="84"/>
    <x v="2"/>
    <n v="1840685.77"/>
    <s v="FY20/21"/>
    <m/>
    <m/>
    <m/>
    <m/>
    <s v="Special"/>
    <s v="Special"/>
    <m/>
    <m/>
    <m/>
    <n v="50437.968461538374"/>
    <x v="1"/>
  </r>
  <r>
    <x v="6"/>
    <m/>
    <m/>
    <n v="3023523"/>
    <x v="38"/>
    <x v="2"/>
    <n v="94795"/>
    <s v="FY20/21"/>
    <m/>
    <m/>
    <m/>
    <m/>
    <s v="EHCP"/>
    <s v="EHCP"/>
    <m/>
    <m/>
    <m/>
    <n v="-6625.691538461534"/>
    <x v="1"/>
  </r>
  <r>
    <x v="6"/>
    <m/>
    <m/>
    <n v="3025948"/>
    <x v="39"/>
    <x v="2"/>
    <n v="30117"/>
    <s v="FY20/21"/>
    <m/>
    <m/>
    <m/>
    <m/>
    <s v="EHCP"/>
    <s v="EHCP"/>
    <m/>
    <m/>
    <m/>
    <n v="-2.6153846151828475E-2"/>
    <x v="1"/>
  </r>
  <r>
    <x v="6"/>
    <m/>
    <m/>
    <n v="3025949"/>
    <x v="40"/>
    <x v="2"/>
    <n v="49304.263157894733"/>
    <s v="FY20/21"/>
    <m/>
    <m/>
    <m/>
    <m/>
    <s v="EHCP"/>
    <s v="EHCP"/>
    <m/>
    <m/>
    <m/>
    <n v="-1250.6162348178168"/>
    <x v="1"/>
  </r>
  <r>
    <x v="6"/>
    <m/>
    <m/>
    <n v="3024004"/>
    <x v="81"/>
    <x v="2"/>
    <n v="54252"/>
    <s v="FY20/21"/>
    <m/>
    <m/>
    <m/>
    <m/>
    <s v="EHCP"/>
    <s v="EHCP"/>
    <m/>
    <m/>
    <m/>
    <n v="3044.804615384619"/>
    <x v="1"/>
  </r>
  <r>
    <x v="6"/>
    <m/>
    <m/>
    <n v="3023513"/>
    <x v="41"/>
    <x v="2"/>
    <n v="94116.95"/>
    <s v="FY20/21"/>
    <m/>
    <m/>
    <m/>
    <m/>
    <s v="EHCP"/>
    <s v="EHCP"/>
    <m/>
    <m/>
    <m/>
    <n v="34522.992307692308"/>
    <x v="1"/>
  </r>
  <r>
    <x v="6"/>
    <m/>
    <m/>
    <n v="3025402"/>
    <x v="112"/>
    <x v="1"/>
    <n v="540562.58000000007"/>
    <s v="FY20/21"/>
    <m/>
    <m/>
    <m/>
    <m/>
    <s v="EHCP"/>
    <s v="EHCP"/>
    <m/>
    <m/>
    <m/>
    <m/>
    <x v="1"/>
  </r>
  <r>
    <x v="6"/>
    <m/>
    <m/>
    <n v="3022048"/>
    <x v="113"/>
    <x v="1"/>
    <n v="114340"/>
    <s v="FY20/21"/>
    <m/>
    <m/>
    <m/>
    <m/>
    <s v="EHCP"/>
    <s v="EHCP"/>
    <m/>
    <m/>
    <m/>
    <m/>
    <x v="1"/>
  </r>
  <r>
    <x v="6"/>
    <m/>
    <m/>
    <n v="3022048"/>
    <x v="113"/>
    <x v="1"/>
    <n v="1958.035714285714"/>
    <s v="FY20/21"/>
    <m/>
    <m/>
    <m/>
    <m/>
    <s v="SEN Inclusion"/>
    <s v="SEN Inclusion"/>
    <m/>
    <m/>
    <m/>
    <m/>
    <x v="1"/>
  </r>
  <r>
    <x v="6"/>
    <m/>
    <m/>
    <n v="3023305"/>
    <x v="42"/>
    <x v="2"/>
    <n v="21980"/>
    <s v="FY20/21"/>
    <m/>
    <m/>
    <m/>
    <m/>
    <s v="EHCP"/>
    <s v="EHCP"/>
    <m/>
    <m/>
    <m/>
    <n v="6847.6153846153848"/>
    <x v="1"/>
  </r>
  <r>
    <x v="6"/>
    <m/>
    <m/>
    <n v="3022042"/>
    <x v="43"/>
    <x v="2"/>
    <n v="112332"/>
    <s v="FY20/21"/>
    <m/>
    <m/>
    <m/>
    <m/>
    <s v="EHCP"/>
    <s v="EHCP"/>
    <m/>
    <m/>
    <m/>
    <n v="8.4615384694188833E-3"/>
    <x v="1"/>
  </r>
  <r>
    <x v="6"/>
    <m/>
    <m/>
    <n v="3022044"/>
    <x v="44"/>
    <x v="2"/>
    <n v="49244"/>
    <s v="FY20/21"/>
    <m/>
    <m/>
    <m/>
    <m/>
    <s v="EHCP"/>
    <s v="EHCP"/>
    <m/>
    <m/>
    <m/>
    <n v="15341.400000000001"/>
    <x v="1"/>
  </r>
  <r>
    <x v="6"/>
    <m/>
    <m/>
    <n v="3022043"/>
    <x v="45"/>
    <x v="2"/>
    <n v="156187.5"/>
    <s v="FY20/21"/>
    <m/>
    <m/>
    <m/>
    <m/>
    <s v="EHCP"/>
    <s v="EHCP"/>
    <m/>
    <m/>
    <m/>
    <n v="52222.668461538466"/>
    <x v="1"/>
  </r>
  <r>
    <x v="6"/>
    <m/>
    <m/>
    <n v="3021002"/>
    <x v="1"/>
    <x v="2"/>
    <n v="9260.3571428571431"/>
    <s v="FY20/21"/>
    <m/>
    <m/>
    <m/>
    <m/>
    <s v="SEN Inclusion"/>
    <s v="SEN Inclusion"/>
    <m/>
    <m/>
    <m/>
    <n v="2216.1509890109883"/>
    <x v="0"/>
  </r>
  <r>
    <x v="6"/>
    <m/>
    <m/>
    <n v="3022053"/>
    <x v="46"/>
    <x v="2"/>
    <n v="19805.080000000002"/>
    <s v="FY20/21"/>
    <m/>
    <m/>
    <m/>
    <m/>
    <s v="EHCP"/>
    <s v="EHCP"/>
    <m/>
    <m/>
    <m/>
    <n v="162.30615384615589"/>
    <x v="1"/>
  </r>
  <r>
    <x v="6"/>
    <m/>
    <m/>
    <n v="3021102"/>
    <x v="76"/>
    <x v="2"/>
    <n v="21980"/>
    <s v="FY20/21"/>
    <m/>
    <m/>
    <m/>
    <m/>
    <s v="PRUs"/>
    <s v="PRUs"/>
    <m/>
    <m/>
    <m/>
    <n v="7097.5653846153837"/>
    <x v="1"/>
  </r>
  <r>
    <x v="6"/>
    <m/>
    <m/>
    <n v="3022045"/>
    <x v="47"/>
    <x v="2"/>
    <n v="54950"/>
    <s v="FY20/21"/>
    <m/>
    <m/>
    <m/>
    <m/>
    <s v="EHCP"/>
    <s v="EHCP"/>
    <m/>
    <m/>
    <m/>
    <n v="18294.448461538464"/>
    <x v="0"/>
  </r>
  <r>
    <x v="6"/>
    <m/>
    <m/>
    <n v="3022045"/>
    <x v="47"/>
    <x v="2"/>
    <n v="1243.93"/>
    <s v="FY20/21"/>
    <m/>
    <m/>
    <m/>
    <m/>
    <s v="SEN Inclusion"/>
    <s v="SEN Inclusion"/>
    <m/>
    <m/>
    <m/>
    <n v="297.70153846153852"/>
    <x v="0"/>
  </r>
  <r>
    <x v="6"/>
    <m/>
    <m/>
    <n v="3027005"/>
    <x v="85"/>
    <x v="2"/>
    <n v="1305054"/>
    <s v="FY20/21"/>
    <m/>
    <m/>
    <m/>
    <m/>
    <s v="Special"/>
    <s v="Special"/>
    <m/>
    <m/>
    <m/>
    <n v="415931.8253846154"/>
    <x v="1"/>
  </r>
  <r>
    <x v="6"/>
    <m/>
    <m/>
    <n v="3025950"/>
    <x v="89"/>
    <x v="1"/>
    <n v="684736.7"/>
    <s v="FY20/21"/>
    <m/>
    <m/>
    <m/>
    <m/>
    <s v="Special"/>
    <s v="Special"/>
    <m/>
    <m/>
    <m/>
    <m/>
    <x v="1"/>
  </r>
  <r>
    <x v="6"/>
    <m/>
    <m/>
    <n v="3027000"/>
    <x v="90"/>
    <x v="1"/>
    <n v="2446434.25"/>
    <s v="FY20/21"/>
    <m/>
    <m/>
    <m/>
    <m/>
    <s v="Special"/>
    <s v="Special"/>
    <m/>
    <m/>
    <m/>
    <m/>
    <x v="1"/>
  </r>
  <r>
    <x v="6"/>
    <m/>
    <m/>
    <n v="3027009"/>
    <x v="86"/>
    <x v="2"/>
    <n v="1773497.9900000002"/>
    <s v="FY20/21"/>
    <m/>
    <m/>
    <m/>
    <m/>
    <s v="Special"/>
    <s v="Special"/>
    <m/>
    <m/>
    <m/>
    <n v="-6280.6361538459023"/>
    <x v="1"/>
  </r>
  <r>
    <x v="6"/>
    <m/>
    <m/>
    <n v="3022077"/>
    <x v="48"/>
    <x v="2"/>
    <n v="383855.33999999997"/>
    <s v="FY20/21"/>
    <m/>
    <m/>
    <m/>
    <m/>
    <s v="ARPs"/>
    <s v="ARPs"/>
    <m/>
    <m/>
    <m/>
    <n v="120440.58307692307"/>
    <x v="0"/>
  </r>
  <r>
    <x v="6"/>
    <m/>
    <m/>
    <n v="3022077"/>
    <x v="48"/>
    <x v="2"/>
    <n v="242349.65999999997"/>
    <s v="FY20/21"/>
    <m/>
    <m/>
    <m/>
    <m/>
    <s v="EHCP"/>
    <s v="EHCP"/>
    <m/>
    <m/>
    <m/>
    <n v="73605.939230769232"/>
    <x v="0"/>
  </r>
  <r>
    <x v="6"/>
    <m/>
    <m/>
    <n v="3022077"/>
    <x v="48"/>
    <x v="2"/>
    <n v="2042.5"/>
    <s v="FY20/21"/>
    <m/>
    <m/>
    <m/>
    <m/>
    <s v="EHCP"/>
    <s v="EHCP"/>
    <m/>
    <m/>
    <m/>
    <n v="488.81230769230774"/>
    <x v="0"/>
  </r>
  <r>
    <x v="6"/>
    <m/>
    <m/>
    <n v="3022077"/>
    <x v="48"/>
    <x v="2"/>
    <n v="7801.4328571428568"/>
    <s v="FY20/21"/>
    <m/>
    <m/>
    <m/>
    <m/>
    <s v="SEN Inclusion"/>
    <s v="SEN Inclusion"/>
    <m/>
    <m/>
    <m/>
    <n v="1867.0013186813189"/>
    <x v="0"/>
  </r>
  <r>
    <x v="6"/>
    <m/>
    <m/>
    <n v="3025201"/>
    <x v="49"/>
    <x v="2"/>
    <n v="75011.17"/>
    <s v="FY20/21"/>
    <m/>
    <m/>
    <m/>
    <m/>
    <s v="EHCP"/>
    <s v="EHCP"/>
    <m/>
    <m/>
    <m/>
    <n v="-1622.7400000000016"/>
    <x v="1"/>
  </r>
  <r>
    <x v="6"/>
    <m/>
    <m/>
    <n v="3023501"/>
    <x v="50"/>
    <x v="2"/>
    <n v="38255"/>
    <s v="FY20/21"/>
    <m/>
    <m/>
    <m/>
    <m/>
    <s v="EHCP"/>
    <s v="EHCP"/>
    <m/>
    <m/>
    <m/>
    <n v="13299.363846153847"/>
    <x v="0"/>
  </r>
  <r>
    <x v="6"/>
    <m/>
    <m/>
    <n v="3023501"/>
    <x v="50"/>
    <x v="2"/>
    <n v="1382.1428571428573"/>
    <s v="FY20/21"/>
    <m/>
    <m/>
    <m/>
    <m/>
    <s v="SEN Inclusion"/>
    <s v="SEN Inclusion"/>
    <m/>
    <m/>
    <m/>
    <n v="330.77208791208807"/>
    <x v="0"/>
  </r>
  <r>
    <x v="6"/>
    <m/>
    <m/>
    <n v="3022078"/>
    <x v="51"/>
    <x v="2"/>
    <n v="67128.75"/>
    <s v="FY20/21"/>
    <m/>
    <m/>
    <m/>
    <m/>
    <s v="EHCP"/>
    <s v="EHCP"/>
    <m/>
    <m/>
    <m/>
    <n v="21542.44"/>
    <x v="1"/>
  </r>
  <r>
    <x v="6"/>
    <m/>
    <m/>
    <n v="3022038"/>
    <x v="114"/>
    <x v="1"/>
    <n v="98656.41"/>
    <s v="FY20/21"/>
    <m/>
    <m/>
    <m/>
    <m/>
    <s v="EHCP"/>
    <s v="EHCP"/>
    <m/>
    <m/>
    <m/>
    <m/>
    <x v="1"/>
  </r>
  <r>
    <x v="6"/>
    <m/>
    <m/>
    <n v="3022038"/>
    <x v="114"/>
    <x v="1"/>
    <n v="2725.8928571428569"/>
    <s v="FY20/21"/>
    <m/>
    <m/>
    <m/>
    <m/>
    <s v="SEN Inclusion"/>
    <s v="SEN Inclusion"/>
    <m/>
    <m/>
    <m/>
    <m/>
    <x v="1"/>
  </r>
  <r>
    <x v="6"/>
    <m/>
    <m/>
    <n v="3021100"/>
    <x v="77"/>
    <x v="2"/>
    <n v="905274.08000000007"/>
    <s v="FY20/21"/>
    <m/>
    <m/>
    <m/>
    <m/>
    <s v="PRUs"/>
    <s v="PRUs"/>
    <m/>
    <m/>
    <m/>
    <n v="-14331.103846153754"/>
    <x v="1"/>
  </r>
  <r>
    <x v="6"/>
    <m/>
    <m/>
    <n v="3024208"/>
    <x v="115"/>
    <x v="1"/>
    <n v="78825.58"/>
    <s v="FY20/21"/>
    <m/>
    <m/>
    <m/>
    <m/>
    <s v="EHCP"/>
    <s v="EHCP"/>
    <m/>
    <m/>
    <m/>
    <m/>
    <x v="1"/>
  </r>
  <r>
    <x v="6"/>
    <m/>
    <m/>
    <n v="3022071"/>
    <x v="52"/>
    <x v="2"/>
    <n v="39801.83"/>
    <s v="FY20/21"/>
    <m/>
    <m/>
    <m/>
    <m/>
    <s v="EHCP"/>
    <s v="EHCP"/>
    <m/>
    <m/>
    <m/>
    <n v="20922.945384615385"/>
    <x v="1"/>
  </r>
  <r>
    <x v="6"/>
    <m/>
    <m/>
    <n v="3022071"/>
    <x v="52"/>
    <x v="2"/>
    <n v="5106.25"/>
    <s v="FY20/21"/>
    <m/>
    <m/>
    <m/>
    <m/>
    <s v="EHCP"/>
    <s v="EHCP"/>
    <m/>
    <m/>
    <m/>
    <n v="1222.0107692307688"/>
    <x v="1"/>
  </r>
  <r>
    <x v="6"/>
    <m/>
    <m/>
    <n v="3022071"/>
    <x v="52"/>
    <x v="2"/>
    <n v="1865.8928571428571"/>
    <s v="FY20/21"/>
    <m/>
    <m/>
    <m/>
    <m/>
    <s v="SEN Inclusion"/>
    <s v="SEN Inclusion"/>
    <m/>
    <m/>
    <m/>
    <n v="446.54131868131878"/>
    <x v="1"/>
  </r>
  <r>
    <x v="6"/>
    <m/>
    <m/>
    <n v="3022072"/>
    <x v="53"/>
    <x v="2"/>
    <n v="114342.99"/>
    <s v="FY20/21"/>
    <m/>
    <m/>
    <m/>
    <m/>
    <s v="EHCP"/>
    <s v="EHCP"/>
    <m/>
    <m/>
    <m/>
    <n v="-12467.862307692292"/>
    <x v="1"/>
  </r>
  <r>
    <x v="6"/>
    <m/>
    <m/>
    <n v="3022004"/>
    <x v="116"/>
    <x v="1"/>
    <n v="37154.910000000003"/>
    <s v="FY20/21"/>
    <m/>
    <m/>
    <m/>
    <m/>
    <s v="EHCP"/>
    <s v="EHCP"/>
    <m/>
    <m/>
    <m/>
    <m/>
    <x v="1"/>
  </r>
  <r>
    <x v="6"/>
    <m/>
    <m/>
    <n v="3023512"/>
    <x v="54"/>
    <x v="2"/>
    <n v="46392"/>
    <s v="FY20/21"/>
    <m/>
    <m/>
    <m/>
    <m/>
    <s v="EHCP"/>
    <s v="EHCP"/>
    <m/>
    <m/>
    <m/>
    <n v="-4577.6876923076943"/>
    <x v="1"/>
  </r>
  <r>
    <x v="6"/>
    <m/>
    <m/>
    <n v="3022041"/>
    <x v="117"/>
    <x v="1"/>
    <n v="8137"/>
    <s v="FY20/21"/>
    <m/>
    <m/>
    <m/>
    <m/>
    <s v="EHCP"/>
    <s v="EHCP"/>
    <m/>
    <m/>
    <m/>
    <m/>
    <x v="1"/>
  </r>
  <r>
    <x v="6"/>
    <m/>
    <m/>
    <n v="3023510"/>
    <x v="55"/>
    <x v="2"/>
    <n v="97705.41"/>
    <s v="FY20/21"/>
    <m/>
    <m/>
    <m/>
    <m/>
    <s v="EHCP"/>
    <s v="EHCP"/>
    <m/>
    <m/>
    <m/>
    <n v="31083.244615384629"/>
    <x v="1"/>
  </r>
  <r>
    <x v="6"/>
    <m/>
    <m/>
    <n v="3024011"/>
    <x v="118"/>
    <x v="1"/>
    <n v="76510"/>
    <s v="FY20/21"/>
    <m/>
    <m/>
    <m/>
    <m/>
    <s v="EHCP"/>
    <s v="EHCP"/>
    <m/>
    <m/>
    <m/>
    <m/>
    <x v="1"/>
  </r>
  <r>
    <x v="6"/>
    <m/>
    <m/>
    <n v="3023502"/>
    <x v="56"/>
    <x v="2"/>
    <n v="76930"/>
    <s v="FY20/21"/>
    <m/>
    <m/>
    <m/>
    <m/>
    <s v="EHCP"/>
    <s v="EHCP"/>
    <m/>
    <m/>
    <m/>
    <n v="23966.65384615384"/>
    <x v="1"/>
  </r>
  <r>
    <x v="6"/>
    <m/>
    <m/>
    <n v="3023502"/>
    <x v="56"/>
    <x v="2"/>
    <n v="2119.2857142857147"/>
    <s v="FY20/21"/>
    <m/>
    <m/>
    <m/>
    <m/>
    <s v="SEN Inclusion"/>
    <s v="SEN Inclusion"/>
    <m/>
    <m/>
    <m/>
    <n v="507.17186813186834"/>
    <x v="1"/>
  </r>
  <r>
    <x v="6"/>
    <m/>
    <m/>
    <n v="3024000"/>
    <x v="119"/>
    <x v="1"/>
    <n v="27265"/>
    <s v="FY20/21"/>
    <m/>
    <m/>
    <m/>
    <m/>
    <s v="EHCP"/>
    <s v="EHCP"/>
    <m/>
    <m/>
    <m/>
    <m/>
    <x v="1"/>
  </r>
  <r>
    <x v="6"/>
    <m/>
    <m/>
    <n v="3023315"/>
    <x v="57"/>
    <x v="2"/>
    <n v="23971.59"/>
    <s v="FY20/21"/>
    <m/>
    <m/>
    <m/>
    <m/>
    <s v="EHCP"/>
    <s v="EHCP"/>
    <m/>
    <m/>
    <m/>
    <n v="1159.4107692307675"/>
    <x v="1"/>
  </r>
  <r>
    <x v="6"/>
    <m/>
    <m/>
    <n v="3023504"/>
    <x v="58"/>
    <x v="2"/>
    <n v="63449.89"/>
    <s v="FY20/21"/>
    <m/>
    <m/>
    <m/>
    <m/>
    <s v="EHCP"/>
    <s v="EHCP"/>
    <m/>
    <m/>
    <m/>
    <n v="21091.924615384614"/>
    <x v="0"/>
  </r>
  <r>
    <x v="6"/>
    <m/>
    <m/>
    <n v="3023309"/>
    <x v="59"/>
    <x v="2"/>
    <n v="32548"/>
    <s v="FY20/21"/>
    <m/>
    <m/>
    <m/>
    <m/>
    <s v="EHCP"/>
    <s v="EHCP"/>
    <m/>
    <m/>
    <m/>
    <n v="12768.84384615385"/>
    <x v="1"/>
  </r>
  <r>
    <x v="6"/>
    <m/>
    <m/>
    <n v="3023307"/>
    <x v="60"/>
    <x v="2"/>
    <n v="5285"/>
    <s v="FY20/21"/>
    <m/>
    <m/>
    <m/>
    <m/>
    <s v="EHCP"/>
    <s v="EHCP"/>
    <m/>
    <m/>
    <m/>
    <n v="1646.4807692307691"/>
    <x v="1"/>
  </r>
  <r>
    <x v="6"/>
    <m/>
    <m/>
    <n v="3023509"/>
    <x v="61"/>
    <x v="2"/>
    <n v="80693.900000000009"/>
    <s v="FY20/21"/>
    <m/>
    <m/>
    <m/>
    <m/>
    <s v="EHCP"/>
    <s v="EHCP"/>
    <m/>
    <m/>
    <m/>
    <n v="23425.208461538477"/>
    <x v="1"/>
  </r>
  <r>
    <x v="6"/>
    <m/>
    <m/>
    <n v="3021003"/>
    <x v="0"/>
    <x v="2"/>
    <n v="11224.27"/>
    <s v="FY20/21"/>
    <m/>
    <m/>
    <m/>
    <m/>
    <s v="EHCP"/>
    <s v="EHCP"/>
    <m/>
    <m/>
    <m/>
    <n v="2686.1523076923081"/>
    <x v="0"/>
  </r>
  <r>
    <x v="6"/>
    <m/>
    <m/>
    <n v="3021003"/>
    <x v="0"/>
    <x v="2"/>
    <n v="11977.037142857142"/>
    <s v="FY20/21"/>
    <m/>
    <m/>
    <m/>
    <m/>
    <s v="SEN Inclusion"/>
    <s v="SEN Inclusion"/>
    <m/>
    <m/>
    <m/>
    <n v="2866.303296703295"/>
    <x v="0"/>
  </r>
  <r>
    <x v="6"/>
    <m/>
    <m/>
    <n v="3023521"/>
    <x v="87"/>
    <x v="2"/>
    <n v="100779.33"/>
    <s v="FY20/21"/>
    <m/>
    <m/>
    <m/>
    <m/>
    <s v="EHCP"/>
    <s v="EHCP"/>
    <m/>
    <m/>
    <m/>
    <n v="-1378.5330769230877"/>
    <x v="1"/>
  </r>
  <r>
    <x v="6"/>
    <m/>
    <m/>
    <n v="3023521"/>
    <x v="87"/>
    <x v="2"/>
    <n v="117391"/>
    <s v="FY20/21"/>
    <m/>
    <m/>
    <m/>
    <m/>
    <s v="EHCP"/>
    <s v="EHCP"/>
    <m/>
    <m/>
    <m/>
    <n v="6651.4015384615395"/>
    <x v="1"/>
  </r>
  <r>
    <x v="6"/>
    <m/>
    <m/>
    <n v="3023311"/>
    <x v="62"/>
    <x v="2"/>
    <n v="65940"/>
    <s v="FY20/21"/>
    <m/>
    <m/>
    <m/>
    <m/>
    <s v="EHCP"/>
    <s v="EHCP"/>
    <m/>
    <m/>
    <m/>
    <n v="21336.566153846154"/>
    <x v="1"/>
  </r>
  <r>
    <x v="6"/>
    <m/>
    <m/>
    <n v="3023312"/>
    <x v="63"/>
    <x v="2"/>
    <n v="42428.25"/>
    <s v="FY20/21"/>
    <m/>
    <m/>
    <m/>
    <m/>
    <s v="EHCP"/>
    <s v="EHCP"/>
    <m/>
    <m/>
    <m/>
    <n v="12710.589230769232"/>
    <x v="1"/>
  </r>
  <r>
    <x v="6"/>
    <m/>
    <m/>
    <n v="3023314"/>
    <x v="64"/>
    <x v="2"/>
    <n v="41108"/>
    <s v="FY20/21"/>
    <m/>
    <m/>
    <m/>
    <m/>
    <s v="EHCP"/>
    <s v="EHCP"/>
    <m/>
    <m/>
    <m/>
    <n v="16935.553076923079"/>
    <x v="1"/>
  </r>
  <r>
    <x v="6"/>
    <m/>
    <m/>
    <n v="3023313"/>
    <x v="65"/>
    <x v="2"/>
    <n v="21918.080000000002"/>
    <s v="FY20/21"/>
    <m/>
    <m/>
    <m/>
    <m/>
    <s v="EHCP"/>
    <s v="EHCP"/>
    <m/>
    <m/>
    <m/>
    <n v="6832.7969230769249"/>
    <x v="1"/>
  </r>
  <r>
    <x v="6"/>
    <m/>
    <m/>
    <n v="3023507"/>
    <x v="66"/>
    <x v="2"/>
    <n v="46787.740000000005"/>
    <s v="FY20/21"/>
    <m/>
    <m/>
    <m/>
    <m/>
    <s v="EHCP"/>
    <s v="EHCP"/>
    <m/>
    <m/>
    <m/>
    <n v="13341.761538461544"/>
    <x v="1"/>
  </r>
  <r>
    <x v="6"/>
    <m/>
    <m/>
    <n v="3023506"/>
    <x v="67"/>
    <x v="2"/>
    <n v="43539"/>
    <s v="FY20/21"/>
    <m/>
    <m/>
    <m/>
    <m/>
    <s v="EHCP"/>
    <s v="EHCP"/>
    <m/>
    <m/>
    <m/>
    <n v="14563.843076923082"/>
    <x v="1"/>
  </r>
  <r>
    <x v="6"/>
    <m/>
    <m/>
    <n v="3025407"/>
    <x v="83"/>
    <x v="2"/>
    <n v="142451"/>
    <s v="FY20/21"/>
    <m/>
    <m/>
    <m/>
    <m/>
    <s v="EHCP"/>
    <s v="EHCP"/>
    <m/>
    <m/>
    <m/>
    <n v="5.3846153787162621E-3"/>
    <x v="1"/>
  </r>
  <r>
    <x v="6"/>
    <m/>
    <m/>
    <n v="3022051"/>
    <x v="120"/>
    <x v="1"/>
    <n v="161425"/>
    <s v="FY20/21"/>
    <m/>
    <m/>
    <m/>
    <m/>
    <s v="ARPs"/>
    <s v="ARPs"/>
    <m/>
    <m/>
    <m/>
    <m/>
    <x v="1"/>
  </r>
  <r>
    <x v="6"/>
    <m/>
    <m/>
    <n v="3022051"/>
    <x v="120"/>
    <x v="1"/>
    <n v="95601.08"/>
    <s v="FY20/21"/>
    <m/>
    <m/>
    <m/>
    <m/>
    <s v="EHCP"/>
    <s v="EHCP"/>
    <m/>
    <m/>
    <m/>
    <m/>
    <x v="1"/>
  </r>
  <r>
    <x v="6"/>
    <m/>
    <m/>
    <n v="3022070"/>
    <x v="68"/>
    <x v="2"/>
    <n v="76541.38"/>
    <s v="FY20/21"/>
    <m/>
    <m/>
    <m/>
    <m/>
    <s v="EHCP"/>
    <s v="EHCP"/>
    <m/>
    <m/>
    <m/>
    <n v="-1939.8192307692289"/>
    <x v="1"/>
  </r>
  <r>
    <x v="6"/>
    <m/>
    <m/>
    <n v="3022070"/>
    <x v="68"/>
    <x v="2"/>
    <n v="2553.13"/>
    <s v="FY20/21"/>
    <m/>
    <m/>
    <m/>
    <m/>
    <s v="EHCP"/>
    <s v="EHCP"/>
    <m/>
    <m/>
    <m/>
    <n v="611.00769230769265"/>
    <x v="1"/>
  </r>
  <r>
    <x v="6"/>
    <m/>
    <m/>
    <n v="3022070"/>
    <x v="68"/>
    <x v="2"/>
    <n v="1305.3571428571431"/>
    <s v="FY20/21"/>
    <m/>
    <m/>
    <m/>
    <m/>
    <s v="SEN Inclusion"/>
    <s v="SEN Inclusion"/>
    <m/>
    <m/>
    <m/>
    <n v="312.39252747252766"/>
    <x v="1"/>
  </r>
  <r>
    <x v="6"/>
    <m/>
    <m/>
    <n v="3024010"/>
    <x v="121"/>
    <x v="1"/>
    <n v="149626.57999999999"/>
    <s v="FY20/21"/>
    <m/>
    <m/>
    <m/>
    <m/>
    <s v="EHCP"/>
    <s v="EHCP"/>
    <m/>
    <m/>
    <m/>
    <m/>
    <x v="1"/>
  </r>
  <r>
    <x v="6"/>
    <m/>
    <m/>
    <n v="3023316"/>
    <x v="69"/>
    <x v="2"/>
    <n v="10570"/>
    <s v="FY20/21"/>
    <m/>
    <m/>
    <m/>
    <m/>
    <s v="EHCP"/>
    <s v="EHCP"/>
    <m/>
    <m/>
    <m/>
    <n v="3292.9615384615381"/>
    <x v="1"/>
  </r>
  <r>
    <x v="6"/>
    <m/>
    <m/>
    <n v="3022055"/>
    <x v="70"/>
    <x v="2"/>
    <n v="45712.91"/>
    <s v="FY20/21"/>
    <m/>
    <m/>
    <m/>
    <m/>
    <s v="EHCP"/>
    <s v="EHCP"/>
    <m/>
    <m/>
    <m/>
    <n v="14702.396153846164"/>
    <x v="0"/>
  </r>
  <r>
    <x v="6"/>
    <m/>
    <m/>
    <n v="3022057"/>
    <x v="71"/>
    <x v="2"/>
    <n v="80877.16"/>
    <s v="FY20/21"/>
    <m/>
    <m/>
    <m/>
    <m/>
    <s v="EHCP"/>
    <s v="EHCP"/>
    <m/>
    <m/>
    <m/>
    <n v="-17947.260000000002"/>
    <x v="1"/>
  </r>
  <r>
    <x v="6"/>
    <m/>
    <m/>
    <n v="3022057"/>
    <x v="71"/>
    <x v="2"/>
    <n v="5182.26"/>
    <s v="FY20/21"/>
    <m/>
    <m/>
    <m/>
    <m/>
    <s v="SEN Inclusion"/>
    <s v="SEN Inclusion"/>
    <m/>
    <m/>
    <m/>
    <n v="1240.1923076923081"/>
    <x v="1"/>
  </r>
  <r>
    <x v="6"/>
    <m/>
    <m/>
    <n v="3022076"/>
    <x v="72"/>
    <x v="2"/>
    <n v="74077"/>
    <s v="FY20/21"/>
    <m/>
    <m/>
    <m/>
    <m/>
    <s v="EHCP"/>
    <s v="EHCP"/>
    <m/>
    <m/>
    <m/>
    <n v="4.6153846233210061E-3"/>
    <x v="1"/>
  </r>
  <r>
    <x v="6"/>
    <m/>
    <m/>
    <n v="3024012"/>
    <x v="122"/>
    <x v="1"/>
    <n v="63948"/>
    <s v="FY20/21"/>
    <m/>
    <m/>
    <m/>
    <m/>
    <s v="ARPs"/>
    <s v="ARPs"/>
    <m/>
    <m/>
    <m/>
    <m/>
    <x v="1"/>
  </r>
  <r>
    <x v="6"/>
    <m/>
    <m/>
    <n v="3024012"/>
    <x v="122"/>
    <x v="1"/>
    <n v="133471"/>
    <s v="FY20/21"/>
    <m/>
    <m/>
    <m/>
    <m/>
    <s v="EHCP"/>
    <s v="EHCP"/>
    <m/>
    <m/>
    <m/>
    <m/>
    <x v="1"/>
  </r>
  <r>
    <x v="6"/>
    <m/>
    <m/>
    <n v="3022060"/>
    <x v="73"/>
    <x v="2"/>
    <n v="91313.91"/>
    <s v="FY20/21"/>
    <m/>
    <m/>
    <m/>
    <m/>
    <s v="EHCP"/>
    <s v="EHCP"/>
    <m/>
    <m/>
    <m/>
    <n v="28111.521538461537"/>
    <x v="1"/>
  </r>
  <r>
    <x v="6"/>
    <m/>
    <m/>
    <n v="3022060"/>
    <x v="73"/>
    <x v="2"/>
    <n v="2008.714285714286"/>
    <s v="FY20/21"/>
    <m/>
    <m/>
    <m/>
    <m/>
    <s v="SEN Inclusion"/>
    <s v="SEN Inclusion"/>
    <m/>
    <m/>
    <m/>
    <n v="480.7189010989012"/>
    <x v="1"/>
  </r>
  <r>
    <x v="6"/>
    <m/>
    <m/>
    <n v="3023518"/>
    <x v="74"/>
    <x v="2"/>
    <n v="30117"/>
    <s v="FY20/21"/>
    <m/>
    <m/>
    <m/>
    <m/>
    <s v="EHCP"/>
    <s v="EHCP"/>
    <m/>
    <m/>
    <m/>
    <n v="3653.6438461538482"/>
    <x v="1"/>
  </r>
  <r>
    <x v="6"/>
    <m/>
    <m/>
    <n v="3022054"/>
    <x v="75"/>
    <x v="2"/>
    <n v="86399.91"/>
    <s v="FY20/21"/>
    <m/>
    <m/>
    <m/>
    <m/>
    <s v="EHCP"/>
    <s v="EHCP"/>
    <m/>
    <m/>
    <m/>
    <n v="26378.191538461535"/>
    <x v="1"/>
  </r>
  <r>
    <x v="6"/>
    <m/>
    <m/>
    <n v="3026906"/>
    <x v="123"/>
    <x v="1"/>
    <n v="194969"/>
    <s v="FY20/21"/>
    <m/>
    <m/>
    <m/>
    <m/>
    <s v="EHCP"/>
    <s v="EHCP"/>
    <m/>
    <m/>
    <m/>
    <m/>
    <x v="1"/>
  </r>
  <r>
    <x v="6"/>
    <m/>
    <m/>
    <n v="3026906"/>
    <x v="123"/>
    <x v="1"/>
    <n v="72174.666666666657"/>
    <s v="FY20/21"/>
    <m/>
    <m/>
    <m/>
    <m/>
    <s v="EHCP"/>
    <s v="EHCP"/>
    <m/>
    <m/>
    <m/>
    <m/>
    <x v="1"/>
  </r>
  <r>
    <x v="6"/>
    <m/>
    <m/>
    <n v="3023520"/>
    <x v="2"/>
    <x v="2"/>
    <n v="96667.510000000009"/>
    <s v="FY20/21"/>
    <m/>
    <m/>
    <m/>
    <m/>
    <s v="EHCP"/>
    <s v="EHCP"/>
    <m/>
    <m/>
    <m/>
    <n v="7435.962307692309"/>
    <x v="1"/>
  </r>
  <r>
    <x v="6"/>
    <m/>
    <m/>
    <n v="3023300"/>
    <x v="3"/>
    <x v="2"/>
    <n v="24412"/>
    <s v="FY20/21"/>
    <m/>
    <m/>
    <m/>
    <m/>
    <s v="EHCP"/>
    <s v="EHCP"/>
    <m/>
    <m/>
    <m/>
    <n v="1877.846153846154"/>
    <x v="1"/>
  </r>
  <r>
    <x v="6"/>
    <m/>
    <m/>
    <n v="3023317"/>
    <x v="4"/>
    <x v="2"/>
    <n v="59815"/>
    <s v="FY20/21"/>
    <m/>
    <m/>
    <m/>
    <m/>
    <s v="EHCP"/>
    <s v="EHCP"/>
    <m/>
    <m/>
    <m/>
    <n v="4601.1538461538466"/>
    <x v="0"/>
  </r>
  <r>
    <x v="6"/>
    <m/>
    <m/>
    <n v="3023317"/>
    <x v="4"/>
    <x v="2"/>
    <n v="6127.51"/>
    <s v="FY20/21"/>
    <m/>
    <m/>
    <m/>
    <m/>
    <s v="EHCP"/>
    <s v="EHCP"/>
    <m/>
    <m/>
    <m/>
    <n v="471.34692307692313"/>
    <x v="0"/>
  </r>
  <r>
    <x v="6"/>
    <m/>
    <m/>
    <n v="3022020"/>
    <x v="91"/>
    <x v="1"/>
    <n v="35402"/>
    <s v="FY20/21"/>
    <m/>
    <m/>
    <m/>
    <m/>
    <s v="EHCP"/>
    <s v="EHCP"/>
    <m/>
    <m/>
    <m/>
    <n v="5087.1299999999992"/>
    <x v="1"/>
  </r>
  <r>
    <x v="6"/>
    <m/>
    <m/>
    <n v="3023500"/>
    <x v="5"/>
    <x v="2"/>
    <n v="19127"/>
    <s v="FY20/21"/>
    <m/>
    <m/>
    <m/>
    <m/>
    <s v="EHCP"/>
    <s v="EHCP"/>
    <m/>
    <m/>
    <m/>
    <n v="1471.3076923076924"/>
    <x v="0"/>
  </r>
  <r>
    <x v="6"/>
    <m/>
    <m/>
    <n v="3023514"/>
    <x v="6"/>
    <x v="2"/>
    <n v="16275"/>
    <s v="FY20/21"/>
    <m/>
    <m/>
    <m/>
    <m/>
    <s v="EHCP"/>
    <s v="EHCP"/>
    <m/>
    <m/>
    <m/>
    <n v="1251.9230769230769"/>
    <x v="0"/>
  </r>
  <r>
    <x v="6"/>
    <m/>
    <m/>
    <n v="3024001"/>
    <x v="92"/>
    <x v="1"/>
    <n v="257194.49"/>
    <s v="FY20/21"/>
    <m/>
    <m/>
    <m/>
    <m/>
    <s v="EHCP"/>
    <s v="EHCP"/>
    <m/>
    <m/>
    <m/>
    <n v="21510.104999999967"/>
    <x v="1"/>
  </r>
  <r>
    <x v="6"/>
    <m/>
    <m/>
    <n v="3024013"/>
    <x v="93"/>
    <x v="1"/>
    <n v="48825"/>
    <s v="FY20/21"/>
    <m/>
    <m/>
    <m/>
    <m/>
    <s v="EHCP"/>
    <s v="EHCP"/>
    <m/>
    <m/>
    <m/>
    <n v="4068.75"/>
    <x v="1"/>
  </r>
  <r>
    <x v="6"/>
    <m/>
    <m/>
    <n v="3025406"/>
    <x v="94"/>
    <x v="1"/>
    <n v="98232.91"/>
    <s v="FY20/21"/>
    <m/>
    <m/>
    <m/>
    <m/>
    <s v="EHCP"/>
    <s v="EHCP"/>
    <m/>
    <m/>
    <m/>
    <n v="9636.4150000000009"/>
    <x v="1"/>
  </r>
  <r>
    <x v="6"/>
    <m/>
    <m/>
    <n v="3022050"/>
    <x v="95"/>
    <x v="1"/>
    <n v="23873.58"/>
    <s v="FY20/21"/>
    <m/>
    <m/>
    <m/>
    <m/>
    <s v="EHCP"/>
    <s v="EHCP"/>
    <m/>
    <m/>
    <m/>
    <n v="2912.4400000000005"/>
    <x v="1"/>
  </r>
  <r>
    <x v="6"/>
    <m/>
    <m/>
    <n v="3022002"/>
    <x v="7"/>
    <x v="2"/>
    <n v="82214"/>
    <s v="FY20/21"/>
    <m/>
    <m/>
    <m/>
    <m/>
    <s v="EHCP"/>
    <s v="EHCP"/>
    <m/>
    <m/>
    <m/>
    <n v="6324.1538461538466"/>
    <x v="1"/>
  </r>
  <r>
    <x v="6"/>
    <m/>
    <m/>
    <n v="3022002"/>
    <x v="7"/>
    <x v="2"/>
    <n v="6357.8585714285709"/>
    <s v="FY20/21"/>
    <m/>
    <m/>
    <m/>
    <m/>
    <s v="SEN Inclusion"/>
    <s v="SEN Inclusion"/>
    <m/>
    <m/>
    <m/>
    <n v="489.06604395604393"/>
    <x v="1"/>
  </r>
  <r>
    <x v="6"/>
    <m/>
    <m/>
    <n v="3023524"/>
    <x v="9"/>
    <x v="2"/>
    <n v="51237.58"/>
    <s v="FY20/21"/>
    <m/>
    <m/>
    <m/>
    <m/>
    <s v="EHCP"/>
    <s v="EHCP"/>
    <m/>
    <m/>
    <m/>
    <n v="3941.3523076923079"/>
    <x v="0"/>
  </r>
  <r>
    <x v="6"/>
    <m/>
    <m/>
    <n v="3023524"/>
    <x v="9"/>
    <x v="2"/>
    <n v="2487.86"/>
    <s v="FY20/21"/>
    <m/>
    <m/>
    <m/>
    <m/>
    <s v="SEN Inclusion"/>
    <s v="SEN Inclusion"/>
    <m/>
    <m/>
    <m/>
    <n v="191.37384615384619"/>
    <x v="0"/>
  </r>
  <r>
    <x v="6"/>
    <m/>
    <m/>
    <n v="3022003"/>
    <x v="10"/>
    <x v="2"/>
    <n v="81793"/>
    <s v="FY20/21"/>
    <m/>
    <m/>
    <m/>
    <m/>
    <s v="EHCP"/>
    <s v="EHCP"/>
    <m/>
    <m/>
    <m/>
    <n v="6291.7692307692314"/>
    <x v="1"/>
  </r>
  <r>
    <x v="6"/>
    <m/>
    <m/>
    <n v="3025408"/>
    <x v="96"/>
    <x v="1"/>
    <n v="21918.080000000002"/>
    <s v="FY20/21"/>
    <m/>
    <m/>
    <m/>
    <m/>
    <s v="EHCP"/>
    <s v="EHCP"/>
    <m/>
    <m/>
    <m/>
    <n v="6088.3599999999988"/>
    <x v="1"/>
  </r>
  <r>
    <x v="6"/>
    <m/>
    <m/>
    <n v="3023511"/>
    <x v="11"/>
    <x v="2"/>
    <n v="49245"/>
    <s v="FY20/21"/>
    <m/>
    <m/>
    <m/>
    <m/>
    <s v="EHCP"/>
    <s v="EHCP"/>
    <m/>
    <m/>
    <m/>
    <n v="3788.0769230769233"/>
    <x v="0"/>
  </r>
  <r>
    <x v="6"/>
    <m/>
    <m/>
    <n v="3023519"/>
    <x v="97"/>
    <x v="1"/>
    <n v="427400.75"/>
    <s v="FY20/21"/>
    <m/>
    <m/>
    <m/>
    <m/>
    <s v="ARPs"/>
    <s v="ARPs"/>
    <m/>
    <m/>
    <m/>
    <n v="30624.504999999976"/>
    <x v="1"/>
  </r>
  <r>
    <x v="6"/>
    <m/>
    <m/>
    <n v="3023519"/>
    <x v="97"/>
    <x v="1"/>
    <n v="151774.08000000002"/>
    <s v="FY20/21"/>
    <m/>
    <m/>
    <m/>
    <m/>
    <s v="EHCP"/>
    <s v="EHCP"/>
    <m/>
    <m/>
    <m/>
    <n v="10904.849999999999"/>
    <x v="1"/>
  </r>
  <r>
    <x v="6"/>
    <m/>
    <m/>
    <n v="3023519"/>
    <x v="97"/>
    <x v="1"/>
    <n v="2553.13"/>
    <s v="FY20/21"/>
    <m/>
    <m/>
    <m/>
    <m/>
    <s v="EHCP"/>
    <s v="EHCP"/>
    <m/>
    <m/>
    <m/>
    <n v="-1673.7050000000006"/>
    <x v="1"/>
  </r>
  <r>
    <x v="6"/>
    <m/>
    <m/>
    <n v="3023519"/>
    <x v="97"/>
    <x v="1"/>
    <n v="7578.7585714285706"/>
    <s v="FY20/21"/>
    <m/>
    <m/>
    <m/>
    <m/>
    <s v="SEN Inclusion"/>
    <s v="SEN Inclusion"/>
    <m/>
    <m/>
    <m/>
    <n v="2105.2192857142845"/>
    <x v="1"/>
  </r>
  <r>
    <x v="6"/>
    <m/>
    <m/>
    <n v="3021000"/>
    <x v="0"/>
    <x v="2"/>
    <n v="1044.2857142857142"/>
    <s v="FY20/21"/>
    <m/>
    <m/>
    <m/>
    <m/>
    <s v="SEN Inclusion"/>
    <s v="SEN Inclusion"/>
    <m/>
    <m/>
    <m/>
    <n v="80.329670329670336"/>
    <x v="0"/>
  </r>
  <r>
    <x v="6"/>
    <m/>
    <m/>
    <n v="3022008"/>
    <x v="12"/>
    <x v="2"/>
    <n v="130218.25"/>
    <s v="FY20/21"/>
    <m/>
    <m/>
    <m/>
    <m/>
    <s v="EHCP"/>
    <s v="EHCP"/>
    <m/>
    <m/>
    <m/>
    <n v="10016.788461538463"/>
    <x v="1"/>
  </r>
  <r>
    <x v="6"/>
    <m/>
    <m/>
    <n v="3022008"/>
    <x v="12"/>
    <x v="2"/>
    <n v="3711.8214285714298"/>
    <s v="FY20/21"/>
    <m/>
    <m/>
    <m/>
    <m/>
    <s v="SEN Inclusion"/>
    <s v="SEN Inclusion"/>
    <m/>
    <m/>
    <m/>
    <n v="285.52472527472537"/>
    <x v="1"/>
  </r>
  <r>
    <x v="6"/>
    <m/>
    <m/>
    <n v="3022007"/>
    <x v="13"/>
    <x v="2"/>
    <n v="96057"/>
    <s v="FY20/21"/>
    <m/>
    <m/>
    <m/>
    <m/>
    <s v="EHCP"/>
    <s v="EHCP"/>
    <m/>
    <m/>
    <m/>
    <n v="7389"/>
    <x v="1"/>
  </r>
  <r>
    <x v="6"/>
    <m/>
    <m/>
    <n v="3022009"/>
    <x v="14"/>
    <x v="2"/>
    <n v="87078"/>
    <s v="FY20/21"/>
    <m/>
    <m/>
    <m/>
    <m/>
    <s v="EHCP"/>
    <s v="EHCP"/>
    <m/>
    <m/>
    <m/>
    <n v="6698.3076923076924"/>
    <x v="0"/>
  </r>
  <r>
    <x v="6"/>
    <m/>
    <m/>
    <n v="3022009"/>
    <x v="14"/>
    <x v="2"/>
    <n v="2134.64"/>
    <s v="FY20/21"/>
    <m/>
    <m/>
    <m/>
    <m/>
    <s v="SEN Inclusion"/>
    <s v="SEN Inclusion"/>
    <m/>
    <m/>
    <m/>
    <n v="164.20307692307694"/>
    <x v="0"/>
  </r>
  <r>
    <x v="6"/>
    <m/>
    <m/>
    <n v="3022067"/>
    <x v="15"/>
    <x v="2"/>
    <n v="122500"/>
    <s v="FY20/21"/>
    <m/>
    <m/>
    <m/>
    <m/>
    <s v="ARPs"/>
    <s v="ARPs"/>
    <m/>
    <m/>
    <m/>
    <n v="9423.0769230769238"/>
    <x v="1"/>
  </r>
  <r>
    <x v="6"/>
    <m/>
    <m/>
    <n v="3022067"/>
    <x v="15"/>
    <x v="2"/>
    <n v="40007.910000000003"/>
    <s v="FY20/21"/>
    <m/>
    <m/>
    <m/>
    <m/>
    <s v="EHCP"/>
    <s v="EHCP"/>
    <m/>
    <m/>
    <m/>
    <n v="3077.5315384615387"/>
    <x v="1"/>
  </r>
  <r>
    <x v="6"/>
    <m/>
    <m/>
    <n v="3022010"/>
    <x v="98"/>
    <x v="1"/>
    <n v="221100"/>
    <s v="FY20/21"/>
    <m/>
    <m/>
    <m/>
    <m/>
    <s v="ARPs"/>
    <s v="ARPs"/>
    <m/>
    <m/>
    <m/>
    <n v="14842.340000000011"/>
    <x v="1"/>
  </r>
  <r>
    <x v="6"/>
    <m/>
    <m/>
    <n v="3022010"/>
    <x v="98"/>
    <x v="1"/>
    <n v="65520"/>
    <s v="FY20/21"/>
    <m/>
    <m/>
    <m/>
    <m/>
    <s v="EHCP"/>
    <s v="EHCP"/>
    <m/>
    <m/>
    <m/>
    <n v="1740.6600000000035"/>
    <x v="1"/>
  </r>
  <r>
    <x v="6"/>
    <m/>
    <m/>
    <n v="3022010"/>
    <x v="98"/>
    <x v="1"/>
    <n v="2119.2857142857147"/>
    <s v="FY20/21"/>
    <m/>
    <m/>
    <m/>
    <m/>
    <s v="SEN Inclusion"/>
    <s v="SEN Inclusion"/>
    <m/>
    <m/>
    <m/>
    <n v="588.6828571428573"/>
    <x v="1"/>
  </r>
  <r>
    <x v="6"/>
    <m/>
    <m/>
    <n v="3023302"/>
    <x v="16"/>
    <x v="2"/>
    <n v="77159.33"/>
    <s v="FY20/21"/>
    <m/>
    <m/>
    <m/>
    <m/>
    <s v="EHCP"/>
    <s v="EHCP"/>
    <m/>
    <m/>
    <m/>
    <n v="5935.333076923077"/>
    <x v="1"/>
  </r>
  <r>
    <x v="6"/>
    <m/>
    <m/>
    <n v="3023302"/>
    <x v="16"/>
    <x v="2"/>
    <n v="1221.7"/>
    <s v="FY20/21"/>
    <m/>
    <m/>
    <m/>
    <m/>
    <s v="EHCP"/>
    <s v="EHCP"/>
    <m/>
    <m/>
    <m/>
    <n v="93.976923076923086"/>
    <x v="1"/>
  </r>
  <r>
    <x v="6"/>
    <m/>
    <m/>
    <n v="3024211"/>
    <x v="99"/>
    <x v="1"/>
    <n v="101343"/>
    <s v="FY20/21"/>
    <m/>
    <m/>
    <m/>
    <m/>
    <s v="EHCP"/>
    <s v="EHCP"/>
    <m/>
    <m/>
    <m/>
    <n v="8445.1999999999971"/>
    <x v="1"/>
  </r>
  <r>
    <x v="6"/>
    <m/>
    <m/>
    <n v="3022011"/>
    <x v="17"/>
    <x v="2"/>
    <n v="27265"/>
    <s v="FY20/21"/>
    <m/>
    <m/>
    <m/>
    <m/>
    <s v="EHCP"/>
    <s v="EHCP"/>
    <m/>
    <m/>
    <m/>
    <n v="2097.3076923076924"/>
    <x v="1"/>
  </r>
  <r>
    <x v="6"/>
    <m/>
    <m/>
    <n v="3023522"/>
    <x v="100"/>
    <x v="1"/>
    <n v="55275"/>
    <s v="FY20/21"/>
    <m/>
    <m/>
    <m/>
    <m/>
    <s v="ARPs"/>
    <s v="ARPs"/>
    <m/>
    <m/>
    <m/>
    <n v="15354.16"/>
    <x v="1"/>
  </r>
  <r>
    <x v="6"/>
    <m/>
    <m/>
    <n v="3023522"/>
    <x v="100"/>
    <x v="1"/>
    <n v="62525.32"/>
    <s v="FY20/21"/>
    <m/>
    <m/>
    <m/>
    <m/>
    <s v="EHCP"/>
    <s v="EHCP"/>
    <m/>
    <m/>
    <m/>
    <n v="6846.9099999999962"/>
    <x v="1"/>
  </r>
  <r>
    <x v="6"/>
    <m/>
    <m/>
    <n v="3023522"/>
    <x v="100"/>
    <x v="1"/>
    <n v="4100.3571428571431"/>
    <s v="FY20/21"/>
    <m/>
    <m/>
    <m/>
    <m/>
    <s v="SEN Inclusion"/>
    <s v="SEN Inclusion"/>
    <m/>
    <m/>
    <m/>
    <n v="1138.9785714285711"/>
    <x v="1"/>
  </r>
  <r>
    <x v="6"/>
    <m/>
    <m/>
    <n v="3022014"/>
    <x v="18"/>
    <x v="2"/>
    <n v="178704"/>
    <s v="FY20/21"/>
    <m/>
    <m/>
    <m/>
    <m/>
    <s v="ARPs"/>
    <s v="ARPs"/>
    <m/>
    <m/>
    <m/>
    <n v="13746.461538461539"/>
    <x v="1"/>
  </r>
  <r>
    <x v="6"/>
    <m/>
    <m/>
    <n v="3022014"/>
    <x v="18"/>
    <x v="2"/>
    <n v="112331"/>
    <s v="FY20/21"/>
    <m/>
    <m/>
    <m/>
    <m/>
    <s v="EHCP"/>
    <s v="EHCP"/>
    <m/>
    <m/>
    <m/>
    <n v="8640.8461538461543"/>
    <x v="1"/>
  </r>
  <r>
    <x v="6"/>
    <m/>
    <m/>
    <n v="3022014"/>
    <x v="18"/>
    <x v="2"/>
    <n v="2533.9285714285716"/>
    <s v="FY20/21"/>
    <m/>
    <m/>
    <m/>
    <m/>
    <s v="SEN Inclusion"/>
    <s v="SEN Inclusion"/>
    <m/>
    <m/>
    <m/>
    <n v="194.91758241758245"/>
    <x v="1"/>
  </r>
  <r>
    <x v="6"/>
    <m/>
    <m/>
    <n v="3024215"/>
    <x v="101"/>
    <x v="1"/>
    <n v="304872"/>
    <s v="FY20/21"/>
    <m/>
    <m/>
    <m/>
    <m/>
    <s v="EHCP"/>
    <s v="EHCP"/>
    <m/>
    <m/>
    <m/>
    <n v="23269.01999999996"/>
    <x v="1"/>
  </r>
  <r>
    <x v="6"/>
    <m/>
    <m/>
    <n v="3022015"/>
    <x v="19"/>
    <x v="2"/>
    <n v="107058.84"/>
    <s v="FY20/21"/>
    <m/>
    <m/>
    <m/>
    <m/>
    <s v="ARPs"/>
    <s v="ARPs"/>
    <m/>
    <m/>
    <m/>
    <n v="8235.295384615385"/>
    <x v="0"/>
  </r>
  <r>
    <x v="6"/>
    <m/>
    <m/>
    <n v="3022015"/>
    <x v="19"/>
    <x v="2"/>
    <n v="34863.58"/>
    <s v="FY20/21"/>
    <m/>
    <m/>
    <m/>
    <m/>
    <s v="EHCP"/>
    <s v="EHCP"/>
    <m/>
    <m/>
    <m/>
    <n v="2681.8138461538465"/>
    <x v="0"/>
  </r>
  <r>
    <x v="6"/>
    <m/>
    <m/>
    <n v="3022015"/>
    <x v="19"/>
    <x v="2"/>
    <n v="4594.495687203791"/>
    <s v="FY20/21"/>
    <m/>
    <m/>
    <m/>
    <m/>
    <s v="SEN Inclusion"/>
    <s v="SEN Inclusion"/>
    <m/>
    <m/>
    <m/>
    <n v="353.42274516952239"/>
    <x v="0"/>
  </r>
  <r>
    <x v="6"/>
    <m/>
    <m/>
    <n v="3024210"/>
    <x v="102"/>
    <x v="1"/>
    <n v="98911"/>
    <s v="FY20/21"/>
    <m/>
    <m/>
    <m/>
    <m/>
    <s v="EHCP"/>
    <s v="EHCP"/>
    <m/>
    <m/>
    <m/>
    <n v="5550.8699999999881"/>
    <x v="1"/>
  </r>
  <r>
    <x v="6"/>
    <m/>
    <m/>
    <n v="3022016"/>
    <x v="20"/>
    <x v="2"/>
    <n v="69917.83"/>
    <s v="FY20/21"/>
    <m/>
    <m/>
    <m/>
    <m/>
    <s v="EHCP"/>
    <s v="EHCP"/>
    <m/>
    <m/>
    <m/>
    <n v="5378.294615384616"/>
    <x v="1"/>
  </r>
  <r>
    <x v="6"/>
    <m/>
    <m/>
    <n v="3022017"/>
    <x v="21"/>
    <x v="2"/>
    <n v="31473.17"/>
    <s v="FY20/21"/>
    <m/>
    <m/>
    <m/>
    <m/>
    <s v="EHCP"/>
    <s v="EHCP"/>
    <m/>
    <m/>
    <m/>
    <n v="2421.0130769230768"/>
    <x v="1"/>
  </r>
  <r>
    <x v="6"/>
    <m/>
    <m/>
    <n v="3022073"/>
    <x v="22"/>
    <x v="2"/>
    <n v="244633"/>
    <s v="FY20/21"/>
    <m/>
    <m/>
    <m/>
    <m/>
    <s v="EHCP"/>
    <s v="EHCP"/>
    <m/>
    <m/>
    <m/>
    <n v="18817.923076923078"/>
    <x v="1"/>
  </r>
  <r>
    <x v="6"/>
    <m/>
    <m/>
    <n v="3022019"/>
    <x v="23"/>
    <x v="2"/>
    <n v="17322.080000000002"/>
    <s v="FY20/21"/>
    <m/>
    <m/>
    <m/>
    <m/>
    <s v="EHCP"/>
    <s v="EHCP"/>
    <m/>
    <m/>
    <m/>
    <n v="1332.4676923076925"/>
    <x v="0"/>
  </r>
  <r>
    <x v="6"/>
    <m/>
    <m/>
    <n v="3022019"/>
    <x v="23"/>
    <x v="2"/>
    <n v="4468.9285714285706"/>
    <s v="FY20/21"/>
    <m/>
    <m/>
    <m/>
    <m/>
    <s v="SEN Inclusion"/>
    <s v="SEN Inclusion"/>
    <m/>
    <m/>
    <m/>
    <n v="343.76373626373623"/>
    <x v="0"/>
  </r>
  <r>
    <x v="6"/>
    <m/>
    <m/>
    <n v="3022018"/>
    <x v="103"/>
    <x v="1"/>
    <n v="164066.83000000002"/>
    <s v="FY20/21"/>
    <m/>
    <m/>
    <m/>
    <m/>
    <s v="EHCP"/>
    <s v="EHCP"/>
    <m/>
    <m/>
    <m/>
    <n v="20730.905000000006"/>
    <x v="1"/>
  </r>
  <r>
    <x v="6"/>
    <m/>
    <m/>
    <n v="3022021"/>
    <x v="24"/>
    <x v="2"/>
    <n v="133890"/>
    <s v="FY20/21"/>
    <m/>
    <m/>
    <m/>
    <m/>
    <s v="EHCP"/>
    <s v="EHCP"/>
    <m/>
    <m/>
    <m/>
    <n v="10299.23076923077"/>
    <x v="1"/>
  </r>
  <r>
    <x v="6"/>
    <m/>
    <m/>
    <n v="3024212"/>
    <x v="104"/>
    <x v="1"/>
    <n v="273489"/>
    <s v="FY20/21"/>
    <m/>
    <m/>
    <m/>
    <m/>
    <s v="EHCP"/>
    <s v="EHCP"/>
    <m/>
    <m/>
    <m/>
    <n v="14715.479999999996"/>
    <x v="1"/>
  </r>
  <r>
    <x v="6"/>
    <m/>
    <m/>
    <n v="3022023"/>
    <x v="25"/>
    <x v="2"/>
    <n v="84225"/>
    <s v="FY20/21"/>
    <m/>
    <m/>
    <m/>
    <m/>
    <s v="EHCP"/>
    <s v="EHCP"/>
    <m/>
    <m/>
    <m/>
    <n v="6478.8461538461543"/>
    <x v="1"/>
  </r>
  <r>
    <x v="6"/>
    <m/>
    <m/>
    <n v="3022023"/>
    <x v="25"/>
    <x v="2"/>
    <n v="2764.2857142857147"/>
    <s v="FY20/21"/>
    <m/>
    <m/>
    <m/>
    <m/>
    <s v="SEN Inclusion"/>
    <s v="SEN Inclusion"/>
    <m/>
    <m/>
    <m/>
    <n v="212.63736263736268"/>
    <x v="1"/>
  </r>
  <r>
    <x v="6"/>
    <m/>
    <m/>
    <n v="3022001"/>
    <x v="105"/>
    <x v="1"/>
    <n v="24833"/>
    <s v="FY20/21"/>
    <m/>
    <m/>
    <m/>
    <m/>
    <s v="EHCP"/>
    <s v="EHCP"/>
    <m/>
    <m/>
    <m/>
    <n v="2069.4499999999989"/>
    <x v="1"/>
  </r>
  <r>
    <x v="6"/>
    <m/>
    <m/>
    <n v="3022024"/>
    <x v="26"/>
    <x v="2"/>
    <n v="96665"/>
    <s v="FY20/21"/>
    <m/>
    <m/>
    <m/>
    <m/>
    <s v="EHCP"/>
    <s v="EHCP"/>
    <m/>
    <m/>
    <m/>
    <n v="7435.7692307692314"/>
    <x v="0"/>
  </r>
  <r>
    <x v="6"/>
    <m/>
    <m/>
    <n v="3022024"/>
    <x v="26"/>
    <x v="2"/>
    <n v="4056.51"/>
    <s v="FY20/21"/>
    <m/>
    <m/>
    <m/>
    <m/>
    <s v="EHCP"/>
    <s v="EHCP"/>
    <m/>
    <m/>
    <m/>
    <n v="312.03923076923081"/>
    <x v="0"/>
  </r>
  <r>
    <x v="6"/>
    <m/>
    <m/>
    <n v="3022024"/>
    <x v="26"/>
    <x v="2"/>
    <n v="7064.2871428571416"/>
    <s v="FY20/21"/>
    <m/>
    <m/>
    <m/>
    <m/>
    <s v="SEN Inclusion"/>
    <s v="SEN Inclusion"/>
    <m/>
    <m/>
    <m/>
    <n v="543.4067032967032"/>
    <x v="0"/>
  </r>
  <r>
    <x v="6"/>
    <m/>
    <m/>
    <n v="3025405"/>
    <x v="78"/>
    <x v="2"/>
    <n v="133473"/>
    <s v="FY20/21"/>
    <m/>
    <m/>
    <m/>
    <m/>
    <s v="EHCP"/>
    <s v="EHCP"/>
    <m/>
    <m/>
    <m/>
    <n v="10267.153846153848"/>
    <x v="1"/>
  </r>
  <r>
    <x v="6"/>
    <m/>
    <m/>
    <n v="3022025"/>
    <x v="27"/>
    <x v="2"/>
    <n v="55745.5"/>
    <s v="FY20/21"/>
    <m/>
    <m/>
    <m/>
    <m/>
    <s v="EHCP"/>
    <s v="EHCP"/>
    <m/>
    <m/>
    <m/>
    <n v="4288.1153846153848"/>
    <x v="1"/>
  </r>
  <r>
    <x v="6"/>
    <m/>
    <m/>
    <n v="3024003"/>
    <x v="79"/>
    <x v="2"/>
    <n v="221714.90999999997"/>
    <s v="FY20/21"/>
    <m/>
    <m/>
    <m/>
    <m/>
    <s v="EHCP"/>
    <s v="EHCP"/>
    <m/>
    <m/>
    <m/>
    <n v="17054.993076923074"/>
    <x v="1"/>
  </r>
  <r>
    <x v="6"/>
    <m/>
    <m/>
    <n v="3022026"/>
    <x v="28"/>
    <x v="2"/>
    <n v="67066.83"/>
    <s v="FY20/21"/>
    <m/>
    <m/>
    <m/>
    <m/>
    <s v="EHCP"/>
    <s v="EHCP"/>
    <m/>
    <m/>
    <m/>
    <n v="5158.9869230769236"/>
    <x v="0"/>
  </r>
  <r>
    <x v="6"/>
    <m/>
    <m/>
    <n v="3022026"/>
    <x v="28"/>
    <x v="2"/>
    <n v="2833.39"/>
    <s v="FY20/21"/>
    <m/>
    <m/>
    <m/>
    <m/>
    <s v="SEN Inclusion"/>
    <s v="SEN Inclusion"/>
    <m/>
    <m/>
    <m/>
    <n v="217.95307692307694"/>
    <x v="0"/>
  </r>
  <r>
    <x v="6"/>
    <m/>
    <m/>
    <n v="3022028"/>
    <x v="29"/>
    <x v="2"/>
    <n v="39981.17"/>
    <s v="FY20/21"/>
    <m/>
    <m/>
    <m/>
    <m/>
    <s v="EHCP"/>
    <s v="EHCP"/>
    <m/>
    <m/>
    <m/>
    <n v="3075.4746153846154"/>
    <x v="1"/>
  </r>
  <r>
    <x v="6"/>
    <m/>
    <m/>
    <n v="3022027"/>
    <x v="30"/>
    <x v="2"/>
    <n v="37833"/>
    <s v="FY20/21"/>
    <m/>
    <m/>
    <m/>
    <m/>
    <s v="EHCP"/>
    <s v="EHCP"/>
    <m/>
    <m/>
    <m/>
    <n v="2910.2307692307695"/>
    <x v="1"/>
  </r>
  <r>
    <x v="6"/>
    <m/>
    <m/>
    <n v="3022029"/>
    <x v="31"/>
    <x v="2"/>
    <n v="123321"/>
    <s v="FY20/21"/>
    <m/>
    <m/>
    <m/>
    <m/>
    <s v="EHCP"/>
    <s v="EHCP"/>
    <m/>
    <m/>
    <m/>
    <n v="9486.2307692307695"/>
    <x v="0"/>
  </r>
  <r>
    <x v="6"/>
    <m/>
    <m/>
    <n v="3022029"/>
    <x v="31"/>
    <x v="2"/>
    <n v="7110.3514285714291"/>
    <s v="FY20/21"/>
    <m/>
    <m/>
    <m/>
    <m/>
    <s v="SEN Inclusion"/>
    <s v="SEN Inclusion"/>
    <m/>
    <m/>
    <m/>
    <n v="546.95010989010996"/>
    <x v="0"/>
  </r>
  <r>
    <x v="6"/>
    <m/>
    <m/>
    <n v="3022030"/>
    <x v="106"/>
    <x v="1"/>
    <n v="24894.92"/>
    <s v="FY20/21"/>
    <m/>
    <m/>
    <m/>
    <m/>
    <s v="EHCP"/>
    <s v="EHCP"/>
    <m/>
    <m/>
    <m/>
    <n v="0"/>
    <x v="1"/>
  </r>
  <r>
    <x v="6"/>
    <m/>
    <m/>
    <n v="3021001"/>
    <x v="0"/>
    <x v="2"/>
    <n v="2553.13"/>
    <s v="FY20/21"/>
    <m/>
    <m/>
    <m/>
    <m/>
    <s v="EHCP"/>
    <s v="EHCP"/>
    <m/>
    <m/>
    <m/>
    <n v="196.39461538461541"/>
    <x v="0"/>
  </r>
  <r>
    <x v="6"/>
    <m/>
    <m/>
    <n v="3021001"/>
    <x v="0"/>
    <x v="2"/>
    <n v="5636.074285714285"/>
    <s v="FY20/21"/>
    <m/>
    <m/>
    <m/>
    <m/>
    <s v="SEN Inclusion"/>
    <s v="SEN Inclusion"/>
    <m/>
    <m/>
    <m/>
    <n v="433.5441758241758"/>
    <x v="0"/>
  </r>
  <r>
    <x v="6"/>
    <m/>
    <m/>
    <n v="3025409"/>
    <x v="107"/>
    <x v="1"/>
    <n v="247682.67333333334"/>
    <s v="FY20/21"/>
    <m/>
    <m/>
    <m/>
    <m/>
    <s v="EHCP"/>
    <s v="EHCP"/>
    <m/>
    <m/>
    <m/>
    <n v="13630.646666666653"/>
    <x v="1"/>
  </r>
  <r>
    <x v="6"/>
    <m/>
    <m/>
    <n v="3023516"/>
    <x v="32"/>
    <x v="2"/>
    <n v="51235.59"/>
    <s v="FY20/21"/>
    <m/>
    <m/>
    <m/>
    <m/>
    <s v="EHCP"/>
    <s v="EHCP"/>
    <m/>
    <m/>
    <m/>
    <n v="3941.1992307692308"/>
    <x v="0"/>
  </r>
  <r>
    <x v="6"/>
    <m/>
    <m/>
    <n v="3025400"/>
    <x v="108"/>
    <x v="1"/>
    <n v="395860"/>
    <s v="FY20/21"/>
    <m/>
    <m/>
    <m/>
    <m/>
    <s v="ARPs"/>
    <s v="ARPs"/>
    <m/>
    <m/>
    <m/>
    <n v="46605.689999999944"/>
    <x v="1"/>
  </r>
  <r>
    <x v="6"/>
    <m/>
    <m/>
    <n v="3025400"/>
    <x v="108"/>
    <x v="1"/>
    <n v="296825.16000000003"/>
    <s v="FY20/21"/>
    <m/>
    <m/>
    <m/>
    <m/>
    <s v="EHCP"/>
    <s v="EHCP"/>
    <m/>
    <m/>
    <m/>
    <n v="21198.149999999965"/>
    <x v="1"/>
  </r>
  <r>
    <x v="6"/>
    <m/>
    <m/>
    <n v="3022031"/>
    <x v="33"/>
    <x v="2"/>
    <n v="35128.33"/>
    <s v="FY20/21"/>
    <m/>
    <m/>
    <m/>
    <m/>
    <s v="EHCP"/>
    <s v="EHCP"/>
    <m/>
    <m/>
    <m/>
    <n v="2702.1792307692313"/>
    <x v="0"/>
  </r>
  <r>
    <x v="6"/>
    <m/>
    <m/>
    <n v="3022031"/>
    <x v="33"/>
    <x v="2"/>
    <n v="3263.3914285714286"/>
    <s v="FY20/21"/>
    <m/>
    <m/>
    <m/>
    <m/>
    <s v="SEN Inclusion"/>
    <s v="SEN Inclusion"/>
    <m/>
    <m/>
    <m/>
    <n v="251.03010989010991"/>
    <x v="0"/>
  </r>
  <r>
    <x v="6"/>
    <m/>
    <m/>
    <n v="3022032"/>
    <x v="34"/>
    <x v="2"/>
    <n v="88265.75"/>
    <s v="FY20/21"/>
    <m/>
    <m/>
    <m/>
    <m/>
    <s v="EHCP"/>
    <s v="EHCP"/>
    <m/>
    <m/>
    <m/>
    <n v="6789.6730769230771"/>
    <x v="0"/>
  </r>
  <r>
    <x v="6"/>
    <m/>
    <m/>
    <n v="3022032"/>
    <x v="34"/>
    <x v="2"/>
    <n v="1865.8928571428571"/>
    <s v="FY20/21"/>
    <m/>
    <m/>
    <m/>
    <m/>
    <s v="SEN Inclusion"/>
    <s v="SEN Inclusion"/>
    <m/>
    <m/>
    <m/>
    <n v="143.5302197802198"/>
    <x v="0"/>
  </r>
  <r>
    <x v="6"/>
    <m/>
    <m/>
    <n v="3023304"/>
    <x v="35"/>
    <x v="2"/>
    <n v="45433.58"/>
    <s v="FY20/21"/>
    <m/>
    <m/>
    <m/>
    <m/>
    <s v="EHCP"/>
    <s v="EHCP"/>
    <m/>
    <m/>
    <m/>
    <n v="3494.8907692307694"/>
    <x v="1"/>
  </r>
  <r>
    <x v="6"/>
    <m/>
    <m/>
    <n v="3023304"/>
    <x v="35"/>
    <x v="2"/>
    <n v="2042.5"/>
    <s v="FY20/21"/>
    <m/>
    <m/>
    <m/>
    <m/>
    <s v="EHCP"/>
    <s v="EHCP"/>
    <m/>
    <m/>
    <m/>
    <n v="157.11538461538461"/>
    <x v="1"/>
  </r>
  <r>
    <x v="6"/>
    <m/>
    <m/>
    <n v="3023304"/>
    <x v="35"/>
    <x v="2"/>
    <n v="1766.0714285714291"/>
    <s v="FY20/21"/>
    <m/>
    <m/>
    <m/>
    <m/>
    <s v="SEN Inclusion"/>
    <s v="SEN Inclusion"/>
    <m/>
    <m/>
    <m/>
    <n v="135.85164835164841"/>
    <x v="1"/>
  </r>
  <r>
    <x v="6"/>
    <m/>
    <m/>
    <n v="3022047"/>
    <x v="109"/>
    <x v="1"/>
    <n v="107959.91"/>
    <s v="FY20/21"/>
    <m/>
    <m/>
    <m/>
    <m/>
    <s v="EHCP"/>
    <s v="EHCP"/>
    <m/>
    <m/>
    <m/>
    <n v="13056.854999999996"/>
    <x v="1"/>
  </r>
  <r>
    <x v="6"/>
    <m/>
    <m/>
    <n v="3023515"/>
    <x v="110"/>
    <x v="1"/>
    <n v="52519"/>
    <s v="FY20/21"/>
    <m/>
    <m/>
    <m/>
    <m/>
    <s v="EHCP"/>
    <s v="EHCP"/>
    <m/>
    <m/>
    <m/>
    <n v="4376.5999999999949"/>
    <x v="1"/>
  </r>
  <r>
    <x v="6"/>
    <m/>
    <m/>
    <n v="3025427"/>
    <x v="80"/>
    <x v="2"/>
    <n v="841364.45833333326"/>
    <s v="FY20/21"/>
    <m/>
    <m/>
    <m/>
    <m/>
    <s v="ARPs"/>
    <s v="ARPs"/>
    <m/>
    <m/>
    <m/>
    <n v="64720.342948717946"/>
    <x v="1"/>
  </r>
  <r>
    <x v="6"/>
    <m/>
    <m/>
    <n v="3025427"/>
    <x v="80"/>
    <x v="2"/>
    <n v="192350.83000000002"/>
    <s v="FY20/21"/>
    <m/>
    <m/>
    <m/>
    <m/>
    <s v="EHCP"/>
    <s v="EHCP"/>
    <m/>
    <m/>
    <m/>
    <n v="14796.217692307695"/>
    <x v="1"/>
  </r>
  <r>
    <x v="6"/>
    <m/>
    <m/>
    <n v="3026085"/>
    <x v="88"/>
    <x v="1"/>
    <n v="459346.5"/>
    <s v="FY20/21"/>
    <m/>
    <m/>
    <m/>
    <m/>
    <s v="Special"/>
    <s v="Special"/>
    <m/>
    <m/>
    <m/>
    <n v="52337.979999999981"/>
    <x v="1"/>
  </r>
  <r>
    <x v="6"/>
    <m/>
    <m/>
    <n v="3022036"/>
    <x v="36"/>
    <x v="2"/>
    <n v="267922.3"/>
    <s v="FY20/21"/>
    <m/>
    <m/>
    <m/>
    <m/>
    <s v="ARPs"/>
    <s v="ARPs"/>
    <m/>
    <m/>
    <m/>
    <n v="20609.407692307694"/>
    <x v="0"/>
  </r>
  <r>
    <x v="6"/>
    <m/>
    <m/>
    <n v="3022036"/>
    <x v="36"/>
    <x v="2"/>
    <n v="49781.42"/>
    <s v="FY20/21"/>
    <m/>
    <m/>
    <m/>
    <m/>
    <s v="EHCP"/>
    <s v="EHCP"/>
    <m/>
    <m/>
    <m/>
    <n v="3829.34"/>
    <x v="0"/>
  </r>
  <r>
    <x v="6"/>
    <m/>
    <m/>
    <n v="3022036"/>
    <x v="36"/>
    <x v="2"/>
    <n v="1865.8928571428571"/>
    <s v="FY20/21"/>
    <m/>
    <m/>
    <m/>
    <m/>
    <s v="SEN Inclusion"/>
    <s v="SEN Inclusion"/>
    <m/>
    <m/>
    <m/>
    <n v="143.5302197802198"/>
    <x v="0"/>
  </r>
  <r>
    <x v="6"/>
    <m/>
    <m/>
    <n v="3026905"/>
    <x v="111"/>
    <x v="1"/>
    <n v="37089"/>
    <s v="FY20/21"/>
    <m/>
    <m/>
    <m/>
    <m/>
    <s v="ARPs"/>
    <s v="ARPs"/>
    <m/>
    <m/>
    <m/>
    <n v="5838.09"/>
    <x v="1"/>
  </r>
  <r>
    <x v="6"/>
    <m/>
    <m/>
    <n v="3026905"/>
    <x v="111"/>
    <x v="1"/>
    <n v="216528"/>
    <s v="FY20/21"/>
    <m/>
    <m/>
    <m/>
    <m/>
    <s v="EHCP"/>
    <s v="EHCP"/>
    <m/>
    <m/>
    <m/>
    <n v="15906.790000000008"/>
    <x v="1"/>
  </r>
  <r>
    <x v="6"/>
    <m/>
    <m/>
    <n v="3026905"/>
    <x v="111"/>
    <x v="1"/>
    <n v="46391"/>
    <s v="FY20/21"/>
    <m/>
    <m/>
    <m/>
    <m/>
    <s v="EHCP"/>
    <s v="EHCP"/>
    <m/>
    <m/>
    <m/>
    <n v="3865.9000000000015"/>
    <x v="1"/>
  </r>
  <r>
    <x v="6"/>
    <m/>
    <m/>
    <n v="3022037"/>
    <x v="37"/>
    <x v="2"/>
    <n v="89930"/>
    <s v="FY20/21"/>
    <m/>
    <m/>
    <m/>
    <m/>
    <s v="EHCP"/>
    <s v="EHCP"/>
    <m/>
    <m/>
    <m/>
    <n v="6917.6923076923076"/>
    <x v="1"/>
  </r>
  <r>
    <x v="6"/>
    <m/>
    <m/>
    <n v="3027010"/>
    <x v="84"/>
    <x v="2"/>
    <n v="1840685.77"/>
    <s v="FY20/21"/>
    <m/>
    <m/>
    <m/>
    <m/>
    <s v="Special"/>
    <s v="Special"/>
    <m/>
    <m/>
    <m/>
    <n v="141591.2130769231"/>
    <x v="1"/>
  </r>
  <r>
    <x v="6"/>
    <m/>
    <m/>
    <n v="3023523"/>
    <x v="38"/>
    <x v="2"/>
    <n v="94795"/>
    <s v="FY20/21"/>
    <m/>
    <m/>
    <m/>
    <m/>
    <s v="EHCP"/>
    <s v="EHCP"/>
    <m/>
    <m/>
    <m/>
    <n v="7291.9230769230771"/>
    <x v="1"/>
  </r>
  <r>
    <x v="6"/>
    <m/>
    <m/>
    <n v="3025948"/>
    <x v="39"/>
    <x v="2"/>
    <n v="30117"/>
    <s v="FY20/21"/>
    <m/>
    <m/>
    <m/>
    <m/>
    <s v="EHCP"/>
    <s v="EHCP"/>
    <m/>
    <m/>
    <m/>
    <n v="2316.6923076923076"/>
    <x v="1"/>
  </r>
  <r>
    <x v="6"/>
    <m/>
    <m/>
    <n v="3025949"/>
    <x v="40"/>
    <x v="2"/>
    <n v="49304.263157894733"/>
    <s v="FY20/21"/>
    <m/>
    <m/>
    <m/>
    <m/>
    <s v="EHCP"/>
    <s v="EHCP"/>
    <m/>
    <m/>
    <m/>
    <n v="3792.6356275303642"/>
    <x v="1"/>
  </r>
  <r>
    <x v="6"/>
    <m/>
    <m/>
    <n v="3024004"/>
    <x v="81"/>
    <x v="2"/>
    <n v="54252"/>
    <s v="FY20/21"/>
    <m/>
    <m/>
    <m/>
    <m/>
    <s v="EHCP"/>
    <s v="EHCP"/>
    <m/>
    <m/>
    <m/>
    <n v="4173.2307692307695"/>
    <x v="1"/>
  </r>
  <r>
    <x v="6"/>
    <m/>
    <m/>
    <n v="3023513"/>
    <x v="41"/>
    <x v="2"/>
    <n v="94116.95"/>
    <s v="FY20/21"/>
    <m/>
    <m/>
    <m/>
    <m/>
    <s v="EHCP"/>
    <s v="EHCP"/>
    <m/>
    <m/>
    <m/>
    <n v="7239.7653846153844"/>
    <x v="1"/>
  </r>
  <r>
    <x v="6"/>
    <m/>
    <m/>
    <n v="3025402"/>
    <x v="112"/>
    <x v="1"/>
    <n v="540562.58000000007"/>
    <s v="FY20/21"/>
    <m/>
    <m/>
    <m/>
    <m/>
    <s v="EHCP"/>
    <s v="EHCP"/>
    <m/>
    <m/>
    <m/>
    <n v="51855.659999999974"/>
    <x v="1"/>
  </r>
  <r>
    <x v="6"/>
    <m/>
    <m/>
    <n v="3022048"/>
    <x v="113"/>
    <x v="1"/>
    <n v="114340"/>
    <s v="FY20/21"/>
    <m/>
    <m/>
    <m/>
    <m/>
    <s v="EHCP"/>
    <s v="EHCP"/>
    <m/>
    <m/>
    <m/>
    <n v="7391.4199999999837"/>
    <x v="1"/>
  </r>
  <r>
    <x v="6"/>
    <m/>
    <m/>
    <n v="3022048"/>
    <x v="113"/>
    <x v="1"/>
    <n v="1958.035714285714"/>
    <s v="FY20/21"/>
    <m/>
    <m/>
    <m/>
    <m/>
    <s v="SEN Inclusion"/>
    <s v="SEN Inclusion"/>
    <m/>
    <m/>
    <m/>
    <n v="543.89785714285711"/>
    <x v="1"/>
  </r>
  <r>
    <x v="6"/>
    <m/>
    <m/>
    <n v="3023305"/>
    <x v="42"/>
    <x v="2"/>
    <n v="21980"/>
    <s v="FY20/21"/>
    <m/>
    <m/>
    <m/>
    <m/>
    <s v="EHCP"/>
    <s v="EHCP"/>
    <m/>
    <m/>
    <m/>
    <n v="1690.7692307692309"/>
    <x v="1"/>
  </r>
  <r>
    <x v="6"/>
    <m/>
    <m/>
    <n v="3022042"/>
    <x v="43"/>
    <x v="2"/>
    <n v="112332"/>
    <s v="FY20/21"/>
    <m/>
    <m/>
    <m/>
    <m/>
    <s v="EHCP"/>
    <s v="EHCP"/>
    <m/>
    <m/>
    <m/>
    <n v="8640.923076923078"/>
    <x v="1"/>
  </r>
  <r>
    <x v="6"/>
    <m/>
    <m/>
    <n v="3022044"/>
    <x v="44"/>
    <x v="2"/>
    <n v="49244"/>
    <s v="FY20/21"/>
    <m/>
    <m/>
    <m/>
    <m/>
    <s v="EHCP"/>
    <s v="EHCP"/>
    <m/>
    <m/>
    <m/>
    <n v="3788"/>
    <x v="1"/>
  </r>
  <r>
    <x v="6"/>
    <m/>
    <m/>
    <n v="3022043"/>
    <x v="45"/>
    <x v="2"/>
    <n v="156187.5"/>
    <s v="FY20/21"/>
    <m/>
    <m/>
    <m/>
    <m/>
    <s v="EHCP"/>
    <s v="EHCP"/>
    <m/>
    <m/>
    <m/>
    <n v="12014.423076923078"/>
    <x v="1"/>
  </r>
  <r>
    <x v="6"/>
    <m/>
    <m/>
    <n v="3021002"/>
    <x v="1"/>
    <x v="2"/>
    <n v="9260.3571428571431"/>
    <s v="FY20/21"/>
    <m/>
    <m/>
    <m/>
    <m/>
    <s v="SEN Inclusion"/>
    <s v="SEN Inclusion"/>
    <m/>
    <m/>
    <m/>
    <n v="712.33516483516485"/>
    <x v="0"/>
  </r>
  <r>
    <x v="6"/>
    <m/>
    <m/>
    <n v="3022053"/>
    <x v="46"/>
    <x v="2"/>
    <n v="19805.080000000002"/>
    <s v="FY20/21"/>
    <m/>
    <m/>
    <m/>
    <m/>
    <s v="EHCP"/>
    <s v="EHCP"/>
    <m/>
    <m/>
    <m/>
    <n v="1523.4676923076925"/>
    <x v="1"/>
  </r>
  <r>
    <x v="6"/>
    <m/>
    <m/>
    <n v="3021102"/>
    <x v="76"/>
    <x v="2"/>
    <n v="21980"/>
    <s v="FY20/21"/>
    <m/>
    <m/>
    <m/>
    <m/>
    <s v="PRUs"/>
    <s v="PRUs"/>
    <m/>
    <m/>
    <m/>
    <n v="1690.7692307692309"/>
    <x v="1"/>
  </r>
  <r>
    <x v="6"/>
    <m/>
    <m/>
    <n v="3022045"/>
    <x v="47"/>
    <x v="2"/>
    <n v="54950"/>
    <s v="FY20/21"/>
    <m/>
    <m/>
    <m/>
    <m/>
    <s v="EHCP"/>
    <s v="EHCP"/>
    <m/>
    <m/>
    <m/>
    <n v="4226.9230769230771"/>
    <x v="0"/>
  </r>
  <r>
    <x v="6"/>
    <m/>
    <m/>
    <n v="3022045"/>
    <x v="47"/>
    <x v="2"/>
    <n v="1243.93"/>
    <s v="FY20/21"/>
    <m/>
    <m/>
    <m/>
    <m/>
    <s v="SEN Inclusion"/>
    <s v="SEN Inclusion"/>
    <m/>
    <m/>
    <m/>
    <n v="95.686923076923094"/>
    <x v="0"/>
  </r>
  <r>
    <x v="6"/>
    <m/>
    <m/>
    <n v="3027005"/>
    <x v="85"/>
    <x v="2"/>
    <n v="1305054"/>
    <s v="FY20/21"/>
    <m/>
    <m/>
    <m/>
    <m/>
    <s v="Special"/>
    <s v="Special"/>
    <m/>
    <m/>
    <m/>
    <n v="100388.76923076923"/>
    <x v="1"/>
  </r>
  <r>
    <x v="6"/>
    <m/>
    <m/>
    <n v="3025950"/>
    <x v="89"/>
    <x v="1"/>
    <n v="684736.7"/>
    <s v="FY20/21"/>
    <m/>
    <m/>
    <m/>
    <m/>
    <s v="Special"/>
    <s v="Special"/>
    <m/>
    <m/>
    <m/>
    <n v="71787.969999999972"/>
    <x v="1"/>
  </r>
  <r>
    <x v="6"/>
    <m/>
    <m/>
    <n v="3027000"/>
    <x v="90"/>
    <x v="1"/>
    <n v="2446434.25"/>
    <s v="FY20/21"/>
    <m/>
    <m/>
    <m/>
    <m/>
    <s v="Special"/>
    <s v="Special"/>
    <m/>
    <m/>
    <m/>
    <n v="205689.9049999998"/>
    <x v="1"/>
  </r>
  <r>
    <x v="6"/>
    <m/>
    <m/>
    <n v="3027009"/>
    <x v="86"/>
    <x v="2"/>
    <n v="1773497.9900000002"/>
    <s v="FY20/21"/>
    <m/>
    <m/>
    <m/>
    <m/>
    <s v="Special"/>
    <s v="Special"/>
    <m/>
    <m/>
    <m/>
    <n v="136422.92230769232"/>
    <x v="1"/>
  </r>
  <r>
    <x v="6"/>
    <m/>
    <m/>
    <n v="3022077"/>
    <x v="48"/>
    <x v="2"/>
    <n v="383855.33999999997"/>
    <s v="FY20/21"/>
    <m/>
    <m/>
    <m/>
    <m/>
    <s v="ARPs"/>
    <s v="ARPs"/>
    <m/>
    <m/>
    <m/>
    <n v="29527.333846153844"/>
    <x v="0"/>
  </r>
  <r>
    <x v="6"/>
    <m/>
    <m/>
    <n v="3022077"/>
    <x v="48"/>
    <x v="2"/>
    <n v="242349.65999999997"/>
    <s v="FY20/21"/>
    <m/>
    <m/>
    <m/>
    <m/>
    <s v="EHCP"/>
    <s v="EHCP"/>
    <m/>
    <m/>
    <m/>
    <n v="18642.281538461539"/>
    <x v="0"/>
  </r>
  <r>
    <x v="6"/>
    <m/>
    <m/>
    <n v="3022077"/>
    <x v="48"/>
    <x v="2"/>
    <n v="2042.5"/>
    <s v="FY20/21"/>
    <m/>
    <m/>
    <m/>
    <m/>
    <s v="EHCP"/>
    <s v="EHCP"/>
    <m/>
    <m/>
    <m/>
    <n v="157.11538461538461"/>
    <x v="0"/>
  </r>
  <r>
    <x v="6"/>
    <m/>
    <m/>
    <n v="3022077"/>
    <x v="48"/>
    <x v="2"/>
    <n v="7801.4328571428568"/>
    <s v="FY20/21"/>
    <m/>
    <m/>
    <m/>
    <m/>
    <s v="SEN Inclusion"/>
    <s v="SEN Inclusion"/>
    <m/>
    <m/>
    <m/>
    <n v="600.11021978021984"/>
    <x v="0"/>
  </r>
  <r>
    <x v="6"/>
    <m/>
    <m/>
    <n v="3025201"/>
    <x v="49"/>
    <x v="2"/>
    <n v="75011.17"/>
    <s v="FY20/21"/>
    <m/>
    <m/>
    <m/>
    <m/>
    <s v="EHCP"/>
    <s v="EHCP"/>
    <m/>
    <m/>
    <m/>
    <n v="5770.09"/>
    <x v="1"/>
  </r>
  <r>
    <x v="6"/>
    <m/>
    <m/>
    <n v="3023501"/>
    <x v="50"/>
    <x v="2"/>
    <n v="38255"/>
    <s v="FY20/21"/>
    <m/>
    <m/>
    <m/>
    <m/>
    <s v="EHCP"/>
    <s v="EHCP"/>
    <m/>
    <m/>
    <m/>
    <n v="2942.6923076923081"/>
    <x v="0"/>
  </r>
  <r>
    <x v="6"/>
    <m/>
    <m/>
    <n v="3023501"/>
    <x v="50"/>
    <x v="2"/>
    <n v="1382.1428571428573"/>
    <s v="FY20/21"/>
    <m/>
    <m/>
    <m/>
    <m/>
    <s v="SEN Inclusion"/>
    <s v="SEN Inclusion"/>
    <m/>
    <m/>
    <m/>
    <n v="106.31868131868134"/>
    <x v="0"/>
  </r>
  <r>
    <x v="6"/>
    <m/>
    <m/>
    <n v="3022078"/>
    <x v="51"/>
    <x v="2"/>
    <n v="67128.75"/>
    <s v="FY20/21"/>
    <m/>
    <m/>
    <m/>
    <m/>
    <s v="EHCP"/>
    <s v="EHCP"/>
    <m/>
    <m/>
    <m/>
    <n v="5163.75"/>
    <x v="1"/>
  </r>
  <r>
    <x v="6"/>
    <m/>
    <m/>
    <n v="3022038"/>
    <x v="114"/>
    <x v="1"/>
    <n v="98656.41"/>
    <s v="FY20/21"/>
    <m/>
    <m/>
    <m/>
    <m/>
    <s v="EHCP"/>
    <s v="EHCP"/>
    <m/>
    <m/>
    <m/>
    <n v="7699.1549999999988"/>
    <x v="1"/>
  </r>
  <r>
    <x v="6"/>
    <m/>
    <m/>
    <n v="3022038"/>
    <x v="114"/>
    <x v="1"/>
    <n v="2725.8928571428569"/>
    <s v="FY20/21"/>
    <m/>
    <m/>
    <m/>
    <m/>
    <s v="SEN Inclusion"/>
    <s v="SEN Inclusion"/>
    <m/>
    <m/>
    <m/>
    <n v="757.18642857142845"/>
    <x v="1"/>
  </r>
  <r>
    <x v="6"/>
    <m/>
    <m/>
    <n v="3021100"/>
    <x v="77"/>
    <x v="2"/>
    <n v="905274.08000000007"/>
    <s v="FY20/21"/>
    <m/>
    <m/>
    <m/>
    <m/>
    <s v="PRUs"/>
    <s v="PRUs"/>
    <m/>
    <m/>
    <m/>
    <n v="69636.467692307706"/>
    <x v="1"/>
  </r>
  <r>
    <x v="6"/>
    <m/>
    <m/>
    <n v="3024208"/>
    <x v="115"/>
    <x v="1"/>
    <n v="78825.58"/>
    <s v="FY20/21"/>
    <m/>
    <m/>
    <m/>
    <m/>
    <s v="EHCP"/>
    <s v="EHCP"/>
    <m/>
    <m/>
    <m/>
    <n v="2108.3300000000017"/>
    <x v="1"/>
  </r>
  <r>
    <x v="6"/>
    <m/>
    <m/>
    <n v="3022071"/>
    <x v="52"/>
    <x v="2"/>
    <n v="39801.83"/>
    <s v="FY20/21"/>
    <m/>
    <m/>
    <m/>
    <m/>
    <s v="EHCP"/>
    <s v="EHCP"/>
    <m/>
    <m/>
    <m/>
    <n v="3061.6792307692313"/>
    <x v="1"/>
  </r>
  <r>
    <x v="6"/>
    <m/>
    <m/>
    <n v="3022071"/>
    <x v="52"/>
    <x v="2"/>
    <n v="5106.25"/>
    <s v="FY20/21"/>
    <m/>
    <m/>
    <m/>
    <m/>
    <s v="EHCP"/>
    <s v="EHCP"/>
    <m/>
    <m/>
    <m/>
    <n v="392.78846153846155"/>
    <x v="1"/>
  </r>
  <r>
    <x v="6"/>
    <m/>
    <m/>
    <n v="3022071"/>
    <x v="52"/>
    <x v="2"/>
    <n v="1865.8928571428571"/>
    <s v="FY20/21"/>
    <m/>
    <m/>
    <m/>
    <m/>
    <s v="SEN Inclusion"/>
    <s v="SEN Inclusion"/>
    <m/>
    <m/>
    <m/>
    <n v="143.5302197802198"/>
    <x v="1"/>
  </r>
  <r>
    <x v="6"/>
    <m/>
    <m/>
    <n v="3022072"/>
    <x v="53"/>
    <x v="2"/>
    <n v="114342.99"/>
    <s v="FY20/21"/>
    <m/>
    <m/>
    <m/>
    <m/>
    <s v="EHCP"/>
    <s v="EHCP"/>
    <m/>
    <m/>
    <m/>
    <n v="8795.6146153846166"/>
    <x v="1"/>
  </r>
  <r>
    <x v="6"/>
    <m/>
    <m/>
    <n v="3022004"/>
    <x v="116"/>
    <x v="1"/>
    <n v="37154.910000000003"/>
    <s v="FY20/21"/>
    <m/>
    <m/>
    <m/>
    <m/>
    <s v="EHCP"/>
    <s v="EHCP"/>
    <m/>
    <m/>
    <m/>
    <n v="6128.744999999999"/>
    <x v="1"/>
  </r>
  <r>
    <x v="6"/>
    <m/>
    <m/>
    <n v="3023512"/>
    <x v="54"/>
    <x v="2"/>
    <n v="46392"/>
    <s v="FY20/21"/>
    <m/>
    <m/>
    <m/>
    <m/>
    <s v="EHCP"/>
    <s v="EHCP"/>
    <m/>
    <m/>
    <m/>
    <n v="3568.6153846153848"/>
    <x v="1"/>
  </r>
  <r>
    <x v="6"/>
    <m/>
    <m/>
    <n v="3022041"/>
    <x v="117"/>
    <x v="1"/>
    <n v="8137"/>
    <s v="FY20/21"/>
    <m/>
    <m/>
    <m/>
    <m/>
    <s v="EHCP"/>
    <s v="EHCP"/>
    <m/>
    <m/>
    <m/>
    <n v="678.099999999999"/>
    <x v="1"/>
  </r>
  <r>
    <x v="6"/>
    <m/>
    <m/>
    <n v="3023510"/>
    <x v="55"/>
    <x v="2"/>
    <n v="97705.41"/>
    <s v="FY20/21"/>
    <m/>
    <m/>
    <m/>
    <m/>
    <s v="EHCP"/>
    <s v="EHCP"/>
    <m/>
    <m/>
    <m/>
    <n v="7515.8007692307701"/>
    <x v="1"/>
  </r>
  <r>
    <x v="6"/>
    <m/>
    <m/>
    <n v="3024011"/>
    <x v="118"/>
    <x v="1"/>
    <n v="76510"/>
    <s v="FY20/21"/>
    <m/>
    <m/>
    <m/>
    <m/>
    <s v="EHCP"/>
    <s v="EHCP"/>
    <m/>
    <m/>
    <m/>
    <n v="3684.1699999999983"/>
    <x v="1"/>
  </r>
  <r>
    <x v="6"/>
    <m/>
    <m/>
    <n v="3023502"/>
    <x v="56"/>
    <x v="2"/>
    <n v="76930"/>
    <s v="FY20/21"/>
    <m/>
    <m/>
    <m/>
    <m/>
    <s v="EHCP"/>
    <s v="EHCP"/>
    <m/>
    <m/>
    <m/>
    <n v="5917.6923076923076"/>
    <x v="1"/>
  </r>
  <r>
    <x v="6"/>
    <m/>
    <m/>
    <n v="3023502"/>
    <x v="56"/>
    <x v="2"/>
    <n v="2119.2857142857147"/>
    <s v="FY20/21"/>
    <m/>
    <m/>
    <m/>
    <m/>
    <s v="SEN Inclusion"/>
    <s v="SEN Inclusion"/>
    <m/>
    <m/>
    <m/>
    <n v="163.02197802197807"/>
    <x v="1"/>
  </r>
  <r>
    <x v="6"/>
    <m/>
    <m/>
    <n v="3024000"/>
    <x v="119"/>
    <x v="1"/>
    <n v="27265"/>
    <s v="FY20/21"/>
    <m/>
    <m/>
    <m/>
    <m/>
    <s v="EHCP"/>
    <s v="EHCP"/>
    <m/>
    <m/>
    <m/>
    <n v="2272.0999999999967"/>
    <x v="1"/>
  </r>
  <r>
    <x v="6"/>
    <m/>
    <m/>
    <n v="3023315"/>
    <x v="57"/>
    <x v="2"/>
    <n v="23971.59"/>
    <s v="FY20/21"/>
    <m/>
    <m/>
    <m/>
    <m/>
    <s v="EHCP"/>
    <s v="EHCP"/>
    <m/>
    <m/>
    <m/>
    <n v="1843.9684615384617"/>
    <x v="1"/>
  </r>
  <r>
    <x v="6"/>
    <m/>
    <m/>
    <n v="3023504"/>
    <x v="58"/>
    <x v="2"/>
    <n v="63449.89"/>
    <s v="FY20/21"/>
    <m/>
    <m/>
    <m/>
    <m/>
    <s v="EHCP"/>
    <s v="EHCP"/>
    <m/>
    <m/>
    <m/>
    <n v="4880.7607692307693"/>
    <x v="0"/>
  </r>
  <r>
    <x v="6"/>
    <m/>
    <m/>
    <n v="3023309"/>
    <x v="59"/>
    <x v="2"/>
    <n v="32548"/>
    <s v="FY20/21"/>
    <m/>
    <m/>
    <m/>
    <m/>
    <s v="EHCP"/>
    <s v="EHCP"/>
    <m/>
    <m/>
    <m/>
    <n v="2503.6923076923076"/>
    <x v="1"/>
  </r>
  <r>
    <x v="6"/>
    <m/>
    <m/>
    <n v="3023307"/>
    <x v="60"/>
    <x v="2"/>
    <n v="5285"/>
    <s v="FY20/21"/>
    <m/>
    <m/>
    <m/>
    <m/>
    <s v="EHCP"/>
    <s v="EHCP"/>
    <m/>
    <m/>
    <m/>
    <n v="406.53846153846155"/>
    <x v="1"/>
  </r>
  <r>
    <x v="6"/>
    <m/>
    <m/>
    <n v="3023509"/>
    <x v="61"/>
    <x v="2"/>
    <n v="80693.900000000009"/>
    <s v="FY20/21"/>
    <m/>
    <m/>
    <m/>
    <m/>
    <s v="EHCP"/>
    <s v="EHCP"/>
    <m/>
    <m/>
    <m/>
    <n v="6207.2230769230782"/>
    <x v="1"/>
  </r>
  <r>
    <x v="6"/>
    <m/>
    <m/>
    <n v="3021003"/>
    <x v="0"/>
    <x v="2"/>
    <n v="11224.27"/>
    <s v="FY20/21"/>
    <m/>
    <m/>
    <m/>
    <m/>
    <s v="EHCP"/>
    <s v="EHCP"/>
    <m/>
    <m/>
    <m/>
    <n v="863.40538461538472"/>
    <x v="0"/>
  </r>
  <r>
    <x v="6"/>
    <m/>
    <m/>
    <n v="3021003"/>
    <x v="0"/>
    <x v="2"/>
    <n v="11977.037142857142"/>
    <s v="FY20/21"/>
    <m/>
    <m/>
    <m/>
    <m/>
    <s v="SEN Inclusion"/>
    <s v="SEN Inclusion"/>
    <m/>
    <m/>
    <m/>
    <n v="921.31054945054939"/>
    <x v="0"/>
  </r>
  <r>
    <x v="6"/>
    <m/>
    <m/>
    <n v="3023521"/>
    <x v="87"/>
    <x v="2"/>
    <n v="100779.33"/>
    <s v="FY20/21"/>
    <m/>
    <m/>
    <m/>
    <m/>
    <s v="EHCP"/>
    <s v="EHCP"/>
    <m/>
    <m/>
    <m/>
    <n v="7752.2561538461541"/>
    <x v="1"/>
  </r>
  <r>
    <x v="6"/>
    <m/>
    <m/>
    <n v="3023521"/>
    <x v="87"/>
    <x v="2"/>
    <n v="117391"/>
    <s v="FY20/21"/>
    <m/>
    <m/>
    <m/>
    <m/>
    <s v="EHCP"/>
    <s v="EHCP"/>
    <m/>
    <m/>
    <m/>
    <n v="9030.0769230769238"/>
    <x v="1"/>
  </r>
  <r>
    <x v="6"/>
    <m/>
    <m/>
    <n v="3023311"/>
    <x v="62"/>
    <x v="2"/>
    <n v="65940"/>
    <s v="FY20/21"/>
    <m/>
    <m/>
    <m/>
    <m/>
    <s v="EHCP"/>
    <s v="EHCP"/>
    <m/>
    <m/>
    <m/>
    <n v="5072.3076923076924"/>
    <x v="1"/>
  </r>
  <r>
    <x v="6"/>
    <m/>
    <m/>
    <n v="3023312"/>
    <x v="63"/>
    <x v="2"/>
    <n v="42428.25"/>
    <s v="FY20/21"/>
    <m/>
    <m/>
    <m/>
    <m/>
    <s v="EHCP"/>
    <s v="EHCP"/>
    <m/>
    <m/>
    <m/>
    <n v="3263.7115384615386"/>
    <x v="1"/>
  </r>
  <r>
    <x v="6"/>
    <m/>
    <m/>
    <n v="3023314"/>
    <x v="64"/>
    <x v="2"/>
    <n v="41108"/>
    <s v="FY20/21"/>
    <m/>
    <m/>
    <m/>
    <m/>
    <s v="EHCP"/>
    <s v="EHCP"/>
    <m/>
    <m/>
    <m/>
    <n v="3162.1538461538462"/>
    <x v="1"/>
  </r>
  <r>
    <x v="6"/>
    <m/>
    <m/>
    <n v="3023313"/>
    <x v="65"/>
    <x v="2"/>
    <n v="21918.080000000002"/>
    <s v="FY20/21"/>
    <m/>
    <m/>
    <m/>
    <m/>
    <s v="EHCP"/>
    <s v="EHCP"/>
    <m/>
    <m/>
    <m/>
    <n v="1686.0061538461541"/>
    <x v="1"/>
  </r>
  <r>
    <x v="6"/>
    <m/>
    <m/>
    <n v="3023507"/>
    <x v="66"/>
    <x v="2"/>
    <n v="46787.740000000005"/>
    <s v="FY20/21"/>
    <m/>
    <m/>
    <m/>
    <m/>
    <s v="EHCP"/>
    <s v="EHCP"/>
    <m/>
    <m/>
    <m/>
    <n v="3599.0569230769238"/>
    <x v="1"/>
  </r>
  <r>
    <x v="6"/>
    <m/>
    <m/>
    <n v="3023506"/>
    <x v="67"/>
    <x v="2"/>
    <n v="43539"/>
    <s v="FY20/21"/>
    <m/>
    <m/>
    <m/>
    <m/>
    <s v="EHCP"/>
    <s v="EHCP"/>
    <m/>
    <m/>
    <m/>
    <n v="3349.1538461538462"/>
    <x v="1"/>
  </r>
  <r>
    <x v="6"/>
    <m/>
    <m/>
    <n v="3025407"/>
    <x v="83"/>
    <x v="2"/>
    <n v="142451"/>
    <s v="FY20/21"/>
    <m/>
    <m/>
    <m/>
    <m/>
    <s v="EHCP"/>
    <s v="EHCP"/>
    <m/>
    <m/>
    <m/>
    <n v="10957.76923076923"/>
    <x v="1"/>
  </r>
  <r>
    <x v="6"/>
    <m/>
    <m/>
    <n v="3022051"/>
    <x v="120"/>
    <x v="1"/>
    <n v="161425"/>
    <s v="FY20/21"/>
    <m/>
    <m/>
    <m/>
    <m/>
    <s v="ARPs"/>
    <s v="ARPs"/>
    <m/>
    <m/>
    <m/>
    <n v="15092.599999999991"/>
    <x v="1"/>
  </r>
  <r>
    <x v="6"/>
    <m/>
    <m/>
    <n v="3022051"/>
    <x v="120"/>
    <x v="1"/>
    <n v="95601.08"/>
    <s v="FY20/21"/>
    <m/>
    <m/>
    <m/>
    <m/>
    <s v="EHCP"/>
    <s v="EHCP"/>
    <m/>
    <m/>
    <m/>
    <n v="12233.86"/>
    <x v="1"/>
  </r>
  <r>
    <x v="6"/>
    <m/>
    <m/>
    <n v="3022070"/>
    <x v="68"/>
    <x v="2"/>
    <n v="76541.38"/>
    <s v="FY20/21"/>
    <m/>
    <m/>
    <m/>
    <m/>
    <s v="EHCP"/>
    <s v="EHCP"/>
    <m/>
    <m/>
    <m/>
    <n v="5887.7984615384621"/>
    <x v="1"/>
  </r>
  <r>
    <x v="6"/>
    <m/>
    <m/>
    <n v="3022070"/>
    <x v="68"/>
    <x v="2"/>
    <n v="2553.13"/>
    <s v="FY20/21"/>
    <m/>
    <m/>
    <m/>
    <m/>
    <s v="EHCP"/>
    <s v="EHCP"/>
    <m/>
    <m/>
    <m/>
    <n v="196.39461538461541"/>
    <x v="1"/>
  </r>
  <r>
    <x v="6"/>
    <m/>
    <m/>
    <n v="3022070"/>
    <x v="68"/>
    <x v="2"/>
    <n v="1305.3571428571431"/>
    <s v="FY20/21"/>
    <m/>
    <m/>
    <m/>
    <m/>
    <s v="SEN Inclusion"/>
    <s v="SEN Inclusion"/>
    <m/>
    <m/>
    <m/>
    <n v="100.41208791208794"/>
    <x v="1"/>
  </r>
  <r>
    <x v="6"/>
    <m/>
    <m/>
    <n v="3024010"/>
    <x v="121"/>
    <x v="1"/>
    <n v="149626.57999999999"/>
    <s v="FY20/21"/>
    <m/>
    <m/>
    <m/>
    <m/>
    <s v="EHCP"/>
    <s v="EHCP"/>
    <m/>
    <m/>
    <m/>
    <n v="10227.199999999983"/>
    <x v="1"/>
  </r>
  <r>
    <x v="6"/>
    <m/>
    <m/>
    <n v="3023316"/>
    <x v="69"/>
    <x v="2"/>
    <n v="10570"/>
    <s v="FY20/21"/>
    <m/>
    <m/>
    <m/>
    <m/>
    <s v="EHCP"/>
    <s v="EHCP"/>
    <m/>
    <m/>
    <m/>
    <n v="813.07692307692309"/>
    <x v="1"/>
  </r>
  <r>
    <x v="6"/>
    <m/>
    <m/>
    <n v="3022055"/>
    <x v="70"/>
    <x v="2"/>
    <n v="45712.91"/>
    <s v="FY20/21"/>
    <m/>
    <m/>
    <m/>
    <m/>
    <s v="EHCP"/>
    <s v="EHCP"/>
    <m/>
    <m/>
    <m/>
    <n v="3516.377692307693"/>
    <x v="0"/>
  </r>
  <r>
    <x v="6"/>
    <m/>
    <m/>
    <n v="3022057"/>
    <x v="71"/>
    <x v="2"/>
    <n v="80877.16"/>
    <s v="FY20/21"/>
    <m/>
    <m/>
    <m/>
    <m/>
    <s v="EHCP"/>
    <s v="EHCP"/>
    <m/>
    <m/>
    <m/>
    <n v="6221.3200000000006"/>
    <x v="1"/>
  </r>
  <r>
    <x v="6"/>
    <m/>
    <m/>
    <n v="3022057"/>
    <x v="71"/>
    <x v="2"/>
    <n v="5182.26"/>
    <s v="FY20/21"/>
    <m/>
    <m/>
    <m/>
    <m/>
    <s v="SEN Inclusion"/>
    <s v="SEN Inclusion"/>
    <m/>
    <m/>
    <m/>
    <n v="398.63538461538468"/>
    <x v="1"/>
  </r>
  <r>
    <x v="6"/>
    <m/>
    <m/>
    <n v="3022076"/>
    <x v="72"/>
    <x v="2"/>
    <n v="74077"/>
    <s v="FY20/21"/>
    <m/>
    <m/>
    <m/>
    <m/>
    <s v="EHCP"/>
    <s v="EHCP"/>
    <m/>
    <m/>
    <m/>
    <n v="5698.2307692307695"/>
    <x v="1"/>
  </r>
  <r>
    <x v="6"/>
    <m/>
    <m/>
    <n v="3024012"/>
    <x v="122"/>
    <x v="1"/>
    <n v="63948"/>
    <s v="FY20/21"/>
    <m/>
    <m/>
    <m/>
    <m/>
    <s v="ARPs"/>
    <s v="ARPs"/>
    <m/>
    <m/>
    <m/>
    <n v="5329"/>
    <x v="1"/>
  </r>
  <r>
    <x v="6"/>
    <m/>
    <m/>
    <n v="3024012"/>
    <x v="122"/>
    <x v="1"/>
    <n v="133471"/>
    <s v="FY20/21"/>
    <m/>
    <m/>
    <m/>
    <m/>
    <s v="EHCP"/>
    <s v="EHCP"/>
    <m/>
    <m/>
    <m/>
    <n v="7958.1899999999878"/>
    <x v="1"/>
  </r>
  <r>
    <x v="6"/>
    <m/>
    <m/>
    <n v="3022060"/>
    <x v="73"/>
    <x v="2"/>
    <n v="91313.91"/>
    <s v="FY20/21"/>
    <m/>
    <m/>
    <m/>
    <m/>
    <s v="EHCP"/>
    <s v="EHCP"/>
    <m/>
    <m/>
    <m/>
    <n v="7024.1469230769235"/>
    <x v="1"/>
  </r>
  <r>
    <x v="6"/>
    <m/>
    <m/>
    <n v="3022060"/>
    <x v="73"/>
    <x v="2"/>
    <n v="2008.714285714286"/>
    <s v="FY20/21"/>
    <m/>
    <m/>
    <m/>
    <m/>
    <s v="SEN Inclusion"/>
    <s v="SEN Inclusion"/>
    <m/>
    <m/>
    <m/>
    <n v="154.51648351648356"/>
    <x v="1"/>
  </r>
  <r>
    <x v="6"/>
    <m/>
    <m/>
    <n v="3023518"/>
    <x v="74"/>
    <x v="2"/>
    <n v="30117"/>
    <s v="FY20/21"/>
    <m/>
    <m/>
    <m/>
    <m/>
    <s v="EHCP"/>
    <s v="EHCP"/>
    <m/>
    <m/>
    <m/>
    <n v="2316.6923076923076"/>
    <x v="1"/>
  </r>
  <r>
    <x v="6"/>
    <m/>
    <m/>
    <n v="3022054"/>
    <x v="75"/>
    <x v="2"/>
    <n v="86399.91"/>
    <s v="FY20/21"/>
    <m/>
    <m/>
    <m/>
    <m/>
    <s v="EHCP"/>
    <s v="EHCP"/>
    <m/>
    <m/>
    <m/>
    <n v="6646.1469230769235"/>
    <x v="1"/>
  </r>
  <r>
    <x v="6"/>
    <m/>
    <m/>
    <n v="3026906"/>
    <x v="123"/>
    <x v="1"/>
    <n v="194969"/>
    <s v="FY20/21"/>
    <m/>
    <m/>
    <m/>
    <m/>
    <s v="EHCP"/>
    <s v="EHCP"/>
    <m/>
    <m/>
    <m/>
    <n v="13265.260000000009"/>
    <x v="1"/>
  </r>
  <r>
    <x v="6"/>
    <m/>
    <m/>
    <n v="3026906"/>
    <x v="123"/>
    <x v="1"/>
    <n v="72174.666666666657"/>
    <s v="FY20/21"/>
    <m/>
    <m/>
    <m/>
    <m/>
    <s v="EHCP"/>
    <s v="EHCP"/>
    <m/>
    <m/>
    <m/>
    <n v="9263.4533333333311"/>
    <x v="1"/>
  </r>
  <r>
    <x v="7"/>
    <m/>
    <m/>
    <n v="3023300"/>
    <x v="3"/>
    <x v="2"/>
    <m/>
    <s v="FY20/22"/>
    <m/>
    <m/>
    <m/>
    <m/>
    <s v="Sal"/>
    <s v="Sal"/>
    <m/>
    <m/>
    <m/>
    <n v="-255332.23000000004"/>
    <x v="1"/>
  </r>
  <r>
    <x v="7"/>
    <m/>
    <m/>
    <n v="3023317"/>
    <x v="4"/>
    <x v="2"/>
    <m/>
    <s v="FY20/23"/>
    <m/>
    <m/>
    <m/>
    <m/>
    <s v="Sal"/>
    <s v="Sal"/>
    <m/>
    <m/>
    <m/>
    <n v="-398833.27"/>
    <x v="0"/>
  </r>
  <r>
    <x v="7"/>
    <m/>
    <m/>
    <n v="3023500"/>
    <x v="5"/>
    <x v="2"/>
    <m/>
    <s v="FY20/24"/>
    <m/>
    <m/>
    <m/>
    <m/>
    <s v="Sal"/>
    <s v="Sal"/>
    <m/>
    <m/>
    <m/>
    <n v="-301269.42000000004"/>
    <x v="0"/>
  </r>
  <r>
    <x v="7"/>
    <m/>
    <m/>
    <n v="3022003"/>
    <x v="10"/>
    <x v="2"/>
    <m/>
    <s v="FY20/25"/>
    <m/>
    <m/>
    <m/>
    <m/>
    <s v="Sal"/>
    <s v="Sal"/>
    <m/>
    <m/>
    <m/>
    <n v="-593002.57000000007"/>
    <x v="1"/>
  </r>
  <r>
    <x v="7"/>
    <m/>
    <m/>
    <n v="3022007"/>
    <x v="13"/>
    <x v="2"/>
    <m/>
    <s v="FY20/26"/>
    <m/>
    <m/>
    <m/>
    <m/>
    <s v="Sal"/>
    <s v="Sal"/>
    <m/>
    <m/>
    <m/>
    <n v="0"/>
    <x v="1"/>
  </r>
  <r>
    <x v="7"/>
    <m/>
    <m/>
    <n v="3022009"/>
    <x v="14"/>
    <x v="2"/>
    <m/>
    <s v="FY20/27"/>
    <m/>
    <m/>
    <m/>
    <m/>
    <s v="Sal"/>
    <s v="Sal"/>
    <m/>
    <m/>
    <m/>
    <n v="-730200.09000000008"/>
    <x v="0"/>
  </r>
  <r>
    <x v="7"/>
    <m/>
    <m/>
    <n v="3022011"/>
    <x v="17"/>
    <x v="2"/>
    <m/>
    <s v="FY20/28"/>
    <m/>
    <m/>
    <m/>
    <m/>
    <s v="Sal"/>
    <s v="Sal"/>
    <m/>
    <m/>
    <m/>
    <n v="-271633.09000000003"/>
    <x v="1"/>
  </r>
  <r>
    <x v="7"/>
    <m/>
    <m/>
    <n v="3022015"/>
    <x v="19"/>
    <x v="2"/>
    <m/>
    <s v="FY20/29"/>
    <m/>
    <m/>
    <m/>
    <m/>
    <s v="Sal"/>
    <s v="Sal"/>
    <m/>
    <m/>
    <m/>
    <n v="-500754.71"/>
    <x v="0"/>
  </r>
  <r>
    <x v="7"/>
    <m/>
    <m/>
    <n v="3022016"/>
    <x v="20"/>
    <x v="2"/>
    <m/>
    <s v="FY20/30"/>
    <m/>
    <m/>
    <m/>
    <m/>
    <s v="Sal"/>
    <s v="Sal"/>
    <m/>
    <m/>
    <m/>
    <n v="-304421.09000000003"/>
    <x v="1"/>
  </r>
  <r>
    <x v="7"/>
    <m/>
    <m/>
    <n v="3022017"/>
    <x v="21"/>
    <x v="2"/>
    <m/>
    <s v="FY20/31"/>
    <m/>
    <m/>
    <m/>
    <m/>
    <s v="Sal"/>
    <s v="Sal"/>
    <m/>
    <m/>
    <m/>
    <n v="-566880.2300000001"/>
    <x v="1"/>
  </r>
  <r>
    <x v="7"/>
    <m/>
    <m/>
    <n v="3022019"/>
    <x v="23"/>
    <x v="2"/>
    <m/>
    <s v="FY20/32"/>
    <m/>
    <m/>
    <m/>
    <m/>
    <s v="Sal"/>
    <s v="Sal"/>
    <m/>
    <m/>
    <m/>
    <n v="-465860.08"/>
    <x v="0"/>
  </r>
  <r>
    <x v="7"/>
    <m/>
    <m/>
    <n v="3022024"/>
    <x v="26"/>
    <x v="2"/>
    <m/>
    <s v="FY20/33"/>
    <m/>
    <m/>
    <m/>
    <m/>
    <s v="Sal"/>
    <s v="Sal"/>
    <m/>
    <m/>
    <m/>
    <n v="-513051.43000000005"/>
    <x v="0"/>
  </r>
  <r>
    <x v="7"/>
    <m/>
    <m/>
    <n v="3022025"/>
    <x v="27"/>
    <x v="2"/>
    <m/>
    <s v="FY20/34"/>
    <m/>
    <m/>
    <m/>
    <m/>
    <s v="Sal"/>
    <s v="Sal"/>
    <m/>
    <m/>
    <m/>
    <n v="-454302.95"/>
    <x v="1"/>
  </r>
  <r>
    <x v="7"/>
    <m/>
    <m/>
    <n v="3022026"/>
    <x v="28"/>
    <x v="2"/>
    <m/>
    <s v="FY20/35"/>
    <m/>
    <m/>
    <m/>
    <m/>
    <s v="Sal"/>
    <s v="Sal"/>
    <m/>
    <m/>
    <m/>
    <n v="-811965.57000000007"/>
    <x v="0"/>
  </r>
  <r>
    <x v="7"/>
    <m/>
    <m/>
    <n v="3022027"/>
    <x v="30"/>
    <x v="2"/>
    <m/>
    <s v="FY20/36"/>
    <m/>
    <m/>
    <m/>
    <m/>
    <s v="Sal"/>
    <s v="Sal"/>
    <m/>
    <m/>
    <m/>
    <n v="-480221.94999999995"/>
    <x v="1"/>
  </r>
  <r>
    <x v="7"/>
    <m/>
    <m/>
    <n v="3022028"/>
    <x v="29"/>
    <x v="2"/>
    <m/>
    <s v="FY20/37"/>
    <m/>
    <m/>
    <m/>
    <m/>
    <s v="Sal"/>
    <s v="Sal"/>
    <m/>
    <m/>
    <m/>
    <n v="-365027.48000000004"/>
    <x v="1"/>
  </r>
  <r>
    <x v="7"/>
    <m/>
    <m/>
    <n v="3022029"/>
    <x v="31"/>
    <x v="2"/>
    <m/>
    <s v="FY20/38"/>
    <m/>
    <m/>
    <m/>
    <m/>
    <s v="Sal"/>
    <s v="Sal"/>
    <m/>
    <m/>
    <m/>
    <n v="-799305.93"/>
    <x v="0"/>
  </r>
  <r>
    <x v="7"/>
    <m/>
    <m/>
    <n v="3022031"/>
    <x v="33"/>
    <x v="2"/>
    <m/>
    <s v="FY20/39"/>
    <m/>
    <m/>
    <m/>
    <m/>
    <s v="Sal"/>
    <s v="Sal"/>
    <m/>
    <m/>
    <m/>
    <n v="-382786.95"/>
    <x v="0"/>
  </r>
  <r>
    <x v="7"/>
    <m/>
    <m/>
    <n v="3022032"/>
    <x v="34"/>
    <x v="2"/>
    <m/>
    <s v="FY20/40"/>
    <m/>
    <m/>
    <m/>
    <m/>
    <s v="Sal"/>
    <s v="Sal"/>
    <m/>
    <m/>
    <m/>
    <n v="-714310.95000000007"/>
    <x v="0"/>
  </r>
  <r>
    <x v="7"/>
    <m/>
    <m/>
    <n v="3023304"/>
    <x v="35"/>
    <x v="2"/>
    <m/>
    <s v="FY20/41"/>
    <m/>
    <m/>
    <m/>
    <m/>
    <s v="Sal"/>
    <s v="Sal"/>
    <m/>
    <m/>
    <m/>
    <n v="-369406.91000000003"/>
    <x v="1"/>
  </r>
  <r>
    <x v="7"/>
    <m/>
    <m/>
    <n v="3022036"/>
    <x v="36"/>
    <x v="2"/>
    <m/>
    <s v="FY20/42"/>
    <m/>
    <m/>
    <m/>
    <m/>
    <s v="Sal"/>
    <s v="Sal"/>
    <m/>
    <m/>
    <m/>
    <n v="-643732.3899999999"/>
    <x v="0"/>
  </r>
  <r>
    <x v="7"/>
    <m/>
    <m/>
    <n v="3022037"/>
    <x v="37"/>
    <x v="2"/>
    <m/>
    <s v="FY20/43"/>
    <m/>
    <m/>
    <m/>
    <m/>
    <s v="Sal"/>
    <s v="Sal"/>
    <m/>
    <m/>
    <m/>
    <n v="-425483.19"/>
    <x v="1"/>
  </r>
  <r>
    <x v="7"/>
    <m/>
    <m/>
    <n v="3023305"/>
    <x v="42"/>
    <x v="2"/>
    <m/>
    <s v="FY20/44"/>
    <m/>
    <m/>
    <m/>
    <m/>
    <s v="Sal"/>
    <s v="Sal"/>
    <m/>
    <m/>
    <m/>
    <n v="-164461.03000000003"/>
    <x v="1"/>
  </r>
  <r>
    <x v="7"/>
    <m/>
    <m/>
    <n v="3022043"/>
    <x v="45"/>
    <x v="2"/>
    <m/>
    <s v="FY20/45"/>
    <m/>
    <m/>
    <m/>
    <m/>
    <s v="Sal"/>
    <s v="Sal"/>
    <m/>
    <m/>
    <m/>
    <n v="-630313.03999999992"/>
    <x v="1"/>
  </r>
  <r>
    <x v="7"/>
    <m/>
    <m/>
    <n v="3022044"/>
    <x v="44"/>
    <x v="2"/>
    <m/>
    <s v="FY20/46"/>
    <m/>
    <m/>
    <m/>
    <m/>
    <s v="Sal"/>
    <s v="Sal"/>
    <m/>
    <m/>
    <m/>
    <n v="-416206.38"/>
    <x v="1"/>
  </r>
  <r>
    <x v="7"/>
    <m/>
    <m/>
    <n v="3022045"/>
    <x v="47"/>
    <x v="2"/>
    <m/>
    <s v="FY20/47"/>
    <m/>
    <m/>
    <m/>
    <m/>
    <s v="Sal"/>
    <s v="Sal"/>
    <m/>
    <m/>
    <m/>
    <n v="-472652.85"/>
    <x v="0"/>
  </r>
  <r>
    <x v="7"/>
    <m/>
    <m/>
    <n v="3023501"/>
    <x v="50"/>
    <x v="2"/>
    <m/>
    <s v="FY20/48"/>
    <m/>
    <m/>
    <m/>
    <m/>
    <s v="Sal"/>
    <s v="Sal"/>
    <m/>
    <m/>
    <m/>
    <n v="-352243.78"/>
    <x v="0"/>
  </r>
  <r>
    <x v="7"/>
    <m/>
    <m/>
    <n v="3023502"/>
    <x v="56"/>
    <x v="2"/>
    <m/>
    <s v="FY20/49"/>
    <m/>
    <m/>
    <m/>
    <m/>
    <s v="Sal"/>
    <s v="Sal"/>
    <m/>
    <m/>
    <m/>
    <n v="-557252.44999999995"/>
    <x v="1"/>
  </r>
  <r>
    <x v="7"/>
    <m/>
    <m/>
    <n v="3023504"/>
    <x v="58"/>
    <x v="2"/>
    <m/>
    <s v="FY20/50"/>
    <m/>
    <m/>
    <m/>
    <m/>
    <s v="Sal"/>
    <s v="Sal"/>
    <m/>
    <m/>
    <m/>
    <n v="-618908.6100000001"/>
    <x v="0"/>
  </r>
  <r>
    <x v="7"/>
    <m/>
    <m/>
    <n v="3023307"/>
    <x v="60"/>
    <x v="2"/>
    <m/>
    <s v="FY20/51"/>
    <m/>
    <m/>
    <m/>
    <m/>
    <s v="Sal"/>
    <s v="Sal"/>
    <m/>
    <m/>
    <m/>
    <n v="-310255"/>
    <x v="1"/>
  </r>
  <r>
    <x v="7"/>
    <m/>
    <m/>
    <n v="3023311"/>
    <x v="62"/>
    <x v="2"/>
    <m/>
    <s v="FY20/52"/>
    <m/>
    <m/>
    <m/>
    <m/>
    <s v="Sal"/>
    <s v="Sal"/>
    <m/>
    <m/>
    <m/>
    <n v="-579657.11"/>
    <x v="1"/>
  </r>
  <r>
    <x v="7"/>
    <m/>
    <m/>
    <n v="3023312"/>
    <x v="63"/>
    <x v="2"/>
    <m/>
    <s v="FY20/53"/>
    <m/>
    <m/>
    <m/>
    <m/>
    <s v="Sal"/>
    <s v="Sal"/>
    <m/>
    <m/>
    <m/>
    <n v="-304017.51"/>
    <x v="1"/>
  </r>
  <r>
    <x v="7"/>
    <m/>
    <m/>
    <n v="3023313"/>
    <x v="65"/>
    <x v="2"/>
    <m/>
    <s v="FY20/54"/>
    <m/>
    <m/>
    <m/>
    <m/>
    <s v="Sal"/>
    <s v="Sal"/>
    <m/>
    <m/>
    <m/>
    <n v="-252864.58999999997"/>
    <x v="1"/>
  </r>
  <r>
    <x v="7"/>
    <m/>
    <m/>
    <n v="3023314"/>
    <x v="64"/>
    <x v="2"/>
    <m/>
    <s v="FY20/55"/>
    <m/>
    <m/>
    <m/>
    <m/>
    <s v="Sal"/>
    <s v="Sal"/>
    <m/>
    <m/>
    <m/>
    <n v="-285326.98"/>
    <x v="1"/>
  </r>
  <r>
    <x v="7"/>
    <m/>
    <m/>
    <n v="3023506"/>
    <x v="67"/>
    <x v="2"/>
    <m/>
    <s v="FY20/56"/>
    <m/>
    <m/>
    <m/>
    <m/>
    <s v="Sal"/>
    <s v="Sal"/>
    <m/>
    <m/>
    <m/>
    <n v="-394177.06"/>
    <x v="1"/>
  </r>
  <r>
    <x v="7"/>
    <m/>
    <m/>
    <n v="3023316"/>
    <x v="69"/>
    <x v="2"/>
    <m/>
    <s v="FY20/57"/>
    <m/>
    <m/>
    <m/>
    <m/>
    <s v="Sal"/>
    <s v="Sal"/>
    <m/>
    <m/>
    <m/>
    <n v="-285772.99"/>
    <x v="1"/>
  </r>
  <r>
    <x v="7"/>
    <m/>
    <m/>
    <n v="3022055"/>
    <x v="70"/>
    <x v="2"/>
    <m/>
    <s v="FY20/58"/>
    <m/>
    <m/>
    <m/>
    <m/>
    <s v="Sal"/>
    <s v="Sal"/>
    <m/>
    <m/>
    <m/>
    <n v="-395405.17"/>
    <x v="0"/>
  </r>
  <r>
    <x v="7"/>
    <m/>
    <m/>
    <n v="3022060"/>
    <x v="73"/>
    <x v="2"/>
    <m/>
    <s v="FY20/59"/>
    <m/>
    <m/>
    <m/>
    <m/>
    <s v="Sal"/>
    <s v="Sal"/>
    <m/>
    <m/>
    <m/>
    <n v="-780760.12999999989"/>
    <x v="1"/>
  </r>
  <r>
    <x v="7"/>
    <m/>
    <m/>
    <n v="3023509"/>
    <x v="61"/>
    <x v="2"/>
    <m/>
    <s v="FY20/60"/>
    <m/>
    <m/>
    <m/>
    <m/>
    <s v="Sal"/>
    <s v="Sal"/>
    <m/>
    <m/>
    <m/>
    <n v="-669289.66999999993"/>
    <x v="1"/>
  </r>
  <r>
    <x v="7"/>
    <m/>
    <m/>
    <n v="3023507"/>
    <x v="66"/>
    <x v="2"/>
    <m/>
    <s v="FY20/61"/>
    <m/>
    <m/>
    <m/>
    <m/>
    <s v="Sal"/>
    <s v="Sal"/>
    <m/>
    <m/>
    <m/>
    <n v="-234566.68999999997"/>
    <x v="1"/>
  </r>
  <r>
    <x v="7"/>
    <m/>
    <m/>
    <n v="3022054"/>
    <x v="75"/>
    <x v="2"/>
    <m/>
    <s v="FY20/62"/>
    <m/>
    <m/>
    <m/>
    <m/>
    <s v="Sal"/>
    <s v="Sal"/>
    <m/>
    <m/>
    <m/>
    <n v="-271656.88"/>
    <x v="1"/>
  </r>
  <r>
    <x v="7"/>
    <m/>
    <m/>
    <n v="3023510"/>
    <x v="55"/>
    <x v="2"/>
    <m/>
    <s v="FY20/63"/>
    <m/>
    <m/>
    <m/>
    <m/>
    <s v="Sal"/>
    <s v="Sal"/>
    <m/>
    <m/>
    <m/>
    <n v="-455115.75000000006"/>
    <x v="1"/>
  </r>
  <r>
    <x v="7"/>
    <m/>
    <m/>
    <n v="3023513"/>
    <x v="41"/>
    <x v="2"/>
    <m/>
    <s v="FY20/64"/>
    <m/>
    <m/>
    <m/>
    <m/>
    <s v="Sal"/>
    <s v="Sal"/>
    <m/>
    <m/>
    <m/>
    <n v="-541995.36999999988"/>
    <x v="1"/>
  </r>
  <r>
    <x v="7"/>
    <m/>
    <m/>
    <n v="3023511"/>
    <x v="11"/>
    <x v="2"/>
    <m/>
    <s v="FY20/65"/>
    <m/>
    <m/>
    <m/>
    <m/>
    <s v="Sal"/>
    <s v="Sal"/>
    <m/>
    <m/>
    <m/>
    <n v="-672466.78"/>
    <x v="0"/>
  </r>
  <r>
    <x v="7"/>
    <m/>
    <m/>
    <n v="3023309"/>
    <x v="59"/>
    <x v="2"/>
    <m/>
    <s v="FY20/66"/>
    <m/>
    <m/>
    <m/>
    <m/>
    <s v="Sal"/>
    <s v="Sal"/>
    <m/>
    <m/>
    <m/>
    <n v="-353951.43000000005"/>
    <x v="1"/>
  </r>
  <r>
    <x v="7"/>
    <m/>
    <m/>
    <n v="3023514"/>
    <x v="6"/>
    <x v="2"/>
    <m/>
    <s v="FY20/67"/>
    <m/>
    <m/>
    <m/>
    <m/>
    <s v="Sal"/>
    <s v="Sal"/>
    <m/>
    <m/>
    <m/>
    <n v="-324460.25"/>
    <x v="0"/>
  </r>
  <r>
    <x v="7"/>
    <m/>
    <m/>
    <n v="3022067"/>
    <x v="15"/>
    <x v="2"/>
    <m/>
    <s v="FY20/68"/>
    <m/>
    <m/>
    <m/>
    <m/>
    <s v="Sal"/>
    <s v="Sal"/>
    <m/>
    <m/>
    <m/>
    <n v="-424019.13000000006"/>
    <x v="1"/>
  </r>
  <r>
    <x v="7"/>
    <m/>
    <m/>
    <n v="3022071"/>
    <x v="52"/>
    <x v="2"/>
    <m/>
    <s v="FY20/69"/>
    <m/>
    <m/>
    <m/>
    <m/>
    <s v="Sal"/>
    <s v="Sal"/>
    <m/>
    <m/>
    <m/>
    <n v="-376276.18999999994"/>
    <x v="1"/>
  </r>
  <r>
    <x v="7"/>
    <m/>
    <m/>
    <n v="3023516"/>
    <x v="32"/>
    <x v="2"/>
    <m/>
    <s v="FY20/70"/>
    <m/>
    <m/>
    <m/>
    <m/>
    <s v="Sal"/>
    <s v="Sal"/>
    <m/>
    <m/>
    <m/>
    <n v="-420235.77"/>
    <x v="0"/>
  </r>
  <r>
    <x v="7"/>
    <m/>
    <m/>
    <n v="3022077"/>
    <x v="48"/>
    <x v="2"/>
    <m/>
    <s v="FY20/71"/>
    <m/>
    <m/>
    <m/>
    <m/>
    <s v="Sal"/>
    <s v="Sal"/>
    <m/>
    <m/>
    <m/>
    <n v="-1910686.49"/>
    <x v="0"/>
  </r>
  <r>
    <x v="7"/>
    <m/>
    <m/>
    <n v="3022079"/>
    <x v="8"/>
    <x v="2"/>
    <m/>
    <s v="FY20/72"/>
    <m/>
    <m/>
    <m/>
    <m/>
    <s v="Sal"/>
    <s v="Sal"/>
    <m/>
    <m/>
    <m/>
    <n v="-559641.89"/>
    <x v="0"/>
  </r>
  <r>
    <x v="7"/>
    <m/>
    <m/>
    <n v="3022078"/>
    <x v="51"/>
    <x v="2"/>
    <m/>
    <s v="FY20/73"/>
    <m/>
    <m/>
    <m/>
    <m/>
    <s v="Sal"/>
    <s v="Sal"/>
    <m/>
    <m/>
    <m/>
    <n v="-475524.89"/>
    <x v="1"/>
  </r>
  <r>
    <x v="7"/>
    <m/>
    <m/>
    <n v="3021002"/>
    <x v="1"/>
    <x v="2"/>
    <m/>
    <s v="FY20/74"/>
    <m/>
    <m/>
    <m/>
    <m/>
    <s v="Sal"/>
    <s v="Sal"/>
    <m/>
    <m/>
    <m/>
    <n v="-210768.13"/>
    <x v="0"/>
  </r>
  <r>
    <x v="7"/>
    <m/>
    <m/>
    <n v="3021000"/>
    <x v="0"/>
    <x v="2"/>
    <m/>
    <s v="FY20/75"/>
    <m/>
    <m/>
    <m/>
    <m/>
    <s v="Sal"/>
    <s v="Sal"/>
    <m/>
    <m/>
    <m/>
    <n v="-727541.16999999993"/>
    <x v="0"/>
  </r>
  <r>
    <x v="7"/>
    <m/>
    <m/>
    <n v="3027005"/>
    <x v="85"/>
    <x v="2"/>
    <m/>
    <s v="FY20/76"/>
    <m/>
    <m/>
    <m/>
    <m/>
    <s v="Sal"/>
    <s v="Sal"/>
    <m/>
    <m/>
    <m/>
    <n v="-653536.05999999994"/>
    <x v="1"/>
  </r>
  <r>
    <x v="7"/>
    <m/>
    <m/>
    <n v="3021102"/>
    <x v="76"/>
    <x v="2"/>
    <m/>
    <s v="FY20/77"/>
    <m/>
    <m/>
    <m/>
    <m/>
    <s v="Sal"/>
    <s v="Sal"/>
    <m/>
    <m/>
    <m/>
    <n v="-85444.529999999984"/>
    <x v="1"/>
  </r>
  <r>
    <x v="7"/>
    <m/>
    <m/>
    <n v="3023520"/>
    <x v="2"/>
    <x v="2"/>
    <m/>
    <s v="FY20/78"/>
    <m/>
    <m/>
    <m/>
    <m/>
    <s v="Sal"/>
    <s v="Sal"/>
    <m/>
    <m/>
    <m/>
    <n v="-596361.20000000007"/>
    <x v="1"/>
  </r>
  <r>
    <x v="7"/>
    <m/>
    <m/>
    <n v="3023524"/>
    <x v="9"/>
    <x v="2"/>
    <m/>
    <s v="FY20/79"/>
    <m/>
    <m/>
    <m/>
    <m/>
    <s v="Sal"/>
    <s v="Sal"/>
    <m/>
    <m/>
    <m/>
    <n v="-434155.35000000009"/>
    <x v="0"/>
  </r>
  <r>
    <x v="7"/>
    <m/>
    <m/>
    <n v="3023300"/>
    <x v="3"/>
    <x v="2"/>
    <m/>
    <s v="FY20/22"/>
    <m/>
    <m/>
    <m/>
    <m/>
    <s v="Sal"/>
    <s v="Sal"/>
    <m/>
    <m/>
    <m/>
    <n v="-68738.330000000016"/>
    <x v="1"/>
  </r>
  <r>
    <x v="7"/>
    <m/>
    <m/>
    <n v="3023317"/>
    <x v="4"/>
    <x v="2"/>
    <m/>
    <s v="FY20/23"/>
    <m/>
    <m/>
    <m/>
    <m/>
    <s v="Sal"/>
    <s v="Sal"/>
    <m/>
    <m/>
    <m/>
    <n v="-95285.839999999982"/>
    <x v="0"/>
  </r>
  <r>
    <x v="7"/>
    <m/>
    <m/>
    <n v="3023500"/>
    <x v="5"/>
    <x v="2"/>
    <m/>
    <s v="FY20/24"/>
    <m/>
    <m/>
    <m/>
    <m/>
    <s v="Sal"/>
    <s v="Sal"/>
    <m/>
    <m/>
    <m/>
    <n v="-73128.47"/>
    <x v="0"/>
  </r>
  <r>
    <x v="7"/>
    <m/>
    <m/>
    <n v="3022003"/>
    <x v="10"/>
    <x v="2"/>
    <m/>
    <s v="FY20/25"/>
    <m/>
    <m/>
    <m/>
    <m/>
    <s v="Sal"/>
    <s v="Sal"/>
    <m/>
    <m/>
    <m/>
    <n v="-149224.22999999998"/>
    <x v="1"/>
  </r>
  <r>
    <x v="7"/>
    <m/>
    <m/>
    <n v="3022007"/>
    <x v="13"/>
    <x v="2"/>
    <m/>
    <s v="FY20/26"/>
    <m/>
    <m/>
    <m/>
    <m/>
    <s v="Sal"/>
    <s v="Sal"/>
    <m/>
    <m/>
    <m/>
    <n v="0"/>
    <x v="1"/>
  </r>
  <r>
    <x v="7"/>
    <m/>
    <m/>
    <n v="3022009"/>
    <x v="14"/>
    <x v="2"/>
    <m/>
    <s v="FY20/27"/>
    <m/>
    <m/>
    <m/>
    <m/>
    <s v="Sal"/>
    <s v="Sal"/>
    <m/>
    <m/>
    <m/>
    <n v="-178966.93"/>
    <x v="0"/>
  </r>
  <r>
    <x v="7"/>
    <m/>
    <m/>
    <n v="3022011"/>
    <x v="17"/>
    <x v="2"/>
    <m/>
    <s v="FY20/28"/>
    <m/>
    <m/>
    <m/>
    <m/>
    <s v="Sal"/>
    <s v="Sal"/>
    <m/>
    <m/>
    <m/>
    <n v="-67998.69"/>
    <x v="1"/>
  </r>
  <r>
    <x v="7"/>
    <m/>
    <m/>
    <n v="3022015"/>
    <x v="19"/>
    <x v="2"/>
    <m/>
    <s v="FY20/29"/>
    <m/>
    <m/>
    <m/>
    <m/>
    <s v="Sal"/>
    <s v="Sal"/>
    <m/>
    <m/>
    <m/>
    <n v="-123034.01000000001"/>
    <x v="0"/>
  </r>
  <r>
    <x v="7"/>
    <m/>
    <m/>
    <n v="3022016"/>
    <x v="20"/>
    <x v="2"/>
    <m/>
    <s v="FY20/30"/>
    <m/>
    <m/>
    <m/>
    <m/>
    <s v="Sal"/>
    <s v="Sal"/>
    <m/>
    <m/>
    <m/>
    <n v="-74343.77"/>
    <x v="1"/>
  </r>
  <r>
    <x v="7"/>
    <m/>
    <m/>
    <n v="3022017"/>
    <x v="21"/>
    <x v="2"/>
    <m/>
    <s v="FY20/31"/>
    <m/>
    <m/>
    <m/>
    <m/>
    <s v="Sal"/>
    <s v="Sal"/>
    <m/>
    <m/>
    <m/>
    <n v="-142132.43"/>
    <x v="1"/>
  </r>
  <r>
    <x v="7"/>
    <m/>
    <m/>
    <n v="3022019"/>
    <x v="23"/>
    <x v="2"/>
    <m/>
    <s v="FY20/32"/>
    <m/>
    <m/>
    <m/>
    <m/>
    <s v="Sal"/>
    <s v="Sal"/>
    <m/>
    <m/>
    <m/>
    <n v="-114374.9"/>
    <x v="0"/>
  </r>
  <r>
    <x v="7"/>
    <m/>
    <m/>
    <n v="3022024"/>
    <x v="26"/>
    <x v="2"/>
    <m/>
    <s v="FY20/33"/>
    <m/>
    <m/>
    <m/>
    <m/>
    <s v="Sal"/>
    <s v="Sal"/>
    <m/>
    <m/>
    <m/>
    <n v="-125149.10999999999"/>
    <x v="0"/>
  </r>
  <r>
    <x v="7"/>
    <m/>
    <m/>
    <n v="3022025"/>
    <x v="27"/>
    <x v="2"/>
    <m/>
    <s v="FY20/34"/>
    <m/>
    <m/>
    <m/>
    <m/>
    <s v="Sal"/>
    <s v="Sal"/>
    <m/>
    <m/>
    <m/>
    <n v="-111795.65"/>
    <x v="1"/>
  </r>
  <r>
    <x v="7"/>
    <m/>
    <m/>
    <n v="3022026"/>
    <x v="28"/>
    <x v="2"/>
    <m/>
    <s v="FY20/35"/>
    <m/>
    <m/>
    <m/>
    <m/>
    <s v="Sal"/>
    <s v="Sal"/>
    <m/>
    <m/>
    <m/>
    <n v="-212351.55999999994"/>
    <x v="0"/>
  </r>
  <r>
    <x v="7"/>
    <m/>
    <m/>
    <n v="3022027"/>
    <x v="30"/>
    <x v="2"/>
    <m/>
    <s v="FY20/36"/>
    <m/>
    <m/>
    <m/>
    <m/>
    <s v="Sal"/>
    <s v="Sal"/>
    <m/>
    <m/>
    <m/>
    <n v="-120341.78999999998"/>
    <x v="1"/>
  </r>
  <r>
    <x v="7"/>
    <m/>
    <m/>
    <n v="3022028"/>
    <x v="29"/>
    <x v="2"/>
    <m/>
    <s v="FY20/37"/>
    <m/>
    <m/>
    <m/>
    <m/>
    <s v="Sal"/>
    <s v="Sal"/>
    <m/>
    <m/>
    <m/>
    <n v="-94100.549999999988"/>
    <x v="1"/>
  </r>
  <r>
    <x v="7"/>
    <m/>
    <m/>
    <n v="3022029"/>
    <x v="31"/>
    <x v="2"/>
    <m/>
    <s v="FY20/38"/>
    <m/>
    <m/>
    <m/>
    <m/>
    <s v="Sal"/>
    <s v="Sal"/>
    <m/>
    <m/>
    <m/>
    <n v="-217058.90999999992"/>
    <x v="0"/>
  </r>
  <r>
    <x v="7"/>
    <m/>
    <m/>
    <n v="3022031"/>
    <x v="33"/>
    <x v="2"/>
    <m/>
    <s v="FY20/39"/>
    <m/>
    <m/>
    <m/>
    <m/>
    <s v="Sal"/>
    <s v="Sal"/>
    <m/>
    <m/>
    <m/>
    <n v="-94469.53"/>
    <x v="0"/>
  </r>
  <r>
    <x v="7"/>
    <m/>
    <m/>
    <n v="3022032"/>
    <x v="34"/>
    <x v="2"/>
    <m/>
    <s v="FY20/40"/>
    <m/>
    <m/>
    <m/>
    <m/>
    <s v="Sal"/>
    <s v="Sal"/>
    <m/>
    <m/>
    <m/>
    <n v="-172953.08"/>
    <x v="0"/>
  </r>
  <r>
    <x v="7"/>
    <m/>
    <m/>
    <n v="3023304"/>
    <x v="35"/>
    <x v="2"/>
    <m/>
    <s v="FY20/41"/>
    <m/>
    <m/>
    <m/>
    <m/>
    <s v="Sal"/>
    <s v="Sal"/>
    <m/>
    <m/>
    <m/>
    <n v="-89414.970000000016"/>
    <x v="1"/>
  </r>
  <r>
    <x v="7"/>
    <m/>
    <m/>
    <n v="3022036"/>
    <x v="36"/>
    <x v="2"/>
    <m/>
    <s v="FY20/42"/>
    <m/>
    <m/>
    <m/>
    <m/>
    <s v="Sal"/>
    <s v="Sal"/>
    <m/>
    <m/>
    <m/>
    <n v="-155789.24"/>
    <x v="0"/>
  </r>
  <r>
    <x v="7"/>
    <m/>
    <m/>
    <n v="3022037"/>
    <x v="37"/>
    <x v="2"/>
    <m/>
    <s v="FY20/43"/>
    <m/>
    <m/>
    <m/>
    <m/>
    <s v="Sal"/>
    <s v="Sal"/>
    <m/>
    <m/>
    <m/>
    <n v="-101806.31"/>
    <x v="1"/>
  </r>
  <r>
    <x v="7"/>
    <m/>
    <m/>
    <n v="3023305"/>
    <x v="42"/>
    <x v="2"/>
    <m/>
    <s v="FY20/44"/>
    <m/>
    <m/>
    <m/>
    <m/>
    <s v="Sal"/>
    <s v="Sal"/>
    <m/>
    <m/>
    <m/>
    <n v="-38784.490000000005"/>
    <x v="1"/>
  </r>
  <r>
    <x v="7"/>
    <m/>
    <m/>
    <n v="3022043"/>
    <x v="45"/>
    <x v="2"/>
    <m/>
    <s v="FY20/45"/>
    <m/>
    <m/>
    <m/>
    <m/>
    <s v="Sal"/>
    <s v="Sal"/>
    <m/>
    <m/>
    <m/>
    <n v="-151888.71999999997"/>
    <x v="1"/>
  </r>
  <r>
    <x v="7"/>
    <m/>
    <m/>
    <n v="3022044"/>
    <x v="44"/>
    <x v="2"/>
    <m/>
    <s v="FY20/46"/>
    <m/>
    <m/>
    <m/>
    <m/>
    <s v="Sal"/>
    <s v="Sal"/>
    <m/>
    <m/>
    <m/>
    <n v="-105212.57"/>
    <x v="1"/>
  </r>
  <r>
    <x v="7"/>
    <m/>
    <m/>
    <n v="3022045"/>
    <x v="47"/>
    <x v="2"/>
    <m/>
    <s v="FY20/47"/>
    <m/>
    <m/>
    <m/>
    <m/>
    <s v="Sal"/>
    <s v="Sal"/>
    <m/>
    <m/>
    <m/>
    <n v="-120862.18"/>
    <x v="0"/>
  </r>
  <r>
    <x v="7"/>
    <m/>
    <m/>
    <n v="3023501"/>
    <x v="50"/>
    <x v="2"/>
    <m/>
    <s v="FY20/48"/>
    <m/>
    <m/>
    <m/>
    <m/>
    <s v="Sal"/>
    <s v="Sal"/>
    <m/>
    <m/>
    <m/>
    <n v="-89455.669999999984"/>
    <x v="0"/>
  </r>
  <r>
    <x v="7"/>
    <m/>
    <m/>
    <n v="3023502"/>
    <x v="56"/>
    <x v="2"/>
    <m/>
    <s v="FY20/49"/>
    <m/>
    <m/>
    <m/>
    <m/>
    <s v="Sal"/>
    <s v="Sal"/>
    <m/>
    <m/>
    <m/>
    <n v="-134860.08000000002"/>
    <x v="1"/>
  </r>
  <r>
    <x v="7"/>
    <m/>
    <m/>
    <n v="3023504"/>
    <x v="58"/>
    <x v="2"/>
    <m/>
    <s v="FY20/50"/>
    <m/>
    <m/>
    <m/>
    <m/>
    <s v="Sal"/>
    <s v="Sal"/>
    <m/>
    <m/>
    <m/>
    <n v="-161796.37999999998"/>
    <x v="0"/>
  </r>
  <r>
    <x v="7"/>
    <m/>
    <m/>
    <n v="3023307"/>
    <x v="60"/>
    <x v="2"/>
    <m/>
    <s v="FY20/51"/>
    <m/>
    <m/>
    <m/>
    <m/>
    <s v="Sal"/>
    <s v="Sal"/>
    <m/>
    <m/>
    <m/>
    <n v="-71808.37000000001"/>
    <x v="1"/>
  </r>
  <r>
    <x v="7"/>
    <m/>
    <m/>
    <n v="3023311"/>
    <x v="62"/>
    <x v="2"/>
    <m/>
    <s v="FY20/52"/>
    <m/>
    <m/>
    <m/>
    <m/>
    <s v="Sal"/>
    <s v="Sal"/>
    <m/>
    <m/>
    <m/>
    <n v="-146749.96999999997"/>
    <x v="1"/>
  </r>
  <r>
    <x v="7"/>
    <m/>
    <m/>
    <n v="3023312"/>
    <x v="63"/>
    <x v="2"/>
    <m/>
    <s v="FY20/53"/>
    <m/>
    <m/>
    <m/>
    <m/>
    <s v="Sal"/>
    <s v="Sal"/>
    <m/>
    <m/>
    <m/>
    <n v="-73407.73000000001"/>
    <x v="1"/>
  </r>
  <r>
    <x v="7"/>
    <m/>
    <m/>
    <n v="3023313"/>
    <x v="65"/>
    <x v="2"/>
    <m/>
    <s v="FY20/54"/>
    <m/>
    <m/>
    <m/>
    <m/>
    <s v="Sal"/>
    <s v="Sal"/>
    <m/>
    <m/>
    <m/>
    <n v="-63598.579999999994"/>
    <x v="1"/>
  </r>
  <r>
    <x v="7"/>
    <m/>
    <m/>
    <n v="3023314"/>
    <x v="64"/>
    <x v="2"/>
    <m/>
    <s v="FY20/55"/>
    <m/>
    <m/>
    <m/>
    <m/>
    <s v="Sal"/>
    <s v="Sal"/>
    <m/>
    <m/>
    <m/>
    <n v="-72526.409999999974"/>
    <x v="1"/>
  </r>
  <r>
    <x v="7"/>
    <m/>
    <m/>
    <n v="3023506"/>
    <x v="67"/>
    <x v="2"/>
    <m/>
    <s v="FY20/56"/>
    <m/>
    <m/>
    <m/>
    <m/>
    <s v="Sal"/>
    <s v="Sal"/>
    <m/>
    <m/>
    <m/>
    <n v="-95226.859999999986"/>
    <x v="1"/>
  </r>
  <r>
    <x v="7"/>
    <m/>
    <m/>
    <n v="3023316"/>
    <x v="69"/>
    <x v="2"/>
    <m/>
    <s v="FY20/57"/>
    <m/>
    <m/>
    <m/>
    <m/>
    <s v="Sal"/>
    <s v="Sal"/>
    <m/>
    <m/>
    <m/>
    <n v="-71958.389999999985"/>
    <x v="1"/>
  </r>
  <r>
    <x v="7"/>
    <m/>
    <m/>
    <n v="3022055"/>
    <x v="70"/>
    <x v="2"/>
    <m/>
    <s v="FY20/58"/>
    <m/>
    <m/>
    <m/>
    <m/>
    <s v="Sal"/>
    <s v="Sal"/>
    <m/>
    <m/>
    <m/>
    <n v="-88403.53"/>
    <x v="0"/>
  </r>
  <r>
    <x v="7"/>
    <m/>
    <m/>
    <n v="3022060"/>
    <x v="73"/>
    <x v="2"/>
    <m/>
    <s v="FY20/59"/>
    <m/>
    <m/>
    <m/>
    <m/>
    <s v="Sal"/>
    <s v="Sal"/>
    <m/>
    <m/>
    <m/>
    <n v="-197660.52000000002"/>
    <x v="1"/>
  </r>
  <r>
    <x v="7"/>
    <m/>
    <m/>
    <n v="3023509"/>
    <x v="61"/>
    <x v="2"/>
    <m/>
    <s v="FY20/60"/>
    <m/>
    <m/>
    <m/>
    <m/>
    <s v="Sal"/>
    <s v="Sal"/>
    <m/>
    <m/>
    <m/>
    <n v="-167910.99999999997"/>
    <x v="1"/>
  </r>
  <r>
    <x v="7"/>
    <m/>
    <m/>
    <n v="3023507"/>
    <x v="66"/>
    <x v="2"/>
    <m/>
    <s v="FY20/61"/>
    <m/>
    <m/>
    <m/>
    <m/>
    <s v="Sal"/>
    <s v="Sal"/>
    <m/>
    <m/>
    <m/>
    <n v="-56905.06"/>
    <x v="1"/>
  </r>
  <r>
    <x v="7"/>
    <m/>
    <m/>
    <n v="3022054"/>
    <x v="75"/>
    <x v="2"/>
    <m/>
    <s v="FY20/62"/>
    <m/>
    <m/>
    <m/>
    <m/>
    <s v="Sal"/>
    <s v="Sal"/>
    <m/>
    <m/>
    <m/>
    <n v="-66199.12"/>
    <x v="1"/>
  </r>
  <r>
    <x v="7"/>
    <m/>
    <m/>
    <n v="3023510"/>
    <x v="55"/>
    <x v="2"/>
    <m/>
    <s v="FY20/63"/>
    <m/>
    <m/>
    <m/>
    <m/>
    <s v="Sal"/>
    <s v="Sal"/>
    <m/>
    <m/>
    <m/>
    <n v="-116108.44000000002"/>
    <x v="1"/>
  </r>
  <r>
    <x v="7"/>
    <m/>
    <m/>
    <n v="3023513"/>
    <x v="41"/>
    <x v="2"/>
    <m/>
    <s v="FY20/64"/>
    <m/>
    <m/>
    <m/>
    <m/>
    <s v="Sal"/>
    <s v="Sal"/>
    <m/>
    <m/>
    <m/>
    <n v="-139167.66999999998"/>
    <x v="1"/>
  </r>
  <r>
    <x v="7"/>
    <m/>
    <m/>
    <n v="3023511"/>
    <x v="11"/>
    <x v="2"/>
    <m/>
    <s v="FY20/65"/>
    <m/>
    <m/>
    <m/>
    <m/>
    <s v="Sal"/>
    <s v="Sal"/>
    <m/>
    <m/>
    <m/>
    <n v="-164809.19000000003"/>
    <x v="0"/>
  </r>
  <r>
    <x v="7"/>
    <m/>
    <m/>
    <n v="3023309"/>
    <x v="59"/>
    <x v="2"/>
    <m/>
    <s v="FY20/66"/>
    <m/>
    <m/>
    <m/>
    <m/>
    <s v="Sal"/>
    <s v="Sal"/>
    <m/>
    <m/>
    <m/>
    <n v="-86979.78"/>
    <x v="1"/>
  </r>
  <r>
    <x v="7"/>
    <m/>
    <m/>
    <n v="3023514"/>
    <x v="6"/>
    <x v="2"/>
    <m/>
    <s v="FY20/67"/>
    <m/>
    <m/>
    <m/>
    <m/>
    <s v="Sal"/>
    <s v="Sal"/>
    <m/>
    <m/>
    <m/>
    <n v="-81475.710000000006"/>
    <x v="0"/>
  </r>
  <r>
    <x v="7"/>
    <m/>
    <m/>
    <n v="3022067"/>
    <x v="15"/>
    <x v="2"/>
    <m/>
    <s v="FY20/68"/>
    <m/>
    <m/>
    <m/>
    <m/>
    <s v="Sal"/>
    <s v="Sal"/>
    <m/>
    <m/>
    <m/>
    <n v="-99748.650000000009"/>
    <x v="1"/>
  </r>
  <r>
    <x v="7"/>
    <m/>
    <m/>
    <n v="3022071"/>
    <x v="52"/>
    <x v="2"/>
    <m/>
    <s v="FY20/69"/>
    <m/>
    <m/>
    <m/>
    <m/>
    <s v="Sal"/>
    <s v="Sal"/>
    <m/>
    <m/>
    <m/>
    <n v="-93658.86"/>
    <x v="1"/>
  </r>
  <r>
    <x v="7"/>
    <m/>
    <m/>
    <n v="3023516"/>
    <x v="32"/>
    <x v="2"/>
    <m/>
    <s v="FY20/70"/>
    <m/>
    <m/>
    <m/>
    <m/>
    <s v="Sal"/>
    <s v="Sal"/>
    <m/>
    <m/>
    <m/>
    <n v="-104742.88"/>
    <x v="0"/>
  </r>
  <r>
    <x v="7"/>
    <m/>
    <m/>
    <n v="3022077"/>
    <x v="48"/>
    <x v="2"/>
    <m/>
    <s v="FY20/71"/>
    <m/>
    <m/>
    <m/>
    <m/>
    <s v="Sal"/>
    <s v="Sal"/>
    <m/>
    <m/>
    <m/>
    <n v="-530916.43999999994"/>
    <x v="0"/>
  </r>
  <r>
    <x v="7"/>
    <m/>
    <m/>
    <n v="3022079"/>
    <x v="8"/>
    <x v="2"/>
    <m/>
    <s v="FY20/72"/>
    <m/>
    <m/>
    <m/>
    <m/>
    <s v="Sal"/>
    <s v="Sal"/>
    <m/>
    <m/>
    <m/>
    <n v="-141010.74"/>
    <x v="0"/>
  </r>
  <r>
    <x v="7"/>
    <m/>
    <m/>
    <n v="3022078"/>
    <x v="51"/>
    <x v="2"/>
    <m/>
    <s v="FY20/73"/>
    <m/>
    <m/>
    <m/>
    <m/>
    <s v="Sal"/>
    <s v="Sal"/>
    <m/>
    <m/>
    <m/>
    <n v="-116515.49000000002"/>
    <x v="1"/>
  </r>
  <r>
    <x v="7"/>
    <m/>
    <m/>
    <n v="3021002"/>
    <x v="1"/>
    <x v="2"/>
    <m/>
    <s v="FY20/74"/>
    <m/>
    <m/>
    <m/>
    <m/>
    <s v="Sal"/>
    <s v="Sal"/>
    <m/>
    <m/>
    <m/>
    <n v="-53485.39"/>
    <x v="0"/>
  </r>
  <r>
    <x v="7"/>
    <m/>
    <m/>
    <n v="3021000"/>
    <x v="0"/>
    <x v="2"/>
    <m/>
    <s v="FY20/75"/>
    <m/>
    <m/>
    <m/>
    <m/>
    <s v="Sal"/>
    <s v="Sal"/>
    <m/>
    <m/>
    <m/>
    <n v="-177255.34"/>
    <x v="0"/>
  </r>
  <r>
    <x v="7"/>
    <m/>
    <m/>
    <n v="3027005"/>
    <x v="85"/>
    <x v="2"/>
    <m/>
    <s v="FY20/76"/>
    <m/>
    <m/>
    <m/>
    <m/>
    <s v="Sal"/>
    <s v="Sal"/>
    <m/>
    <m/>
    <m/>
    <n v="-165904.24000000002"/>
    <x v="1"/>
  </r>
  <r>
    <x v="7"/>
    <m/>
    <m/>
    <n v="3021102"/>
    <x v="76"/>
    <x v="2"/>
    <m/>
    <s v="FY20/77"/>
    <m/>
    <m/>
    <m/>
    <m/>
    <s v="Sal"/>
    <s v="Sal"/>
    <m/>
    <m/>
    <m/>
    <n v="-21808.529999999995"/>
    <x v="1"/>
  </r>
  <r>
    <x v="7"/>
    <m/>
    <m/>
    <n v="3023520"/>
    <x v="2"/>
    <x v="2"/>
    <m/>
    <s v="FY20/78"/>
    <m/>
    <m/>
    <m/>
    <m/>
    <s v="Sal"/>
    <s v="Sal"/>
    <m/>
    <m/>
    <m/>
    <n v="-147973.47000000003"/>
    <x v="1"/>
  </r>
  <r>
    <x v="7"/>
    <m/>
    <m/>
    <n v="3023524"/>
    <x v="9"/>
    <x v="2"/>
    <m/>
    <s v="FY20/79"/>
    <m/>
    <m/>
    <m/>
    <m/>
    <s v="Sal"/>
    <s v="Sal"/>
    <m/>
    <m/>
    <m/>
    <n v="-110138.52000000003"/>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J107" firstHeaderRow="1" firstDataRow="2" firstDataCol="1" rowPageCount="2" colPageCount="1"/>
  <pivotFields count="19">
    <pivotField axis="axisCol" subtotalTop="0" showAll="0">
      <items count="9">
        <item x="4"/>
        <item x="5"/>
        <item x="3"/>
        <item x="6"/>
        <item x="2"/>
        <item x="1"/>
        <item x="7"/>
        <item x="0"/>
        <item t="default"/>
      </items>
    </pivotField>
    <pivotField subtotalTop="0" showAll="0"/>
    <pivotField subtotalTop="0" showAll="0"/>
    <pivotField subtotalTop="0" showAll="0"/>
    <pivotField axis="axisRow" subtotalTop="0" showAll="0">
      <items count="125">
        <item x="2"/>
        <item x="3"/>
        <item x="4"/>
        <item x="91"/>
        <item x="5"/>
        <item x="6"/>
        <item x="92"/>
        <item x="93"/>
        <item x="94"/>
        <item x="95"/>
        <item x="7"/>
        <item x="8"/>
        <item x="9"/>
        <item x="10"/>
        <item x="0"/>
        <item x="96"/>
        <item x="11"/>
        <item x="97"/>
        <item x="12"/>
        <item x="13"/>
        <item x="14"/>
        <item x="15"/>
        <item x="98"/>
        <item x="16"/>
        <item x="99"/>
        <item x="17"/>
        <item x="100"/>
        <item x="18"/>
        <item x="101"/>
        <item x="19"/>
        <item x="102"/>
        <item x="20"/>
        <item x="21"/>
        <item x="22"/>
        <item x="23"/>
        <item x="103"/>
        <item x="24"/>
        <item x="104"/>
        <item x="25"/>
        <item x="105"/>
        <item x="26"/>
        <item x="78"/>
        <item x="27"/>
        <item x="79"/>
        <item x="28"/>
        <item x="29"/>
        <item x="30"/>
        <item x="31"/>
        <item x="106"/>
        <item x="107"/>
        <item x="32"/>
        <item x="108"/>
        <item x="33"/>
        <item x="34"/>
        <item x="35"/>
        <item x="109"/>
        <item x="110"/>
        <item x="80"/>
        <item x="88"/>
        <item x="36"/>
        <item x="111"/>
        <item x="37"/>
        <item x="84"/>
        <item x="38"/>
        <item x="39"/>
        <item x="40"/>
        <item x="81"/>
        <item x="41"/>
        <item x="112"/>
        <item x="113"/>
        <item x="42"/>
        <item x="43"/>
        <item x="44"/>
        <item x="45"/>
        <item x="1"/>
        <item x="46"/>
        <item x="76"/>
        <item x="47"/>
        <item x="85"/>
        <item x="89"/>
        <item x="90"/>
        <item x="86"/>
        <item x="48"/>
        <item x="49"/>
        <item x="50"/>
        <item x="51"/>
        <item x="114"/>
        <item x="77"/>
        <item x="115"/>
        <item x="52"/>
        <item x="53"/>
        <item x="116"/>
        <item x="54"/>
        <item x="117"/>
        <item x="55"/>
        <item x="118"/>
        <item x="56"/>
        <item x="119"/>
        <item x="57"/>
        <item x="58"/>
        <item x="59"/>
        <item x="60"/>
        <item x="61"/>
        <item x="87"/>
        <item x="62"/>
        <item x="63"/>
        <item x="82"/>
        <item x="64"/>
        <item x="65"/>
        <item x="66"/>
        <item x="67"/>
        <item x="83"/>
        <item x="120"/>
        <item x="68"/>
        <item x="121"/>
        <item x="69"/>
        <item x="70"/>
        <item x="71"/>
        <item x="72"/>
        <item x="122"/>
        <item x="73"/>
        <item x="74"/>
        <item x="75"/>
        <item x="123"/>
        <item t="default"/>
      </items>
    </pivotField>
    <pivotField axis="axisPage" subtotalTop="0" multipleItemSelectionAllowed="1" showAll="0">
      <items count="5">
        <item m="1" x="3"/>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axis="axisPage" multipleItemSelectionAllowed="1" showAll="0">
      <items count="3">
        <item x="1"/>
        <item h="1" x="0"/>
        <item t="default"/>
      </items>
    </pivotField>
  </pivotFields>
  <rowFields count="1">
    <field x="4"/>
  </rowFields>
  <rowItems count="102">
    <i>
      <x/>
    </i>
    <i>
      <x v="1"/>
    </i>
    <i>
      <x v="3"/>
    </i>
    <i>
      <x v="6"/>
    </i>
    <i>
      <x v="7"/>
    </i>
    <i>
      <x v="8"/>
    </i>
    <i>
      <x v="9"/>
    </i>
    <i>
      <x v="10"/>
    </i>
    <i>
      <x v="13"/>
    </i>
    <i>
      <x v="15"/>
    </i>
    <i>
      <x v="17"/>
    </i>
    <i>
      <x v="18"/>
    </i>
    <i>
      <x v="19"/>
    </i>
    <i>
      <x v="21"/>
    </i>
    <i>
      <x v="22"/>
    </i>
    <i>
      <x v="23"/>
    </i>
    <i>
      <x v="24"/>
    </i>
    <i>
      <x v="25"/>
    </i>
    <i>
      <x v="26"/>
    </i>
    <i>
      <x v="27"/>
    </i>
    <i>
      <x v="28"/>
    </i>
    <i>
      <x v="30"/>
    </i>
    <i>
      <x v="31"/>
    </i>
    <i>
      <x v="32"/>
    </i>
    <i>
      <x v="33"/>
    </i>
    <i>
      <x v="35"/>
    </i>
    <i>
      <x v="36"/>
    </i>
    <i>
      <x v="37"/>
    </i>
    <i>
      <x v="38"/>
    </i>
    <i>
      <x v="39"/>
    </i>
    <i>
      <x v="41"/>
    </i>
    <i>
      <x v="42"/>
    </i>
    <i>
      <x v="43"/>
    </i>
    <i>
      <x v="45"/>
    </i>
    <i>
      <x v="46"/>
    </i>
    <i>
      <x v="48"/>
    </i>
    <i>
      <x v="49"/>
    </i>
    <i>
      <x v="51"/>
    </i>
    <i>
      <x v="54"/>
    </i>
    <i>
      <x v="55"/>
    </i>
    <i>
      <x v="56"/>
    </i>
    <i>
      <x v="57"/>
    </i>
    <i>
      <x v="58"/>
    </i>
    <i>
      <x v="60"/>
    </i>
    <i>
      <x v="61"/>
    </i>
    <i>
      <x v="62"/>
    </i>
    <i>
      <x v="63"/>
    </i>
    <i>
      <x v="64"/>
    </i>
    <i>
      <x v="65"/>
    </i>
    <i>
      <x v="66"/>
    </i>
    <i>
      <x v="67"/>
    </i>
    <i>
      <x v="68"/>
    </i>
    <i>
      <x v="69"/>
    </i>
    <i>
      <x v="70"/>
    </i>
    <i>
      <x v="71"/>
    </i>
    <i>
      <x v="72"/>
    </i>
    <i>
      <x v="73"/>
    </i>
    <i>
      <x v="75"/>
    </i>
    <i>
      <x v="76"/>
    </i>
    <i>
      <x v="78"/>
    </i>
    <i>
      <x v="79"/>
    </i>
    <i>
      <x v="80"/>
    </i>
    <i>
      <x v="81"/>
    </i>
    <i>
      <x v="83"/>
    </i>
    <i>
      <x v="85"/>
    </i>
    <i>
      <x v="86"/>
    </i>
    <i>
      <x v="87"/>
    </i>
    <i>
      <x v="88"/>
    </i>
    <i>
      <x v="89"/>
    </i>
    <i>
      <x v="90"/>
    </i>
    <i>
      <x v="91"/>
    </i>
    <i>
      <x v="92"/>
    </i>
    <i>
      <x v="93"/>
    </i>
    <i>
      <x v="94"/>
    </i>
    <i>
      <x v="95"/>
    </i>
    <i>
      <x v="96"/>
    </i>
    <i>
      <x v="97"/>
    </i>
    <i>
      <x v="98"/>
    </i>
    <i>
      <x v="100"/>
    </i>
    <i>
      <x v="101"/>
    </i>
    <i>
      <x v="102"/>
    </i>
    <i>
      <x v="103"/>
    </i>
    <i>
      <x v="104"/>
    </i>
    <i>
      <x v="105"/>
    </i>
    <i>
      <x v="106"/>
    </i>
    <i>
      <x v="107"/>
    </i>
    <i>
      <x v="108"/>
    </i>
    <i>
      <x v="109"/>
    </i>
    <i>
      <x v="110"/>
    </i>
    <i>
      <x v="111"/>
    </i>
    <i>
      <x v="112"/>
    </i>
    <i>
      <x v="113"/>
    </i>
    <i>
      <x v="114"/>
    </i>
    <i>
      <x v="115"/>
    </i>
    <i>
      <x v="117"/>
    </i>
    <i>
      <x v="118"/>
    </i>
    <i>
      <x v="119"/>
    </i>
    <i>
      <x v="120"/>
    </i>
    <i>
      <x v="121"/>
    </i>
    <i>
      <x v="122"/>
    </i>
    <i>
      <x v="123"/>
    </i>
    <i t="grand">
      <x/>
    </i>
  </rowItems>
  <colFields count="1">
    <field x="0"/>
  </colFields>
  <colItems count="9">
    <i>
      <x/>
    </i>
    <i>
      <x v="1"/>
    </i>
    <i>
      <x v="2"/>
    </i>
    <i>
      <x v="3"/>
    </i>
    <i>
      <x v="4"/>
    </i>
    <i>
      <x v="5"/>
    </i>
    <i>
      <x v="6"/>
    </i>
    <i>
      <x v="7"/>
    </i>
    <i t="grand">
      <x/>
    </i>
  </colItems>
  <pageFields count="2">
    <pageField fld="5" hier="-1"/>
    <pageField fld="18" hier="-1"/>
  </pageFields>
  <dataFields count="1">
    <dataField name="Sum of Amount" fld="17" baseField="4" baseItem="0" numFmtId="171"/>
  </dataFields>
  <formats count="3">
    <format dxfId="80">
      <pivotArea outline="0" collapsedLevelsAreSubtotals="1" fieldPosition="0"/>
    </format>
    <format dxfId="79">
      <pivotArea outline="0" collapsedLevelsAreSubtotals="1" fieldPosition="0"/>
    </format>
    <format dxfId="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upil-premium-allocations-and-conditions-of-grant-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uidance/16-to-19-funding-information-for-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Content.Outlook/H3646S93/DFC%20allocations/Copy%20of%20School_Condition_Allocations_2021_Publication_File_AprAdj__May20%20(2).xlsx" TargetMode="External"/><Relationship Id="rId1" Type="http://schemas.openxmlformats.org/officeDocument/2006/relationships/hyperlink" Target="../Content.Outlook/H3646S93/Grant%20Reconciliations/UIFSM/Copy_of_UIFSM_Payment_File.xls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Content.Outlook/H3646S93/Capita%20Salary%20Postings.xlsx" TargetMode="External"/><Relationship Id="rId1" Type="http://schemas.openxmlformats.org/officeDocument/2006/relationships/hyperlink" Target="../Content.Outlook/H3646S93/Apr-Jul%20Capita%20Salary%20Charges%20to%20Schools.xlsx"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9" sqref="C9"/>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4035</v>
      </c>
    </row>
    <row r="2" spans="1:4" x14ac:dyDescent="0.25">
      <c r="A2" s="11">
        <f ca="1">NOW()</f>
        <v>44105.756866782409</v>
      </c>
    </row>
    <row r="5" spans="1:4" ht="30" x14ac:dyDescent="0.25">
      <c r="A5" s="25" t="s">
        <v>3451</v>
      </c>
      <c r="B5" s="25" t="s">
        <v>3452</v>
      </c>
      <c r="C5" s="26" t="s">
        <v>3453</v>
      </c>
    </row>
    <row r="6" spans="1:4" x14ac:dyDescent="0.25">
      <c r="A6" s="27" t="s">
        <v>3454</v>
      </c>
      <c r="B6" s="27" t="s">
        <v>3455</v>
      </c>
      <c r="C6" s="27" t="s">
        <v>3456</v>
      </c>
      <c r="D6" s="293" t="s">
        <v>4192</v>
      </c>
    </row>
    <row r="7" spans="1:4" x14ac:dyDescent="0.25">
      <c r="A7" s="292" t="s">
        <v>3457</v>
      </c>
      <c r="B7" s="28" t="s">
        <v>3458</v>
      </c>
      <c r="C7" s="29" t="s">
        <v>3459</v>
      </c>
      <c r="D7" t="str">
        <f t="shared" ref="D7:D43" ca="1" si="0">IFERROR(INDIRECT(A7&amp;"!a1"),"Notfound")</f>
        <v>List of sheets in the workbook</v>
      </c>
    </row>
    <row r="8" spans="1:4" x14ac:dyDescent="0.25">
      <c r="A8" s="292" t="s">
        <v>3473</v>
      </c>
      <c r="B8" s="28" t="s">
        <v>3458</v>
      </c>
      <c r="C8" s="29" t="s">
        <v>3474</v>
      </c>
      <c r="D8" t="str">
        <f t="shared" ca="1" si="0"/>
        <v>Notfound</v>
      </c>
    </row>
    <row r="9" spans="1:4" x14ac:dyDescent="0.25">
      <c r="A9" s="292" t="s">
        <v>3465</v>
      </c>
      <c r="B9" s="28" t="s">
        <v>3458</v>
      </c>
      <c r="C9" s="29" t="s">
        <v>3466</v>
      </c>
      <c r="D9" t="str">
        <f t="shared" ca="1" si="0"/>
        <v>Diagram</v>
      </c>
    </row>
    <row r="10" spans="1:4" x14ac:dyDescent="0.25">
      <c r="A10" s="292" t="s">
        <v>3534</v>
      </c>
      <c r="B10" s="28" t="s">
        <v>3495</v>
      </c>
      <c r="C10" s="29" t="s">
        <v>3535</v>
      </c>
      <c r="D10" t="str">
        <f t="shared" ca="1" si="0"/>
        <v>Notfound</v>
      </c>
    </row>
    <row r="11" spans="1:4" x14ac:dyDescent="0.25">
      <c r="A11" s="292" t="s">
        <v>3506</v>
      </c>
      <c r="B11" s="28" t="s">
        <v>3495</v>
      </c>
      <c r="C11" s="29" t="s">
        <v>3507</v>
      </c>
      <c r="D11" t="str">
        <f t="shared" ca="1" si="0"/>
        <v>Barnet School Funding 2020/21</v>
      </c>
    </row>
    <row r="12" spans="1:4" x14ac:dyDescent="0.25">
      <c r="A12" s="292" t="s">
        <v>3510</v>
      </c>
      <c r="B12" s="28" t="s">
        <v>3495</v>
      </c>
      <c r="C12" s="29" t="s">
        <v>21</v>
      </c>
      <c r="D12" t="str">
        <f t="shared" ca="1" si="0"/>
        <v>Barnet School Funding 2020/21</v>
      </c>
    </row>
    <row r="13" spans="1:4" x14ac:dyDescent="0.25">
      <c r="A13" s="292" t="s">
        <v>65</v>
      </c>
      <c r="B13" s="28" t="s">
        <v>3495</v>
      </c>
      <c r="C13" s="29" t="s">
        <v>3527</v>
      </c>
      <c r="D13" t="str">
        <f t="shared" ca="1" si="0"/>
        <v>Barnet School Funding 2020/21</v>
      </c>
    </row>
    <row r="14" spans="1:4" x14ac:dyDescent="0.25">
      <c r="A14" s="292" t="s">
        <v>3494</v>
      </c>
      <c r="B14" s="28" t="s">
        <v>3495</v>
      </c>
      <c r="C14" s="29" t="s">
        <v>3496</v>
      </c>
      <c r="D14" t="str">
        <f t="shared" ca="1" si="0"/>
        <v>Barnet School Funding 2020/21</v>
      </c>
    </row>
    <row r="15" spans="1:4" x14ac:dyDescent="0.25">
      <c r="A15" s="292" t="s">
        <v>3499</v>
      </c>
      <c r="B15" s="28" t="s">
        <v>3495</v>
      </c>
      <c r="C15" s="29" t="s">
        <v>3500</v>
      </c>
      <c r="D15" t="str">
        <f t="shared" ca="1" si="0"/>
        <v>Barnet School Funding 2020/21</v>
      </c>
    </row>
    <row r="16" spans="1:4" x14ac:dyDescent="0.25">
      <c r="A16" s="292" t="s">
        <v>181</v>
      </c>
      <c r="B16" s="28" t="s">
        <v>3495</v>
      </c>
      <c r="C16" s="29" t="s">
        <v>3513</v>
      </c>
      <c r="D16" t="str">
        <f t="shared" ca="1" si="0"/>
        <v>Barnet School Funding 2020/21</v>
      </c>
    </row>
    <row r="17" spans="1:4" x14ac:dyDescent="0.25">
      <c r="A17" s="292" t="s">
        <v>3521</v>
      </c>
      <c r="B17" s="28" t="s">
        <v>3495</v>
      </c>
      <c r="C17" s="29" t="s">
        <v>3522</v>
      </c>
      <c r="D17" t="str">
        <f t="shared" ca="1" si="0"/>
        <v>Barnet School Funding 2020/21</v>
      </c>
    </row>
    <row r="18" spans="1:4" x14ac:dyDescent="0.25">
      <c r="A18" s="292" t="s">
        <v>3530</v>
      </c>
      <c r="B18" s="28" t="s">
        <v>3495</v>
      </c>
      <c r="C18" s="29" t="s">
        <v>3531</v>
      </c>
      <c r="D18" t="str">
        <f t="shared" ca="1" si="0"/>
        <v>Barnet School Funding 2020/21</v>
      </c>
    </row>
    <row r="19" spans="1:4" x14ac:dyDescent="0.25">
      <c r="A19" s="292" t="s">
        <v>22</v>
      </c>
      <c r="B19" s="28" t="s">
        <v>3495</v>
      </c>
      <c r="C19" s="29" t="s">
        <v>3516</v>
      </c>
      <c r="D19" t="str">
        <f t="shared" ca="1" si="0"/>
        <v>Barnet School Funding 2020/21</v>
      </c>
    </row>
    <row r="20" spans="1:4" x14ac:dyDescent="0.25">
      <c r="A20" s="292" t="s">
        <v>3511</v>
      </c>
      <c r="B20" s="28" t="s">
        <v>3504</v>
      </c>
      <c r="C20" s="29" t="s">
        <v>3512</v>
      </c>
      <c r="D20" t="str">
        <f t="shared" ca="1" si="0"/>
        <v>Barnet School Funding 2020/21</v>
      </c>
    </row>
    <row r="21" spans="1:4" x14ac:dyDescent="0.25">
      <c r="A21" s="292" t="s">
        <v>3503</v>
      </c>
      <c r="B21" s="28" t="s">
        <v>3504</v>
      </c>
      <c r="C21" s="29" t="s">
        <v>3505</v>
      </c>
      <c r="D21" t="str">
        <f t="shared" ca="1" si="0"/>
        <v>Barnet School Funding 2020/21</v>
      </c>
    </row>
    <row r="22" spans="1:4" x14ac:dyDescent="0.25">
      <c r="A22" s="292" t="s">
        <v>3525</v>
      </c>
      <c r="B22" s="28" t="s">
        <v>3504</v>
      </c>
      <c r="C22" s="29" t="s">
        <v>3526</v>
      </c>
      <c r="D22" t="str">
        <f t="shared" ca="1" si="0"/>
        <v>Barnet School Funding 2020/21</v>
      </c>
    </row>
    <row r="23" spans="1:4" x14ac:dyDescent="0.25">
      <c r="A23" s="292" t="s">
        <v>3538</v>
      </c>
      <c r="B23" s="28" t="s">
        <v>3504</v>
      </c>
      <c r="C23" s="29" t="s">
        <v>3539</v>
      </c>
      <c r="D23" t="str">
        <f t="shared" ca="1" si="0"/>
        <v>Notfound</v>
      </c>
    </row>
    <row r="24" spans="1:4" x14ac:dyDescent="0.25">
      <c r="A24" s="292" t="s">
        <v>3519</v>
      </c>
      <c r="B24" s="28" t="s">
        <v>3504</v>
      </c>
      <c r="C24" s="29" t="s">
        <v>3520</v>
      </c>
      <c r="D24" t="str">
        <f t="shared" ca="1" si="0"/>
        <v>Barnet School Funding 2020/21</v>
      </c>
    </row>
    <row r="25" spans="1:4" x14ac:dyDescent="0.25">
      <c r="A25" s="292" t="s">
        <v>3460</v>
      </c>
      <c r="B25" s="28" t="s">
        <v>3461</v>
      </c>
      <c r="C25" s="29" t="s">
        <v>3462</v>
      </c>
      <c r="D25" t="str">
        <f t="shared" ca="1" si="0"/>
        <v>Funding types and rates</v>
      </c>
    </row>
    <row r="26" spans="1:4" x14ac:dyDescent="0.25">
      <c r="A26" s="292" t="s">
        <v>3463</v>
      </c>
      <c r="B26" s="28" t="s">
        <v>3461</v>
      </c>
      <c r="C26" s="29" t="s">
        <v>3464</v>
      </c>
      <c r="D26" t="str">
        <f t="shared" ca="1" si="0"/>
        <v>Information required for schools</v>
      </c>
    </row>
    <row r="27" spans="1:4" x14ac:dyDescent="0.25">
      <c r="A27" s="292" t="s">
        <v>3470</v>
      </c>
      <c r="B27" s="28" t="s">
        <v>3461</v>
      </c>
      <c r="C27" s="29" t="s">
        <v>3472</v>
      </c>
      <c r="D27" t="str">
        <f t="shared" ca="1" si="0"/>
        <v>Notfound</v>
      </c>
    </row>
    <row r="28" spans="1:4" x14ac:dyDescent="0.25">
      <c r="A28" s="292" t="s">
        <v>3508</v>
      </c>
      <c r="B28" s="28" t="s">
        <v>3478</v>
      </c>
      <c r="C28" s="29" t="s">
        <v>3509</v>
      </c>
      <c r="D28" t="str">
        <f t="shared" ca="1" si="0"/>
        <v>Barnet School Funding 2020/21</v>
      </c>
    </row>
    <row r="29" spans="1:4" x14ac:dyDescent="0.25">
      <c r="A29" s="292" t="s">
        <v>3528</v>
      </c>
      <c r="B29" s="28" t="s">
        <v>3478</v>
      </c>
      <c r="C29" s="29" t="s">
        <v>3529</v>
      </c>
      <c r="D29" t="str">
        <f t="shared" ca="1" si="0"/>
        <v>Barnet School Funding 2020/21</v>
      </c>
    </row>
    <row r="30" spans="1:4" x14ac:dyDescent="0.25">
      <c r="A30" s="292" t="s">
        <v>3497</v>
      </c>
      <c r="B30" s="28" t="s">
        <v>3478</v>
      </c>
      <c r="C30" s="29" t="s">
        <v>3498</v>
      </c>
      <c r="D30" t="str">
        <f t="shared" ca="1" si="0"/>
        <v>Barnet School Funding 2020/21</v>
      </c>
    </row>
    <row r="31" spans="1:4" x14ac:dyDescent="0.25">
      <c r="A31" s="292" t="s">
        <v>3501</v>
      </c>
      <c r="B31" s="28" t="s">
        <v>3478</v>
      </c>
      <c r="C31" s="29" t="s">
        <v>3502</v>
      </c>
      <c r="D31" t="str">
        <f t="shared" ca="1" si="0"/>
        <v>Barnet School Funding 2020/21</v>
      </c>
    </row>
    <row r="32" spans="1:4" x14ac:dyDescent="0.25">
      <c r="A32" s="292" t="s">
        <v>3514</v>
      </c>
      <c r="B32" s="28" t="s">
        <v>3478</v>
      </c>
      <c r="C32" s="29" t="s">
        <v>3515</v>
      </c>
      <c r="D32" t="str">
        <f t="shared" ca="1" si="0"/>
        <v>Barnet School Funding 2020/21</v>
      </c>
    </row>
    <row r="33" spans="1:4" x14ac:dyDescent="0.25">
      <c r="A33" s="292" t="s">
        <v>3523</v>
      </c>
      <c r="B33" s="28" t="s">
        <v>3478</v>
      </c>
      <c r="C33" s="29" t="s">
        <v>3524</v>
      </c>
      <c r="D33" t="str">
        <f t="shared" ca="1" si="0"/>
        <v>Barnet School Funding 2020/21</v>
      </c>
    </row>
    <row r="34" spans="1:4" x14ac:dyDescent="0.25">
      <c r="A34" s="292" t="s">
        <v>3536</v>
      </c>
      <c r="B34" s="28" t="s">
        <v>3478</v>
      </c>
      <c r="C34" s="29" t="s">
        <v>3537</v>
      </c>
      <c r="D34" t="str">
        <f t="shared" ca="1" si="0"/>
        <v>Barnet School Funding 2020/21</v>
      </c>
    </row>
    <row r="35" spans="1:4" x14ac:dyDescent="0.25">
      <c r="A35" s="292" t="s">
        <v>3517</v>
      </c>
      <c r="B35" s="28" t="s">
        <v>3478</v>
      </c>
      <c r="C35" s="29" t="s">
        <v>3518</v>
      </c>
      <c r="D35" t="str">
        <f t="shared" ca="1" si="0"/>
        <v>Barnet School Funding 2020/21</v>
      </c>
    </row>
    <row r="36" spans="1:4" x14ac:dyDescent="0.25">
      <c r="A36" s="292" t="s">
        <v>3490</v>
      </c>
      <c r="B36" s="28" t="s">
        <v>3478</v>
      </c>
      <c r="C36" s="29" t="s">
        <v>3479</v>
      </c>
      <c r="D36" t="str">
        <f t="shared" ca="1" si="0"/>
        <v>Notfound</v>
      </c>
    </row>
    <row r="37" spans="1:4" x14ac:dyDescent="0.25">
      <c r="A37" s="292" t="s">
        <v>4054</v>
      </c>
      <c r="B37" s="28" t="s">
        <v>4053</v>
      </c>
      <c r="C37" s="29" t="s">
        <v>4056</v>
      </c>
      <c r="D37" t="str">
        <f t="shared" ca="1" si="0"/>
        <v>Screen Data Export</v>
      </c>
    </row>
    <row r="38" spans="1:4" x14ac:dyDescent="0.25">
      <c r="A38" s="292" t="s">
        <v>4053</v>
      </c>
      <c r="B38" s="28" t="s">
        <v>4053</v>
      </c>
      <c r="C38" s="29" t="s">
        <v>4055</v>
      </c>
      <c r="D38" t="str">
        <f t="shared" ca="1" si="0"/>
        <v>Notfound</v>
      </c>
    </row>
    <row r="39" spans="1:4" x14ac:dyDescent="0.25">
      <c r="A39" s="292" t="s">
        <v>4186</v>
      </c>
      <c r="B39" s="28" t="s">
        <v>4185</v>
      </c>
      <c r="C39" s="29" t="s">
        <v>4189</v>
      </c>
      <c r="D39" t="str">
        <f t="shared" ca="1" si="0"/>
        <v>Notfound</v>
      </c>
    </row>
    <row r="40" spans="1:4" x14ac:dyDescent="0.25">
      <c r="A40" s="292" t="s">
        <v>4187</v>
      </c>
      <c r="B40" s="28" t="s">
        <v>4185</v>
      </c>
      <c r="C40" s="29" t="s">
        <v>4191</v>
      </c>
      <c r="D40" t="str">
        <f t="shared" ca="1" si="0"/>
        <v>Notfound</v>
      </c>
    </row>
    <row r="41" spans="1:4" x14ac:dyDescent="0.25">
      <c r="A41" s="292" t="s">
        <v>4188</v>
      </c>
      <c r="B41" s="28" t="s">
        <v>4185</v>
      </c>
      <c r="C41" s="29" t="s">
        <v>4190</v>
      </c>
      <c r="D41" t="str">
        <f t="shared" ca="1" si="0"/>
        <v>Notfound</v>
      </c>
    </row>
    <row r="42" spans="1:4" x14ac:dyDescent="0.25">
      <c r="A42" s="292" t="s">
        <v>3467</v>
      </c>
      <c r="B42" s="28" t="s">
        <v>3468</v>
      </c>
      <c r="C42" s="29" t="s">
        <v>3469</v>
      </c>
      <c r="D42" t="str">
        <f t="shared" ca="1" si="0"/>
        <v>"NEW TRANS"</v>
      </c>
    </row>
    <row r="43" spans="1:4" x14ac:dyDescent="0.25">
      <c r="A43" s="292" t="s">
        <v>3489</v>
      </c>
      <c r="B43" s="28" t="s">
        <v>3468</v>
      </c>
      <c r="C43" s="29" t="s">
        <v>3491</v>
      </c>
      <c r="D43" t="str">
        <f t="shared" ca="1" si="0"/>
        <v>Notfound</v>
      </c>
    </row>
    <row r="48" spans="1:4" x14ac:dyDescent="0.25">
      <c r="A48" s="2" t="s">
        <v>4193</v>
      </c>
    </row>
    <row r="49" spans="1:4" x14ac:dyDescent="0.25">
      <c r="A49" s="294" t="s">
        <v>3532</v>
      </c>
      <c r="B49" s="294" t="s">
        <v>4185</v>
      </c>
      <c r="C49" s="295" t="s">
        <v>3533</v>
      </c>
      <c r="D49" s="295" t="str">
        <f t="shared" ref="D49:D57" ca="1" si="1">IFERROR(INDIRECT(A49&amp;"!a1"),"Notfound")</f>
        <v>Notfound</v>
      </c>
    </row>
    <row r="50" spans="1:4" x14ac:dyDescent="0.25">
      <c r="A50" s="294" t="s">
        <v>3484</v>
      </c>
      <c r="B50" s="294" t="s">
        <v>3468</v>
      </c>
      <c r="C50" s="295" t="s">
        <v>3487</v>
      </c>
      <c r="D50" s="295" t="str">
        <f t="shared" ca="1" si="1"/>
        <v>Barnet School Funding 2020/21</v>
      </c>
    </row>
    <row r="51" spans="1:4" x14ac:dyDescent="0.25">
      <c r="A51" s="294" t="s">
        <v>3488</v>
      </c>
      <c r="B51" s="294" t="s">
        <v>3468</v>
      </c>
      <c r="C51" s="295" t="s">
        <v>4195</v>
      </c>
      <c r="D51" s="295" t="str">
        <f t="shared" ca="1" si="1"/>
        <v>Notfound</v>
      </c>
    </row>
    <row r="52" spans="1:4" x14ac:dyDescent="0.25">
      <c r="A52" s="294" t="s">
        <v>3486</v>
      </c>
      <c r="B52" s="294" t="s">
        <v>3468</v>
      </c>
      <c r="C52" s="295" t="s">
        <v>4194</v>
      </c>
      <c r="D52" s="295" t="str">
        <f t="shared" ca="1" si="1"/>
        <v>Notfound</v>
      </c>
    </row>
    <row r="53" spans="1:4" x14ac:dyDescent="0.25">
      <c r="A53" s="294" t="s">
        <v>3477</v>
      </c>
      <c r="B53" s="294" t="s">
        <v>4185</v>
      </c>
      <c r="C53" s="295" t="s">
        <v>3483</v>
      </c>
      <c r="D53" s="295" t="str">
        <f t="shared" ca="1" si="1"/>
        <v>Notfound</v>
      </c>
    </row>
    <row r="54" spans="1:4" x14ac:dyDescent="0.25">
      <c r="A54" s="294" t="s">
        <v>3482</v>
      </c>
      <c r="B54" s="294" t="s">
        <v>3458</v>
      </c>
      <c r="C54" s="295" t="s">
        <v>3485</v>
      </c>
      <c r="D54" s="295" t="str">
        <f t="shared" ca="1" si="1"/>
        <v>Notfound</v>
      </c>
    </row>
    <row r="55" spans="1:4" x14ac:dyDescent="0.25">
      <c r="A55" s="294" t="s">
        <v>3475</v>
      </c>
      <c r="B55" s="294" t="s">
        <v>3471</v>
      </c>
      <c r="C55" s="295" t="s">
        <v>3476</v>
      </c>
      <c r="D55" s="295" t="str">
        <f t="shared" ca="1" si="1"/>
        <v>Notfound</v>
      </c>
    </row>
    <row r="56" spans="1:4" x14ac:dyDescent="0.25">
      <c r="A56" s="294" t="s">
        <v>3480</v>
      </c>
      <c r="B56" s="294" t="s">
        <v>4185</v>
      </c>
      <c r="C56" s="295" t="s">
        <v>3481</v>
      </c>
      <c r="D56" s="295" t="str">
        <f t="shared" ca="1" si="1"/>
        <v>Notfound</v>
      </c>
    </row>
    <row r="57" spans="1:4" x14ac:dyDescent="0.25">
      <c r="A57" s="294" t="s">
        <v>3492</v>
      </c>
      <c r="B57" s="294" t="s">
        <v>3478</v>
      </c>
      <c r="C57" s="295" t="s">
        <v>3493</v>
      </c>
      <c r="D57" s="295" t="str">
        <f t="shared" ca="1" si="1"/>
        <v>Notfound</v>
      </c>
    </row>
  </sheetData>
  <sortState ref="A7:D45">
    <sortCondition ref="B7:B45"/>
    <sortCondition ref="A7:A45"/>
  </sortState>
  <conditionalFormatting sqref="D7:D11 D35 D13:D27 D31 D33 D45 D37:D42 D49:D57">
    <cfRule type="cellIs" dxfId="94" priority="3" operator="equal">
      <formula>"Notfound"</formula>
    </cfRule>
  </conditionalFormatting>
  <conditionalFormatting sqref="D36">
    <cfRule type="cellIs" dxfId="9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BC866"/>
  <sheetViews>
    <sheetView topLeftCell="A192" workbookViewId="0">
      <selection activeCell="A205" sqref="A205:XFD20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6" width="13.28515625" customWidth="1"/>
    <col min="27" max="27" width="8.42578125" customWidth="1"/>
    <col min="28" max="28" width="35.140625" bestFit="1" customWidth="1"/>
    <col min="29" max="29" width="20.28515625" customWidth="1"/>
    <col min="30" max="30" width="13.5703125" customWidth="1"/>
    <col min="31" max="31" width="21.5703125" customWidth="1"/>
    <col min="32" max="37" width="13.28515625" customWidth="1"/>
    <col min="38" max="39" width="14.28515625" customWidth="1"/>
    <col min="40" max="40" width="13.5703125" customWidth="1"/>
    <col min="44" max="44" width="12.42578125" bestFit="1" customWidth="1"/>
    <col min="45" max="45" width="10" style="8" bestFit="1" customWidth="1"/>
    <col min="46" max="46" width="11" style="8" bestFit="1" customWidth="1"/>
    <col min="47" max="55" width="9.85546875" style="8" bestFit="1" customWidth="1"/>
    <col min="57" max="57" width="10.85546875" bestFit="1" customWidth="1"/>
    <col min="58" max="58" width="13.85546875" bestFit="1" customWidth="1"/>
    <col min="59" max="59" width="11" bestFit="1" customWidth="1"/>
    <col min="62" max="62" width="10.5703125" bestFit="1" customWidth="1"/>
    <col min="63" max="63" width="11" bestFit="1" customWidth="1"/>
    <col min="64" max="64" width="10" bestFit="1" customWidth="1"/>
    <col min="65" max="65" width="11.85546875" bestFit="1" customWidth="1"/>
    <col min="66" max="73" width="14.140625" customWidth="1"/>
    <col min="74" max="74" width="11.7109375" bestFit="1" customWidth="1"/>
    <col min="75" max="75" width="12.28515625" bestFit="1" customWidth="1"/>
    <col min="76" max="76" width="26" bestFit="1" customWidth="1"/>
  </cols>
  <sheetData>
    <row r="1" spans="1:55" ht="31.5" x14ac:dyDescent="0.5">
      <c r="A1" s="472" t="s">
        <v>3626</v>
      </c>
      <c r="B1" s="473"/>
      <c r="C1" s="473"/>
      <c r="D1" s="473"/>
      <c r="E1" s="473"/>
      <c r="F1" s="473"/>
      <c r="G1" s="473"/>
      <c r="H1" s="473"/>
      <c r="I1" s="473"/>
      <c r="J1" s="473"/>
      <c r="K1" s="473"/>
      <c r="L1" s="473"/>
      <c r="M1" s="473"/>
      <c r="N1" s="474"/>
      <c r="O1" s="30"/>
      <c r="P1" s="30"/>
      <c r="Q1" s="30"/>
      <c r="R1" t="s">
        <v>3540</v>
      </c>
      <c r="T1" t="s">
        <v>3541</v>
      </c>
      <c r="U1" t="s">
        <v>3542</v>
      </c>
      <c r="V1" t="s">
        <v>3543</v>
      </c>
      <c r="W1" t="s">
        <v>3544</v>
      </c>
      <c r="X1" t="s">
        <v>3545</v>
      </c>
      <c r="Y1" t="s">
        <v>3546</v>
      </c>
      <c r="AB1" t="s">
        <v>3547</v>
      </c>
      <c r="AF1" t="s">
        <v>3548</v>
      </c>
      <c r="AG1" t="s">
        <v>3549</v>
      </c>
      <c r="AH1" t="s">
        <v>3550</v>
      </c>
      <c r="AI1" t="s">
        <v>3551</v>
      </c>
      <c r="AJ1" t="s">
        <v>3552</v>
      </c>
      <c r="AK1" t="s">
        <v>3553</v>
      </c>
      <c r="AN1" t="s">
        <v>3554</v>
      </c>
      <c r="AO1" t="s">
        <v>4036</v>
      </c>
      <c r="AP1">
        <v>10162</v>
      </c>
    </row>
    <row r="2" spans="1:55" ht="15.75" thickBot="1" x14ac:dyDescent="0.3">
      <c r="AO2" t="s">
        <v>3630</v>
      </c>
      <c r="AP2">
        <v>10163</v>
      </c>
    </row>
    <row r="3" spans="1:55" ht="26.25" thickTop="1" thickBot="1" x14ac:dyDescent="0.55000000000000004">
      <c r="A3" s="33" t="s">
        <v>3557</v>
      </c>
      <c r="B3" s="475" t="s">
        <v>22</v>
      </c>
      <c r="C3" s="475"/>
      <c r="D3" s="475"/>
      <c r="E3" s="475"/>
      <c r="F3" s="476"/>
      <c r="H3" s="34" t="s">
        <v>3559</v>
      </c>
      <c r="I3" s="35">
        <f>COUNTIF(D20:D861,"&gt;0")</f>
        <v>186</v>
      </c>
      <c r="J3" s="36" t="s">
        <v>3560</v>
      </c>
      <c r="K3" s="36"/>
      <c r="L3" s="36"/>
      <c r="M3" s="36"/>
      <c r="N3" s="37"/>
      <c r="O3" s="38"/>
      <c r="P3" s="38"/>
      <c r="Q3" s="38"/>
      <c r="AO3" t="s">
        <v>48</v>
      </c>
      <c r="AP3">
        <v>11510</v>
      </c>
    </row>
    <row r="4" spans="1:55" ht="16.5" thickTop="1" thickBot="1" x14ac:dyDescent="0.3">
      <c r="A4" s="33" t="s">
        <v>3562</v>
      </c>
      <c r="B4" s="477" t="s">
        <v>66</v>
      </c>
      <c r="C4" s="478"/>
      <c r="H4" s="33" t="s">
        <v>3563</v>
      </c>
      <c r="I4" s="35">
        <f>COUNTIF(G20:G905,"&gt;0")</f>
        <v>186</v>
      </c>
      <c r="J4" s="39" t="s">
        <v>3564</v>
      </c>
      <c r="K4" s="35">
        <f>COUNTIF(G20:G905,"&lt;0")</f>
        <v>0</v>
      </c>
      <c r="L4" s="39" t="s">
        <v>3565</v>
      </c>
      <c r="M4" s="35">
        <f>COUNTIF(G20:G905,"=0")</f>
        <v>0</v>
      </c>
      <c r="AS4"/>
      <c r="AT4"/>
      <c r="AU4"/>
      <c r="AV4"/>
      <c r="AW4"/>
      <c r="AX4"/>
      <c r="AY4"/>
      <c r="AZ4"/>
      <c r="BA4"/>
      <c r="BB4"/>
      <c r="BC4"/>
    </row>
    <row r="5" spans="1:55" ht="15.75" thickTop="1" x14ac:dyDescent="0.25">
      <c r="A5" s="33" t="s">
        <v>3567</v>
      </c>
      <c r="B5" s="469"/>
      <c r="C5" s="470"/>
      <c r="D5" s="470"/>
      <c r="E5" s="470"/>
      <c r="F5" s="470"/>
      <c r="G5" s="470"/>
      <c r="H5" s="470"/>
      <c r="I5" s="470"/>
      <c r="J5" s="470"/>
      <c r="K5" s="470"/>
      <c r="L5" s="470"/>
      <c r="M5" s="470"/>
      <c r="N5" s="471"/>
      <c r="O5" s="40"/>
      <c r="P5" s="40"/>
      <c r="Q5" s="40"/>
      <c r="AS5"/>
      <c r="AT5"/>
      <c r="AU5"/>
      <c r="AV5"/>
      <c r="AW5"/>
      <c r="AX5"/>
      <c r="AY5"/>
      <c r="AZ5"/>
      <c r="BA5"/>
      <c r="BB5"/>
      <c r="BC5"/>
    </row>
    <row r="6" spans="1:55" x14ac:dyDescent="0.25">
      <c r="B6" s="469"/>
      <c r="C6" s="470"/>
      <c r="D6" s="470"/>
      <c r="E6" s="470"/>
      <c r="F6" s="470"/>
      <c r="G6" s="470"/>
      <c r="H6" s="470"/>
      <c r="I6" s="470"/>
      <c r="J6" s="470"/>
      <c r="K6" s="470"/>
      <c r="L6" s="470"/>
      <c r="M6" s="470"/>
      <c r="N6" s="471"/>
      <c r="O6" s="40"/>
      <c r="P6" s="40"/>
      <c r="Q6" s="40"/>
      <c r="AS6"/>
      <c r="AT6"/>
      <c r="AU6"/>
      <c r="AV6"/>
      <c r="AW6"/>
      <c r="AX6"/>
      <c r="AY6"/>
      <c r="AZ6"/>
      <c r="BA6"/>
      <c r="BB6"/>
      <c r="BC6"/>
    </row>
    <row r="7" spans="1:55" x14ac:dyDescent="0.25">
      <c r="B7" s="469"/>
      <c r="C7" s="470"/>
      <c r="D7" s="470"/>
      <c r="E7" s="470"/>
      <c r="F7" s="470"/>
      <c r="G7" s="470"/>
      <c r="H7" s="470"/>
      <c r="I7" s="470"/>
      <c r="J7" s="470"/>
      <c r="K7" s="470"/>
      <c r="L7" s="470"/>
      <c r="M7" s="470"/>
      <c r="N7" s="471"/>
      <c r="O7" s="40"/>
      <c r="P7" s="40"/>
      <c r="Q7" s="40"/>
      <c r="AS7"/>
      <c r="AT7"/>
      <c r="AU7"/>
      <c r="AV7"/>
      <c r="AW7"/>
      <c r="AX7"/>
      <c r="AY7"/>
      <c r="AZ7"/>
      <c r="BA7"/>
      <c r="BB7"/>
      <c r="BC7"/>
    </row>
    <row r="8" spans="1:55" x14ac:dyDescent="0.25">
      <c r="B8" s="468"/>
      <c r="C8" s="468"/>
      <c r="D8" s="468"/>
      <c r="E8" s="468"/>
      <c r="F8" s="468"/>
      <c r="G8" s="468"/>
      <c r="H8" s="468"/>
      <c r="I8" s="468"/>
      <c r="J8" s="468"/>
      <c r="K8" s="468"/>
      <c r="L8" s="468"/>
      <c r="M8" s="468"/>
      <c r="N8" s="468"/>
      <c r="O8" s="40"/>
      <c r="P8" s="40"/>
      <c r="Q8" s="40"/>
      <c r="AS8"/>
      <c r="AT8"/>
      <c r="AU8"/>
      <c r="AV8"/>
      <c r="AW8"/>
      <c r="AX8"/>
      <c r="AY8"/>
      <c r="AZ8"/>
      <c r="BA8"/>
      <c r="BB8"/>
      <c r="BC8"/>
    </row>
    <row r="9" spans="1:55" x14ac:dyDescent="0.25">
      <c r="B9" s="468"/>
      <c r="C9" s="468"/>
      <c r="D9" s="468"/>
      <c r="E9" s="468"/>
      <c r="F9" s="468"/>
      <c r="G9" s="468"/>
      <c r="H9" s="468"/>
      <c r="I9" s="468"/>
      <c r="J9" s="468"/>
      <c r="K9" s="468"/>
      <c r="L9" s="468"/>
      <c r="M9" s="468"/>
      <c r="N9" s="468"/>
      <c r="O9" s="40"/>
      <c r="P9" s="40"/>
      <c r="Q9" s="40"/>
      <c r="AS9"/>
      <c r="AT9"/>
      <c r="AU9"/>
      <c r="AV9"/>
      <c r="AW9"/>
      <c r="AX9"/>
      <c r="AY9"/>
      <c r="AZ9"/>
      <c r="BA9"/>
      <c r="BB9"/>
      <c r="BC9"/>
    </row>
    <row r="10" spans="1:55" x14ac:dyDescent="0.25">
      <c r="A10" s="38"/>
      <c r="B10" s="38"/>
      <c r="C10" s="38"/>
      <c r="D10" s="38"/>
      <c r="E10" s="38"/>
      <c r="F10" s="38"/>
      <c r="G10" s="38"/>
      <c r="H10" s="38"/>
      <c r="I10" s="47"/>
      <c r="J10" s="47"/>
      <c r="K10" s="47"/>
      <c r="L10" s="47"/>
      <c r="M10" s="47"/>
      <c r="N10" s="47"/>
      <c r="O10" s="47"/>
      <c r="P10" s="47"/>
      <c r="Q10" s="47"/>
      <c r="AS10"/>
      <c r="AT10"/>
      <c r="AU10"/>
      <c r="AV10"/>
      <c r="AW10"/>
      <c r="AX10"/>
      <c r="AY10"/>
      <c r="AZ10"/>
      <c r="BA10"/>
      <c r="BB10"/>
      <c r="BC10"/>
    </row>
    <row r="11" spans="1:55" x14ac:dyDescent="0.25">
      <c r="A11" s="33" t="s">
        <v>3581</v>
      </c>
      <c r="B11" s="465"/>
      <c r="C11" s="466"/>
      <c r="D11" s="466"/>
      <c r="E11" s="467"/>
      <c r="F11" s="465"/>
      <c r="G11" s="466"/>
      <c r="H11" s="466"/>
      <c r="I11" s="466"/>
      <c r="J11" s="466"/>
      <c r="K11" s="466"/>
      <c r="L11" s="466"/>
      <c r="M11" s="466"/>
      <c r="N11" s="467"/>
      <c r="O11" s="47"/>
      <c r="P11" s="47"/>
      <c r="Q11" s="47"/>
      <c r="AS11"/>
      <c r="AT11"/>
      <c r="AU11"/>
      <c r="AV11"/>
      <c r="AW11"/>
      <c r="AX11"/>
      <c r="AY11"/>
      <c r="AZ11"/>
      <c r="BA11"/>
      <c r="BB11"/>
      <c r="BC11"/>
    </row>
    <row r="12" spans="1:55" x14ac:dyDescent="0.25">
      <c r="A12" s="38"/>
      <c r="B12" s="465"/>
      <c r="C12" s="466"/>
      <c r="D12" s="466"/>
      <c r="E12" s="467"/>
      <c r="F12" s="465"/>
      <c r="G12" s="466"/>
      <c r="H12" s="466"/>
      <c r="I12" s="466"/>
      <c r="J12" s="466"/>
      <c r="K12" s="466"/>
      <c r="L12" s="466"/>
      <c r="M12" s="466"/>
      <c r="N12" s="467"/>
      <c r="O12" s="47"/>
      <c r="P12" s="47"/>
      <c r="Q12" s="47"/>
      <c r="AS12"/>
      <c r="AT12"/>
      <c r="AU12"/>
      <c r="AV12"/>
      <c r="AW12"/>
      <c r="AX12"/>
      <c r="AY12"/>
      <c r="AZ12"/>
      <c r="BA12"/>
      <c r="BB12"/>
      <c r="BC12"/>
    </row>
    <row r="13" spans="1:55" x14ac:dyDescent="0.25">
      <c r="A13" s="38"/>
      <c r="B13" s="465"/>
      <c r="C13" s="466"/>
      <c r="D13" s="466"/>
      <c r="E13" s="467"/>
      <c r="F13" s="465"/>
      <c r="G13" s="466"/>
      <c r="H13" s="466"/>
      <c r="I13" s="466"/>
      <c r="J13" s="466"/>
      <c r="K13" s="466"/>
      <c r="L13" s="466"/>
      <c r="M13" s="466"/>
      <c r="N13" s="467"/>
      <c r="O13" s="47"/>
      <c r="P13" s="47"/>
      <c r="Q13" s="47"/>
      <c r="AS13"/>
      <c r="AT13"/>
      <c r="AU13"/>
      <c r="AV13"/>
      <c r="AW13"/>
      <c r="AX13"/>
      <c r="AY13"/>
      <c r="AZ13"/>
      <c r="BA13"/>
      <c r="BB13"/>
      <c r="BC13"/>
    </row>
    <row r="14" spans="1:55" x14ac:dyDescent="0.25">
      <c r="A14" s="38"/>
      <c r="B14" s="465"/>
      <c r="C14" s="466"/>
      <c r="D14" s="466"/>
      <c r="E14" s="467"/>
      <c r="F14" s="465"/>
      <c r="G14" s="466"/>
      <c r="H14" s="466"/>
      <c r="I14" s="466"/>
      <c r="J14" s="466"/>
      <c r="K14" s="466"/>
      <c r="L14" s="466"/>
      <c r="M14" s="466"/>
      <c r="N14" s="467"/>
      <c r="O14" s="47"/>
      <c r="P14" s="47"/>
      <c r="Q14" s="47"/>
      <c r="R14" s="48">
        <f>R15+R16</f>
        <v>3073927.5300000003</v>
      </c>
      <c r="S14" s="48"/>
      <c r="T14" s="48">
        <f t="shared" ref="T14:AN14" si="0">T15+T16</f>
        <v>498165.81000000006</v>
      </c>
      <c r="U14" s="48">
        <f t="shared" si="0"/>
        <v>589689.66000000015</v>
      </c>
      <c r="V14" s="48">
        <f t="shared" si="0"/>
        <v>302843.79000000015</v>
      </c>
      <c r="W14" s="48">
        <f t="shared" si="0"/>
        <v>327291.24000000017</v>
      </c>
      <c r="X14" s="48">
        <f t="shared" si="0"/>
        <v>333837.48000000021</v>
      </c>
      <c r="Y14" s="48">
        <f t="shared" si="0"/>
        <v>333837.48000000021</v>
      </c>
      <c r="Z14" s="48"/>
      <c r="AA14" s="48"/>
      <c r="AB14" s="48">
        <f t="shared" si="0"/>
        <v>862858.5399999998</v>
      </c>
      <c r="AC14" s="48"/>
      <c r="AD14" s="48"/>
      <c r="AE14" s="48"/>
      <c r="AF14" s="48">
        <f t="shared" si="0"/>
        <v>0</v>
      </c>
      <c r="AG14" s="48">
        <f t="shared" si="0"/>
        <v>0</v>
      </c>
      <c r="AH14" s="48">
        <f t="shared" si="0"/>
        <v>0</v>
      </c>
      <c r="AI14" s="48">
        <f t="shared" si="0"/>
        <v>0</v>
      </c>
      <c r="AJ14" s="48">
        <f t="shared" si="0"/>
        <v>0</v>
      </c>
      <c r="AK14" s="48">
        <f t="shared" si="0"/>
        <v>0</v>
      </c>
      <c r="AL14" s="48">
        <f t="shared" si="0"/>
        <v>0</v>
      </c>
      <c r="AM14" s="48">
        <f t="shared" si="0"/>
        <v>0</v>
      </c>
      <c r="AN14" s="48">
        <f t="shared" si="0"/>
        <v>0</v>
      </c>
      <c r="AO14" s="49" t="s">
        <v>3583</v>
      </c>
      <c r="AS14"/>
      <c r="AT14"/>
      <c r="AU14"/>
      <c r="AV14"/>
      <c r="AW14"/>
      <c r="AX14"/>
      <c r="AY14"/>
      <c r="AZ14"/>
      <c r="BA14"/>
      <c r="BB14"/>
      <c r="BC14"/>
    </row>
    <row r="15" spans="1:55" x14ac:dyDescent="0.25">
      <c r="A15" s="38"/>
      <c r="B15" s="465"/>
      <c r="C15" s="466"/>
      <c r="D15" s="466"/>
      <c r="E15" s="467"/>
      <c r="F15" s="465"/>
      <c r="G15" s="466"/>
      <c r="H15" s="466"/>
      <c r="I15" s="466"/>
      <c r="J15" s="466"/>
      <c r="K15" s="466"/>
      <c r="L15" s="466"/>
      <c r="M15" s="466"/>
      <c r="N15" s="467"/>
      <c r="O15" s="47"/>
      <c r="P15" s="47"/>
      <c r="Q15" s="47"/>
      <c r="R15" s="50">
        <f>SUMIF(R20:R866,"&gt;0")</f>
        <v>3073927.5300000003</v>
      </c>
      <c r="S15" s="50"/>
      <c r="T15" s="50">
        <f t="shared" ref="T15:Y15" si="1">SUMIF(T20:T866,"&gt;0")</f>
        <v>498165.81000000006</v>
      </c>
      <c r="U15" s="50">
        <f t="shared" si="1"/>
        <v>589689.66000000015</v>
      </c>
      <c r="V15" s="50">
        <f t="shared" si="1"/>
        <v>302843.79000000015</v>
      </c>
      <c r="W15" s="50">
        <f t="shared" si="1"/>
        <v>334173.56000000017</v>
      </c>
      <c r="X15" s="50">
        <f t="shared" si="1"/>
        <v>340661.2100000002</v>
      </c>
      <c r="Y15" s="50">
        <f t="shared" si="1"/>
        <v>340661.2100000002</v>
      </c>
      <c r="Z15" s="50"/>
      <c r="AA15" s="50"/>
      <c r="AB15" s="50">
        <f>SUMIF(AB20:AB866,"&gt;0")</f>
        <v>1009328.7468545213</v>
      </c>
      <c r="AC15" s="50"/>
      <c r="AD15" s="50"/>
      <c r="AE15" s="50"/>
      <c r="AF15" s="50">
        <f t="shared" ref="AF15:AN15" si="2">SUMIF(AF20:AF866,"&gt;0")</f>
        <v>0</v>
      </c>
      <c r="AG15" s="50">
        <f t="shared" si="2"/>
        <v>0</v>
      </c>
      <c r="AH15" s="50">
        <f t="shared" si="2"/>
        <v>0</v>
      </c>
      <c r="AI15" s="50">
        <f t="shared" si="2"/>
        <v>0</v>
      </c>
      <c r="AJ15" s="50">
        <f t="shared" si="2"/>
        <v>0</v>
      </c>
      <c r="AK15" s="50">
        <f t="shared" si="2"/>
        <v>0</v>
      </c>
      <c r="AL15" s="50">
        <f t="shared" si="2"/>
        <v>0</v>
      </c>
      <c r="AM15" s="50">
        <f t="shared" si="2"/>
        <v>0</v>
      </c>
      <c r="AN15" s="50">
        <f t="shared" si="2"/>
        <v>0</v>
      </c>
      <c r="AO15" s="49" t="s">
        <v>3563</v>
      </c>
      <c r="AS15"/>
      <c r="AT15"/>
      <c r="AU15"/>
      <c r="AV15"/>
      <c r="AW15"/>
      <c r="AX15"/>
      <c r="AY15"/>
      <c r="AZ15"/>
      <c r="BA15"/>
      <c r="BB15"/>
      <c r="BC15"/>
    </row>
    <row r="16" spans="1:55" x14ac:dyDescent="0.25">
      <c r="A16" s="38"/>
      <c r="B16" s="465"/>
      <c r="C16" s="466"/>
      <c r="D16" s="466"/>
      <c r="E16" s="467"/>
      <c r="F16" s="465"/>
      <c r="G16" s="466"/>
      <c r="H16" s="466"/>
      <c r="I16" s="466"/>
      <c r="J16" s="466"/>
      <c r="K16" s="466"/>
      <c r="L16" s="466"/>
      <c r="M16" s="466"/>
      <c r="N16" s="467"/>
      <c r="O16" s="47"/>
      <c r="P16" s="47"/>
      <c r="Q16" s="47"/>
      <c r="R16" s="50">
        <f>SUMIF(R20:R866,"&lt;0")</f>
        <v>0</v>
      </c>
      <c r="S16" s="50"/>
      <c r="T16" s="50">
        <f t="shared" ref="T16:Y16" si="3">SUMIF(T20:T866,"&lt;0")</f>
        <v>0</v>
      </c>
      <c r="U16" s="50">
        <f t="shared" si="3"/>
        <v>0</v>
      </c>
      <c r="V16" s="50">
        <f t="shared" si="3"/>
        <v>0</v>
      </c>
      <c r="W16" s="50">
        <f t="shared" si="3"/>
        <v>-6882.3200000000015</v>
      </c>
      <c r="X16" s="50">
        <f t="shared" si="3"/>
        <v>-6823.7300000000014</v>
      </c>
      <c r="Y16" s="50">
        <f t="shared" si="3"/>
        <v>-6823.7300000000014</v>
      </c>
      <c r="Z16" s="50"/>
      <c r="AA16" s="50"/>
      <c r="AB16" s="50">
        <f>SUMIF(AB20:AB866,"&lt;0")</f>
        <v>-146470.20685452159</v>
      </c>
      <c r="AC16" s="50"/>
      <c r="AD16" s="50"/>
      <c r="AE16" s="50"/>
      <c r="AF16" s="50">
        <f t="shared" ref="AF16:AN16" si="4">SUMIF(AF20:AF866,"&lt;0")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ht="15.75" thickBot="1" x14ac:dyDescent="0.3">
      <c r="A17" s="38">
        <f>COUNTIF(D20:D941,"&gt;0")</f>
        <v>186</v>
      </c>
      <c r="B17" s="465"/>
      <c r="C17" s="466"/>
      <c r="D17" s="466"/>
      <c r="E17" s="467"/>
      <c r="F17" t="s">
        <v>461</v>
      </c>
      <c r="G17" s="302" t="s">
        <v>4251</v>
      </c>
      <c r="I17" s="302"/>
      <c r="K17" s="302"/>
      <c r="M17" s="302"/>
      <c r="O17" s="47"/>
      <c r="P17" s="47"/>
      <c r="Q17" s="47"/>
      <c r="R17" s="462" t="s">
        <v>3996</v>
      </c>
      <c r="S17" s="463"/>
      <c r="T17" s="464"/>
      <c r="U17" s="464"/>
      <c r="V17" s="464"/>
      <c r="W17" s="464"/>
      <c r="X17" s="464"/>
      <c r="Y17" s="464"/>
      <c r="Z17" s="464"/>
      <c r="AA17" s="464"/>
      <c r="AB17" s="464"/>
      <c r="AC17" s="464"/>
      <c r="AD17" s="464"/>
      <c r="AE17" s="464"/>
      <c r="AF17" s="464"/>
      <c r="AG17" s="464"/>
      <c r="AH17" s="464"/>
      <c r="AI17" s="464"/>
      <c r="AJ17" s="464"/>
      <c r="AK17" s="464"/>
      <c r="AS17"/>
      <c r="AT17"/>
      <c r="AU17"/>
      <c r="AV17"/>
      <c r="AW17"/>
      <c r="AX17"/>
      <c r="AY17"/>
      <c r="AZ17"/>
      <c r="BA17"/>
      <c r="BB17"/>
      <c r="BC17"/>
    </row>
    <row r="18" spans="1:55" ht="31.5" thickTop="1" thickBot="1" x14ac:dyDescent="0.3">
      <c r="A18" t="s">
        <v>3585</v>
      </c>
      <c r="F18" t="s">
        <v>22</v>
      </c>
      <c r="G18" s="302" t="s">
        <v>4250</v>
      </c>
      <c r="I18" s="53"/>
      <c r="R18" s="54">
        <v>0</v>
      </c>
      <c r="S18" s="54"/>
      <c r="T18" s="54">
        <v>0</v>
      </c>
      <c r="U18" s="54">
        <f>2/13</f>
        <v>0.15384615384615385</v>
      </c>
      <c r="V18" s="54">
        <f>1/13</f>
        <v>7.6923076923076927E-2</v>
      </c>
      <c r="W18" s="54">
        <f t="shared" ref="W18:Y18" si="5">1/13</f>
        <v>7.6923076923076927E-2</v>
      </c>
      <c r="X18" s="54">
        <f t="shared" si="5"/>
        <v>7.6923076923076927E-2</v>
      </c>
      <c r="Y18" s="54">
        <f t="shared" si="5"/>
        <v>7.6923076923076927E-2</v>
      </c>
      <c r="Z18" s="54"/>
      <c r="AA18" s="54"/>
      <c r="AB18" s="63" t="s">
        <v>4245</v>
      </c>
      <c r="AC18" s="54"/>
      <c r="AD18" s="54"/>
      <c r="AE18" s="54"/>
      <c r="AF18" s="54" t="s">
        <v>4246</v>
      </c>
      <c r="AG18" s="54"/>
      <c r="AH18" s="54"/>
      <c r="AI18" s="54"/>
      <c r="AJ18" s="54"/>
      <c r="AK18" s="54"/>
      <c r="AM18" s="53"/>
      <c r="AS18"/>
      <c r="AT18"/>
      <c r="AU18"/>
      <c r="AV18"/>
      <c r="AW18"/>
      <c r="AX18"/>
      <c r="AY18"/>
      <c r="AZ18"/>
      <c r="BA18"/>
      <c r="BB18"/>
      <c r="BC18"/>
    </row>
    <row r="19" spans="1:55" s="65" customFormat="1" ht="76.5" thickTop="1" thickBot="1" x14ac:dyDescent="0.3">
      <c r="A19" s="59" t="s">
        <v>3557</v>
      </c>
      <c r="B19" s="59" t="s">
        <v>3589</v>
      </c>
      <c r="C19" s="60" t="s">
        <v>4</v>
      </c>
      <c r="D19" s="60" t="s">
        <v>3590</v>
      </c>
      <c r="E19" s="60" t="s">
        <v>3591</v>
      </c>
      <c r="F19" s="60" t="s">
        <v>3592</v>
      </c>
      <c r="G19" s="60" t="s">
        <v>4249</v>
      </c>
      <c r="H19" s="60" t="s">
        <v>3594</v>
      </c>
      <c r="I19" s="60" t="s">
        <v>3595</v>
      </c>
      <c r="J19" s="60" t="s">
        <v>3596</v>
      </c>
      <c r="K19" s="60" t="s">
        <v>3597</v>
      </c>
      <c r="L19" s="60" t="s">
        <v>3562</v>
      </c>
      <c r="M19" s="60" t="s">
        <v>3598</v>
      </c>
      <c r="N19" s="60" t="s">
        <v>3599</v>
      </c>
      <c r="O19" s="61" t="s">
        <v>3600</v>
      </c>
      <c r="P19" s="61" t="s">
        <v>3601</v>
      </c>
      <c r="Q19" s="61" t="s">
        <v>18</v>
      </c>
      <c r="R19" s="62" t="s">
        <v>3602</v>
      </c>
      <c r="S19" s="63" t="s">
        <v>4243</v>
      </c>
      <c r="T19" s="63" t="s">
        <v>3603</v>
      </c>
      <c r="U19" s="63" t="s">
        <v>26</v>
      </c>
      <c r="V19" s="63" t="s">
        <v>27</v>
      </c>
      <c r="W19" s="63" t="s">
        <v>28</v>
      </c>
      <c r="X19" s="63" t="s">
        <v>29</v>
      </c>
      <c r="Y19" s="63" t="s">
        <v>30</v>
      </c>
      <c r="Z19" s="63" t="s">
        <v>4244</v>
      </c>
      <c r="AA19" s="54"/>
      <c r="AB19" s="63" t="s">
        <v>31</v>
      </c>
      <c r="AC19" s="63" t="s">
        <v>4247</v>
      </c>
      <c r="AD19" s="54"/>
      <c r="AE19" s="320" t="s">
        <v>4248</v>
      </c>
      <c r="AF19" s="320" t="s">
        <v>32</v>
      </c>
      <c r="AG19" s="320" t="s">
        <v>33</v>
      </c>
      <c r="AH19" s="320" t="s">
        <v>34</v>
      </c>
      <c r="AI19" s="320" t="s">
        <v>35</v>
      </c>
      <c r="AJ19" s="320" t="s">
        <v>36</v>
      </c>
      <c r="AK19" s="320" t="s">
        <v>37</v>
      </c>
      <c r="AL19" s="320" t="s">
        <v>3604</v>
      </c>
      <c r="AM19" s="320" t="s">
        <v>3605</v>
      </c>
      <c r="AN19" s="320" t="s">
        <v>23</v>
      </c>
      <c r="AO19" s="65" t="s">
        <v>3606</v>
      </c>
    </row>
    <row r="20" spans="1:55" s="65" customFormat="1" ht="15.75" thickTop="1" x14ac:dyDescent="0.25">
      <c r="A20" t="str">
        <f t="shared" ref="A20:A23" si="6">$B$3</f>
        <v>TPG</v>
      </c>
      <c r="B20" s="75" t="s">
        <v>4044</v>
      </c>
      <c r="C20" s="76">
        <v>44022</v>
      </c>
      <c r="D20" s="75">
        <v>3021000</v>
      </c>
      <c r="E20" t="str">
        <f>VLOOKUP(D20,Schools!A:B,2,0)</f>
        <v>Brookhill Nursery</v>
      </c>
      <c r="F20" t="str">
        <f>VLOOKUP(D20,Schools!$A:$Z,3,0)</f>
        <v>M</v>
      </c>
      <c r="G20" s="77">
        <v>2630</v>
      </c>
      <c r="H20" s="75" t="s">
        <v>3621</v>
      </c>
      <c r="I20" s="75"/>
      <c r="J20" t="str">
        <f>P20&amp;"/"&amp;Q20</f>
        <v>11294/543965</v>
      </c>
      <c r="K20">
        <f>VLOOKUP(D20,Schools!$A:$Z,9,0)</f>
        <v>400102</v>
      </c>
      <c r="L20" s="75" t="s">
        <v>66</v>
      </c>
      <c r="M20" s="75" t="s">
        <v>22</v>
      </c>
      <c r="N20" s="75" t="s">
        <v>22</v>
      </c>
      <c r="O20" s="78" t="str">
        <f>VLOOKUP(D20,Schools!A:D,4,0)</f>
        <v>Nursery</v>
      </c>
      <c r="P20" s="78">
        <f>IF(OR(O20="Special", O20="PRU"),11294,IF(F20="M", 11294,"None"))</f>
        <v>11294</v>
      </c>
      <c r="Q20" s="78">
        <f>IF(F20="M",543965,516500)</f>
        <v>543965</v>
      </c>
      <c r="R20" s="79">
        <v>4392.8</v>
      </c>
      <c r="S20" s="79">
        <v>-4392.8</v>
      </c>
      <c r="T20" s="79">
        <v>775.2</v>
      </c>
      <c r="U20" s="79">
        <v>0</v>
      </c>
      <c r="V20" s="79">
        <v>0</v>
      </c>
      <c r="W20" s="79">
        <v>114.4</v>
      </c>
      <c r="X20" s="79">
        <v>114.4</v>
      </c>
      <c r="Y20" s="79">
        <v>114.4</v>
      </c>
      <c r="Z20" s="79">
        <f>SUM(R20:Y20)</f>
        <v>1118.4000000000001</v>
      </c>
      <c r="AA20" s="79"/>
      <c r="AB20" s="79">
        <f>G20-Z20</f>
        <v>1511.6</v>
      </c>
      <c r="AC20" s="79">
        <f>G20-(Z20+AB20)</f>
        <v>0</v>
      </c>
      <c r="AD20" s="79"/>
      <c r="AE20" s="79"/>
      <c r="AF20" s="79"/>
      <c r="AG20" s="79"/>
      <c r="AH20" s="79"/>
      <c r="AI20" s="79"/>
      <c r="AJ20" s="79"/>
      <c r="AK20" s="79"/>
      <c r="AL20" s="52">
        <f>SUM(AF20:AK20)</f>
        <v>0</v>
      </c>
      <c r="AM20" s="52">
        <f>AL20-AE20</f>
        <v>0</v>
      </c>
      <c r="AN20" s="79" t="e">
        <f>SUMIFS(#REF!,#REF!,$D20,#REF!,$M20)</f>
        <v>#REF!</v>
      </c>
      <c r="AP20" s="65">
        <f>VLOOKUP(E20,Schools!$B$8:$F$143,5,FALSE)</f>
        <v>3020135</v>
      </c>
      <c r="AR20" s="65">
        <f>AP20-D20</f>
        <v>-865</v>
      </c>
    </row>
    <row r="21" spans="1:55" s="65" customFormat="1" x14ac:dyDescent="0.25">
      <c r="A21" t="str">
        <f t="shared" si="6"/>
        <v>TPG</v>
      </c>
      <c r="B21" s="75" t="s">
        <v>4045</v>
      </c>
      <c r="C21" s="76">
        <v>44023</v>
      </c>
      <c r="D21" s="75">
        <v>3021001</v>
      </c>
      <c r="E21" t="str">
        <f>VLOOKUP(D21,Schools!A:B,2,0)</f>
        <v>Hampden Way Nursery</v>
      </c>
      <c r="F21" t="str">
        <f>VLOOKUP(D21,Schools!$A:$Z,3,0)</f>
        <v>M</v>
      </c>
      <c r="G21" s="77">
        <v>2328</v>
      </c>
      <c r="H21" s="75" t="s">
        <v>3621</v>
      </c>
      <c r="I21" s="75"/>
      <c r="J21" t="str">
        <f t="shared" ref="J21:J73" si="7">P21&amp;"/"&amp;Q21</f>
        <v>11294/543965</v>
      </c>
      <c r="K21">
        <f>VLOOKUP(D21,Schools!$A:$Z,9,0)</f>
        <v>400102</v>
      </c>
      <c r="L21" s="75" t="s">
        <v>66</v>
      </c>
      <c r="M21" s="75" t="s">
        <v>22</v>
      </c>
      <c r="N21" s="75" t="s">
        <v>22</v>
      </c>
      <c r="O21" s="78" t="str">
        <f>VLOOKUP(D21,Schools!A:D,4,0)</f>
        <v>Nursery</v>
      </c>
      <c r="P21" s="78">
        <f t="shared" ref="P21:P73" si="8">IF(OR(O21="Special", O21="PRU"),11294,IF(F21="M", 11294,"None"))</f>
        <v>11294</v>
      </c>
      <c r="Q21" s="78">
        <f t="shared" ref="Q21:Q73" si="9">IF(F21="M",543965,516500)</f>
        <v>543965</v>
      </c>
      <c r="R21" s="79">
        <v>3904.9</v>
      </c>
      <c r="S21" s="79">
        <v>-3904.9</v>
      </c>
      <c r="T21" s="79">
        <v>689.1</v>
      </c>
      <c r="U21" s="79">
        <v>0</v>
      </c>
      <c r="V21" s="79">
        <v>0</v>
      </c>
      <c r="W21" s="79">
        <v>99.32</v>
      </c>
      <c r="X21" s="79">
        <v>99.32</v>
      </c>
      <c r="Y21" s="79">
        <v>99.32</v>
      </c>
      <c r="Z21" s="79">
        <f t="shared" ref="Z21:Z73" si="10">SUM(R21:Y21)</f>
        <v>987.06</v>
      </c>
      <c r="AA21" s="79"/>
      <c r="AB21" s="79">
        <f t="shared" ref="AB21:AB84" si="11">G21-Z21</f>
        <v>1340.94</v>
      </c>
      <c r="AC21" s="79">
        <f t="shared" ref="AC21:AC84" si="12">G21-(Z21+AB21)</f>
        <v>0</v>
      </c>
      <c r="AD21" s="79"/>
      <c r="AE21" s="79"/>
      <c r="AF21" s="79"/>
      <c r="AG21" s="79"/>
      <c r="AH21" s="79"/>
      <c r="AI21" s="79"/>
      <c r="AJ21" s="79"/>
      <c r="AK21" s="79"/>
      <c r="AL21" s="52">
        <f t="shared" ref="AL21:AL84" si="13">SUM(AF21:AK21)</f>
        <v>0</v>
      </c>
      <c r="AM21" s="52">
        <f t="shared" ref="AM21:AM84" si="14">AL21-AE21</f>
        <v>0</v>
      </c>
      <c r="AN21" s="79" t="e">
        <f>SUMIFS(#REF!,#REF!,$D21,#REF!,$M21)</f>
        <v>#REF!</v>
      </c>
      <c r="AP21" s="350">
        <f>VLOOKUP(E21,Schools!$B$8:$F$143,5,FALSE)</f>
        <v>3020135</v>
      </c>
      <c r="AR21" s="350">
        <f t="shared" ref="AR21:AR84" si="15">AP21-D21</f>
        <v>-866</v>
      </c>
    </row>
    <row r="22" spans="1:55" s="65" customFormat="1" x14ac:dyDescent="0.25">
      <c r="A22" t="str">
        <f t="shared" si="6"/>
        <v>TPG</v>
      </c>
      <c r="B22" s="75" t="s">
        <v>4044</v>
      </c>
      <c r="C22" s="76">
        <v>44024</v>
      </c>
      <c r="D22" s="75">
        <v>3021003</v>
      </c>
      <c r="E22" t="str">
        <f>VLOOKUP(D22,Schools!A:B,2,0)</f>
        <v>St Margaret's Nursery</v>
      </c>
      <c r="F22" t="str">
        <f>VLOOKUP(D22,Schools!$A:$Z,3,0)</f>
        <v>M</v>
      </c>
      <c r="G22" s="77">
        <v>2717</v>
      </c>
      <c r="H22" s="75" t="s">
        <v>3621</v>
      </c>
      <c r="I22" s="75"/>
      <c r="J22" t="str">
        <f t="shared" si="7"/>
        <v>11294/543965</v>
      </c>
      <c r="K22">
        <f>VLOOKUP(D22,Schools!$A:$Z,9,0)</f>
        <v>400102</v>
      </c>
      <c r="L22" s="75" t="s">
        <v>66</v>
      </c>
      <c r="M22" s="75" t="s">
        <v>22</v>
      </c>
      <c r="N22" s="75" t="s">
        <v>22</v>
      </c>
      <c r="O22" s="78" t="str">
        <f>VLOOKUP(D22,Schools!A:D,4,0)</f>
        <v>Nursery</v>
      </c>
      <c r="P22" s="78">
        <f t="shared" si="8"/>
        <v>11294</v>
      </c>
      <c r="Q22" s="78">
        <f t="shared" si="9"/>
        <v>543965</v>
      </c>
      <c r="R22" s="79">
        <v>4805.05</v>
      </c>
      <c r="S22" s="79">
        <v>-4805.05</v>
      </c>
      <c r="T22" s="79">
        <v>847.95</v>
      </c>
      <c r="U22" s="79">
        <v>0</v>
      </c>
      <c r="V22" s="79">
        <v>0</v>
      </c>
      <c r="W22" s="79">
        <v>86.78</v>
      </c>
      <c r="X22" s="79">
        <v>86.78</v>
      </c>
      <c r="Y22" s="79">
        <v>86.78</v>
      </c>
      <c r="Z22" s="79">
        <f t="shared" si="10"/>
        <v>1108.29</v>
      </c>
      <c r="AA22" s="79"/>
      <c r="AB22" s="79">
        <f t="shared" si="11"/>
        <v>1608.71</v>
      </c>
      <c r="AC22" s="79">
        <f t="shared" si="12"/>
        <v>0</v>
      </c>
      <c r="AD22" s="79"/>
      <c r="AE22" s="79"/>
      <c r="AF22" s="79"/>
      <c r="AG22" s="79"/>
      <c r="AH22" s="79"/>
      <c r="AI22" s="79"/>
      <c r="AJ22" s="79"/>
      <c r="AK22" s="79"/>
      <c r="AL22" s="52">
        <f t="shared" si="13"/>
        <v>0</v>
      </c>
      <c r="AM22" s="52">
        <f t="shared" si="14"/>
        <v>0</v>
      </c>
      <c r="AN22" s="79" t="e">
        <f>SUMIFS(#REF!,#REF!,$D22,#REF!,$M22)</f>
        <v>#REF!</v>
      </c>
      <c r="AP22" s="350">
        <f>VLOOKUP(E22,Schools!$B$8:$F$143,5,FALSE)</f>
        <v>3020135</v>
      </c>
      <c r="AR22" s="350">
        <f t="shared" si="15"/>
        <v>-868</v>
      </c>
    </row>
    <row r="23" spans="1:55" s="65" customFormat="1" x14ac:dyDescent="0.25">
      <c r="A23" t="str">
        <f t="shared" si="6"/>
        <v>TPG</v>
      </c>
      <c r="B23" s="75" t="s">
        <v>3620</v>
      </c>
      <c r="C23" s="76">
        <v>44025</v>
      </c>
      <c r="D23" s="75">
        <v>3021002</v>
      </c>
      <c r="E23" t="str">
        <f>VLOOKUP(D23,Schools!A:B,2,0)</f>
        <v>Moss Hall Nursery</v>
      </c>
      <c r="F23" t="str">
        <f>VLOOKUP(D23,Schools!$A:$Z,3,0)</f>
        <v>M</v>
      </c>
      <c r="G23" s="77">
        <v>2178</v>
      </c>
      <c r="H23" s="75" t="s">
        <v>3621</v>
      </c>
      <c r="I23" s="75"/>
      <c r="J23" t="str">
        <f t="shared" si="7"/>
        <v>11294/543965</v>
      </c>
      <c r="K23">
        <f>VLOOKUP(D23,Schools!$A:$Z,9,0)</f>
        <v>400072</v>
      </c>
      <c r="L23" s="75" t="s">
        <v>66</v>
      </c>
      <c r="M23" s="75" t="s">
        <v>22</v>
      </c>
      <c r="N23" s="75" t="s">
        <v>22</v>
      </c>
      <c r="O23" s="78" t="str">
        <f>VLOOKUP(D23,Schools!A:D,4,0)</f>
        <v>Nursery</v>
      </c>
      <c r="P23" s="78">
        <f t="shared" si="8"/>
        <v>11294</v>
      </c>
      <c r="Q23" s="78">
        <f t="shared" si="9"/>
        <v>543965</v>
      </c>
      <c r="R23" s="79">
        <v>4242.3500000000004</v>
      </c>
      <c r="S23" s="79">
        <v>-4242.3500000000004</v>
      </c>
      <c r="T23" s="79">
        <v>748.65</v>
      </c>
      <c r="U23" s="79">
        <v>0</v>
      </c>
      <c r="V23" s="79">
        <v>0</v>
      </c>
      <c r="W23" s="79">
        <v>23.62</v>
      </c>
      <c r="X23" s="79">
        <v>23.62</v>
      </c>
      <c r="Y23" s="79">
        <v>23.62</v>
      </c>
      <c r="Z23" s="79">
        <f t="shared" si="10"/>
        <v>819.51</v>
      </c>
      <c r="AA23" s="79"/>
      <c r="AB23" s="79">
        <f t="shared" si="11"/>
        <v>1358.49</v>
      </c>
      <c r="AC23" s="79">
        <f t="shared" si="12"/>
        <v>0</v>
      </c>
      <c r="AD23" s="79"/>
      <c r="AE23" s="79"/>
      <c r="AF23" s="79"/>
      <c r="AG23" s="79"/>
      <c r="AH23" s="79"/>
      <c r="AI23" s="79"/>
      <c r="AJ23" s="79"/>
      <c r="AK23" s="79"/>
      <c r="AL23" s="52">
        <f t="shared" si="13"/>
        <v>0</v>
      </c>
      <c r="AM23" s="52">
        <f t="shared" si="14"/>
        <v>0</v>
      </c>
      <c r="AN23" s="79" t="e">
        <f>SUMIFS(#REF!,#REF!,$D23,#REF!,$M23)</f>
        <v>#REF!</v>
      </c>
      <c r="AP23" s="350">
        <f>VLOOKUP(E23,Schools!$B$8:$F$143,5,FALSE)</f>
        <v>3021002</v>
      </c>
      <c r="AR23" s="350">
        <f t="shared" si="15"/>
        <v>0</v>
      </c>
    </row>
    <row r="24" spans="1:55" x14ac:dyDescent="0.25">
      <c r="A24" t="str">
        <f>$B$3</f>
        <v>TPG</v>
      </c>
      <c r="B24" s="75" t="s">
        <v>3620</v>
      </c>
      <c r="C24" s="76">
        <v>44027</v>
      </c>
      <c r="D24" s="75">
        <v>3023520</v>
      </c>
      <c r="E24" t="str">
        <f>VLOOKUP(D24,Schools!A:B,2,0)</f>
        <v>Akiva School</v>
      </c>
      <c r="F24" t="str">
        <f>VLOOKUP(D24,Schools!$A:$Z,3,0)</f>
        <v>M</v>
      </c>
      <c r="G24" s="77">
        <v>9055</v>
      </c>
      <c r="H24" s="75" t="s">
        <v>3621</v>
      </c>
      <c r="I24" s="75"/>
      <c r="J24" t="str">
        <f t="shared" si="7"/>
        <v>11294/543965</v>
      </c>
      <c r="K24">
        <f>VLOOKUP(D24,Schools!$A:$Z,9,0)</f>
        <v>400125</v>
      </c>
      <c r="L24" s="75" t="s">
        <v>66</v>
      </c>
      <c r="M24" s="75" t="s">
        <v>22</v>
      </c>
      <c r="N24" s="75" t="s">
        <v>22</v>
      </c>
      <c r="O24" s="78" t="str">
        <f>VLOOKUP(D24,Schools!A:D,4,0)</f>
        <v>Primary</v>
      </c>
      <c r="P24" s="78">
        <f t="shared" si="8"/>
        <v>11294</v>
      </c>
      <c r="Q24" s="78">
        <f t="shared" si="9"/>
        <v>543965</v>
      </c>
      <c r="R24" s="79">
        <v>17581.650000000001</v>
      </c>
      <c r="S24" s="79">
        <v>-17581.650000000001</v>
      </c>
      <c r="T24" s="79">
        <v>0</v>
      </c>
      <c r="U24" s="79">
        <v>142.36000000000001</v>
      </c>
      <c r="V24" s="79">
        <v>71.180000000000007</v>
      </c>
      <c r="W24" s="79">
        <v>393.68</v>
      </c>
      <c r="X24" s="79">
        <v>393.68</v>
      </c>
      <c r="Y24" s="79">
        <v>393.68</v>
      </c>
      <c r="Z24" s="79">
        <f t="shared" si="10"/>
        <v>1394.5800000000002</v>
      </c>
      <c r="AA24" s="79"/>
      <c r="AB24" s="79">
        <f t="shared" si="11"/>
        <v>7660.42</v>
      </c>
      <c r="AC24" s="79">
        <f t="shared" si="12"/>
        <v>0</v>
      </c>
      <c r="AD24" s="79"/>
      <c r="AE24" s="79"/>
      <c r="AF24" s="79"/>
      <c r="AG24" s="79"/>
      <c r="AH24" s="79"/>
      <c r="AI24" s="79"/>
      <c r="AJ24" s="79"/>
      <c r="AK24" s="79"/>
      <c r="AL24" s="52">
        <f t="shared" si="13"/>
        <v>0</v>
      </c>
      <c r="AM24" s="52">
        <f t="shared" si="14"/>
        <v>0</v>
      </c>
      <c r="AN24" s="79" t="e">
        <f>SUMIFS(#REF!,#REF!,$D24,#REF!,$M24)</f>
        <v>#REF!</v>
      </c>
      <c r="AP24" s="350">
        <f>VLOOKUP(E24,Schools!$B$8:$F$143,5,FALSE)</f>
        <v>3023520</v>
      </c>
      <c r="AR24" s="350">
        <f t="shared" si="15"/>
        <v>0</v>
      </c>
      <c r="AS24"/>
      <c r="AT24"/>
      <c r="AU24"/>
      <c r="AV24"/>
      <c r="AW24"/>
      <c r="AX24"/>
      <c r="AY24"/>
      <c r="AZ24"/>
      <c r="BA24"/>
      <c r="BB24"/>
      <c r="BC24"/>
    </row>
    <row r="25" spans="1:55" x14ac:dyDescent="0.25">
      <c r="A25" t="str">
        <f t="shared" ref="A25:A75" si="16">$B$3</f>
        <v>TPG</v>
      </c>
      <c r="B25" s="75" t="s">
        <v>3620</v>
      </c>
      <c r="C25" s="76">
        <v>44027</v>
      </c>
      <c r="D25" s="75">
        <v>3023300</v>
      </c>
      <c r="E25" t="str">
        <f>VLOOKUP(D25,Schools!A:B,2,0)</f>
        <v>All Saints' CE Primary School NW2</v>
      </c>
      <c r="F25" t="str">
        <f>VLOOKUP(D25,Schools!$A:$Z,3,0)</f>
        <v>M</v>
      </c>
      <c r="G25" s="77">
        <v>3795</v>
      </c>
      <c r="H25" s="75" t="s">
        <v>3621</v>
      </c>
      <c r="I25" s="75"/>
      <c r="J25" t="str">
        <f t="shared" si="7"/>
        <v>11294/543965</v>
      </c>
      <c r="K25">
        <f>VLOOKUP(D25,Schools!$A:$Z,9,0)</f>
        <v>400069</v>
      </c>
      <c r="L25" s="75" t="s">
        <v>66</v>
      </c>
      <c r="M25" s="75" t="s">
        <v>22</v>
      </c>
      <c r="N25" s="75" t="s">
        <v>22</v>
      </c>
      <c r="O25" s="78" t="str">
        <f>VLOOKUP(D25,Schools!A:D,4,0)</f>
        <v>Primary</v>
      </c>
      <c r="P25" s="78">
        <f t="shared" si="8"/>
        <v>11294</v>
      </c>
      <c r="Q25" s="78">
        <f t="shared" si="9"/>
        <v>543965</v>
      </c>
      <c r="R25" s="79">
        <v>7133.2</v>
      </c>
      <c r="S25" s="79">
        <v>-7133.2</v>
      </c>
      <c r="T25" s="79">
        <v>1258.8</v>
      </c>
      <c r="U25" s="79">
        <v>0</v>
      </c>
      <c r="V25" s="79">
        <v>0</v>
      </c>
      <c r="W25" s="79">
        <v>71.599999999999994</v>
      </c>
      <c r="X25" s="79">
        <v>71.599999999999994</v>
      </c>
      <c r="Y25" s="79">
        <v>71.599999999999994</v>
      </c>
      <c r="Z25" s="79">
        <f t="shared" si="10"/>
        <v>1473.5999999999997</v>
      </c>
      <c r="AA25" s="79"/>
      <c r="AB25" s="79">
        <f t="shared" si="11"/>
        <v>2321.4000000000005</v>
      </c>
      <c r="AC25" s="79">
        <f t="shared" si="12"/>
        <v>0</v>
      </c>
      <c r="AD25" s="79"/>
      <c r="AE25" s="79"/>
      <c r="AF25" s="79"/>
      <c r="AG25" s="79"/>
      <c r="AH25" s="79"/>
      <c r="AI25" s="79"/>
      <c r="AJ25" s="79"/>
      <c r="AK25" s="79"/>
      <c r="AL25" s="52">
        <f t="shared" si="13"/>
        <v>0</v>
      </c>
      <c r="AM25" s="52">
        <f t="shared" si="14"/>
        <v>0</v>
      </c>
      <c r="AN25" s="79" t="e">
        <f>SUMIFS(#REF!,#REF!,$D25,#REF!,$M25)</f>
        <v>#REF!</v>
      </c>
      <c r="AP25" s="350">
        <f>VLOOKUP(E25,Schools!$B$8:$F$143,5,FALSE)</f>
        <v>3023300</v>
      </c>
      <c r="AR25" s="350">
        <f t="shared" si="15"/>
        <v>0</v>
      </c>
      <c r="AS25"/>
      <c r="AT25"/>
      <c r="AU25"/>
      <c r="AV25"/>
      <c r="AW25"/>
      <c r="AX25"/>
      <c r="AY25"/>
      <c r="AZ25"/>
      <c r="BA25"/>
      <c r="BB25"/>
      <c r="BC25"/>
    </row>
    <row r="26" spans="1:55" x14ac:dyDescent="0.25">
      <c r="A26" t="str">
        <f t="shared" si="16"/>
        <v>TPG</v>
      </c>
      <c r="B26" s="75" t="s">
        <v>3620</v>
      </c>
      <c r="C26" s="76">
        <v>44027</v>
      </c>
      <c r="D26" s="75">
        <v>3023317</v>
      </c>
      <c r="E26" t="str">
        <f>VLOOKUP(D26,Schools!A:B,2,0)</f>
        <v>All Saints' CE Primary School, N20</v>
      </c>
      <c r="F26" t="str">
        <f>VLOOKUP(D26,Schools!$A:$Z,3,0)</f>
        <v>M</v>
      </c>
      <c r="G26" s="77">
        <v>5778</v>
      </c>
      <c r="H26" s="75" t="s">
        <v>3621</v>
      </c>
      <c r="I26" s="75"/>
      <c r="J26" t="str">
        <f t="shared" si="7"/>
        <v>11294/543965</v>
      </c>
      <c r="K26">
        <f>VLOOKUP(D26,Schools!$A:$Z,9,0)</f>
        <v>400015</v>
      </c>
      <c r="L26" s="75" t="s">
        <v>66</v>
      </c>
      <c r="M26" s="75" t="s">
        <v>22</v>
      </c>
      <c r="N26" s="75" t="s">
        <v>22</v>
      </c>
      <c r="O26" s="78" t="str">
        <f>VLOOKUP(D26,Schools!A:D,4,0)</f>
        <v>Primary</v>
      </c>
      <c r="P26" s="78">
        <f t="shared" si="8"/>
        <v>11294</v>
      </c>
      <c r="Q26" s="78">
        <f t="shared" si="9"/>
        <v>543965</v>
      </c>
      <c r="R26" s="79">
        <v>10211.9</v>
      </c>
      <c r="S26" s="79">
        <v>-10211.9</v>
      </c>
      <c r="T26" s="79">
        <v>1802.1</v>
      </c>
      <c r="U26" s="79">
        <v>0</v>
      </c>
      <c r="V26" s="79">
        <v>0</v>
      </c>
      <c r="W26" s="79">
        <v>185.32</v>
      </c>
      <c r="X26" s="79">
        <v>185.32</v>
      </c>
      <c r="Y26" s="79">
        <v>185.32</v>
      </c>
      <c r="Z26" s="79">
        <f t="shared" si="10"/>
        <v>2358.06</v>
      </c>
      <c r="AA26" s="79"/>
      <c r="AB26" s="79">
        <f t="shared" si="11"/>
        <v>3419.94</v>
      </c>
      <c r="AC26" s="79">
        <f t="shared" si="12"/>
        <v>0</v>
      </c>
      <c r="AD26" s="79"/>
      <c r="AE26" s="79"/>
      <c r="AF26" s="79"/>
      <c r="AG26" s="79"/>
      <c r="AH26" s="79"/>
      <c r="AI26" s="79"/>
      <c r="AJ26" s="79"/>
      <c r="AK26" s="79"/>
      <c r="AL26" s="52">
        <f t="shared" si="13"/>
        <v>0</v>
      </c>
      <c r="AM26" s="52">
        <f t="shared" si="14"/>
        <v>0</v>
      </c>
      <c r="AN26" s="79" t="e">
        <f>SUMIFS(#REF!,#REF!,$D26,#REF!,$M26)</f>
        <v>#REF!</v>
      </c>
      <c r="AP26" s="350">
        <f>VLOOKUP(E26,Schools!$B$8:$F$143,5,FALSE)</f>
        <v>3023317</v>
      </c>
      <c r="AR26" s="350">
        <f t="shared" si="15"/>
        <v>0</v>
      </c>
      <c r="AS26"/>
      <c r="AT26"/>
      <c r="AU26"/>
      <c r="AV26"/>
      <c r="AW26"/>
      <c r="AX26"/>
      <c r="AY26"/>
      <c r="AZ26"/>
      <c r="BA26"/>
      <c r="BB26"/>
      <c r="BC26"/>
    </row>
    <row r="27" spans="1:55" x14ac:dyDescent="0.25">
      <c r="A27" t="str">
        <f t="shared" si="16"/>
        <v>TPG</v>
      </c>
      <c r="B27" s="75" t="s">
        <v>3620</v>
      </c>
      <c r="C27" s="76">
        <v>44027</v>
      </c>
      <c r="D27" s="75">
        <v>3023500</v>
      </c>
      <c r="E27" t="str">
        <f>VLOOKUP(D27,Schools!A:B,2,0)</f>
        <v>Annunciation Catholic Infant School</v>
      </c>
      <c r="F27" t="str">
        <f>VLOOKUP(D27,Schools!$A:$Z,3,0)</f>
        <v>M</v>
      </c>
      <c r="G27" s="77">
        <v>3773</v>
      </c>
      <c r="H27" s="75" t="s">
        <v>3621</v>
      </c>
      <c r="I27" s="75"/>
      <c r="J27" t="str">
        <f t="shared" si="7"/>
        <v>11294/543965</v>
      </c>
      <c r="K27">
        <f>VLOOKUP(D27,Schools!$A:$Z,9,0)</f>
        <v>400023</v>
      </c>
      <c r="L27" s="75" t="s">
        <v>66</v>
      </c>
      <c r="M27" s="75" t="s">
        <v>22</v>
      </c>
      <c r="N27" s="75" t="s">
        <v>22</v>
      </c>
      <c r="O27" s="78" t="str">
        <f>VLOOKUP(D27,Schools!A:D,4,0)</f>
        <v>Primary</v>
      </c>
      <c r="P27" s="78">
        <f t="shared" si="8"/>
        <v>11294</v>
      </c>
      <c r="Q27" s="78">
        <f t="shared" si="9"/>
        <v>543965</v>
      </c>
      <c r="R27" s="79">
        <v>7133.2</v>
      </c>
      <c r="S27" s="79">
        <v>-7133.2</v>
      </c>
      <c r="T27" s="79">
        <v>1258.8</v>
      </c>
      <c r="U27" s="79">
        <v>0</v>
      </c>
      <c r="V27" s="79">
        <v>0</v>
      </c>
      <c r="W27" s="79">
        <v>66.319999999999993</v>
      </c>
      <c r="X27" s="79">
        <v>66.319999999999993</v>
      </c>
      <c r="Y27" s="79">
        <v>66.319999999999993</v>
      </c>
      <c r="Z27" s="79">
        <f t="shared" si="10"/>
        <v>1457.7599999999998</v>
      </c>
      <c r="AA27" s="79"/>
      <c r="AB27" s="79">
        <f t="shared" si="11"/>
        <v>2315.2400000000002</v>
      </c>
      <c r="AC27" s="79">
        <f t="shared" si="12"/>
        <v>0</v>
      </c>
      <c r="AD27" s="79"/>
      <c r="AE27" s="79"/>
      <c r="AF27" s="79"/>
      <c r="AG27" s="79"/>
      <c r="AH27" s="79"/>
      <c r="AI27" s="79"/>
      <c r="AJ27" s="79"/>
      <c r="AK27" s="79"/>
      <c r="AL27" s="52">
        <f t="shared" si="13"/>
        <v>0</v>
      </c>
      <c r="AM27" s="52">
        <f t="shared" si="14"/>
        <v>0</v>
      </c>
      <c r="AN27" s="79" t="e">
        <f>SUMIFS(#REF!,#REF!,$D27,#REF!,$M27)</f>
        <v>#REF!</v>
      </c>
      <c r="AP27" s="350">
        <f>VLOOKUP(E27,Schools!$B$8:$F$143,5,FALSE)</f>
        <v>3023500</v>
      </c>
      <c r="AR27" s="350">
        <f t="shared" si="15"/>
        <v>0</v>
      </c>
      <c r="AS27"/>
      <c r="AT27"/>
      <c r="AU27"/>
      <c r="AV27"/>
      <c r="AW27"/>
      <c r="AX27"/>
      <c r="AY27"/>
      <c r="AZ27"/>
      <c r="BA27"/>
      <c r="BB27"/>
      <c r="BC27"/>
    </row>
    <row r="28" spans="1:55" x14ac:dyDescent="0.25">
      <c r="A28" t="str">
        <f t="shared" si="16"/>
        <v>TPG</v>
      </c>
      <c r="B28" s="75" t="s">
        <v>3620</v>
      </c>
      <c r="C28" s="76">
        <v>44027</v>
      </c>
      <c r="D28" s="75">
        <v>3023514</v>
      </c>
      <c r="E28" t="str">
        <f>VLOOKUP(D28,Schools!A:B,2,0)</f>
        <v>Annunciation Catholic Junior School</v>
      </c>
      <c r="F28" t="str">
        <f>VLOOKUP(D28,Schools!$A:$Z,3,0)</f>
        <v>M</v>
      </c>
      <c r="G28" s="77">
        <v>4463</v>
      </c>
      <c r="H28" s="75" t="s">
        <v>3621</v>
      </c>
      <c r="I28" s="75"/>
      <c r="J28" t="str">
        <f t="shared" si="7"/>
        <v>11294/543965</v>
      </c>
      <c r="K28">
        <f>VLOOKUP(D28,Schools!$A:$Z,9,0)</f>
        <v>400107</v>
      </c>
      <c r="L28" s="75" t="s">
        <v>66</v>
      </c>
      <c r="M28" s="75" t="s">
        <v>22</v>
      </c>
      <c r="N28" s="75" t="s">
        <v>22</v>
      </c>
      <c r="O28" s="78" t="str">
        <f>VLOOKUP(D28,Schools!A:D,4,0)</f>
        <v>Primary</v>
      </c>
      <c r="P28" s="78">
        <f t="shared" si="8"/>
        <v>11294</v>
      </c>
      <c r="Q28" s="78">
        <f t="shared" si="9"/>
        <v>543965</v>
      </c>
      <c r="R28" s="79">
        <v>8296.85</v>
      </c>
      <c r="S28" s="79">
        <v>-8296.85</v>
      </c>
      <c r="T28" s="79">
        <v>1464.15</v>
      </c>
      <c r="U28" s="79">
        <v>0</v>
      </c>
      <c r="V28" s="79">
        <v>0</v>
      </c>
      <c r="W28" s="79">
        <v>95.02</v>
      </c>
      <c r="X28" s="79">
        <v>95.02</v>
      </c>
      <c r="Y28" s="79">
        <v>95.02</v>
      </c>
      <c r="Z28" s="79">
        <f t="shared" si="10"/>
        <v>1749.21</v>
      </c>
      <c r="AA28" s="79"/>
      <c r="AB28" s="79">
        <f t="shared" si="11"/>
        <v>2713.79</v>
      </c>
      <c r="AC28" s="79">
        <f t="shared" si="12"/>
        <v>0</v>
      </c>
      <c r="AD28" s="79"/>
      <c r="AE28" s="79"/>
      <c r="AF28" s="79"/>
      <c r="AG28" s="79"/>
      <c r="AH28" s="79"/>
      <c r="AI28" s="79"/>
      <c r="AJ28" s="79"/>
      <c r="AK28" s="79"/>
      <c r="AL28" s="52">
        <f t="shared" si="13"/>
        <v>0</v>
      </c>
      <c r="AM28" s="52">
        <f t="shared" si="14"/>
        <v>0</v>
      </c>
      <c r="AN28" s="79" t="e">
        <f>SUMIFS(#REF!,#REF!,$D28,#REF!,$M28)</f>
        <v>#REF!</v>
      </c>
      <c r="AP28" s="350">
        <f>VLOOKUP(E28,Schools!$B$8:$F$143,5,FALSE)</f>
        <v>3023514</v>
      </c>
      <c r="AR28" s="350">
        <f t="shared" si="15"/>
        <v>0</v>
      </c>
      <c r="AS28"/>
      <c r="AT28"/>
      <c r="AU28"/>
      <c r="AV28"/>
      <c r="AW28"/>
      <c r="AX28"/>
      <c r="AY28"/>
      <c r="AZ28"/>
      <c r="BA28"/>
      <c r="BB28"/>
      <c r="BC28"/>
    </row>
    <row r="29" spans="1:55" x14ac:dyDescent="0.25">
      <c r="A29" t="str">
        <f t="shared" si="16"/>
        <v>TPG</v>
      </c>
      <c r="B29" s="75" t="s">
        <v>3620</v>
      </c>
      <c r="C29" s="76">
        <v>44027</v>
      </c>
      <c r="D29" s="75">
        <v>3022002</v>
      </c>
      <c r="E29" t="str">
        <f>VLOOKUP(D29,Schools!A:B,2,0)</f>
        <v>Barnfield School</v>
      </c>
      <c r="F29" t="str">
        <f>VLOOKUP(D29,Schools!$A:$Z,3,0)</f>
        <v>M</v>
      </c>
      <c r="G29" s="77">
        <v>10155</v>
      </c>
      <c r="H29" s="75" t="s">
        <v>3621</v>
      </c>
      <c r="I29" s="75"/>
      <c r="J29" t="str">
        <f t="shared" si="7"/>
        <v>11294/543965</v>
      </c>
      <c r="K29">
        <f>VLOOKUP(D29,Schools!$A:$Z,9,0)</f>
        <v>400005</v>
      </c>
      <c r="L29" s="75" t="s">
        <v>66</v>
      </c>
      <c r="M29" s="75" t="s">
        <v>22</v>
      </c>
      <c r="N29" s="75" t="s">
        <v>22</v>
      </c>
      <c r="O29" s="78" t="str">
        <f>VLOOKUP(D29,Schools!A:D,4,0)</f>
        <v>Primary</v>
      </c>
      <c r="P29" s="78">
        <f t="shared" si="8"/>
        <v>11294</v>
      </c>
      <c r="Q29" s="78">
        <f t="shared" si="9"/>
        <v>543965</v>
      </c>
      <c r="R29" s="79">
        <v>0</v>
      </c>
      <c r="S29" s="79">
        <v>0</v>
      </c>
      <c r="T29" s="79">
        <v>0</v>
      </c>
      <c r="U29" s="79">
        <v>3214.15</v>
      </c>
      <c r="V29" s="79">
        <v>1607.08</v>
      </c>
      <c r="W29" s="79">
        <v>1955.08</v>
      </c>
      <c r="X29" s="79">
        <v>1955.08</v>
      </c>
      <c r="Y29" s="79">
        <v>1955.08</v>
      </c>
      <c r="Z29" s="79">
        <f t="shared" si="10"/>
        <v>10686.47</v>
      </c>
      <c r="AA29" s="79"/>
      <c r="AB29" s="79">
        <f t="shared" si="11"/>
        <v>-531.46999999999935</v>
      </c>
      <c r="AC29" s="79">
        <f t="shared" si="12"/>
        <v>0</v>
      </c>
      <c r="AD29" s="79"/>
      <c r="AE29" s="79"/>
      <c r="AF29" s="79"/>
      <c r="AG29" s="79"/>
      <c r="AH29" s="79"/>
      <c r="AI29" s="79"/>
      <c r="AJ29" s="79"/>
      <c r="AK29" s="79"/>
      <c r="AL29" s="52">
        <f t="shared" si="13"/>
        <v>0</v>
      </c>
      <c r="AM29" s="52">
        <f t="shared" si="14"/>
        <v>0</v>
      </c>
      <c r="AN29" s="79" t="e">
        <f>SUMIFS(#REF!,#REF!,$D29,#REF!,$M29)</f>
        <v>#REF!</v>
      </c>
      <c r="AP29" s="350">
        <f>VLOOKUP(E29,Schools!$B$8:$F$143,5,FALSE)</f>
        <v>3022002</v>
      </c>
      <c r="AR29" s="350">
        <f t="shared" si="15"/>
        <v>0</v>
      </c>
      <c r="AS29"/>
      <c r="AT29"/>
      <c r="AU29"/>
      <c r="AV29"/>
      <c r="AW29"/>
      <c r="AX29"/>
      <c r="AY29"/>
      <c r="AZ29"/>
      <c r="BA29"/>
      <c r="BB29"/>
      <c r="BC29"/>
    </row>
    <row r="30" spans="1:55" x14ac:dyDescent="0.25">
      <c r="A30" t="str">
        <f t="shared" si="16"/>
        <v>TPG</v>
      </c>
      <c r="B30" s="75" t="s">
        <v>3620</v>
      </c>
      <c r="C30" s="76">
        <v>44027</v>
      </c>
      <c r="D30" s="75">
        <v>3022079</v>
      </c>
      <c r="E30" t="str">
        <f>VLOOKUP(D30,Schools!A:B,2,0)</f>
        <v>Beis Yaakov</v>
      </c>
      <c r="F30" t="str">
        <f>VLOOKUP(D30,Schools!$A:$Z,3,0)</f>
        <v>M</v>
      </c>
      <c r="G30" s="77">
        <v>11352</v>
      </c>
      <c r="H30" s="75" t="s">
        <v>3621</v>
      </c>
      <c r="I30" s="75"/>
      <c r="J30" t="str">
        <f t="shared" si="7"/>
        <v>11294/543965</v>
      </c>
      <c r="K30">
        <f>VLOOKUP(D30,Schools!$A:$Z,9,0)</f>
        <v>400070</v>
      </c>
      <c r="L30" s="75" t="s">
        <v>66</v>
      </c>
      <c r="M30" s="75" t="s">
        <v>22</v>
      </c>
      <c r="N30" s="75" t="s">
        <v>22</v>
      </c>
      <c r="O30" s="78" t="str">
        <f>VLOOKUP(D30,Schools!A:D,4,0)</f>
        <v>Primary</v>
      </c>
      <c r="P30" s="78">
        <f t="shared" si="8"/>
        <v>11294</v>
      </c>
      <c r="Q30" s="78">
        <f t="shared" si="9"/>
        <v>543965</v>
      </c>
      <c r="R30" s="79">
        <v>19497.8</v>
      </c>
      <c r="S30" s="79">
        <v>-19497.8</v>
      </c>
      <c r="T30" s="79">
        <v>4753.2</v>
      </c>
      <c r="U30" s="79">
        <v>0</v>
      </c>
      <c r="V30" s="79">
        <v>0</v>
      </c>
      <c r="W30" s="79">
        <v>299.38</v>
      </c>
      <c r="X30" s="79">
        <v>299.38</v>
      </c>
      <c r="Y30" s="79">
        <v>299.38</v>
      </c>
      <c r="Z30" s="79">
        <f t="shared" si="10"/>
        <v>5651.34</v>
      </c>
      <c r="AA30" s="79"/>
      <c r="AB30" s="79">
        <f t="shared" si="11"/>
        <v>5700.66</v>
      </c>
      <c r="AC30" s="79">
        <f t="shared" si="12"/>
        <v>0</v>
      </c>
      <c r="AD30" s="79"/>
      <c r="AE30" s="79"/>
      <c r="AF30" s="79"/>
      <c r="AG30" s="79"/>
      <c r="AH30" s="79"/>
      <c r="AI30" s="79"/>
      <c r="AJ30" s="79"/>
      <c r="AK30" s="79"/>
      <c r="AL30" s="52">
        <f t="shared" si="13"/>
        <v>0</v>
      </c>
      <c r="AM30" s="52">
        <f t="shared" si="14"/>
        <v>0</v>
      </c>
      <c r="AN30" s="79" t="e">
        <f>SUMIFS(#REF!,#REF!,$D30,#REF!,$M30)</f>
        <v>#REF!</v>
      </c>
      <c r="AP30" s="350">
        <f>VLOOKUP(E30,Schools!$B$8:$F$143,5,FALSE)</f>
        <v>3022079</v>
      </c>
      <c r="AR30" s="350">
        <f t="shared" si="15"/>
        <v>0</v>
      </c>
      <c r="AS30"/>
      <c r="AT30"/>
      <c r="AU30"/>
      <c r="AV30"/>
      <c r="AW30"/>
      <c r="AX30"/>
      <c r="AY30"/>
      <c r="AZ30"/>
      <c r="BA30"/>
      <c r="BB30"/>
      <c r="BC30"/>
    </row>
    <row r="31" spans="1:55" x14ac:dyDescent="0.25">
      <c r="A31" t="str">
        <f t="shared" si="16"/>
        <v>TPG</v>
      </c>
      <c r="B31" s="75" t="s">
        <v>3620</v>
      </c>
      <c r="C31" s="76">
        <v>44027</v>
      </c>
      <c r="D31" s="75">
        <v>3023524</v>
      </c>
      <c r="E31" t="str">
        <f>VLOOKUP(D31,Schools!A:B,2,0)</f>
        <v>Beit Shvidler Primary School</v>
      </c>
      <c r="F31" t="str">
        <f>VLOOKUP(D31,Schools!$A:$Z,3,0)</f>
        <v>M</v>
      </c>
      <c r="G31" s="77">
        <v>4657</v>
      </c>
      <c r="H31" s="75" t="s">
        <v>3621</v>
      </c>
      <c r="I31" s="75"/>
      <c r="J31" t="str">
        <f t="shared" si="7"/>
        <v>11294/543965</v>
      </c>
      <c r="K31">
        <f>VLOOKUP(D31,Schools!$A:$Z,9,0)</f>
        <v>400150</v>
      </c>
      <c r="L31" s="75" t="s">
        <v>66</v>
      </c>
      <c r="M31" s="75" t="s">
        <v>22</v>
      </c>
      <c r="N31" s="75" t="s">
        <v>22</v>
      </c>
      <c r="O31" s="78" t="str">
        <f>VLOOKUP(D31,Schools!A:D,4,0)</f>
        <v>Primary</v>
      </c>
      <c r="P31" s="78">
        <f t="shared" si="8"/>
        <v>11294</v>
      </c>
      <c r="Q31" s="78">
        <f t="shared" si="9"/>
        <v>543965</v>
      </c>
      <c r="R31" s="79">
        <v>7922</v>
      </c>
      <c r="S31" s="79">
        <v>-7922</v>
      </c>
      <c r="T31" s="79">
        <v>0</v>
      </c>
      <c r="U31" s="79">
        <v>215.08</v>
      </c>
      <c r="V31" s="79">
        <v>107.54</v>
      </c>
      <c r="W31" s="79">
        <v>293.22000000000003</v>
      </c>
      <c r="X31" s="79">
        <v>293.22000000000003</v>
      </c>
      <c r="Y31" s="79">
        <v>293.22000000000003</v>
      </c>
      <c r="Z31" s="79">
        <f t="shared" si="10"/>
        <v>1202.2800000000002</v>
      </c>
      <c r="AA31" s="79"/>
      <c r="AB31" s="79">
        <f t="shared" si="11"/>
        <v>3454.72</v>
      </c>
      <c r="AC31" s="79">
        <f t="shared" si="12"/>
        <v>0</v>
      </c>
      <c r="AD31" s="79"/>
      <c r="AE31" s="79"/>
      <c r="AF31" s="79"/>
      <c r="AG31" s="79"/>
      <c r="AH31" s="79"/>
      <c r="AI31" s="79"/>
      <c r="AJ31" s="79"/>
      <c r="AK31" s="79"/>
      <c r="AL31" s="52">
        <f t="shared" si="13"/>
        <v>0</v>
      </c>
      <c r="AM31" s="52">
        <f t="shared" si="14"/>
        <v>0</v>
      </c>
      <c r="AN31" s="79" t="e">
        <f>SUMIFS(#REF!,#REF!,$D31,#REF!,$M31)</f>
        <v>#REF!</v>
      </c>
      <c r="AP31" s="350">
        <f>VLOOKUP(E31,Schools!$B$8:$F$143,5,FALSE)</f>
        <v>3023524</v>
      </c>
      <c r="AR31" s="350">
        <f t="shared" si="15"/>
        <v>0</v>
      </c>
      <c r="AS31"/>
      <c r="AT31"/>
      <c r="AU31"/>
      <c r="AV31"/>
      <c r="AW31"/>
      <c r="AX31"/>
      <c r="AY31"/>
      <c r="AZ31"/>
      <c r="BA31"/>
      <c r="BB31"/>
      <c r="BC31"/>
    </row>
    <row r="32" spans="1:55" x14ac:dyDescent="0.25">
      <c r="A32" t="str">
        <f t="shared" si="16"/>
        <v>TPG</v>
      </c>
      <c r="B32" s="75" t="s">
        <v>3620</v>
      </c>
      <c r="C32" s="76">
        <v>44027</v>
      </c>
      <c r="D32" s="75">
        <v>3022003</v>
      </c>
      <c r="E32" t="str">
        <f>VLOOKUP(D32,Schools!A:B,2,0)</f>
        <v>Bell Lane Primary School</v>
      </c>
      <c r="F32" t="str">
        <f>VLOOKUP(D32,Schools!$A:$Z,3,0)</f>
        <v>M</v>
      </c>
      <c r="G32" s="77">
        <v>9163</v>
      </c>
      <c r="H32" s="75" t="s">
        <v>3621</v>
      </c>
      <c r="I32" s="75"/>
      <c r="J32" t="str">
        <f t="shared" si="7"/>
        <v>11294/543965</v>
      </c>
      <c r="K32">
        <f>VLOOKUP(D32,Schools!$A:$Z,9,0)</f>
        <v>400051</v>
      </c>
      <c r="L32" s="75" t="s">
        <v>66</v>
      </c>
      <c r="M32" s="75" t="s">
        <v>22</v>
      </c>
      <c r="N32" s="75" t="s">
        <v>22</v>
      </c>
      <c r="O32" s="78" t="str">
        <f>VLOOKUP(D32,Schools!A:D,4,0)</f>
        <v>Primary</v>
      </c>
      <c r="P32" s="78">
        <f t="shared" si="8"/>
        <v>11294</v>
      </c>
      <c r="Q32" s="78">
        <f t="shared" si="9"/>
        <v>543965</v>
      </c>
      <c r="R32" s="79">
        <v>16031</v>
      </c>
      <c r="S32" s="79">
        <v>-16031</v>
      </c>
      <c r="T32" s="79">
        <v>2829</v>
      </c>
      <c r="U32" s="79">
        <v>0</v>
      </c>
      <c r="V32" s="79">
        <v>0</v>
      </c>
      <c r="W32" s="79">
        <v>313.12</v>
      </c>
      <c r="X32" s="79">
        <v>313.12</v>
      </c>
      <c r="Y32" s="79">
        <v>313.12</v>
      </c>
      <c r="Z32" s="79">
        <f t="shared" si="10"/>
        <v>3768.3599999999997</v>
      </c>
      <c r="AA32" s="79"/>
      <c r="AB32" s="79">
        <f t="shared" si="11"/>
        <v>5394.64</v>
      </c>
      <c r="AC32" s="79">
        <f t="shared" si="12"/>
        <v>0</v>
      </c>
      <c r="AD32" s="79"/>
      <c r="AE32" s="79"/>
      <c r="AF32" s="79"/>
      <c r="AG32" s="79"/>
      <c r="AH32" s="79"/>
      <c r="AI32" s="79"/>
      <c r="AJ32" s="79"/>
      <c r="AK32" s="79"/>
      <c r="AL32" s="52">
        <f t="shared" si="13"/>
        <v>0</v>
      </c>
      <c r="AM32" s="52">
        <f t="shared" si="14"/>
        <v>0</v>
      </c>
      <c r="AN32" s="79" t="e">
        <f>SUMIFS(#REF!,#REF!,$D32,#REF!,$M32)</f>
        <v>#REF!</v>
      </c>
      <c r="AP32" s="350">
        <f>VLOOKUP(E32,Schools!$B$8:$F$143,5,FALSE)</f>
        <v>3022003</v>
      </c>
      <c r="AR32" s="350">
        <f t="shared" si="15"/>
        <v>0</v>
      </c>
      <c r="AS32"/>
      <c r="AT32"/>
      <c r="AU32"/>
      <c r="AV32"/>
      <c r="AW32"/>
      <c r="AX32"/>
      <c r="AY32"/>
      <c r="AZ32"/>
      <c r="BA32"/>
      <c r="BB32"/>
      <c r="BC32"/>
    </row>
    <row r="33" spans="1:55" x14ac:dyDescent="0.25">
      <c r="A33" t="str">
        <f t="shared" si="16"/>
        <v>TPG</v>
      </c>
      <c r="B33" s="75" t="s">
        <v>3620</v>
      </c>
      <c r="C33" s="76">
        <v>44027</v>
      </c>
      <c r="D33" s="75">
        <v>3023511</v>
      </c>
      <c r="E33" t="str">
        <f>VLOOKUP(D33,Schools!A:B,2,0)</f>
        <v>Blessed Dominic School</v>
      </c>
      <c r="F33" t="str">
        <f>VLOOKUP(D33,Schools!$A:$Z,3,0)</f>
        <v>M</v>
      </c>
      <c r="G33" s="77">
        <v>9228</v>
      </c>
      <c r="H33" s="75" t="s">
        <v>3621</v>
      </c>
      <c r="I33" s="75"/>
      <c r="J33" t="str">
        <f t="shared" si="7"/>
        <v>11294/543965</v>
      </c>
      <c r="K33">
        <f>VLOOKUP(D33,Schools!$A:$Z,9,0)</f>
        <v>400024</v>
      </c>
      <c r="L33" s="75" t="s">
        <v>66</v>
      </c>
      <c r="M33" s="75" t="s">
        <v>22</v>
      </c>
      <c r="N33" s="75" t="s">
        <v>22</v>
      </c>
      <c r="O33" s="78" t="str">
        <f>VLOOKUP(D33,Schools!A:D,4,0)</f>
        <v>Primary</v>
      </c>
      <c r="P33" s="78">
        <f t="shared" si="8"/>
        <v>11294</v>
      </c>
      <c r="Q33" s="78">
        <f t="shared" si="9"/>
        <v>543965</v>
      </c>
      <c r="R33" s="79">
        <v>16331.9</v>
      </c>
      <c r="S33" s="79">
        <v>-16331.9</v>
      </c>
      <c r="T33" s="79">
        <v>2882.1</v>
      </c>
      <c r="U33" s="79">
        <v>0</v>
      </c>
      <c r="V33" s="79">
        <v>0</v>
      </c>
      <c r="W33" s="79">
        <v>293.32</v>
      </c>
      <c r="X33" s="79">
        <v>293.32</v>
      </c>
      <c r="Y33" s="79">
        <v>293.32</v>
      </c>
      <c r="Z33" s="79">
        <f t="shared" si="10"/>
        <v>3762.0600000000004</v>
      </c>
      <c r="AA33" s="79"/>
      <c r="AB33" s="79">
        <f t="shared" si="11"/>
        <v>5465.94</v>
      </c>
      <c r="AC33" s="79">
        <f t="shared" si="12"/>
        <v>0</v>
      </c>
      <c r="AD33" s="79"/>
      <c r="AE33" s="79"/>
      <c r="AF33" s="79"/>
      <c r="AG33" s="79"/>
      <c r="AH33" s="79"/>
      <c r="AI33" s="79"/>
      <c r="AJ33" s="79"/>
      <c r="AK33" s="79"/>
      <c r="AL33" s="52">
        <f t="shared" si="13"/>
        <v>0</v>
      </c>
      <c r="AM33" s="52">
        <f t="shared" si="14"/>
        <v>0</v>
      </c>
      <c r="AN33" s="79" t="e">
        <f>SUMIFS(#REF!,#REF!,$D33,#REF!,$M33)</f>
        <v>#REF!</v>
      </c>
      <c r="AP33" s="350">
        <f>VLOOKUP(E33,Schools!$B$8:$F$143,5,FALSE)</f>
        <v>3023511</v>
      </c>
      <c r="AR33" s="350">
        <f t="shared" si="15"/>
        <v>0</v>
      </c>
      <c r="AS33"/>
      <c r="AT33"/>
      <c r="AU33"/>
      <c r="AV33"/>
      <c r="AW33"/>
      <c r="AX33"/>
      <c r="AY33"/>
      <c r="AZ33"/>
      <c r="BA33"/>
      <c r="BB33"/>
      <c r="BC33"/>
    </row>
    <row r="34" spans="1:55" x14ac:dyDescent="0.25">
      <c r="A34" t="str">
        <f t="shared" si="16"/>
        <v>TPG</v>
      </c>
      <c r="B34" s="75" t="s">
        <v>3620</v>
      </c>
      <c r="C34" s="76">
        <v>44027</v>
      </c>
      <c r="D34" s="75">
        <v>3022008</v>
      </c>
      <c r="E34" t="str">
        <f>VLOOKUP(D34,Schools!A:B,2,0)</f>
        <v>Brookland Infant  &amp; Nursery School</v>
      </c>
      <c r="F34" t="str">
        <f>VLOOKUP(D34,Schools!$A:$Z,3,0)</f>
        <v>M</v>
      </c>
      <c r="G34" s="77">
        <v>6705</v>
      </c>
      <c r="H34" s="75" t="s">
        <v>3621</v>
      </c>
      <c r="I34" s="75"/>
      <c r="J34" t="str">
        <f t="shared" si="7"/>
        <v>11294/543965</v>
      </c>
      <c r="K34">
        <f>VLOOKUP(D34,Schools!$A:$Z,9,0)</f>
        <v>400057</v>
      </c>
      <c r="L34" s="75" t="s">
        <v>66</v>
      </c>
      <c r="M34" s="75" t="s">
        <v>22</v>
      </c>
      <c r="N34" s="75" t="s">
        <v>22</v>
      </c>
      <c r="O34" s="78" t="str">
        <f>VLOOKUP(D34,Schools!A:D,4,0)</f>
        <v>Primary</v>
      </c>
      <c r="P34" s="78">
        <f t="shared" si="8"/>
        <v>11294</v>
      </c>
      <c r="Q34" s="78">
        <f t="shared" si="9"/>
        <v>543965</v>
      </c>
      <c r="R34" s="79">
        <v>0</v>
      </c>
      <c r="S34" s="79">
        <v>0</v>
      </c>
      <c r="T34" s="79">
        <v>0</v>
      </c>
      <c r="U34" s="79">
        <v>2147.23</v>
      </c>
      <c r="V34" s="79">
        <v>1073.6199999999999</v>
      </c>
      <c r="W34" s="79">
        <v>1287.1199999999999</v>
      </c>
      <c r="X34" s="79">
        <v>1287.1199999999999</v>
      </c>
      <c r="Y34" s="79">
        <v>1287.1199999999999</v>
      </c>
      <c r="Z34" s="79">
        <f t="shared" si="10"/>
        <v>7082.2099999999991</v>
      </c>
      <c r="AA34" s="79"/>
      <c r="AB34" s="79">
        <f t="shared" si="11"/>
        <v>-377.20999999999913</v>
      </c>
      <c r="AC34" s="79">
        <f t="shared" si="12"/>
        <v>0</v>
      </c>
      <c r="AD34" s="79"/>
      <c r="AE34" s="79"/>
      <c r="AF34" s="79"/>
      <c r="AG34" s="79"/>
      <c r="AH34" s="79"/>
      <c r="AI34" s="79"/>
      <c r="AJ34" s="79"/>
      <c r="AK34" s="79"/>
      <c r="AL34" s="52">
        <f t="shared" si="13"/>
        <v>0</v>
      </c>
      <c r="AM34" s="52">
        <f t="shared" si="14"/>
        <v>0</v>
      </c>
      <c r="AN34" s="79" t="e">
        <f>SUMIFS(#REF!,#REF!,$D34,#REF!,$M34)</f>
        <v>#REF!</v>
      </c>
      <c r="AP34" s="350">
        <f>VLOOKUP(E34,Schools!$B$8:$F$143,5,FALSE)</f>
        <v>3022008</v>
      </c>
      <c r="AR34" s="350">
        <f t="shared" si="15"/>
        <v>0</v>
      </c>
      <c r="AS34"/>
      <c r="AT34"/>
      <c r="AU34"/>
      <c r="AV34"/>
      <c r="AW34"/>
      <c r="AX34"/>
      <c r="AY34"/>
      <c r="AZ34"/>
      <c r="BA34"/>
      <c r="BB34"/>
      <c r="BC34"/>
    </row>
    <row r="35" spans="1:55" x14ac:dyDescent="0.25">
      <c r="A35" t="str">
        <f t="shared" si="16"/>
        <v>TPG</v>
      </c>
      <c r="B35" s="75" t="s">
        <v>3620</v>
      </c>
      <c r="C35" s="76">
        <v>44027</v>
      </c>
      <c r="D35" s="75">
        <v>3022007</v>
      </c>
      <c r="E35" t="str">
        <f>VLOOKUP(D35,Schools!A:B,2,0)</f>
        <v>Brookland Junior School</v>
      </c>
      <c r="F35" t="str">
        <f>VLOOKUP(D35,Schools!$A:$Z,3,0)</f>
        <v>M</v>
      </c>
      <c r="G35" s="77">
        <v>7783</v>
      </c>
      <c r="H35" s="75" t="s">
        <v>3621</v>
      </c>
      <c r="I35" s="75"/>
      <c r="J35" t="str">
        <f t="shared" si="7"/>
        <v>11294/543965</v>
      </c>
      <c r="K35">
        <f>VLOOKUP(D35,Schools!$A:$Z,9,0)</f>
        <v>400040</v>
      </c>
      <c r="L35" s="75" t="s">
        <v>66</v>
      </c>
      <c r="M35" s="75" t="s">
        <v>22</v>
      </c>
      <c r="N35" s="75" t="s">
        <v>22</v>
      </c>
      <c r="O35" s="78" t="str">
        <f>VLOOKUP(D35,Schools!A:D,4,0)</f>
        <v>Primary</v>
      </c>
      <c r="P35" s="78">
        <f t="shared" si="8"/>
        <v>11294</v>
      </c>
      <c r="Q35" s="78">
        <f t="shared" si="9"/>
        <v>543965</v>
      </c>
      <c r="R35" s="79">
        <v>0</v>
      </c>
      <c r="S35" s="79">
        <v>0</v>
      </c>
      <c r="T35" s="79">
        <v>0</v>
      </c>
      <c r="U35" s="79">
        <v>2419.23</v>
      </c>
      <c r="V35" s="79">
        <v>1209.6199999999999</v>
      </c>
      <c r="W35" s="79">
        <v>1505.04</v>
      </c>
      <c r="X35" s="79">
        <v>1505.04</v>
      </c>
      <c r="Y35" s="79">
        <v>1505.04</v>
      </c>
      <c r="Z35" s="79">
        <f t="shared" si="10"/>
        <v>8143.9699999999993</v>
      </c>
      <c r="AA35" s="79"/>
      <c r="AB35" s="79">
        <f t="shared" si="11"/>
        <v>-360.96999999999935</v>
      </c>
      <c r="AC35" s="79">
        <f t="shared" si="12"/>
        <v>0</v>
      </c>
      <c r="AD35" s="79"/>
      <c r="AE35" s="79"/>
      <c r="AF35" s="79"/>
      <c r="AG35" s="79"/>
      <c r="AH35" s="79"/>
      <c r="AI35" s="79"/>
      <c r="AJ35" s="79"/>
      <c r="AK35" s="79"/>
      <c r="AL35" s="52">
        <f t="shared" si="13"/>
        <v>0</v>
      </c>
      <c r="AM35" s="52">
        <f t="shared" si="14"/>
        <v>0</v>
      </c>
      <c r="AN35" s="79" t="e">
        <f>SUMIFS(#REF!,#REF!,$D35,#REF!,$M35)</f>
        <v>#REF!</v>
      </c>
      <c r="AP35" s="350">
        <f>VLOOKUP(E35,Schools!$B$8:$F$143,5,FALSE)</f>
        <v>3022007</v>
      </c>
      <c r="AR35" s="350">
        <f t="shared" si="15"/>
        <v>0</v>
      </c>
      <c r="AS35"/>
      <c r="AT35"/>
      <c r="AU35"/>
      <c r="AV35"/>
      <c r="AW35"/>
      <c r="AX35"/>
      <c r="AY35"/>
      <c r="AZ35"/>
      <c r="BA35"/>
      <c r="BB35"/>
      <c r="BC35"/>
    </row>
    <row r="36" spans="1:55" x14ac:dyDescent="0.25">
      <c r="A36" t="str">
        <f t="shared" si="16"/>
        <v>TPG</v>
      </c>
      <c r="B36" s="75" t="s">
        <v>3620</v>
      </c>
      <c r="C36" s="76">
        <v>44027</v>
      </c>
      <c r="D36" s="75">
        <v>3022009</v>
      </c>
      <c r="E36" t="str">
        <f>VLOOKUP(D36,Schools!A:B,2,0)</f>
        <v>Brunswick Park Primary &amp; Nursery School</v>
      </c>
      <c r="F36" t="str">
        <f>VLOOKUP(D36,Schools!$A:$Z,3,0)</f>
        <v>M</v>
      </c>
      <c r="G36" s="77">
        <v>9702</v>
      </c>
      <c r="H36" s="75" t="s">
        <v>3621</v>
      </c>
      <c r="I36" s="75"/>
      <c r="J36" t="str">
        <f t="shared" si="7"/>
        <v>11294/543965</v>
      </c>
      <c r="K36">
        <f>VLOOKUP(D36,Schools!$A:$Z,9,0)</f>
        <v>400061</v>
      </c>
      <c r="L36" s="75" t="s">
        <v>66</v>
      </c>
      <c r="M36" s="75" t="s">
        <v>22</v>
      </c>
      <c r="N36" s="75" t="s">
        <v>22</v>
      </c>
      <c r="O36" s="78" t="str">
        <f>VLOOKUP(D36,Schools!A:D,4,0)</f>
        <v>Primary</v>
      </c>
      <c r="P36" s="78">
        <f t="shared" si="8"/>
        <v>11294</v>
      </c>
      <c r="Q36" s="78">
        <f t="shared" si="9"/>
        <v>543965</v>
      </c>
      <c r="R36" s="79">
        <v>17082.45</v>
      </c>
      <c r="S36" s="79">
        <v>-17082.45</v>
      </c>
      <c r="T36" s="79">
        <v>3014.55</v>
      </c>
      <c r="U36" s="79">
        <v>0</v>
      </c>
      <c r="V36" s="79">
        <v>0</v>
      </c>
      <c r="W36" s="79">
        <v>318.77999999999997</v>
      </c>
      <c r="X36" s="79">
        <v>318.77999999999997</v>
      </c>
      <c r="Y36" s="79">
        <v>318.77999999999997</v>
      </c>
      <c r="Z36" s="79">
        <f t="shared" si="10"/>
        <v>3970.8899999999994</v>
      </c>
      <c r="AA36" s="79"/>
      <c r="AB36" s="79">
        <f t="shared" si="11"/>
        <v>5731.1100000000006</v>
      </c>
      <c r="AC36" s="79">
        <f t="shared" si="12"/>
        <v>0</v>
      </c>
      <c r="AD36" s="79"/>
      <c r="AE36" s="79"/>
      <c r="AF36" s="79"/>
      <c r="AG36" s="79"/>
      <c r="AH36" s="79"/>
      <c r="AI36" s="79"/>
      <c r="AJ36" s="79"/>
      <c r="AK36" s="79"/>
      <c r="AL36" s="52">
        <f t="shared" si="13"/>
        <v>0</v>
      </c>
      <c r="AM36" s="52">
        <f t="shared" si="14"/>
        <v>0</v>
      </c>
      <c r="AN36" s="79" t="e">
        <f>SUMIFS(#REF!,#REF!,$D36,#REF!,$M36)</f>
        <v>#REF!</v>
      </c>
      <c r="AP36" s="350">
        <f>VLOOKUP(E36,Schools!$B$8:$F$143,5,FALSE)</f>
        <v>3022009</v>
      </c>
      <c r="AR36" s="350">
        <f t="shared" si="15"/>
        <v>0</v>
      </c>
      <c r="AS36"/>
      <c r="AT36"/>
      <c r="AU36"/>
      <c r="AV36"/>
      <c r="AW36"/>
      <c r="AX36"/>
      <c r="AY36"/>
      <c r="AZ36"/>
      <c r="BA36"/>
      <c r="BB36"/>
      <c r="BC36"/>
    </row>
    <row r="37" spans="1:55" x14ac:dyDescent="0.25">
      <c r="A37" t="str">
        <f t="shared" si="16"/>
        <v>TPG</v>
      </c>
      <c r="B37" s="75" t="s">
        <v>3620</v>
      </c>
      <c r="C37" s="76">
        <v>44027</v>
      </c>
      <c r="D37" s="75">
        <v>3022067</v>
      </c>
      <c r="E37" t="str">
        <f>VLOOKUP(D37,Schools!A:B,2,0)</f>
        <v>Chalgrove Primary School</v>
      </c>
      <c r="F37" t="str">
        <f>VLOOKUP(D37,Schools!$A:$Z,3,0)</f>
        <v>M</v>
      </c>
      <c r="G37" s="77">
        <v>4980</v>
      </c>
      <c r="H37" s="75" t="s">
        <v>3621</v>
      </c>
      <c r="I37" s="75"/>
      <c r="J37" t="str">
        <f t="shared" si="7"/>
        <v>11294/543965</v>
      </c>
      <c r="K37">
        <f>VLOOKUP(D37,Schools!$A:$Z,9,0)</f>
        <v>400065</v>
      </c>
      <c r="L37" s="75" t="s">
        <v>66</v>
      </c>
      <c r="M37" s="75" t="s">
        <v>22</v>
      </c>
      <c r="N37" s="75" t="s">
        <v>22</v>
      </c>
      <c r="O37" s="78" t="str">
        <f>VLOOKUP(D37,Schools!A:D,4,0)</f>
        <v>Primary</v>
      </c>
      <c r="P37" s="78">
        <f t="shared" si="8"/>
        <v>11294</v>
      </c>
      <c r="Q37" s="78">
        <f t="shared" si="9"/>
        <v>543965</v>
      </c>
      <c r="R37" s="79">
        <v>9273.5</v>
      </c>
      <c r="S37" s="79">
        <v>-9273.5</v>
      </c>
      <c r="T37" s="79">
        <v>1636.5</v>
      </c>
      <c r="U37" s="79">
        <v>0</v>
      </c>
      <c r="V37" s="79">
        <v>0</v>
      </c>
      <c r="W37" s="79">
        <v>104.2</v>
      </c>
      <c r="X37" s="79">
        <v>104.2</v>
      </c>
      <c r="Y37" s="79">
        <v>104.2</v>
      </c>
      <c r="Z37" s="79">
        <f t="shared" si="10"/>
        <v>1949.1000000000001</v>
      </c>
      <c r="AA37" s="79"/>
      <c r="AB37" s="79">
        <f t="shared" si="11"/>
        <v>3030.8999999999996</v>
      </c>
      <c r="AC37" s="79">
        <f t="shared" si="12"/>
        <v>0</v>
      </c>
      <c r="AD37" s="79"/>
      <c r="AE37" s="79"/>
      <c r="AF37" s="79"/>
      <c r="AG37" s="79"/>
      <c r="AH37" s="79"/>
      <c r="AI37" s="79"/>
      <c r="AJ37" s="79"/>
      <c r="AK37" s="79"/>
      <c r="AL37" s="52">
        <f t="shared" si="13"/>
        <v>0</v>
      </c>
      <c r="AM37" s="52">
        <f t="shared" si="14"/>
        <v>0</v>
      </c>
      <c r="AN37" s="79" t="e">
        <f>SUMIFS(#REF!,#REF!,$D37,#REF!,$M37)</f>
        <v>#REF!</v>
      </c>
      <c r="AP37" s="350">
        <f>VLOOKUP(E37,Schools!$B$8:$F$143,5,FALSE)</f>
        <v>3022067</v>
      </c>
      <c r="AR37" s="350">
        <f t="shared" si="15"/>
        <v>0</v>
      </c>
      <c r="AS37"/>
      <c r="AT37"/>
      <c r="AU37"/>
      <c r="AV37"/>
      <c r="AW37"/>
      <c r="AX37"/>
      <c r="AY37"/>
      <c r="AZ37"/>
      <c r="BA37"/>
      <c r="BB37"/>
      <c r="BC37"/>
    </row>
    <row r="38" spans="1:55" x14ac:dyDescent="0.25">
      <c r="A38" t="str">
        <f t="shared" si="16"/>
        <v>TPG</v>
      </c>
      <c r="B38" s="75" t="s">
        <v>3620</v>
      </c>
      <c r="C38" s="76">
        <v>44027</v>
      </c>
      <c r="D38" s="75">
        <v>3023302</v>
      </c>
      <c r="E38" t="str">
        <f>VLOOKUP(D38,Schools!A:B,2,0)</f>
        <v>Christ Church CE Primary School</v>
      </c>
      <c r="F38" t="str">
        <f>VLOOKUP(D38,Schools!$A:$Z,3,0)</f>
        <v>M</v>
      </c>
      <c r="G38" s="77">
        <v>5045</v>
      </c>
      <c r="H38" s="75" t="s">
        <v>3621</v>
      </c>
      <c r="I38" s="75"/>
      <c r="J38" t="str">
        <f t="shared" si="7"/>
        <v>11294/543965</v>
      </c>
      <c r="K38">
        <f>VLOOKUP(D38,Schools!$A:$Z,9,0)</f>
        <v>400039</v>
      </c>
      <c r="L38" s="75" t="s">
        <v>66</v>
      </c>
      <c r="M38" s="75" t="s">
        <v>22</v>
      </c>
      <c r="N38" s="75" t="s">
        <v>22</v>
      </c>
      <c r="O38" s="78" t="str">
        <f>VLOOKUP(D38,Schools!A:D,4,0)</f>
        <v>Primary</v>
      </c>
      <c r="P38" s="78">
        <f t="shared" si="8"/>
        <v>11294</v>
      </c>
      <c r="Q38" s="78">
        <f t="shared" si="9"/>
        <v>543965</v>
      </c>
      <c r="R38" s="79">
        <v>0</v>
      </c>
      <c r="S38" s="79">
        <v>0</v>
      </c>
      <c r="T38" s="79">
        <v>0</v>
      </c>
      <c r="U38" s="79">
        <v>1576.46</v>
      </c>
      <c r="V38" s="79">
        <v>788.23</v>
      </c>
      <c r="W38" s="79">
        <v>974.33</v>
      </c>
      <c r="X38" s="79">
        <v>974.33</v>
      </c>
      <c r="Y38" s="79">
        <v>974.33</v>
      </c>
      <c r="Z38" s="79">
        <f t="shared" si="10"/>
        <v>5287.68</v>
      </c>
      <c r="AA38" s="79"/>
      <c r="AB38" s="79">
        <f t="shared" si="11"/>
        <v>-242.68000000000029</v>
      </c>
      <c r="AC38" s="79">
        <f t="shared" si="12"/>
        <v>0</v>
      </c>
      <c r="AD38" s="79"/>
      <c r="AE38" s="79"/>
      <c r="AF38" s="79"/>
      <c r="AG38" s="79"/>
      <c r="AH38" s="79"/>
      <c r="AI38" s="79"/>
      <c r="AJ38" s="79"/>
      <c r="AK38" s="79"/>
      <c r="AL38" s="52">
        <f t="shared" si="13"/>
        <v>0</v>
      </c>
      <c r="AM38" s="52">
        <f t="shared" si="14"/>
        <v>0</v>
      </c>
      <c r="AN38" s="79" t="e">
        <f>SUMIFS(#REF!,#REF!,$D38,#REF!,$M38)</f>
        <v>#REF!</v>
      </c>
      <c r="AP38" s="350">
        <f>VLOOKUP(E38,Schools!$B$8:$F$143,5,FALSE)</f>
        <v>3023302</v>
      </c>
      <c r="AR38" s="350">
        <f t="shared" si="15"/>
        <v>0</v>
      </c>
      <c r="AS38"/>
      <c r="AT38"/>
      <c r="AU38"/>
      <c r="AV38"/>
      <c r="AW38"/>
      <c r="AX38"/>
      <c r="AY38"/>
      <c r="AZ38"/>
      <c r="BA38"/>
      <c r="BB38"/>
      <c r="BC38"/>
    </row>
    <row r="39" spans="1:55" x14ac:dyDescent="0.25">
      <c r="A39" t="str">
        <f t="shared" si="16"/>
        <v>TPG</v>
      </c>
      <c r="B39" s="75" t="s">
        <v>3620</v>
      </c>
      <c r="C39" s="76">
        <v>44027</v>
      </c>
      <c r="D39" s="75">
        <v>3022011</v>
      </c>
      <c r="E39" t="str">
        <f>VLOOKUP(D39,Schools!A:B,2,0)</f>
        <v>Church Hill Primary School</v>
      </c>
      <c r="F39" t="str">
        <f>VLOOKUP(D39,Schools!$A:$Z,3,0)</f>
        <v>M</v>
      </c>
      <c r="G39" s="77">
        <v>4484</v>
      </c>
      <c r="H39" s="75" t="s">
        <v>3621</v>
      </c>
      <c r="I39" s="75"/>
      <c r="J39" t="str">
        <f t="shared" si="7"/>
        <v>11294/543965</v>
      </c>
      <c r="K39">
        <f>VLOOKUP(D39,Schools!$A:$Z,9,0)</f>
        <v>400020</v>
      </c>
      <c r="L39" s="75" t="s">
        <v>66</v>
      </c>
      <c r="M39" s="75" t="s">
        <v>22</v>
      </c>
      <c r="N39" s="75" t="s">
        <v>22</v>
      </c>
      <c r="O39" s="78" t="str">
        <f>VLOOKUP(D39,Schools!A:D,4,0)</f>
        <v>Primary</v>
      </c>
      <c r="P39" s="78">
        <f t="shared" si="8"/>
        <v>11294</v>
      </c>
      <c r="Q39" s="78">
        <f t="shared" si="9"/>
        <v>543965</v>
      </c>
      <c r="R39" s="79">
        <v>7771.55</v>
      </c>
      <c r="S39" s="79">
        <v>-7771.55</v>
      </c>
      <c r="T39" s="79">
        <v>1371.45</v>
      </c>
      <c r="U39" s="79">
        <v>0</v>
      </c>
      <c r="V39" s="79">
        <v>0</v>
      </c>
      <c r="W39" s="79">
        <v>161.86000000000001</v>
      </c>
      <c r="X39" s="79">
        <v>161.86000000000001</v>
      </c>
      <c r="Y39" s="79">
        <v>161.86000000000001</v>
      </c>
      <c r="Z39" s="79">
        <f t="shared" si="10"/>
        <v>1857.0300000000002</v>
      </c>
      <c r="AA39" s="79"/>
      <c r="AB39" s="79">
        <f t="shared" si="11"/>
        <v>2626.97</v>
      </c>
      <c r="AC39" s="79">
        <f t="shared" si="12"/>
        <v>0</v>
      </c>
      <c r="AD39" s="79"/>
      <c r="AE39" s="79"/>
      <c r="AF39" s="79"/>
      <c r="AG39" s="79"/>
      <c r="AH39" s="79"/>
      <c r="AI39" s="79"/>
      <c r="AJ39" s="79"/>
      <c r="AK39" s="79"/>
      <c r="AL39" s="52">
        <f t="shared" si="13"/>
        <v>0</v>
      </c>
      <c r="AM39" s="52">
        <f t="shared" si="14"/>
        <v>0</v>
      </c>
      <c r="AN39" s="79" t="e">
        <f>SUMIFS(#REF!,#REF!,$D39,#REF!,$M39)</f>
        <v>#REF!</v>
      </c>
      <c r="AP39" s="350">
        <f>VLOOKUP(E39,Schools!$B$8:$F$143,5,FALSE)</f>
        <v>3022011</v>
      </c>
      <c r="AR39" s="350">
        <f t="shared" si="15"/>
        <v>0</v>
      </c>
      <c r="AS39"/>
      <c r="AT39"/>
      <c r="AU39"/>
      <c r="AV39"/>
      <c r="AW39"/>
      <c r="AX39"/>
      <c r="AY39"/>
      <c r="AZ39"/>
      <c r="BA39"/>
      <c r="BB39"/>
      <c r="BC39"/>
    </row>
    <row r="40" spans="1:55" x14ac:dyDescent="0.25">
      <c r="A40" t="str">
        <f t="shared" si="16"/>
        <v>TPG</v>
      </c>
      <c r="B40" s="75" t="s">
        <v>3620</v>
      </c>
      <c r="C40" s="76">
        <v>44027</v>
      </c>
      <c r="D40" s="75">
        <v>3022014</v>
      </c>
      <c r="E40" t="str">
        <f>VLOOKUP(D40,Schools!A:B,2,0)</f>
        <v>Colindale School</v>
      </c>
      <c r="F40" t="str">
        <f>VLOOKUP(D40,Schools!$A:$Z,3,0)</f>
        <v>M</v>
      </c>
      <c r="G40" s="77">
        <v>14876</v>
      </c>
      <c r="H40" s="75" t="s">
        <v>3621</v>
      </c>
      <c r="I40" s="75"/>
      <c r="J40" t="str">
        <f t="shared" si="7"/>
        <v>11294/543965</v>
      </c>
      <c r="K40">
        <f>VLOOKUP(D40,Schools!$A:$Z,9,0)</f>
        <v>400050</v>
      </c>
      <c r="L40" s="75" t="s">
        <v>66</v>
      </c>
      <c r="M40" s="75" t="s">
        <v>22</v>
      </c>
      <c r="N40" s="75" t="s">
        <v>22</v>
      </c>
      <c r="O40" s="78" t="str">
        <f>VLOOKUP(D40,Schools!A:D,4,0)</f>
        <v>Primary</v>
      </c>
      <c r="P40" s="78">
        <f t="shared" si="8"/>
        <v>11294</v>
      </c>
      <c r="Q40" s="78">
        <f t="shared" si="9"/>
        <v>543965</v>
      </c>
      <c r="R40" s="79">
        <v>0</v>
      </c>
      <c r="S40" s="79">
        <v>0</v>
      </c>
      <c r="T40" s="79">
        <v>0</v>
      </c>
      <c r="U40" s="79">
        <v>4892.62</v>
      </c>
      <c r="V40" s="79">
        <v>2446.31</v>
      </c>
      <c r="W40" s="79">
        <v>2836.35</v>
      </c>
      <c r="X40" s="79">
        <v>2836.35</v>
      </c>
      <c r="Y40" s="79">
        <v>2836.35</v>
      </c>
      <c r="Z40" s="79">
        <f t="shared" si="10"/>
        <v>15847.980000000001</v>
      </c>
      <c r="AA40" s="79"/>
      <c r="AB40" s="79">
        <f t="shared" si="11"/>
        <v>-971.98000000000138</v>
      </c>
      <c r="AC40" s="79">
        <f t="shared" si="12"/>
        <v>0</v>
      </c>
      <c r="AD40" s="79"/>
      <c r="AE40" s="79"/>
      <c r="AF40" s="79"/>
      <c r="AG40" s="79"/>
      <c r="AH40" s="79"/>
      <c r="AI40" s="79"/>
      <c r="AJ40" s="79"/>
      <c r="AK40" s="79"/>
      <c r="AL40" s="52">
        <f t="shared" si="13"/>
        <v>0</v>
      </c>
      <c r="AM40" s="52">
        <f t="shared" si="14"/>
        <v>0</v>
      </c>
      <c r="AN40" s="79" t="e">
        <f>SUMIFS(#REF!,#REF!,$D40,#REF!,$M40)</f>
        <v>#REF!</v>
      </c>
      <c r="AP40" s="350">
        <f>VLOOKUP(E40,Schools!$B$8:$F$143,5,FALSE)</f>
        <v>3022014</v>
      </c>
      <c r="AR40" s="350">
        <f t="shared" si="15"/>
        <v>0</v>
      </c>
      <c r="AS40"/>
      <c r="AT40"/>
      <c r="AU40"/>
      <c r="AV40"/>
      <c r="AW40"/>
      <c r="AX40"/>
      <c r="AY40"/>
      <c r="AZ40"/>
      <c r="BA40"/>
      <c r="BB40"/>
      <c r="BC40"/>
    </row>
    <row r="41" spans="1:55" x14ac:dyDescent="0.25">
      <c r="A41" t="str">
        <f t="shared" si="16"/>
        <v>TPG</v>
      </c>
      <c r="B41" s="75" t="s">
        <v>3620</v>
      </c>
      <c r="C41" s="76">
        <v>44027</v>
      </c>
      <c r="D41" s="75">
        <v>3022015</v>
      </c>
      <c r="E41" t="str">
        <f>VLOOKUP(D41,Schools!A:B,2,0)</f>
        <v>Coppetts Wood</v>
      </c>
      <c r="F41" t="str">
        <f>VLOOKUP(D41,Schools!$A:$Z,3,0)</f>
        <v>M</v>
      </c>
      <c r="G41" s="77">
        <v>5433</v>
      </c>
      <c r="H41" s="75" t="s">
        <v>3621</v>
      </c>
      <c r="I41" s="75"/>
      <c r="J41" t="str">
        <f t="shared" si="7"/>
        <v>11294/543965</v>
      </c>
      <c r="K41">
        <f>VLOOKUP(D41,Schools!$A:$Z,9,0)</f>
        <v>400059</v>
      </c>
      <c r="L41" s="75" t="s">
        <v>66</v>
      </c>
      <c r="M41" s="75" t="s">
        <v>22</v>
      </c>
      <c r="N41" s="75" t="s">
        <v>22</v>
      </c>
      <c r="O41" s="78" t="str">
        <f>VLOOKUP(D41,Schools!A:D,4,0)</f>
        <v>Primary</v>
      </c>
      <c r="P41" s="78">
        <f t="shared" si="8"/>
        <v>11294</v>
      </c>
      <c r="Q41" s="78">
        <f t="shared" si="9"/>
        <v>543965</v>
      </c>
      <c r="R41" s="79">
        <v>10474.549999999999</v>
      </c>
      <c r="S41" s="79">
        <v>-10474.549999999999</v>
      </c>
      <c r="T41" s="79">
        <v>1848.45</v>
      </c>
      <c r="U41" s="79">
        <v>0</v>
      </c>
      <c r="V41" s="79">
        <v>0</v>
      </c>
      <c r="W41" s="79">
        <v>71.62</v>
      </c>
      <c r="X41" s="79">
        <v>71.62</v>
      </c>
      <c r="Y41" s="79">
        <v>71.62</v>
      </c>
      <c r="Z41" s="79">
        <f t="shared" si="10"/>
        <v>2063.31</v>
      </c>
      <c r="AA41" s="79"/>
      <c r="AB41" s="79">
        <f t="shared" si="11"/>
        <v>3369.69</v>
      </c>
      <c r="AC41" s="79">
        <f t="shared" si="12"/>
        <v>0</v>
      </c>
      <c r="AD41" s="79"/>
      <c r="AE41" s="79"/>
      <c r="AF41" s="79"/>
      <c r="AG41" s="79"/>
      <c r="AH41" s="79"/>
      <c r="AI41" s="79"/>
      <c r="AJ41" s="79"/>
      <c r="AK41" s="79"/>
      <c r="AL41" s="52">
        <f t="shared" si="13"/>
        <v>0</v>
      </c>
      <c r="AM41" s="52">
        <f t="shared" si="14"/>
        <v>0</v>
      </c>
      <c r="AN41" s="79" t="e">
        <f>SUMIFS(#REF!,#REF!,$D41,#REF!,$M41)</f>
        <v>#REF!</v>
      </c>
      <c r="AP41" s="350">
        <f>VLOOKUP(E41,Schools!$B$8:$F$143,5,FALSE)</f>
        <v>3022015</v>
      </c>
      <c r="AR41" s="350">
        <f t="shared" si="15"/>
        <v>0</v>
      </c>
      <c r="AS41"/>
      <c r="AT41"/>
      <c r="AU41"/>
      <c r="AV41"/>
      <c r="AW41"/>
      <c r="AX41"/>
      <c r="AY41"/>
      <c r="AZ41"/>
      <c r="BA41"/>
      <c r="BB41"/>
      <c r="BC41"/>
    </row>
    <row r="42" spans="1:55" x14ac:dyDescent="0.25">
      <c r="A42" t="str">
        <f t="shared" si="16"/>
        <v>TPG</v>
      </c>
      <c r="B42" s="75" t="s">
        <v>3620</v>
      </c>
      <c r="C42" s="76">
        <v>44027</v>
      </c>
      <c r="D42" s="75">
        <v>3022016</v>
      </c>
      <c r="E42" t="str">
        <f>VLOOKUP(D42,Schools!A:B,2,0)</f>
        <v>Courtland School</v>
      </c>
      <c r="F42" t="str">
        <f>VLOOKUP(D42,Schools!$A:$Z,3,0)</f>
        <v>M</v>
      </c>
      <c r="G42" s="77">
        <v>4549</v>
      </c>
      <c r="H42" s="75" t="s">
        <v>3621</v>
      </c>
      <c r="I42" s="75"/>
      <c r="J42" t="str">
        <f t="shared" si="7"/>
        <v>11294/543965</v>
      </c>
      <c r="K42">
        <f>VLOOKUP(D42,Schools!$A:$Z,9,0)</f>
        <v>400049</v>
      </c>
      <c r="L42" s="75" t="s">
        <v>66</v>
      </c>
      <c r="M42" s="75" t="s">
        <v>22</v>
      </c>
      <c r="N42" s="75" t="s">
        <v>22</v>
      </c>
      <c r="O42" s="78" t="str">
        <f>VLOOKUP(D42,Schools!A:D,4,0)</f>
        <v>Primary</v>
      </c>
      <c r="P42" s="78">
        <f t="shared" si="8"/>
        <v>11294</v>
      </c>
      <c r="Q42" s="78">
        <f t="shared" si="9"/>
        <v>543965</v>
      </c>
      <c r="R42" s="79">
        <v>7847.2</v>
      </c>
      <c r="S42" s="79">
        <v>-7847.2</v>
      </c>
      <c r="T42" s="79">
        <v>1384.8</v>
      </c>
      <c r="U42" s="79">
        <v>0</v>
      </c>
      <c r="V42" s="79">
        <v>0</v>
      </c>
      <c r="W42" s="79">
        <v>168.56</v>
      </c>
      <c r="X42" s="79">
        <v>168.56</v>
      </c>
      <c r="Y42" s="79">
        <v>168.56</v>
      </c>
      <c r="Z42" s="79">
        <f t="shared" si="10"/>
        <v>1890.4799999999998</v>
      </c>
      <c r="AA42" s="79"/>
      <c r="AB42" s="79">
        <f t="shared" si="11"/>
        <v>2658.5200000000004</v>
      </c>
      <c r="AC42" s="79">
        <f t="shared" si="12"/>
        <v>0</v>
      </c>
      <c r="AD42" s="79"/>
      <c r="AE42" s="79"/>
      <c r="AF42" s="79"/>
      <c r="AG42" s="79"/>
      <c r="AH42" s="79"/>
      <c r="AI42" s="79"/>
      <c r="AJ42" s="79"/>
      <c r="AK42" s="79"/>
      <c r="AL42" s="52">
        <f t="shared" si="13"/>
        <v>0</v>
      </c>
      <c r="AM42" s="52">
        <f t="shared" si="14"/>
        <v>0</v>
      </c>
      <c r="AN42" s="79" t="e">
        <f>SUMIFS(#REF!,#REF!,$D42,#REF!,$M42)</f>
        <v>#REF!</v>
      </c>
      <c r="AP42" s="350">
        <f>VLOOKUP(E42,Schools!$B$8:$F$143,5,FALSE)</f>
        <v>3022016</v>
      </c>
      <c r="AR42" s="350">
        <f t="shared" si="15"/>
        <v>0</v>
      </c>
      <c r="AS42"/>
      <c r="AT42"/>
      <c r="AU42"/>
      <c r="AV42"/>
      <c r="AW42"/>
      <c r="AX42"/>
      <c r="AY42"/>
      <c r="AZ42"/>
      <c r="BA42"/>
      <c r="BB42"/>
      <c r="BC42"/>
    </row>
    <row r="43" spans="1:55" x14ac:dyDescent="0.25">
      <c r="A43" t="str">
        <f t="shared" si="16"/>
        <v>TPG</v>
      </c>
      <c r="B43" s="75" t="s">
        <v>3620</v>
      </c>
      <c r="C43" s="76">
        <v>44027</v>
      </c>
      <c r="D43" s="75">
        <v>3022017</v>
      </c>
      <c r="E43" t="str">
        <f>VLOOKUP(D43,Schools!A:B,2,0)</f>
        <v>Cromer Road Primary School</v>
      </c>
      <c r="F43" t="str">
        <f>VLOOKUP(D43,Schools!$A:$Z,3,0)</f>
        <v>M</v>
      </c>
      <c r="G43" s="77">
        <v>8883</v>
      </c>
      <c r="H43" s="75" t="s">
        <v>3621</v>
      </c>
      <c r="I43" s="75"/>
      <c r="J43" t="str">
        <f t="shared" si="7"/>
        <v>11294/543965</v>
      </c>
      <c r="K43">
        <f>VLOOKUP(D43,Schools!$A:$Z,9,0)</f>
        <v>400080</v>
      </c>
      <c r="L43" s="75" t="s">
        <v>66</v>
      </c>
      <c r="M43" s="75" t="s">
        <v>22</v>
      </c>
      <c r="N43" s="75" t="s">
        <v>22</v>
      </c>
      <c r="O43" s="78" t="str">
        <f>VLOOKUP(D43,Schools!A:D,4,0)</f>
        <v>Primary</v>
      </c>
      <c r="P43" s="78">
        <f t="shared" si="8"/>
        <v>11294</v>
      </c>
      <c r="Q43" s="78">
        <f t="shared" si="9"/>
        <v>543965</v>
      </c>
      <c r="R43" s="79">
        <v>15543.1</v>
      </c>
      <c r="S43" s="79">
        <v>-15543.1</v>
      </c>
      <c r="T43" s="79">
        <v>2742.9</v>
      </c>
      <c r="U43" s="79">
        <v>0</v>
      </c>
      <c r="V43" s="79">
        <v>0</v>
      </c>
      <c r="W43" s="79">
        <v>303.32</v>
      </c>
      <c r="X43" s="79">
        <v>303.32</v>
      </c>
      <c r="Y43" s="79">
        <v>303.32</v>
      </c>
      <c r="Z43" s="79">
        <f t="shared" si="10"/>
        <v>3652.8600000000006</v>
      </c>
      <c r="AA43" s="79"/>
      <c r="AB43" s="79">
        <f t="shared" si="11"/>
        <v>5230.1399999999994</v>
      </c>
      <c r="AC43" s="79">
        <f t="shared" si="12"/>
        <v>0</v>
      </c>
      <c r="AD43" s="79"/>
      <c r="AE43" s="79"/>
      <c r="AF43" s="79"/>
      <c r="AG43" s="79"/>
      <c r="AH43" s="79"/>
      <c r="AI43" s="79"/>
      <c r="AJ43" s="79"/>
      <c r="AK43" s="79"/>
      <c r="AL43" s="52">
        <f t="shared" si="13"/>
        <v>0</v>
      </c>
      <c r="AM43" s="52">
        <f t="shared" si="14"/>
        <v>0</v>
      </c>
      <c r="AN43" s="79" t="e">
        <f>SUMIFS(#REF!,#REF!,$D43,#REF!,$M43)</f>
        <v>#REF!</v>
      </c>
      <c r="AP43" s="350">
        <f>VLOOKUP(E43,Schools!$B$8:$F$143,5,FALSE)</f>
        <v>3022017</v>
      </c>
      <c r="AR43" s="350">
        <f t="shared" si="15"/>
        <v>0</v>
      </c>
      <c r="AS43"/>
      <c r="AT43"/>
      <c r="AU43"/>
      <c r="AV43"/>
      <c r="AW43"/>
      <c r="AX43"/>
      <c r="AY43"/>
      <c r="AZ43"/>
      <c r="BA43"/>
      <c r="BB43"/>
      <c r="BC43"/>
    </row>
    <row r="44" spans="1:55" x14ac:dyDescent="0.25">
      <c r="A44" t="str">
        <f t="shared" si="16"/>
        <v>TPG</v>
      </c>
      <c r="B44" s="75" t="s">
        <v>3620</v>
      </c>
      <c r="C44" s="76">
        <v>44027</v>
      </c>
      <c r="D44" s="75">
        <v>3022073</v>
      </c>
      <c r="E44" t="str">
        <f>VLOOKUP(D44,Schools!A:B,2,0)</f>
        <v>Danegrove JMI School</v>
      </c>
      <c r="F44" t="str">
        <f>VLOOKUP(D44,Schools!$A:$Z,3,0)</f>
        <v>M</v>
      </c>
      <c r="G44" s="77">
        <v>13604</v>
      </c>
      <c r="H44" s="75" t="s">
        <v>3621</v>
      </c>
      <c r="I44" s="75"/>
      <c r="J44" t="str">
        <f t="shared" si="7"/>
        <v>11294/543965</v>
      </c>
      <c r="K44">
        <f>VLOOKUP(D44,Schools!$A:$Z,9,0)</f>
        <v>400105</v>
      </c>
      <c r="L44" s="75" t="s">
        <v>66</v>
      </c>
      <c r="M44" s="75" t="s">
        <v>22</v>
      </c>
      <c r="N44" s="75" t="s">
        <v>22</v>
      </c>
      <c r="O44" s="78" t="str">
        <f>VLOOKUP(D44,Schools!A:D,4,0)</f>
        <v>Primary</v>
      </c>
      <c r="P44" s="78">
        <f t="shared" si="8"/>
        <v>11294</v>
      </c>
      <c r="Q44" s="78">
        <f t="shared" si="9"/>
        <v>543965</v>
      </c>
      <c r="R44" s="79">
        <v>0</v>
      </c>
      <c r="S44" s="79">
        <v>0</v>
      </c>
      <c r="T44" s="79">
        <v>0</v>
      </c>
      <c r="U44" s="79">
        <v>4260.62</v>
      </c>
      <c r="V44" s="79">
        <v>2130.31</v>
      </c>
      <c r="W44" s="79">
        <v>2625.87</v>
      </c>
      <c r="X44" s="79">
        <v>2625.87</v>
      </c>
      <c r="Y44" s="79">
        <v>2625.87</v>
      </c>
      <c r="Z44" s="79">
        <f t="shared" si="10"/>
        <v>14268.539999999997</v>
      </c>
      <c r="AA44" s="79"/>
      <c r="AB44" s="79">
        <f t="shared" si="11"/>
        <v>-664.53999999999724</v>
      </c>
      <c r="AC44" s="79">
        <f t="shared" si="12"/>
        <v>0</v>
      </c>
      <c r="AD44" s="79"/>
      <c r="AE44" s="79"/>
      <c r="AF44" s="79"/>
      <c r="AG44" s="79"/>
      <c r="AH44" s="79"/>
      <c r="AI44" s="79"/>
      <c r="AJ44" s="79"/>
      <c r="AK44" s="79"/>
      <c r="AL44" s="52">
        <f t="shared" si="13"/>
        <v>0</v>
      </c>
      <c r="AM44" s="52">
        <f t="shared" si="14"/>
        <v>0</v>
      </c>
      <c r="AN44" s="79" t="e">
        <f>SUMIFS(#REF!,#REF!,$D44,#REF!,$M44)</f>
        <v>#REF!</v>
      </c>
      <c r="AP44" s="350">
        <f>VLOOKUP(E44,Schools!$B$8:$F$143,5,FALSE)</f>
        <v>3022073</v>
      </c>
      <c r="AR44" s="350">
        <f t="shared" si="15"/>
        <v>0</v>
      </c>
      <c r="AS44"/>
      <c r="AT44"/>
      <c r="AU44"/>
      <c r="AV44"/>
      <c r="AW44"/>
      <c r="AX44"/>
      <c r="AY44"/>
      <c r="AZ44"/>
      <c r="BA44"/>
      <c r="BB44"/>
      <c r="BC44"/>
    </row>
    <row r="45" spans="1:55" x14ac:dyDescent="0.25">
      <c r="A45" t="str">
        <f t="shared" si="16"/>
        <v>TPG</v>
      </c>
      <c r="B45" s="75" t="s">
        <v>3620</v>
      </c>
      <c r="C45" s="76">
        <v>44027</v>
      </c>
      <c r="D45" s="75">
        <v>3022019</v>
      </c>
      <c r="E45" t="str">
        <f>VLOOKUP(D45,Schools!A:B,2,0)</f>
        <v>Deansbrook Infant School</v>
      </c>
      <c r="F45" t="str">
        <f>VLOOKUP(D45,Schools!$A:$Z,3,0)</f>
        <v>M</v>
      </c>
      <c r="G45" s="77">
        <v>6080</v>
      </c>
      <c r="H45" s="75" t="s">
        <v>3621</v>
      </c>
      <c r="I45" s="75"/>
      <c r="J45" t="str">
        <f t="shared" si="7"/>
        <v>11294/543965</v>
      </c>
      <c r="K45">
        <f>VLOOKUP(D45,Schools!$A:$Z,9,0)</f>
        <v>400036</v>
      </c>
      <c r="L45" s="75" t="s">
        <v>66</v>
      </c>
      <c r="M45" s="75" t="s">
        <v>22</v>
      </c>
      <c r="N45" s="75" t="s">
        <v>22</v>
      </c>
      <c r="O45" s="78" t="str">
        <f>VLOOKUP(D45,Schools!A:D,4,0)</f>
        <v>Primary</v>
      </c>
      <c r="P45" s="78">
        <f t="shared" si="8"/>
        <v>11294</v>
      </c>
      <c r="Q45" s="78">
        <f t="shared" si="9"/>
        <v>543965</v>
      </c>
      <c r="R45" s="79">
        <v>11225.95</v>
      </c>
      <c r="S45" s="79">
        <v>-11225.95</v>
      </c>
      <c r="T45" s="79">
        <v>1981.05</v>
      </c>
      <c r="U45" s="79">
        <v>0</v>
      </c>
      <c r="V45" s="79">
        <v>0</v>
      </c>
      <c r="W45" s="79">
        <v>138.5</v>
      </c>
      <c r="X45" s="79">
        <v>138.5</v>
      </c>
      <c r="Y45" s="79">
        <v>138.5</v>
      </c>
      <c r="Z45" s="79">
        <f t="shared" si="10"/>
        <v>2396.5500000000002</v>
      </c>
      <c r="AA45" s="79"/>
      <c r="AB45" s="79">
        <f t="shared" si="11"/>
        <v>3683.45</v>
      </c>
      <c r="AC45" s="79">
        <f t="shared" si="12"/>
        <v>0</v>
      </c>
      <c r="AD45" s="79"/>
      <c r="AE45" s="79"/>
      <c r="AF45" s="79"/>
      <c r="AG45" s="79"/>
      <c r="AH45" s="79"/>
      <c r="AI45" s="79"/>
      <c r="AJ45" s="79"/>
      <c r="AK45" s="79"/>
      <c r="AL45" s="52">
        <f t="shared" si="13"/>
        <v>0</v>
      </c>
      <c r="AM45" s="52">
        <f t="shared" si="14"/>
        <v>0</v>
      </c>
      <c r="AN45" s="79" t="e">
        <f>SUMIFS(#REF!,#REF!,$D45,#REF!,$M45)</f>
        <v>#REF!</v>
      </c>
      <c r="AP45" s="350">
        <f>VLOOKUP(E45,Schools!$B$8:$F$143,5,FALSE)</f>
        <v>3022019</v>
      </c>
      <c r="AR45" s="350">
        <f t="shared" si="15"/>
        <v>0</v>
      </c>
      <c r="AS45"/>
      <c r="AT45"/>
      <c r="AU45"/>
      <c r="AV45"/>
      <c r="AW45"/>
      <c r="AX45"/>
      <c r="AY45"/>
      <c r="AZ45"/>
      <c r="BA45"/>
      <c r="BB45"/>
      <c r="BC45"/>
    </row>
    <row r="46" spans="1:55" x14ac:dyDescent="0.25">
      <c r="A46" t="str">
        <f t="shared" si="16"/>
        <v>TPG</v>
      </c>
      <c r="B46" s="75" t="s">
        <v>3620</v>
      </c>
      <c r="C46" s="76">
        <v>44027</v>
      </c>
      <c r="D46" s="75">
        <v>3022021</v>
      </c>
      <c r="E46" t="str">
        <f>VLOOKUP(D46,Schools!A:B,2,0)</f>
        <v>Dollis Primary School</v>
      </c>
      <c r="F46" t="str">
        <f>VLOOKUP(D46,Schools!$A:$Z,3,0)</f>
        <v>M</v>
      </c>
      <c r="G46" s="77">
        <v>11836</v>
      </c>
      <c r="H46" s="75" t="s">
        <v>3621</v>
      </c>
      <c r="I46" s="75"/>
      <c r="J46" t="str">
        <f t="shared" si="7"/>
        <v>11294/543965</v>
      </c>
      <c r="K46">
        <f>VLOOKUP(D46,Schools!$A:$Z,9,0)</f>
        <v>400042</v>
      </c>
      <c r="L46" s="75" t="s">
        <v>66</v>
      </c>
      <c r="M46" s="75" t="s">
        <v>22</v>
      </c>
      <c r="N46" s="75" t="s">
        <v>22</v>
      </c>
      <c r="O46" s="78" t="str">
        <f>VLOOKUP(D46,Schools!A:D,4,0)</f>
        <v>Primary</v>
      </c>
      <c r="P46" s="78">
        <f t="shared" si="8"/>
        <v>11294</v>
      </c>
      <c r="Q46" s="78">
        <f t="shared" si="9"/>
        <v>543965</v>
      </c>
      <c r="R46" s="79">
        <v>0</v>
      </c>
      <c r="S46" s="79">
        <v>0</v>
      </c>
      <c r="T46" s="79">
        <v>0</v>
      </c>
      <c r="U46" s="79">
        <v>4043.23</v>
      </c>
      <c r="V46" s="79">
        <v>2021.62</v>
      </c>
      <c r="W46" s="79">
        <v>2234.16</v>
      </c>
      <c r="X46" s="79">
        <v>2234.16</v>
      </c>
      <c r="Y46" s="79">
        <v>2234.16</v>
      </c>
      <c r="Z46" s="79">
        <f t="shared" si="10"/>
        <v>12767.33</v>
      </c>
      <c r="AA46" s="79"/>
      <c r="AB46" s="79">
        <f t="shared" si="11"/>
        <v>-931.32999999999993</v>
      </c>
      <c r="AC46" s="79">
        <f t="shared" si="12"/>
        <v>0</v>
      </c>
      <c r="AD46" s="79"/>
      <c r="AE46" s="79"/>
      <c r="AF46" s="79"/>
      <c r="AG46" s="79"/>
      <c r="AH46" s="79"/>
      <c r="AI46" s="79"/>
      <c r="AJ46" s="79"/>
      <c r="AK46" s="79"/>
      <c r="AL46" s="52">
        <f t="shared" si="13"/>
        <v>0</v>
      </c>
      <c r="AM46" s="52">
        <f t="shared" si="14"/>
        <v>0</v>
      </c>
      <c r="AN46" s="79" t="e">
        <f>SUMIFS(#REF!,#REF!,$D46,#REF!,$M46)</f>
        <v>#REF!</v>
      </c>
      <c r="AP46" s="350">
        <f>VLOOKUP(E46,Schools!$B$8:$F$143,5,FALSE)</f>
        <v>3022021</v>
      </c>
      <c r="AR46" s="350">
        <f t="shared" si="15"/>
        <v>0</v>
      </c>
      <c r="AS46"/>
      <c r="AT46"/>
      <c r="AU46"/>
      <c r="AV46"/>
      <c r="AW46"/>
      <c r="AX46"/>
      <c r="AY46"/>
      <c r="AZ46"/>
      <c r="BA46"/>
      <c r="BB46"/>
      <c r="BC46"/>
    </row>
    <row r="47" spans="1:55" x14ac:dyDescent="0.25">
      <c r="A47" t="str">
        <f t="shared" si="16"/>
        <v>TPG</v>
      </c>
      <c r="B47" s="75" t="s">
        <v>3620</v>
      </c>
      <c r="C47" s="76">
        <v>44027</v>
      </c>
      <c r="D47" s="75">
        <v>3022023</v>
      </c>
      <c r="E47" t="str">
        <f>VLOOKUP(D47,Schools!A:B,2,0)</f>
        <v>Edgware Primary School</v>
      </c>
      <c r="F47" t="str">
        <f>VLOOKUP(D47,Schools!$A:$Z,3,0)</f>
        <v>M</v>
      </c>
      <c r="G47" s="77">
        <v>12375</v>
      </c>
      <c r="H47" s="75" t="s">
        <v>3621</v>
      </c>
      <c r="I47" s="75"/>
      <c r="J47" t="str">
        <f t="shared" si="7"/>
        <v>11294/543965</v>
      </c>
      <c r="K47">
        <f>VLOOKUP(D47,Schools!$A:$Z,9,0)</f>
        <v>400159</v>
      </c>
      <c r="L47" s="75" t="s">
        <v>66</v>
      </c>
      <c r="M47" s="75" t="s">
        <v>22</v>
      </c>
      <c r="N47" s="75" t="s">
        <v>22</v>
      </c>
      <c r="O47" s="78" t="str">
        <f>VLOOKUP(D47,Schools!A:D,4,0)</f>
        <v>Primary</v>
      </c>
      <c r="P47" s="78">
        <f t="shared" si="8"/>
        <v>11294</v>
      </c>
      <c r="Q47" s="78">
        <f t="shared" si="9"/>
        <v>543965</v>
      </c>
      <c r="R47" s="79">
        <v>0</v>
      </c>
      <c r="S47" s="79">
        <v>0</v>
      </c>
      <c r="T47" s="79">
        <v>0</v>
      </c>
      <c r="U47" s="79">
        <v>4328.62</v>
      </c>
      <c r="V47" s="79">
        <v>2164.31</v>
      </c>
      <c r="W47" s="79">
        <v>2320.71</v>
      </c>
      <c r="X47" s="79">
        <v>2320.71</v>
      </c>
      <c r="Y47" s="79">
        <v>2320.71</v>
      </c>
      <c r="Z47" s="79">
        <f t="shared" si="10"/>
        <v>13455.059999999998</v>
      </c>
      <c r="AA47" s="79"/>
      <c r="AB47" s="79">
        <f t="shared" si="11"/>
        <v>-1080.0599999999977</v>
      </c>
      <c r="AC47" s="79">
        <f t="shared" si="12"/>
        <v>0</v>
      </c>
      <c r="AD47" s="79"/>
      <c r="AE47" s="79"/>
      <c r="AF47" s="79"/>
      <c r="AG47" s="79"/>
      <c r="AH47" s="79"/>
      <c r="AI47" s="79"/>
      <c r="AJ47" s="79"/>
      <c r="AK47" s="79"/>
      <c r="AL47" s="52">
        <f t="shared" si="13"/>
        <v>0</v>
      </c>
      <c r="AM47" s="52">
        <f t="shared" si="14"/>
        <v>0</v>
      </c>
      <c r="AN47" s="79" t="e">
        <f>SUMIFS(#REF!,#REF!,$D47,#REF!,$M47)</f>
        <v>#REF!</v>
      </c>
      <c r="AP47" s="350">
        <f>VLOOKUP(E47,Schools!$B$8:$F$143,5,FALSE)</f>
        <v>3022023</v>
      </c>
      <c r="AR47" s="350">
        <f t="shared" si="15"/>
        <v>0</v>
      </c>
      <c r="AS47"/>
      <c r="AT47"/>
      <c r="AU47"/>
      <c r="AV47"/>
      <c r="AW47"/>
      <c r="AX47"/>
      <c r="AY47"/>
      <c r="AZ47"/>
      <c r="BA47"/>
      <c r="BB47"/>
      <c r="BC47"/>
    </row>
    <row r="48" spans="1:55" x14ac:dyDescent="0.25">
      <c r="A48" t="str">
        <f t="shared" si="16"/>
        <v>TPG</v>
      </c>
      <c r="B48" s="75" t="s">
        <v>3620</v>
      </c>
      <c r="C48" s="76">
        <v>44027</v>
      </c>
      <c r="D48" s="75">
        <v>3022024</v>
      </c>
      <c r="E48" t="str">
        <f>VLOOKUP(D48,Schools!A:B,2,0)</f>
        <v>Fairway Primary School</v>
      </c>
      <c r="F48" t="str">
        <f>VLOOKUP(D48,Schools!$A:$Z,3,0)</f>
        <v>M</v>
      </c>
      <c r="G48" s="77">
        <v>6328</v>
      </c>
      <c r="H48" s="75" t="s">
        <v>3621</v>
      </c>
      <c r="I48" s="75"/>
      <c r="J48" t="str">
        <f t="shared" si="7"/>
        <v>11294/543965</v>
      </c>
      <c r="K48">
        <f>VLOOKUP(D48,Schools!$A:$Z,9,0)</f>
        <v>400047</v>
      </c>
      <c r="L48" s="75" t="s">
        <v>66</v>
      </c>
      <c r="M48" s="75" t="s">
        <v>22</v>
      </c>
      <c r="N48" s="75" t="s">
        <v>22</v>
      </c>
      <c r="O48" s="78" t="str">
        <f>VLOOKUP(D48,Schools!A:D,4,0)</f>
        <v>Primary</v>
      </c>
      <c r="P48" s="78">
        <f t="shared" si="8"/>
        <v>11294</v>
      </c>
      <c r="Q48" s="78">
        <f t="shared" si="9"/>
        <v>543965</v>
      </c>
      <c r="R48" s="79">
        <v>12013.9</v>
      </c>
      <c r="S48" s="79">
        <v>-12013.9</v>
      </c>
      <c r="T48" s="79">
        <v>2120.1</v>
      </c>
      <c r="U48" s="79">
        <v>0</v>
      </c>
      <c r="V48" s="79">
        <v>0</v>
      </c>
      <c r="W48" s="79">
        <v>105.32</v>
      </c>
      <c r="X48" s="79">
        <v>105.32</v>
      </c>
      <c r="Y48" s="79">
        <v>105.32</v>
      </c>
      <c r="Z48" s="79">
        <f t="shared" si="10"/>
        <v>2436.0600000000004</v>
      </c>
      <c r="AA48" s="79"/>
      <c r="AB48" s="79">
        <f t="shared" si="11"/>
        <v>3891.9399999999996</v>
      </c>
      <c r="AC48" s="79">
        <f t="shared" si="12"/>
        <v>0</v>
      </c>
      <c r="AD48" s="79"/>
      <c r="AE48" s="79"/>
      <c r="AF48" s="79"/>
      <c r="AG48" s="79"/>
      <c r="AH48" s="79"/>
      <c r="AI48" s="79"/>
      <c r="AJ48" s="79"/>
      <c r="AK48" s="79"/>
      <c r="AL48" s="52">
        <f t="shared" si="13"/>
        <v>0</v>
      </c>
      <c r="AM48" s="52">
        <f t="shared" si="14"/>
        <v>0</v>
      </c>
      <c r="AN48" s="79" t="e">
        <f>SUMIFS(#REF!,#REF!,$D48,#REF!,$M48)</f>
        <v>#REF!</v>
      </c>
      <c r="AP48" s="350">
        <f>VLOOKUP(E48,Schools!$B$8:$F$143,5,FALSE)</f>
        <v>3022024</v>
      </c>
      <c r="AR48" s="350">
        <f t="shared" si="15"/>
        <v>0</v>
      </c>
      <c r="AS48"/>
      <c r="AT48"/>
      <c r="AU48"/>
      <c r="AV48"/>
      <c r="AW48"/>
      <c r="AX48"/>
      <c r="AY48"/>
      <c r="AZ48"/>
      <c r="BA48"/>
      <c r="BB48"/>
      <c r="BC48"/>
    </row>
    <row r="49" spans="1:55" x14ac:dyDescent="0.25">
      <c r="A49" t="str">
        <f t="shared" si="16"/>
        <v>TPG</v>
      </c>
      <c r="B49" s="75" t="s">
        <v>3620</v>
      </c>
      <c r="C49" s="76">
        <v>44027</v>
      </c>
      <c r="D49" s="75">
        <v>3022025</v>
      </c>
      <c r="E49" t="str">
        <f>VLOOKUP(D49,Schools!A:B,2,0)</f>
        <v>Foulds</v>
      </c>
      <c r="F49" t="str">
        <f>VLOOKUP(D49,Schools!$A:$Z,3,0)</f>
        <v>M</v>
      </c>
      <c r="G49" s="77">
        <v>6770</v>
      </c>
      <c r="H49" s="75" t="s">
        <v>3621</v>
      </c>
      <c r="I49" s="75"/>
      <c r="J49" t="str">
        <f t="shared" si="7"/>
        <v>11294/543965</v>
      </c>
      <c r="K49">
        <f>VLOOKUP(D49,Schools!$A:$Z,9,0)</f>
        <v>400001</v>
      </c>
      <c r="L49" s="75" t="s">
        <v>66</v>
      </c>
      <c r="M49" s="75" t="s">
        <v>22</v>
      </c>
      <c r="N49" s="75" t="s">
        <v>22</v>
      </c>
      <c r="O49" s="78" t="str">
        <f>VLOOKUP(D49,Schools!A:D,4,0)</f>
        <v>Primary</v>
      </c>
      <c r="P49" s="78">
        <f t="shared" si="8"/>
        <v>11294</v>
      </c>
      <c r="Q49" s="78">
        <f t="shared" si="9"/>
        <v>543965</v>
      </c>
      <c r="R49" s="79">
        <v>11863.45</v>
      </c>
      <c r="S49" s="79">
        <v>-11863.45</v>
      </c>
      <c r="T49" s="79">
        <v>0</v>
      </c>
      <c r="U49" s="79">
        <v>322.08</v>
      </c>
      <c r="V49" s="79">
        <v>161.04</v>
      </c>
      <c r="W49" s="79">
        <v>390.14</v>
      </c>
      <c r="X49" s="79">
        <v>390.14</v>
      </c>
      <c r="Y49" s="79">
        <v>390.14</v>
      </c>
      <c r="Z49" s="79">
        <f t="shared" si="10"/>
        <v>1653.54</v>
      </c>
      <c r="AA49" s="79"/>
      <c r="AB49" s="79">
        <f t="shared" si="11"/>
        <v>5116.46</v>
      </c>
      <c r="AC49" s="79">
        <f t="shared" si="12"/>
        <v>0</v>
      </c>
      <c r="AD49" s="79"/>
      <c r="AE49" s="79"/>
      <c r="AF49" s="79"/>
      <c r="AG49" s="79"/>
      <c r="AH49" s="79"/>
      <c r="AI49" s="79"/>
      <c r="AJ49" s="79"/>
      <c r="AK49" s="79"/>
      <c r="AL49" s="52">
        <f t="shared" si="13"/>
        <v>0</v>
      </c>
      <c r="AM49" s="52">
        <f t="shared" si="14"/>
        <v>0</v>
      </c>
      <c r="AN49" s="79" t="e">
        <f>SUMIFS(#REF!,#REF!,$D49,#REF!,$M49)</f>
        <v>#REF!</v>
      </c>
      <c r="AP49" s="350">
        <f>VLOOKUP(E49,Schools!$B$8:$F$143,5,FALSE)</f>
        <v>3022025</v>
      </c>
      <c r="AR49" s="350">
        <f t="shared" si="15"/>
        <v>0</v>
      </c>
      <c r="AS49"/>
      <c r="AT49"/>
      <c r="AU49"/>
      <c r="AV49"/>
      <c r="AW49"/>
      <c r="AX49"/>
      <c r="AY49"/>
      <c r="AZ49"/>
      <c r="BA49"/>
      <c r="BB49"/>
      <c r="BC49"/>
    </row>
    <row r="50" spans="1:55" x14ac:dyDescent="0.25">
      <c r="A50" t="str">
        <f t="shared" si="16"/>
        <v>TPG</v>
      </c>
      <c r="B50" s="75" t="s">
        <v>3620</v>
      </c>
      <c r="C50" s="76">
        <v>44027</v>
      </c>
      <c r="D50" s="75">
        <v>3022026</v>
      </c>
      <c r="E50" t="str">
        <f>VLOOKUP(D50,Schools!A:B,2,0)</f>
        <v>Frith Manor School</v>
      </c>
      <c r="F50" t="str">
        <f>VLOOKUP(D50,Schools!$A:$Z,3,0)</f>
        <v>M</v>
      </c>
      <c r="G50" s="77">
        <v>12828</v>
      </c>
      <c r="H50" s="75" t="s">
        <v>3621</v>
      </c>
      <c r="I50" s="75"/>
      <c r="J50" t="str">
        <f t="shared" si="7"/>
        <v>11294/543965</v>
      </c>
      <c r="K50">
        <f>VLOOKUP(D50,Schools!$A:$Z,9,0)</f>
        <v>400082</v>
      </c>
      <c r="L50" s="75" t="s">
        <v>66</v>
      </c>
      <c r="M50" s="75" t="s">
        <v>22</v>
      </c>
      <c r="N50" s="75" t="s">
        <v>22</v>
      </c>
      <c r="O50" s="78" t="str">
        <f>VLOOKUP(D50,Schools!A:D,4,0)</f>
        <v>Primary</v>
      </c>
      <c r="P50" s="78">
        <f t="shared" si="8"/>
        <v>11294</v>
      </c>
      <c r="Q50" s="78">
        <f t="shared" si="9"/>
        <v>543965</v>
      </c>
      <c r="R50" s="79">
        <v>22751.1</v>
      </c>
      <c r="S50" s="79">
        <v>-22751.1</v>
      </c>
      <c r="T50" s="79">
        <v>4014.9</v>
      </c>
      <c r="U50" s="79">
        <v>0</v>
      </c>
      <c r="V50" s="79">
        <v>0</v>
      </c>
      <c r="W50" s="79">
        <v>402.12</v>
      </c>
      <c r="X50" s="79">
        <v>402.12</v>
      </c>
      <c r="Y50" s="79">
        <v>402.12</v>
      </c>
      <c r="Z50" s="79">
        <f t="shared" si="10"/>
        <v>5221.26</v>
      </c>
      <c r="AA50" s="79"/>
      <c r="AB50" s="79">
        <f t="shared" si="11"/>
        <v>7606.74</v>
      </c>
      <c r="AC50" s="79">
        <f t="shared" si="12"/>
        <v>0</v>
      </c>
      <c r="AD50" s="79"/>
      <c r="AE50" s="79"/>
      <c r="AF50" s="79"/>
      <c r="AG50" s="79"/>
      <c r="AH50" s="79"/>
      <c r="AI50" s="79"/>
      <c r="AJ50" s="79"/>
      <c r="AK50" s="79"/>
      <c r="AL50" s="52">
        <f t="shared" si="13"/>
        <v>0</v>
      </c>
      <c r="AM50" s="52">
        <f t="shared" si="14"/>
        <v>0</v>
      </c>
      <c r="AN50" s="79" t="e">
        <f>SUMIFS(#REF!,#REF!,$D50,#REF!,$M50)</f>
        <v>#REF!</v>
      </c>
      <c r="AP50" s="350">
        <f>VLOOKUP(E50,Schools!$B$8:$F$143,5,FALSE)</f>
        <v>3022026</v>
      </c>
      <c r="AR50" s="350">
        <f t="shared" si="15"/>
        <v>0</v>
      </c>
      <c r="AS50"/>
      <c r="AT50"/>
      <c r="AU50"/>
      <c r="AV50"/>
      <c r="AW50"/>
      <c r="AX50"/>
      <c r="AY50"/>
      <c r="AZ50"/>
      <c r="BA50"/>
      <c r="BB50"/>
      <c r="BC50"/>
    </row>
    <row r="51" spans="1:55" x14ac:dyDescent="0.25">
      <c r="A51" t="str">
        <f t="shared" si="16"/>
        <v>TPG</v>
      </c>
      <c r="B51" s="75" t="s">
        <v>3620</v>
      </c>
      <c r="C51" s="76">
        <v>44027</v>
      </c>
      <c r="D51" s="75">
        <v>3022028</v>
      </c>
      <c r="E51" t="str">
        <f>VLOOKUP(D51,Schools!A:B,2,0)</f>
        <v>Garden Suburb Infant School</v>
      </c>
      <c r="F51" t="str">
        <f>VLOOKUP(D51,Schools!$A:$Z,3,0)</f>
        <v>M</v>
      </c>
      <c r="G51" s="77">
        <v>5261</v>
      </c>
      <c r="H51" s="75" t="s">
        <v>3621</v>
      </c>
      <c r="I51" s="75"/>
      <c r="J51" t="str">
        <f t="shared" si="7"/>
        <v>11294/543965</v>
      </c>
      <c r="K51">
        <f>VLOOKUP(D51,Schools!$A:$Z,9,0)</f>
        <v>400067</v>
      </c>
      <c r="L51" s="75" t="s">
        <v>66</v>
      </c>
      <c r="M51" s="75" t="s">
        <v>22</v>
      </c>
      <c r="N51" s="75" t="s">
        <v>22</v>
      </c>
      <c r="O51" s="78" t="str">
        <f>VLOOKUP(D51,Schools!A:D,4,0)</f>
        <v>Primary</v>
      </c>
      <c r="P51" s="78">
        <f t="shared" si="8"/>
        <v>11294</v>
      </c>
      <c r="Q51" s="78">
        <f t="shared" si="9"/>
        <v>543965</v>
      </c>
      <c r="R51" s="79">
        <v>9573.5499999999993</v>
      </c>
      <c r="S51" s="79">
        <v>-9573.5499999999993</v>
      </c>
      <c r="T51" s="79">
        <v>1689.45</v>
      </c>
      <c r="U51" s="79">
        <v>0</v>
      </c>
      <c r="V51" s="79">
        <v>0</v>
      </c>
      <c r="W51" s="79">
        <v>136.34</v>
      </c>
      <c r="X51" s="79">
        <v>136.34</v>
      </c>
      <c r="Y51" s="79">
        <v>136.34</v>
      </c>
      <c r="Z51" s="79">
        <f t="shared" si="10"/>
        <v>2098.4699999999998</v>
      </c>
      <c r="AA51" s="79"/>
      <c r="AB51" s="79">
        <f t="shared" si="11"/>
        <v>3162.53</v>
      </c>
      <c r="AC51" s="79">
        <f t="shared" si="12"/>
        <v>0</v>
      </c>
      <c r="AD51" s="79"/>
      <c r="AE51" s="79"/>
      <c r="AF51" s="79"/>
      <c r="AG51" s="79"/>
      <c r="AH51" s="79"/>
      <c r="AI51" s="79"/>
      <c r="AJ51" s="79"/>
      <c r="AK51" s="79"/>
      <c r="AL51" s="52">
        <f t="shared" si="13"/>
        <v>0</v>
      </c>
      <c r="AM51" s="52">
        <f t="shared" si="14"/>
        <v>0</v>
      </c>
      <c r="AN51" s="79" t="e">
        <f>SUMIFS(#REF!,#REF!,$D51,#REF!,$M51)</f>
        <v>#REF!</v>
      </c>
      <c r="AP51" s="350">
        <f>VLOOKUP(E51,Schools!$B$8:$F$143,5,FALSE)</f>
        <v>3022028</v>
      </c>
      <c r="AR51" s="350">
        <f t="shared" si="15"/>
        <v>0</v>
      </c>
      <c r="AS51"/>
      <c r="AT51"/>
      <c r="AU51"/>
      <c r="AV51"/>
      <c r="AW51"/>
      <c r="AX51"/>
      <c r="AY51"/>
      <c r="AZ51"/>
      <c r="BA51"/>
      <c r="BB51"/>
      <c r="BC51"/>
    </row>
    <row r="52" spans="1:55" x14ac:dyDescent="0.25">
      <c r="A52" t="str">
        <f t="shared" si="16"/>
        <v>TPG</v>
      </c>
      <c r="B52" s="75" t="s">
        <v>3620</v>
      </c>
      <c r="C52" s="76">
        <v>44027</v>
      </c>
      <c r="D52" s="75">
        <v>3022027</v>
      </c>
      <c r="E52" t="str">
        <f>VLOOKUP(D52,Schools!A:B,2,0)</f>
        <v>Garden Suburb Junior</v>
      </c>
      <c r="F52" t="str">
        <f>VLOOKUP(D52,Schools!$A:$Z,3,0)</f>
        <v>M</v>
      </c>
      <c r="G52" s="77">
        <v>7503</v>
      </c>
      <c r="H52" s="75" t="s">
        <v>3621</v>
      </c>
      <c r="I52" s="75"/>
      <c r="J52" t="str">
        <f t="shared" si="7"/>
        <v>11294/543965</v>
      </c>
      <c r="K52">
        <f>VLOOKUP(D52,Schools!$A:$Z,9,0)</f>
        <v>400002</v>
      </c>
      <c r="L52" s="75" t="s">
        <v>66</v>
      </c>
      <c r="M52" s="75" t="s">
        <v>22</v>
      </c>
      <c r="N52" s="75" t="s">
        <v>22</v>
      </c>
      <c r="O52" s="78" t="str">
        <f>VLOOKUP(D52,Schools!A:D,4,0)</f>
        <v>Primary</v>
      </c>
      <c r="P52" s="78">
        <f t="shared" si="8"/>
        <v>11294</v>
      </c>
      <c r="Q52" s="78">
        <f t="shared" si="9"/>
        <v>543965</v>
      </c>
      <c r="R52" s="79">
        <v>13328</v>
      </c>
      <c r="S52" s="79">
        <v>-13328</v>
      </c>
      <c r="T52" s="79">
        <v>2352</v>
      </c>
      <c r="U52" s="79">
        <v>0</v>
      </c>
      <c r="V52" s="79">
        <v>0</v>
      </c>
      <c r="W52" s="79">
        <v>232.72</v>
      </c>
      <c r="X52" s="79">
        <v>232.72</v>
      </c>
      <c r="Y52" s="79">
        <v>232.72</v>
      </c>
      <c r="Z52" s="79">
        <f t="shared" si="10"/>
        <v>3050.1599999999994</v>
      </c>
      <c r="AA52" s="79"/>
      <c r="AB52" s="79">
        <f t="shared" si="11"/>
        <v>4452.84</v>
      </c>
      <c r="AC52" s="79">
        <f t="shared" si="12"/>
        <v>0</v>
      </c>
      <c r="AD52" s="79"/>
      <c r="AE52" s="79"/>
      <c r="AF52" s="79"/>
      <c r="AG52" s="79"/>
      <c r="AH52" s="79"/>
      <c r="AI52" s="79"/>
      <c r="AJ52" s="79"/>
      <c r="AK52" s="79"/>
      <c r="AL52" s="52">
        <f t="shared" si="13"/>
        <v>0</v>
      </c>
      <c r="AM52" s="52">
        <f t="shared" si="14"/>
        <v>0</v>
      </c>
      <c r="AN52" s="79" t="e">
        <f>SUMIFS(#REF!,#REF!,$D52,#REF!,$M52)</f>
        <v>#REF!</v>
      </c>
      <c r="AP52" s="350">
        <f>VLOOKUP(E52,Schools!$B$8:$F$143,5,FALSE)</f>
        <v>3022027</v>
      </c>
      <c r="AR52" s="350">
        <f t="shared" si="15"/>
        <v>0</v>
      </c>
      <c r="AS52"/>
      <c r="AT52"/>
      <c r="AU52"/>
      <c r="AV52"/>
      <c r="AW52"/>
      <c r="AX52"/>
      <c r="AY52"/>
      <c r="AZ52"/>
      <c r="BA52"/>
      <c r="BB52"/>
      <c r="BC52"/>
    </row>
    <row r="53" spans="1:55" x14ac:dyDescent="0.25">
      <c r="A53" t="str">
        <f t="shared" si="16"/>
        <v>TPG</v>
      </c>
      <c r="B53" s="75" t="s">
        <v>3620</v>
      </c>
      <c r="C53" s="76">
        <v>44027</v>
      </c>
      <c r="D53" s="75">
        <v>3022029</v>
      </c>
      <c r="E53" t="str">
        <f>VLOOKUP(D53,Schools!A:B,2,0)</f>
        <v>Goldbeaters Primary School</v>
      </c>
      <c r="F53" t="str">
        <f>VLOOKUP(D53,Schools!$A:$Z,3,0)</f>
        <v>M</v>
      </c>
      <c r="G53" s="77">
        <v>10112</v>
      </c>
      <c r="H53" s="75" t="s">
        <v>3621</v>
      </c>
      <c r="I53" s="75"/>
      <c r="J53" t="str">
        <f t="shared" si="7"/>
        <v>11294/543965</v>
      </c>
      <c r="K53">
        <f>VLOOKUP(D53,Schools!$A:$Z,9,0)</f>
        <v>400035</v>
      </c>
      <c r="L53" s="75" t="s">
        <v>66</v>
      </c>
      <c r="M53" s="75" t="s">
        <v>22</v>
      </c>
      <c r="N53" s="75" t="s">
        <v>22</v>
      </c>
      <c r="O53" s="78" t="str">
        <f>VLOOKUP(D53,Schools!A:D,4,0)</f>
        <v>Primary</v>
      </c>
      <c r="P53" s="78">
        <f t="shared" si="8"/>
        <v>11294</v>
      </c>
      <c r="Q53" s="78">
        <f t="shared" si="9"/>
        <v>543965</v>
      </c>
      <c r="R53" s="79">
        <v>17532.95</v>
      </c>
      <c r="S53" s="79">
        <v>-17532.95</v>
      </c>
      <c r="T53" s="79">
        <v>3094.05</v>
      </c>
      <c r="U53" s="79">
        <v>0</v>
      </c>
      <c r="V53" s="79">
        <v>0</v>
      </c>
      <c r="W53" s="79">
        <v>364.18</v>
      </c>
      <c r="X53" s="79">
        <v>364.18</v>
      </c>
      <c r="Y53" s="79">
        <v>364.18</v>
      </c>
      <c r="Z53" s="79">
        <f t="shared" si="10"/>
        <v>4186.59</v>
      </c>
      <c r="AA53" s="79"/>
      <c r="AB53" s="79">
        <f t="shared" si="11"/>
        <v>5925.41</v>
      </c>
      <c r="AC53" s="79">
        <f t="shared" si="12"/>
        <v>0</v>
      </c>
      <c r="AD53" s="79"/>
      <c r="AE53" s="79"/>
      <c r="AF53" s="79"/>
      <c r="AG53" s="79"/>
      <c r="AH53" s="79"/>
      <c r="AI53" s="79"/>
      <c r="AJ53" s="79"/>
      <c r="AK53" s="79"/>
      <c r="AL53" s="52">
        <f t="shared" si="13"/>
        <v>0</v>
      </c>
      <c r="AM53" s="52">
        <f t="shared" si="14"/>
        <v>0</v>
      </c>
      <c r="AN53" s="79" t="e">
        <f>SUMIFS(#REF!,#REF!,$D53,#REF!,$M53)</f>
        <v>#REF!</v>
      </c>
      <c r="AP53" s="350">
        <f>VLOOKUP(E53,Schools!$B$8:$F$143,5,FALSE)</f>
        <v>3022029</v>
      </c>
      <c r="AR53" s="350">
        <f t="shared" si="15"/>
        <v>0</v>
      </c>
      <c r="AS53"/>
      <c r="AT53"/>
      <c r="AU53"/>
      <c r="AV53"/>
      <c r="AW53"/>
      <c r="AX53"/>
      <c r="AY53"/>
      <c r="AZ53"/>
      <c r="BA53"/>
      <c r="BB53"/>
      <c r="BC53"/>
    </row>
    <row r="54" spans="1:55" x14ac:dyDescent="0.25">
      <c r="A54" t="str">
        <f t="shared" si="16"/>
        <v>TPG</v>
      </c>
      <c r="B54" s="75" t="s">
        <v>3620</v>
      </c>
      <c r="C54" s="76">
        <v>44027</v>
      </c>
      <c r="D54" s="75">
        <v>3023516</v>
      </c>
      <c r="E54" t="str">
        <f>VLOOKUP(D54,Schools!A:B,2,0)</f>
        <v>Hasmonean Primary School</v>
      </c>
      <c r="F54" t="str">
        <f>VLOOKUP(D54,Schools!$A:$Z,3,0)</f>
        <v>M</v>
      </c>
      <c r="G54" s="77">
        <v>4959</v>
      </c>
      <c r="H54" s="75" t="s">
        <v>3621</v>
      </c>
      <c r="I54" s="75"/>
      <c r="J54" t="str">
        <f t="shared" si="7"/>
        <v>11294/543965</v>
      </c>
      <c r="K54">
        <f>VLOOKUP(D54,Schools!$A:$Z,9,0)</f>
        <v>400108</v>
      </c>
      <c r="L54" s="75" t="s">
        <v>66</v>
      </c>
      <c r="M54" s="75" t="s">
        <v>22</v>
      </c>
      <c r="N54" s="75" t="s">
        <v>22</v>
      </c>
      <c r="O54" s="78" t="str">
        <f>VLOOKUP(D54,Schools!A:D,4,0)</f>
        <v>Primary</v>
      </c>
      <c r="P54" s="78">
        <f t="shared" si="8"/>
        <v>11294</v>
      </c>
      <c r="Q54" s="78">
        <f t="shared" si="9"/>
        <v>543965</v>
      </c>
      <c r="R54" s="79">
        <v>10070.950000000001</v>
      </c>
      <c r="S54" s="79">
        <v>-10070.950000000001</v>
      </c>
      <c r="T54" s="79">
        <v>530.04999999999995</v>
      </c>
      <c r="U54" s="79">
        <v>0</v>
      </c>
      <c r="V54" s="79">
        <v>0</v>
      </c>
      <c r="W54" s="79">
        <v>130.06</v>
      </c>
      <c r="X54" s="79">
        <v>130.06</v>
      </c>
      <c r="Y54" s="79">
        <v>130.06</v>
      </c>
      <c r="Z54" s="79">
        <f t="shared" si="10"/>
        <v>920.22999999999979</v>
      </c>
      <c r="AA54" s="79"/>
      <c r="AB54" s="79">
        <f t="shared" si="11"/>
        <v>4038.7700000000004</v>
      </c>
      <c r="AC54" s="79">
        <f t="shared" si="12"/>
        <v>0</v>
      </c>
      <c r="AD54" s="79"/>
      <c r="AE54" s="79"/>
      <c r="AF54" s="79"/>
      <c r="AG54" s="79"/>
      <c r="AH54" s="79"/>
      <c r="AI54" s="79"/>
      <c r="AJ54" s="79"/>
      <c r="AK54" s="79"/>
      <c r="AL54" s="52">
        <f t="shared" si="13"/>
        <v>0</v>
      </c>
      <c r="AM54" s="52">
        <f t="shared" si="14"/>
        <v>0</v>
      </c>
      <c r="AN54" s="79" t="e">
        <f>SUMIFS(#REF!,#REF!,$D54,#REF!,$M54)</f>
        <v>#REF!</v>
      </c>
      <c r="AP54" s="350">
        <f>VLOOKUP(E54,Schools!$B$8:$F$143,5,FALSE)</f>
        <v>3023516</v>
      </c>
      <c r="AR54" s="350">
        <f t="shared" si="15"/>
        <v>0</v>
      </c>
      <c r="AS54"/>
      <c r="AT54"/>
      <c r="AU54"/>
      <c r="AV54"/>
      <c r="AW54"/>
      <c r="AX54"/>
      <c r="AY54"/>
      <c r="AZ54"/>
      <c r="BA54"/>
      <c r="BB54"/>
      <c r="BC54"/>
    </row>
    <row r="55" spans="1:55" x14ac:dyDescent="0.25">
      <c r="A55" t="str">
        <f t="shared" si="16"/>
        <v>TPG</v>
      </c>
      <c r="B55" s="75" t="s">
        <v>3620</v>
      </c>
      <c r="C55" s="76">
        <v>44027</v>
      </c>
      <c r="D55" s="75">
        <v>3022031</v>
      </c>
      <c r="E55" t="str">
        <f>VLOOKUP(D55,Schools!A:B,2,0)</f>
        <v>Hollickwood JMI School</v>
      </c>
      <c r="F55" t="str">
        <f>VLOOKUP(D55,Schools!$A:$Z,3,0)</f>
        <v>M</v>
      </c>
      <c r="G55" s="77">
        <v>4657</v>
      </c>
      <c r="H55" s="75" t="s">
        <v>3621</v>
      </c>
      <c r="I55" s="75"/>
      <c r="J55" t="str">
        <f t="shared" si="7"/>
        <v>11294/543965</v>
      </c>
      <c r="K55">
        <f>VLOOKUP(D55,Schools!$A:$Z,9,0)</f>
        <v>400026</v>
      </c>
      <c r="L55" s="75" t="s">
        <v>66</v>
      </c>
      <c r="M55" s="75" t="s">
        <v>22</v>
      </c>
      <c r="N55" s="75" t="s">
        <v>22</v>
      </c>
      <c r="O55" s="78" t="str">
        <f>VLOOKUP(D55,Schools!A:D,4,0)</f>
        <v>Primary</v>
      </c>
      <c r="P55" s="78">
        <f t="shared" si="8"/>
        <v>11294</v>
      </c>
      <c r="Q55" s="78">
        <f t="shared" si="9"/>
        <v>543965</v>
      </c>
      <c r="R55" s="79">
        <v>7884.6</v>
      </c>
      <c r="S55" s="79">
        <v>-7884.6</v>
      </c>
      <c r="T55" s="79">
        <v>1391.4</v>
      </c>
      <c r="U55" s="79">
        <v>0</v>
      </c>
      <c r="V55" s="79">
        <v>0</v>
      </c>
      <c r="W55" s="79">
        <v>190.08</v>
      </c>
      <c r="X55" s="79">
        <v>190.08</v>
      </c>
      <c r="Y55" s="79">
        <v>190.08</v>
      </c>
      <c r="Z55" s="79">
        <f t="shared" si="10"/>
        <v>1961.6399999999999</v>
      </c>
      <c r="AA55" s="79"/>
      <c r="AB55" s="79">
        <f t="shared" si="11"/>
        <v>2695.36</v>
      </c>
      <c r="AC55" s="79">
        <f t="shared" si="12"/>
        <v>0</v>
      </c>
      <c r="AD55" s="79"/>
      <c r="AE55" s="79"/>
      <c r="AF55" s="79"/>
      <c r="AG55" s="79"/>
      <c r="AH55" s="79"/>
      <c r="AI55" s="79"/>
      <c r="AJ55" s="79"/>
      <c r="AK55" s="79"/>
      <c r="AL55" s="52">
        <f t="shared" si="13"/>
        <v>0</v>
      </c>
      <c r="AM55" s="52">
        <f t="shared" si="14"/>
        <v>0</v>
      </c>
      <c r="AN55" s="79" t="e">
        <f>SUMIFS(#REF!,#REF!,$D55,#REF!,$M55)</f>
        <v>#REF!</v>
      </c>
      <c r="AP55" s="350">
        <f>VLOOKUP(E55,Schools!$B$8:$F$143,5,FALSE)</f>
        <v>3022031</v>
      </c>
      <c r="AR55" s="350">
        <f t="shared" si="15"/>
        <v>0</v>
      </c>
      <c r="AS55"/>
      <c r="AT55"/>
      <c r="AU55"/>
      <c r="AV55"/>
      <c r="AW55"/>
      <c r="AX55"/>
      <c r="AY55"/>
      <c r="AZ55"/>
      <c r="BA55"/>
      <c r="BB55"/>
      <c r="BC55"/>
    </row>
    <row r="56" spans="1:55" x14ac:dyDescent="0.25">
      <c r="A56" t="str">
        <f t="shared" si="16"/>
        <v>TPG</v>
      </c>
      <c r="B56" s="75" t="s">
        <v>3620</v>
      </c>
      <c r="C56" s="76">
        <v>44027</v>
      </c>
      <c r="D56" s="75">
        <v>3022032</v>
      </c>
      <c r="E56" t="str">
        <f>VLOOKUP(D56,Schools!A:B,2,0)</f>
        <v>Holly Park School</v>
      </c>
      <c r="F56" t="str">
        <f>VLOOKUP(D56,Schools!$A:$Z,3,0)</f>
        <v>M</v>
      </c>
      <c r="G56" s="77">
        <v>10532</v>
      </c>
      <c r="H56" s="75" t="s">
        <v>3621</v>
      </c>
      <c r="I56" s="75"/>
      <c r="J56" t="str">
        <f t="shared" si="7"/>
        <v>11294/543965</v>
      </c>
      <c r="K56">
        <f>VLOOKUP(D56,Schools!$A:$Z,9,0)</f>
        <v>400084</v>
      </c>
      <c r="L56" s="75" t="s">
        <v>66</v>
      </c>
      <c r="M56" s="75" t="s">
        <v>22</v>
      </c>
      <c r="N56" s="75" t="s">
        <v>22</v>
      </c>
      <c r="O56" s="78" t="str">
        <f>VLOOKUP(D56,Schools!A:D,4,0)</f>
        <v>Primary</v>
      </c>
      <c r="P56" s="78">
        <f t="shared" si="8"/>
        <v>11294</v>
      </c>
      <c r="Q56" s="78">
        <f t="shared" si="9"/>
        <v>543965</v>
      </c>
      <c r="R56" s="79">
        <v>20235.95</v>
      </c>
      <c r="S56" s="79">
        <v>-20235.95</v>
      </c>
      <c r="T56" s="79">
        <v>3571.05</v>
      </c>
      <c r="U56" s="79">
        <v>0</v>
      </c>
      <c r="V56" s="79">
        <v>0</v>
      </c>
      <c r="W56" s="79">
        <v>146.97999999999999</v>
      </c>
      <c r="X56" s="79">
        <v>146.97999999999999</v>
      </c>
      <c r="Y56" s="79">
        <v>146.97999999999999</v>
      </c>
      <c r="Z56" s="79">
        <f t="shared" si="10"/>
        <v>4011.9900000000002</v>
      </c>
      <c r="AA56" s="79"/>
      <c r="AB56" s="79">
        <f t="shared" si="11"/>
        <v>6520.01</v>
      </c>
      <c r="AC56" s="79">
        <f t="shared" si="12"/>
        <v>0</v>
      </c>
      <c r="AD56" s="79"/>
      <c r="AE56" s="79"/>
      <c r="AF56" s="79"/>
      <c r="AG56" s="79"/>
      <c r="AH56" s="79"/>
      <c r="AI56" s="79"/>
      <c r="AJ56" s="79"/>
      <c r="AK56" s="79"/>
      <c r="AL56" s="52">
        <f t="shared" si="13"/>
        <v>0</v>
      </c>
      <c r="AM56" s="52">
        <f t="shared" si="14"/>
        <v>0</v>
      </c>
      <c r="AN56" s="79" t="e">
        <f>SUMIFS(#REF!,#REF!,$D56,#REF!,$M56)</f>
        <v>#REF!</v>
      </c>
      <c r="AP56" s="350">
        <f>VLOOKUP(E56,Schools!$B$8:$F$143,5,FALSE)</f>
        <v>3022032</v>
      </c>
      <c r="AR56" s="350">
        <f t="shared" si="15"/>
        <v>0</v>
      </c>
      <c r="AS56"/>
      <c r="AT56"/>
      <c r="AU56"/>
      <c r="AV56"/>
      <c r="AW56"/>
      <c r="AX56"/>
      <c r="AY56"/>
      <c r="AZ56"/>
      <c r="BA56"/>
      <c r="BB56"/>
      <c r="BC56"/>
    </row>
    <row r="57" spans="1:55" x14ac:dyDescent="0.25">
      <c r="A57" t="str">
        <f t="shared" si="16"/>
        <v>TPG</v>
      </c>
      <c r="B57" s="75" t="s">
        <v>3620</v>
      </c>
      <c r="C57" s="76">
        <v>44027</v>
      </c>
      <c r="D57" s="75">
        <v>3023304</v>
      </c>
      <c r="E57" t="str">
        <f>VLOOKUP(D57,Schools!A:B,2,0)</f>
        <v>Holy Trinity School</v>
      </c>
      <c r="F57" t="str">
        <f>VLOOKUP(D57,Schools!$A:$Z,3,0)</f>
        <v>M</v>
      </c>
      <c r="G57" s="77">
        <v>5692</v>
      </c>
      <c r="H57" s="75" t="s">
        <v>3621</v>
      </c>
      <c r="I57" s="75"/>
      <c r="J57" t="str">
        <f t="shared" si="7"/>
        <v>11294/543965</v>
      </c>
      <c r="K57">
        <f>VLOOKUP(D57,Schools!$A:$Z,9,0)</f>
        <v>400008</v>
      </c>
      <c r="L57" s="75" t="s">
        <v>66</v>
      </c>
      <c r="M57" s="75" t="s">
        <v>22</v>
      </c>
      <c r="N57" s="75" t="s">
        <v>22</v>
      </c>
      <c r="O57" s="78" t="str">
        <f>VLOOKUP(D57,Schools!A:D,4,0)</f>
        <v>Primary</v>
      </c>
      <c r="P57" s="78">
        <f t="shared" si="8"/>
        <v>11294</v>
      </c>
      <c r="Q57" s="78">
        <f t="shared" si="9"/>
        <v>543965</v>
      </c>
      <c r="R57" s="79">
        <v>9948.4</v>
      </c>
      <c r="S57" s="79">
        <v>-9948.4</v>
      </c>
      <c r="T57" s="79">
        <v>1755.6</v>
      </c>
      <c r="U57" s="79">
        <v>0</v>
      </c>
      <c r="V57" s="79">
        <v>0</v>
      </c>
      <c r="W57" s="79">
        <v>195.68</v>
      </c>
      <c r="X57" s="79">
        <v>195.68</v>
      </c>
      <c r="Y57" s="79">
        <v>195.68</v>
      </c>
      <c r="Z57" s="79">
        <f t="shared" si="10"/>
        <v>2342.64</v>
      </c>
      <c r="AA57" s="79"/>
      <c r="AB57" s="79">
        <f t="shared" si="11"/>
        <v>3349.36</v>
      </c>
      <c r="AC57" s="79">
        <f t="shared" si="12"/>
        <v>0</v>
      </c>
      <c r="AD57" s="79"/>
      <c r="AE57" s="79"/>
      <c r="AF57" s="79"/>
      <c r="AG57" s="79"/>
      <c r="AH57" s="79"/>
      <c r="AI57" s="79"/>
      <c r="AJ57" s="79"/>
      <c r="AK57" s="79"/>
      <c r="AL57" s="52">
        <f t="shared" si="13"/>
        <v>0</v>
      </c>
      <c r="AM57" s="52">
        <f t="shared" si="14"/>
        <v>0</v>
      </c>
      <c r="AN57" s="79" t="e">
        <f>SUMIFS(#REF!,#REF!,$D57,#REF!,$M57)</f>
        <v>#REF!</v>
      </c>
      <c r="AP57" s="350">
        <f>VLOOKUP(E57,Schools!$B$8:$F$143,5,FALSE)</f>
        <v>3023304</v>
      </c>
      <c r="AR57" s="350">
        <f t="shared" si="15"/>
        <v>0</v>
      </c>
      <c r="AS57"/>
      <c r="AT57"/>
      <c r="AU57"/>
      <c r="AV57"/>
      <c r="AW57"/>
      <c r="AX57"/>
      <c r="AY57"/>
      <c r="AZ57"/>
      <c r="BA57"/>
      <c r="BB57"/>
      <c r="BC57"/>
    </row>
    <row r="58" spans="1:55" x14ac:dyDescent="0.25">
      <c r="A58" t="str">
        <f t="shared" si="16"/>
        <v>TPG</v>
      </c>
      <c r="B58" s="75" t="s">
        <v>3620</v>
      </c>
      <c r="C58" s="76">
        <v>44027</v>
      </c>
      <c r="D58" s="75">
        <v>3022036</v>
      </c>
      <c r="E58" t="str">
        <f>VLOOKUP(D58,Schools!A:B,2,0)</f>
        <v>Livingstone School</v>
      </c>
      <c r="F58" t="str">
        <f>VLOOKUP(D58,Schools!$A:$Z,3,0)</f>
        <v>M</v>
      </c>
      <c r="G58" s="77">
        <v>7029</v>
      </c>
      <c r="H58" s="75" t="s">
        <v>3621</v>
      </c>
      <c r="I58" s="75"/>
      <c r="J58" t="str">
        <f t="shared" si="7"/>
        <v>11294/543965</v>
      </c>
      <c r="K58">
        <f>VLOOKUP(D58,Schools!$A:$Z,9,0)</f>
        <v>400046</v>
      </c>
      <c r="L58" s="75" t="s">
        <v>66</v>
      </c>
      <c r="M58" s="75" t="s">
        <v>22</v>
      </c>
      <c r="N58" s="75" t="s">
        <v>22</v>
      </c>
      <c r="O58" s="78" t="str">
        <f>VLOOKUP(D58,Schools!A:D,4,0)</f>
        <v>Primary</v>
      </c>
      <c r="P58" s="78">
        <f t="shared" si="8"/>
        <v>11294</v>
      </c>
      <c r="Q58" s="78">
        <f t="shared" si="9"/>
        <v>543965</v>
      </c>
      <c r="R58" s="79">
        <v>11225.95</v>
      </c>
      <c r="S58" s="79">
        <v>-11225.95</v>
      </c>
      <c r="T58" s="79">
        <v>1981.05</v>
      </c>
      <c r="U58" s="79">
        <v>0</v>
      </c>
      <c r="V58" s="79">
        <v>0</v>
      </c>
      <c r="W58" s="79">
        <v>366.26</v>
      </c>
      <c r="X58" s="79">
        <v>366.26</v>
      </c>
      <c r="Y58" s="79">
        <v>366.26</v>
      </c>
      <c r="Z58" s="79">
        <f t="shared" si="10"/>
        <v>3079.83</v>
      </c>
      <c r="AA58" s="79"/>
      <c r="AB58" s="79">
        <f t="shared" si="11"/>
        <v>3949.17</v>
      </c>
      <c r="AC58" s="79">
        <f t="shared" si="12"/>
        <v>0</v>
      </c>
      <c r="AD58" s="79"/>
      <c r="AE58" s="79"/>
      <c r="AF58" s="79"/>
      <c r="AG58" s="79"/>
      <c r="AH58" s="79"/>
      <c r="AI58" s="79"/>
      <c r="AJ58" s="79"/>
      <c r="AK58" s="79"/>
      <c r="AL58" s="52">
        <f t="shared" si="13"/>
        <v>0</v>
      </c>
      <c r="AM58" s="52">
        <f t="shared" si="14"/>
        <v>0</v>
      </c>
      <c r="AN58" s="79" t="e">
        <f>SUMIFS(#REF!,#REF!,$D58,#REF!,$M58)</f>
        <v>#REF!</v>
      </c>
      <c r="AP58" s="350">
        <f>VLOOKUP(E58,Schools!$B$8:$F$143,5,FALSE)</f>
        <v>3022036</v>
      </c>
      <c r="AR58" s="350">
        <f t="shared" si="15"/>
        <v>0</v>
      </c>
      <c r="AS58"/>
      <c r="AT58"/>
      <c r="AU58"/>
      <c r="AV58"/>
      <c r="AW58"/>
      <c r="AX58"/>
      <c r="AY58"/>
      <c r="AZ58"/>
      <c r="BA58"/>
      <c r="BB58"/>
      <c r="BC58"/>
    </row>
    <row r="59" spans="1:55" x14ac:dyDescent="0.25">
      <c r="A59" t="str">
        <f t="shared" si="16"/>
        <v>TPG</v>
      </c>
      <c r="B59" s="75" t="s">
        <v>3620</v>
      </c>
      <c r="C59" s="76">
        <v>44027</v>
      </c>
      <c r="D59" s="75">
        <v>3022037</v>
      </c>
      <c r="E59" t="str">
        <f>VLOOKUP(D59,Schools!A:B,2,0)</f>
        <v>Manorside Primary School</v>
      </c>
      <c r="F59" t="str">
        <f>VLOOKUP(D59,Schools!$A:$Z,3,0)</f>
        <v>M</v>
      </c>
      <c r="G59" s="77">
        <v>6252</v>
      </c>
      <c r="H59" s="75" t="s">
        <v>3621</v>
      </c>
      <c r="I59" s="75"/>
      <c r="J59" t="str">
        <f t="shared" si="7"/>
        <v>11294/543965</v>
      </c>
      <c r="K59">
        <f>VLOOKUP(D59,Schools!$A:$Z,9,0)</f>
        <v>400030</v>
      </c>
      <c r="L59" s="75" t="s">
        <v>66</v>
      </c>
      <c r="M59" s="75" t="s">
        <v>22</v>
      </c>
      <c r="N59" s="75" t="s">
        <v>22</v>
      </c>
      <c r="O59" s="78" t="str">
        <f>VLOOKUP(D59,Schools!A:D,4,0)</f>
        <v>Primary</v>
      </c>
      <c r="P59" s="78">
        <f t="shared" si="8"/>
        <v>11294</v>
      </c>
      <c r="Q59" s="78">
        <f t="shared" si="9"/>
        <v>543965</v>
      </c>
      <c r="R59" s="79">
        <v>11112.9</v>
      </c>
      <c r="S59" s="79">
        <v>-11112.9</v>
      </c>
      <c r="T59" s="79">
        <v>1961.1</v>
      </c>
      <c r="U59" s="79">
        <v>0</v>
      </c>
      <c r="V59" s="79">
        <v>0</v>
      </c>
      <c r="W59" s="79">
        <v>193.08</v>
      </c>
      <c r="X59" s="79">
        <v>193.08</v>
      </c>
      <c r="Y59" s="79">
        <v>193.08</v>
      </c>
      <c r="Z59" s="79">
        <f t="shared" si="10"/>
        <v>2540.3399999999997</v>
      </c>
      <c r="AA59" s="79"/>
      <c r="AB59" s="79">
        <f t="shared" si="11"/>
        <v>3711.6600000000003</v>
      </c>
      <c r="AC59" s="79">
        <f t="shared" si="12"/>
        <v>0</v>
      </c>
      <c r="AD59" s="79"/>
      <c r="AE59" s="79"/>
      <c r="AF59" s="79"/>
      <c r="AG59" s="79"/>
      <c r="AH59" s="79"/>
      <c r="AI59" s="79"/>
      <c r="AJ59" s="79"/>
      <c r="AK59" s="79"/>
      <c r="AL59" s="52">
        <f t="shared" si="13"/>
        <v>0</v>
      </c>
      <c r="AM59" s="52">
        <f t="shared" si="14"/>
        <v>0</v>
      </c>
      <c r="AN59" s="79" t="e">
        <f>SUMIFS(#REF!,#REF!,$D59,#REF!,$M59)</f>
        <v>#REF!</v>
      </c>
      <c r="AP59" s="350">
        <f>VLOOKUP(E59,Schools!$B$8:$F$143,5,FALSE)</f>
        <v>3022037</v>
      </c>
      <c r="AR59" s="350">
        <f t="shared" si="15"/>
        <v>0</v>
      </c>
      <c r="AS59"/>
      <c r="AT59"/>
      <c r="AU59"/>
      <c r="AV59"/>
      <c r="AW59"/>
      <c r="AX59"/>
      <c r="AY59"/>
      <c r="AZ59"/>
      <c r="BA59"/>
      <c r="BB59"/>
      <c r="BC59"/>
    </row>
    <row r="60" spans="1:55" x14ac:dyDescent="0.25">
      <c r="A60" t="str">
        <f t="shared" si="16"/>
        <v>TPG</v>
      </c>
      <c r="B60" s="75" t="s">
        <v>3620</v>
      </c>
      <c r="C60" s="76">
        <v>44027</v>
      </c>
      <c r="D60" s="75">
        <v>3023523</v>
      </c>
      <c r="E60" t="str">
        <f>VLOOKUP(D60,Schools!A:B,2,0)</f>
        <v>Martin Primary School</v>
      </c>
      <c r="F60" t="str">
        <f>VLOOKUP(D60,Schools!$A:$Z,3,0)</f>
        <v>M</v>
      </c>
      <c r="G60" s="77">
        <v>14445</v>
      </c>
      <c r="H60" s="75" t="s">
        <v>3621</v>
      </c>
      <c r="I60" s="75"/>
      <c r="J60" t="str">
        <f t="shared" si="7"/>
        <v>11294/543965</v>
      </c>
      <c r="K60">
        <f>VLOOKUP(D60,Schools!$A:$Z,9,0)</f>
        <v>400130</v>
      </c>
      <c r="L60" s="75" t="s">
        <v>66</v>
      </c>
      <c r="M60" s="75" t="s">
        <v>22</v>
      </c>
      <c r="N60" s="75" t="s">
        <v>22</v>
      </c>
      <c r="O60" s="78" t="str">
        <f>VLOOKUP(D60,Schools!A:D,4,0)</f>
        <v>Primary</v>
      </c>
      <c r="P60" s="78">
        <f t="shared" si="8"/>
        <v>11294</v>
      </c>
      <c r="Q60" s="78">
        <f t="shared" si="9"/>
        <v>543965</v>
      </c>
      <c r="R60" s="79">
        <v>0</v>
      </c>
      <c r="S60" s="79">
        <v>0</v>
      </c>
      <c r="T60" s="79">
        <v>0</v>
      </c>
      <c r="U60" s="79">
        <v>4685.38</v>
      </c>
      <c r="V60" s="79">
        <v>2342.69</v>
      </c>
      <c r="W60" s="79">
        <v>2763.9900000000002</v>
      </c>
      <c r="X60" s="79">
        <v>2763.9900000000002</v>
      </c>
      <c r="Y60" s="79">
        <v>2763.9900000000002</v>
      </c>
      <c r="Z60" s="79">
        <f t="shared" si="10"/>
        <v>15320.039999999999</v>
      </c>
      <c r="AA60" s="79"/>
      <c r="AB60" s="79">
        <f t="shared" si="11"/>
        <v>-875.03999999999905</v>
      </c>
      <c r="AC60" s="79">
        <f t="shared" si="12"/>
        <v>0</v>
      </c>
      <c r="AD60" s="79"/>
      <c r="AE60" s="79"/>
      <c r="AF60" s="79"/>
      <c r="AG60" s="79"/>
      <c r="AH60" s="79"/>
      <c r="AI60" s="79"/>
      <c r="AJ60" s="79"/>
      <c r="AK60" s="79"/>
      <c r="AL60" s="52">
        <f t="shared" si="13"/>
        <v>0</v>
      </c>
      <c r="AM60" s="52">
        <f t="shared" si="14"/>
        <v>0</v>
      </c>
      <c r="AN60" s="79" t="e">
        <f>SUMIFS(#REF!,#REF!,$D60,#REF!,$M60)</f>
        <v>#REF!</v>
      </c>
      <c r="AP60" s="350">
        <f>VLOOKUP(E60,Schools!$B$8:$F$143,5,FALSE)</f>
        <v>3023523</v>
      </c>
      <c r="AR60" s="350">
        <f t="shared" si="15"/>
        <v>0</v>
      </c>
      <c r="AS60"/>
      <c r="AT60"/>
      <c r="AU60"/>
      <c r="AV60"/>
      <c r="AW60"/>
      <c r="AX60"/>
      <c r="AY60"/>
      <c r="AZ60"/>
      <c r="BA60"/>
      <c r="BB60"/>
      <c r="BC60"/>
    </row>
    <row r="61" spans="1:55" x14ac:dyDescent="0.25">
      <c r="A61" t="str">
        <f t="shared" si="16"/>
        <v>TPG</v>
      </c>
      <c r="B61" s="75" t="s">
        <v>3620</v>
      </c>
      <c r="C61" s="76">
        <v>44027</v>
      </c>
      <c r="D61" s="75">
        <v>3025948</v>
      </c>
      <c r="E61" t="str">
        <f>VLOOKUP(D61,Schools!A:B,2,0)</f>
        <v>Mathilda Marks-Kennedy School</v>
      </c>
      <c r="F61" t="str">
        <f>VLOOKUP(D61,Schools!$A:$Z,3,0)</f>
        <v>M</v>
      </c>
      <c r="G61" s="77">
        <v>4916</v>
      </c>
      <c r="H61" s="75" t="s">
        <v>3621</v>
      </c>
      <c r="I61" s="75"/>
      <c r="J61" t="str">
        <f t="shared" si="7"/>
        <v>11294/543965</v>
      </c>
      <c r="K61">
        <f>VLOOKUP(D61,Schools!$A:$Z,9,0)</f>
        <v>400112</v>
      </c>
      <c r="L61" s="75" t="s">
        <v>66</v>
      </c>
      <c r="M61" s="75" t="s">
        <v>22</v>
      </c>
      <c r="N61" s="75" t="s">
        <v>22</v>
      </c>
      <c r="O61" s="78" t="str">
        <f>VLOOKUP(D61,Schools!A:D,4,0)</f>
        <v>Primary</v>
      </c>
      <c r="P61" s="78">
        <f t="shared" si="8"/>
        <v>11294</v>
      </c>
      <c r="Q61" s="78">
        <f t="shared" si="9"/>
        <v>543965</v>
      </c>
      <c r="R61" s="79">
        <v>0</v>
      </c>
      <c r="S61" s="79">
        <v>0</v>
      </c>
      <c r="T61" s="79">
        <v>0</v>
      </c>
      <c r="U61" s="79">
        <v>1562.92</v>
      </c>
      <c r="V61" s="79">
        <v>781.46</v>
      </c>
      <c r="W61" s="79">
        <v>945.40000000000009</v>
      </c>
      <c r="X61" s="79">
        <v>945.40000000000009</v>
      </c>
      <c r="Y61" s="79">
        <v>945.40000000000009</v>
      </c>
      <c r="Z61" s="79">
        <f t="shared" si="10"/>
        <v>5180.58</v>
      </c>
      <c r="AA61" s="79"/>
      <c r="AB61" s="79">
        <f t="shared" si="11"/>
        <v>-264.57999999999993</v>
      </c>
      <c r="AC61" s="79">
        <f t="shared" si="12"/>
        <v>0</v>
      </c>
      <c r="AD61" s="79"/>
      <c r="AE61" s="79"/>
      <c r="AF61" s="79"/>
      <c r="AG61" s="79"/>
      <c r="AH61" s="79"/>
      <c r="AI61" s="79"/>
      <c r="AJ61" s="79"/>
      <c r="AK61" s="79"/>
      <c r="AL61" s="52">
        <f t="shared" si="13"/>
        <v>0</v>
      </c>
      <c r="AM61" s="52">
        <f t="shared" si="14"/>
        <v>0</v>
      </c>
      <c r="AN61" s="79" t="e">
        <f>SUMIFS(#REF!,#REF!,$D61,#REF!,$M61)</f>
        <v>#REF!</v>
      </c>
      <c r="AP61" s="350">
        <f>VLOOKUP(E61,Schools!$B$8:$F$143,5,FALSE)</f>
        <v>3025948</v>
      </c>
      <c r="AR61" s="350">
        <f t="shared" si="15"/>
        <v>0</v>
      </c>
      <c r="AS61"/>
      <c r="AT61"/>
      <c r="AU61"/>
      <c r="AV61"/>
      <c r="AW61"/>
      <c r="AX61"/>
      <c r="AY61"/>
      <c r="AZ61"/>
      <c r="BA61"/>
      <c r="BB61"/>
      <c r="BC61"/>
    </row>
    <row r="62" spans="1:55" x14ac:dyDescent="0.25">
      <c r="A62" t="str">
        <f t="shared" si="16"/>
        <v>TPG</v>
      </c>
      <c r="B62" s="75" t="s">
        <v>3620</v>
      </c>
      <c r="C62" s="76">
        <v>44027</v>
      </c>
      <c r="D62" s="75">
        <v>3025949</v>
      </c>
      <c r="E62" t="str">
        <f>VLOOKUP(D62,Schools!A:B,2,0)</f>
        <v>Menorah Foundation School</v>
      </c>
      <c r="F62" t="str">
        <f>VLOOKUP(D62,Schools!$A:$Z,3,0)</f>
        <v>M</v>
      </c>
      <c r="G62" s="77">
        <v>9680</v>
      </c>
      <c r="H62" s="75" t="s">
        <v>3621</v>
      </c>
      <c r="I62" s="75"/>
      <c r="J62" t="str">
        <f t="shared" si="7"/>
        <v>11294/543965</v>
      </c>
      <c r="K62">
        <f>VLOOKUP(D62,Schools!$A:$Z,9,0)</f>
        <v>400110</v>
      </c>
      <c r="L62" s="75" t="s">
        <v>66</v>
      </c>
      <c r="M62" s="75" t="s">
        <v>22</v>
      </c>
      <c r="N62" s="75" t="s">
        <v>22</v>
      </c>
      <c r="O62" s="78" t="str">
        <f>VLOOKUP(D62,Schools!A:D,4,0)</f>
        <v>Primary</v>
      </c>
      <c r="P62" s="78">
        <f t="shared" si="8"/>
        <v>11294</v>
      </c>
      <c r="Q62" s="78">
        <f t="shared" si="9"/>
        <v>543965</v>
      </c>
      <c r="R62" s="79">
        <v>0</v>
      </c>
      <c r="S62" s="79">
        <v>0</v>
      </c>
      <c r="T62" s="79">
        <v>0</v>
      </c>
      <c r="U62" s="79">
        <v>2888</v>
      </c>
      <c r="V62" s="79">
        <v>1444</v>
      </c>
      <c r="W62" s="79">
        <v>1890</v>
      </c>
      <c r="X62" s="79">
        <v>1890</v>
      </c>
      <c r="Y62" s="79">
        <v>1890</v>
      </c>
      <c r="Z62" s="79">
        <f t="shared" si="10"/>
        <v>10002</v>
      </c>
      <c r="AA62" s="79"/>
      <c r="AB62" s="79">
        <f t="shared" si="11"/>
        <v>-322</v>
      </c>
      <c r="AC62" s="79">
        <f t="shared" si="12"/>
        <v>0</v>
      </c>
      <c r="AD62" s="79"/>
      <c r="AE62" s="79"/>
      <c r="AF62" s="79"/>
      <c r="AG62" s="79"/>
      <c r="AH62" s="79"/>
      <c r="AI62" s="79"/>
      <c r="AJ62" s="79"/>
      <c r="AK62" s="79"/>
      <c r="AL62" s="52">
        <f t="shared" si="13"/>
        <v>0</v>
      </c>
      <c r="AM62" s="52">
        <f t="shared" si="14"/>
        <v>0</v>
      </c>
      <c r="AN62" s="79" t="e">
        <f>SUMIFS(#REF!,#REF!,$D62,#REF!,$M62)</f>
        <v>#REF!</v>
      </c>
      <c r="AP62" s="350">
        <f>VLOOKUP(E62,Schools!$B$8:$F$143,5,FALSE)</f>
        <v>3025949</v>
      </c>
      <c r="AR62" s="350">
        <f t="shared" si="15"/>
        <v>0</v>
      </c>
      <c r="AS62"/>
      <c r="AT62"/>
      <c r="AU62"/>
      <c r="AV62"/>
      <c r="AW62"/>
      <c r="AX62"/>
      <c r="AY62"/>
      <c r="AZ62"/>
      <c r="BA62"/>
      <c r="BB62"/>
      <c r="BC62"/>
    </row>
    <row r="63" spans="1:55" x14ac:dyDescent="0.25">
      <c r="A63" t="str">
        <f t="shared" si="16"/>
        <v>TPG</v>
      </c>
      <c r="B63" s="75" t="s">
        <v>3620</v>
      </c>
      <c r="C63" s="76">
        <v>44027</v>
      </c>
      <c r="D63" s="75">
        <v>3023513</v>
      </c>
      <c r="E63" t="str">
        <f>VLOOKUP(D63,Schools!A:B,2,0)</f>
        <v>Menorah Primary School</v>
      </c>
      <c r="F63" t="str">
        <f>VLOOKUP(D63,Schools!$A:$Z,3,0)</f>
        <v>M</v>
      </c>
      <c r="G63" s="77">
        <v>9271</v>
      </c>
      <c r="H63" s="75" t="s">
        <v>3621</v>
      </c>
      <c r="I63" s="75"/>
      <c r="J63" t="str">
        <f t="shared" si="7"/>
        <v>11294/543965</v>
      </c>
      <c r="K63">
        <f>VLOOKUP(D63,Schools!$A:$Z,9,0)</f>
        <v>400007</v>
      </c>
      <c r="L63" s="75" t="s">
        <v>66</v>
      </c>
      <c r="M63" s="75" t="s">
        <v>22</v>
      </c>
      <c r="N63" s="75" t="s">
        <v>22</v>
      </c>
      <c r="O63" s="78" t="str">
        <f>VLOOKUP(D63,Schools!A:D,4,0)</f>
        <v>Primary</v>
      </c>
      <c r="P63" s="78">
        <f t="shared" si="8"/>
        <v>11294</v>
      </c>
      <c r="Q63" s="78">
        <f t="shared" si="9"/>
        <v>543965</v>
      </c>
      <c r="R63" s="79">
        <v>17678.080000000002</v>
      </c>
      <c r="S63" s="79">
        <v>-17678.080000000002</v>
      </c>
      <c r="T63" s="79">
        <v>1756.92</v>
      </c>
      <c r="U63" s="79">
        <v>0</v>
      </c>
      <c r="V63" s="79">
        <v>0</v>
      </c>
      <c r="W63" s="79">
        <v>281.54000000000002</v>
      </c>
      <c r="X63" s="79">
        <v>281.54000000000002</v>
      </c>
      <c r="Y63" s="79">
        <v>281.54000000000002</v>
      </c>
      <c r="Z63" s="79">
        <f t="shared" si="10"/>
        <v>2601.54</v>
      </c>
      <c r="AA63" s="79"/>
      <c r="AB63" s="79">
        <f t="shared" si="11"/>
        <v>6669.46</v>
      </c>
      <c r="AC63" s="79">
        <f t="shared" si="12"/>
        <v>0</v>
      </c>
      <c r="AD63" s="79"/>
      <c r="AE63" s="79"/>
      <c r="AF63" s="79"/>
      <c r="AG63" s="79"/>
      <c r="AH63" s="79"/>
      <c r="AI63" s="79"/>
      <c r="AJ63" s="79"/>
      <c r="AK63" s="79"/>
      <c r="AL63" s="52">
        <f t="shared" si="13"/>
        <v>0</v>
      </c>
      <c r="AM63" s="52">
        <f t="shared" si="14"/>
        <v>0</v>
      </c>
      <c r="AN63" s="79" t="e">
        <f>SUMIFS(#REF!,#REF!,$D63,#REF!,$M63)</f>
        <v>#REF!</v>
      </c>
      <c r="AP63" s="350">
        <f>VLOOKUP(E63,Schools!$B$8:$F$143,5,FALSE)</f>
        <v>3023513</v>
      </c>
      <c r="AR63" s="350">
        <f t="shared" si="15"/>
        <v>0</v>
      </c>
      <c r="AS63"/>
      <c r="AT63"/>
      <c r="AU63"/>
      <c r="AV63"/>
      <c r="AW63"/>
      <c r="AX63"/>
      <c r="AY63"/>
      <c r="AZ63"/>
      <c r="BA63"/>
      <c r="BB63"/>
      <c r="BC63"/>
    </row>
    <row r="64" spans="1:55" x14ac:dyDescent="0.25">
      <c r="A64" t="str">
        <f t="shared" si="16"/>
        <v>TPG</v>
      </c>
      <c r="B64" s="75" t="s">
        <v>3620</v>
      </c>
      <c r="C64" s="76">
        <v>44027</v>
      </c>
      <c r="D64" s="75">
        <v>3023305</v>
      </c>
      <c r="E64" t="str">
        <f>VLOOKUP(D64,Schools!A:B,2,0)</f>
        <v>Monken Hadley C E Primary School</v>
      </c>
      <c r="F64" t="str">
        <f>VLOOKUP(D64,Schools!$A:$Z,3,0)</f>
        <v>M</v>
      </c>
      <c r="G64" s="77">
        <v>3062</v>
      </c>
      <c r="H64" s="75" t="s">
        <v>3621</v>
      </c>
      <c r="I64" s="75"/>
      <c r="J64" t="str">
        <f t="shared" si="7"/>
        <v>11294/543965</v>
      </c>
      <c r="K64">
        <f>VLOOKUP(D64,Schools!$A:$Z,9,0)</f>
        <v>400086</v>
      </c>
      <c r="L64" s="75" t="s">
        <v>66</v>
      </c>
      <c r="M64" s="75" t="s">
        <v>22</v>
      </c>
      <c r="N64" s="75" t="s">
        <v>22</v>
      </c>
      <c r="O64" s="78" t="str">
        <f>VLOOKUP(D64,Schools!A:D,4,0)</f>
        <v>Primary</v>
      </c>
      <c r="P64" s="78">
        <f t="shared" si="8"/>
        <v>11294</v>
      </c>
      <c r="Q64" s="78">
        <f t="shared" si="9"/>
        <v>543965</v>
      </c>
      <c r="R64" s="79">
        <v>5293.8</v>
      </c>
      <c r="S64" s="79">
        <v>-5293.8</v>
      </c>
      <c r="T64" s="79">
        <v>934.2</v>
      </c>
      <c r="U64" s="79">
        <v>0</v>
      </c>
      <c r="V64" s="79">
        <v>0</v>
      </c>
      <c r="W64" s="79">
        <v>112.08</v>
      </c>
      <c r="X64" s="79">
        <v>112.08</v>
      </c>
      <c r="Y64" s="79">
        <v>112.08</v>
      </c>
      <c r="Z64" s="79">
        <f t="shared" si="10"/>
        <v>1270.4399999999998</v>
      </c>
      <c r="AA64" s="79"/>
      <c r="AB64" s="79">
        <f t="shared" si="11"/>
        <v>1791.5600000000002</v>
      </c>
      <c r="AC64" s="79">
        <f t="shared" si="12"/>
        <v>0</v>
      </c>
      <c r="AD64" s="79"/>
      <c r="AE64" s="79"/>
      <c r="AF64" s="79"/>
      <c r="AG64" s="79"/>
      <c r="AH64" s="79"/>
      <c r="AI64" s="79"/>
      <c r="AJ64" s="79"/>
      <c r="AK64" s="79"/>
      <c r="AL64" s="52">
        <f t="shared" si="13"/>
        <v>0</v>
      </c>
      <c r="AM64" s="52">
        <f t="shared" si="14"/>
        <v>0</v>
      </c>
      <c r="AN64" s="79" t="e">
        <f>SUMIFS(#REF!,#REF!,$D64,#REF!,$M64)</f>
        <v>#REF!</v>
      </c>
      <c r="AP64" s="350">
        <f>VLOOKUP(E64,Schools!$B$8:$F$143,5,FALSE)</f>
        <v>3023305</v>
      </c>
      <c r="AR64" s="350">
        <f t="shared" si="15"/>
        <v>0</v>
      </c>
      <c r="AS64"/>
      <c r="AT64"/>
      <c r="AU64"/>
      <c r="AV64"/>
      <c r="AW64"/>
      <c r="AX64"/>
      <c r="AY64"/>
      <c r="AZ64"/>
      <c r="BA64"/>
      <c r="BB64"/>
      <c r="BC64"/>
    </row>
    <row r="65" spans="1:55" x14ac:dyDescent="0.25">
      <c r="A65" t="str">
        <f t="shared" si="16"/>
        <v>TPG</v>
      </c>
      <c r="B65" s="75" t="s">
        <v>3620</v>
      </c>
      <c r="C65" s="76">
        <v>44027</v>
      </c>
      <c r="D65" s="75">
        <v>3022042</v>
      </c>
      <c r="E65" t="str">
        <f>VLOOKUP(D65,Schools!A:B,2,0)</f>
        <v>Monkfrith School</v>
      </c>
      <c r="F65" t="str">
        <f>VLOOKUP(D65,Schools!$A:$Z,3,0)</f>
        <v>M</v>
      </c>
      <c r="G65" s="77">
        <v>8473</v>
      </c>
      <c r="H65" s="75" t="s">
        <v>3621</v>
      </c>
      <c r="I65" s="75"/>
      <c r="J65" t="str">
        <f t="shared" si="7"/>
        <v>11294/543965</v>
      </c>
      <c r="K65">
        <f>VLOOKUP(D65,Schools!$A:$Z,9,0)</f>
        <v>400048</v>
      </c>
      <c r="L65" s="75" t="s">
        <v>66</v>
      </c>
      <c r="M65" s="75" t="s">
        <v>22</v>
      </c>
      <c r="N65" s="75" t="s">
        <v>22</v>
      </c>
      <c r="O65" s="78" t="str">
        <f>VLOOKUP(D65,Schools!A:D,4,0)</f>
        <v>Primary</v>
      </c>
      <c r="P65" s="78">
        <f t="shared" si="8"/>
        <v>11294</v>
      </c>
      <c r="Q65" s="78">
        <f t="shared" si="9"/>
        <v>543965</v>
      </c>
      <c r="R65" s="79">
        <v>0</v>
      </c>
      <c r="S65" s="79">
        <v>0</v>
      </c>
      <c r="T65" s="79">
        <v>0</v>
      </c>
      <c r="U65" s="79">
        <v>2453.08</v>
      </c>
      <c r="V65" s="79">
        <v>1226.54</v>
      </c>
      <c r="W65" s="79">
        <v>1665.56</v>
      </c>
      <c r="X65" s="79">
        <v>1665.56</v>
      </c>
      <c r="Y65" s="79">
        <v>1665.56</v>
      </c>
      <c r="Z65" s="79">
        <f t="shared" si="10"/>
        <v>8676.2999999999993</v>
      </c>
      <c r="AA65" s="79"/>
      <c r="AB65" s="79">
        <f t="shared" si="11"/>
        <v>-203.29999999999927</v>
      </c>
      <c r="AC65" s="79">
        <f t="shared" si="12"/>
        <v>0</v>
      </c>
      <c r="AD65" s="79"/>
      <c r="AE65" s="79"/>
      <c r="AF65" s="79"/>
      <c r="AG65" s="79"/>
      <c r="AH65" s="79"/>
      <c r="AI65" s="79"/>
      <c r="AJ65" s="79"/>
      <c r="AK65" s="79"/>
      <c r="AL65" s="52">
        <f t="shared" si="13"/>
        <v>0</v>
      </c>
      <c r="AM65" s="52">
        <f t="shared" si="14"/>
        <v>0</v>
      </c>
      <c r="AN65" s="79" t="e">
        <f>SUMIFS(#REF!,#REF!,$D65,#REF!,$M65)</f>
        <v>#REF!</v>
      </c>
      <c r="AP65" s="350">
        <f>VLOOKUP(E65,Schools!$B$8:$F$143,5,FALSE)</f>
        <v>3022042</v>
      </c>
      <c r="AR65" s="350">
        <f t="shared" si="15"/>
        <v>0</v>
      </c>
      <c r="AS65"/>
      <c r="AT65"/>
      <c r="AU65"/>
      <c r="AV65"/>
      <c r="AW65"/>
      <c r="AX65"/>
      <c r="AY65"/>
      <c r="AZ65"/>
      <c r="BA65"/>
      <c r="BB65"/>
      <c r="BC65"/>
    </row>
    <row r="66" spans="1:55" x14ac:dyDescent="0.25">
      <c r="A66" t="str">
        <f t="shared" si="16"/>
        <v>TPG</v>
      </c>
      <c r="B66" s="75" t="s">
        <v>3620</v>
      </c>
      <c r="C66" s="76">
        <v>44027</v>
      </c>
      <c r="D66" s="75">
        <v>3022044</v>
      </c>
      <c r="E66" t="str">
        <f>VLOOKUP(D66,Schools!A:B,2,0)</f>
        <v>Moss Hall Infant School</v>
      </c>
      <c r="F66" t="str">
        <f>VLOOKUP(D66,Schools!$A:$Z,3,0)</f>
        <v>M</v>
      </c>
      <c r="G66" s="77">
        <v>7546</v>
      </c>
      <c r="H66" s="75" t="s">
        <v>3621</v>
      </c>
      <c r="I66" s="75"/>
      <c r="J66" t="str">
        <f t="shared" si="7"/>
        <v>11294/543965</v>
      </c>
      <c r="K66">
        <f>VLOOKUP(D66,Schools!$A:$Z,9,0)</f>
        <v>400087</v>
      </c>
      <c r="L66" s="75" t="s">
        <v>66</v>
      </c>
      <c r="M66" s="75" t="s">
        <v>22</v>
      </c>
      <c r="N66" s="75" t="s">
        <v>22</v>
      </c>
      <c r="O66" s="78" t="str">
        <f>VLOOKUP(D66,Schools!A:D,4,0)</f>
        <v>Primary</v>
      </c>
      <c r="P66" s="78">
        <f t="shared" si="8"/>
        <v>11294</v>
      </c>
      <c r="Q66" s="78">
        <f t="shared" si="9"/>
        <v>543965</v>
      </c>
      <c r="R66" s="79">
        <v>13403.65</v>
      </c>
      <c r="S66" s="79">
        <v>-13403.65</v>
      </c>
      <c r="T66" s="79">
        <v>2365.35</v>
      </c>
      <c r="U66" s="79">
        <v>0</v>
      </c>
      <c r="V66" s="79">
        <v>0</v>
      </c>
      <c r="W66" s="79">
        <v>234.14</v>
      </c>
      <c r="X66" s="79">
        <v>234.14</v>
      </c>
      <c r="Y66" s="79">
        <v>234.14</v>
      </c>
      <c r="Z66" s="79">
        <f t="shared" si="10"/>
        <v>3067.7699999999995</v>
      </c>
      <c r="AA66" s="79"/>
      <c r="AB66" s="79">
        <f t="shared" si="11"/>
        <v>4478.2300000000005</v>
      </c>
      <c r="AC66" s="79">
        <f t="shared" si="12"/>
        <v>0</v>
      </c>
      <c r="AD66" s="79"/>
      <c r="AE66" s="79"/>
      <c r="AF66" s="79"/>
      <c r="AG66" s="79"/>
      <c r="AH66" s="79"/>
      <c r="AI66" s="79"/>
      <c r="AJ66" s="79"/>
      <c r="AK66" s="79"/>
      <c r="AL66" s="52">
        <f t="shared" si="13"/>
        <v>0</v>
      </c>
      <c r="AM66" s="52">
        <f t="shared" si="14"/>
        <v>0</v>
      </c>
      <c r="AN66" s="79" t="e">
        <f>SUMIFS(#REF!,#REF!,$D66,#REF!,$M66)</f>
        <v>#REF!</v>
      </c>
      <c r="AP66" s="350">
        <f>VLOOKUP(E66,Schools!$B$8:$F$143,5,FALSE)</f>
        <v>3022044</v>
      </c>
      <c r="AR66" s="350">
        <f t="shared" si="15"/>
        <v>0</v>
      </c>
      <c r="AS66"/>
      <c r="AT66"/>
      <c r="AU66"/>
      <c r="AV66"/>
      <c r="AW66"/>
      <c r="AX66"/>
      <c r="AY66"/>
      <c r="AZ66"/>
      <c r="BA66"/>
      <c r="BB66"/>
      <c r="BC66"/>
    </row>
    <row r="67" spans="1:55" x14ac:dyDescent="0.25">
      <c r="A67" t="str">
        <f t="shared" si="16"/>
        <v>TPG</v>
      </c>
      <c r="B67" s="75" t="s">
        <v>3620</v>
      </c>
      <c r="C67" s="76">
        <v>44027</v>
      </c>
      <c r="D67" s="75">
        <v>3022043</v>
      </c>
      <c r="E67" t="str">
        <f>VLOOKUP(D67,Schools!A:B,2,0)</f>
        <v>Moss Hall Junior School</v>
      </c>
      <c r="F67" t="str">
        <f>VLOOKUP(D67,Schools!$A:$Z,3,0)</f>
        <v>M</v>
      </c>
      <c r="G67" s="77">
        <v>9939</v>
      </c>
      <c r="H67" s="75" t="s">
        <v>3621</v>
      </c>
      <c r="I67" s="75"/>
      <c r="J67" t="str">
        <f t="shared" si="7"/>
        <v>11294/543965</v>
      </c>
      <c r="K67">
        <f>VLOOKUP(D67,Schools!$A:$Z,9,0)</f>
        <v>400088</v>
      </c>
      <c r="L67" s="75" t="s">
        <v>66</v>
      </c>
      <c r="M67" s="75" t="s">
        <v>22</v>
      </c>
      <c r="N67" s="75" t="s">
        <v>22</v>
      </c>
      <c r="O67" s="78" t="str">
        <f>VLOOKUP(D67,Schools!A:D,4,0)</f>
        <v>Primary</v>
      </c>
      <c r="P67" s="78">
        <f t="shared" si="8"/>
        <v>11294</v>
      </c>
      <c r="Q67" s="78">
        <f t="shared" si="9"/>
        <v>543965</v>
      </c>
      <c r="R67" s="79">
        <v>17607.75</v>
      </c>
      <c r="S67" s="79">
        <v>-17607.75</v>
      </c>
      <c r="T67" s="79">
        <v>3107.25</v>
      </c>
      <c r="U67" s="79">
        <v>0</v>
      </c>
      <c r="V67" s="79">
        <v>0</v>
      </c>
      <c r="W67" s="79">
        <v>313.86</v>
      </c>
      <c r="X67" s="79">
        <v>313.86</v>
      </c>
      <c r="Y67" s="79">
        <v>313.86</v>
      </c>
      <c r="Z67" s="79">
        <f t="shared" si="10"/>
        <v>4048.8300000000004</v>
      </c>
      <c r="AA67" s="79"/>
      <c r="AB67" s="79">
        <f t="shared" si="11"/>
        <v>5890.17</v>
      </c>
      <c r="AC67" s="79">
        <f t="shared" si="12"/>
        <v>0</v>
      </c>
      <c r="AD67" s="79"/>
      <c r="AE67" s="79"/>
      <c r="AF67" s="79"/>
      <c r="AG67" s="79"/>
      <c r="AH67" s="79"/>
      <c r="AI67" s="79"/>
      <c r="AJ67" s="79"/>
      <c r="AK67" s="79"/>
      <c r="AL67" s="52">
        <f t="shared" si="13"/>
        <v>0</v>
      </c>
      <c r="AM67" s="52">
        <f t="shared" si="14"/>
        <v>0</v>
      </c>
      <c r="AN67" s="79" t="e">
        <f>SUMIFS(#REF!,#REF!,$D67,#REF!,$M67)</f>
        <v>#REF!</v>
      </c>
      <c r="AP67" s="350">
        <f>VLOOKUP(E67,Schools!$B$8:$F$143,5,FALSE)</f>
        <v>3022043</v>
      </c>
      <c r="AR67" s="350">
        <f t="shared" si="15"/>
        <v>0</v>
      </c>
      <c r="AS67"/>
      <c r="AT67"/>
      <c r="AU67"/>
      <c r="AV67"/>
      <c r="AW67"/>
      <c r="AX67"/>
      <c r="AY67"/>
      <c r="AZ67"/>
      <c r="BA67"/>
      <c r="BB67"/>
      <c r="BC67"/>
    </row>
    <row r="68" spans="1:55" x14ac:dyDescent="0.25">
      <c r="A68" t="str">
        <f t="shared" si="16"/>
        <v>TPG</v>
      </c>
      <c r="B68" s="75" t="s">
        <v>3620</v>
      </c>
      <c r="C68" s="76">
        <v>44027</v>
      </c>
      <c r="D68" s="75">
        <v>3022053</v>
      </c>
      <c r="E68" t="str">
        <f>VLOOKUP(D68,Schools!A:B,2,0)</f>
        <v>Noam Primary School</v>
      </c>
      <c r="F68" t="str">
        <f>VLOOKUP(D68,Schools!$A:$Z,3,0)</f>
        <v>M</v>
      </c>
      <c r="G68" s="77">
        <v>4355</v>
      </c>
      <c r="H68" s="75" t="s">
        <v>3621</v>
      </c>
      <c r="I68" s="75"/>
      <c r="J68" t="str">
        <f t="shared" si="7"/>
        <v>11294/543965</v>
      </c>
      <c r="K68">
        <f>VLOOKUP(D68,Schools!$A:$Z,9,0)</f>
        <v>158733</v>
      </c>
      <c r="L68" s="75" t="s">
        <v>66</v>
      </c>
      <c r="M68" s="75" t="s">
        <v>22</v>
      </c>
      <c r="N68" s="75" t="s">
        <v>22</v>
      </c>
      <c r="O68" s="78" t="str">
        <f>VLOOKUP(D68,Schools!A:D,4,0)</f>
        <v>Primary</v>
      </c>
      <c r="P68" s="78">
        <f t="shared" si="8"/>
        <v>11294</v>
      </c>
      <c r="Q68" s="78">
        <f t="shared" si="9"/>
        <v>543965</v>
      </c>
      <c r="R68" s="79">
        <v>0</v>
      </c>
      <c r="S68" s="79">
        <v>0</v>
      </c>
      <c r="T68" s="79">
        <v>0</v>
      </c>
      <c r="U68" s="79">
        <v>1232.92</v>
      </c>
      <c r="V68" s="79">
        <v>616.46</v>
      </c>
      <c r="W68" s="79">
        <v>860.26</v>
      </c>
      <c r="X68" s="79">
        <v>860.26</v>
      </c>
      <c r="Y68" s="79">
        <v>860.26</v>
      </c>
      <c r="Z68" s="79">
        <f t="shared" si="10"/>
        <v>4430.1600000000008</v>
      </c>
      <c r="AA68" s="79"/>
      <c r="AB68" s="79">
        <f t="shared" si="11"/>
        <v>-75.160000000000764</v>
      </c>
      <c r="AC68" s="79">
        <f t="shared" si="12"/>
        <v>0</v>
      </c>
      <c r="AD68" s="79"/>
      <c r="AE68" s="79"/>
      <c r="AF68" s="79"/>
      <c r="AG68" s="79"/>
      <c r="AH68" s="79"/>
      <c r="AI68" s="79"/>
      <c r="AJ68" s="79"/>
      <c r="AK68" s="79"/>
      <c r="AL68" s="52">
        <f t="shared" si="13"/>
        <v>0</v>
      </c>
      <c r="AM68" s="52">
        <f t="shared" si="14"/>
        <v>0</v>
      </c>
      <c r="AN68" s="79" t="e">
        <f>SUMIFS(#REF!,#REF!,$D68,#REF!,$M68)</f>
        <v>#REF!</v>
      </c>
      <c r="AP68" s="350">
        <f>VLOOKUP(E68,Schools!$B$8:$F$143,5,FALSE)</f>
        <v>3022053</v>
      </c>
      <c r="AR68" s="350">
        <f t="shared" si="15"/>
        <v>0</v>
      </c>
      <c r="AS68"/>
      <c r="AT68"/>
      <c r="AU68"/>
      <c r="AV68"/>
      <c r="AW68"/>
      <c r="AX68"/>
      <c r="AY68"/>
      <c r="AZ68"/>
      <c r="BA68"/>
      <c r="BB68"/>
      <c r="BC68"/>
    </row>
    <row r="69" spans="1:55" x14ac:dyDescent="0.25">
      <c r="A69" t="str">
        <f t="shared" si="16"/>
        <v>TPG</v>
      </c>
      <c r="B69" s="75" t="s">
        <v>3620</v>
      </c>
      <c r="C69" s="76">
        <v>44027</v>
      </c>
      <c r="D69" s="75">
        <v>3022045</v>
      </c>
      <c r="E69" t="str">
        <f>VLOOKUP(D69,Schools!A:B,2,0)</f>
        <v>Northside School</v>
      </c>
      <c r="F69" t="str">
        <f>VLOOKUP(D69,Schools!$A:$Z,3,0)</f>
        <v>M</v>
      </c>
      <c r="G69" s="77">
        <v>6037</v>
      </c>
      <c r="H69" s="75" t="s">
        <v>3621</v>
      </c>
      <c r="I69" s="75"/>
      <c r="J69" t="str">
        <f t="shared" si="7"/>
        <v>11294/543965</v>
      </c>
      <c r="K69">
        <f>VLOOKUP(D69,Schools!$A:$Z,9,0)</f>
        <v>400089</v>
      </c>
      <c r="L69" s="75" t="s">
        <v>66</v>
      </c>
      <c r="M69" s="75" t="s">
        <v>22</v>
      </c>
      <c r="N69" s="75" t="s">
        <v>22</v>
      </c>
      <c r="O69" s="78" t="str">
        <f>VLOOKUP(D69,Schools!A:D,4,0)</f>
        <v>Primary</v>
      </c>
      <c r="P69" s="78">
        <f t="shared" si="8"/>
        <v>11294</v>
      </c>
      <c r="Q69" s="78">
        <f t="shared" si="9"/>
        <v>543965</v>
      </c>
      <c r="R69" s="79">
        <v>10625</v>
      </c>
      <c r="S69" s="79">
        <v>-10625</v>
      </c>
      <c r="T69" s="79">
        <v>1875</v>
      </c>
      <c r="U69" s="79">
        <v>0</v>
      </c>
      <c r="V69" s="79">
        <v>0</v>
      </c>
      <c r="W69" s="79">
        <v>198.88</v>
      </c>
      <c r="X69" s="79">
        <v>198.88</v>
      </c>
      <c r="Y69" s="79">
        <v>198.88</v>
      </c>
      <c r="Z69" s="79">
        <f t="shared" si="10"/>
        <v>2471.6400000000003</v>
      </c>
      <c r="AA69" s="79"/>
      <c r="AB69" s="79">
        <f t="shared" si="11"/>
        <v>3565.3599999999997</v>
      </c>
      <c r="AC69" s="79">
        <f t="shared" si="12"/>
        <v>0</v>
      </c>
      <c r="AD69" s="79"/>
      <c r="AE69" s="79"/>
      <c r="AF69" s="79"/>
      <c r="AG69" s="79"/>
      <c r="AH69" s="79"/>
      <c r="AI69" s="79"/>
      <c r="AJ69" s="79"/>
      <c r="AK69" s="79"/>
      <c r="AL69" s="52">
        <f t="shared" si="13"/>
        <v>0</v>
      </c>
      <c r="AM69" s="52">
        <f t="shared" si="14"/>
        <v>0</v>
      </c>
      <c r="AN69" s="79" t="e">
        <f>SUMIFS(#REF!,#REF!,$D69,#REF!,$M69)</f>
        <v>#REF!</v>
      </c>
      <c r="AP69" s="350">
        <f>VLOOKUP(E69,Schools!$B$8:$F$143,5,FALSE)</f>
        <v>3022045</v>
      </c>
      <c r="AR69" s="350">
        <f t="shared" si="15"/>
        <v>0</v>
      </c>
      <c r="AS69"/>
      <c r="AT69"/>
      <c r="AU69"/>
      <c r="AV69"/>
      <c r="AW69"/>
      <c r="AX69"/>
      <c r="AY69"/>
      <c r="AZ69"/>
      <c r="BA69"/>
      <c r="BB69"/>
      <c r="BC69"/>
    </row>
    <row r="70" spans="1:55" x14ac:dyDescent="0.25">
      <c r="A70" t="str">
        <f t="shared" si="16"/>
        <v>TPG</v>
      </c>
      <c r="B70" s="75" t="s">
        <v>3620</v>
      </c>
      <c r="C70" s="76">
        <v>44027</v>
      </c>
      <c r="D70" s="75">
        <v>3022077</v>
      </c>
      <c r="E70" t="str">
        <f>VLOOKUP(D70,Schools!A:B,2,0)</f>
        <v>Orion Primary School</v>
      </c>
      <c r="F70" t="str">
        <f>VLOOKUP(D70,Schools!$A:$Z,3,0)</f>
        <v>M</v>
      </c>
      <c r="G70" s="77">
        <v>21948</v>
      </c>
      <c r="H70" s="75" t="s">
        <v>3621</v>
      </c>
      <c r="I70" s="75"/>
      <c r="J70" t="str">
        <f t="shared" si="7"/>
        <v>11294/543965</v>
      </c>
      <c r="K70">
        <f>VLOOKUP(D70,Schools!$A:$Z,9,0)</f>
        <v>400113</v>
      </c>
      <c r="L70" s="75" t="s">
        <v>66</v>
      </c>
      <c r="M70" s="75" t="s">
        <v>22</v>
      </c>
      <c r="N70" s="75" t="s">
        <v>22</v>
      </c>
      <c r="O70" s="78" t="str">
        <f>VLOOKUP(D70,Schools!A:D,4,0)</f>
        <v>Primary</v>
      </c>
      <c r="P70" s="78">
        <f t="shared" si="8"/>
        <v>11294</v>
      </c>
      <c r="Q70" s="78">
        <f t="shared" si="9"/>
        <v>543965</v>
      </c>
      <c r="R70" s="79">
        <v>37242.75</v>
      </c>
      <c r="S70" s="79">
        <v>-37242.75</v>
      </c>
      <c r="T70" s="79">
        <v>6572.25</v>
      </c>
      <c r="U70" s="79">
        <v>0</v>
      </c>
      <c r="V70" s="79">
        <v>0</v>
      </c>
      <c r="W70" s="79">
        <v>886.02</v>
      </c>
      <c r="X70" s="79">
        <v>886.02</v>
      </c>
      <c r="Y70" s="79">
        <v>886.02</v>
      </c>
      <c r="Z70" s="79">
        <f t="shared" si="10"/>
        <v>9230.3100000000013</v>
      </c>
      <c r="AA70" s="79"/>
      <c r="AB70" s="79">
        <f t="shared" si="11"/>
        <v>12717.689999999999</v>
      </c>
      <c r="AC70" s="79">
        <f t="shared" si="12"/>
        <v>0</v>
      </c>
      <c r="AD70" s="79"/>
      <c r="AE70" s="79"/>
      <c r="AF70" s="79"/>
      <c r="AG70" s="79"/>
      <c r="AH70" s="79"/>
      <c r="AI70" s="79"/>
      <c r="AJ70" s="79"/>
      <c r="AK70" s="79"/>
      <c r="AL70" s="52">
        <f t="shared" si="13"/>
        <v>0</v>
      </c>
      <c r="AM70" s="52">
        <f t="shared" si="14"/>
        <v>0</v>
      </c>
      <c r="AN70" s="79" t="e">
        <f>SUMIFS(#REF!,#REF!,$D70,#REF!,$M70)</f>
        <v>#REF!</v>
      </c>
      <c r="AP70" s="350">
        <f>VLOOKUP(E70,Schools!$B$8:$F$143,5,FALSE)</f>
        <v>3022077</v>
      </c>
      <c r="AR70" s="350">
        <f t="shared" si="15"/>
        <v>0</v>
      </c>
      <c r="AS70"/>
      <c r="AT70"/>
      <c r="AU70"/>
      <c r="AV70"/>
      <c r="AW70"/>
      <c r="AX70"/>
      <c r="AY70"/>
      <c r="AZ70"/>
      <c r="BA70"/>
      <c r="BB70"/>
      <c r="BC70"/>
    </row>
    <row r="71" spans="1:55" x14ac:dyDescent="0.25">
      <c r="A71" t="str">
        <f t="shared" si="16"/>
        <v>TPG</v>
      </c>
      <c r="B71" s="75" t="s">
        <v>3620</v>
      </c>
      <c r="C71" s="76">
        <v>44027</v>
      </c>
      <c r="D71" s="75">
        <v>3025201</v>
      </c>
      <c r="E71" t="str">
        <f>VLOOKUP(D71,Schools!A:B,2,0)</f>
        <v>Osidge Primary School</v>
      </c>
      <c r="F71" t="str">
        <f>VLOOKUP(D71,Schools!$A:$Z,3,0)</f>
        <v>M</v>
      </c>
      <c r="G71" s="77">
        <v>8365</v>
      </c>
      <c r="H71" s="75" t="s">
        <v>3621</v>
      </c>
      <c r="I71" s="75"/>
      <c r="J71" t="str">
        <f t="shared" si="7"/>
        <v>11294/543965</v>
      </c>
      <c r="K71">
        <f>VLOOKUP(D71,Schools!$A:$Z,9,0)</f>
        <v>400021</v>
      </c>
      <c r="L71" s="75" t="s">
        <v>66</v>
      </c>
      <c r="M71" s="75" t="s">
        <v>22</v>
      </c>
      <c r="N71" s="75" t="s">
        <v>22</v>
      </c>
      <c r="O71" s="78" t="str">
        <f>VLOOKUP(D71,Schools!A:D,4,0)</f>
        <v>Primary</v>
      </c>
      <c r="P71" s="78">
        <f t="shared" si="8"/>
        <v>11294</v>
      </c>
      <c r="Q71" s="78">
        <f t="shared" si="9"/>
        <v>543965</v>
      </c>
      <c r="R71" s="79">
        <v>0</v>
      </c>
      <c r="S71" s="79">
        <v>0</v>
      </c>
      <c r="T71" s="79">
        <v>0</v>
      </c>
      <c r="U71" s="79">
        <v>2568.62</v>
      </c>
      <c r="V71" s="79">
        <v>1284.31</v>
      </c>
      <c r="W71" s="79">
        <v>1622.31</v>
      </c>
      <c r="X71" s="79">
        <v>1622.31</v>
      </c>
      <c r="Y71" s="79">
        <v>1622.31</v>
      </c>
      <c r="Z71" s="79">
        <f t="shared" si="10"/>
        <v>8719.8599999999988</v>
      </c>
      <c r="AA71" s="79"/>
      <c r="AB71" s="79">
        <f t="shared" si="11"/>
        <v>-354.85999999999876</v>
      </c>
      <c r="AC71" s="79">
        <f t="shared" si="12"/>
        <v>0</v>
      </c>
      <c r="AD71" s="79"/>
      <c r="AE71" s="79"/>
      <c r="AF71" s="79"/>
      <c r="AG71" s="79"/>
      <c r="AH71" s="79"/>
      <c r="AI71" s="79"/>
      <c r="AJ71" s="79"/>
      <c r="AK71" s="79"/>
      <c r="AL71" s="52">
        <f t="shared" si="13"/>
        <v>0</v>
      </c>
      <c r="AM71" s="52">
        <f t="shared" si="14"/>
        <v>0</v>
      </c>
      <c r="AN71" s="79" t="e">
        <f>SUMIFS(#REF!,#REF!,$D71,#REF!,$M71)</f>
        <v>#REF!</v>
      </c>
      <c r="AP71" s="350">
        <f>VLOOKUP(E71,Schools!$B$8:$F$143,5,FALSE)</f>
        <v>3025201</v>
      </c>
      <c r="AR71" s="350">
        <f t="shared" si="15"/>
        <v>0</v>
      </c>
      <c r="AS71"/>
      <c r="AT71"/>
      <c r="AU71"/>
      <c r="AV71"/>
      <c r="AW71"/>
      <c r="AX71"/>
      <c r="AY71"/>
      <c r="AZ71"/>
      <c r="BA71"/>
      <c r="BB71"/>
      <c r="BC71"/>
    </row>
    <row r="72" spans="1:55" x14ac:dyDescent="0.25">
      <c r="A72" t="str">
        <f t="shared" si="16"/>
        <v>TPG</v>
      </c>
      <c r="B72" s="75" t="s">
        <v>3620</v>
      </c>
      <c r="C72" s="76">
        <v>44027</v>
      </c>
      <c r="D72" s="75">
        <v>3023501</v>
      </c>
      <c r="E72" t="str">
        <f>VLOOKUP(D72,Schools!A:B,2,0)</f>
        <v>Our Lady of Lourdes School</v>
      </c>
      <c r="F72" t="str">
        <f>VLOOKUP(D72,Schools!$A:$Z,3,0)</f>
        <v>M</v>
      </c>
      <c r="G72" s="77">
        <v>5067</v>
      </c>
      <c r="H72" s="75" t="s">
        <v>3621</v>
      </c>
      <c r="I72" s="75"/>
      <c r="J72" t="str">
        <f t="shared" si="7"/>
        <v>11294/543965</v>
      </c>
      <c r="K72">
        <f>VLOOKUP(D72,Schools!$A:$Z,9,0)</f>
        <v>400003</v>
      </c>
      <c r="L72" s="75" t="s">
        <v>66</v>
      </c>
      <c r="M72" s="75" t="s">
        <v>22</v>
      </c>
      <c r="N72" s="75" t="s">
        <v>22</v>
      </c>
      <c r="O72" s="78" t="str">
        <f>VLOOKUP(D72,Schools!A:D,4,0)</f>
        <v>Primary</v>
      </c>
      <c r="P72" s="78">
        <f t="shared" si="8"/>
        <v>11294</v>
      </c>
      <c r="Q72" s="78">
        <f t="shared" si="9"/>
        <v>543965</v>
      </c>
      <c r="R72" s="79">
        <v>8972.6</v>
      </c>
      <c r="S72" s="79">
        <v>-8972.6</v>
      </c>
      <c r="T72" s="79">
        <v>1583.4</v>
      </c>
      <c r="U72" s="79">
        <v>0</v>
      </c>
      <c r="V72" s="79">
        <v>0</v>
      </c>
      <c r="W72" s="79">
        <v>160.47999999999999</v>
      </c>
      <c r="X72" s="79">
        <v>160.47999999999999</v>
      </c>
      <c r="Y72" s="79">
        <v>160.47999999999999</v>
      </c>
      <c r="Z72" s="79">
        <f t="shared" si="10"/>
        <v>2064.84</v>
      </c>
      <c r="AA72" s="79"/>
      <c r="AB72" s="79">
        <f t="shared" si="11"/>
        <v>3002.16</v>
      </c>
      <c r="AC72" s="79">
        <f t="shared" si="12"/>
        <v>0</v>
      </c>
      <c r="AD72" s="79"/>
      <c r="AE72" s="79"/>
      <c r="AF72" s="79"/>
      <c r="AG72" s="79"/>
      <c r="AH72" s="79"/>
      <c r="AI72" s="79"/>
      <c r="AJ72" s="79"/>
      <c r="AK72" s="79"/>
      <c r="AL72" s="52">
        <f t="shared" si="13"/>
        <v>0</v>
      </c>
      <c r="AM72" s="52">
        <f t="shared" si="14"/>
        <v>0</v>
      </c>
      <c r="AN72" s="79" t="e">
        <f>SUMIFS(#REF!,#REF!,$D72,#REF!,$M72)</f>
        <v>#REF!</v>
      </c>
      <c r="AP72" s="350">
        <f>VLOOKUP(E72,Schools!$B$8:$F$143,5,FALSE)</f>
        <v>3023501</v>
      </c>
      <c r="AR72" s="350">
        <f t="shared" si="15"/>
        <v>0</v>
      </c>
      <c r="AS72"/>
      <c r="AT72"/>
      <c r="AU72"/>
      <c r="AV72"/>
      <c r="AW72"/>
      <c r="AX72"/>
      <c r="AY72"/>
      <c r="AZ72"/>
      <c r="BA72"/>
      <c r="BB72"/>
      <c r="BC72"/>
    </row>
    <row r="73" spans="1:55" x14ac:dyDescent="0.25">
      <c r="A73" t="str">
        <f t="shared" si="16"/>
        <v>TPG</v>
      </c>
      <c r="B73" s="75" t="s">
        <v>3620</v>
      </c>
      <c r="C73" s="76">
        <v>44027</v>
      </c>
      <c r="D73" s="75">
        <v>3022078</v>
      </c>
      <c r="E73" t="str">
        <f>VLOOKUP(D73,Schools!A:B,2,0)</f>
        <v>Pardes House School</v>
      </c>
      <c r="F73" t="str">
        <f>VLOOKUP(D73,Schools!$A:$Z,3,0)</f>
        <v>M</v>
      </c>
      <c r="G73" s="77">
        <v>7417</v>
      </c>
      <c r="H73" s="75" t="s">
        <v>3621</v>
      </c>
      <c r="I73" s="75"/>
      <c r="J73" t="str">
        <f t="shared" si="7"/>
        <v>11294/543965</v>
      </c>
      <c r="K73">
        <f>VLOOKUP(D73,Schools!$A:$Z,9,0)</f>
        <v>400014</v>
      </c>
      <c r="L73" s="75" t="s">
        <v>66</v>
      </c>
      <c r="M73" s="75" t="s">
        <v>22</v>
      </c>
      <c r="N73" s="75" t="s">
        <v>22</v>
      </c>
      <c r="O73" s="78" t="str">
        <f>VLOOKUP(D73,Schools!A:D,4,0)</f>
        <v>Primary</v>
      </c>
      <c r="P73" s="78">
        <f t="shared" si="8"/>
        <v>11294</v>
      </c>
      <c r="Q73" s="78">
        <f t="shared" si="9"/>
        <v>543965</v>
      </c>
      <c r="R73" s="79">
        <v>12383.43</v>
      </c>
      <c r="S73" s="79">
        <v>-12383.43</v>
      </c>
      <c r="T73" s="79">
        <v>2059.5700000000002</v>
      </c>
      <c r="U73" s="79">
        <v>0</v>
      </c>
      <c r="V73" s="79">
        <v>0</v>
      </c>
      <c r="W73" s="79">
        <v>335.78</v>
      </c>
      <c r="X73" s="79">
        <v>335.78</v>
      </c>
      <c r="Y73" s="79">
        <v>335.78</v>
      </c>
      <c r="Z73" s="79">
        <f t="shared" si="10"/>
        <v>3066.91</v>
      </c>
      <c r="AA73" s="79"/>
      <c r="AB73" s="79">
        <f t="shared" si="11"/>
        <v>4350.09</v>
      </c>
      <c r="AC73" s="79">
        <f t="shared" si="12"/>
        <v>0</v>
      </c>
      <c r="AD73" s="79"/>
      <c r="AE73" s="79"/>
      <c r="AF73" s="79"/>
      <c r="AG73" s="79"/>
      <c r="AH73" s="79"/>
      <c r="AI73" s="79"/>
      <c r="AJ73" s="79"/>
      <c r="AK73" s="79"/>
      <c r="AL73" s="52">
        <f t="shared" si="13"/>
        <v>0</v>
      </c>
      <c r="AM73" s="52">
        <f t="shared" si="14"/>
        <v>0</v>
      </c>
      <c r="AN73" s="79" t="e">
        <f>SUMIFS(#REF!,#REF!,$D73,#REF!,$M73)</f>
        <v>#REF!</v>
      </c>
      <c r="AP73" s="350">
        <f>VLOOKUP(E73,Schools!$B$8:$F$143,5,FALSE)</f>
        <v>3022078</v>
      </c>
      <c r="AR73" s="350">
        <f t="shared" si="15"/>
        <v>0</v>
      </c>
      <c r="AS73"/>
      <c r="AT73"/>
      <c r="AU73"/>
      <c r="AV73"/>
      <c r="AW73"/>
      <c r="AX73"/>
      <c r="AY73"/>
      <c r="AZ73"/>
      <c r="BA73"/>
      <c r="BB73"/>
      <c r="BC73"/>
    </row>
    <row r="74" spans="1:55" x14ac:dyDescent="0.25">
      <c r="A74" t="str">
        <f t="shared" si="16"/>
        <v>TPG</v>
      </c>
      <c r="B74" s="75" t="s">
        <v>3620</v>
      </c>
      <c r="C74" s="76">
        <v>44027</v>
      </c>
      <c r="D74" s="75">
        <v>3022071</v>
      </c>
      <c r="E74" t="str">
        <f>VLOOKUP(D74,Schools!A:B,2,0)</f>
        <v>Queenswell Infant and Nursery School</v>
      </c>
      <c r="F74" t="str">
        <f>VLOOKUP(D74,Schools!$A:$Z,3,0)</f>
        <v>M</v>
      </c>
      <c r="G74" s="77">
        <v>4916</v>
      </c>
      <c r="H74" s="75" t="s">
        <v>3621</v>
      </c>
      <c r="I74" s="75"/>
      <c r="J74" t="str">
        <f t="shared" ref="J74:J113" si="17">P74&amp;"/"&amp;Q74</f>
        <v>11294/543965</v>
      </c>
      <c r="K74">
        <f>VLOOKUP(D74,Schools!$A:$Z,9,0)</f>
        <v>400010</v>
      </c>
      <c r="L74" s="75" t="s">
        <v>66</v>
      </c>
      <c r="M74" s="75" t="s">
        <v>22</v>
      </c>
      <c r="N74" s="75" t="s">
        <v>22</v>
      </c>
      <c r="O74" s="78" t="str">
        <f>VLOOKUP(D74,Schools!A:D,4,0)</f>
        <v>Primary</v>
      </c>
      <c r="P74" s="78">
        <f t="shared" ref="P74:P113" si="18">IF(OR(O74="Special", O74="PRU"),11294,IF(F74="M", 11294,"None"))</f>
        <v>11294</v>
      </c>
      <c r="Q74" s="78">
        <f t="shared" ref="Q74:Q115" si="19">IF(F74="M",543965,516500)</f>
        <v>543965</v>
      </c>
      <c r="R74" s="79">
        <v>9948.4</v>
      </c>
      <c r="S74" s="79">
        <v>-9948.4</v>
      </c>
      <c r="T74" s="79">
        <v>0</v>
      </c>
      <c r="U74" s="79">
        <v>270.08999999999997</v>
      </c>
      <c r="V74" s="79">
        <v>135.05000000000001</v>
      </c>
      <c r="W74" s="79">
        <v>144.49</v>
      </c>
      <c r="X74" s="79">
        <v>144.49</v>
      </c>
      <c r="Y74" s="79">
        <v>144.49</v>
      </c>
      <c r="Z74" s="79">
        <f t="shared" ref="Z74:Z112" si="20">SUM(R74:Y74)</f>
        <v>838.61</v>
      </c>
      <c r="AA74" s="79"/>
      <c r="AB74" s="79">
        <f t="shared" si="11"/>
        <v>4077.39</v>
      </c>
      <c r="AC74" s="79">
        <f t="shared" si="12"/>
        <v>0</v>
      </c>
      <c r="AD74" s="79"/>
      <c r="AE74" s="79"/>
      <c r="AF74" s="79"/>
      <c r="AG74" s="79"/>
      <c r="AH74" s="79"/>
      <c r="AI74" s="79"/>
      <c r="AJ74" s="79"/>
      <c r="AK74" s="79"/>
      <c r="AL74" s="52">
        <f t="shared" si="13"/>
        <v>0</v>
      </c>
      <c r="AM74" s="52">
        <f t="shared" si="14"/>
        <v>0</v>
      </c>
      <c r="AN74" s="79" t="e">
        <f>SUMIFS(#REF!,#REF!,$D74,#REF!,$M74)</f>
        <v>#REF!</v>
      </c>
      <c r="AP74" s="350">
        <f>VLOOKUP(E74,Schools!$B$8:$F$143,5,FALSE)</f>
        <v>3022071</v>
      </c>
      <c r="AR74" s="350">
        <f t="shared" si="15"/>
        <v>0</v>
      </c>
      <c r="AS74"/>
      <c r="AT74"/>
      <c r="AU74"/>
      <c r="AV74"/>
      <c r="AW74"/>
      <c r="AX74"/>
      <c r="AY74"/>
      <c r="AZ74"/>
      <c r="BA74"/>
      <c r="BB74"/>
      <c r="BC74"/>
    </row>
    <row r="75" spans="1:55" x14ac:dyDescent="0.25">
      <c r="A75" t="str">
        <f t="shared" si="16"/>
        <v>TPG</v>
      </c>
      <c r="B75" s="75" t="s">
        <v>3620</v>
      </c>
      <c r="C75" s="76">
        <v>44027</v>
      </c>
      <c r="D75" s="75">
        <v>3022072</v>
      </c>
      <c r="E75" t="str">
        <f>VLOOKUP(D75,Schools!A:B,2,0)</f>
        <v>Queenswell Junior School</v>
      </c>
      <c r="F75" t="str">
        <f>VLOOKUP(D75,Schools!$A:$Z,3,0)</f>
        <v>M</v>
      </c>
      <c r="G75" s="77">
        <v>7524</v>
      </c>
      <c r="H75" s="75" t="s">
        <v>3621</v>
      </c>
      <c r="I75" s="75"/>
      <c r="J75" t="str">
        <f t="shared" si="17"/>
        <v>11294/543965</v>
      </c>
      <c r="K75">
        <f>VLOOKUP(D75,Schools!$A:$Z,9,0)</f>
        <v>400012</v>
      </c>
      <c r="L75" s="75" t="s">
        <v>66</v>
      </c>
      <c r="M75" s="75" t="s">
        <v>22</v>
      </c>
      <c r="N75" s="75" t="s">
        <v>22</v>
      </c>
      <c r="O75" s="78" t="str">
        <f>VLOOKUP(D75,Schools!A:D,4,0)</f>
        <v>Primary</v>
      </c>
      <c r="P75" s="78">
        <f t="shared" si="18"/>
        <v>11294</v>
      </c>
      <c r="Q75" s="78">
        <f t="shared" si="19"/>
        <v>543965</v>
      </c>
      <c r="R75" s="79">
        <v>0</v>
      </c>
      <c r="S75" s="79">
        <v>0</v>
      </c>
      <c r="T75" s="79">
        <v>0</v>
      </c>
      <c r="U75" s="79">
        <v>2351.23</v>
      </c>
      <c r="V75" s="79">
        <v>1175.6199999999999</v>
      </c>
      <c r="W75" s="79">
        <v>1453.08</v>
      </c>
      <c r="X75" s="79">
        <v>1453.08</v>
      </c>
      <c r="Y75" s="79">
        <v>1453.08</v>
      </c>
      <c r="Z75" s="79">
        <f t="shared" si="20"/>
        <v>7886.09</v>
      </c>
      <c r="AA75" s="79"/>
      <c r="AB75" s="79">
        <f t="shared" si="11"/>
        <v>-362.09000000000015</v>
      </c>
      <c r="AC75" s="79">
        <f t="shared" si="12"/>
        <v>0</v>
      </c>
      <c r="AD75" s="79"/>
      <c r="AE75" s="79"/>
      <c r="AF75" s="79"/>
      <c r="AG75" s="79"/>
      <c r="AH75" s="79"/>
      <c r="AI75" s="79"/>
      <c r="AJ75" s="79"/>
      <c r="AK75" s="79"/>
      <c r="AL75" s="52">
        <f t="shared" si="13"/>
        <v>0</v>
      </c>
      <c r="AM75" s="52">
        <f t="shared" si="14"/>
        <v>0</v>
      </c>
      <c r="AN75" s="79" t="e">
        <f>SUMIFS(#REF!,#REF!,$D75,#REF!,$M75)</f>
        <v>#REF!</v>
      </c>
      <c r="AP75" s="350">
        <f>VLOOKUP(E75,Schools!$B$8:$F$143,5,FALSE)</f>
        <v>3022072</v>
      </c>
      <c r="AR75" s="350">
        <f t="shared" si="15"/>
        <v>0</v>
      </c>
      <c r="AS75"/>
      <c r="AT75"/>
      <c r="AU75"/>
      <c r="AV75"/>
      <c r="AW75"/>
      <c r="AX75"/>
      <c r="AY75"/>
      <c r="AZ75"/>
      <c r="BA75"/>
      <c r="BB75"/>
      <c r="BC75"/>
    </row>
    <row r="76" spans="1:55" x14ac:dyDescent="0.25">
      <c r="A76" t="str">
        <f t="shared" ref="A76:A117" si="21">$B$3</f>
        <v>TPG</v>
      </c>
      <c r="B76" s="75" t="s">
        <v>3620</v>
      </c>
      <c r="C76" s="76">
        <v>44027</v>
      </c>
      <c r="D76" s="75">
        <v>3023512</v>
      </c>
      <c r="E76" t="str">
        <f>VLOOKUP(D76,Schools!A:B,2,0)</f>
        <v>Rosh Pinah</v>
      </c>
      <c r="F76" t="str">
        <f>VLOOKUP(D76,Schools!$A:$Z,3,0)</f>
        <v>M</v>
      </c>
      <c r="G76" s="77">
        <v>8753</v>
      </c>
      <c r="H76" s="75" t="s">
        <v>3621</v>
      </c>
      <c r="I76" s="75"/>
      <c r="J76" t="str">
        <f t="shared" si="17"/>
        <v>11294/543965</v>
      </c>
      <c r="K76">
        <f>VLOOKUP(D76,Schools!$A:$Z,9,0)</f>
        <v>400093</v>
      </c>
      <c r="L76" s="75" t="s">
        <v>66</v>
      </c>
      <c r="M76" s="75" t="s">
        <v>22</v>
      </c>
      <c r="N76" s="75" t="s">
        <v>22</v>
      </c>
      <c r="O76" s="78" t="str">
        <f>VLOOKUP(D76,Schools!A:D,4,0)</f>
        <v>Primary</v>
      </c>
      <c r="P76" s="78">
        <f t="shared" si="18"/>
        <v>11294</v>
      </c>
      <c r="Q76" s="78">
        <f t="shared" si="19"/>
        <v>543965</v>
      </c>
      <c r="R76" s="79">
        <v>0</v>
      </c>
      <c r="S76" s="79">
        <v>0</v>
      </c>
      <c r="T76" s="79">
        <v>0</v>
      </c>
      <c r="U76" s="79">
        <v>2922</v>
      </c>
      <c r="V76" s="79">
        <v>1461</v>
      </c>
      <c r="W76" s="79">
        <v>1662.42</v>
      </c>
      <c r="X76" s="79">
        <v>1662.42</v>
      </c>
      <c r="Y76" s="79">
        <v>1662.42</v>
      </c>
      <c r="Z76" s="79">
        <f t="shared" si="20"/>
        <v>9370.26</v>
      </c>
      <c r="AA76" s="79"/>
      <c r="AB76" s="79">
        <f t="shared" si="11"/>
        <v>-617.26000000000022</v>
      </c>
      <c r="AC76" s="79">
        <f t="shared" si="12"/>
        <v>0</v>
      </c>
      <c r="AD76" s="79"/>
      <c r="AE76" s="79"/>
      <c r="AF76" s="79"/>
      <c r="AG76" s="79"/>
      <c r="AH76" s="79"/>
      <c r="AI76" s="79"/>
      <c r="AJ76" s="79"/>
      <c r="AK76" s="79"/>
      <c r="AL76" s="52">
        <f t="shared" si="13"/>
        <v>0</v>
      </c>
      <c r="AM76" s="52">
        <f t="shared" si="14"/>
        <v>0</v>
      </c>
      <c r="AN76" s="79" t="e">
        <f>SUMIFS(#REF!,#REF!,$D76,#REF!,$M76)</f>
        <v>#REF!</v>
      </c>
      <c r="AP76" s="350">
        <f>VLOOKUP(E76,Schools!$B$8:$F$143,5,FALSE)</f>
        <v>3023512</v>
      </c>
      <c r="AR76" s="350">
        <f t="shared" si="15"/>
        <v>0</v>
      </c>
      <c r="AS76"/>
      <c r="AT76"/>
      <c r="AU76"/>
      <c r="AV76"/>
      <c r="AW76"/>
      <c r="AX76"/>
      <c r="AY76"/>
      <c r="AZ76"/>
      <c r="BA76"/>
      <c r="BB76"/>
      <c r="BC76"/>
    </row>
    <row r="77" spans="1:55" x14ac:dyDescent="0.25">
      <c r="A77" t="str">
        <f t="shared" si="21"/>
        <v>TPG</v>
      </c>
      <c r="B77" s="75" t="s">
        <v>3620</v>
      </c>
      <c r="C77" s="76">
        <v>44027</v>
      </c>
      <c r="D77" s="75">
        <v>3023510</v>
      </c>
      <c r="E77" t="str">
        <f>VLOOKUP(D77,Schools!A:B,2,0)</f>
        <v>Sacred Heart School</v>
      </c>
      <c r="F77" t="str">
        <f>VLOOKUP(D77,Schools!$A:$Z,3,0)</f>
        <v>M</v>
      </c>
      <c r="G77" s="77">
        <v>8516</v>
      </c>
      <c r="H77" s="75" t="s">
        <v>3621</v>
      </c>
      <c r="I77" s="75"/>
      <c r="J77" t="str">
        <f t="shared" si="17"/>
        <v>11294/543965</v>
      </c>
      <c r="K77">
        <f>VLOOKUP(D77,Schools!$A:$Z,9,0)</f>
        <v>400071</v>
      </c>
      <c r="L77" s="75" t="s">
        <v>66</v>
      </c>
      <c r="M77" s="75" t="s">
        <v>22</v>
      </c>
      <c r="N77" s="75" t="s">
        <v>22</v>
      </c>
      <c r="O77" s="78" t="str">
        <f>VLOOKUP(D77,Schools!A:D,4,0)</f>
        <v>Primary</v>
      </c>
      <c r="P77" s="78">
        <f t="shared" si="18"/>
        <v>11294</v>
      </c>
      <c r="Q77" s="78">
        <f t="shared" si="19"/>
        <v>543965</v>
      </c>
      <c r="R77" s="79">
        <v>15092.6</v>
      </c>
      <c r="S77" s="79">
        <v>-15092.6</v>
      </c>
      <c r="T77" s="79">
        <v>2663.4</v>
      </c>
      <c r="U77" s="79">
        <v>0</v>
      </c>
      <c r="V77" s="79">
        <v>0</v>
      </c>
      <c r="W77" s="79">
        <v>268.24</v>
      </c>
      <c r="X77" s="79">
        <v>268.24</v>
      </c>
      <c r="Y77" s="79">
        <v>268.24</v>
      </c>
      <c r="Z77" s="79">
        <f t="shared" si="20"/>
        <v>3468.12</v>
      </c>
      <c r="AA77" s="79"/>
      <c r="AB77" s="79">
        <f t="shared" si="11"/>
        <v>5047.88</v>
      </c>
      <c r="AC77" s="79">
        <f t="shared" si="12"/>
        <v>0</v>
      </c>
      <c r="AD77" s="79"/>
      <c r="AE77" s="79"/>
      <c r="AF77" s="79"/>
      <c r="AG77" s="79"/>
      <c r="AH77" s="79"/>
      <c r="AI77" s="79"/>
      <c r="AJ77" s="79"/>
      <c r="AK77" s="79"/>
      <c r="AL77" s="52">
        <f t="shared" si="13"/>
        <v>0</v>
      </c>
      <c r="AM77" s="52">
        <f t="shared" si="14"/>
        <v>0</v>
      </c>
      <c r="AN77" s="79" t="e">
        <f>SUMIFS(#REF!,#REF!,$D77,#REF!,$M77)</f>
        <v>#REF!</v>
      </c>
      <c r="AP77" s="350">
        <f>VLOOKUP(E77,Schools!$B$8:$F$143,5,FALSE)</f>
        <v>3023510</v>
      </c>
      <c r="AR77" s="350">
        <f t="shared" si="15"/>
        <v>0</v>
      </c>
      <c r="AS77"/>
      <c r="AT77"/>
      <c r="AU77"/>
      <c r="AV77"/>
      <c r="AW77"/>
      <c r="AX77"/>
      <c r="AY77"/>
      <c r="AZ77"/>
      <c r="BA77"/>
      <c r="BB77"/>
      <c r="BC77"/>
    </row>
    <row r="78" spans="1:55" x14ac:dyDescent="0.25">
      <c r="A78" t="str">
        <f t="shared" si="21"/>
        <v>TPG</v>
      </c>
      <c r="B78" s="75" t="s">
        <v>3620</v>
      </c>
      <c r="C78" s="76">
        <v>44027</v>
      </c>
      <c r="D78" s="75">
        <v>3023502</v>
      </c>
      <c r="E78" t="str">
        <f>VLOOKUP(D78,Schools!A:B,2,0)</f>
        <v>St Agnes RC Primary School</v>
      </c>
      <c r="F78" t="str">
        <f>VLOOKUP(D78,Schools!$A:$Z,3,0)</f>
        <v>M</v>
      </c>
      <c r="G78" s="77">
        <v>8085</v>
      </c>
      <c r="H78" s="75" t="s">
        <v>3621</v>
      </c>
      <c r="I78" s="75"/>
      <c r="J78" t="str">
        <f t="shared" si="17"/>
        <v>11294/543965</v>
      </c>
      <c r="K78">
        <f>VLOOKUP(D78,Schools!$A:$Z,9,0)</f>
        <v>400096</v>
      </c>
      <c r="L78" s="75" t="s">
        <v>66</v>
      </c>
      <c r="M78" s="75" t="s">
        <v>22</v>
      </c>
      <c r="N78" s="75" t="s">
        <v>22</v>
      </c>
      <c r="O78" s="78" t="str">
        <f>VLOOKUP(D78,Schools!A:D,4,0)</f>
        <v>Primary</v>
      </c>
      <c r="P78" s="78">
        <f t="shared" si="18"/>
        <v>11294</v>
      </c>
      <c r="Q78" s="78">
        <f t="shared" si="19"/>
        <v>543965</v>
      </c>
      <c r="R78" s="79">
        <v>13553.25</v>
      </c>
      <c r="S78" s="79">
        <v>-13553.25</v>
      </c>
      <c r="T78" s="79">
        <v>2391.75</v>
      </c>
      <c r="U78" s="79">
        <v>0</v>
      </c>
      <c r="V78" s="79">
        <v>0</v>
      </c>
      <c r="W78" s="79">
        <v>345.9</v>
      </c>
      <c r="X78" s="79">
        <v>345.9</v>
      </c>
      <c r="Y78" s="79">
        <v>345.9</v>
      </c>
      <c r="Z78" s="79">
        <f t="shared" si="20"/>
        <v>3429.4500000000003</v>
      </c>
      <c r="AA78" s="79"/>
      <c r="AB78" s="79">
        <f t="shared" si="11"/>
        <v>4655.5499999999993</v>
      </c>
      <c r="AC78" s="79">
        <f t="shared" si="12"/>
        <v>0</v>
      </c>
      <c r="AD78" s="79"/>
      <c r="AE78" s="79"/>
      <c r="AF78" s="79"/>
      <c r="AG78" s="79"/>
      <c r="AH78" s="79"/>
      <c r="AI78" s="79"/>
      <c r="AJ78" s="79"/>
      <c r="AK78" s="79"/>
      <c r="AL78" s="52">
        <f t="shared" si="13"/>
        <v>0</v>
      </c>
      <c r="AM78" s="52">
        <f t="shared" si="14"/>
        <v>0</v>
      </c>
      <c r="AN78" s="79" t="e">
        <f>SUMIFS(#REF!,#REF!,$D78,#REF!,$M78)</f>
        <v>#REF!</v>
      </c>
      <c r="AP78" s="350">
        <f>VLOOKUP(E78,Schools!$B$8:$F$143,5,FALSE)</f>
        <v>3023502</v>
      </c>
      <c r="AR78" s="350">
        <f t="shared" si="15"/>
        <v>0</v>
      </c>
      <c r="AS78"/>
      <c r="AT78"/>
      <c r="AU78"/>
      <c r="AV78"/>
      <c r="AW78"/>
      <c r="AX78"/>
      <c r="AY78"/>
      <c r="AZ78"/>
      <c r="BA78"/>
      <c r="BB78"/>
      <c r="BC78"/>
    </row>
    <row r="79" spans="1:55" x14ac:dyDescent="0.25">
      <c r="A79" t="str">
        <f t="shared" si="21"/>
        <v>TPG</v>
      </c>
      <c r="B79" s="75" t="s">
        <v>3620</v>
      </c>
      <c r="C79" s="76">
        <v>44027</v>
      </c>
      <c r="D79" s="75">
        <v>3023315</v>
      </c>
      <c r="E79" t="str">
        <f>VLOOKUP(D79,Schools!A:B,2,0)</f>
        <v>St Andrew's C E</v>
      </c>
      <c r="F79" t="str">
        <f>VLOOKUP(D79,Schools!$A:$Z,3,0)</f>
        <v>M</v>
      </c>
      <c r="G79" s="77">
        <v>4528</v>
      </c>
      <c r="H79" s="75" t="s">
        <v>3621</v>
      </c>
      <c r="I79" s="75"/>
      <c r="J79" t="str">
        <f t="shared" si="17"/>
        <v>11294/543965</v>
      </c>
      <c r="K79">
        <f>VLOOKUP(D79,Schools!$A:$Z,9,0)</f>
        <v>400062</v>
      </c>
      <c r="L79" s="75" t="s">
        <v>66</v>
      </c>
      <c r="M79" s="75" t="s">
        <v>22</v>
      </c>
      <c r="N79" s="75" t="s">
        <v>22</v>
      </c>
      <c r="O79" s="78" t="str">
        <f>VLOOKUP(D79,Schools!A:D,4,0)</f>
        <v>Primary</v>
      </c>
      <c r="P79" s="78">
        <f t="shared" si="18"/>
        <v>11294</v>
      </c>
      <c r="Q79" s="78">
        <f t="shared" si="19"/>
        <v>543965</v>
      </c>
      <c r="R79" s="79">
        <v>0</v>
      </c>
      <c r="S79" s="79">
        <v>0</v>
      </c>
      <c r="T79" s="79">
        <v>0</v>
      </c>
      <c r="U79" s="79">
        <v>1427.08</v>
      </c>
      <c r="V79" s="79">
        <v>713.54</v>
      </c>
      <c r="W79" s="79">
        <v>872.66</v>
      </c>
      <c r="X79" s="79">
        <v>872.66</v>
      </c>
      <c r="Y79" s="79">
        <v>872.66</v>
      </c>
      <c r="Z79" s="79">
        <f t="shared" si="20"/>
        <v>4758.5999999999995</v>
      </c>
      <c r="AA79" s="79"/>
      <c r="AB79" s="79">
        <f t="shared" si="11"/>
        <v>-230.59999999999945</v>
      </c>
      <c r="AC79" s="79">
        <f t="shared" si="12"/>
        <v>0</v>
      </c>
      <c r="AD79" s="79"/>
      <c r="AE79" s="79"/>
      <c r="AF79" s="79"/>
      <c r="AG79" s="79"/>
      <c r="AH79" s="79"/>
      <c r="AI79" s="79"/>
      <c r="AJ79" s="79"/>
      <c r="AK79" s="79"/>
      <c r="AL79" s="52">
        <f t="shared" si="13"/>
        <v>0</v>
      </c>
      <c r="AM79" s="52">
        <f t="shared" si="14"/>
        <v>0</v>
      </c>
      <c r="AN79" s="79" t="e">
        <f>SUMIFS(#REF!,#REF!,$D79,#REF!,$M79)</f>
        <v>#REF!</v>
      </c>
      <c r="AP79" s="350">
        <f>VLOOKUP(E79,Schools!$B$8:$F$143,5,FALSE)</f>
        <v>3023315</v>
      </c>
      <c r="AR79" s="350">
        <f t="shared" si="15"/>
        <v>0</v>
      </c>
      <c r="AS79"/>
      <c r="AT79"/>
      <c r="AU79"/>
      <c r="AV79"/>
      <c r="AW79"/>
      <c r="AX79"/>
      <c r="AY79"/>
      <c r="AZ79"/>
      <c r="BA79"/>
      <c r="BB79"/>
      <c r="BC79"/>
    </row>
    <row r="80" spans="1:55" x14ac:dyDescent="0.25">
      <c r="A80" t="str">
        <f t="shared" si="21"/>
        <v>TPG</v>
      </c>
      <c r="B80" s="75" t="s">
        <v>3620</v>
      </c>
      <c r="C80" s="76">
        <v>44027</v>
      </c>
      <c r="D80" s="75">
        <v>3023504</v>
      </c>
      <c r="E80" t="str">
        <f>VLOOKUP(D80,Schools!A:B,2,0)</f>
        <v>St Catherines R C Primary</v>
      </c>
      <c r="F80" t="str">
        <f>VLOOKUP(D80,Schools!$A:$Z,3,0)</f>
        <v>M</v>
      </c>
      <c r="G80" s="77">
        <v>10090</v>
      </c>
      <c r="H80" s="75" t="s">
        <v>3621</v>
      </c>
      <c r="I80" s="75"/>
      <c r="J80" t="str">
        <f t="shared" si="17"/>
        <v>11294/543965</v>
      </c>
      <c r="K80">
        <f>VLOOKUP(D80,Schools!$A:$Z,9,0)</f>
        <v>400064</v>
      </c>
      <c r="L80" s="75" t="s">
        <v>66</v>
      </c>
      <c r="M80" s="75" t="s">
        <v>22</v>
      </c>
      <c r="N80" s="75" t="s">
        <v>22</v>
      </c>
      <c r="O80" s="78" t="str">
        <f>VLOOKUP(D80,Schools!A:D,4,0)</f>
        <v>Primary</v>
      </c>
      <c r="P80" s="78">
        <f t="shared" si="18"/>
        <v>11294</v>
      </c>
      <c r="Q80" s="78">
        <f t="shared" si="19"/>
        <v>543965</v>
      </c>
      <c r="R80" s="79">
        <v>18809.650000000001</v>
      </c>
      <c r="S80" s="79">
        <v>-18809.650000000001</v>
      </c>
      <c r="T80" s="79">
        <v>3319.35</v>
      </c>
      <c r="U80" s="79">
        <v>0</v>
      </c>
      <c r="V80" s="79">
        <v>0</v>
      </c>
      <c r="W80" s="79">
        <v>208.7</v>
      </c>
      <c r="X80" s="79">
        <v>208.7</v>
      </c>
      <c r="Y80" s="79">
        <v>208.7</v>
      </c>
      <c r="Z80" s="79">
        <f t="shared" si="20"/>
        <v>3945.4499999999994</v>
      </c>
      <c r="AA80" s="79"/>
      <c r="AB80" s="79">
        <f t="shared" si="11"/>
        <v>6144.5500000000011</v>
      </c>
      <c r="AC80" s="79">
        <f t="shared" si="12"/>
        <v>0</v>
      </c>
      <c r="AD80" s="79"/>
      <c r="AE80" s="79"/>
      <c r="AF80" s="79"/>
      <c r="AG80" s="79"/>
      <c r="AH80" s="79"/>
      <c r="AI80" s="79"/>
      <c r="AJ80" s="79"/>
      <c r="AK80" s="79"/>
      <c r="AL80" s="52">
        <f t="shared" si="13"/>
        <v>0</v>
      </c>
      <c r="AM80" s="52">
        <f t="shared" si="14"/>
        <v>0</v>
      </c>
      <c r="AN80" s="79" t="e">
        <f>SUMIFS(#REF!,#REF!,$D80,#REF!,$M80)</f>
        <v>#REF!</v>
      </c>
      <c r="AP80" s="350">
        <f>VLOOKUP(E80,Schools!$B$8:$F$143,5,FALSE)</f>
        <v>3023504</v>
      </c>
      <c r="AR80" s="350">
        <f t="shared" si="15"/>
        <v>0</v>
      </c>
      <c r="AS80"/>
      <c r="AT80"/>
      <c r="AU80"/>
      <c r="AV80"/>
      <c r="AW80"/>
      <c r="AX80"/>
      <c r="AY80"/>
      <c r="AZ80"/>
      <c r="BA80"/>
      <c r="BB80"/>
      <c r="BC80"/>
    </row>
    <row r="81" spans="1:55" x14ac:dyDescent="0.25">
      <c r="A81" t="str">
        <f t="shared" si="21"/>
        <v>TPG</v>
      </c>
      <c r="B81" s="75" t="s">
        <v>3620</v>
      </c>
      <c r="C81" s="76">
        <v>44027</v>
      </c>
      <c r="D81" s="75">
        <v>3023309</v>
      </c>
      <c r="E81" t="str">
        <f>VLOOKUP(D81,Schools!A:B,2,0)</f>
        <v>St Johns CE N20</v>
      </c>
      <c r="F81" t="str">
        <f>VLOOKUP(D81,Schools!$A:$Z,3,0)</f>
        <v>M</v>
      </c>
      <c r="G81" s="77">
        <v>5067</v>
      </c>
      <c r="H81" s="75" t="s">
        <v>3621</v>
      </c>
      <c r="I81" s="75"/>
      <c r="J81" t="str">
        <f t="shared" si="17"/>
        <v>11294/543965</v>
      </c>
      <c r="K81">
        <f>VLOOKUP(D81,Schools!$A:$Z,9,0)</f>
        <v>400098</v>
      </c>
      <c r="L81" s="75" t="s">
        <v>66</v>
      </c>
      <c r="M81" s="75" t="s">
        <v>22</v>
      </c>
      <c r="N81" s="75" t="s">
        <v>22</v>
      </c>
      <c r="O81" s="78" t="str">
        <f>VLOOKUP(D81,Schools!A:D,4,0)</f>
        <v>Primary</v>
      </c>
      <c r="P81" s="78">
        <f t="shared" si="18"/>
        <v>11294</v>
      </c>
      <c r="Q81" s="78">
        <f t="shared" si="19"/>
        <v>543965</v>
      </c>
      <c r="R81" s="79">
        <v>8709.9500000000007</v>
      </c>
      <c r="S81" s="79">
        <v>-8709.9500000000007</v>
      </c>
      <c r="T81" s="79">
        <v>0</v>
      </c>
      <c r="U81" s="79">
        <v>236.47</v>
      </c>
      <c r="V81" s="79">
        <v>118.23</v>
      </c>
      <c r="W81" s="79">
        <v>309.61</v>
      </c>
      <c r="X81" s="79">
        <v>309.61</v>
      </c>
      <c r="Y81" s="79">
        <v>309.61</v>
      </c>
      <c r="Z81" s="79">
        <f t="shared" si="20"/>
        <v>1283.53</v>
      </c>
      <c r="AA81" s="79"/>
      <c r="AB81" s="79">
        <f t="shared" si="11"/>
        <v>3783.4700000000003</v>
      </c>
      <c r="AC81" s="79">
        <f t="shared" si="12"/>
        <v>0</v>
      </c>
      <c r="AD81" s="79"/>
      <c r="AE81" s="79"/>
      <c r="AF81" s="79"/>
      <c r="AG81" s="79"/>
      <c r="AH81" s="79"/>
      <c r="AI81" s="79"/>
      <c r="AJ81" s="79"/>
      <c r="AK81" s="79"/>
      <c r="AL81" s="52">
        <f t="shared" si="13"/>
        <v>0</v>
      </c>
      <c r="AM81" s="52">
        <f t="shared" si="14"/>
        <v>0</v>
      </c>
      <c r="AN81" s="79" t="e">
        <f>SUMIFS(#REF!,#REF!,$D81,#REF!,$M81)</f>
        <v>#REF!</v>
      </c>
      <c r="AP81" s="350">
        <f>VLOOKUP(E81,Schools!$B$8:$F$143,5,FALSE)</f>
        <v>3023309</v>
      </c>
      <c r="AR81" s="350">
        <f t="shared" si="15"/>
        <v>0</v>
      </c>
      <c r="AS81"/>
      <c r="AT81"/>
      <c r="AU81"/>
      <c r="AV81"/>
      <c r="AW81"/>
      <c r="AX81"/>
      <c r="AY81"/>
      <c r="AZ81"/>
      <c r="BA81"/>
      <c r="BB81"/>
      <c r="BC81"/>
    </row>
    <row r="82" spans="1:55" x14ac:dyDescent="0.25">
      <c r="A82" t="str">
        <f t="shared" si="21"/>
        <v>TPG</v>
      </c>
      <c r="B82" s="75" t="s">
        <v>3620</v>
      </c>
      <c r="C82" s="76">
        <v>44027</v>
      </c>
      <c r="D82" s="75">
        <v>3023307</v>
      </c>
      <c r="E82" t="str">
        <f>VLOOKUP(D82,Schools!A:B,2,0)</f>
        <v>St John's CE School N11</v>
      </c>
      <c r="F82" t="str">
        <f>VLOOKUP(D82,Schools!$A:$Z,3,0)</f>
        <v>M</v>
      </c>
      <c r="G82" s="77">
        <v>5023</v>
      </c>
      <c r="H82" s="75" t="s">
        <v>3621</v>
      </c>
      <c r="I82" s="75"/>
      <c r="J82" t="str">
        <f t="shared" si="17"/>
        <v>11294/543965</v>
      </c>
      <c r="K82">
        <f>VLOOKUP(D82,Schools!$A:$Z,9,0)</f>
        <v>400114</v>
      </c>
      <c r="L82" s="75" t="s">
        <v>66</v>
      </c>
      <c r="M82" s="75" t="s">
        <v>22</v>
      </c>
      <c r="N82" s="75" t="s">
        <v>22</v>
      </c>
      <c r="O82" s="78" t="str">
        <f>VLOOKUP(D82,Schools!A:D,4,0)</f>
        <v>Primary</v>
      </c>
      <c r="P82" s="78">
        <f t="shared" si="18"/>
        <v>11294</v>
      </c>
      <c r="Q82" s="78">
        <f t="shared" si="19"/>
        <v>543965</v>
      </c>
      <c r="R82" s="79">
        <v>9010.85</v>
      </c>
      <c r="S82" s="79">
        <v>-9010.85</v>
      </c>
      <c r="T82" s="79">
        <v>1590.15</v>
      </c>
      <c r="U82" s="79">
        <v>0</v>
      </c>
      <c r="V82" s="79">
        <v>0</v>
      </c>
      <c r="W82" s="79">
        <v>145.41999999999999</v>
      </c>
      <c r="X82" s="79">
        <v>145.41999999999999</v>
      </c>
      <c r="Y82" s="79">
        <v>145.41999999999999</v>
      </c>
      <c r="Z82" s="79">
        <f t="shared" si="20"/>
        <v>2026.4100000000003</v>
      </c>
      <c r="AA82" s="79"/>
      <c r="AB82" s="79">
        <f t="shared" si="11"/>
        <v>2996.5899999999997</v>
      </c>
      <c r="AC82" s="79">
        <f t="shared" si="12"/>
        <v>0</v>
      </c>
      <c r="AD82" s="79"/>
      <c r="AE82" s="79"/>
      <c r="AF82" s="79"/>
      <c r="AG82" s="79"/>
      <c r="AH82" s="79"/>
      <c r="AI82" s="79"/>
      <c r="AJ82" s="79"/>
      <c r="AK82" s="79"/>
      <c r="AL82" s="52">
        <f t="shared" si="13"/>
        <v>0</v>
      </c>
      <c r="AM82" s="52">
        <f t="shared" si="14"/>
        <v>0</v>
      </c>
      <c r="AN82" s="79" t="e">
        <f>SUMIFS(#REF!,#REF!,$D82,#REF!,$M82)</f>
        <v>#REF!</v>
      </c>
      <c r="AP82" s="350">
        <f>VLOOKUP(E82,Schools!$B$8:$F$143,5,FALSE)</f>
        <v>3023307</v>
      </c>
      <c r="AR82" s="350">
        <f t="shared" si="15"/>
        <v>0</v>
      </c>
      <c r="AS82"/>
      <c r="AT82"/>
      <c r="AU82"/>
      <c r="AV82"/>
      <c r="AW82"/>
      <c r="AX82"/>
      <c r="AY82"/>
      <c r="AZ82"/>
      <c r="BA82"/>
      <c r="BB82"/>
      <c r="BC82"/>
    </row>
    <row r="83" spans="1:55" x14ac:dyDescent="0.25">
      <c r="A83" t="str">
        <f t="shared" si="21"/>
        <v>TPG</v>
      </c>
      <c r="B83" s="75" t="s">
        <v>3620</v>
      </c>
      <c r="C83" s="76">
        <v>44027</v>
      </c>
      <c r="D83" s="75">
        <v>3023509</v>
      </c>
      <c r="E83" t="str">
        <f>VLOOKUP(D83,Schools!A:B,2,0)</f>
        <v>St Joseph's Primary School</v>
      </c>
      <c r="F83" t="str">
        <f>VLOOKUP(D83,Schools!$A:$Z,3,0)</f>
        <v>M</v>
      </c>
      <c r="G83" s="77">
        <v>11556</v>
      </c>
      <c r="H83" s="75" t="s">
        <v>3621</v>
      </c>
      <c r="I83" s="75"/>
      <c r="J83" t="str">
        <f t="shared" si="17"/>
        <v>11294/543965</v>
      </c>
      <c r="K83">
        <f>VLOOKUP(D83,Schools!$A:$Z,9,0)</f>
        <v>400066</v>
      </c>
      <c r="L83" s="75" t="s">
        <v>66</v>
      </c>
      <c r="M83" s="75" t="s">
        <v>22</v>
      </c>
      <c r="N83" s="75" t="s">
        <v>22</v>
      </c>
      <c r="O83" s="78" t="str">
        <f>VLOOKUP(D83,Schools!A:D,4,0)</f>
        <v>Primary</v>
      </c>
      <c r="P83" s="78">
        <f t="shared" si="18"/>
        <v>11294</v>
      </c>
      <c r="Q83" s="78">
        <f t="shared" si="19"/>
        <v>543965</v>
      </c>
      <c r="R83" s="79">
        <v>21099.55</v>
      </c>
      <c r="S83" s="79">
        <v>-21099.55</v>
      </c>
      <c r="T83" s="79">
        <v>3723.45</v>
      </c>
      <c r="U83" s="79">
        <v>0</v>
      </c>
      <c r="V83" s="79">
        <v>0</v>
      </c>
      <c r="W83" s="79">
        <v>291.14</v>
      </c>
      <c r="X83" s="79">
        <v>291.14</v>
      </c>
      <c r="Y83" s="79">
        <v>291.14</v>
      </c>
      <c r="Z83" s="79">
        <f t="shared" si="20"/>
        <v>4596.87</v>
      </c>
      <c r="AA83" s="79"/>
      <c r="AB83" s="79">
        <f t="shared" si="11"/>
        <v>6959.13</v>
      </c>
      <c r="AC83" s="79">
        <f t="shared" si="12"/>
        <v>0</v>
      </c>
      <c r="AD83" s="79"/>
      <c r="AE83" s="79"/>
      <c r="AF83" s="79"/>
      <c r="AG83" s="79"/>
      <c r="AH83" s="79"/>
      <c r="AI83" s="79"/>
      <c r="AJ83" s="79"/>
      <c r="AK83" s="79"/>
      <c r="AL83" s="52">
        <f t="shared" si="13"/>
        <v>0</v>
      </c>
      <c r="AM83" s="52">
        <f t="shared" si="14"/>
        <v>0</v>
      </c>
      <c r="AN83" s="79" t="e">
        <f>SUMIFS(#REF!,#REF!,$D83,#REF!,$M83)</f>
        <v>#REF!</v>
      </c>
      <c r="AP83" s="350">
        <f>VLOOKUP(E83,Schools!$B$8:$F$143,5,FALSE)</f>
        <v>3023509</v>
      </c>
      <c r="AR83" s="350">
        <f t="shared" si="15"/>
        <v>0</v>
      </c>
      <c r="AS83"/>
      <c r="AT83"/>
      <c r="AU83"/>
      <c r="AV83"/>
      <c r="AW83"/>
      <c r="AX83"/>
      <c r="AY83"/>
      <c r="AZ83"/>
      <c r="BA83"/>
      <c r="BB83"/>
      <c r="BC83"/>
    </row>
    <row r="84" spans="1:55" x14ac:dyDescent="0.25">
      <c r="A84" t="str">
        <f t="shared" si="21"/>
        <v>TPG</v>
      </c>
      <c r="B84" s="75" t="s">
        <v>3620</v>
      </c>
      <c r="C84" s="76">
        <v>44027</v>
      </c>
      <c r="D84" s="75">
        <v>3023311</v>
      </c>
      <c r="E84" t="str">
        <f>VLOOKUP(D84,Schools!A:B,2,0)</f>
        <v>St Mary's C E Primary School N3</v>
      </c>
      <c r="F84" t="str">
        <f>VLOOKUP(D84,Schools!$A:$Z,3,0)</f>
        <v>M</v>
      </c>
      <c r="G84" s="77">
        <v>10112</v>
      </c>
      <c r="H84" s="75" t="s">
        <v>3621</v>
      </c>
      <c r="I84" s="75"/>
      <c r="J84" t="str">
        <f t="shared" si="17"/>
        <v>11294/543965</v>
      </c>
      <c r="K84">
        <f>VLOOKUP(D84,Schools!$A:$Z,9,0)</f>
        <v>400058</v>
      </c>
      <c r="L84" s="75" t="s">
        <v>66</v>
      </c>
      <c r="M84" s="75" t="s">
        <v>22</v>
      </c>
      <c r="N84" s="75" t="s">
        <v>22</v>
      </c>
      <c r="O84" s="78" t="str">
        <f>VLOOKUP(D84,Schools!A:D,4,0)</f>
        <v>Primary</v>
      </c>
      <c r="P84" s="78">
        <f t="shared" si="18"/>
        <v>11294</v>
      </c>
      <c r="Q84" s="78">
        <f t="shared" si="19"/>
        <v>543965</v>
      </c>
      <c r="R84" s="79">
        <v>17645.150000000001</v>
      </c>
      <c r="S84" s="79">
        <v>-17645.150000000001</v>
      </c>
      <c r="T84" s="79">
        <v>3113.85</v>
      </c>
      <c r="U84" s="79">
        <v>0</v>
      </c>
      <c r="V84" s="79">
        <v>0</v>
      </c>
      <c r="W84" s="79">
        <v>350.98</v>
      </c>
      <c r="X84" s="79">
        <v>350.98</v>
      </c>
      <c r="Y84" s="79">
        <v>350.98</v>
      </c>
      <c r="Z84" s="79">
        <f t="shared" si="20"/>
        <v>4166.79</v>
      </c>
      <c r="AA84" s="79"/>
      <c r="AB84" s="79">
        <f t="shared" si="11"/>
        <v>5945.21</v>
      </c>
      <c r="AC84" s="79">
        <f t="shared" si="12"/>
        <v>0</v>
      </c>
      <c r="AD84" s="79"/>
      <c r="AE84" s="79"/>
      <c r="AF84" s="79"/>
      <c r="AG84" s="79"/>
      <c r="AH84" s="79"/>
      <c r="AI84" s="79"/>
      <c r="AJ84" s="79"/>
      <c r="AK84" s="79"/>
      <c r="AL84" s="52">
        <f t="shared" si="13"/>
        <v>0</v>
      </c>
      <c r="AM84" s="52">
        <f t="shared" si="14"/>
        <v>0</v>
      </c>
      <c r="AN84" s="79" t="e">
        <f>SUMIFS(#REF!,#REF!,$D84,#REF!,$M84)</f>
        <v>#REF!</v>
      </c>
      <c r="AP84" s="350">
        <f>VLOOKUP(E84,Schools!$B$8:$F$143,5,FALSE)</f>
        <v>3023311</v>
      </c>
      <c r="AR84" s="350">
        <f t="shared" si="15"/>
        <v>0</v>
      </c>
      <c r="AS84"/>
      <c r="AT84"/>
      <c r="AU84"/>
      <c r="AV84"/>
      <c r="AW84"/>
      <c r="AX84"/>
      <c r="AY84"/>
      <c r="AZ84"/>
      <c r="BA84"/>
      <c r="BB84"/>
      <c r="BC84"/>
    </row>
    <row r="85" spans="1:55" x14ac:dyDescent="0.25">
      <c r="A85" t="str">
        <f t="shared" si="21"/>
        <v>TPG</v>
      </c>
      <c r="B85" s="75" t="s">
        <v>3620</v>
      </c>
      <c r="C85" s="76">
        <v>44027</v>
      </c>
      <c r="D85" s="75">
        <v>3023312</v>
      </c>
      <c r="E85" t="str">
        <f>VLOOKUP(D85,Schools!A:B,2,0)</f>
        <v>St Mary's School EN4</v>
      </c>
      <c r="F85" t="str">
        <f>VLOOKUP(D85,Schools!$A:$Z,3,0)</f>
        <v>M</v>
      </c>
      <c r="G85" s="77">
        <v>4592</v>
      </c>
      <c r="H85" s="75" t="s">
        <v>3621</v>
      </c>
      <c r="I85" s="75"/>
      <c r="J85" t="str">
        <f t="shared" si="17"/>
        <v>11294/543965</v>
      </c>
      <c r="K85">
        <f>VLOOKUP(D85,Schools!$A:$Z,9,0)</f>
        <v>400017</v>
      </c>
      <c r="L85" s="75" t="s">
        <v>66</v>
      </c>
      <c r="M85" s="75" t="s">
        <v>22</v>
      </c>
      <c r="N85" s="75" t="s">
        <v>22</v>
      </c>
      <c r="O85" s="78" t="str">
        <f>VLOOKUP(D85,Schools!A:D,4,0)</f>
        <v>Primary</v>
      </c>
      <c r="P85" s="78">
        <f t="shared" si="18"/>
        <v>11294</v>
      </c>
      <c r="Q85" s="78">
        <f t="shared" si="19"/>
        <v>543965</v>
      </c>
      <c r="R85" s="79">
        <v>8035.05</v>
      </c>
      <c r="S85" s="79">
        <v>-8035.05</v>
      </c>
      <c r="T85" s="79">
        <v>1417.95</v>
      </c>
      <c r="U85" s="79">
        <v>0</v>
      </c>
      <c r="V85" s="79">
        <v>0</v>
      </c>
      <c r="W85" s="79">
        <v>156.78</v>
      </c>
      <c r="X85" s="79">
        <v>156.78</v>
      </c>
      <c r="Y85" s="79">
        <v>156.78</v>
      </c>
      <c r="Z85" s="79">
        <f t="shared" si="20"/>
        <v>1888.29</v>
      </c>
      <c r="AA85" s="79"/>
      <c r="AB85" s="79">
        <f t="shared" ref="AB85:AB112" si="22">G85-Z85</f>
        <v>2703.71</v>
      </c>
      <c r="AC85" s="79">
        <f t="shared" ref="AC85:AC112" si="23">G85-(Z85+AB85)</f>
        <v>0</v>
      </c>
      <c r="AD85" s="79"/>
      <c r="AE85" s="79"/>
      <c r="AF85" s="79"/>
      <c r="AG85" s="79"/>
      <c r="AH85" s="79"/>
      <c r="AI85" s="79"/>
      <c r="AJ85" s="79"/>
      <c r="AK85" s="79"/>
      <c r="AL85" s="52">
        <f t="shared" ref="AL85:AL109" si="24">SUM(AF85:AK85)</f>
        <v>0</v>
      </c>
      <c r="AM85" s="52">
        <f t="shared" ref="AM85:AM109" si="25">AL85-AE85</f>
        <v>0</v>
      </c>
      <c r="AN85" s="79" t="e">
        <f>SUMIFS(#REF!,#REF!,$D85,#REF!,$M85)</f>
        <v>#REF!</v>
      </c>
      <c r="AP85" s="350">
        <f>VLOOKUP(E85,Schools!$B$8:$F$143,5,FALSE)</f>
        <v>3023312</v>
      </c>
      <c r="AR85" s="350">
        <f t="shared" ref="AR85:AR148" si="26">AP85-D85</f>
        <v>0</v>
      </c>
      <c r="AS85"/>
      <c r="AT85"/>
      <c r="AU85"/>
      <c r="AV85"/>
      <c r="AW85"/>
      <c r="AX85"/>
      <c r="AY85"/>
      <c r="AZ85"/>
      <c r="BA85"/>
      <c r="BB85"/>
      <c r="BC85"/>
    </row>
    <row r="86" spans="1:55" x14ac:dyDescent="0.25">
      <c r="A86" t="str">
        <f t="shared" si="21"/>
        <v>TPG</v>
      </c>
      <c r="B86" s="75" t="s">
        <v>3620</v>
      </c>
      <c r="C86" s="76">
        <v>44027</v>
      </c>
      <c r="D86" s="75">
        <v>3023314</v>
      </c>
      <c r="E86" t="str">
        <f>VLOOKUP(D86,Schools!A:B,2,0)</f>
        <v>St Pauls CE Primary, NW7</v>
      </c>
      <c r="F86" t="str">
        <f>VLOOKUP(D86,Schools!$A:$Z,3,0)</f>
        <v>M</v>
      </c>
      <c r="G86" s="77">
        <v>4377</v>
      </c>
      <c r="H86" s="75" t="s">
        <v>3621</v>
      </c>
      <c r="I86" s="75"/>
      <c r="J86" t="str">
        <f t="shared" si="17"/>
        <v>11294/543965</v>
      </c>
      <c r="K86">
        <f>VLOOKUP(D86,Schools!$A:$Z,9,0)</f>
        <v>400094</v>
      </c>
      <c r="L86" s="75" t="s">
        <v>66</v>
      </c>
      <c r="M86" s="75" t="s">
        <v>22</v>
      </c>
      <c r="N86" s="75" t="s">
        <v>22</v>
      </c>
      <c r="O86" s="78" t="str">
        <f>VLOOKUP(D86,Schools!A:D,4,0)</f>
        <v>Primary</v>
      </c>
      <c r="P86" s="78">
        <f t="shared" si="18"/>
        <v>11294</v>
      </c>
      <c r="Q86" s="78">
        <f t="shared" si="19"/>
        <v>543965</v>
      </c>
      <c r="R86" s="79">
        <v>7809.8</v>
      </c>
      <c r="S86" s="79">
        <v>-7809.8</v>
      </c>
      <c r="T86" s="79">
        <v>0</v>
      </c>
      <c r="U86" s="79">
        <v>212.03</v>
      </c>
      <c r="V86" s="79">
        <v>106.02</v>
      </c>
      <c r="W86" s="79">
        <v>237.7</v>
      </c>
      <c r="X86" s="79">
        <v>237.7</v>
      </c>
      <c r="Y86" s="79">
        <v>237.7</v>
      </c>
      <c r="Z86" s="79">
        <f t="shared" si="20"/>
        <v>1031.1500000000001</v>
      </c>
      <c r="AA86" s="79"/>
      <c r="AB86" s="79">
        <f t="shared" si="22"/>
        <v>3345.85</v>
      </c>
      <c r="AC86" s="79">
        <f t="shared" si="23"/>
        <v>0</v>
      </c>
      <c r="AD86" s="79"/>
      <c r="AE86" s="79"/>
      <c r="AF86" s="79"/>
      <c r="AG86" s="79"/>
      <c r="AH86" s="79"/>
      <c r="AI86" s="79"/>
      <c r="AJ86" s="79"/>
      <c r="AK86" s="79"/>
      <c r="AL86" s="52">
        <f t="shared" si="24"/>
        <v>0</v>
      </c>
      <c r="AM86" s="52">
        <f t="shared" si="25"/>
        <v>0</v>
      </c>
      <c r="AN86" s="79" t="e">
        <f>SUMIFS(#REF!,#REF!,$D86,#REF!,$M86)</f>
        <v>#REF!</v>
      </c>
      <c r="AP86" s="350">
        <f>VLOOKUP(E86,Schools!$B$8:$F$143,5,FALSE)</f>
        <v>3023314</v>
      </c>
      <c r="AR86" s="350">
        <f t="shared" si="26"/>
        <v>0</v>
      </c>
      <c r="AS86"/>
      <c r="AT86"/>
      <c r="AU86"/>
      <c r="AV86"/>
      <c r="AW86"/>
      <c r="AX86"/>
      <c r="AY86"/>
      <c r="AZ86"/>
      <c r="BA86"/>
      <c r="BB86"/>
      <c r="BC86"/>
    </row>
    <row r="87" spans="1:55" x14ac:dyDescent="0.25">
      <c r="A87" t="str">
        <f t="shared" si="21"/>
        <v>TPG</v>
      </c>
      <c r="B87" s="75" t="s">
        <v>3620</v>
      </c>
      <c r="C87" s="76">
        <v>44027</v>
      </c>
      <c r="D87" s="75">
        <v>3023313</v>
      </c>
      <c r="E87" t="str">
        <f>VLOOKUP(D87,Schools!A:B,2,0)</f>
        <v>St Paul's School, N11</v>
      </c>
      <c r="F87" t="str">
        <f>VLOOKUP(D87,Schools!$A:$Z,3,0)</f>
        <v>M</v>
      </c>
      <c r="G87" s="77">
        <v>4657</v>
      </c>
      <c r="H87" s="75" t="s">
        <v>3621</v>
      </c>
      <c r="I87" s="75"/>
      <c r="J87" t="str">
        <f t="shared" si="17"/>
        <v>11294/543965</v>
      </c>
      <c r="K87">
        <f>VLOOKUP(D87,Schools!$A:$Z,9,0)</f>
        <v>400006</v>
      </c>
      <c r="L87" s="75" t="s">
        <v>66</v>
      </c>
      <c r="M87" s="75" t="s">
        <v>22</v>
      </c>
      <c r="N87" s="75" t="s">
        <v>22</v>
      </c>
      <c r="O87" s="78" t="str">
        <f>VLOOKUP(D87,Schools!A:D,4,0)</f>
        <v>Primary</v>
      </c>
      <c r="P87" s="78">
        <f t="shared" si="18"/>
        <v>11294</v>
      </c>
      <c r="Q87" s="78">
        <f t="shared" si="19"/>
        <v>543965</v>
      </c>
      <c r="R87" s="79">
        <v>8183.8</v>
      </c>
      <c r="S87" s="79">
        <v>-8183.8</v>
      </c>
      <c r="T87" s="79">
        <v>1444.2</v>
      </c>
      <c r="U87" s="79">
        <v>0</v>
      </c>
      <c r="V87" s="79">
        <v>0</v>
      </c>
      <c r="W87" s="79">
        <v>154.88</v>
      </c>
      <c r="X87" s="79">
        <v>154.88</v>
      </c>
      <c r="Y87" s="79">
        <v>154.88</v>
      </c>
      <c r="Z87" s="79">
        <f t="shared" si="20"/>
        <v>1908.8400000000001</v>
      </c>
      <c r="AA87" s="79"/>
      <c r="AB87" s="79">
        <f t="shared" si="22"/>
        <v>2748.16</v>
      </c>
      <c r="AC87" s="79">
        <f t="shared" si="23"/>
        <v>0</v>
      </c>
      <c r="AD87" s="79"/>
      <c r="AE87" s="79"/>
      <c r="AF87" s="79"/>
      <c r="AG87" s="79"/>
      <c r="AH87" s="79"/>
      <c r="AI87" s="79"/>
      <c r="AJ87" s="79"/>
      <c r="AK87" s="79"/>
      <c r="AL87" s="52">
        <f t="shared" si="24"/>
        <v>0</v>
      </c>
      <c r="AM87" s="52">
        <f t="shared" si="25"/>
        <v>0</v>
      </c>
      <c r="AN87" s="79" t="e">
        <f>SUMIFS(#REF!,#REF!,$D87,#REF!,$M87)</f>
        <v>#REF!</v>
      </c>
      <c r="AP87" s="350">
        <f>VLOOKUP(E87,Schools!$B$8:$F$143,5,FALSE)</f>
        <v>3023313</v>
      </c>
      <c r="AR87" s="350">
        <f t="shared" si="26"/>
        <v>0</v>
      </c>
      <c r="AS87"/>
      <c r="AT87"/>
      <c r="AU87"/>
      <c r="AV87"/>
      <c r="AW87"/>
      <c r="AX87"/>
      <c r="AY87"/>
      <c r="AZ87"/>
      <c r="BA87"/>
      <c r="BB87"/>
      <c r="BC87"/>
    </row>
    <row r="88" spans="1:55" x14ac:dyDescent="0.25">
      <c r="A88" t="str">
        <f t="shared" si="21"/>
        <v>TPG</v>
      </c>
      <c r="B88" s="75" t="s">
        <v>3620</v>
      </c>
      <c r="C88" s="76">
        <v>44027</v>
      </c>
      <c r="D88" s="75">
        <v>3023507</v>
      </c>
      <c r="E88" t="str">
        <f>VLOOKUP(D88,Schools!A:B,2,0)</f>
        <v>St Theresa's R.C. Primary School</v>
      </c>
      <c r="F88" t="str">
        <f>VLOOKUP(D88,Schools!$A:$Z,3,0)</f>
        <v>M</v>
      </c>
      <c r="G88" s="77">
        <v>4075</v>
      </c>
      <c r="H88" s="75" t="s">
        <v>3621</v>
      </c>
      <c r="I88" s="75"/>
      <c r="J88" t="str">
        <f t="shared" si="17"/>
        <v>11294/543965</v>
      </c>
      <c r="K88">
        <f>VLOOKUP(D88,Schools!$A:$Z,9,0)</f>
        <v>400037</v>
      </c>
      <c r="L88" s="75" t="s">
        <v>66</v>
      </c>
      <c r="M88" s="75" t="s">
        <v>22</v>
      </c>
      <c r="N88" s="75" t="s">
        <v>22</v>
      </c>
      <c r="O88" s="78" t="str">
        <f>VLOOKUP(D88,Schools!A:D,4,0)</f>
        <v>Primary</v>
      </c>
      <c r="P88" s="78">
        <f t="shared" si="18"/>
        <v>11294</v>
      </c>
      <c r="Q88" s="78">
        <f t="shared" si="19"/>
        <v>543965</v>
      </c>
      <c r="R88" s="79">
        <v>8597.75</v>
      </c>
      <c r="S88" s="79">
        <v>-8597.75</v>
      </c>
      <c r="T88" s="79">
        <v>1517.25</v>
      </c>
      <c r="U88" s="79">
        <v>0</v>
      </c>
      <c r="V88" s="79">
        <v>0</v>
      </c>
      <c r="W88" s="79">
        <v>-33.5</v>
      </c>
      <c r="X88" s="79">
        <v>-33.5</v>
      </c>
      <c r="Y88" s="79">
        <v>-33.5</v>
      </c>
      <c r="Z88" s="79">
        <f t="shared" si="20"/>
        <v>1416.75</v>
      </c>
      <c r="AA88" s="79"/>
      <c r="AB88" s="79">
        <f t="shared" si="22"/>
        <v>2658.25</v>
      </c>
      <c r="AC88" s="79">
        <f t="shared" si="23"/>
        <v>0</v>
      </c>
      <c r="AD88" s="79"/>
      <c r="AE88" s="79"/>
      <c r="AF88" s="79"/>
      <c r="AG88" s="79"/>
      <c r="AH88" s="79"/>
      <c r="AI88" s="79"/>
      <c r="AJ88" s="79"/>
      <c r="AK88" s="79"/>
      <c r="AL88" s="52">
        <f t="shared" si="24"/>
        <v>0</v>
      </c>
      <c r="AM88" s="52">
        <f t="shared" si="25"/>
        <v>0</v>
      </c>
      <c r="AN88" s="79" t="e">
        <f>SUMIFS(#REF!,#REF!,$D88,#REF!,$M88)</f>
        <v>#REF!</v>
      </c>
      <c r="AP88" s="350">
        <f>VLOOKUP(E88,Schools!$B$8:$F$143,5,FALSE)</f>
        <v>3023507</v>
      </c>
      <c r="AR88" s="350">
        <f t="shared" si="26"/>
        <v>0</v>
      </c>
      <c r="AS88"/>
      <c r="AT88"/>
      <c r="AU88"/>
      <c r="AV88"/>
      <c r="AW88"/>
      <c r="AX88"/>
      <c r="AY88"/>
      <c r="AZ88"/>
      <c r="BA88"/>
      <c r="BB88"/>
      <c r="BC88"/>
    </row>
    <row r="89" spans="1:55" x14ac:dyDescent="0.25">
      <c r="A89" t="str">
        <f t="shared" si="21"/>
        <v>TPG</v>
      </c>
      <c r="B89" s="75" t="s">
        <v>3620</v>
      </c>
      <c r="C89" s="76">
        <v>44027</v>
      </c>
      <c r="D89" s="75">
        <v>3023506</v>
      </c>
      <c r="E89" t="str">
        <f>VLOOKUP(D89,Schools!A:B,2,0)</f>
        <v>St Vincent's Catholic Primary School</v>
      </c>
      <c r="F89" t="str">
        <f>VLOOKUP(D89,Schools!$A:$Z,3,0)</f>
        <v>M</v>
      </c>
      <c r="G89" s="77">
        <v>6446</v>
      </c>
      <c r="H89" s="75" t="s">
        <v>3621</v>
      </c>
      <c r="I89" s="75"/>
      <c r="J89" t="str">
        <f t="shared" si="17"/>
        <v>11294/543965</v>
      </c>
      <c r="K89">
        <f>VLOOKUP(D89,Schools!$A:$Z,9,0)</f>
        <v>400009</v>
      </c>
      <c r="L89" s="75" t="s">
        <v>66</v>
      </c>
      <c r="M89" s="75" t="s">
        <v>22</v>
      </c>
      <c r="N89" s="75" t="s">
        <v>22</v>
      </c>
      <c r="O89" s="78" t="str">
        <f>VLOOKUP(D89,Schools!A:D,4,0)</f>
        <v>Primary</v>
      </c>
      <c r="P89" s="78">
        <f t="shared" si="18"/>
        <v>11294</v>
      </c>
      <c r="Q89" s="78">
        <f t="shared" si="19"/>
        <v>543965</v>
      </c>
      <c r="R89" s="79">
        <v>11863.45</v>
      </c>
      <c r="S89" s="79">
        <v>-11863.45</v>
      </c>
      <c r="T89" s="79">
        <v>2093.5500000000002</v>
      </c>
      <c r="U89" s="79">
        <v>0</v>
      </c>
      <c r="V89" s="79">
        <v>0</v>
      </c>
      <c r="W89" s="79">
        <v>151.34</v>
      </c>
      <c r="X89" s="79">
        <v>151.34</v>
      </c>
      <c r="Y89" s="79">
        <v>151.34</v>
      </c>
      <c r="Z89" s="79">
        <f t="shared" si="20"/>
        <v>2547.5700000000006</v>
      </c>
      <c r="AA89" s="79"/>
      <c r="AB89" s="79">
        <f t="shared" si="22"/>
        <v>3898.4299999999994</v>
      </c>
      <c r="AC89" s="79">
        <f t="shared" si="23"/>
        <v>0</v>
      </c>
      <c r="AD89" s="79"/>
      <c r="AE89" s="79"/>
      <c r="AF89" s="79"/>
      <c r="AG89" s="79"/>
      <c r="AH89" s="79"/>
      <c r="AI89" s="79"/>
      <c r="AJ89" s="79"/>
      <c r="AK89" s="79"/>
      <c r="AL89" s="52">
        <f t="shared" si="24"/>
        <v>0</v>
      </c>
      <c r="AM89" s="52">
        <f t="shared" si="25"/>
        <v>0</v>
      </c>
      <c r="AN89" s="79" t="e">
        <f>SUMIFS(#REF!,#REF!,$D89,#REF!,$M89)</f>
        <v>#REF!</v>
      </c>
      <c r="AP89" s="350">
        <f>VLOOKUP(E89,Schools!$B$8:$F$143,5,FALSE)</f>
        <v>3023506</v>
      </c>
      <c r="AR89" s="350">
        <f t="shared" si="26"/>
        <v>0</v>
      </c>
      <c r="AS89"/>
      <c r="AT89"/>
      <c r="AU89"/>
      <c r="AV89"/>
      <c r="AW89"/>
      <c r="AX89"/>
      <c r="AY89"/>
      <c r="AZ89"/>
      <c r="BA89"/>
      <c r="BB89"/>
      <c r="BC89"/>
    </row>
    <row r="90" spans="1:55" x14ac:dyDescent="0.25">
      <c r="A90" t="str">
        <f t="shared" si="21"/>
        <v>TPG</v>
      </c>
      <c r="B90" s="75" t="s">
        <v>3620</v>
      </c>
      <c r="C90" s="76">
        <v>44027</v>
      </c>
      <c r="D90" s="75">
        <v>3022070</v>
      </c>
      <c r="E90" t="str">
        <f>VLOOKUP(D90,Schools!A:B,2,0)</f>
        <v>Sunnyfields Primary School</v>
      </c>
      <c r="F90" t="str">
        <f>VLOOKUP(D90,Schools!$A:$Z,3,0)</f>
        <v>M</v>
      </c>
      <c r="G90" s="77">
        <v>5519</v>
      </c>
      <c r="H90" s="75" t="s">
        <v>3621</v>
      </c>
      <c r="I90" s="75"/>
      <c r="J90" t="str">
        <f t="shared" si="17"/>
        <v>11294/543965</v>
      </c>
      <c r="K90">
        <f>VLOOKUP(D90,Schools!$A:$Z,9,0)</f>
        <v>400038</v>
      </c>
      <c r="L90" s="75" t="s">
        <v>66</v>
      </c>
      <c r="M90" s="75" t="s">
        <v>22</v>
      </c>
      <c r="N90" s="75" t="s">
        <v>22</v>
      </c>
      <c r="O90" s="78" t="str">
        <f>VLOOKUP(D90,Schools!A:D,4,0)</f>
        <v>Primary</v>
      </c>
      <c r="P90" s="78">
        <f t="shared" si="18"/>
        <v>11294</v>
      </c>
      <c r="Q90" s="78">
        <f t="shared" si="19"/>
        <v>543965</v>
      </c>
      <c r="R90" s="79">
        <v>0</v>
      </c>
      <c r="S90" s="79">
        <v>0</v>
      </c>
      <c r="T90" s="79">
        <v>0</v>
      </c>
      <c r="U90" s="79">
        <v>1794</v>
      </c>
      <c r="V90" s="79">
        <v>897</v>
      </c>
      <c r="W90" s="79">
        <v>1055.46</v>
      </c>
      <c r="X90" s="79">
        <v>1055.46</v>
      </c>
      <c r="Y90" s="79">
        <v>1055.46</v>
      </c>
      <c r="Z90" s="79">
        <f t="shared" si="20"/>
        <v>5857.38</v>
      </c>
      <c r="AA90" s="79"/>
      <c r="AB90" s="79">
        <f t="shared" si="22"/>
        <v>-338.38000000000011</v>
      </c>
      <c r="AC90" s="79">
        <f t="shared" si="23"/>
        <v>0</v>
      </c>
      <c r="AD90" s="79"/>
      <c r="AE90" s="79"/>
      <c r="AF90" s="79"/>
      <c r="AG90" s="79"/>
      <c r="AH90" s="79"/>
      <c r="AI90" s="79"/>
      <c r="AJ90" s="79"/>
      <c r="AK90" s="79"/>
      <c r="AL90" s="52">
        <f t="shared" si="24"/>
        <v>0</v>
      </c>
      <c r="AM90" s="52">
        <f t="shared" si="25"/>
        <v>0</v>
      </c>
      <c r="AN90" s="79" t="e">
        <f>SUMIFS(#REF!,#REF!,$D90,#REF!,$M90)</f>
        <v>#REF!</v>
      </c>
      <c r="AP90" s="350">
        <f>VLOOKUP(E90,Schools!$B$8:$F$143,5,FALSE)</f>
        <v>3022070</v>
      </c>
      <c r="AR90" s="350">
        <f t="shared" si="26"/>
        <v>0</v>
      </c>
      <c r="AS90"/>
      <c r="AT90"/>
      <c r="AU90"/>
      <c r="AV90"/>
      <c r="AW90"/>
      <c r="AX90"/>
      <c r="AY90"/>
      <c r="AZ90"/>
      <c r="BA90"/>
      <c r="BB90"/>
      <c r="BC90"/>
    </row>
    <row r="91" spans="1:55" x14ac:dyDescent="0.25">
      <c r="A91" t="str">
        <f t="shared" si="21"/>
        <v>TPG</v>
      </c>
      <c r="B91" s="75" t="s">
        <v>3620</v>
      </c>
      <c r="C91" s="76">
        <v>44027</v>
      </c>
      <c r="D91" s="75">
        <v>3023316</v>
      </c>
      <c r="E91" t="str">
        <f>VLOOKUP(D91,Schools!A:B,2,0)</f>
        <v>Trent  C of E Primary School</v>
      </c>
      <c r="F91" t="str">
        <f>VLOOKUP(D91,Schools!$A:$Z,3,0)</f>
        <v>M</v>
      </c>
      <c r="G91" s="77">
        <v>4571</v>
      </c>
      <c r="H91" s="75" t="s">
        <v>3621</v>
      </c>
      <c r="I91" s="75"/>
      <c r="J91" t="str">
        <f t="shared" si="17"/>
        <v>11294/543965</v>
      </c>
      <c r="K91">
        <f>VLOOKUP(D91,Schools!$A:$Z,9,0)</f>
        <v>400100</v>
      </c>
      <c r="L91" s="75" t="s">
        <v>66</v>
      </c>
      <c r="M91" s="75" t="s">
        <v>22</v>
      </c>
      <c r="N91" s="75" t="s">
        <v>22</v>
      </c>
      <c r="O91" s="78" t="str">
        <f>VLOOKUP(D91,Schools!A:D,4,0)</f>
        <v>Primary</v>
      </c>
      <c r="P91" s="78">
        <f t="shared" si="18"/>
        <v>11294</v>
      </c>
      <c r="Q91" s="78">
        <f t="shared" si="19"/>
        <v>543965</v>
      </c>
      <c r="R91" s="79">
        <v>7884.6</v>
      </c>
      <c r="S91" s="79">
        <v>-7884.6</v>
      </c>
      <c r="T91" s="79">
        <v>1391.4</v>
      </c>
      <c r="U91" s="79">
        <v>0</v>
      </c>
      <c r="V91" s="79">
        <v>0</v>
      </c>
      <c r="W91" s="79">
        <v>169.44</v>
      </c>
      <c r="X91" s="79">
        <v>169.44</v>
      </c>
      <c r="Y91" s="79">
        <v>169.44</v>
      </c>
      <c r="Z91" s="79">
        <f t="shared" si="20"/>
        <v>1899.7200000000003</v>
      </c>
      <c r="AA91" s="79"/>
      <c r="AB91" s="79">
        <f t="shared" si="22"/>
        <v>2671.2799999999997</v>
      </c>
      <c r="AC91" s="79">
        <f t="shared" si="23"/>
        <v>0</v>
      </c>
      <c r="AD91" s="79"/>
      <c r="AE91" s="79"/>
      <c r="AF91" s="79"/>
      <c r="AG91" s="79"/>
      <c r="AH91" s="79"/>
      <c r="AI91" s="79"/>
      <c r="AJ91" s="79"/>
      <c r="AK91" s="79"/>
      <c r="AL91" s="52">
        <f t="shared" si="24"/>
        <v>0</v>
      </c>
      <c r="AM91" s="52">
        <f t="shared" si="25"/>
        <v>0</v>
      </c>
      <c r="AN91" s="79" t="e">
        <f>SUMIFS(#REF!,#REF!,$D91,#REF!,$M91)</f>
        <v>#REF!</v>
      </c>
      <c r="AP91" s="350">
        <f>VLOOKUP(E91,Schools!$B$8:$F$143,5,FALSE)</f>
        <v>3023316</v>
      </c>
      <c r="AR91" s="350">
        <f t="shared" si="26"/>
        <v>0</v>
      </c>
      <c r="AS91"/>
      <c r="AT91"/>
      <c r="AU91"/>
      <c r="AV91"/>
      <c r="AW91"/>
      <c r="AX91"/>
      <c r="AY91"/>
      <c r="AZ91"/>
      <c r="BA91"/>
      <c r="BB91"/>
      <c r="BC91"/>
    </row>
    <row r="92" spans="1:55" x14ac:dyDescent="0.25">
      <c r="A92" t="str">
        <f t="shared" si="21"/>
        <v>TPG</v>
      </c>
      <c r="B92" s="75" t="s">
        <v>3620</v>
      </c>
      <c r="C92" s="76">
        <v>44027</v>
      </c>
      <c r="D92" s="75">
        <v>3022055</v>
      </c>
      <c r="E92" t="str">
        <f>VLOOKUP(D92,Schools!A:B,2,0)</f>
        <v>Tudor School</v>
      </c>
      <c r="F92" t="str">
        <f>VLOOKUP(D92,Schools!$A:$Z,3,0)</f>
        <v>M</v>
      </c>
      <c r="G92" s="77">
        <v>5174</v>
      </c>
      <c r="H92" s="75" t="s">
        <v>3621</v>
      </c>
      <c r="I92" s="75"/>
      <c r="J92" t="str">
        <f t="shared" si="17"/>
        <v>11294/543965</v>
      </c>
      <c r="K92">
        <f>VLOOKUP(D92,Schools!$A:$Z,9,0)</f>
        <v>400101</v>
      </c>
      <c r="L92" s="75" t="s">
        <v>66</v>
      </c>
      <c r="M92" s="75" t="s">
        <v>22</v>
      </c>
      <c r="N92" s="75" t="s">
        <v>22</v>
      </c>
      <c r="O92" s="78" t="str">
        <f>VLOOKUP(D92,Schools!A:D,4,0)</f>
        <v>Primary</v>
      </c>
      <c r="P92" s="78">
        <f t="shared" si="18"/>
        <v>11294</v>
      </c>
      <c r="Q92" s="78">
        <f t="shared" si="19"/>
        <v>543965</v>
      </c>
      <c r="R92" s="79">
        <v>9310.9</v>
      </c>
      <c r="S92" s="79">
        <v>-9310.9</v>
      </c>
      <c r="T92" s="79">
        <v>1643.1</v>
      </c>
      <c r="U92" s="79">
        <v>0</v>
      </c>
      <c r="V92" s="79">
        <v>0</v>
      </c>
      <c r="W92" s="79">
        <v>146.36000000000001</v>
      </c>
      <c r="X92" s="79">
        <v>146.36000000000001</v>
      </c>
      <c r="Y92" s="79">
        <v>146.36000000000001</v>
      </c>
      <c r="Z92" s="79">
        <f t="shared" si="20"/>
        <v>2082.1800000000003</v>
      </c>
      <c r="AA92" s="79"/>
      <c r="AB92" s="79">
        <f t="shared" si="22"/>
        <v>3091.8199999999997</v>
      </c>
      <c r="AC92" s="79">
        <f t="shared" si="23"/>
        <v>0</v>
      </c>
      <c r="AD92" s="79"/>
      <c r="AE92" s="79"/>
      <c r="AF92" s="79"/>
      <c r="AG92" s="79"/>
      <c r="AH92" s="79"/>
      <c r="AI92" s="79"/>
      <c r="AJ92" s="79"/>
      <c r="AK92" s="79"/>
      <c r="AL92" s="52">
        <f t="shared" si="24"/>
        <v>0</v>
      </c>
      <c r="AM92" s="52">
        <f t="shared" si="25"/>
        <v>0</v>
      </c>
      <c r="AN92" s="79" t="e">
        <f>SUMIFS(#REF!,#REF!,$D92,#REF!,$M92)</f>
        <v>#REF!</v>
      </c>
      <c r="AP92" s="350">
        <f>VLOOKUP(E92,Schools!$B$8:$F$143,5,FALSE)</f>
        <v>3022055</v>
      </c>
      <c r="AR92" s="350">
        <f t="shared" si="26"/>
        <v>0</v>
      </c>
      <c r="AS92"/>
      <c r="AT92"/>
      <c r="AU92"/>
      <c r="AV92"/>
      <c r="AW92"/>
      <c r="AX92"/>
      <c r="AY92"/>
      <c r="AZ92"/>
      <c r="BA92"/>
      <c r="BB92"/>
      <c r="BC92"/>
    </row>
    <row r="93" spans="1:55" x14ac:dyDescent="0.25">
      <c r="A93" t="str">
        <f t="shared" si="21"/>
        <v>TPG</v>
      </c>
      <c r="B93" s="75" t="s">
        <v>3620</v>
      </c>
      <c r="C93" s="76">
        <v>44027</v>
      </c>
      <c r="D93" s="75">
        <v>3022057</v>
      </c>
      <c r="E93" t="str">
        <f>VLOOKUP(D93,Schools!A:B,2,0)</f>
        <v>Underhill School</v>
      </c>
      <c r="F93" t="str">
        <f>VLOOKUP(D93,Schools!$A:$Z,3,0)</f>
        <v>M</v>
      </c>
      <c r="G93" s="77">
        <v>11125</v>
      </c>
      <c r="H93" s="75" t="s">
        <v>3621</v>
      </c>
      <c r="I93" s="75"/>
      <c r="J93" t="str">
        <f t="shared" si="17"/>
        <v>11294/543965</v>
      </c>
      <c r="K93">
        <f>VLOOKUP(D93,Schools!$A:$Z,9,0)</f>
        <v>400053</v>
      </c>
      <c r="L93" s="75" t="s">
        <v>66</v>
      </c>
      <c r="M93" s="75" t="s">
        <v>22</v>
      </c>
      <c r="N93" s="75" t="s">
        <v>22</v>
      </c>
      <c r="O93" s="78" t="str">
        <f>VLOOKUP(D93,Schools!A:D,4,0)</f>
        <v>Primary</v>
      </c>
      <c r="P93" s="78">
        <f t="shared" si="18"/>
        <v>11294</v>
      </c>
      <c r="Q93" s="78">
        <f t="shared" si="19"/>
        <v>543965</v>
      </c>
      <c r="R93" s="79">
        <v>0</v>
      </c>
      <c r="S93" s="79">
        <v>0</v>
      </c>
      <c r="T93" s="79">
        <v>0</v>
      </c>
      <c r="U93" s="79">
        <v>3869.85</v>
      </c>
      <c r="V93" s="79">
        <v>1934.92</v>
      </c>
      <c r="W93" s="79">
        <v>2089.52</v>
      </c>
      <c r="X93" s="79">
        <v>2089.52</v>
      </c>
      <c r="Y93" s="79">
        <v>2089.52</v>
      </c>
      <c r="Z93" s="79">
        <f t="shared" si="20"/>
        <v>12073.330000000002</v>
      </c>
      <c r="AA93" s="79"/>
      <c r="AB93" s="79">
        <f t="shared" si="22"/>
        <v>-948.33000000000175</v>
      </c>
      <c r="AC93" s="79">
        <f t="shared" si="23"/>
        <v>0</v>
      </c>
      <c r="AD93" s="79"/>
      <c r="AE93" s="79"/>
      <c r="AF93" s="79"/>
      <c r="AG93" s="79"/>
      <c r="AH93" s="79"/>
      <c r="AI93" s="79"/>
      <c r="AJ93" s="79"/>
      <c r="AK93" s="79"/>
      <c r="AL93" s="52">
        <f t="shared" si="24"/>
        <v>0</v>
      </c>
      <c r="AM93" s="52">
        <f t="shared" si="25"/>
        <v>0</v>
      </c>
      <c r="AN93" s="79" t="e">
        <f>SUMIFS(#REF!,#REF!,$D93,#REF!,$M93)</f>
        <v>#REF!</v>
      </c>
      <c r="AP93" s="350">
        <f>VLOOKUP(E93,Schools!$B$8:$F$143,5,FALSE)</f>
        <v>3022057</v>
      </c>
      <c r="AR93" s="350">
        <f t="shared" si="26"/>
        <v>0</v>
      </c>
      <c r="AS93"/>
      <c r="AT93"/>
      <c r="AU93"/>
      <c r="AV93"/>
      <c r="AW93"/>
      <c r="AX93"/>
      <c r="AY93"/>
      <c r="AZ93"/>
      <c r="BA93"/>
      <c r="BB93"/>
      <c r="BC93"/>
    </row>
    <row r="94" spans="1:55" x14ac:dyDescent="0.25">
      <c r="A94" t="str">
        <f t="shared" si="21"/>
        <v>TPG</v>
      </c>
      <c r="B94" s="75" t="s">
        <v>3620</v>
      </c>
      <c r="C94" s="76">
        <v>44027</v>
      </c>
      <c r="D94" s="75">
        <v>3022076</v>
      </c>
      <c r="E94" t="str">
        <f>VLOOKUP(D94,Schools!A:B,2,0)</f>
        <v>Wessex  Gardens Primary School</v>
      </c>
      <c r="F94" t="str">
        <f>VLOOKUP(D94,Schools!$A:$Z,3,0)</f>
        <v>M</v>
      </c>
      <c r="G94" s="77">
        <v>8926</v>
      </c>
      <c r="H94" s="75" t="s">
        <v>3621</v>
      </c>
      <c r="I94" s="75"/>
      <c r="J94" t="str">
        <f t="shared" si="17"/>
        <v>11294/543965</v>
      </c>
      <c r="K94">
        <f>VLOOKUP(D94,Schools!$A:$Z,9,0)</f>
        <v>400111</v>
      </c>
      <c r="L94" s="75" t="s">
        <v>66</v>
      </c>
      <c r="M94" s="75" t="s">
        <v>22</v>
      </c>
      <c r="N94" s="75" t="s">
        <v>22</v>
      </c>
      <c r="O94" s="78" t="str">
        <f>VLOOKUP(D94,Schools!A:D,4,0)</f>
        <v>Primary</v>
      </c>
      <c r="P94" s="78">
        <f t="shared" si="18"/>
        <v>11294</v>
      </c>
      <c r="Q94" s="78">
        <f t="shared" si="19"/>
        <v>543965</v>
      </c>
      <c r="R94" s="79">
        <v>0</v>
      </c>
      <c r="S94" s="79">
        <v>0</v>
      </c>
      <c r="T94" s="79">
        <v>0</v>
      </c>
      <c r="U94" s="79">
        <v>2969.54</v>
      </c>
      <c r="V94" s="79">
        <v>1484.77</v>
      </c>
      <c r="W94" s="79">
        <v>1696.81</v>
      </c>
      <c r="X94" s="79">
        <v>1696.81</v>
      </c>
      <c r="Y94" s="79">
        <v>1696.81</v>
      </c>
      <c r="Z94" s="79">
        <f t="shared" si="20"/>
        <v>9544.739999999998</v>
      </c>
      <c r="AA94" s="79"/>
      <c r="AB94" s="79">
        <f t="shared" si="22"/>
        <v>-618.73999999999796</v>
      </c>
      <c r="AC94" s="79">
        <f t="shared" si="23"/>
        <v>0</v>
      </c>
      <c r="AD94" s="79"/>
      <c r="AE94" s="79"/>
      <c r="AF94" s="79"/>
      <c r="AG94" s="79"/>
      <c r="AH94" s="79"/>
      <c r="AI94" s="79"/>
      <c r="AJ94" s="79"/>
      <c r="AK94" s="79"/>
      <c r="AL94" s="52">
        <f t="shared" si="24"/>
        <v>0</v>
      </c>
      <c r="AM94" s="52">
        <f t="shared" si="25"/>
        <v>0</v>
      </c>
      <c r="AN94" s="79" t="e">
        <f>SUMIFS(#REF!,#REF!,$D94,#REF!,$M94)</f>
        <v>#REF!</v>
      </c>
      <c r="AP94" s="350">
        <f>VLOOKUP(E94,Schools!$B$8:$F$143,5,FALSE)</f>
        <v>3022076</v>
      </c>
      <c r="AR94" s="350">
        <f t="shared" si="26"/>
        <v>0</v>
      </c>
      <c r="AS94"/>
      <c r="AT94"/>
      <c r="AU94"/>
      <c r="AV94"/>
      <c r="AW94"/>
      <c r="AX94"/>
      <c r="AY94"/>
      <c r="AZ94"/>
      <c r="BA94"/>
      <c r="BB94"/>
      <c r="BC94"/>
    </row>
    <row r="95" spans="1:55" x14ac:dyDescent="0.25">
      <c r="A95" t="str">
        <f t="shared" si="21"/>
        <v>TPG</v>
      </c>
      <c r="B95" s="75" t="s">
        <v>3620</v>
      </c>
      <c r="C95" s="76">
        <v>44027</v>
      </c>
      <c r="D95" s="75">
        <v>3022060</v>
      </c>
      <c r="E95" t="str">
        <f>VLOOKUP(D95,Schools!A:B,2,0)</f>
        <v>Whitings Hill Primary School</v>
      </c>
      <c r="F95" t="str">
        <f>VLOOKUP(D95,Schools!$A:$Z,3,0)</f>
        <v>M</v>
      </c>
      <c r="G95" s="77">
        <v>10306</v>
      </c>
      <c r="H95" s="75" t="s">
        <v>3621</v>
      </c>
      <c r="I95" s="75"/>
      <c r="J95" t="str">
        <f t="shared" si="17"/>
        <v>11294/543965</v>
      </c>
      <c r="K95">
        <f>VLOOKUP(D95,Schools!$A:$Z,9,0)</f>
        <v>400011</v>
      </c>
      <c r="L95" s="75" t="s">
        <v>66</v>
      </c>
      <c r="M95" s="75" t="s">
        <v>22</v>
      </c>
      <c r="N95" s="75" t="s">
        <v>22</v>
      </c>
      <c r="O95" s="78" t="str">
        <f>VLOOKUP(D95,Schools!A:D,4,0)</f>
        <v>Primary</v>
      </c>
      <c r="P95" s="78">
        <f t="shared" si="18"/>
        <v>11294</v>
      </c>
      <c r="Q95" s="78">
        <f t="shared" si="19"/>
        <v>543965</v>
      </c>
      <c r="R95" s="79">
        <v>17269.45</v>
      </c>
      <c r="S95" s="79">
        <v>-17269.45</v>
      </c>
      <c r="T95" s="79">
        <v>3047.55</v>
      </c>
      <c r="U95" s="79">
        <v>0</v>
      </c>
      <c r="V95" s="79">
        <v>0</v>
      </c>
      <c r="W95" s="79">
        <v>441.74</v>
      </c>
      <c r="X95" s="79">
        <v>441.74</v>
      </c>
      <c r="Y95" s="79">
        <v>441.74</v>
      </c>
      <c r="Z95" s="79">
        <f t="shared" si="20"/>
        <v>4372.7699999999995</v>
      </c>
      <c r="AA95" s="79"/>
      <c r="AB95" s="79">
        <f t="shared" si="22"/>
        <v>5933.2300000000005</v>
      </c>
      <c r="AC95" s="79">
        <f t="shared" si="23"/>
        <v>0</v>
      </c>
      <c r="AD95" s="79"/>
      <c r="AE95" s="79"/>
      <c r="AF95" s="79"/>
      <c r="AG95" s="79"/>
      <c r="AH95" s="79"/>
      <c r="AI95" s="79"/>
      <c r="AJ95" s="79"/>
      <c r="AK95" s="79"/>
      <c r="AL95" s="52">
        <f t="shared" si="24"/>
        <v>0</v>
      </c>
      <c r="AM95" s="52">
        <f t="shared" si="25"/>
        <v>0</v>
      </c>
      <c r="AN95" s="79" t="e">
        <f>SUMIFS(#REF!,#REF!,$D95,#REF!,$M95)</f>
        <v>#REF!</v>
      </c>
      <c r="AP95" s="350">
        <f>VLOOKUP(E95,Schools!$B$8:$F$143,5,FALSE)</f>
        <v>3022060</v>
      </c>
      <c r="AR95" s="350">
        <f t="shared" si="26"/>
        <v>0</v>
      </c>
      <c r="AS95"/>
      <c r="AT95"/>
      <c r="AU95"/>
      <c r="AV95"/>
      <c r="AW95"/>
      <c r="AX95"/>
      <c r="AY95"/>
      <c r="AZ95"/>
      <c r="BA95"/>
      <c r="BB95"/>
      <c r="BC95"/>
    </row>
    <row r="96" spans="1:55" x14ac:dyDescent="0.25">
      <c r="A96" t="str">
        <f t="shared" si="21"/>
        <v>TPG</v>
      </c>
      <c r="B96" s="75" t="s">
        <v>3620</v>
      </c>
      <c r="C96" s="76">
        <v>44027</v>
      </c>
      <c r="D96" s="75">
        <v>3023518</v>
      </c>
      <c r="E96" t="str">
        <f>VLOOKUP(D96,Schools!A:B,2,0)</f>
        <v>Woodcroft Primary School</v>
      </c>
      <c r="F96" t="str">
        <f>VLOOKUP(D96,Schools!$A:$Z,3,0)</f>
        <v>M</v>
      </c>
      <c r="G96" s="77">
        <v>9551</v>
      </c>
      <c r="H96" s="75" t="s">
        <v>3621</v>
      </c>
      <c r="I96" s="75"/>
      <c r="J96" t="str">
        <f t="shared" si="17"/>
        <v>11294/543965</v>
      </c>
      <c r="K96">
        <f>VLOOKUP(D96,Schools!$A:$Z,9,0)</f>
        <v>400117</v>
      </c>
      <c r="L96" s="75" t="s">
        <v>66</v>
      </c>
      <c r="M96" s="75" t="s">
        <v>22</v>
      </c>
      <c r="N96" s="75" t="s">
        <v>22</v>
      </c>
      <c r="O96" s="78" t="str">
        <f>VLOOKUP(D96,Schools!A:D,4,0)</f>
        <v>Primary</v>
      </c>
      <c r="P96" s="78">
        <f t="shared" si="18"/>
        <v>11294</v>
      </c>
      <c r="Q96" s="78">
        <f t="shared" si="19"/>
        <v>543965</v>
      </c>
      <c r="R96" s="79">
        <v>3113.4800000000014</v>
      </c>
      <c r="S96" s="79">
        <v>-3113.4800000000014</v>
      </c>
      <c r="T96" s="79">
        <v>2961.6</v>
      </c>
      <c r="U96" s="79">
        <v>0</v>
      </c>
      <c r="V96" s="79">
        <v>0</v>
      </c>
      <c r="W96" s="79">
        <v>317.83999999999997</v>
      </c>
      <c r="X96" s="79">
        <v>1836.61</v>
      </c>
      <c r="Y96" s="79">
        <v>1836.61</v>
      </c>
      <c r="Z96" s="79">
        <f t="shared" si="20"/>
        <v>6952.66</v>
      </c>
      <c r="AA96" s="79"/>
      <c r="AB96" s="79">
        <f t="shared" si="22"/>
        <v>2598.34</v>
      </c>
      <c r="AC96" s="79">
        <f t="shared" si="23"/>
        <v>0</v>
      </c>
      <c r="AD96" s="79"/>
      <c r="AE96" s="79"/>
      <c r="AF96" s="79"/>
      <c r="AG96" s="79"/>
      <c r="AH96" s="79"/>
      <c r="AI96" s="79"/>
      <c r="AJ96" s="79"/>
      <c r="AK96" s="79"/>
      <c r="AL96" s="52">
        <f t="shared" si="24"/>
        <v>0</v>
      </c>
      <c r="AM96" s="52">
        <f t="shared" si="25"/>
        <v>0</v>
      </c>
      <c r="AN96" s="79" t="e">
        <f>SUMIFS(#REF!,#REF!,$D96,#REF!,$M96)</f>
        <v>#REF!</v>
      </c>
      <c r="AP96" s="350">
        <f>VLOOKUP(E96,Schools!$B$8:$F$143,5,FALSE)</f>
        <v>3023518</v>
      </c>
      <c r="AR96" s="350">
        <f t="shared" si="26"/>
        <v>0</v>
      </c>
      <c r="AS96"/>
      <c r="AT96"/>
      <c r="AU96"/>
      <c r="AV96"/>
      <c r="AW96"/>
      <c r="AX96"/>
      <c r="AY96"/>
      <c r="AZ96"/>
      <c r="BA96"/>
      <c r="BB96"/>
      <c r="BC96"/>
    </row>
    <row r="97" spans="1:55" x14ac:dyDescent="0.25">
      <c r="A97" t="str">
        <f t="shared" si="21"/>
        <v>TPG</v>
      </c>
      <c r="B97" s="75" t="s">
        <v>3620</v>
      </c>
      <c r="C97" s="76">
        <v>44027</v>
      </c>
      <c r="D97" s="75">
        <v>3022054</v>
      </c>
      <c r="E97" t="str">
        <f>VLOOKUP(D97,Schools!A:B,2,0)</f>
        <v>Woodridge  Primary School</v>
      </c>
      <c r="F97" t="str">
        <f>VLOOKUP(D97,Schools!$A:$Z,3,0)</f>
        <v>M</v>
      </c>
      <c r="G97" s="77">
        <v>4484</v>
      </c>
      <c r="H97" s="75" t="s">
        <v>3621</v>
      </c>
      <c r="I97" s="75"/>
      <c r="J97" t="str">
        <f t="shared" si="17"/>
        <v>11294/543965</v>
      </c>
      <c r="K97">
        <f>VLOOKUP(D97,Schools!$A:$Z,9,0)</f>
        <v>400004</v>
      </c>
      <c r="L97" s="75" t="s">
        <v>66</v>
      </c>
      <c r="M97" s="75" t="s">
        <v>22</v>
      </c>
      <c r="N97" s="75" t="s">
        <v>22</v>
      </c>
      <c r="O97" s="78" t="str">
        <f>VLOOKUP(D97,Schools!A:D,4,0)</f>
        <v>Primary</v>
      </c>
      <c r="P97" s="78">
        <f t="shared" si="18"/>
        <v>11294</v>
      </c>
      <c r="Q97" s="78">
        <f t="shared" si="19"/>
        <v>543965</v>
      </c>
      <c r="R97" s="79">
        <v>7847.2</v>
      </c>
      <c r="S97" s="79">
        <v>-7847.2</v>
      </c>
      <c r="T97" s="79">
        <v>1384.8</v>
      </c>
      <c r="U97" s="79">
        <v>0</v>
      </c>
      <c r="V97" s="79">
        <v>0</v>
      </c>
      <c r="W97" s="79">
        <v>152.96</v>
      </c>
      <c r="X97" s="79">
        <v>152.96</v>
      </c>
      <c r="Y97" s="79">
        <v>152.96</v>
      </c>
      <c r="Z97" s="79">
        <f t="shared" si="20"/>
        <v>1843.68</v>
      </c>
      <c r="AA97" s="79"/>
      <c r="AB97" s="79">
        <f t="shared" si="22"/>
        <v>2640.3199999999997</v>
      </c>
      <c r="AC97" s="79">
        <f t="shared" si="23"/>
        <v>0</v>
      </c>
      <c r="AD97" s="79"/>
      <c r="AE97" s="79"/>
      <c r="AF97" s="79"/>
      <c r="AG97" s="79"/>
      <c r="AH97" s="79"/>
      <c r="AI97" s="79"/>
      <c r="AJ97" s="79"/>
      <c r="AK97" s="79"/>
      <c r="AL97" s="52">
        <f t="shared" si="24"/>
        <v>0</v>
      </c>
      <c r="AM97" s="52">
        <f t="shared" si="25"/>
        <v>0</v>
      </c>
      <c r="AN97" s="79" t="e">
        <f>SUMIFS(#REF!,#REF!,$D97,#REF!,$M97)</f>
        <v>#REF!</v>
      </c>
      <c r="AP97" s="350">
        <f>VLOOKUP(E97,Schools!$B$8:$F$143,5,FALSE)</f>
        <v>3022054</v>
      </c>
      <c r="AR97" s="350">
        <f t="shared" si="26"/>
        <v>0</v>
      </c>
      <c r="AS97"/>
      <c r="AT97"/>
      <c r="AU97"/>
      <c r="AV97"/>
      <c r="AW97"/>
      <c r="AX97"/>
      <c r="AY97"/>
      <c r="AZ97"/>
      <c r="BA97"/>
      <c r="BB97"/>
      <c r="BC97"/>
    </row>
    <row r="98" spans="1:55" x14ac:dyDescent="0.25">
      <c r="A98" t="str">
        <f t="shared" si="21"/>
        <v>TPG</v>
      </c>
      <c r="B98" s="75" t="s">
        <v>3620</v>
      </c>
      <c r="C98" s="76">
        <v>44027</v>
      </c>
      <c r="D98" s="75">
        <v>3021102</v>
      </c>
      <c r="E98" t="str">
        <f>VLOOKUP(D98,Schools!A:B,2,0)</f>
        <v>Northgate</v>
      </c>
      <c r="F98" t="str">
        <f>VLOOKUP(D98,Schools!$A:$Z,3,0)</f>
        <v>M</v>
      </c>
      <c r="G98" s="77">
        <f>(61232/763)*40</f>
        <v>3210.0655307994757</v>
      </c>
      <c r="H98" s="75" t="s">
        <v>3621</v>
      </c>
      <c r="I98" s="75"/>
      <c r="J98" t="str">
        <f t="shared" si="17"/>
        <v>11294/543965</v>
      </c>
      <c r="K98">
        <f>VLOOKUP(D98,Schools!$A:$Z,9,0)</f>
        <v>400157</v>
      </c>
      <c r="L98" s="75" t="s">
        <v>66</v>
      </c>
      <c r="M98" s="75" t="s">
        <v>22</v>
      </c>
      <c r="N98" s="75" t="s">
        <v>22</v>
      </c>
      <c r="O98" s="78" t="str">
        <f>VLOOKUP(D98,Schools!A:D,4,0)</f>
        <v>PRU</v>
      </c>
      <c r="P98" s="78">
        <f t="shared" si="18"/>
        <v>11294</v>
      </c>
      <c r="Q98" s="78">
        <f t="shared" si="19"/>
        <v>543965</v>
      </c>
      <c r="R98" s="79">
        <v>5588.75</v>
      </c>
      <c r="S98" s="79">
        <v>-5588.75</v>
      </c>
      <c r="T98" s="79">
        <v>986.25</v>
      </c>
      <c r="U98" s="79">
        <v>0</v>
      </c>
      <c r="V98" s="79">
        <v>0</v>
      </c>
      <c r="W98" s="79">
        <v>112.92</v>
      </c>
      <c r="X98" s="79">
        <v>112.92</v>
      </c>
      <c r="Y98" s="79">
        <v>112.92</v>
      </c>
      <c r="Z98" s="79">
        <f t="shared" si="20"/>
        <v>1325.0100000000002</v>
      </c>
      <c r="AA98" s="79"/>
      <c r="AB98" s="79">
        <f t="shared" si="22"/>
        <v>1885.0555307994755</v>
      </c>
      <c r="AC98" s="79">
        <f t="shared" si="23"/>
        <v>0</v>
      </c>
      <c r="AD98" s="79"/>
      <c r="AE98" s="79"/>
      <c r="AF98" s="79"/>
      <c r="AG98" s="79"/>
      <c r="AH98" s="79"/>
      <c r="AI98" s="79"/>
      <c r="AJ98" s="79"/>
      <c r="AK98" s="79"/>
      <c r="AL98" s="52">
        <f t="shared" si="24"/>
        <v>0</v>
      </c>
      <c r="AM98" s="52">
        <f t="shared" si="25"/>
        <v>0</v>
      </c>
      <c r="AN98" s="79" t="e">
        <f>SUMIFS(#REF!,#REF!,$D98,#REF!,$M98)</f>
        <v>#REF!</v>
      </c>
      <c r="AP98" s="350">
        <f>VLOOKUP(E98,Schools!$B$8:$F$143,5,FALSE)</f>
        <v>3021102</v>
      </c>
      <c r="AR98" s="350">
        <f t="shared" si="26"/>
        <v>0</v>
      </c>
      <c r="AS98"/>
      <c r="AT98"/>
      <c r="AU98"/>
      <c r="AV98"/>
      <c r="AW98"/>
      <c r="AX98"/>
      <c r="AY98"/>
      <c r="AZ98"/>
      <c r="BA98"/>
      <c r="BB98"/>
      <c r="BC98"/>
    </row>
    <row r="99" spans="1:55" x14ac:dyDescent="0.25">
      <c r="A99" t="str">
        <f t="shared" si="21"/>
        <v>TPG</v>
      </c>
      <c r="B99" s="75" t="s">
        <v>3620</v>
      </c>
      <c r="C99" s="76">
        <v>44027</v>
      </c>
      <c r="D99" s="75">
        <v>3021100</v>
      </c>
      <c r="E99" t="str">
        <f>VLOOKUP(D99,Schools!A:B,2,0)</f>
        <v>Pavilion</v>
      </c>
      <c r="F99" t="str">
        <f>VLOOKUP(D99,Schools!$A:$Z,3,0)</f>
        <v>M</v>
      </c>
      <c r="G99" s="77">
        <f>(61232/763)*144</f>
        <v>11556.235910878113</v>
      </c>
      <c r="H99" s="75" t="s">
        <v>3621</v>
      </c>
      <c r="I99" s="75"/>
      <c r="J99" t="str">
        <f t="shared" si="17"/>
        <v>11294/543965</v>
      </c>
      <c r="K99">
        <f>VLOOKUP(D99,Schools!$A:$Z,9,0)</f>
        <v>400156</v>
      </c>
      <c r="L99" s="75" t="s">
        <v>66</v>
      </c>
      <c r="M99" s="75" t="s">
        <v>22</v>
      </c>
      <c r="N99" s="75" t="s">
        <v>22</v>
      </c>
      <c r="O99" s="78" t="str">
        <f>VLOOKUP(D99,Schools!A:D,4,0)</f>
        <v>PRU</v>
      </c>
      <c r="P99" s="78">
        <f t="shared" si="18"/>
        <v>11294</v>
      </c>
      <c r="Q99" s="78">
        <f t="shared" si="19"/>
        <v>543965</v>
      </c>
      <c r="R99" s="79">
        <v>0</v>
      </c>
      <c r="S99" s="79">
        <v>0</v>
      </c>
      <c r="T99" s="79">
        <v>0</v>
      </c>
      <c r="U99" s="79">
        <v>3609.54</v>
      </c>
      <c r="V99" s="79">
        <v>1804.77</v>
      </c>
      <c r="W99" s="79">
        <v>2232.0700000000002</v>
      </c>
      <c r="X99" s="79">
        <v>2232.0700000000002</v>
      </c>
      <c r="Y99" s="79">
        <v>2232.0700000000002</v>
      </c>
      <c r="Z99" s="79">
        <f t="shared" si="20"/>
        <v>12110.519999999999</v>
      </c>
      <c r="AA99" s="79"/>
      <c r="AB99" s="79">
        <f t="shared" si="22"/>
        <v>-554.2840891218857</v>
      </c>
      <c r="AC99" s="79">
        <f t="shared" si="23"/>
        <v>0</v>
      </c>
      <c r="AD99" s="79"/>
      <c r="AE99" s="79"/>
      <c r="AF99" s="79"/>
      <c r="AG99" s="79"/>
      <c r="AH99" s="79"/>
      <c r="AI99" s="79"/>
      <c r="AJ99" s="79"/>
      <c r="AK99" s="79"/>
      <c r="AL99" s="52">
        <f t="shared" si="24"/>
        <v>0</v>
      </c>
      <c r="AM99" s="52">
        <f t="shared" si="25"/>
        <v>0</v>
      </c>
      <c r="AN99" s="79" t="e">
        <f>SUMIFS(#REF!,#REF!,$D99,#REF!,$M99)</f>
        <v>#REF!</v>
      </c>
      <c r="AP99" s="350">
        <f>VLOOKUP(E99,Schools!$B$8:$F$143,5,FALSE)</f>
        <v>3021100</v>
      </c>
      <c r="AR99" s="350">
        <f t="shared" si="26"/>
        <v>0</v>
      </c>
      <c r="AS99"/>
      <c r="AT99"/>
      <c r="AU99"/>
      <c r="AV99"/>
      <c r="AW99"/>
      <c r="AX99"/>
      <c r="AY99"/>
      <c r="AZ99"/>
      <c r="BA99"/>
      <c r="BB99"/>
      <c r="BC99"/>
    </row>
    <row r="100" spans="1:55" x14ac:dyDescent="0.25">
      <c r="A100" t="str">
        <f t="shared" si="21"/>
        <v>TPG</v>
      </c>
      <c r="B100" s="75" t="s">
        <v>3620</v>
      </c>
      <c r="C100" s="76">
        <v>44027</v>
      </c>
      <c r="D100" s="75">
        <v>3025405</v>
      </c>
      <c r="E100" t="str">
        <f>VLOOKUP(D100,Schools!A:B,2,0)</f>
        <v>Finchley Catholic High School</v>
      </c>
      <c r="F100" t="str">
        <f>VLOOKUP(D100,Schools!$A:$Z,3,0)</f>
        <v>M</v>
      </c>
      <c r="G100" s="77">
        <v>37853</v>
      </c>
      <c r="H100" s="75" t="s">
        <v>3621</v>
      </c>
      <c r="I100" s="75"/>
      <c r="J100" t="str">
        <f t="shared" si="17"/>
        <v>11294/543965</v>
      </c>
      <c r="K100">
        <f>VLOOKUP(D100,Schools!$A:$Z,9,0)</f>
        <v>400041</v>
      </c>
      <c r="L100" s="75" t="s">
        <v>66</v>
      </c>
      <c r="M100" s="75" t="s">
        <v>22</v>
      </c>
      <c r="N100" s="75" t="s">
        <v>22</v>
      </c>
      <c r="O100" s="78" t="str">
        <f>VLOOKUP(D100,Schools!A:D,4,0)</f>
        <v>Secondary</v>
      </c>
      <c r="P100" s="78">
        <f t="shared" si="18"/>
        <v>11294</v>
      </c>
      <c r="Q100" s="78">
        <f t="shared" si="19"/>
        <v>543965</v>
      </c>
      <c r="R100" s="79">
        <v>0</v>
      </c>
      <c r="S100" s="79">
        <v>0</v>
      </c>
      <c r="T100" s="79">
        <v>0</v>
      </c>
      <c r="U100" s="79">
        <v>12010.92</v>
      </c>
      <c r="V100" s="79">
        <v>6005.46</v>
      </c>
      <c r="W100" s="79">
        <v>7283.08</v>
      </c>
      <c r="X100" s="79">
        <v>7283.08</v>
      </c>
      <c r="Y100" s="79">
        <v>7283.08</v>
      </c>
      <c r="Z100" s="79">
        <f t="shared" si="20"/>
        <v>39865.620000000003</v>
      </c>
      <c r="AA100" s="79"/>
      <c r="AB100" s="79">
        <f t="shared" si="22"/>
        <v>-2012.6200000000026</v>
      </c>
      <c r="AC100" s="79">
        <f t="shared" si="23"/>
        <v>0</v>
      </c>
      <c r="AD100" s="79"/>
      <c r="AE100" s="79"/>
      <c r="AF100" s="79"/>
      <c r="AG100" s="79"/>
      <c r="AH100" s="79"/>
      <c r="AI100" s="79"/>
      <c r="AJ100" s="79"/>
      <c r="AK100" s="79"/>
      <c r="AL100" s="52">
        <f t="shared" si="24"/>
        <v>0</v>
      </c>
      <c r="AM100" s="52">
        <f t="shared" si="25"/>
        <v>0</v>
      </c>
      <c r="AN100" s="79" t="e">
        <f>SUMIFS(#REF!,#REF!,$D100,#REF!,$M100)</f>
        <v>#REF!</v>
      </c>
      <c r="AP100" s="350">
        <f>VLOOKUP(E100,Schools!$B$8:$F$143,5,FALSE)</f>
        <v>3025405</v>
      </c>
      <c r="AR100" s="350">
        <f t="shared" si="26"/>
        <v>0</v>
      </c>
      <c r="AS100"/>
      <c r="AT100"/>
      <c r="AU100"/>
      <c r="AV100"/>
      <c r="AW100"/>
      <c r="AX100"/>
      <c r="AY100"/>
      <c r="AZ100"/>
      <c r="BA100"/>
      <c r="BB100"/>
      <c r="BC100"/>
    </row>
    <row r="101" spans="1:55" x14ac:dyDescent="0.25">
      <c r="A101" t="str">
        <f t="shared" si="21"/>
        <v>TPG</v>
      </c>
      <c r="B101" s="75" t="s">
        <v>3620</v>
      </c>
      <c r="C101" s="76">
        <v>44027</v>
      </c>
      <c r="D101" s="75">
        <v>3024003</v>
      </c>
      <c r="E101" t="str">
        <f>VLOOKUP(D101,Schools!A:B,2,0)</f>
        <v>Friern Barnet School</v>
      </c>
      <c r="F101" t="str">
        <f>VLOOKUP(D101,Schools!$A:$Z,3,0)</f>
        <v>M</v>
      </c>
      <c r="G101" s="77">
        <v>25170</v>
      </c>
      <c r="H101" s="75" t="s">
        <v>3621</v>
      </c>
      <c r="I101" s="75"/>
      <c r="J101" t="str">
        <f t="shared" si="17"/>
        <v>11294/543965</v>
      </c>
      <c r="K101">
        <f>VLOOKUP(D101,Schools!$A:$Z,9,0)</f>
        <v>400033</v>
      </c>
      <c r="L101" s="75" t="s">
        <v>66</v>
      </c>
      <c r="M101" s="75" t="s">
        <v>22</v>
      </c>
      <c r="N101" s="75" t="s">
        <v>22</v>
      </c>
      <c r="O101" s="78" t="str">
        <f>VLOOKUP(D101,Schools!A:D,4,0)</f>
        <v>Secondary</v>
      </c>
      <c r="P101" s="78">
        <f t="shared" si="18"/>
        <v>11294</v>
      </c>
      <c r="Q101" s="78">
        <f t="shared" si="19"/>
        <v>543965</v>
      </c>
      <c r="R101" s="79">
        <v>0</v>
      </c>
      <c r="S101" s="79">
        <v>0</v>
      </c>
      <c r="T101" s="79">
        <v>0</v>
      </c>
      <c r="U101" s="79">
        <v>7849.23</v>
      </c>
      <c r="V101" s="79">
        <v>3924.62</v>
      </c>
      <c r="W101" s="79">
        <v>4863.42</v>
      </c>
      <c r="X101" s="79">
        <v>4863.42</v>
      </c>
      <c r="Y101" s="79">
        <v>4863.42</v>
      </c>
      <c r="Z101" s="79">
        <f t="shared" si="20"/>
        <v>26364.109999999993</v>
      </c>
      <c r="AA101" s="79"/>
      <c r="AB101" s="79">
        <f t="shared" si="22"/>
        <v>-1194.1099999999933</v>
      </c>
      <c r="AC101" s="79">
        <f t="shared" si="23"/>
        <v>0</v>
      </c>
      <c r="AD101" s="79"/>
      <c r="AE101" s="79"/>
      <c r="AF101" s="79"/>
      <c r="AG101" s="79"/>
      <c r="AH101" s="79"/>
      <c r="AI101" s="79"/>
      <c r="AJ101" s="79"/>
      <c r="AK101" s="79"/>
      <c r="AL101" s="52">
        <f t="shared" si="24"/>
        <v>0</v>
      </c>
      <c r="AM101" s="52">
        <f t="shared" si="25"/>
        <v>0</v>
      </c>
      <c r="AN101" s="79" t="e">
        <f>SUMIFS(#REF!,#REF!,$D101,#REF!,$M101)</f>
        <v>#REF!</v>
      </c>
      <c r="AP101" s="350">
        <f>VLOOKUP(E101,Schools!$B$8:$F$143,5,FALSE)</f>
        <v>3024003</v>
      </c>
      <c r="AR101" s="350">
        <f t="shared" si="26"/>
        <v>0</v>
      </c>
      <c r="AS101"/>
      <c r="AT101"/>
      <c r="AU101"/>
      <c r="AV101"/>
      <c r="AW101"/>
      <c r="AX101"/>
      <c r="AY101"/>
      <c r="AZ101"/>
      <c r="BA101"/>
      <c r="BB101"/>
      <c r="BC101"/>
    </row>
    <row r="102" spans="1:55" x14ac:dyDescent="0.25">
      <c r="A102" t="str">
        <f t="shared" si="21"/>
        <v>TPG</v>
      </c>
      <c r="B102" s="75" t="s">
        <v>3620</v>
      </c>
      <c r="C102" s="76">
        <v>44027</v>
      </c>
      <c r="D102" s="75">
        <v>3025427</v>
      </c>
      <c r="E102" t="str">
        <f>VLOOKUP(D102,Schools!A:B,2,0)</f>
        <v>JCoSS</v>
      </c>
      <c r="F102" t="str">
        <f>VLOOKUP(D102,Schools!$A:$Z,3,0)</f>
        <v>M</v>
      </c>
      <c r="G102" s="77">
        <v>39997</v>
      </c>
      <c r="H102" s="75" t="s">
        <v>3621</v>
      </c>
      <c r="I102" s="75"/>
      <c r="J102" t="str">
        <f t="shared" si="17"/>
        <v>11294/543965</v>
      </c>
      <c r="K102">
        <f>VLOOKUP(D102,Schools!$A:$Z,9,0)</f>
        <v>400140</v>
      </c>
      <c r="L102" s="75" t="s">
        <v>66</v>
      </c>
      <c r="M102" s="75" t="s">
        <v>22</v>
      </c>
      <c r="N102" s="75" t="s">
        <v>22</v>
      </c>
      <c r="O102" s="78" t="str">
        <f>VLOOKUP(D102,Schools!A:D,4,0)</f>
        <v>Secondary</v>
      </c>
      <c r="P102" s="78">
        <f t="shared" si="18"/>
        <v>11294</v>
      </c>
      <c r="Q102" s="78">
        <f t="shared" si="19"/>
        <v>543965</v>
      </c>
      <c r="R102" s="79">
        <v>0</v>
      </c>
      <c r="S102" s="79">
        <v>0</v>
      </c>
      <c r="T102" s="79">
        <v>0</v>
      </c>
      <c r="U102" s="79">
        <v>12706.31</v>
      </c>
      <c r="V102" s="79">
        <v>6353.15</v>
      </c>
      <c r="W102" s="79">
        <v>7693.33</v>
      </c>
      <c r="X102" s="79">
        <v>7693.33</v>
      </c>
      <c r="Y102" s="79">
        <v>7693.33</v>
      </c>
      <c r="Z102" s="79">
        <f t="shared" si="20"/>
        <v>42139.450000000004</v>
      </c>
      <c r="AA102" s="79"/>
      <c r="AB102" s="79">
        <f t="shared" si="22"/>
        <v>-2142.4500000000044</v>
      </c>
      <c r="AC102" s="79">
        <f t="shared" si="23"/>
        <v>0</v>
      </c>
      <c r="AD102" s="79"/>
      <c r="AE102" s="79"/>
      <c r="AF102" s="79"/>
      <c r="AG102" s="79"/>
      <c r="AH102" s="79"/>
      <c r="AI102" s="79"/>
      <c r="AJ102" s="79"/>
      <c r="AK102" s="79"/>
      <c r="AL102" s="52">
        <f t="shared" si="24"/>
        <v>0</v>
      </c>
      <c r="AM102" s="52">
        <f t="shared" si="25"/>
        <v>0</v>
      </c>
      <c r="AN102" s="79" t="e">
        <f>SUMIFS(#REF!,#REF!,$D102,#REF!,$M102)</f>
        <v>#REF!</v>
      </c>
      <c r="AP102" s="350">
        <f>VLOOKUP(E102,Schools!$B$8:$F$143,5,FALSE)</f>
        <v>3025427</v>
      </c>
      <c r="AR102" s="350">
        <f t="shared" si="26"/>
        <v>0</v>
      </c>
      <c r="AS102"/>
      <c r="AT102"/>
      <c r="AU102"/>
      <c r="AV102"/>
      <c r="AW102"/>
      <c r="AX102"/>
      <c r="AY102"/>
      <c r="AZ102"/>
      <c r="BA102"/>
      <c r="BB102"/>
      <c r="BC102"/>
    </row>
    <row r="103" spans="1:55" x14ac:dyDescent="0.25">
      <c r="A103" t="str">
        <f t="shared" si="21"/>
        <v>TPG</v>
      </c>
      <c r="B103" s="75" t="s">
        <v>3620</v>
      </c>
      <c r="C103" s="76">
        <v>44027</v>
      </c>
      <c r="D103" s="75">
        <v>3024004</v>
      </c>
      <c r="E103" t="str">
        <f>VLOOKUP(D103,Schools!A:B,2,0)</f>
        <v>Menorah High School (Girls)</v>
      </c>
      <c r="F103" t="str">
        <f>VLOOKUP(D103,Schools!$A:$Z,3,0)</f>
        <v>M</v>
      </c>
      <c r="G103" s="77">
        <v>10980</v>
      </c>
      <c r="H103" s="75" t="s">
        <v>3621</v>
      </c>
      <c r="I103" s="75"/>
      <c r="J103" t="str">
        <f t="shared" si="17"/>
        <v>11294/543965</v>
      </c>
      <c r="K103">
        <f>VLOOKUP(D103,Schools!$A:$Z,9,0)</f>
        <v>107953</v>
      </c>
      <c r="L103" s="75" t="s">
        <v>66</v>
      </c>
      <c r="M103" s="75" t="s">
        <v>22</v>
      </c>
      <c r="N103" s="75" t="s">
        <v>22</v>
      </c>
      <c r="O103" s="78" t="str">
        <f>VLOOKUP(D103,Schools!A:D,4,0)</f>
        <v>Secondary</v>
      </c>
      <c r="P103" s="78">
        <f t="shared" si="18"/>
        <v>11294</v>
      </c>
      <c r="Q103" s="78">
        <f t="shared" si="19"/>
        <v>543965</v>
      </c>
      <c r="R103" s="79">
        <v>0</v>
      </c>
      <c r="S103" s="79">
        <v>0</v>
      </c>
      <c r="T103" s="79">
        <v>0</v>
      </c>
      <c r="U103" s="79">
        <v>3182.77</v>
      </c>
      <c r="V103" s="79">
        <v>1591.38</v>
      </c>
      <c r="W103" s="79">
        <v>2157.7800000000002</v>
      </c>
      <c r="X103" s="79">
        <v>2157.7800000000002</v>
      </c>
      <c r="Y103" s="79">
        <v>2157.7800000000002</v>
      </c>
      <c r="Z103" s="79">
        <f t="shared" si="20"/>
        <v>11247.490000000002</v>
      </c>
      <c r="AA103" s="79"/>
      <c r="AB103" s="79">
        <f t="shared" si="22"/>
        <v>-267.4900000000016</v>
      </c>
      <c r="AC103" s="79">
        <f t="shared" si="23"/>
        <v>0</v>
      </c>
      <c r="AD103" s="79"/>
      <c r="AE103" s="79"/>
      <c r="AF103" s="79"/>
      <c r="AG103" s="79"/>
      <c r="AH103" s="79"/>
      <c r="AI103" s="79"/>
      <c r="AJ103" s="79"/>
      <c r="AK103" s="79"/>
      <c r="AL103" s="52">
        <f t="shared" si="24"/>
        <v>0</v>
      </c>
      <c r="AM103" s="52">
        <f t="shared" si="25"/>
        <v>0</v>
      </c>
      <c r="AN103" s="79" t="e">
        <f>SUMIFS(#REF!,#REF!,$D103,#REF!,$M103)</f>
        <v>#REF!</v>
      </c>
      <c r="AP103" s="350">
        <f>VLOOKUP(E103,Schools!$B$8:$F$143,5,FALSE)</f>
        <v>3024004</v>
      </c>
      <c r="AR103" s="350">
        <f t="shared" si="26"/>
        <v>0</v>
      </c>
      <c r="AS103"/>
      <c r="AT103"/>
      <c r="AU103"/>
      <c r="AV103"/>
      <c r="AW103"/>
      <c r="AX103"/>
      <c r="AY103"/>
      <c r="AZ103"/>
      <c r="BA103"/>
      <c r="BB103"/>
      <c r="BC103"/>
    </row>
    <row r="104" spans="1:55" x14ac:dyDescent="0.25">
      <c r="A104" t="str">
        <f t="shared" si="21"/>
        <v>TPG</v>
      </c>
      <c r="B104" s="75" t="s">
        <v>3620</v>
      </c>
      <c r="C104" s="76">
        <v>44027</v>
      </c>
      <c r="D104" s="75">
        <v>3025404</v>
      </c>
      <c r="E104" t="str">
        <f>VLOOKUP(D104,Schools!A:B,2,0)</f>
        <v>St Michaels Catholic Grammar School</v>
      </c>
      <c r="F104" t="str">
        <f>VLOOKUP(D104,Schools!$A:$Z,3,0)</f>
        <v>M</v>
      </c>
      <c r="G104" s="77">
        <v>23380</v>
      </c>
      <c r="H104" s="75" t="s">
        <v>3621</v>
      </c>
      <c r="I104" s="75"/>
      <c r="J104" t="str">
        <f t="shared" si="17"/>
        <v>11294/543965</v>
      </c>
      <c r="K104">
        <f>VLOOKUP(D104,Schools!$A:$Z,9,0)</f>
        <v>400029</v>
      </c>
      <c r="L104" s="75" t="s">
        <v>66</v>
      </c>
      <c r="M104" s="75" t="s">
        <v>22</v>
      </c>
      <c r="N104" s="75" t="s">
        <v>22</v>
      </c>
      <c r="O104" s="78" t="str">
        <f>VLOOKUP(D104,Schools!A:D,4,0)</f>
        <v>Secondary</v>
      </c>
      <c r="P104" s="78">
        <f t="shared" si="18"/>
        <v>11294</v>
      </c>
      <c r="Q104" s="78">
        <f t="shared" si="19"/>
        <v>543965</v>
      </c>
      <c r="R104" s="79">
        <v>0</v>
      </c>
      <c r="S104" s="79">
        <v>0</v>
      </c>
      <c r="T104" s="79">
        <v>0</v>
      </c>
      <c r="U104" s="79">
        <v>7105.69</v>
      </c>
      <c r="V104" s="79">
        <v>3552.85</v>
      </c>
      <c r="W104" s="79">
        <v>4545.3500000000004</v>
      </c>
      <c r="X104" s="79">
        <v>4545.3500000000004</v>
      </c>
      <c r="Y104" s="79">
        <v>4545.3500000000004</v>
      </c>
      <c r="Z104" s="79">
        <f t="shared" si="20"/>
        <v>24294.589999999997</v>
      </c>
      <c r="AA104" s="79"/>
      <c r="AB104" s="79">
        <f t="shared" si="22"/>
        <v>-914.58999999999651</v>
      </c>
      <c r="AC104" s="79">
        <f t="shared" si="23"/>
        <v>0</v>
      </c>
      <c r="AD104" s="79"/>
      <c r="AE104" s="79"/>
      <c r="AF104" s="79"/>
      <c r="AG104" s="79"/>
      <c r="AH104" s="79"/>
      <c r="AI104" s="79"/>
      <c r="AJ104" s="79"/>
      <c r="AK104" s="79"/>
      <c r="AL104" s="52">
        <f t="shared" si="24"/>
        <v>0</v>
      </c>
      <c r="AM104" s="52">
        <f t="shared" si="25"/>
        <v>0</v>
      </c>
      <c r="AN104" s="79" t="e">
        <f>SUMIFS(#REF!,#REF!,$D104,#REF!,$M104)</f>
        <v>#REF!</v>
      </c>
      <c r="AP104" s="350">
        <f>VLOOKUP(E104,Schools!$B$8:$F$143,5,FALSE)</f>
        <v>3025404</v>
      </c>
      <c r="AR104" s="350">
        <f t="shared" si="26"/>
        <v>0</v>
      </c>
      <c r="AS104"/>
      <c r="AT104"/>
      <c r="AU104"/>
      <c r="AV104"/>
      <c r="AW104"/>
      <c r="AX104"/>
      <c r="AY104"/>
      <c r="AZ104"/>
      <c r="BA104"/>
      <c r="BB104"/>
      <c r="BC104"/>
    </row>
    <row r="105" spans="1:55" x14ac:dyDescent="0.25">
      <c r="A105" t="str">
        <f t="shared" si="21"/>
        <v>TPG</v>
      </c>
      <c r="B105" s="75" t="s">
        <v>3620</v>
      </c>
      <c r="C105" s="76">
        <v>44027</v>
      </c>
      <c r="D105" s="75">
        <v>3025407</v>
      </c>
      <c r="E105" t="str">
        <f>VLOOKUP(D105,Schools!A:B,2,0)</f>
        <v>St. James' Catholic High School</v>
      </c>
      <c r="F105" t="str">
        <f>VLOOKUP(D105,Schools!$A:$Z,3,0)</f>
        <v>M</v>
      </c>
      <c r="G105" s="77">
        <v>36426</v>
      </c>
      <c r="H105" s="75" t="s">
        <v>3621</v>
      </c>
      <c r="I105" s="75"/>
      <c r="J105" t="str">
        <f t="shared" si="17"/>
        <v>11294/543965</v>
      </c>
      <c r="K105">
        <f>VLOOKUP(D105,Schools!$A:$Z,9,0)</f>
        <v>400013</v>
      </c>
      <c r="L105" s="75" t="s">
        <v>66</v>
      </c>
      <c r="M105" s="75" t="s">
        <v>22</v>
      </c>
      <c r="N105" s="75" t="s">
        <v>22</v>
      </c>
      <c r="O105" s="78" t="str">
        <f>VLOOKUP(D105,Schools!A:D,4,0)</f>
        <v>Secondary</v>
      </c>
      <c r="P105" s="78">
        <f t="shared" si="18"/>
        <v>11294</v>
      </c>
      <c r="Q105" s="78">
        <f t="shared" si="19"/>
        <v>543965</v>
      </c>
      <c r="R105" s="79">
        <v>0</v>
      </c>
      <c r="S105" s="79">
        <v>0</v>
      </c>
      <c r="T105" s="79">
        <v>0</v>
      </c>
      <c r="U105" s="79">
        <v>11051.54</v>
      </c>
      <c r="V105" s="79">
        <v>5525.77</v>
      </c>
      <c r="W105" s="79">
        <v>7084.51</v>
      </c>
      <c r="X105" s="79">
        <v>7084.51</v>
      </c>
      <c r="Y105" s="79">
        <v>7084.51</v>
      </c>
      <c r="Z105" s="79">
        <f t="shared" si="20"/>
        <v>37830.840000000004</v>
      </c>
      <c r="AA105" s="79"/>
      <c r="AB105" s="79">
        <f t="shared" si="22"/>
        <v>-1404.8400000000038</v>
      </c>
      <c r="AC105" s="79">
        <f t="shared" si="23"/>
        <v>0</v>
      </c>
      <c r="AD105" s="79"/>
      <c r="AE105" s="79"/>
      <c r="AF105" s="79"/>
      <c r="AG105" s="79"/>
      <c r="AH105" s="79"/>
      <c r="AI105" s="79"/>
      <c r="AJ105" s="79"/>
      <c r="AK105" s="79"/>
      <c r="AL105" s="52">
        <f t="shared" si="24"/>
        <v>0</v>
      </c>
      <c r="AM105" s="52">
        <f t="shared" si="25"/>
        <v>0</v>
      </c>
      <c r="AN105" s="79" t="e">
        <f>SUMIFS(#REF!,#REF!,$D105,#REF!,$M105)</f>
        <v>#REF!</v>
      </c>
      <c r="AP105" s="350">
        <f>VLOOKUP(E105,Schools!$B$8:$F$143,5,FALSE)</f>
        <v>3025407</v>
      </c>
      <c r="AR105" s="350">
        <f t="shared" si="26"/>
        <v>0</v>
      </c>
      <c r="AS105"/>
      <c r="AT105"/>
      <c r="AU105"/>
      <c r="AV105"/>
      <c r="AW105"/>
      <c r="AX105"/>
      <c r="AY105"/>
      <c r="AZ105"/>
      <c r="BA105"/>
      <c r="BB105"/>
      <c r="BC105"/>
    </row>
    <row r="106" spans="1:55" x14ac:dyDescent="0.25">
      <c r="A106" t="str">
        <f t="shared" si="21"/>
        <v>TPG</v>
      </c>
      <c r="B106" s="75" t="s">
        <v>3620</v>
      </c>
      <c r="C106" s="76">
        <v>44027</v>
      </c>
      <c r="D106" s="75">
        <v>3027010</v>
      </c>
      <c r="E106" t="str">
        <f>VLOOKUP(D106,Schools!A:B,2,0)</f>
        <v>Mapledown</v>
      </c>
      <c r="F106" t="str">
        <f>VLOOKUP(D106,Schools!$A:$Z,3,0)</f>
        <v>M</v>
      </c>
      <c r="G106" s="77">
        <f>(61232/763)*78</f>
        <v>6259.6277850589777</v>
      </c>
      <c r="H106" s="75" t="s">
        <v>3621</v>
      </c>
      <c r="I106" s="75"/>
      <c r="J106" t="str">
        <f t="shared" si="17"/>
        <v>11294/543965</v>
      </c>
      <c r="K106">
        <f>VLOOKUP(D106,Schools!$A:$Z,9,0)</f>
        <v>400063</v>
      </c>
      <c r="L106" s="75" t="s">
        <v>66</v>
      </c>
      <c r="M106" s="75" t="s">
        <v>22</v>
      </c>
      <c r="N106" s="75" t="s">
        <v>22</v>
      </c>
      <c r="O106" s="78" t="str">
        <f>VLOOKUP(D106,Schools!A:D,4,0)</f>
        <v>Special</v>
      </c>
      <c r="P106" s="78">
        <f t="shared" si="18"/>
        <v>11294</v>
      </c>
      <c r="Q106" s="78">
        <f t="shared" si="19"/>
        <v>543965</v>
      </c>
      <c r="R106" s="79">
        <v>0</v>
      </c>
      <c r="S106" s="79">
        <v>0</v>
      </c>
      <c r="T106" s="79">
        <v>0</v>
      </c>
      <c r="U106" s="79">
        <v>1972.46</v>
      </c>
      <c r="V106" s="79">
        <v>986.23</v>
      </c>
      <c r="W106" s="79">
        <v>1206.44</v>
      </c>
      <c r="X106" s="79">
        <v>1206.44</v>
      </c>
      <c r="Y106" s="79">
        <v>1206.44</v>
      </c>
      <c r="Z106" s="79">
        <f t="shared" si="20"/>
        <v>6578.01</v>
      </c>
      <c r="AA106" s="79"/>
      <c r="AB106" s="79">
        <f t="shared" si="22"/>
        <v>-318.38221494102254</v>
      </c>
      <c r="AC106" s="79">
        <f t="shared" si="23"/>
        <v>0</v>
      </c>
      <c r="AD106" s="79"/>
      <c r="AE106" s="79"/>
      <c r="AF106" s="79"/>
      <c r="AG106" s="79"/>
      <c r="AH106" s="79"/>
      <c r="AI106" s="79"/>
      <c r="AJ106" s="79"/>
      <c r="AK106" s="79"/>
      <c r="AL106" s="52">
        <f t="shared" si="24"/>
        <v>0</v>
      </c>
      <c r="AM106" s="52">
        <f t="shared" si="25"/>
        <v>0</v>
      </c>
      <c r="AN106" s="79" t="e">
        <f>SUMIFS(#REF!,#REF!,$D106,#REF!,$M106)</f>
        <v>#REF!</v>
      </c>
      <c r="AP106" s="350">
        <f>VLOOKUP(E106,Schools!$B$8:$F$143,5,FALSE)</f>
        <v>3027010</v>
      </c>
      <c r="AR106" s="350">
        <f t="shared" si="26"/>
        <v>0</v>
      </c>
      <c r="AS106"/>
      <c r="AT106"/>
      <c r="AU106"/>
      <c r="AV106"/>
      <c r="AW106"/>
      <c r="AX106"/>
      <c r="AY106"/>
      <c r="AZ106"/>
      <c r="BA106"/>
      <c r="BB106"/>
      <c r="BC106"/>
    </row>
    <row r="107" spans="1:55" x14ac:dyDescent="0.25">
      <c r="A107" t="str">
        <f t="shared" si="21"/>
        <v>TPG</v>
      </c>
      <c r="B107" s="75" t="s">
        <v>3620</v>
      </c>
      <c r="C107" s="76">
        <v>44027</v>
      </c>
      <c r="D107" s="75">
        <v>3027005</v>
      </c>
      <c r="E107" t="str">
        <f>VLOOKUP(D107,Schools!A:B,2,0)</f>
        <v>Northway</v>
      </c>
      <c r="F107" t="str">
        <f>VLOOKUP(D107,Schools!$A:$Z,3,0)</f>
        <v>M</v>
      </c>
      <c r="G107" s="77">
        <f>(61232/763)*120</f>
        <v>9630.196592398428</v>
      </c>
      <c r="H107" s="75" t="s">
        <v>3621</v>
      </c>
      <c r="I107" s="75"/>
      <c r="J107" t="str">
        <f t="shared" si="17"/>
        <v>11294/543965</v>
      </c>
      <c r="K107">
        <f>VLOOKUP(D107,Schools!$A:$Z,9,0)</f>
        <v>400034</v>
      </c>
      <c r="L107" s="75" t="s">
        <v>66</v>
      </c>
      <c r="M107" s="75" t="s">
        <v>22</v>
      </c>
      <c r="N107" s="75" t="s">
        <v>22</v>
      </c>
      <c r="O107" s="78" t="str">
        <f>VLOOKUP(D107,Schools!A:D,4,0)</f>
        <v>Special</v>
      </c>
      <c r="P107" s="78">
        <f t="shared" si="18"/>
        <v>11294</v>
      </c>
      <c r="Q107" s="78">
        <f t="shared" si="19"/>
        <v>543965</v>
      </c>
      <c r="R107" s="79">
        <v>16324.25</v>
      </c>
      <c r="S107" s="79">
        <v>-16324.25</v>
      </c>
      <c r="T107" s="79">
        <v>2880.75</v>
      </c>
      <c r="U107" s="79">
        <v>0</v>
      </c>
      <c r="V107" s="79">
        <v>0</v>
      </c>
      <c r="W107" s="79">
        <v>390.75</v>
      </c>
      <c r="X107" s="79">
        <v>390.75</v>
      </c>
      <c r="Y107" s="79">
        <v>390.75</v>
      </c>
      <c r="Z107" s="79">
        <f t="shared" si="20"/>
        <v>4053</v>
      </c>
      <c r="AA107" s="79"/>
      <c r="AB107" s="79">
        <f t="shared" si="22"/>
        <v>5577.196592398428</v>
      </c>
      <c r="AC107" s="79">
        <f t="shared" si="23"/>
        <v>0</v>
      </c>
      <c r="AD107" s="79"/>
      <c r="AE107" s="79"/>
      <c r="AF107" s="79"/>
      <c r="AG107" s="79"/>
      <c r="AH107" s="79"/>
      <c r="AI107" s="79"/>
      <c r="AJ107" s="79"/>
      <c r="AK107" s="79"/>
      <c r="AL107" s="52">
        <f t="shared" si="24"/>
        <v>0</v>
      </c>
      <c r="AM107" s="52">
        <f t="shared" si="25"/>
        <v>0</v>
      </c>
      <c r="AN107" s="79" t="e">
        <f>SUMIFS(#REF!,#REF!,$D107,#REF!,$M107)</f>
        <v>#REF!</v>
      </c>
      <c r="AP107" s="350">
        <f>VLOOKUP(E107,Schools!$B$8:$F$143,5,FALSE)</f>
        <v>3027005</v>
      </c>
      <c r="AR107" s="350">
        <f t="shared" si="26"/>
        <v>0</v>
      </c>
      <c r="AS107"/>
      <c r="AT107"/>
      <c r="AU107"/>
      <c r="AV107"/>
      <c r="AW107"/>
      <c r="AX107"/>
      <c r="AY107"/>
      <c r="AZ107"/>
      <c r="BA107"/>
      <c r="BB107"/>
      <c r="BC107"/>
    </row>
    <row r="108" spans="1:55" x14ac:dyDescent="0.25">
      <c r="A108" t="str">
        <f t="shared" si="21"/>
        <v>TPG</v>
      </c>
      <c r="B108" s="75" t="s">
        <v>3620</v>
      </c>
      <c r="C108" s="76">
        <v>44027</v>
      </c>
      <c r="D108" s="75">
        <v>3027009</v>
      </c>
      <c r="E108" t="str">
        <f>VLOOKUP(D108,Schools!A:B,2,0)</f>
        <v>Oakleigh</v>
      </c>
      <c r="F108" t="str">
        <f>VLOOKUP(D108,Schools!$A:$Z,3,0)</f>
        <v>M</v>
      </c>
      <c r="G108" s="77">
        <f>(61232/763)*106</f>
        <v>8506.6736566186119</v>
      </c>
      <c r="H108" s="75" t="s">
        <v>3621</v>
      </c>
      <c r="I108" s="75"/>
      <c r="J108" t="str">
        <f t="shared" si="17"/>
        <v>11294/543965</v>
      </c>
      <c r="K108">
        <f>VLOOKUP(D108,Schools!$A:$Z,9,0)</f>
        <v>400091</v>
      </c>
      <c r="L108" s="75" t="s">
        <v>66</v>
      </c>
      <c r="M108" s="75" t="s">
        <v>22</v>
      </c>
      <c r="N108" s="75" t="s">
        <v>22</v>
      </c>
      <c r="O108" s="78" t="str">
        <f>VLOOKUP(D108,Schools!A:D,4,0)</f>
        <v>Special</v>
      </c>
      <c r="P108" s="78">
        <f t="shared" si="18"/>
        <v>11294</v>
      </c>
      <c r="Q108" s="78">
        <f t="shared" si="19"/>
        <v>543965</v>
      </c>
      <c r="R108" s="79">
        <v>0</v>
      </c>
      <c r="S108" s="79">
        <v>0</v>
      </c>
      <c r="T108" s="79">
        <v>0</v>
      </c>
      <c r="U108" s="79">
        <v>2680.62</v>
      </c>
      <c r="V108" s="79">
        <v>1340.31</v>
      </c>
      <c r="W108" s="79">
        <v>1639.51</v>
      </c>
      <c r="X108" s="79">
        <v>1639.51</v>
      </c>
      <c r="Y108" s="79">
        <v>1639.51</v>
      </c>
      <c r="Z108" s="79">
        <f t="shared" si="20"/>
        <v>8939.4599999999991</v>
      </c>
      <c r="AA108" s="79"/>
      <c r="AB108" s="79">
        <f t="shared" si="22"/>
        <v>-432.78634338138727</v>
      </c>
      <c r="AC108" s="79">
        <f t="shared" si="23"/>
        <v>0</v>
      </c>
      <c r="AD108" s="79"/>
      <c r="AE108" s="79"/>
      <c r="AF108" s="79"/>
      <c r="AG108" s="79"/>
      <c r="AH108" s="79"/>
      <c r="AI108" s="79"/>
      <c r="AJ108" s="79"/>
      <c r="AK108" s="79"/>
      <c r="AL108" s="52">
        <f t="shared" si="24"/>
        <v>0</v>
      </c>
      <c r="AM108" s="52">
        <f t="shared" si="25"/>
        <v>0</v>
      </c>
      <c r="AN108" s="79" t="e">
        <f>SUMIFS(#REF!,#REF!,$D108,#REF!,$M108)</f>
        <v>#REF!</v>
      </c>
      <c r="AP108" s="350">
        <f>VLOOKUP(E108,Schools!$B$8:$F$143,5,FALSE)</f>
        <v>3027009</v>
      </c>
      <c r="AR108" s="350">
        <f t="shared" si="26"/>
        <v>0</v>
      </c>
      <c r="AS108"/>
      <c r="AT108"/>
      <c r="AU108"/>
      <c r="AV108"/>
      <c r="AW108"/>
      <c r="AX108"/>
      <c r="AY108"/>
      <c r="AZ108"/>
      <c r="BA108"/>
      <c r="BB108"/>
      <c r="BC108"/>
    </row>
    <row r="109" spans="1:55" x14ac:dyDescent="0.25">
      <c r="A109" t="str">
        <f t="shared" si="21"/>
        <v>TPG</v>
      </c>
      <c r="B109" s="75" t="s">
        <v>3620</v>
      </c>
      <c r="C109" s="76">
        <v>44027</v>
      </c>
      <c r="D109" s="75">
        <v>3023521</v>
      </c>
      <c r="E109" t="str">
        <f>VLOOKUP(D109,Schools!A:B,2,0)</f>
        <v>St Mary's &amp; St John's CE School</v>
      </c>
      <c r="F109" t="str">
        <f>VLOOKUP(D109,Schools!$A:$Z,3,0)</f>
        <v>M</v>
      </c>
      <c r="G109" s="77">
        <v>40973</v>
      </c>
      <c r="H109" s="75" t="s">
        <v>3621</v>
      </c>
      <c r="I109" s="75"/>
      <c r="J109" t="str">
        <f t="shared" si="17"/>
        <v>11294/543965</v>
      </c>
      <c r="K109">
        <f>VLOOKUP(D109,Schools!$A:$Z,9,0)</f>
        <v>400135</v>
      </c>
      <c r="L109" s="75" t="s">
        <v>66</v>
      </c>
      <c r="M109" s="75" t="s">
        <v>22</v>
      </c>
      <c r="N109" s="75" t="s">
        <v>22</v>
      </c>
      <c r="O109" s="78" t="str">
        <f>VLOOKUP(D109,Schools!A:D,4,0)</f>
        <v>All through</v>
      </c>
      <c r="P109" s="78">
        <f t="shared" si="18"/>
        <v>11294</v>
      </c>
      <c r="Q109" s="78">
        <f t="shared" si="19"/>
        <v>543965</v>
      </c>
      <c r="R109" s="79">
        <v>0</v>
      </c>
      <c r="S109" s="79">
        <v>0</v>
      </c>
      <c r="T109" s="79">
        <v>0</v>
      </c>
      <c r="U109" s="79">
        <v>12331.08</v>
      </c>
      <c r="V109" s="79">
        <v>6165.54</v>
      </c>
      <c r="W109" s="79">
        <v>7983.86</v>
      </c>
      <c r="X109" s="79">
        <v>7983.86</v>
      </c>
      <c r="Y109" s="79">
        <v>7983.86</v>
      </c>
      <c r="Z109" s="79">
        <f t="shared" si="20"/>
        <v>42448.2</v>
      </c>
      <c r="AA109" s="79"/>
      <c r="AB109" s="79">
        <f t="shared" si="22"/>
        <v>-1475.1999999999971</v>
      </c>
      <c r="AC109" s="79">
        <f t="shared" si="23"/>
        <v>0</v>
      </c>
      <c r="AD109" s="79"/>
      <c r="AE109" s="79"/>
      <c r="AF109" s="79"/>
      <c r="AG109" s="79"/>
      <c r="AH109" s="79"/>
      <c r="AI109" s="79"/>
      <c r="AJ109" s="79"/>
      <c r="AK109" s="79"/>
      <c r="AL109" s="52">
        <f t="shared" si="24"/>
        <v>0</v>
      </c>
      <c r="AM109" s="52">
        <f t="shared" si="25"/>
        <v>0</v>
      </c>
      <c r="AN109" s="79" t="e">
        <f>SUMIFS(#REF!,#REF!,$D109,#REF!,$M109)</f>
        <v>#REF!</v>
      </c>
      <c r="AP109" s="350">
        <f>VLOOKUP(E109,Schools!$B$8:$F$143,5,FALSE)</f>
        <v>3023521</v>
      </c>
      <c r="AR109" s="350">
        <f t="shared" si="26"/>
        <v>0</v>
      </c>
      <c r="AS109"/>
      <c r="AT109"/>
      <c r="AU109"/>
      <c r="AV109"/>
      <c r="AW109"/>
      <c r="AX109"/>
      <c r="AY109"/>
      <c r="AZ109"/>
      <c r="BA109"/>
      <c r="BB109"/>
      <c r="BC109"/>
    </row>
    <row r="110" spans="1:55" x14ac:dyDescent="0.25">
      <c r="A110" s="331" t="s">
        <v>22</v>
      </c>
      <c r="B110" s="333" t="s">
        <v>3620</v>
      </c>
      <c r="C110" s="334">
        <v>44027</v>
      </c>
      <c r="D110" s="333">
        <v>3026085</v>
      </c>
      <c r="E110" s="331" t="str">
        <f>VLOOKUP(D110,Schools!A:B,2,0)</f>
        <v>Kisharon Inclusive Special Free School</v>
      </c>
      <c r="F110" s="336" t="str">
        <f>VLOOKUP(D110,Schools!$A:$Z,3,0)</f>
        <v>A</v>
      </c>
      <c r="G110" s="77">
        <f>(61232/763)*40</f>
        <v>3210.0655307994757</v>
      </c>
      <c r="H110" s="333" t="s">
        <v>3621</v>
      </c>
      <c r="I110" s="333"/>
      <c r="J110" s="336" t="str">
        <f t="shared" si="17"/>
        <v>11294/516500</v>
      </c>
      <c r="K110" s="336">
        <f>VLOOKUP(D110,Schools!$A:$Z,9,0)</f>
        <v>105221</v>
      </c>
      <c r="L110" s="333" t="s">
        <v>66</v>
      </c>
      <c r="M110" s="333" t="s">
        <v>22</v>
      </c>
      <c r="N110" s="333" t="s">
        <v>22</v>
      </c>
      <c r="O110" s="332" t="str">
        <f>VLOOKUP(D110,Schools!A:D,4,0)</f>
        <v>Special</v>
      </c>
      <c r="P110" s="332">
        <f t="shared" si="18"/>
        <v>11294</v>
      </c>
      <c r="Q110" s="332">
        <f t="shared" si="19"/>
        <v>516500</v>
      </c>
      <c r="R110" s="335">
        <v>0</v>
      </c>
      <c r="S110" s="335">
        <v>0</v>
      </c>
      <c r="T110" s="335">
        <v>0</v>
      </c>
      <c r="U110" s="335">
        <v>547.91999999999996</v>
      </c>
      <c r="V110" s="335">
        <v>547.91999999999996</v>
      </c>
      <c r="W110" s="335">
        <v>660.83999999999992</v>
      </c>
      <c r="X110" s="335">
        <v>660.83999999999992</v>
      </c>
      <c r="Y110" s="335">
        <v>660.83999999999992</v>
      </c>
      <c r="Z110" s="79">
        <f t="shared" si="20"/>
        <v>3078.3599999999997</v>
      </c>
      <c r="AA110" s="79"/>
      <c r="AB110" s="79">
        <f t="shared" si="22"/>
        <v>131.70553079947604</v>
      </c>
      <c r="AC110" s="79">
        <f t="shared" si="23"/>
        <v>0</v>
      </c>
      <c r="AD110" s="79"/>
      <c r="AE110" s="79"/>
      <c r="AF110" s="79"/>
      <c r="AG110" s="79"/>
      <c r="AH110" s="79"/>
      <c r="AI110" s="79"/>
      <c r="AJ110" s="79"/>
      <c r="AK110" s="79"/>
      <c r="AL110" s="52"/>
      <c r="AM110" s="52"/>
      <c r="AN110" s="79"/>
      <c r="AP110" s="350">
        <f>VLOOKUP(E110,Schools!$B$8:$F$143,5,FALSE)</f>
        <v>3026085</v>
      </c>
      <c r="AR110" s="350">
        <f t="shared" si="26"/>
        <v>0</v>
      </c>
      <c r="AS110"/>
      <c r="AT110"/>
      <c r="AU110"/>
      <c r="AV110"/>
      <c r="AW110"/>
      <c r="AX110"/>
      <c r="AY110"/>
      <c r="AZ110"/>
      <c r="BA110"/>
      <c r="BB110"/>
      <c r="BC110"/>
    </row>
    <row r="111" spans="1:55" x14ac:dyDescent="0.25">
      <c r="A111" s="336" t="s">
        <v>22</v>
      </c>
      <c r="B111" s="338" t="s">
        <v>3620</v>
      </c>
      <c r="C111" s="339">
        <v>44027</v>
      </c>
      <c r="D111" s="338">
        <v>3025950</v>
      </c>
      <c r="E111" s="336" t="str">
        <f>VLOOKUP(D111,Schools!A:B,2,0)</f>
        <v>Oak Hill School</v>
      </c>
      <c r="F111" s="336" t="str">
        <f>VLOOKUP(D111,Schools!$A:$Z,3,0)</f>
        <v>A</v>
      </c>
      <c r="G111" s="77">
        <f>(61232/763)*40</f>
        <v>3210.0655307994757</v>
      </c>
      <c r="H111" s="338" t="s">
        <v>3621</v>
      </c>
      <c r="I111" s="338"/>
      <c r="J111" s="336" t="str">
        <f t="shared" si="17"/>
        <v>11294/516500</v>
      </c>
      <c r="K111" s="336">
        <f>VLOOKUP(D111,Schools!$A:$Z,9,0)</f>
        <v>157308</v>
      </c>
      <c r="L111" s="338" t="s">
        <v>66</v>
      </c>
      <c r="M111" s="338" t="s">
        <v>22</v>
      </c>
      <c r="N111" s="338" t="s">
        <v>22</v>
      </c>
      <c r="O111" s="337" t="str">
        <f>VLOOKUP(D111,Schools!A:D,4,0)</f>
        <v>Special</v>
      </c>
      <c r="P111" s="337">
        <f t="shared" ref="P111:P112" si="27">IF(OR(O111="Special", O111="PRU"),11294,IF(F111="M", 11294,"None"))</f>
        <v>11294</v>
      </c>
      <c r="Q111" s="337">
        <f t="shared" ref="Q111:Q112" si="28">IF(F111="M",543965,516500)</f>
        <v>516500</v>
      </c>
      <c r="R111" s="79">
        <v>0</v>
      </c>
      <c r="S111" s="79">
        <v>0</v>
      </c>
      <c r="T111" s="79">
        <v>0</v>
      </c>
      <c r="U111" s="340">
        <v>547.91999999999996</v>
      </c>
      <c r="V111" s="340">
        <v>547.91999999999996</v>
      </c>
      <c r="W111" s="340">
        <v>660.83999999999992</v>
      </c>
      <c r="X111" s="340">
        <v>660.83999999999992</v>
      </c>
      <c r="Y111" s="340">
        <v>660.83999999999992</v>
      </c>
      <c r="Z111" s="79">
        <f t="shared" si="20"/>
        <v>3078.3599999999997</v>
      </c>
      <c r="AA111" s="79"/>
      <c r="AB111" s="79">
        <f t="shared" si="22"/>
        <v>131.70553079947604</v>
      </c>
      <c r="AC111" s="79">
        <f t="shared" si="23"/>
        <v>0</v>
      </c>
      <c r="AD111" s="79"/>
      <c r="AE111" s="79"/>
      <c r="AF111" s="79"/>
      <c r="AG111" s="79"/>
      <c r="AH111" s="79"/>
      <c r="AI111" s="79"/>
      <c r="AJ111" s="79"/>
      <c r="AK111" s="79"/>
      <c r="AL111" s="52"/>
      <c r="AM111" s="52"/>
      <c r="AN111" s="79"/>
      <c r="AP111" s="350">
        <f>VLOOKUP(E111,Schools!$B$8:$F$143,5,FALSE)</f>
        <v>3025950</v>
      </c>
      <c r="AR111" s="350">
        <f t="shared" si="26"/>
        <v>0</v>
      </c>
      <c r="AS111"/>
      <c r="AT111"/>
      <c r="AU111"/>
      <c r="AV111"/>
      <c r="AW111"/>
      <c r="AX111"/>
      <c r="AY111"/>
      <c r="AZ111"/>
      <c r="BA111"/>
      <c r="BB111"/>
      <c r="BC111"/>
    </row>
    <row r="112" spans="1:55" x14ac:dyDescent="0.25">
      <c r="A112" s="336" t="s">
        <v>22</v>
      </c>
      <c r="B112" s="338" t="s">
        <v>3620</v>
      </c>
      <c r="C112" s="339">
        <v>44027</v>
      </c>
      <c r="D112" s="338">
        <v>3027000</v>
      </c>
      <c r="E112" s="336" t="str">
        <f>VLOOKUP(D112,Schools!A:B,2,0)</f>
        <v>Oak Lodge Academy</v>
      </c>
      <c r="F112" s="336" t="str">
        <f>VLOOKUP(D112,Schools!$A:$Z,3,0)</f>
        <v>A</v>
      </c>
      <c r="G112" s="77">
        <f>(61232/763)*195</f>
        <v>15649.069462647445</v>
      </c>
      <c r="H112" s="338" t="s">
        <v>3621</v>
      </c>
      <c r="I112" s="338"/>
      <c r="J112" s="336" t="str">
        <f t="shared" si="17"/>
        <v>11294/516500</v>
      </c>
      <c r="K112" s="336">
        <f>VLOOKUP(D112,Schools!$A:$Z,9,0)</f>
        <v>156901</v>
      </c>
      <c r="L112" s="338" t="s">
        <v>66</v>
      </c>
      <c r="M112" s="338" t="s">
        <v>22</v>
      </c>
      <c r="N112" s="338" t="s">
        <v>22</v>
      </c>
      <c r="O112" s="337" t="str">
        <f>VLOOKUP(D112,Schools!A:D,4,0)</f>
        <v>Special</v>
      </c>
      <c r="P112" s="337">
        <f t="shared" si="27"/>
        <v>11294</v>
      </c>
      <c r="Q112" s="337">
        <f t="shared" si="28"/>
        <v>516500</v>
      </c>
      <c r="R112" s="79">
        <v>0</v>
      </c>
      <c r="S112" s="79">
        <v>0</v>
      </c>
      <c r="T112" s="79">
        <v>0</v>
      </c>
      <c r="U112" s="340">
        <v>2671.17</v>
      </c>
      <c r="V112" s="340">
        <v>2671.17</v>
      </c>
      <c r="W112" s="340">
        <v>3221.55</v>
      </c>
      <c r="X112" s="340">
        <v>3221.55</v>
      </c>
      <c r="Y112" s="340">
        <v>3221.55</v>
      </c>
      <c r="Z112" s="79">
        <f t="shared" si="20"/>
        <v>15006.989999999998</v>
      </c>
      <c r="AA112" s="79"/>
      <c r="AB112" s="79">
        <f t="shared" si="22"/>
        <v>642.07946264744714</v>
      </c>
      <c r="AC112" s="79">
        <f t="shared" si="23"/>
        <v>0</v>
      </c>
      <c r="AD112" s="79"/>
      <c r="AE112" s="79"/>
      <c r="AF112" s="79"/>
      <c r="AG112" s="79"/>
      <c r="AH112" s="79"/>
      <c r="AI112" s="79"/>
      <c r="AJ112" s="79"/>
      <c r="AK112" s="79"/>
      <c r="AL112" s="52"/>
      <c r="AM112" s="52"/>
      <c r="AN112" s="79"/>
      <c r="AP112" s="350">
        <f>VLOOKUP(E112,Schools!$B$8:$F$143,5,FALSE)</f>
        <v>3027000</v>
      </c>
      <c r="AR112" s="350">
        <f t="shared" si="26"/>
        <v>0</v>
      </c>
      <c r="AS112"/>
      <c r="AT112"/>
      <c r="AU112"/>
      <c r="AV112"/>
      <c r="AW112"/>
      <c r="AX112"/>
      <c r="AY112"/>
      <c r="AZ112"/>
      <c r="BA112"/>
      <c r="BB112"/>
      <c r="BC112"/>
    </row>
    <row r="113" spans="1:55" x14ac:dyDescent="0.25">
      <c r="A113" t="str">
        <f t="shared" si="21"/>
        <v>TPG</v>
      </c>
      <c r="B113" s="217" t="s">
        <v>3620</v>
      </c>
      <c r="C113" s="218">
        <v>44027</v>
      </c>
      <c r="D113" s="217">
        <v>3021000</v>
      </c>
      <c r="E113" t="str">
        <f>VLOOKUP(D113,Schools!A:B,2,0)</f>
        <v>Brookhill Nursery</v>
      </c>
      <c r="F113" t="str">
        <f>VLOOKUP(D113,Schools!$A:$Z,3,0)</f>
        <v>M</v>
      </c>
      <c r="G113" s="219">
        <v>7432</v>
      </c>
      <c r="H113" s="217" t="s">
        <v>3621</v>
      </c>
      <c r="J113" t="str">
        <f t="shared" si="17"/>
        <v>11294/543965</v>
      </c>
      <c r="K113">
        <f>VLOOKUP(D113,Schools!$A:$Z,9,0)</f>
        <v>400102</v>
      </c>
      <c r="L113" s="217" t="s">
        <v>66</v>
      </c>
      <c r="M113" s="217" t="s">
        <v>461</v>
      </c>
      <c r="N113" s="217" t="str">
        <f>M113</f>
        <v>TPECG</v>
      </c>
      <c r="O113" s="78" t="str">
        <f>VLOOKUP(D113,Schools!A:D,4,0)</f>
        <v>Nursery</v>
      </c>
      <c r="P113" s="78">
        <f t="shared" si="18"/>
        <v>11294</v>
      </c>
      <c r="Q113" s="78">
        <f t="shared" si="19"/>
        <v>543965</v>
      </c>
      <c r="R113" s="79">
        <v>14540.83</v>
      </c>
      <c r="S113" s="79">
        <v>-14540.83</v>
      </c>
      <c r="T113" s="79">
        <v>2566.0299999999997</v>
      </c>
      <c r="U113" s="79">
        <v>0</v>
      </c>
      <c r="V113" s="79">
        <v>0</v>
      </c>
      <c r="W113" s="79">
        <v>72.989999999999995</v>
      </c>
      <c r="X113" s="79">
        <v>72.989999999999995</v>
      </c>
      <c r="Y113" s="79">
        <v>72.989999999999995</v>
      </c>
      <c r="Z113" s="79">
        <f>SUM(R113:Y113)</f>
        <v>2784.9999999999991</v>
      </c>
      <c r="AA113" s="79"/>
      <c r="AB113" s="79">
        <f>G113-Z113</f>
        <v>4647.0000000000009</v>
      </c>
      <c r="AC113" s="79">
        <f>G113-(Z113+AB113)</f>
        <v>0</v>
      </c>
      <c r="AD113" s="79"/>
      <c r="AE113" s="79"/>
      <c r="AF113" s="79"/>
      <c r="AG113" s="79"/>
      <c r="AH113" s="79"/>
      <c r="AI113" s="79"/>
      <c r="AJ113" s="79"/>
      <c r="AK113" s="79"/>
      <c r="AL113" s="52">
        <f>SUM(AF113:AK113)</f>
        <v>0</v>
      </c>
      <c r="AM113" s="52">
        <f>AL113-AE113</f>
        <v>0</v>
      </c>
      <c r="AN113" s="79" t="e">
        <f>SUMIFS(#REF!,#REF!,$D113,#REF!,$M113)</f>
        <v>#REF!</v>
      </c>
      <c r="AP113" s="350">
        <f>VLOOKUP(E113,Schools!$B$8:$F$143,5,FALSE)</f>
        <v>3020135</v>
      </c>
      <c r="AR113" s="350">
        <f t="shared" si="26"/>
        <v>-865</v>
      </c>
      <c r="AS113"/>
      <c r="AT113"/>
      <c r="AU113"/>
      <c r="AV113"/>
      <c r="AW113"/>
      <c r="AX113"/>
      <c r="AY113"/>
      <c r="AZ113"/>
      <c r="BA113"/>
      <c r="BB113"/>
      <c r="BC113"/>
    </row>
    <row r="114" spans="1:55" x14ac:dyDescent="0.25">
      <c r="A114" t="str">
        <f t="shared" si="21"/>
        <v>TPG</v>
      </c>
      <c r="B114" s="217" t="s">
        <v>3620</v>
      </c>
      <c r="C114" s="218">
        <v>44027</v>
      </c>
      <c r="D114" s="217">
        <v>3021001</v>
      </c>
      <c r="E114" t="str">
        <f>VLOOKUP(D114,Schools!A:B,2,0)</f>
        <v>Hampden Way Nursery</v>
      </c>
      <c r="F114" t="str">
        <f>VLOOKUP(D114,Schools!$A:$Z,3,0)</f>
        <v>M</v>
      </c>
      <c r="G114" s="219">
        <v>6579</v>
      </c>
      <c r="H114" s="217" t="s">
        <v>3621</v>
      </c>
      <c r="J114" t="str">
        <f t="shared" ref="J114:J166" si="29">P114&amp;"/"&amp;Q114</f>
        <v>11294/543965</v>
      </c>
      <c r="K114">
        <f>VLOOKUP(D114,Schools!$A:$Z,9,0)</f>
        <v>400102</v>
      </c>
      <c r="L114" s="217" t="s">
        <v>66</v>
      </c>
      <c r="M114" s="217" t="s">
        <v>461</v>
      </c>
      <c r="N114" s="217" t="str">
        <f t="shared" ref="N114:N166" si="30">M114</f>
        <v>TPECG</v>
      </c>
      <c r="O114" s="78" t="str">
        <f>VLOOKUP(D114,Schools!A:D,4,0)</f>
        <v>Nursery</v>
      </c>
      <c r="P114" s="78">
        <f t="shared" ref="P114:P166" si="31">IF(OR(O114="Special", O114="PRU"),11294,IF(F114="M", 11294,"None"))</f>
        <v>11294</v>
      </c>
      <c r="Q114" s="78">
        <f t="shared" si="19"/>
        <v>543965</v>
      </c>
      <c r="R114" s="79">
        <v>12924.85</v>
      </c>
      <c r="S114" s="79">
        <v>-12924.85</v>
      </c>
      <c r="T114" s="79">
        <v>2280.86</v>
      </c>
      <c r="U114" s="79">
        <v>0</v>
      </c>
      <c r="V114" s="79">
        <v>0</v>
      </c>
      <c r="W114" s="79">
        <v>58.39</v>
      </c>
      <c r="X114" s="79">
        <v>58.39</v>
      </c>
      <c r="Y114" s="79">
        <v>58.39</v>
      </c>
      <c r="Z114" s="79">
        <f t="shared" ref="Z114:Z177" si="32">SUM(R114:Y114)</f>
        <v>2456.0299999999997</v>
      </c>
      <c r="AA114" s="79"/>
      <c r="AB114" s="79">
        <f t="shared" ref="AB114:AB177" si="33">G114-Z114</f>
        <v>4122.97</v>
      </c>
      <c r="AC114" s="79">
        <f t="shared" ref="AC114:AC177" si="34">G114-(Z114+AB114)</f>
        <v>0</v>
      </c>
      <c r="AD114" s="79"/>
      <c r="AE114" s="79"/>
      <c r="AF114" s="79"/>
      <c r="AG114" s="79"/>
      <c r="AH114" s="79"/>
      <c r="AI114" s="79"/>
      <c r="AJ114" s="79"/>
      <c r="AK114" s="79"/>
      <c r="AL114" s="52">
        <f t="shared" ref="AL114:AL177" si="35">SUM(AF114:AK114)</f>
        <v>0</v>
      </c>
      <c r="AM114" s="52">
        <f t="shared" ref="AM114:AM177" si="36">AL114-AE114</f>
        <v>0</v>
      </c>
      <c r="AN114" s="79" t="e">
        <f>SUMIFS(#REF!,#REF!,$D114,#REF!,$M114)</f>
        <v>#REF!</v>
      </c>
      <c r="AP114" s="350">
        <f>VLOOKUP(E114,Schools!$B$8:$F$143,5,FALSE)</f>
        <v>3020135</v>
      </c>
      <c r="AR114" s="350">
        <f t="shared" si="26"/>
        <v>-866</v>
      </c>
      <c r="AS114"/>
      <c r="AT114"/>
      <c r="AU114"/>
      <c r="AV114"/>
      <c r="AW114"/>
      <c r="AX114"/>
      <c r="AY114"/>
      <c r="AZ114"/>
      <c r="BA114"/>
      <c r="BB114"/>
      <c r="BC114"/>
    </row>
    <row r="115" spans="1:55" x14ac:dyDescent="0.25">
      <c r="A115" t="str">
        <f t="shared" si="21"/>
        <v>TPG</v>
      </c>
      <c r="B115" s="217" t="s">
        <v>3620</v>
      </c>
      <c r="C115" s="218">
        <v>44027</v>
      </c>
      <c r="D115" s="217">
        <v>3021003</v>
      </c>
      <c r="E115" t="str">
        <f>VLOOKUP(D115,Schools!A:B,2,0)</f>
        <v>St Margaret's Nursery</v>
      </c>
      <c r="F115" t="str">
        <f>VLOOKUP(D115,Schools!$A:$Z,3,0)</f>
        <v>M</v>
      </c>
      <c r="G115" s="219">
        <v>7676</v>
      </c>
      <c r="H115" s="217" t="s">
        <v>3621</v>
      </c>
      <c r="J115" t="str">
        <f t="shared" si="29"/>
        <v>11294/543965</v>
      </c>
      <c r="K115">
        <f>VLOOKUP(D115,Schools!$A:$Z,9,0)</f>
        <v>400102</v>
      </c>
      <c r="L115" s="217" t="s">
        <v>66</v>
      </c>
      <c r="M115" s="217" t="s">
        <v>461</v>
      </c>
      <c r="N115" s="217" t="str">
        <f t="shared" si="30"/>
        <v>TPECG</v>
      </c>
      <c r="O115" s="78" t="str">
        <f>VLOOKUP(D115,Schools!A:D,4,0)</f>
        <v>Nursery</v>
      </c>
      <c r="P115" s="78">
        <f t="shared" si="31"/>
        <v>11294</v>
      </c>
      <c r="Q115" s="78">
        <f t="shared" si="19"/>
        <v>543965</v>
      </c>
      <c r="R115" s="79">
        <v>15907.630000000001</v>
      </c>
      <c r="S115" s="79">
        <v>-15907.630000000001</v>
      </c>
      <c r="T115" s="79">
        <v>2807.23</v>
      </c>
      <c r="U115" s="79">
        <v>0</v>
      </c>
      <c r="V115" s="79">
        <v>0</v>
      </c>
      <c r="W115" s="79">
        <v>-29.25</v>
      </c>
      <c r="X115" s="79">
        <v>-29.25</v>
      </c>
      <c r="Y115" s="79">
        <v>-29.25</v>
      </c>
      <c r="Z115" s="79">
        <f t="shared" si="32"/>
        <v>2719.48</v>
      </c>
      <c r="AA115" s="79"/>
      <c r="AB115" s="79">
        <f t="shared" si="33"/>
        <v>4956.5200000000004</v>
      </c>
      <c r="AC115" s="79">
        <f t="shared" si="34"/>
        <v>0</v>
      </c>
      <c r="AD115" s="79"/>
      <c r="AE115" s="79"/>
      <c r="AF115" s="79"/>
      <c r="AG115" s="79"/>
      <c r="AH115" s="79"/>
      <c r="AI115" s="79"/>
      <c r="AJ115" s="79"/>
      <c r="AK115" s="79"/>
      <c r="AL115" s="52">
        <f t="shared" si="35"/>
        <v>0</v>
      </c>
      <c r="AM115" s="52">
        <f t="shared" si="36"/>
        <v>0</v>
      </c>
      <c r="AN115" s="79" t="e">
        <f>SUMIFS(#REF!,#REF!,$D115,#REF!,$M115)</f>
        <v>#REF!</v>
      </c>
      <c r="AP115" s="350">
        <f>VLOOKUP(E115,Schools!$B$8:$F$143,5,FALSE)</f>
        <v>3020135</v>
      </c>
      <c r="AR115" s="350">
        <f t="shared" si="26"/>
        <v>-868</v>
      </c>
      <c r="AS115"/>
      <c r="AT115"/>
      <c r="AU115"/>
      <c r="AV115"/>
      <c r="AW115"/>
      <c r="AX115"/>
      <c r="AY115"/>
      <c r="AZ115"/>
      <c r="BA115"/>
      <c r="BB115"/>
      <c r="BC115"/>
    </row>
    <row r="116" spans="1:55" x14ac:dyDescent="0.25">
      <c r="A116" t="str">
        <f t="shared" si="21"/>
        <v>TPG</v>
      </c>
      <c r="B116" s="217" t="s">
        <v>3620</v>
      </c>
      <c r="C116" s="218">
        <v>44027</v>
      </c>
      <c r="D116" s="217">
        <v>3021002</v>
      </c>
      <c r="E116" t="str">
        <f>VLOOKUP(D116,Schools!A:B,2,0)</f>
        <v>Moss Hall Nursery</v>
      </c>
      <c r="F116" t="str">
        <f>VLOOKUP(D116,Schools!$A:$Z,3,0)</f>
        <v>M</v>
      </c>
      <c r="G116" s="219">
        <v>6153</v>
      </c>
      <c r="H116" s="217" t="s">
        <v>3621</v>
      </c>
      <c r="J116" t="str">
        <f t="shared" si="29"/>
        <v>11294/543965</v>
      </c>
      <c r="K116">
        <f>VLOOKUP(D116,Schools!$A:$Z,9,0)</f>
        <v>400072</v>
      </c>
      <c r="L116" s="217" t="s">
        <v>66</v>
      </c>
      <c r="M116" s="217" t="s">
        <v>461</v>
      </c>
      <c r="N116" s="217" t="str">
        <f t="shared" si="30"/>
        <v>TPECG</v>
      </c>
      <c r="O116" s="78" t="str">
        <f>VLOOKUP(D116,Schools!A:D,4,0)</f>
        <v>Nursery</v>
      </c>
      <c r="P116" s="78">
        <f t="shared" si="31"/>
        <v>11294</v>
      </c>
      <c r="Q116" s="78">
        <f t="shared" ref="Q116:Q167" si="37">IF(F116="M",543965,516500)</f>
        <v>543965</v>
      </c>
      <c r="R116" s="79">
        <v>14043.949999999999</v>
      </c>
      <c r="S116" s="79">
        <v>-14043.949999999999</v>
      </c>
      <c r="T116" s="79">
        <v>2478.34</v>
      </c>
      <c r="U116" s="79">
        <v>0</v>
      </c>
      <c r="V116" s="79">
        <v>0</v>
      </c>
      <c r="W116" s="79">
        <v>-175.51</v>
      </c>
      <c r="X116" s="79">
        <v>-175.51</v>
      </c>
      <c r="Y116" s="79">
        <v>-175.51</v>
      </c>
      <c r="Z116" s="79">
        <f t="shared" si="32"/>
        <v>1951.8099999999997</v>
      </c>
      <c r="AA116" s="79"/>
      <c r="AB116" s="79">
        <f t="shared" si="33"/>
        <v>4201.1900000000005</v>
      </c>
      <c r="AC116" s="79">
        <f t="shared" si="34"/>
        <v>0</v>
      </c>
      <c r="AD116" s="79"/>
      <c r="AE116" s="79"/>
      <c r="AF116" s="79"/>
      <c r="AG116" s="79"/>
      <c r="AH116" s="79"/>
      <c r="AI116" s="79"/>
      <c r="AJ116" s="79"/>
      <c r="AK116" s="79"/>
      <c r="AL116" s="52">
        <f t="shared" si="35"/>
        <v>0</v>
      </c>
      <c r="AM116" s="52">
        <f t="shared" si="36"/>
        <v>0</v>
      </c>
      <c r="AN116" s="79" t="e">
        <f>SUMIFS(#REF!,#REF!,$D116,#REF!,$M116)</f>
        <v>#REF!</v>
      </c>
      <c r="AP116" s="350">
        <f>VLOOKUP(E116,Schools!$B$8:$F$143,5,FALSE)</f>
        <v>3021002</v>
      </c>
      <c r="AR116" s="350">
        <f t="shared" si="26"/>
        <v>0</v>
      </c>
      <c r="AS116"/>
      <c r="AT116"/>
      <c r="AU116"/>
      <c r="AV116"/>
      <c r="AW116"/>
      <c r="AX116"/>
      <c r="AY116"/>
      <c r="AZ116"/>
      <c r="BA116"/>
      <c r="BB116"/>
      <c r="BC116"/>
    </row>
    <row r="117" spans="1:55" x14ac:dyDescent="0.25">
      <c r="A117" t="str">
        <f t="shared" si="21"/>
        <v>TPG</v>
      </c>
      <c r="B117" s="217" t="s">
        <v>3620</v>
      </c>
      <c r="C117" s="218">
        <v>44027</v>
      </c>
      <c r="D117" s="217">
        <v>3023520</v>
      </c>
      <c r="E117" t="str">
        <f>VLOOKUP(D117,Schools!A:B,2,0)</f>
        <v>Akiva School</v>
      </c>
      <c r="F117" t="str">
        <f>VLOOKUP(D117,Schools!$A:$Z,3,0)</f>
        <v>M</v>
      </c>
      <c r="G117" s="219">
        <v>25586</v>
      </c>
      <c r="H117" s="217" t="s">
        <v>3621</v>
      </c>
      <c r="J117" t="str">
        <f t="shared" si="29"/>
        <v>11294/543965</v>
      </c>
      <c r="K117">
        <f>VLOOKUP(D117,Schools!$A:$Z,9,0)</f>
        <v>400125</v>
      </c>
      <c r="L117" s="217" t="s">
        <v>66</v>
      </c>
      <c r="M117" s="217" t="s">
        <v>461</v>
      </c>
      <c r="N117" s="217" t="str">
        <f t="shared" si="30"/>
        <v>TPECG</v>
      </c>
      <c r="O117" s="78" t="str">
        <f>VLOOKUP(D117,Schools!A:D,4,0)</f>
        <v>Primary</v>
      </c>
      <c r="P117" s="78">
        <f t="shared" si="31"/>
        <v>11294</v>
      </c>
      <c r="Q117" s="78">
        <f t="shared" si="37"/>
        <v>543965</v>
      </c>
      <c r="R117" s="79">
        <v>58200.26</v>
      </c>
      <c r="S117" s="79">
        <v>-58200.26</v>
      </c>
      <c r="T117" s="79">
        <v>0</v>
      </c>
      <c r="U117" s="79">
        <v>471.26</v>
      </c>
      <c r="V117" s="79">
        <v>235.63</v>
      </c>
      <c r="W117" s="79">
        <v>249.93</v>
      </c>
      <c r="X117" s="79">
        <v>249.93</v>
      </c>
      <c r="Y117" s="79">
        <v>249.93</v>
      </c>
      <c r="Z117" s="79">
        <f t="shared" si="32"/>
        <v>1456.68</v>
      </c>
      <c r="AA117" s="79"/>
      <c r="AB117" s="79">
        <f t="shared" si="33"/>
        <v>24129.32</v>
      </c>
      <c r="AC117" s="79">
        <f t="shared" si="34"/>
        <v>0</v>
      </c>
      <c r="AD117" s="79"/>
      <c r="AE117" s="79"/>
      <c r="AF117" s="79"/>
      <c r="AG117" s="79"/>
      <c r="AH117" s="79"/>
      <c r="AI117" s="79"/>
      <c r="AJ117" s="79"/>
      <c r="AK117" s="79"/>
      <c r="AL117" s="52">
        <f t="shared" si="35"/>
        <v>0</v>
      </c>
      <c r="AM117" s="52">
        <f t="shared" si="36"/>
        <v>0</v>
      </c>
      <c r="AN117" s="79" t="e">
        <f>SUMIFS(#REF!,#REF!,$D117,#REF!,$M117)</f>
        <v>#REF!</v>
      </c>
      <c r="AP117" s="350">
        <f>VLOOKUP(E117,Schools!$B$8:$F$143,5,FALSE)</f>
        <v>3023520</v>
      </c>
      <c r="AR117" s="350">
        <f t="shared" si="26"/>
        <v>0</v>
      </c>
      <c r="AS117"/>
      <c r="AT117"/>
      <c r="AU117"/>
      <c r="AV117"/>
      <c r="AW117"/>
      <c r="AX117"/>
      <c r="AY117"/>
      <c r="AZ117"/>
      <c r="BA117"/>
      <c r="BB117"/>
      <c r="BC117"/>
    </row>
    <row r="118" spans="1:55" x14ac:dyDescent="0.25">
      <c r="A118" t="str">
        <f t="shared" ref="A118:A168" si="38">$B$3</f>
        <v>TPG</v>
      </c>
      <c r="B118" s="217" t="s">
        <v>3620</v>
      </c>
      <c r="C118" s="218">
        <v>44027</v>
      </c>
      <c r="D118" s="217">
        <v>3023300</v>
      </c>
      <c r="E118" t="str">
        <f>VLOOKUP(D118,Schools!A:B,2,0)</f>
        <v>All Saints' CE Primary School NW2</v>
      </c>
      <c r="F118" t="str">
        <f>VLOOKUP(D118,Schools!$A:$Z,3,0)</f>
        <v>M</v>
      </c>
      <c r="G118" s="219">
        <v>10722</v>
      </c>
      <c r="H118" s="217" t="s">
        <v>3621</v>
      </c>
      <c r="J118" t="str">
        <f t="shared" si="29"/>
        <v>11294/543965</v>
      </c>
      <c r="K118">
        <f>VLOOKUP(D118,Schools!$A:$Z,9,0)</f>
        <v>400069</v>
      </c>
      <c r="L118" s="217" t="s">
        <v>66</v>
      </c>
      <c r="M118" s="217" t="s">
        <v>461</v>
      </c>
      <c r="N118" s="217" t="str">
        <f t="shared" si="30"/>
        <v>TPECG</v>
      </c>
      <c r="O118" s="78" t="str">
        <f>VLOOKUP(D118,Schools!A:D,4,0)</f>
        <v>Primary</v>
      </c>
      <c r="P118" s="78">
        <f t="shared" si="31"/>
        <v>11294</v>
      </c>
      <c r="Q118" s="78">
        <f t="shared" si="37"/>
        <v>543965</v>
      </c>
      <c r="R118" s="79">
        <v>23613</v>
      </c>
      <c r="S118" s="79">
        <v>-23613</v>
      </c>
      <c r="T118" s="79">
        <v>4167</v>
      </c>
      <c r="U118" s="79">
        <v>0</v>
      </c>
      <c r="V118" s="79">
        <v>0</v>
      </c>
      <c r="W118" s="79">
        <v>-204.72</v>
      </c>
      <c r="X118" s="79">
        <v>-204.72</v>
      </c>
      <c r="Y118" s="79">
        <v>-204.72</v>
      </c>
      <c r="Z118" s="79">
        <f t="shared" si="32"/>
        <v>3552.8400000000006</v>
      </c>
      <c r="AA118" s="79"/>
      <c r="AB118" s="79">
        <f t="shared" si="33"/>
        <v>7169.16</v>
      </c>
      <c r="AC118" s="79">
        <f t="shared" si="34"/>
        <v>0</v>
      </c>
      <c r="AD118" s="79"/>
      <c r="AE118" s="79"/>
      <c r="AF118" s="79"/>
      <c r="AG118" s="79"/>
      <c r="AH118" s="79"/>
      <c r="AI118" s="79"/>
      <c r="AJ118" s="79"/>
      <c r="AK118" s="79"/>
      <c r="AL118" s="52">
        <f t="shared" si="35"/>
        <v>0</v>
      </c>
      <c r="AM118" s="52">
        <f t="shared" si="36"/>
        <v>0</v>
      </c>
      <c r="AN118" s="79" t="e">
        <f>SUMIFS(#REF!,#REF!,$D118,#REF!,$M118)</f>
        <v>#REF!</v>
      </c>
      <c r="AP118" s="350">
        <f>VLOOKUP(E118,Schools!$B$8:$F$143,5,FALSE)</f>
        <v>3023300</v>
      </c>
      <c r="AR118" s="350">
        <f t="shared" si="26"/>
        <v>0</v>
      </c>
      <c r="AS118"/>
      <c r="AT118"/>
      <c r="AU118"/>
      <c r="AV118"/>
      <c r="AW118"/>
      <c r="AX118"/>
      <c r="AY118"/>
      <c r="AZ118"/>
      <c r="BA118"/>
      <c r="BB118"/>
      <c r="BC118"/>
    </row>
    <row r="119" spans="1:55" x14ac:dyDescent="0.25">
      <c r="A119" t="str">
        <f t="shared" si="38"/>
        <v>TPG</v>
      </c>
      <c r="B119" s="217" t="s">
        <v>3620</v>
      </c>
      <c r="C119" s="218">
        <v>44027</v>
      </c>
      <c r="D119" s="217">
        <v>3023317</v>
      </c>
      <c r="E119" t="str">
        <f>VLOOKUP(D119,Schools!A:B,2,0)</f>
        <v>All Saints' CE Primary School, N20</v>
      </c>
      <c r="F119" t="str">
        <f>VLOOKUP(D119,Schools!$A:$Z,3,0)</f>
        <v>M</v>
      </c>
      <c r="G119" s="219">
        <v>16327</v>
      </c>
      <c r="H119" s="217" t="s">
        <v>3621</v>
      </c>
      <c r="J119" t="str">
        <f t="shared" si="29"/>
        <v>11294/543965</v>
      </c>
      <c r="K119">
        <f>VLOOKUP(D119,Schools!$A:$Z,9,0)</f>
        <v>400015</v>
      </c>
      <c r="L119" s="217" t="s">
        <v>66</v>
      </c>
      <c r="M119" s="217" t="s">
        <v>461</v>
      </c>
      <c r="N119" s="217" t="str">
        <f t="shared" si="30"/>
        <v>TPECG</v>
      </c>
      <c r="O119" s="78" t="str">
        <f>VLOOKUP(D119,Schools!A:D,4,0)</f>
        <v>Primary</v>
      </c>
      <c r="P119" s="78">
        <f t="shared" si="31"/>
        <v>11294</v>
      </c>
      <c r="Q119" s="78">
        <f t="shared" si="37"/>
        <v>543965</v>
      </c>
      <c r="R119" s="79">
        <v>33804.25</v>
      </c>
      <c r="S119" s="79">
        <v>-33804.25</v>
      </c>
      <c r="T119" s="79">
        <v>5965.46</v>
      </c>
      <c r="U119" s="79">
        <v>0</v>
      </c>
      <c r="V119" s="79">
        <v>0</v>
      </c>
      <c r="W119" s="79">
        <v>-58.49</v>
      </c>
      <c r="X119" s="79">
        <v>-58.49</v>
      </c>
      <c r="Y119" s="79">
        <v>-58.49</v>
      </c>
      <c r="Z119" s="79">
        <f t="shared" si="32"/>
        <v>5789.9900000000007</v>
      </c>
      <c r="AA119" s="79"/>
      <c r="AB119" s="79">
        <f t="shared" si="33"/>
        <v>10537.009999999998</v>
      </c>
      <c r="AC119" s="79">
        <f t="shared" si="34"/>
        <v>0</v>
      </c>
      <c r="AD119" s="79"/>
      <c r="AE119" s="79"/>
      <c r="AF119" s="79"/>
      <c r="AG119" s="79"/>
      <c r="AH119" s="79"/>
      <c r="AI119" s="79"/>
      <c r="AJ119" s="79"/>
      <c r="AK119" s="79"/>
      <c r="AL119" s="52">
        <f t="shared" si="35"/>
        <v>0</v>
      </c>
      <c r="AM119" s="52">
        <f t="shared" si="36"/>
        <v>0</v>
      </c>
      <c r="AN119" s="79" t="e">
        <f>SUMIFS(#REF!,#REF!,$D119,#REF!,$M119)</f>
        <v>#REF!</v>
      </c>
      <c r="AP119" s="350">
        <f>VLOOKUP(E119,Schools!$B$8:$F$143,5,FALSE)</f>
        <v>3023317</v>
      </c>
      <c r="AR119" s="350">
        <f t="shared" si="26"/>
        <v>0</v>
      </c>
      <c r="AS119"/>
      <c r="AT119"/>
      <c r="AU119"/>
      <c r="AV119"/>
      <c r="AW119"/>
      <c r="AX119"/>
      <c r="AY119"/>
      <c r="AZ119"/>
      <c r="BA119"/>
      <c r="BB119"/>
      <c r="BC119"/>
    </row>
    <row r="120" spans="1:55" x14ac:dyDescent="0.25">
      <c r="A120" t="str">
        <f t="shared" si="38"/>
        <v>TPG</v>
      </c>
      <c r="B120" s="217" t="s">
        <v>3620</v>
      </c>
      <c r="C120" s="218">
        <v>44027</v>
      </c>
      <c r="D120" s="217">
        <v>3023500</v>
      </c>
      <c r="E120" t="str">
        <f>VLOOKUP(D120,Schools!A:B,2,0)</f>
        <v>Annunciation Catholic Infant School</v>
      </c>
      <c r="F120" t="str">
        <f>VLOOKUP(D120,Schools!$A:$Z,3,0)</f>
        <v>M</v>
      </c>
      <c r="G120" s="219">
        <v>10661</v>
      </c>
      <c r="H120" s="217" t="s">
        <v>3621</v>
      </c>
      <c r="J120" t="str">
        <f t="shared" si="29"/>
        <v>11294/543965</v>
      </c>
      <c r="K120">
        <f>VLOOKUP(D120,Schools!$A:$Z,9,0)</f>
        <v>400023</v>
      </c>
      <c r="L120" s="217" t="s">
        <v>66</v>
      </c>
      <c r="M120" s="217" t="s">
        <v>461</v>
      </c>
      <c r="N120" s="217" t="str">
        <f t="shared" si="30"/>
        <v>TPECG</v>
      </c>
      <c r="O120" s="78" t="str">
        <f>VLOOKUP(D120,Schools!A:D,4,0)</f>
        <v>Primary</v>
      </c>
      <c r="P120" s="78">
        <f t="shared" si="31"/>
        <v>11294</v>
      </c>
      <c r="Q120" s="78">
        <f t="shared" si="37"/>
        <v>543965</v>
      </c>
      <c r="R120" s="79">
        <v>23613</v>
      </c>
      <c r="S120" s="79">
        <v>-23613</v>
      </c>
      <c r="T120" s="79">
        <v>4167</v>
      </c>
      <c r="U120" s="79">
        <v>0</v>
      </c>
      <c r="V120" s="79">
        <v>0</v>
      </c>
      <c r="W120" s="79">
        <v>-219.36</v>
      </c>
      <c r="X120" s="79">
        <v>-219.36</v>
      </c>
      <c r="Y120" s="79">
        <v>-219.36</v>
      </c>
      <c r="Z120" s="79">
        <f t="shared" si="32"/>
        <v>3508.9199999999996</v>
      </c>
      <c r="AA120" s="79"/>
      <c r="AB120" s="79">
        <f t="shared" si="33"/>
        <v>7152.08</v>
      </c>
      <c r="AC120" s="79">
        <f t="shared" si="34"/>
        <v>0</v>
      </c>
      <c r="AD120" s="79"/>
      <c r="AE120" s="79"/>
      <c r="AF120" s="79"/>
      <c r="AG120" s="79"/>
      <c r="AH120" s="79"/>
      <c r="AI120" s="79"/>
      <c r="AJ120" s="79"/>
      <c r="AK120" s="79"/>
      <c r="AL120" s="52">
        <f t="shared" si="35"/>
        <v>0</v>
      </c>
      <c r="AM120" s="52">
        <f t="shared" si="36"/>
        <v>0</v>
      </c>
      <c r="AN120" s="79" t="e">
        <f>SUMIFS(#REF!,#REF!,$D120,#REF!,$M120)</f>
        <v>#REF!</v>
      </c>
      <c r="AP120" s="350">
        <f>VLOOKUP(E120,Schools!$B$8:$F$143,5,FALSE)</f>
        <v>3023500</v>
      </c>
      <c r="AR120" s="350">
        <f t="shared" si="26"/>
        <v>0</v>
      </c>
      <c r="AS120"/>
      <c r="AT120"/>
      <c r="AU120"/>
      <c r="AV120"/>
      <c r="AW120"/>
      <c r="AX120"/>
      <c r="AY120"/>
      <c r="AZ120"/>
      <c r="BA120"/>
      <c r="BB120"/>
      <c r="BC120"/>
    </row>
    <row r="121" spans="1:55" x14ac:dyDescent="0.25">
      <c r="A121" t="str">
        <f t="shared" si="38"/>
        <v>TPG</v>
      </c>
      <c r="B121" s="217" t="s">
        <v>3620</v>
      </c>
      <c r="C121" s="218">
        <v>44027</v>
      </c>
      <c r="D121" s="217">
        <v>3023514</v>
      </c>
      <c r="E121" t="str">
        <f>VLOOKUP(D121,Schools!A:B,2,0)</f>
        <v>Annunciation Catholic Junior School</v>
      </c>
      <c r="F121" t="str">
        <f>VLOOKUP(D121,Schools!$A:$Z,3,0)</f>
        <v>M</v>
      </c>
      <c r="G121" s="219">
        <v>12610</v>
      </c>
      <c r="H121" s="217" t="s">
        <v>3621</v>
      </c>
      <c r="J121" t="str">
        <f t="shared" si="29"/>
        <v>11294/543965</v>
      </c>
      <c r="K121">
        <f>VLOOKUP(D121,Schools!$A:$Z,9,0)</f>
        <v>400107</v>
      </c>
      <c r="L121" s="217" t="s">
        <v>66</v>
      </c>
      <c r="M121" s="217" t="s">
        <v>461</v>
      </c>
      <c r="N121" s="217" t="str">
        <f t="shared" si="30"/>
        <v>TPECG</v>
      </c>
      <c r="O121" s="78" t="str">
        <f>VLOOKUP(D121,Schools!A:D,4,0)</f>
        <v>Primary</v>
      </c>
      <c r="P121" s="78">
        <f t="shared" si="31"/>
        <v>11294</v>
      </c>
      <c r="Q121" s="78">
        <f t="shared" si="37"/>
        <v>543965</v>
      </c>
      <c r="R121" s="79">
        <v>27465.68</v>
      </c>
      <c r="S121" s="79">
        <v>-27465.68</v>
      </c>
      <c r="T121" s="79">
        <v>4846.8899999999994</v>
      </c>
      <c r="U121" s="79">
        <v>0</v>
      </c>
      <c r="V121" s="79">
        <v>0</v>
      </c>
      <c r="W121" s="79">
        <v>-204.86</v>
      </c>
      <c r="X121" s="79">
        <v>-204.86</v>
      </c>
      <c r="Y121" s="79">
        <v>-204.86</v>
      </c>
      <c r="Z121" s="79">
        <f t="shared" si="32"/>
        <v>4232.3100000000004</v>
      </c>
      <c r="AA121" s="79"/>
      <c r="AB121" s="79">
        <f t="shared" si="33"/>
        <v>8377.6899999999987</v>
      </c>
      <c r="AC121" s="79">
        <f t="shared" si="34"/>
        <v>0</v>
      </c>
      <c r="AD121" s="79"/>
      <c r="AE121" s="79"/>
      <c r="AF121" s="79"/>
      <c r="AG121" s="79"/>
      <c r="AH121" s="79"/>
      <c r="AI121" s="79"/>
      <c r="AJ121" s="79"/>
      <c r="AK121" s="79"/>
      <c r="AL121" s="52">
        <f t="shared" si="35"/>
        <v>0</v>
      </c>
      <c r="AM121" s="52">
        <f t="shared" si="36"/>
        <v>0</v>
      </c>
      <c r="AN121" s="79" t="e">
        <f>SUMIFS(#REF!,#REF!,$D121,#REF!,$M121)</f>
        <v>#REF!</v>
      </c>
      <c r="AP121" s="350">
        <f>VLOOKUP(E121,Schools!$B$8:$F$143,5,FALSE)</f>
        <v>3023514</v>
      </c>
      <c r="AR121" s="350">
        <f t="shared" si="26"/>
        <v>0</v>
      </c>
      <c r="AS121"/>
      <c r="AT121"/>
      <c r="AU121"/>
      <c r="AV121"/>
      <c r="AW121"/>
      <c r="AX121"/>
      <c r="AY121"/>
      <c r="AZ121"/>
      <c r="BA121"/>
      <c r="BB121"/>
      <c r="BC121"/>
    </row>
    <row r="122" spans="1:55" x14ac:dyDescent="0.25">
      <c r="A122" t="str">
        <f t="shared" si="38"/>
        <v>TPG</v>
      </c>
      <c r="B122" s="217" t="s">
        <v>3620</v>
      </c>
      <c r="C122" s="218">
        <v>44027</v>
      </c>
      <c r="D122" s="217">
        <v>3022002</v>
      </c>
      <c r="E122" t="str">
        <f>VLOOKUP(D122,Schools!A:B,2,0)</f>
        <v>Barnfield School</v>
      </c>
      <c r="F122" t="str">
        <f>VLOOKUP(D122,Schools!$A:$Z,3,0)</f>
        <v>M</v>
      </c>
      <c r="G122" s="219">
        <v>28693</v>
      </c>
      <c r="H122" s="217" t="s">
        <v>3621</v>
      </c>
      <c r="J122" t="str">
        <f t="shared" si="29"/>
        <v>11294/543965</v>
      </c>
      <c r="K122">
        <f>VLOOKUP(D122,Schools!$A:$Z,9,0)</f>
        <v>400005</v>
      </c>
      <c r="L122" s="217" t="s">
        <v>66</v>
      </c>
      <c r="M122" s="217" t="s">
        <v>461</v>
      </c>
      <c r="N122" s="217" t="str">
        <f t="shared" si="30"/>
        <v>TPECG</v>
      </c>
      <c r="O122" s="78" t="str">
        <f>VLOOKUP(D122,Schools!A:D,4,0)</f>
        <v>Primary</v>
      </c>
      <c r="P122" s="78">
        <f t="shared" si="31"/>
        <v>11294</v>
      </c>
      <c r="Q122" s="78">
        <f t="shared" si="37"/>
        <v>543965</v>
      </c>
      <c r="R122" s="79">
        <v>0</v>
      </c>
      <c r="S122" s="79">
        <v>0</v>
      </c>
      <c r="T122" s="79">
        <v>0</v>
      </c>
      <c r="U122" s="79">
        <v>10639.65</v>
      </c>
      <c r="V122" s="79">
        <v>5319.82</v>
      </c>
      <c r="W122" s="79">
        <v>5290.37</v>
      </c>
      <c r="X122" s="79">
        <v>5290.37</v>
      </c>
      <c r="Y122" s="79">
        <v>5290.37</v>
      </c>
      <c r="Z122" s="79">
        <f t="shared" si="32"/>
        <v>31830.579999999998</v>
      </c>
      <c r="AA122" s="79"/>
      <c r="AB122" s="79">
        <f t="shared" si="33"/>
        <v>-3137.5799999999981</v>
      </c>
      <c r="AC122" s="79">
        <f t="shared" si="34"/>
        <v>0</v>
      </c>
      <c r="AD122" s="79"/>
      <c r="AE122" s="79"/>
      <c r="AF122" s="79"/>
      <c r="AG122" s="79"/>
      <c r="AH122" s="79"/>
      <c r="AI122" s="79"/>
      <c r="AJ122" s="79"/>
      <c r="AK122" s="79"/>
      <c r="AL122" s="52">
        <f t="shared" si="35"/>
        <v>0</v>
      </c>
      <c r="AM122" s="52">
        <f t="shared" si="36"/>
        <v>0</v>
      </c>
      <c r="AN122" s="79" t="e">
        <f>SUMIFS(#REF!,#REF!,$D122,#REF!,$M122)</f>
        <v>#REF!</v>
      </c>
      <c r="AP122" s="350">
        <f>VLOOKUP(E122,Schools!$B$8:$F$143,5,FALSE)</f>
        <v>3022002</v>
      </c>
      <c r="AR122" s="350">
        <f t="shared" si="26"/>
        <v>0</v>
      </c>
      <c r="AS122"/>
      <c r="AT122"/>
      <c r="AU122"/>
      <c r="AV122"/>
      <c r="AW122"/>
      <c r="AX122"/>
      <c r="AY122"/>
      <c r="AZ122"/>
      <c r="BA122"/>
      <c r="BB122"/>
      <c r="BC122"/>
    </row>
    <row r="123" spans="1:55" x14ac:dyDescent="0.25">
      <c r="A123" t="str">
        <f t="shared" si="38"/>
        <v>TPG</v>
      </c>
      <c r="B123" s="217" t="s">
        <v>3620</v>
      </c>
      <c r="C123" s="218">
        <v>44027</v>
      </c>
      <c r="D123" s="217">
        <v>3022079</v>
      </c>
      <c r="E123" t="str">
        <f>VLOOKUP(D123,Schools!A:B,2,0)</f>
        <v>Beis Yaakov</v>
      </c>
      <c r="F123" t="str">
        <f>VLOOKUP(D123,Schools!$A:$Z,3,0)</f>
        <v>M</v>
      </c>
      <c r="G123" s="219">
        <v>32074</v>
      </c>
      <c r="H123" s="217" t="s">
        <v>3621</v>
      </c>
      <c r="J123" t="str">
        <f t="shared" si="29"/>
        <v>11294/543965</v>
      </c>
      <c r="K123">
        <f>VLOOKUP(D123,Schools!$A:$Z,9,0)</f>
        <v>400070</v>
      </c>
      <c r="L123" s="217" t="s">
        <v>66</v>
      </c>
      <c r="M123" s="217" t="s">
        <v>461</v>
      </c>
      <c r="N123" s="217" t="str">
        <f t="shared" si="30"/>
        <v>TPECG</v>
      </c>
      <c r="O123" s="78" t="str">
        <f>VLOOKUP(D123,Schools!A:D,4,0)</f>
        <v>Primary</v>
      </c>
      <c r="P123" s="78">
        <f t="shared" si="31"/>
        <v>11294</v>
      </c>
      <c r="Q123" s="78">
        <f t="shared" si="37"/>
        <v>543965</v>
      </c>
      <c r="R123" s="79">
        <v>64556.14</v>
      </c>
      <c r="S123" s="79">
        <v>-64556.14</v>
      </c>
      <c r="T123" s="79">
        <v>15737.57</v>
      </c>
      <c r="U123" s="79">
        <v>0</v>
      </c>
      <c r="V123" s="79">
        <v>0</v>
      </c>
      <c r="W123" s="79">
        <v>-331.61</v>
      </c>
      <c r="X123" s="79">
        <v>-331.61</v>
      </c>
      <c r="Y123" s="79">
        <v>-331.61</v>
      </c>
      <c r="Z123" s="79">
        <f t="shared" si="32"/>
        <v>14742.739999999998</v>
      </c>
      <c r="AA123" s="79"/>
      <c r="AB123" s="79">
        <f t="shared" si="33"/>
        <v>17331.260000000002</v>
      </c>
      <c r="AC123" s="79">
        <f t="shared" si="34"/>
        <v>0</v>
      </c>
      <c r="AD123" s="79"/>
      <c r="AE123" s="79"/>
      <c r="AF123" s="79"/>
      <c r="AG123" s="79"/>
      <c r="AH123" s="79"/>
      <c r="AI123" s="79"/>
      <c r="AJ123" s="79"/>
      <c r="AK123" s="79"/>
      <c r="AL123" s="52">
        <f t="shared" si="35"/>
        <v>0</v>
      </c>
      <c r="AM123" s="52">
        <f t="shared" si="36"/>
        <v>0</v>
      </c>
      <c r="AN123" s="79" t="e">
        <f>SUMIFS(#REF!,#REF!,$D123,#REF!,$M123)</f>
        <v>#REF!</v>
      </c>
      <c r="AP123" s="350">
        <f>VLOOKUP(E123,Schools!$B$8:$F$143,5,FALSE)</f>
        <v>3022079</v>
      </c>
      <c r="AR123" s="350">
        <f t="shared" si="26"/>
        <v>0</v>
      </c>
      <c r="AS123"/>
      <c r="AT123"/>
      <c r="AU123"/>
      <c r="AV123"/>
      <c r="AW123"/>
      <c r="AX123"/>
      <c r="AY123"/>
      <c r="AZ123"/>
      <c r="BA123"/>
      <c r="BB123"/>
      <c r="BC123"/>
    </row>
    <row r="124" spans="1:55" x14ac:dyDescent="0.25">
      <c r="A124" t="str">
        <f t="shared" si="38"/>
        <v>TPG</v>
      </c>
      <c r="B124" s="217" t="s">
        <v>3620</v>
      </c>
      <c r="C124" s="218">
        <v>44027</v>
      </c>
      <c r="D124" s="217">
        <v>3023524</v>
      </c>
      <c r="E124" t="str">
        <f>VLOOKUP(D124,Schools!A:B,2,0)</f>
        <v>Beit Shvidler Primary School</v>
      </c>
      <c r="F124" t="str">
        <f>VLOOKUP(D124,Schools!$A:$Z,3,0)</f>
        <v>M</v>
      </c>
      <c r="G124" s="219">
        <v>13159</v>
      </c>
      <c r="H124" s="217" t="s">
        <v>3621</v>
      </c>
      <c r="J124" t="str">
        <f t="shared" si="29"/>
        <v>11294/543965</v>
      </c>
      <c r="K124">
        <f>VLOOKUP(D124,Schools!$A:$Z,9,0)</f>
        <v>400150</v>
      </c>
      <c r="L124" s="217" t="s">
        <v>66</v>
      </c>
      <c r="M124" s="217" t="s">
        <v>461</v>
      </c>
      <c r="N124" s="217" t="str">
        <f t="shared" si="30"/>
        <v>TPECG</v>
      </c>
      <c r="O124" s="78" t="str">
        <f>VLOOKUP(D124,Schools!A:D,4,0)</f>
        <v>Primary</v>
      </c>
      <c r="P124" s="78">
        <f t="shared" si="31"/>
        <v>11294</v>
      </c>
      <c r="Q124" s="78">
        <f t="shared" si="37"/>
        <v>543965</v>
      </c>
      <c r="R124" s="79">
        <v>26222.75</v>
      </c>
      <c r="S124" s="79">
        <v>-26222.75</v>
      </c>
      <c r="T124" s="79">
        <v>0</v>
      </c>
      <c r="U124" s="79">
        <v>711.93000000000006</v>
      </c>
      <c r="V124" s="79">
        <v>355.97</v>
      </c>
      <c r="W124" s="79">
        <v>429.1</v>
      </c>
      <c r="X124" s="79">
        <v>429.1</v>
      </c>
      <c r="Y124" s="79">
        <v>429.1</v>
      </c>
      <c r="Z124" s="79">
        <f t="shared" si="32"/>
        <v>2355.1999999999998</v>
      </c>
      <c r="AA124" s="79"/>
      <c r="AB124" s="79">
        <f t="shared" si="33"/>
        <v>10803.8</v>
      </c>
      <c r="AC124" s="79">
        <f t="shared" si="34"/>
        <v>0</v>
      </c>
      <c r="AD124" s="79"/>
      <c r="AE124" s="79"/>
      <c r="AF124" s="79"/>
      <c r="AG124" s="79"/>
      <c r="AH124" s="79"/>
      <c r="AI124" s="79"/>
      <c r="AJ124" s="79"/>
      <c r="AK124" s="79"/>
      <c r="AL124" s="52">
        <f t="shared" si="35"/>
        <v>0</v>
      </c>
      <c r="AM124" s="52">
        <f t="shared" si="36"/>
        <v>0</v>
      </c>
      <c r="AN124" s="79" t="e">
        <f>SUMIFS(#REF!,#REF!,$D124,#REF!,$M124)</f>
        <v>#REF!</v>
      </c>
      <c r="AP124" s="350">
        <f>VLOOKUP(E124,Schools!$B$8:$F$143,5,FALSE)</f>
        <v>3023524</v>
      </c>
      <c r="AR124" s="350">
        <f t="shared" si="26"/>
        <v>0</v>
      </c>
      <c r="AS124"/>
      <c r="AT124"/>
      <c r="AU124"/>
      <c r="AV124"/>
      <c r="AW124"/>
      <c r="AX124"/>
      <c r="AY124"/>
      <c r="AZ124"/>
      <c r="BA124"/>
      <c r="BB124"/>
      <c r="BC124"/>
    </row>
    <row r="125" spans="1:55" x14ac:dyDescent="0.25">
      <c r="A125" t="str">
        <f t="shared" si="38"/>
        <v>TPG</v>
      </c>
      <c r="B125" s="217" t="s">
        <v>3620</v>
      </c>
      <c r="C125" s="218">
        <v>44027</v>
      </c>
      <c r="D125" s="217">
        <v>3022003</v>
      </c>
      <c r="E125" t="str">
        <f>VLOOKUP(D125,Schools!A:B,2,0)</f>
        <v>Bell Lane Primary School</v>
      </c>
      <c r="F125" t="str">
        <f>VLOOKUP(D125,Schools!$A:$Z,3,0)</f>
        <v>M</v>
      </c>
      <c r="G125" s="219">
        <v>25891</v>
      </c>
      <c r="H125" s="217" t="s">
        <v>3621</v>
      </c>
      <c r="J125" t="str">
        <f t="shared" si="29"/>
        <v>11294/543965</v>
      </c>
      <c r="K125">
        <f>VLOOKUP(D125,Schools!$A:$Z,9,0)</f>
        <v>400051</v>
      </c>
      <c r="L125" s="217" t="s">
        <v>66</v>
      </c>
      <c r="M125" s="217" t="s">
        <v>461</v>
      </c>
      <c r="N125" s="217" t="str">
        <f t="shared" si="30"/>
        <v>TPECG</v>
      </c>
      <c r="O125" s="78" t="str">
        <f>VLOOKUP(D125,Schools!A:D,4,0)</f>
        <v>Primary</v>
      </c>
      <c r="P125" s="78">
        <f t="shared" si="31"/>
        <v>11294</v>
      </c>
      <c r="Q125" s="78">
        <f t="shared" si="37"/>
        <v>543965</v>
      </c>
      <c r="R125" s="79">
        <v>53067.68</v>
      </c>
      <c r="S125" s="79">
        <v>-53067.68</v>
      </c>
      <c r="T125" s="79">
        <v>9364.89</v>
      </c>
      <c r="U125" s="79">
        <v>0</v>
      </c>
      <c r="V125" s="79">
        <v>0</v>
      </c>
      <c r="W125" s="79">
        <v>-29.42</v>
      </c>
      <c r="X125" s="79">
        <v>-29.42</v>
      </c>
      <c r="Y125" s="79">
        <v>-29.42</v>
      </c>
      <c r="Z125" s="79">
        <f t="shared" si="32"/>
        <v>9276.6299999999992</v>
      </c>
      <c r="AA125" s="79"/>
      <c r="AB125" s="79">
        <f t="shared" si="33"/>
        <v>16614.370000000003</v>
      </c>
      <c r="AC125" s="79">
        <f t="shared" si="34"/>
        <v>0</v>
      </c>
      <c r="AD125" s="79"/>
      <c r="AE125" s="79"/>
      <c r="AF125" s="79"/>
      <c r="AG125" s="79"/>
      <c r="AH125" s="79"/>
      <c r="AI125" s="79"/>
      <c r="AJ125" s="79"/>
      <c r="AK125" s="79"/>
      <c r="AL125" s="52">
        <f t="shared" si="35"/>
        <v>0</v>
      </c>
      <c r="AM125" s="52">
        <f t="shared" si="36"/>
        <v>0</v>
      </c>
      <c r="AN125" s="79" t="e">
        <f>SUMIFS(#REF!,#REF!,$D125,#REF!,$M125)</f>
        <v>#REF!</v>
      </c>
      <c r="AP125" s="350">
        <f>VLOOKUP(E125,Schools!$B$8:$F$143,5,FALSE)</f>
        <v>3022003</v>
      </c>
      <c r="AR125" s="350">
        <f t="shared" si="26"/>
        <v>0</v>
      </c>
      <c r="AS125"/>
      <c r="AT125"/>
      <c r="AU125"/>
      <c r="AV125"/>
      <c r="AW125"/>
      <c r="AX125"/>
      <c r="AY125"/>
      <c r="AZ125"/>
      <c r="BA125"/>
      <c r="BB125"/>
      <c r="BC125"/>
    </row>
    <row r="126" spans="1:55" x14ac:dyDescent="0.25">
      <c r="A126" t="str">
        <f t="shared" si="38"/>
        <v>TPG</v>
      </c>
      <c r="B126" s="217" t="s">
        <v>3620</v>
      </c>
      <c r="C126" s="218">
        <v>44027</v>
      </c>
      <c r="D126" s="217">
        <v>3023511</v>
      </c>
      <c r="E126" t="str">
        <f>VLOOKUP(D126,Schools!A:B,2,0)</f>
        <v>Blessed Dominic School</v>
      </c>
      <c r="F126" t="str">
        <f>VLOOKUP(D126,Schools!$A:$Z,3,0)</f>
        <v>M</v>
      </c>
      <c r="G126" s="219">
        <v>26074</v>
      </c>
      <c r="H126" s="217" t="s">
        <v>3621</v>
      </c>
      <c r="J126" t="str">
        <f t="shared" si="29"/>
        <v>11294/543965</v>
      </c>
      <c r="K126">
        <f>VLOOKUP(D126,Schools!$A:$Z,9,0)</f>
        <v>400024</v>
      </c>
      <c r="L126" s="217" t="s">
        <v>66</v>
      </c>
      <c r="M126" s="217" t="s">
        <v>461</v>
      </c>
      <c r="N126" s="217" t="str">
        <f t="shared" si="30"/>
        <v>TPECG</v>
      </c>
      <c r="O126" s="78" t="str">
        <f>VLOOKUP(D126,Schools!A:D,4,0)</f>
        <v>Primary</v>
      </c>
      <c r="P126" s="78">
        <f t="shared" si="31"/>
        <v>11294</v>
      </c>
      <c r="Q126" s="78">
        <f t="shared" si="37"/>
        <v>543965</v>
      </c>
      <c r="R126" s="79">
        <v>54061.45</v>
      </c>
      <c r="S126" s="79">
        <v>-54061.45</v>
      </c>
      <c r="T126" s="79">
        <v>9540.26</v>
      </c>
      <c r="U126" s="79">
        <v>0</v>
      </c>
      <c r="V126" s="79">
        <v>0</v>
      </c>
      <c r="W126" s="79">
        <v>-102.41</v>
      </c>
      <c r="X126" s="79">
        <v>-102.41</v>
      </c>
      <c r="Y126" s="79">
        <v>-102.41</v>
      </c>
      <c r="Z126" s="79">
        <f t="shared" si="32"/>
        <v>9233.0300000000007</v>
      </c>
      <c r="AA126" s="79"/>
      <c r="AB126" s="79">
        <f t="shared" si="33"/>
        <v>16840.97</v>
      </c>
      <c r="AC126" s="79">
        <f t="shared" si="34"/>
        <v>0</v>
      </c>
      <c r="AD126" s="79"/>
      <c r="AE126" s="79"/>
      <c r="AF126" s="79"/>
      <c r="AG126" s="79"/>
      <c r="AH126" s="79"/>
      <c r="AI126" s="79"/>
      <c r="AJ126" s="79"/>
      <c r="AK126" s="79"/>
      <c r="AL126" s="52">
        <f t="shared" si="35"/>
        <v>0</v>
      </c>
      <c r="AM126" s="52">
        <f t="shared" si="36"/>
        <v>0</v>
      </c>
      <c r="AN126" s="79" t="e">
        <f>SUMIFS(#REF!,#REF!,$D126,#REF!,$M126)</f>
        <v>#REF!</v>
      </c>
      <c r="AP126" s="350">
        <f>VLOOKUP(E126,Schools!$B$8:$F$143,5,FALSE)</f>
        <v>3023511</v>
      </c>
      <c r="AR126" s="350">
        <f t="shared" si="26"/>
        <v>0</v>
      </c>
      <c r="AS126"/>
      <c r="AT126"/>
      <c r="AU126"/>
      <c r="AV126"/>
      <c r="AW126"/>
      <c r="AX126"/>
      <c r="AY126"/>
      <c r="AZ126"/>
      <c r="BA126"/>
      <c r="BB126"/>
      <c r="BC126"/>
    </row>
    <row r="127" spans="1:55" x14ac:dyDescent="0.25">
      <c r="A127" t="str">
        <f t="shared" si="38"/>
        <v>TPG</v>
      </c>
      <c r="B127" s="217" t="s">
        <v>3620</v>
      </c>
      <c r="C127" s="218">
        <v>44027</v>
      </c>
      <c r="D127" s="217">
        <v>3022008</v>
      </c>
      <c r="E127" t="str">
        <f>VLOOKUP(D127,Schools!A:B,2,0)</f>
        <v>Brookland Infant  &amp; Nursery School</v>
      </c>
      <c r="F127" t="str">
        <f>VLOOKUP(D127,Schools!$A:$Z,3,0)</f>
        <v>M</v>
      </c>
      <c r="G127" s="219">
        <v>18946</v>
      </c>
      <c r="H127" s="217" t="s">
        <v>3621</v>
      </c>
      <c r="J127" t="str">
        <f t="shared" si="29"/>
        <v>11294/543965</v>
      </c>
      <c r="K127">
        <f>VLOOKUP(D127,Schools!$A:$Z,9,0)</f>
        <v>400057</v>
      </c>
      <c r="L127" s="217" t="s">
        <v>66</v>
      </c>
      <c r="M127" s="217" t="s">
        <v>461</v>
      </c>
      <c r="N127" s="217" t="str">
        <f t="shared" si="30"/>
        <v>TPECG</v>
      </c>
      <c r="O127" s="78" t="str">
        <f>VLOOKUP(D127,Schools!A:D,4,0)</f>
        <v>Primary</v>
      </c>
      <c r="P127" s="78">
        <f t="shared" si="31"/>
        <v>11294</v>
      </c>
      <c r="Q127" s="78">
        <f t="shared" si="37"/>
        <v>543965</v>
      </c>
      <c r="R127" s="79">
        <v>0</v>
      </c>
      <c r="S127" s="79">
        <v>0</v>
      </c>
      <c r="T127" s="79">
        <v>0</v>
      </c>
      <c r="U127" s="79">
        <v>7108.22</v>
      </c>
      <c r="V127" s="79">
        <v>3554.11</v>
      </c>
      <c r="W127" s="79">
        <v>3480.81</v>
      </c>
      <c r="X127" s="79">
        <v>3480.81</v>
      </c>
      <c r="Y127" s="79">
        <v>3480.81</v>
      </c>
      <c r="Z127" s="79">
        <f t="shared" si="32"/>
        <v>21104.760000000002</v>
      </c>
      <c r="AA127" s="79"/>
      <c r="AB127" s="79">
        <f t="shared" si="33"/>
        <v>-2158.760000000002</v>
      </c>
      <c r="AC127" s="79">
        <f t="shared" si="34"/>
        <v>0</v>
      </c>
      <c r="AD127" s="79"/>
      <c r="AE127" s="79"/>
      <c r="AF127" s="79"/>
      <c r="AG127" s="79"/>
      <c r="AH127" s="79"/>
      <c r="AI127" s="79"/>
      <c r="AJ127" s="79"/>
      <c r="AK127" s="79"/>
      <c r="AL127" s="52">
        <f t="shared" si="35"/>
        <v>0</v>
      </c>
      <c r="AM127" s="52">
        <f t="shared" si="36"/>
        <v>0</v>
      </c>
      <c r="AN127" s="79" t="e">
        <f>SUMIFS(#REF!,#REF!,$D127,#REF!,$M127)</f>
        <v>#REF!</v>
      </c>
      <c r="AP127" s="350">
        <f>VLOOKUP(E127,Schools!$B$8:$F$143,5,FALSE)</f>
        <v>3022008</v>
      </c>
      <c r="AR127" s="350">
        <f t="shared" si="26"/>
        <v>0</v>
      </c>
      <c r="AS127"/>
      <c r="AT127"/>
      <c r="AU127"/>
      <c r="AV127"/>
      <c r="AW127"/>
      <c r="AX127"/>
      <c r="AY127"/>
      <c r="AZ127"/>
      <c r="BA127"/>
      <c r="BB127"/>
      <c r="BC127"/>
    </row>
    <row r="128" spans="1:55" x14ac:dyDescent="0.25">
      <c r="A128" t="str">
        <f t="shared" si="38"/>
        <v>TPG</v>
      </c>
      <c r="B128" s="217" t="s">
        <v>3620</v>
      </c>
      <c r="C128" s="218">
        <v>44027</v>
      </c>
      <c r="D128" s="217">
        <v>3022007</v>
      </c>
      <c r="E128" t="str">
        <f>VLOOKUP(D128,Schools!A:B,2,0)</f>
        <v>Brookland Junior School</v>
      </c>
      <c r="F128" t="str">
        <f>VLOOKUP(D128,Schools!$A:$Z,3,0)</f>
        <v>M</v>
      </c>
      <c r="G128" s="219">
        <v>21992</v>
      </c>
      <c r="H128" s="217" t="s">
        <v>3621</v>
      </c>
      <c r="J128" t="str">
        <f t="shared" si="29"/>
        <v>11294/543965</v>
      </c>
      <c r="K128">
        <f>VLOOKUP(D128,Schools!$A:$Z,9,0)</f>
        <v>400040</v>
      </c>
      <c r="L128" s="217" t="s">
        <v>66</v>
      </c>
      <c r="M128" s="217" t="s">
        <v>461</v>
      </c>
      <c r="N128" s="217" t="str">
        <f t="shared" si="30"/>
        <v>TPECG</v>
      </c>
      <c r="O128" s="78" t="str">
        <f>VLOOKUP(D128,Schools!A:D,4,0)</f>
        <v>Primary</v>
      </c>
      <c r="P128" s="78">
        <f t="shared" si="31"/>
        <v>11294</v>
      </c>
      <c r="Q128" s="78">
        <f t="shared" si="37"/>
        <v>543965</v>
      </c>
      <c r="R128" s="79">
        <v>0</v>
      </c>
      <c r="S128" s="79">
        <v>0</v>
      </c>
      <c r="T128" s="79">
        <v>0</v>
      </c>
      <c r="U128" s="79">
        <v>8007.82</v>
      </c>
      <c r="V128" s="79">
        <v>4003.92</v>
      </c>
      <c r="W128" s="79">
        <v>4076.91</v>
      </c>
      <c r="X128" s="79">
        <v>4076.91</v>
      </c>
      <c r="Y128" s="79">
        <v>4076.91</v>
      </c>
      <c r="Z128" s="79">
        <f t="shared" si="32"/>
        <v>24242.469999999998</v>
      </c>
      <c r="AA128" s="79"/>
      <c r="AB128" s="79">
        <f t="shared" si="33"/>
        <v>-2250.4699999999975</v>
      </c>
      <c r="AC128" s="79">
        <f t="shared" si="34"/>
        <v>0</v>
      </c>
      <c r="AD128" s="79"/>
      <c r="AE128" s="79"/>
      <c r="AF128" s="79"/>
      <c r="AG128" s="79"/>
      <c r="AH128" s="79"/>
      <c r="AI128" s="79"/>
      <c r="AJ128" s="79"/>
      <c r="AK128" s="79"/>
      <c r="AL128" s="52">
        <f t="shared" si="35"/>
        <v>0</v>
      </c>
      <c r="AM128" s="52">
        <f t="shared" si="36"/>
        <v>0</v>
      </c>
      <c r="AN128" s="79" t="e">
        <f>SUMIFS(#REF!,#REF!,$D128,#REF!,$M128)</f>
        <v>#REF!</v>
      </c>
      <c r="AP128" s="350">
        <f>VLOOKUP(E128,Schools!$B$8:$F$143,5,FALSE)</f>
        <v>3022007</v>
      </c>
      <c r="AR128" s="350">
        <f t="shared" si="26"/>
        <v>0</v>
      </c>
      <c r="AS128"/>
      <c r="AT128"/>
      <c r="AU128"/>
      <c r="AV128"/>
      <c r="AW128"/>
      <c r="AX128"/>
      <c r="AY128"/>
      <c r="AZ128"/>
      <c r="BA128"/>
      <c r="BB128"/>
      <c r="BC128"/>
    </row>
    <row r="129" spans="1:55" x14ac:dyDescent="0.25">
      <c r="A129" t="str">
        <f t="shared" si="38"/>
        <v>TPG</v>
      </c>
      <c r="B129" s="217" t="s">
        <v>3620</v>
      </c>
      <c r="C129" s="218">
        <v>44027</v>
      </c>
      <c r="D129" s="217">
        <v>3022009</v>
      </c>
      <c r="E129" t="str">
        <f>VLOOKUP(D129,Schools!A:B,2,0)</f>
        <v>Brunswick Park Primary &amp; Nursery School</v>
      </c>
      <c r="F129" t="str">
        <f>VLOOKUP(D129,Schools!$A:$Z,3,0)</f>
        <v>M</v>
      </c>
      <c r="G129" s="219">
        <v>27414</v>
      </c>
      <c r="H129" s="217" t="s">
        <v>3621</v>
      </c>
      <c r="J129" t="str">
        <f t="shared" si="29"/>
        <v>11294/543965</v>
      </c>
      <c r="K129">
        <f>VLOOKUP(D129,Schools!$A:$Z,9,0)</f>
        <v>400061</v>
      </c>
      <c r="L129" s="217" t="s">
        <v>66</v>
      </c>
      <c r="M129" s="217" t="s">
        <v>461</v>
      </c>
      <c r="N129" s="217" t="str">
        <f t="shared" si="30"/>
        <v>TPECG</v>
      </c>
      <c r="O129" s="78" t="str">
        <f>VLOOKUP(D129,Schools!A:D,4,0)</f>
        <v>Primary</v>
      </c>
      <c r="P129" s="78">
        <f t="shared" si="31"/>
        <v>11294</v>
      </c>
      <c r="Q129" s="78">
        <f t="shared" si="37"/>
        <v>543965</v>
      </c>
      <c r="R129" s="79">
        <v>56547.35</v>
      </c>
      <c r="S129" s="79">
        <v>-56547.35</v>
      </c>
      <c r="T129" s="79">
        <v>9978.94</v>
      </c>
      <c r="U129" s="79">
        <v>0</v>
      </c>
      <c r="V129" s="79">
        <v>0</v>
      </c>
      <c r="W129" s="79">
        <v>-73.27</v>
      </c>
      <c r="X129" s="79">
        <v>-73.27</v>
      </c>
      <c r="Y129" s="79">
        <v>-73.27</v>
      </c>
      <c r="Z129" s="79">
        <f t="shared" si="32"/>
        <v>9759.1299999999992</v>
      </c>
      <c r="AA129" s="79"/>
      <c r="AB129" s="79">
        <f t="shared" si="33"/>
        <v>17654.870000000003</v>
      </c>
      <c r="AC129" s="79">
        <f t="shared" si="34"/>
        <v>0</v>
      </c>
      <c r="AD129" s="79"/>
      <c r="AE129" s="79"/>
      <c r="AF129" s="79"/>
      <c r="AG129" s="79"/>
      <c r="AH129" s="79"/>
      <c r="AI129" s="79"/>
      <c r="AJ129" s="79"/>
      <c r="AK129" s="79"/>
      <c r="AL129" s="52">
        <f t="shared" si="35"/>
        <v>0</v>
      </c>
      <c r="AM129" s="52">
        <f t="shared" si="36"/>
        <v>0</v>
      </c>
      <c r="AN129" s="79" t="e">
        <f>SUMIFS(#REF!,#REF!,$D129,#REF!,$M129)</f>
        <v>#REF!</v>
      </c>
      <c r="AP129" s="350">
        <f>VLOOKUP(E129,Schools!$B$8:$F$143,5,FALSE)</f>
        <v>3022009</v>
      </c>
      <c r="AR129" s="350">
        <f t="shared" si="26"/>
        <v>0</v>
      </c>
      <c r="AS129"/>
      <c r="AT129"/>
      <c r="AU129"/>
      <c r="AV129"/>
      <c r="AW129"/>
      <c r="AX129"/>
      <c r="AY129"/>
      <c r="AZ129"/>
      <c r="BA129"/>
      <c r="BB129"/>
      <c r="BC129"/>
    </row>
    <row r="130" spans="1:55" x14ac:dyDescent="0.25">
      <c r="A130" t="str">
        <f t="shared" si="38"/>
        <v>TPG</v>
      </c>
      <c r="B130" s="217" t="s">
        <v>3620</v>
      </c>
      <c r="C130" s="218">
        <v>44027</v>
      </c>
      <c r="D130" s="217">
        <v>3022067</v>
      </c>
      <c r="E130" t="str">
        <f>VLOOKUP(D130,Schools!A:B,2,0)</f>
        <v>Chalgrove Primary School</v>
      </c>
      <c r="F130" t="str">
        <f>VLOOKUP(D130,Schools!$A:$Z,3,0)</f>
        <v>M</v>
      </c>
      <c r="G130" s="219">
        <v>14073</v>
      </c>
      <c r="H130" s="217" t="s">
        <v>3621</v>
      </c>
      <c r="J130" t="str">
        <f t="shared" si="29"/>
        <v>11294/543965</v>
      </c>
      <c r="K130">
        <f>VLOOKUP(D130,Schools!$A:$Z,9,0)</f>
        <v>400065</v>
      </c>
      <c r="L130" s="217" t="s">
        <v>66</v>
      </c>
      <c r="M130" s="217" t="s">
        <v>461</v>
      </c>
      <c r="N130" s="217" t="str">
        <f t="shared" si="30"/>
        <v>TPECG</v>
      </c>
      <c r="O130" s="78" t="str">
        <f>VLOOKUP(D130,Schools!A:D,4,0)</f>
        <v>Primary</v>
      </c>
      <c r="P130" s="78">
        <f t="shared" si="31"/>
        <v>11294</v>
      </c>
      <c r="Q130" s="78">
        <f t="shared" si="37"/>
        <v>543965</v>
      </c>
      <c r="R130" s="79">
        <v>30697.63</v>
      </c>
      <c r="S130" s="79">
        <v>-30697.63</v>
      </c>
      <c r="T130" s="79">
        <v>5417.23</v>
      </c>
      <c r="U130" s="79">
        <v>0</v>
      </c>
      <c r="V130" s="79">
        <v>0</v>
      </c>
      <c r="W130" s="79">
        <v>-233.97</v>
      </c>
      <c r="X130" s="79">
        <v>-233.97</v>
      </c>
      <c r="Y130" s="79">
        <v>-233.97</v>
      </c>
      <c r="Z130" s="79">
        <f t="shared" si="32"/>
        <v>4715.3199999999988</v>
      </c>
      <c r="AA130" s="79"/>
      <c r="AB130" s="79">
        <f t="shared" si="33"/>
        <v>9357.68</v>
      </c>
      <c r="AC130" s="79">
        <f t="shared" si="34"/>
        <v>0</v>
      </c>
      <c r="AD130" s="79"/>
      <c r="AE130" s="79"/>
      <c r="AF130" s="79"/>
      <c r="AG130" s="79"/>
      <c r="AH130" s="79"/>
      <c r="AI130" s="79"/>
      <c r="AJ130" s="79"/>
      <c r="AK130" s="79"/>
      <c r="AL130" s="52">
        <f t="shared" si="35"/>
        <v>0</v>
      </c>
      <c r="AM130" s="52">
        <f t="shared" si="36"/>
        <v>0</v>
      </c>
      <c r="AN130" s="79" t="e">
        <f>SUMIFS(#REF!,#REF!,$D130,#REF!,$M130)</f>
        <v>#REF!</v>
      </c>
      <c r="AP130" s="350">
        <f>VLOOKUP(E130,Schools!$B$8:$F$143,5,FALSE)</f>
        <v>3022067</v>
      </c>
      <c r="AR130" s="350">
        <f t="shared" si="26"/>
        <v>0</v>
      </c>
      <c r="AS130"/>
      <c r="AT130"/>
      <c r="AU130"/>
      <c r="AV130"/>
      <c r="AW130"/>
      <c r="AX130"/>
      <c r="AY130"/>
      <c r="AZ130"/>
      <c r="BA130"/>
      <c r="BB130"/>
      <c r="BC130"/>
    </row>
    <row r="131" spans="1:55" x14ac:dyDescent="0.25">
      <c r="A131" t="str">
        <f t="shared" si="38"/>
        <v>TPG</v>
      </c>
      <c r="B131" s="217" t="s">
        <v>3620</v>
      </c>
      <c r="C131" s="218">
        <v>44027</v>
      </c>
      <c r="D131" s="217">
        <v>3023302</v>
      </c>
      <c r="E131" t="str">
        <f>VLOOKUP(D131,Schools!A:B,2,0)</f>
        <v>Christ Church CE Primary School</v>
      </c>
      <c r="F131" t="str">
        <f>VLOOKUP(D131,Schools!$A:$Z,3,0)</f>
        <v>M</v>
      </c>
      <c r="G131" s="219">
        <v>14255</v>
      </c>
      <c r="H131" s="217" t="s">
        <v>3621</v>
      </c>
      <c r="J131" t="str">
        <f t="shared" si="29"/>
        <v>11294/543965</v>
      </c>
      <c r="K131">
        <f>VLOOKUP(D131,Schools!$A:$Z,9,0)</f>
        <v>400039</v>
      </c>
      <c r="L131" s="217" t="s">
        <v>66</v>
      </c>
      <c r="M131" s="217" t="s">
        <v>461</v>
      </c>
      <c r="N131" s="217" t="str">
        <f t="shared" si="30"/>
        <v>TPECG</v>
      </c>
      <c r="O131" s="78" t="str">
        <f>VLOOKUP(D131,Schools!A:D,4,0)</f>
        <v>Primary</v>
      </c>
      <c r="P131" s="78">
        <f t="shared" si="31"/>
        <v>11294</v>
      </c>
      <c r="Q131" s="78">
        <f t="shared" si="37"/>
        <v>543965</v>
      </c>
      <c r="R131" s="79">
        <v>0</v>
      </c>
      <c r="S131" s="79">
        <v>0</v>
      </c>
      <c r="T131" s="79">
        <v>0</v>
      </c>
      <c r="U131" s="79">
        <v>5218.55</v>
      </c>
      <c r="V131" s="79">
        <v>2609.2799999999997</v>
      </c>
      <c r="W131" s="79">
        <v>2638.4199999999996</v>
      </c>
      <c r="X131" s="79">
        <v>2638.4199999999996</v>
      </c>
      <c r="Y131" s="79">
        <v>2638.4199999999996</v>
      </c>
      <c r="Z131" s="79">
        <f t="shared" si="32"/>
        <v>15743.09</v>
      </c>
      <c r="AA131" s="79"/>
      <c r="AB131" s="79">
        <f t="shared" si="33"/>
        <v>-1488.0900000000001</v>
      </c>
      <c r="AC131" s="79">
        <f t="shared" si="34"/>
        <v>0</v>
      </c>
      <c r="AD131" s="79"/>
      <c r="AE131" s="79"/>
      <c r="AF131" s="79"/>
      <c r="AG131" s="79"/>
      <c r="AH131" s="79"/>
      <c r="AI131" s="79"/>
      <c r="AJ131" s="79"/>
      <c r="AK131" s="79"/>
      <c r="AL131" s="52">
        <f t="shared" si="35"/>
        <v>0</v>
      </c>
      <c r="AM131" s="52">
        <f t="shared" si="36"/>
        <v>0</v>
      </c>
      <c r="AN131" s="79" t="e">
        <f>SUMIFS(#REF!,#REF!,$D131,#REF!,$M131)</f>
        <v>#REF!</v>
      </c>
      <c r="AP131" s="350">
        <f>VLOOKUP(E131,Schools!$B$8:$F$143,5,FALSE)</f>
        <v>3023302</v>
      </c>
      <c r="AR131" s="350">
        <f t="shared" si="26"/>
        <v>0</v>
      </c>
      <c r="AS131"/>
      <c r="AT131"/>
      <c r="AU131"/>
      <c r="AV131"/>
      <c r="AW131"/>
      <c r="AX131"/>
      <c r="AY131"/>
      <c r="AZ131"/>
      <c r="BA131"/>
      <c r="BB131"/>
      <c r="BC131"/>
    </row>
    <row r="132" spans="1:55" x14ac:dyDescent="0.25">
      <c r="A132" t="str">
        <f t="shared" si="38"/>
        <v>TPG</v>
      </c>
      <c r="B132" s="217" t="s">
        <v>3620</v>
      </c>
      <c r="C132" s="218">
        <v>44027</v>
      </c>
      <c r="D132" s="217">
        <v>3022011</v>
      </c>
      <c r="E132" t="str">
        <f>VLOOKUP(D132,Schools!A:B,2,0)</f>
        <v>Church Hill Primary School</v>
      </c>
      <c r="F132" t="str">
        <f>VLOOKUP(D132,Schools!$A:$Z,3,0)</f>
        <v>M</v>
      </c>
      <c r="G132" s="219">
        <v>12671</v>
      </c>
      <c r="H132" s="217" t="s">
        <v>3621</v>
      </c>
      <c r="J132" t="str">
        <f t="shared" si="29"/>
        <v>11294/543965</v>
      </c>
      <c r="K132">
        <f>VLOOKUP(D132,Schools!$A:$Z,9,0)</f>
        <v>400020</v>
      </c>
      <c r="L132" s="217" t="s">
        <v>66</v>
      </c>
      <c r="M132" s="217" t="s">
        <v>461</v>
      </c>
      <c r="N132" s="217" t="str">
        <f t="shared" si="30"/>
        <v>TPECG</v>
      </c>
      <c r="O132" s="78" t="str">
        <f>VLOOKUP(D132,Schools!A:D,4,0)</f>
        <v>Primary</v>
      </c>
      <c r="P132" s="78">
        <f t="shared" si="31"/>
        <v>11294</v>
      </c>
      <c r="Q132" s="78">
        <f t="shared" si="37"/>
        <v>543965</v>
      </c>
      <c r="R132" s="79">
        <v>25725.85</v>
      </c>
      <c r="S132" s="79">
        <v>-25725.85</v>
      </c>
      <c r="T132" s="79">
        <v>4539.8599999999997</v>
      </c>
      <c r="U132" s="79">
        <v>0</v>
      </c>
      <c r="V132" s="79">
        <v>0</v>
      </c>
      <c r="W132" s="79">
        <v>14.47</v>
      </c>
      <c r="X132" s="79">
        <v>14.47</v>
      </c>
      <c r="Y132" s="79">
        <v>14.47</v>
      </c>
      <c r="Z132" s="79">
        <f t="shared" si="32"/>
        <v>4583.2700000000004</v>
      </c>
      <c r="AA132" s="79"/>
      <c r="AB132" s="79">
        <f t="shared" si="33"/>
        <v>8087.73</v>
      </c>
      <c r="AC132" s="79">
        <f t="shared" si="34"/>
        <v>0</v>
      </c>
      <c r="AD132" s="79"/>
      <c r="AE132" s="79"/>
      <c r="AF132" s="79"/>
      <c r="AG132" s="79"/>
      <c r="AH132" s="79"/>
      <c r="AI132" s="79"/>
      <c r="AJ132" s="79"/>
      <c r="AK132" s="79"/>
      <c r="AL132" s="52">
        <f t="shared" si="35"/>
        <v>0</v>
      </c>
      <c r="AM132" s="52">
        <f t="shared" si="36"/>
        <v>0</v>
      </c>
      <c r="AN132" s="79" t="e">
        <f>SUMIFS(#REF!,#REF!,$D132,#REF!,$M132)</f>
        <v>#REF!</v>
      </c>
      <c r="AP132" s="350">
        <f>VLOOKUP(E132,Schools!$B$8:$F$143,5,FALSE)</f>
        <v>3022011</v>
      </c>
      <c r="AR132" s="350">
        <f t="shared" si="26"/>
        <v>0</v>
      </c>
      <c r="AS132"/>
      <c r="AT132"/>
      <c r="AU132"/>
      <c r="AV132"/>
      <c r="AW132"/>
      <c r="AX132"/>
      <c r="AY132"/>
      <c r="AZ132"/>
      <c r="BA132"/>
      <c r="BB132"/>
      <c r="BC132"/>
    </row>
    <row r="133" spans="1:55" x14ac:dyDescent="0.25">
      <c r="A133" t="str">
        <f t="shared" si="38"/>
        <v>TPG</v>
      </c>
      <c r="B133" s="217" t="s">
        <v>3620</v>
      </c>
      <c r="C133" s="218">
        <v>44027</v>
      </c>
      <c r="D133" s="217">
        <v>3022014</v>
      </c>
      <c r="E133" t="str">
        <f>VLOOKUP(D133,Schools!A:B,2,0)</f>
        <v>Colindale School</v>
      </c>
      <c r="F133" t="str">
        <f>VLOOKUP(D133,Schools!$A:$Z,3,0)</f>
        <v>M</v>
      </c>
      <c r="G133" s="219">
        <v>42035</v>
      </c>
      <c r="H133" s="217" t="s">
        <v>3621</v>
      </c>
      <c r="J133" t="str">
        <f t="shared" si="29"/>
        <v>11294/543965</v>
      </c>
      <c r="K133">
        <f>VLOOKUP(D133,Schools!$A:$Z,9,0)</f>
        <v>400050</v>
      </c>
      <c r="L133" s="217" t="s">
        <v>66</v>
      </c>
      <c r="M133" s="217" t="s">
        <v>461</v>
      </c>
      <c r="N133" s="217" t="str">
        <f t="shared" si="30"/>
        <v>TPECG</v>
      </c>
      <c r="O133" s="78" t="str">
        <f>VLOOKUP(D133,Schools!A:D,4,0)</f>
        <v>Primary</v>
      </c>
      <c r="P133" s="78">
        <f t="shared" si="31"/>
        <v>11294</v>
      </c>
      <c r="Q133" s="78">
        <f t="shared" si="37"/>
        <v>543965</v>
      </c>
      <c r="R133" s="79">
        <v>0</v>
      </c>
      <c r="S133" s="79">
        <v>0</v>
      </c>
      <c r="T133" s="79">
        <v>0</v>
      </c>
      <c r="U133" s="79">
        <v>16195.78</v>
      </c>
      <c r="V133" s="79">
        <v>8097.89</v>
      </c>
      <c r="W133" s="79">
        <v>7659.0300000000007</v>
      </c>
      <c r="X133" s="79">
        <v>7659.0300000000007</v>
      </c>
      <c r="Y133" s="79">
        <v>7659.0300000000007</v>
      </c>
      <c r="Z133" s="79">
        <f t="shared" si="32"/>
        <v>47270.76</v>
      </c>
      <c r="AA133" s="79"/>
      <c r="AB133" s="79">
        <f t="shared" si="33"/>
        <v>-5235.760000000002</v>
      </c>
      <c r="AC133" s="79">
        <f t="shared" si="34"/>
        <v>0</v>
      </c>
      <c r="AD133" s="79"/>
      <c r="AE133" s="79"/>
      <c r="AF133" s="79"/>
      <c r="AG133" s="79"/>
      <c r="AH133" s="79"/>
      <c r="AI133" s="79"/>
      <c r="AJ133" s="79"/>
      <c r="AK133" s="79"/>
      <c r="AL133" s="52">
        <f t="shared" si="35"/>
        <v>0</v>
      </c>
      <c r="AM133" s="52">
        <f t="shared" si="36"/>
        <v>0</v>
      </c>
      <c r="AN133" s="79" t="e">
        <f>SUMIFS(#REF!,#REF!,$D133,#REF!,$M133)</f>
        <v>#REF!</v>
      </c>
      <c r="AP133" s="350">
        <f>VLOOKUP(E133,Schools!$B$8:$F$143,5,FALSE)</f>
        <v>3022014</v>
      </c>
      <c r="AR133" s="350">
        <f t="shared" si="26"/>
        <v>0</v>
      </c>
      <c r="AS133"/>
      <c r="AT133"/>
      <c r="AU133"/>
      <c r="AV133"/>
      <c r="AW133"/>
      <c r="AX133"/>
      <c r="AY133"/>
      <c r="AZ133"/>
      <c r="BA133"/>
      <c r="BB133"/>
      <c r="BC133"/>
    </row>
    <row r="134" spans="1:55" x14ac:dyDescent="0.25">
      <c r="A134" t="str">
        <f t="shared" si="38"/>
        <v>TPG</v>
      </c>
      <c r="B134" s="217" t="s">
        <v>3620</v>
      </c>
      <c r="C134" s="218">
        <v>44027</v>
      </c>
      <c r="D134" s="217">
        <v>3022015</v>
      </c>
      <c r="E134" t="str">
        <f>VLOOKUP(D134,Schools!A:B,2,0)</f>
        <v>Coppetts Wood</v>
      </c>
      <c r="F134" t="str">
        <f>VLOOKUP(D134,Schools!$A:$Z,3,0)</f>
        <v>M</v>
      </c>
      <c r="G134" s="219">
        <v>15352</v>
      </c>
      <c r="H134" s="217" t="s">
        <v>3621</v>
      </c>
      <c r="J134" t="str">
        <f t="shared" si="29"/>
        <v>11294/543965</v>
      </c>
      <c r="K134">
        <f>VLOOKUP(D134,Schools!$A:$Z,9,0)</f>
        <v>400059</v>
      </c>
      <c r="L134" s="217" t="s">
        <v>66</v>
      </c>
      <c r="M134" s="217" t="s">
        <v>461</v>
      </c>
      <c r="N134" s="217" t="str">
        <f t="shared" si="30"/>
        <v>TPECG</v>
      </c>
      <c r="O134" s="78" t="str">
        <f>VLOOKUP(D134,Schools!A:D,4,0)</f>
        <v>Primary</v>
      </c>
      <c r="P134" s="78">
        <f t="shared" si="31"/>
        <v>11294</v>
      </c>
      <c r="Q134" s="78">
        <f t="shared" si="37"/>
        <v>543965</v>
      </c>
      <c r="R134" s="79">
        <v>34674.17</v>
      </c>
      <c r="S134" s="79">
        <v>-34674.17</v>
      </c>
      <c r="T134" s="79">
        <v>6118.97</v>
      </c>
      <c r="U134" s="79">
        <v>0</v>
      </c>
      <c r="V134" s="79">
        <v>0</v>
      </c>
      <c r="W134" s="79">
        <v>-394.83</v>
      </c>
      <c r="X134" s="79">
        <v>-394.83</v>
      </c>
      <c r="Y134" s="79">
        <v>-394.83</v>
      </c>
      <c r="Z134" s="79">
        <f t="shared" si="32"/>
        <v>4934.4800000000005</v>
      </c>
      <c r="AA134" s="79"/>
      <c r="AB134" s="79">
        <f t="shared" si="33"/>
        <v>10417.52</v>
      </c>
      <c r="AC134" s="79">
        <f t="shared" si="34"/>
        <v>0</v>
      </c>
      <c r="AD134" s="79"/>
      <c r="AE134" s="79"/>
      <c r="AF134" s="79"/>
      <c r="AG134" s="79"/>
      <c r="AH134" s="79"/>
      <c r="AI134" s="79"/>
      <c r="AJ134" s="79"/>
      <c r="AK134" s="79"/>
      <c r="AL134" s="52">
        <f t="shared" si="35"/>
        <v>0</v>
      </c>
      <c r="AM134" s="52">
        <f t="shared" si="36"/>
        <v>0</v>
      </c>
      <c r="AN134" s="79" t="e">
        <f>SUMIFS(#REF!,#REF!,$D134,#REF!,$M134)</f>
        <v>#REF!</v>
      </c>
      <c r="AP134" s="350">
        <f>VLOOKUP(E134,Schools!$B$8:$F$143,5,FALSE)</f>
        <v>3022015</v>
      </c>
      <c r="AR134" s="350">
        <f t="shared" si="26"/>
        <v>0</v>
      </c>
      <c r="AS134"/>
      <c r="AT134"/>
      <c r="AU134"/>
      <c r="AV134"/>
      <c r="AW134"/>
      <c r="AX134"/>
      <c r="AY134"/>
      <c r="AZ134"/>
      <c r="BA134"/>
      <c r="BB134"/>
      <c r="BC134"/>
    </row>
    <row r="135" spans="1:55" x14ac:dyDescent="0.25">
      <c r="A135" t="str">
        <f t="shared" si="38"/>
        <v>TPG</v>
      </c>
      <c r="B135" s="217" t="s">
        <v>3620</v>
      </c>
      <c r="C135" s="218">
        <v>44027</v>
      </c>
      <c r="D135" s="217">
        <v>3022016</v>
      </c>
      <c r="E135" t="str">
        <f>VLOOKUP(D135,Schools!A:B,2,0)</f>
        <v>Courtland School</v>
      </c>
      <c r="F135" t="str">
        <f>VLOOKUP(D135,Schools!$A:$Z,3,0)</f>
        <v>M</v>
      </c>
      <c r="G135" s="219">
        <v>12854</v>
      </c>
      <c r="H135" s="217" t="s">
        <v>3621</v>
      </c>
      <c r="J135" t="str">
        <f t="shared" si="29"/>
        <v>11294/543965</v>
      </c>
      <c r="K135">
        <f>VLOOKUP(D135,Schools!$A:$Z,9,0)</f>
        <v>400049</v>
      </c>
      <c r="L135" s="217" t="s">
        <v>66</v>
      </c>
      <c r="M135" s="217" t="s">
        <v>461</v>
      </c>
      <c r="N135" s="217" t="str">
        <f t="shared" si="30"/>
        <v>TPECG</v>
      </c>
      <c r="O135" s="78" t="str">
        <f>VLOOKUP(D135,Schools!A:D,4,0)</f>
        <v>Primary</v>
      </c>
      <c r="P135" s="78">
        <f t="shared" si="31"/>
        <v>11294</v>
      </c>
      <c r="Q135" s="78">
        <f t="shared" si="37"/>
        <v>543965</v>
      </c>
      <c r="R135" s="79">
        <v>25975.03</v>
      </c>
      <c r="S135" s="79">
        <v>-25975.03</v>
      </c>
      <c r="T135" s="79">
        <v>4583.83</v>
      </c>
      <c r="U135" s="79">
        <v>0</v>
      </c>
      <c r="V135" s="79">
        <v>0</v>
      </c>
      <c r="W135" s="79">
        <v>29.07</v>
      </c>
      <c r="X135" s="79">
        <v>29.07</v>
      </c>
      <c r="Y135" s="79">
        <v>29.07</v>
      </c>
      <c r="Z135" s="79">
        <f t="shared" si="32"/>
        <v>4671.0399999999991</v>
      </c>
      <c r="AA135" s="79"/>
      <c r="AB135" s="79">
        <f t="shared" si="33"/>
        <v>8182.9600000000009</v>
      </c>
      <c r="AC135" s="79">
        <f t="shared" si="34"/>
        <v>0</v>
      </c>
      <c r="AD135" s="79"/>
      <c r="AE135" s="79"/>
      <c r="AF135" s="79"/>
      <c r="AG135" s="79"/>
      <c r="AH135" s="79"/>
      <c r="AI135" s="79"/>
      <c r="AJ135" s="79"/>
      <c r="AK135" s="79"/>
      <c r="AL135" s="52">
        <f t="shared" si="35"/>
        <v>0</v>
      </c>
      <c r="AM135" s="52">
        <f t="shared" si="36"/>
        <v>0</v>
      </c>
      <c r="AN135" s="79" t="e">
        <f>SUMIFS(#REF!,#REF!,$D135,#REF!,$M135)</f>
        <v>#REF!</v>
      </c>
      <c r="AP135" s="350">
        <f>VLOOKUP(E135,Schools!$B$8:$F$143,5,FALSE)</f>
        <v>3022016</v>
      </c>
      <c r="AR135" s="350">
        <f t="shared" si="26"/>
        <v>0</v>
      </c>
      <c r="AS135"/>
      <c r="AT135"/>
      <c r="AU135"/>
      <c r="AV135"/>
      <c r="AW135"/>
      <c r="AX135"/>
      <c r="AY135"/>
      <c r="AZ135"/>
      <c r="BA135"/>
      <c r="BB135"/>
      <c r="BC135"/>
    </row>
    <row r="136" spans="1:55" x14ac:dyDescent="0.25">
      <c r="A136" t="str">
        <f t="shared" si="38"/>
        <v>TPG</v>
      </c>
      <c r="B136" s="217" t="s">
        <v>3620</v>
      </c>
      <c r="C136" s="218">
        <v>44027</v>
      </c>
      <c r="D136" s="217">
        <v>3022017</v>
      </c>
      <c r="E136" t="str">
        <f>VLOOKUP(D136,Schools!A:B,2,0)</f>
        <v>Cromer Road Primary School</v>
      </c>
      <c r="F136" t="str">
        <f>VLOOKUP(D136,Schools!$A:$Z,3,0)</f>
        <v>M</v>
      </c>
      <c r="G136" s="219">
        <v>25099</v>
      </c>
      <c r="H136" s="217" t="s">
        <v>3621</v>
      </c>
      <c r="J136" t="str">
        <f t="shared" si="29"/>
        <v>11294/543965</v>
      </c>
      <c r="K136">
        <f>VLOOKUP(D136,Schools!$A:$Z,9,0)</f>
        <v>400080</v>
      </c>
      <c r="L136" s="217" t="s">
        <v>66</v>
      </c>
      <c r="M136" s="217" t="s">
        <v>461</v>
      </c>
      <c r="N136" s="217" t="str">
        <f t="shared" si="30"/>
        <v>TPECG</v>
      </c>
      <c r="O136" s="78" t="str">
        <f>VLOOKUP(D136,Schools!A:D,4,0)</f>
        <v>Primary</v>
      </c>
      <c r="P136" s="78">
        <f t="shared" si="31"/>
        <v>11294</v>
      </c>
      <c r="Q136" s="78">
        <f t="shared" si="37"/>
        <v>543965</v>
      </c>
      <c r="R136" s="79">
        <v>51451.72</v>
      </c>
      <c r="S136" s="79">
        <v>-51451.72</v>
      </c>
      <c r="T136" s="79">
        <v>9079.7099999999991</v>
      </c>
      <c r="U136" s="79">
        <v>0</v>
      </c>
      <c r="V136" s="79">
        <v>0</v>
      </c>
      <c r="W136" s="79">
        <v>-29.38</v>
      </c>
      <c r="X136" s="79">
        <v>-29.38</v>
      </c>
      <c r="Y136" s="79">
        <v>-29.38</v>
      </c>
      <c r="Z136" s="79">
        <f t="shared" si="32"/>
        <v>8991.5700000000015</v>
      </c>
      <c r="AA136" s="79"/>
      <c r="AB136" s="79">
        <f t="shared" si="33"/>
        <v>16107.429999999998</v>
      </c>
      <c r="AC136" s="79">
        <f t="shared" si="34"/>
        <v>0</v>
      </c>
      <c r="AD136" s="79"/>
      <c r="AE136" s="79"/>
      <c r="AF136" s="79"/>
      <c r="AG136" s="79"/>
      <c r="AH136" s="79"/>
      <c r="AI136" s="79"/>
      <c r="AJ136" s="79"/>
      <c r="AK136" s="79"/>
      <c r="AL136" s="52">
        <f t="shared" si="35"/>
        <v>0</v>
      </c>
      <c r="AM136" s="52">
        <f t="shared" si="36"/>
        <v>0</v>
      </c>
      <c r="AN136" s="79" t="e">
        <f>SUMIFS(#REF!,#REF!,$D136,#REF!,$M136)</f>
        <v>#REF!</v>
      </c>
      <c r="AP136" s="350">
        <f>VLOOKUP(E136,Schools!$B$8:$F$143,5,FALSE)</f>
        <v>3022017</v>
      </c>
      <c r="AR136" s="350">
        <f t="shared" si="26"/>
        <v>0</v>
      </c>
      <c r="AS136"/>
      <c r="AT136"/>
      <c r="AU136"/>
      <c r="AV136"/>
      <c r="AW136"/>
      <c r="AX136"/>
      <c r="AY136"/>
      <c r="AZ136"/>
      <c r="BA136"/>
      <c r="BB136"/>
      <c r="BC136"/>
    </row>
    <row r="137" spans="1:55" x14ac:dyDescent="0.25">
      <c r="A137" t="str">
        <f t="shared" si="38"/>
        <v>TPG</v>
      </c>
      <c r="B137" s="217" t="s">
        <v>3620</v>
      </c>
      <c r="C137" s="218">
        <v>44027</v>
      </c>
      <c r="D137" s="217">
        <v>3022073</v>
      </c>
      <c r="E137" t="str">
        <f>VLOOKUP(D137,Schools!A:B,2,0)</f>
        <v>Danegrove JMI School</v>
      </c>
      <c r="F137" t="str">
        <f>VLOOKUP(D137,Schools!$A:$Z,3,0)</f>
        <v>M</v>
      </c>
      <c r="G137" s="219">
        <v>38441</v>
      </c>
      <c r="H137" s="217" t="s">
        <v>3621</v>
      </c>
      <c r="J137" t="str">
        <f t="shared" si="29"/>
        <v>11294/543965</v>
      </c>
      <c r="K137">
        <f>VLOOKUP(D137,Schools!$A:$Z,9,0)</f>
        <v>400105</v>
      </c>
      <c r="L137" s="217" t="s">
        <v>66</v>
      </c>
      <c r="M137" s="217" t="s">
        <v>461</v>
      </c>
      <c r="N137" s="217" t="str">
        <f t="shared" si="30"/>
        <v>TPECG</v>
      </c>
      <c r="O137" s="78" t="str">
        <f>VLOOKUP(D137,Schools!A:D,4,0)</f>
        <v>Primary</v>
      </c>
      <c r="P137" s="78">
        <f t="shared" si="31"/>
        <v>11294</v>
      </c>
      <c r="Q137" s="78">
        <f t="shared" si="37"/>
        <v>543965</v>
      </c>
      <c r="R137" s="79">
        <v>0</v>
      </c>
      <c r="S137" s="79">
        <v>0</v>
      </c>
      <c r="T137" s="79">
        <v>0</v>
      </c>
      <c r="U137" s="79">
        <v>14103.82</v>
      </c>
      <c r="V137" s="79">
        <v>7051.92</v>
      </c>
      <c r="W137" s="79">
        <v>7110.27</v>
      </c>
      <c r="X137" s="79">
        <v>7110.27</v>
      </c>
      <c r="Y137" s="79">
        <v>7110.27</v>
      </c>
      <c r="Z137" s="79">
        <f t="shared" si="32"/>
        <v>42486.55</v>
      </c>
      <c r="AA137" s="79"/>
      <c r="AB137" s="79">
        <f t="shared" si="33"/>
        <v>-4045.5500000000029</v>
      </c>
      <c r="AC137" s="79">
        <f t="shared" si="34"/>
        <v>0</v>
      </c>
      <c r="AD137" s="79"/>
      <c r="AE137" s="79"/>
      <c r="AF137" s="79"/>
      <c r="AG137" s="79"/>
      <c r="AH137" s="79"/>
      <c r="AI137" s="79"/>
      <c r="AJ137" s="79"/>
      <c r="AK137" s="79"/>
      <c r="AL137" s="52">
        <f t="shared" si="35"/>
        <v>0</v>
      </c>
      <c r="AM137" s="52">
        <f t="shared" si="36"/>
        <v>0</v>
      </c>
      <c r="AN137" s="79" t="e">
        <f>SUMIFS(#REF!,#REF!,$D137,#REF!,$M137)</f>
        <v>#REF!</v>
      </c>
      <c r="AP137" s="350">
        <f>VLOOKUP(E137,Schools!$B$8:$F$143,5,FALSE)</f>
        <v>3022073</v>
      </c>
      <c r="AR137" s="350">
        <f t="shared" si="26"/>
        <v>0</v>
      </c>
      <c r="AS137"/>
      <c r="AT137"/>
      <c r="AU137"/>
      <c r="AV137"/>
      <c r="AW137"/>
      <c r="AX137"/>
      <c r="AY137"/>
      <c r="AZ137"/>
      <c r="BA137"/>
      <c r="BB137"/>
      <c r="BC137"/>
    </row>
    <row r="138" spans="1:55" x14ac:dyDescent="0.25">
      <c r="A138" t="str">
        <f t="shared" si="38"/>
        <v>TPG</v>
      </c>
      <c r="B138" s="217" t="s">
        <v>3620</v>
      </c>
      <c r="C138" s="218">
        <v>44027</v>
      </c>
      <c r="D138" s="217">
        <v>3022019</v>
      </c>
      <c r="E138" t="str">
        <f>VLOOKUP(D138,Schools!A:B,2,0)</f>
        <v>Deansbrook Infant School</v>
      </c>
      <c r="F138" t="str">
        <f>VLOOKUP(D138,Schools!$A:$Z,3,0)</f>
        <v>M</v>
      </c>
      <c r="G138" s="219">
        <v>17179</v>
      </c>
      <c r="H138" s="217" t="s">
        <v>3621</v>
      </c>
      <c r="J138" t="str">
        <f t="shared" si="29"/>
        <v>11294/543965</v>
      </c>
      <c r="K138">
        <f>VLOOKUP(D138,Schools!$A:$Z,9,0)</f>
        <v>400036</v>
      </c>
      <c r="L138" s="217" t="s">
        <v>66</v>
      </c>
      <c r="M138" s="217" t="s">
        <v>461</v>
      </c>
      <c r="N138" s="217" t="str">
        <f t="shared" si="30"/>
        <v>TPECG</v>
      </c>
      <c r="O138" s="78" t="str">
        <f>VLOOKUP(D138,Schools!A:D,4,0)</f>
        <v>Primary</v>
      </c>
      <c r="P138" s="78">
        <f t="shared" si="31"/>
        <v>11294</v>
      </c>
      <c r="Q138" s="78">
        <f t="shared" si="37"/>
        <v>543965</v>
      </c>
      <c r="R138" s="79">
        <v>37160.050000000003</v>
      </c>
      <c r="S138" s="79">
        <v>-37160.050000000003</v>
      </c>
      <c r="T138" s="79">
        <v>6557.66</v>
      </c>
      <c r="U138" s="79">
        <v>0</v>
      </c>
      <c r="V138" s="79">
        <v>0</v>
      </c>
      <c r="W138" s="79">
        <v>-248.81</v>
      </c>
      <c r="X138" s="79">
        <v>-248.81</v>
      </c>
      <c r="Y138" s="79">
        <v>-248.81</v>
      </c>
      <c r="Z138" s="79">
        <f t="shared" si="32"/>
        <v>5811.2299999999987</v>
      </c>
      <c r="AA138" s="79"/>
      <c r="AB138" s="79">
        <f t="shared" si="33"/>
        <v>11367.77</v>
      </c>
      <c r="AC138" s="79">
        <f t="shared" si="34"/>
        <v>0</v>
      </c>
      <c r="AD138" s="79"/>
      <c r="AE138" s="79"/>
      <c r="AF138" s="79"/>
      <c r="AG138" s="79"/>
      <c r="AH138" s="79"/>
      <c r="AI138" s="79"/>
      <c r="AJ138" s="79"/>
      <c r="AK138" s="79"/>
      <c r="AL138" s="52">
        <f t="shared" si="35"/>
        <v>0</v>
      </c>
      <c r="AM138" s="52">
        <f t="shared" si="36"/>
        <v>0</v>
      </c>
      <c r="AN138" s="79" t="e">
        <f>SUMIFS(#REF!,#REF!,$D138,#REF!,$M138)</f>
        <v>#REF!</v>
      </c>
      <c r="AP138" s="350">
        <f>VLOOKUP(E138,Schools!$B$8:$F$143,5,FALSE)</f>
        <v>3022019</v>
      </c>
      <c r="AR138" s="350">
        <f t="shared" si="26"/>
        <v>0</v>
      </c>
      <c r="AS138"/>
      <c r="AT138"/>
      <c r="AU138"/>
      <c r="AV138"/>
      <c r="AW138"/>
      <c r="AX138"/>
      <c r="AY138"/>
      <c r="AZ138"/>
      <c r="BA138"/>
      <c r="BB138"/>
      <c r="BC138"/>
    </row>
    <row r="139" spans="1:55" x14ac:dyDescent="0.25">
      <c r="A139" t="str">
        <f t="shared" si="38"/>
        <v>TPG</v>
      </c>
      <c r="B139" s="217" t="s">
        <v>3620</v>
      </c>
      <c r="C139" s="218">
        <v>44027</v>
      </c>
      <c r="D139" s="217">
        <v>3022021</v>
      </c>
      <c r="E139" t="str">
        <f>VLOOKUP(D139,Schools!A:B,2,0)</f>
        <v>Dollis Primary School</v>
      </c>
      <c r="F139" t="str">
        <f>VLOOKUP(D139,Schools!$A:$Z,3,0)</f>
        <v>M</v>
      </c>
      <c r="G139" s="219">
        <v>33445</v>
      </c>
      <c r="H139" s="217" t="s">
        <v>3621</v>
      </c>
      <c r="J139" t="str">
        <f t="shared" si="29"/>
        <v>11294/543965</v>
      </c>
      <c r="K139">
        <f>VLOOKUP(D139,Schools!$A:$Z,9,0)</f>
        <v>400042</v>
      </c>
      <c r="L139" s="217" t="s">
        <v>66</v>
      </c>
      <c r="M139" s="217" t="s">
        <v>461</v>
      </c>
      <c r="N139" s="217" t="str">
        <f t="shared" si="30"/>
        <v>TPECG</v>
      </c>
      <c r="O139" s="78" t="str">
        <f>VLOOKUP(D139,Schools!A:D,4,0)</f>
        <v>Primary</v>
      </c>
      <c r="P139" s="78">
        <f t="shared" si="31"/>
        <v>11294</v>
      </c>
      <c r="Q139" s="78">
        <f t="shared" si="37"/>
        <v>543965</v>
      </c>
      <c r="R139" s="79">
        <v>0</v>
      </c>
      <c r="S139" s="79">
        <v>0</v>
      </c>
      <c r="T139" s="79">
        <v>0</v>
      </c>
      <c r="U139" s="79">
        <v>13384.08</v>
      </c>
      <c r="V139" s="79">
        <v>6692.04</v>
      </c>
      <c r="W139" s="79">
        <v>6019.18</v>
      </c>
      <c r="X139" s="79">
        <v>6019.18</v>
      </c>
      <c r="Y139" s="79">
        <v>6019.18</v>
      </c>
      <c r="Z139" s="79">
        <f t="shared" si="32"/>
        <v>38133.660000000003</v>
      </c>
      <c r="AA139" s="79"/>
      <c r="AB139" s="79">
        <f t="shared" si="33"/>
        <v>-4688.6600000000035</v>
      </c>
      <c r="AC139" s="79">
        <f t="shared" si="34"/>
        <v>0</v>
      </c>
      <c r="AD139" s="79"/>
      <c r="AE139" s="79"/>
      <c r="AF139" s="79"/>
      <c r="AG139" s="79"/>
      <c r="AH139" s="79"/>
      <c r="AI139" s="79"/>
      <c r="AJ139" s="79"/>
      <c r="AK139" s="79"/>
      <c r="AL139" s="52">
        <f t="shared" si="35"/>
        <v>0</v>
      </c>
      <c r="AM139" s="52">
        <f t="shared" si="36"/>
        <v>0</v>
      </c>
      <c r="AN139" s="79" t="e">
        <f>SUMIFS(#REF!,#REF!,$D139,#REF!,$M139)</f>
        <v>#REF!</v>
      </c>
      <c r="AP139" s="350">
        <f>VLOOKUP(E139,Schools!$B$8:$F$143,5,FALSE)</f>
        <v>3022021</v>
      </c>
      <c r="AR139" s="350">
        <f t="shared" si="26"/>
        <v>0</v>
      </c>
      <c r="AS139"/>
      <c r="AT139"/>
      <c r="AU139"/>
      <c r="AV139"/>
      <c r="AW139"/>
      <c r="AX139"/>
      <c r="AY139"/>
      <c r="AZ139"/>
      <c r="BA139"/>
      <c r="BB139"/>
      <c r="BC139"/>
    </row>
    <row r="140" spans="1:55" x14ac:dyDescent="0.25">
      <c r="A140" t="str">
        <f t="shared" si="38"/>
        <v>TPG</v>
      </c>
      <c r="B140" s="217" t="s">
        <v>3620</v>
      </c>
      <c r="C140" s="218">
        <v>44027</v>
      </c>
      <c r="D140" s="217">
        <v>3022023</v>
      </c>
      <c r="E140" t="str">
        <f>VLOOKUP(D140,Schools!A:B,2,0)</f>
        <v>Edgware Primary School</v>
      </c>
      <c r="F140" t="str">
        <f>VLOOKUP(D140,Schools!$A:$Z,3,0)</f>
        <v>M</v>
      </c>
      <c r="G140" s="219">
        <v>34968</v>
      </c>
      <c r="H140" s="217" t="s">
        <v>3621</v>
      </c>
      <c r="J140" t="str">
        <f t="shared" si="29"/>
        <v>11294/543965</v>
      </c>
      <c r="K140">
        <f>VLOOKUP(D140,Schools!$A:$Z,9,0)</f>
        <v>400159</v>
      </c>
      <c r="L140" s="217" t="s">
        <v>66</v>
      </c>
      <c r="M140" s="217" t="s">
        <v>461</v>
      </c>
      <c r="N140" s="217" t="str">
        <f t="shared" si="30"/>
        <v>TPECG</v>
      </c>
      <c r="O140" s="78" t="str">
        <f>VLOOKUP(D140,Schools!A:D,4,0)</f>
        <v>Primary</v>
      </c>
      <c r="P140" s="78">
        <f t="shared" si="31"/>
        <v>11294</v>
      </c>
      <c r="Q140" s="78">
        <f t="shared" si="37"/>
        <v>543965</v>
      </c>
      <c r="R140" s="79">
        <v>0</v>
      </c>
      <c r="S140" s="79">
        <v>0</v>
      </c>
      <c r="T140" s="79">
        <v>0</v>
      </c>
      <c r="U140" s="79">
        <v>14328.789999999999</v>
      </c>
      <c r="V140" s="79">
        <v>7164.3899999999994</v>
      </c>
      <c r="W140" s="79">
        <v>6242.9999999999991</v>
      </c>
      <c r="X140" s="79">
        <v>6242.9999999999991</v>
      </c>
      <c r="Y140" s="79">
        <v>6242.9999999999991</v>
      </c>
      <c r="Z140" s="79">
        <f t="shared" si="32"/>
        <v>40222.18</v>
      </c>
      <c r="AA140" s="79"/>
      <c r="AB140" s="79">
        <f t="shared" si="33"/>
        <v>-5254.18</v>
      </c>
      <c r="AC140" s="79">
        <f t="shared" si="34"/>
        <v>0</v>
      </c>
      <c r="AD140" s="79"/>
      <c r="AE140" s="79"/>
      <c r="AF140" s="79"/>
      <c r="AG140" s="79"/>
      <c r="AH140" s="79"/>
      <c r="AI140" s="79"/>
      <c r="AJ140" s="79"/>
      <c r="AK140" s="79"/>
      <c r="AL140" s="52">
        <f t="shared" si="35"/>
        <v>0</v>
      </c>
      <c r="AM140" s="52">
        <f t="shared" si="36"/>
        <v>0</v>
      </c>
      <c r="AN140" s="79" t="e">
        <f>SUMIFS(#REF!,#REF!,$D140,#REF!,$M140)</f>
        <v>#REF!</v>
      </c>
      <c r="AP140" s="350">
        <f>VLOOKUP(E140,Schools!$B$8:$F$143,5,FALSE)</f>
        <v>3022023</v>
      </c>
      <c r="AR140" s="350">
        <f t="shared" si="26"/>
        <v>0</v>
      </c>
      <c r="AS140"/>
      <c r="AT140"/>
      <c r="AU140"/>
      <c r="AV140"/>
      <c r="AW140"/>
      <c r="AX140"/>
      <c r="AY140"/>
      <c r="AZ140"/>
      <c r="BA140"/>
      <c r="BB140"/>
      <c r="BC140"/>
    </row>
    <row r="141" spans="1:55" x14ac:dyDescent="0.25">
      <c r="A141" t="str">
        <f t="shared" si="38"/>
        <v>TPG</v>
      </c>
      <c r="B141" s="217" t="s">
        <v>3620</v>
      </c>
      <c r="C141" s="218">
        <v>44027</v>
      </c>
      <c r="D141" s="217">
        <v>3022024</v>
      </c>
      <c r="E141" t="str">
        <f>VLOOKUP(D141,Schools!A:B,2,0)</f>
        <v>Fairway Primary School</v>
      </c>
      <c r="F141" t="str">
        <f>VLOOKUP(D141,Schools!$A:$Z,3,0)</f>
        <v>M</v>
      </c>
      <c r="G141" s="219">
        <v>17880</v>
      </c>
      <c r="H141" s="217" t="s">
        <v>3621</v>
      </c>
      <c r="J141" t="str">
        <f t="shared" si="29"/>
        <v>11294/543965</v>
      </c>
      <c r="K141">
        <f>VLOOKUP(D141,Schools!$A:$Z,9,0)</f>
        <v>400047</v>
      </c>
      <c r="L141" s="217" t="s">
        <v>66</v>
      </c>
      <c r="M141" s="217" t="s">
        <v>461</v>
      </c>
      <c r="N141" s="217" t="str">
        <f t="shared" si="30"/>
        <v>TPECG</v>
      </c>
      <c r="O141" s="78" t="str">
        <f>VLOOKUP(D141,Schools!A:D,4,0)</f>
        <v>Primary</v>
      </c>
      <c r="P141" s="78">
        <f t="shared" si="31"/>
        <v>11294</v>
      </c>
      <c r="Q141" s="78">
        <f t="shared" si="37"/>
        <v>543965</v>
      </c>
      <c r="R141" s="79">
        <v>39769.800000000003</v>
      </c>
      <c r="S141" s="79">
        <v>-39769.800000000003</v>
      </c>
      <c r="T141" s="79">
        <v>7018.2</v>
      </c>
      <c r="U141" s="79">
        <v>0</v>
      </c>
      <c r="V141" s="79">
        <v>0</v>
      </c>
      <c r="W141" s="79">
        <v>-387.6</v>
      </c>
      <c r="X141" s="79">
        <v>-387.6</v>
      </c>
      <c r="Y141" s="79">
        <v>-387.6</v>
      </c>
      <c r="Z141" s="79">
        <f t="shared" si="32"/>
        <v>5855.3999999999987</v>
      </c>
      <c r="AA141" s="79"/>
      <c r="AB141" s="79">
        <f t="shared" si="33"/>
        <v>12024.600000000002</v>
      </c>
      <c r="AC141" s="79">
        <f t="shared" si="34"/>
        <v>0</v>
      </c>
      <c r="AD141" s="79"/>
      <c r="AE141" s="79"/>
      <c r="AF141" s="79"/>
      <c r="AG141" s="79"/>
      <c r="AH141" s="79"/>
      <c r="AI141" s="79"/>
      <c r="AJ141" s="79"/>
      <c r="AK141" s="79"/>
      <c r="AL141" s="52">
        <f t="shared" si="35"/>
        <v>0</v>
      </c>
      <c r="AM141" s="52">
        <f t="shared" si="36"/>
        <v>0</v>
      </c>
      <c r="AN141" s="79" t="e">
        <f>SUMIFS(#REF!,#REF!,$D141,#REF!,$M141)</f>
        <v>#REF!</v>
      </c>
      <c r="AP141" s="350">
        <f>VLOOKUP(E141,Schools!$B$8:$F$143,5,FALSE)</f>
        <v>3022024</v>
      </c>
      <c r="AR141" s="350">
        <f t="shared" si="26"/>
        <v>0</v>
      </c>
      <c r="AS141"/>
      <c r="AT141"/>
      <c r="AU141"/>
      <c r="AV141"/>
      <c r="AW141"/>
      <c r="AX141"/>
      <c r="AY141"/>
      <c r="AZ141"/>
      <c r="BA141"/>
      <c r="BB141"/>
      <c r="BC141"/>
    </row>
    <row r="142" spans="1:55" x14ac:dyDescent="0.25">
      <c r="A142" t="str">
        <f t="shared" si="38"/>
        <v>TPG</v>
      </c>
      <c r="B142" s="217" t="s">
        <v>3620</v>
      </c>
      <c r="C142" s="218">
        <v>44027</v>
      </c>
      <c r="D142" s="217">
        <v>3022025</v>
      </c>
      <c r="E142" t="str">
        <f>VLOOKUP(D142,Schools!A:B,2,0)</f>
        <v>Foulds</v>
      </c>
      <c r="F142" t="str">
        <f>VLOOKUP(D142,Schools!$A:$Z,3,0)</f>
        <v>M</v>
      </c>
      <c r="G142" s="219">
        <v>19129</v>
      </c>
      <c r="H142" s="217" t="s">
        <v>3621</v>
      </c>
      <c r="J142" t="str">
        <f t="shared" si="29"/>
        <v>11294/543965</v>
      </c>
      <c r="K142">
        <f>VLOOKUP(D142,Schools!$A:$Z,9,0)</f>
        <v>400001</v>
      </c>
      <c r="L142" s="217" t="s">
        <v>66</v>
      </c>
      <c r="M142" s="217" t="s">
        <v>461</v>
      </c>
      <c r="N142" s="217" t="str">
        <f t="shared" si="30"/>
        <v>TPECG</v>
      </c>
      <c r="O142" s="78" t="str">
        <f>VLOOKUP(D142,Schools!A:D,4,0)</f>
        <v>Primary</v>
      </c>
      <c r="P142" s="78">
        <f t="shared" si="31"/>
        <v>11294</v>
      </c>
      <c r="Q142" s="78">
        <f t="shared" si="37"/>
        <v>543965</v>
      </c>
      <c r="R142" s="79">
        <v>39272.92</v>
      </c>
      <c r="S142" s="79">
        <v>-39272.92</v>
      </c>
      <c r="T142" s="79">
        <v>0</v>
      </c>
      <c r="U142" s="79">
        <v>1066.23</v>
      </c>
      <c r="V142" s="79">
        <v>533.11</v>
      </c>
      <c r="W142" s="79">
        <v>503.73</v>
      </c>
      <c r="X142" s="79">
        <v>503.73</v>
      </c>
      <c r="Y142" s="79">
        <v>503.73</v>
      </c>
      <c r="Z142" s="79">
        <f t="shared" si="32"/>
        <v>3110.53</v>
      </c>
      <c r="AA142" s="79"/>
      <c r="AB142" s="79">
        <f t="shared" si="33"/>
        <v>16018.47</v>
      </c>
      <c r="AC142" s="79">
        <f t="shared" si="34"/>
        <v>0</v>
      </c>
      <c r="AD142" s="79"/>
      <c r="AE142" s="79"/>
      <c r="AF142" s="79"/>
      <c r="AG142" s="79"/>
      <c r="AH142" s="79"/>
      <c r="AI142" s="79"/>
      <c r="AJ142" s="79"/>
      <c r="AK142" s="79"/>
      <c r="AL142" s="52">
        <f t="shared" si="35"/>
        <v>0</v>
      </c>
      <c r="AM142" s="52">
        <f t="shared" si="36"/>
        <v>0</v>
      </c>
      <c r="AN142" s="79" t="e">
        <f>SUMIFS(#REF!,#REF!,$D142,#REF!,$M142)</f>
        <v>#REF!</v>
      </c>
      <c r="AP142" s="350">
        <f>VLOOKUP(E142,Schools!$B$8:$F$143,5,FALSE)</f>
        <v>3022025</v>
      </c>
      <c r="AR142" s="350">
        <f t="shared" si="26"/>
        <v>0</v>
      </c>
      <c r="AS142"/>
      <c r="AT142"/>
      <c r="AU142"/>
      <c r="AV142"/>
      <c r="AW142"/>
      <c r="AX142"/>
      <c r="AY142"/>
      <c r="AZ142"/>
      <c r="BA142"/>
      <c r="BB142"/>
      <c r="BC142"/>
    </row>
    <row r="143" spans="1:55" x14ac:dyDescent="0.25">
      <c r="A143" t="str">
        <f t="shared" si="38"/>
        <v>TPG</v>
      </c>
      <c r="B143" s="217" t="s">
        <v>3620</v>
      </c>
      <c r="C143" s="218">
        <v>44027</v>
      </c>
      <c r="D143" s="217">
        <v>3022026</v>
      </c>
      <c r="E143" t="str">
        <f>VLOOKUP(D143,Schools!A:B,2,0)</f>
        <v>Frith Manor School</v>
      </c>
      <c r="F143" t="str">
        <f>VLOOKUP(D143,Schools!$A:$Z,3,0)</f>
        <v>M</v>
      </c>
      <c r="G143" s="219">
        <v>36247</v>
      </c>
      <c r="H143" s="217" t="s">
        <v>3621</v>
      </c>
      <c r="J143" t="str">
        <f t="shared" si="29"/>
        <v>11294/543965</v>
      </c>
      <c r="K143">
        <f>VLOOKUP(D143,Schools!$A:$Z,9,0)</f>
        <v>400082</v>
      </c>
      <c r="L143" s="217" t="s">
        <v>66</v>
      </c>
      <c r="M143" s="217" t="s">
        <v>461</v>
      </c>
      <c r="N143" s="217" t="str">
        <f t="shared" si="30"/>
        <v>TPECG</v>
      </c>
      <c r="O143" s="78" t="str">
        <f>VLOOKUP(D143,Schools!A:D,4,0)</f>
        <v>Primary</v>
      </c>
      <c r="P143" s="78">
        <f t="shared" si="31"/>
        <v>11294</v>
      </c>
      <c r="Q143" s="78">
        <f t="shared" si="37"/>
        <v>543965</v>
      </c>
      <c r="R143" s="79">
        <v>75313.88</v>
      </c>
      <c r="S143" s="79">
        <v>-75313.88</v>
      </c>
      <c r="T143" s="79">
        <v>13290.689999999999</v>
      </c>
      <c r="U143" s="79">
        <v>0</v>
      </c>
      <c r="V143" s="79">
        <v>0</v>
      </c>
      <c r="W143" s="79">
        <v>-161.18</v>
      </c>
      <c r="X143" s="79">
        <v>-161.18</v>
      </c>
      <c r="Y143" s="79">
        <v>-161.18</v>
      </c>
      <c r="Z143" s="79">
        <f t="shared" si="32"/>
        <v>12807.149999999998</v>
      </c>
      <c r="AA143" s="79"/>
      <c r="AB143" s="79">
        <f t="shared" si="33"/>
        <v>23439.850000000002</v>
      </c>
      <c r="AC143" s="79">
        <f t="shared" si="34"/>
        <v>0</v>
      </c>
      <c r="AD143" s="79"/>
      <c r="AE143" s="79"/>
      <c r="AF143" s="79"/>
      <c r="AG143" s="79"/>
      <c r="AH143" s="79"/>
      <c r="AI143" s="79"/>
      <c r="AJ143" s="79"/>
      <c r="AK143" s="79"/>
      <c r="AL143" s="52">
        <f t="shared" si="35"/>
        <v>0</v>
      </c>
      <c r="AM143" s="52">
        <f t="shared" si="36"/>
        <v>0</v>
      </c>
      <c r="AN143" s="79" t="e">
        <f>SUMIFS(#REF!,#REF!,$D143,#REF!,$M143)</f>
        <v>#REF!</v>
      </c>
      <c r="AP143" s="350">
        <f>VLOOKUP(E143,Schools!$B$8:$F$143,5,FALSE)</f>
        <v>3022026</v>
      </c>
      <c r="AR143" s="350">
        <f t="shared" si="26"/>
        <v>0</v>
      </c>
      <c r="AS143"/>
      <c r="AT143"/>
      <c r="AU143"/>
      <c r="AV143"/>
      <c r="AW143"/>
      <c r="AX143"/>
      <c r="AY143"/>
      <c r="AZ143"/>
      <c r="BA143"/>
      <c r="BB143"/>
      <c r="BC143"/>
    </row>
    <row r="144" spans="1:55" x14ac:dyDescent="0.25">
      <c r="A144" t="str">
        <f t="shared" si="38"/>
        <v>TPG</v>
      </c>
      <c r="B144" s="217" t="s">
        <v>3620</v>
      </c>
      <c r="C144" s="218">
        <v>44027</v>
      </c>
      <c r="D144" s="217">
        <v>3022028</v>
      </c>
      <c r="E144" t="str">
        <f>VLOOKUP(D144,Schools!A:B,2,0)</f>
        <v>Garden Suburb Infant School</v>
      </c>
      <c r="F144" t="str">
        <f>VLOOKUP(D144,Schools!$A:$Z,3,0)</f>
        <v>M</v>
      </c>
      <c r="G144" s="219">
        <v>14864</v>
      </c>
      <c r="H144" s="217" t="s">
        <v>3621</v>
      </c>
      <c r="J144" t="str">
        <f t="shared" si="29"/>
        <v>11294/543965</v>
      </c>
      <c r="K144">
        <f>VLOOKUP(D144,Schools!$A:$Z,9,0)</f>
        <v>400067</v>
      </c>
      <c r="L144" s="217" t="s">
        <v>66</v>
      </c>
      <c r="M144" s="217" t="s">
        <v>461</v>
      </c>
      <c r="N144" s="217" t="str">
        <f t="shared" si="30"/>
        <v>TPECG</v>
      </c>
      <c r="O144" s="78" t="str">
        <f>VLOOKUP(D144,Schools!A:D,4,0)</f>
        <v>Primary</v>
      </c>
      <c r="P144" s="78">
        <f t="shared" si="31"/>
        <v>11294</v>
      </c>
      <c r="Q144" s="78">
        <f t="shared" si="37"/>
        <v>543965</v>
      </c>
      <c r="R144" s="79">
        <v>31691.4</v>
      </c>
      <c r="S144" s="79">
        <v>-31691.4</v>
      </c>
      <c r="T144" s="79">
        <v>5592.6</v>
      </c>
      <c r="U144" s="79">
        <v>0</v>
      </c>
      <c r="V144" s="79">
        <v>0</v>
      </c>
      <c r="W144" s="79">
        <v>-161.04</v>
      </c>
      <c r="X144" s="79">
        <v>-161.04</v>
      </c>
      <c r="Y144" s="79">
        <v>-161.04</v>
      </c>
      <c r="Z144" s="79">
        <f t="shared" si="32"/>
        <v>5109.4800000000005</v>
      </c>
      <c r="AA144" s="79"/>
      <c r="AB144" s="79">
        <f t="shared" si="33"/>
        <v>9754.52</v>
      </c>
      <c r="AC144" s="79">
        <f t="shared" si="34"/>
        <v>0</v>
      </c>
      <c r="AD144" s="79"/>
      <c r="AE144" s="79"/>
      <c r="AF144" s="79"/>
      <c r="AG144" s="79"/>
      <c r="AH144" s="79"/>
      <c r="AI144" s="79"/>
      <c r="AJ144" s="79"/>
      <c r="AK144" s="79"/>
      <c r="AL144" s="52">
        <f t="shared" si="35"/>
        <v>0</v>
      </c>
      <c r="AM144" s="52">
        <f t="shared" si="36"/>
        <v>0</v>
      </c>
      <c r="AN144" s="79" t="e">
        <f>SUMIFS(#REF!,#REF!,$D144,#REF!,$M144)</f>
        <v>#REF!</v>
      </c>
      <c r="AP144" s="350">
        <f>VLOOKUP(E144,Schools!$B$8:$F$143,5,FALSE)</f>
        <v>3022028</v>
      </c>
      <c r="AR144" s="350">
        <f t="shared" si="26"/>
        <v>0</v>
      </c>
      <c r="AS144"/>
      <c r="AT144"/>
      <c r="AU144"/>
      <c r="AV144"/>
      <c r="AW144"/>
      <c r="AX144"/>
      <c r="AY144"/>
      <c r="AZ144"/>
      <c r="BA144"/>
      <c r="BB144"/>
      <c r="BC144"/>
    </row>
    <row r="145" spans="1:55" x14ac:dyDescent="0.25">
      <c r="A145" t="str">
        <f t="shared" si="38"/>
        <v>TPG</v>
      </c>
      <c r="B145" s="217" t="s">
        <v>3620</v>
      </c>
      <c r="C145" s="218">
        <v>44027</v>
      </c>
      <c r="D145" s="217">
        <v>3022027</v>
      </c>
      <c r="E145" t="str">
        <f>VLOOKUP(D145,Schools!A:B,2,0)</f>
        <v>Garden Suburb Junior</v>
      </c>
      <c r="F145" t="str">
        <f>VLOOKUP(D145,Schools!$A:$Z,3,0)</f>
        <v>M</v>
      </c>
      <c r="G145" s="219">
        <v>21200</v>
      </c>
      <c r="H145" s="217" t="s">
        <v>3621</v>
      </c>
      <c r="J145" t="str">
        <f t="shared" si="29"/>
        <v>11294/543965</v>
      </c>
      <c r="K145">
        <f>VLOOKUP(D145,Schools!$A:$Z,9,0)</f>
        <v>400002</v>
      </c>
      <c r="L145" s="217" t="s">
        <v>66</v>
      </c>
      <c r="M145" s="217" t="s">
        <v>461</v>
      </c>
      <c r="N145" s="217" t="str">
        <f t="shared" si="30"/>
        <v>TPECG</v>
      </c>
      <c r="O145" s="78" t="str">
        <f>VLOOKUP(D145,Schools!A:D,4,0)</f>
        <v>Primary</v>
      </c>
      <c r="P145" s="78">
        <f t="shared" si="31"/>
        <v>11294</v>
      </c>
      <c r="Q145" s="78">
        <f t="shared" si="37"/>
        <v>543965</v>
      </c>
      <c r="R145" s="79">
        <v>44119.369999999995</v>
      </c>
      <c r="S145" s="79">
        <v>-44119.369999999995</v>
      </c>
      <c r="T145" s="79">
        <v>7785.77</v>
      </c>
      <c r="U145" s="79">
        <v>0</v>
      </c>
      <c r="V145" s="79">
        <v>0</v>
      </c>
      <c r="W145" s="79">
        <v>-102.51</v>
      </c>
      <c r="X145" s="79">
        <v>-102.51</v>
      </c>
      <c r="Y145" s="79">
        <v>-102.51</v>
      </c>
      <c r="Z145" s="79">
        <f t="shared" si="32"/>
        <v>7478.24</v>
      </c>
      <c r="AA145" s="79"/>
      <c r="AB145" s="79">
        <f t="shared" si="33"/>
        <v>13721.76</v>
      </c>
      <c r="AC145" s="79">
        <f t="shared" si="34"/>
        <v>0</v>
      </c>
      <c r="AD145" s="79"/>
      <c r="AE145" s="79"/>
      <c r="AF145" s="79"/>
      <c r="AG145" s="79"/>
      <c r="AH145" s="79"/>
      <c r="AI145" s="79"/>
      <c r="AJ145" s="79"/>
      <c r="AK145" s="79"/>
      <c r="AL145" s="52">
        <f t="shared" si="35"/>
        <v>0</v>
      </c>
      <c r="AM145" s="52">
        <f t="shared" si="36"/>
        <v>0</v>
      </c>
      <c r="AN145" s="79" t="e">
        <f>SUMIFS(#REF!,#REF!,$D145,#REF!,$M145)</f>
        <v>#REF!</v>
      </c>
      <c r="AP145" s="350">
        <f>VLOOKUP(E145,Schools!$B$8:$F$143,5,FALSE)</f>
        <v>3022027</v>
      </c>
      <c r="AR145" s="350">
        <f t="shared" si="26"/>
        <v>0</v>
      </c>
      <c r="AS145"/>
      <c r="AT145"/>
      <c r="AU145"/>
      <c r="AV145"/>
      <c r="AW145"/>
      <c r="AX145"/>
      <c r="AY145"/>
      <c r="AZ145"/>
      <c r="BA145"/>
      <c r="BB145"/>
      <c r="BC145"/>
    </row>
    <row r="146" spans="1:55" x14ac:dyDescent="0.25">
      <c r="A146" t="str">
        <f t="shared" si="38"/>
        <v>TPG</v>
      </c>
      <c r="B146" s="217" t="s">
        <v>3620</v>
      </c>
      <c r="C146" s="218">
        <v>44027</v>
      </c>
      <c r="D146" s="217">
        <v>3022029</v>
      </c>
      <c r="E146" t="str">
        <f>VLOOKUP(D146,Schools!A:B,2,0)</f>
        <v>Goldbeaters Primary School</v>
      </c>
      <c r="F146" t="str">
        <f>VLOOKUP(D146,Schools!$A:$Z,3,0)</f>
        <v>M</v>
      </c>
      <c r="G146" s="219">
        <v>28571</v>
      </c>
      <c r="H146" s="217" t="s">
        <v>3621</v>
      </c>
      <c r="J146" t="str">
        <f t="shared" si="29"/>
        <v>11294/543965</v>
      </c>
      <c r="K146">
        <f>VLOOKUP(D146,Schools!$A:$Z,9,0)</f>
        <v>400035</v>
      </c>
      <c r="L146" s="217" t="s">
        <v>66</v>
      </c>
      <c r="M146" s="217" t="s">
        <v>461</v>
      </c>
      <c r="N146" s="217" t="str">
        <f t="shared" si="30"/>
        <v>TPECG</v>
      </c>
      <c r="O146" s="78" t="str">
        <f>VLOOKUP(D146,Schools!A:D,4,0)</f>
        <v>Primary</v>
      </c>
      <c r="P146" s="78">
        <f t="shared" si="31"/>
        <v>11294</v>
      </c>
      <c r="Q146" s="78">
        <f t="shared" si="37"/>
        <v>543965</v>
      </c>
      <c r="R146" s="79">
        <v>58038</v>
      </c>
      <c r="S146" s="79">
        <v>-58038</v>
      </c>
      <c r="T146" s="79">
        <v>10242</v>
      </c>
      <c r="U146" s="79">
        <v>0</v>
      </c>
      <c r="V146" s="79">
        <v>0</v>
      </c>
      <c r="W146" s="79">
        <v>29.04</v>
      </c>
      <c r="X146" s="79">
        <v>29.04</v>
      </c>
      <c r="Y146" s="79">
        <v>29.04</v>
      </c>
      <c r="Z146" s="79">
        <f t="shared" si="32"/>
        <v>10329.120000000003</v>
      </c>
      <c r="AA146" s="79"/>
      <c r="AB146" s="79">
        <f t="shared" si="33"/>
        <v>18241.879999999997</v>
      </c>
      <c r="AC146" s="79">
        <f t="shared" si="34"/>
        <v>0</v>
      </c>
      <c r="AD146" s="79"/>
      <c r="AE146" s="79"/>
      <c r="AF146" s="79"/>
      <c r="AG146" s="79"/>
      <c r="AH146" s="79"/>
      <c r="AI146" s="79"/>
      <c r="AJ146" s="79"/>
      <c r="AK146" s="79"/>
      <c r="AL146" s="52">
        <f t="shared" si="35"/>
        <v>0</v>
      </c>
      <c r="AM146" s="52">
        <f t="shared" si="36"/>
        <v>0</v>
      </c>
      <c r="AN146" s="79" t="e">
        <f>SUMIFS(#REF!,#REF!,$D146,#REF!,$M146)</f>
        <v>#REF!</v>
      </c>
      <c r="AP146" s="350">
        <f>VLOOKUP(E146,Schools!$B$8:$F$143,5,FALSE)</f>
        <v>3022029</v>
      </c>
      <c r="AR146" s="350">
        <f t="shared" si="26"/>
        <v>0</v>
      </c>
      <c r="AS146"/>
      <c r="AT146"/>
      <c r="AU146"/>
      <c r="AV146"/>
      <c r="AW146"/>
      <c r="AX146"/>
      <c r="AY146"/>
      <c r="AZ146"/>
      <c r="BA146"/>
      <c r="BB146"/>
      <c r="BC146"/>
    </row>
    <row r="147" spans="1:55" x14ac:dyDescent="0.25">
      <c r="A147" t="str">
        <f t="shared" si="38"/>
        <v>TPG</v>
      </c>
      <c r="B147" s="217" t="s">
        <v>3620</v>
      </c>
      <c r="C147" s="218">
        <v>44027</v>
      </c>
      <c r="D147" s="217">
        <v>3023516</v>
      </c>
      <c r="E147" t="str">
        <f>VLOOKUP(D147,Schools!A:B,2,0)</f>
        <v>Hasmonean Primary School</v>
      </c>
      <c r="F147" t="str">
        <f>VLOOKUP(D147,Schools!$A:$Z,3,0)</f>
        <v>M</v>
      </c>
      <c r="G147" s="219">
        <v>14012</v>
      </c>
      <c r="H147" s="217" t="s">
        <v>3621</v>
      </c>
      <c r="J147" t="str">
        <f t="shared" si="29"/>
        <v>11294/543965</v>
      </c>
      <c r="K147">
        <f>VLOOKUP(D147,Schools!$A:$Z,9,0)</f>
        <v>400108</v>
      </c>
      <c r="L147" s="217" t="s">
        <v>66</v>
      </c>
      <c r="M147" s="217" t="s">
        <v>461</v>
      </c>
      <c r="N147" s="217" t="str">
        <f t="shared" si="30"/>
        <v>TPECG</v>
      </c>
      <c r="O147" s="78" t="str">
        <f>VLOOKUP(D147,Schools!A:D,4,0)</f>
        <v>Primary</v>
      </c>
      <c r="P147" s="78">
        <f t="shared" si="31"/>
        <v>11294</v>
      </c>
      <c r="Q147" s="78">
        <f t="shared" si="37"/>
        <v>543965</v>
      </c>
      <c r="R147" s="79">
        <v>33336.86</v>
      </c>
      <c r="S147" s="79">
        <v>-33336.86</v>
      </c>
      <c r="T147" s="79">
        <v>1754.5700000000002</v>
      </c>
      <c r="U147" s="79">
        <v>0</v>
      </c>
      <c r="V147" s="79">
        <v>0</v>
      </c>
      <c r="W147" s="79">
        <v>-146.26</v>
      </c>
      <c r="X147" s="79">
        <v>-146.26</v>
      </c>
      <c r="Y147" s="79">
        <v>-146.26</v>
      </c>
      <c r="Z147" s="79">
        <f t="shared" si="32"/>
        <v>1315.7900000000002</v>
      </c>
      <c r="AA147" s="79"/>
      <c r="AB147" s="79">
        <f t="shared" si="33"/>
        <v>12696.21</v>
      </c>
      <c r="AC147" s="79">
        <f t="shared" si="34"/>
        <v>0</v>
      </c>
      <c r="AD147" s="79"/>
      <c r="AE147" s="79"/>
      <c r="AF147" s="79"/>
      <c r="AG147" s="79"/>
      <c r="AH147" s="79"/>
      <c r="AI147" s="79"/>
      <c r="AJ147" s="79"/>
      <c r="AK147" s="79"/>
      <c r="AL147" s="52">
        <f t="shared" si="35"/>
        <v>0</v>
      </c>
      <c r="AM147" s="52">
        <f t="shared" si="36"/>
        <v>0</v>
      </c>
      <c r="AN147" s="79" t="e">
        <f>SUMIFS(#REF!,#REF!,$D147,#REF!,$M147)</f>
        <v>#REF!</v>
      </c>
      <c r="AP147" s="350">
        <f>VLOOKUP(E147,Schools!$B$8:$F$143,5,FALSE)</f>
        <v>3023516</v>
      </c>
      <c r="AR147" s="350">
        <f t="shared" si="26"/>
        <v>0</v>
      </c>
      <c r="AS147"/>
      <c r="AT147"/>
      <c r="AU147"/>
      <c r="AV147"/>
      <c r="AW147"/>
      <c r="AX147"/>
      <c r="AY147"/>
      <c r="AZ147"/>
      <c r="BA147"/>
      <c r="BB147"/>
      <c r="BC147"/>
    </row>
    <row r="148" spans="1:55" x14ac:dyDescent="0.25">
      <c r="A148" t="str">
        <f t="shared" si="38"/>
        <v>TPG</v>
      </c>
      <c r="B148" s="217" t="s">
        <v>3620</v>
      </c>
      <c r="C148" s="218">
        <v>44027</v>
      </c>
      <c r="D148" s="217">
        <v>3022031</v>
      </c>
      <c r="E148" t="str">
        <f>VLOOKUP(D148,Schools!A:B,2,0)</f>
        <v>Hollickwood JMI School</v>
      </c>
      <c r="F148" t="str">
        <f>VLOOKUP(D148,Schools!$A:$Z,3,0)</f>
        <v>M</v>
      </c>
      <c r="G148" s="219">
        <v>13159</v>
      </c>
      <c r="H148" s="217" t="s">
        <v>3621</v>
      </c>
      <c r="J148" t="str">
        <f t="shared" si="29"/>
        <v>11294/543965</v>
      </c>
      <c r="K148">
        <f>VLOOKUP(D148,Schools!$A:$Z,9,0)</f>
        <v>400026</v>
      </c>
      <c r="L148" s="217" t="s">
        <v>66</v>
      </c>
      <c r="M148" s="217" t="s">
        <v>461</v>
      </c>
      <c r="N148" s="217" t="str">
        <f t="shared" si="30"/>
        <v>TPECG</v>
      </c>
      <c r="O148" s="78" t="str">
        <f>VLOOKUP(D148,Schools!A:D,4,0)</f>
        <v>Primary</v>
      </c>
      <c r="P148" s="78">
        <f t="shared" si="31"/>
        <v>11294</v>
      </c>
      <c r="Q148" s="78">
        <f t="shared" si="37"/>
        <v>543965</v>
      </c>
      <c r="R148" s="79">
        <v>26098.880000000001</v>
      </c>
      <c r="S148" s="79">
        <v>-26098.880000000001</v>
      </c>
      <c r="T148" s="79">
        <v>4605.6900000000005</v>
      </c>
      <c r="U148" s="79">
        <v>0</v>
      </c>
      <c r="V148" s="79">
        <v>0</v>
      </c>
      <c r="W148" s="79">
        <v>87.7</v>
      </c>
      <c r="X148" s="79">
        <v>87.7</v>
      </c>
      <c r="Y148" s="79">
        <v>87.7</v>
      </c>
      <c r="Z148" s="79">
        <f t="shared" si="32"/>
        <v>4868.79</v>
      </c>
      <c r="AA148" s="79"/>
      <c r="AB148" s="79">
        <f t="shared" si="33"/>
        <v>8290.2099999999991</v>
      </c>
      <c r="AC148" s="79">
        <f t="shared" si="34"/>
        <v>0</v>
      </c>
      <c r="AD148" s="79"/>
      <c r="AE148" s="79"/>
      <c r="AF148" s="79"/>
      <c r="AG148" s="79"/>
      <c r="AH148" s="79"/>
      <c r="AI148" s="79"/>
      <c r="AJ148" s="79"/>
      <c r="AK148" s="79"/>
      <c r="AL148" s="52">
        <f t="shared" si="35"/>
        <v>0</v>
      </c>
      <c r="AM148" s="52">
        <f t="shared" si="36"/>
        <v>0</v>
      </c>
      <c r="AN148" s="79" t="e">
        <f>SUMIFS(#REF!,#REF!,$D148,#REF!,$M148)</f>
        <v>#REF!</v>
      </c>
      <c r="AP148" s="350">
        <f>VLOOKUP(E148,Schools!$B$8:$F$143,5,FALSE)</f>
        <v>3022031</v>
      </c>
      <c r="AR148" s="350">
        <f t="shared" si="26"/>
        <v>0</v>
      </c>
      <c r="AS148"/>
      <c r="AT148"/>
      <c r="AU148"/>
      <c r="AV148"/>
      <c r="AW148"/>
      <c r="AX148"/>
      <c r="AY148"/>
      <c r="AZ148"/>
      <c r="BA148"/>
      <c r="BB148"/>
      <c r="BC148"/>
    </row>
    <row r="149" spans="1:55" x14ac:dyDescent="0.25">
      <c r="A149" t="str">
        <f t="shared" si="38"/>
        <v>TPG</v>
      </c>
      <c r="B149" s="217" t="s">
        <v>3620</v>
      </c>
      <c r="C149" s="218">
        <v>44027</v>
      </c>
      <c r="D149" s="217">
        <v>3022032</v>
      </c>
      <c r="E149" t="str">
        <f>VLOOKUP(D149,Schools!A:B,2,0)</f>
        <v>Holly Park School</v>
      </c>
      <c r="F149" t="str">
        <f>VLOOKUP(D149,Schools!$A:$Z,3,0)</f>
        <v>M</v>
      </c>
      <c r="G149" s="219">
        <v>29759</v>
      </c>
      <c r="H149" s="217" t="s">
        <v>3621</v>
      </c>
      <c r="J149" t="str">
        <f t="shared" si="29"/>
        <v>11294/543965</v>
      </c>
      <c r="K149">
        <f>VLOOKUP(D149,Schools!$A:$Z,9,0)</f>
        <v>400084</v>
      </c>
      <c r="L149" s="217" t="s">
        <v>66</v>
      </c>
      <c r="M149" s="217" t="s">
        <v>461</v>
      </c>
      <c r="N149" s="217" t="str">
        <f t="shared" si="30"/>
        <v>TPECG</v>
      </c>
      <c r="O149" s="78" t="str">
        <f>VLOOKUP(D149,Schools!A:D,4,0)</f>
        <v>Primary</v>
      </c>
      <c r="P149" s="78">
        <f t="shared" si="31"/>
        <v>11294</v>
      </c>
      <c r="Q149" s="78">
        <f t="shared" si="37"/>
        <v>543965</v>
      </c>
      <c r="R149" s="79">
        <v>66986.320000000007</v>
      </c>
      <c r="S149" s="79">
        <v>-66986.320000000007</v>
      </c>
      <c r="T149" s="79">
        <v>11821.11</v>
      </c>
      <c r="U149" s="79">
        <v>0</v>
      </c>
      <c r="V149" s="79">
        <v>0</v>
      </c>
      <c r="W149" s="79">
        <v>-738.58</v>
      </c>
      <c r="X149" s="79">
        <v>-738.58</v>
      </c>
      <c r="Y149" s="79">
        <v>-738.58</v>
      </c>
      <c r="Z149" s="79">
        <f t="shared" si="32"/>
        <v>9605.3700000000008</v>
      </c>
      <c r="AA149" s="79"/>
      <c r="AB149" s="79">
        <f t="shared" si="33"/>
        <v>20153.629999999997</v>
      </c>
      <c r="AC149" s="79">
        <f t="shared" si="34"/>
        <v>0</v>
      </c>
      <c r="AD149" s="79"/>
      <c r="AE149" s="79"/>
      <c r="AF149" s="79"/>
      <c r="AG149" s="79"/>
      <c r="AH149" s="79"/>
      <c r="AI149" s="79"/>
      <c r="AJ149" s="79"/>
      <c r="AK149" s="79"/>
      <c r="AL149" s="52">
        <f t="shared" si="35"/>
        <v>0</v>
      </c>
      <c r="AM149" s="52">
        <f t="shared" si="36"/>
        <v>0</v>
      </c>
      <c r="AN149" s="79" t="e">
        <f>SUMIFS(#REF!,#REF!,$D149,#REF!,$M149)</f>
        <v>#REF!</v>
      </c>
      <c r="AP149" s="350">
        <f>VLOOKUP(E149,Schools!$B$8:$F$143,5,FALSE)</f>
        <v>3022032</v>
      </c>
      <c r="AR149" s="350">
        <f t="shared" ref="AR149:AR208" si="39">AP149-D149</f>
        <v>0</v>
      </c>
      <c r="AS149"/>
      <c r="AT149"/>
      <c r="AU149"/>
      <c r="AV149"/>
      <c r="AW149"/>
      <c r="AX149"/>
      <c r="AY149"/>
      <c r="AZ149"/>
      <c r="BA149"/>
      <c r="BB149"/>
      <c r="BC149"/>
    </row>
    <row r="150" spans="1:55" x14ac:dyDescent="0.25">
      <c r="A150" t="str">
        <f t="shared" si="38"/>
        <v>TPG</v>
      </c>
      <c r="B150" s="217" t="s">
        <v>3620</v>
      </c>
      <c r="C150" s="218">
        <v>44027</v>
      </c>
      <c r="D150" s="217">
        <v>3023304</v>
      </c>
      <c r="E150" t="str">
        <f>VLOOKUP(D150,Schools!A:B,2,0)</f>
        <v>Holy Trinity School</v>
      </c>
      <c r="F150" t="str">
        <f>VLOOKUP(D150,Schools!$A:$Z,3,0)</f>
        <v>M</v>
      </c>
      <c r="G150" s="219">
        <v>16083</v>
      </c>
      <c r="H150" s="217" t="s">
        <v>3621</v>
      </c>
      <c r="J150" t="str">
        <f t="shared" si="29"/>
        <v>11294/543965</v>
      </c>
      <c r="K150">
        <f>VLOOKUP(D150,Schools!$A:$Z,9,0)</f>
        <v>400008</v>
      </c>
      <c r="L150" s="217" t="s">
        <v>66</v>
      </c>
      <c r="M150" s="217" t="s">
        <v>461</v>
      </c>
      <c r="N150" s="217" t="str">
        <f t="shared" si="30"/>
        <v>TPECG</v>
      </c>
      <c r="O150" s="78" t="str">
        <f>VLOOKUP(D150,Schools!A:D,4,0)</f>
        <v>Primary</v>
      </c>
      <c r="P150" s="78">
        <f t="shared" si="31"/>
        <v>11294</v>
      </c>
      <c r="Q150" s="78">
        <f t="shared" si="37"/>
        <v>543965</v>
      </c>
      <c r="R150" s="79">
        <v>32934.35</v>
      </c>
      <c r="S150" s="79">
        <v>-32934.35</v>
      </c>
      <c r="T150" s="79">
        <v>5811.9400000000005</v>
      </c>
      <c r="U150" s="79">
        <v>0</v>
      </c>
      <c r="V150" s="79">
        <v>0</v>
      </c>
      <c r="W150" s="79">
        <v>-14.71</v>
      </c>
      <c r="X150" s="79">
        <v>-14.71</v>
      </c>
      <c r="Y150" s="79">
        <v>-14.71</v>
      </c>
      <c r="Z150" s="79">
        <f t="shared" si="32"/>
        <v>5767.81</v>
      </c>
      <c r="AA150" s="79"/>
      <c r="AB150" s="79">
        <f t="shared" si="33"/>
        <v>10315.189999999999</v>
      </c>
      <c r="AC150" s="79">
        <f t="shared" si="34"/>
        <v>0</v>
      </c>
      <c r="AD150" s="79"/>
      <c r="AE150" s="79"/>
      <c r="AF150" s="79"/>
      <c r="AG150" s="79"/>
      <c r="AH150" s="79"/>
      <c r="AI150" s="79"/>
      <c r="AJ150" s="79"/>
      <c r="AK150" s="79"/>
      <c r="AL150" s="52">
        <f t="shared" si="35"/>
        <v>0</v>
      </c>
      <c r="AM150" s="52">
        <f t="shared" si="36"/>
        <v>0</v>
      </c>
      <c r="AN150" s="79" t="e">
        <f>SUMIFS(#REF!,#REF!,$D150,#REF!,$M150)</f>
        <v>#REF!</v>
      </c>
      <c r="AP150" s="350">
        <f>VLOOKUP(E150,Schools!$B$8:$F$143,5,FALSE)</f>
        <v>3023304</v>
      </c>
      <c r="AR150" s="350">
        <f t="shared" si="39"/>
        <v>0</v>
      </c>
      <c r="AS150"/>
      <c r="AT150"/>
      <c r="AU150"/>
      <c r="AV150"/>
      <c r="AW150"/>
      <c r="AX150"/>
      <c r="AY150"/>
      <c r="AZ150"/>
      <c r="BA150"/>
      <c r="BB150"/>
      <c r="BC150"/>
    </row>
    <row r="151" spans="1:55" x14ac:dyDescent="0.25">
      <c r="A151" t="str">
        <f t="shared" si="38"/>
        <v>TPG</v>
      </c>
      <c r="B151" s="217" t="s">
        <v>3620</v>
      </c>
      <c r="C151" s="218">
        <v>44027</v>
      </c>
      <c r="D151" s="217">
        <v>3022036</v>
      </c>
      <c r="E151" t="str">
        <f>VLOOKUP(D151,Schools!A:B,2,0)</f>
        <v>Livingstone School</v>
      </c>
      <c r="F151" t="str">
        <f>VLOOKUP(D151,Schools!$A:$Z,3,0)</f>
        <v>M</v>
      </c>
      <c r="G151" s="219">
        <v>19860</v>
      </c>
      <c r="H151" s="217" t="s">
        <v>3621</v>
      </c>
      <c r="J151" t="str">
        <f t="shared" si="29"/>
        <v>11294/543965</v>
      </c>
      <c r="K151">
        <f>VLOOKUP(D151,Schools!$A:$Z,9,0)</f>
        <v>400046</v>
      </c>
      <c r="L151" s="217" t="s">
        <v>66</v>
      </c>
      <c r="M151" s="217" t="s">
        <v>461</v>
      </c>
      <c r="N151" s="217" t="str">
        <f t="shared" si="30"/>
        <v>TPECG</v>
      </c>
      <c r="O151" s="78" t="str">
        <f>VLOOKUP(D151,Schools!A:D,4,0)</f>
        <v>Primary</v>
      </c>
      <c r="P151" s="78">
        <f t="shared" si="31"/>
        <v>11294</v>
      </c>
      <c r="Q151" s="78">
        <f t="shared" si="37"/>
        <v>543965</v>
      </c>
      <c r="R151" s="79">
        <v>37160.050000000003</v>
      </c>
      <c r="S151" s="79">
        <v>-37160.050000000003</v>
      </c>
      <c r="T151" s="79">
        <v>6557.66</v>
      </c>
      <c r="U151" s="79">
        <v>0</v>
      </c>
      <c r="V151" s="79">
        <v>0</v>
      </c>
      <c r="W151" s="79">
        <v>394.63</v>
      </c>
      <c r="X151" s="79">
        <v>394.63</v>
      </c>
      <c r="Y151" s="79">
        <v>394.63</v>
      </c>
      <c r="Z151" s="79">
        <f t="shared" si="32"/>
        <v>7741.55</v>
      </c>
      <c r="AA151" s="79"/>
      <c r="AB151" s="79">
        <f t="shared" si="33"/>
        <v>12118.45</v>
      </c>
      <c r="AC151" s="79">
        <f t="shared" si="34"/>
        <v>0</v>
      </c>
      <c r="AD151" s="79"/>
      <c r="AE151" s="79"/>
      <c r="AF151" s="79"/>
      <c r="AG151" s="79"/>
      <c r="AH151" s="79"/>
      <c r="AI151" s="79"/>
      <c r="AJ151" s="79"/>
      <c r="AK151" s="79"/>
      <c r="AL151" s="52">
        <f t="shared" si="35"/>
        <v>0</v>
      </c>
      <c r="AM151" s="52">
        <f t="shared" si="36"/>
        <v>0</v>
      </c>
      <c r="AN151" s="79" t="e">
        <f>SUMIFS(#REF!,#REF!,$D151,#REF!,$M151)</f>
        <v>#REF!</v>
      </c>
      <c r="AP151" s="350">
        <f>VLOOKUP(E151,Schools!$B$8:$F$143,5,FALSE)</f>
        <v>3022036</v>
      </c>
      <c r="AR151" s="350">
        <f t="shared" si="39"/>
        <v>0</v>
      </c>
      <c r="AS151"/>
      <c r="AT151"/>
      <c r="AU151"/>
      <c r="AV151"/>
      <c r="AW151"/>
      <c r="AX151"/>
      <c r="AY151"/>
      <c r="AZ151"/>
      <c r="BA151"/>
      <c r="BB151"/>
      <c r="BC151"/>
    </row>
    <row r="152" spans="1:55" x14ac:dyDescent="0.25">
      <c r="A152" t="str">
        <f t="shared" si="38"/>
        <v>TPG</v>
      </c>
      <c r="B152" s="217" t="s">
        <v>3620</v>
      </c>
      <c r="C152" s="218">
        <v>44027</v>
      </c>
      <c r="D152" s="217">
        <v>3022037</v>
      </c>
      <c r="E152" t="str">
        <f>VLOOKUP(D152,Schools!A:B,2,0)</f>
        <v>Manorside Primary School</v>
      </c>
      <c r="F152" t="str">
        <f>VLOOKUP(D152,Schools!$A:$Z,3,0)</f>
        <v>M</v>
      </c>
      <c r="G152" s="219">
        <v>17667</v>
      </c>
      <c r="H152" s="217" t="s">
        <v>3621</v>
      </c>
      <c r="J152" t="str">
        <f t="shared" si="29"/>
        <v>11294/543965</v>
      </c>
      <c r="K152">
        <f>VLOOKUP(D152,Schools!$A:$Z,9,0)</f>
        <v>400030</v>
      </c>
      <c r="L152" s="217" t="s">
        <v>66</v>
      </c>
      <c r="M152" s="217" t="s">
        <v>461</v>
      </c>
      <c r="N152" s="217" t="str">
        <f t="shared" si="30"/>
        <v>TPECG</v>
      </c>
      <c r="O152" s="78" t="str">
        <f>VLOOKUP(D152,Schools!A:D,4,0)</f>
        <v>Primary</v>
      </c>
      <c r="P152" s="78">
        <f t="shared" si="31"/>
        <v>11294</v>
      </c>
      <c r="Q152" s="78">
        <f t="shared" si="37"/>
        <v>543965</v>
      </c>
      <c r="R152" s="79">
        <v>36787.03</v>
      </c>
      <c r="S152" s="79">
        <v>-36787.03</v>
      </c>
      <c r="T152" s="79">
        <v>6491.83</v>
      </c>
      <c r="U152" s="79">
        <v>0</v>
      </c>
      <c r="V152" s="79">
        <v>0</v>
      </c>
      <c r="W152" s="79">
        <v>-87.81</v>
      </c>
      <c r="X152" s="79">
        <v>-87.81</v>
      </c>
      <c r="Y152" s="79">
        <v>-87.81</v>
      </c>
      <c r="Z152" s="79">
        <f t="shared" si="32"/>
        <v>6228.3999999999987</v>
      </c>
      <c r="AA152" s="79"/>
      <c r="AB152" s="79">
        <f t="shared" si="33"/>
        <v>11438.600000000002</v>
      </c>
      <c r="AC152" s="79">
        <f t="shared" si="34"/>
        <v>0</v>
      </c>
      <c r="AD152" s="79"/>
      <c r="AE152" s="79"/>
      <c r="AF152" s="79"/>
      <c r="AG152" s="79"/>
      <c r="AH152" s="79"/>
      <c r="AI152" s="79"/>
      <c r="AJ152" s="79"/>
      <c r="AK152" s="79"/>
      <c r="AL152" s="52">
        <f t="shared" si="35"/>
        <v>0</v>
      </c>
      <c r="AM152" s="52">
        <f t="shared" si="36"/>
        <v>0</v>
      </c>
      <c r="AN152" s="79" t="e">
        <f>SUMIFS(#REF!,#REF!,$D152,#REF!,$M152)</f>
        <v>#REF!</v>
      </c>
      <c r="AP152" s="350">
        <f>VLOOKUP(E152,Schools!$B$8:$F$143,5,FALSE)</f>
        <v>3022037</v>
      </c>
      <c r="AR152" s="350">
        <f t="shared" si="39"/>
        <v>0</v>
      </c>
      <c r="AS152"/>
      <c r="AT152"/>
      <c r="AU152"/>
      <c r="AV152"/>
      <c r="AW152"/>
      <c r="AX152"/>
      <c r="AY152"/>
      <c r="AZ152"/>
      <c r="BA152"/>
      <c r="BB152"/>
      <c r="BC152"/>
    </row>
    <row r="153" spans="1:55" x14ac:dyDescent="0.25">
      <c r="A153" t="str">
        <f t="shared" si="38"/>
        <v>TPG</v>
      </c>
      <c r="B153" s="217" t="s">
        <v>3620</v>
      </c>
      <c r="C153" s="218">
        <v>44027</v>
      </c>
      <c r="D153" s="217">
        <v>3023523</v>
      </c>
      <c r="E153" t="str">
        <f>VLOOKUP(D153,Schools!A:B,2,0)</f>
        <v>Martin Primary School</v>
      </c>
      <c r="F153" t="str">
        <f>VLOOKUP(D153,Schools!$A:$Z,3,0)</f>
        <v>M</v>
      </c>
      <c r="G153" s="219">
        <v>40816</v>
      </c>
      <c r="H153" s="217" t="s">
        <v>3621</v>
      </c>
      <c r="J153" t="str">
        <f t="shared" si="29"/>
        <v>11294/543965</v>
      </c>
      <c r="K153">
        <f>VLOOKUP(D153,Schools!$A:$Z,9,0)</f>
        <v>400130</v>
      </c>
      <c r="L153" s="217" t="s">
        <v>66</v>
      </c>
      <c r="M153" s="217" t="s">
        <v>461</v>
      </c>
      <c r="N153" s="217" t="str">
        <f t="shared" si="30"/>
        <v>TPECG</v>
      </c>
      <c r="O153" s="78" t="str">
        <f>VLOOKUP(D153,Schools!A:D,4,0)</f>
        <v>Primary</v>
      </c>
      <c r="P153" s="78">
        <f t="shared" si="31"/>
        <v>11294</v>
      </c>
      <c r="Q153" s="78">
        <f t="shared" si="37"/>
        <v>543965</v>
      </c>
      <c r="R153" s="79">
        <v>0</v>
      </c>
      <c r="S153" s="79">
        <v>0</v>
      </c>
      <c r="T153" s="79">
        <v>0</v>
      </c>
      <c r="U153" s="79">
        <v>15509.54</v>
      </c>
      <c r="V153" s="79">
        <v>7754.77</v>
      </c>
      <c r="W153" s="79">
        <v>7469.4100000000008</v>
      </c>
      <c r="X153" s="79">
        <v>7469.4100000000008</v>
      </c>
      <c r="Y153" s="79">
        <v>7469.4100000000008</v>
      </c>
      <c r="Z153" s="79">
        <f t="shared" si="32"/>
        <v>45672.540000000008</v>
      </c>
      <c r="AA153" s="79"/>
      <c r="AB153" s="79">
        <f t="shared" si="33"/>
        <v>-4856.5400000000081</v>
      </c>
      <c r="AC153" s="79">
        <f t="shared" si="34"/>
        <v>0</v>
      </c>
      <c r="AD153" s="79"/>
      <c r="AE153" s="79"/>
      <c r="AF153" s="79"/>
      <c r="AG153" s="79"/>
      <c r="AH153" s="79"/>
      <c r="AI153" s="79"/>
      <c r="AJ153" s="79"/>
      <c r="AK153" s="79"/>
      <c r="AL153" s="52">
        <f t="shared" si="35"/>
        <v>0</v>
      </c>
      <c r="AM153" s="52">
        <f t="shared" si="36"/>
        <v>0</v>
      </c>
      <c r="AN153" s="79" t="e">
        <f>SUMIFS(#REF!,#REF!,$D153,#REF!,$M153)</f>
        <v>#REF!</v>
      </c>
      <c r="AP153" s="350">
        <f>VLOOKUP(E153,Schools!$B$8:$F$143,5,FALSE)</f>
        <v>3023523</v>
      </c>
      <c r="AR153" s="350">
        <f t="shared" si="39"/>
        <v>0</v>
      </c>
      <c r="AS153"/>
      <c r="AT153"/>
      <c r="AU153"/>
      <c r="AV153"/>
      <c r="AW153"/>
      <c r="AX153"/>
      <c r="AY153"/>
      <c r="AZ153"/>
      <c r="BA153"/>
      <c r="BB153"/>
      <c r="BC153"/>
    </row>
    <row r="154" spans="1:55" x14ac:dyDescent="0.25">
      <c r="A154" t="str">
        <f t="shared" si="38"/>
        <v>TPG</v>
      </c>
      <c r="B154" s="217" t="s">
        <v>3620</v>
      </c>
      <c r="C154" s="218">
        <v>44027</v>
      </c>
      <c r="D154" s="217">
        <v>3025948</v>
      </c>
      <c r="E154" t="str">
        <f>VLOOKUP(D154,Schools!A:B,2,0)</f>
        <v>Mathilda Marks-Kennedy School</v>
      </c>
      <c r="F154" t="str">
        <f>VLOOKUP(D154,Schools!$A:$Z,3,0)</f>
        <v>M</v>
      </c>
      <c r="G154" s="219">
        <v>13890</v>
      </c>
      <c r="H154" s="217" t="s">
        <v>3621</v>
      </c>
      <c r="J154" t="str">
        <f t="shared" si="29"/>
        <v>11294/543965</v>
      </c>
      <c r="K154">
        <f>VLOOKUP(D154,Schools!$A:$Z,9,0)</f>
        <v>400112</v>
      </c>
      <c r="L154" s="217" t="s">
        <v>66</v>
      </c>
      <c r="M154" s="217" t="s">
        <v>461</v>
      </c>
      <c r="N154" s="217" t="str">
        <f t="shared" si="30"/>
        <v>TPECG</v>
      </c>
      <c r="O154" s="78" t="str">
        <f>VLOOKUP(D154,Schools!A:D,4,0)</f>
        <v>Primary</v>
      </c>
      <c r="P154" s="78">
        <f t="shared" si="31"/>
        <v>11294</v>
      </c>
      <c r="Q154" s="78">
        <f t="shared" si="37"/>
        <v>543965</v>
      </c>
      <c r="R154" s="79">
        <v>0</v>
      </c>
      <c r="S154" s="79">
        <v>0</v>
      </c>
      <c r="T154" s="79">
        <v>0</v>
      </c>
      <c r="U154" s="79">
        <v>5173.71</v>
      </c>
      <c r="V154" s="79">
        <v>2586.8599999999997</v>
      </c>
      <c r="W154" s="79">
        <v>2557.5499999999997</v>
      </c>
      <c r="X154" s="79">
        <v>2557.5499999999997</v>
      </c>
      <c r="Y154" s="79">
        <v>2557.5499999999997</v>
      </c>
      <c r="Z154" s="79">
        <f t="shared" si="32"/>
        <v>15433.219999999998</v>
      </c>
      <c r="AA154" s="79"/>
      <c r="AB154" s="79">
        <f t="shared" si="33"/>
        <v>-1543.2199999999975</v>
      </c>
      <c r="AC154" s="79">
        <f t="shared" si="34"/>
        <v>0</v>
      </c>
      <c r="AD154" s="79"/>
      <c r="AE154" s="79"/>
      <c r="AF154" s="79"/>
      <c r="AG154" s="79"/>
      <c r="AH154" s="79"/>
      <c r="AI154" s="79"/>
      <c r="AJ154" s="79"/>
      <c r="AK154" s="79"/>
      <c r="AL154" s="52">
        <f t="shared" si="35"/>
        <v>0</v>
      </c>
      <c r="AM154" s="52">
        <f t="shared" si="36"/>
        <v>0</v>
      </c>
      <c r="AN154" s="79" t="e">
        <f>SUMIFS(#REF!,#REF!,$D154,#REF!,$M154)</f>
        <v>#REF!</v>
      </c>
      <c r="AP154" s="350">
        <f>VLOOKUP(E154,Schools!$B$8:$F$143,5,FALSE)</f>
        <v>3025948</v>
      </c>
      <c r="AR154" s="350">
        <f t="shared" si="39"/>
        <v>0</v>
      </c>
      <c r="AS154"/>
      <c r="AT154"/>
      <c r="AU154"/>
      <c r="AV154"/>
      <c r="AW154"/>
      <c r="AX154"/>
      <c r="AY154"/>
      <c r="AZ154"/>
      <c r="BA154"/>
      <c r="BB154"/>
      <c r="BC154"/>
    </row>
    <row r="155" spans="1:55" x14ac:dyDescent="0.25">
      <c r="A155" t="str">
        <f t="shared" si="38"/>
        <v>TPG</v>
      </c>
      <c r="B155" s="217" t="s">
        <v>3620</v>
      </c>
      <c r="C155" s="218">
        <v>44027</v>
      </c>
      <c r="D155" s="217">
        <v>3025949</v>
      </c>
      <c r="E155" t="str">
        <f>VLOOKUP(D155,Schools!A:B,2,0)</f>
        <v>Menorah Foundation School</v>
      </c>
      <c r="F155" t="str">
        <f>VLOOKUP(D155,Schools!$A:$Z,3,0)</f>
        <v>M</v>
      </c>
      <c r="G155" s="219">
        <v>27353</v>
      </c>
      <c r="H155" s="217" t="s">
        <v>3621</v>
      </c>
      <c r="J155" t="str">
        <f t="shared" si="29"/>
        <v>11294/543965</v>
      </c>
      <c r="K155">
        <f>VLOOKUP(D155,Schools!$A:$Z,9,0)</f>
        <v>400110</v>
      </c>
      <c r="L155" s="217" t="s">
        <v>66</v>
      </c>
      <c r="M155" s="217" t="s">
        <v>461</v>
      </c>
      <c r="N155" s="217" t="str">
        <f t="shared" si="30"/>
        <v>TPECG</v>
      </c>
      <c r="O155" s="78" t="str">
        <f>VLOOKUP(D155,Schools!A:D,4,0)</f>
        <v>Primary</v>
      </c>
      <c r="P155" s="78">
        <f t="shared" si="31"/>
        <v>11294</v>
      </c>
      <c r="Q155" s="78">
        <f t="shared" si="37"/>
        <v>543965</v>
      </c>
      <c r="R155" s="79">
        <v>0</v>
      </c>
      <c r="S155" s="79">
        <v>0</v>
      </c>
      <c r="T155" s="79">
        <v>0</v>
      </c>
      <c r="U155" s="79">
        <v>9559.92</v>
      </c>
      <c r="V155" s="79">
        <v>4779.96</v>
      </c>
      <c r="W155" s="79">
        <v>5130.74</v>
      </c>
      <c r="X155" s="79">
        <v>5130.74</v>
      </c>
      <c r="Y155" s="79">
        <v>5130.74</v>
      </c>
      <c r="Z155" s="79">
        <f t="shared" si="32"/>
        <v>29732.1</v>
      </c>
      <c r="AA155" s="79"/>
      <c r="AB155" s="79">
        <f t="shared" si="33"/>
        <v>-2379.0999999999985</v>
      </c>
      <c r="AC155" s="79">
        <f t="shared" si="34"/>
        <v>0</v>
      </c>
      <c r="AD155" s="79"/>
      <c r="AE155" s="79"/>
      <c r="AF155" s="79"/>
      <c r="AG155" s="79"/>
      <c r="AH155" s="79"/>
      <c r="AI155" s="79"/>
      <c r="AJ155" s="79"/>
      <c r="AK155" s="79"/>
      <c r="AL155" s="52">
        <f t="shared" si="35"/>
        <v>0</v>
      </c>
      <c r="AM155" s="52">
        <f t="shared" si="36"/>
        <v>0</v>
      </c>
      <c r="AN155" s="79" t="e">
        <f>SUMIFS(#REF!,#REF!,$D155,#REF!,$M155)</f>
        <v>#REF!</v>
      </c>
      <c r="AP155" s="350">
        <f>VLOOKUP(E155,Schools!$B$8:$F$143,5,FALSE)</f>
        <v>3025949</v>
      </c>
      <c r="AR155" s="350">
        <f t="shared" si="39"/>
        <v>0</v>
      </c>
      <c r="AS155"/>
      <c r="AT155"/>
      <c r="AU155"/>
      <c r="AV155"/>
      <c r="AW155"/>
      <c r="AX155"/>
      <c r="AY155"/>
      <c r="AZ155"/>
      <c r="BA155"/>
      <c r="BB155"/>
      <c r="BC155"/>
    </row>
    <row r="156" spans="1:55" x14ac:dyDescent="0.25">
      <c r="A156" t="str">
        <f t="shared" si="38"/>
        <v>TPG</v>
      </c>
      <c r="B156" s="217" t="s">
        <v>3620</v>
      </c>
      <c r="C156" s="218">
        <v>44027</v>
      </c>
      <c r="D156" s="217">
        <v>3023513</v>
      </c>
      <c r="E156" t="str">
        <f>VLOOKUP(D156,Schools!A:B,2,0)</f>
        <v>Menorah Primary School</v>
      </c>
      <c r="F156" t="str">
        <f>VLOOKUP(D156,Schools!$A:$Z,3,0)</f>
        <v>M</v>
      </c>
      <c r="G156" s="219">
        <v>26196</v>
      </c>
      <c r="H156" s="217" t="s">
        <v>3621</v>
      </c>
      <c r="J156" t="str">
        <f t="shared" si="29"/>
        <v>11294/543965</v>
      </c>
      <c r="K156">
        <f>VLOOKUP(D156,Schools!$A:$Z,9,0)</f>
        <v>400007</v>
      </c>
      <c r="L156" s="217" t="s">
        <v>66</v>
      </c>
      <c r="M156" s="217" t="s">
        <v>461</v>
      </c>
      <c r="N156" s="217" t="str">
        <f t="shared" si="30"/>
        <v>TPECG</v>
      </c>
      <c r="O156" s="78" t="str">
        <f>VLOOKUP(D156,Schools!A:D,4,0)</f>
        <v>Primary</v>
      </c>
      <c r="P156" s="78">
        <f t="shared" si="31"/>
        <v>11294</v>
      </c>
      <c r="Q156" s="78">
        <f t="shared" si="37"/>
        <v>543965</v>
      </c>
      <c r="R156" s="79">
        <v>58517.94</v>
      </c>
      <c r="S156" s="79">
        <v>-58517.94</v>
      </c>
      <c r="T156" s="79">
        <v>5815.77</v>
      </c>
      <c r="U156" s="79">
        <v>0</v>
      </c>
      <c r="V156" s="79">
        <v>0</v>
      </c>
      <c r="W156" s="79">
        <v>-146.33000000000001</v>
      </c>
      <c r="X156" s="79">
        <v>-146.33000000000001</v>
      </c>
      <c r="Y156" s="79">
        <v>-146.33000000000001</v>
      </c>
      <c r="Z156" s="79">
        <f t="shared" si="32"/>
        <v>5376.7800000000007</v>
      </c>
      <c r="AA156" s="79"/>
      <c r="AB156" s="79">
        <f t="shared" si="33"/>
        <v>20819.22</v>
      </c>
      <c r="AC156" s="79">
        <f t="shared" si="34"/>
        <v>0</v>
      </c>
      <c r="AD156" s="79"/>
      <c r="AE156" s="79"/>
      <c r="AF156" s="79"/>
      <c r="AG156" s="79"/>
      <c r="AH156" s="79"/>
      <c r="AI156" s="79"/>
      <c r="AJ156" s="79"/>
      <c r="AK156" s="79"/>
      <c r="AL156" s="52">
        <f t="shared" si="35"/>
        <v>0</v>
      </c>
      <c r="AM156" s="52">
        <f t="shared" si="36"/>
        <v>0</v>
      </c>
      <c r="AN156" s="79" t="e">
        <f>SUMIFS(#REF!,#REF!,$D156,#REF!,$M156)</f>
        <v>#REF!</v>
      </c>
      <c r="AP156" s="350">
        <f>VLOOKUP(E156,Schools!$B$8:$F$143,5,FALSE)</f>
        <v>3023513</v>
      </c>
      <c r="AR156" s="350">
        <f t="shared" si="39"/>
        <v>0</v>
      </c>
      <c r="AS156"/>
      <c r="AT156"/>
      <c r="AU156"/>
      <c r="AV156"/>
      <c r="AW156"/>
      <c r="AX156"/>
      <c r="AY156"/>
      <c r="AZ156"/>
      <c r="BA156"/>
      <c r="BB156"/>
      <c r="BC156"/>
    </row>
    <row r="157" spans="1:55" x14ac:dyDescent="0.25">
      <c r="A157" t="str">
        <f t="shared" si="38"/>
        <v>TPG</v>
      </c>
      <c r="B157" s="217" t="s">
        <v>3620</v>
      </c>
      <c r="C157" s="218">
        <v>44027</v>
      </c>
      <c r="D157" s="217">
        <v>3023305</v>
      </c>
      <c r="E157" t="str">
        <f>VLOOKUP(D157,Schools!A:B,2,0)</f>
        <v>Monken Hadley C E Primary School</v>
      </c>
      <c r="F157" t="str">
        <f>VLOOKUP(D157,Schools!$A:$Z,3,0)</f>
        <v>M</v>
      </c>
      <c r="G157" s="219">
        <v>8651</v>
      </c>
      <c r="H157" s="217" t="s">
        <v>3621</v>
      </c>
      <c r="J157" t="str">
        <f t="shared" si="29"/>
        <v>11294/543965</v>
      </c>
      <c r="K157">
        <f>VLOOKUP(D157,Schools!$A:$Z,9,0)</f>
        <v>400086</v>
      </c>
      <c r="L157" s="217" t="s">
        <v>66</v>
      </c>
      <c r="M157" s="217" t="s">
        <v>461</v>
      </c>
      <c r="N157" s="217" t="str">
        <f t="shared" si="30"/>
        <v>TPECG</v>
      </c>
      <c r="O157" s="78" t="str">
        <f>VLOOKUP(D157,Schools!A:D,4,0)</f>
        <v>Primary</v>
      </c>
      <c r="P157" s="78">
        <f t="shared" si="31"/>
        <v>11294</v>
      </c>
      <c r="Q157" s="78">
        <f t="shared" si="37"/>
        <v>543965</v>
      </c>
      <c r="R157" s="79">
        <v>17523.599999999999</v>
      </c>
      <c r="S157" s="79">
        <v>-17523.599999999999</v>
      </c>
      <c r="T157" s="79">
        <v>3092.4</v>
      </c>
      <c r="U157" s="79">
        <v>0</v>
      </c>
      <c r="V157" s="79">
        <v>0</v>
      </c>
      <c r="W157" s="79">
        <v>14.64</v>
      </c>
      <c r="X157" s="79">
        <v>14.64</v>
      </c>
      <c r="Y157" s="79">
        <v>14.64</v>
      </c>
      <c r="Z157" s="79">
        <f t="shared" si="32"/>
        <v>3136.3199999999997</v>
      </c>
      <c r="AA157" s="79"/>
      <c r="AB157" s="79">
        <f t="shared" si="33"/>
        <v>5514.68</v>
      </c>
      <c r="AC157" s="79">
        <f t="shared" si="34"/>
        <v>0</v>
      </c>
      <c r="AD157" s="79"/>
      <c r="AE157" s="79"/>
      <c r="AF157" s="79"/>
      <c r="AG157" s="79"/>
      <c r="AH157" s="79"/>
      <c r="AI157" s="79"/>
      <c r="AJ157" s="79"/>
      <c r="AK157" s="79"/>
      <c r="AL157" s="52">
        <f t="shared" si="35"/>
        <v>0</v>
      </c>
      <c r="AM157" s="52">
        <f t="shared" si="36"/>
        <v>0</v>
      </c>
      <c r="AN157" s="79" t="e">
        <f>SUMIFS(#REF!,#REF!,$D157,#REF!,$M157)</f>
        <v>#REF!</v>
      </c>
      <c r="AP157" s="350">
        <f>VLOOKUP(E157,Schools!$B$8:$F$143,5,FALSE)</f>
        <v>3023305</v>
      </c>
      <c r="AR157" s="350">
        <f t="shared" si="39"/>
        <v>0</v>
      </c>
      <c r="AS157"/>
      <c r="AT157"/>
      <c r="AU157"/>
      <c r="AV157"/>
      <c r="AW157"/>
      <c r="AX157"/>
      <c r="AY157"/>
      <c r="AZ157"/>
      <c r="BA157"/>
      <c r="BB157"/>
      <c r="BC157"/>
    </row>
    <row r="158" spans="1:55" x14ac:dyDescent="0.25">
      <c r="A158" t="str">
        <f t="shared" si="38"/>
        <v>TPG</v>
      </c>
      <c r="B158" s="217" t="s">
        <v>3620</v>
      </c>
      <c r="C158" s="218">
        <v>44027</v>
      </c>
      <c r="D158" s="217">
        <v>3022042</v>
      </c>
      <c r="E158" t="str">
        <f>VLOOKUP(D158,Schools!A:B,2,0)</f>
        <v>Monkfrith School</v>
      </c>
      <c r="F158" t="str">
        <f>VLOOKUP(D158,Schools!$A:$Z,3,0)</f>
        <v>M</v>
      </c>
      <c r="G158" s="219">
        <v>23942</v>
      </c>
      <c r="H158" s="217" t="s">
        <v>3621</v>
      </c>
      <c r="J158" t="str">
        <f t="shared" si="29"/>
        <v>11294/543965</v>
      </c>
      <c r="K158">
        <f>VLOOKUP(D158,Schools!$A:$Z,9,0)</f>
        <v>400048</v>
      </c>
      <c r="L158" s="217" t="s">
        <v>66</v>
      </c>
      <c r="M158" s="217" t="s">
        <v>461</v>
      </c>
      <c r="N158" s="217" t="str">
        <f t="shared" si="30"/>
        <v>TPECG</v>
      </c>
      <c r="O158" s="78" t="str">
        <f>VLOOKUP(D158,Schools!A:D,4,0)</f>
        <v>Primary</v>
      </c>
      <c r="P158" s="78">
        <f t="shared" si="31"/>
        <v>11294</v>
      </c>
      <c r="Q158" s="78">
        <f t="shared" si="37"/>
        <v>543965</v>
      </c>
      <c r="R158" s="79">
        <v>0</v>
      </c>
      <c r="S158" s="79">
        <v>0</v>
      </c>
      <c r="T158" s="79">
        <v>0</v>
      </c>
      <c r="U158" s="79">
        <v>8120.4400000000005</v>
      </c>
      <c r="V158" s="79">
        <v>4060.2200000000003</v>
      </c>
      <c r="W158" s="79">
        <v>4528.01</v>
      </c>
      <c r="X158" s="79">
        <v>4528.01</v>
      </c>
      <c r="Y158" s="79">
        <v>4528.01</v>
      </c>
      <c r="Z158" s="79">
        <f t="shared" si="32"/>
        <v>25764.690000000002</v>
      </c>
      <c r="AA158" s="79"/>
      <c r="AB158" s="79">
        <f t="shared" si="33"/>
        <v>-1822.6900000000023</v>
      </c>
      <c r="AC158" s="79">
        <f t="shared" si="34"/>
        <v>0</v>
      </c>
      <c r="AD158" s="79"/>
      <c r="AE158" s="79"/>
      <c r="AF158" s="79"/>
      <c r="AG158" s="79"/>
      <c r="AH158" s="79"/>
      <c r="AI158" s="79"/>
      <c r="AJ158" s="79"/>
      <c r="AK158" s="79"/>
      <c r="AL158" s="52">
        <f t="shared" si="35"/>
        <v>0</v>
      </c>
      <c r="AM158" s="52">
        <f t="shared" si="36"/>
        <v>0</v>
      </c>
      <c r="AN158" s="79" t="e">
        <f>SUMIFS(#REF!,#REF!,$D158,#REF!,$M158)</f>
        <v>#REF!</v>
      </c>
      <c r="AP158" s="350">
        <f>VLOOKUP(E158,Schools!$B$8:$F$143,5,FALSE)</f>
        <v>3022042</v>
      </c>
      <c r="AR158" s="350">
        <f t="shared" si="39"/>
        <v>0</v>
      </c>
      <c r="AS158"/>
      <c r="AT158"/>
      <c r="AU158"/>
      <c r="AV158"/>
      <c r="AW158"/>
      <c r="AX158"/>
      <c r="AY158"/>
      <c r="AZ158"/>
      <c r="BA158"/>
      <c r="BB158"/>
      <c r="BC158"/>
    </row>
    <row r="159" spans="1:55" x14ac:dyDescent="0.25">
      <c r="A159" t="str">
        <f t="shared" si="38"/>
        <v>TPG</v>
      </c>
      <c r="B159" s="217" t="s">
        <v>3620</v>
      </c>
      <c r="C159" s="218">
        <v>44027</v>
      </c>
      <c r="D159" s="217">
        <v>3022044</v>
      </c>
      <c r="E159" t="str">
        <f>VLOOKUP(D159,Schools!A:B,2,0)</f>
        <v>Moss Hall Infant School</v>
      </c>
      <c r="F159" t="str">
        <f>VLOOKUP(D159,Schools!$A:$Z,3,0)</f>
        <v>M</v>
      </c>
      <c r="G159" s="219">
        <v>21322</v>
      </c>
      <c r="H159" s="217" t="s">
        <v>3621</v>
      </c>
      <c r="J159" t="str">
        <f t="shared" si="29"/>
        <v>11294/543965</v>
      </c>
      <c r="K159">
        <f>VLOOKUP(D159,Schools!$A:$Z,9,0)</f>
        <v>400087</v>
      </c>
      <c r="L159" s="217" t="s">
        <v>66</v>
      </c>
      <c r="M159" s="217" t="s">
        <v>461</v>
      </c>
      <c r="N159" s="217" t="str">
        <f t="shared" si="30"/>
        <v>TPECG</v>
      </c>
      <c r="O159" s="78" t="str">
        <f>VLOOKUP(D159,Schools!A:D,4,0)</f>
        <v>Primary</v>
      </c>
      <c r="P159" s="78">
        <f t="shared" si="31"/>
        <v>11294</v>
      </c>
      <c r="Q159" s="78">
        <f t="shared" si="37"/>
        <v>543965</v>
      </c>
      <c r="R159" s="79">
        <v>44368.55</v>
      </c>
      <c r="S159" s="79">
        <v>-44368.55</v>
      </c>
      <c r="T159" s="79">
        <v>7829.74</v>
      </c>
      <c r="U159" s="79">
        <v>0</v>
      </c>
      <c r="V159" s="79">
        <v>0</v>
      </c>
      <c r="W159" s="79">
        <v>-102.55</v>
      </c>
      <c r="X159" s="79">
        <v>-102.55</v>
      </c>
      <c r="Y159" s="79">
        <v>-102.55</v>
      </c>
      <c r="Z159" s="79">
        <f t="shared" si="32"/>
        <v>7522.0899999999992</v>
      </c>
      <c r="AA159" s="79"/>
      <c r="AB159" s="79">
        <f t="shared" si="33"/>
        <v>13799.91</v>
      </c>
      <c r="AC159" s="79">
        <f t="shared" si="34"/>
        <v>0</v>
      </c>
      <c r="AD159" s="79"/>
      <c r="AE159" s="79"/>
      <c r="AF159" s="79"/>
      <c r="AG159" s="79"/>
      <c r="AH159" s="79"/>
      <c r="AI159" s="79"/>
      <c r="AJ159" s="79"/>
      <c r="AK159" s="79"/>
      <c r="AL159" s="52">
        <f t="shared" si="35"/>
        <v>0</v>
      </c>
      <c r="AM159" s="52">
        <f t="shared" si="36"/>
        <v>0</v>
      </c>
      <c r="AN159" s="79" t="e">
        <f>SUMIFS(#REF!,#REF!,$D159,#REF!,$M159)</f>
        <v>#REF!</v>
      </c>
      <c r="AP159" s="350">
        <f>VLOOKUP(E159,Schools!$B$8:$F$143,5,FALSE)</f>
        <v>3022044</v>
      </c>
      <c r="AR159" s="350">
        <f t="shared" si="39"/>
        <v>0</v>
      </c>
      <c r="AS159"/>
      <c r="AT159"/>
      <c r="AU159"/>
      <c r="AV159"/>
      <c r="AW159"/>
      <c r="AX159"/>
      <c r="AY159"/>
      <c r="AZ159"/>
      <c r="BA159"/>
      <c r="BB159"/>
      <c r="BC159"/>
    </row>
    <row r="160" spans="1:55" x14ac:dyDescent="0.25">
      <c r="A160" t="str">
        <f t="shared" si="38"/>
        <v>TPG</v>
      </c>
      <c r="B160" s="217" t="s">
        <v>3620</v>
      </c>
      <c r="C160" s="218">
        <v>44027</v>
      </c>
      <c r="D160" s="217">
        <v>3022043</v>
      </c>
      <c r="E160" t="str">
        <f>VLOOKUP(D160,Schools!A:B,2,0)</f>
        <v>Moss Hall Junior School</v>
      </c>
      <c r="F160" t="str">
        <f>VLOOKUP(D160,Schools!$A:$Z,3,0)</f>
        <v>M</v>
      </c>
      <c r="G160" s="219">
        <v>28084</v>
      </c>
      <c r="H160" s="217" t="s">
        <v>3621</v>
      </c>
      <c r="J160" t="str">
        <f t="shared" si="29"/>
        <v>11294/543965</v>
      </c>
      <c r="K160">
        <f>VLOOKUP(D160,Schools!$A:$Z,9,0)</f>
        <v>400088</v>
      </c>
      <c r="L160" s="217" t="s">
        <v>66</v>
      </c>
      <c r="M160" s="217" t="s">
        <v>461</v>
      </c>
      <c r="N160" s="217" t="str">
        <f t="shared" si="30"/>
        <v>TPECG</v>
      </c>
      <c r="O160" s="78" t="str">
        <f>VLOOKUP(D160,Schools!A:D,4,0)</f>
        <v>Primary</v>
      </c>
      <c r="P160" s="78">
        <f t="shared" si="31"/>
        <v>11294</v>
      </c>
      <c r="Q160" s="78">
        <f t="shared" si="37"/>
        <v>543965</v>
      </c>
      <c r="R160" s="79">
        <v>58287.17</v>
      </c>
      <c r="S160" s="79">
        <v>-58287.17</v>
      </c>
      <c r="T160" s="79">
        <v>10285.969999999999</v>
      </c>
      <c r="U160" s="79">
        <v>0</v>
      </c>
      <c r="V160" s="79">
        <v>0</v>
      </c>
      <c r="W160" s="79">
        <v>-117.15</v>
      </c>
      <c r="X160" s="79">
        <v>-117.15</v>
      </c>
      <c r="Y160" s="79">
        <v>-117.15</v>
      </c>
      <c r="Z160" s="79">
        <f t="shared" si="32"/>
        <v>9934.52</v>
      </c>
      <c r="AA160" s="79"/>
      <c r="AB160" s="79">
        <f t="shared" si="33"/>
        <v>18149.48</v>
      </c>
      <c r="AC160" s="79">
        <f t="shared" si="34"/>
        <v>0</v>
      </c>
      <c r="AD160" s="79"/>
      <c r="AE160" s="79"/>
      <c r="AF160" s="79"/>
      <c r="AG160" s="79"/>
      <c r="AH160" s="79"/>
      <c r="AI160" s="79"/>
      <c r="AJ160" s="79"/>
      <c r="AK160" s="79"/>
      <c r="AL160" s="52">
        <f t="shared" si="35"/>
        <v>0</v>
      </c>
      <c r="AM160" s="52">
        <f t="shared" si="36"/>
        <v>0</v>
      </c>
      <c r="AN160" s="79" t="e">
        <f>SUMIFS(#REF!,#REF!,$D160,#REF!,$M160)</f>
        <v>#REF!</v>
      </c>
      <c r="AP160" s="350">
        <f>VLOOKUP(E160,Schools!$B$8:$F$143,5,FALSE)</f>
        <v>3022043</v>
      </c>
      <c r="AR160" s="350">
        <f t="shared" si="39"/>
        <v>0</v>
      </c>
      <c r="AS160"/>
      <c r="AT160"/>
      <c r="AU160"/>
      <c r="AV160"/>
      <c r="AW160"/>
      <c r="AX160"/>
      <c r="AY160"/>
      <c r="AZ160"/>
      <c r="BA160"/>
      <c r="BB160"/>
      <c r="BC160"/>
    </row>
    <row r="161" spans="1:55" x14ac:dyDescent="0.25">
      <c r="A161" t="str">
        <f t="shared" si="38"/>
        <v>TPG</v>
      </c>
      <c r="B161" s="217" t="s">
        <v>3620</v>
      </c>
      <c r="C161" s="218">
        <v>44027</v>
      </c>
      <c r="D161" s="217">
        <v>3022053</v>
      </c>
      <c r="E161" t="str">
        <f>VLOOKUP(D161,Schools!A:B,2,0)</f>
        <v>Noam Primary School</v>
      </c>
      <c r="F161" t="str">
        <f>VLOOKUP(D161,Schools!$A:$Z,3,0)</f>
        <v>M</v>
      </c>
      <c r="G161" s="219">
        <v>12306</v>
      </c>
      <c r="H161" s="217" t="s">
        <v>3621</v>
      </c>
      <c r="J161" t="str">
        <f t="shared" si="29"/>
        <v>11294/543965</v>
      </c>
      <c r="K161">
        <f>VLOOKUP(D161,Schools!$A:$Z,9,0)</f>
        <v>158733</v>
      </c>
      <c r="L161" s="217" t="s">
        <v>66</v>
      </c>
      <c r="M161" s="217" t="s">
        <v>461</v>
      </c>
      <c r="N161" s="217" t="str">
        <f t="shared" si="30"/>
        <v>TPECG</v>
      </c>
      <c r="O161" s="78" t="str">
        <f>VLOOKUP(D161,Schools!A:D,4,0)</f>
        <v>Primary</v>
      </c>
      <c r="P161" s="78">
        <f t="shared" si="31"/>
        <v>11294</v>
      </c>
      <c r="Q161" s="78">
        <f t="shared" si="37"/>
        <v>543965</v>
      </c>
      <c r="R161" s="79">
        <v>0</v>
      </c>
      <c r="S161" s="79">
        <v>0</v>
      </c>
      <c r="T161" s="79">
        <v>0</v>
      </c>
      <c r="U161" s="79">
        <v>4182.33</v>
      </c>
      <c r="V161" s="79">
        <v>2091.17</v>
      </c>
      <c r="W161" s="79">
        <v>2326.1</v>
      </c>
      <c r="X161" s="79">
        <v>2326.1</v>
      </c>
      <c r="Y161" s="79">
        <v>2326.1</v>
      </c>
      <c r="Z161" s="79">
        <f t="shared" si="32"/>
        <v>13251.800000000001</v>
      </c>
      <c r="AA161" s="79"/>
      <c r="AB161" s="79">
        <f t="shared" si="33"/>
        <v>-945.80000000000109</v>
      </c>
      <c r="AC161" s="79">
        <f t="shared" si="34"/>
        <v>0</v>
      </c>
      <c r="AD161" s="79"/>
      <c r="AE161" s="79"/>
      <c r="AF161" s="79"/>
      <c r="AG161" s="79"/>
      <c r="AH161" s="79"/>
      <c r="AI161" s="79"/>
      <c r="AJ161" s="79"/>
      <c r="AK161" s="79"/>
      <c r="AL161" s="52">
        <f t="shared" si="35"/>
        <v>0</v>
      </c>
      <c r="AM161" s="52">
        <f t="shared" si="36"/>
        <v>0</v>
      </c>
      <c r="AN161" s="79" t="e">
        <f>SUMIFS(#REF!,#REF!,$D161,#REF!,$M161)</f>
        <v>#REF!</v>
      </c>
      <c r="AP161" s="350">
        <f>VLOOKUP(E161,Schools!$B$8:$F$143,5,FALSE)</f>
        <v>3022053</v>
      </c>
      <c r="AR161" s="350">
        <f t="shared" si="39"/>
        <v>0</v>
      </c>
      <c r="AS161"/>
      <c r="AT161"/>
      <c r="AU161"/>
      <c r="AV161"/>
      <c r="AW161"/>
      <c r="AX161"/>
      <c r="AY161"/>
      <c r="AZ161"/>
      <c r="BA161"/>
      <c r="BB161"/>
      <c r="BC161"/>
    </row>
    <row r="162" spans="1:55" x14ac:dyDescent="0.25">
      <c r="A162" t="str">
        <f t="shared" si="38"/>
        <v>TPG</v>
      </c>
      <c r="B162" s="217" t="s">
        <v>3620</v>
      </c>
      <c r="C162" s="218">
        <v>44027</v>
      </c>
      <c r="D162" s="217">
        <v>3022045</v>
      </c>
      <c r="E162" t="str">
        <f>VLOOKUP(D162,Schools!A:B,2,0)</f>
        <v>Northside School</v>
      </c>
      <c r="F162" t="str">
        <f>VLOOKUP(D162,Schools!$A:$Z,3,0)</f>
        <v>M</v>
      </c>
      <c r="G162" s="219">
        <v>17058</v>
      </c>
      <c r="H162" s="217" t="s">
        <v>3621</v>
      </c>
      <c r="J162" t="str">
        <f t="shared" si="29"/>
        <v>11294/543965</v>
      </c>
      <c r="K162">
        <f>VLOOKUP(D162,Schools!$A:$Z,9,0)</f>
        <v>400089</v>
      </c>
      <c r="L162" s="217" t="s">
        <v>66</v>
      </c>
      <c r="M162" s="217" t="s">
        <v>461</v>
      </c>
      <c r="N162" s="217" t="str">
        <f t="shared" si="30"/>
        <v>TPECG</v>
      </c>
      <c r="O162" s="78" t="str">
        <f>VLOOKUP(D162,Schools!A:D,4,0)</f>
        <v>Primary</v>
      </c>
      <c r="P162" s="78">
        <f t="shared" si="31"/>
        <v>11294</v>
      </c>
      <c r="Q162" s="78">
        <f t="shared" si="37"/>
        <v>543965</v>
      </c>
      <c r="R162" s="79">
        <v>35171.050000000003</v>
      </c>
      <c r="S162" s="79">
        <v>-35171.050000000003</v>
      </c>
      <c r="T162" s="79">
        <v>6206.66</v>
      </c>
      <c r="U162" s="79">
        <v>0</v>
      </c>
      <c r="V162" s="79">
        <v>0</v>
      </c>
      <c r="W162" s="79">
        <v>-43.85</v>
      </c>
      <c r="X162" s="79">
        <v>-43.85</v>
      </c>
      <c r="Y162" s="79">
        <v>-43.85</v>
      </c>
      <c r="Z162" s="79">
        <f t="shared" si="32"/>
        <v>6075.1099999999988</v>
      </c>
      <c r="AA162" s="79"/>
      <c r="AB162" s="79">
        <f t="shared" si="33"/>
        <v>10982.890000000001</v>
      </c>
      <c r="AC162" s="79">
        <f t="shared" si="34"/>
        <v>0</v>
      </c>
      <c r="AD162" s="79"/>
      <c r="AE162" s="79"/>
      <c r="AF162" s="79"/>
      <c r="AG162" s="79"/>
      <c r="AH162" s="79"/>
      <c r="AI162" s="79"/>
      <c r="AJ162" s="79"/>
      <c r="AK162" s="79"/>
      <c r="AL162" s="52">
        <f t="shared" si="35"/>
        <v>0</v>
      </c>
      <c r="AM162" s="52">
        <f t="shared" si="36"/>
        <v>0</v>
      </c>
      <c r="AN162" s="79" t="e">
        <f>SUMIFS(#REF!,#REF!,$D162,#REF!,$M162)</f>
        <v>#REF!</v>
      </c>
      <c r="AP162" s="350">
        <f>VLOOKUP(E162,Schools!$B$8:$F$143,5,FALSE)</f>
        <v>3022045</v>
      </c>
      <c r="AR162" s="350">
        <f t="shared" si="39"/>
        <v>0</v>
      </c>
      <c r="AS162"/>
      <c r="AT162"/>
      <c r="AU162"/>
      <c r="AV162"/>
      <c r="AW162"/>
      <c r="AX162"/>
      <c r="AY162"/>
      <c r="AZ162"/>
      <c r="BA162"/>
      <c r="BB162"/>
      <c r="BC162"/>
    </row>
    <row r="163" spans="1:55" x14ac:dyDescent="0.25">
      <c r="A163" t="str">
        <f t="shared" si="38"/>
        <v>TPG</v>
      </c>
      <c r="B163" s="217" t="s">
        <v>3620</v>
      </c>
      <c r="C163" s="218">
        <v>44027</v>
      </c>
      <c r="D163" s="217">
        <v>3022077</v>
      </c>
      <c r="E163" t="str">
        <f>VLOOKUP(D163,Schools!A:B,2,0)</f>
        <v>Orion Primary School</v>
      </c>
      <c r="F163" t="str">
        <f>VLOOKUP(D163,Schools!$A:$Z,3,0)</f>
        <v>M</v>
      </c>
      <c r="G163" s="219">
        <v>62017</v>
      </c>
      <c r="H163" s="217" t="s">
        <v>3621</v>
      </c>
      <c r="J163" t="str">
        <f t="shared" si="29"/>
        <v>11294/543965</v>
      </c>
      <c r="K163">
        <f>VLOOKUP(D163,Schools!$A:$Z,9,0)</f>
        <v>400113</v>
      </c>
      <c r="L163" s="217" t="s">
        <v>66</v>
      </c>
      <c r="M163" s="217" t="s">
        <v>461</v>
      </c>
      <c r="N163" s="217" t="str">
        <f t="shared" si="30"/>
        <v>TPECG</v>
      </c>
      <c r="O163" s="78" t="str">
        <f>VLOOKUP(D163,Schools!A:D,4,0)</f>
        <v>Primary</v>
      </c>
      <c r="P163" s="78">
        <f t="shared" si="31"/>
        <v>11294</v>
      </c>
      <c r="Q163" s="78">
        <f t="shared" si="37"/>
        <v>543965</v>
      </c>
      <c r="R163" s="79">
        <v>123285.95000000001</v>
      </c>
      <c r="S163" s="79">
        <v>-123285.95000000001</v>
      </c>
      <c r="T163" s="79">
        <v>21756.34</v>
      </c>
      <c r="U163" s="79">
        <v>0</v>
      </c>
      <c r="V163" s="79">
        <v>0</v>
      </c>
      <c r="W163" s="79">
        <v>379.85</v>
      </c>
      <c r="X163" s="79">
        <v>379.85</v>
      </c>
      <c r="Y163" s="79">
        <v>379.85</v>
      </c>
      <c r="Z163" s="79">
        <f t="shared" si="32"/>
        <v>22895.889999999996</v>
      </c>
      <c r="AA163" s="79"/>
      <c r="AB163" s="79">
        <f t="shared" si="33"/>
        <v>39121.11</v>
      </c>
      <c r="AC163" s="79">
        <f t="shared" si="34"/>
        <v>0</v>
      </c>
      <c r="AD163" s="79"/>
      <c r="AE163" s="79"/>
      <c r="AF163" s="79"/>
      <c r="AG163" s="79"/>
      <c r="AH163" s="79"/>
      <c r="AI163" s="79"/>
      <c r="AJ163" s="79"/>
      <c r="AK163" s="79"/>
      <c r="AL163" s="52">
        <f t="shared" si="35"/>
        <v>0</v>
      </c>
      <c r="AM163" s="52">
        <f t="shared" si="36"/>
        <v>0</v>
      </c>
      <c r="AN163" s="79" t="e">
        <f>SUMIFS(#REF!,#REF!,$D163,#REF!,$M163)</f>
        <v>#REF!</v>
      </c>
      <c r="AP163" s="350">
        <f>VLOOKUP(E163,Schools!$B$8:$F$143,5,FALSE)</f>
        <v>3022077</v>
      </c>
      <c r="AR163" s="350">
        <f t="shared" si="39"/>
        <v>0</v>
      </c>
      <c r="AS163"/>
      <c r="AT163"/>
      <c r="AU163"/>
      <c r="AV163"/>
      <c r="AW163"/>
      <c r="AX163"/>
      <c r="AY163"/>
      <c r="AZ163"/>
      <c r="BA163"/>
      <c r="BB163"/>
      <c r="BC163"/>
    </row>
    <row r="164" spans="1:55" x14ac:dyDescent="0.25">
      <c r="A164" t="str">
        <f t="shared" si="38"/>
        <v>TPG</v>
      </c>
      <c r="B164" s="217" t="s">
        <v>3620</v>
      </c>
      <c r="C164" s="218">
        <v>44027</v>
      </c>
      <c r="D164" s="217">
        <v>3025201</v>
      </c>
      <c r="E164" t="str">
        <f>VLOOKUP(D164,Schools!A:B,2,0)</f>
        <v>Osidge Primary School</v>
      </c>
      <c r="F164" t="str">
        <f>VLOOKUP(D164,Schools!$A:$Z,3,0)</f>
        <v>M</v>
      </c>
      <c r="G164" s="219">
        <v>23637</v>
      </c>
      <c r="H164" s="217" t="s">
        <v>3621</v>
      </c>
      <c r="J164" t="str">
        <f t="shared" si="29"/>
        <v>11294/543965</v>
      </c>
      <c r="K164">
        <f>VLOOKUP(D164,Schools!$A:$Z,9,0)</f>
        <v>400021</v>
      </c>
      <c r="L164" s="217" t="s">
        <v>66</v>
      </c>
      <c r="M164" s="217" t="s">
        <v>461</v>
      </c>
      <c r="N164" s="217" t="str">
        <f t="shared" si="30"/>
        <v>TPECG</v>
      </c>
      <c r="O164" s="78" t="str">
        <f>VLOOKUP(D164,Schools!A:D,4,0)</f>
        <v>Primary</v>
      </c>
      <c r="P164" s="78">
        <f t="shared" si="31"/>
        <v>11294</v>
      </c>
      <c r="Q164" s="78">
        <f t="shared" si="37"/>
        <v>543965</v>
      </c>
      <c r="R164" s="79">
        <v>0</v>
      </c>
      <c r="S164" s="79">
        <v>0</v>
      </c>
      <c r="T164" s="79">
        <v>0</v>
      </c>
      <c r="U164" s="79">
        <v>8502.86</v>
      </c>
      <c r="V164" s="79">
        <v>4251.43</v>
      </c>
      <c r="W164" s="79">
        <v>4397.4500000000007</v>
      </c>
      <c r="X164" s="79">
        <v>4397.4500000000007</v>
      </c>
      <c r="Y164" s="79">
        <v>4397.4500000000007</v>
      </c>
      <c r="Z164" s="79">
        <f t="shared" si="32"/>
        <v>25946.640000000003</v>
      </c>
      <c r="AA164" s="79"/>
      <c r="AB164" s="79">
        <f t="shared" si="33"/>
        <v>-2309.6400000000031</v>
      </c>
      <c r="AC164" s="79">
        <f t="shared" si="34"/>
        <v>0</v>
      </c>
      <c r="AD164" s="79"/>
      <c r="AE164" s="79"/>
      <c r="AF164" s="79"/>
      <c r="AG164" s="79"/>
      <c r="AH164" s="79"/>
      <c r="AI164" s="79"/>
      <c r="AJ164" s="79"/>
      <c r="AK164" s="79"/>
      <c r="AL164" s="52">
        <f t="shared" si="35"/>
        <v>0</v>
      </c>
      <c r="AM164" s="52">
        <f t="shared" si="36"/>
        <v>0</v>
      </c>
      <c r="AN164" s="79" t="e">
        <f>SUMIFS(#REF!,#REF!,$D164,#REF!,$M164)</f>
        <v>#REF!</v>
      </c>
      <c r="AP164" s="350">
        <f>VLOOKUP(E164,Schools!$B$8:$F$143,5,FALSE)</f>
        <v>3025201</v>
      </c>
      <c r="AR164" s="350">
        <f t="shared" si="39"/>
        <v>0</v>
      </c>
      <c r="AS164"/>
      <c r="AT164"/>
      <c r="AU164"/>
      <c r="AV164"/>
      <c r="AW164"/>
      <c r="AX164"/>
      <c r="AY164"/>
      <c r="AZ164"/>
      <c r="BA164"/>
      <c r="BB164"/>
      <c r="BC164"/>
    </row>
    <row r="165" spans="1:55" x14ac:dyDescent="0.25">
      <c r="A165" t="str">
        <f t="shared" si="38"/>
        <v>TPG</v>
      </c>
      <c r="B165" s="217" t="s">
        <v>3620</v>
      </c>
      <c r="C165" s="218">
        <v>44027</v>
      </c>
      <c r="D165" s="217">
        <v>3023501</v>
      </c>
      <c r="E165" t="str">
        <f>VLOOKUP(D165,Schools!A:B,2,0)</f>
        <v>Our Lady of Lourdes School</v>
      </c>
      <c r="F165" t="str">
        <f>VLOOKUP(D165,Schools!$A:$Z,3,0)</f>
        <v>M</v>
      </c>
      <c r="G165" s="219">
        <v>14316</v>
      </c>
      <c r="H165" s="217" t="s">
        <v>3621</v>
      </c>
      <c r="J165" t="str">
        <f t="shared" si="29"/>
        <v>11294/543965</v>
      </c>
      <c r="K165">
        <f>VLOOKUP(D165,Schools!$A:$Z,9,0)</f>
        <v>400003</v>
      </c>
      <c r="L165" s="217" t="s">
        <v>66</v>
      </c>
      <c r="M165" s="217" t="s">
        <v>461</v>
      </c>
      <c r="N165" s="217" t="str">
        <f t="shared" si="30"/>
        <v>TPECG</v>
      </c>
      <c r="O165" s="78" t="str">
        <f>VLOOKUP(D165,Schools!A:D,4,0)</f>
        <v>Primary</v>
      </c>
      <c r="P165" s="78">
        <f t="shared" si="31"/>
        <v>11294</v>
      </c>
      <c r="Q165" s="78">
        <f t="shared" si="37"/>
        <v>543965</v>
      </c>
      <c r="R165" s="79">
        <v>29702.400000000001</v>
      </c>
      <c r="S165" s="79">
        <v>-29702.400000000001</v>
      </c>
      <c r="T165" s="79">
        <v>5241.6000000000004</v>
      </c>
      <c r="U165" s="79">
        <v>0</v>
      </c>
      <c r="V165" s="79">
        <v>0</v>
      </c>
      <c r="W165" s="79">
        <v>-58.56</v>
      </c>
      <c r="X165" s="79">
        <v>-58.56</v>
      </c>
      <c r="Y165" s="79">
        <v>-58.56</v>
      </c>
      <c r="Z165" s="79">
        <f t="shared" si="32"/>
        <v>5065.9199999999992</v>
      </c>
      <c r="AA165" s="79"/>
      <c r="AB165" s="79">
        <f t="shared" si="33"/>
        <v>9250.0800000000017</v>
      </c>
      <c r="AC165" s="79">
        <f t="shared" si="34"/>
        <v>0</v>
      </c>
      <c r="AD165" s="79"/>
      <c r="AE165" s="79"/>
      <c r="AF165" s="79"/>
      <c r="AG165" s="79"/>
      <c r="AH165" s="79"/>
      <c r="AI165" s="79"/>
      <c r="AJ165" s="79"/>
      <c r="AK165" s="79"/>
      <c r="AL165" s="52">
        <f t="shared" si="35"/>
        <v>0</v>
      </c>
      <c r="AM165" s="52">
        <f t="shared" si="36"/>
        <v>0</v>
      </c>
      <c r="AN165" s="79" t="e">
        <f>SUMIFS(#REF!,#REF!,$D165,#REF!,$M165)</f>
        <v>#REF!</v>
      </c>
      <c r="AP165" s="350">
        <f>VLOOKUP(E165,Schools!$B$8:$F$143,5,FALSE)</f>
        <v>3023501</v>
      </c>
      <c r="AR165" s="350">
        <f t="shared" si="39"/>
        <v>0</v>
      </c>
      <c r="AS165"/>
      <c r="AT165"/>
      <c r="AU165"/>
      <c r="AV165"/>
      <c r="AW165"/>
      <c r="AX165"/>
      <c r="AY165"/>
      <c r="AZ165"/>
      <c r="BA165"/>
      <c r="BB165"/>
      <c r="BC165"/>
    </row>
    <row r="166" spans="1:55" x14ac:dyDescent="0.25">
      <c r="A166" t="str">
        <f t="shared" si="38"/>
        <v>TPG</v>
      </c>
      <c r="B166" s="217" t="s">
        <v>3620</v>
      </c>
      <c r="C166" s="218">
        <v>44027</v>
      </c>
      <c r="D166" s="217">
        <v>3022078</v>
      </c>
      <c r="E166" t="str">
        <f>VLOOKUP(D166,Schools!A:B,2,0)</f>
        <v>Pardes House School</v>
      </c>
      <c r="F166" t="str">
        <f>VLOOKUP(D166,Schools!$A:$Z,3,0)</f>
        <v>M</v>
      </c>
      <c r="G166" s="219">
        <v>20956</v>
      </c>
      <c r="H166" s="217" t="s">
        <v>3621</v>
      </c>
      <c r="J166" t="str">
        <f t="shared" si="29"/>
        <v>11294/543965</v>
      </c>
      <c r="K166">
        <f>VLOOKUP(D166,Schools!$A:$Z,9,0)</f>
        <v>400014</v>
      </c>
      <c r="L166" s="217" t="s">
        <v>66</v>
      </c>
      <c r="M166" s="217" t="s">
        <v>461</v>
      </c>
      <c r="N166" s="217" t="str">
        <f t="shared" si="30"/>
        <v>TPECG</v>
      </c>
      <c r="O166" s="78" t="str">
        <f>VLOOKUP(D166,Schools!A:D,4,0)</f>
        <v>Primary</v>
      </c>
      <c r="P166" s="78">
        <f t="shared" si="31"/>
        <v>11294</v>
      </c>
      <c r="Q166" s="78">
        <f t="shared" si="37"/>
        <v>543965</v>
      </c>
      <c r="R166" s="79">
        <v>40993.520000000004</v>
      </c>
      <c r="S166" s="79">
        <v>-40993.520000000004</v>
      </c>
      <c r="T166" s="79">
        <v>6817.91</v>
      </c>
      <c r="U166" s="79">
        <v>0</v>
      </c>
      <c r="V166" s="79">
        <v>0</v>
      </c>
      <c r="W166" s="79">
        <v>248.3</v>
      </c>
      <c r="X166" s="79">
        <v>248.3</v>
      </c>
      <c r="Y166" s="79">
        <v>248.3</v>
      </c>
      <c r="Z166" s="79">
        <f t="shared" si="32"/>
        <v>7562.81</v>
      </c>
      <c r="AA166" s="79"/>
      <c r="AB166" s="79">
        <f t="shared" si="33"/>
        <v>13393.189999999999</v>
      </c>
      <c r="AC166" s="79">
        <f t="shared" si="34"/>
        <v>0</v>
      </c>
      <c r="AD166" s="79"/>
      <c r="AE166" s="79"/>
      <c r="AF166" s="79"/>
      <c r="AG166" s="79"/>
      <c r="AH166" s="79"/>
      <c r="AI166" s="79"/>
      <c r="AJ166" s="79"/>
      <c r="AK166" s="79"/>
      <c r="AL166" s="52">
        <f t="shared" si="35"/>
        <v>0</v>
      </c>
      <c r="AM166" s="52">
        <f t="shared" si="36"/>
        <v>0</v>
      </c>
      <c r="AN166" s="79" t="e">
        <f>SUMIFS(#REF!,#REF!,$D166,#REF!,$M166)</f>
        <v>#REF!</v>
      </c>
      <c r="AP166" s="350">
        <f>VLOOKUP(E166,Schools!$B$8:$F$143,5,FALSE)</f>
        <v>3022078</v>
      </c>
      <c r="AR166" s="350">
        <f t="shared" si="39"/>
        <v>0</v>
      </c>
      <c r="AS166"/>
      <c r="AT166"/>
      <c r="AU166"/>
      <c r="AV166"/>
      <c r="AW166"/>
      <c r="AX166"/>
      <c r="AY166"/>
      <c r="AZ166"/>
      <c r="BA166"/>
      <c r="BB166"/>
      <c r="BC166"/>
    </row>
    <row r="167" spans="1:55" x14ac:dyDescent="0.25">
      <c r="A167" t="str">
        <f t="shared" si="38"/>
        <v>TPG</v>
      </c>
      <c r="B167" s="217" t="s">
        <v>3620</v>
      </c>
      <c r="C167" s="218">
        <v>44027</v>
      </c>
      <c r="D167" s="217">
        <v>3022071</v>
      </c>
      <c r="E167" t="str">
        <f>VLOOKUP(D167,Schools!A:B,2,0)</f>
        <v>Queenswell Infant and Nursery School</v>
      </c>
      <c r="F167" t="str">
        <f>VLOOKUP(D167,Schools!$A:$Z,3,0)</f>
        <v>M</v>
      </c>
      <c r="G167" s="219">
        <v>13890</v>
      </c>
      <c r="H167" s="217" t="s">
        <v>3621</v>
      </c>
      <c r="J167" t="str">
        <f t="shared" ref="J167:J202" si="40">P167&amp;"/"&amp;Q167</f>
        <v>11294/543965</v>
      </c>
      <c r="K167">
        <f>VLOOKUP(D167,Schools!$A:$Z,9,0)</f>
        <v>400010</v>
      </c>
      <c r="L167" s="217" t="s">
        <v>66</v>
      </c>
      <c r="M167" s="217" t="s">
        <v>461</v>
      </c>
      <c r="N167" s="217" t="str">
        <f t="shared" ref="N167:N202" si="41">M167</f>
        <v>TPECG</v>
      </c>
      <c r="O167" s="78" t="str">
        <f>VLOOKUP(D167,Schools!A:D,4,0)</f>
        <v>Primary</v>
      </c>
      <c r="P167" s="78">
        <f t="shared" ref="P167:P200" si="42">IF(OR(O167="Special", O167="PRU"),11294,IF(F167="M", 11294,"None"))</f>
        <v>11294</v>
      </c>
      <c r="Q167" s="78">
        <f t="shared" si="37"/>
        <v>543965</v>
      </c>
      <c r="R167" s="79">
        <v>32934.35</v>
      </c>
      <c r="S167" s="79">
        <v>-32934.35</v>
      </c>
      <c r="T167" s="79">
        <v>0</v>
      </c>
      <c r="U167" s="79">
        <v>894.1400000000001</v>
      </c>
      <c r="V167" s="79">
        <v>447.07000000000005</v>
      </c>
      <c r="W167" s="79">
        <v>-93.959999999999923</v>
      </c>
      <c r="X167" s="79">
        <v>-93.959999999999923</v>
      </c>
      <c r="Y167" s="79">
        <v>-93.959999999999923</v>
      </c>
      <c r="Z167" s="79">
        <f t="shared" si="32"/>
        <v>1059.33</v>
      </c>
      <c r="AA167" s="79"/>
      <c r="AB167" s="79">
        <f t="shared" si="33"/>
        <v>12830.67</v>
      </c>
      <c r="AC167" s="79">
        <f t="shared" si="34"/>
        <v>0</v>
      </c>
      <c r="AD167" s="79"/>
      <c r="AE167" s="79"/>
      <c r="AF167" s="79"/>
      <c r="AG167" s="79"/>
      <c r="AH167" s="79"/>
      <c r="AI167" s="79"/>
      <c r="AJ167" s="79"/>
      <c r="AK167" s="79"/>
      <c r="AL167" s="52">
        <f t="shared" si="35"/>
        <v>0</v>
      </c>
      <c r="AM167" s="52">
        <f t="shared" si="36"/>
        <v>0</v>
      </c>
      <c r="AN167" s="79" t="e">
        <f>SUMIFS(#REF!,#REF!,$D167,#REF!,$M167)</f>
        <v>#REF!</v>
      </c>
      <c r="AP167" s="350">
        <f>VLOOKUP(E167,Schools!$B$8:$F$143,5,FALSE)</f>
        <v>3022071</v>
      </c>
      <c r="AR167" s="350">
        <f t="shared" si="39"/>
        <v>0</v>
      </c>
      <c r="AS167"/>
      <c r="AT167"/>
      <c r="AU167"/>
      <c r="AV167"/>
      <c r="AW167"/>
      <c r="AX167"/>
      <c r="AY167"/>
      <c r="AZ167"/>
      <c r="BA167"/>
      <c r="BB167"/>
      <c r="BC167"/>
    </row>
    <row r="168" spans="1:55" x14ac:dyDescent="0.25">
      <c r="A168" t="str">
        <f t="shared" si="38"/>
        <v>TPG</v>
      </c>
      <c r="B168" s="217" t="s">
        <v>3620</v>
      </c>
      <c r="C168" s="218">
        <v>44027</v>
      </c>
      <c r="D168" s="217">
        <v>3022072</v>
      </c>
      <c r="E168" t="str">
        <f>VLOOKUP(D168,Schools!A:B,2,0)</f>
        <v>Queenswell Junior School</v>
      </c>
      <c r="F168" t="str">
        <f>VLOOKUP(D168,Schools!$A:$Z,3,0)</f>
        <v>M</v>
      </c>
      <c r="G168" s="219">
        <v>21261</v>
      </c>
      <c r="H168" s="217" t="s">
        <v>3621</v>
      </c>
      <c r="J168" t="str">
        <f t="shared" si="40"/>
        <v>11294/543965</v>
      </c>
      <c r="K168">
        <f>VLOOKUP(D168,Schools!$A:$Z,9,0)</f>
        <v>400012</v>
      </c>
      <c r="L168" s="217" t="s">
        <v>66</v>
      </c>
      <c r="M168" s="217" t="s">
        <v>461</v>
      </c>
      <c r="N168" s="217" t="str">
        <f t="shared" si="41"/>
        <v>TPECG</v>
      </c>
      <c r="O168" s="78" t="str">
        <f>VLOOKUP(D168,Schools!A:D,4,0)</f>
        <v>Primary</v>
      </c>
      <c r="P168" s="78">
        <f t="shared" si="42"/>
        <v>11294</v>
      </c>
      <c r="Q168" s="78">
        <f t="shared" ref="Q168:Q200" si="43">IF(F168="M",543965,516500)</f>
        <v>543965</v>
      </c>
      <c r="R168" s="79">
        <v>0</v>
      </c>
      <c r="S168" s="79">
        <v>0</v>
      </c>
      <c r="T168" s="79">
        <v>0</v>
      </c>
      <c r="U168" s="79">
        <v>7782.8600000000006</v>
      </c>
      <c r="V168" s="79">
        <v>3891.4300000000003</v>
      </c>
      <c r="W168" s="79">
        <v>3935.2100000000005</v>
      </c>
      <c r="X168" s="79">
        <v>3935.2100000000005</v>
      </c>
      <c r="Y168" s="79">
        <v>3935.2100000000005</v>
      </c>
      <c r="Z168" s="79">
        <f t="shared" si="32"/>
        <v>23479.920000000002</v>
      </c>
      <c r="AA168" s="79"/>
      <c r="AB168" s="79">
        <f t="shared" si="33"/>
        <v>-2218.9200000000019</v>
      </c>
      <c r="AC168" s="79">
        <f t="shared" si="34"/>
        <v>0</v>
      </c>
      <c r="AD168" s="79"/>
      <c r="AE168" s="79"/>
      <c r="AF168" s="79"/>
      <c r="AG168" s="79"/>
      <c r="AH168" s="79"/>
      <c r="AI168" s="79"/>
      <c r="AJ168" s="79"/>
      <c r="AK168" s="79"/>
      <c r="AL168" s="52">
        <f t="shared" si="35"/>
        <v>0</v>
      </c>
      <c r="AM168" s="52">
        <f t="shared" si="36"/>
        <v>0</v>
      </c>
      <c r="AN168" s="79" t="e">
        <f>SUMIFS(#REF!,#REF!,$D168,#REF!,$M168)</f>
        <v>#REF!</v>
      </c>
      <c r="AP168" s="350">
        <f>VLOOKUP(E168,Schools!$B$8:$F$143,5,FALSE)</f>
        <v>3022072</v>
      </c>
      <c r="AR168" s="350">
        <f t="shared" si="39"/>
        <v>0</v>
      </c>
      <c r="AS168"/>
      <c r="AT168"/>
      <c r="AU168"/>
      <c r="AV168"/>
      <c r="AW168"/>
      <c r="AX168"/>
      <c r="AY168"/>
      <c r="AZ168"/>
      <c r="BA168"/>
      <c r="BB168"/>
      <c r="BC168"/>
    </row>
    <row r="169" spans="1:55" x14ac:dyDescent="0.25">
      <c r="A169" t="str">
        <f t="shared" ref="A169:A205" si="44">$B$3</f>
        <v>TPG</v>
      </c>
      <c r="B169" s="217" t="s">
        <v>3620</v>
      </c>
      <c r="C169" s="218">
        <v>44027</v>
      </c>
      <c r="D169" s="217">
        <v>3023512</v>
      </c>
      <c r="E169" t="str">
        <f>VLOOKUP(D169,Schools!A:B,2,0)</f>
        <v>Rosh Pinah</v>
      </c>
      <c r="F169" t="str">
        <f>VLOOKUP(D169,Schools!$A:$Z,3,0)</f>
        <v>M</v>
      </c>
      <c r="G169" s="219">
        <v>24734</v>
      </c>
      <c r="H169" s="217" t="s">
        <v>3621</v>
      </c>
      <c r="J169" t="str">
        <f t="shared" si="40"/>
        <v>11294/543965</v>
      </c>
      <c r="K169">
        <f>VLOOKUP(D169,Schools!$A:$Z,9,0)</f>
        <v>400093</v>
      </c>
      <c r="L169" s="217" t="s">
        <v>66</v>
      </c>
      <c r="M169" s="217" t="s">
        <v>461</v>
      </c>
      <c r="N169" s="217" t="str">
        <f t="shared" si="41"/>
        <v>TPECG</v>
      </c>
      <c r="O169" s="78" t="str">
        <f>VLOOKUP(D169,Schools!A:D,4,0)</f>
        <v>Primary</v>
      </c>
      <c r="P169" s="78">
        <f t="shared" si="42"/>
        <v>11294</v>
      </c>
      <c r="Q169" s="78">
        <f t="shared" si="43"/>
        <v>543965</v>
      </c>
      <c r="R169" s="79">
        <v>0</v>
      </c>
      <c r="S169" s="79">
        <v>0</v>
      </c>
      <c r="T169" s="79">
        <v>0</v>
      </c>
      <c r="U169" s="79">
        <v>9672.5300000000007</v>
      </c>
      <c r="V169" s="79">
        <v>4836.26</v>
      </c>
      <c r="W169" s="79">
        <v>4485.2800000000007</v>
      </c>
      <c r="X169" s="79">
        <v>4485.2800000000007</v>
      </c>
      <c r="Y169" s="79">
        <v>4485.2800000000007</v>
      </c>
      <c r="Z169" s="79">
        <f t="shared" si="32"/>
        <v>27964.629999999997</v>
      </c>
      <c r="AA169" s="79"/>
      <c r="AB169" s="79">
        <f t="shared" si="33"/>
        <v>-3230.6299999999974</v>
      </c>
      <c r="AC169" s="79">
        <f t="shared" si="34"/>
        <v>0</v>
      </c>
      <c r="AD169" s="79"/>
      <c r="AE169" s="79"/>
      <c r="AF169" s="79"/>
      <c r="AG169" s="79"/>
      <c r="AH169" s="79"/>
      <c r="AI169" s="79"/>
      <c r="AJ169" s="79"/>
      <c r="AK169" s="79"/>
      <c r="AL169" s="52">
        <f t="shared" si="35"/>
        <v>0</v>
      </c>
      <c r="AM169" s="52">
        <f t="shared" si="36"/>
        <v>0</v>
      </c>
      <c r="AN169" s="79" t="e">
        <f>SUMIFS(#REF!,#REF!,$D169,#REF!,$M169)</f>
        <v>#REF!</v>
      </c>
      <c r="AP169" s="350">
        <f>VLOOKUP(E169,Schools!$B$8:$F$143,5,FALSE)</f>
        <v>3023512</v>
      </c>
      <c r="AR169" s="350">
        <f t="shared" si="39"/>
        <v>0</v>
      </c>
      <c r="AS169"/>
      <c r="AT169"/>
      <c r="AU169"/>
      <c r="AV169"/>
      <c r="AW169"/>
      <c r="AX169"/>
      <c r="AY169"/>
      <c r="AZ169"/>
      <c r="BA169"/>
      <c r="BB169"/>
      <c r="BC169"/>
    </row>
    <row r="170" spans="1:55" x14ac:dyDescent="0.25">
      <c r="A170" t="str">
        <f t="shared" si="44"/>
        <v>TPG</v>
      </c>
      <c r="B170" s="217" t="s">
        <v>3620</v>
      </c>
      <c r="C170" s="218">
        <v>44027</v>
      </c>
      <c r="D170" s="217">
        <v>3023510</v>
      </c>
      <c r="E170" t="str">
        <f>VLOOKUP(D170,Schools!A:B,2,0)</f>
        <v>Sacred Heart School</v>
      </c>
      <c r="F170" t="str">
        <f>VLOOKUP(D170,Schools!$A:$Z,3,0)</f>
        <v>M</v>
      </c>
      <c r="G170" s="219">
        <v>24063</v>
      </c>
      <c r="H170" s="217" t="s">
        <v>3621</v>
      </c>
      <c r="J170" t="str">
        <f t="shared" si="40"/>
        <v>11294/543965</v>
      </c>
      <c r="K170">
        <f>VLOOKUP(D170,Schools!$A:$Z,9,0)</f>
        <v>400071</v>
      </c>
      <c r="L170" s="217" t="s">
        <v>66</v>
      </c>
      <c r="M170" s="217" t="s">
        <v>461</v>
      </c>
      <c r="N170" s="217" t="str">
        <f t="shared" si="41"/>
        <v>TPECG</v>
      </c>
      <c r="O170" s="78" t="str">
        <f>VLOOKUP(D170,Schools!A:D,4,0)</f>
        <v>Primary</v>
      </c>
      <c r="P170" s="78">
        <f t="shared" si="42"/>
        <v>11294</v>
      </c>
      <c r="Q170" s="78">
        <f t="shared" si="43"/>
        <v>543965</v>
      </c>
      <c r="R170" s="79">
        <v>49961.05</v>
      </c>
      <c r="S170" s="79">
        <v>-49961.05</v>
      </c>
      <c r="T170" s="79">
        <v>8816.66</v>
      </c>
      <c r="U170" s="79">
        <v>0</v>
      </c>
      <c r="V170" s="79">
        <v>0</v>
      </c>
      <c r="W170" s="79">
        <v>-102.65</v>
      </c>
      <c r="X170" s="79">
        <v>-102.65</v>
      </c>
      <c r="Y170" s="79">
        <v>-102.65</v>
      </c>
      <c r="Z170" s="79">
        <f t="shared" si="32"/>
        <v>8508.7100000000009</v>
      </c>
      <c r="AA170" s="79"/>
      <c r="AB170" s="79">
        <f t="shared" si="33"/>
        <v>15554.289999999999</v>
      </c>
      <c r="AC170" s="79">
        <f t="shared" si="34"/>
        <v>0</v>
      </c>
      <c r="AD170" s="79"/>
      <c r="AE170" s="79"/>
      <c r="AF170" s="79"/>
      <c r="AG170" s="79"/>
      <c r="AH170" s="79"/>
      <c r="AI170" s="79"/>
      <c r="AJ170" s="79"/>
      <c r="AK170" s="79"/>
      <c r="AL170" s="52">
        <f t="shared" si="35"/>
        <v>0</v>
      </c>
      <c r="AM170" s="52">
        <f t="shared" si="36"/>
        <v>0</v>
      </c>
      <c r="AN170" s="79" t="e">
        <f>SUMIFS(#REF!,#REF!,$D170,#REF!,$M170)</f>
        <v>#REF!</v>
      </c>
      <c r="AP170" s="350">
        <f>VLOOKUP(E170,Schools!$B$8:$F$143,5,FALSE)</f>
        <v>3023510</v>
      </c>
      <c r="AR170" s="350">
        <f t="shared" si="39"/>
        <v>0</v>
      </c>
      <c r="AS170"/>
      <c r="AT170"/>
      <c r="AU170"/>
      <c r="AV170"/>
      <c r="AW170"/>
      <c r="AX170"/>
      <c r="AY170"/>
      <c r="AZ170"/>
      <c r="BA170"/>
      <c r="BB170"/>
      <c r="BC170"/>
    </row>
    <row r="171" spans="1:55" x14ac:dyDescent="0.25">
      <c r="A171" t="str">
        <f t="shared" si="44"/>
        <v>TPG</v>
      </c>
      <c r="B171" s="217" t="s">
        <v>3620</v>
      </c>
      <c r="C171" s="218">
        <v>44027</v>
      </c>
      <c r="D171" s="217">
        <v>3023502</v>
      </c>
      <c r="E171" t="str">
        <f>VLOOKUP(D171,Schools!A:B,2,0)</f>
        <v>St Agnes RC Primary School</v>
      </c>
      <c r="F171" t="str">
        <f>VLOOKUP(D171,Schools!$A:$Z,3,0)</f>
        <v>M</v>
      </c>
      <c r="G171" s="219">
        <v>22845</v>
      </c>
      <c r="H171" s="217" t="s">
        <v>3621</v>
      </c>
      <c r="J171" t="str">
        <f t="shared" si="40"/>
        <v>11294/543965</v>
      </c>
      <c r="K171">
        <f>VLOOKUP(D171,Schools!$A:$Z,9,0)</f>
        <v>400096</v>
      </c>
      <c r="L171" s="217" t="s">
        <v>66</v>
      </c>
      <c r="M171" s="217" t="s">
        <v>461</v>
      </c>
      <c r="N171" s="217" t="str">
        <f t="shared" si="41"/>
        <v>TPECG</v>
      </c>
      <c r="O171" s="78" t="str">
        <f>VLOOKUP(D171,Schools!A:D,4,0)</f>
        <v>Primary</v>
      </c>
      <c r="P171" s="78">
        <f t="shared" si="42"/>
        <v>11294</v>
      </c>
      <c r="Q171" s="78">
        <f t="shared" si="43"/>
        <v>543965</v>
      </c>
      <c r="R171" s="79">
        <v>44865.43</v>
      </c>
      <c r="S171" s="79">
        <v>-44865.43</v>
      </c>
      <c r="T171" s="79">
        <v>7917.43</v>
      </c>
      <c r="U171" s="79">
        <v>0</v>
      </c>
      <c r="V171" s="79">
        <v>0</v>
      </c>
      <c r="W171" s="79">
        <v>204.51</v>
      </c>
      <c r="X171" s="79">
        <v>204.51</v>
      </c>
      <c r="Y171" s="79">
        <v>204.51</v>
      </c>
      <c r="Z171" s="79">
        <f t="shared" si="32"/>
        <v>8530.9600000000009</v>
      </c>
      <c r="AA171" s="79"/>
      <c r="AB171" s="79">
        <f t="shared" si="33"/>
        <v>14314.039999999999</v>
      </c>
      <c r="AC171" s="79">
        <f t="shared" si="34"/>
        <v>0</v>
      </c>
      <c r="AD171" s="79"/>
      <c r="AE171" s="79"/>
      <c r="AF171" s="79"/>
      <c r="AG171" s="79"/>
      <c r="AH171" s="79"/>
      <c r="AI171" s="79"/>
      <c r="AJ171" s="79"/>
      <c r="AK171" s="79"/>
      <c r="AL171" s="52">
        <f t="shared" si="35"/>
        <v>0</v>
      </c>
      <c r="AM171" s="52">
        <f t="shared" si="36"/>
        <v>0</v>
      </c>
      <c r="AN171" s="79" t="e">
        <f>SUMIFS(#REF!,#REF!,$D171,#REF!,$M171)</f>
        <v>#REF!</v>
      </c>
      <c r="AP171" s="350">
        <f>VLOOKUP(E171,Schools!$B$8:$F$143,5,FALSE)</f>
        <v>3023502</v>
      </c>
      <c r="AR171" s="350">
        <f t="shared" si="39"/>
        <v>0</v>
      </c>
      <c r="AS171"/>
      <c r="AT171"/>
      <c r="AU171"/>
      <c r="AV171"/>
      <c r="AW171"/>
      <c r="AX171"/>
      <c r="AY171"/>
      <c r="AZ171"/>
      <c r="BA171"/>
      <c r="BB171"/>
      <c r="BC171"/>
    </row>
    <row r="172" spans="1:55" x14ac:dyDescent="0.25">
      <c r="A172" t="str">
        <f t="shared" si="44"/>
        <v>TPG</v>
      </c>
      <c r="B172" s="217" t="s">
        <v>3620</v>
      </c>
      <c r="C172" s="218">
        <v>44027</v>
      </c>
      <c r="D172" s="217">
        <v>3023315</v>
      </c>
      <c r="E172" t="str">
        <f>VLOOKUP(D172,Schools!A:B,2,0)</f>
        <v>St Andrew's C E</v>
      </c>
      <c r="F172" t="str">
        <f>VLOOKUP(D172,Schools!$A:$Z,3,0)</f>
        <v>M</v>
      </c>
      <c r="G172" s="219">
        <v>12793</v>
      </c>
      <c r="H172" s="217" t="s">
        <v>3621</v>
      </c>
      <c r="J172" t="str">
        <f t="shared" si="40"/>
        <v>11294/543965</v>
      </c>
      <c r="K172">
        <f>VLOOKUP(D172,Schools!$A:$Z,9,0)</f>
        <v>400062</v>
      </c>
      <c r="L172" s="217" t="s">
        <v>66</v>
      </c>
      <c r="M172" s="217" t="s">
        <v>461</v>
      </c>
      <c r="N172" s="217" t="str">
        <f t="shared" si="41"/>
        <v>TPECG</v>
      </c>
      <c r="O172" s="78" t="str">
        <f>VLOOKUP(D172,Schools!A:D,4,0)</f>
        <v>Primary</v>
      </c>
      <c r="P172" s="78">
        <f t="shared" si="42"/>
        <v>11294</v>
      </c>
      <c r="Q172" s="78">
        <f t="shared" si="43"/>
        <v>543965</v>
      </c>
      <c r="R172" s="79">
        <v>0</v>
      </c>
      <c r="S172" s="79">
        <v>0</v>
      </c>
      <c r="T172" s="79">
        <v>0</v>
      </c>
      <c r="U172" s="79">
        <v>4723.78</v>
      </c>
      <c r="V172" s="79">
        <v>2361.89</v>
      </c>
      <c r="W172" s="79">
        <v>2361.75</v>
      </c>
      <c r="X172" s="79">
        <v>2361.75</v>
      </c>
      <c r="Y172" s="79">
        <v>2361.75</v>
      </c>
      <c r="Z172" s="79">
        <f t="shared" si="32"/>
        <v>14170.92</v>
      </c>
      <c r="AA172" s="79"/>
      <c r="AB172" s="79">
        <f t="shared" si="33"/>
        <v>-1377.92</v>
      </c>
      <c r="AC172" s="79">
        <f t="shared" si="34"/>
        <v>0</v>
      </c>
      <c r="AD172" s="79"/>
      <c r="AE172" s="79"/>
      <c r="AF172" s="79"/>
      <c r="AG172" s="79"/>
      <c r="AH172" s="79"/>
      <c r="AI172" s="79"/>
      <c r="AJ172" s="79"/>
      <c r="AK172" s="79"/>
      <c r="AL172" s="52">
        <f t="shared" si="35"/>
        <v>0</v>
      </c>
      <c r="AM172" s="52">
        <f t="shared" si="36"/>
        <v>0</v>
      </c>
      <c r="AN172" s="79" t="e">
        <f>SUMIFS(#REF!,#REF!,$D172,#REF!,$M172)</f>
        <v>#REF!</v>
      </c>
      <c r="AP172" s="350">
        <f>VLOOKUP(E172,Schools!$B$8:$F$143,5,FALSE)</f>
        <v>3023315</v>
      </c>
      <c r="AR172" s="350">
        <f t="shared" si="39"/>
        <v>0</v>
      </c>
      <c r="AS172"/>
      <c r="AT172"/>
      <c r="AU172"/>
      <c r="AV172"/>
      <c r="AW172"/>
      <c r="AX172"/>
      <c r="AY172"/>
      <c r="AZ172"/>
      <c r="BA172"/>
      <c r="BB172"/>
      <c r="BC172"/>
    </row>
    <row r="173" spans="1:55" x14ac:dyDescent="0.25">
      <c r="A173" t="str">
        <f t="shared" si="44"/>
        <v>TPG</v>
      </c>
      <c r="B173" s="217" t="s">
        <v>3620</v>
      </c>
      <c r="C173" s="218">
        <v>44027</v>
      </c>
      <c r="D173" s="217">
        <v>3023504</v>
      </c>
      <c r="E173" t="str">
        <f>VLOOKUP(D173,Schools!A:B,2,0)</f>
        <v>St Catherines R C Primary</v>
      </c>
      <c r="F173" t="str">
        <f>VLOOKUP(D173,Schools!$A:$Z,3,0)</f>
        <v>M</v>
      </c>
      <c r="G173" s="219">
        <v>28511</v>
      </c>
      <c r="H173" s="217" t="s">
        <v>3621</v>
      </c>
      <c r="J173" t="str">
        <f t="shared" si="40"/>
        <v>11294/543965</v>
      </c>
      <c r="K173">
        <f>VLOOKUP(D173,Schools!$A:$Z,9,0)</f>
        <v>400064</v>
      </c>
      <c r="L173" s="217" t="s">
        <v>66</v>
      </c>
      <c r="M173" s="217" t="s">
        <v>461</v>
      </c>
      <c r="N173" s="217" t="str">
        <f t="shared" si="41"/>
        <v>TPECG</v>
      </c>
      <c r="O173" s="78" t="str">
        <f>VLOOKUP(D173,Schools!A:D,4,0)</f>
        <v>Primary</v>
      </c>
      <c r="P173" s="78">
        <f t="shared" si="42"/>
        <v>11294</v>
      </c>
      <c r="Q173" s="78">
        <f t="shared" si="43"/>
        <v>543965</v>
      </c>
      <c r="R173" s="79">
        <v>62263.72</v>
      </c>
      <c r="S173" s="79">
        <v>-62263.72</v>
      </c>
      <c r="T173" s="79">
        <v>10987.71</v>
      </c>
      <c r="U173" s="79">
        <v>0</v>
      </c>
      <c r="V173" s="79">
        <v>0</v>
      </c>
      <c r="W173" s="79">
        <v>-482.5</v>
      </c>
      <c r="X173" s="79">
        <v>-482.5</v>
      </c>
      <c r="Y173" s="79">
        <v>-482.5</v>
      </c>
      <c r="Z173" s="79">
        <f t="shared" si="32"/>
        <v>9540.2099999999991</v>
      </c>
      <c r="AA173" s="79"/>
      <c r="AB173" s="79">
        <f t="shared" si="33"/>
        <v>18970.79</v>
      </c>
      <c r="AC173" s="79">
        <f t="shared" si="34"/>
        <v>0</v>
      </c>
      <c r="AD173" s="79"/>
      <c r="AE173" s="79"/>
      <c r="AF173" s="79"/>
      <c r="AG173" s="79"/>
      <c r="AH173" s="79"/>
      <c r="AI173" s="79"/>
      <c r="AJ173" s="79"/>
      <c r="AK173" s="79"/>
      <c r="AL173" s="52">
        <f t="shared" si="35"/>
        <v>0</v>
      </c>
      <c r="AM173" s="52">
        <f t="shared" si="36"/>
        <v>0</v>
      </c>
      <c r="AN173" s="79" t="e">
        <f>SUMIFS(#REF!,#REF!,$D173,#REF!,$M173)</f>
        <v>#REF!</v>
      </c>
      <c r="AP173" s="350">
        <f>VLOOKUP(E173,Schools!$B$8:$F$143,5,FALSE)</f>
        <v>3023504</v>
      </c>
      <c r="AR173" s="350">
        <f t="shared" si="39"/>
        <v>0</v>
      </c>
      <c r="AS173"/>
      <c r="AT173"/>
      <c r="AU173"/>
      <c r="AV173"/>
      <c r="AW173"/>
      <c r="AX173"/>
      <c r="AY173"/>
      <c r="AZ173"/>
      <c r="BA173"/>
      <c r="BB173"/>
      <c r="BC173"/>
    </row>
    <row r="174" spans="1:55" x14ac:dyDescent="0.25">
      <c r="A174" t="str">
        <f t="shared" si="44"/>
        <v>TPG</v>
      </c>
      <c r="B174" s="217" t="s">
        <v>3620</v>
      </c>
      <c r="C174" s="218">
        <v>44027</v>
      </c>
      <c r="D174" s="217">
        <v>3023309</v>
      </c>
      <c r="E174" t="str">
        <f>VLOOKUP(D174,Schools!A:B,2,0)</f>
        <v>St Johns CE N20</v>
      </c>
      <c r="F174" t="str">
        <f>VLOOKUP(D174,Schools!$A:$Z,3,0)</f>
        <v>M</v>
      </c>
      <c r="G174" s="219">
        <v>14316</v>
      </c>
      <c r="H174" s="217" t="s">
        <v>3621</v>
      </c>
      <c r="J174" t="str">
        <f t="shared" si="40"/>
        <v>11294/543965</v>
      </c>
      <c r="K174">
        <f>VLOOKUP(D174,Schools!$A:$Z,9,0)</f>
        <v>400098</v>
      </c>
      <c r="L174" s="217" t="s">
        <v>66</v>
      </c>
      <c r="M174" s="217" t="s">
        <v>461</v>
      </c>
      <c r="N174" s="217" t="str">
        <f t="shared" si="41"/>
        <v>TPECG</v>
      </c>
      <c r="O174" s="78" t="str">
        <f>VLOOKUP(D174,Schools!A:D,4,0)</f>
        <v>Primary</v>
      </c>
      <c r="P174" s="78">
        <f t="shared" si="42"/>
        <v>11294</v>
      </c>
      <c r="Q174" s="78">
        <f t="shared" si="43"/>
        <v>543965</v>
      </c>
      <c r="R174" s="79">
        <v>28832.480000000003</v>
      </c>
      <c r="S174" s="79">
        <v>-28832.480000000003</v>
      </c>
      <c r="T174" s="79">
        <v>0</v>
      </c>
      <c r="U174" s="79">
        <v>782.78</v>
      </c>
      <c r="V174" s="79">
        <v>391.39</v>
      </c>
      <c r="W174" s="79">
        <v>435.16999999999996</v>
      </c>
      <c r="X174" s="79">
        <v>435.16999999999996</v>
      </c>
      <c r="Y174" s="79">
        <v>435.16999999999996</v>
      </c>
      <c r="Z174" s="79">
        <f t="shared" si="32"/>
        <v>2479.6800000000003</v>
      </c>
      <c r="AA174" s="79"/>
      <c r="AB174" s="79">
        <f t="shared" si="33"/>
        <v>11836.32</v>
      </c>
      <c r="AC174" s="79">
        <f t="shared" si="34"/>
        <v>0</v>
      </c>
      <c r="AD174" s="79"/>
      <c r="AE174" s="79"/>
      <c r="AF174" s="79"/>
      <c r="AG174" s="79"/>
      <c r="AH174" s="79"/>
      <c r="AI174" s="79"/>
      <c r="AJ174" s="79"/>
      <c r="AK174" s="79"/>
      <c r="AL174" s="52">
        <f t="shared" si="35"/>
        <v>0</v>
      </c>
      <c r="AM174" s="52">
        <f t="shared" si="36"/>
        <v>0</v>
      </c>
      <c r="AN174" s="79" t="e">
        <f>SUMIFS(#REF!,#REF!,$D174,#REF!,$M174)</f>
        <v>#REF!</v>
      </c>
      <c r="AP174" s="350">
        <f>VLOOKUP(E174,Schools!$B$8:$F$143,5,FALSE)</f>
        <v>3023309</v>
      </c>
      <c r="AR174" s="350">
        <f t="shared" si="39"/>
        <v>0</v>
      </c>
      <c r="AS174"/>
      <c r="AT174"/>
      <c r="AU174"/>
      <c r="AV174"/>
      <c r="AW174"/>
      <c r="AX174"/>
      <c r="AY174"/>
      <c r="AZ174"/>
      <c r="BA174"/>
      <c r="BB174"/>
      <c r="BC174"/>
    </row>
    <row r="175" spans="1:55" x14ac:dyDescent="0.25">
      <c r="A175" t="str">
        <f t="shared" si="44"/>
        <v>TPG</v>
      </c>
      <c r="B175" s="217" t="s">
        <v>3620</v>
      </c>
      <c r="C175" s="218">
        <v>44027</v>
      </c>
      <c r="D175" s="217">
        <v>3023307</v>
      </c>
      <c r="E175" t="str">
        <f>VLOOKUP(D175,Schools!A:B,2,0)</f>
        <v>St John's CE School N11</v>
      </c>
      <c r="F175" t="str">
        <f>VLOOKUP(D175,Schools!$A:$Z,3,0)</f>
        <v>M</v>
      </c>
      <c r="G175" s="219">
        <v>14194</v>
      </c>
      <c r="H175" s="217" t="s">
        <v>3621</v>
      </c>
      <c r="J175" t="str">
        <f t="shared" si="40"/>
        <v>11294/543965</v>
      </c>
      <c r="K175">
        <f>VLOOKUP(D175,Schools!$A:$Z,9,0)</f>
        <v>400114</v>
      </c>
      <c r="L175" s="217" t="s">
        <v>66</v>
      </c>
      <c r="M175" s="217" t="s">
        <v>461</v>
      </c>
      <c r="N175" s="217" t="str">
        <f t="shared" si="41"/>
        <v>TPECG</v>
      </c>
      <c r="O175" s="78" t="str">
        <f>VLOOKUP(D175,Schools!A:D,4,0)</f>
        <v>Primary</v>
      </c>
      <c r="P175" s="78">
        <f t="shared" si="42"/>
        <v>11294</v>
      </c>
      <c r="Q175" s="78">
        <f t="shared" si="43"/>
        <v>543965</v>
      </c>
      <c r="R175" s="79">
        <v>29827.72</v>
      </c>
      <c r="S175" s="79">
        <v>-29827.72</v>
      </c>
      <c r="T175" s="79">
        <v>5263.71</v>
      </c>
      <c r="U175" s="79">
        <v>0</v>
      </c>
      <c r="V175" s="79">
        <v>0</v>
      </c>
      <c r="W175" s="79">
        <v>-102.58</v>
      </c>
      <c r="X175" s="79">
        <v>-102.58</v>
      </c>
      <c r="Y175" s="79">
        <v>-102.58</v>
      </c>
      <c r="Z175" s="79">
        <f t="shared" si="32"/>
        <v>4955.97</v>
      </c>
      <c r="AA175" s="79"/>
      <c r="AB175" s="79">
        <f t="shared" si="33"/>
        <v>9238.0299999999988</v>
      </c>
      <c r="AC175" s="79">
        <f t="shared" si="34"/>
        <v>0</v>
      </c>
      <c r="AD175" s="79"/>
      <c r="AE175" s="79"/>
      <c r="AF175" s="79"/>
      <c r="AG175" s="79"/>
      <c r="AH175" s="79"/>
      <c r="AI175" s="79"/>
      <c r="AJ175" s="79"/>
      <c r="AK175" s="79"/>
      <c r="AL175" s="52">
        <f t="shared" si="35"/>
        <v>0</v>
      </c>
      <c r="AM175" s="52">
        <f t="shared" si="36"/>
        <v>0</v>
      </c>
      <c r="AN175" s="79" t="e">
        <f>SUMIFS(#REF!,#REF!,$D175,#REF!,$M175)</f>
        <v>#REF!</v>
      </c>
      <c r="AP175" s="350">
        <f>VLOOKUP(E175,Schools!$B$8:$F$143,5,FALSE)</f>
        <v>3023307</v>
      </c>
      <c r="AR175" s="350">
        <f t="shared" si="39"/>
        <v>0</v>
      </c>
      <c r="AS175"/>
      <c r="AT175"/>
      <c r="AU175"/>
      <c r="AV175"/>
      <c r="AW175"/>
      <c r="AX175"/>
      <c r="AY175"/>
      <c r="AZ175"/>
      <c r="BA175"/>
      <c r="BB175"/>
      <c r="BC175"/>
    </row>
    <row r="176" spans="1:55" x14ac:dyDescent="0.25">
      <c r="A176" t="str">
        <f t="shared" si="44"/>
        <v>TPG</v>
      </c>
      <c r="B176" s="217" t="s">
        <v>3620</v>
      </c>
      <c r="C176" s="218">
        <v>44027</v>
      </c>
      <c r="D176" s="217">
        <v>3023509</v>
      </c>
      <c r="E176" t="str">
        <f>VLOOKUP(D176,Schools!A:B,2,0)</f>
        <v>St Joseph's Primary School</v>
      </c>
      <c r="F176" t="str">
        <f>VLOOKUP(D176,Schools!$A:$Z,3,0)</f>
        <v>M</v>
      </c>
      <c r="G176" s="219">
        <v>32653</v>
      </c>
      <c r="H176" s="217" t="s">
        <v>3621</v>
      </c>
      <c r="J176" t="str">
        <f t="shared" si="40"/>
        <v>11294/543965</v>
      </c>
      <c r="K176">
        <f>VLOOKUP(D176,Schools!$A:$Z,9,0)</f>
        <v>400066</v>
      </c>
      <c r="L176" s="217" t="s">
        <v>66</v>
      </c>
      <c r="M176" s="217" t="s">
        <v>461</v>
      </c>
      <c r="N176" s="217" t="str">
        <f t="shared" si="41"/>
        <v>TPECG</v>
      </c>
      <c r="O176" s="78" t="str">
        <f>VLOOKUP(D176,Schools!A:D,4,0)</f>
        <v>Primary</v>
      </c>
      <c r="P176" s="78">
        <f t="shared" si="42"/>
        <v>11294</v>
      </c>
      <c r="Q176" s="78">
        <f t="shared" si="43"/>
        <v>543965</v>
      </c>
      <c r="R176" s="79">
        <v>69845.23000000001</v>
      </c>
      <c r="S176" s="79">
        <v>-69845.23000000001</v>
      </c>
      <c r="T176" s="79">
        <v>12325.630000000001</v>
      </c>
      <c r="U176" s="79">
        <v>0</v>
      </c>
      <c r="V176" s="79">
        <v>0</v>
      </c>
      <c r="W176" s="79">
        <v>-380.37</v>
      </c>
      <c r="X176" s="79">
        <v>-380.37</v>
      </c>
      <c r="Y176" s="79">
        <v>-380.37</v>
      </c>
      <c r="Z176" s="79">
        <f t="shared" si="32"/>
        <v>11184.519999999999</v>
      </c>
      <c r="AA176" s="79"/>
      <c r="AB176" s="79">
        <f t="shared" si="33"/>
        <v>21468.480000000003</v>
      </c>
      <c r="AC176" s="79">
        <f t="shared" si="34"/>
        <v>0</v>
      </c>
      <c r="AD176" s="79"/>
      <c r="AE176" s="79"/>
      <c r="AF176" s="79"/>
      <c r="AG176" s="79"/>
      <c r="AH176" s="79"/>
      <c r="AI176" s="79"/>
      <c r="AJ176" s="79"/>
      <c r="AK176" s="79"/>
      <c r="AL176" s="52">
        <f t="shared" si="35"/>
        <v>0</v>
      </c>
      <c r="AM176" s="52">
        <f t="shared" si="36"/>
        <v>0</v>
      </c>
      <c r="AN176" s="79" t="e">
        <f>SUMIFS(#REF!,#REF!,$D176,#REF!,$M176)</f>
        <v>#REF!</v>
      </c>
      <c r="AP176" s="350">
        <f>VLOOKUP(E176,Schools!$B$8:$F$143,5,FALSE)</f>
        <v>3023509</v>
      </c>
      <c r="AR176" s="350">
        <f t="shared" si="39"/>
        <v>0</v>
      </c>
      <c r="AS176"/>
      <c r="AT176"/>
      <c r="AU176"/>
      <c r="AV176"/>
      <c r="AW176"/>
      <c r="AX176"/>
      <c r="AY176"/>
      <c r="AZ176"/>
      <c r="BA176"/>
      <c r="BB176"/>
      <c r="BC176"/>
    </row>
    <row r="177" spans="1:55" x14ac:dyDescent="0.25">
      <c r="A177" t="str">
        <f t="shared" si="44"/>
        <v>TPG</v>
      </c>
      <c r="B177" s="217" t="s">
        <v>3620</v>
      </c>
      <c r="C177" s="218">
        <v>44027</v>
      </c>
      <c r="D177" s="217">
        <v>3023311</v>
      </c>
      <c r="E177" t="str">
        <f>VLOOKUP(D177,Schools!A:B,2,0)</f>
        <v>St Mary's C E Primary School N3</v>
      </c>
      <c r="F177" t="str">
        <f>VLOOKUP(D177,Schools!$A:$Z,3,0)</f>
        <v>M</v>
      </c>
      <c r="G177" s="219">
        <v>28571</v>
      </c>
      <c r="H177" s="217" t="s">
        <v>3621</v>
      </c>
      <c r="J177" t="str">
        <f t="shared" si="40"/>
        <v>11294/543965</v>
      </c>
      <c r="K177">
        <f>VLOOKUP(D177,Schools!$A:$Z,9,0)</f>
        <v>400058</v>
      </c>
      <c r="L177" s="217" t="s">
        <v>66</v>
      </c>
      <c r="M177" s="217" t="s">
        <v>461</v>
      </c>
      <c r="N177" s="217" t="str">
        <f t="shared" si="41"/>
        <v>TPECG</v>
      </c>
      <c r="O177" s="78" t="str">
        <f>VLOOKUP(D177,Schools!A:D,4,0)</f>
        <v>Primary</v>
      </c>
      <c r="P177" s="78">
        <f t="shared" si="42"/>
        <v>11294</v>
      </c>
      <c r="Q177" s="78">
        <f t="shared" si="43"/>
        <v>543965</v>
      </c>
      <c r="R177" s="79">
        <v>58411.03</v>
      </c>
      <c r="S177" s="79">
        <v>-58411.03</v>
      </c>
      <c r="T177" s="79">
        <v>10307.83</v>
      </c>
      <c r="U177" s="79">
        <v>0</v>
      </c>
      <c r="V177" s="79">
        <v>0</v>
      </c>
      <c r="W177" s="79">
        <v>-14.85</v>
      </c>
      <c r="X177" s="79">
        <v>-14.85</v>
      </c>
      <c r="Y177" s="79">
        <v>-14.85</v>
      </c>
      <c r="Z177" s="79">
        <f t="shared" si="32"/>
        <v>10263.279999999999</v>
      </c>
      <c r="AA177" s="79"/>
      <c r="AB177" s="79">
        <f t="shared" si="33"/>
        <v>18307.72</v>
      </c>
      <c r="AC177" s="79">
        <f t="shared" si="34"/>
        <v>0</v>
      </c>
      <c r="AD177" s="79"/>
      <c r="AE177" s="79"/>
      <c r="AF177" s="79"/>
      <c r="AG177" s="79"/>
      <c r="AH177" s="79"/>
      <c r="AI177" s="79"/>
      <c r="AJ177" s="79"/>
      <c r="AK177" s="79"/>
      <c r="AL177" s="52">
        <f t="shared" si="35"/>
        <v>0</v>
      </c>
      <c r="AM177" s="52">
        <f t="shared" si="36"/>
        <v>0</v>
      </c>
      <c r="AN177" s="79" t="e">
        <f>SUMIFS(#REF!,#REF!,$D177,#REF!,$M177)</f>
        <v>#REF!</v>
      </c>
      <c r="AP177" s="350">
        <f>VLOOKUP(E177,Schools!$B$8:$F$143,5,FALSE)</f>
        <v>3023311</v>
      </c>
      <c r="AR177" s="350">
        <f t="shared" si="39"/>
        <v>0</v>
      </c>
      <c r="AS177"/>
      <c r="AT177"/>
      <c r="AU177"/>
      <c r="AV177"/>
      <c r="AW177"/>
      <c r="AX177"/>
      <c r="AY177"/>
      <c r="AZ177"/>
      <c r="BA177"/>
      <c r="BB177"/>
      <c r="BC177"/>
    </row>
    <row r="178" spans="1:55" x14ac:dyDescent="0.25">
      <c r="A178" t="str">
        <f t="shared" si="44"/>
        <v>TPG</v>
      </c>
      <c r="B178" s="217" t="s">
        <v>3620</v>
      </c>
      <c r="C178" s="218">
        <v>44027</v>
      </c>
      <c r="D178" s="217">
        <v>3023312</v>
      </c>
      <c r="E178" t="str">
        <f>VLOOKUP(D178,Schools!A:B,2,0)</f>
        <v>St Mary's School EN4</v>
      </c>
      <c r="F178" t="str">
        <f>VLOOKUP(D178,Schools!$A:$Z,3,0)</f>
        <v>M</v>
      </c>
      <c r="G178" s="219">
        <v>12976</v>
      </c>
      <c r="H178" s="217" t="s">
        <v>3621</v>
      </c>
      <c r="J178" t="str">
        <f t="shared" si="40"/>
        <v>11294/543965</v>
      </c>
      <c r="K178">
        <f>VLOOKUP(D178,Schools!$A:$Z,9,0)</f>
        <v>400017</v>
      </c>
      <c r="L178" s="217" t="s">
        <v>66</v>
      </c>
      <c r="M178" s="217" t="s">
        <v>461</v>
      </c>
      <c r="N178" s="217" t="str">
        <f t="shared" si="41"/>
        <v>TPECG</v>
      </c>
      <c r="O178" s="78" t="str">
        <f>VLOOKUP(D178,Schools!A:D,4,0)</f>
        <v>Primary</v>
      </c>
      <c r="P178" s="78">
        <f t="shared" si="42"/>
        <v>11294</v>
      </c>
      <c r="Q178" s="78">
        <f t="shared" si="43"/>
        <v>543965</v>
      </c>
      <c r="R178" s="79">
        <v>26595.77</v>
      </c>
      <c r="S178" s="79">
        <v>-26595.77</v>
      </c>
      <c r="T178" s="79">
        <v>4693.37</v>
      </c>
      <c r="U178" s="79">
        <v>0</v>
      </c>
      <c r="V178" s="79">
        <v>0</v>
      </c>
      <c r="W178" s="79">
        <v>-14.67</v>
      </c>
      <c r="X178" s="79">
        <v>-14.67</v>
      </c>
      <c r="Y178" s="79">
        <v>-14.67</v>
      </c>
      <c r="Z178" s="79">
        <f t="shared" ref="Z178:Z205" si="45">SUM(R178:Y178)</f>
        <v>4649.3599999999997</v>
      </c>
      <c r="AA178" s="79"/>
      <c r="AB178" s="79">
        <f t="shared" ref="AB178:AB205" si="46">G178-Z178</f>
        <v>8326.64</v>
      </c>
      <c r="AC178" s="79">
        <f t="shared" ref="AC178:AC205" si="47">G178-(Z178+AB178)</f>
        <v>0</v>
      </c>
      <c r="AD178" s="79"/>
      <c r="AE178" s="79"/>
      <c r="AF178" s="79"/>
      <c r="AG178" s="79"/>
      <c r="AH178" s="79"/>
      <c r="AI178" s="79"/>
      <c r="AJ178" s="79"/>
      <c r="AK178" s="79"/>
      <c r="AL178" s="52">
        <f t="shared" ref="AL178:AL202" si="48">SUM(AF178:AK178)</f>
        <v>0</v>
      </c>
      <c r="AM178" s="52">
        <f t="shared" ref="AM178:AM202" si="49">AL178-AE178</f>
        <v>0</v>
      </c>
      <c r="AN178" s="79" t="e">
        <f>SUMIFS(#REF!,#REF!,$D178,#REF!,$M178)</f>
        <v>#REF!</v>
      </c>
      <c r="AP178" s="350">
        <f>VLOOKUP(E178,Schools!$B$8:$F$143,5,FALSE)</f>
        <v>3023312</v>
      </c>
      <c r="AR178" s="350">
        <f t="shared" si="39"/>
        <v>0</v>
      </c>
      <c r="AS178"/>
      <c r="AT178"/>
      <c r="AU178"/>
      <c r="AV178"/>
      <c r="AW178"/>
      <c r="AX178"/>
      <c r="AY178"/>
      <c r="AZ178"/>
      <c r="BA178"/>
      <c r="BB178"/>
      <c r="BC178"/>
    </row>
    <row r="179" spans="1:55" x14ac:dyDescent="0.25">
      <c r="A179" t="str">
        <f t="shared" si="44"/>
        <v>TPG</v>
      </c>
      <c r="B179" s="217" t="s">
        <v>3620</v>
      </c>
      <c r="C179" s="218">
        <v>44027</v>
      </c>
      <c r="D179" s="217">
        <v>3023314</v>
      </c>
      <c r="E179" t="str">
        <f>VLOOKUP(D179,Schools!A:B,2,0)</f>
        <v>St Pauls CE Primary, NW7</v>
      </c>
      <c r="F179" t="str">
        <f>VLOOKUP(D179,Schools!$A:$Z,3,0)</f>
        <v>M</v>
      </c>
      <c r="G179" s="219">
        <v>12367</v>
      </c>
      <c r="H179" s="217" t="s">
        <v>3621</v>
      </c>
      <c r="J179" t="str">
        <f t="shared" si="40"/>
        <v>11294/543965</v>
      </c>
      <c r="K179">
        <f>VLOOKUP(D179,Schools!$A:$Z,9,0)</f>
        <v>400094</v>
      </c>
      <c r="L179" s="217" t="s">
        <v>66</v>
      </c>
      <c r="M179" s="217" t="s">
        <v>461</v>
      </c>
      <c r="N179" s="217" t="str">
        <f t="shared" si="41"/>
        <v>TPECG</v>
      </c>
      <c r="O179" s="78" t="str">
        <f>VLOOKUP(D179,Schools!A:D,4,0)</f>
        <v>Primary</v>
      </c>
      <c r="P179" s="78">
        <f t="shared" si="42"/>
        <v>11294</v>
      </c>
      <c r="Q179" s="78">
        <f t="shared" si="43"/>
        <v>543965</v>
      </c>
      <c r="R179" s="79">
        <v>25849.72</v>
      </c>
      <c r="S179" s="79">
        <v>-25849.72</v>
      </c>
      <c r="T179" s="79">
        <v>0</v>
      </c>
      <c r="U179" s="79">
        <v>701.8</v>
      </c>
      <c r="V179" s="79">
        <v>350.9</v>
      </c>
      <c r="W179" s="79">
        <v>277.83999999999997</v>
      </c>
      <c r="X179" s="79">
        <v>277.83999999999997</v>
      </c>
      <c r="Y179" s="79">
        <v>277.83999999999997</v>
      </c>
      <c r="Z179" s="79">
        <f t="shared" si="45"/>
        <v>1886.2199999999996</v>
      </c>
      <c r="AA179" s="79"/>
      <c r="AB179" s="79">
        <f t="shared" si="46"/>
        <v>10480.780000000001</v>
      </c>
      <c r="AC179" s="79">
        <f t="shared" si="47"/>
        <v>0</v>
      </c>
      <c r="AD179" s="79"/>
      <c r="AE179" s="79"/>
      <c r="AF179" s="79"/>
      <c r="AG179" s="79"/>
      <c r="AH179" s="79"/>
      <c r="AI179" s="79"/>
      <c r="AJ179" s="79"/>
      <c r="AK179" s="79"/>
      <c r="AL179" s="52">
        <f t="shared" si="48"/>
        <v>0</v>
      </c>
      <c r="AM179" s="52">
        <f t="shared" si="49"/>
        <v>0</v>
      </c>
      <c r="AN179" s="79" t="e">
        <f>SUMIFS(#REF!,#REF!,$D179,#REF!,$M179)</f>
        <v>#REF!</v>
      </c>
      <c r="AP179" s="350">
        <f>VLOOKUP(E179,Schools!$B$8:$F$143,5,FALSE)</f>
        <v>3023314</v>
      </c>
      <c r="AR179" s="350">
        <f t="shared" si="39"/>
        <v>0</v>
      </c>
      <c r="AS179"/>
      <c r="AT179"/>
      <c r="AU179"/>
      <c r="AV179"/>
      <c r="AW179"/>
      <c r="AX179"/>
      <c r="AY179"/>
      <c r="AZ179"/>
      <c r="BA179"/>
      <c r="BB179"/>
      <c r="BC179"/>
    </row>
    <row r="180" spans="1:55" x14ac:dyDescent="0.25">
      <c r="A180" t="str">
        <f t="shared" si="44"/>
        <v>TPG</v>
      </c>
      <c r="B180" s="217" t="s">
        <v>3620</v>
      </c>
      <c r="C180" s="218">
        <v>44027</v>
      </c>
      <c r="D180" s="217">
        <v>3023313</v>
      </c>
      <c r="E180" t="str">
        <f>VLOOKUP(D180,Schools!A:B,2,0)</f>
        <v>St Paul's School, N11</v>
      </c>
      <c r="F180" t="str">
        <f>VLOOKUP(D180,Schools!$A:$Z,3,0)</f>
        <v>M</v>
      </c>
      <c r="G180" s="219">
        <v>13159</v>
      </c>
      <c r="H180" s="217" t="s">
        <v>3621</v>
      </c>
      <c r="J180" t="str">
        <f t="shared" si="40"/>
        <v>11294/543965</v>
      </c>
      <c r="K180">
        <f>VLOOKUP(D180,Schools!$A:$Z,9,0)</f>
        <v>400006</v>
      </c>
      <c r="L180" s="217" t="s">
        <v>66</v>
      </c>
      <c r="M180" s="217" t="s">
        <v>461</v>
      </c>
      <c r="N180" s="217" t="str">
        <f t="shared" si="41"/>
        <v>TPECG</v>
      </c>
      <c r="O180" s="78" t="str">
        <f>VLOOKUP(D180,Schools!A:D,4,0)</f>
        <v>Primary</v>
      </c>
      <c r="P180" s="78">
        <f t="shared" si="42"/>
        <v>11294</v>
      </c>
      <c r="Q180" s="78">
        <f t="shared" si="43"/>
        <v>543965</v>
      </c>
      <c r="R180" s="79">
        <v>27092.65</v>
      </c>
      <c r="S180" s="79">
        <v>-27092.65</v>
      </c>
      <c r="T180" s="79">
        <v>4781.0599999999995</v>
      </c>
      <c r="U180" s="79">
        <v>0</v>
      </c>
      <c r="V180" s="79">
        <v>0</v>
      </c>
      <c r="W180" s="79">
        <v>-29.21</v>
      </c>
      <c r="X180" s="79">
        <v>-29.21</v>
      </c>
      <c r="Y180" s="79">
        <v>-29.21</v>
      </c>
      <c r="Z180" s="79">
        <f t="shared" si="45"/>
        <v>4693.4299999999994</v>
      </c>
      <c r="AA180" s="79"/>
      <c r="AB180" s="79">
        <f t="shared" si="46"/>
        <v>8465.57</v>
      </c>
      <c r="AC180" s="79">
        <f t="shared" si="47"/>
        <v>0</v>
      </c>
      <c r="AD180" s="79"/>
      <c r="AE180" s="79"/>
      <c r="AF180" s="79"/>
      <c r="AG180" s="79"/>
      <c r="AH180" s="79"/>
      <c r="AI180" s="79"/>
      <c r="AJ180" s="79"/>
      <c r="AK180" s="79"/>
      <c r="AL180" s="52">
        <f t="shared" si="48"/>
        <v>0</v>
      </c>
      <c r="AM180" s="52">
        <f t="shared" si="49"/>
        <v>0</v>
      </c>
      <c r="AN180" s="79" t="e">
        <f>SUMIFS(#REF!,#REF!,$D180,#REF!,$M180)</f>
        <v>#REF!</v>
      </c>
      <c r="AP180" s="350">
        <f>VLOOKUP(E180,Schools!$B$8:$F$143,5,FALSE)</f>
        <v>3023313</v>
      </c>
      <c r="AR180" s="350">
        <f t="shared" si="39"/>
        <v>0</v>
      </c>
      <c r="AS180"/>
      <c r="AT180"/>
      <c r="AU180"/>
      <c r="AV180"/>
      <c r="AW180"/>
      <c r="AX180"/>
      <c r="AY180"/>
      <c r="AZ180"/>
      <c r="BA180"/>
      <c r="BB180"/>
      <c r="BC180"/>
    </row>
    <row r="181" spans="1:55" x14ac:dyDescent="0.25">
      <c r="A181" t="str">
        <f t="shared" si="44"/>
        <v>TPG</v>
      </c>
      <c r="B181" s="217" t="s">
        <v>3620</v>
      </c>
      <c r="C181" s="218">
        <v>44027</v>
      </c>
      <c r="D181" s="217">
        <v>3023507</v>
      </c>
      <c r="E181" t="str">
        <f>VLOOKUP(D181,Schools!A:B,2,0)</f>
        <v>St Theresa's R.C. Primary School</v>
      </c>
      <c r="F181" t="str">
        <f>VLOOKUP(D181,Schools!$A:$Z,3,0)</f>
        <v>M</v>
      </c>
      <c r="G181" s="219">
        <v>11514</v>
      </c>
      <c r="H181" s="217" t="s">
        <v>3621</v>
      </c>
      <c r="J181" t="str">
        <f t="shared" si="40"/>
        <v>11294/543965</v>
      </c>
      <c r="K181">
        <f>VLOOKUP(D181,Schools!$A:$Z,9,0)</f>
        <v>400037</v>
      </c>
      <c r="L181" s="217" t="s">
        <v>66</v>
      </c>
      <c r="M181" s="217" t="s">
        <v>461</v>
      </c>
      <c r="N181" s="217" t="str">
        <f t="shared" si="41"/>
        <v>TPECG</v>
      </c>
      <c r="O181" s="78" t="str">
        <f>VLOOKUP(D181,Schools!A:D,4,0)</f>
        <v>Primary</v>
      </c>
      <c r="P181" s="78">
        <f t="shared" si="42"/>
        <v>11294</v>
      </c>
      <c r="Q181" s="78">
        <f t="shared" si="43"/>
        <v>543965</v>
      </c>
      <c r="R181" s="79">
        <v>28459.449999999997</v>
      </c>
      <c r="S181" s="79">
        <v>-28459.449999999997</v>
      </c>
      <c r="T181" s="79">
        <v>5022.26</v>
      </c>
      <c r="U181" s="79">
        <v>0</v>
      </c>
      <c r="V181" s="79">
        <v>0</v>
      </c>
      <c r="W181" s="79">
        <v>-584.80999999999995</v>
      </c>
      <c r="X181" s="79">
        <v>-584.80999999999995</v>
      </c>
      <c r="Y181" s="79">
        <v>-584.80999999999995</v>
      </c>
      <c r="Z181" s="79">
        <f t="shared" si="45"/>
        <v>3267.8300000000008</v>
      </c>
      <c r="AA181" s="79"/>
      <c r="AB181" s="79">
        <f t="shared" si="46"/>
        <v>8246.1699999999983</v>
      </c>
      <c r="AC181" s="79">
        <f t="shared" si="47"/>
        <v>0</v>
      </c>
      <c r="AD181" s="79"/>
      <c r="AE181" s="79"/>
      <c r="AF181" s="79"/>
      <c r="AG181" s="79"/>
      <c r="AH181" s="79"/>
      <c r="AI181" s="79"/>
      <c r="AJ181" s="79"/>
      <c r="AK181" s="79"/>
      <c r="AL181" s="52">
        <f t="shared" si="48"/>
        <v>0</v>
      </c>
      <c r="AM181" s="52">
        <f t="shared" si="49"/>
        <v>0</v>
      </c>
      <c r="AN181" s="79" t="e">
        <f>SUMIFS(#REF!,#REF!,$D181,#REF!,$M181)</f>
        <v>#REF!</v>
      </c>
      <c r="AP181" s="350">
        <f>VLOOKUP(E181,Schools!$B$8:$F$143,5,FALSE)</f>
        <v>3023507</v>
      </c>
      <c r="AR181" s="350">
        <f t="shared" si="39"/>
        <v>0</v>
      </c>
      <c r="AS181"/>
      <c r="AT181"/>
      <c r="AU181"/>
      <c r="AV181"/>
      <c r="AW181"/>
      <c r="AX181"/>
      <c r="AY181"/>
      <c r="AZ181"/>
      <c r="BA181"/>
      <c r="BB181"/>
      <c r="BC181"/>
    </row>
    <row r="182" spans="1:55" x14ac:dyDescent="0.25">
      <c r="A182" t="str">
        <f t="shared" si="44"/>
        <v>TPG</v>
      </c>
      <c r="B182" s="217" t="s">
        <v>3620</v>
      </c>
      <c r="C182" s="218">
        <v>44027</v>
      </c>
      <c r="D182" s="217">
        <v>3023506</v>
      </c>
      <c r="E182" t="str">
        <f>VLOOKUP(D182,Schools!A:B,2,0)</f>
        <v>St Vincent's Catholic Primary School</v>
      </c>
      <c r="F182" t="str">
        <f>VLOOKUP(D182,Schools!$A:$Z,3,0)</f>
        <v>M</v>
      </c>
      <c r="G182" s="219">
        <v>18215</v>
      </c>
      <c r="H182" s="217" t="s">
        <v>3621</v>
      </c>
      <c r="J182" t="str">
        <f t="shared" si="40"/>
        <v>11294/543965</v>
      </c>
      <c r="K182">
        <f>VLOOKUP(D182,Schools!$A:$Z,9,0)</f>
        <v>400009</v>
      </c>
      <c r="L182" s="217" t="s">
        <v>66</v>
      </c>
      <c r="M182" s="217" t="s">
        <v>461</v>
      </c>
      <c r="N182" s="217" t="str">
        <f t="shared" si="41"/>
        <v>TPECG</v>
      </c>
      <c r="O182" s="78" t="str">
        <f>VLOOKUP(D182,Schools!A:D,4,0)</f>
        <v>Primary</v>
      </c>
      <c r="P182" s="78">
        <f t="shared" si="42"/>
        <v>11294</v>
      </c>
      <c r="Q182" s="78">
        <f t="shared" si="43"/>
        <v>543965</v>
      </c>
      <c r="R182" s="79">
        <v>39272.92</v>
      </c>
      <c r="S182" s="79">
        <v>-39272.92</v>
      </c>
      <c r="T182" s="79">
        <v>6930.51</v>
      </c>
      <c r="U182" s="79">
        <v>0</v>
      </c>
      <c r="V182" s="79">
        <v>0</v>
      </c>
      <c r="W182" s="79">
        <v>-248.74</v>
      </c>
      <c r="X182" s="79">
        <v>-248.74</v>
      </c>
      <c r="Y182" s="79">
        <v>-248.74</v>
      </c>
      <c r="Z182" s="79">
        <f t="shared" si="45"/>
        <v>6184.2900000000009</v>
      </c>
      <c r="AA182" s="79"/>
      <c r="AB182" s="79">
        <f t="shared" si="46"/>
        <v>12030.71</v>
      </c>
      <c r="AC182" s="79">
        <f t="shared" si="47"/>
        <v>0</v>
      </c>
      <c r="AD182" s="79"/>
      <c r="AE182" s="79"/>
      <c r="AF182" s="79"/>
      <c r="AG182" s="79"/>
      <c r="AH182" s="79"/>
      <c r="AI182" s="79"/>
      <c r="AJ182" s="79"/>
      <c r="AK182" s="79"/>
      <c r="AL182" s="52">
        <f t="shared" si="48"/>
        <v>0</v>
      </c>
      <c r="AM182" s="52">
        <f t="shared" si="49"/>
        <v>0</v>
      </c>
      <c r="AN182" s="79" t="e">
        <f>SUMIFS(#REF!,#REF!,$D182,#REF!,$M182)</f>
        <v>#REF!</v>
      </c>
      <c r="AP182" s="350">
        <f>VLOOKUP(E182,Schools!$B$8:$F$143,5,FALSE)</f>
        <v>3023506</v>
      </c>
      <c r="AR182" s="350">
        <f t="shared" si="39"/>
        <v>0</v>
      </c>
      <c r="AS182"/>
      <c r="AT182"/>
      <c r="AU182"/>
      <c r="AV182"/>
      <c r="AW182"/>
      <c r="AX182"/>
      <c r="AY182"/>
      <c r="AZ182"/>
      <c r="BA182"/>
      <c r="BB182"/>
      <c r="BC182"/>
    </row>
    <row r="183" spans="1:55" x14ac:dyDescent="0.25">
      <c r="A183" t="str">
        <f t="shared" si="44"/>
        <v>TPG</v>
      </c>
      <c r="B183" s="217" t="s">
        <v>3620</v>
      </c>
      <c r="C183" s="218">
        <v>44027</v>
      </c>
      <c r="D183" s="217">
        <v>3022070</v>
      </c>
      <c r="E183" t="str">
        <f>VLOOKUP(D183,Schools!A:B,2,0)</f>
        <v>Sunnyfields Primary School</v>
      </c>
      <c r="F183" t="str">
        <f>VLOOKUP(D183,Schools!$A:$Z,3,0)</f>
        <v>M</v>
      </c>
      <c r="G183" s="219">
        <v>15596</v>
      </c>
      <c r="H183" s="217" t="s">
        <v>3621</v>
      </c>
      <c r="J183" t="str">
        <f t="shared" si="40"/>
        <v>11294/543965</v>
      </c>
      <c r="K183">
        <f>VLOOKUP(D183,Schools!$A:$Z,9,0)</f>
        <v>400038</v>
      </c>
      <c r="L183" s="217" t="s">
        <v>66</v>
      </c>
      <c r="M183" s="217" t="s">
        <v>461</v>
      </c>
      <c r="N183" s="217" t="str">
        <f t="shared" si="41"/>
        <v>TPECG</v>
      </c>
      <c r="O183" s="78" t="str">
        <f>VLOOKUP(D183,Schools!A:D,4,0)</f>
        <v>Primary</v>
      </c>
      <c r="P183" s="78">
        <f t="shared" si="42"/>
        <v>11294</v>
      </c>
      <c r="Q183" s="78">
        <f t="shared" si="43"/>
        <v>543965</v>
      </c>
      <c r="R183" s="79">
        <v>0</v>
      </c>
      <c r="S183" s="79">
        <v>0</v>
      </c>
      <c r="T183" s="79">
        <v>0</v>
      </c>
      <c r="U183" s="79">
        <v>5938.55</v>
      </c>
      <c r="V183" s="79">
        <v>2969.2799999999997</v>
      </c>
      <c r="W183" s="79">
        <v>2852.2599999999998</v>
      </c>
      <c r="X183" s="79">
        <v>2852.2599999999998</v>
      </c>
      <c r="Y183" s="79">
        <v>2852.2599999999998</v>
      </c>
      <c r="Z183" s="79">
        <f t="shared" si="45"/>
        <v>17464.61</v>
      </c>
      <c r="AA183" s="79"/>
      <c r="AB183" s="79">
        <f t="shared" si="46"/>
        <v>-1868.6100000000006</v>
      </c>
      <c r="AC183" s="79">
        <f t="shared" si="47"/>
        <v>0</v>
      </c>
      <c r="AD183" s="79"/>
      <c r="AE183" s="79"/>
      <c r="AF183" s="79"/>
      <c r="AG183" s="79"/>
      <c r="AH183" s="79"/>
      <c r="AI183" s="79"/>
      <c r="AJ183" s="79"/>
      <c r="AK183" s="79"/>
      <c r="AL183" s="52">
        <f t="shared" si="48"/>
        <v>0</v>
      </c>
      <c r="AM183" s="52">
        <f t="shared" si="49"/>
        <v>0</v>
      </c>
      <c r="AN183" s="79" t="e">
        <f>SUMIFS(#REF!,#REF!,$D183,#REF!,$M183)</f>
        <v>#REF!</v>
      </c>
      <c r="AP183" s="350">
        <f>VLOOKUP(E183,Schools!$B$8:$F$143,5,FALSE)</f>
        <v>3022070</v>
      </c>
      <c r="AR183" s="350">
        <f t="shared" si="39"/>
        <v>0</v>
      </c>
      <c r="AS183"/>
      <c r="AT183"/>
      <c r="AU183"/>
      <c r="AV183"/>
      <c r="AW183"/>
      <c r="AX183"/>
      <c r="AY183"/>
      <c r="AZ183"/>
      <c r="BA183"/>
      <c r="BB183"/>
      <c r="BC183"/>
    </row>
    <row r="184" spans="1:55" x14ac:dyDescent="0.25">
      <c r="A184" t="str">
        <f t="shared" si="44"/>
        <v>TPG</v>
      </c>
      <c r="B184" s="217" t="s">
        <v>3620</v>
      </c>
      <c r="C184" s="218">
        <v>44027</v>
      </c>
      <c r="D184" s="217">
        <v>3023316</v>
      </c>
      <c r="E184" t="str">
        <f>VLOOKUP(D184,Schools!A:B,2,0)</f>
        <v>Trent  C of E Primary School</v>
      </c>
      <c r="F184" t="str">
        <f>VLOOKUP(D184,Schools!$A:$Z,3,0)</f>
        <v>M</v>
      </c>
      <c r="G184" s="219">
        <v>12915</v>
      </c>
      <c r="H184" s="217" t="s">
        <v>3621</v>
      </c>
      <c r="J184" t="str">
        <f t="shared" si="40"/>
        <v>11294/543965</v>
      </c>
      <c r="K184">
        <f>VLOOKUP(D184,Schools!$A:$Z,9,0)</f>
        <v>400100</v>
      </c>
      <c r="L184" s="217" t="s">
        <v>66</v>
      </c>
      <c r="M184" s="217" t="s">
        <v>461</v>
      </c>
      <c r="N184" s="217" t="str">
        <f t="shared" si="41"/>
        <v>TPECG</v>
      </c>
      <c r="O184" s="78" t="str">
        <f>VLOOKUP(D184,Schools!A:D,4,0)</f>
        <v>Primary</v>
      </c>
      <c r="P184" s="78">
        <f t="shared" si="42"/>
        <v>11294</v>
      </c>
      <c r="Q184" s="78">
        <f t="shared" si="43"/>
        <v>543965</v>
      </c>
      <c r="R184" s="79">
        <v>26098.880000000001</v>
      </c>
      <c r="S184" s="79">
        <v>-26098.880000000001</v>
      </c>
      <c r="T184" s="79">
        <v>4605.6900000000005</v>
      </c>
      <c r="U184" s="79">
        <v>0</v>
      </c>
      <c r="V184" s="79">
        <v>0</v>
      </c>
      <c r="W184" s="79">
        <v>29.14</v>
      </c>
      <c r="X184" s="79">
        <v>29.14</v>
      </c>
      <c r="Y184" s="79">
        <v>29.14</v>
      </c>
      <c r="Z184" s="79">
        <f t="shared" si="45"/>
        <v>4693.1100000000015</v>
      </c>
      <c r="AA184" s="79"/>
      <c r="AB184" s="79">
        <f t="shared" si="46"/>
        <v>8221.89</v>
      </c>
      <c r="AC184" s="79">
        <f t="shared" si="47"/>
        <v>0</v>
      </c>
      <c r="AD184" s="79"/>
      <c r="AE184" s="79"/>
      <c r="AF184" s="79"/>
      <c r="AG184" s="79"/>
      <c r="AH184" s="79"/>
      <c r="AI184" s="79"/>
      <c r="AJ184" s="79"/>
      <c r="AK184" s="79"/>
      <c r="AL184" s="52">
        <f t="shared" si="48"/>
        <v>0</v>
      </c>
      <c r="AM184" s="52">
        <f t="shared" si="49"/>
        <v>0</v>
      </c>
      <c r="AN184" s="79" t="e">
        <f>SUMIFS(#REF!,#REF!,$D184,#REF!,$M184)</f>
        <v>#REF!</v>
      </c>
      <c r="AP184" s="350">
        <f>VLOOKUP(E184,Schools!$B$8:$F$143,5,FALSE)</f>
        <v>3023316</v>
      </c>
      <c r="AR184" s="350">
        <f t="shared" si="39"/>
        <v>0</v>
      </c>
      <c r="AS184"/>
      <c r="AT184"/>
      <c r="AU184"/>
      <c r="AV184"/>
      <c r="AW184"/>
      <c r="AX184"/>
      <c r="AY184"/>
      <c r="AZ184"/>
      <c r="BA184"/>
      <c r="BB184"/>
      <c r="BC184"/>
    </row>
    <row r="185" spans="1:55" x14ac:dyDescent="0.25">
      <c r="A185" t="str">
        <f t="shared" si="44"/>
        <v>TPG</v>
      </c>
      <c r="B185" s="217" t="s">
        <v>3620</v>
      </c>
      <c r="C185" s="218">
        <v>44027</v>
      </c>
      <c r="D185" s="217">
        <v>3022055</v>
      </c>
      <c r="E185" t="str">
        <f>VLOOKUP(D185,Schools!A:B,2,0)</f>
        <v>Tudor School</v>
      </c>
      <c r="F185" t="str">
        <f>VLOOKUP(D185,Schools!$A:$Z,3,0)</f>
        <v>M</v>
      </c>
      <c r="G185" s="219">
        <v>14621</v>
      </c>
      <c r="H185" s="217" t="s">
        <v>3621</v>
      </c>
      <c r="J185" t="str">
        <f t="shared" si="40"/>
        <v>11294/543965</v>
      </c>
      <c r="K185">
        <f>VLOOKUP(D185,Schools!$A:$Z,9,0)</f>
        <v>400101</v>
      </c>
      <c r="L185" s="217" t="s">
        <v>66</v>
      </c>
      <c r="M185" s="217" t="s">
        <v>461</v>
      </c>
      <c r="N185" s="217" t="str">
        <f t="shared" si="41"/>
        <v>TPECG</v>
      </c>
      <c r="O185" s="78" t="str">
        <f>VLOOKUP(D185,Schools!A:D,4,0)</f>
        <v>Primary</v>
      </c>
      <c r="P185" s="78">
        <f t="shared" si="42"/>
        <v>11294</v>
      </c>
      <c r="Q185" s="78">
        <f t="shared" si="43"/>
        <v>543965</v>
      </c>
      <c r="R185" s="79">
        <v>30821.480000000003</v>
      </c>
      <c r="S185" s="79">
        <v>-30821.480000000003</v>
      </c>
      <c r="T185" s="79">
        <v>5439.09</v>
      </c>
      <c r="U185" s="79">
        <v>0</v>
      </c>
      <c r="V185" s="79">
        <v>0</v>
      </c>
      <c r="W185" s="79">
        <v>-117.02</v>
      </c>
      <c r="X185" s="79">
        <v>-117.02</v>
      </c>
      <c r="Y185" s="79">
        <v>-117.02</v>
      </c>
      <c r="Z185" s="79">
        <f t="shared" si="45"/>
        <v>5088.0299999999988</v>
      </c>
      <c r="AA185" s="79"/>
      <c r="AB185" s="79">
        <f t="shared" si="46"/>
        <v>9532.9700000000012</v>
      </c>
      <c r="AC185" s="79">
        <f t="shared" si="47"/>
        <v>0</v>
      </c>
      <c r="AD185" s="79"/>
      <c r="AE185" s="79"/>
      <c r="AF185" s="79"/>
      <c r="AG185" s="79"/>
      <c r="AH185" s="79"/>
      <c r="AI185" s="79"/>
      <c r="AJ185" s="79"/>
      <c r="AK185" s="79"/>
      <c r="AL185" s="52">
        <f t="shared" si="48"/>
        <v>0</v>
      </c>
      <c r="AM185" s="52">
        <f t="shared" si="49"/>
        <v>0</v>
      </c>
      <c r="AN185" s="79" t="e">
        <f>SUMIFS(#REF!,#REF!,$D185,#REF!,$M185)</f>
        <v>#REF!</v>
      </c>
      <c r="AP185" s="350">
        <f>VLOOKUP(E185,Schools!$B$8:$F$143,5,FALSE)</f>
        <v>3022055</v>
      </c>
      <c r="AR185" s="350">
        <f t="shared" si="39"/>
        <v>0</v>
      </c>
      <c r="AS185"/>
      <c r="AT185"/>
      <c r="AU185"/>
      <c r="AV185"/>
      <c r="AW185"/>
      <c r="AX185"/>
      <c r="AY185"/>
      <c r="AZ185"/>
      <c r="BA185"/>
      <c r="BB185"/>
      <c r="BC185"/>
    </row>
    <row r="186" spans="1:55" x14ac:dyDescent="0.25">
      <c r="A186" t="str">
        <f t="shared" si="44"/>
        <v>TPG</v>
      </c>
      <c r="B186" s="217" t="s">
        <v>3620</v>
      </c>
      <c r="C186" s="218">
        <v>44027</v>
      </c>
      <c r="D186" s="217">
        <v>3022057</v>
      </c>
      <c r="E186" t="str">
        <f>VLOOKUP(D186,Schools!A:B,2,0)</f>
        <v>Underhill School</v>
      </c>
      <c r="F186" t="str">
        <f>VLOOKUP(D186,Schools!$A:$Z,3,0)</f>
        <v>M</v>
      </c>
      <c r="G186" s="219">
        <v>31435</v>
      </c>
      <c r="H186" s="217" t="s">
        <v>3621</v>
      </c>
      <c r="J186" t="str">
        <f t="shared" si="40"/>
        <v>11294/543965</v>
      </c>
      <c r="K186">
        <f>VLOOKUP(D186,Schools!$A:$Z,9,0)</f>
        <v>400053</v>
      </c>
      <c r="L186" s="217" t="s">
        <v>66</v>
      </c>
      <c r="M186" s="217" t="s">
        <v>461</v>
      </c>
      <c r="N186" s="217" t="str">
        <f t="shared" si="41"/>
        <v>TPECG</v>
      </c>
      <c r="O186" s="78" t="str">
        <f>VLOOKUP(D186,Schools!A:D,4,0)</f>
        <v>Primary</v>
      </c>
      <c r="P186" s="78">
        <f t="shared" si="42"/>
        <v>11294</v>
      </c>
      <c r="Q186" s="78">
        <f t="shared" si="43"/>
        <v>543965</v>
      </c>
      <c r="R186" s="79">
        <v>0</v>
      </c>
      <c r="S186" s="79">
        <v>0</v>
      </c>
      <c r="T186" s="79">
        <v>0</v>
      </c>
      <c r="U186" s="79">
        <v>12810.46</v>
      </c>
      <c r="V186" s="79">
        <v>6405.23</v>
      </c>
      <c r="W186" s="79">
        <v>5622.83</v>
      </c>
      <c r="X186" s="79">
        <v>5622.83</v>
      </c>
      <c r="Y186" s="79">
        <v>5622.83</v>
      </c>
      <c r="Z186" s="79">
        <f t="shared" si="45"/>
        <v>36084.18</v>
      </c>
      <c r="AA186" s="79"/>
      <c r="AB186" s="79">
        <f t="shared" si="46"/>
        <v>-4649.18</v>
      </c>
      <c r="AC186" s="79">
        <f t="shared" si="47"/>
        <v>0</v>
      </c>
      <c r="AD186" s="79"/>
      <c r="AE186" s="79"/>
      <c r="AF186" s="79"/>
      <c r="AG186" s="79"/>
      <c r="AH186" s="79"/>
      <c r="AI186" s="79"/>
      <c r="AJ186" s="79"/>
      <c r="AK186" s="79"/>
      <c r="AL186" s="52">
        <f t="shared" si="48"/>
        <v>0</v>
      </c>
      <c r="AM186" s="52">
        <f t="shared" si="49"/>
        <v>0</v>
      </c>
      <c r="AN186" s="79" t="e">
        <f>SUMIFS(#REF!,#REF!,$D186,#REF!,$M186)</f>
        <v>#REF!</v>
      </c>
      <c r="AP186" s="350">
        <f>VLOOKUP(E186,Schools!$B$8:$F$143,5,FALSE)</f>
        <v>3022057</v>
      </c>
      <c r="AR186" s="350">
        <f t="shared" si="39"/>
        <v>0</v>
      </c>
      <c r="AS186"/>
      <c r="AT186"/>
      <c r="AU186"/>
      <c r="AV186"/>
      <c r="AW186"/>
      <c r="AX186"/>
      <c r="AY186"/>
      <c r="AZ186"/>
      <c r="BA186"/>
      <c r="BB186"/>
      <c r="BC186"/>
    </row>
    <row r="187" spans="1:55" x14ac:dyDescent="0.25">
      <c r="A187" t="str">
        <f t="shared" si="44"/>
        <v>TPG</v>
      </c>
      <c r="B187" s="217" t="s">
        <v>3620</v>
      </c>
      <c r="C187" s="218">
        <v>44027</v>
      </c>
      <c r="D187" s="217">
        <v>3022076</v>
      </c>
      <c r="E187" t="str">
        <f>VLOOKUP(D187,Schools!A:B,2,0)</f>
        <v>Wessex  Gardens Primary School</v>
      </c>
      <c r="F187" t="str">
        <f>VLOOKUP(D187,Schools!$A:$Z,3,0)</f>
        <v>M</v>
      </c>
      <c r="G187" s="219">
        <v>25221</v>
      </c>
      <c r="H187" s="217" t="s">
        <v>3621</v>
      </c>
      <c r="J187" t="str">
        <f t="shared" si="40"/>
        <v>11294/543965</v>
      </c>
      <c r="K187">
        <f>VLOOKUP(D187,Schools!$A:$Z,9,0)</f>
        <v>400111</v>
      </c>
      <c r="L187" s="217" t="s">
        <v>66</v>
      </c>
      <c r="M187" s="217" t="s">
        <v>461</v>
      </c>
      <c r="N187" s="217" t="str">
        <f t="shared" si="41"/>
        <v>TPECG</v>
      </c>
      <c r="O187" s="78" t="str">
        <f>VLOOKUP(D187,Schools!A:D,4,0)</f>
        <v>Primary</v>
      </c>
      <c r="P187" s="78">
        <f t="shared" si="42"/>
        <v>11294</v>
      </c>
      <c r="Q187" s="78">
        <f t="shared" si="43"/>
        <v>543965</v>
      </c>
      <c r="R187" s="79">
        <v>0</v>
      </c>
      <c r="S187" s="79">
        <v>0</v>
      </c>
      <c r="T187" s="79">
        <v>0</v>
      </c>
      <c r="U187" s="79">
        <v>9829.9699999999993</v>
      </c>
      <c r="V187" s="79">
        <v>4914.99</v>
      </c>
      <c r="W187" s="79">
        <v>4578.54</v>
      </c>
      <c r="X187" s="79">
        <v>4578.54</v>
      </c>
      <c r="Y187" s="79">
        <v>4578.54</v>
      </c>
      <c r="Z187" s="79">
        <f t="shared" si="45"/>
        <v>28480.58</v>
      </c>
      <c r="AA187" s="79"/>
      <c r="AB187" s="79">
        <f t="shared" si="46"/>
        <v>-3259.5800000000017</v>
      </c>
      <c r="AC187" s="79">
        <f t="shared" si="47"/>
        <v>0</v>
      </c>
      <c r="AD187" s="79"/>
      <c r="AE187" s="79"/>
      <c r="AF187" s="79"/>
      <c r="AG187" s="79"/>
      <c r="AH187" s="79"/>
      <c r="AI187" s="79"/>
      <c r="AJ187" s="79"/>
      <c r="AK187" s="79"/>
      <c r="AL187" s="52">
        <f t="shared" si="48"/>
        <v>0</v>
      </c>
      <c r="AM187" s="52">
        <f t="shared" si="49"/>
        <v>0</v>
      </c>
      <c r="AN187" s="79" t="e">
        <f>SUMIFS(#REF!,#REF!,$D187,#REF!,$M187)</f>
        <v>#REF!</v>
      </c>
      <c r="AP187" s="350">
        <f>VLOOKUP(E187,Schools!$B$8:$F$143,5,FALSE)</f>
        <v>3022076</v>
      </c>
      <c r="AR187" s="350">
        <f t="shared" si="39"/>
        <v>0</v>
      </c>
      <c r="AS187"/>
      <c r="AT187"/>
      <c r="AU187"/>
      <c r="AV187"/>
      <c r="AW187"/>
      <c r="AX187"/>
      <c r="AY187"/>
      <c r="AZ187"/>
      <c r="BA187"/>
      <c r="BB187"/>
      <c r="BC187"/>
    </row>
    <row r="188" spans="1:55" x14ac:dyDescent="0.25">
      <c r="A188" t="str">
        <f t="shared" si="44"/>
        <v>TPG</v>
      </c>
      <c r="B188" s="217" t="s">
        <v>3620</v>
      </c>
      <c r="C188" s="218">
        <v>44027</v>
      </c>
      <c r="D188" s="217">
        <v>3022060</v>
      </c>
      <c r="E188" t="str">
        <f>VLOOKUP(D188,Schools!A:B,2,0)</f>
        <v>Whitings Hill Primary School</v>
      </c>
      <c r="F188" t="str">
        <f>VLOOKUP(D188,Schools!$A:$Z,3,0)</f>
        <v>M</v>
      </c>
      <c r="G188" s="219">
        <v>29120</v>
      </c>
      <c r="H188" s="217" t="s">
        <v>3621</v>
      </c>
      <c r="J188" t="str">
        <f t="shared" si="40"/>
        <v>11294/543965</v>
      </c>
      <c r="K188">
        <f>VLOOKUP(D188,Schools!$A:$Z,9,0)</f>
        <v>400011</v>
      </c>
      <c r="L188" s="217" t="s">
        <v>66</v>
      </c>
      <c r="M188" s="217" t="s">
        <v>461</v>
      </c>
      <c r="N188" s="217" t="str">
        <f t="shared" si="41"/>
        <v>TPECG</v>
      </c>
      <c r="O188" s="78" t="str">
        <f>VLOOKUP(D188,Schools!A:D,4,0)</f>
        <v>Primary</v>
      </c>
      <c r="P188" s="78">
        <f t="shared" si="42"/>
        <v>11294</v>
      </c>
      <c r="Q188" s="78">
        <f t="shared" si="43"/>
        <v>543965</v>
      </c>
      <c r="R188" s="79">
        <v>57168.08</v>
      </c>
      <c r="S188" s="79">
        <v>-57168.08</v>
      </c>
      <c r="T188" s="79">
        <v>10088.49</v>
      </c>
      <c r="U188" s="79">
        <v>0</v>
      </c>
      <c r="V188" s="79">
        <v>0</v>
      </c>
      <c r="W188" s="79">
        <v>263.14</v>
      </c>
      <c r="X188" s="79">
        <v>263.14</v>
      </c>
      <c r="Y188" s="79">
        <v>263.14</v>
      </c>
      <c r="Z188" s="79">
        <f t="shared" si="45"/>
        <v>10877.909999999998</v>
      </c>
      <c r="AA188" s="79"/>
      <c r="AB188" s="79">
        <f t="shared" si="46"/>
        <v>18242.090000000004</v>
      </c>
      <c r="AC188" s="79">
        <f t="shared" si="47"/>
        <v>0</v>
      </c>
      <c r="AD188" s="79"/>
      <c r="AE188" s="79"/>
      <c r="AF188" s="79"/>
      <c r="AG188" s="79"/>
      <c r="AH188" s="79"/>
      <c r="AI188" s="79"/>
      <c r="AJ188" s="79"/>
      <c r="AK188" s="79"/>
      <c r="AL188" s="52">
        <f t="shared" si="48"/>
        <v>0</v>
      </c>
      <c r="AM188" s="52">
        <f t="shared" si="49"/>
        <v>0</v>
      </c>
      <c r="AN188" s="79" t="e">
        <f>SUMIFS(#REF!,#REF!,$D188,#REF!,$M188)</f>
        <v>#REF!</v>
      </c>
      <c r="AP188" s="350">
        <f>VLOOKUP(E188,Schools!$B$8:$F$143,5,FALSE)</f>
        <v>3022060</v>
      </c>
      <c r="AR188" s="350">
        <f t="shared" si="39"/>
        <v>0</v>
      </c>
      <c r="AS188"/>
      <c r="AT188"/>
      <c r="AU188"/>
      <c r="AV188"/>
      <c r="AW188"/>
      <c r="AX188"/>
      <c r="AY188"/>
      <c r="AZ188"/>
      <c r="BA188"/>
      <c r="BB188"/>
      <c r="BC188"/>
    </row>
    <row r="189" spans="1:55" x14ac:dyDescent="0.25">
      <c r="A189" t="str">
        <f t="shared" si="44"/>
        <v>TPG</v>
      </c>
      <c r="B189" s="217" t="s">
        <v>3620</v>
      </c>
      <c r="C189" s="218">
        <v>44027</v>
      </c>
      <c r="D189" s="217">
        <v>3023518</v>
      </c>
      <c r="E189" t="str">
        <f>VLOOKUP(D189,Schools!A:B,2,0)</f>
        <v>Woodcroft Primary School</v>
      </c>
      <c r="F189" t="str">
        <f>VLOOKUP(D189,Schools!$A:$Z,3,0)</f>
        <v>M</v>
      </c>
      <c r="G189" s="219">
        <v>26988</v>
      </c>
      <c r="H189" s="217" t="s">
        <v>3621</v>
      </c>
      <c r="J189" t="str">
        <f t="shared" si="40"/>
        <v>11294/543965</v>
      </c>
      <c r="K189">
        <f>VLOOKUP(D189,Schools!$A:$Z,9,0)</f>
        <v>400117</v>
      </c>
      <c r="L189" s="217" t="s">
        <v>66</v>
      </c>
      <c r="M189" s="217" t="s">
        <v>461</v>
      </c>
      <c r="N189" s="217" t="str">
        <f t="shared" si="41"/>
        <v>TPECG</v>
      </c>
      <c r="O189" s="78" t="str">
        <f>VLOOKUP(D189,Schools!A:D,4,0)</f>
        <v>Primary</v>
      </c>
      <c r="P189" s="78">
        <f t="shared" si="42"/>
        <v>11294</v>
      </c>
      <c r="Q189" s="78">
        <f t="shared" si="43"/>
        <v>543965</v>
      </c>
      <c r="R189" s="79">
        <v>10306.32</v>
      </c>
      <c r="S189" s="79">
        <v>-10306.32</v>
      </c>
      <c r="T189" s="79">
        <v>9803.57</v>
      </c>
      <c r="U189" s="79">
        <v>0</v>
      </c>
      <c r="V189" s="79">
        <v>0</v>
      </c>
      <c r="W189" s="79">
        <v>-58.59</v>
      </c>
      <c r="X189" s="79">
        <v>4968.88</v>
      </c>
      <c r="Y189" s="79">
        <v>4968.88</v>
      </c>
      <c r="Z189" s="79">
        <f t="shared" si="45"/>
        <v>19682.740000000002</v>
      </c>
      <c r="AA189" s="79"/>
      <c r="AB189" s="79">
        <f t="shared" si="46"/>
        <v>7305.2599999999984</v>
      </c>
      <c r="AC189" s="79">
        <f t="shared" si="47"/>
        <v>0</v>
      </c>
      <c r="AD189" s="79"/>
      <c r="AE189" s="79"/>
      <c r="AF189" s="79"/>
      <c r="AG189" s="79"/>
      <c r="AH189" s="79"/>
      <c r="AI189" s="79"/>
      <c r="AJ189" s="79"/>
      <c r="AK189" s="79"/>
      <c r="AL189" s="52">
        <f t="shared" si="48"/>
        <v>0</v>
      </c>
      <c r="AM189" s="52">
        <f t="shared" si="49"/>
        <v>0</v>
      </c>
      <c r="AN189" s="79" t="e">
        <f>SUMIFS(#REF!,#REF!,$D189,#REF!,$M189)</f>
        <v>#REF!</v>
      </c>
      <c r="AP189" s="350">
        <f>VLOOKUP(E189,Schools!$B$8:$F$143,5,FALSE)</f>
        <v>3023518</v>
      </c>
      <c r="AR189" s="350">
        <f t="shared" si="39"/>
        <v>0</v>
      </c>
      <c r="AS189"/>
      <c r="AT189"/>
      <c r="AU189"/>
      <c r="AV189"/>
      <c r="AW189"/>
      <c r="AX189"/>
      <c r="AY189"/>
      <c r="AZ189"/>
      <c r="BA189"/>
      <c r="BB189"/>
      <c r="BC189"/>
    </row>
    <row r="190" spans="1:55" x14ac:dyDescent="0.25">
      <c r="A190" t="str">
        <f t="shared" si="44"/>
        <v>TPG</v>
      </c>
      <c r="B190" s="217" t="s">
        <v>3620</v>
      </c>
      <c r="C190" s="218">
        <v>44027</v>
      </c>
      <c r="D190" s="217">
        <v>3022054</v>
      </c>
      <c r="E190" t="str">
        <f>VLOOKUP(D190,Schools!A:B,2,0)</f>
        <v>Woodridge  Primary School</v>
      </c>
      <c r="F190" t="str">
        <f>VLOOKUP(D190,Schools!$A:$Z,3,0)</f>
        <v>M</v>
      </c>
      <c r="G190" s="219">
        <v>12671</v>
      </c>
      <c r="H190" s="217" t="s">
        <v>3621</v>
      </c>
      <c r="J190" t="str">
        <f t="shared" si="40"/>
        <v>11294/543965</v>
      </c>
      <c r="K190">
        <f>VLOOKUP(D190,Schools!$A:$Z,9,0)</f>
        <v>400004</v>
      </c>
      <c r="L190" s="217" t="s">
        <v>66</v>
      </c>
      <c r="M190" s="217" t="s">
        <v>461</v>
      </c>
      <c r="N190" s="217" t="str">
        <f t="shared" si="41"/>
        <v>TPECG</v>
      </c>
      <c r="O190" s="78" t="str">
        <f>VLOOKUP(D190,Schools!A:D,4,0)</f>
        <v>Primary</v>
      </c>
      <c r="P190" s="78">
        <f t="shared" si="42"/>
        <v>11294</v>
      </c>
      <c r="Q190" s="78">
        <f t="shared" si="43"/>
        <v>543965</v>
      </c>
      <c r="R190" s="79">
        <v>25975.03</v>
      </c>
      <c r="S190" s="79">
        <v>-25975.03</v>
      </c>
      <c r="T190" s="79">
        <v>4583.83</v>
      </c>
      <c r="U190" s="79">
        <v>0</v>
      </c>
      <c r="V190" s="79">
        <v>0</v>
      </c>
      <c r="W190" s="79">
        <v>-14.85</v>
      </c>
      <c r="X190" s="79">
        <v>-14.85</v>
      </c>
      <c r="Y190" s="79">
        <v>-14.85</v>
      </c>
      <c r="Z190" s="79">
        <f t="shared" si="45"/>
        <v>4539.2799999999988</v>
      </c>
      <c r="AA190" s="79"/>
      <c r="AB190" s="79">
        <f t="shared" si="46"/>
        <v>8131.7200000000012</v>
      </c>
      <c r="AC190" s="79">
        <f t="shared" si="47"/>
        <v>0</v>
      </c>
      <c r="AD190" s="79"/>
      <c r="AE190" s="79"/>
      <c r="AF190" s="79"/>
      <c r="AG190" s="79"/>
      <c r="AH190" s="79"/>
      <c r="AI190" s="79"/>
      <c r="AJ190" s="79"/>
      <c r="AK190" s="79"/>
      <c r="AL190" s="52">
        <f t="shared" si="48"/>
        <v>0</v>
      </c>
      <c r="AM190" s="52">
        <f t="shared" si="49"/>
        <v>0</v>
      </c>
      <c r="AN190" s="79" t="e">
        <f>SUMIFS(#REF!,#REF!,$D190,#REF!,$M190)</f>
        <v>#REF!</v>
      </c>
      <c r="AP190" s="350">
        <f>VLOOKUP(E190,Schools!$B$8:$F$143,5,FALSE)</f>
        <v>3022054</v>
      </c>
      <c r="AR190" s="350">
        <f t="shared" si="39"/>
        <v>0</v>
      </c>
      <c r="AS190"/>
      <c r="AT190"/>
      <c r="AU190"/>
      <c r="AV190"/>
      <c r="AW190"/>
      <c r="AX190"/>
      <c r="AY190"/>
      <c r="AZ190"/>
      <c r="BA190"/>
      <c r="BB190"/>
      <c r="BC190"/>
    </row>
    <row r="191" spans="1:55" x14ac:dyDescent="0.25">
      <c r="A191" t="str">
        <f t="shared" si="44"/>
        <v>TPG</v>
      </c>
      <c r="B191" s="217" t="s">
        <v>3620</v>
      </c>
      <c r="C191" s="218">
        <v>44027</v>
      </c>
      <c r="D191" s="217">
        <v>3021102</v>
      </c>
      <c r="E191" t="str">
        <f>VLOOKUP(D191,Schools!A:B,2,0)</f>
        <v>Northgate</v>
      </c>
      <c r="F191" t="str">
        <f>VLOOKUP(D191,Schools!$A:$Z,3,0)</f>
        <v>M</v>
      </c>
      <c r="G191" s="219">
        <f>(169676/763)*40</f>
        <v>8895.2031454783755</v>
      </c>
      <c r="H191" s="217" t="s">
        <v>3621</v>
      </c>
      <c r="J191" t="str">
        <f t="shared" si="40"/>
        <v>11294/543965</v>
      </c>
      <c r="K191">
        <f>VLOOKUP(D191,Schools!$A:$Z,9,0)</f>
        <v>400157</v>
      </c>
      <c r="L191" s="217" t="s">
        <v>66</v>
      </c>
      <c r="M191" s="217" t="s">
        <v>461</v>
      </c>
      <c r="N191" s="217" t="str">
        <f t="shared" si="41"/>
        <v>TPECG</v>
      </c>
      <c r="O191" s="78" t="str">
        <f>VLOOKUP(D191,Schools!A:D,4,0)</f>
        <v>PRU</v>
      </c>
      <c r="P191" s="78">
        <f t="shared" si="42"/>
        <v>11294</v>
      </c>
      <c r="Q191" s="78">
        <f t="shared" si="43"/>
        <v>543965</v>
      </c>
      <c r="R191" s="79">
        <v>18146.09</v>
      </c>
      <c r="S191" s="79">
        <v>-18146.09</v>
      </c>
      <c r="T191" s="79">
        <v>3202.25</v>
      </c>
      <c r="U191" s="79">
        <v>0</v>
      </c>
      <c r="V191" s="79">
        <v>0</v>
      </c>
      <c r="W191" s="79">
        <v>0</v>
      </c>
      <c r="X191" s="79">
        <v>0</v>
      </c>
      <c r="Y191" s="79">
        <v>0</v>
      </c>
      <c r="Z191" s="79">
        <f t="shared" si="45"/>
        <v>3202.25</v>
      </c>
      <c r="AA191" s="79"/>
      <c r="AB191" s="79">
        <f t="shared" si="46"/>
        <v>5692.9531454783755</v>
      </c>
      <c r="AC191" s="79">
        <f t="shared" si="47"/>
        <v>0</v>
      </c>
      <c r="AD191" s="79"/>
      <c r="AE191" s="79"/>
      <c r="AF191" s="79"/>
      <c r="AG191" s="79"/>
      <c r="AH191" s="79"/>
      <c r="AI191" s="79"/>
      <c r="AJ191" s="79"/>
      <c r="AK191" s="79"/>
      <c r="AL191" s="52">
        <f t="shared" si="48"/>
        <v>0</v>
      </c>
      <c r="AM191" s="52">
        <f t="shared" si="49"/>
        <v>0</v>
      </c>
      <c r="AN191" s="79" t="e">
        <f>SUMIFS(#REF!,#REF!,$D191,#REF!,$M191)</f>
        <v>#REF!</v>
      </c>
      <c r="AP191" s="350">
        <f>VLOOKUP(E191,Schools!$B$8:$F$143,5,FALSE)</f>
        <v>3021102</v>
      </c>
      <c r="AR191" s="350">
        <f t="shared" si="39"/>
        <v>0</v>
      </c>
      <c r="AS191"/>
      <c r="AT191"/>
      <c r="AU191"/>
      <c r="AV191"/>
      <c r="AW191"/>
      <c r="AX191"/>
      <c r="AY191"/>
      <c r="AZ191"/>
      <c r="BA191"/>
      <c r="BB191"/>
      <c r="BC191"/>
    </row>
    <row r="192" spans="1:55" x14ac:dyDescent="0.25">
      <c r="A192" t="str">
        <f t="shared" si="44"/>
        <v>TPG</v>
      </c>
      <c r="B192" s="217" t="s">
        <v>3620</v>
      </c>
      <c r="C192" s="218">
        <v>44027</v>
      </c>
      <c r="D192" s="217">
        <v>3021100</v>
      </c>
      <c r="E192" t="str">
        <f>VLOOKUP(D192,Schools!A:B,2,0)</f>
        <v>Pavilion</v>
      </c>
      <c r="F192" t="str">
        <f>VLOOKUP(D192,Schools!$A:$Z,3,0)</f>
        <v>M</v>
      </c>
      <c r="G192" s="219">
        <f>(169676/763)*144</f>
        <v>32022.73132372215</v>
      </c>
      <c r="H192" s="217" t="s">
        <v>3621</v>
      </c>
      <c r="J192" t="str">
        <f t="shared" si="40"/>
        <v>11294/543965</v>
      </c>
      <c r="K192">
        <f>VLOOKUP(D192,Schools!$A:$Z,9,0)</f>
        <v>400156</v>
      </c>
      <c r="L192" s="217" t="s">
        <v>66</v>
      </c>
      <c r="M192" s="217" t="s">
        <v>461</v>
      </c>
      <c r="N192" s="217" t="str">
        <f t="shared" si="41"/>
        <v>TPECG</v>
      </c>
      <c r="O192" s="78" t="str">
        <f>VLOOKUP(D192,Schools!A:D,4,0)</f>
        <v>PRU</v>
      </c>
      <c r="P192" s="78">
        <f t="shared" si="42"/>
        <v>11294</v>
      </c>
      <c r="Q192" s="78">
        <f t="shared" si="43"/>
        <v>543965</v>
      </c>
      <c r="R192" s="79">
        <v>0</v>
      </c>
      <c r="S192" s="79">
        <v>0</v>
      </c>
      <c r="T192" s="79">
        <v>0</v>
      </c>
      <c r="U192" s="79">
        <v>11823.7</v>
      </c>
      <c r="V192" s="79">
        <v>5911.85</v>
      </c>
      <c r="W192" s="79">
        <v>5911.85</v>
      </c>
      <c r="X192" s="79">
        <v>5911.85</v>
      </c>
      <c r="Y192" s="79">
        <v>5911.85</v>
      </c>
      <c r="Z192" s="79">
        <f t="shared" si="45"/>
        <v>35471.1</v>
      </c>
      <c r="AA192" s="79"/>
      <c r="AB192" s="79">
        <f t="shared" si="46"/>
        <v>-3448.3686762778489</v>
      </c>
      <c r="AC192" s="79">
        <f t="shared" si="47"/>
        <v>0</v>
      </c>
      <c r="AD192" s="79"/>
      <c r="AE192" s="79"/>
      <c r="AF192" s="79"/>
      <c r="AG192" s="79"/>
      <c r="AH192" s="79"/>
      <c r="AI192" s="79"/>
      <c r="AJ192" s="79"/>
      <c r="AK192" s="79"/>
      <c r="AL192" s="52">
        <f t="shared" si="48"/>
        <v>0</v>
      </c>
      <c r="AM192" s="52">
        <f t="shared" si="49"/>
        <v>0</v>
      </c>
      <c r="AN192" s="79" t="e">
        <f>SUMIFS(#REF!,#REF!,$D192,#REF!,$M192)</f>
        <v>#REF!</v>
      </c>
      <c r="AP192" s="350">
        <f>VLOOKUP(E192,Schools!$B$8:$F$143,5,FALSE)</f>
        <v>3021100</v>
      </c>
      <c r="AR192" s="350">
        <f t="shared" si="39"/>
        <v>0</v>
      </c>
      <c r="AS192"/>
      <c r="AT192"/>
      <c r="AU192"/>
      <c r="AV192"/>
      <c r="AW192"/>
      <c r="AX192"/>
      <c r="AY192"/>
      <c r="AZ192"/>
      <c r="BA192"/>
      <c r="BB192"/>
      <c r="BC192"/>
    </row>
    <row r="193" spans="1:55" x14ac:dyDescent="0.25">
      <c r="A193" t="str">
        <f t="shared" si="44"/>
        <v>TPG</v>
      </c>
      <c r="B193" s="217" t="s">
        <v>3620</v>
      </c>
      <c r="C193" s="218">
        <v>44027</v>
      </c>
      <c r="D193" s="217">
        <v>3025405</v>
      </c>
      <c r="E193" t="str">
        <f>VLOOKUP(D193,Schools!A:B,2,0)</f>
        <v>Finchley Catholic High School</v>
      </c>
      <c r="F193" t="str">
        <f>VLOOKUP(D193,Schools!$A:$Z,3,0)</f>
        <v>M</v>
      </c>
      <c r="G193" s="219">
        <v>106952</v>
      </c>
      <c r="H193" s="217" t="s">
        <v>3621</v>
      </c>
      <c r="J193" t="str">
        <f t="shared" si="40"/>
        <v>11294/543965</v>
      </c>
      <c r="K193">
        <f>VLOOKUP(D193,Schools!$A:$Z,9,0)</f>
        <v>400041</v>
      </c>
      <c r="L193" s="217" t="s">
        <v>66</v>
      </c>
      <c r="M193" s="217" t="s">
        <v>461</v>
      </c>
      <c r="N193" s="217" t="str">
        <f t="shared" si="41"/>
        <v>TPECG</v>
      </c>
      <c r="O193" s="78" t="str">
        <f>VLOOKUP(D193,Schools!A:D,4,0)</f>
        <v>Secondary</v>
      </c>
      <c r="P193" s="78">
        <f t="shared" si="42"/>
        <v>11294</v>
      </c>
      <c r="Q193" s="78">
        <f t="shared" si="43"/>
        <v>543965</v>
      </c>
      <c r="R193" s="79">
        <v>0</v>
      </c>
      <c r="S193" s="79">
        <v>0</v>
      </c>
      <c r="T193" s="79">
        <v>0</v>
      </c>
      <c r="U193" s="79">
        <v>39572.31</v>
      </c>
      <c r="V193" s="79">
        <v>19786.150000000001</v>
      </c>
      <c r="W193" s="79">
        <v>19732.63</v>
      </c>
      <c r="X193" s="79">
        <v>19732.63</v>
      </c>
      <c r="Y193" s="79">
        <v>19732.63</v>
      </c>
      <c r="Z193" s="79">
        <f t="shared" si="45"/>
        <v>118556.35</v>
      </c>
      <c r="AA193" s="79"/>
      <c r="AB193" s="79">
        <f t="shared" si="46"/>
        <v>-11604.350000000006</v>
      </c>
      <c r="AC193" s="79">
        <f t="shared" si="47"/>
        <v>0</v>
      </c>
      <c r="AD193" s="79"/>
      <c r="AE193" s="79"/>
      <c r="AF193" s="79"/>
      <c r="AG193" s="79"/>
      <c r="AH193" s="79"/>
      <c r="AI193" s="79"/>
      <c r="AJ193" s="79"/>
      <c r="AK193" s="79"/>
      <c r="AL193" s="52">
        <f t="shared" si="48"/>
        <v>0</v>
      </c>
      <c r="AM193" s="52">
        <f t="shared" si="49"/>
        <v>0</v>
      </c>
      <c r="AN193" s="79" t="e">
        <f>SUMIFS(#REF!,#REF!,$D193,#REF!,$M193)</f>
        <v>#REF!</v>
      </c>
      <c r="AP193" s="350">
        <f>VLOOKUP(E193,Schools!$B$8:$F$143,5,FALSE)</f>
        <v>3025405</v>
      </c>
      <c r="AR193" s="350">
        <f t="shared" si="39"/>
        <v>0</v>
      </c>
      <c r="AS193"/>
      <c r="AT193"/>
      <c r="AU193"/>
      <c r="AV193"/>
      <c r="AW193"/>
      <c r="AX193"/>
      <c r="AY193"/>
      <c r="AZ193"/>
      <c r="BA193"/>
      <c r="BB193"/>
      <c r="BC193"/>
    </row>
    <row r="194" spans="1:55" x14ac:dyDescent="0.25">
      <c r="A194" t="str">
        <f t="shared" si="44"/>
        <v>TPG</v>
      </c>
      <c r="B194" s="217" t="s">
        <v>3620</v>
      </c>
      <c r="C194" s="218">
        <v>44027</v>
      </c>
      <c r="D194" s="217">
        <v>3024003</v>
      </c>
      <c r="E194" t="str">
        <f>VLOOKUP(D194,Schools!A:B,2,0)</f>
        <v>Friern Barnet School</v>
      </c>
      <c r="F194" t="str">
        <f>VLOOKUP(D194,Schools!$A:$Z,3,0)</f>
        <v>M</v>
      </c>
      <c r="G194" s="219">
        <v>71116</v>
      </c>
      <c r="H194" s="217" t="s">
        <v>3621</v>
      </c>
      <c r="J194" t="str">
        <f t="shared" si="40"/>
        <v>11294/543965</v>
      </c>
      <c r="K194">
        <f>VLOOKUP(D194,Schools!$A:$Z,9,0)</f>
        <v>400033</v>
      </c>
      <c r="L194" s="217" t="s">
        <v>66</v>
      </c>
      <c r="M194" s="217" t="s">
        <v>461</v>
      </c>
      <c r="N194" s="217" t="str">
        <f t="shared" si="41"/>
        <v>TPECG</v>
      </c>
      <c r="O194" s="78" t="str">
        <f>VLOOKUP(D194,Schools!A:D,4,0)</f>
        <v>Secondary</v>
      </c>
      <c r="P194" s="78">
        <f t="shared" si="42"/>
        <v>11294</v>
      </c>
      <c r="Q194" s="78">
        <f t="shared" si="43"/>
        <v>543965</v>
      </c>
      <c r="R194" s="79">
        <v>0</v>
      </c>
      <c r="S194" s="79">
        <v>0</v>
      </c>
      <c r="T194" s="79">
        <v>0</v>
      </c>
      <c r="U194" s="79">
        <v>25860.66</v>
      </c>
      <c r="V194" s="79">
        <v>12930.33</v>
      </c>
      <c r="W194" s="79">
        <v>13188.74</v>
      </c>
      <c r="X194" s="79">
        <v>13188.74</v>
      </c>
      <c r="Y194" s="79">
        <v>13188.74</v>
      </c>
      <c r="Z194" s="79">
        <f t="shared" si="45"/>
        <v>78357.209999999992</v>
      </c>
      <c r="AA194" s="79"/>
      <c r="AB194" s="79">
        <f t="shared" si="46"/>
        <v>-7241.2099999999919</v>
      </c>
      <c r="AC194" s="79">
        <f t="shared" si="47"/>
        <v>0</v>
      </c>
      <c r="AD194" s="79"/>
      <c r="AE194" s="79"/>
      <c r="AF194" s="79"/>
      <c r="AG194" s="79"/>
      <c r="AH194" s="79"/>
      <c r="AI194" s="79"/>
      <c r="AJ194" s="79"/>
      <c r="AK194" s="79"/>
      <c r="AL194" s="52">
        <f t="shared" si="48"/>
        <v>0</v>
      </c>
      <c r="AM194" s="52">
        <f t="shared" si="49"/>
        <v>0</v>
      </c>
      <c r="AN194" s="79" t="e">
        <f>SUMIFS(#REF!,#REF!,$D194,#REF!,$M194)</f>
        <v>#REF!</v>
      </c>
      <c r="AP194" s="350">
        <f>VLOOKUP(E194,Schools!$B$8:$F$143,5,FALSE)</f>
        <v>3024003</v>
      </c>
      <c r="AR194" s="350">
        <f t="shared" si="39"/>
        <v>0</v>
      </c>
      <c r="AS194"/>
      <c r="AT194"/>
      <c r="AU194"/>
      <c r="AV194"/>
      <c r="AW194"/>
      <c r="AX194"/>
      <c r="AY194"/>
      <c r="AZ194"/>
      <c r="BA194"/>
      <c r="BB194"/>
      <c r="BC194"/>
    </row>
    <row r="195" spans="1:55" x14ac:dyDescent="0.25">
      <c r="A195" t="str">
        <f t="shared" si="44"/>
        <v>TPG</v>
      </c>
      <c r="B195" s="217" t="s">
        <v>3620</v>
      </c>
      <c r="C195" s="218">
        <v>44027</v>
      </c>
      <c r="D195" s="217">
        <v>3025427</v>
      </c>
      <c r="E195" t="str">
        <f>VLOOKUP(D195,Schools!A:B,2,0)</f>
        <v>JCoSS</v>
      </c>
      <c r="F195" t="str">
        <f>VLOOKUP(D195,Schools!$A:$Z,3,0)</f>
        <v>M</v>
      </c>
      <c r="G195" s="219">
        <v>113009</v>
      </c>
      <c r="H195" s="217" t="s">
        <v>3621</v>
      </c>
      <c r="J195" t="str">
        <f t="shared" si="40"/>
        <v>11294/543965</v>
      </c>
      <c r="K195">
        <f>VLOOKUP(D195,Schools!$A:$Z,9,0)</f>
        <v>400140</v>
      </c>
      <c r="L195" s="217" t="s">
        <v>66</v>
      </c>
      <c r="M195" s="217" t="s">
        <v>461</v>
      </c>
      <c r="N195" s="217" t="str">
        <f t="shared" si="41"/>
        <v>TPECG</v>
      </c>
      <c r="O195" s="78" t="str">
        <f>VLOOKUP(D195,Schools!A:D,4,0)</f>
        <v>Secondary</v>
      </c>
      <c r="P195" s="78">
        <f t="shared" si="42"/>
        <v>11294</v>
      </c>
      <c r="Q195" s="78">
        <f t="shared" si="43"/>
        <v>543965</v>
      </c>
      <c r="R195" s="79">
        <v>0</v>
      </c>
      <c r="S195" s="79">
        <v>0</v>
      </c>
      <c r="T195" s="79">
        <v>0</v>
      </c>
      <c r="U195" s="79">
        <v>41626.29</v>
      </c>
      <c r="V195" s="79">
        <v>20813.14</v>
      </c>
      <c r="W195" s="79">
        <v>20878.21</v>
      </c>
      <c r="X195" s="79">
        <v>20878.21</v>
      </c>
      <c r="Y195" s="79">
        <v>20878.21</v>
      </c>
      <c r="Z195" s="79">
        <f t="shared" si="45"/>
        <v>125074.06</v>
      </c>
      <c r="AA195" s="79"/>
      <c r="AB195" s="79">
        <f t="shared" si="46"/>
        <v>-12065.059999999998</v>
      </c>
      <c r="AC195" s="79">
        <f t="shared" si="47"/>
        <v>0</v>
      </c>
      <c r="AD195" s="79"/>
      <c r="AE195" s="79"/>
      <c r="AF195" s="79"/>
      <c r="AG195" s="79"/>
      <c r="AH195" s="79"/>
      <c r="AI195" s="79"/>
      <c r="AJ195" s="79"/>
      <c r="AK195" s="79"/>
      <c r="AL195" s="52">
        <f t="shared" si="48"/>
        <v>0</v>
      </c>
      <c r="AM195" s="52">
        <f t="shared" si="49"/>
        <v>0</v>
      </c>
      <c r="AN195" s="79" t="e">
        <f>SUMIFS(#REF!,#REF!,$D195,#REF!,$M195)</f>
        <v>#REF!</v>
      </c>
      <c r="AP195" s="350">
        <f>VLOOKUP(E195,Schools!$B$8:$F$143,5,FALSE)</f>
        <v>3025427</v>
      </c>
      <c r="AR195" s="350">
        <f t="shared" si="39"/>
        <v>0</v>
      </c>
      <c r="AS195"/>
      <c r="AT195"/>
      <c r="AU195"/>
      <c r="AV195"/>
      <c r="AW195"/>
      <c r="AX195"/>
      <c r="AY195"/>
      <c r="AZ195"/>
      <c r="BA195"/>
      <c r="BB195"/>
      <c r="BC195"/>
    </row>
    <row r="196" spans="1:55" x14ac:dyDescent="0.25">
      <c r="A196" t="str">
        <f t="shared" si="44"/>
        <v>TPG</v>
      </c>
      <c r="B196" s="217" t="s">
        <v>3620</v>
      </c>
      <c r="C196" s="218">
        <v>44027</v>
      </c>
      <c r="D196" s="217">
        <v>3024004</v>
      </c>
      <c r="E196" t="str">
        <f>VLOOKUP(D196,Schools!A:B,2,0)</f>
        <v>Menorah High School (Girls)</v>
      </c>
      <c r="F196" t="str">
        <f>VLOOKUP(D196,Schools!$A:$Z,3,0)</f>
        <v>M</v>
      </c>
      <c r="G196" s="219">
        <v>31023</v>
      </c>
      <c r="H196" s="217" t="s">
        <v>3621</v>
      </c>
      <c r="J196" t="str">
        <f t="shared" si="40"/>
        <v>11294/543965</v>
      </c>
      <c r="K196">
        <f>VLOOKUP(D196,Schools!$A:$Z,9,0)</f>
        <v>107953</v>
      </c>
      <c r="L196" s="217" t="s">
        <v>66</v>
      </c>
      <c r="M196" s="217" t="s">
        <v>461</v>
      </c>
      <c r="N196" s="217" t="str">
        <f t="shared" si="41"/>
        <v>TPECG</v>
      </c>
      <c r="O196" s="78" t="str">
        <f>VLOOKUP(D196,Schools!A:D,4,0)</f>
        <v>Secondary</v>
      </c>
      <c r="P196" s="78">
        <f t="shared" si="42"/>
        <v>11294</v>
      </c>
      <c r="Q196" s="78">
        <f t="shared" si="43"/>
        <v>543965</v>
      </c>
      <c r="R196" s="79">
        <v>0</v>
      </c>
      <c r="S196" s="79">
        <v>0</v>
      </c>
      <c r="T196" s="79">
        <v>0</v>
      </c>
      <c r="U196" s="79">
        <v>10451.86</v>
      </c>
      <c r="V196" s="79">
        <v>5225.93</v>
      </c>
      <c r="W196" s="79">
        <v>5877.74</v>
      </c>
      <c r="X196" s="79">
        <v>5877.74</v>
      </c>
      <c r="Y196" s="79">
        <v>5877.74</v>
      </c>
      <c r="Z196" s="79">
        <f t="shared" si="45"/>
        <v>33311.009999999995</v>
      </c>
      <c r="AA196" s="79"/>
      <c r="AB196" s="79">
        <f t="shared" si="46"/>
        <v>-2288.0099999999948</v>
      </c>
      <c r="AC196" s="79">
        <f t="shared" si="47"/>
        <v>0</v>
      </c>
      <c r="AD196" s="79"/>
      <c r="AE196" s="79"/>
      <c r="AF196" s="79"/>
      <c r="AG196" s="79"/>
      <c r="AH196" s="79"/>
      <c r="AI196" s="79"/>
      <c r="AJ196" s="79"/>
      <c r="AK196" s="79"/>
      <c r="AL196" s="52">
        <f t="shared" si="48"/>
        <v>0</v>
      </c>
      <c r="AM196" s="52">
        <f t="shared" si="49"/>
        <v>0</v>
      </c>
      <c r="AN196" s="79" t="e">
        <f>SUMIFS(#REF!,#REF!,$D196,#REF!,$M196)</f>
        <v>#REF!</v>
      </c>
      <c r="AP196" s="350">
        <f>VLOOKUP(E196,Schools!$B$8:$F$143,5,FALSE)</f>
        <v>3024004</v>
      </c>
      <c r="AR196" s="350">
        <f t="shared" si="39"/>
        <v>0</v>
      </c>
      <c r="AS196"/>
      <c r="AT196"/>
      <c r="AU196"/>
      <c r="AV196"/>
      <c r="AW196"/>
      <c r="AX196"/>
      <c r="AY196"/>
      <c r="AZ196"/>
      <c r="BA196"/>
      <c r="BB196"/>
      <c r="BC196"/>
    </row>
    <row r="197" spans="1:55" x14ac:dyDescent="0.25">
      <c r="A197" t="str">
        <f t="shared" si="44"/>
        <v>TPG</v>
      </c>
      <c r="B197" s="217" t="s">
        <v>3620</v>
      </c>
      <c r="C197" s="218">
        <v>44027</v>
      </c>
      <c r="D197" s="217">
        <v>3025404</v>
      </c>
      <c r="E197" t="str">
        <f>VLOOKUP(D197,Schools!A:B,2,0)</f>
        <v>St Michaels Catholic Grammar School</v>
      </c>
      <c r="F197" t="str">
        <f>VLOOKUP(D197,Schools!$A:$Z,3,0)</f>
        <v>M</v>
      </c>
      <c r="G197" s="219">
        <v>66059</v>
      </c>
      <c r="H197" s="217" t="s">
        <v>3621</v>
      </c>
      <c r="J197" t="str">
        <f t="shared" si="40"/>
        <v>11294/543965</v>
      </c>
      <c r="K197">
        <f>VLOOKUP(D197,Schools!$A:$Z,9,0)</f>
        <v>400029</v>
      </c>
      <c r="L197" s="217" t="s">
        <v>66</v>
      </c>
      <c r="M197" s="217" t="s">
        <v>461</v>
      </c>
      <c r="N197" s="217" t="str">
        <f t="shared" si="41"/>
        <v>TPECG</v>
      </c>
      <c r="O197" s="78" t="str">
        <f>VLOOKUP(D197,Schools!A:D,4,0)</f>
        <v>Secondary</v>
      </c>
      <c r="P197" s="78">
        <f t="shared" si="42"/>
        <v>11294</v>
      </c>
      <c r="Q197" s="78">
        <f t="shared" si="43"/>
        <v>543965</v>
      </c>
      <c r="R197" s="79">
        <v>0</v>
      </c>
      <c r="S197" s="79">
        <v>0</v>
      </c>
      <c r="T197" s="79">
        <v>0</v>
      </c>
      <c r="U197" s="79">
        <v>23215.119999999999</v>
      </c>
      <c r="V197" s="79">
        <v>11607.56</v>
      </c>
      <c r="W197" s="79">
        <v>12371.89</v>
      </c>
      <c r="X197" s="79">
        <v>12371.89</v>
      </c>
      <c r="Y197" s="79">
        <v>12371.89</v>
      </c>
      <c r="Z197" s="79">
        <f t="shared" si="45"/>
        <v>71938.350000000006</v>
      </c>
      <c r="AA197" s="79"/>
      <c r="AB197" s="79">
        <f t="shared" si="46"/>
        <v>-5879.3500000000058</v>
      </c>
      <c r="AC197" s="79">
        <f t="shared" si="47"/>
        <v>0</v>
      </c>
      <c r="AD197" s="79"/>
      <c r="AE197" s="79"/>
      <c r="AF197" s="79"/>
      <c r="AG197" s="79"/>
      <c r="AH197" s="79"/>
      <c r="AI197" s="79"/>
      <c r="AJ197" s="79"/>
      <c r="AK197" s="79"/>
      <c r="AL197" s="52">
        <f t="shared" si="48"/>
        <v>0</v>
      </c>
      <c r="AM197" s="52">
        <f t="shared" si="49"/>
        <v>0</v>
      </c>
      <c r="AN197" s="79" t="e">
        <f>SUMIFS(#REF!,#REF!,$D197,#REF!,$M197)</f>
        <v>#REF!</v>
      </c>
      <c r="AP197" s="350">
        <f>VLOOKUP(E197,Schools!$B$8:$F$143,5,FALSE)</f>
        <v>3025404</v>
      </c>
      <c r="AR197" s="350">
        <f t="shared" si="39"/>
        <v>0</v>
      </c>
      <c r="AS197"/>
      <c r="AT197"/>
      <c r="AU197"/>
      <c r="AV197"/>
      <c r="AW197"/>
      <c r="AX197"/>
      <c r="AY197"/>
      <c r="AZ197"/>
      <c r="BA197"/>
      <c r="BB197"/>
      <c r="BC197"/>
    </row>
    <row r="198" spans="1:55" x14ac:dyDescent="0.25">
      <c r="A198" t="str">
        <f t="shared" si="44"/>
        <v>TPG</v>
      </c>
      <c r="B198" s="217" t="s">
        <v>3620</v>
      </c>
      <c r="C198" s="218">
        <v>44027</v>
      </c>
      <c r="D198" s="217">
        <v>3025407</v>
      </c>
      <c r="E198" t="str">
        <f>VLOOKUP(D198,Schools!A:B,2,0)</f>
        <v>St. James' Catholic High School</v>
      </c>
      <c r="F198" t="str">
        <f>VLOOKUP(D198,Schools!$A:$Z,3,0)</f>
        <v>M</v>
      </c>
      <c r="G198" s="219">
        <v>102921</v>
      </c>
      <c r="H198" s="217" t="s">
        <v>3621</v>
      </c>
      <c r="J198" t="str">
        <f t="shared" si="40"/>
        <v>11294/543965</v>
      </c>
      <c r="K198">
        <f>VLOOKUP(D198,Schools!$A:$Z,9,0)</f>
        <v>400013</v>
      </c>
      <c r="L198" s="217" t="s">
        <v>66</v>
      </c>
      <c r="M198" s="217" t="s">
        <v>461</v>
      </c>
      <c r="N198" s="217" t="str">
        <f t="shared" si="41"/>
        <v>TPECG</v>
      </c>
      <c r="O198" s="78" t="str">
        <f>VLOOKUP(D198,Schools!A:D,4,0)</f>
        <v>Secondary</v>
      </c>
      <c r="P198" s="78">
        <f t="shared" si="42"/>
        <v>11294</v>
      </c>
      <c r="Q198" s="78">
        <f t="shared" si="43"/>
        <v>543965</v>
      </c>
      <c r="R198" s="79">
        <v>0</v>
      </c>
      <c r="S198" s="79">
        <v>0</v>
      </c>
      <c r="T198" s="79">
        <v>0</v>
      </c>
      <c r="U198" s="79">
        <v>36411.43</v>
      </c>
      <c r="V198" s="79">
        <v>18205.71</v>
      </c>
      <c r="W198" s="79">
        <v>19239.32</v>
      </c>
      <c r="X198" s="79">
        <v>19239.32</v>
      </c>
      <c r="Y198" s="79">
        <v>19239.32</v>
      </c>
      <c r="Z198" s="79">
        <f t="shared" si="45"/>
        <v>112335.1</v>
      </c>
      <c r="AA198" s="79"/>
      <c r="AB198" s="79">
        <f t="shared" si="46"/>
        <v>-9414.1000000000058</v>
      </c>
      <c r="AC198" s="79">
        <f t="shared" si="47"/>
        <v>0</v>
      </c>
      <c r="AD198" s="79"/>
      <c r="AE198" s="79"/>
      <c r="AF198" s="79"/>
      <c r="AG198" s="79"/>
      <c r="AH198" s="79"/>
      <c r="AI198" s="79"/>
      <c r="AJ198" s="79"/>
      <c r="AK198" s="79"/>
      <c r="AL198" s="52">
        <f t="shared" si="48"/>
        <v>0</v>
      </c>
      <c r="AM198" s="52">
        <f t="shared" si="49"/>
        <v>0</v>
      </c>
      <c r="AN198" s="79" t="e">
        <f>SUMIFS(#REF!,#REF!,$D198,#REF!,$M198)</f>
        <v>#REF!</v>
      </c>
      <c r="AP198" s="350">
        <f>VLOOKUP(E198,Schools!$B$8:$F$143,5,FALSE)</f>
        <v>3025407</v>
      </c>
      <c r="AR198" s="350">
        <f t="shared" si="39"/>
        <v>0</v>
      </c>
      <c r="AS198"/>
      <c r="AT198"/>
      <c r="AU198"/>
      <c r="AV198"/>
      <c r="AW198"/>
      <c r="AX198"/>
      <c r="AY198"/>
      <c r="AZ198"/>
      <c r="BA198"/>
      <c r="BB198"/>
      <c r="BC198"/>
    </row>
    <row r="199" spans="1:55" x14ac:dyDescent="0.25">
      <c r="A199" t="str">
        <f t="shared" si="44"/>
        <v>TPG</v>
      </c>
      <c r="B199" s="217" t="s">
        <v>3620</v>
      </c>
      <c r="C199" s="218">
        <v>44027</v>
      </c>
      <c r="D199" s="217">
        <v>3027010</v>
      </c>
      <c r="E199" t="str">
        <f>VLOOKUP(D199,Schools!A:B,2,0)</f>
        <v>Mapledown</v>
      </c>
      <c r="F199" t="str">
        <f>VLOOKUP(D199,Schools!$A:$Z,3,0)</f>
        <v>M</v>
      </c>
      <c r="G199" s="219">
        <f>(169676/763)*78</f>
        <v>17345.646133682832</v>
      </c>
      <c r="H199" s="217" t="s">
        <v>3621</v>
      </c>
      <c r="J199" t="str">
        <f t="shared" si="40"/>
        <v>11294/543965</v>
      </c>
      <c r="K199">
        <f>VLOOKUP(D199,Schools!$A:$Z,9,0)</f>
        <v>400063</v>
      </c>
      <c r="L199" s="217" t="s">
        <v>66</v>
      </c>
      <c r="M199" s="217" t="s">
        <v>461</v>
      </c>
      <c r="N199" s="217" t="str">
        <f t="shared" si="41"/>
        <v>TPECG</v>
      </c>
      <c r="O199" s="78" t="str">
        <f>VLOOKUP(D199,Schools!A:D,4,0)</f>
        <v>Special</v>
      </c>
      <c r="P199" s="78">
        <f t="shared" si="42"/>
        <v>11294</v>
      </c>
      <c r="Q199" s="78">
        <f t="shared" si="43"/>
        <v>543965</v>
      </c>
      <c r="R199" s="79">
        <v>0</v>
      </c>
      <c r="S199" s="79">
        <v>0</v>
      </c>
      <c r="T199" s="79">
        <v>0</v>
      </c>
      <c r="U199" s="79">
        <v>6404.5</v>
      </c>
      <c r="V199" s="79">
        <v>3202.25</v>
      </c>
      <c r="W199" s="79">
        <v>3202.25</v>
      </c>
      <c r="X199" s="79">
        <v>3202.25</v>
      </c>
      <c r="Y199" s="79">
        <v>3202.25</v>
      </c>
      <c r="Z199" s="79">
        <f t="shared" si="45"/>
        <v>19213.5</v>
      </c>
      <c r="AA199" s="79"/>
      <c r="AB199" s="79">
        <f t="shared" si="46"/>
        <v>-1867.8538663171676</v>
      </c>
      <c r="AC199" s="79">
        <f t="shared" si="47"/>
        <v>0</v>
      </c>
      <c r="AD199" s="79"/>
      <c r="AE199" s="79"/>
      <c r="AF199" s="79"/>
      <c r="AG199" s="79"/>
      <c r="AH199" s="79"/>
      <c r="AI199" s="79"/>
      <c r="AJ199" s="79"/>
      <c r="AK199" s="79"/>
      <c r="AL199" s="52">
        <f t="shared" si="48"/>
        <v>0</v>
      </c>
      <c r="AM199" s="52">
        <f t="shared" si="49"/>
        <v>0</v>
      </c>
      <c r="AN199" s="79" t="e">
        <f>SUMIFS(#REF!,#REF!,$D199,#REF!,$M199)</f>
        <v>#REF!</v>
      </c>
      <c r="AP199" s="350">
        <f>VLOOKUP(E199,Schools!$B$8:$F$143,5,FALSE)</f>
        <v>3027010</v>
      </c>
      <c r="AR199" s="350">
        <f t="shared" si="39"/>
        <v>0</v>
      </c>
      <c r="AS199"/>
      <c r="AT199"/>
      <c r="AU199"/>
      <c r="AV199"/>
      <c r="AW199"/>
      <c r="AX199"/>
      <c r="AY199"/>
      <c r="AZ199"/>
      <c r="BA199"/>
      <c r="BB199"/>
      <c r="BC199"/>
    </row>
    <row r="200" spans="1:55" x14ac:dyDescent="0.25">
      <c r="A200" t="str">
        <f t="shared" si="44"/>
        <v>TPG</v>
      </c>
      <c r="B200" s="217" t="s">
        <v>3620</v>
      </c>
      <c r="C200" s="218">
        <v>44027</v>
      </c>
      <c r="D200" s="217">
        <v>3027005</v>
      </c>
      <c r="E200" t="str">
        <f>VLOOKUP(D200,Schools!A:B,2,0)</f>
        <v>Northway</v>
      </c>
      <c r="F200" t="str">
        <f>VLOOKUP(D200,Schools!$A:$Z,3,0)</f>
        <v>M</v>
      </c>
      <c r="G200" s="219">
        <f>(169676/763)*120</f>
        <v>26685.609436435127</v>
      </c>
      <c r="H200" s="217" t="s">
        <v>3621</v>
      </c>
      <c r="J200" t="str">
        <f t="shared" si="40"/>
        <v>11294/543965</v>
      </c>
      <c r="K200" s="344">
        <f>VLOOKUP(D200,Schools!$A:$Z,9,0)</f>
        <v>400034</v>
      </c>
      <c r="L200" s="217" t="s">
        <v>66</v>
      </c>
      <c r="M200" s="217" t="s">
        <v>461</v>
      </c>
      <c r="N200" s="217" t="str">
        <f t="shared" si="41"/>
        <v>TPECG</v>
      </c>
      <c r="O200" s="78" t="str">
        <f>VLOOKUP(D200,Schools!A:D,4,0)</f>
        <v>Special</v>
      </c>
      <c r="P200" s="78">
        <f t="shared" si="42"/>
        <v>11294</v>
      </c>
      <c r="Q200" s="78">
        <f t="shared" si="43"/>
        <v>543965</v>
      </c>
      <c r="R200" s="79">
        <v>54438.28</v>
      </c>
      <c r="S200" s="79">
        <v>-54438.28</v>
      </c>
      <c r="T200" s="79">
        <v>9606.75</v>
      </c>
      <c r="U200" s="79">
        <v>0</v>
      </c>
      <c r="V200" s="79">
        <v>0</v>
      </c>
      <c r="W200" s="79">
        <v>0</v>
      </c>
      <c r="X200" s="79">
        <v>0</v>
      </c>
      <c r="Y200" s="79">
        <v>0</v>
      </c>
      <c r="Z200" s="79">
        <f t="shared" si="45"/>
        <v>9606.75</v>
      </c>
      <c r="AA200" s="79"/>
      <c r="AB200" s="79">
        <f t="shared" si="46"/>
        <v>17078.859436435127</v>
      </c>
      <c r="AC200" s="79">
        <f t="shared" si="47"/>
        <v>0</v>
      </c>
      <c r="AD200" s="79"/>
      <c r="AE200" s="79"/>
      <c r="AF200" s="79"/>
      <c r="AG200" s="79"/>
      <c r="AH200" s="79"/>
      <c r="AI200" s="79"/>
      <c r="AJ200" s="79"/>
      <c r="AK200" s="79"/>
      <c r="AL200" s="52">
        <f t="shared" si="48"/>
        <v>0</v>
      </c>
      <c r="AM200" s="52">
        <f t="shared" si="49"/>
        <v>0</v>
      </c>
      <c r="AN200" s="79" t="e">
        <f>SUMIFS(#REF!,#REF!,$D200,#REF!,$M200)</f>
        <v>#REF!</v>
      </c>
      <c r="AP200" s="350">
        <f>VLOOKUP(E200,Schools!$B$8:$F$143,5,FALSE)</f>
        <v>3027005</v>
      </c>
      <c r="AR200" s="350">
        <f t="shared" si="39"/>
        <v>0</v>
      </c>
      <c r="AS200"/>
      <c r="AT200"/>
      <c r="AU200"/>
      <c r="AV200"/>
      <c r="AW200"/>
      <c r="AX200"/>
      <c r="AY200"/>
      <c r="AZ200"/>
      <c r="BA200"/>
      <c r="BB200"/>
      <c r="BC200"/>
    </row>
    <row r="201" spans="1:55" x14ac:dyDescent="0.25">
      <c r="A201" t="str">
        <f t="shared" si="44"/>
        <v>TPG</v>
      </c>
      <c r="B201" s="217" t="s">
        <v>3620</v>
      </c>
      <c r="C201" s="218">
        <v>44027</v>
      </c>
      <c r="D201" s="217">
        <v>3027009</v>
      </c>
      <c r="E201" t="str">
        <f>VLOOKUP(D201,Schools!A:B,2,0)</f>
        <v>Oakleigh</v>
      </c>
      <c r="F201" t="str">
        <f>VLOOKUP(D201,Schools!$A:$Z,3,0)</f>
        <v>M</v>
      </c>
      <c r="G201" s="219">
        <f>(169676/763)*106</f>
        <v>23572.288335517693</v>
      </c>
      <c r="H201" s="217" t="s">
        <v>3621</v>
      </c>
      <c r="J201" t="str">
        <f t="shared" si="40"/>
        <v>11294/543965</v>
      </c>
      <c r="K201" s="344">
        <f>VLOOKUP(D201,Schools!$A:$Z,9,0)</f>
        <v>400091</v>
      </c>
      <c r="L201" s="217" t="s">
        <v>66</v>
      </c>
      <c r="M201" s="217" t="s">
        <v>461</v>
      </c>
      <c r="N201" s="217" t="str">
        <f t="shared" si="41"/>
        <v>TPECG</v>
      </c>
      <c r="O201" s="345" t="str">
        <f>VLOOKUP(D201,Schools!A:D,4,0)</f>
        <v>Special</v>
      </c>
      <c r="P201" s="345">
        <f t="shared" ref="P201:P205" si="50">IF(OR(O201="Special", O201="PRU"),11294,IF(F201="M", 11294,"None"))</f>
        <v>11294</v>
      </c>
      <c r="Q201" s="345">
        <f t="shared" ref="Q201:Q205" si="51">IF(F201="M",543965,516500)</f>
        <v>543965</v>
      </c>
      <c r="R201" s="79">
        <v>0</v>
      </c>
      <c r="S201" s="79">
        <v>0</v>
      </c>
      <c r="T201" s="79">
        <v>0</v>
      </c>
      <c r="U201" s="79">
        <v>8703.5499999999993</v>
      </c>
      <c r="V201" s="79">
        <v>4351.78</v>
      </c>
      <c r="W201" s="79">
        <v>4351.78</v>
      </c>
      <c r="X201" s="79">
        <v>4351.78</v>
      </c>
      <c r="Y201" s="79">
        <v>4351.78</v>
      </c>
      <c r="Z201" s="79">
        <f t="shared" si="45"/>
        <v>26110.669999999995</v>
      </c>
      <c r="AA201" s="79"/>
      <c r="AB201" s="79">
        <f t="shared" si="46"/>
        <v>-2538.3816644823019</v>
      </c>
      <c r="AC201" s="79">
        <f t="shared" si="47"/>
        <v>0</v>
      </c>
      <c r="AD201" s="79"/>
      <c r="AE201" s="79"/>
      <c r="AF201" s="79"/>
      <c r="AG201" s="79"/>
      <c r="AH201" s="79"/>
      <c r="AI201" s="79"/>
      <c r="AJ201" s="79"/>
      <c r="AK201" s="79"/>
      <c r="AL201" s="52">
        <f t="shared" si="48"/>
        <v>0</v>
      </c>
      <c r="AM201" s="52">
        <f t="shared" si="49"/>
        <v>0</v>
      </c>
      <c r="AN201" s="79" t="e">
        <f>SUMIFS(#REF!,#REF!,$D201,#REF!,$M201)</f>
        <v>#REF!</v>
      </c>
      <c r="AP201" s="350">
        <f>VLOOKUP(E201,Schools!$B$8:$F$143,5,FALSE)</f>
        <v>3027009</v>
      </c>
      <c r="AR201" s="350">
        <f t="shared" si="39"/>
        <v>0</v>
      </c>
      <c r="AS201"/>
      <c r="AT201"/>
      <c r="AU201"/>
      <c r="AV201"/>
      <c r="AW201"/>
      <c r="AX201"/>
      <c r="AY201"/>
      <c r="AZ201"/>
      <c r="BA201"/>
      <c r="BB201"/>
      <c r="BC201"/>
    </row>
    <row r="202" spans="1:55" x14ac:dyDescent="0.25">
      <c r="A202" t="str">
        <f t="shared" si="44"/>
        <v>TPG</v>
      </c>
      <c r="B202" s="217" t="s">
        <v>3620</v>
      </c>
      <c r="C202" s="218">
        <v>44027</v>
      </c>
      <c r="D202" s="217">
        <v>3023521</v>
      </c>
      <c r="E202" t="str">
        <f>VLOOKUP(D202,Schools!A:B,2,0)</f>
        <v>St Mary's &amp; St John's CE School</v>
      </c>
      <c r="F202" t="str">
        <f>VLOOKUP(D202,Schools!$A:$Z,3,0)</f>
        <v>M</v>
      </c>
      <c r="G202" s="219">
        <v>115768</v>
      </c>
      <c r="H202" s="217" t="s">
        <v>3621</v>
      </c>
      <c r="J202" t="str">
        <f t="shared" si="40"/>
        <v>11294/543965</v>
      </c>
      <c r="K202" s="344">
        <f>VLOOKUP(D202,Schools!$A:$Z,9,0)</f>
        <v>400135</v>
      </c>
      <c r="L202" s="217" t="s">
        <v>66</v>
      </c>
      <c r="M202" s="217" t="s">
        <v>461</v>
      </c>
      <c r="N202" s="217" t="str">
        <f t="shared" si="41"/>
        <v>TPECG</v>
      </c>
      <c r="O202" s="345" t="str">
        <f>VLOOKUP(D202,Schools!A:D,4,0)</f>
        <v>All through</v>
      </c>
      <c r="P202" s="345">
        <f t="shared" si="50"/>
        <v>11294</v>
      </c>
      <c r="Q202" s="345">
        <f t="shared" si="51"/>
        <v>543965</v>
      </c>
      <c r="R202" s="79">
        <v>0</v>
      </c>
      <c r="S202" s="79">
        <v>0</v>
      </c>
      <c r="T202" s="79">
        <v>0</v>
      </c>
      <c r="U202" s="79">
        <v>40695.56</v>
      </c>
      <c r="V202" s="79">
        <v>20347.78</v>
      </c>
      <c r="W202" s="79">
        <v>21679.989999999998</v>
      </c>
      <c r="X202" s="79">
        <v>21679.989999999998</v>
      </c>
      <c r="Y202" s="79">
        <v>21679.989999999998</v>
      </c>
      <c r="Z202" s="79">
        <f t="shared" si="45"/>
        <v>126083.30999999997</v>
      </c>
      <c r="AA202" s="79"/>
      <c r="AB202" s="79">
        <f t="shared" si="46"/>
        <v>-10315.309999999969</v>
      </c>
      <c r="AC202" s="79">
        <f t="shared" si="47"/>
        <v>0</v>
      </c>
      <c r="AD202" s="79"/>
      <c r="AE202" s="79"/>
      <c r="AF202" s="79"/>
      <c r="AG202" s="79"/>
      <c r="AH202" s="79"/>
      <c r="AI202" s="79"/>
      <c r="AJ202" s="79"/>
      <c r="AK202" s="79"/>
      <c r="AL202" s="52">
        <f t="shared" si="48"/>
        <v>0</v>
      </c>
      <c r="AM202" s="52">
        <f t="shared" si="49"/>
        <v>0</v>
      </c>
      <c r="AN202" s="79" t="e">
        <f>SUMIFS(#REF!,#REF!,$D202,#REF!,$M202)</f>
        <v>#REF!</v>
      </c>
      <c r="AP202" s="350">
        <f>VLOOKUP(E202,Schools!$B$8:$F$143,5,FALSE)</f>
        <v>3023521</v>
      </c>
      <c r="AR202" s="350">
        <f t="shared" si="39"/>
        <v>0</v>
      </c>
      <c r="AS202"/>
      <c r="AT202"/>
      <c r="AU202"/>
      <c r="AV202"/>
      <c r="AW202"/>
      <c r="AX202"/>
      <c r="AY202"/>
      <c r="AZ202"/>
      <c r="BA202"/>
      <c r="BB202"/>
      <c r="BC202"/>
    </row>
    <row r="203" spans="1:55" x14ac:dyDescent="0.25">
      <c r="A203" s="344" t="str">
        <f t="shared" si="44"/>
        <v>TPG</v>
      </c>
      <c r="B203" s="342" t="s">
        <v>3620</v>
      </c>
      <c r="C203" s="343">
        <v>44027</v>
      </c>
      <c r="D203" s="342">
        <v>3026085</v>
      </c>
      <c r="E203" s="341" t="s">
        <v>88</v>
      </c>
      <c r="F203" s="344" t="str">
        <f>VLOOKUP(D203,Schools!$A:$Z,3,0)</f>
        <v>A</v>
      </c>
      <c r="G203" s="219">
        <f>(169676/763)*40</f>
        <v>8895.2031454783755</v>
      </c>
      <c r="H203" s="342" t="s">
        <v>4273</v>
      </c>
      <c r="I203" s="341"/>
      <c r="J203" s="341" t="s">
        <v>4271</v>
      </c>
      <c r="K203" s="344">
        <f>VLOOKUP(D203,Schools!$A:$Z,9,0)</f>
        <v>105221</v>
      </c>
      <c r="L203" s="342" t="s">
        <v>66</v>
      </c>
      <c r="M203" s="342" t="s">
        <v>461</v>
      </c>
      <c r="N203" s="342" t="s">
        <v>461</v>
      </c>
      <c r="O203" s="345" t="str">
        <f>VLOOKUP(D203,Schools!A:D,4,0)</f>
        <v>Special</v>
      </c>
      <c r="P203" s="345">
        <f t="shared" si="50"/>
        <v>11294</v>
      </c>
      <c r="Q203" s="345">
        <f t="shared" si="51"/>
        <v>516500</v>
      </c>
      <c r="R203" s="79">
        <v>0</v>
      </c>
      <c r="S203" s="79">
        <v>0</v>
      </c>
      <c r="T203" s="79">
        <v>0</v>
      </c>
      <c r="U203" s="348">
        <v>1779.03</v>
      </c>
      <c r="V203" s="348">
        <v>1779.03</v>
      </c>
      <c r="W203" s="348">
        <v>1779.03</v>
      </c>
      <c r="X203" s="348">
        <v>1779.03</v>
      </c>
      <c r="Y203" s="348">
        <v>1779.03</v>
      </c>
      <c r="Z203" s="79">
        <f t="shared" si="45"/>
        <v>8895.15</v>
      </c>
      <c r="AA203" s="79"/>
      <c r="AB203" s="79">
        <f t="shared" si="46"/>
        <v>5.3145478375881794E-2</v>
      </c>
      <c r="AC203" s="79">
        <f t="shared" si="47"/>
        <v>0</v>
      </c>
      <c r="AD203" s="79"/>
      <c r="AE203" s="79"/>
      <c r="AF203" s="79"/>
      <c r="AG203" s="79"/>
      <c r="AH203" s="79"/>
      <c r="AI203" s="79"/>
      <c r="AJ203" s="79"/>
      <c r="AK203" s="79"/>
      <c r="AL203" s="52">
        <f>SUM(AF203:AK203)</f>
        <v>0</v>
      </c>
      <c r="AM203" s="52">
        <f>AL203-AE203</f>
        <v>0</v>
      </c>
      <c r="AN203" s="79"/>
      <c r="AP203" s="350">
        <f>VLOOKUP(E203,Schools!$B$8:$F$143,5,FALSE)</f>
        <v>3026085</v>
      </c>
      <c r="AR203" s="350">
        <f t="shared" si="39"/>
        <v>0</v>
      </c>
      <c r="AS203"/>
      <c r="AT203"/>
      <c r="AU203"/>
      <c r="AV203"/>
      <c r="AW203"/>
      <c r="AX203"/>
      <c r="AY203"/>
      <c r="AZ203"/>
      <c r="BA203"/>
      <c r="BB203"/>
      <c r="BC203"/>
    </row>
    <row r="204" spans="1:55" x14ac:dyDescent="0.25">
      <c r="A204" s="344" t="str">
        <f t="shared" si="44"/>
        <v>TPG</v>
      </c>
      <c r="B204" s="346" t="s">
        <v>3620</v>
      </c>
      <c r="C204" s="347">
        <v>44027</v>
      </c>
      <c r="D204" s="346">
        <v>3025950</v>
      </c>
      <c r="E204" s="344" t="s">
        <v>78</v>
      </c>
      <c r="F204" s="344" t="str">
        <f>VLOOKUP(D204,Schools!$A:$Z,3,0)</f>
        <v>A</v>
      </c>
      <c r="G204" s="219">
        <f>(169676/763)*40</f>
        <v>8895.2031454783755</v>
      </c>
      <c r="H204" s="346" t="s">
        <v>4274</v>
      </c>
      <c r="I204" s="344"/>
      <c r="J204" s="344" t="s">
        <v>4271</v>
      </c>
      <c r="K204" s="344">
        <f>VLOOKUP(D204,Schools!$A:$Z,9,0)</f>
        <v>157308</v>
      </c>
      <c r="L204" s="346" t="s">
        <v>66</v>
      </c>
      <c r="M204" s="346" t="s">
        <v>461</v>
      </c>
      <c r="N204" s="346" t="s">
        <v>461</v>
      </c>
      <c r="O204" s="345" t="str">
        <f>VLOOKUP(D204,Schools!A:D,4,0)</f>
        <v>Special</v>
      </c>
      <c r="P204" s="345">
        <f t="shared" si="50"/>
        <v>11294</v>
      </c>
      <c r="Q204" s="345">
        <f t="shared" si="51"/>
        <v>516500</v>
      </c>
      <c r="R204" s="79">
        <v>0</v>
      </c>
      <c r="S204" s="79">
        <v>0</v>
      </c>
      <c r="T204" s="79">
        <v>0</v>
      </c>
      <c r="U204" s="356">
        <v>1779.03</v>
      </c>
      <c r="V204" s="356">
        <v>1779.03</v>
      </c>
      <c r="W204" s="356">
        <v>1779.03</v>
      </c>
      <c r="X204" s="356">
        <v>1779.03</v>
      </c>
      <c r="Y204" s="356">
        <v>1779.03</v>
      </c>
      <c r="Z204" s="79">
        <f t="shared" si="45"/>
        <v>8895.15</v>
      </c>
      <c r="AA204" s="79"/>
      <c r="AB204" s="79">
        <f t="shared" si="46"/>
        <v>5.3145478375881794E-2</v>
      </c>
      <c r="AC204" s="79">
        <f t="shared" si="47"/>
        <v>0</v>
      </c>
      <c r="AD204" s="79"/>
      <c r="AE204" s="79"/>
      <c r="AF204" s="79"/>
      <c r="AG204" s="79"/>
      <c r="AH204" s="79"/>
      <c r="AI204" s="79"/>
      <c r="AJ204" s="79"/>
      <c r="AK204" s="79"/>
      <c r="AL204" s="52"/>
      <c r="AM204" s="52"/>
      <c r="AN204" s="79"/>
      <c r="AP204" s="350">
        <f>VLOOKUP(E204,Schools!$B$8:$F$143,5,FALSE)</f>
        <v>3025950</v>
      </c>
      <c r="AR204" s="350">
        <f t="shared" si="39"/>
        <v>0</v>
      </c>
      <c r="AS204"/>
      <c r="AT204"/>
      <c r="AU204"/>
      <c r="AV204"/>
      <c r="AW204"/>
      <c r="AX204"/>
      <c r="AY204"/>
      <c r="AZ204"/>
      <c r="BA204"/>
      <c r="BB204"/>
      <c r="BC204"/>
    </row>
    <row r="205" spans="1:55" x14ac:dyDescent="0.25">
      <c r="A205" s="344" t="str">
        <f t="shared" si="44"/>
        <v>TPG</v>
      </c>
      <c r="B205" s="346" t="s">
        <v>3620</v>
      </c>
      <c r="C205" s="347">
        <v>44027</v>
      </c>
      <c r="D205" s="346">
        <v>3027000</v>
      </c>
      <c r="E205" s="344" t="s">
        <v>80</v>
      </c>
      <c r="F205" s="344" t="str">
        <f>VLOOKUP(D205,Schools!$A:$Z,3,0)</f>
        <v>A</v>
      </c>
      <c r="G205" s="219">
        <f>(169676/763)*195</f>
        <v>43364.115334207083</v>
      </c>
      <c r="H205" s="346" t="s">
        <v>4275</v>
      </c>
      <c r="I205" s="344"/>
      <c r="J205" s="344" t="s">
        <v>4271</v>
      </c>
      <c r="K205" s="344">
        <f>VLOOKUP(D205,Schools!$A:$Z,9,0)</f>
        <v>156901</v>
      </c>
      <c r="L205" s="346" t="s">
        <v>66</v>
      </c>
      <c r="M205" s="346" t="s">
        <v>461</v>
      </c>
      <c r="N205" s="346" t="s">
        <v>461</v>
      </c>
      <c r="O205" s="345" t="str">
        <f>VLOOKUP(D205,Schools!A:D,4,0)</f>
        <v>Special</v>
      </c>
      <c r="P205" s="345">
        <f t="shared" si="50"/>
        <v>11294</v>
      </c>
      <c r="Q205" s="345">
        <f t="shared" si="51"/>
        <v>516500</v>
      </c>
      <c r="R205" s="79">
        <v>0</v>
      </c>
      <c r="S205" s="79">
        <v>0</v>
      </c>
      <c r="T205" s="79">
        <v>0</v>
      </c>
      <c r="U205" s="356">
        <v>8672.76</v>
      </c>
      <c r="V205" s="356">
        <v>8672.76</v>
      </c>
      <c r="W205" s="356">
        <v>8672.76</v>
      </c>
      <c r="X205" s="356">
        <v>8672.76</v>
      </c>
      <c r="Y205" s="356">
        <v>8672.76</v>
      </c>
      <c r="Z205" s="79">
        <f t="shared" si="45"/>
        <v>43363.8</v>
      </c>
      <c r="AA205" s="79"/>
      <c r="AB205" s="79">
        <f t="shared" si="46"/>
        <v>0.31533420708001358</v>
      </c>
      <c r="AC205" s="79">
        <f t="shared" si="47"/>
        <v>0</v>
      </c>
      <c r="AD205" s="79"/>
      <c r="AE205" s="79"/>
      <c r="AF205" s="79"/>
      <c r="AG205" s="79"/>
      <c r="AH205" s="79"/>
      <c r="AI205" s="79"/>
      <c r="AJ205" s="79"/>
      <c r="AK205" s="79"/>
      <c r="AL205" s="52"/>
      <c r="AM205" s="52"/>
      <c r="AN205" s="79"/>
      <c r="AP205" s="350">
        <f>VLOOKUP(E205,Schools!$B$8:$F$143,5,FALSE)</f>
        <v>3027000</v>
      </c>
      <c r="AR205" s="350">
        <f t="shared" si="39"/>
        <v>0</v>
      </c>
      <c r="AS205"/>
      <c r="AT205"/>
      <c r="AU205"/>
      <c r="AV205"/>
      <c r="AW205"/>
      <c r="AX205"/>
      <c r="AY205"/>
      <c r="AZ205"/>
      <c r="BA205"/>
      <c r="BB205"/>
      <c r="BC205"/>
    </row>
    <row r="206" spans="1:55" x14ac:dyDescent="0.25">
      <c r="G206" s="81"/>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c r="AR206" s="350">
        <f t="shared" si="39"/>
        <v>0</v>
      </c>
      <c r="AS206"/>
      <c r="AT206"/>
      <c r="AU206"/>
      <c r="AV206"/>
      <c r="AW206"/>
      <c r="AX206"/>
      <c r="AY206"/>
      <c r="AZ206"/>
      <c r="BA206"/>
      <c r="BB206"/>
      <c r="BC206"/>
    </row>
    <row r="207" spans="1:55" x14ac:dyDescent="0.25">
      <c r="G207" s="81"/>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c r="AR207" s="350">
        <f t="shared" si="39"/>
        <v>0</v>
      </c>
      <c r="AS207"/>
      <c r="AT207"/>
      <c r="AU207"/>
      <c r="AV207"/>
      <c r="AW207"/>
      <c r="AX207"/>
      <c r="AY207"/>
      <c r="AZ207"/>
      <c r="BA207"/>
      <c r="BB207"/>
      <c r="BC207"/>
    </row>
    <row r="208" spans="1:55" x14ac:dyDescent="0.25">
      <c r="G208" s="81"/>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c r="AR208" s="350">
        <f t="shared" si="39"/>
        <v>0</v>
      </c>
      <c r="AS208"/>
      <c r="AT208"/>
      <c r="AU208"/>
      <c r="AV208"/>
      <c r="AW208"/>
      <c r="AX208"/>
      <c r="AY208"/>
      <c r="AZ208"/>
      <c r="BA208"/>
      <c r="BB208"/>
      <c r="BC208"/>
    </row>
    <row r="209" spans="7:55" x14ac:dyDescent="0.25">
      <c r="G209" s="81"/>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c r="AS209"/>
      <c r="AT209"/>
      <c r="AU209"/>
      <c r="AV209"/>
      <c r="AW209"/>
      <c r="AX209"/>
      <c r="AY209"/>
      <c r="AZ209"/>
      <c r="BA209"/>
      <c r="BB209"/>
      <c r="BC209"/>
    </row>
    <row r="210" spans="7:55" x14ac:dyDescent="0.25">
      <c r="G210" s="81"/>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c r="AS210"/>
      <c r="AT210"/>
      <c r="AU210"/>
      <c r="AV210"/>
      <c r="AW210"/>
      <c r="AX210"/>
      <c r="AY210"/>
      <c r="AZ210"/>
      <c r="BA210"/>
      <c r="BB210"/>
      <c r="BC210"/>
    </row>
    <row r="211" spans="7:55" x14ac:dyDescent="0.25">
      <c r="G211" s="81"/>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c r="AS211"/>
      <c r="AT211"/>
      <c r="AU211"/>
      <c r="AV211"/>
      <c r="AW211"/>
      <c r="AX211"/>
      <c r="AY211"/>
      <c r="AZ211"/>
      <c r="BA211"/>
      <c r="BB211"/>
      <c r="BC211"/>
    </row>
    <row r="212" spans="7:55" x14ac:dyDescent="0.25">
      <c r="G212" s="81"/>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c r="AS212"/>
      <c r="AT212"/>
      <c r="AU212"/>
      <c r="AV212"/>
      <c r="AW212"/>
      <c r="AX212"/>
      <c r="AY212"/>
      <c r="AZ212"/>
      <c r="BA212"/>
      <c r="BB212"/>
      <c r="BC212"/>
    </row>
    <row r="213" spans="7:55" x14ac:dyDescent="0.25">
      <c r="G213" s="81"/>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c r="AS213"/>
      <c r="AT213"/>
      <c r="AU213"/>
      <c r="AV213"/>
      <c r="AW213"/>
      <c r="AX213"/>
      <c r="AY213"/>
      <c r="AZ213"/>
      <c r="BA213"/>
      <c r="BB213"/>
      <c r="BC213"/>
    </row>
    <row r="214" spans="7:55" x14ac:dyDescent="0.25">
      <c r="G214" s="81"/>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c r="AS214"/>
      <c r="AT214"/>
      <c r="AU214"/>
      <c r="AV214"/>
      <c r="AW214"/>
      <c r="AX214"/>
      <c r="AY214"/>
      <c r="AZ214"/>
      <c r="BA214"/>
      <c r="BB214"/>
      <c r="BC214"/>
    </row>
    <row r="215" spans="7:55" x14ac:dyDescent="0.25">
      <c r="G215" s="81"/>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c r="AS215"/>
      <c r="AT215"/>
      <c r="AU215"/>
      <c r="AV215"/>
      <c r="AW215"/>
      <c r="AX215"/>
      <c r="AY215"/>
      <c r="AZ215"/>
      <c r="BA215"/>
      <c r="BB215"/>
      <c r="BC215"/>
    </row>
    <row r="216" spans="7:55" x14ac:dyDescent="0.25">
      <c r="G216" s="81"/>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c r="AS216"/>
      <c r="AT216"/>
      <c r="AU216"/>
      <c r="AV216"/>
      <c r="AW216"/>
      <c r="AX216"/>
      <c r="AY216"/>
      <c r="AZ216"/>
      <c r="BA216"/>
      <c r="BB216"/>
      <c r="BC216"/>
    </row>
    <row r="217" spans="7:55" x14ac:dyDescent="0.25">
      <c r="G217" s="81"/>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c r="AS217"/>
      <c r="AT217"/>
      <c r="AU217"/>
      <c r="AV217"/>
      <c r="AW217"/>
      <c r="AX217"/>
      <c r="AY217"/>
      <c r="AZ217"/>
      <c r="BA217"/>
      <c r="BB217"/>
      <c r="BC217"/>
    </row>
    <row r="218" spans="7:55" x14ac:dyDescent="0.25">
      <c r="G218" s="81"/>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c r="AS218"/>
      <c r="AT218"/>
      <c r="AU218"/>
      <c r="AV218"/>
      <c r="AW218"/>
      <c r="AX218"/>
      <c r="AY218"/>
      <c r="AZ218"/>
      <c r="BA218"/>
      <c r="BB218"/>
      <c r="BC218"/>
    </row>
    <row r="219" spans="7:55" x14ac:dyDescent="0.25">
      <c r="G219" s="81"/>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c r="AS219"/>
      <c r="AT219"/>
      <c r="AU219"/>
      <c r="AV219"/>
      <c r="AW219"/>
      <c r="AX219"/>
      <c r="AY219"/>
      <c r="AZ219"/>
      <c r="BA219"/>
      <c r="BB219"/>
      <c r="BC219"/>
    </row>
    <row r="220" spans="7:55" x14ac:dyDescent="0.25">
      <c r="G220" s="81"/>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c r="AS220"/>
      <c r="AT220"/>
      <c r="AU220"/>
      <c r="AV220"/>
      <c r="AW220"/>
      <c r="AX220"/>
      <c r="AY220"/>
      <c r="AZ220"/>
      <c r="BA220"/>
      <c r="BB220"/>
      <c r="BC220"/>
    </row>
    <row r="221" spans="7:55" x14ac:dyDescent="0.25">
      <c r="G221" s="81"/>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c r="AS221"/>
      <c r="AT221"/>
      <c r="AU221"/>
      <c r="AV221"/>
      <c r="AW221"/>
      <c r="AX221"/>
      <c r="AY221"/>
      <c r="AZ221"/>
      <c r="BA221"/>
      <c r="BB221"/>
      <c r="BC221"/>
    </row>
    <row r="222" spans="7:55" x14ac:dyDescent="0.25">
      <c r="G222" s="81"/>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c r="AS222"/>
      <c r="AT222"/>
      <c r="AU222"/>
      <c r="AV222"/>
      <c r="AW222"/>
      <c r="AX222"/>
      <c r="AY222"/>
      <c r="AZ222"/>
      <c r="BA222"/>
      <c r="BB222"/>
      <c r="BC222"/>
    </row>
    <row r="223" spans="7:55" x14ac:dyDescent="0.25">
      <c r="G223" s="81"/>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c r="AS223"/>
      <c r="AT223"/>
      <c r="AU223"/>
      <c r="AV223"/>
      <c r="AW223"/>
      <c r="AX223"/>
      <c r="AY223"/>
      <c r="AZ223"/>
      <c r="BA223"/>
      <c r="BB223"/>
      <c r="BC223"/>
    </row>
    <row r="224" spans="7:55" x14ac:dyDescent="0.25">
      <c r="G224" s="81"/>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c r="AS224"/>
      <c r="AT224"/>
      <c r="AU224"/>
      <c r="AV224"/>
      <c r="AW224"/>
      <c r="AX224"/>
      <c r="AY224"/>
      <c r="AZ224"/>
      <c r="BA224"/>
      <c r="BB224"/>
      <c r="BC224"/>
    </row>
    <row r="225" spans="7:55" x14ac:dyDescent="0.25">
      <c r="G225" s="81"/>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c r="AS225"/>
      <c r="AT225"/>
      <c r="AU225"/>
      <c r="AV225"/>
      <c r="AW225"/>
      <c r="AX225"/>
      <c r="AY225"/>
      <c r="AZ225"/>
      <c r="BA225"/>
      <c r="BB225"/>
      <c r="BC225"/>
    </row>
    <row r="226" spans="7:55" x14ac:dyDescent="0.25">
      <c r="G226" s="81"/>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c r="AS226"/>
      <c r="AT226"/>
      <c r="AU226"/>
      <c r="AV226"/>
      <c r="AW226"/>
      <c r="AX226"/>
      <c r="AY226"/>
      <c r="AZ226"/>
      <c r="BA226"/>
      <c r="BB226"/>
      <c r="BC226"/>
    </row>
    <row r="227" spans="7:55" x14ac:dyDescent="0.25">
      <c r="G227" s="81"/>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c r="AS227"/>
      <c r="AT227"/>
      <c r="AU227"/>
      <c r="AV227"/>
      <c r="AW227"/>
      <c r="AX227"/>
      <c r="AY227"/>
      <c r="AZ227"/>
      <c r="BA227"/>
      <c r="BB227"/>
      <c r="BC227"/>
    </row>
    <row r="228" spans="7:55" x14ac:dyDescent="0.25">
      <c r="G228" s="81"/>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c r="AS228"/>
      <c r="AT228"/>
      <c r="AU228"/>
      <c r="AV228"/>
      <c r="AW228"/>
      <c r="AX228"/>
      <c r="AY228"/>
      <c r="AZ228"/>
      <c r="BA228"/>
      <c r="BB228"/>
      <c r="BC228"/>
    </row>
    <row r="229" spans="7:55" x14ac:dyDescent="0.25">
      <c r="G229" s="81"/>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c r="AS229"/>
      <c r="AT229"/>
      <c r="AU229"/>
      <c r="AV229"/>
      <c r="AW229"/>
      <c r="AX229"/>
      <c r="AY229"/>
      <c r="AZ229"/>
      <c r="BA229"/>
      <c r="BB229"/>
      <c r="BC229"/>
    </row>
    <row r="230" spans="7:55" x14ac:dyDescent="0.25">
      <c r="G230" s="81"/>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c r="AS230"/>
      <c r="AT230"/>
      <c r="AU230"/>
      <c r="AV230"/>
      <c r="AW230"/>
      <c r="AX230"/>
      <c r="AY230"/>
      <c r="AZ230"/>
      <c r="BA230"/>
      <c r="BB230"/>
      <c r="BC230"/>
    </row>
    <row r="231" spans="7:55" x14ac:dyDescent="0.25">
      <c r="G231" s="81"/>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c r="AS231"/>
      <c r="AT231"/>
      <c r="AU231"/>
      <c r="AV231"/>
      <c r="AW231"/>
      <c r="AX231"/>
      <c r="AY231"/>
      <c r="AZ231"/>
      <c r="BA231"/>
      <c r="BB231"/>
      <c r="BC231"/>
    </row>
    <row r="232" spans="7:55" x14ac:dyDescent="0.25">
      <c r="G232" s="81"/>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c r="AS232"/>
      <c r="AT232"/>
      <c r="AU232"/>
      <c r="AV232"/>
      <c r="AW232"/>
      <c r="AX232"/>
      <c r="AY232"/>
      <c r="AZ232"/>
      <c r="BA232"/>
      <c r="BB232"/>
      <c r="BC232"/>
    </row>
    <row r="233" spans="7:55" x14ac:dyDescent="0.25">
      <c r="G233" s="81"/>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c r="AS233"/>
      <c r="AT233"/>
      <c r="AU233"/>
      <c r="AV233"/>
      <c r="AW233"/>
      <c r="AX233"/>
      <c r="AY233"/>
      <c r="AZ233"/>
      <c r="BA233"/>
      <c r="BB233"/>
      <c r="BC233"/>
    </row>
    <row r="234" spans="7:55"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c r="AS234"/>
      <c r="AT234"/>
      <c r="AU234"/>
      <c r="AV234"/>
      <c r="AW234"/>
      <c r="AX234"/>
      <c r="AY234"/>
      <c r="AZ234"/>
      <c r="BA234"/>
      <c r="BB234"/>
      <c r="BC234"/>
    </row>
    <row r="235" spans="7:55"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c r="AS235"/>
      <c r="AT235"/>
      <c r="AU235"/>
      <c r="AV235"/>
      <c r="AW235"/>
      <c r="AX235"/>
      <c r="AY235"/>
      <c r="AZ235"/>
      <c r="BA235"/>
      <c r="BB235"/>
      <c r="BC235"/>
    </row>
    <row r="236" spans="7:55"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c r="AS236"/>
      <c r="AT236"/>
      <c r="AU236"/>
      <c r="AV236"/>
      <c r="AW236"/>
      <c r="AX236"/>
      <c r="AY236"/>
      <c r="AZ236"/>
      <c r="BA236"/>
      <c r="BB236"/>
      <c r="BC236"/>
    </row>
    <row r="237" spans="7:55"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c r="AS237"/>
      <c r="AT237"/>
      <c r="AU237"/>
      <c r="AV237"/>
      <c r="AW237"/>
      <c r="AX237"/>
      <c r="AY237"/>
      <c r="AZ237"/>
      <c r="BA237"/>
      <c r="BB237"/>
      <c r="BC237"/>
    </row>
    <row r="238" spans="7:55"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c r="AS238"/>
      <c r="AT238"/>
      <c r="AU238"/>
      <c r="AV238"/>
      <c r="AW238"/>
      <c r="AX238"/>
      <c r="AY238"/>
      <c r="AZ238"/>
      <c r="BA238"/>
      <c r="BB238"/>
      <c r="BC238"/>
    </row>
    <row r="239" spans="7:55"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c r="AS239"/>
      <c r="AT239"/>
      <c r="AU239"/>
      <c r="AV239"/>
      <c r="AW239"/>
      <c r="AX239"/>
      <c r="AY239"/>
      <c r="AZ239"/>
      <c r="BA239"/>
      <c r="BB239"/>
      <c r="BC239"/>
    </row>
    <row r="240" spans="7:55"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c r="AS240"/>
      <c r="AT240"/>
      <c r="AU240"/>
      <c r="AV240"/>
      <c r="AW240"/>
      <c r="AX240"/>
      <c r="AY240"/>
      <c r="AZ240"/>
      <c r="BA240"/>
      <c r="BB240"/>
      <c r="BC240"/>
    </row>
    <row r="241" spans="7:55"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c r="AS241"/>
      <c r="AT241"/>
      <c r="AU241"/>
      <c r="AV241"/>
      <c r="AW241"/>
      <c r="AX241"/>
      <c r="AY241"/>
      <c r="AZ241"/>
      <c r="BA241"/>
      <c r="BB241"/>
      <c r="BC241"/>
    </row>
    <row r="242" spans="7:55"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c r="AS242"/>
      <c r="AT242"/>
      <c r="AU242"/>
      <c r="AV242"/>
      <c r="AW242"/>
      <c r="AX242"/>
      <c r="AY242"/>
      <c r="AZ242"/>
      <c r="BA242"/>
      <c r="BB242"/>
      <c r="BC242"/>
    </row>
    <row r="243" spans="7:55"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c r="AS243"/>
      <c r="AT243"/>
      <c r="AU243"/>
      <c r="AV243"/>
      <c r="AW243"/>
      <c r="AX243"/>
      <c r="AY243"/>
      <c r="AZ243"/>
      <c r="BA243"/>
      <c r="BB243"/>
      <c r="BC243"/>
    </row>
    <row r="244" spans="7:55"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c r="AS244"/>
      <c r="AT244"/>
      <c r="AU244"/>
      <c r="AV244"/>
      <c r="AW244"/>
      <c r="AX244"/>
      <c r="AY244"/>
      <c r="AZ244"/>
      <c r="BA244"/>
      <c r="BB244"/>
      <c r="BC244"/>
    </row>
    <row r="245" spans="7:55"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c r="AS245"/>
      <c r="AT245"/>
      <c r="AU245"/>
      <c r="AV245"/>
      <c r="AW245"/>
      <c r="AX245"/>
      <c r="AY245"/>
      <c r="AZ245"/>
      <c r="BA245"/>
      <c r="BB245"/>
      <c r="BC245"/>
    </row>
    <row r="246" spans="7:55"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c r="AS246"/>
      <c r="AT246"/>
      <c r="AU246"/>
      <c r="AV246"/>
      <c r="AW246"/>
      <c r="AX246"/>
      <c r="AY246"/>
      <c r="AZ246"/>
      <c r="BA246"/>
      <c r="BB246"/>
      <c r="BC246"/>
    </row>
    <row r="247" spans="7:55"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c r="AS247"/>
      <c r="AT247"/>
      <c r="AU247"/>
      <c r="AV247"/>
      <c r="AW247"/>
      <c r="AX247"/>
      <c r="AY247"/>
      <c r="AZ247"/>
      <c r="BA247"/>
      <c r="BB247"/>
      <c r="BC247"/>
    </row>
    <row r="248" spans="7:55"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c r="AS248"/>
      <c r="AT248"/>
      <c r="AU248"/>
      <c r="AV248"/>
      <c r="AW248"/>
      <c r="AX248"/>
      <c r="AY248"/>
      <c r="AZ248"/>
      <c r="BA248"/>
      <c r="BB248"/>
      <c r="BC248"/>
    </row>
    <row r="249" spans="7:55"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c r="AS249"/>
      <c r="AT249"/>
      <c r="AU249"/>
      <c r="AV249"/>
      <c r="AW249"/>
      <c r="AX249"/>
      <c r="AY249"/>
      <c r="AZ249"/>
      <c r="BA249"/>
      <c r="BB249"/>
      <c r="BC249"/>
    </row>
    <row r="250" spans="7:55"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c r="AS250"/>
      <c r="AT250"/>
      <c r="AU250"/>
      <c r="AV250"/>
      <c r="AW250"/>
      <c r="AX250"/>
      <c r="AY250"/>
      <c r="AZ250"/>
      <c r="BA250"/>
      <c r="BB250"/>
      <c r="BC250"/>
    </row>
    <row r="251" spans="7:55"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c r="AS251"/>
      <c r="AT251"/>
      <c r="AU251"/>
      <c r="AV251"/>
      <c r="AW251"/>
      <c r="AX251"/>
      <c r="AY251"/>
      <c r="AZ251"/>
      <c r="BA251"/>
      <c r="BB251"/>
      <c r="BC251"/>
    </row>
    <row r="252" spans="7:55"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c r="AS252"/>
      <c r="AT252"/>
      <c r="AU252"/>
      <c r="AV252"/>
      <c r="AW252"/>
      <c r="AX252"/>
      <c r="AY252"/>
      <c r="AZ252"/>
      <c r="BA252"/>
      <c r="BB252"/>
      <c r="BC252"/>
    </row>
    <row r="253" spans="7:55"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c r="AS253"/>
      <c r="AT253"/>
      <c r="AU253"/>
      <c r="AV253"/>
      <c r="AW253"/>
      <c r="AX253"/>
      <c r="AY253"/>
      <c r="AZ253"/>
      <c r="BA253"/>
      <c r="BB253"/>
      <c r="BC253"/>
    </row>
    <row r="254" spans="7:55"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c r="AS254"/>
      <c r="AT254"/>
      <c r="AU254"/>
      <c r="AV254"/>
      <c r="AW254"/>
      <c r="AX254"/>
      <c r="AY254"/>
      <c r="AZ254"/>
      <c r="BA254"/>
      <c r="BB254"/>
      <c r="BC254"/>
    </row>
    <row r="255" spans="7:55"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c r="AS255"/>
      <c r="AT255"/>
      <c r="AU255"/>
      <c r="AV255"/>
      <c r="AW255"/>
      <c r="AX255"/>
      <c r="AY255"/>
      <c r="AZ255"/>
      <c r="BA255"/>
      <c r="BB255"/>
      <c r="BC255"/>
    </row>
    <row r="256" spans="7:55"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c r="AS256"/>
      <c r="AT256"/>
      <c r="AU256"/>
      <c r="AV256"/>
      <c r="AW256"/>
      <c r="AX256"/>
      <c r="AY256"/>
      <c r="AZ256"/>
      <c r="BA256"/>
      <c r="BB256"/>
      <c r="BC256"/>
    </row>
    <row r="257" spans="7:55"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c r="AS257"/>
      <c r="AT257"/>
      <c r="AU257"/>
      <c r="AV257"/>
      <c r="AW257"/>
      <c r="AX257"/>
      <c r="AY257"/>
      <c r="AZ257"/>
      <c r="BA257"/>
      <c r="BB257"/>
      <c r="BC257"/>
    </row>
    <row r="258" spans="7:55"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c r="AS258"/>
      <c r="AT258"/>
      <c r="AU258"/>
      <c r="AV258"/>
      <c r="AW258"/>
      <c r="AX258"/>
      <c r="AY258"/>
      <c r="AZ258"/>
      <c r="BA258"/>
      <c r="BB258"/>
      <c r="BC258"/>
    </row>
    <row r="259" spans="7:55"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c r="AS259"/>
      <c r="AT259"/>
      <c r="AU259"/>
      <c r="AV259"/>
      <c r="AW259"/>
      <c r="AX259"/>
      <c r="AY259"/>
      <c r="AZ259"/>
      <c r="BA259"/>
      <c r="BB259"/>
      <c r="BC259"/>
    </row>
    <row r="260" spans="7:55"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c r="AS260"/>
      <c r="AT260"/>
      <c r="AU260"/>
      <c r="AV260"/>
      <c r="AW260"/>
      <c r="AX260"/>
      <c r="AY260"/>
      <c r="AZ260"/>
      <c r="BA260"/>
      <c r="BB260"/>
      <c r="BC260"/>
    </row>
    <row r="261" spans="7:55"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c r="AS261"/>
      <c r="AT261"/>
      <c r="AU261"/>
      <c r="AV261"/>
      <c r="AW261"/>
      <c r="AX261"/>
      <c r="AY261"/>
      <c r="AZ261"/>
      <c r="BA261"/>
      <c r="BB261"/>
      <c r="BC261"/>
    </row>
    <row r="262" spans="7:55"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c r="AS262"/>
      <c r="AT262"/>
      <c r="AU262"/>
      <c r="AV262"/>
      <c r="AW262"/>
      <c r="AX262"/>
      <c r="AY262"/>
      <c r="AZ262"/>
      <c r="BA262"/>
      <c r="BB262"/>
      <c r="BC262"/>
    </row>
    <row r="263" spans="7:55"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c r="AS263"/>
      <c r="AT263"/>
      <c r="AU263"/>
      <c r="AV263"/>
      <c r="AW263"/>
      <c r="AX263"/>
      <c r="AY263"/>
      <c r="AZ263"/>
      <c r="BA263"/>
      <c r="BB263"/>
      <c r="BC263"/>
    </row>
    <row r="264" spans="7:55"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c r="AS264"/>
      <c r="AT264"/>
      <c r="AU264"/>
      <c r="AV264"/>
      <c r="AW264"/>
      <c r="AX264"/>
      <c r="AY264"/>
      <c r="AZ264"/>
      <c r="BA264"/>
      <c r="BB264"/>
      <c r="BC264"/>
    </row>
    <row r="265" spans="7:55"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c r="AS265"/>
      <c r="AT265"/>
      <c r="AU265"/>
      <c r="AV265"/>
      <c r="AW265"/>
      <c r="AX265"/>
      <c r="AY265"/>
      <c r="AZ265"/>
      <c r="BA265"/>
      <c r="BB265"/>
      <c r="BC265"/>
    </row>
    <row r="266" spans="7:55"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c r="AS266"/>
      <c r="AT266"/>
      <c r="AU266"/>
      <c r="AV266"/>
      <c r="AW266"/>
      <c r="AX266"/>
      <c r="AY266"/>
      <c r="AZ266"/>
      <c r="BA266"/>
      <c r="BB266"/>
      <c r="BC266"/>
    </row>
    <row r="267" spans="7:55"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c r="AS267"/>
      <c r="AT267"/>
      <c r="AU267"/>
      <c r="AV267"/>
      <c r="AW267"/>
      <c r="AX267"/>
      <c r="AY267"/>
      <c r="AZ267"/>
      <c r="BA267"/>
      <c r="BB267"/>
      <c r="BC267"/>
    </row>
    <row r="268" spans="7:55"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c r="AS268"/>
      <c r="AT268"/>
      <c r="AU268"/>
      <c r="AV268"/>
      <c r="AW268"/>
      <c r="AX268"/>
      <c r="AY268"/>
      <c r="AZ268"/>
      <c r="BA268"/>
      <c r="BB268"/>
      <c r="BC268"/>
    </row>
    <row r="269" spans="7:55"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c r="AS269"/>
      <c r="AT269"/>
      <c r="AU269"/>
      <c r="AV269"/>
      <c r="AW269"/>
      <c r="AX269"/>
      <c r="AY269"/>
      <c r="AZ269"/>
      <c r="BA269"/>
      <c r="BB269"/>
      <c r="BC269"/>
    </row>
    <row r="270" spans="7:55"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c r="AS270"/>
      <c r="AT270"/>
      <c r="AU270"/>
      <c r="AV270"/>
      <c r="AW270"/>
      <c r="AX270"/>
      <c r="AY270"/>
      <c r="AZ270"/>
      <c r="BA270"/>
      <c r="BB270"/>
      <c r="BC270"/>
    </row>
    <row r="271" spans="7:55"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c r="AS271"/>
      <c r="AT271"/>
      <c r="AU271"/>
      <c r="AV271"/>
      <c r="AW271"/>
      <c r="AX271"/>
      <c r="AY271"/>
      <c r="AZ271"/>
      <c r="BA271"/>
      <c r="BB271"/>
      <c r="BC271"/>
    </row>
    <row r="272" spans="7:55"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c r="AS272"/>
      <c r="AT272"/>
      <c r="AU272"/>
      <c r="AV272"/>
      <c r="AW272"/>
      <c r="AX272"/>
      <c r="AY272"/>
      <c r="AZ272"/>
      <c r="BA272"/>
      <c r="BB272"/>
      <c r="BC272"/>
    </row>
    <row r="273" spans="7:55"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c r="AS273"/>
      <c r="AT273"/>
      <c r="AU273"/>
      <c r="AV273"/>
      <c r="AW273"/>
      <c r="AX273"/>
      <c r="AY273"/>
      <c r="AZ273"/>
      <c r="BA273"/>
      <c r="BB273"/>
      <c r="BC273"/>
    </row>
    <row r="274" spans="7:55"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c r="AS274"/>
      <c r="AT274"/>
      <c r="AU274"/>
      <c r="AV274"/>
      <c r="AW274"/>
      <c r="AX274"/>
      <c r="AY274"/>
      <c r="AZ274"/>
      <c r="BA274"/>
      <c r="BB274"/>
      <c r="BC274"/>
    </row>
    <row r="275" spans="7:55"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c r="AS275"/>
      <c r="AT275"/>
      <c r="AU275"/>
      <c r="AV275"/>
      <c r="AW275"/>
      <c r="AX275"/>
      <c r="AY275"/>
      <c r="AZ275"/>
      <c r="BA275"/>
      <c r="BB275"/>
      <c r="BC275"/>
    </row>
    <row r="276" spans="7:55"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c r="AS276"/>
      <c r="AT276"/>
      <c r="AU276"/>
      <c r="AV276"/>
      <c r="AW276"/>
      <c r="AX276"/>
      <c r="AY276"/>
      <c r="AZ276"/>
      <c r="BA276"/>
      <c r="BB276"/>
      <c r="BC276"/>
    </row>
    <row r="277" spans="7:55"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c r="AS277"/>
      <c r="AT277"/>
      <c r="AU277"/>
      <c r="AV277"/>
      <c r="AW277"/>
      <c r="AX277"/>
      <c r="AY277"/>
      <c r="AZ277"/>
      <c r="BA277"/>
      <c r="BB277"/>
      <c r="BC277"/>
    </row>
    <row r="278" spans="7:55"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c r="AS278"/>
      <c r="AT278"/>
      <c r="AU278"/>
      <c r="AV278"/>
      <c r="AW278"/>
      <c r="AX278"/>
      <c r="AY278"/>
      <c r="AZ278"/>
      <c r="BA278"/>
      <c r="BB278"/>
      <c r="BC278"/>
    </row>
    <row r="279" spans="7:55"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c r="AS279"/>
      <c r="AT279"/>
      <c r="AU279"/>
      <c r="AV279"/>
      <c r="AW279"/>
      <c r="AX279"/>
      <c r="AY279"/>
      <c r="AZ279"/>
      <c r="BA279"/>
      <c r="BB279"/>
      <c r="BC279"/>
    </row>
    <row r="280" spans="7:55"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c r="AS280"/>
      <c r="AT280"/>
      <c r="AU280"/>
      <c r="AV280"/>
      <c r="AW280"/>
      <c r="AX280"/>
      <c r="AY280"/>
      <c r="AZ280"/>
      <c r="BA280"/>
      <c r="BB280"/>
      <c r="BC280"/>
    </row>
    <row r="281" spans="7:55"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c r="AS281"/>
      <c r="AT281"/>
      <c r="AU281"/>
      <c r="AV281"/>
      <c r="AW281"/>
      <c r="AX281"/>
      <c r="AY281"/>
      <c r="AZ281"/>
      <c r="BA281"/>
      <c r="BB281"/>
      <c r="BC281"/>
    </row>
    <row r="282" spans="7:55"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c r="AS282"/>
      <c r="AT282"/>
      <c r="AU282"/>
      <c r="AV282"/>
      <c r="AW282"/>
      <c r="AX282"/>
      <c r="AY282"/>
      <c r="AZ282"/>
      <c r="BA282"/>
      <c r="BB282"/>
      <c r="BC282"/>
    </row>
    <row r="283" spans="7:55"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c r="AS283"/>
      <c r="AT283"/>
      <c r="AU283"/>
      <c r="AV283"/>
      <c r="AW283"/>
      <c r="AX283"/>
      <c r="AY283"/>
      <c r="AZ283"/>
      <c r="BA283"/>
      <c r="BB283"/>
      <c r="BC283"/>
    </row>
    <row r="284" spans="7:55"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c r="AS284"/>
      <c r="AT284"/>
      <c r="AU284"/>
      <c r="AV284"/>
      <c r="AW284"/>
      <c r="AX284"/>
      <c r="AY284"/>
      <c r="AZ284"/>
      <c r="BA284"/>
      <c r="BB284"/>
      <c r="BC284"/>
    </row>
    <row r="285" spans="7:55"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c r="AS285"/>
      <c r="AT285"/>
      <c r="AU285"/>
      <c r="AV285"/>
      <c r="AW285"/>
      <c r="AX285"/>
      <c r="AY285"/>
      <c r="AZ285"/>
      <c r="BA285"/>
      <c r="BB285"/>
      <c r="BC285"/>
    </row>
    <row r="286" spans="7:55"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c r="AS286"/>
      <c r="AT286"/>
      <c r="AU286"/>
      <c r="AV286"/>
      <c r="AW286"/>
      <c r="AX286"/>
      <c r="AY286"/>
      <c r="AZ286"/>
      <c r="BA286"/>
      <c r="BB286"/>
      <c r="BC286"/>
    </row>
    <row r="287" spans="7:55"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c r="AS287"/>
      <c r="AT287"/>
      <c r="AU287"/>
      <c r="AV287"/>
      <c r="AW287"/>
      <c r="AX287"/>
      <c r="AY287"/>
      <c r="AZ287"/>
      <c r="BA287"/>
      <c r="BB287"/>
      <c r="BC287"/>
    </row>
    <row r="288" spans="7:55"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c r="AS288"/>
      <c r="AT288"/>
      <c r="AU288"/>
      <c r="AV288"/>
      <c r="AW288"/>
      <c r="AX288"/>
      <c r="AY288"/>
      <c r="AZ288"/>
      <c r="BA288"/>
      <c r="BB288"/>
      <c r="BC288"/>
    </row>
    <row r="289" spans="7:55"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c r="AS289"/>
      <c r="AT289"/>
      <c r="AU289"/>
      <c r="AV289"/>
      <c r="AW289"/>
      <c r="AX289"/>
      <c r="AY289"/>
      <c r="AZ289"/>
      <c r="BA289"/>
      <c r="BB289"/>
      <c r="BC289"/>
    </row>
    <row r="290" spans="7:55"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c r="AS290"/>
      <c r="AT290"/>
      <c r="AU290"/>
      <c r="AV290"/>
      <c r="AW290"/>
      <c r="AX290"/>
      <c r="AY290"/>
      <c r="AZ290"/>
      <c r="BA290"/>
      <c r="BB290"/>
      <c r="BC290"/>
    </row>
    <row r="291" spans="7:55"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c r="AS291"/>
      <c r="AT291"/>
      <c r="AU291"/>
      <c r="AV291"/>
      <c r="AW291"/>
      <c r="AX291"/>
      <c r="AY291"/>
      <c r="AZ291"/>
      <c r="BA291"/>
      <c r="BB291"/>
      <c r="BC291"/>
    </row>
    <row r="292" spans="7:55"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c r="AS292"/>
      <c r="AT292"/>
      <c r="AU292"/>
      <c r="AV292"/>
      <c r="AW292"/>
      <c r="AX292"/>
      <c r="AY292"/>
      <c r="AZ292"/>
      <c r="BA292"/>
      <c r="BB292"/>
      <c r="BC292"/>
    </row>
    <row r="293" spans="7:55"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c r="AS293"/>
      <c r="AT293"/>
      <c r="AU293"/>
      <c r="AV293"/>
      <c r="AW293"/>
      <c r="AX293"/>
      <c r="AY293"/>
      <c r="AZ293"/>
      <c r="BA293"/>
      <c r="BB293"/>
      <c r="BC293"/>
    </row>
    <row r="294" spans="7:55"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c r="AS294"/>
      <c r="AT294"/>
      <c r="AU294"/>
      <c r="AV294"/>
      <c r="AW294"/>
      <c r="AX294"/>
      <c r="AY294"/>
      <c r="AZ294"/>
      <c r="BA294"/>
      <c r="BB294"/>
      <c r="BC294"/>
    </row>
    <row r="295" spans="7:55"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c r="AS295"/>
      <c r="AT295"/>
      <c r="AU295"/>
      <c r="AV295"/>
      <c r="AW295"/>
      <c r="AX295"/>
      <c r="AY295"/>
      <c r="AZ295"/>
      <c r="BA295"/>
      <c r="BB295"/>
      <c r="BC295"/>
    </row>
    <row r="296" spans="7:55"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c r="AS296"/>
      <c r="AT296"/>
      <c r="AU296"/>
      <c r="AV296"/>
      <c r="AW296"/>
      <c r="AX296"/>
      <c r="AY296"/>
      <c r="AZ296"/>
      <c r="BA296"/>
      <c r="BB296"/>
      <c r="BC296"/>
    </row>
    <row r="297" spans="7:55"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c r="AS297"/>
      <c r="AT297"/>
      <c r="AU297"/>
      <c r="AV297"/>
      <c r="AW297"/>
      <c r="AX297"/>
      <c r="AY297"/>
      <c r="AZ297"/>
      <c r="BA297"/>
      <c r="BB297"/>
      <c r="BC297"/>
    </row>
    <row r="298" spans="7:55"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c r="AS298"/>
      <c r="AT298"/>
      <c r="AU298"/>
      <c r="AV298"/>
      <c r="AW298"/>
      <c r="AX298"/>
      <c r="AY298"/>
      <c r="AZ298"/>
      <c r="BA298"/>
      <c r="BB298"/>
      <c r="BC298"/>
    </row>
    <row r="299" spans="7:55"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c r="AS299"/>
      <c r="AT299"/>
      <c r="AU299"/>
      <c r="AV299"/>
      <c r="AW299"/>
      <c r="AX299"/>
      <c r="AY299"/>
      <c r="AZ299"/>
      <c r="BA299"/>
      <c r="BB299"/>
      <c r="BC299"/>
    </row>
    <row r="300" spans="7:55"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c r="AS300"/>
      <c r="AT300"/>
      <c r="AU300"/>
      <c r="AV300"/>
      <c r="AW300"/>
      <c r="AX300"/>
      <c r="AY300"/>
      <c r="AZ300"/>
      <c r="BA300"/>
      <c r="BB300"/>
      <c r="BC300"/>
    </row>
    <row r="301" spans="7:55"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c r="AS301"/>
      <c r="AT301"/>
      <c r="AU301"/>
      <c r="AV301"/>
      <c r="AW301"/>
      <c r="AX301"/>
      <c r="AY301"/>
      <c r="AZ301"/>
      <c r="BA301"/>
      <c r="BB301"/>
      <c r="BC301"/>
    </row>
    <row r="302" spans="7:55"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c r="AS302"/>
      <c r="AT302"/>
      <c r="AU302"/>
      <c r="AV302"/>
      <c r="AW302"/>
      <c r="AX302"/>
      <c r="AY302"/>
      <c r="AZ302"/>
      <c r="BA302"/>
      <c r="BB302"/>
      <c r="BC302"/>
    </row>
    <row r="303" spans="7:55"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c r="AS303"/>
      <c r="AT303"/>
      <c r="AU303"/>
      <c r="AV303"/>
      <c r="AW303"/>
      <c r="AX303"/>
      <c r="AY303"/>
      <c r="AZ303"/>
      <c r="BA303"/>
      <c r="BB303"/>
      <c r="BC303"/>
    </row>
    <row r="304" spans="7:55"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17:40" x14ac:dyDescent="0.25">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17:40" x14ac:dyDescent="0.25">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17:40" x14ac:dyDescent="0.25">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17:40" x14ac:dyDescent="0.25">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17:40" x14ac:dyDescent="0.25">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17:40" x14ac:dyDescent="0.25">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17:40" x14ac:dyDescent="0.25">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17:40" x14ac:dyDescent="0.25">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17:40" x14ac:dyDescent="0.25">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17:40" x14ac:dyDescent="0.25">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17:40" x14ac:dyDescent="0.25">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17:40" x14ac:dyDescent="0.25">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17:40" x14ac:dyDescent="0.25">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17:40" x14ac:dyDescent="0.25">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17:40" x14ac:dyDescent="0.25">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17:40" x14ac:dyDescent="0.25">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17:40" x14ac:dyDescent="0.25">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17:40" x14ac:dyDescent="0.25">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1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1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1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1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1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1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1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1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1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1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1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1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1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1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8:40" x14ac:dyDescent="0.25">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8:40" x14ac:dyDescent="0.25">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8:40" x14ac:dyDescent="0.25">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8:40" x14ac:dyDescent="0.25">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8:40" x14ac:dyDescent="0.25">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8:40" x14ac:dyDescent="0.25">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8:40" x14ac:dyDescent="0.25">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8:40" x14ac:dyDescent="0.25">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8:40" x14ac:dyDescent="0.25">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8:40" x14ac:dyDescent="0.25">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8:40" x14ac:dyDescent="0.25">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8:40" x14ac:dyDescent="0.25">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8:40" x14ac:dyDescent="0.25">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8:40" x14ac:dyDescent="0.25">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8:40" x14ac:dyDescent="0.25">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8:40" x14ac:dyDescent="0.25">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8:40" x14ac:dyDescent="0.25">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8:40" x14ac:dyDescent="0.25">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8:40" x14ac:dyDescent="0.25">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8:40" x14ac:dyDescent="0.25">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8:40" x14ac:dyDescent="0.25">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8:40" x14ac:dyDescent="0.25">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8:40" x14ac:dyDescent="0.25">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8:40" x14ac:dyDescent="0.25">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8:40" x14ac:dyDescent="0.25">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8:40" x14ac:dyDescent="0.25">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8:40" x14ac:dyDescent="0.25">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8:40" x14ac:dyDescent="0.25">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8:40" x14ac:dyDescent="0.25">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8:40" x14ac:dyDescent="0.25">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8:40" x14ac:dyDescent="0.25">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8:40" x14ac:dyDescent="0.25">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8:40" x14ac:dyDescent="0.25">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8:40" x14ac:dyDescent="0.25">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8:40" x14ac:dyDescent="0.25">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8:40" x14ac:dyDescent="0.25">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8:40"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8:40"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8:40"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8:40"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8:40"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8:40"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8:40"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8:40"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8:40"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8:40"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8:40"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8:40"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8:40"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8:40"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8:40"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8:40"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8:40"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8:40"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8:40"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8:40"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8:40"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8:40"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8:40"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8:40"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8: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8: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8: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8: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sheetData>
  <autoFilter ref="A19:AN205"/>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K17"/>
    <mergeCell ref="B15:E15"/>
    <mergeCell ref="F15:N15"/>
    <mergeCell ref="B16:E16"/>
    <mergeCell ref="F16:N16"/>
    <mergeCell ref="B17:E17"/>
  </mergeCells>
  <hyperlinks>
    <hyperlink ref="G18" r:id="rId1"/>
    <hyperlink ref="G17" r:id="rId2"/>
  </hyperlinks>
  <pageMargins left="0.7" right="0.7" top="0.75" bottom="0.75" header="0.3" footer="0.3"/>
  <pageSetup paperSize="9" orientation="portrait"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workbookViewId="0">
      <selection activeCell="E20" sqref="E20:G20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22</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SUMIF(TPG!AB20:AB205,"&gt;0")</f>
        <v>1009328.7468545213</v>
      </c>
      <c r="C7" s="484" t="str">
        <f>IF(ROUND(ABS(B7-B8),0)&gt;0,"Error","OK")</f>
        <v>OK</v>
      </c>
      <c r="D7" s="485"/>
      <c r="P7" s="31" t="s">
        <v>3644</v>
      </c>
      <c r="Q7" s="31">
        <v>21</v>
      </c>
      <c r="R7" s="31" t="s">
        <v>3645</v>
      </c>
      <c r="S7" s="31" t="s">
        <v>3646</v>
      </c>
    </row>
    <row r="8" spans="1:22" ht="16.5" thickTop="1" thickBot="1" x14ac:dyDescent="0.3">
      <c r="A8" s="84" t="s">
        <v>3647</v>
      </c>
      <c r="B8" s="86">
        <f>SUM(G20:G979)</f>
        <v>1009328.7468545213</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TPG!I4</f>
        <v>186</v>
      </c>
      <c r="C10" s="484" t="str">
        <f>IF(ROUND(ABS(B10-B11),0)&gt;0,"Error","OK")</f>
        <v>OK</v>
      </c>
      <c r="D10" s="485"/>
      <c r="P10" s="31" t="s">
        <v>3655</v>
      </c>
      <c r="Q10" s="31">
        <v>24</v>
      </c>
      <c r="R10" s="31" t="s">
        <v>3656</v>
      </c>
      <c r="S10" s="31" t="s">
        <v>3657</v>
      </c>
    </row>
    <row r="11" spans="1:22" ht="16.5" thickTop="1" thickBot="1" x14ac:dyDescent="0.3">
      <c r="A11" s="84" t="s">
        <v>3658</v>
      </c>
      <c r="B11" s="84">
        <f>COUNTIF(C20:C988,"&gt;0")</f>
        <v>186</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SUM(G20:G989)</f>
        <v>1009328.7468545213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TPG!K20</f>
        <v>400102</v>
      </c>
      <c r="D20" s="121" t="b">
        <v>1</v>
      </c>
      <c r="E20" s="122" t="str">
        <f>RIGHT(TPG!D20,4)&amp;"."&amp;TPG!N20&amp;"."&amp;TPG!L20&amp;"."&amp;$C$5</f>
        <v>1000.TPG.I01.Se20</v>
      </c>
      <c r="F20" s="123">
        <f ca="1">TODAY()</f>
        <v>44105</v>
      </c>
      <c r="G20" s="124">
        <f>IF(TPG!AB20&lt;0,0,TPG!AB20)</f>
        <v>1511.6</v>
      </c>
      <c r="H20" s="125">
        <f ca="1">F20</f>
        <v>44105</v>
      </c>
      <c r="I20" s="126">
        <v>0</v>
      </c>
      <c r="J20" s="122" t="str">
        <f>LEFT(TPG!E20,20)&amp;"."&amp;TPGPAY!E20</f>
        <v>Brookhill Nursery.1000.TPG.I01.Se20</v>
      </c>
      <c r="K20" s="121" t="b">
        <v>1</v>
      </c>
      <c r="L20" s="127" t="s">
        <v>3691</v>
      </c>
      <c r="M20" s="121" t="b">
        <v>1</v>
      </c>
      <c r="N20" s="121" t="s">
        <v>3692</v>
      </c>
      <c r="O20" s="128" t="str">
        <f>TPG!J20</f>
        <v>11294/543965</v>
      </c>
      <c r="P20" s="121" t="b">
        <v>1</v>
      </c>
      <c r="Q20" s="121" t="b">
        <v>1</v>
      </c>
      <c r="R20" s="121" t="b">
        <v>1</v>
      </c>
      <c r="T20" s="12"/>
      <c r="U20" s="1"/>
    </row>
    <row r="21" spans="1:21" x14ac:dyDescent="0.25">
      <c r="A21" s="118">
        <v>1</v>
      </c>
      <c r="B21" s="119">
        <v>2</v>
      </c>
      <c r="C21" s="351">
        <f>TPG!K21</f>
        <v>400102</v>
      </c>
      <c r="D21" s="121" t="b">
        <v>1</v>
      </c>
      <c r="E21" s="352" t="str">
        <f>RIGHT(TPG!D21,4)&amp;"."&amp;TPG!N21&amp;"."&amp;TPG!L21&amp;"."&amp;$C$5</f>
        <v>1001.TPG.I01.Se20</v>
      </c>
      <c r="F21" s="353">
        <f t="shared" ref="F21:F84" ca="1" si="0">TODAY()</f>
        <v>44105</v>
      </c>
      <c r="G21" s="354">
        <f>IF(TPG!AB21&lt;0,0,TPG!AB21)</f>
        <v>1340.94</v>
      </c>
      <c r="H21" s="125">
        <f t="shared" ref="H21:H84" ca="1" si="1">F21</f>
        <v>44105</v>
      </c>
      <c r="I21" s="126">
        <v>0</v>
      </c>
      <c r="J21" s="352" t="str">
        <f>LEFT(TPG!E21,20)&amp;"."&amp;TPGPAY!E21</f>
        <v>Hampden Way Nursery.1001.TPG.I01.Se20</v>
      </c>
      <c r="K21" s="121" t="b">
        <v>1</v>
      </c>
      <c r="L21" s="127" t="s">
        <v>3691</v>
      </c>
      <c r="M21" s="121" t="b">
        <v>1</v>
      </c>
      <c r="N21" s="121" t="s">
        <v>3692</v>
      </c>
      <c r="O21" s="355" t="str">
        <f>TPG!J21</f>
        <v>11294/543965</v>
      </c>
      <c r="P21" s="121" t="b">
        <v>1</v>
      </c>
      <c r="Q21" s="121" t="b">
        <v>1</v>
      </c>
      <c r="R21" s="121" t="b">
        <v>1</v>
      </c>
      <c r="T21" s="12"/>
      <c r="U21" s="1"/>
    </row>
    <row r="22" spans="1:21" x14ac:dyDescent="0.25">
      <c r="A22" s="118">
        <v>1</v>
      </c>
      <c r="B22" s="119">
        <v>2</v>
      </c>
      <c r="C22" s="351">
        <f>TPG!K22</f>
        <v>400102</v>
      </c>
      <c r="D22" s="121" t="b">
        <v>1</v>
      </c>
      <c r="E22" s="352" t="str">
        <f>RIGHT(TPG!D22,4)&amp;"."&amp;TPG!N22&amp;"."&amp;TPG!L22&amp;"."&amp;$C$5</f>
        <v>1003.TPG.I01.Se20</v>
      </c>
      <c r="F22" s="353">
        <f t="shared" ca="1" si="0"/>
        <v>44105</v>
      </c>
      <c r="G22" s="354">
        <f>IF(TPG!AB22&lt;0,0,TPG!AB22)</f>
        <v>1608.71</v>
      </c>
      <c r="H22" s="125">
        <f t="shared" ca="1" si="1"/>
        <v>44105</v>
      </c>
      <c r="I22" s="126">
        <v>0</v>
      </c>
      <c r="J22" s="352" t="str">
        <f>LEFT(TPG!E22,20)&amp;"."&amp;TPGPAY!E22</f>
        <v>St Margaret's Nurser.1003.TPG.I01.Se20</v>
      </c>
      <c r="K22" s="121" t="b">
        <v>1</v>
      </c>
      <c r="L22" s="127" t="s">
        <v>3691</v>
      </c>
      <c r="M22" s="121" t="b">
        <v>1</v>
      </c>
      <c r="N22" s="121" t="s">
        <v>3692</v>
      </c>
      <c r="O22" s="355" t="str">
        <f>TPG!J22</f>
        <v>11294/543965</v>
      </c>
      <c r="P22" s="121" t="b">
        <v>1</v>
      </c>
      <c r="Q22" s="121" t="b">
        <v>1</v>
      </c>
      <c r="R22" s="121" t="b">
        <v>1</v>
      </c>
      <c r="T22" s="12"/>
      <c r="U22" s="1"/>
    </row>
    <row r="23" spans="1:21" x14ac:dyDescent="0.25">
      <c r="A23" s="118">
        <v>1</v>
      </c>
      <c r="B23" s="119">
        <v>2</v>
      </c>
      <c r="C23" s="351">
        <f>TPG!K23</f>
        <v>400072</v>
      </c>
      <c r="D23" s="121" t="b">
        <v>1</v>
      </c>
      <c r="E23" s="352" t="str">
        <f>RIGHT(TPG!D23,4)&amp;"."&amp;TPG!N23&amp;"."&amp;TPG!L23&amp;"."&amp;$C$5</f>
        <v>1002.TPG.I01.Se20</v>
      </c>
      <c r="F23" s="353">
        <f t="shared" ca="1" si="0"/>
        <v>44105</v>
      </c>
      <c r="G23" s="354">
        <f>IF(TPG!AB23&lt;0,0,TPG!AB23)</f>
        <v>1358.49</v>
      </c>
      <c r="H23" s="125">
        <f t="shared" ca="1" si="1"/>
        <v>44105</v>
      </c>
      <c r="I23" s="126">
        <v>0</v>
      </c>
      <c r="J23" s="352" t="str">
        <f>LEFT(TPG!E23,20)&amp;"."&amp;TPGPAY!E23</f>
        <v>Moss Hall Nursery.1002.TPG.I01.Se20</v>
      </c>
      <c r="K23" s="121" t="b">
        <v>1</v>
      </c>
      <c r="L23" s="127" t="s">
        <v>3691</v>
      </c>
      <c r="M23" s="121" t="b">
        <v>1</v>
      </c>
      <c r="N23" s="121" t="s">
        <v>3692</v>
      </c>
      <c r="O23" s="355" t="str">
        <f>TPG!J23</f>
        <v>11294/543965</v>
      </c>
      <c r="P23" s="121" t="b">
        <v>1</v>
      </c>
      <c r="Q23" s="121" t="b">
        <v>1</v>
      </c>
      <c r="R23" s="121" t="b">
        <v>1</v>
      </c>
    </row>
    <row r="24" spans="1:21" x14ac:dyDescent="0.25">
      <c r="A24" s="118">
        <v>1</v>
      </c>
      <c r="B24" s="119">
        <v>2</v>
      </c>
      <c r="C24" s="351">
        <f>TPG!K24</f>
        <v>400125</v>
      </c>
      <c r="D24" s="121" t="b">
        <v>1</v>
      </c>
      <c r="E24" s="352" t="str">
        <f>RIGHT(TPG!D24,4)&amp;"."&amp;TPG!N24&amp;"."&amp;TPG!L24&amp;"."&amp;$C$5</f>
        <v>3520.TPG.I01.Se20</v>
      </c>
      <c r="F24" s="353">
        <f t="shared" ca="1" si="0"/>
        <v>44105</v>
      </c>
      <c r="G24" s="354">
        <f>IF(TPG!AB24&lt;0,0,TPG!AB24)</f>
        <v>7660.42</v>
      </c>
      <c r="H24" s="125">
        <f t="shared" ca="1" si="1"/>
        <v>44105</v>
      </c>
      <c r="I24" s="126">
        <v>0</v>
      </c>
      <c r="J24" s="352" t="str">
        <f>LEFT(TPG!E24,20)&amp;"."&amp;TPGPAY!E24</f>
        <v>Akiva School.3520.TPG.I01.Se20</v>
      </c>
      <c r="K24" s="121" t="b">
        <v>1</v>
      </c>
      <c r="L24" s="127" t="s">
        <v>3691</v>
      </c>
      <c r="M24" s="121" t="b">
        <v>1</v>
      </c>
      <c r="N24" s="121" t="s">
        <v>3692</v>
      </c>
      <c r="O24" s="355" t="str">
        <f>TPG!J24</f>
        <v>11294/543965</v>
      </c>
      <c r="P24" s="121" t="b">
        <v>1</v>
      </c>
      <c r="Q24" s="121" t="b">
        <v>1</v>
      </c>
      <c r="R24" s="121" t="b">
        <v>1</v>
      </c>
    </row>
    <row r="25" spans="1:21" x14ac:dyDescent="0.25">
      <c r="A25" s="118">
        <v>1</v>
      </c>
      <c r="B25" s="119">
        <v>2</v>
      </c>
      <c r="C25" s="351">
        <f>TPG!K25</f>
        <v>400069</v>
      </c>
      <c r="D25" s="121" t="b">
        <v>1</v>
      </c>
      <c r="E25" s="352" t="str">
        <f>RIGHT(TPG!D25,4)&amp;"."&amp;TPG!N25&amp;"."&amp;TPG!L25&amp;"."&amp;$C$5</f>
        <v>3300.TPG.I01.Se20</v>
      </c>
      <c r="F25" s="353">
        <f t="shared" ca="1" si="0"/>
        <v>44105</v>
      </c>
      <c r="G25" s="354">
        <f>IF(TPG!AB25&lt;0,0,TPG!AB25)</f>
        <v>2321.4000000000005</v>
      </c>
      <c r="H25" s="125">
        <f t="shared" ca="1" si="1"/>
        <v>44105</v>
      </c>
      <c r="I25" s="126">
        <v>0</v>
      </c>
      <c r="J25" s="352" t="str">
        <f>LEFT(TPG!E25,20)&amp;"."&amp;TPGPAY!E25</f>
        <v>All Saints' CE Prima.3300.TPG.I01.Se20</v>
      </c>
      <c r="K25" s="121" t="b">
        <v>1</v>
      </c>
      <c r="L25" s="127" t="s">
        <v>3691</v>
      </c>
      <c r="M25" s="121" t="b">
        <v>1</v>
      </c>
      <c r="N25" s="121" t="s">
        <v>3692</v>
      </c>
      <c r="O25" s="355" t="str">
        <f>TPG!J25</f>
        <v>11294/543965</v>
      </c>
      <c r="P25" s="121" t="b">
        <v>1</v>
      </c>
      <c r="Q25" s="121" t="b">
        <v>1</v>
      </c>
      <c r="R25" s="121" t="b">
        <v>1</v>
      </c>
    </row>
    <row r="26" spans="1:21" x14ac:dyDescent="0.25">
      <c r="A26" s="118">
        <v>1</v>
      </c>
      <c r="B26" s="119">
        <v>2</v>
      </c>
      <c r="C26" s="351">
        <f>TPG!K26</f>
        <v>400015</v>
      </c>
      <c r="D26" s="121" t="b">
        <v>1</v>
      </c>
      <c r="E26" s="352" t="str">
        <f>RIGHT(TPG!D26,4)&amp;"."&amp;TPG!N26&amp;"."&amp;TPG!L26&amp;"."&amp;$C$5</f>
        <v>3317.TPG.I01.Se20</v>
      </c>
      <c r="F26" s="353">
        <f t="shared" ca="1" si="0"/>
        <v>44105</v>
      </c>
      <c r="G26" s="354">
        <f>IF(TPG!AB26&lt;0,0,TPG!AB26)</f>
        <v>3419.94</v>
      </c>
      <c r="H26" s="125">
        <f t="shared" ca="1" si="1"/>
        <v>44105</v>
      </c>
      <c r="I26" s="126">
        <v>0</v>
      </c>
      <c r="J26" s="352" t="str">
        <f>LEFT(TPG!E26,20)&amp;"."&amp;TPGPAY!E26</f>
        <v>All Saints' CE Prima.3317.TPG.I01.Se20</v>
      </c>
      <c r="K26" s="121" t="b">
        <v>1</v>
      </c>
      <c r="L26" s="127" t="s">
        <v>3691</v>
      </c>
      <c r="M26" s="121" t="b">
        <v>1</v>
      </c>
      <c r="N26" s="121" t="s">
        <v>3692</v>
      </c>
      <c r="O26" s="355" t="str">
        <f>TPG!J26</f>
        <v>11294/543965</v>
      </c>
      <c r="P26" s="121" t="b">
        <v>1</v>
      </c>
      <c r="Q26" s="121" t="b">
        <v>1</v>
      </c>
      <c r="R26" s="121" t="b">
        <v>1</v>
      </c>
    </row>
    <row r="27" spans="1:21" x14ac:dyDescent="0.25">
      <c r="A27" s="118">
        <v>1</v>
      </c>
      <c r="B27" s="119">
        <v>2</v>
      </c>
      <c r="C27" s="351">
        <f>TPG!K27</f>
        <v>400023</v>
      </c>
      <c r="D27" s="121" t="b">
        <v>1</v>
      </c>
      <c r="E27" s="352" t="str">
        <f>RIGHT(TPG!D27,4)&amp;"."&amp;TPG!N27&amp;"."&amp;TPG!L27&amp;"."&amp;$C$5</f>
        <v>3500.TPG.I01.Se20</v>
      </c>
      <c r="F27" s="353">
        <f t="shared" ca="1" si="0"/>
        <v>44105</v>
      </c>
      <c r="G27" s="354">
        <f>IF(TPG!AB27&lt;0,0,TPG!AB27)</f>
        <v>2315.2400000000002</v>
      </c>
      <c r="H27" s="125">
        <f t="shared" ca="1" si="1"/>
        <v>44105</v>
      </c>
      <c r="I27" s="126">
        <v>0</v>
      </c>
      <c r="J27" s="352" t="str">
        <f>LEFT(TPG!E27,20)&amp;"."&amp;TPGPAY!E27</f>
        <v>Annunciation Catholi.3500.TPG.I01.Se20</v>
      </c>
      <c r="K27" s="121" t="b">
        <v>1</v>
      </c>
      <c r="L27" s="127" t="s">
        <v>3691</v>
      </c>
      <c r="M27" s="121" t="b">
        <v>1</v>
      </c>
      <c r="N27" s="121" t="s">
        <v>3692</v>
      </c>
      <c r="O27" s="355" t="str">
        <f>TPG!J27</f>
        <v>11294/543965</v>
      </c>
      <c r="P27" s="121" t="b">
        <v>1</v>
      </c>
      <c r="Q27" s="121" t="b">
        <v>1</v>
      </c>
      <c r="R27" s="121" t="b">
        <v>1</v>
      </c>
    </row>
    <row r="28" spans="1:21" x14ac:dyDescent="0.25">
      <c r="A28" s="118">
        <v>1</v>
      </c>
      <c r="B28" s="119">
        <v>2</v>
      </c>
      <c r="C28" s="351">
        <f>TPG!K28</f>
        <v>400107</v>
      </c>
      <c r="D28" s="121" t="b">
        <v>1</v>
      </c>
      <c r="E28" s="352" t="str">
        <f>RIGHT(TPG!D28,4)&amp;"."&amp;TPG!N28&amp;"."&amp;TPG!L28&amp;"."&amp;$C$5</f>
        <v>3514.TPG.I01.Se20</v>
      </c>
      <c r="F28" s="353">
        <f t="shared" ca="1" si="0"/>
        <v>44105</v>
      </c>
      <c r="G28" s="354">
        <f>IF(TPG!AB28&lt;0,0,TPG!AB28)</f>
        <v>2713.79</v>
      </c>
      <c r="H28" s="125">
        <f t="shared" ca="1" si="1"/>
        <v>44105</v>
      </c>
      <c r="I28" s="126">
        <v>0</v>
      </c>
      <c r="J28" s="352" t="str">
        <f>LEFT(TPG!E28,20)&amp;"."&amp;TPGPAY!E28</f>
        <v>Annunciation Catholi.3514.TPG.I01.Se20</v>
      </c>
      <c r="K28" s="121" t="b">
        <v>1</v>
      </c>
      <c r="L28" s="127" t="s">
        <v>3691</v>
      </c>
      <c r="M28" s="121" t="b">
        <v>1</v>
      </c>
      <c r="N28" s="121" t="s">
        <v>3692</v>
      </c>
      <c r="O28" s="355" t="str">
        <f>TPG!J28</f>
        <v>11294/543965</v>
      </c>
      <c r="P28" s="121" t="b">
        <v>1</v>
      </c>
      <c r="Q28" s="121" t="b">
        <v>1</v>
      </c>
      <c r="R28" s="121" t="b">
        <v>1</v>
      </c>
    </row>
    <row r="29" spans="1:21" hidden="1" x14ac:dyDescent="0.25">
      <c r="A29" s="118">
        <v>1</v>
      </c>
      <c r="B29" s="119">
        <v>2</v>
      </c>
      <c r="C29" s="351">
        <f>TPG!K29</f>
        <v>400005</v>
      </c>
      <c r="D29" s="121" t="b">
        <v>1</v>
      </c>
      <c r="E29" s="352" t="str">
        <f>RIGHT(TPG!D29,4)&amp;"."&amp;TPG!N29&amp;"."&amp;TPG!L29&amp;"."&amp;$C$5</f>
        <v>2002.TPG.I01.Se20</v>
      </c>
      <c r="F29" s="353">
        <f t="shared" ca="1" si="0"/>
        <v>44105</v>
      </c>
      <c r="G29" s="354">
        <f>IF(TPG!AB29&lt;0,0,TPG!AB29)</f>
        <v>0</v>
      </c>
      <c r="H29" s="125">
        <f t="shared" ca="1" si="1"/>
        <v>44105</v>
      </c>
      <c r="I29" s="126">
        <v>0</v>
      </c>
      <c r="J29" s="352" t="str">
        <f>LEFT(TPG!E29,20)&amp;"."&amp;TPGPAY!E29</f>
        <v>Barnfield School.2002.TPG.I01.Se20</v>
      </c>
      <c r="K29" s="121" t="b">
        <v>1</v>
      </c>
      <c r="L29" s="127" t="s">
        <v>3691</v>
      </c>
      <c r="M29" s="121" t="b">
        <v>1</v>
      </c>
      <c r="N29" s="121" t="s">
        <v>3692</v>
      </c>
      <c r="O29" s="355" t="str">
        <f>TPG!J29</f>
        <v>11294/543965</v>
      </c>
      <c r="P29" s="121" t="b">
        <v>1</v>
      </c>
      <c r="Q29" s="121" t="b">
        <v>1</v>
      </c>
      <c r="R29" s="121" t="b">
        <v>1</v>
      </c>
    </row>
    <row r="30" spans="1:21" x14ac:dyDescent="0.25">
      <c r="A30" s="118">
        <v>1</v>
      </c>
      <c r="B30" s="119">
        <v>2</v>
      </c>
      <c r="C30" s="351">
        <f>TPG!K30</f>
        <v>400070</v>
      </c>
      <c r="D30" s="121" t="b">
        <v>1</v>
      </c>
      <c r="E30" s="352" t="str">
        <f>RIGHT(TPG!D30,4)&amp;"."&amp;TPG!N30&amp;"."&amp;TPG!L30&amp;"."&amp;$C$5</f>
        <v>2079.TPG.I01.Se20</v>
      </c>
      <c r="F30" s="353">
        <f t="shared" ca="1" si="0"/>
        <v>44105</v>
      </c>
      <c r="G30" s="354">
        <f>IF(TPG!AB30&lt;0,0,TPG!AB30)</f>
        <v>5700.66</v>
      </c>
      <c r="H30" s="125">
        <f t="shared" ca="1" si="1"/>
        <v>44105</v>
      </c>
      <c r="I30" s="126">
        <v>0</v>
      </c>
      <c r="J30" s="352" t="str">
        <f>LEFT(TPG!E30,20)&amp;"."&amp;TPGPAY!E30</f>
        <v>Beis Yaakov.2079.TPG.I01.Se20</v>
      </c>
      <c r="K30" s="121" t="b">
        <v>1</v>
      </c>
      <c r="L30" s="127" t="s">
        <v>3691</v>
      </c>
      <c r="M30" s="121" t="b">
        <v>1</v>
      </c>
      <c r="N30" s="121" t="s">
        <v>3692</v>
      </c>
      <c r="O30" s="355" t="str">
        <f>TPG!J30</f>
        <v>11294/543965</v>
      </c>
      <c r="P30" s="121" t="b">
        <v>1</v>
      </c>
      <c r="Q30" s="121" t="b">
        <v>1</v>
      </c>
      <c r="R30" s="121" t="b">
        <v>1</v>
      </c>
    </row>
    <row r="31" spans="1:21" x14ac:dyDescent="0.25">
      <c r="A31" s="118">
        <v>1</v>
      </c>
      <c r="B31" s="119">
        <v>2</v>
      </c>
      <c r="C31" s="351">
        <f>TPG!K31</f>
        <v>400150</v>
      </c>
      <c r="D31" s="121" t="b">
        <v>1</v>
      </c>
      <c r="E31" s="352" t="str">
        <f>RIGHT(TPG!D31,4)&amp;"."&amp;TPG!N31&amp;"."&amp;TPG!L31&amp;"."&amp;$C$5</f>
        <v>3524.TPG.I01.Se20</v>
      </c>
      <c r="F31" s="353">
        <f t="shared" ca="1" si="0"/>
        <v>44105</v>
      </c>
      <c r="G31" s="354">
        <f>IF(TPG!AB31&lt;0,0,TPG!AB31)</f>
        <v>3454.72</v>
      </c>
      <c r="H31" s="125">
        <f t="shared" ca="1" si="1"/>
        <v>44105</v>
      </c>
      <c r="I31" s="126">
        <v>0</v>
      </c>
      <c r="J31" s="352" t="str">
        <f>LEFT(TPG!E31,20)&amp;"."&amp;TPGPAY!E31</f>
        <v>Beit Shvidler Primar.3524.TPG.I01.Se20</v>
      </c>
      <c r="K31" s="121" t="b">
        <v>1</v>
      </c>
      <c r="L31" s="127" t="s">
        <v>3691</v>
      </c>
      <c r="M31" s="121" t="b">
        <v>1</v>
      </c>
      <c r="N31" s="121" t="s">
        <v>3692</v>
      </c>
      <c r="O31" s="355" t="str">
        <f>TPG!J31</f>
        <v>11294/543965</v>
      </c>
      <c r="P31" s="121" t="b">
        <v>1</v>
      </c>
      <c r="Q31" s="121" t="b">
        <v>1</v>
      </c>
      <c r="R31" s="121" t="b">
        <v>1</v>
      </c>
    </row>
    <row r="32" spans="1:21" x14ac:dyDescent="0.25">
      <c r="A32" s="118">
        <v>1</v>
      </c>
      <c r="B32" s="119">
        <v>2</v>
      </c>
      <c r="C32" s="351">
        <f>TPG!K32</f>
        <v>400051</v>
      </c>
      <c r="D32" s="121" t="b">
        <v>1</v>
      </c>
      <c r="E32" s="352" t="str">
        <f>RIGHT(TPG!D32,4)&amp;"."&amp;TPG!N32&amp;"."&amp;TPG!L32&amp;"."&amp;$C$5</f>
        <v>2003.TPG.I01.Se20</v>
      </c>
      <c r="F32" s="353">
        <f t="shared" ca="1" si="0"/>
        <v>44105</v>
      </c>
      <c r="G32" s="354">
        <f>IF(TPG!AB32&lt;0,0,TPG!AB32)</f>
        <v>5394.64</v>
      </c>
      <c r="H32" s="125">
        <f t="shared" ca="1" si="1"/>
        <v>44105</v>
      </c>
      <c r="I32" s="126">
        <v>0</v>
      </c>
      <c r="J32" s="352" t="str">
        <f>LEFT(TPG!E32,20)&amp;"."&amp;TPGPAY!E32</f>
        <v>Bell Lane Primary Sc.2003.TPG.I01.Se20</v>
      </c>
      <c r="K32" s="121" t="b">
        <v>1</v>
      </c>
      <c r="L32" s="127" t="s">
        <v>3691</v>
      </c>
      <c r="M32" s="121" t="b">
        <v>1</v>
      </c>
      <c r="N32" s="121" t="s">
        <v>3692</v>
      </c>
      <c r="O32" s="355" t="str">
        <f>TPG!J32</f>
        <v>11294/543965</v>
      </c>
      <c r="P32" s="121" t="b">
        <v>1</v>
      </c>
      <c r="Q32" s="121" t="b">
        <v>1</v>
      </c>
      <c r="R32" s="121" t="b">
        <v>1</v>
      </c>
    </row>
    <row r="33" spans="1:18" x14ac:dyDescent="0.25">
      <c r="A33" s="118">
        <v>1</v>
      </c>
      <c r="B33" s="119">
        <v>2</v>
      </c>
      <c r="C33" s="351">
        <f>TPG!K33</f>
        <v>400024</v>
      </c>
      <c r="D33" s="121" t="b">
        <v>1</v>
      </c>
      <c r="E33" s="352" t="str">
        <f>RIGHT(TPG!D33,4)&amp;"."&amp;TPG!N33&amp;"."&amp;TPG!L33&amp;"."&amp;$C$5</f>
        <v>3511.TPG.I01.Se20</v>
      </c>
      <c r="F33" s="353">
        <f t="shared" ca="1" si="0"/>
        <v>44105</v>
      </c>
      <c r="G33" s="354">
        <f>IF(TPG!AB33&lt;0,0,TPG!AB33)</f>
        <v>5465.94</v>
      </c>
      <c r="H33" s="125">
        <f t="shared" ca="1" si="1"/>
        <v>44105</v>
      </c>
      <c r="I33" s="126">
        <v>0</v>
      </c>
      <c r="J33" s="352" t="str">
        <f>LEFT(TPG!E33,20)&amp;"."&amp;TPGPAY!E33</f>
        <v>Blessed Dominic Scho.3511.TPG.I01.Se20</v>
      </c>
      <c r="K33" s="121" t="b">
        <v>1</v>
      </c>
      <c r="L33" s="127" t="s">
        <v>3691</v>
      </c>
      <c r="M33" s="121" t="b">
        <v>1</v>
      </c>
      <c r="N33" s="121" t="s">
        <v>3692</v>
      </c>
      <c r="O33" s="355" t="str">
        <f>TPG!J33</f>
        <v>11294/543965</v>
      </c>
      <c r="P33" s="121" t="b">
        <v>1</v>
      </c>
      <c r="Q33" s="121" t="b">
        <v>1</v>
      </c>
      <c r="R33" s="121" t="b">
        <v>1</v>
      </c>
    </row>
    <row r="34" spans="1:18" hidden="1" x14ac:dyDescent="0.25">
      <c r="A34" s="118">
        <v>1</v>
      </c>
      <c r="B34" s="119">
        <v>2</v>
      </c>
      <c r="C34" s="351">
        <f>TPG!K34</f>
        <v>400057</v>
      </c>
      <c r="D34" s="121" t="b">
        <v>1</v>
      </c>
      <c r="E34" s="352" t="str">
        <f>RIGHT(TPG!D34,4)&amp;"."&amp;TPG!N34&amp;"."&amp;TPG!L34&amp;"."&amp;$C$5</f>
        <v>2008.TPG.I01.Se20</v>
      </c>
      <c r="F34" s="353">
        <f t="shared" ca="1" si="0"/>
        <v>44105</v>
      </c>
      <c r="G34" s="354">
        <f>IF(TPG!AB34&lt;0,0,TPG!AB34)</f>
        <v>0</v>
      </c>
      <c r="H34" s="125">
        <f t="shared" ca="1" si="1"/>
        <v>44105</v>
      </c>
      <c r="I34" s="126">
        <v>0</v>
      </c>
      <c r="J34" s="352" t="str">
        <f>LEFT(TPG!E34,20)&amp;"."&amp;TPGPAY!E34</f>
        <v>Brookland Infant  &amp; .2008.TPG.I01.Se20</v>
      </c>
      <c r="K34" s="121" t="b">
        <v>1</v>
      </c>
      <c r="L34" s="127" t="s">
        <v>3691</v>
      </c>
      <c r="M34" s="121" t="b">
        <v>1</v>
      </c>
      <c r="N34" s="121" t="s">
        <v>3692</v>
      </c>
      <c r="O34" s="355" t="str">
        <f>TPG!J34</f>
        <v>11294/543965</v>
      </c>
      <c r="P34" s="121" t="b">
        <v>1</v>
      </c>
      <c r="Q34" s="121" t="b">
        <v>1</v>
      </c>
      <c r="R34" s="121" t="b">
        <v>1</v>
      </c>
    </row>
    <row r="35" spans="1:18" hidden="1" x14ac:dyDescent="0.25">
      <c r="A35" s="118">
        <v>1</v>
      </c>
      <c r="B35" s="119">
        <v>2</v>
      </c>
      <c r="C35" s="351">
        <f>TPG!K35</f>
        <v>400040</v>
      </c>
      <c r="D35" s="121" t="b">
        <v>1</v>
      </c>
      <c r="E35" s="352" t="str">
        <f>RIGHT(TPG!D35,4)&amp;"."&amp;TPG!N35&amp;"."&amp;TPG!L35&amp;"."&amp;$C$5</f>
        <v>2007.TPG.I01.Se20</v>
      </c>
      <c r="F35" s="353">
        <f t="shared" ca="1" si="0"/>
        <v>44105</v>
      </c>
      <c r="G35" s="354">
        <f>IF(TPG!AB35&lt;0,0,TPG!AB35)</f>
        <v>0</v>
      </c>
      <c r="H35" s="125">
        <f t="shared" ca="1" si="1"/>
        <v>44105</v>
      </c>
      <c r="I35" s="126">
        <v>0</v>
      </c>
      <c r="J35" s="352" t="str">
        <f>LEFT(TPG!E35,20)&amp;"."&amp;TPGPAY!E35</f>
        <v>Brookland Junior Sch.2007.TPG.I01.Se20</v>
      </c>
      <c r="K35" s="121" t="b">
        <v>1</v>
      </c>
      <c r="L35" s="127" t="s">
        <v>3691</v>
      </c>
      <c r="M35" s="121" t="b">
        <v>1</v>
      </c>
      <c r="N35" s="121" t="s">
        <v>3692</v>
      </c>
      <c r="O35" s="355" t="str">
        <f>TPG!J35</f>
        <v>11294/543965</v>
      </c>
      <c r="P35" s="121" t="b">
        <v>1</v>
      </c>
      <c r="Q35" s="121" t="b">
        <v>1</v>
      </c>
      <c r="R35" s="121" t="b">
        <v>1</v>
      </c>
    </row>
    <row r="36" spans="1:18" x14ac:dyDescent="0.25">
      <c r="A36" s="118">
        <v>1</v>
      </c>
      <c r="B36" s="119">
        <v>2</v>
      </c>
      <c r="C36" s="351">
        <f>TPG!K36</f>
        <v>400061</v>
      </c>
      <c r="D36" s="121" t="b">
        <v>1</v>
      </c>
      <c r="E36" s="352" t="str">
        <f>RIGHT(TPG!D36,4)&amp;"."&amp;TPG!N36&amp;"."&amp;TPG!L36&amp;"."&amp;$C$5</f>
        <v>2009.TPG.I01.Se20</v>
      </c>
      <c r="F36" s="353">
        <f t="shared" ca="1" si="0"/>
        <v>44105</v>
      </c>
      <c r="G36" s="354">
        <f>IF(TPG!AB36&lt;0,0,TPG!AB36)</f>
        <v>5731.1100000000006</v>
      </c>
      <c r="H36" s="125">
        <f t="shared" ca="1" si="1"/>
        <v>44105</v>
      </c>
      <c r="I36" s="126">
        <v>0</v>
      </c>
      <c r="J36" s="352" t="str">
        <f>LEFT(TPG!E36,20)&amp;"."&amp;TPGPAY!E36</f>
        <v>Brunswick Park Prima.2009.TPG.I01.Se20</v>
      </c>
      <c r="K36" s="121" t="b">
        <v>1</v>
      </c>
      <c r="L36" s="127" t="s">
        <v>3691</v>
      </c>
      <c r="M36" s="121" t="b">
        <v>1</v>
      </c>
      <c r="N36" s="121" t="s">
        <v>3692</v>
      </c>
      <c r="O36" s="355" t="str">
        <f>TPG!J36</f>
        <v>11294/543965</v>
      </c>
      <c r="P36" s="121" t="b">
        <v>1</v>
      </c>
      <c r="Q36" s="121" t="b">
        <v>1</v>
      </c>
      <c r="R36" s="121" t="b">
        <v>1</v>
      </c>
    </row>
    <row r="37" spans="1:18" x14ac:dyDescent="0.25">
      <c r="A37" s="118">
        <v>1</v>
      </c>
      <c r="B37" s="119">
        <v>2</v>
      </c>
      <c r="C37" s="351">
        <f>TPG!K37</f>
        <v>400065</v>
      </c>
      <c r="D37" s="121" t="b">
        <v>1</v>
      </c>
      <c r="E37" s="352" t="str">
        <f>RIGHT(TPG!D37,4)&amp;"."&amp;TPG!N37&amp;"."&amp;TPG!L37&amp;"."&amp;$C$5</f>
        <v>2067.TPG.I01.Se20</v>
      </c>
      <c r="F37" s="353">
        <f t="shared" ca="1" si="0"/>
        <v>44105</v>
      </c>
      <c r="G37" s="354">
        <f>IF(TPG!AB37&lt;0,0,TPG!AB37)</f>
        <v>3030.8999999999996</v>
      </c>
      <c r="H37" s="125">
        <f t="shared" ca="1" si="1"/>
        <v>44105</v>
      </c>
      <c r="I37" s="126">
        <v>0</v>
      </c>
      <c r="J37" s="352" t="str">
        <f>LEFT(TPG!E37,20)&amp;"."&amp;TPGPAY!E37</f>
        <v>Chalgrove Primary Sc.2067.TPG.I01.Se20</v>
      </c>
      <c r="K37" s="121" t="b">
        <v>1</v>
      </c>
      <c r="L37" s="127" t="s">
        <v>3691</v>
      </c>
      <c r="M37" s="121" t="b">
        <v>1</v>
      </c>
      <c r="N37" s="121" t="s">
        <v>3692</v>
      </c>
      <c r="O37" s="355" t="str">
        <f>TPG!J37</f>
        <v>11294/543965</v>
      </c>
      <c r="P37" s="121" t="b">
        <v>1</v>
      </c>
      <c r="Q37" s="121" t="b">
        <v>1</v>
      </c>
      <c r="R37" s="121" t="b">
        <v>1</v>
      </c>
    </row>
    <row r="38" spans="1:18" hidden="1" x14ac:dyDescent="0.25">
      <c r="A38" s="118">
        <v>1</v>
      </c>
      <c r="B38" s="119">
        <v>2</v>
      </c>
      <c r="C38" s="351">
        <f>TPG!K38</f>
        <v>400039</v>
      </c>
      <c r="D38" s="121" t="b">
        <v>1</v>
      </c>
      <c r="E38" s="352" t="str">
        <f>RIGHT(TPG!D38,4)&amp;"."&amp;TPG!N38&amp;"."&amp;TPG!L38&amp;"."&amp;$C$5</f>
        <v>3302.TPG.I01.Se20</v>
      </c>
      <c r="F38" s="353">
        <f t="shared" ca="1" si="0"/>
        <v>44105</v>
      </c>
      <c r="G38" s="354">
        <f>IF(TPG!AB38&lt;0,0,TPG!AB38)</f>
        <v>0</v>
      </c>
      <c r="H38" s="125">
        <f t="shared" ca="1" si="1"/>
        <v>44105</v>
      </c>
      <c r="I38" s="126">
        <v>0</v>
      </c>
      <c r="J38" s="352" t="str">
        <f>LEFT(TPG!E38,20)&amp;"."&amp;TPGPAY!E38</f>
        <v>Christ Church CE Pri.3302.TPG.I01.Se20</v>
      </c>
      <c r="K38" s="121" t="b">
        <v>1</v>
      </c>
      <c r="L38" s="127" t="s">
        <v>3691</v>
      </c>
      <c r="M38" s="121" t="b">
        <v>1</v>
      </c>
      <c r="N38" s="121" t="s">
        <v>3692</v>
      </c>
      <c r="O38" s="355" t="str">
        <f>TPG!J38</f>
        <v>11294/543965</v>
      </c>
      <c r="P38" s="121" t="b">
        <v>1</v>
      </c>
      <c r="Q38" s="121" t="b">
        <v>1</v>
      </c>
      <c r="R38" s="121" t="b">
        <v>1</v>
      </c>
    </row>
    <row r="39" spans="1:18" x14ac:dyDescent="0.25">
      <c r="A39" s="118">
        <v>1</v>
      </c>
      <c r="B39" s="119">
        <v>2</v>
      </c>
      <c r="C39" s="351">
        <f>TPG!K39</f>
        <v>400020</v>
      </c>
      <c r="D39" s="121" t="b">
        <v>1</v>
      </c>
      <c r="E39" s="352" t="str">
        <f>RIGHT(TPG!D39,4)&amp;"."&amp;TPG!N39&amp;"."&amp;TPG!L39&amp;"."&amp;$C$5</f>
        <v>2011.TPG.I01.Se20</v>
      </c>
      <c r="F39" s="353">
        <f t="shared" ca="1" si="0"/>
        <v>44105</v>
      </c>
      <c r="G39" s="354">
        <f>IF(TPG!AB39&lt;0,0,TPG!AB39)</f>
        <v>2626.97</v>
      </c>
      <c r="H39" s="125">
        <f t="shared" ca="1" si="1"/>
        <v>44105</v>
      </c>
      <c r="I39" s="126">
        <v>0</v>
      </c>
      <c r="J39" s="352" t="str">
        <f>LEFT(TPG!E39,20)&amp;"."&amp;TPGPAY!E39</f>
        <v>Church Hill Primary .2011.TPG.I01.Se20</v>
      </c>
      <c r="K39" s="121" t="b">
        <v>1</v>
      </c>
      <c r="L39" s="127" t="s">
        <v>3691</v>
      </c>
      <c r="M39" s="121" t="b">
        <v>1</v>
      </c>
      <c r="N39" s="121" t="s">
        <v>3692</v>
      </c>
      <c r="O39" s="355" t="str">
        <f>TPG!J39</f>
        <v>11294/543965</v>
      </c>
      <c r="P39" s="121" t="b">
        <v>1</v>
      </c>
      <c r="Q39" s="121" t="b">
        <v>1</v>
      </c>
      <c r="R39" s="121" t="b">
        <v>1</v>
      </c>
    </row>
    <row r="40" spans="1:18" hidden="1" x14ac:dyDescent="0.25">
      <c r="A40" s="118">
        <v>1</v>
      </c>
      <c r="B40" s="119">
        <v>2</v>
      </c>
      <c r="C40" s="351">
        <f>TPG!K40</f>
        <v>400050</v>
      </c>
      <c r="D40" s="121" t="b">
        <v>1</v>
      </c>
      <c r="E40" s="352" t="str">
        <f>RIGHT(TPG!D40,4)&amp;"."&amp;TPG!N40&amp;"."&amp;TPG!L40&amp;"."&amp;$C$5</f>
        <v>2014.TPG.I01.Se20</v>
      </c>
      <c r="F40" s="353">
        <f t="shared" ca="1" si="0"/>
        <v>44105</v>
      </c>
      <c r="G40" s="354">
        <f>IF(TPG!AB40&lt;0,0,TPG!AB40)</f>
        <v>0</v>
      </c>
      <c r="H40" s="125">
        <f t="shared" ca="1" si="1"/>
        <v>44105</v>
      </c>
      <c r="I40" s="126">
        <v>0</v>
      </c>
      <c r="J40" s="352" t="str">
        <f>LEFT(TPG!E40,20)&amp;"."&amp;TPGPAY!E40</f>
        <v>Colindale School.2014.TPG.I01.Se20</v>
      </c>
      <c r="K40" s="121" t="b">
        <v>1</v>
      </c>
      <c r="L40" s="127" t="s">
        <v>3691</v>
      </c>
      <c r="M40" s="121" t="b">
        <v>1</v>
      </c>
      <c r="N40" s="121" t="s">
        <v>3692</v>
      </c>
      <c r="O40" s="355" t="str">
        <f>TPG!J40</f>
        <v>11294/543965</v>
      </c>
      <c r="P40" s="121" t="b">
        <v>1</v>
      </c>
      <c r="Q40" s="121" t="b">
        <v>1</v>
      </c>
      <c r="R40" s="121" t="b">
        <v>1</v>
      </c>
    </row>
    <row r="41" spans="1:18" x14ac:dyDescent="0.25">
      <c r="A41" s="118">
        <v>1</v>
      </c>
      <c r="B41" s="119">
        <v>2</v>
      </c>
      <c r="C41" s="351">
        <f>TPG!K41</f>
        <v>400059</v>
      </c>
      <c r="D41" s="121" t="b">
        <v>1</v>
      </c>
      <c r="E41" s="352" t="str">
        <f>RIGHT(TPG!D41,4)&amp;"."&amp;TPG!N41&amp;"."&amp;TPG!L41&amp;"."&amp;$C$5</f>
        <v>2015.TPG.I01.Se20</v>
      </c>
      <c r="F41" s="353">
        <f t="shared" ca="1" si="0"/>
        <v>44105</v>
      </c>
      <c r="G41" s="354">
        <f>IF(TPG!AB41&lt;0,0,TPG!AB41)</f>
        <v>3369.69</v>
      </c>
      <c r="H41" s="125">
        <f t="shared" ca="1" si="1"/>
        <v>44105</v>
      </c>
      <c r="I41" s="126">
        <v>0</v>
      </c>
      <c r="J41" s="352" t="str">
        <f>LEFT(TPG!E41,20)&amp;"."&amp;TPGPAY!E41</f>
        <v>Coppetts Wood.2015.TPG.I01.Se20</v>
      </c>
      <c r="K41" s="121" t="b">
        <v>1</v>
      </c>
      <c r="L41" s="127" t="s">
        <v>3691</v>
      </c>
      <c r="M41" s="121" t="b">
        <v>1</v>
      </c>
      <c r="N41" s="121" t="s">
        <v>3692</v>
      </c>
      <c r="O41" s="355" t="str">
        <f>TPG!J41</f>
        <v>11294/543965</v>
      </c>
      <c r="P41" s="121" t="b">
        <v>1</v>
      </c>
      <c r="Q41" s="121" t="b">
        <v>1</v>
      </c>
      <c r="R41" s="121" t="b">
        <v>1</v>
      </c>
    </row>
    <row r="42" spans="1:18" x14ac:dyDescent="0.25">
      <c r="A42" s="118">
        <v>1</v>
      </c>
      <c r="B42" s="119">
        <v>2</v>
      </c>
      <c r="C42" s="351">
        <f>TPG!K42</f>
        <v>400049</v>
      </c>
      <c r="D42" s="121" t="b">
        <v>1</v>
      </c>
      <c r="E42" s="352" t="str">
        <f>RIGHT(TPG!D42,4)&amp;"."&amp;TPG!N42&amp;"."&amp;TPG!L42&amp;"."&amp;$C$5</f>
        <v>2016.TPG.I01.Se20</v>
      </c>
      <c r="F42" s="353">
        <f t="shared" ca="1" si="0"/>
        <v>44105</v>
      </c>
      <c r="G42" s="354">
        <f>IF(TPG!AB42&lt;0,0,TPG!AB42)</f>
        <v>2658.5200000000004</v>
      </c>
      <c r="H42" s="125">
        <f t="shared" ca="1" si="1"/>
        <v>44105</v>
      </c>
      <c r="I42" s="126">
        <v>0</v>
      </c>
      <c r="J42" s="352" t="str">
        <f>LEFT(TPG!E42,20)&amp;"."&amp;TPGPAY!E42</f>
        <v>Courtland School.2016.TPG.I01.Se20</v>
      </c>
      <c r="K42" s="121" t="b">
        <v>1</v>
      </c>
      <c r="L42" s="127" t="s">
        <v>3691</v>
      </c>
      <c r="M42" s="121" t="b">
        <v>1</v>
      </c>
      <c r="N42" s="121" t="s">
        <v>3692</v>
      </c>
      <c r="O42" s="355" t="str">
        <f>TPG!J42</f>
        <v>11294/543965</v>
      </c>
      <c r="P42" s="121" t="b">
        <v>1</v>
      </c>
      <c r="Q42" s="121" t="b">
        <v>1</v>
      </c>
      <c r="R42" s="121" t="b">
        <v>1</v>
      </c>
    </row>
    <row r="43" spans="1:18" x14ac:dyDescent="0.25">
      <c r="A43" s="118">
        <v>1</v>
      </c>
      <c r="B43" s="119">
        <v>2</v>
      </c>
      <c r="C43" s="351">
        <f>TPG!K43</f>
        <v>400080</v>
      </c>
      <c r="D43" s="121" t="b">
        <v>1</v>
      </c>
      <c r="E43" s="352" t="str">
        <f>RIGHT(TPG!D43,4)&amp;"."&amp;TPG!N43&amp;"."&amp;TPG!L43&amp;"."&amp;$C$5</f>
        <v>2017.TPG.I01.Se20</v>
      </c>
      <c r="F43" s="353">
        <f t="shared" ca="1" si="0"/>
        <v>44105</v>
      </c>
      <c r="G43" s="354">
        <f>IF(TPG!AB43&lt;0,0,TPG!AB43)</f>
        <v>5230.1399999999994</v>
      </c>
      <c r="H43" s="125">
        <f t="shared" ca="1" si="1"/>
        <v>44105</v>
      </c>
      <c r="I43" s="126">
        <v>0</v>
      </c>
      <c r="J43" s="352" t="str">
        <f>LEFT(TPG!E43,20)&amp;"."&amp;TPGPAY!E43</f>
        <v>Cromer Road Primary .2017.TPG.I01.Se20</v>
      </c>
      <c r="K43" s="121" t="b">
        <v>1</v>
      </c>
      <c r="L43" s="127" t="s">
        <v>3691</v>
      </c>
      <c r="M43" s="121" t="b">
        <v>1</v>
      </c>
      <c r="N43" s="121" t="s">
        <v>3692</v>
      </c>
      <c r="O43" s="355" t="str">
        <f>TPG!J43</f>
        <v>11294/543965</v>
      </c>
      <c r="P43" s="121" t="b">
        <v>1</v>
      </c>
      <c r="Q43" s="121" t="b">
        <v>1</v>
      </c>
      <c r="R43" s="121" t="b">
        <v>1</v>
      </c>
    </row>
    <row r="44" spans="1:18" hidden="1" x14ac:dyDescent="0.25">
      <c r="A44" s="118">
        <v>1</v>
      </c>
      <c r="B44" s="119">
        <v>2</v>
      </c>
      <c r="C44" s="351">
        <f>TPG!K44</f>
        <v>400105</v>
      </c>
      <c r="D44" s="121" t="b">
        <v>1</v>
      </c>
      <c r="E44" s="352" t="str">
        <f>RIGHT(TPG!D44,4)&amp;"."&amp;TPG!N44&amp;"."&amp;TPG!L44&amp;"."&amp;$C$5</f>
        <v>2073.TPG.I01.Se20</v>
      </c>
      <c r="F44" s="353">
        <f t="shared" ca="1" si="0"/>
        <v>44105</v>
      </c>
      <c r="G44" s="354">
        <f>IF(TPG!AB44&lt;0,0,TPG!AB44)</f>
        <v>0</v>
      </c>
      <c r="H44" s="125">
        <f t="shared" ca="1" si="1"/>
        <v>44105</v>
      </c>
      <c r="I44" s="126">
        <v>0</v>
      </c>
      <c r="J44" s="352" t="str">
        <f>LEFT(TPG!E44,20)&amp;"."&amp;TPGPAY!E44</f>
        <v>Danegrove JMI School.2073.TPG.I01.Se20</v>
      </c>
      <c r="K44" s="121" t="b">
        <v>1</v>
      </c>
      <c r="L44" s="127" t="s">
        <v>3691</v>
      </c>
      <c r="M44" s="121" t="b">
        <v>1</v>
      </c>
      <c r="N44" s="121" t="s">
        <v>3692</v>
      </c>
      <c r="O44" s="355" t="str">
        <f>TPG!J44</f>
        <v>11294/543965</v>
      </c>
      <c r="P44" s="121" t="b">
        <v>1</v>
      </c>
      <c r="Q44" s="121" t="b">
        <v>1</v>
      </c>
      <c r="R44" s="121" t="b">
        <v>1</v>
      </c>
    </row>
    <row r="45" spans="1:18" x14ac:dyDescent="0.25">
      <c r="A45" s="118">
        <v>1</v>
      </c>
      <c r="B45" s="119">
        <v>2</v>
      </c>
      <c r="C45" s="351">
        <f>TPG!K45</f>
        <v>400036</v>
      </c>
      <c r="D45" s="121" t="b">
        <v>1</v>
      </c>
      <c r="E45" s="352" t="str">
        <f>RIGHT(TPG!D45,4)&amp;"."&amp;TPG!N45&amp;"."&amp;TPG!L45&amp;"."&amp;$C$5</f>
        <v>2019.TPG.I01.Se20</v>
      </c>
      <c r="F45" s="353">
        <f t="shared" ca="1" si="0"/>
        <v>44105</v>
      </c>
      <c r="G45" s="354">
        <f>IF(TPG!AB45&lt;0,0,TPG!AB45)</f>
        <v>3683.45</v>
      </c>
      <c r="H45" s="125">
        <f t="shared" ca="1" si="1"/>
        <v>44105</v>
      </c>
      <c r="I45" s="126">
        <v>0</v>
      </c>
      <c r="J45" s="352" t="str">
        <f>LEFT(TPG!E45,20)&amp;"."&amp;TPGPAY!E45</f>
        <v>Deansbrook Infant Sc.2019.TPG.I01.Se20</v>
      </c>
      <c r="K45" s="121" t="b">
        <v>1</v>
      </c>
      <c r="L45" s="127" t="s">
        <v>3691</v>
      </c>
      <c r="M45" s="121" t="b">
        <v>1</v>
      </c>
      <c r="N45" s="121" t="s">
        <v>3692</v>
      </c>
      <c r="O45" s="355" t="str">
        <f>TPG!J45</f>
        <v>11294/543965</v>
      </c>
      <c r="P45" s="121" t="b">
        <v>1</v>
      </c>
      <c r="Q45" s="121" t="b">
        <v>1</v>
      </c>
      <c r="R45" s="121" t="b">
        <v>1</v>
      </c>
    </row>
    <row r="46" spans="1:18" hidden="1" x14ac:dyDescent="0.25">
      <c r="A46" s="118">
        <v>1</v>
      </c>
      <c r="B46" s="119">
        <v>2</v>
      </c>
      <c r="C46" s="351">
        <f>TPG!K46</f>
        <v>400042</v>
      </c>
      <c r="D46" s="121" t="b">
        <v>1</v>
      </c>
      <c r="E46" s="352" t="str">
        <f>RIGHT(TPG!D46,4)&amp;"."&amp;TPG!N46&amp;"."&amp;TPG!L46&amp;"."&amp;$C$5</f>
        <v>2021.TPG.I01.Se20</v>
      </c>
      <c r="F46" s="353">
        <f t="shared" ca="1" si="0"/>
        <v>44105</v>
      </c>
      <c r="G46" s="354">
        <f>IF(TPG!AB46&lt;0,0,TPG!AB46)</f>
        <v>0</v>
      </c>
      <c r="H46" s="125">
        <f t="shared" ca="1" si="1"/>
        <v>44105</v>
      </c>
      <c r="I46" s="126">
        <v>0</v>
      </c>
      <c r="J46" s="352" t="str">
        <f>LEFT(TPG!E46,20)&amp;"."&amp;TPGPAY!E46</f>
        <v>Dollis Primary Schoo.2021.TPG.I01.Se20</v>
      </c>
      <c r="K46" s="121" t="b">
        <v>1</v>
      </c>
      <c r="L46" s="127" t="s">
        <v>3691</v>
      </c>
      <c r="M46" s="121" t="b">
        <v>1</v>
      </c>
      <c r="N46" s="121" t="s">
        <v>3692</v>
      </c>
      <c r="O46" s="355" t="str">
        <f>TPG!J46</f>
        <v>11294/543965</v>
      </c>
      <c r="P46" s="121" t="b">
        <v>1</v>
      </c>
      <c r="Q46" s="121" t="b">
        <v>1</v>
      </c>
      <c r="R46" s="121" t="b">
        <v>1</v>
      </c>
    </row>
    <row r="47" spans="1:18" hidden="1" x14ac:dyDescent="0.25">
      <c r="A47" s="118">
        <v>1</v>
      </c>
      <c r="B47" s="119">
        <v>2</v>
      </c>
      <c r="C47" s="351">
        <f>TPG!K47</f>
        <v>400159</v>
      </c>
      <c r="D47" s="121" t="b">
        <v>1</v>
      </c>
      <c r="E47" s="352" t="str">
        <f>RIGHT(TPG!D47,4)&amp;"."&amp;TPG!N47&amp;"."&amp;TPG!L47&amp;"."&amp;$C$5</f>
        <v>2023.TPG.I01.Se20</v>
      </c>
      <c r="F47" s="353">
        <f t="shared" ca="1" si="0"/>
        <v>44105</v>
      </c>
      <c r="G47" s="354">
        <f>IF(TPG!AB47&lt;0,0,TPG!AB47)</f>
        <v>0</v>
      </c>
      <c r="H47" s="125">
        <f t="shared" ca="1" si="1"/>
        <v>44105</v>
      </c>
      <c r="I47" s="126">
        <v>0</v>
      </c>
      <c r="J47" s="352" t="str">
        <f>LEFT(TPG!E47,20)&amp;"."&amp;TPGPAY!E47</f>
        <v>Edgware Primary Scho.2023.TPG.I01.Se20</v>
      </c>
      <c r="K47" s="121" t="b">
        <v>1</v>
      </c>
      <c r="L47" s="127" t="s">
        <v>3691</v>
      </c>
      <c r="M47" s="121" t="b">
        <v>1</v>
      </c>
      <c r="N47" s="121" t="s">
        <v>3692</v>
      </c>
      <c r="O47" s="355" t="str">
        <f>TPG!J47</f>
        <v>11294/543965</v>
      </c>
      <c r="P47" s="121" t="b">
        <v>1</v>
      </c>
      <c r="Q47" s="121" t="b">
        <v>1</v>
      </c>
      <c r="R47" s="121" t="b">
        <v>1</v>
      </c>
    </row>
    <row r="48" spans="1:18" x14ac:dyDescent="0.25">
      <c r="A48" s="118">
        <v>1</v>
      </c>
      <c r="B48" s="119">
        <v>2</v>
      </c>
      <c r="C48" s="351">
        <f>TPG!K48</f>
        <v>400047</v>
      </c>
      <c r="D48" s="121" t="b">
        <v>1</v>
      </c>
      <c r="E48" s="352" t="str">
        <f>RIGHT(TPG!D48,4)&amp;"."&amp;TPG!N48&amp;"."&amp;TPG!L48&amp;"."&amp;$C$5</f>
        <v>2024.TPG.I01.Se20</v>
      </c>
      <c r="F48" s="353">
        <f t="shared" ca="1" si="0"/>
        <v>44105</v>
      </c>
      <c r="G48" s="354">
        <f>IF(TPG!AB48&lt;0,0,TPG!AB48)</f>
        <v>3891.9399999999996</v>
      </c>
      <c r="H48" s="125">
        <f t="shared" ca="1" si="1"/>
        <v>44105</v>
      </c>
      <c r="I48" s="126">
        <v>0</v>
      </c>
      <c r="J48" s="352" t="str">
        <f>LEFT(TPG!E48,20)&amp;"."&amp;TPGPAY!E48</f>
        <v>Fairway Primary Scho.2024.TPG.I01.Se20</v>
      </c>
      <c r="K48" s="121" t="b">
        <v>1</v>
      </c>
      <c r="L48" s="127" t="s">
        <v>3691</v>
      </c>
      <c r="M48" s="121" t="b">
        <v>1</v>
      </c>
      <c r="N48" s="121" t="s">
        <v>3692</v>
      </c>
      <c r="O48" s="355" t="str">
        <f>TPG!J48</f>
        <v>11294/543965</v>
      </c>
      <c r="P48" s="121" t="b">
        <v>1</v>
      </c>
      <c r="Q48" s="121" t="b">
        <v>1</v>
      </c>
      <c r="R48" s="121" t="b">
        <v>1</v>
      </c>
    </row>
    <row r="49" spans="1:18" x14ac:dyDescent="0.25">
      <c r="A49" s="118">
        <v>1</v>
      </c>
      <c r="B49" s="119">
        <v>2</v>
      </c>
      <c r="C49" s="351">
        <f>TPG!K49</f>
        <v>400001</v>
      </c>
      <c r="D49" s="121" t="b">
        <v>1</v>
      </c>
      <c r="E49" s="352" t="str">
        <f>RIGHT(TPG!D49,4)&amp;"."&amp;TPG!N49&amp;"."&amp;TPG!L49&amp;"."&amp;$C$5</f>
        <v>2025.TPG.I01.Se20</v>
      </c>
      <c r="F49" s="353">
        <f t="shared" ca="1" si="0"/>
        <v>44105</v>
      </c>
      <c r="G49" s="354">
        <f>IF(TPG!AB49&lt;0,0,TPG!AB49)</f>
        <v>5116.46</v>
      </c>
      <c r="H49" s="125">
        <f t="shared" ca="1" si="1"/>
        <v>44105</v>
      </c>
      <c r="I49" s="126">
        <v>0</v>
      </c>
      <c r="J49" s="352" t="str">
        <f>LEFT(TPG!E49,20)&amp;"."&amp;TPGPAY!E49</f>
        <v>Foulds.2025.TPG.I01.Se20</v>
      </c>
      <c r="K49" s="121" t="b">
        <v>1</v>
      </c>
      <c r="L49" s="127" t="s">
        <v>3691</v>
      </c>
      <c r="M49" s="121" t="b">
        <v>1</v>
      </c>
      <c r="N49" s="121" t="s">
        <v>3692</v>
      </c>
      <c r="O49" s="355" t="str">
        <f>TPG!J49</f>
        <v>11294/543965</v>
      </c>
      <c r="P49" s="121" t="b">
        <v>1</v>
      </c>
      <c r="Q49" s="121" t="b">
        <v>1</v>
      </c>
      <c r="R49" s="121" t="b">
        <v>1</v>
      </c>
    </row>
    <row r="50" spans="1:18" x14ac:dyDescent="0.25">
      <c r="A50" s="118">
        <v>1</v>
      </c>
      <c r="B50" s="119">
        <v>2</v>
      </c>
      <c r="C50" s="351">
        <f>TPG!K50</f>
        <v>400082</v>
      </c>
      <c r="D50" s="121" t="b">
        <v>1</v>
      </c>
      <c r="E50" s="352" t="str">
        <f>RIGHT(TPG!D50,4)&amp;"."&amp;TPG!N50&amp;"."&amp;TPG!L50&amp;"."&amp;$C$5</f>
        <v>2026.TPG.I01.Se20</v>
      </c>
      <c r="F50" s="353">
        <f t="shared" ca="1" si="0"/>
        <v>44105</v>
      </c>
      <c r="G50" s="354">
        <f>IF(TPG!AB50&lt;0,0,TPG!AB50)</f>
        <v>7606.74</v>
      </c>
      <c r="H50" s="125">
        <f t="shared" ca="1" si="1"/>
        <v>44105</v>
      </c>
      <c r="I50" s="126">
        <v>0</v>
      </c>
      <c r="J50" s="352" t="str">
        <f>LEFT(TPG!E50,20)&amp;"."&amp;TPGPAY!E50</f>
        <v>Frith Manor School.2026.TPG.I01.Se20</v>
      </c>
      <c r="K50" s="121" t="b">
        <v>1</v>
      </c>
      <c r="L50" s="127" t="s">
        <v>3691</v>
      </c>
      <c r="M50" s="121" t="b">
        <v>1</v>
      </c>
      <c r="N50" s="121" t="s">
        <v>3692</v>
      </c>
      <c r="O50" s="355" t="str">
        <f>TPG!J50</f>
        <v>11294/543965</v>
      </c>
      <c r="P50" s="121" t="b">
        <v>1</v>
      </c>
      <c r="Q50" s="121" t="b">
        <v>1</v>
      </c>
      <c r="R50" s="121" t="b">
        <v>1</v>
      </c>
    </row>
    <row r="51" spans="1:18" x14ac:dyDescent="0.25">
      <c r="A51" s="118">
        <v>1</v>
      </c>
      <c r="B51" s="119">
        <v>2</v>
      </c>
      <c r="C51" s="351">
        <f>TPG!K51</f>
        <v>400067</v>
      </c>
      <c r="D51" s="121" t="b">
        <v>1</v>
      </c>
      <c r="E51" s="352" t="str">
        <f>RIGHT(TPG!D51,4)&amp;"."&amp;TPG!N51&amp;"."&amp;TPG!L51&amp;"."&amp;$C$5</f>
        <v>2028.TPG.I01.Se20</v>
      </c>
      <c r="F51" s="353">
        <f t="shared" ca="1" si="0"/>
        <v>44105</v>
      </c>
      <c r="G51" s="354">
        <f>IF(TPG!AB51&lt;0,0,TPG!AB51)</f>
        <v>3162.53</v>
      </c>
      <c r="H51" s="125">
        <f t="shared" ca="1" si="1"/>
        <v>44105</v>
      </c>
      <c r="I51" s="126">
        <v>0</v>
      </c>
      <c r="J51" s="352" t="str">
        <f>LEFT(TPG!E51,20)&amp;"."&amp;TPGPAY!E51</f>
        <v>Garden Suburb Infant.2028.TPG.I01.Se20</v>
      </c>
      <c r="K51" s="121" t="b">
        <v>1</v>
      </c>
      <c r="L51" s="127" t="s">
        <v>3691</v>
      </c>
      <c r="M51" s="121" t="b">
        <v>1</v>
      </c>
      <c r="N51" s="121" t="s">
        <v>3692</v>
      </c>
      <c r="O51" s="355" t="str">
        <f>TPG!J51</f>
        <v>11294/543965</v>
      </c>
      <c r="P51" s="121" t="b">
        <v>1</v>
      </c>
      <c r="Q51" s="121" t="b">
        <v>1</v>
      </c>
      <c r="R51" s="121" t="b">
        <v>1</v>
      </c>
    </row>
    <row r="52" spans="1:18" x14ac:dyDescent="0.25">
      <c r="A52" s="118">
        <v>1</v>
      </c>
      <c r="B52" s="119">
        <v>2</v>
      </c>
      <c r="C52" s="351">
        <f>TPG!K52</f>
        <v>400002</v>
      </c>
      <c r="D52" s="121" t="b">
        <v>1</v>
      </c>
      <c r="E52" s="352" t="str">
        <f>RIGHT(TPG!D52,4)&amp;"."&amp;TPG!N52&amp;"."&amp;TPG!L52&amp;"."&amp;$C$5</f>
        <v>2027.TPG.I01.Se20</v>
      </c>
      <c r="F52" s="353">
        <f t="shared" ca="1" si="0"/>
        <v>44105</v>
      </c>
      <c r="G52" s="354">
        <f>IF(TPG!AB52&lt;0,0,TPG!AB52)</f>
        <v>4452.84</v>
      </c>
      <c r="H52" s="125">
        <f t="shared" ca="1" si="1"/>
        <v>44105</v>
      </c>
      <c r="I52" s="126">
        <v>0</v>
      </c>
      <c r="J52" s="352" t="str">
        <f>LEFT(TPG!E52,20)&amp;"."&amp;TPGPAY!E52</f>
        <v>Garden Suburb Junior.2027.TPG.I01.Se20</v>
      </c>
      <c r="K52" s="121" t="b">
        <v>1</v>
      </c>
      <c r="L52" s="127" t="s">
        <v>3691</v>
      </c>
      <c r="M52" s="121" t="b">
        <v>1</v>
      </c>
      <c r="N52" s="121" t="s">
        <v>3692</v>
      </c>
      <c r="O52" s="355" t="str">
        <f>TPG!J52</f>
        <v>11294/543965</v>
      </c>
      <c r="P52" s="121" t="b">
        <v>1</v>
      </c>
      <c r="Q52" s="121" t="b">
        <v>1</v>
      </c>
      <c r="R52" s="121" t="b">
        <v>1</v>
      </c>
    </row>
    <row r="53" spans="1:18" x14ac:dyDescent="0.25">
      <c r="A53" s="118">
        <v>1</v>
      </c>
      <c r="B53" s="119">
        <v>2</v>
      </c>
      <c r="C53" s="351">
        <f>TPG!K53</f>
        <v>400035</v>
      </c>
      <c r="D53" s="121" t="b">
        <v>1</v>
      </c>
      <c r="E53" s="352" t="str">
        <f>RIGHT(TPG!D53,4)&amp;"."&amp;TPG!N53&amp;"."&amp;TPG!L53&amp;"."&amp;$C$5</f>
        <v>2029.TPG.I01.Se20</v>
      </c>
      <c r="F53" s="353">
        <f t="shared" ca="1" si="0"/>
        <v>44105</v>
      </c>
      <c r="G53" s="354">
        <f>IF(TPG!AB53&lt;0,0,TPG!AB53)</f>
        <v>5925.41</v>
      </c>
      <c r="H53" s="125">
        <f t="shared" ca="1" si="1"/>
        <v>44105</v>
      </c>
      <c r="I53" s="126">
        <v>0</v>
      </c>
      <c r="J53" s="352" t="str">
        <f>LEFT(TPG!E53,20)&amp;"."&amp;TPGPAY!E53</f>
        <v>Goldbeaters Primary .2029.TPG.I01.Se20</v>
      </c>
      <c r="K53" s="121" t="b">
        <v>1</v>
      </c>
      <c r="L53" s="127" t="s">
        <v>3691</v>
      </c>
      <c r="M53" s="121" t="b">
        <v>1</v>
      </c>
      <c r="N53" s="121" t="s">
        <v>3692</v>
      </c>
      <c r="O53" s="355" t="str">
        <f>TPG!J53</f>
        <v>11294/543965</v>
      </c>
      <c r="P53" s="121" t="b">
        <v>1</v>
      </c>
      <c r="Q53" s="121" t="b">
        <v>1</v>
      </c>
      <c r="R53" s="121" t="b">
        <v>1</v>
      </c>
    </row>
    <row r="54" spans="1:18" x14ac:dyDescent="0.25">
      <c r="A54" s="118">
        <v>1</v>
      </c>
      <c r="B54" s="119">
        <v>2</v>
      </c>
      <c r="C54" s="351">
        <f>TPG!K54</f>
        <v>400108</v>
      </c>
      <c r="D54" s="121" t="b">
        <v>1</v>
      </c>
      <c r="E54" s="352" t="str">
        <f>RIGHT(TPG!D54,4)&amp;"."&amp;TPG!N54&amp;"."&amp;TPG!L54&amp;"."&amp;$C$5</f>
        <v>3516.TPG.I01.Se20</v>
      </c>
      <c r="F54" s="353">
        <f t="shared" ca="1" si="0"/>
        <v>44105</v>
      </c>
      <c r="G54" s="354">
        <f>IF(TPG!AB54&lt;0,0,TPG!AB54)</f>
        <v>4038.7700000000004</v>
      </c>
      <c r="H54" s="125">
        <f t="shared" ca="1" si="1"/>
        <v>44105</v>
      </c>
      <c r="I54" s="126">
        <v>0</v>
      </c>
      <c r="J54" s="352" t="str">
        <f>LEFT(TPG!E54,20)&amp;"."&amp;TPGPAY!E54</f>
        <v>Hasmonean Primary Sc.3516.TPG.I01.Se20</v>
      </c>
      <c r="K54" s="121" t="b">
        <v>1</v>
      </c>
      <c r="L54" s="127" t="s">
        <v>3691</v>
      </c>
      <c r="M54" s="121" t="b">
        <v>1</v>
      </c>
      <c r="N54" s="121" t="s">
        <v>3692</v>
      </c>
      <c r="O54" s="355" t="str">
        <f>TPG!J54</f>
        <v>11294/543965</v>
      </c>
      <c r="P54" s="121" t="b">
        <v>1</v>
      </c>
      <c r="Q54" s="121" t="b">
        <v>1</v>
      </c>
      <c r="R54" s="121" t="b">
        <v>1</v>
      </c>
    </row>
    <row r="55" spans="1:18" x14ac:dyDescent="0.25">
      <c r="A55" s="118">
        <v>1</v>
      </c>
      <c r="B55" s="119">
        <v>2</v>
      </c>
      <c r="C55" s="351">
        <f>TPG!K55</f>
        <v>400026</v>
      </c>
      <c r="D55" s="121" t="b">
        <v>1</v>
      </c>
      <c r="E55" s="352" t="str">
        <f>RIGHT(TPG!D55,4)&amp;"."&amp;TPG!N55&amp;"."&amp;TPG!L55&amp;"."&amp;$C$5</f>
        <v>2031.TPG.I01.Se20</v>
      </c>
      <c r="F55" s="353">
        <f t="shared" ca="1" si="0"/>
        <v>44105</v>
      </c>
      <c r="G55" s="354">
        <f>IF(TPG!AB55&lt;0,0,TPG!AB55)</f>
        <v>2695.36</v>
      </c>
      <c r="H55" s="125">
        <f t="shared" ca="1" si="1"/>
        <v>44105</v>
      </c>
      <c r="I55" s="126">
        <v>0</v>
      </c>
      <c r="J55" s="352" t="str">
        <f>LEFT(TPG!E55,20)&amp;"."&amp;TPGPAY!E55</f>
        <v>Hollickwood JMI Scho.2031.TPG.I01.Se20</v>
      </c>
      <c r="K55" s="121" t="b">
        <v>1</v>
      </c>
      <c r="L55" s="127" t="s">
        <v>3691</v>
      </c>
      <c r="M55" s="121" t="b">
        <v>1</v>
      </c>
      <c r="N55" s="121" t="s">
        <v>3692</v>
      </c>
      <c r="O55" s="355" t="str">
        <f>TPG!J55</f>
        <v>11294/543965</v>
      </c>
      <c r="P55" s="121" t="b">
        <v>1</v>
      </c>
      <c r="Q55" s="121" t="b">
        <v>1</v>
      </c>
      <c r="R55" s="121" t="b">
        <v>1</v>
      </c>
    </row>
    <row r="56" spans="1:18" x14ac:dyDescent="0.25">
      <c r="A56" s="118">
        <v>1</v>
      </c>
      <c r="B56" s="119">
        <v>2</v>
      </c>
      <c r="C56" s="351">
        <f>TPG!K56</f>
        <v>400084</v>
      </c>
      <c r="D56" s="121" t="b">
        <v>1</v>
      </c>
      <c r="E56" s="352" t="str">
        <f>RIGHT(TPG!D56,4)&amp;"."&amp;TPG!N56&amp;"."&amp;TPG!L56&amp;"."&amp;$C$5</f>
        <v>2032.TPG.I01.Se20</v>
      </c>
      <c r="F56" s="353">
        <f t="shared" ca="1" si="0"/>
        <v>44105</v>
      </c>
      <c r="G56" s="354">
        <f>IF(TPG!AB56&lt;0,0,TPG!AB56)</f>
        <v>6520.01</v>
      </c>
      <c r="H56" s="125">
        <f t="shared" ca="1" si="1"/>
        <v>44105</v>
      </c>
      <c r="I56" s="126">
        <v>0</v>
      </c>
      <c r="J56" s="352" t="str">
        <f>LEFT(TPG!E56,20)&amp;"."&amp;TPGPAY!E56</f>
        <v>Holly Park School.2032.TPG.I01.Se20</v>
      </c>
      <c r="K56" s="121" t="b">
        <v>1</v>
      </c>
      <c r="L56" s="127" t="s">
        <v>3691</v>
      </c>
      <c r="M56" s="121" t="b">
        <v>1</v>
      </c>
      <c r="N56" s="121" t="s">
        <v>3692</v>
      </c>
      <c r="O56" s="355" t="str">
        <f>TPG!J56</f>
        <v>11294/543965</v>
      </c>
      <c r="P56" s="121" t="b">
        <v>1</v>
      </c>
      <c r="Q56" s="121" t="b">
        <v>1</v>
      </c>
      <c r="R56" s="121" t="b">
        <v>1</v>
      </c>
    </row>
    <row r="57" spans="1:18" x14ac:dyDescent="0.25">
      <c r="A57" s="118">
        <v>1</v>
      </c>
      <c r="B57" s="119">
        <v>2</v>
      </c>
      <c r="C57" s="351">
        <f>TPG!K57</f>
        <v>400008</v>
      </c>
      <c r="D57" s="121" t="b">
        <v>1</v>
      </c>
      <c r="E57" s="352" t="str">
        <f>RIGHT(TPG!D57,4)&amp;"."&amp;TPG!N57&amp;"."&amp;TPG!L57&amp;"."&amp;$C$5</f>
        <v>3304.TPG.I01.Se20</v>
      </c>
      <c r="F57" s="353">
        <f t="shared" ca="1" si="0"/>
        <v>44105</v>
      </c>
      <c r="G57" s="354">
        <f>IF(TPG!AB57&lt;0,0,TPG!AB57)</f>
        <v>3349.36</v>
      </c>
      <c r="H57" s="125">
        <f t="shared" ca="1" si="1"/>
        <v>44105</v>
      </c>
      <c r="I57" s="126">
        <v>0</v>
      </c>
      <c r="J57" s="352" t="str">
        <f>LEFT(TPG!E57,20)&amp;"."&amp;TPGPAY!E57</f>
        <v>Holy Trinity School.3304.TPG.I01.Se20</v>
      </c>
      <c r="K57" s="121" t="b">
        <v>1</v>
      </c>
      <c r="L57" s="127" t="s">
        <v>3691</v>
      </c>
      <c r="M57" s="121" t="b">
        <v>1</v>
      </c>
      <c r="N57" s="121" t="s">
        <v>3692</v>
      </c>
      <c r="O57" s="355" t="str">
        <f>TPG!J57</f>
        <v>11294/543965</v>
      </c>
      <c r="P57" s="121" t="b">
        <v>1</v>
      </c>
      <c r="Q57" s="121" t="b">
        <v>1</v>
      </c>
      <c r="R57" s="121" t="b">
        <v>1</v>
      </c>
    </row>
    <row r="58" spans="1:18" x14ac:dyDescent="0.25">
      <c r="A58" s="118">
        <v>1</v>
      </c>
      <c r="B58" s="119">
        <v>2</v>
      </c>
      <c r="C58" s="351">
        <f>TPG!K58</f>
        <v>400046</v>
      </c>
      <c r="D58" s="121" t="b">
        <v>1</v>
      </c>
      <c r="E58" s="352" t="str">
        <f>RIGHT(TPG!D58,4)&amp;"."&amp;TPG!N58&amp;"."&amp;TPG!L58&amp;"."&amp;$C$5</f>
        <v>2036.TPG.I01.Se20</v>
      </c>
      <c r="F58" s="353">
        <f t="shared" ca="1" si="0"/>
        <v>44105</v>
      </c>
      <c r="G58" s="354">
        <f>IF(TPG!AB58&lt;0,0,TPG!AB58)</f>
        <v>3949.17</v>
      </c>
      <c r="H58" s="125">
        <f t="shared" ca="1" si="1"/>
        <v>44105</v>
      </c>
      <c r="I58" s="126">
        <v>0</v>
      </c>
      <c r="J58" s="352" t="str">
        <f>LEFT(TPG!E58,20)&amp;"."&amp;TPGPAY!E58</f>
        <v>Livingstone School.2036.TPG.I01.Se20</v>
      </c>
      <c r="K58" s="121" t="b">
        <v>1</v>
      </c>
      <c r="L58" s="127" t="s">
        <v>3691</v>
      </c>
      <c r="M58" s="121" t="b">
        <v>1</v>
      </c>
      <c r="N58" s="121" t="s">
        <v>3692</v>
      </c>
      <c r="O58" s="355" t="str">
        <f>TPG!J58</f>
        <v>11294/543965</v>
      </c>
      <c r="P58" s="121" t="b">
        <v>1</v>
      </c>
      <c r="Q58" s="121" t="b">
        <v>1</v>
      </c>
      <c r="R58" s="121" t="b">
        <v>1</v>
      </c>
    </row>
    <row r="59" spans="1:18" x14ac:dyDescent="0.25">
      <c r="A59" s="118">
        <v>1</v>
      </c>
      <c r="B59" s="119">
        <v>2</v>
      </c>
      <c r="C59" s="351">
        <f>TPG!K59</f>
        <v>400030</v>
      </c>
      <c r="D59" s="121" t="b">
        <v>1</v>
      </c>
      <c r="E59" s="352" t="str">
        <f>RIGHT(TPG!D59,4)&amp;"."&amp;TPG!N59&amp;"."&amp;TPG!L59&amp;"."&amp;$C$5</f>
        <v>2037.TPG.I01.Se20</v>
      </c>
      <c r="F59" s="353">
        <f t="shared" ca="1" si="0"/>
        <v>44105</v>
      </c>
      <c r="G59" s="354">
        <f>IF(TPG!AB59&lt;0,0,TPG!AB59)</f>
        <v>3711.6600000000003</v>
      </c>
      <c r="H59" s="125">
        <f t="shared" ca="1" si="1"/>
        <v>44105</v>
      </c>
      <c r="I59" s="126">
        <v>0</v>
      </c>
      <c r="J59" s="352" t="str">
        <f>LEFT(TPG!E59,20)&amp;"."&amp;TPGPAY!E59</f>
        <v>Manorside Primary Sc.2037.TPG.I01.Se20</v>
      </c>
      <c r="K59" s="121" t="b">
        <v>1</v>
      </c>
      <c r="L59" s="127" t="s">
        <v>3691</v>
      </c>
      <c r="M59" s="121" t="b">
        <v>1</v>
      </c>
      <c r="N59" s="121" t="s">
        <v>3692</v>
      </c>
      <c r="O59" s="355" t="str">
        <f>TPG!J59</f>
        <v>11294/543965</v>
      </c>
      <c r="P59" s="121" t="b">
        <v>1</v>
      </c>
      <c r="Q59" s="121" t="b">
        <v>1</v>
      </c>
      <c r="R59" s="121" t="b">
        <v>1</v>
      </c>
    </row>
    <row r="60" spans="1:18" hidden="1" x14ac:dyDescent="0.25">
      <c r="A60" s="118">
        <v>1</v>
      </c>
      <c r="B60" s="119">
        <v>2</v>
      </c>
      <c r="C60" s="351">
        <f>TPG!K60</f>
        <v>400130</v>
      </c>
      <c r="D60" s="121" t="b">
        <v>1</v>
      </c>
      <c r="E60" s="352" t="str">
        <f>RIGHT(TPG!D60,4)&amp;"."&amp;TPG!N60&amp;"."&amp;TPG!L60&amp;"."&amp;$C$5</f>
        <v>3523.TPG.I01.Se20</v>
      </c>
      <c r="F60" s="353">
        <f t="shared" ca="1" si="0"/>
        <v>44105</v>
      </c>
      <c r="G60" s="354">
        <f>IF(TPG!AB60&lt;0,0,TPG!AB60)</f>
        <v>0</v>
      </c>
      <c r="H60" s="125">
        <f t="shared" ca="1" si="1"/>
        <v>44105</v>
      </c>
      <c r="I60" s="126">
        <v>0</v>
      </c>
      <c r="J60" s="352" t="str">
        <f>LEFT(TPG!E60,20)&amp;"."&amp;TPGPAY!E60</f>
        <v>Martin Primary Schoo.3523.TPG.I01.Se20</v>
      </c>
      <c r="K60" s="121" t="b">
        <v>1</v>
      </c>
      <c r="L60" s="127" t="s">
        <v>3691</v>
      </c>
      <c r="M60" s="121" t="b">
        <v>1</v>
      </c>
      <c r="N60" s="121" t="s">
        <v>3692</v>
      </c>
      <c r="O60" s="355" t="str">
        <f>TPG!J60</f>
        <v>11294/543965</v>
      </c>
      <c r="P60" s="121" t="b">
        <v>1</v>
      </c>
      <c r="Q60" s="121" t="b">
        <v>1</v>
      </c>
      <c r="R60" s="121" t="b">
        <v>1</v>
      </c>
    </row>
    <row r="61" spans="1:18" hidden="1" x14ac:dyDescent="0.25">
      <c r="A61" s="118">
        <v>1</v>
      </c>
      <c r="B61" s="119">
        <v>2</v>
      </c>
      <c r="C61" s="351">
        <f>TPG!K61</f>
        <v>400112</v>
      </c>
      <c r="D61" s="121" t="b">
        <v>1</v>
      </c>
      <c r="E61" s="352" t="str">
        <f>RIGHT(TPG!D61,4)&amp;"."&amp;TPG!N61&amp;"."&amp;TPG!L61&amp;"."&amp;$C$5</f>
        <v>5948.TPG.I01.Se20</v>
      </c>
      <c r="F61" s="353">
        <f t="shared" ca="1" si="0"/>
        <v>44105</v>
      </c>
      <c r="G61" s="354">
        <f>IF(TPG!AB61&lt;0,0,TPG!AB61)</f>
        <v>0</v>
      </c>
      <c r="H61" s="125">
        <f t="shared" ca="1" si="1"/>
        <v>44105</v>
      </c>
      <c r="I61" s="126">
        <v>0</v>
      </c>
      <c r="J61" s="352" t="str">
        <f>LEFT(TPG!E61,20)&amp;"."&amp;TPGPAY!E61</f>
        <v>Mathilda Marks-Kenne.5948.TPG.I01.Se20</v>
      </c>
      <c r="K61" s="121" t="b">
        <v>1</v>
      </c>
      <c r="L61" s="127" t="s">
        <v>3691</v>
      </c>
      <c r="M61" s="121" t="b">
        <v>1</v>
      </c>
      <c r="N61" s="121" t="s">
        <v>3692</v>
      </c>
      <c r="O61" s="355" t="str">
        <f>TPG!J61</f>
        <v>11294/543965</v>
      </c>
      <c r="P61" s="121" t="b">
        <v>1</v>
      </c>
      <c r="Q61" s="121" t="b">
        <v>1</v>
      </c>
      <c r="R61" s="121" t="b">
        <v>1</v>
      </c>
    </row>
    <row r="62" spans="1:18" hidden="1" x14ac:dyDescent="0.25">
      <c r="A62" s="118">
        <v>1</v>
      </c>
      <c r="B62" s="119">
        <v>2</v>
      </c>
      <c r="C62" s="351">
        <f>TPG!K62</f>
        <v>400110</v>
      </c>
      <c r="D62" s="121" t="b">
        <v>1</v>
      </c>
      <c r="E62" s="352" t="str">
        <f>RIGHT(TPG!D62,4)&amp;"."&amp;TPG!N62&amp;"."&amp;TPG!L62&amp;"."&amp;$C$5</f>
        <v>5949.TPG.I01.Se20</v>
      </c>
      <c r="F62" s="353">
        <f t="shared" ca="1" si="0"/>
        <v>44105</v>
      </c>
      <c r="G62" s="354">
        <f>IF(TPG!AB62&lt;0,0,TPG!AB62)</f>
        <v>0</v>
      </c>
      <c r="H62" s="125">
        <f t="shared" ca="1" si="1"/>
        <v>44105</v>
      </c>
      <c r="I62" s="126">
        <v>0</v>
      </c>
      <c r="J62" s="352" t="str">
        <f>LEFT(TPG!E62,20)&amp;"."&amp;TPGPAY!E62</f>
        <v>Menorah Foundation S.5949.TPG.I01.Se20</v>
      </c>
      <c r="K62" s="121" t="b">
        <v>1</v>
      </c>
      <c r="L62" s="127" t="s">
        <v>3691</v>
      </c>
      <c r="M62" s="121" t="b">
        <v>1</v>
      </c>
      <c r="N62" s="121" t="s">
        <v>3692</v>
      </c>
      <c r="O62" s="355" t="str">
        <f>TPG!J62</f>
        <v>11294/543965</v>
      </c>
      <c r="P62" s="121" t="b">
        <v>1</v>
      </c>
      <c r="Q62" s="121" t="b">
        <v>1</v>
      </c>
      <c r="R62" s="121" t="b">
        <v>1</v>
      </c>
    </row>
    <row r="63" spans="1:18" x14ac:dyDescent="0.25">
      <c r="A63" s="118">
        <v>1</v>
      </c>
      <c r="B63" s="119">
        <v>2</v>
      </c>
      <c r="C63" s="351">
        <f>TPG!K63</f>
        <v>400007</v>
      </c>
      <c r="D63" s="121" t="b">
        <v>1</v>
      </c>
      <c r="E63" s="352" t="str">
        <f>RIGHT(TPG!D63,4)&amp;"."&amp;TPG!N63&amp;"."&amp;TPG!L63&amp;"."&amp;$C$5</f>
        <v>3513.TPG.I01.Se20</v>
      </c>
      <c r="F63" s="353">
        <f t="shared" ca="1" si="0"/>
        <v>44105</v>
      </c>
      <c r="G63" s="354">
        <f>IF(TPG!AB63&lt;0,0,TPG!AB63)</f>
        <v>6669.46</v>
      </c>
      <c r="H63" s="125">
        <f t="shared" ca="1" si="1"/>
        <v>44105</v>
      </c>
      <c r="I63" s="126">
        <v>0</v>
      </c>
      <c r="J63" s="352" t="str">
        <f>LEFT(TPG!E63,20)&amp;"."&amp;TPGPAY!E63</f>
        <v>Menorah Primary Scho.3513.TPG.I01.Se20</v>
      </c>
      <c r="K63" s="121" t="b">
        <v>1</v>
      </c>
      <c r="L63" s="127" t="s">
        <v>3691</v>
      </c>
      <c r="M63" s="121" t="b">
        <v>1</v>
      </c>
      <c r="N63" s="121" t="s">
        <v>3692</v>
      </c>
      <c r="O63" s="355" t="str">
        <f>TPG!J63</f>
        <v>11294/543965</v>
      </c>
      <c r="P63" s="121" t="b">
        <v>1</v>
      </c>
      <c r="Q63" s="121" t="b">
        <v>1</v>
      </c>
      <c r="R63" s="121" t="b">
        <v>1</v>
      </c>
    </row>
    <row r="64" spans="1:18" x14ac:dyDescent="0.25">
      <c r="A64" s="118">
        <v>1</v>
      </c>
      <c r="B64" s="119">
        <v>2</v>
      </c>
      <c r="C64" s="351">
        <f>TPG!K64</f>
        <v>400086</v>
      </c>
      <c r="D64" s="121" t="b">
        <v>1</v>
      </c>
      <c r="E64" s="352" t="str">
        <f>RIGHT(TPG!D64,4)&amp;"."&amp;TPG!N64&amp;"."&amp;TPG!L64&amp;"."&amp;$C$5</f>
        <v>3305.TPG.I01.Se20</v>
      </c>
      <c r="F64" s="353">
        <f t="shared" ca="1" si="0"/>
        <v>44105</v>
      </c>
      <c r="G64" s="354">
        <f>IF(TPG!AB64&lt;0,0,TPG!AB64)</f>
        <v>1791.5600000000002</v>
      </c>
      <c r="H64" s="125">
        <f t="shared" ca="1" si="1"/>
        <v>44105</v>
      </c>
      <c r="I64" s="126">
        <v>0</v>
      </c>
      <c r="J64" s="352" t="str">
        <f>LEFT(TPG!E64,20)&amp;"."&amp;TPGPAY!E64</f>
        <v>Monken Hadley C E Pr.3305.TPG.I01.Se20</v>
      </c>
      <c r="K64" s="121" t="b">
        <v>1</v>
      </c>
      <c r="L64" s="127" t="s">
        <v>3691</v>
      </c>
      <c r="M64" s="121" t="b">
        <v>1</v>
      </c>
      <c r="N64" s="121" t="s">
        <v>3692</v>
      </c>
      <c r="O64" s="355" t="str">
        <f>TPG!J64</f>
        <v>11294/543965</v>
      </c>
      <c r="P64" s="121" t="b">
        <v>1</v>
      </c>
      <c r="Q64" s="121" t="b">
        <v>1</v>
      </c>
      <c r="R64" s="121" t="b">
        <v>1</v>
      </c>
    </row>
    <row r="65" spans="1:18" hidden="1" x14ac:dyDescent="0.25">
      <c r="A65" s="118">
        <v>1</v>
      </c>
      <c r="B65" s="119">
        <v>2</v>
      </c>
      <c r="C65" s="351">
        <f>TPG!K65</f>
        <v>400048</v>
      </c>
      <c r="D65" s="121" t="b">
        <v>1</v>
      </c>
      <c r="E65" s="352" t="str">
        <f>RIGHT(TPG!D65,4)&amp;"."&amp;TPG!N65&amp;"."&amp;TPG!L65&amp;"."&amp;$C$5</f>
        <v>2042.TPG.I01.Se20</v>
      </c>
      <c r="F65" s="353">
        <f t="shared" ca="1" si="0"/>
        <v>44105</v>
      </c>
      <c r="G65" s="354">
        <f>IF(TPG!AB65&lt;0,0,TPG!AB65)</f>
        <v>0</v>
      </c>
      <c r="H65" s="125">
        <f t="shared" ca="1" si="1"/>
        <v>44105</v>
      </c>
      <c r="I65" s="126">
        <v>0</v>
      </c>
      <c r="J65" s="352" t="str">
        <f>LEFT(TPG!E65,20)&amp;"."&amp;TPGPAY!E65</f>
        <v>Monkfrith School.2042.TPG.I01.Se20</v>
      </c>
      <c r="K65" s="121" t="b">
        <v>1</v>
      </c>
      <c r="L65" s="127" t="s">
        <v>3691</v>
      </c>
      <c r="M65" s="121" t="b">
        <v>1</v>
      </c>
      <c r="N65" s="121" t="s">
        <v>3692</v>
      </c>
      <c r="O65" s="355" t="str">
        <f>TPG!J65</f>
        <v>11294/543965</v>
      </c>
      <c r="P65" s="121" t="b">
        <v>1</v>
      </c>
      <c r="Q65" s="121" t="b">
        <v>1</v>
      </c>
      <c r="R65" s="121" t="b">
        <v>1</v>
      </c>
    </row>
    <row r="66" spans="1:18" x14ac:dyDescent="0.25">
      <c r="A66" s="118">
        <v>1</v>
      </c>
      <c r="B66" s="119">
        <v>2</v>
      </c>
      <c r="C66" s="351">
        <f>TPG!K66</f>
        <v>400087</v>
      </c>
      <c r="D66" s="121" t="b">
        <v>1</v>
      </c>
      <c r="E66" s="352" t="str">
        <f>RIGHT(TPG!D66,4)&amp;"."&amp;TPG!N66&amp;"."&amp;TPG!L66&amp;"."&amp;$C$5</f>
        <v>2044.TPG.I01.Se20</v>
      </c>
      <c r="F66" s="353">
        <f t="shared" ca="1" si="0"/>
        <v>44105</v>
      </c>
      <c r="G66" s="354">
        <f>IF(TPG!AB66&lt;0,0,TPG!AB66)</f>
        <v>4478.2300000000005</v>
      </c>
      <c r="H66" s="125">
        <f t="shared" ca="1" si="1"/>
        <v>44105</v>
      </c>
      <c r="I66" s="126">
        <v>0</v>
      </c>
      <c r="J66" s="352" t="str">
        <f>LEFT(TPG!E66,20)&amp;"."&amp;TPGPAY!E66</f>
        <v>Moss Hall Infant Sch.2044.TPG.I01.Se20</v>
      </c>
      <c r="K66" s="121" t="b">
        <v>1</v>
      </c>
      <c r="L66" s="127" t="s">
        <v>3691</v>
      </c>
      <c r="M66" s="121" t="b">
        <v>1</v>
      </c>
      <c r="N66" s="121" t="s">
        <v>3692</v>
      </c>
      <c r="O66" s="355" t="str">
        <f>TPG!J66</f>
        <v>11294/543965</v>
      </c>
      <c r="P66" s="121" t="b">
        <v>1</v>
      </c>
      <c r="Q66" s="121" t="b">
        <v>1</v>
      </c>
      <c r="R66" s="121" t="b">
        <v>1</v>
      </c>
    </row>
    <row r="67" spans="1:18" x14ac:dyDescent="0.25">
      <c r="A67" s="118">
        <v>1</v>
      </c>
      <c r="B67" s="119">
        <v>2</v>
      </c>
      <c r="C67" s="351">
        <f>TPG!K67</f>
        <v>400088</v>
      </c>
      <c r="D67" s="121" t="b">
        <v>1</v>
      </c>
      <c r="E67" s="352" t="str">
        <f>RIGHT(TPG!D67,4)&amp;"."&amp;TPG!N67&amp;"."&amp;TPG!L67&amp;"."&amp;$C$5</f>
        <v>2043.TPG.I01.Se20</v>
      </c>
      <c r="F67" s="353">
        <f t="shared" ca="1" si="0"/>
        <v>44105</v>
      </c>
      <c r="G67" s="354">
        <f>IF(TPG!AB67&lt;0,0,TPG!AB67)</f>
        <v>5890.17</v>
      </c>
      <c r="H67" s="125">
        <f t="shared" ca="1" si="1"/>
        <v>44105</v>
      </c>
      <c r="I67" s="126">
        <v>0</v>
      </c>
      <c r="J67" s="352" t="str">
        <f>LEFT(TPG!E67,20)&amp;"."&amp;TPGPAY!E67</f>
        <v>Moss Hall Junior Sch.2043.TPG.I01.Se20</v>
      </c>
      <c r="K67" s="121" t="b">
        <v>1</v>
      </c>
      <c r="L67" s="127" t="s">
        <v>3691</v>
      </c>
      <c r="M67" s="121" t="b">
        <v>1</v>
      </c>
      <c r="N67" s="121" t="s">
        <v>3692</v>
      </c>
      <c r="O67" s="355" t="str">
        <f>TPG!J67</f>
        <v>11294/543965</v>
      </c>
      <c r="P67" s="121" t="b">
        <v>1</v>
      </c>
      <c r="Q67" s="121" t="b">
        <v>1</v>
      </c>
      <c r="R67" s="121" t="b">
        <v>1</v>
      </c>
    </row>
    <row r="68" spans="1:18" hidden="1" x14ac:dyDescent="0.25">
      <c r="A68" s="118">
        <v>1</v>
      </c>
      <c r="B68" s="119">
        <v>2</v>
      </c>
      <c r="C68" s="351">
        <f>TPG!K68</f>
        <v>158733</v>
      </c>
      <c r="D68" s="121" t="b">
        <v>1</v>
      </c>
      <c r="E68" s="352" t="str">
        <f>RIGHT(TPG!D68,4)&amp;"."&amp;TPG!N68&amp;"."&amp;TPG!L68&amp;"."&amp;$C$5</f>
        <v>2053.TPG.I01.Se20</v>
      </c>
      <c r="F68" s="353">
        <f t="shared" ca="1" si="0"/>
        <v>44105</v>
      </c>
      <c r="G68" s="354">
        <f>IF(TPG!AB68&lt;0,0,TPG!AB68)</f>
        <v>0</v>
      </c>
      <c r="H68" s="125">
        <f t="shared" ca="1" si="1"/>
        <v>44105</v>
      </c>
      <c r="I68" s="126">
        <v>0</v>
      </c>
      <c r="J68" s="352" t="str">
        <f>LEFT(TPG!E68,20)&amp;"."&amp;TPGPAY!E68</f>
        <v>Noam Primary School.2053.TPG.I01.Se20</v>
      </c>
      <c r="K68" s="121" t="b">
        <v>1</v>
      </c>
      <c r="L68" s="127" t="s">
        <v>3691</v>
      </c>
      <c r="M68" s="121" t="b">
        <v>1</v>
      </c>
      <c r="N68" s="121" t="s">
        <v>3692</v>
      </c>
      <c r="O68" s="355" t="str">
        <f>TPG!J68</f>
        <v>11294/543965</v>
      </c>
      <c r="P68" s="121" t="b">
        <v>1</v>
      </c>
      <c r="Q68" s="121" t="b">
        <v>1</v>
      </c>
      <c r="R68" s="121" t="b">
        <v>1</v>
      </c>
    </row>
    <row r="69" spans="1:18" x14ac:dyDescent="0.25">
      <c r="A69" s="118">
        <v>1</v>
      </c>
      <c r="B69" s="119">
        <v>2</v>
      </c>
      <c r="C69" s="351">
        <f>TPG!K69</f>
        <v>400089</v>
      </c>
      <c r="D69" s="121" t="b">
        <v>1</v>
      </c>
      <c r="E69" s="352" t="str">
        <f>RIGHT(TPG!D69,4)&amp;"."&amp;TPG!N69&amp;"."&amp;TPG!L69&amp;"."&amp;$C$5</f>
        <v>2045.TPG.I01.Se20</v>
      </c>
      <c r="F69" s="353">
        <f t="shared" ca="1" si="0"/>
        <v>44105</v>
      </c>
      <c r="G69" s="354">
        <f>IF(TPG!AB69&lt;0,0,TPG!AB69)</f>
        <v>3565.3599999999997</v>
      </c>
      <c r="H69" s="125">
        <f t="shared" ca="1" si="1"/>
        <v>44105</v>
      </c>
      <c r="I69" s="126">
        <v>0</v>
      </c>
      <c r="J69" s="352" t="str">
        <f>LEFT(TPG!E69,20)&amp;"."&amp;TPGPAY!E69</f>
        <v>Northside School.2045.TPG.I01.Se20</v>
      </c>
      <c r="K69" s="121" t="b">
        <v>1</v>
      </c>
      <c r="L69" s="127" t="s">
        <v>3691</v>
      </c>
      <c r="M69" s="121" t="b">
        <v>1</v>
      </c>
      <c r="N69" s="121" t="s">
        <v>3692</v>
      </c>
      <c r="O69" s="355" t="str">
        <f>TPG!J69</f>
        <v>11294/543965</v>
      </c>
      <c r="P69" s="121" t="b">
        <v>1</v>
      </c>
      <c r="Q69" s="121" t="b">
        <v>1</v>
      </c>
      <c r="R69" s="121" t="b">
        <v>1</v>
      </c>
    </row>
    <row r="70" spans="1:18" x14ac:dyDescent="0.25">
      <c r="A70" s="118">
        <v>1</v>
      </c>
      <c r="B70" s="119">
        <v>2</v>
      </c>
      <c r="C70" s="351">
        <f>TPG!K70</f>
        <v>400113</v>
      </c>
      <c r="D70" s="121" t="b">
        <v>1</v>
      </c>
      <c r="E70" s="352" t="str">
        <f>RIGHT(TPG!D70,4)&amp;"."&amp;TPG!N70&amp;"."&amp;TPG!L70&amp;"."&amp;$C$5</f>
        <v>2077.TPG.I01.Se20</v>
      </c>
      <c r="F70" s="353">
        <f t="shared" ca="1" si="0"/>
        <v>44105</v>
      </c>
      <c r="G70" s="354">
        <f>IF(TPG!AB70&lt;0,0,TPG!AB70)</f>
        <v>12717.689999999999</v>
      </c>
      <c r="H70" s="125">
        <f t="shared" ca="1" si="1"/>
        <v>44105</v>
      </c>
      <c r="I70" s="126">
        <v>0</v>
      </c>
      <c r="J70" s="352" t="str">
        <f>LEFT(TPG!E70,20)&amp;"."&amp;TPGPAY!E70</f>
        <v>Orion Primary School.2077.TPG.I01.Se20</v>
      </c>
      <c r="K70" s="121" t="b">
        <v>1</v>
      </c>
      <c r="L70" s="127" t="s">
        <v>3691</v>
      </c>
      <c r="M70" s="121" t="b">
        <v>1</v>
      </c>
      <c r="N70" s="121" t="s">
        <v>3692</v>
      </c>
      <c r="O70" s="355" t="str">
        <f>TPG!J70</f>
        <v>11294/543965</v>
      </c>
      <c r="P70" s="121" t="b">
        <v>1</v>
      </c>
      <c r="Q70" s="121" t="b">
        <v>1</v>
      </c>
      <c r="R70" s="121" t="b">
        <v>1</v>
      </c>
    </row>
    <row r="71" spans="1:18" hidden="1" x14ac:dyDescent="0.25">
      <c r="A71" s="118">
        <v>1</v>
      </c>
      <c r="B71" s="119">
        <v>2</v>
      </c>
      <c r="C71" s="351">
        <f>TPG!K71</f>
        <v>400021</v>
      </c>
      <c r="D71" s="121" t="b">
        <v>1</v>
      </c>
      <c r="E71" s="352" t="str">
        <f>RIGHT(TPG!D71,4)&amp;"."&amp;TPG!N71&amp;"."&amp;TPG!L71&amp;"."&amp;$C$5</f>
        <v>5201.TPG.I01.Se20</v>
      </c>
      <c r="F71" s="353">
        <f t="shared" ca="1" si="0"/>
        <v>44105</v>
      </c>
      <c r="G71" s="354">
        <f>IF(TPG!AB71&lt;0,0,TPG!AB71)</f>
        <v>0</v>
      </c>
      <c r="H71" s="125">
        <f t="shared" ca="1" si="1"/>
        <v>44105</v>
      </c>
      <c r="I71" s="126">
        <v>0</v>
      </c>
      <c r="J71" s="352" t="str">
        <f>LEFT(TPG!E71,20)&amp;"."&amp;TPGPAY!E71</f>
        <v>Osidge Primary Schoo.5201.TPG.I01.Se20</v>
      </c>
      <c r="K71" s="121" t="b">
        <v>1</v>
      </c>
      <c r="L71" s="127" t="s">
        <v>3691</v>
      </c>
      <c r="M71" s="121" t="b">
        <v>1</v>
      </c>
      <c r="N71" s="121" t="s">
        <v>3692</v>
      </c>
      <c r="O71" s="355" t="str">
        <f>TPG!J71</f>
        <v>11294/543965</v>
      </c>
      <c r="P71" s="121" t="b">
        <v>1</v>
      </c>
      <c r="Q71" s="121" t="b">
        <v>1</v>
      </c>
      <c r="R71" s="121" t="b">
        <v>1</v>
      </c>
    </row>
    <row r="72" spans="1:18" x14ac:dyDescent="0.25">
      <c r="A72" s="118">
        <v>1</v>
      </c>
      <c r="B72" s="119">
        <v>2</v>
      </c>
      <c r="C72" s="351">
        <f>TPG!K72</f>
        <v>400003</v>
      </c>
      <c r="D72" s="121" t="b">
        <v>1</v>
      </c>
      <c r="E72" s="352" t="str">
        <f>RIGHT(TPG!D72,4)&amp;"."&amp;TPG!N72&amp;"."&amp;TPG!L72&amp;"."&amp;$C$5</f>
        <v>3501.TPG.I01.Se20</v>
      </c>
      <c r="F72" s="353">
        <f t="shared" ca="1" si="0"/>
        <v>44105</v>
      </c>
      <c r="G72" s="354">
        <f>IF(TPG!AB72&lt;0,0,TPG!AB72)</f>
        <v>3002.16</v>
      </c>
      <c r="H72" s="125">
        <f t="shared" ca="1" si="1"/>
        <v>44105</v>
      </c>
      <c r="I72" s="126">
        <v>0</v>
      </c>
      <c r="J72" s="352" t="str">
        <f>LEFT(TPG!E72,20)&amp;"."&amp;TPGPAY!E72</f>
        <v>Our Lady of Lourdes .3501.TPG.I01.Se20</v>
      </c>
      <c r="K72" s="121" t="b">
        <v>1</v>
      </c>
      <c r="L72" s="127" t="s">
        <v>3691</v>
      </c>
      <c r="M72" s="121" t="b">
        <v>1</v>
      </c>
      <c r="N72" s="121" t="s">
        <v>3692</v>
      </c>
      <c r="O72" s="355" t="str">
        <f>TPG!J72</f>
        <v>11294/543965</v>
      </c>
      <c r="P72" s="121" t="b">
        <v>1</v>
      </c>
      <c r="Q72" s="121" t="b">
        <v>1</v>
      </c>
      <c r="R72" s="121" t="b">
        <v>1</v>
      </c>
    </row>
    <row r="73" spans="1:18" x14ac:dyDescent="0.25">
      <c r="A73" s="118">
        <v>1</v>
      </c>
      <c r="B73" s="119">
        <v>2</v>
      </c>
      <c r="C73" s="351">
        <f>TPG!K73</f>
        <v>400014</v>
      </c>
      <c r="D73" s="121" t="b">
        <v>1</v>
      </c>
      <c r="E73" s="352" t="str">
        <f>RIGHT(TPG!D73,4)&amp;"."&amp;TPG!N73&amp;"."&amp;TPG!L73&amp;"."&amp;$C$5</f>
        <v>2078.TPG.I01.Se20</v>
      </c>
      <c r="F73" s="353">
        <f t="shared" ca="1" si="0"/>
        <v>44105</v>
      </c>
      <c r="G73" s="354">
        <f>IF(TPG!AB73&lt;0,0,TPG!AB73)</f>
        <v>4350.09</v>
      </c>
      <c r="H73" s="125">
        <f t="shared" ca="1" si="1"/>
        <v>44105</v>
      </c>
      <c r="I73" s="126">
        <v>0</v>
      </c>
      <c r="J73" s="352" t="str">
        <f>LEFT(TPG!E73,20)&amp;"."&amp;TPGPAY!E73</f>
        <v>Pardes House School.2078.TPG.I01.Se20</v>
      </c>
      <c r="K73" s="121" t="b">
        <v>1</v>
      </c>
      <c r="L73" s="127" t="s">
        <v>3691</v>
      </c>
      <c r="M73" s="121" t="b">
        <v>1</v>
      </c>
      <c r="N73" s="121" t="s">
        <v>3692</v>
      </c>
      <c r="O73" s="355" t="str">
        <f>TPG!J73</f>
        <v>11294/543965</v>
      </c>
      <c r="P73" s="121" t="b">
        <v>1</v>
      </c>
      <c r="Q73" s="121" t="b">
        <v>1</v>
      </c>
      <c r="R73" s="121" t="b">
        <v>1</v>
      </c>
    </row>
    <row r="74" spans="1:18" x14ac:dyDescent="0.25">
      <c r="A74" s="118">
        <v>1</v>
      </c>
      <c r="B74" s="119">
        <v>2</v>
      </c>
      <c r="C74" s="351">
        <f>TPG!K74</f>
        <v>400010</v>
      </c>
      <c r="D74" s="121" t="b">
        <v>1</v>
      </c>
      <c r="E74" s="352" t="str">
        <f>RIGHT(TPG!D74,4)&amp;"."&amp;TPG!N74&amp;"."&amp;TPG!L74&amp;"."&amp;$C$5</f>
        <v>2071.TPG.I01.Se20</v>
      </c>
      <c r="F74" s="353">
        <f t="shared" ca="1" si="0"/>
        <v>44105</v>
      </c>
      <c r="G74" s="354">
        <f>IF(TPG!AB74&lt;0,0,TPG!AB74)</f>
        <v>4077.39</v>
      </c>
      <c r="H74" s="125">
        <f t="shared" ca="1" si="1"/>
        <v>44105</v>
      </c>
      <c r="I74" s="126">
        <v>0</v>
      </c>
      <c r="J74" s="352" t="str">
        <f>LEFT(TPG!E74,20)&amp;"."&amp;TPGPAY!E74</f>
        <v>Queenswell Infant an.2071.TPG.I01.Se20</v>
      </c>
      <c r="K74" s="121" t="b">
        <v>1</v>
      </c>
      <c r="L74" s="127" t="s">
        <v>3691</v>
      </c>
      <c r="M74" s="121" t="b">
        <v>1</v>
      </c>
      <c r="N74" s="121" t="s">
        <v>3692</v>
      </c>
      <c r="O74" s="355" t="str">
        <f>TPG!J74</f>
        <v>11294/543965</v>
      </c>
      <c r="P74" s="121" t="b">
        <v>1</v>
      </c>
      <c r="Q74" s="121" t="b">
        <v>1</v>
      </c>
      <c r="R74" s="121" t="b">
        <v>1</v>
      </c>
    </row>
    <row r="75" spans="1:18" hidden="1" x14ac:dyDescent="0.25">
      <c r="A75" s="118">
        <v>1</v>
      </c>
      <c r="B75" s="119">
        <v>2</v>
      </c>
      <c r="C75" s="351">
        <f>TPG!K75</f>
        <v>400012</v>
      </c>
      <c r="D75" s="121" t="b">
        <v>1</v>
      </c>
      <c r="E75" s="352" t="str">
        <f>RIGHT(TPG!D75,4)&amp;"."&amp;TPG!N75&amp;"."&amp;TPG!L75&amp;"."&amp;$C$5</f>
        <v>2072.TPG.I01.Se20</v>
      </c>
      <c r="F75" s="353">
        <f t="shared" ca="1" si="0"/>
        <v>44105</v>
      </c>
      <c r="G75" s="354">
        <f>IF(TPG!AB75&lt;0,0,TPG!AB75)</f>
        <v>0</v>
      </c>
      <c r="H75" s="125">
        <f t="shared" ca="1" si="1"/>
        <v>44105</v>
      </c>
      <c r="I75" s="126">
        <v>0</v>
      </c>
      <c r="J75" s="352" t="str">
        <f>LEFT(TPG!E75,20)&amp;"."&amp;TPGPAY!E75</f>
        <v>Queenswell Junior Sc.2072.TPG.I01.Se20</v>
      </c>
      <c r="K75" s="121" t="b">
        <v>1</v>
      </c>
      <c r="L75" s="127" t="s">
        <v>3691</v>
      </c>
      <c r="M75" s="121" t="b">
        <v>1</v>
      </c>
      <c r="N75" s="121" t="s">
        <v>3692</v>
      </c>
      <c r="O75" s="355" t="str">
        <f>TPG!J75</f>
        <v>11294/543965</v>
      </c>
      <c r="P75" s="121" t="b">
        <v>1</v>
      </c>
      <c r="Q75" s="121" t="b">
        <v>1</v>
      </c>
      <c r="R75" s="121" t="b">
        <v>1</v>
      </c>
    </row>
    <row r="76" spans="1:18" hidden="1" x14ac:dyDescent="0.25">
      <c r="A76" s="118">
        <v>1</v>
      </c>
      <c r="B76" s="119">
        <v>2</v>
      </c>
      <c r="C76" s="351">
        <f>TPG!K76</f>
        <v>400093</v>
      </c>
      <c r="D76" s="121" t="b">
        <v>1</v>
      </c>
      <c r="E76" s="352" t="str">
        <f>RIGHT(TPG!D76,4)&amp;"."&amp;TPG!N76&amp;"."&amp;TPG!L76&amp;"."&amp;$C$5</f>
        <v>3512.TPG.I01.Se20</v>
      </c>
      <c r="F76" s="353">
        <f t="shared" ca="1" si="0"/>
        <v>44105</v>
      </c>
      <c r="G76" s="354">
        <f>IF(TPG!AB76&lt;0,0,TPG!AB76)</f>
        <v>0</v>
      </c>
      <c r="H76" s="125">
        <f t="shared" ca="1" si="1"/>
        <v>44105</v>
      </c>
      <c r="I76" s="126">
        <v>0</v>
      </c>
      <c r="J76" s="352" t="str">
        <f>LEFT(TPG!E76,20)&amp;"."&amp;TPGPAY!E76</f>
        <v>Rosh Pinah.3512.TPG.I01.Se20</v>
      </c>
      <c r="K76" s="121" t="b">
        <v>1</v>
      </c>
      <c r="L76" s="127" t="s">
        <v>3691</v>
      </c>
      <c r="M76" s="121" t="b">
        <v>1</v>
      </c>
      <c r="N76" s="121" t="s">
        <v>3692</v>
      </c>
      <c r="O76" s="355" t="str">
        <f>TPG!J76</f>
        <v>11294/543965</v>
      </c>
      <c r="P76" s="121" t="b">
        <v>1</v>
      </c>
      <c r="Q76" s="121" t="b">
        <v>1</v>
      </c>
      <c r="R76" s="121" t="b">
        <v>1</v>
      </c>
    </row>
    <row r="77" spans="1:18" x14ac:dyDescent="0.25">
      <c r="A77" s="118">
        <v>1</v>
      </c>
      <c r="B77" s="119">
        <v>2</v>
      </c>
      <c r="C77" s="351">
        <f>TPG!K77</f>
        <v>400071</v>
      </c>
      <c r="D77" s="121" t="b">
        <v>1</v>
      </c>
      <c r="E77" s="352" t="str">
        <f>RIGHT(TPG!D77,4)&amp;"."&amp;TPG!N77&amp;"."&amp;TPG!L77&amp;"."&amp;$C$5</f>
        <v>3510.TPG.I01.Se20</v>
      </c>
      <c r="F77" s="353">
        <f t="shared" ca="1" si="0"/>
        <v>44105</v>
      </c>
      <c r="G77" s="354">
        <f>IF(TPG!AB77&lt;0,0,TPG!AB77)</f>
        <v>5047.88</v>
      </c>
      <c r="H77" s="125">
        <f t="shared" ca="1" si="1"/>
        <v>44105</v>
      </c>
      <c r="I77" s="126">
        <v>0</v>
      </c>
      <c r="J77" s="352" t="str">
        <f>LEFT(TPG!E77,20)&amp;"."&amp;TPGPAY!E77</f>
        <v>Sacred Heart School.3510.TPG.I01.Se20</v>
      </c>
      <c r="K77" s="121" t="b">
        <v>1</v>
      </c>
      <c r="L77" s="127" t="s">
        <v>3691</v>
      </c>
      <c r="M77" s="121" t="b">
        <v>1</v>
      </c>
      <c r="N77" s="121" t="s">
        <v>3692</v>
      </c>
      <c r="O77" s="355" t="str">
        <f>TPG!J77</f>
        <v>11294/543965</v>
      </c>
      <c r="P77" s="121" t="b">
        <v>1</v>
      </c>
      <c r="Q77" s="121" t="b">
        <v>1</v>
      </c>
      <c r="R77" s="121" t="b">
        <v>1</v>
      </c>
    </row>
    <row r="78" spans="1:18" x14ac:dyDescent="0.25">
      <c r="A78" s="118">
        <v>1</v>
      </c>
      <c r="B78" s="119">
        <v>2</v>
      </c>
      <c r="C78" s="351">
        <f>TPG!K78</f>
        <v>400096</v>
      </c>
      <c r="D78" s="121" t="b">
        <v>1</v>
      </c>
      <c r="E78" s="352" t="str">
        <f>RIGHT(TPG!D78,4)&amp;"."&amp;TPG!N78&amp;"."&amp;TPG!L78&amp;"."&amp;$C$5</f>
        <v>3502.TPG.I01.Se20</v>
      </c>
      <c r="F78" s="353">
        <f t="shared" ca="1" si="0"/>
        <v>44105</v>
      </c>
      <c r="G78" s="354">
        <f>IF(TPG!AB78&lt;0,0,TPG!AB78)</f>
        <v>4655.5499999999993</v>
      </c>
      <c r="H78" s="125">
        <f t="shared" ca="1" si="1"/>
        <v>44105</v>
      </c>
      <c r="I78" s="126">
        <v>0</v>
      </c>
      <c r="J78" s="352" t="str">
        <f>LEFT(TPG!E78,20)&amp;"."&amp;TPGPAY!E78</f>
        <v>St Agnes RC Primary .3502.TPG.I01.Se20</v>
      </c>
      <c r="K78" s="121" t="b">
        <v>1</v>
      </c>
      <c r="L78" s="127" t="s">
        <v>3691</v>
      </c>
      <c r="M78" s="121" t="b">
        <v>1</v>
      </c>
      <c r="N78" s="121" t="s">
        <v>3692</v>
      </c>
      <c r="O78" s="355" t="str">
        <f>TPG!J78</f>
        <v>11294/543965</v>
      </c>
      <c r="P78" s="121" t="b">
        <v>1</v>
      </c>
      <c r="Q78" s="121" t="b">
        <v>1</v>
      </c>
      <c r="R78" s="121" t="b">
        <v>1</v>
      </c>
    </row>
    <row r="79" spans="1:18" hidden="1" x14ac:dyDescent="0.25">
      <c r="A79" s="118">
        <v>1</v>
      </c>
      <c r="B79" s="119">
        <v>2</v>
      </c>
      <c r="C79" s="351">
        <f>TPG!K79</f>
        <v>400062</v>
      </c>
      <c r="D79" s="121" t="b">
        <v>1</v>
      </c>
      <c r="E79" s="352" t="str">
        <f>RIGHT(TPG!D79,4)&amp;"."&amp;TPG!N79&amp;"."&amp;TPG!L79&amp;"."&amp;$C$5</f>
        <v>3315.TPG.I01.Se20</v>
      </c>
      <c r="F79" s="353">
        <f t="shared" ca="1" si="0"/>
        <v>44105</v>
      </c>
      <c r="G79" s="354">
        <f>IF(TPG!AB79&lt;0,0,TPG!AB79)</f>
        <v>0</v>
      </c>
      <c r="H79" s="125">
        <f t="shared" ca="1" si="1"/>
        <v>44105</v>
      </c>
      <c r="I79" s="126">
        <v>0</v>
      </c>
      <c r="J79" s="352" t="str">
        <f>LEFT(TPG!E79,20)&amp;"."&amp;TPGPAY!E79</f>
        <v>St Andrew's C E.3315.TPG.I01.Se20</v>
      </c>
      <c r="K79" s="121" t="b">
        <v>1</v>
      </c>
      <c r="L79" s="127" t="s">
        <v>3691</v>
      </c>
      <c r="M79" s="121" t="b">
        <v>1</v>
      </c>
      <c r="N79" s="121" t="s">
        <v>3692</v>
      </c>
      <c r="O79" s="355" t="str">
        <f>TPG!J79</f>
        <v>11294/543965</v>
      </c>
      <c r="P79" s="121" t="b">
        <v>1</v>
      </c>
      <c r="Q79" s="121" t="b">
        <v>1</v>
      </c>
      <c r="R79" s="121" t="b">
        <v>1</v>
      </c>
    </row>
    <row r="80" spans="1:18" x14ac:dyDescent="0.25">
      <c r="A80" s="118">
        <v>1</v>
      </c>
      <c r="B80" s="119">
        <v>2</v>
      </c>
      <c r="C80" s="351">
        <f>TPG!K80</f>
        <v>400064</v>
      </c>
      <c r="D80" s="121" t="b">
        <v>1</v>
      </c>
      <c r="E80" s="352" t="str">
        <f>RIGHT(TPG!D80,4)&amp;"."&amp;TPG!N80&amp;"."&amp;TPG!L80&amp;"."&amp;$C$5</f>
        <v>3504.TPG.I01.Se20</v>
      </c>
      <c r="F80" s="353">
        <f t="shared" ca="1" si="0"/>
        <v>44105</v>
      </c>
      <c r="G80" s="354">
        <f>IF(TPG!AB80&lt;0,0,TPG!AB80)</f>
        <v>6144.5500000000011</v>
      </c>
      <c r="H80" s="125">
        <f t="shared" ca="1" si="1"/>
        <v>44105</v>
      </c>
      <c r="I80" s="126">
        <v>0</v>
      </c>
      <c r="J80" s="352" t="str">
        <f>LEFT(TPG!E80,20)&amp;"."&amp;TPGPAY!E80</f>
        <v>St Catherines R C Pr.3504.TPG.I01.Se20</v>
      </c>
      <c r="K80" s="121" t="b">
        <v>1</v>
      </c>
      <c r="L80" s="127" t="s">
        <v>3691</v>
      </c>
      <c r="M80" s="121" t="b">
        <v>1</v>
      </c>
      <c r="N80" s="121" t="s">
        <v>3692</v>
      </c>
      <c r="O80" s="355" t="str">
        <f>TPG!J80</f>
        <v>11294/543965</v>
      </c>
      <c r="P80" s="121" t="b">
        <v>1</v>
      </c>
      <c r="Q80" s="121" t="b">
        <v>1</v>
      </c>
      <c r="R80" s="121" t="b">
        <v>1</v>
      </c>
    </row>
    <row r="81" spans="1:18" x14ac:dyDescent="0.25">
      <c r="A81" s="118">
        <v>1</v>
      </c>
      <c r="B81" s="119">
        <v>2</v>
      </c>
      <c r="C81" s="351">
        <f>TPG!K81</f>
        <v>400098</v>
      </c>
      <c r="D81" s="121" t="b">
        <v>1</v>
      </c>
      <c r="E81" s="352" t="str">
        <f>RIGHT(TPG!D81,4)&amp;"."&amp;TPG!N81&amp;"."&amp;TPG!L81&amp;"."&amp;$C$5</f>
        <v>3309.TPG.I01.Se20</v>
      </c>
      <c r="F81" s="353">
        <f t="shared" ca="1" si="0"/>
        <v>44105</v>
      </c>
      <c r="G81" s="354">
        <f>IF(TPG!AB81&lt;0,0,TPG!AB81)</f>
        <v>3783.4700000000003</v>
      </c>
      <c r="H81" s="125">
        <f t="shared" ca="1" si="1"/>
        <v>44105</v>
      </c>
      <c r="I81" s="126">
        <v>0</v>
      </c>
      <c r="J81" s="352" t="str">
        <f>LEFT(TPG!E81,20)&amp;"."&amp;TPGPAY!E81</f>
        <v>St Johns CE N20.3309.TPG.I01.Se20</v>
      </c>
      <c r="K81" s="121" t="b">
        <v>1</v>
      </c>
      <c r="L81" s="127" t="s">
        <v>3691</v>
      </c>
      <c r="M81" s="121" t="b">
        <v>1</v>
      </c>
      <c r="N81" s="121" t="s">
        <v>3692</v>
      </c>
      <c r="O81" s="355" t="str">
        <f>TPG!J81</f>
        <v>11294/543965</v>
      </c>
      <c r="P81" s="121" t="b">
        <v>1</v>
      </c>
      <c r="Q81" s="121" t="b">
        <v>1</v>
      </c>
      <c r="R81" s="121" t="b">
        <v>1</v>
      </c>
    </row>
    <row r="82" spans="1:18" x14ac:dyDescent="0.25">
      <c r="A82" s="118">
        <v>1</v>
      </c>
      <c r="B82" s="119">
        <v>2</v>
      </c>
      <c r="C82" s="351">
        <f>TPG!K82</f>
        <v>400114</v>
      </c>
      <c r="D82" s="121" t="b">
        <v>1</v>
      </c>
      <c r="E82" s="352" t="str">
        <f>RIGHT(TPG!D82,4)&amp;"."&amp;TPG!N82&amp;"."&amp;TPG!L82&amp;"."&amp;$C$5</f>
        <v>3307.TPG.I01.Se20</v>
      </c>
      <c r="F82" s="353">
        <f t="shared" ca="1" si="0"/>
        <v>44105</v>
      </c>
      <c r="G82" s="354">
        <f>IF(TPG!AB82&lt;0,0,TPG!AB82)</f>
        <v>2996.5899999999997</v>
      </c>
      <c r="H82" s="125">
        <f t="shared" ca="1" si="1"/>
        <v>44105</v>
      </c>
      <c r="I82" s="126">
        <v>0</v>
      </c>
      <c r="J82" s="352" t="str">
        <f>LEFT(TPG!E82,20)&amp;"."&amp;TPGPAY!E82</f>
        <v>St John's CE School .3307.TPG.I01.Se20</v>
      </c>
      <c r="K82" s="121" t="b">
        <v>1</v>
      </c>
      <c r="L82" s="127" t="s">
        <v>3691</v>
      </c>
      <c r="M82" s="121" t="b">
        <v>1</v>
      </c>
      <c r="N82" s="121" t="s">
        <v>3692</v>
      </c>
      <c r="O82" s="355" t="str">
        <f>TPG!J82</f>
        <v>11294/543965</v>
      </c>
      <c r="P82" s="121" t="b">
        <v>1</v>
      </c>
      <c r="Q82" s="121" t="b">
        <v>1</v>
      </c>
      <c r="R82" s="121" t="b">
        <v>1</v>
      </c>
    </row>
    <row r="83" spans="1:18" x14ac:dyDescent="0.25">
      <c r="A83" s="118">
        <v>1</v>
      </c>
      <c r="B83" s="119">
        <v>2</v>
      </c>
      <c r="C83" s="351">
        <f>TPG!K83</f>
        <v>400066</v>
      </c>
      <c r="D83" s="121" t="b">
        <v>1</v>
      </c>
      <c r="E83" s="352" t="str">
        <f>RIGHT(TPG!D83,4)&amp;"."&amp;TPG!N83&amp;"."&amp;TPG!L83&amp;"."&amp;$C$5</f>
        <v>3509.TPG.I01.Se20</v>
      </c>
      <c r="F83" s="353">
        <f t="shared" ca="1" si="0"/>
        <v>44105</v>
      </c>
      <c r="G83" s="354">
        <f>IF(TPG!AB83&lt;0,0,TPG!AB83)</f>
        <v>6959.13</v>
      </c>
      <c r="H83" s="125">
        <f t="shared" ca="1" si="1"/>
        <v>44105</v>
      </c>
      <c r="I83" s="126">
        <v>0</v>
      </c>
      <c r="J83" s="352" t="str">
        <f>LEFT(TPG!E83,20)&amp;"."&amp;TPGPAY!E83</f>
        <v>St Joseph's Primary .3509.TPG.I01.Se20</v>
      </c>
      <c r="K83" s="121" t="b">
        <v>1</v>
      </c>
      <c r="L83" s="127" t="s">
        <v>3691</v>
      </c>
      <c r="M83" s="121" t="b">
        <v>1</v>
      </c>
      <c r="N83" s="121" t="s">
        <v>3692</v>
      </c>
      <c r="O83" s="355" t="str">
        <f>TPG!J83</f>
        <v>11294/543965</v>
      </c>
      <c r="P83" s="121" t="b">
        <v>1</v>
      </c>
      <c r="Q83" s="121" t="b">
        <v>1</v>
      </c>
      <c r="R83" s="121" t="b">
        <v>1</v>
      </c>
    </row>
    <row r="84" spans="1:18" x14ac:dyDescent="0.25">
      <c r="A84" s="118">
        <v>1</v>
      </c>
      <c r="B84" s="119">
        <v>2</v>
      </c>
      <c r="C84" s="351">
        <f>TPG!K84</f>
        <v>400058</v>
      </c>
      <c r="D84" s="121" t="b">
        <v>1</v>
      </c>
      <c r="E84" s="352" t="str">
        <f>RIGHT(TPG!D84,4)&amp;"."&amp;TPG!N84&amp;"."&amp;TPG!L84&amp;"."&amp;$C$5</f>
        <v>3311.TPG.I01.Se20</v>
      </c>
      <c r="F84" s="353">
        <f t="shared" ca="1" si="0"/>
        <v>44105</v>
      </c>
      <c r="G84" s="354">
        <f>IF(TPG!AB84&lt;0,0,TPG!AB84)</f>
        <v>5945.21</v>
      </c>
      <c r="H84" s="125">
        <f t="shared" ca="1" si="1"/>
        <v>44105</v>
      </c>
      <c r="I84" s="126">
        <v>0</v>
      </c>
      <c r="J84" s="352" t="str">
        <f>LEFT(TPG!E84,20)&amp;"."&amp;TPGPAY!E84</f>
        <v>St Mary's C E Primar.3311.TPG.I01.Se20</v>
      </c>
      <c r="K84" s="121" t="b">
        <v>1</v>
      </c>
      <c r="L84" s="127" t="s">
        <v>3691</v>
      </c>
      <c r="M84" s="121" t="b">
        <v>1</v>
      </c>
      <c r="N84" s="121" t="s">
        <v>3692</v>
      </c>
      <c r="O84" s="355" t="str">
        <f>TPG!J84</f>
        <v>11294/543965</v>
      </c>
      <c r="P84" s="121" t="b">
        <v>1</v>
      </c>
      <c r="Q84" s="121" t="b">
        <v>1</v>
      </c>
      <c r="R84" s="121" t="b">
        <v>1</v>
      </c>
    </row>
    <row r="85" spans="1:18" x14ac:dyDescent="0.25">
      <c r="A85" s="118">
        <v>1</v>
      </c>
      <c r="B85" s="119">
        <v>2</v>
      </c>
      <c r="C85" s="351">
        <f>TPG!K85</f>
        <v>400017</v>
      </c>
      <c r="D85" s="121" t="b">
        <v>1</v>
      </c>
      <c r="E85" s="352" t="str">
        <f>RIGHT(TPG!D85,4)&amp;"."&amp;TPG!N85&amp;"."&amp;TPG!L85&amp;"."&amp;$C$5</f>
        <v>3312.TPG.I01.Se20</v>
      </c>
      <c r="F85" s="353">
        <f t="shared" ref="F85:F148" ca="1" si="2">TODAY()</f>
        <v>44105</v>
      </c>
      <c r="G85" s="354">
        <f>IF(TPG!AB85&lt;0,0,TPG!AB85)</f>
        <v>2703.71</v>
      </c>
      <c r="H85" s="125">
        <f t="shared" ref="H85:H148" ca="1" si="3">F85</f>
        <v>44105</v>
      </c>
      <c r="I85" s="126">
        <v>0</v>
      </c>
      <c r="J85" s="352" t="str">
        <f>LEFT(TPG!E85,20)&amp;"."&amp;TPGPAY!E85</f>
        <v>St Mary's School EN4.3312.TPG.I01.Se20</v>
      </c>
      <c r="K85" s="121" t="b">
        <v>1</v>
      </c>
      <c r="L85" s="127" t="s">
        <v>3691</v>
      </c>
      <c r="M85" s="121" t="b">
        <v>1</v>
      </c>
      <c r="N85" s="121" t="s">
        <v>3692</v>
      </c>
      <c r="O85" s="355" t="str">
        <f>TPG!J85</f>
        <v>11294/543965</v>
      </c>
      <c r="P85" s="121" t="b">
        <v>1</v>
      </c>
      <c r="Q85" s="121" t="b">
        <v>1</v>
      </c>
      <c r="R85" s="121" t="b">
        <v>1</v>
      </c>
    </row>
    <row r="86" spans="1:18" x14ac:dyDescent="0.25">
      <c r="A86" s="118">
        <v>1</v>
      </c>
      <c r="B86" s="119">
        <v>2</v>
      </c>
      <c r="C86" s="351">
        <f>TPG!K86</f>
        <v>400094</v>
      </c>
      <c r="D86" s="121" t="b">
        <v>1</v>
      </c>
      <c r="E86" s="352" t="str">
        <f>RIGHT(TPG!D86,4)&amp;"."&amp;TPG!N86&amp;"."&amp;TPG!L86&amp;"."&amp;$C$5</f>
        <v>3314.TPG.I01.Se20</v>
      </c>
      <c r="F86" s="353">
        <f t="shared" ca="1" si="2"/>
        <v>44105</v>
      </c>
      <c r="G86" s="354">
        <f>IF(TPG!AB86&lt;0,0,TPG!AB86)</f>
        <v>3345.85</v>
      </c>
      <c r="H86" s="125">
        <f t="shared" ca="1" si="3"/>
        <v>44105</v>
      </c>
      <c r="I86" s="126">
        <v>0</v>
      </c>
      <c r="J86" s="352" t="str">
        <f>LEFT(TPG!E86,20)&amp;"."&amp;TPGPAY!E86</f>
        <v>St Pauls CE Primary,.3314.TPG.I01.Se20</v>
      </c>
      <c r="K86" s="121" t="b">
        <v>1</v>
      </c>
      <c r="L86" s="127" t="s">
        <v>3691</v>
      </c>
      <c r="M86" s="121" t="b">
        <v>1</v>
      </c>
      <c r="N86" s="121" t="s">
        <v>3692</v>
      </c>
      <c r="O86" s="355" t="str">
        <f>TPG!J86</f>
        <v>11294/543965</v>
      </c>
      <c r="P86" s="121" t="b">
        <v>1</v>
      </c>
      <c r="Q86" s="121" t="b">
        <v>1</v>
      </c>
      <c r="R86" s="121" t="b">
        <v>1</v>
      </c>
    </row>
    <row r="87" spans="1:18" x14ac:dyDescent="0.25">
      <c r="A87" s="118">
        <v>1</v>
      </c>
      <c r="B87" s="119">
        <v>2</v>
      </c>
      <c r="C87" s="351">
        <f>TPG!K87</f>
        <v>400006</v>
      </c>
      <c r="D87" s="121" t="b">
        <v>1</v>
      </c>
      <c r="E87" s="352" t="str">
        <f>RIGHT(TPG!D87,4)&amp;"."&amp;TPG!N87&amp;"."&amp;TPG!L87&amp;"."&amp;$C$5</f>
        <v>3313.TPG.I01.Se20</v>
      </c>
      <c r="F87" s="353">
        <f t="shared" ca="1" si="2"/>
        <v>44105</v>
      </c>
      <c r="G87" s="354">
        <f>IF(TPG!AB87&lt;0,0,TPG!AB87)</f>
        <v>2748.16</v>
      </c>
      <c r="H87" s="125">
        <f t="shared" ca="1" si="3"/>
        <v>44105</v>
      </c>
      <c r="I87" s="126">
        <v>0</v>
      </c>
      <c r="J87" s="352" t="str">
        <f>LEFT(TPG!E87,20)&amp;"."&amp;TPGPAY!E87</f>
        <v>St Paul's School, N1.3313.TPG.I01.Se20</v>
      </c>
      <c r="K87" s="121" t="b">
        <v>1</v>
      </c>
      <c r="L87" s="127" t="s">
        <v>3691</v>
      </c>
      <c r="M87" s="121" t="b">
        <v>1</v>
      </c>
      <c r="N87" s="121" t="s">
        <v>3692</v>
      </c>
      <c r="O87" s="355" t="str">
        <f>TPG!J87</f>
        <v>11294/543965</v>
      </c>
      <c r="P87" s="121" t="b">
        <v>1</v>
      </c>
      <c r="Q87" s="121" t="b">
        <v>1</v>
      </c>
      <c r="R87" s="121" t="b">
        <v>1</v>
      </c>
    </row>
    <row r="88" spans="1:18" x14ac:dyDescent="0.25">
      <c r="A88" s="118">
        <v>1</v>
      </c>
      <c r="B88" s="119">
        <v>2</v>
      </c>
      <c r="C88" s="351">
        <f>TPG!K88</f>
        <v>400037</v>
      </c>
      <c r="D88" s="121" t="b">
        <v>1</v>
      </c>
      <c r="E88" s="352" t="str">
        <f>RIGHT(TPG!D88,4)&amp;"."&amp;TPG!N88&amp;"."&amp;TPG!L88&amp;"."&amp;$C$5</f>
        <v>3507.TPG.I01.Se20</v>
      </c>
      <c r="F88" s="353">
        <f t="shared" ca="1" si="2"/>
        <v>44105</v>
      </c>
      <c r="G88" s="354">
        <f>IF(TPG!AB88&lt;0,0,TPG!AB88)</f>
        <v>2658.25</v>
      </c>
      <c r="H88" s="125">
        <f t="shared" ca="1" si="3"/>
        <v>44105</v>
      </c>
      <c r="I88" s="126">
        <v>0</v>
      </c>
      <c r="J88" s="352" t="str">
        <f>LEFT(TPG!E88,20)&amp;"."&amp;TPGPAY!E88</f>
        <v>St Theresa's R.C. Pr.3507.TPG.I01.Se20</v>
      </c>
      <c r="K88" s="121" t="b">
        <v>1</v>
      </c>
      <c r="L88" s="127" t="s">
        <v>3691</v>
      </c>
      <c r="M88" s="121" t="b">
        <v>1</v>
      </c>
      <c r="N88" s="121" t="s">
        <v>3692</v>
      </c>
      <c r="O88" s="355" t="str">
        <f>TPG!J88</f>
        <v>11294/543965</v>
      </c>
      <c r="P88" s="121" t="b">
        <v>1</v>
      </c>
      <c r="Q88" s="121" t="b">
        <v>1</v>
      </c>
      <c r="R88" s="121" t="b">
        <v>1</v>
      </c>
    </row>
    <row r="89" spans="1:18" x14ac:dyDescent="0.25">
      <c r="A89" s="118">
        <v>1</v>
      </c>
      <c r="B89" s="119">
        <v>2</v>
      </c>
      <c r="C89" s="351">
        <f>TPG!K89</f>
        <v>400009</v>
      </c>
      <c r="D89" s="121" t="b">
        <v>1</v>
      </c>
      <c r="E89" s="352" t="str">
        <f>RIGHT(TPG!D89,4)&amp;"."&amp;TPG!N89&amp;"."&amp;TPG!L89&amp;"."&amp;$C$5</f>
        <v>3506.TPG.I01.Se20</v>
      </c>
      <c r="F89" s="353">
        <f t="shared" ca="1" si="2"/>
        <v>44105</v>
      </c>
      <c r="G89" s="354">
        <f>IF(TPG!AB89&lt;0,0,TPG!AB89)</f>
        <v>3898.4299999999994</v>
      </c>
      <c r="H89" s="125">
        <f t="shared" ca="1" si="3"/>
        <v>44105</v>
      </c>
      <c r="I89" s="126">
        <v>0</v>
      </c>
      <c r="J89" s="352" t="str">
        <f>LEFT(TPG!E89,20)&amp;"."&amp;TPGPAY!E89</f>
        <v>St Vincent's Catholi.3506.TPG.I01.Se20</v>
      </c>
      <c r="K89" s="121" t="b">
        <v>1</v>
      </c>
      <c r="L89" s="127" t="s">
        <v>3691</v>
      </c>
      <c r="M89" s="121" t="b">
        <v>1</v>
      </c>
      <c r="N89" s="121" t="s">
        <v>3692</v>
      </c>
      <c r="O89" s="355" t="str">
        <f>TPG!J89</f>
        <v>11294/543965</v>
      </c>
      <c r="P89" s="121" t="b">
        <v>1</v>
      </c>
      <c r="Q89" s="121" t="b">
        <v>1</v>
      </c>
      <c r="R89" s="121" t="b">
        <v>1</v>
      </c>
    </row>
    <row r="90" spans="1:18" hidden="1" x14ac:dyDescent="0.25">
      <c r="A90" s="118">
        <v>1</v>
      </c>
      <c r="B90" s="119">
        <v>2</v>
      </c>
      <c r="C90" s="351">
        <f>TPG!K90</f>
        <v>400038</v>
      </c>
      <c r="D90" s="121" t="b">
        <v>1</v>
      </c>
      <c r="E90" s="352" t="str">
        <f>RIGHT(TPG!D90,4)&amp;"."&amp;TPG!N90&amp;"."&amp;TPG!L90&amp;"."&amp;$C$5</f>
        <v>2070.TPG.I01.Se20</v>
      </c>
      <c r="F90" s="353">
        <f t="shared" ca="1" si="2"/>
        <v>44105</v>
      </c>
      <c r="G90" s="354">
        <f>IF(TPG!AB90&lt;0,0,TPG!AB90)</f>
        <v>0</v>
      </c>
      <c r="H90" s="125">
        <f t="shared" ca="1" si="3"/>
        <v>44105</v>
      </c>
      <c r="I90" s="126">
        <v>0</v>
      </c>
      <c r="J90" s="352" t="str">
        <f>LEFT(TPG!E90,20)&amp;"."&amp;TPGPAY!E90</f>
        <v>Sunnyfields Primary .2070.TPG.I01.Se20</v>
      </c>
      <c r="K90" s="121" t="b">
        <v>1</v>
      </c>
      <c r="L90" s="127" t="s">
        <v>3691</v>
      </c>
      <c r="M90" s="121" t="b">
        <v>1</v>
      </c>
      <c r="N90" s="121" t="s">
        <v>3692</v>
      </c>
      <c r="O90" s="355" t="str">
        <f>TPG!J90</f>
        <v>11294/543965</v>
      </c>
      <c r="P90" s="121" t="b">
        <v>1</v>
      </c>
      <c r="Q90" s="121" t="b">
        <v>1</v>
      </c>
      <c r="R90" s="121" t="b">
        <v>1</v>
      </c>
    </row>
    <row r="91" spans="1:18" x14ac:dyDescent="0.25">
      <c r="A91" s="118">
        <v>1</v>
      </c>
      <c r="B91" s="119">
        <v>2</v>
      </c>
      <c r="C91" s="351">
        <f>TPG!K91</f>
        <v>400100</v>
      </c>
      <c r="D91" s="121" t="b">
        <v>1</v>
      </c>
      <c r="E91" s="352" t="str">
        <f>RIGHT(TPG!D91,4)&amp;"."&amp;TPG!N91&amp;"."&amp;TPG!L91&amp;"."&amp;$C$5</f>
        <v>3316.TPG.I01.Se20</v>
      </c>
      <c r="F91" s="353">
        <f t="shared" ca="1" si="2"/>
        <v>44105</v>
      </c>
      <c r="G91" s="354">
        <f>IF(TPG!AB91&lt;0,0,TPG!AB91)</f>
        <v>2671.2799999999997</v>
      </c>
      <c r="H91" s="125">
        <f t="shared" ca="1" si="3"/>
        <v>44105</v>
      </c>
      <c r="I91" s="126">
        <v>0</v>
      </c>
      <c r="J91" s="352" t="str">
        <f>LEFT(TPG!E91,20)&amp;"."&amp;TPGPAY!E91</f>
        <v>Trent  C of E Primar.3316.TPG.I01.Se20</v>
      </c>
      <c r="K91" s="121" t="b">
        <v>1</v>
      </c>
      <c r="L91" s="127" t="s">
        <v>3691</v>
      </c>
      <c r="M91" s="121" t="b">
        <v>1</v>
      </c>
      <c r="N91" s="121" t="s">
        <v>3692</v>
      </c>
      <c r="O91" s="355" t="str">
        <f>TPG!J91</f>
        <v>11294/543965</v>
      </c>
      <c r="P91" s="121" t="b">
        <v>1</v>
      </c>
      <c r="Q91" s="121" t="b">
        <v>1</v>
      </c>
      <c r="R91" s="121" t="b">
        <v>1</v>
      </c>
    </row>
    <row r="92" spans="1:18" x14ac:dyDescent="0.25">
      <c r="A92" s="118">
        <v>1</v>
      </c>
      <c r="B92" s="119">
        <v>2</v>
      </c>
      <c r="C92" s="351">
        <f>TPG!K92</f>
        <v>400101</v>
      </c>
      <c r="D92" s="121" t="b">
        <v>1</v>
      </c>
      <c r="E92" s="352" t="str">
        <f>RIGHT(TPG!D92,4)&amp;"."&amp;TPG!N92&amp;"."&amp;TPG!L92&amp;"."&amp;$C$5</f>
        <v>2055.TPG.I01.Se20</v>
      </c>
      <c r="F92" s="353">
        <f t="shared" ca="1" si="2"/>
        <v>44105</v>
      </c>
      <c r="G92" s="354">
        <f>IF(TPG!AB92&lt;0,0,TPG!AB92)</f>
        <v>3091.8199999999997</v>
      </c>
      <c r="H92" s="125">
        <f t="shared" ca="1" si="3"/>
        <v>44105</v>
      </c>
      <c r="I92" s="126">
        <v>0</v>
      </c>
      <c r="J92" s="352" t="str">
        <f>LEFT(TPG!E92,20)&amp;"."&amp;TPGPAY!E92</f>
        <v>Tudor School.2055.TPG.I01.Se20</v>
      </c>
      <c r="K92" s="121" t="b">
        <v>1</v>
      </c>
      <c r="L92" s="127" t="s">
        <v>3691</v>
      </c>
      <c r="M92" s="121" t="b">
        <v>1</v>
      </c>
      <c r="N92" s="121" t="s">
        <v>3692</v>
      </c>
      <c r="O92" s="355" t="str">
        <f>TPG!J92</f>
        <v>11294/543965</v>
      </c>
      <c r="P92" s="121" t="b">
        <v>1</v>
      </c>
      <c r="Q92" s="121" t="b">
        <v>1</v>
      </c>
      <c r="R92" s="121" t="b">
        <v>1</v>
      </c>
    </row>
    <row r="93" spans="1:18" hidden="1" x14ac:dyDescent="0.25">
      <c r="A93" s="118">
        <v>1</v>
      </c>
      <c r="B93" s="119">
        <v>2</v>
      </c>
      <c r="C93" s="351">
        <f>TPG!K93</f>
        <v>400053</v>
      </c>
      <c r="D93" s="121" t="b">
        <v>1</v>
      </c>
      <c r="E93" s="352" t="str">
        <f>RIGHT(TPG!D93,4)&amp;"."&amp;TPG!N93&amp;"."&amp;TPG!L93&amp;"."&amp;$C$5</f>
        <v>2057.TPG.I01.Se20</v>
      </c>
      <c r="F93" s="353">
        <f t="shared" ca="1" si="2"/>
        <v>44105</v>
      </c>
      <c r="G93" s="354">
        <f>IF(TPG!AB93&lt;0,0,TPG!AB93)</f>
        <v>0</v>
      </c>
      <c r="H93" s="125">
        <f t="shared" ca="1" si="3"/>
        <v>44105</v>
      </c>
      <c r="I93" s="126">
        <v>0</v>
      </c>
      <c r="J93" s="352" t="str">
        <f>LEFT(TPG!E93,20)&amp;"."&amp;TPGPAY!E93</f>
        <v>Underhill School.2057.TPG.I01.Se20</v>
      </c>
      <c r="K93" s="121" t="b">
        <v>1</v>
      </c>
      <c r="L93" s="127" t="s">
        <v>3691</v>
      </c>
      <c r="M93" s="121" t="b">
        <v>1</v>
      </c>
      <c r="N93" s="121" t="s">
        <v>3692</v>
      </c>
      <c r="O93" s="355" t="str">
        <f>TPG!J93</f>
        <v>11294/543965</v>
      </c>
      <c r="P93" s="121" t="b">
        <v>1</v>
      </c>
      <c r="Q93" s="121" t="b">
        <v>1</v>
      </c>
      <c r="R93" s="121" t="b">
        <v>1</v>
      </c>
    </row>
    <row r="94" spans="1:18" hidden="1" x14ac:dyDescent="0.25">
      <c r="A94" s="118">
        <v>1</v>
      </c>
      <c r="B94" s="119">
        <v>2</v>
      </c>
      <c r="C94" s="351">
        <f>TPG!K94</f>
        <v>400111</v>
      </c>
      <c r="D94" s="121" t="b">
        <v>1</v>
      </c>
      <c r="E94" s="352" t="str">
        <f>RIGHT(TPG!D94,4)&amp;"."&amp;TPG!N94&amp;"."&amp;TPG!L94&amp;"."&amp;$C$5</f>
        <v>2076.TPG.I01.Se20</v>
      </c>
      <c r="F94" s="353">
        <f t="shared" ca="1" si="2"/>
        <v>44105</v>
      </c>
      <c r="G94" s="354">
        <f>IF(TPG!AB94&lt;0,0,TPG!AB94)</f>
        <v>0</v>
      </c>
      <c r="H94" s="125">
        <f t="shared" ca="1" si="3"/>
        <v>44105</v>
      </c>
      <c r="I94" s="126">
        <v>0</v>
      </c>
      <c r="J94" s="352" t="str">
        <f>LEFT(TPG!E94,20)&amp;"."&amp;TPGPAY!E94</f>
        <v>Wessex  Gardens Prim.2076.TPG.I01.Se20</v>
      </c>
      <c r="K94" s="121" t="b">
        <v>1</v>
      </c>
      <c r="L94" s="127" t="s">
        <v>3691</v>
      </c>
      <c r="M94" s="121" t="b">
        <v>1</v>
      </c>
      <c r="N94" s="121" t="s">
        <v>3692</v>
      </c>
      <c r="O94" s="355" t="str">
        <f>TPG!J94</f>
        <v>11294/543965</v>
      </c>
      <c r="P94" s="121" t="b">
        <v>1</v>
      </c>
      <c r="Q94" s="121" t="b">
        <v>1</v>
      </c>
      <c r="R94" s="121" t="b">
        <v>1</v>
      </c>
    </row>
    <row r="95" spans="1:18" x14ac:dyDescent="0.25">
      <c r="A95" s="118">
        <v>1</v>
      </c>
      <c r="B95" s="119">
        <v>2</v>
      </c>
      <c r="C95" s="351">
        <f>TPG!K95</f>
        <v>400011</v>
      </c>
      <c r="D95" s="121" t="b">
        <v>1</v>
      </c>
      <c r="E95" s="352" t="str">
        <f>RIGHT(TPG!D95,4)&amp;"."&amp;TPG!N95&amp;"."&amp;TPG!L95&amp;"."&amp;$C$5</f>
        <v>2060.TPG.I01.Se20</v>
      </c>
      <c r="F95" s="353">
        <f t="shared" ca="1" si="2"/>
        <v>44105</v>
      </c>
      <c r="G95" s="354">
        <f>IF(TPG!AB95&lt;0,0,TPG!AB95)</f>
        <v>5933.2300000000005</v>
      </c>
      <c r="H95" s="125">
        <f t="shared" ca="1" si="3"/>
        <v>44105</v>
      </c>
      <c r="I95" s="126">
        <v>0</v>
      </c>
      <c r="J95" s="352" t="str">
        <f>LEFT(TPG!E95,20)&amp;"."&amp;TPGPAY!E95</f>
        <v>Whitings Hill Primar.2060.TPG.I01.Se20</v>
      </c>
      <c r="K95" s="121" t="b">
        <v>1</v>
      </c>
      <c r="L95" s="127" t="s">
        <v>3691</v>
      </c>
      <c r="M95" s="121" t="b">
        <v>1</v>
      </c>
      <c r="N95" s="121" t="s">
        <v>3692</v>
      </c>
      <c r="O95" s="355" t="str">
        <f>TPG!J95</f>
        <v>11294/543965</v>
      </c>
      <c r="P95" s="121" t="b">
        <v>1</v>
      </c>
      <c r="Q95" s="121" t="b">
        <v>1</v>
      </c>
      <c r="R95" s="121" t="b">
        <v>1</v>
      </c>
    </row>
    <row r="96" spans="1:18" x14ac:dyDescent="0.25">
      <c r="A96" s="118">
        <v>1</v>
      </c>
      <c r="B96" s="119">
        <v>2</v>
      </c>
      <c r="C96" s="351">
        <f>TPG!K96</f>
        <v>400117</v>
      </c>
      <c r="D96" s="121" t="b">
        <v>1</v>
      </c>
      <c r="E96" s="352" t="str">
        <f>RIGHT(TPG!D96,4)&amp;"."&amp;TPG!N96&amp;"."&amp;TPG!L96&amp;"."&amp;$C$5</f>
        <v>3518.TPG.I01.Se20</v>
      </c>
      <c r="F96" s="353">
        <f t="shared" ca="1" si="2"/>
        <v>44105</v>
      </c>
      <c r="G96" s="354">
        <f>IF(TPG!AB96&lt;0,0,TPG!AB96)</f>
        <v>2598.34</v>
      </c>
      <c r="H96" s="125">
        <f t="shared" ca="1" si="3"/>
        <v>44105</v>
      </c>
      <c r="I96" s="126">
        <v>0</v>
      </c>
      <c r="J96" s="352" t="str">
        <f>LEFT(TPG!E96,20)&amp;"."&amp;TPGPAY!E96</f>
        <v>Woodcroft Primary Sc.3518.TPG.I01.Se20</v>
      </c>
      <c r="K96" s="121" t="b">
        <v>1</v>
      </c>
      <c r="L96" s="127" t="s">
        <v>3691</v>
      </c>
      <c r="M96" s="121" t="b">
        <v>1</v>
      </c>
      <c r="N96" s="121" t="s">
        <v>3692</v>
      </c>
      <c r="O96" s="355" t="str">
        <f>TPG!J96</f>
        <v>11294/543965</v>
      </c>
      <c r="P96" s="121" t="b">
        <v>1</v>
      </c>
      <c r="Q96" s="121" t="b">
        <v>1</v>
      </c>
      <c r="R96" s="121" t="b">
        <v>1</v>
      </c>
    </row>
    <row r="97" spans="1:18" x14ac:dyDescent="0.25">
      <c r="A97" s="118">
        <v>1</v>
      </c>
      <c r="B97" s="119">
        <v>2</v>
      </c>
      <c r="C97" s="351">
        <f>TPG!K97</f>
        <v>400004</v>
      </c>
      <c r="D97" s="121" t="b">
        <v>1</v>
      </c>
      <c r="E97" s="352" t="str">
        <f>RIGHT(TPG!D97,4)&amp;"."&amp;TPG!N97&amp;"."&amp;TPG!L97&amp;"."&amp;$C$5</f>
        <v>2054.TPG.I01.Se20</v>
      </c>
      <c r="F97" s="353">
        <f t="shared" ca="1" si="2"/>
        <v>44105</v>
      </c>
      <c r="G97" s="354">
        <f>IF(TPG!AB97&lt;0,0,TPG!AB97)</f>
        <v>2640.3199999999997</v>
      </c>
      <c r="H97" s="125">
        <f t="shared" ca="1" si="3"/>
        <v>44105</v>
      </c>
      <c r="I97" s="126">
        <v>0</v>
      </c>
      <c r="J97" s="352" t="str">
        <f>LEFT(TPG!E97,20)&amp;"."&amp;TPGPAY!E97</f>
        <v>Woodridge  Primary S.2054.TPG.I01.Se20</v>
      </c>
      <c r="K97" s="121" t="b">
        <v>1</v>
      </c>
      <c r="L97" s="127" t="s">
        <v>3691</v>
      </c>
      <c r="M97" s="121" t="b">
        <v>1</v>
      </c>
      <c r="N97" s="121" t="s">
        <v>3692</v>
      </c>
      <c r="O97" s="355" t="str">
        <f>TPG!J97</f>
        <v>11294/543965</v>
      </c>
      <c r="P97" s="121" t="b">
        <v>1</v>
      </c>
      <c r="Q97" s="121" t="b">
        <v>1</v>
      </c>
      <c r="R97" s="121" t="b">
        <v>1</v>
      </c>
    </row>
    <row r="98" spans="1:18" x14ac:dyDescent="0.25">
      <c r="A98" s="118">
        <v>1</v>
      </c>
      <c r="B98" s="119">
        <v>2</v>
      </c>
      <c r="C98" s="351">
        <f>TPG!K98</f>
        <v>400157</v>
      </c>
      <c r="D98" s="121" t="b">
        <v>1</v>
      </c>
      <c r="E98" s="352" t="str">
        <f>RIGHT(TPG!D98,4)&amp;"."&amp;TPG!N98&amp;"."&amp;TPG!L98&amp;"."&amp;$C$5</f>
        <v>1102.TPG.I01.Se20</v>
      </c>
      <c r="F98" s="353">
        <f t="shared" ca="1" si="2"/>
        <v>44105</v>
      </c>
      <c r="G98" s="354">
        <f>IF(TPG!AB98&lt;0,0,TPG!AB98)</f>
        <v>1885.0555307994755</v>
      </c>
      <c r="H98" s="125">
        <f t="shared" ca="1" si="3"/>
        <v>44105</v>
      </c>
      <c r="I98" s="126">
        <v>0</v>
      </c>
      <c r="J98" s="352" t="str">
        <f>LEFT(TPG!E98,20)&amp;"."&amp;TPGPAY!E98</f>
        <v>Northgate.1102.TPG.I01.Se20</v>
      </c>
      <c r="K98" s="121" t="b">
        <v>1</v>
      </c>
      <c r="L98" s="127" t="s">
        <v>3691</v>
      </c>
      <c r="M98" s="121" t="b">
        <v>1</v>
      </c>
      <c r="N98" s="121" t="s">
        <v>3692</v>
      </c>
      <c r="O98" s="355" t="str">
        <f>TPG!J98</f>
        <v>11294/543965</v>
      </c>
      <c r="P98" s="121" t="b">
        <v>1</v>
      </c>
      <c r="Q98" s="121" t="b">
        <v>1</v>
      </c>
      <c r="R98" s="121" t="b">
        <v>1</v>
      </c>
    </row>
    <row r="99" spans="1:18" hidden="1" x14ac:dyDescent="0.25">
      <c r="A99" s="118">
        <v>1</v>
      </c>
      <c r="B99" s="119">
        <v>2</v>
      </c>
      <c r="C99" s="351">
        <f>TPG!K99</f>
        <v>400156</v>
      </c>
      <c r="D99" s="121" t="b">
        <v>1</v>
      </c>
      <c r="E99" s="352" t="str">
        <f>RIGHT(TPG!D99,4)&amp;"."&amp;TPG!N99&amp;"."&amp;TPG!L99&amp;"."&amp;$C$5</f>
        <v>1100.TPG.I01.Se20</v>
      </c>
      <c r="F99" s="353">
        <f t="shared" ca="1" si="2"/>
        <v>44105</v>
      </c>
      <c r="G99" s="354">
        <f>IF(TPG!AB99&lt;0,0,TPG!AB99)</f>
        <v>0</v>
      </c>
      <c r="H99" s="125">
        <f t="shared" ca="1" si="3"/>
        <v>44105</v>
      </c>
      <c r="I99" s="126">
        <v>0</v>
      </c>
      <c r="J99" s="352" t="str">
        <f>LEFT(TPG!E99,20)&amp;"."&amp;TPGPAY!E99</f>
        <v>Pavilion.1100.TPG.I01.Se20</v>
      </c>
      <c r="K99" s="121" t="b">
        <v>1</v>
      </c>
      <c r="L99" s="127" t="s">
        <v>3691</v>
      </c>
      <c r="M99" s="121" t="b">
        <v>1</v>
      </c>
      <c r="N99" s="121" t="s">
        <v>3692</v>
      </c>
      <c r="O99" s="355" t="str">
        <f>TPG!J99</f>
        <v>11294/543965</v>
      </c>
      <c r="P99" s="121" t="b">
        <v>1</v>
      </c>
      <c r="Q99" s="121" t="b">
        <v>1</v>
      </c>
      <c r="R99" s="121" t="b">
        <v>1</v>
      </c>
    </row>
    <row r="100" spans="1:18" hidden="1" x14ac:dyDescent="0.25">
      <c r="A100" s="118">
        <v>1</v>
      </c>
      <c r="B100" s="119">
        <v>2</v>
      </c>
      <c r="C100" s="351">
        <f>TPG!K100</f>
        <v>400041</v>
      </c>
      <c r="D100" s="121" t="b">
        <v>1</v>
      </c>
      <c r="E100" s="352" t="str">
        <f>RIGHT(TPG!D100,4)&amp;"."&amp;TPG!N100&amp;"."&amp;TPG!L100&amp;"."&amp;$C$5</f>
        <v>5405.TPG.I01.Se20</v>
      </c>
      <c r="F100" s="353">
        <f t="shared" ca="1" si="2"/>
        <v>44105</v>
      </c>
      <c r="G100" s="354">
        <f>IF(TPG!AB100&lt;0,0,TPG!AB100)</f>
        <v>0</v>
      </c>
      <c r="H100" s="125">
        <f t="shared" ca="1" si="3"/>
        <v>44105</v>
      </c>
      <c r="I100" s="126">
        <v>0</v>
      </c>
      <c r="J100" s="352" t="str">
        <f>LEFT(TPG!E100,20)&amp;"."&amp;TPGPAY!E100</f>
        <v>Finchley Catholic Hi.5405.TPG.I01.Se20</v>
      </c>
      <c r="K100" s="121" t="b">
        <v>1</v>
      </c>
      <c r="L100" s="127" t="s">
        <v>3691</v>
      </c>
      <c r="M100" s="121" t="b">
        <v>1</v>
      </c>
      <c r="N100" s="121" t="s">
        <v>3692</v>
      </c>
      <c r="O100" s="355" t="str">
        <f>TPG!J100</f>
        <v>11294/543965</v>
      </c>
      <c r="P100" s="121" t="b">
        <v>1</v>
      </c>
      <c r="Q100" s="121" t="b">
        <v>1</v>
      </c>
      <c r="R100" s="121" t="b">
        <v>1</v>
      </c>
    </row>
    <row r="101" spans="1:18" hidden="1" x14ac:dyDescent="0.25">
      <c r="A101" s="118">
        <v>1</v>
      </c>
      <c r="B101" s="119">
        <v>2</v>
      </c>
      <c r="C101" s="351">
        <f>TPG!K101</f>
        <v>400033</v>
      </c>
      <c r="D101" s="121" t="b">
        <v>1</v>
      </c>
      <c r="E101" s="352" t="str">
        <f>RIGHT(TPG!D101,4)&amp;"."&amp;TPG!N101&amp;"."&amp;TPG!L101&amp;"."&amp;$C$5</f>
        <v>4003.TPG.I01.Se20</v>
      </c>
      <c r="F101" s="353">
        <f t="shared" ca="1" si="2"/>
        <v>44105</v>
      </c>
      <c r="G101" s="354">
        <f>IF(TPG!AB101&lt;0,0,TPG!AB101)</f>
        <v>0</v>
      </c>
      <c r="H101" s="125">
        <f t="shared" ca="1" si="3"/>
        <v>44105</v>
      </c>
      <c r="I101" s="126">
        <v>0</v>
      </c>
      <c r="J101" s="352" t="str">
        <f>LEFT(TPG!E101,20)&amp;"."&amp;TPGPAY!E101</f>
        <v>Friern Barnet School.4003.TPG.I01.Se20</v>
      </c>
      <c r="K101" s="121" t="b">
        <v>1</v>
      </c>
      <c r="L101" s="127" t="s">
        <v>3691</v>
      </c>
      <c r="M101" s="121" t="b">
        <v>1</v>
      </c>
      <c r="N101" s="121" t="s">
        <v>3692</v>
      </c>
      <c r="O101" s="355" t="str">
        <f>TPG!J101</f>
        <v>11294/543965</v>
      </c>
      <c r="P101" s="121" t="b">
        <v>1</v>
      </c>
      <c r="Q101" s="121" t="b">
        <v>1</v>
      </c>
      <c r="R101" s="121" t="b">
        <v>1</v>
      </c>
    </row>
    <row r="102" spans="1:18" hidden="1" x14ac:dyDescent="0.25">
      <c r="A102" s="118">
        <v>1</v>
      </c>
      <c r="B102" s="119">
        <v>2</v>
      </c>
      <c r="C102" s="351">
        <f>TPG!K102</f>
        <v>400140</v>
      </c>
      <c r="D102" s="121" t="b">
        <v>1</v>
      </c>
      <c r="E102" s="352" t="str">
        <f>RIGHT(TPG!D102,4)&amp;"."&amp;TPG!N102&amp;"."&amp;TPG!L102&amp;"."&amp;$C$5</f>
        <v>5427.TPG.I01.Se20</v>
      </c>
      <c r="F102" s="353">
        <f t="shared" ca="1" si="2"/>
        <v>44105</v>
      </c>
      <c r="G102" s="354">
        <f>IF(TPG!AB102&lt;0,0,TPG!AB102)</f>
        <v>0</v>
      </c>
      <c r="H102" s="125">
        <f t="shared" ca="1" si="3"/>
        <v>44105</v>
      </c>
      <c r="I102" s="126">
        <v>0</v>
      </c>
      <c r="J102" s="352" t="str">
        <f>LEFT(TPG!E102,20)&amp;"."&amp;TPGPAY!E102</f>
        <v>JCoSS.5427.TPG.I01.Se20</v>
      </c>
      <c r="K102" s="121" t="b">
        <v>1</v>
      </c>
      <c r="L102" s="127" t="s">
        <v>3691</v>
      </c>
      <c r="M102" s="121" t="b">
        <v>1</v>
      </c>
      <c r="N102" s="121" t="s">
        <v>3692</v>
      </c>
      <c r="O102" s="355" t="str">
        <f>TPG!J102</f>
        <v>11294/543965</v>
      </c>
      <c r="P102" s="121" t="b">
        <v>1</v>
      </c>
      <c r="Q102" s="121" t="b">
        <v>1</v>
      </c>
      <c r="R102" s="121" t="b">
        <v>1</v>
      </c>
    </row>
    <row r="103" spans="1:18" hidden="1" x14ac:dyDescent="0.25">
      <c r="A103" s="118">
        <v>1</v>
      </c>
      <c r="B103" s="119">
        <v>2</v>
      </c>
      <c r="C103" s="351">
        <f>TPG!K103</f>
        <v>107953</v>
      </c>
      <c r="D103" s="121" t="b">
        <v>1</v>
      </c>
      <c r="E103" s="352" t="str">
        <f>RIGHT(TPG!D103,4)&amp;"."&amp;TPG!N103&amp;"."&amp;TPG!L103&amp;"."&amp;$C$5</f>
        <v>4004.TPG.I01.Se20</v>
      </c>
      <c r="F103" s="353">
        <f t="shared" ca="1" si="2"/>
        <v>44105</v>
      </c>
      <c r="G103" s="354">
        <f>IF(TPG!AB103&lt;0,0,TPG!AB103)</f>
        <v>0</v>
      </c>
      <c r="H103" s="125">
        <f t="shared" ca="1" si="3"/>
        <v>44105</v>
      </c>
      <c r="I103" s="126">
        <v>0</v>
      </c>
      <c r="J103" s="352" t="str">
        <f>LEFT(TPG!E103,20)&amp;"."&amp;TPGPAY!E103</f>
        <v>Menorah High School .4004.TPG.I01.Se20</v>
      </c>
      <c r="K103" s="121" t="b">
        <v>1</v>
      </c>
      <c r="L103" s="127" t="s">
        <v>3691</v>
      </c>
      <c r="M103" s="121" t="b">
        <v>1</v>
      </c>
      <c r="N103" s="121" t="s">
        <v>3692</v>
      </c>
      <c r="O103" s="355" t="str">
        <f>TPG!J103</f>
        <v>11294/543965</v>
      </c>
      <c r="P103" s="121" t="b">
        <v>1</v>
      </c>
      <c r="Q103" s="121" t="b">
        <v>1</v>
      </c>
      <c r="R103" s="121" t="b">
        <v>1</v>
      </c>
    </row>
    <row r="104" spans="1:18" hidden="1" x14ac:dyDescent="0.25">
      <c r="A104" s="118">
        <v>1</v>
      </c>
      <c r="B104" s="119">
        <v>2</v>
      </c>
      <c r="C104" s="351">
        <f>TPG!K104</f>
        <v>400029</v>
      </c>
      <c r="D104" s="121" t="b">
        <v>1</v>
      </c>
      <c r="E104" s="352" t="str">
        <f>RIGHT(TPG!D104,4)&amp;"."&amp;TPG!N104&amp;"."&amp;TPG!L104&amp;"."&amp;$C$5</f>
        <v>5404.TPG.I01.Se20</v>
      </c>
      <c r="F104" s="353">
        <f t="shared" ca="1" si="2"/>
        <v>44105</v>
      </c>
      <c r="G104" s="354">
        <f>IF(TPG!AB104&lt;0,0,TPG!AB104)</f>
        <v>0</v>
      </c>
      <c r="H104" s="125">
        <f t="shared" ca="1" si="3"/>
        <v>44105</v>
      </c>
      <c r="I104" s="126">
        <v>0</v>
      </c>
      <c r="J104" s="352" t="str">
        <f>LEFT(TPG!E104,20)&amp;"."&amp;TPGPAY!E104</f>
        <v>St Michaels Catholic.5404.TPG.I01.Se20</v>
      </c>
      <c r="K104" s="121" t="b">
        <v>1</v>
      </c>
      <c r="L104" s="127" t="s">
        <v>3691</v>
      </c>
      <c r="M104" s="121" t="b">
        <v>1</v>
      </c>
      <c r="N104" s="121" t="s">
        <v>3692</v>
      </c>
      <c r="O104" s="355" t="str">
        <f>TPG!J104</f>
        <v>11294/543965</v>
      </c>
      <c r="P104" s="121" t="b">
        <v>1</v>
      </c>
      <c r="Q104" s="121" t="b">
        <v>1</v>
      </c>
      <c r="R104" s="121" t="b">
        <v>1</v>
      </c>
    </row>
    <row r="105" spans="1:18" hidden="1" x14ac:dyDescent="0.25">
      <c r="A105" s="118">
        <v>1</v>
      </c>
      <c r="B105" s="119">
        <v>2</v>
      </c>
      <c r="C105" s="351">
        <f>TPG!K105</f>
        <v>400013</v>
      </c>
      <c r="D105" s="121" t="b">
        <v>1</v>
      </c>
      <c r="E105" s="352" t="str">
        <f>RIGHT(TPG!D105,4)&amp;"."&amp;TPG!N105&amp;"."&amp;TPG!L105&amp;"."&amp;$C$5</f>
        <v>5407.TPG.I01.Se20</v>
      </c>
      <c r="F105" s="353">
        <f t="shared" ca="1" si="2"/>
        <v>44105</v>
      </c>
      <c r="G105" s="354">
        <f>IF(TPG!AB105&lt;0,0,TPG!AB105)</f>
        <v>0</v>
      </c>
      <c r="H105" s="125">
        <f t="shared" ca="1" si="3"/>
        <v>44105</v>
      </c>
      <c r="I105" s="126">
        <v>0</v>
      </c>
      <c r="J105" s="352" t="str">
        <f>LEFT(TPG!E105,20)&amp;"."&amp;TPGPAY!E105</f>
        <v>St. James' Catholic .5407.TPG.I01.Se20</v>
      </c>
      <c r="K105" s="121" t="b">
        <v>1</v>
      </c>
      <c r="L105" s="127" t="s">
        <v>3691</v>
      </c>
      <c r="M105" s="121" t="b">
        <v>1</v>
      </c>
      <c r="N105" s="121" t="s">
        <v>3692</v>
      </c>
      <c r="O105" s="355" t="str">
        <f>TPG!J105</f>
        <v>11294/543965</v>
      </c>
      <c r="P105" s="121" t="b">
        <v>1</v>
      </c>
      <c r="Q105" s="121" t="b">
        <v>1</v>
      </c>
      <c r="R105" s="121" t="b">
        <v>1</v>
      </c>
    </row>
    <row r="106" spans="1:18" hidden="1" x14ac:dyDescent="0.25">
      <c r="A106" s="118">
        <v>1</v>
      </c>
      <c r="B106" s="119">
        <v>2</v>
      </c>
      <c r="C106" s="351">
        <f>TPG!K106</f>
        <v>400063</v>
      </c>
      <c r="D106" s="121" t="b">
        <v>1</v>
      </c>
      <c r="E106" s="352" t="str">
        <f>RIGHT(TPG!D106,4)&amp;"."&amp;TPG!N106&amp;"."&amp;TPG!L106&amp;"."&amp;$C$5</f>
        <v>7010.TPG.I01.Se20</v>
      </c>
      <c r="F106" s="353">
        <f t="shared" ca="1" si="2"/>
        <v>44105</v>
      </c>
      <c r="G106" s="354">
        <f>IF(TPG!AB106&lt;0,0,TPG!AB106)</f>
        <v>0</v>
      </c>
      <c r="H106" s="125">
        <f t="shared" ca="1" si="3"/>
        <v>44105</v>
      </c>
      <c r="I106" s="126">
        <v>0</v>
      </c>
      <c r="J106" s="352" t="str">
        <f>LEFT(TPG!E106,20)&amp;"."&amp;TPGPAY!E106</f>
        <v>Mapledown.7010.TPG.I01.Se20</v>
      </c>
      <c r="K106" s="121" t="b">
        <v>1</v>
      </c>
      <c r="L106" s="127" t="s">
        <v>3691</v>
      </c>
      <c r="M106" s="121" t="b">
        <v>1</v>
      </c>
      <c r="N106" s="121" t="s">
        <v>3692</v>
      </c>
      <c r="O106" s="355" t="str">
        <f>TPG!J106</f>
        <v>11294/543965</v>
      </c>
      <c r="P106" s="121" t="b">
        <v>1</v>
      </c>
      <c r="Q106" s="121" t="b">
        <v>1</v>
      </c>
      <c r="R106" s="121" t="b">
        <v>1</v>
      </c>
    </row>
    <row r="107" spans="1:18" x14ac:dyDescent="0.25">
      <c r="A107" s="118">
        <v>1</v>
      </c>
      <c r="B107" s="119">
        <v>2</v>
      </c>
      <c r="C107" s="351">
        <f>TPG!K107</f>
        <v>400034</v>
      </c>
      <c r="D107" s="121" t="b">
        <v>1</v>
      </c>
      <c r="E107" s="352" t="str">
        <f>RIGHT(TPG!D107,4)&amp;"."&amp;TPG!N107&amp;"."&amp;TPG!L107&amp;"."&amp;$C$5</f>
        <v>7005.TPG.I01.Se20</v>
      </c>
      <c r="F107" s="353">
        <f t="shared" ca="1" si="2"/>
        <v>44105</v>
      </c>
      <c r="G107" s="354">
        <f>IF(TPG!AB107&lt;0,0,TPG!AB107)</f>
        <v>5577.196592398428</v>
      </c>
      <c r="H107" s="125">
        <f t="shared" ca="1" si="3"/>
        <v>44105</v>
      </c>
      <c r="I107" s="126">
        <v>0</v>
      </c>
      <c r="J107" s="352" t="str">
        <f>LEFT(TPG!E107,20)&amp;"."&amp;TPGPAY!E107</f>
        <v>Northway.7005.TPG.I01.Se20</v>
      </c>
      <c r="K107" s="121" t="b">
        <v>1</v>
      </c>
      <c r="L107" s="127" t="s">
        <v>3691</v>
      </c>
      <c r="M107" s="121" t="b">
        <v>1</v>
      </c>
      <c r="N107" s="121" t="s">
        <v>3692</v>
      </c>
      <c r="O107" s="355" t="str">
        <f>TPG!J107</f>
        <v>11294/543965</v>
      </c>
      <c r="P107" s="121" t="b">
        <v>1</v>
      </c>
      <c r="Q107" s="121" t="b">
        <v>1</v>
      </c>
      <c r="R107" s="121" t="b">
        <v>1</v>
      </c>
    </row>
    <row r="108" spans="1:18" hidden="1" x14ac:dyDescent="0.25">
      <c r="A108" s="118">
        <v>1</v>
      </c>
      <c r="B108" s="119">
        <v>2</v>
      </c>
      <c r="C108" s="351">
        <f>TPG!K108</f>
        <v>400091</v>
      </c>
      <c r="D108" s="121" t="b">
        <v>1</v>
      </c>
      <c r="E108" s="352" t="str">
        <f>RIGHT(TPG!D108,4)&amp;"."&amp;TPG!N108&amp;"."&amp;TPG!L108&amp;"."&amp;$C$5</f>
        <v>7009.TPG.I01.Se20</v>
      </c>
      <c r="F108" s="353">
        <f t="shared" ca="1" si="2"/>
        <v>44105</v>
      </c>
      <c r="G108" s="354">
        <f>IF(TPG!AB108&lt;0,0,TPG!AB108)</f>
        <v>0</v>
      </c>
      <c r="H108" s="125">
        <f t="shared" ca="1" si="3"/>
        <v>44105</v>
      </c>
      <c r="I108" s="126">
        <v>0</v>
      </c>
      <c r="J108" s="352" t="str">
        <f>LEFT(TPG!E108,20)&amp;"."&amp;TPGPAY!E108</f>
        <v>Oakleigh.7009.TPG.I01.Se20</v>
      </c>
      <c r="K108" s="121" t="b">
        <v>1</v>
      </c>
      <c r="L108" s="127" t="s">
        <v>3691</v>
      </c>
      <c r="M108" s="121" t="b">
        <v>1</v>
      </c>
      <c r="N108" s="121" t="s">
        <v>3692</v>
      </c>
      <c r="O108" s="355" t="str">
        <f>TPG!J108</f>
        <v>11294/543965</v>
      </c>
      <c r="P108" s="121" t="b">
        <v>1</v>
      </c>
      <c r="Q108" s="121" t="b">
        <v>1</v>
      </c>
      <c r="R108" s="121" t="b">
        <v>1</v>
      </c>
    </row>
    <row r="109" spans="1:18" hidden="1" x14ac:dyDescent="0.25">
      <c r="A109" s="118">
        <v>1</v>
      </c>
      <c r="B109" s="119">
        <v>2</v>
      </c>
      <c r="C109" s="351">
        <f>TPG!K109</f>
        <v>400135</v>
      </c>
      <c r="D109" s="121" t="b">
        <v>1</v>
      </c>
      <c r="E109" s="352" t="str">
        <f>RIGHT(TPG!D109,4)&amp;"."&amp;TPG!N109&amp;"."&amp;TPG!L109&amp;"."&amp;$C$5</f>
        <v>3521.TPG.I01.Se20</v>
      </c>
      <c r="F109" s="353">
        <f t="shared" ca="1" si="2"/>
        <v>44105</v>
      </c>
      <c r="G109" s="354">
        <f>IF(TPG!AB109&lt;0,0,TPG!AB109)</f>
        <v>0</v>
      </c>
      <c r="H109" s="125">
        <f t="shared" ca="1" si="3"/>
        <v>44105</v>
      </c>
      <c r="I109" s="126">
        <v>0</v>
      </c>
      <c r="J109" s="352" t="str">
        <f>LEFT(TPG!E109,20)&amp;"."&amp;TPGPAY!E109</f>
        <v>St Mary's &amp; St John'.3521.TPG.I01.Se20</v>
      </c>
      <c r="K109" s="121" t="b">
        <v>1</v>
      </c>
      <c r="L109" s="127" t="s">
        <v>3691</v>
      </c>
      <c r="M109" s="121" t="b">
        <v>1</v>
      </c>
      <c r="N109" s="121" t="s">
        <v>3692</v>
      </c>
      <c r="O109" s="355" t="str">
        <f>TPG!J109</f>
        <v>11294/543965</v>
      </c>
      <c r="P109" s="121" t="b">
        <v>1</v>
      </c>
      <c r="Q109" s="121" t="b">
        <v>1</v>
      </c>
      <c r="R109" s="121" t="b">
        <v>1</v>
      </c>
    </row>
    <row r="110" spans="1:18" x14ac:dyDescent="0.25">
      <c r="A110" s="118">
        <v>1</v>
      </c>
      <c r="B110" s="119">
        <v>2</v>
      </c>
      <c r="C110" s="351">
        <f>TPG!K110</f>
        <v>105221</v>
      </c>
      <c r="D110" s="121" t="b">
        <v>1</v>
      </c>
      <c r="E110" s="352" t="str">
        <f>RIGHT(TPG!D110,4)&amp;"."&amp;TPG!N110&amp;"."&amp;TPG!L110&amp;"."&amp;$C$5</f>
        <v>6085.TPG.I01.Se20</v>
      </c>
      <c r="F110" s="353">
        <f t="shared" ca="1" si="2"/>
        <v>44105</v>
      </c>
      <c r="G110" s="354">
        <f>IF(TPG!AB110&lt;0,0,TPG!AB110)</f>
        <v>131.70553079947604</v>
      </c>
      <c r="H110" s="125">
        <f t="shared" ca="1" si="3"/>
        <v>44105</v>
      </c>
      <c r="I110" s="126">
        <v>0</v>
      </c>
      <c r="J110" s="352" t="str">
        <f>LEFT(TPG!E110,20)&amp;"."&amp;TPGPAY!E110</f>
        <v>Kisharon Inclusive S.6085.TPG.I01.Se20</v>
      </c>
      <c r="K110" s="121" t="b">
        <v>1</v>
      </c>
      <c r="L110" s="127" t="s">
        <v>3691</v>
      </c>
      <c r="M110" s="121" t="b">
        <v>1</v>
      </c>
      <c r="N110" s="121" t="s">
        <v>3692</v>
      </c>
      <c r="O110" s="355" t="str">
        <f>TPG!J110</f>
        <v>11294/516500</v>
      </c>
      <c r="P110" s="121" t="b">
        <v>1</v>
      </c>
      <c r="Q110" s="121" t="b">
        <v>1</v>
      </c>
      <c r="R110" s="121" t="b">
        <v>1</v>
      </c>
    </row>
    <row r="111" spans="1:18" x14ac:dyDescent="0.25">
      <c r="A111" s="118">
        <v>1</v>
      </c>
      <c r="B111" s="119">
        <v>2</v>
      </c>
      <c r="C111" s="351">
        <f>TPG!K111</f>
        <v>157308</v>
      </c>
      <c r="D111" s="121" t="b">
        <v>1</v>
      </c>
      <c r="E111" s="352" t="str">
        <f>RIGHT(TPG!D111,4)&amp;"."&amp;TPG!N111&amp;"."&amp;TPG!L111&amp;"."&amp;$C$5</f>
        <v>5950.TPG.I01.Se20</v>
      </c>
      <c r="F111" s="353">
        <f t="shared" ca="1" si="2"/>
        <v>44105</v>
      </c>
      <c r="G111" s="354">
        <f>IF(TPG!AB111&lt;0,0,TPG!AB111)</f>
        <v>131.70553079947604</v>
      </c>
      <c r="H111" s="125">
        <f t="shared" ca="1" si="3"/>
        <v>44105</v>
      </c>
      <c r="I111" s="126">
        <v>0</v>
      </c>
      <c r="J111" s="352" t="str">
        <f>LEFT(TPG!E111,20)&amp;"."&amp;TPGPAY!E111</f>
        <v>Oak Hill School.5950.TPG.I01.Se20</v>
      </c>
      <c r="K111" s="121" t="b">
        <v>1</v>
      </c>
      <c r="L111" s="127" t="s">
        <v>3691</v>
      </c>
      <c r="M111" s="121" t="b">
        <v>1</v>
      </c>
      <c r="N111" s="121" t="s">
        <v>3692</v>
      </c>
      <c r="O111" s="355" t="str">
        <f>TPG!J111</f>
        <v>11294/516500</v>
      </c>
      <c r="P111" s="121" t="b">
        <v>1</v>
      </c>
      <c r="Q111" s="121" t="b">
        <v>1</v>
      </c>
      <c r="R111" s="121" t="b">
        <v>1</v>
      </c>
    </row>
    <row r="112" spans="1:18" x14ac:dyDescent="0.25">
      <c r="A112" s="118">
        <v>1</v>
      </c>
      <c r="B112" s="119">
        <v>2</v>
      </c>
      <c r="C112" s="351">
        <f>TPG!K112</f>
        <v>156901</v>
      </c>
      <c r="D112" s="121" t="b">
        <v>1</v>
      </c>
      <c r="E112" s="352" t="str">
        <f>RIGHT(TPG!D112,4)&amp;"."&amp;TPG!N112&amp;"."&amp;TPG!L112&amp;"."&amp;$C$5</f>
        <v>7000.TPG.I01.Se20</v>
      </c>
      <c r="F112" s="353">
        <f t="shared" ca="1" si="2"/>
        <v>44105</v>
      </c>
      <c r="G112" s="354">
        <f>IF(TPG!AB112&lt;0,0,TPG!AB112)</f>
        <v>642.07946264744714</v>
      </c>
      <c r="H112" s="125">
        <f t="shared" ca="1" si="3"/>
        <v>44105</v>
      </c>
      <c r="I112" s="126">
        <v>0</v>
      </c>
      <c r="J112" s="352" t="str">
        <f>LEFT(TPG!E112,20)&amp;"."&amp;TPGPAY!E112</f>
        <v>Oak Lodge Academy.7000.TPG.I01.Se20</v>
      </c>
      <c r="K112" s="121" t="b">
        <v>1</v>
      </c>
      <c r="L112" s="127" t="s">
        <v>3691</v>
      </c>
      <c r="M112" s="121" t="b">
        <v>1</v>
      </c>
      <c r="N112" s="121" t="s">
        <v>3692</v>
      </c>
      <c r="O112" s="355" t="str">
        <f>TPG!J112</f>
        <v>11294/516500</v>
      </c>
      <c r="P112" s="121" t="b">
        <v>1</v>
      </c>
      <c r="Q112" s="121" t="b">
        <v>1</v>
      </c>
      <c r="R112" s="121" t="b">
        <v>1</v>
      </c>
    </row>
    <row r="113" spans="1:18" x14ac:dyDescent="0.25">
      <c r="A113" s="118">
        <v>1</v>
      </c>
      <c r="B113" s="119">
        <v>2</v>
      </c>
      <c r="C113" s="351">
        <f>TPG!K113</f>
        <v>400102</v>
      </c>
      <c r="D113" s="121" t="b">
        <v>1</v>
      </c>
      <c r="E113" s="352" t="str">
        <f>RIGHT(TPG!D113,4)&amp;"."&amp;TPG!N113&amp;"."&amp;TPG!L113&amp;"."&amp;$C$5</f>
        <v>1000.TPECG.I01.Se20</v>
      </c>
      <c r="F113" s="353">
        <f t="shared" ca="1" si="2"/>
        <v>44105</v>
      </c>
      <c r="G113" s="354">
        <f>IF(TPG!AB113&lt;0,0,TPG!AB113)</f>
        <v>4647.0000000000009</v>
      </c>
      <c r="H113" s="125">
        <f t="shared" ca="1" si="3"/>
        <v>44105</v>
      </c>
      <c r="I113" s="126">
        <v>0</v>
      </c>
      <c r="J113" s="352" t="str">
        <f>LEFT(TPG!E113,20)&amp;"."&amp;TPGPAY!E113</f>
        <v>Brookhill Nursery.1000.TPECG.I01.Se20</v>
      </c>
      <c r="K113" s="121" t="b">
        <v>1</v>
      </c>
      <c r="L113" s="127" t="s">
        <v>3691</v>
      </c>
      <c r="M113" s="121" t="b">
        <v>1</v>
      </c>
      <c r="N113" s="121" t="s">
        <v>3692</v>
      </c>
      <c r="O113" s="355" t="str">
        <f>TPG!J113</f>
        <v>11294/543965</v>
      </c>
      <c r="P113" s="121" t="b">
        <v>1</v>
      </c>
      <c r="Q113" s="121" t="b">
        <v>1</v>
      </c>
      <c r="R113" s="121" t="b">
        <v>1</v>
      </c>
    </row>
    <row r="114" spans="1:18" x14ac:dyDescent="0.25">
      <c r="A114" s="118">
        <v>1</v>
      </c>
      <c r="B114" s="119">
        <v>2</v>
      </c>
      <c r="C114" s="351">
        <f>TPG!K114</f>
        <v>400102</v>
      </c>
      <c r="D114" s="121" t="b">
        <v>1</v>
      </c>
      <c r="E114" s="352" t="str">
        <f>RIGHT(TPG!D114,4)&amp;"."&amp;TPG!N114&amp;"."&amp;TPG!L114&amp;"."&amp;$C$5</f>
        <v>1001.TPECG.I01.Se20</v>
      </c>
      <c r="F114" s="353">
        <f t="shared" ca="1" si="2"/>
        <v>44105</v>
      </c>
      <c r="G114" s="354">
        <f>IF(TPG!AB114&lt;0,0,TPG!AB114)</f>
        <v>4122.97</v>
      </c>
      <c r="H114" s="125">
        <f t="shared" ca="1" si="3"/>
        <v>44105</v>
      </c>
      <c r="I114" s="126">
        <v>0</v>
      </c>
      <c r="J114" s="352" t="str">
        <f>LEFT(TPG!E114,20)&amp;"."&amp;TPGPAY!E114</f>
        <v>Hampden Way Nursery.1001.TPECG.I01.Se20</v>
      </c>
      <c r="K114" s="121" t="b">
        <v>1</v>
      </c>
      <c r="L114" s="127" t="s">
        <v>3691</v>
      </c>
      <c r="M114" s="121" t="b">
        <v>1</v>
      </c>
      <c r="N114" s="121" t="s">
        <v>3692</v>
      </c>
      <c r="O114" s="355" t="str">
        <f>TPG!J114</f>
        <v>11294/543965</v>
      </c>
      <c r="P114" s="121" t="b">
        <v>1</v>
      </c>
      <c r="Q114" s="121" t="b">
        <v>1</v>
      </c>
      <c r="R114" s="121" t="b">
        <v>1</v>
      </c>
    </row>
    <row r="115" spans="1:18" x14ac:dyDescent="0.25">
      <c r="A115" s="118">
        <v>1</v>
      </c>
      <c r="B115" s="119">
        <v>2</v>
      </c>
      <c r="C115" s="351">
        <f>TPG!K115</f>
        <v>400102</v>
      </c>
      <c r="D115" s="121" t="b">
        <v>1</v>
      </c>
      <c r="E115" s="352" t="str">
        <f>RIGHT(TPG!D115,4)&amp;"."&amp;TPG!N115&amp;"."&amp;TPG!L115&amp;"."&amp;$C$5</f>
        <v>1003.TPECG.I01.Se20</v>
      </c>
      <c r="F115" s="353">
        <f t="shared" ca="1" si="2"/>
        <v>44105</v>
      </c>
      <c r="G115" s="354">
        <f>IF(TPG!AB115&lt;0,0,TPG!AB115)</f>
        <v>4956.5200000000004</v>
      </c>
      <c r="H115" s="125">
        <f t="shared" ca="1" si="3"/>
        <v>44105</v>
      </c>
      <c r="I115" s="126">
        <v>0</v>
      </c>
      <c r="J115" s="352" t="str">
        <f>LEFT(TPG!E115,20)&amp;"."&amp;TPGPAY!E115</f>
        <v>St Margaret's Nurser.1003.TPECG.I01.Se20</v>
      </c>
      <c r="K115" s="121" t="b">
        <v>1</v>
      </c>
      <c r="L115" s="127" t="s">
        <v>3691</v>
      </c>
      <c r="M115" s="121" t="b">
        <v>1</v>
      </c>
      <c r="N115" s="121" t="s">
        <v>3692</v>
      </c>
      <c r="O115" s="355" t="str">
        <f>TPG!J115</f>
        <v>11294/543965</v>
      </c>
      <c r="P115" s="121" t="b">
        <v>1</v>
      </c>
      <c r="Q115" s="121" t="b">
        <v>1</v>
      </c>
      <c r="R115" s="121" t="b">
        <v>1</v>
      </c>
    </row>
    <row r="116" spans="1:18" x14ac:dyDescent="0.25">
      <c r="A116" s="118">
        <v>1</v>
      </c>
      <c r="B116" s="119">
        <v>2</v>
      </c>
      <c r="C116" s="351">
        <f>TPG!K116</f>
        <v>400072</v>
      </c>
      <c r="D116" s="121" t="b">
        <v>1</v>
      </c>
      <c r="E116" s="352" t="str">
        <f>RIGHT(TPG!D116,4)&amp;"."&amp;TPG!N116&amp;"."&amp;TPG!L116&amp;"."&amp;$C$5</f>
        <v>1002.TPECG.I01.Se20</v>
      </c>
      <c r="F116" s="353">
        <f t="shared" ca="1" si="2"/>
        <v>44105</v>
      </c>
      <c r="G116" s="354">
        <f>IF(TPG!AB116&lt;0,0,TPG!AB116)</f>
        <v>4201.1900000000005</v>
      </c>
      <c r="H116" s="125">
        <f t="shared" ca="1" si="3"/>
        <v>44105</v>
      </c>
      <c r="I116" s="126">
        <v>0</v>
      </c>
      <c r="J116" s="352" t="str">
        <f>LEFT(TPG!E116,20)&amp;"."&amp;TPGPAY!E116</f>
        <v>Moss Hall Nursery.1002.TPECG.I01.Se20</v>
      </c>
      <c r="K116" s="121" t="b">
        <v>1</v>
      </c>
      <c r="L116" s="127" t="s">
        <v>3691</v>
      </c>
      <c r="M116" s="121" t="b">
        <v>1</v>
      </c>
      <c r="N116" s="121" t="s">
        <v>3692</v>
      </c>
      <c r="O116" s="355" t="str">
        <f>TPG!J116</f>
        <v>11294/543965</v>
      </c>
      <c r="P116" s="121" t="b">
        <v>1</v>
      </c>
      <c r="Q116" s="121" t="b">
        <v>1</v>
      </c>
      <c r="R116" s="121" t="b">
        <v>1</v>
      </c>
    </row>
    <row r="117" spans="1:18" x14ac:dyDescent="0.25">
      <c r="A117" s="118">
        <v>1</v>
      </c>
      <c r="B117" s="119">
        <v>2</v>
      </c>
      <c r="C117" s="351">
        <f>TPG!K117</f>
        <v>400125</v>
      </c>
      <c r="D117" s="121" t="b">
        <v>1</v>
      </c>
      <c r="E117" s="352" t="str">
        <f>RIGHT(TPG!D117,4)&amp;"."&amp;TPG!N117&amp;"."&amp;TPG!L117&amp;"."&amp;$C$5</f>
        <v>3520.TPECG.I01.Se20</v>
      </c>
      <c r="F117" s="353">
        <f t="shared" ca="1" si="2"/>
        <v>44105</v>
      </c>
      <c r="G117" s="354">
        <f>IF(TPG!AB117&lt;0,0,TPG!AB117)</f>
        <v>24129.32</v>
      </c>
      <c r="H117" s="125">
        <f t="shared" ca="1" si="3"/>
        <v>44105</v>
      </c>
      <c r="I117" s="126">
        <v>0</v>
      </c>
      <c r="J117" s="352" t="str">
        <f>LEFT(TPG!E117,20)&amp;"."&amp;TPGPAY!E117</f>
        <v>Akiva School.3520.TPECG.I01.Se20</v>
      </c>
      <c r="K117" s="121" t="b">
        <v>1</v>
      </c>
      <c r="L117" s="127" t="s">
        <v>3691</v>
      </c>
      <c r="M117" s="121" t="b">
        <v>1</v>
      </c>
      <c r="N117" s="121" t="s">
        <v>3692</v>
      </c>
      <c r="O117" s="355" t="str">
        <f>TPG!J117</f>
        <v>11294/543965</v>
      </c>
      <c r="P117" s="121" t="b">
        <v>1</v>
      </c>
      <c r="Q117" s="121" t="b">
        <v>1</v>
      </c>
      <c r="R117" s="121" t="b">
        <v>1</v>
      </c>
    </row>
    <row r="118" spans="1:18" x14ac:dyDescent="0.25">
      <c r="A118" s="118">
        <v>1</v>
      </c>
      <c r="B118" s="119">
        <v>2</v>
      </c>
      <c r="C118" s="351">
        <f>TPG!K118</f>
        <v>400069</v>
      </c>
      <c r="D118" s="121" t="b">
        <v>1</v>
      </c>
      <c r="E118" s="352" t="str">
        <f>RIGHT(TPG!D118,4)&amp;"."&amp;TPG!N118&amp;"."&amp;TPG!L118&amp;"."&amp;$C$5</f>
        <v>3300.TPECG.I01.Se20</v>
      </c>
      <c r="F118" s="353">
        <f t="shared" ca="1" si="2"/>
        <v>44105</v>
      </c>
      <c r="G118" s="354">
        <f>IF(TPG!AB118&lt;0,0,TPG!AB118)</f>
        <v>7169.16</v>
      </c>
      <c r="H118" s="125">
        <f t="shared" ca="1" si="3"/>
        <v>44105</v>
      </c>
      <c r="I118" s="126">
        <v>0</v>
      </c>
      <c r="J118" s="352" t="str">
        <f>LEFT(TPG!E118,20)&amp;"."&amp;TPGPAY!E118</f>
        <v>All Saints' CE Prima.3300.TPECG.I01.Se20</v>
      </c>
      <c r="K118" s="121" t="b">
        <v>1</v>
      </c>
      <c r="L118" s="127" t="s">
        <v>3691</v>
      </c>
      <c r="M118" s="121" t="b">
        <v>1</v>
      </c>
      <c r="N118" s="121" t="s">
        <v>3692</v>
      </c>
      <c r="O118" s="355" t="str">
        <f>TPG!J118</f>
        <v>11294/543965</v>
      </c>
      <c r="P118" s="121" t="b">
        <v>1</v>
      </c>
      <c r="Q118" s="121" t="b">
        <v>1</v>
      </c>
      <c r="R118" s="121" t="b">
        <v>1</v>
      </c>
    </row>
    <row r="119" spans="1:18" x14ac:dyDescent="0.25">
      <c r="A119" s="118">
        <v>1</v>
      </c>
      <c r="B119" s="119">
        <v>2</v>
      </c>
      <c r="C119" s="351">
        <f>TPG!K119</f>
        <v>400015</v>
      </c>
      <c r="D119" s="121" t="b">
        <v>1</v>
      </c>
      <c r="E119" s="352" t="str">
        <f>RIGHT(TPG!D119,4)&amp;"."&amp;TPG!N119&amp;"."&amp;TPG!L119&amp;"."&amp;$C$5</f>
        <v>3317.TPECG.I01.Se20</v>
      </c>
      <c r="F119" s="353">
        <f t="shared" ca="1" si="2"/>
        <v>44105</v>
      </c>
      <c r="G119" s="354">
        <f>IF(TPG!AB119&lt;0,0,TPG!AB119)</f>
        <v>10537.009999999998</v>
      </c>
      <c r="H119" s="125">
        <f t="shared" ca="1" si="3"/>
        <v>44105</v>
      </c>
      <c r="I119" s="126">
        <v>0</v>
      </c>
      <c r="J119" s="352" t="str">
        <f>LEFT(TPG!E119,20)&amp;"."&amp;TPGPAY!E119</f>
        <v>All Saints' CE Prima.3317.TPECG.I01.Se20</v>
      </c>
      <c r="K119" s="121" t="b">
        <v>1</v>
      </c>
      <c r="L119" s="127" t="s">
        <v>3691</v>
      </c>
      <c r="M119" s="121" t="b">
        <v>1</v>
      </c>
      <c r="N119" s="121" t="s">
        <v>3692</v>
      </c>
      <c r="O119" s="355" t="str">
        <f>TPG!J119</f>
        <v>11294/543965</v>
      </c>
      <c r="P119" s="121" t="b">
        <v>1</v>
      </c>
      <c r="Q119" s="121" t="b">
        <v>1</v>
      </c>
      <c r="R119" s="121" t="b">
        <v>1</v>
      </c>
    </row>
    <row r="120" spans="1:18" x14ac:dyDescent="0.25">
      <c r="A120" s="118">
        <v>1</v>
      </c>
      <c r="B120" s="119">
        <v>2</v>
      </c>
      <c r="C120" s="351">
        <f>TPG!K120</f>
        <v>400023</v>
      </c>
      <c r="D120" s="121" t="b">
        <v>1</v>
      </c>
      <c r="E120" s="352" t="str">
        <f>RIGHT(TPG!D120,4)&amp;"."&amp;TPG!N120&amp;"."&amp;TPG!L120&amp;"."&amp;$C$5</f>
        <v>3500.TPECG.I01.Se20</v>
      </c>
      <c r="F120" s="353">
        <f t="shared" ca="1" si="2"/>
        <v>44105</v>
      </c>
      <c r="G120" s="354">
        <f>IF(TPG!AB120&lt;0,0,TPG!AB120)</f>
        <v>7152.08</v>
      </c>
      <c r="H120" s="125">
        <f t="shared" ca="1" si="3"/>
        <v>44105</v>
      </c>
      <c r="I120" s="126">
        <v>0</v>
      </c>
      <c r="J120" s="352" t="str">
        <f>LEFT(TPG!E120,20)&amp;"."&amp;TPGPAY!E120</f>
        <v>Annunciation Catholi.3500.TPECG.I01.Se20</v>
      </c>
      <c r="K120" s="121" t="b">
        <v>1</v>
      </c>
      <c r="L120" s="127" t="s">
        <v>3691</v>
      </c>
      <c r="M120" s="121" t="b">
        <v>1</v>
      </c>
      <c r="N120" s="121" t="s">
        <v>3692</v>
      </c>
      <c r="O120" s="355" t="str">
        <f>TPG!J120</f>
        <v>11294/543965</v>
      </c>
      <c r="P120" s="121" t="b">
        <v>1</v>
      </c>
      <c r="Q120" s="121" t="b">
        <v>1</v>
      </c>
      <c r="R120" s="121" t="b">
        <v>1</v>
      </c>
    </row>
    <row r="121" spans="1:18" x14ac:dyDescent="0.25">
      <c r="A121" s="118">
        <v>1</v>
      </c>
      <c r="B121" s="119">
        <v>2</v>
      </c>
      <c r="C121" s="351">
        <f>TPG!K121</f>
        <v>400107</v>
      </c>
      <c r="D121" s="121" t="b">
        <v>1</v>
      </c>
      <c r="E121" s="352" t="str">
        <f>RIGHT(TPG!D121,4)&amp;"."&amp;TPG!N121&amp;"."&amp;TPG!L121&amp;"."&amp;$C$5</f>
        <v>3514.TPECG.I01.Se20</v>
      </c>
      <c r="F121" s="353">
        <f t="shared" ca="1" si="2"/>
        <v>44105</v>
      </c>
      <c r="G121" s="354">
        <f>IF(TPG!AB121&lt;0,0,TPG!AB121)</f>
        <v>8377.6899999999987</v>
      </c>
      <c r="H121" s="125">
        <f t="shared" ca="1" si="3"/>
        <v>44105</v>
      </c>
      <c r="I121" s="126">
        <v>0</v>
      </c>
      <c r="J121" s="352" t="str">
        <f>LEFT(TPG!E121,20)&amp;"."&amp;TPGPAY!E121</f>
        <v>Annunciation Catholi.3514.TPECG.I01.Se20</v>
      </c>
      <c r="K121" s="121" t="b">
        <v>1</v>
      </c>
      <c r="L121" s="127" t="s">
        <v>3691</v>
      </c>
      <c r="M121" s="121" t="b">
        <v>1</v>
      </c>
      <c r="N121" s="121" t="s">
        <v>3692</v>
      </c>
      <c r="O121" s="355" t="str">
        <f>TPG!J121</f>
        <v>11294/543965</v>
      </c>
      <c r="P121" s="121" t="b">
        <v>1</v>
      </c>
      <c r="Q121" s="121" t="b">
        <v>1</v>
      </c>
      <c r="R121" s="121" t="b">
        <v>1</v>
      </c>
    </row>
    <row r="122" spans="1:18" hidden="1" x14ac:dyDescent="0.25">
      <c r="A122" s="118">
        <v>1</v>
      </c>
      <c r="B122" s="119">
        <v>2</v>
      </c>
      <c r="C122" s="351">
        <f>TPG!K122</f>
        <v>400005</v>
      </c>
      <c r="D122" s="121" t="b">
        <v>1</v>
      </c>
      <c r="E122" s="352" t="str">
        <f>RIGHT(TPG!D122,4)&amp;"."&amp;TPG!N122&amp;"."&amp;TPG!L122&amp;"."&amp;$C$5</f>
        <v>2002.TPECG.I01.Se20</v>
      </c>
      <c r="F122" s="353">
        <f t="shared" ca="1" si="2"/>
        <v>44105</v>
      </c>
      <c r="G122" s="354">
        <f>IF(TPG!AB122&lt;0,0,TPG!AB122)</f>
        <v>0</v>
      </c>
      <c r="H122" s="125">
        <f t="shared" ca="1" si="3"/>
        <v>44105</v>
      </c>
      <c r="I122" s="126">
        <v>0</v>
      </c>
      <c r="J122" s="352" t="str">
        <f>LEFT(TPG!E122,20)&amp;"."&amp;TPGPAY!E122</f>
        <v>Barnfield School.2002.TPECG.I01.Se20</v>
      </c>
      <c r="K122" s="121" t="b">
        <v>1</v>
      </c>
      <c r="L122" s="127" t="s">
        <v>3691</v>
      </c>
      <c r="M122" s="121" t="b">
        <v>1</v>
      </c>
      <c r="N122" s="121" t="s">
        <v>3692</v>
      </c>
      <c r="O122" s="355" t="str">
        <f>TPG!J122</f>
        <v>11294/543965</v>
      </c>
      <c r="P122" s="121" t="b">
        <v>1</v>
      </c>
      <c r="Q122" s="121" t="b">
        <v>1</v>
      </c>
      <c r="R122" s="121" t="b">
        <v>1</v>
      </c>
    </row>
    <row r="123" spans="1:18" x14ac:dyDescent="0.25">
      <c r="A123" s="118">
        <v>1</v>
      </c>
      <c r="B123" s="119">
        <v>2</v>
      </c>
      <c r="C123" s="351">
        <f>TPG!K123</f>
        <v>400070</v>
      </c>
      <c r="D123" s="121" t="b">
        <v>1</v>
      </c>
      <c r="E123" s="352" t="str">
        <f>RIGHT(TPG!D123,4)&amp;"."&amp;TPG!N123&amp;"."&amp;TPG!L123&amp;"."&amp;$C$5</f>
        <v>2079.TPECG.I01.Se20</v>
      </c>
      <c r="F123" s="353">
        <f t="shared" ca="1" si="2"/>
        <v>44105</v>
      </c>
      <c r="G123" s="354">
        <f>IF(TPG!AB123&lt;0,0,TPG!AB123)</f>
        <v>17331.260000000002</v>
      </c>
      <c r="H123" s="125">
        <f t="shared" ca="1" si="3"/>
        <v>44105</v>
      </c>
      <c r="I123" s="126">
        <v>0</v>
      </c>
      <c r="J123" s="352" t="str">
        <f>LEFT(TPG!E123,20)&amp;"."&amp;TPGPAY!E123</f>
        <v>Beis Yaakov.2079.TPECG.I01.Se20</v>
      </c>
      <c r="K123" s="121" t="b">
        <v>1</v>
      </c>
      <c r="L123" s="127" t="s">
        <v>3691</v>
      </c>
      <c r="M123" s="121" t="b">
        <v>1</v>
      </c>
      <c r="N123" s="121" t="s">
        <v>3692</v>
      </c>
      <c r="O123" s="355" t="str">
        <f>TPG!J123</f>
        <v>11294/543965</v>
      </c>
      <c r="P123" s="121" t="b">
        <v>1</v>
      </c>
      <c r="Q123" s="121" t="b">
        <v>1</v>
      </c>
      <c r="R123" s="121" t="b">
        <v>1</v>
      </c>
    </row>
    <row r="124" spans="1:18" x14ac:dyDescent="0.25">
      <c r="A124" s="118">
        <v>1</v>
      </c>
      <c r="B124" s="119">
        <v>2</v>
      </c>
      <c r="C124" s="351">
        <f>TPG!K124</f>
        <v>400150</v>
      </c>
      <c r="D124" s="121" t="b">
        <v>1</v>
      </c>
      <c r="E124" s="352" t="str">
        <f>RIGHT(TPG!D124,4)&amp;"."&amp;TPG!N124&amp;"."&amp;TPG!L124&amp;"."&amp;$C$5</f>
        <v>3524.TPECG.I01.Se20</v>
      </c>
      <c r="F124" s="353">
        <f t="shared" ca="1" si="2"/>
        <v>44105</v>
      </c>
      <c r="G124" s="354">
        <f>IF(TPG!AB124&lt;0,0,TPG!AB124)</f>
        <v>10803.8</v>
      </c>
      <c r="H124" s="125">
        <f t="shared" ca="1" si="3"/>
        <v>44105</v>
      </c>
      <c r="I124" s="126">
        <v>0</v>
      </c>
      <c r="J124" s="352" t="str">
        <f>LEFT(TPG!E124,20)&amp;"."&amp;TPGPAY!E124</f>
        <v>Beit Shvidler Primar.3524.TPECG.I01.Se20</v>
      </c>
      <c r="K124" s="121" t="b">
        <v>1</v>
      </c>
      <c r="L124" s="127" t="s">
        <v>3691</v>
      </c>
      <c r="M124" s="121" t="b">
        <v>1</v>
      </c>
      <c r="N124" s="121" t="s">
        <v>3692</v>
      </c>
      <c r="O124" s="355" t="str">
        <f>TPG!J124</f>
        <v>11294/543965</v>
      </c>
      <c r="P124" s="121" t="b">
        <v>1</v>
      </c>
      <c r="Q124" s="121" t="b">
        <v>1</v>
      </c>
      <c r="R124" s="121" t="b">
        <v>1</v>
      </c>
    </row>
    <row r="125" spans="1:18" x14ac:dyDescent="0.25">
      <c r="A125" s="118">
        <v>1</v>
      </c>
      <c r="B125" s="119">
        <v>2</v>
      </c>
      <c r="C125" s="351">
        <f>TPG!K125</f>
        <v>400051</v>
      </c>
      <c r="D125" s="121" t="b">
        <v>1</v>
      </c>
      <c r="E125" s="352" t="str">
        <f>RIGHT(TPG!D125,4)&amp;"."&amp;TPG!N125&amp;"."&amp;TPG!L125&amp;"."&amp;$C$5</f>
        <v>2003.TPECG.I01.Se20</v>
      </c>
      <c r="F125" s="353">
        <f t="shared" ca="1" si="2"/>
        <v>44105</v>
      </c>
      <c r="G125" s="354">
        <f>IF(TPG!AB125&lt;0,0,TPG!AB125)</f>
        <v>16614.370000000003</v>
      </c>
      <c r="H125" s="125">
        <f t="shared" ca="1" si="3"/>
        <v>44105</v>
      </c>
      <c r="I125" s="126">
        <v>0</v>
      </c>
      <c r="J125" s="352" t="str">
        <f>LEFT(TPG!E125,20)&amp;"."&amp;TPGPAY!E125</f>
        <v>Bell Lane Primary Sc.2003.TPECG.I01.Se20</v>
      </c>
      <c r="K125" s="121" t="b">
        <v>1</v>
      </c>
      <c r="L125" s="127" t="s">
        <v>3691</v>
      </c>
      <c r="M125" s="121" t="b">
        <v>1</v>
      </c>
      <c r="N125" s="121" t="s">
        <v>3692</v>
      </c>
      <c r="O125" s="355" t="str">
        <f>TPG!J125</f>
        <v>11294/543965</v>
      </c>
      <c r="P125" s="121" t="b">
        <v>1</v>
      </c>
      <c r="Q125" s="121" t="b">
        <v>1</v>
      </c>
      <c r="R125" s="121" t="b">
        <v>1</v>
      </c>
    </row>
    <row r="126" spans="1:18" x14ac:dyDescent="0.25">
      <c r="A126" s="118">
        <v>1</v>
      </c>
      <c r="B126" s="119">
        <v>2</v>
      </c>
      <c r="C126" s="351">
        <f>TPG!K126</f>
        <v>400024</v>
      </c>
      <c r="D126" s="121" t="b">
        <v>1</v>
      </c>
      <c r="E126" s="352" t="str">
        <f>RIGHT(TPG!D126,4)&amp;"."&amp;TPG!N126&amp;"."&amp;TPG!L126&amp;"."&amp;$C$5</f>
        <v>3511.TPECG.I01.Se20</v>
      </c>
      <c r="F126" s="353">
        <f t="shared" ca="1" si="2"/>
        <v>44105</v>
      </c>
      <c r="G126" s="354">
        <f>IF(TPG!AB126&lt;0,0,TPG!AB126)</f>
        <v>16840.97</v>
      </c>
      <c r="H126" s="125">
        <f t="shared" ca="1" si="3"/>
        <v>44105</v>
      </c>
      <c r="I126" s="126">
        <v>0</v>
      </c>
      <c r="J126" s="352" t="str">
        <f>LEFT(TPG!E126,20)&amp;"."&amp;TPGPAY!E126</f>
        <v>Blessed Dominic Scho.3511.TPECG.I01.Se20</v>
      </c>
      <c r="K126" s="121" t="b">
        <v>1</v>
      </c>
      <c r="L126" s="127" t="s">
        <v>3691</v>
      </c>
      <c r="M126" s="121" t="b">
        <v>1</v>
      </c>
      <c r="N126" s="121" t="s">
        <v>3692</v>
      </c>
      <c r="O126" s="355" t="str">
        <f>TPG!J126</f>
        <v>11294/543965</v>
      </c>
      <c r="P126" s="121" t="b">
        <v>1</v>
      </c>
      <c r="Q126" s="121" t="b">
        <v>1</v>
      </c>
      <c r="R126" s="121" t="b">
        <v>1</v>
      </c>
    </row>
    <row r="127" spans="1:18" hidden="1" x14ac:dyDescent="0.25">
      <c r="A127" s="118">
        <v>1</v>
      </c>
      <c r="B127" s="119">
        <v>2</v>
      </c>
      <c r="C127" s="351">
        <f>TPG!K127</f>
        <v>400057</v>
      </c>
      <c r="D127" s="121" t="b">
        <v>1</v>
      </c>
      <c r="E127" s="352" t="str">
        <f>RIGHT(TPG!D127,4)&amp;"."&amp;TPG!N127&amp;"."&amp;TPG!L127&amp;"."&amp;$C$5</f>
        <v>2008.TPECG.I01.Se20</v>
      </c>
      <c r="F127" s="353">
        <f t="shared" ca="1" si="2"/>
        <v>44105</v>
      </c>
      <c r="G127" s="354">
        <f>IF(TPG!AB127&lt;0,0,TPG!AB127)</f>
        <v>0</v>
      </c>
      <c r="H127" s="125">
        <f t="shared" ca="1" si="3"/>
        <v>44105</v>
      </c>
      <c r="I127" s="126">
        <v>0</v>
      </c>
      <c r="J127" s="352" t="str">
        <f>LEFT(TPG!E127,20)&amp;"."&amp;TPGPAY!E127</f>
        <v>Brookland Infant  &amp; .2008.TPECG.I01.Se20</v>
      </c>
      <c r="K127" s="121" t="b">
        <v>1</v>
      </c>
      <c r="L127" s="127" t="s">
        <v>3691</v>
      </c>
      <c r="M127" s="121" t="b">
        <v>1</v>
      </c>
      <c r="N127" s="121" t="s">
        <v>3692</v>
      </c>
      <c r="O127" s="355" t="str">
        <f>TPG!J127</f>
        <v>11294/543965</v>
      </c>
      <c r="P127" s="121" t="b">
        <v>1</v>
      </c>
      <c r="Q127" s="121" t="b">
        <v>1</v>
      </c>
      <c r="R127" s="121" t="b">
        <v>1</v>
      </c>
    </row>
    <row r="128" spans="1:18" hidden="1" x14ac:dyDescent="0.25">
      <c r="A128" s="118">
        <v>1</v>
      </c>
      <c r="B128" s="119">
        <v>2</v>
      </c>
      <c r="C128" s="351">
        <f>TPG!K128</f>
        <v>400040</v>
      </c>
      <c r="D128" s="121" t="b">
        <v>1</v>
      </c>
      <c r="E128" s="352" t="str">
        <f>RIGHT(TPG!D128,4)&amp;"."&amp;TPG!N128&amp;"."&amp;TPG!L128&amp;"."&amp;$C$5</f>
        <v>2007.TPECG.I01.Se20</v>
      </c>
      <c r="F128" s="353">
        <f t="shared" ca="1" si="2"/>
        <v>44105</v>
      </c>
      <c r="G128" s="354">
        <f>IF(TPG!AB128&lt;0,0,TPG!AB128)</f>
        <v>0</v>
      </c>
      <c r="H128" s="125">
        <f t="shared" ca="1" si="3"/>
        <v>44105</v>
      </c>
      <c r="I128" s="126">
        <v>0</v>
      </c>
      <c r="J128" s="352" t="str">
        <f>LEFT(TPG!E128,20)&amp;"."&amp;TPGPAY!E128</f>
        <v>Brookland Junior Sch.2007.TPECG.I01.Se20</v>
      </c>
      <c r="K128" s="121" t="b">
        <v>1</v>
      </c>
      <c r="L128" s="127" t="s">
        <v>3691</v>
      </c>
      <c r="M128" s="121" t="b">
        <v>1</v>
      </c>
      <c r="N128" s="121" t="s">
        <v>3692</v>
      </c>
      <c r="O128" s="355" t="str">
        <f>TPG!J128</f>
        <v>11294/543965</v>
      </c>
      <c r="P128" s="121" t="b">
        <v>1</v>
      </c>
      <c r="Q128" s="121" t="b">
        <v>1</v>
      </c>
      <c r="R128" s="121" t="b">
        <v>1</v>
      </c>
    </row>
    <row r="129" spans="1:18" x14ac:dyDescent="0.25">
      <c r="A129" s="118">
        <v>1</v>
      </c>
      <c r="B129" s="119">
        <v>2</v>
      </c>
      <c r="C129" s="351">
        <f>TPG!K129</f>
        <v>400061</v>
      </c>
      <c r="D129" s="121" t="b">
        <v>1</v>
      </c>
      <c r="E129" s="352" t="str">
        <f>RIGHT(TPG!D129,4)&amp;"."&amp;TPG!N129&amp;"."&amp;TPG!L129&amp;"."&amp;$C$5</f>
        <v>2009.TPECG.I01.Se20</v>
      </c>
      <c r="F129" s="353">
        <f t="shared" ca="1" si="2"/>
        <v>44105</v>
      </c>
      <c r="G129" s="354">
        <f>IF(TPG!AB129&lt;0,0,TPG!AB129)</f>
        <v>17654.870000000003</v>
      </c>
      <c r="H129" s="125">
        <f t="shared" ca="1" si="3"/>
        <v>44105</v>
      </c>
      <c r="I129" s="126">
        <v>0</v>
      </c>
      <c r="J129" s="352" t="str">
        <f>LEFT(TPG!E129,20)&amp;"."&amp;TPGPAY!E129</f>
        <v>Brunswick Park Prima.2009.TPECG.I01.Se20</v>
      </c>
      <c r="K129" s="121" t="b">
        <v>1</v>
      </c>
      <c r="L129" s="127" t="s">
        <v>3691</v>
      </c>
      <c r="M129" s="121" t="b">
        <v>1</v>
      </c>
      <c r="N129" s="121" t="s">
        <v>3692</v>
      </c>
      <c r="O129" s="355" t="str">
        <f>TPG!J129</f>
        <v>11294/543965</v>
      </c>
      <c r="P129" s="121" t="b">
        <v>1</v>
      </c>
      <c r="Q129" s="121" t="b">
        <v>1</v>
      </c>
      <c r="R129" s="121" t="b">
        <v>1</v>
      </c>
    </row>
    <row r="130" spans="1:18" x14ac:dyDescent="0.25">
      <c r="A130" s="118">
        <v>1</v>
      </c>
      <c r="B130" s="119">
        <v>2</v>
      </c>
      <c r="C130" s="351">
        <f>TPG!K130</f>
        <v>400065</v>
      </c>
      <c r="D130" s="121" t="b">
        <v>1</v>
      </c>
      <c r="E130" s="352" t="str">
        <f>RIGHT(TPG!D130,4)&amp;"."&amp;TPG!N130&amp;"."&amp;TPG!L130&amp;"."&amp;$C$5</f>
        <v>2067.TPECG.I01.Se20</v>
      </c>
      <c r="F130" s="353">
        <f t="shared" ca="1" si="2"/>
        <v>44105</v>
      </c>
      <c r="G130" s="354">
        <f>IF(TPG!AB130&lt;0,0,TPG!AB130)</f>
        <v>9357.68</v>
      </c>
      <c r="H130" s="125">
        <f t="shared" ca="1" si="3"/>
        <v>44105</v>
      </c>
      <c r="I130" s="126">
        <v>0</v>
      </c>
      <c r="J130" s="352" t="str">
        <f>LEFT(TPG!E130,20)&amp;"."&amp;TPGPAY!E130</f>
        <v>Chalgrove Primary Sc.2067.TPECG.I01.Se20</v>
      </c>
      <c r="K130" s="121" t="b">
        <v>1</v>
      </c>
      <c r="L130" s="127" t="s">
        <v>3691</v>
      </c>
      <c r="M130" s="121" t="b">
        <v>1</v>
      </c>
      <c r="N130" s="121" t="s">
        <v>3692</v>
      </c>
      <c r="O130" s="355" t="str">
        <f>TPG!J130</f>
        <v>11294/543965</v>
      </c>
      <c r="P130" s="121" t="b">
        <v>1</v>
      </c>
      <c r="Q130" s="121" t="b">
        <v>1</v>
      </c>
      <c r="R130" s="121" t="b">
        <v>1</v>
      </c>
    </row>
    <row r="131" spans="1:18" hidden="1" x14ac:dyDescent="0.25">
      <c r="A131" s="118">
        <v>1</v>
      </c>
      <c r="B131" s="119">
        <v>2</v>
      </c>
      <c r="C131" s="351">
        <f>TPG!K131</f>
        <v>400039</v>
      </c>
      <c r="D131" s="121" t="b">
        <v>1</v>
      </c>
      <c r="E131" s="352" t="str">
        <f>RIGHT(TPG!D131,4)&amp;"."&amp;TPG!N131&amp;"."&amp;TPG!L131&amp;"."&amp;$C$5</f>
        <v>3302.TPECG.I01.Se20</v>
      </c>
      <c r="F131" s="353">
        <f t="shared" ca="1" si="2"/>
        <v>44105</v>
      </c>
      <c r="G131" s="354">
        <f>IF(TPG!AB131&lt;0,0,TPG!AB131)</f>
        <v>0</v>
      </c>
      <c r="H131" s="125">
        <f t="shared" ca="1" si="3"/>
        <v>44105</v>
      </c>
      <c r="I131" s="126">
        <v>0</v>
      </c>
      <c r="J131" s="352" t="str">
        <f>LEFT(TPG!E131,20)&amp;"."&amp;TPGPAY!E131</f>
        <v>Christ Church CE Pri.3302.TPECG.I01.Se20</v>
      </c>
      <c r="K131" s="121" t="b">
        <v>1</v>
      </c>
      <c r="L131" s="127" t="s">
        <v>3691</v>
      </c>
      <c r="M131" s="121" t="b">
        <v>1</v>
      </c>
      <c r="N131" s="121" t="s">
        <v>3692</v>
      </c>
      <c r="O131" s="355" t="str">
        <f>TPG!J131</f>
        <v>11294/543965</v>
      </c>
      <c r="P131" s="121" t="b">
        <v>1</v>
      </c>
      <c r="Q131" s="121" t="b">
        <v>1</v>
      </c>
      <c r="R131" s="121" t="b">
        <v>1</v>
      </c>
    </row>
    <row r="132" spans="1:18" x14ac:dyDescent="0.25">
      <c r="A132" s="118">
        <v>1</v>
      </c>
      <c r="B132" s="119">
        <v>2</v>
      </c>
      <c r="C132" s="351">
        <f>TPG!K132</f>
        <v>400020</v>
      </c>
      <c r="D132" s="121" t="b">
        <v>1</v>
      </c>
      <c r="E132" s="352" t="str">
        <f>RIGHT(TPG!D132,4)&amp;"."&amp;TPG!N132&amp;"."&amp;TPG!L132&amp;"."&amp;$C$5</f>
        <v>2011.TPECG.I01.Se20</v>
      </c>
      <c r="F132" s="353">
        <f t="shared" ca="1" si="2"/>
        <v>44105</v>
      </c>
      <c r="G132" s="354">
        <f>IF(TPG!AB132&lt;0,0,TPG!AB132)</f>
        <v>8087.73</v>
      </c>
      <c r="H132" s="125">
        <f t="shared" ca="1" si="3"/>
        <v>44105</v>
      </c>
      <c r="I132" s="126">
        <v>0</v>
      </c>
      <c r="J132" s="352" t="str">
        <f>LEFT(TPG!E132,20)&amp;"."&amp;TPGPAY!E132</f>
        <v>Church Hill Primary .2011.TPECG.I01.Se20</v>
      </c>
      <c r="K132" s="121" t="b">
        <v>1</v>
      </c>
      <c r="L132" s="127" t="s">
        <v>3691</v>
      </c>
      <c r="M132" s="121" t="b">
        <v>1</v>
      </c>
      <c r="N132" s="121" t="s">
        <v>3692</v>
      </c>
      <c r="O132" s="355" t="str">
        <f>TPG!J132</f>
        <v>11294/543965</v>
      </c>
      <c r="P132" s="121" t="b">
        <v>1</v>
      </c>
      <c r="Q132" s="121" t="b">
        <v>1</v>
      </c>
      <c r="R132" s="121" t="b">
        <v>1</v>
      </c>
    </row>
    <row r="133" spans="1:18" hidden="1" x14ac:dyDescent="0.25">
      <c r="A133" s="118">
        <v>1</v>
      </c>
      <c r="B133" s="119">
        <v>2</v>
      </c>
      <c r="C133" s="351">
        <f>TPG!K133</f>
        <v>400050</v>
      </c>
      <c r="D133" s="121" t="b">
        <v>1</v>
      </c>
      <c r="E133" s="352" t="str">
        <f>RIGHT(TPG!D133,4)&amp;"."&amp;TPG!N133&amp;"."&amp;TPG!L133&amp;"."&amp;$C$5</f>
        <v>2014.TPECG.I01.Se20</v>
      </c>
      <c r="F133" s="353">
        <f t="shared" ca="1" si="2"/>
        <v>44105</v>
      </c>
      <c r="G133" s="354">
        <f>IF(TPG!AB133&lt;0,0,TPG!AB133)</f>
        <v>0</v>
      </c>
      <c r="H133" s="125">
        <f t="shared" ca="1" si="3"/>
        <v>44105</v>
      </c>
      <c r="I133" s="126">
        <v>0</v>
      </c>
      <c r="J133" s="352" t="str">
        <f>LEFT(TPG!E133,20)&amp;"."&amp;TPGPAY!E133</f>
        <v>Colindale School.2014.TPECG.I01.Se20</v>
      </c>
      <c r="K133" s="121" t="b">
        <v>1</v>
      </c>
      <c r="L133" s="127" t="s">
        <v>3691</v>
      </c>
      <c r="M133" s="121" t="b">
        <v>1</v>
      </c>
      <c r="N133" s="121" t="s">
        <v>3692</v>
      </c>
      <c r="O133" s="355" t="str">
        <f>TPG!J133</f>
        <v>11294/543965</v>
      </c>
      <c r="P133" s="121" t="b">
        <v>1</v>
      </c>
      <c r="Q133" s="121" t="b">
        <v>1</v>
      </c>
      <c r="R133" s="121" t="b">
        <v>1</v>
      </c>
    </row>
    <row r="134" spans="1:18" x14ac:dyDescent="0.25">
      <c r="A134" s="118">
        <v>1</v>
      </c>
      <c r="B134" s="119">
        <v>2</v>
      </c>
      <c r="C134" s="351">
        <f>TPG!K134</f>
        <v>400059</v>
      </c>
      <c r="D134" s="121" t="b">
        <v>1</v>
      </c>
      <c r="E134" s="352" t="str">
        <f>RIGHT(TPG!D134,4)&amp;"."&amp;TPG!N134&amp;"."&amp;TPG!L134&amp;"."&amp;$C$5</f>
        <v>2015.TPECG.I01.Se20</v>
      </c>
      <c r="F134" s="353">
        <f t="shared" ca="1" si="2"/>
        <v>44105</v>
      </c>
      <c r="G134" s="354">
        <f>IF(TPG!AB134&lt;0,0,TPG!AB134)</f>
        <v>10417.52</v>
      </c>
      <c r="H134" s="125">
        <f t="shared" ca="1" si="3"/>
        <v>44105</v>
      </c>
      <c r="I134" s="126">
        <v>0</v>
      </c>
      <c r="J134" s="352" t="str">
        <f>LEFT(TPG!E134,20)&amp;"."&amp;TPGPAY!E134</f>
        <v>Coppetts Wood.2015.TPECG.I01.Se20</v>
      </c>
      <c r="K134" s="121" t="b">
        <v>1</v>
      </c>
      <c r="L134" s="127" t="s">
        <v>3691</v>
      </c>
      <c r="M134" s="121" t="b">
        <v>1</v>
      </c>
      <c r="N134" s="121" t="s">
        <v>3692</v>
      </c>
      <c r="O134" s="355" t="str">
        <f>TPG!J134</f>
        <v>11294/543965</v>
      </c>
      <c r="P134" s="121" t="b">
        <v>1</v>
      </c>
      <c r="Q134" s="121" t="b">
        <v>1</v>
      </c>
      <c r="R134" s="121" t="b">
        <v>1</v>
      </c>
    </row>
    <row r="135" spans="1:18" x14ac:dyDescent="0.25">
      <c r="A135" s="118">
        <v>1</v>
      </c>
      <c r="B135" s="119">
        <v>2</v>
      </c>
      <c r="C135" s="351">
        <f>TPG!K135</f>
        <v>400049</v>
      </c>
      <c r="D135" s="121" t="b">
        <v>1</v>
      </c>
      <c r="E135" s="352" t="str">
        <f>RIGHT(TPG!D135,4)&amp;"."&amp;TPG!N135&amp;"."&amp;TPG!L135&amp;"."&amp;$C$5</f>
        <v>2016.TPECG.I01.Se20</v>
      </c>
      <c r="F135" s="353">
        <f t="shared" ca="1" si="2"/>
        <v>44105</v>
      </c>
      <c r="G135" s="354">
        <f>IF(TPG!AB135&lt;0,0,TPG!AB135)</f>
        <v>8182.9600000000009</v>
      </c>
      <c r="H135" s="125">
        <f t="shared" ca="1" si="3"/>
        <v>44105</v>
      </c>
      <c r="I135" s="126">
        <v>0</v>
      </c>
      <c r="J135" s="352" t="str">
        <f>LEFT(TPG!E135,20)&amp;"."&amp;TPGPAY!E135</f>
        <v>Courtland School.2016.TPECG.I01.Se20</v>
      </c>
      <c r="K135" s="121" t="b">
        <v>1</v>
      </c>
      <c r="L135" s="127" t="s">
        <v>3691</v>
      </c>
      <c r="M135" s="121" t="b">
        <v>1</v>
      </c>
      <c r="N135" s="121" t="s">
        <v>3692</v>
      </c>
      <c r="O135" s="355" t="str">
        <f>TPG!J135</f>
        <v>11294/543965</v>
      </c>
      <c r="P135" s="121" t="b">
        <v>1</v>
      </c>
      <c r="Q135" s="121" t="b">
        <v>1</v>
      </c>
      <c r="R135" s="121" t="b">
        <v>1</v>
      </c>
    </row>
    <row r="136" spans="1:18" x14ac:dyDescent="0.25">
      <c r="A136" s="118">
        <v>1</v>
      </c>
      <c r="B136" s="119">
        <v>2</v>
      </c>
      <c r="C136" s="351">
        <f>TPG!K136</f>
        <v>400080</v>
      </c>
      <c r="D136" s="121" t="b">
        <v>1</v>
      </c>
      <c r="E136" s="352" t="str">
        <f>RIGHT(TPG!D136,4)&amp;"."&amp;TPG!N136&amp;"."&amp;TPG!L136&amp;"."&amp;$C$5</f>
        <v>2017.TPECG.I01.Se20</v>
      </c>
      <c r="F136" s="353">
        <f t="shared" ca="1" si="2"/>
        <v>44105</v>
      </c>
      <c r="G136" s="354">
        <f>IF(TPG!AB136&lt;0,0,TPG!AB136)</f>
        <v>16107.429999999998</v>
      </c>
      <c r="H136" s="125">
        <f t="shared" ca="1" si="3"/>
        <v>44105</v>
      </c>
      <c r="I136" s="126">
        <v>0</v>
      </c>
      <c r="J136" s="352" t="str">
        <f>LEFT(TPG!E136,20)&amp;"."&amp;TPGPAY!E136</f>
        <v>Cromer Road Primary .2017.TPECG.I01.Se20</v>
      </c>
      <c r="K136" s="121" t="b">
        <v>1</v>
      </c>
      <c r="L136" s="127" t="s">
        <v>3691</v>
      </c>
      <c r="M136" s="121" t="b">
        <v>1</v>
      </c>
      <c r="N136" s="121" t="s">
        <v>3692</v>
      </c>
      <c r="O136" s="355" t="str">
        <f>TPG!J136</f>
        <v>11294/543965</v>
      </c>
      <c r="P136" s="121" t="b">
        <v>1</v>
      </c>
      <c r="Q136" s="121" t="b">
        <v>1</v>
      </c>
      <c r="R136" s="121" t="b">
        <v>1</v>
      </c>
    </row>
    <row r="137" spans="1:18" hidden="1" x14ac:dyDescent="0.25">
      <c r="A137" s="118">
        <v>1</v>
      </c>
      <c r="B137" s="119">
        <v>2</v>
      </c>
      <c r="C137" s="351">
        <f>TPG!K137</f>
        <v>400105</v>
      </c>
      <c r="D137" s="121" t="b">
        <v>1</v>
      </c>
      <c r="E137" s="352" t="str">
        <f>RIGHT(TPG!D137,4)&amp;"."&amp;TPG!N137&amp;"."&amp;TPG!L137&amp;"."&amp;$C$5</f>
        <v>2073.TPECG.I01.Se20</v>
      </c>
      <c r="F137" s="353">
        <f t="shared" ca="1" si="2"/>
        <v>44105</v>
      </c>
      <c r="G137" s="354">
        <f>IF(TPG!AB137&lt;0,0,TPG!AB137)</f>
        <v>0</v>
      </c>
      <c r="H137" s="125">
        <f t="shared" ca="1" si="3"/>
        <v>44105</v>
      </c>
      <c r="I137" s="126">
        <v>0</v>
      </c>
      <c r="J137" s="352" t="str">
        <f>LEFT(TPG!E137,20)&amp;"."&amp;TPGPAY!E137</f>
        <v>Danegrove JMI School.2073.TPECG.I01.Se20</v>
      </c>
      <c r="K137" s="121" t="b">
        <v>1</v>
      </c>
      <c r="L137" s="127" t="s">
        <v>3691</v>
      </c>
      <c r="M137" s="121" t="b">
        <v>1</v>
      </c>
      <c r="N137" s="121" t="s">
        <v>3692</v>
      </c>
      <c r="O137" s="355" t="str">
        <f>TPG!J137</f>
        <v>11294/543965</v>
      </c>
      <c r="P137" s="121" t="b">
        <v>1</v>
      </c>
      <c r="Q137" s="121" t="b">
        <v>1</v>
      </c>
      <c r="R137" s="121" t="b">
        <v>1</v>
      </c>
    </row>
    <row r="138" spans="1:18" x14ac:dyDescent="0.25">
      <c r="A138" s="118">
        <v>1</v>
      </c>
      <c r="B138" s="119">
        <v>2</v>
      </c>
      <c r="C138" s="351">
        <f>TPG!K138</f>
        <v>400036</v>
      </c>
      <c r="D138" s="121" t="b">
        <v>1</v>
      </c>
      <c r="E138" s="352" t="str">
        <f>RIGHT(TPG!D138,4)&amp;"."&amp;TPG!N138&amp;"."&amp;TPG!L138&amp;"."&amp;$C$5</f>
        <v>2019.TPECG.I01.Se20</v>
      </c>
      <c r="F138" s="353">
        <f t="shared" ca="1" si="2"/>
        <v>44105</v>
      </c>
      <c r="G138" s="354">
        <f>IF(TPG!AB138&lt;0,0,TPG!AB138)</f>
        <v>11367.77</v>
      </c>
      <c r="H138" s="125">
        <f t="shared" ca="1" si="3"/>
        <v>44105</v>
      </c>
      <c r="I138" s="126">
        <v>0</v>
      </c>
      <c r="J138" s="352" t="str">
        <f>LEFT(TPG!E138,20)&amp;"."&amp;TPGPAY!E138</f>
        <v>Deansbrook Infant Sc.2019.TPECG.I01.Se20</v>
      </c>
      <c r="K138" s="121" t="b">
        <v>1</v>
      </c>
      <c r="L138" s="127" t="s">
        <v>3691</v>
      </c>
      <c r="M138" s="121" t="b">
        <v>1</v>
      </c>
      <c r="N138" s="121" t="s">
        <v>3692</v>
      </c>
      <c r="O138" s="355" t="str">
        <f>TPG!J138</f>
        <v>11294/543965</v>
      </c>
      <c r="P138" s="121" t="b">
        <v>1</v>
      </c>
      <c r="Q138" s="121" t="b">
        <v>1</v>
      </c>
      <c r="R138" s="121" t="b">
        <v>1</v>
      </c>
    </row>
    <row r="139" spans="1:18" hidden="1" x14ac:dyDescent="0.25">
      <c r="A139" s="118">
        <v>1</v>
      </c>
      <c r="B139" s="119">
        <v>2</v>
      </c>
      <c r="C139" s="351">
        <f>TPG!K139</f>
        <v>400042</v>
      </c>
      <c r="D139" s="121" t="b">
        <v>1</v>
      </c>
      <c r="E139" s="352" t="str">
        <f>RIGHT(TPG!D139,4)&amp;"."&amp;TPG!N139&amp;"."&amp;TPG!L139&amp;"."&amp;$C$5</f>
        <v>2021.TPECG.I01.Se20</v>
      </c>
      <c r="F139" s="353">
        <f t="shared" ca="1" si="2"/>
        <v>44105</v>
      </c>
      <c r="G139" s="354">
        <f>IF(TPG!AB139&lt;0,0,TPG!AB139)</f>
        <v>0</v>
      </c>
      <c r="H139" s="125">
        <f t="shared" ca="1" si="3"/>
        <v>44105</v>
      </c>
      <c r="I139" s="126">
        <v>0</v>
      </c>
      <c r="J139" s="352" t="str">
        <f>LEFT(TPG!E139,20)&amp;"."&amp;TPGPAY!E139</f>
        <v>Dollis Primary Schoo.2021.TPECG.I01.Se20</v>
      </c>
      <c r="K139" s="121" t="b">
        <v>1</v>
      </c>
      <c r="L139" s="127" t="s">
        <v>3691</v>
      </c>
      <c r="M139" s="121" t="b">
        <v>1</v>
      </c>
      <c r="N139" s="121" t="s">
        <v>3692</v>
      </c>
      <c r="O139" s="355" t="str">
        <f>TPG!J139</f>
        <v>11294/543965</v>
      </c>
      <c r="P139" s="121" t="b">
        <v>1</v>
      </c>
      <c r="Q139" s="121" t="b">
        <v>1</v>
      </c>
      <c r="R139" s="121" t="b">
        <v>1</v>
      </c>
    </row>
    <row r="140" spans="1:18" hidden="1" x14ac:dyDescent="0.25">
      <c r="A140" s="118">
        <v>1</v>
      </c>
      <c r="B140" s="119">
        <v>2</v>
      </c>
      <c r="C140" s="351">
        <f>TPG!K140</f>
        <v>400159</v>
      </c>
      <c r="D140" s="121" t="b">
        <v>1</v>
      </c>
      <c r="E140" s="352" t="str">
        <f>RIGHT(TPG!D140,4)&amp;"."&amp;TPG!N140&amp;"."&amp;TPG!L140&amp;"."&amp;$C$5</f>
        <v>2023.TPECG.I01.Se20</v>
      </c>
      <c r="F140" s="353">
        <f t="shared" ca="1" si="2"/>
        <v>44105</v>
      </c>
      <c r="G140" s="354">
        <f>IF(TPG!AB140&lt;0,0,TPG!AB140)</f>
        <v>0</v>
      </c>
      <c r="H140" s="125">
        <f t="shared" ca="1" si="3"/>
        <v>44105</v>
      </c>
      <c r="I140" s="126">
        <v>0</v>
      </c>
      <c r="J140" s="352" t="str">
        <f>LEFT(TPG!E140,20)&amp;"."&amp;TPGPAY!E140</f>
        <v>Edgware Primary Scho.2023.TPECG.I01.Se20</v>
      </c>
      <c r="K140" s="121" t="b">
        <v>1</v>
      </c>
      <c r="L140" s="127" t="s">
        <v>3691</v>
      </c>
      <c r="M140" s="121" t="b">
        <v>1</v>
      </c>
      <c r="N140" s="121" t="s">
        <v>3692</v>
      </c>
      <c r="O140" s="355" t="str">
        <f>TPG!J140</f>
        <v>11294/543965</v>
      </c>
      <c r="P140" s="121" t="b">
        <v>1</v>
      </c>
      <c r="Q140" s="121" t="b">
        <v>1</v>
      </c>
      <c r="R140" s="121" t="b">
        <v>1</v>
      </c>
    </row>
    <row r="141" spans="1:18" x14ac:dyDescent="0.25">
      <c r="A141" s="118">
        <v>1</v>
      </c>
      <c r="B141" s="119">
        <v>2</v>
      </c>
      <c r="C141" s="351">
        <f>TPG!K141</f>
        <v>400047</v>
      </c>
      <c r="D141" s="121" t="b">
        <v>1</v>
      </c>
      <c r="E141" s="352" t="str">
        <f>RIGHT(TPG!D141,4)&amp;"."&amp;TPG!N141&amp;"."&amp;TPG!L141&amp;"."&amp;$C$5</f>
        <v>2024.TPECG.I01.Se20</v>
      </c>
      <c r="F141" s="353">
        <f t="shared" ca="1" si="2"/>
        <v>44105</v>
      </c>
      <c r="G141" s="354">
        <f>IF(TPG!AB141&lt;0,0,TPG!AB141)</f>
        <v>12024.600000000002</v>
      </c>
      <c r="H141" s="125">
        <f t="shared" ca="1" si="3"/>
        <v>44105</v>
      </c>
      <c r="I141" s="126">
        <v>0</v>
      </c>
      <c r="J141" s="352" t="str">
        <f>LEFT(TPG!E141,20)&amp;"."&amp;TPGPAY!E141</f>
        <v>Fairway Primary Scho.2024.TPECG.I01.Se20</v>
      </c>
      <c r="K141" s="121" t="b">
        <v>1</v>
      </c>
      <c r="L141" s="127" t="s">
        <v>3691</v>
      </c>
      <c r="M141" s="121" t="b">
        <v>1</v>
      </c>
      <c r="N141" s="121" t="s">
        <v>3692</v>
      </c>
      <c r="O141" s="355" t="str">
        <f>TPG!J141</f>
        <v>11294/543965</v>
      </c>
      <c r="P141" s="121" t="b">
        <v>1</v>
      </c>
      <c r="Q141" s="121" t="b">
        <v>1</v>
      </c>
      <c r="R141" s="121" t="b">
        <v>1</v>
      </c>
    </row>
    <row r="142" spans="1:18" x14ac:dyDescent="0.25">
      <c r="A142" s="118">
        <v>1</v>
      </c>
      <c r="B142" s="119">
        <v>2</v>
      </c>
      <c r="C142" s="351">
        <f>TPG!K142</f>
        <v>400001</v>
      </c>
      <c r="D142" s="121" t="b">
        <v>1</v>
      </c>
      <c r="E142" s="352" t="str">
        <f>RIGHT(TPG!D142,4)&amp;"."&amp;TPG!N142&amp;"."&amp;TPG!L142&amp;"."&amp;$C$5</f>
        <v>2025.TPECG.I01.Se20</v>
      </c>
      <c r="F142" s="353">
        <f t="shared" ca="1" si="2"/>
        <v>44105</v>
      </c>
      <c r="G142" s="354">
        <f>IF(TPG!AB142&lt;0,0,TPG!AB142)</f>
        <v>16018.47</v>
      </c>
      <c r="H142" s="125">
        <f t="shared" ca="1" si="3"/>
        <v>44105</v>
      </c>
      <c r="I142" s="126">
        <v>0</v>
      </c>
      <c r="J142" s="352" t="str">
        <f>LEFT(TPG!E142,20)&amp;"."&amp;TPGPAY!E142</f>
        <v>Foulds.2025.TPECG.I01.Se20</v>
      </c>
      <c r="K142" s="121" t="b">
        <v>1</v>
      </c>
      <c r="L142" s="127" t="s">
        <v>3691</v>
      </c>
      <c r="M142" s="121" t="b">
        <v>1</v>
      </c>
      <c r="N142" s="121" t="s">
        <v>3692</v>
      </c>
      <c r="O142" s="355" t="str">
        <f>TPG!J142</f>
        <v>11294/543965</v>
      </c>
      <c r="P142" s="121" t="b">
        <v>1</v>
      </c>
      <c r="Q142" s="121" t="b">
        <v>1</v>
      </c>
      <c r="R142" s="121" t="b">
        <v>1</v>
      </c>
    </row>
    <row r="143" spans="1:18" x14ac:dyDescent="0.25">
      <c r="A143" s="118">
        <v>1</v>
      </c>
      <c r="B143" s="119">
        <v>2</v>
      </c>
      <c r="C143" s="351">
        <f>TPG!K143</f>
        <v>400082</v>
      </c>
      <c r="D143" s="121" t="b">
        <v>1</v>
      </c>
      <c r="E143" s="352" t="str">
        <f>RIGHT(TPG!D143,4)&amp;"."&amp;TPG!N143&amp;"."&amp;TPG!L143&amp;"."&amp;$C$5</f>
        <v>2026.TPECG.I01.Se20</v>
      </c>
      <c r="F143" s="353">
        <f t="shared" ca="1" si="2"/>
        <v>44105</v>
      </c>
      <c r="G143" s="354">
        <f>IF(TPG!AB143&lt;0,0,TPG!AB143)</f>
        <v>23439.850000000002</v>
      </c>
      <c r="H143" s="125">
        <f t="shared" ca="1" si="3"/>
        <v>44105</v>
      </c>
      <c r="I143" s="126">
        <v>0</v>
      </c>
      <c r="J143" s="352" t="str">
        <f>LEFT(TPG!E143,20)&amp;"."&amp;TPGPAY!E143</f>
        <v>Frith Manor School.2026.TPECG.I01.Se20</v>
      </c>
      <c r="K143" s="121" t="b">
        <v>1</v>
      </c>
      <c r="L143" s="127" t="s">
        <v>3691</v>
      </c>
      <c r="M143" s="121" t="b">
        <v>1</v>
      </c>
      <c r="N143" s="121" t="s">
        <v>3692</v>
      </c>
      <c r="O143" s="355" t="str">
        <f>TPG!J143</f>
        <v>11294/543965</v>
      </c>
      <c r="P143" s="121" t="b">
        <v>1</v>
      </c>
      <c r="Q143" s="121" t="b">
        <v>1</v>
      </c>
      <c r="R143" s="121" t="b">
        <v>1</v>
      </c>
    </row>
    <row r="144" spans="1:18" x14ac:dyDescent="0.25">
      <c r="A144" s="118">
        <v>1</v>
      </c>
      <c r="B144" s="119">
        <v>2</v>
      </c>
      <c r="C144" s="351">
        <f>TPG!K144</f>
        <v>400067</v>
      </c>
      <c r="D144" s="121" t="b">
        <v>1</v>
      </c>
      <c r="E144" s="352" t="str">
        <f>RIGHT(TPG!D144,4)&amp;"."&amp;TPG!N144&amp;"."&amp;TPG!L144&amp;"."&amp;$C$5</f>
        <v>2028.TPECG.I01.Se20</v>
      </c>
      <c r="F144" s="353">
        <f t="shared" ca="1" si="2"/>
        <v>44105</v>
      </c>
      <c r="G144" s="354">
        <f>IF(TPG!AB144&lt;0,0,TPG!AB144)</f>
        <v>9754.52</v>
      </c>
      <c r="H144" s="125">
        <f t="shared" ca="1" si="3"/>
        <v>44105</v>
      </c>
      <c r="I144" s="126">
        <v>0</v>
      </c>
      <c r="J144" s="352" t="str">
        <f>LEFT(TPG!E144,20)&amp;"."&amp;TPGPAY!E144</f>
        <v>Garden Suburb Infant.2028.TPECG.I01.Se20</v>
      </c>
      <c r="K144" s="121" t="b">
        <v>1</v>
      </c>
      <c r="L144" s="127" t="s">
        <v>3691</v>
      </c>
      <c r="M144" s="121" t="b">
        <v>1</v>
      </c>
      <c r="N144" s="121" t="s">
        <v>3692</v>
      </c>
      <c r="O144" s="355" t="str">
        <f>TPG!J144</f>
        <v>11294/543965</v>
      </c>
      <c r="P144" s="121" t="b">
        <v>1</v>
      </c>
      <c r="Q144" s="121" t="b">
        <v>1</v>
      </c>
      <c r="R144" s="121" t="b">
        <v>1</v>
      </c>
    </row>
    <row r="145" spans="1:18" x14ac:dyDescent="0.25">
      <c r="A145" s="118">
        <v>1</v>
      </c>
      <c r="B145" s="119">
        <v>2</v>
      </c>
      <c r="C145" s="351">
        <f>TPG!K145</f>
        <v>400002</v>
      </c>
      <c r="D145" s="121" t="b">
        <v>1</v>
      </c>
      <c r="E145" s="352" t="str">
        <f>RIGHT(TPG!D145,4)&amp;"."&amp;TPG!N145&amp;"."&amp;TPG!L145&amp;"."&amp;$C$5</f>
        <v>2027.TPECG.I01.Se20</v>
      </c>
      <c r="F145" s="353">
        <f t="shared" ca="1" si="2"/>
        <v>44105</v>
      </c>
      <c r="G145" s="354">
        <f>IF(TPG!AB145&lt;0,0,TPG!AB145)</f>
        <v>13721.76</v>
      </c>
      <c r="H145" s="125">
        <f t="shared" ca="1" si="3"/>
        <v>44105</v>
      </c>
      <c r="I145" s="126">
        <v>0</v>
      </c>
      <c r="J145" s="352" t="str">
        <f>LEFT(TPG!E145,20)&amp;"."&amp;TPGPAY!E145</f>
        <v>Garden Suburb Junior.2027.TPECG.I01.Se20</v>
      </c>
      <c r="K145" s="121" t="b">
        <v>1</v>
      </c>
      <c r="L145" s="127" t="s">
        <v>3691</v>
      </c>
      <c r="M145" s="121" t="b">
        <v>1</v>
      </c>
      <c r="N145" s="121" t="s">
        <v>3692</v>
      </c>
      <c r="O145" s="355" t="str">
        <f>TPG!J145</f>
        <v>11294/543965</v>
      </c>
      <c r="P145" s="121" t="b">
        <v>1</v>
      </c>
      <c r="Q145" s="121" t="b">
        <v>1</v>
      </c>
      <c r="R145" s="121" t="b">
        <v>1</v>
      </c>
    </row>
    <row r="146" spans="1:18" x14ac:dyDescent="0.25">
      <c r="A146" s="118">
        <v>1</v>
      </c>
      <c r="B146" s="119">
        <v>2</v>
      </c>
      <c r="C146" s="351">
        <f>TPG!K146</f>
        <v>400035</v>
      </c>
      <c r="D146" s="121" t="b">
        <v>1</v>
      </c>
      <c r="E146" s="352" t="str">
        <f>RIGHT(TPG!D146,4)&amp;"."&amp;TPG!N146&amp;"."&amp;TPG!L146&amp;"."&amp;$C$5</f>
        <v>2029.TPECG.I01.Se20</v>
      </c>
      <c r="F146" s="353">
        <f t="shared" ca="1" si="2"/>
        <v>44105</v>
      </c>
      <c r="G146" s="354">
        <f>IF(TPG!AB146&lt;0,0,TPG!AB146)</f>
        <v>18241.879999999997</v>
      </c>
      <c r="H146" s="125">
        <f t="shared" ca="1" si="3"/>
        <v>44105</v>
      </c>
      <c r="I146" s="126">
        <v>0</v>
      </c>
      <c r="J146" s="352" t="str">
        <f>LEFT(TPG!E146,20)&amp;"."&amp;TPGPAY!E146</f>
        <v>Goldbeaters Primary .2029.TPECG.I01.Se20</v>
      </c>
      <c r="K146" s="121" t="b">
        <v>1</v>
      </c>
      <c r="L146" s="127" t="s">
        <v>3691</v>
      </c>
      <c r="M146" s="121" t="b">
        <v>1</v>
      </c>
      <c r="N146" s="121" t="s">
        <v>3692</v>
      </c>
      <c r="O146" s="355" t="str">
        <f>TPG!J146</f>
        <v>11294/543965</v>
      </c>
      <c r="P146" s="121" t="b">
        <v>1</v>
      </c>
      <c r="Q146" s="121" t="b">
        <v>1</v>
      </c>
      <c r="R146" s="121" t="b">
        <v>1</v>
      </c>
    </row>
    <row r="147" spans="1:18" x14ac:dyDescent="0.25">
      <c r="A147" s="118">
        <v>1</v>
      </c>
      <c r="B147" s="119">
        <v>2</v>
      </c>
      <c r="C147" s="351">
        <f>TPG!K147</f>
        <v>400108</v>
      </c>
      <c r="D147" s="121" t="b">
        <v>1</v>
      </c>
      <c r="E147" s="352" t="str">
        <f>RIGHT(TPG!D147,4)&amp;"."&amp;TPG!N147&amp;"."&amp;TPG!L147&amp;"."&amp;$C$5</f>
        <v>3516.TPECG.I01.Se20</v>
      </c>
      <c r="F147" s="353">
        <f t="shared" ca="1" si="2"/>
        <v>44105</v>
      </c>
      <c r="G147" s="354">
        <f>IF(TPG!AB147&lt;0,0,TPG!AB147)</f>
        <v>12696.21</v>
      </c>
      <c r="H147" s="125">
        <f t="shared" ca="1" si="3"/>
        <v>44105</v>
      </c>
      <c r="I147" s="126">
        <v>0</v>
      </c>
      <c r="J147" s="352" t="str">
        <f>LEFT(TPG!E147,20)&amp;"."&amp;TPGPAY!E147</f>
        <v>Hasmonean Primary Sc.3516.TPECG.I01.Se20</v>
      </c>
      <c r="K147" s="121" t="b">
        <v>1</v>
      </c>
      <c r="L147" s="127" t="s">
        <v>3691</v>
      </c>
      <c r="M147" s="121" t="b">
        <v>1</v>
      </c>
      <c r="N147" s="121" t="s">
        <v>3692</v>
      </c>
      <c r="O147" s="355" t="str">
        <f>TPG!J147</f>
        <v>11294/543965</v>
      </c>
      <c r="P147" s="121" t="b">
        <v>1</v>
      </c>
      <c r="Q147" s="121" t="b">
        <v>1</v>
      </c>
      <c r="R147" s="121" t="b">
        <v>1</v>
      </c>
    </row>
    <row r="148" spans="1:18" x14ac:dyDescent="0.25">
      <c r="A148" s="118">
        <v>1</v>
      </c>
      <c r="B148" s="119">
        <v>2</v>
      </c>
      <c r="C148" s="351">
        <f>TPG!K148</f>
        <v>400026</v>
      </c>
      <c r="D148" s="121" t="b">
        <v>1</v>
      </c>
      <c r="E148" s="352" t="str">
        <f>RIGHT(TPG!D148,4)&amp;"."&amp;TPG!N148&amp;"."&amp;TPG!L148&amp;"."&amp;$C$5</f>
        <v>2031.TPECG.I01.Se20</v>
      </c>
      <c r="F148" s="353">
        <f t="shared" ca="1" si="2"/>
        <v>44105</v>
      </c>
      <c r="G148" s="354">
        <f>IF(TPG!AB148&lt;0,0,TPG!AB148)</f>
        <v>8290.2099999999991</v>
      </c>
      <c r="H148" s="125">
        <f t="shared" ca="1" si="3"/>
        <v>44105</v>
      </c>
      <c r="I148" s="126">
        <v>0</v>
      </c>
      <c r="J148" s="352" t="str">
        <f>LEFT(TPG!E148,20)&amp;"."&amp;TPGPAY!E148</f>
        <v>Hollickwood JMI Scho.2031.TPECG.I01.Se20</v>
      </c>
      <c r="K148" s="121" t="b">
        <v>1</v>
      </c>
      <c r="L148" s="127" t="s">
        <v>3691</v>
      </c>
      <c r="M148" s="121" t="b">
        <v>1</v>
      </c>
      <c r="N148" s="121" t="s">
        <v>3692</v>
      </c>
      <c r="O148" s="355" t="str">
        <f>TPG!J148</f>
        <v>11294/543965</v>
      </c>
      <c r="P148" s="121" t="b">
        <v>1</v>
      </c>
      <c r="Q148" s="121" t="b">
        <v>1</v>
      </c>
      <c r="R148" s="121" t="b">
        <v>1</v>
      </c>
    </row>
    <row r="149" spans="1:18" x14ac:dyDescent="0.25">
      <c r="A149" s="118">
        <v>1</v>
      </c>
      <c r="B149" s="119">
        <v>2</v>
      </c>
      <c r="C149" s="351">
        <f>TPG!K149</f>
        <v>400084</v>
      </c>
      <c r="D149" s="121" t="b">
        <v>1</v>
      </c>
      <c r="E149" s="352" t="str">
        <f>RIGHT(TPG!D149,4)&amp;"."&amp;TPG!N149&amp;"."&amp;TPG!L149&amp;"."&amp;$C$5</f>
        <v>2032.TPECG.I01.Se20</v>
      </c>
      <c r="F149" s="353">
        <f t="shared" ref="F149:F205" ca="1" si="4">TODAY()</f>
        <v>44105</v>
      </c>
      <c r="G149" s="354">
        <f>IF(TPG!AB149&lt;0,0,TPG!AB149)</f>
        <v>20153.629999999997</v>
      </c>
      <c r="H149" s="125">
        <f t="shared" ref="H149:H212" ca="1" si="5">F149</f>
        <v>44105</v>
      </c>
      <c r="I149" s="126">
        <v>0</v>
      </c>
      <c r="J149" s="352" t="str">
        <f>LEFT(TPG!E149,20)&amp;"."&amp;TPGPAY!E149</f>
        <v>Holly Park School.2032.TPECG.I01.Se20</v>
      </c>
      <c r="K149" s="121" t="b">
        <v>1</v>
      </c>
      <c r="L149" s="127" t="s">
        <v>3691</v>
      </c>
      <c r="M149" s="121" t="b">
        <v>1</v>
      </c>
      <c r="N149" s="121" t="s">
        <v>3692</v>
      </c>
      <c r="O149" s="355" t="str">
        <f>TPG!J149</f>
        <v>11294/543965</v>
      </c>
      <c r="P149" s="121" t="b">
        <v>1</v>
      </c>
      <c r="Q149" s="121" t="b">
        <v>1</v>
      </c>
      <c r="R149" s="121" t="b">
        <v>1</v>
      </c>
    </row>
    <row r="150" spans="1:18" x14ac:dyDescent="0.25">
      <c r="A150" s="118">
        <v>1</v>
      </c>
      <c r="B150" s="119">
        <v>2</v>
      </c>
      <c r="C150" s="351">
        <f>TPG!K150</f>
        <v>400008</v>
      </c>
      <c r="D150" s="121" t="b">
        <v>1</v>
      </c>
      <c r="E150" s="352" t="str">
        <f>RIGHT(TPG!D150,4)&amp;"."&amp;TPG!N150&amp;"."&amp;TPG!L150&amp;"."&amp;$C$5</f>
        <v>3304.TPECG.I01.Se20</v>
      </c>
      <c r="F150" s="353">
        <f t="shared" ca="1" si="4"/>
        <v>44105</v>
      </c>
      <c r="G150" s="354">
        <f>IF(TPG!AB150&lt;0,0,TPG!AB150)</f>
        <v>10315.189999999999</v>
      </c>
      <c r="H150" s="125">
        <f t="shared" ca="1" si="5"/>
        <v>44105</v>
      </c>
      <c r="I150" s="126">
        <v>0</v>
      </c>
      <c r="J150" s="352" t="str">
        <f>LEFT(TPG!E150,20)&amp;"."&amp;TPGPAY!E150</f>
        <v>Holy Trinity School.3304.TPECG.I01.Se20</v>
      </c>
      <c r="K150" s="121" t="b">
        <v>1</v>
      </c>
      <c r="L150" s="127" t="s">
        <v>3691</v>
      </c>
      <c r="M150" s="121" t="b">
        <v>1</v>
      </c>
      <c r="N150" s="121" t="s">
        <v>3692</v>
      </c>
      <c r="O150" s="355" t="str">
        <f>TPG!J150</f>
        <v>11294/543965</v>
      </c>
      <c r="P150" s="121" t="b">
        <v>1</v>
      </c>
      <c r="Q150" s="121" t="b">
        <v>1</v>
      </c>
      <c r="R150" s="121" t="b">
        <v>1</v>
      </c>
    </row>
    <row r="151" spans="1:18" x14ac:dyDescent="0.25">
      <c r="A151" s="118">
        <v>1</v>
      </c>
      <c r="B151" s="119">
        <v>2</v>
      </c>
      <c r="C151" s="351">
        <f>TPG!K151</f>
        <v>400046</v>
      </c>
      <c r="D151" s="121" t="b">
        <v>1</v>
      </c>
      <c r="E151" s="352" t="str">
        <f>RIGHT(TPG!D151,4)&amp;"."&amp;TPG!N151&amp;"."&amp;TPG!L151&amp;"."&amp;$C$5</f>
        <v>2036.TPECG.I01.Se20</v>
      </c>
      <c r="F151" s="353">
        <f t="shared" ca="1" si="4"/>
        <v>44105</v>
      </c>
      <c r="G151" s="354">
        <f>IF(TPG!AB151&lt;0,0,TPG!AB151)</f>
        <v>12118.45</v>
      </c>
      <c r="H151" s="125">
        <f t="shared" ca="1" si="5"/>
        <v>44105</v>
      </c>
      <c r="I151" s="126">
        <v>0</v>
      </c>
      <c r="J151" s="352" t="str">
        <f>LEFT(TPG!E151,20)&amp;"."&amp;TPGPAY!E151</f>
        <v>Livingstone School.2036.TPECG.I01.Se20</v>
      </c>
      <c r="K151" s="121" t="b">
        <v>1</v>
      </c>
      <c r="L151" s="127" t="s">
        <v>3691</v>
      </c>
      <c r="M151" s="121" t="b">
        <v>1</v>
      </c>
      <c r="N151" s="121" t="s">
        <v>3692</v>
      </c>
      <c r="O151" s="355" t="str">
        <f>TPG!J151</f>
        <v>11294/543965</v>
      </c>
      <c r="P151" s="121" t="b">
        <v>1</v>
      </c>
      <c r="Q151" s="121" t="b">
        <v>1</v>
      </c>
      <c r="R151" s="121" t="b">
        <v>1</v>
      </c>
    </row>
    <row r="152" spans="1:18" x14ac:dyDescent="0.25">
      <c r="A152" s="118">
        <v>1</v>
      </c>
      <c r="B152" s="119">
        <v>2</v>
      </c>
      <c r="C152" s="351">
        <f>TPG!K152</f>
        <v>400030</v>
      </c>
      <c r="D152" s="121" t="b">
        <v>1</v>
      </c>
      <c r="E152" s="352" t="str">
        <f>RIGHT(TPG!D152,4)&amp;"."&amp;TPG!N152&amp;"."&amp;TPG!L152&amp;"."&amp;$C$5</f>
        <v>2037.TPECG.I01.Se20</v>
      </c>
      <c r="F152" s="353">
        <f t="shared" ca="1" si="4"/>
        <v>44105</v>
      </c>
      <c r="G152" s="354">
        <f>IF(TPG!AB152&lt;0,0,TPG!AB152)</f>
        <v>11438.600000000002</v>
      </c>
      <c r="H152" s="125">
        <f t="shared" ca="1" si="5"/>
        <v>44105</v>
      </c>
      <c r="I152" s="126">
        <v>0</v>
      </c>
      <c r="J152" s="352" t="str">
        <f>LEFT(TPG!E152,20)&amp;"."&amp;TPGPAY!E152</f>
        <v>Manorside Primary Sc.2037.TPECG.I01.Se20</v>
      </c>
      <c r="K152" s="121" t="b">
        <v>1</v>
      </c>
      <c r="L152" s="127" t="s">
        <v>3691</v>
      </c>
      <c r="M152" s="121" t="b">
        <v>1</v>
      </c>
      <c r="N152" s="121" t="s">
        <v>3692</v>
      </c>
      <c r="O152" s="355" t="str">
        <f>TPG!J152</f>
        <v>11294/543965</v>
      </c>
      <c r="P152" s="121" t="b">
        <v>1</v>
      </c>
      <c r="Q152" s="121" t="b">
        <v>1</v>
      </c>
      <c r="R152" s="121" t="b">
        <v>1</v>
      </c>
    </row>
    <row r="153" spans="1:18" hidden="1" x14ac:dyDescent="0.25">
      <c r="A153" s="118">
        <v>1</v>
      </c>
      <c r="B153" s="119">
        <v>2</v>
      </c>
      <c r="C153" s="351">
        <f>TPG!K153</f>
        <v>400130</v>
      </c>
      <c r="D153" s="121" t="b">
        <v>1</v>
      </c>
      <c r="E153" s="352" t="str">
        <f>RIGHT(TPG!D153,4)&amp;"."&amp;TPG!N153&amp;"."&amp;TPG!L153&amp;"."&amp;$C$5</f>
        <v>3523.TPECG.I01.Se20</v>
      </c>
      <c r="F153" s="353">
        <f t="shared" ca="1" si="4"/>
        <v>44105</v>
      </c>
      <c r="G153" s="354">
        <f>IF(TPG!AB153&lt;0,0,TPG!AB153)</f>
        <v>0</v>
      </c>
      <c r="H153" s="125">
        <f t="shared" ca="1" si="5"/>
        <v>44105</v>
      </c>
      <c r="I153" s="126">
        <v>0</v>
      </c>
      <c r="J153" s="352" t="str">
        <f>LEFT(TPG!E153,20)&amp;"."&amp;TPGPAY!E153</f>
        <v>Martin Primary Schoo.3523.TPECG.I01.Se20</v>
      </c>
      <c r="K153" s="121" t="b">
        <v>1</v>
      </c>
      <c r="L153" s="127" t="s">
        <v>3691</v>
      </c>
      <c r="M153" s="121" t="b">
        <v>1</v>
      </c>
      <c r="N153" s="121" t="s">
        <v>3692</v>
      </c>
      <c r="O153" s="355" t="str">
        <f>TPG!J153</f>
        <v>11294/543965</v>
      </c>
      <c r="P153" s="121" t="b">
        <v>1</v>
      </c>
      <c r="Q153" s="121" t="b">
        <v>1</v>
      </c>
      <c r="R153" s="121" t="b">
        <v>1</v>
      </c>
    </row>
    <row r="154" spans="1:18" hidden="1" x14ac:dyDescent="0.25">
      <c r="A154" s="118">
        <v>1</v>
      </c>
      <c r="B154" s="119">
        <v>2</v>
      </c>
      <c r="C154" s="351">
        <f>TPG!K154</f>
        <v>400112</v>
      </c>
      <c r="D154" s="121" t="b">
        <v>1</v>
      </c>
      <c r="E154" s="352" t="str">
        <f>RIGHT(TPG!D154,4)&amp;"."&amp;TPG!N154&amp;"."&amp;TPG!L154&amp;"."&amp;$C$5</f>
        <v>5948.TPECG.I01.Se20</v>
      </c>
      <c r="F154" s="353">
        <f t="shared" ca="1" si="4"/>
        <v>44105</v>
      </c>
      <c r="G154" s="354">
        <f>IF(TPG!AB154&lt;0,0,TPG!AB154)</f>
        <v>0</v>
      </c>
      <c r="H154" s="125">
        <f t="shared" ca="1" si="5"/>
        <v>44105</v>
      </c>
      <c r="I154" s="126">
        <v>0</v>
      </c>
      <c r="J154" s="352" t="str">
        <f>LEFT(TPG!E154,20)&amp;"."&amp;TPGPAY!E154</f>
        <v>Mathilda Marks-Kenne.5948.TPECG.I01.Se20</v>
      </c>
      <c r="K154" s="121" t="b">
        <v>1</v>
      </c>
      <c r="L154" s="127" t="s">
        <v>3691</v>
      </c>
      <c r="M154" s="121" t="b">
        <v>1</v>
      </c>
      <c r="N154" s="121" t="s">
        <v>3692</v>
      </c>
      <c r="O154" s="355" t="str">
        <f>TPG!J154</f>
        <v>11294/543965</v>
      </c>
      <c r="P154" s="121" t="b">
        <v>1</v>
      </c>
      <c r="Q154" s="121" t="b">
        <v>1</v>
      </c>
      <c r="R154" s="121" t="b">
        <v>1</v>
      </c>
    </row>
    <row r="155" spans="1:18" hidden="1" x14ac:dyDescent="0.25">
      <c r="A155" s="118">
        <v>1</v>
      </c>
      <c r="B155" s="119">
        <v>2</v>
      </c>
      <c r="C155" s="351">
        <f>TPG!K155</f>
        <v>400110</v>
      </c>
      <c r="D155" s="121" t="b">
        <v>1</v>
      </c>
      <c r="E155" s="352" t="str">
        <f>RIGHT(TPG!D155,4)&amp;"."&amp;TPG!N155&amp;"."&amp;TPG!L155&amp;"."&amp;$C$5</f>
        <v>5949.TPECG.I01.Se20</v>
      </c>
      <c r="F155" s="353">
        <f t="shared" ca="1" si="4"/>
        <v>44105</v>
      </c>
      <c r="G155" s="354">
        <f>IF(TPG!AB155&lt;0,0,TPG!AB155)</f>
        <v>0</v>
      </c>
      <c r="H155" s="125">
        <f t="shared" ca="1" si="5"/>
        <v>44105</v>
      </c>
      <c r="I155" s="126">
        <v>0</v>
      </c>
      <c r="J155" s="352" t="str">
        <f>LEFT(TPG!E155,20)&amp;"."&amp;TPGPAY!E155</f>
        <v>Menorah Foundation S.5949.TPECG.I01.Se20</v>
      </c>
      <c r="K155" s="121" t="b">
        <v>1</v>
      </c>
      <c r="L155" s="127" t="s">
        <v>3691</v>
      </c>
      <c r="M155" s="121" t="b">
        <v>1</v>
      </c>
      <c r="N155" s="121" t="s">
        <v>3692</v>
      </c>
      <c r="O155" s="355" t="str">
        <f>TPG!J155</f>
        <v>11294/543965</v>
      </c>
      <c r="P155" s="121" t="b">
        <v>1</v>
      </c>
      <c r="Q155" s="121" t="b">
        <v>1</v>
      </c>
      <c r="R155" s="121" t="b">
        <v>1</v>
      </c>
    </row>
    <row r="156" spans="1:18" x14ac:dyDescent="0.25">
      <c r="A156" s="118">
        <v>1</v>
      </c>
      <c r="B156" s="119">
        <v>2</v>
      </c>
      <c r="C156" s="351">
        <f>TPG!K156</f>
        <v>400007</v>
      </c>
      <c r="D156" s="121" t="b">
        <v>1</v>
      </c>
      <c r="E156" s="352" t="str">
        <f>RIGHT(TPG!D156,4)&amp;"."&amp;TPG!N156&amp;"."&amp;TPG!L156&amp;"."&amp;$C$5</f>
        <v>3513.TPECG.I01.Se20</v>
      </c>
      <c r="F156" s="353">
        <f t="shared" ca="1" si="4"/>
        <v>44105</v>
      </c>
      <c r="G156" s="354">
        <f>IF(TPG!AB156&lt;0,0,TPG!AB156)</f>
        <v>20819.22</v>
      </c>
      <c r="H156" s="125">
        <f t="shared" ca="1" si="5"/>
        <v>44105</v>
      </c>
      <c r="I156" s="126">
        <v>0</v>
      </c>
      <c r="J156" s="352" t="str">
        <f>LEFT(TPG!E156,20)&amp;"."&amp;TPGPAY!E156</f>
        <v>Menorah Primary Scho.3513.TPECG.I01.Se20</v>
      </c>
      <c r="K156" s="121" t="b">
        <v>1</v>
      </c>
      <c r="L156" s="127" t="s">
        <v>3691</v>
      </c>
      <c r="M156" s="121" t="b">
        <v>1</v>
      </c>
      <c r="N156" s="121" t="s">
        <v>3692</v>
      </c>
      <c r="O156" s="355" t="str">
        <f>TPG!J156</f>
        <v>11294/543965</v>
      </c>
      <c r="P156" s="121" t="b">
        <v>1</v>
      </c>
      <c r="Q156" s="121" t="b">
        <v>1</v>
      </c>
      <c r="R156" s="121" t="b">
        <v>1</v>
      </c>
    </row>
    <row r="157" spans="1:18" x14ac:dyDescent="0.25">
      <c r="A157" s="118">
        <v>1</v>
      </c>
      <c r="B157" s="119">
        <v>2</v>
      </c>
      <c r="C157" s="351">
        <f>TPG!K157</f>
        <v>400086</v>
      </c>
      <c r="D157" s="121" t="b">
        <v>1</v>
      </c>
      <c r="E157" s="352" t="str">
        <f>RIGHT(TPG!D157,4)&amp;"."&amp;TPG!N157&amp;"."&amp;TPG!L157&amp;"."&amp;$C$5</f>
        <v>3305.TPECG.I01.Se20</v>
      </c>
      <c r="F157" s="353">
        <f t="shared" ca="1" si="4"/>
        <v>44105</v>
      </c>
      <c r="G157" s="354">
        <f>IF(TPG!AB157&lt;0,0,TPG!AB157)</f>
        <v>5514.68</v>
      </c>
      <c r="H157" s="125">
        <f t="shared" ca="1" si="5"/>
        <v>44105</v>
      </c>
      <c r="I157" s="126">
        <v>0</v>
      </c>
      <c r="J157" s="352" t="str">
        <f>LEFT(TPG!E157,20)&amp;"."&amp;TPGPAY!E157</f>
        <v>Monken Hadley C E Pr.3305.TPECG.I01.Se20</v>
      </c>
      <c r="K157" s="121" t="b">
        <v>1</v>
      </c>
      <c r="L157" s="127" t="s">
        <v>3691</v>
      </c>
      <c r="M157" s="121" t="b">
        <v>1</v>
      </c>
      <c r="N157" s="121" t="s">
        <v>3692</v>
      </c>
      <c r="O157" s="355" t="str">
        <f>TPG!J157</f>
        <v>11294/543965</v>
      </c>
      <c r="P157" s="121" t="b">
        <v>1</v>
      </c>
      <c r="Q157" s="121" t="b">
        <v>1</v>
      </c>
      <c r="R157" s="121" t="b">
        <v>1</v>
      </c>
    </row>
    <row r="158" spans="1:18" hidden="1" x14ac:dyDescent="0.25">
      <c r="A158" s="118">
        <v>1</v>
      </c>
      <c r="B158" s="119">
        <v>2</v>
      </c>
      <c r="C158" s="351">
        <f>TPG!K158</f>
        <v>400048</v>
      </c>
      <c r="D158" s="121" t="b">
        <v>1</v>
      </c>
      <c r="E158" s="352" t="str">
        <f>RIGHT(TPG!D158,4)&amp;"."&amp;TPG!N158&amp;"."&amp;TPG!L158&amp;"."&amp;$C$5</f>
        <v>2042.TPECG.I01.Se20</v>
      </c>
      <c r="F158" s="353">
        <f t="shared" ca="1" si="4"/>
        <v>44105</v>
      </c>
      <c r="G158" s="354">
        <f>IF(TPG!AB158&lt;0,0,TPG!AB158)</f>
        <v>0</v>
      </c>
      <c r="H158" s="125">
        <f t="shared" ca="1" si="5"/>
        <v>44105</v>
      </c>
      <c r="I158" s="126">
        <v>0</v>
      </c>
      <c r="J158" s="352" t="str">
        <f>LEFT(TPG!E158,20)&amp;"."&amp;TPGPAY!E158</f>
        <v>Monkfrith School.2042.TPECG.I01.Se20</v>
      </c>
      <c r="K158" s="121" t="b">
        <v>1</v>
      </c>
      <c r="L158" s="127" t="s">
        <v>3691</v>
      </c>
      <c r="M158" s="121" t="b">
        <v>1</v>
      </c>
      <c r="N158" s="121" t="s">
        <v>3692</v>
      </c>
      <c r="O158" s="355" t="str">
        <f>TPG!J158</f>
        <v>11294/543965</v>
      </c>
      <c r="P158" s="121" t="b">
        <v>1</v>
      </c>
      <c r="Q158" s="121" t="b">
        <v>1</v>
      </c>
      <c r="R158" s="121" t="b">
        <v>1</v>
      </c>
    </row>
    <row r="159" spans="1:18" x14ac:dyDescent="0.25">
      <c r="A159" s="118">
        <v>1</v>
      </c>
      <c r="B159" s="119">
        <v>2</v>
      </c>
      <c r="C159" s="351">
        <f>TPG!K159</f>
        <v>400087</v>
      </c>
      <c r="D159" s="121" t="b">
        <v>1</v>
      </c>
      <c r="E159" s="352" t="str">
        <f>RIGHT(TPG!D159,4)&amp;"."&amp;TPG!N159&amp;"."&amp;TPG!L159&amp;"."&amp;$C$5</f>
        <v>2044.TPECG.I01.Se20</v>
      </c>
      <c r="F159" s="353">
        <f t="shared" ca="1" si="4"/>
        <v>44105</v>
      </c>
      <c r="G159" s="354">
        <f>IF(TPG!AB159&lt;0,0,TPG!AB159)</f>
        <v>13799.91</v>
      </c>
      <c r="H159" s="125">
        <f t="shared" ca="1" si="5"/>
        <v>44105</v>
      </c>
      <c r="I159" s="126">
        <v>0</v>
      </c>
      <c r="J159" s="352" t="str">
        <f>LEFT(TPG!E159,20)&amp;"."&amp;TPGPAY!E159</f>
        <v>Moss Hall Infant Sch.2044.TPECG.I01.Se20</v>
      </c>
      <c r="K159" s="121" t="b">
        <v>1</v>
      </c>
      <c r="L159" s="127" t="s">
        <v>3691</v>
      </c>
      <c r="M159" s="121" t="b">
        <v>1</v>
      </c>
      <c r="N159" s="121" t="s">
        <v>3692</v>
      </c>
      <c r="O159" s="355" t="str">
        <f>TPG!J159</f>
        <v>11294/543965</v>
      </c>
      <c r="P159" s="121" t="b">
        <v>1</v>
      </c>
      <c r="Q159" s="121" t="b">
        <v>1</v>
      </c>
      <c r="R159" s="121" t="b">
        <v>1</v>
      </c>
    </row>
    <row r="160" spans="1:18" x14ac:dyDescent="0.25">
      <c r="A160" s="118">
        <v>1</v>
      </c>
      <c r="B160" s="119">
        <v>2</v>
      </c>
      <c r="C160" s="351">
        <f>TPG!K160</f>
        <v>400088</v>
      </c>
      <c r="D160" s="121" t="b">
        <v>1</v>
      </c>
      <c r="E160" s="352" t="str">
        <f>RIGHT(TPG!D160,4)&amp;"."&amp;TPG!N160&amp;"."&amp;TPG!L160&amp;"."&amp;$C$5</f>
        <v>2043.TPECG.I01.Se20</v>
      </c>
      <c r="F160" s="353">
        <f t="shared" ca="1" si="4"/>
        <v>44105</v>
      </c>
      <c r="G160" s="354">
        <f>IF(TPG!AB160&lt;0,0,TPG!AB160)</f>
        <v>18149.48</v>
      </c>
      <c r="H160" s="125">
        <f t="shared" ca="1" si="5"/>
        <v>44105</v>
      </c>
      <c r="I160" s="126">
        <v>0</v>
      </c>
      <c r="J160" s="352" t="str">
        <f>LEFT(TPG!E160,20)&amp;"."&amp;TPGPAY!E160</f>
        <v>Moss Hall Junior Sch.2043.TPECG.I01.Se20</v>
      </c>
      <c r="K160" s="121" t="b">
        <v>1</v>
      </c>
      <c r="L160" s="127" t="s">
        <v>3691</v>
      </c>
      <c r="M160" s="121" t="b">
        <v>1</v>
      </c>
      <c r="N160" s="121" t="s">
        <v>3692</v>
      </c>
      <c r="O160" s="355" t="str">
        <f>TPG!J160</f>
        <v>11294/543965</v>
      </c>
      <c r="P160" s="121" t="b">
        <v>1</v>
      </c>
      <c r="Q160" s="121" t="b">
        <v>1</v>
      </c>
      <c r="R160" s="121" t="b">
        <v>1</v>
      </c>
    </row>
    <row r="161" spans="1:18" hidden="1" x14ac:dyDescent="0.25">
      <c r="A161" s="118">
        <v>1</v>
      </c>
      <c r="B161" s="119">
        <v>2</v>
      </c>
      <c r="C161" s="351">
        <f>TPG!K161</f>
        <v>158733</v>
      </c>
      <c r="D161" s="121" t="b">
        <v>1</v>
      </c>
      <c r="E161" s="352" t="str">
        <f>RIGHT(TPG!D161,4)&amp;"."&amp;TPG!N161&amp;"."&amp;TPG!L161&amp;"."&amp;$C$5</f>
        <v>2053.TPECG.I01.Se20</v>
      </c>
      <c r="F161" s="353">
        <f t="shared" ca="1" si="4"/>
        <v>44105</v>
      </c>
      <c r="G161" s="354">
        <f>IF(TPG!AB161&lt;0,0,TPG!AB161)</f>
        <v>0</v>
      </c>
      <c r="H161" s="125">
        <f t="shared" ca="1" si="5"/>
        <v>44105</v>
      </c>
      <c r="I161" s="126">
        <v>0</v>
      </c>
      <c r="J161" s="352" t="str">
        <f>LEFT(TPG!E161,20)&amp;"."&amp;TPGPAY!E161</f>
        <v>Noam Primary School.2053.TPECG.I01.Se20</v>
      </c>
      <c r="K161" s="121" t="b">
        <v>1</v>
      </c>
      <c r="L161" s="127" t="s">
        <v>3691</v>
      </c>
      <c r="M161" s="121" t="b">
        <v>1</v>
      </c>
      <c r="N161" s="121" t="s">
        <v>3692</v>
      </c>
      <c r="O161" s="355" t="str">
        <f>TPG!J161</f>
        <v>11294/543965</v>
      </c>
      <c r="P161" s="121" t="b">
        <v>1</v>
      </c>
      <c r="Q161" s="121" t="b">
        <v>1</v>
      </c>
      <c r="R161" s="121" t="b">
        <v>1</v>
      </c>
    </row>
    <row r="162" spans="1:18" x14ac:dyDescent="0.25">
      <c r="A162" s="118">
        <v>1</v>
      </c>
      <c r="B162" s="119">
        <v>2</v>
      </c>
      <c r="C162" s="351">
        <f>TPG!K162</f>
        <v>400089</v>
      </c>
      <c r="D162" s="121" t="b">
        <v>1</v>
      </c>
      <c r="E162" s="352" t="str">
        <f>RIGHT(TPG!D162,4)&amp;"."&amp;TPG!N162&amp;"."&amp;TPG!L162&amp;"."&amp;$C$5</f>
        <v>2045.TPECG.I01.Se20</v>
      </c>
      <c r="F162" s="353">
        <f t="shared" ca="1" si="4"/>
        <v>44105</v>
      </c>
      <c r="G162" s="354">
        <f>IF(TPG!AB162&lt;0,0,TPG!AB162)</f>
        <v>10982.890000000001</v>
      </c>
      <c r="H162" s="125">
        <f t="shared" ca="1" si="5"/>
        <v>44105</v>
      </c>
      <c r="I162" s="126">
        <v>0</v>
      </c>
      <c r="J162" s="352" t="str">
        <f>LEFT(TPG!E162,20)&amp;"."&amp;TPGPAY!E162</f>
        <v>Northside School.2045.TPECG.I01.Se20</v>
      </c>
      <c r="K162" s="121" t="b">
        <v>1</v>
      </c>
      <c r="L162" s="127" t="s">
        <v>3691</v>
      </c>
      <c r="M162" s="121" t="b">
        <v>1</v>
      </c>
      <c r="N162" s="121" t="s">
        <v>3692</v>
      </c>
      <c r="O162" s="355" t="str">
        <f>TPG!J162</f>
        <v>11294/543965</v>
      </c>
      <c r="P162" s="121" t="b">
        <v>1</v>
      </c>
      <c r="Q162" s="121" t="b">
        <v>1</v>
      </c>
      <c r="R162" s="121" t="b">
        <v>1</v>
      </c>
    </row>
    <row r="163" spans="1:18" x14ac:dyDescent="0.25">
      <c r="A163" s="118">
        <v>1</v>
      </c>
      <c r="B163" s="119">
        <v>2</v>
      </c>
      <c r="C163" s="351">
        <f>TPG!K163</f>
        <v>400113</v>
      </c>
      <c r="D163" s="121" t="b">
        <v>1</v>
      </c>
      <c r="E163" s="352" t="str">
        <f>RIGHT(TPG!D163,4)&amp;"."&amp;TPG!N163&amp;"."&amp;TPG!L163&amp;"."&amp;$C$5</f>
        <v>2077.TPECG.I01.Se20</v>
      </c>
      <c r="F163" s="353">
        <f t="shared" ca="1" si="4"/>
        <v>44105</v>
      </c>
      <c r="G163" s="354">
        <f>IF(TPG!AB163&lt;0,0,TPG!AB163)</f>
        <v>39121.11</v>
      </c>
      <c r="H163" s="125">
        <f t="shared" ca="1" si="5"/>
        <v>44105</v>
      </c>
      <c r="I163" s="126">
        <v>0</v>
      </c>
      <c r="J163" s="352" t="str">
        <f>LEFT(TPG!E163,20)&amp;"."&amp;TPGPAY!E163</f>
        <v>Orion Primary School.2077.TPECG.I01.Se20</v>
      </c>
      <c r="K163" s="121" t="b">
        <v>1</v>
      </c>
      <c r="L163" s="127" t="s">
        <v>3691</v>
      </c>
      <c r="M163" s="121" t="b">
        <v>1</v>
      </c>
      <c r="N163" s="121" t="s">
        <v>3692</v>
      </c>
      <c r="O163" s="355" t="str">
        <f>TPG!J163</f>
        <v>11294/543965</v>
      </c>
      <c r="P163" s="121" t="b">
        <v>1</v>
      </c>
      <c r="Q163" s="121" t="b">
        <v>1</v>
      </c>
      <c r="R163" s="121" t="b">
        <v>1</v>
      </c>
    </row>
    <row r="164" spans="1:18" hidden="1" x14ac:dyDescent="0.25">
      <c r="A164" s="118">
        <v>1</v>
      </c>
      <c r="B164" s="119">
        <v>2</v>
      </c>
      <c r="C164" s="351">
        <f>TPG!K164</f>
        <v>400021</v>
      </c>
      <c r="D164" s="121" t="b">
        <v>1</v>
      </c>
      <c r="E164" s="352" t="str">
        <f>RIGHT(TPG!D164,4)&amp;"."&amp;TPG!N164&amp;"."&amp;TPG!L164&amp;"."&amp;$C$5</f>
        <v>5201.TPECG.I01.Se20</v>
      </c>
      <c r="F164" s="353">
        <f t="shared" ca="1" si="4"/>
        <v>44105</v>
      </c>
      <c r="G164" s="354">
        <f>IF(TPG!AB164&lt;0,0,TPG!AB164)</f>
        <v>0</v>
      </c>
      <c r="H164" s="125">
        <f t="shared" ca="1" si="5"/>
        <v>44105</v>
      </c>
      <c r="I164" s="126">
        <v>0</v>
      </c>
      <c r="J164" s="352" t="str">
        <f>LEFT(TPG!E164,20)&amp;"."&amp;TPGPAY!E164</f>
        <v>Osidge Primary Schoo.5201.TPECG.I01.Se20</v>
      </c>
      <c r="K164" s="121" t="b">
        <v>1</v>
      </c>
      <c r="L164" s="127" t="s">
        <v>3691</v>
      </c>
      <c r="M164" s="121" t="b">
        <v>1</v>
      </c>
      <c r="N164" s="121" t="s">
        <v>3692</v>
      </c>
      <c r="O164" s="355" t="str">
        <f>TPG!J164</f>
        <v>11294/543965</v>
      </c>
      <c r="P164" s="121" t="b">
        <v>1</v>
      </c>
      <c r="Q164" s="121" t="b">
        <v>1</v>
      </c>
      <c r="R164" s="121" t="b">
        <v>1</v>
      </c>
    </row>
    <row r="165" spans="1:18" x14ac:dyDescent="0.25">
      <c r="A165" s="118">
        <v>1</v>
      </c>
      <c r="B165" s="119">
        <v>2</v>
      </c>
      <c r="C165" s="351">
        <f>TPG!K165</f>
        <v>400003</v>
      </c>
      <c r="D165" s="121" t="b">
        <v>1</v>
      </c>
      <c r="E165" s="352" t="str">
        <f>RIGHT(TPG!D165,4)&amp;"."&amp;TPG!N165&amp;"."&amp;TPG!L165&amp;"."&amp;$C$5</f>
        <v>3501.TPECG.I01.Se20</v>
      </c>
      <c r="F165" s="353">
        <f t="shared" ca="1" si="4"/>
        <v>44105</v>
      </c>
      <c r="G165" s="354">
        <f>IF(TPG!AB165&lt;0,0,TPG!AB165)</f>
        <v>9250.0800000000017</v>
      </c>
      <c r="H165" s="125">
        <f t="shared" ca="1" si="5"/>
        <v>44105</v>
      </c>
      <c r="I165" s="126">
        <v>0</v>
      </c>
      <c r="J165" s="352" t="str">
        <f>LEFT(TPG!E165,20)&amp;"."&amp;TPGPAY!E165</f>
        <v>Our Lady of Lourdes .3501.TPECG.I01.Se20</v>
      </c>
      <c r="K165" s="121" t="b">
        <v>1</v>
      </c>
      <c r="L165" s="127" t="s">
        <v>3691</v>
      </c>
      <c r="M165" s="121" t="b">
        <v>1</v>
      </c>
      <c r="N165" s="121" t="s">
        <v>3692</v>
      </c>
      <c r="O165" s="355" t="str">
        <f>TPG!J165</f>
        <v>11294/543965</v>
      </c>
      <c r="P165" s="121" t="b">
        <v>1</v>
      </c>
      <c r="Q165" s="121" t="b">
        <v>1</v>
      </c>
      <c r="R165" s="121" t="b">
        <v>1</v>
      </c>
    </row>
    <row r="166" spans="1:18" x14ac:dyDescent="0.25">
      <c r="A166" s="118">
        <v>1</v>
      </c>
      <c r="B166" s="119">
        <v>2</v>
      </c>
      <c r="C166" s="351">
        <f>TPG!K166</f>
        <v>400014</v>
      </c>
      <c r="D166" s="121" t="b">
        <v>1</v>
      </c>
      <c r="E166" s="352" t="str">
        <f>RIGHT(TPG!D166,4)&amp;"."&amp;TPG!N166&amp;"."&amp;TPG!L166&amp;"."&amp;$C$5</f>
        <v>2078.TPECG.I01.Se20</v>
      </c>
      <c r="F166" s="353">
        <f t="shared" ca="1" si="4"/>
        <v>44105</v>
      </c>
      <c r="G166" s="354">
        <f>IF(TPG!AB166&lt;0,0,TPG!AB166)</f>
        <v>13393.189999999999</v>
      </c>
      <c r="H166" s="125">
        <f t="shared" ca="1" si="5"/>
        <v>44105</v>
      </c>
      <c r="I166" s="126">
        <v>0</v>
      </c>
      <c r="J166" s="352" t="str">
        <f>LEFT(TPG!E166,20)&amp;"."&amp;TPGPAY!E166</f>
        <v>Pardes House School.2078.TPECG.I01.Se20</v>
      </c>
      <c r="K166" s="121" t="b">
        <v>1</v>
      </c>
      <c r="L166" s="127" t="s">
        <v>3691</v>
      </c>
      <c r="M166" s="121" t="b">
        <v>1</v>
      </c>
      <c r="N166" s="121" t="s">
        <v>3692</v>
      </c>
      <c r="O166" s="355" t="str">
        <f>TPG!J166</f>
        <v>11294/543965</v>
      </c>
      <c r="P166" s="121" t="b">
        <v>1</v>
      </c>
      <c r="Q166" s="121" t="b">
        <v>1</v>
      </c>
      <c r="R166" s="121" t="b">
        <v>1</v>
      </c>
    </row>
    <row r="167" spans="1:18" x14ac:dyDescent="0.25">
      <c r="A167" s="118">
        <v>1</v>
      </c>
      <c r="B167" s="119">
        <v>2</v>
      </c>
      <c r="C167" s="351">
        <f>TPG!K167</f>
        <v>400010</v>
      </c>
      <c r="D167" s="121" t="b">
        <v>1</v>
      </c>
      <c r="E167" s="352" t="str">
        <f>RIGHT(TPG!D167,4)&amp;"."&amp;TPG!N167&amp;"."&amp;TPG!L167&amp;"."&amp;$C$5</f>
        <v>2071.TPECG.I01.Se20</v>
      </c>
      <c r="F167" s="353">
        <f t="shared" ca="1" si="4"/>
        <v>44105</v>
      </c>
      <c r="G167" s="354">
        <f>IF(TPG!AB167&lt;0,0,TPG!AB167)</f>
        <v>12830.67</v>
      </c>
      <c r="H167" s="125">
        <f t="shared" ca="1" si="5"/>
        <v>44105</v>
      </c>
      <c r="I167" s="126">
        <v>0</v>
      </c>
      <c r="J167" s="352" t="str">
        <f>LEFT(TPG!E167,20)&amp;"."&amp;TPGPAY!E167</f>
        <v>Queenswell Infant an.2071.TPECG.I01.Se20</v>
      </c>
      <c r="K167" s="121" t="b">
        <v>1</v>
      </c>
      <c r="L167" s="127" t="s">
        <v>3691</v>
      </c>
      <c r="M167" s="121" t="b">
        <v>1</v>
      </c>
      <c r="N167" s="121" t="s">
        <v>3692</v>
      </c>
      <c r="O167" s="355" t="str">
        <f>TPG!J167</f>
        <v>11294/543965</v>
      </c>
      <c r="P167" s="121" t="b">
        <v>1</v>
      </c>
      <c r="Q167" s="121" t="b">
        <v>1</v>
      </c>
      <c r="R167" s="121" t="b">
        <v>1</v>
      </c>
    </row>
    <row r="168" spans="1:18" hidden="1" x14ac:dyDescent="0.25">
      <c r="A168" s="118">
        <v>1</v>
      </c>
      <c r="B168" s="119">
        <v>2</v>
      </c>
      <c r="C168" s="351">
        <f>TPG!K168</f>
        <v>400012</v>
      </c>
      <c r="D168" s="121" t="b">
        <v>1</v>
      </c>
      <c r="E168" s="352" t="str">
        <f>RIGHT(TPG!D168,4)&amp;"."&amp;TPG!N168&amp;"."&amp;TPG!L168&amp;"."&amp;$C$5</f>
        <v>2072.TPECG.I01.Se20</v>
      </c>
      <c r="F168" s="353">
        <f t="shared" ca="1" si="4"/>
        <v>44105</v>
      </c>
      <c r="G168" s="354">
        <f>IF(TPG!AB168&lt;0,0,TPG!AB168)</f>
        <v>0</v>
      </c>
      <c r="H168" s="125">
        <f t="shared" ca="1" si="5"/>
        <v>44105</v>
      </c>
      <c r="I168" s="126">
        <v>0</v>
      </c>
      <c r="J168" s="352" t="str">
        <f>LEFT(TPG!E168,20)&amp;"."&amp;TPGPAY!E168</f>
        <v>Queenswell Junior Sc.2072.TPECG.I01.Se20</v>
      </c>
      <c r="K168" s="121" t="b">
        <v>1</v>
      </c>
      <c r="L168" s="127" t="s">
        <v>3691</v>
      </c>
      <c r="M168" s="121" t="b">
        <v>1</v>
      </c>
      <c r="N168" s="121" t="s">
        <v>3692</v>
      </c>
      <c r="O168" s="355" t="str">
        <f>TPG!J168</f>
        <v>11294/543965</v>
      </c>
      <c r="P168" s="121" t="b">
        <v>1</v>
      </c>
      <c r="Q168" s="121" t="b">
        <v>1</v>
      </c>
      <c r="R168" s="121" t="b">
        <v>1</v>
      </c>
    </row>
    <row r="169" spans="1:18" hidden="1" x14ac:dyDescent="0.25">
      <c r="A169" s="118">
        <v>1</v>
      </c>
      <c r="B169" s="119">
        <v>2</v>
      </c>
      <c r="C169" s="351">
        <f>TPG!K169</f>
        <v>400093</v>
      </c>
      <c r="D169" s="121" t="b">
        <v>1</v>
      </c>
      <c r="E169" s="352" t="str">
        <f>RIGHT(TPG!D169,4)&amp;"."&amp;TPG!N169&amp;"."&amp;TPG!L169&amp;"."&amp;$C$5</f>
        <v>3512.TPECG.I01.Se20</v>
      </c>
      <c r="F169" s="353">
        <f t="shared" ca="1" si="4"/>
        <v>44105</v>
      </c>
      <c r="G169" s="354">
        <f>IF(TPG!AB169&lt;0,0,TPG!AB169)</f>
        <v>0</v>
      </c>
      <c r="H169" s="125">
        <f t="shared" ca="1" si="5"/>
        <v>44105</v>
      </c>
      <c r="I169" s="126">
        <v>0</v>
      </c>
      <c r="J169" s="352" t="str">
        <f>LEFT(TPG!E169,20)&amp;"."&amp;TPGPAY!E169</f>
        <v>Rosh Pinah.3512.TPECG.I01.Se20</v>
      </c>
      <c r="K169" s="121" t="b">
        <v>1</v>
      </c>
      <c r="L169" s="127" t="s">
        <v>3691</v>
      </c>
      <c r="M169" s="121" t="b">
        <v>1</v>
      </c>
      <c r="N169" s="121" t="s">
        <v>3692</v>
      </c>
      <c r="O169" s="355" t="str">
        <f>TPG!J169</f>
        <v>11294/543965</v>
      </c>
      <c r="P169" s="121" t="b">
        <v>1</v>
      </c>
      <c r="Q169" s="121" t="b">
        <v>1</v>
      </c>
      <c r="R169" s="121" t="b">
        <v>1</v>
      </c>
    </row>
    <row r="170" spans="1:18" x14ac:dyDescent="0.25">
      <c r="A170" s="118">
        <v>1</v>
      </c>
      <c r="B170" s="119">
        <v>2</v>
      </c>
      <c r="C170" s="351">
        <f>TPG!K170</f>
        <v>400071</v>
      </c>
      <c r="D170" s="121" t="b">
        <v>1</v>
      </c>
      <c r="E170" s="352" t="str">
        <f>RIGHT(TPG!D170,4)&amp;"."&amp;TPG!N170&amp;"."&amp;TPG!L170&amp;"."&amp;$C$5</f>
        <v>3510.TPECG.I01.Se20</v>
      </c>
      <c r="F170" s="353">
        <f t="shared" ca="1" si="4"/>
        <v>44105</v>
      </c>
      <c r="G170" s="354">
        <f>IF(TPG!AB170&lt;0,0,TPG!AB170)</f>
        <v>15554.289999999999</v>
      </c>
      <c r="H170" s="125">
        <f t="shared" ca="1" si="5"/>
        <v>44105</v>
      </c>
      <c r="I170" s="126">
        <v>0</v>
      </c>
      <c r="J170" s="352" t="str">
        <f>LEFT(TPG!E170,20)&amp;"."&amp;TPGPAY!E170</f>
        <v>Sacred Heart School.3510.TPECG.I01.Se20</v>
      </c>
      <c r="K170" s="121" t="b">
        <v>1</v>
      </c>
      <c r="L170" s="127" t="s">
        <v>3691</v>
      </c>
      <c r="M170" s="121" t="b">
        <v>1</v>
      </c>
      <c r="N170" s="121" t="s">
        <v>3692</v>
      </c>
      <c r="O170" s="355" t="str">
        <f>TPG!J170</f>
        <v>11294/543965</v>
      </c>
      <c r="P170" s="121" t="b">
        <v>1</v>
      </c>
      <c r="Q170" s="121" t="b">
        <v>1</v>
      </c>
      <c r="R170" s="121" t="b">
        <v>1</v>
      </c>
    </row>
    <row r="171" spans="1:18" x14ac:dyDescent="0.25">
      <c r="A171" s="118">
        <v>1</v>
      </c>
      <c r="B171" s="119">
        <v>2</v>
      </c>
      <c r="C171" s="351">
        <f>TPG!K171</f>
        <v>400096</v>
      </c>
      <c r="D171" s="121" t="b">
        <v>1</v>
      </c>
      <c r="E171" s="352" t="str">
        <f>RIGHT(TPG!D171,4)&amp;"."&amp;TPG!N171&amp;"."&amp;TPG!L171&amp;"."&amp;$C$5</f>
        <v>3502.TPECG.I01.Se20</v>
      </c>
      <c r="F171" s="353">
        <f t="shared" ca="1" si="4"/>
        <v>44105</v>
      </c>
      <c r="G171" s="354">
        <f>IF(TPG!AB171&lt;0,0,TPG!AB171)</f>
        <v>14314.039999999999</v>
      </c>
      <c r="H171" s="125">
        <f t="shared" ca="1" si="5"/>
        <v>44105</v>
      </c>
      <c r="I171" s="126">
        <v>0</v>
      </c>
      <c r="J171" s="352" t="str">
        <f>LEFT(TPG!E171,20)&amp;"."&amp;TPGPAY!E171</f>
        <v>St Agnes RC Primary .3502.TPECG.I01.Se20</v>
      </c>
      <c r="K171" s="121" t="b">
        <v>1</v>
      </c>
      <c r="L171" s="127" t="s">
        <v>3691</v>
      </c>
      <c r="M171" s="121" t="b">
        <v>1</v>
      </c>
      <c r="N171" s="121" t="s">
        <v>3692</v>
      </c>
      <c r="O171" s="355" t="str">
        <f>TPG!J171</f>
        <v>11294/543965</v>
      </c>
      <c r="P171" s="121" t="b">
        <v>1</v>
      </c>
      <c r="Q171" s="121" t="b">
        <v>1</v>
      </c>
      <c r="R171" s="121" t="b">
        <v>1</v>
      </c>
    </row>
    <row r="172" spans="1:18" hidden="1" x14ac:dyDescent="0.25">
      <c r="A172" s="118">
        <v>1</v>
      </c>
      <c r="B172" s="119">
        <v>2</v>
      </c>
      <c r="C172" s="351">
        <f>TPG!K172</f>
        <v>400062</v>
      </c>
      <c r="D172" s="121" t="b">
        <v>1</v>
      </c>
      <c r="E172" s="352" t="str">
        <f>RIGHT(TPG!D172,4)&amp;"."&amp;TPG!N172&amp;"."&amp;TPG!L172&amp;"."&amp;$C$5</f>
        <v>3315.TPECG.I01.Se20</v>
      </c>
      <c r="F172" s="353">
        <f t="shared" ca="1" si="4"/>
        <v>44105</v>
      </c>
      <c r="G172" s="354">
        <f>IF(TPG!AB172&lt;0,0,TPG!AB172)</f>
        <v>0</v>
      </c>
      <c r="H172" s="125">
        <f t="shared" ca="1" si="5"/>
        <v>44105</v>
      </c>
      <c r="I172" s="126">
        <v>0</v>
      </c>
      <c r="J172" s="352" t="str">
        <f>LEFT(TPG!E172,20)&amp;"."&amp;TPGPAY!E172</f>
        <v>St Andrew's C E.3315.TPECG.I01.Se20</v>
      </c>
      <c r="K172" s="121" t="b">
        <v>1</v>
      </c>
      <c r="L172" s="127" t="s">
        <v>3691</v>
      </c>
      <c r="M172" s="121" t="b">
        <v>1</v>
      </c>
      <c r="N172" s="121" t="s">
        <v>3692</v>
      </c>
      <c r="O172" s="355" t="str">
        <f>TPG!J172</f>
        <v>11294/543965</v>
      </c>
      <c r="P172" s="121" t="b">
        <v>1</v>
      </c>
      <c r="Q172" s="121" t="b">
        <v>1</v>
      </c>
      <c r="R172" s="121" t="b">
        <v>1</v>
      </c>
    </row>
    <row r="173" spans="1:18" x14ac:dyDescent="0.25">
      <c r="A173" s="118">
        <v>1</v>
      </c>
      <c r="B173" s="119">
        <v>2</v>
      </c>
      <c r="C173" s="351">
        <f>TPG!K173</f>
        <v>400064</v>
      </c>
      <c r="D173" s="121" t="b">
        <v>1</v>
      </c>
      <c r="E173" s="352" t="str">
        <f>RIGHT(TPG!D173,4)&amp;"."&amp;TPG!N173&amp;"."&amp;TPG!L173&amp;"."&amp;$C$5</f>
        <v>3504.TPECG.I01.Se20</v>
      </c>
      <c r="F173" s="353">
        <f t="shared" ca="1" si="4"/>
        <v>44105</v>
      </c>
      <c r="G173" s="354">
        <f>IF(TPG!AB173&lt;0,0,TPG!AB173)</f>
        <v>18970.79</v>
      </c>
      <c r="H173" s="125">
        <f t="shared" ca="1" si="5"/>
        <v>44105</v>
      </c>
      <c r="I173" s="126">
        <v>0</v>
      </c>
      <c r="J173" s="352" t="str">
        <f>LEFT(TPG!E173,20)&amp;"."&amp;TPGPAY!E173</f>
        <v>St Catherines R C Pr.3504.TPECG.I01.Se20</v>
      </c>
      <c r="K173" s="121" t="b">
        <v>1</v>
      </c>
      <c r="L173" s="127" t="s">
        <v>3691</v>
      </c>
      <c r="M173" s="121" t="b">
        <v>1</v>
      </c>
      <c r="N173" s="121" t="s">
        <v>3692</v>
      </c>
      <c r="O173" s="355" t="str">
        <f>TPG!J173</f>
        <v>11294/543965</v>
      </c>
      <c r="P173" s="121" t="b">
        <v>1</v>
      </c>
      <c r="Q173" s="121" t="b">
        <v>1</v>
      </c>
      <c r="R173" s="121" t="b">
        <v>1</v>
      </c>
    </row>
    <row r="174" spans="1:18" x14ac:dyDescent="0.25">
      <c r="A174" s="118">
        <v>1</v>
      </c>
      <c r="B174" s="119">
        <v>2</v>
      </c>
      <c r="C174" s="351">
        <f>TPG!K174</f>
        <v>400098</v>
      </c>
      <c r="D174" s="121" t="b">
        <v>1</v>
      </c>
      <c r="E174" s="352" t="str">
        <f>RIGHT(TPG!D174,4)&amp;"."&amp;TPG!N174&amp;"."&amp;TPG!L174&amp;"."&amp;$C$5</f>
        <v>3309.TPECG.I01.Se20</v>
      </c>
      <c r="F174" s="353">
        <f t="shared" ca="1" si="4"/>
        <v>44105</v>
      </c>
      <c r="G174" s="354">
        <f>IF(TPG!AB174&lt;0,0,TPG!AB174)</f>
        <v>11836.32</v>
      </c>
      <c r="H174" s="125">
        <f t="shared" ca="1" si="5"/>
        <v>44105</v>
      </c>
      <c r="I174" s="126">
        <v>0</v>
      </c>
      <c r="J174" s="352" t="str">
        <f>LEFT(TPG!E174,20)&amp;"."&amp;TPGPAY!E174</f>
        <v>St Johns CE N20.3309.TPECG.I01.Se20</v>
      </c>
      <c r="K174" s="121" t="b">
        <v>1</v>
      </c>
      <c r="L174" s="127" t="s">
        <v>3691</v>
      </c>
      <c r="M174" s="121" t="b">
        <v>1</v>
      </c>
      <c r="N174" s="121" t="s">
        <v>3692</v>
      </c>
      <c r="O174" s="355" t="str">
        <f>TPG!J174</f>
        <v>11294/543965</v>
      </c>
      <c r="P174" s="121" t="b">
        <v>1</v>
      </c>
      <c r="Q174" s="121" t="b">
        <v>1</v>
      </c>
      <c r="R174" s="121" t="b">
        <v>1</v>
      </c>
    </row>
    <row r="175" spans="1:18" x14ac:dyDescent="0.25">
      <c r="A175" s="118">
        <v>1</v>
      </c>
      <c r="B175" s="119">
        <v>2</v>
      </c>
      <c r="C175" s="351">
        <f>TPG!K175</f>
        <v>400114</v>
      </c>
      <c r="D175" s="121" t="b">
        <v>1</v>
      </c>
      <c r="E175" s="352" t="str">
        <f>RIGHT(TPG!D175,4)&amp;"."&amp;TPG!N175&amp;"."&amp;TPG!L175&amp;"."&amp;$C$5</f>
        <v>3307.TPECG.I01.Se20</v>
      </c>
      <c r="F175" s="353">
        <f t="shared" ca="1" si="4"/>
        <v>44105</v>
      </c>
      <c r="G175" s="354">
        <f>IF(TPG!AB175&lt;0,0,TPG!AB175)</f>
        <v>9238.0299999999988</v>
      </c>
      <c r="H175" s="125">
        <f t="shared" ca="1" si="5"/>
        <v>44105</v>
      </c>
      <c r="I175" s="126">
        <v>0</v>
      </c>
      <c r="J175" s="352" t="str">
        <f>LEFT(TPG!E175,20)&amp;"."&amp;TPGPAY!E175</f>
        <v>St John's CE School .3307.TPECG.I01.Se20</v>
      </c>
      <c r="K175" s="121" t="b">
        <v>1</v>
      </c>
      <c r="L175" s="127" t="s">
        <v>3691</v>
      </c>
      <c r="M175" s="121" t="b">
        <v>1</v>
      </c>
      <c r="N175" s="121" t="s">
        <v>3692</v>
      </c>
      <c r="O175" s="355" t="str">
        <f>TPG!J175</f>
        <v>11294/543965</v>
      </c>
      <c r="P175" s="121" t="b">
        <v>1</v>
      </c>
      <c r="Q175" s="121" t="b">
        <v>1</v>
      </c>
      <c r="R175" s="121" t="b">
        <v>1</v>
      </c>
    </row>
    <row r="176" spans="1:18" x14ac:dyDescent="0.25">
      <c r="A176" s="118">
        <v>1</v>
      </c>
      <c r="B176" s="119">
        <v>2</v>
      </c>
      <c r="C176" s="351">
        <f>TPG!K176</f>
        <v>400066</v>
      </c>
      <c r="D176" s="121" t="b">
        <v>1</v>
      </c>
      <c r="E176" s="352" t="str">
        <f>RIGHT(TPG!D176,4)&amp;"."&amp;TPG!N176&amp;"."&amp;TPG!L176&amp;"."&amp;$C$5</f>
        <v>3509.TPECG.I01.Se20</v>
      </c>
      <c r="F176" s="353">
        <f t="shared" ca="1" si="4"/>
        <v>44105</v>
      </c>
      <c r="G176" s="354">
        <f>IF(TPG!AB176&lt;0,0,TPG!AB176)</f>
        <v>21468.480000000003</v>
      </c>
      <c r="H176" s="125">
        <f t="shared" ca="1" si="5"/>
        <v>44105</v>
      </c>
      <c r="I176" s="126">
        <v>0</v>
      </c>
      <c r="J176" s="352" t="str">
        <f>LEFT(TPG!E176,20)&amp;"."&amp;TPGPAY!E176</f>
        <v>St Joseph's Primary .3509.TPECG.I01.Se20</v>
      </c>
      <c r="K176" s="121" t="b">
        <v>1</v>
      </c>
      <c r="L176" s="127" t="s">
        <v>3691</v>
      </c>
      <c r="M176" s="121" t="b">
        <v>1</v>
      </c>
      <c r="N176" s="121" t="s">
        <v>3692</v>
      </c>
      <c r="O176" s="355" t="str">
        <f>TPG!J176</f>
        <v>11294/543965</v>
      </c>
      <c r="P176" s="121" t="b">
        <v>1</v>
      </c>
      <c r="Q176" s="121" t="b">
        <v>1</v>
      </c>
      <c r="R176" s="121" t="b">
        <v>1</v>
      </c>
    </row>
    <row r="177" spans="1:18" x14ac:dyDescent="0.25">
      <c r="A177" s="118">
        <v>1</v>
      </c>
      <c r="B177" s="119">
        <v>2</v>
      </c>
      <c r="C177" s="351">
        <f>TPG!K177</f>
        <v>400058</v>
      </c>
      <c r="D177" s="121" t="b">
        <v>1</v>
      </c>
      <c r="E177" s="352" t="str">
        <f>RIGHT(TPG!D177,4)&amp;"."&amp;TPG!N177&amp;"."&amp;TPG!L177&amp;"."&amp;$C$5</f>
        <v>3311.TPECG.I01.Se20</v>
      </c>
      <c r="F177" s="353">
        <f t="shared" ca="1" si="4"/>
        <v>44105</v>
      </c>
      <c r="G177" s="354">
        <f>IF(TPG!AB177&lt;0,0,TPG!AB177)</f>
        <v>18307.72</v>
      </c>
      <c r="H177" s="125">
        <f t="shared" ca="1" si="5"/>
        <v>44105</v>
      </c>
      <c r="I177" s="126">
        <v>0</v>
      </c>
      <c r="J177" s="352" t="str">
        <f>LEFT(TPG!E177,20)&amp;"."&amp;TPGPAY!E177</f>
        <v>St Mary's C E Primar.3311.TPECG.I01.Se20</v>
      </c>
      <c r="K177" s="121" t="b">
        <v>1</v>
      </c>
      <c r="L177" s="127" t="s">
        <v>3691</v>
      </c>
      <c r="M177" s="121" t="b">
        <v>1</v>
      </c>
      <c r="N177" s="121" t="s">
        <v>3692</v>
      </c>
      <c r="O177" s="355" t="str">
        <f>TPG!J177</f>
        <v>11294/543965</v>
      </c>
      <c r="P177" s="121" t="b">
        <v>1</v>
      </c>
      <c r="Q177" s="121" t="b">
        <v>1</v>
      </c>
      <c r="R177" s="121" t="b">
        <v>1</v>
      </c>
    </row>
    <row r="178" spans="1:18" x14ac:dyDescent="0.25">
      <c r="A178" s="118">
        <v>1</v>
      </c>
      <c r="B178" s="119">
        <v>2</v>
      </c>
      <c r="C178" s="351">
        <f>TPG!K178</f>
        <v>400017</v>
      </c>
      <c r="D178" s="121" t="b">
        <v>1</v>
      </c>
      <c r="E178" s="352" t="str">
        <f>RIGHT(TPG!D178,4)&amp;"."&amp;TPG!N178&amp;"."&amp;TPG!L178&amp;"."&amp;$C$5</f>
        <v>3312.TPECG.I01.Se20</v>
      </c>
      <c r="F178" s="353">
        <f t="shared" ca="1" si="4"/>
        <v>44105</v>
      </c>
      <c r="G178" s="354">
        <f>IF(TPG!AB178&lt;0,0,TPG!AB178)</f>
        <v>8326.64</v>
      </c>
      <c r="H178" s="125">
        <f t="shared" ca="1" si="5"/>
        <v>44105</v>
      </c>
      <c r="I178" s="126">
        <v>0</v>
      </c>
      <c r="J178" s="352" t="str">
        <f>LEFT(TPG!E178,20)&amp;"."&amp;TPGPAY!E178</f>
        <v>St Mary's School EN4.3312.TPECG.I01.Se20</v>
      </c>
      <c r="K178" s="121" t="b">
        <v>1</v>
      </c>
      <c r="L178" s="127" t="s">
        <v>3691</v>
      </c>
      <c r="M178" s="121" t="b">
        <v>1</v>
      </c>
      <c r="N178" s="121" t="s">
        <v>3692</v>
      </c>
      <c r="O178" s="355" t="str">
        <f>TPG!J178</f>
        <v>11294/543965</v>
      </c>
      <c r="P178" s="121" t="b">
        <v>1</v>
      </c>
      <c r="Q178" s="121" t="b">
        <v>1</v>
      </c>
      <c r="R178" s="121" t="b">
        <v>1</v>
      </c>
    </row>
    <row r="179" spans="1:18" x14ac:dyDescent="0.25">
      <c r="A179" s="118">
        <v>1</v>
      </c>
      <c r="B179" s="119">
        <v>2</v>
      </c>
      <c r="C179" s="351">
        <f>TPG!K179</f>
        <v>400094</v>
      </c>
      <c r="D179" s="121" t="b">
        <v>1</v>
      </c>
      <c r="E179" s="352" t="str">
        <f>RIGHT(TPG!D179,4)&amp;"."&amp;TPG!N179&amp;"."&amp;TPG!L179&amp;"."&amp;$C$5</f>
        <v>3314.TPECG.I01.Se20</v>
      </c>
      <c r="F179" s="353">
        <f t="shared" ca="1" si="4"/>
        <v>44105</v>
      </c>
      <c r="G179" s="354">
        <f>IF(TPG!AB179&lt;0,0,TPG!AB179)</f>
        <v>10480.780000000001</v>
      </c>
      <c r="H179" s="125">
        <f t="shared" ca="1" si="5"/>
        <v>44105</v>
      </c>
      <c r="I179" s="126">
        <v>0</v>
      </c>
      <c r="J179" s="352" t="str">
        <f>LEFT(TPG!E179,20)&amp;"."&amp;TPGPAY!E179</f>
        <v>St Pauls CE Primary,.3314.TPECG.I01.Se20</v>
      </c>
      <c r="K179" s="121" t="b">
        <v>1</v>
      </c>
      <c r="L179" s="127" t="s">
        <v>3691</v>
      </c>
      <c r="M179" s="121" t="b">
        <v>1</v>
      </c>
      <c r="N179" s="121" t="s">
        <v>3692</v>
      </c>
      <c r="O179" s="355" t="str">
        <f>TPG!J179</f>
        <v>11294/543965</v>
      </c>
      <c r="P179" s="121" t="b">
        <v>1</v>
      </c>
      <c r="Q179" s="121" t="b">
        <v>1</v>
      </c>
      <c r="R179" s="121" t="b">
        <v>1</v>
      </c>
    </row>
    <row r="180" spans="1:18" x14ac:dyDescent="0.25">
      <c r="A180" s="118">
        <v>1</v>
      </c>
      <c r="B180" s="119">
        <v>2</v>
      </c>
      <c r="C180" s="351">
        <f>TPG!K180</f>
        <v>400006</v>
      </c>
      <c r="D180" s="121" t="b">
        <v>1</v>
      </c>
      <c r="E180" s="352" t="str">
        <f>RIGHT(TPG!D180,4)&amp;"."&amp;TPG!N180&amp;"."&amp;TPG!L180&amp;"."&amp;$C$5</f>
        <v>3313.TPECG.I01.Se20</v>
      </c>
      <c r="F180" s="353">
        <f t="shared" ca="1" si="4"/>
        <v>44105</v>
      </c>
      <c r="G180" s="354">
        <f>IF(TPG!AB180&lt;0,0,TPG!AB180)</f>
        <v>8465.57</v>
      </c>
      <c r="H180" s="125">
        <f t="shared" ca="1" si="5"/>
        <v>44105</v>
      </c>
      <c r="I180" s="126">
        <v>0</v>
      </c>
      <c r="J180" s="352" t="str">
        <f>LEFT(TPG!E180,20)&amp;"."&amp;TPGPAY!E180</f>
        <v>St Paul's School, N1.3313.TPECG.I01.Se20</v>
      </c>
      <c r="K180" s="121" t="b">
        <v>1</v>
      </c>
      <c r="L180" s="127" t="s">
        <v>3691</v>
      </c>
      <c r="M180" s="121" t="b">
        <v>1</v>
      </c>
      <c r="N180" s="121" t="s">
        <v>3692</v>
      </c>
      <c r="O180" s="355" t="str">
        <f>TPG!J180</f>
        <v>11294/543965</v>
      </c>
      <c r="P180" s="121" t="b">
        <v>1</v>
      </c>
      <c r="Q180" s="121" t="b">
        <v>1</v>
      </c>
      <c r="R180" s="121" t="b">
        <v>1</v>
      </c>
    </row>
    <row r="181" spans="1:18" x14ac:dyDescent="0.25">
      <c r="A181" s="118">
        <v>1</v>
      </c>
      <c r="B181" s="119">
        <v>2</v>
      </c>
      <c r="C181" s="351">
        <f>TPG!K181</f>
        <v>400037</v>
      </c>
      <c r="D181" s="121" t="b">
        <v>1</v>
      </c>
      <c r="E181" s="352" t="str">
        <f>RIGHT(TPG!D181,4)&amp;"."&amp;TPG!N181&amp;"."&amp;TPG!L181&amp;"."&amp;$C$5</f>
        <v>3507.TPECG.I01.Se20</v>
      </c>
      <c r="F181" s="353">
        <f t="shared" ca="1" si="4"/>
        <v>44105</v>
      </c>
      <c r="G181" s="354">
        <f>IF(TPG!AB181&lt;0,0,TPG!AB181)</f>
        <v>8246.1699999999983</v>
      </c>
      <c r="H181" s="125">
        <f t="shared" ca="1" si="5"/>
        <v>44105</v>
      </c>
      <c r="I181" s="126">
        <v>0</v>
      </c>
      <c r="J181" s="352" t="str">
        <f>LEFT(TPG!E181,20)&amp;"."&amp;TPGPAY!E181</f>
        <v>St Theresa's R.C. Pr.3507.TPECG.I01.Se20</v>
      </c>
      <c r="K181" s="121" t="b">
        <v>1</v>
      </c>
      <c r="L181" s="127" t="s">
        <v>3691</v>
      </c>
      <c r="M181" s="121" t="b">
        <v>1</v>
      </c>
      <c r="N181" s="121" t="s">
        <v>3692</v>
      </c>
      <c r="O181" s="355" t="str">
        <f>TPG!J181</f>
        <v>11294/543965</v>
      </c>
      <c r="P181" s="121" t="b">
        <v>1</v>
      </c>
      <c r="Q181" s="121" t="b">
        <v>1</v>
      </c>
      <c r="R181" s="121" t="b">
        <v>1</v>
      </c>
    </row>
    <row r="182" spans="1:18" x14ac:dyDescent="0.25">
      <c r="A182" s="118">
        <v>1</v>
      </c>
      <c r="B182" s="119">
        <v>2</v>
      </c>
      <c r="C182" s="351">
        <f>TPG!K182</f>
        <v>400009</v>
      </c>
      <c r="D182" s="121" t="b">
        <v>1</v>
      </c>
      <c r="E182" s="352" t="str">
        <f>RIGHT(TPG!D182,4)&amp;"."&amp;TPG!N182&amp;"."&amp;TPG!L182&amp;"."&amp;$C$5</f>
        <v>3506.TPECG.I01.Se20</v>
      </c>
      <c r="F182" s="353">
        <f t="shared" ca="1" si="4"/>
        <v>44105</v>
      </c>
      <c r="G182" s="354">
        <f>IF(TPG!AB182&lt;0,0,TPG!AB182)</f>
        <v>12030.71</v>
      </c>
      <c r="H182" s="125">
        <f t="shared" ca="1" si="5"/>
        <v>44105</v>
      </c>
      <c r="I182" s="126">
        <v>0</v>
      </c>
      <c r="J182" s="352" t="str">
        <f>LEFT(TPG!E182,20)&amp;"."&amp;TPGPAY!E182</f>
        <v>St Vincent's Catholi.3506.TPECG.I01.Se20</v>
      </c>
      <c r="K182" s="121" t="b">
        <v>1</v>
      </c>
      <c r="L182" s="127" t="s">
        <v>3691</v>
      </c>
      <c r="M182" s="121" t="b">
        <v>1</v>
      </c>
      <c r="N182" s="121" t="s">
        <v>3692</v>
      </c>
      <c r="O182" s="355" t="str">
        <f>TPG!J182</f>
        <v>11294/543965</v>
      </c>
      <c r="P182" s="121" t="b">
        <v>1</v>
      </c>
      <c r="Q182" s="121" t="b">
        <v>1</v>
      </c>
      <c r="R182" s="121" t="b">
        <v>1</v>
      </c>
    </row>
    <row r="183" spans="1:18" hidden="1" x14ac:dyDescent="0.25">
      <c r="A183" s="118">
        <v>1</v>
      </c>
      <c r="B183" s="119">
        <v>2</v>
      </c>
      <c r="C183" s="351">
        <f>TPG!K183</f>
        <v>400038</v>
      </c>
      <c r="D183" s="121" t="b">
        <v>1</v>
      </c>
      <c r="E183" s="352" t="str">
        <f>RIGHT(TPG!D183,4)&amp;"."&amp;TPG!N183&amp;"."&amp;TPG!L183&amp;"."&amp;$C$5</f>
        <v>2070.TPECG.I01.Se20</v>
      </c>
      <c r="F183" s="353">
        <f t="shared" ca="1" si="4"/>
        <v>44105</v>
      </c>
      <c r="G183" s="354">
        <f>IF(TPG!AB183&lt;0,0,TPG!AB183)</f>
        <v>0</v>
      </c>
      <c r="H183" s="125">
        <f t="shared" ca="1" si="5"/>
        <v>44105</v>
      </c>
      <c r="I183" s="126">
        <v>0</v>
      </c>
      <c r="J183" s="352" t="str">
        <f>LEFT(TPG!E183,20)&amp;"."&amp;TPGPAY!E183</f>
        <v>Sunnyfields Primary .2070.TPECG.I01.Se20</v>
      </c>
      <c r="K183" s="121" t="b">
        <v>1</v>
      </c>
      <c r="L183" s="127" t="s">
        <v>3691</v>
      </c>
      <c r="M183" s="121" t="b">
        <v>1</v>
      </c>
      <c r="N183" s="121" t="s">
        <v>3692</v>
      </c>
      <c r="O183" s="355" t="str">
        <f>TPG!J183</f>
        <v>11294/543965</v>
      </c>
      <c r="P183" s="121" t="b">
        <v>1</v>
      </c>
      <c r="Q183" s="121" t="b">
        <v>1</v>
      </c>
      <c r="R183" s="121" t="b">
        <v>1</v>
      </c>
    </row>
    <row r="184" spans="1:18" x14ac:dyDescent="0.25">
      <c r="A184" s="118">
        <v>1</v>
      </c>
      <c r="B184" s="119">
        <v>2</v>
      </c>
      <c r="C184" s="351">
        <f>TPG!K184</f>
        <v>400100</v>
      </c>
      <c r="D184" s="121" t="b">
        <v>1</v>
      </c>
      <c r="E184" s="352" t="str">
        <f>RIGHT(TPG!D184,4)&amp;"."&amp;TPG!N184&amp;"."&amp;TPG!L184&amp;"."&amp;$C$5</f>
        <v>3316.TPECG.I01.Se20</v>
      </c>
      <c r="F184" s="353">
        <f t="shared" ca="1" si="4"/>
        <v>44105</v>
      </c>
      <c r="G184" s="354">
        <f>IF(TPG!AB184&lt;0,0,TPG!AB184)</f>
        <v>8221.89</v>
      </c>
      <c r="H184" s="125">
        <f t="shared" ca="1" si="5"/>
        <v>44105</v>
      </c>
      <c r="I184" s="126">
        <v>0</v>
      </c>
      <c r="J184" s="352" t="str">
        <f>LEFT(TPG!E184,20)&amp;"."&amp;TPGPAY!E184</f>
        <v>Trent  C of E Primar.3316.TPECG.I01.Se20</v>
      </c>
      <c r="K184" s="121" t="b">
        <v>1</v>
      </c>
      <c r="L184" s="127" t="s">
        <v>3691</v>
      </c>
      <c r="M184" s="121" t="b">
        <v>1</v>
      </c>
      <c r="N184" s="121" t="s">
        <v>3692</v>
      </c>
      <c r="O184" s="355" t="str">
        <f>TPG!J184</f>
        <v>11294/543965</v>
      </c>
      <c r="P184" s="121" t="b">
        <v>1</v>
      </c>
      <c r="Q184" s="121" t="b">
        <v>1</v>
      </c>
      <c r="R184" s="121" t="b">
        <v>1</v>
      </c>
    </row>
    <row r="185" spans="1:18" x14ac:dyDescent="0.25">
      <c r="A185" s="118">
        <v>1</v>
      </c>
      <c r="B185" s="119">
        <v>2</v>
      </c>
      <c r="C185" s="351">
        <f>TPG!K185</f>
        <v>400101</v>
      </c>
      <c r="D185" s="121" t="b">
        <v>1</v>
      </c>
      <c r="E185" s="352" t="str">
        <f>RIGHT(TPG!D185,4)&amp;"."&amp;TPG!N185&amp;"."&amp;TPG!L185&amp;"."&amp;$C$5</f>
        <v>2055.TPECG.I01.Se20</v>
      </c>
      <c r="F185" s="353">
        <f t="shared" ca="1" si="4"/>
        <v>44105</v>
      </c>
      <c r="G185" s="354">
        <f>IF(TPG!AB185&lt;0,0,TPG!AB185)</f>
        <v>9532.9700000000012</v>
      </c>
      <c r="H185" s="125">
        <f t="shared" ca="1" si="5"/>
        <v>44105</v>
      </c>
      <c r="I185" s="126">
        <v>0</v>
      </c>
      <c r="J185" s="352" t="str">
        <f>LEFT(TPG!E185,20)&amp;"."&amp;TPGPAY!E185</f>
        <v>Tudor School.2055.TPECG.I01.Se20</v>
      </c>
      <c r="K185" s="121" t="b">
        <v>1</v>
      </c>
      <c r="L185" s="127" t="s">
        <v>3691</v>
      </c>
      <c r="M185" s="121" t="b">
        <v>1</v>
      </c>
      <c r="N185" s="121" t="s">
        <v>3692</v>
      </c>
      <c r="O185" s="355" t="str">
        <f>TPG!J185</f>
        <v>11294/543965</v>
      </c>
      <c r="P185" s="121" t="b">
        <v>1</v>
      </c>
      <c r="Q185" s="121" t="b">
        <v>1</v>
      </c>
      <c r="R185" s="121" t="b">
        <v>1</v>
      </c>
    </row>
    <row r="186" spans="1:18" hidden="1" x14ac:dyDescent="0.25">
      <c r="A186" s="118">
        <v>1</v>
      </c>
      <c r="B186" s="119">
        <v>2</v>
      </c>
      <c r="C186" s="351">
        <f>TPG!K186</f>
        <v>400053</v>
      </c>
      <c r="D186" s="121" t="b">
        <v>1</v>
      </c>
      <c r="E186" s="352" t="str">
        <f>RIGHT(TPG!D186,4)&amp;"."&amp;TPG!N186&amp;"."&amp;TPG!L186&amp;"."&amp;$C$5</f>
        <v>2057.TPECG.I01.Se20</v>
      </c>
      <c r="F186" s="353">
        <f t="shared" ca="1" si="4"/>
        <v>44105</v>
      </c>
      <c r="G186" s="354">
        <f>IF(TPG!AB186&lt;0,0,TPG!AB186)</f>
        <v>0</v>
      </c>
      <c r="H186" s="125">
        <f t="shared" ca="1" si="5"/>
        <v>44105</v>
      </c>
      <c r="I186" s="126">
        <v>0</v>
      </c>
      <c r="J186" s="352" t="str">
        <f>LEFT(TPG!E186,20)&amp;"."&amp;TPGPAY!E186</f>
        <v>Underhill School.2057.TPECG.I01.Se20</v>
      </c>
      <c r="K186" s="121" t="b">
        <v>1</v>
      </c>
      <c r="L186" s="127" t="s">
        <v>3691</v>
      </c>
      <c r="M186" s="121" t="b">
        <v>1</v>
      </c>
      <c r="N186" s="121" t="s">
        <v>3692</v>
      </c>
      <c r="O186" s="355" t="str">
        <f>TPG!J186</f>
        <v>11294/543965</v>
      </c>
      <c r="P186" s="121" t="b">
        <v>1</v>
      </c>
      <c r="Q186" s="121" t="b">
        <v>1</v>
      </c>
      <c r="R186" s="121" t="b">
        <v>1</v>
      </c>
    </row>
    <row r="187" spans="1:18" hidden="1" x14ac:dyDescent="0.25">
      <c r="A187" s="118">
        <v>1</v>
      </c>
      <c r="B187" s="119">
        <v>2</v>
      </c>
      <c r="C187" s="351">
        <f>TPG!K187</f>
        <v>400111</v>
      </c>
      <c r="D187" s="121" t="b">
        <v>1</v>
      </c>
      <c r="E187" s="352" t="str">
        <f>RIGHT(TPG!D187,4)&amp;"."&amp;TPG!N187&amp;"."&amp;TPG!L187&amp;"."&amp;$C$5</f>
        <v>2076.TPECG.I01.Se20</v>
      </c>
      <c r="F187" s="353">
        <f t="shared" ca="1" si="4"/>
        <v>44105</v>
      </c>
      <c r="G187" s="354">
        <f>IF(TPG!AB187&lt;0,0,TPG!AB187)</f>
        <v>0</v>
      </c>
      <c r="H187" s="125">
        <f t="shared" ca="1" si="5"/>
        <v>44105</v>
      </c>
      <c r="I187" s="126">
        <v>0</v>
      </c>
      <c r="J187" s="352" t="str">
        <f>LEFT(TPG!E187,20)&amp;"."&amp;TPGPAY!E187</f>
        <v>Wessex  Gardens Prim.2076.TPECG.I01.Se20</v>
      </c>
      <c r="K187" s="121" t="b">
        <v>1</v>
      </c>
      <c r="L187" s="127" t="s">
        <v>3691</v>
      </c>
      <c r="M187" s="121" t="b">
        <v>1</v>
      </c>
      <c r="N187" s="121" t="s">
        <v>3692</v>
      </c>
      <c r="O187" s="355" t="str">
        <f>TPG!J187</f>
        <v>11294/543965</v>
      </c>
      <c r="P187" s="121" t="b">
        <v>1</v>
      </c>
      <c r="Q187" s="121" t="b">
        <v>1</v>
      </c>
      <c r="R187" s="121" t="b">
        <v>1</v>
      </c>
    </row>
    <row r="188" spans="1:18" x14ac:dyDescent="0.25">
      <c r="A188" s="118">
        <v>1</v>
      </c>
      <c r="B188" s="119">
        <v>2</v>
      </c>
      <c r="C188" s="351">
        <f>TPG!K188</f>
        <v>400011</v>
      </c>
      <c r="D188" s="121" t="b">
        <v>1</v>
      </c>
      <c r="E188" s="352" t="str">
        <f>RIGHT(TPG!D188,4)&amp;"."&amp;TPG!N188&amp;"."&amp;TPG!L188&amp;"."&amp;$C$5</f>
        <v>2060.TPECG.I01.Se20</v>
      </c>
      <c r="F188" s="353">
        <f t="shared" ca="1" si="4"/>
        <v>44105</v>
      </c>
      <c r="G188" s="354">
        <f>IF(TPG!AB188&lt;0,0,TPG!AB188)</f>
        <v>18242.090000000004</v>
      </c>
      <c r="H188" s="125">
        <f t="shared" ca="1" si="5"/>
        <v>44105</v>
      </c>
      <c r="I188" s="126">
        <v>0</v>
      </c>
      <c r="J188" s="352" t="str">
        <f>LEFT(TPG!E188,20)&amp;"."&amp;TPGPAY!E188</f>
        <v>Whitings Hill Primar.2060.TPECG.I01.Se20</v>
      </c>
      <c r="K188" s="121" t="b">
        <v>1</v>
      </c>
      <c r="L188" s="127" t="s">
        <v>3691</v>
      </c>
      <c r="M188" s="121" t="b">
        <v>1</v>
      </c>
      <c r="N188" s="121" t="s">
        <v>3692</v>
      </c>
      <c r="O188" s="355" t="str">
        <f>TPG!J188</f>
        <v>11294/543965</v>
      </c>
      <c r="P188" s="121" t="b">
        <v>1</v>
      </c>
      <c r="Q188" s="121" t="b">
        <v>1</v>
      </c>
      <c r="R188" s="121" t="b">
        <v>1</v>
      </c>
    </row>
    <row r="189" spans="1:18" x14ac:dyDescent="0.25">
      <c r="A189" s="118">
        <v>1</v>
      </c>
      <c r="B189" s="119">
        <v>2</v>
      </c>
      <c r="C189" s="351">
        <f>TPG!K189</f>
        <v>400117</v>
      </c>
      <c r="D189" s="121" t="b">
        <v>1</v>
      </c>
      <c r="E189" s="352" t="str">
        <f>RIGHT(TPG!D189,4)&amp;"."&amp;TPG!N189&amp;"."&amp;TPG!L189&amp;"."&amp;$C$5</f>
        <v>3518.TPECG.I01.Se20</v>
      </c>
      <c r="F189" s="353">
        <f t="shared" ca="1" si="4"/>
        <v>44105</v>
      </c>
      <c r="G189" s="354">
        <f>IF(TPG!AB189&lt;0,0,TPG!AB189)</f>
        <v>7305.2599999999984</v>
      </c>
      <c r="H189" s="125">
        <f t="shared" ca="1" si="5"/>
        <v>44105</v>
      </c>
      <c r="I189" s="126">
        <v>0</v>
      </c>
      <c r="J189" s="352" t="str">
        <f>LEFT(TPG!E189,20)&amp;"."&amp;TPGPAY!E189</f>
        <v>Woodcroft Primary Sc.3518.TPECG.I01.Se20</v>
      </c>
      <c r="K189" s="121" t="b">
        <v>1</v>
      </c>
      <c r="L189" s="127" t="s">
        <v>3691</v>
      </c>
      <c r="M189" s="121" t="b">
        <v>1</v>
      </c>
      <c r="N189" s="121" t="s">
        <v>3692</v>
      </c>
      <c r="O189" s="355" t="str">
        <f>TPG!J189</f>
        <v>11294/543965</v>
      </c>
      <c r="P189" s="121" t="b">
        <v>1</v>
      </c>
      <c r="Q189" s="121" t="b">
        <v>1</v>
      </c>
      <c r="R189" s="121" t="b">
        <v>1</v>
      </c>
    </row>
    <row r="190" spans="1:18" x14ac:dyDescent="0.25">
      <c r="A190" s="118">
        <v>1</v>
      </c>
      <c r="B190" s="119">
        <v>2</v>
      </c>
      <c r="C190" s="351">
        <f>TPG!K190</f>
        <v>400004</v>
      </c>
      <c r="D190" s="121" t="b">
        <v>1</v>
      </c>
      <c r="E190" s="352" t="str">
        <f>RIGHT(TPG!D190,4)&amp;"."&amp;TPG!N190&amp;"."&amp;TPG!L190&amp;"."&amp;$C$5</f>
        <v>2054.TPECG.I01.Se20</v>
      </c>
      <c r="F190" s="353">
        <f t="shared" ca="1" si="4"/>
        <v>44105</v>
      </c>
      <c r="G190" s="354">
        <f>IF(TPG!AB190&lt;0,0,TPG!AB190)</f>
        <v>8131.7200000000012</v>
      </c>
      <c r="H190" s="125">
        <f t="shared" ca="1" si="5"/>
        <v>44105</v>
      </c>
      <c r="I190" s="126">
        <v>0</v>
      </c>
      <c r="J190" s="352" t="str">
        <f>LEFT(TPG!E190,20)&amp;"."&amp;TPGPAY!E190</f>
        <v>Woodridge  Primary S.2054.TPECG.I01.Se20</v>
      </c>
      <c r="K190" s="121" t="b">
        <v>1</v>
      </c>
      <c r="L190" s="127" t="s">
        <v>3691</v>
      </c>
      <c r="M190" s="121" t="b">
        <v>1</v>
      </c>
      <c r="N190" s="121" t="s">
        <v>3692</v>
      </c>
      <c r="O190" s="355" t="str">
        <f>TPG!J190</f>
        <v>11294/543965</v>
      </c>
      <c r="P190" s="121" t="b">
        <v>1</v>
      </c>
      <c r="Q190" s="121" t="b">
        <v>1</v>
      </c>
      <c r="R190" s="121" t="b">
        <v>1</v>
      </c>
    </row>
    <row r="191" spans="1:18" x14ac:dyDescent="0.25">
      <c r="A191" s="118">
        <v>1</v>
      </c>
      <c r="B191" s="119">
        <v>2</v>
      </c>
      <c r="C191" s="351">
        <f>TPG!K191</f>
        <v>400157</v>
      </c>
      <c r="D191" s="121" t="b">
        <v>1</v>
      </c>
      <c r="E191" s="352" t="str">
        <f>RIGHT(TPG!D191,4)&amp;"."&amp;TPG!N191&amp;"."&amp;TPG!L191&amp;"."&amp;$C$5</f>
        <v>1102.TPECG.I01.Se20</v>
      </c>
      <c r="F191" s="353">
        <f t="shared" ca="1" si="4"/>
        <v>44105</v>
      </c>
      <c r="G191" s="354">
        <f>IF(TPG!AB191&lt;0,0,TPG!AB191)</f>
        <v>5692.9531454783755</v>
      </c>
      <c r="H191" s="125">
        <f t="shared" ca="1" si="5"/>
        <v>44105</v>
      </c>
      <c r="I191" s="126">
        <v>0</v>
      </c>
      <c r="J191" s="352" t="str">
        <f>LEFT(TPG!E191,20)&amp;"."&amp;TPGPAY!E191</f>
        <v>Northgate.1102.TPECG.I01.Se20</v>
      </c>
      <c r="K191" s="121" t="b">
        <v>1</v>
      </c>
      <c r="L191" s="127" t="s">
        <v>3691</v>
      </c>
      <c r="M191" s="121" t="b">
        <v>1</v>
      </c>
      <c r="N191" s="121" t="s">
        <v>3692</v>
      </c>
      <c r="O191" s="355" t="str">
        <f>TPG!J191</f>
        <v>11294/543965</v>
      </c>
      <c r="P191" s="121" t="b">
        <v>1</v>
      </c>
      <c r="Q191" s="121" t="b">
        <v>1</v>
      </c>
      <c r="R191" s="121" t="b">
        <v>1</v>
      </c>
    </row>
    <row r="192" spans="1:18" hidden="1" x14ac:dyDescent="0.25">
      <c r="A192" s="118">
        <v>1</v>
      </c>
      <c r="B192" s="119">
        <v>2</v>
      </c>
      <c r="C192" s="351">
        <f>TPG!K192</f>
        <v>400156</v>
      </c>
      <c r="D192" s="121" t="b">
        <v>1</v>
      </c>
      <c r="E192" s="352" t="str">
        <f>RIGHT(TPG!D192,4)&amp;"."&amp;TPG!N192&amp;"."&amp;TPG!L192&amp;"."&amp;$C$5</f>
        <v>1100.TPECG.I01.Se20</v>
      </c>
      <c r="F192" s="353">
        <f t="shared" ca="1" si="4"/>
        <v>44105</v>
      </c>
      <c r="G192" s="354">
        <f>IF(TPG!AB192&lt;0,0,TPG!AB192)</f>
        <v>0</v>
      </c>
      <c r="H192" s="125">
        <f t="shared" ca="1" si="5"/>
        <v>44105</v>
      </c>
      <c r="I192" s="126">
        <v>0</v>
      </c>
      <c r="J192" s="352" t="str">
        <f>LEFT(TPG!E192,20)&amp;"."&amp;TPGPAY!E192</f>
        <v>Pavilion.1100.TPECG.I01.Se20</v>
      </c>
      <c r="K192" s="121" t="b">
        <v>1</v>
      </c>
      <c r="L192" s="127" t="s">
        <v>3691</v>
      </c>
      <c r="M192" s="121" t="b">
        <v>1</v>
      </c>
      <c r="N192" s="121" t="s">
        <v>3692</v>
      </c>
      <c r="O192" s="355" t="str">
        <f>TPG!J192</f>
        <v>11294/543965</v>
      </c>
      <c r="P192" s="121" t="b">
        <v>1</v>
      </c>
      <c r="Q192" s="121" t="b">
        <v>1</v>
      </c>
      <c r="R192" s="121" t="b">
        <v>1</v>
      </c>
    </row>
    <row r="193" spans="1:18" hidden="1" x14ac:dyDescent="0.25">
      <c r="A193" s="118">
        <v>1</v>
      </c>
      <c r="B193" s="119">
        <v>2</v>
      </c>
      <c r="C193" s="351">
        <f>TPG!K193</f>
        <v>400041</v>
      </c>
      <c r="D193" s="121" t="b">
        <v>1</v>
      </c>
      <c r="E193" s="352" t="str">
        <f>RIGHT(TPG!D193,4)&amp;"."&amp;TPG!N193&amp;"."&amp;TPG!L193&amp;"."&amp;$C$5</f>
        <v>5405.TPECG.I01.Se20</v>
      </c>
      <c r="F193" s="353">
        <f t="shared" ca="1" si="4"/>
        <v>44105</v>
      </c>
      <c r="G193" s="354">
        <f>IF(TPG!AB193&lt;0,0,TPG!AB193)</f>
        <v>0</v>
      </c>
      <c r="H193" s="125">
        <f t="shared" ca="1" si="5"/>
        <v>44105</v>
      </c>
      <c r="I193" s="126">
        <v>0</v>
      </c>
      <c r="J193" s="352" t="str">
        <f>LEFT(TPG!E193,20)&amp;"."&amp;TPGPAY!E193</f>
        <v>Finchley Catholic Hi.5405.TPECG.I01.Se20</v>
      </c>
      <c r="K193" s="121" t="b">
        <v>1</v>
      </c>
      <c r="L193" s="127" t="s">
        <v>3691</v>
      </c>
      <c r="M193" s="121" t="b">
        <v>1</v>
      </c>
      <c r="N193" s="121" t="s">
        <v>3692</v>
      </c>
      <c r="O193" s="355" t="str">
        <f>TPG!J193</f>
        <v>11294/543965</v>
      </c>
      <c r="P193" s="121" t="b">
        <v>1</v>
      </c>
      <c r="Q193" s="121" t="b">
        <v>1</v>
      </c>
      <c r="R193" s="121" t="b">
        <v>1</v>
      </c>
    </row>
    <row r="194" spans="1:18" hidden="1" x14ac:dyDescent="0.25">
      <c r="A194" s="118">
        <v>1</v>
      </c>
      <c r="B194" s="119">
        <v>2</v>
      </c>
      <c r="C194" s="351">
        <f>TPG!K194</f>
        <v>400033</v>
      </c>
      <c r="D194" s="121" t="b">
        <v>1</v>
      </c>
      <c r="E194" s="352" t="str">
        <f>RIGHT(TPG!D194,4)&amp;"."&amp;TPG!N194&amp;"."&amp;TPG!L194&amp;"."&amp;$C$5</f>
        <v>4003.TPECG.I01.Se20</v>
      </c>
      <c r="F194" s="353">
        <f t="shared" ca="1" si="4"/>
        <v>44105</v>
      </c>
      <c r="G194" s="354">
        <f>IF(TPG!AB194&lt;0,0,TPG!AB194)</f>
        <v>0</v>
      </c>
      <c r="H194" s="125">
        <f t="shared" ca="1" si="5"/>
        <v>44105</v>
      </c>
      <c r="I194" s="126">
        <v>0</v>
      </c>
      <c r="J194" s="352" t="str">
        <f>LEFT(TPG!E194,20)&amp;"."&amp;TPGPAY!E194</f>
        <v>Friern Barnet School.4003.TPECG.I01.Se20</v>
      </c>
      <c r="K194" s="121" t="b">
        <v>1</v>
      </c>
      <c r="L194" s="127" t="s">
        <v>3691</v>
      </c>
      <c r="M194" s="121" t="b">
        <v>1</v>
      </c>
      <c r="N194" s="121" t="s">
        <v>3692</v>
      </c>
      <c r="O194" s="355" t="str">
        <f>TPG!J194</f>
        <v>11294/543965</v>
      </c>
      <c r="P194" s="121" t="b">
        <v>1</v>
      </c>
      <c r="Q194" s="121" t="b">
        <v>1</v>
      </c>
      <c r="R194" s="121" t="b">
        <v>1</v>
      </c>
    </row>
    <row r="195" spans="1:18" hidden="1" x14ac:dyDescent="0.25">
      <c r="A195" s="118">
        <v>1</v>
      </c>
      <c r="B195" s="119">
        <v>2</v>
      </c>
      <c r="C195" s="351">
        <f>TPG!K195</f>
        <v>400140</v>
      </c>
      <c r="D195" s="121" t="b">
        <v>1</v>
      </c>
      <c r="E195" s="352" t="str">
        <f>RIGHT(TPG!D195,4)&amp;"."&amp;TPG!N195&amp;"."&amp;TPG!L195&amp;"."&amp;$C$5</f>
        <v>5427.TPECG.I01.Se20</v>
      </c>
      <c r="F195" s="353">
        <f t="shared" ca="1" si="4"/>
        <v>44105</v>
      </c>
      <c r="G195" s="354">
        <f>IF(TPG!AB195&lt;0,0,TPG!AB195)</f>
        <v>0</v>
      </c>
      <c r="H195" s="125">
        <f t="shared" ca="1" si="5"/>
        <v>44105</v>
      </c>
      <c r="I195" s="126">
        <v>0</v>
      </c>
      <c r="J195" s="352" t="str">
        <f>LEFT(TPG!E195,20)&amp;"."&amp;TPGPAY!E195</f>
        <v>JCoSS.5427.TPECG.I01.Se20</v>
      </c>
      <c r="K195" s="121" t="b">
        <v>1</v>
      </c>
      <c r="L195" s="127" t="s">
        <v>3691</v>
      </c>
      <c r="M195" s="121" t="b">
        <v>1</v>
      </c>
      <c r="N195" s="121" t="s">
        <v>3692</v>
      </c>
      <c r="O195" s="355" t="str">
        <f>TPG!J195</f>
        <v>11294/543965</v>
      </c>
      <c r="P195" s="121" t="b">
        <v>1</v>
      </c>
      <c r="Q195" s="121" t="b">
        <v>1</v>
      </c>
      <c r="R195" s="121" t="b">
        <v>1</v>
      </c>
    </row>
    <row r="196" spans="1:18" hidden="1" x14ac:dyDescent="0.25">
      <c r="A196" s="118">
        <v>1</v>
      </c>
      <c r="B196" s="119">
        <v>2</v>
      </c>
      <c r="C196" s="351">
        <f>TPG!K196</f>
        <v>107953</v>
      </c>
      <c r="D196" s="121" t="b">
        <v>1</v>
      </c>
      <c r="E196" s="352" t="str">
        <f>RIGHT(TPG!D196,4)&amp;"."&amp;TPG!N196&amp;"."&amp;TPG!L196&amp;"."&amp;$C$5</f>
        <v>4004.TPECG.I01.Se20</v>
      </c>
      <c r="F196" s="353">
        <f t="shared" ca="1" si="4"/>
        <v>44105</v>
      </c>
      <c r="G196" s="354">
        <f>IF(TPG!AB196&lt;0,0,TPG!AB196)</f>
        <v>0</v>
      </c>
      <c r="H196" s="125">
        <f t="shared" ca="1" si="5"/>
        <v>44105</v>
      </c>
      <c r="I196" s="126">
        <v>0</v>
      </c>
      <c r="J196" s="352" t="str">
        <f>LEFT(TPG!E196,20)&amp;"."&amp;TPGPAY!E196</f>
        <v>Menorah High School .4004.TPECG.I01.Se20</v>
      </c>
      <c r="K196" s="121" t="b">
        <v>1</v>
      </c>
      <c r="L196" s="127" t="s">
        <v>3691</v>
      </c>
      <c r="M196" s="121" t="b">
        <v>1</v>
      </c>
      <c r="N196" s="121" t="s">
        <v>3692</v>
      </c>
      <c r="O196" s="355" t="str">
        <f>TPG!J196</f>
        <v>11294/543965</v>
      </c>
      <c r="P196" s="121" t="b">
        <v>1</v>
      </c>
      <c r="Q196" s="121" t="b">
        <v>1</v>
      </c>
      <c r="R196" s="121" t="b">
        <v>1</v>
      </c>
    </row>
    <row r="197" spans="1:18" hidden="1" x14ac:dyDescent="0.25">
      <c r="A197" s="118">
        <v>1</v>
      </c>
      <c r="B197" s="119">
        <v>2</v>
      </c>
      <c r="C197" s="351">
        <f>TPG!K197</f>
        <v>400029</v>
      </c>
      <c r="D197" s="121" t="b">
        <v>1</v>
      </c>
      <c r="E197" s="352" t="str">
        <f>RIGHT(TPG!D197,4)&amp;"."&amp;TPG!N197&amp;"."&amp;TPG!L197&amp;"."&amp;$C$5</f>
        <v>5404.TPECG.I01.Se20</v>
      </c>
      <c r="F197" s="353">
        <f t="shared" ca="1" si="4"/>
        <v>44105</v>
      </c>
      <c r="G197" s="354">
        <f>IF(TPG!AB197&lt;0,0,TPG!AB197)</f>
        <v>0</v>
      </c>
      <c r="H197" s="125">
        <f t="shared" ca="1" si="5"/>
        <v>44105</v>
      </c>
      <c r="I197" s="126">
        <v>0</v>
      </c>
      <c r="J197" s="352" t="str">
        <f>LEFT(TPG!E197,20)&amp;"."&amp;TPGPAY!E197</f>
        <v>St Michaels Catholic.5404.TPECG.I01.Se20</v>
      </c>
      <c r="K197" s="121" t="b">
        <v>1</v>
      </c>
      <c r="L197" s="127" t="s">
        <v>3691</v>
      </c>
      <c r="M197" s="121" t="b">
        <v>1</v>
      </c>
      <c r="N197" s="121" t="s">
        <v>3692</v>
      </c>
      <c r="O197" s="355" t="str">
        <f>TPG!J197</f>
        <v>11294/543965</v>
      </c>
      <c r="P197" s="121" t="b">
        <v>1</v>
      </c>
      <c r="Q197" s="121" t="b">
        <v>1</v>
      </c>
      <c r="R197" s="121" t="b">
        <v>1</v>
      </c>
    </row>
    <row r="198" spans="1:18" hidden="1" x14ac:dyDescent="0.25">
      <c r="A198" s="118">
        <v>1</v>
      </c>
      <c r="B198" s="119">
        <v>2</v>
      </c>
      <c r="C198" s="351">
        <f>TPG!K198</f>
        <v>400013</v>
      </c>
      <c r="D198" s="121" t="b">
        <v>1</v>
      </c>
      <c r="E198" s="352" t="str">
        <f>RIGHT(TPG!D198,4)&amp;"."&amp;TPG!N198&amp;"."&amp;TPG!L198&amp;"."&amp;$C$5</f>
        <v>5407.TPECG.I01.Se20</v>
      </c>
      <c r="F198" s="353">
        <f t="shared" ca="1" si="4"/>
        <v>44105</v>
      </c>
      <c r="G198" s="354">
        <f>IF(TPG!AB198&lt;0,0,TPG!AB198)</f>
        <v>0</v>
      </c>
      <c r="H198" s="125">
        <f t="shared" ca="1" si="5"/>
        <v>44105</v>
      </c>
      <c r="I198" s="126">
        <v>0</v>
      </c>
      <c r="J198" s="352" t="str">
        <f>LEFT(TPG!E198,20)&amp;"."&amp;TPGPAY!E198</f>
        <v>St. James' Catholic .5407.TPECG.I01.Se20</v>
      </c>
      <c r="K198" s="121" t="b">
        <v>1</v>
      </c>
      <c r="L198" s="127" t="s">
        <v>3691</v>
      </c>
      <c r="M198" s="121" t="b">
        <v>1</v>
      </c>
      <c r="N198" s="121" t="s">
        <v>3692</v>
      </c>
      <c r="O198" s="355" t="str">
        <f>TPG!J198</f>
        <v>11294/543965</v>
      </c>
      <c r="P198" s="121" t="b">
        <v>1</v>
      </c>
      <c r="Q198" s="121" t="b">
        <v>1</v>
      </c>
      <c r="R198" s="121" t="b">
        <v>1</v>
      </c>
    </row>
    <row r="199" spans="1:18" hidden="1" x14ac:dyDescent="0.25">
      <c r="A199" s="118">
        <v>1</v>
      </c>
      <c r="B199" s="119">
        <v>2</v>
      </c>
      <c r="C199" s="351">
        <f>TPG!K199</f>
        <v>400063</v>
      </c>
      <c r="D199" s="121" t="b">
        <v>1</v>
      </c>
      <c r="E199" s="352" t="str">
        <f>RIGHT(TPG!D199,4)&amp;"."&amp;TPG!N199&amp;"."&amp;TPG!L199&amp;"."&amp;$C$5</f>
        <v>7010.TPECG.I01.Se20</v>
      </c>
      <c r="F199" s="353">
        <f t="shared" ca="1" si="4"/>
        <v>44105</v>
      </c>
      <c r="G199" s="354">
        <f>IF(TPG!AB199&lt;0,0,TPG!AB199)</f>
        <v>0</v>
      </c>
      <c r="H199" s="125">
        <f t="shared" ca="1" si="5"/>
        <v>44105</v>
      </c>
      <c r="I199" s="126">
        <v>0</v>
      </c>
      <c r="J199" s="352" t="str">
        <f>LEFT(TPG!E199,20)&amp;"."&amp;TPGPAY!E199</f>
        <v>Mapledown.7010.TPECG.I01.Se20</v>
      </c>
      <c r="K199" s="121" t="b">
        <v>1</v>
      </c>
      <c r="L199" s="127" t="s">
        <v>3691</v>
      </c>
      <c r="M199" s="121" t="b">
        <v>1</v>
      </c>
      <c r="N199" s="121" t="s">
        <v>3692</v>
      </c>
      <c r="O199" s="355" t="str">
        <f>TPG!J199</f>
        <v>11294/543965</v>
      </c>
      <c r="P199" s="121" t="b">
        <v>1</v>
      </c>
      <c r="Q199" s="121" t="b">
        <v>1</v>
      </c>
      <c r="R199" s="121" t="b">
        <v>1</v>
      </c>
    </row>
    <row r="200" spans="1:18" x14ac:dyDescent="0.25">
      <c r="A200" s="118">
        <v>1</v>
      </c>
      <c r="B200" s="119">
        <v>2</v>
      </c>
      <c r="C200" s="351">
        <f>TPG!K200</f>
        <v>400034</v>
      </c>
      <c r="D200" s="121" t="b">
        <v>1</v>
      </c>
      <c r="E200" s="352" t="str">
        <f>RIGHT(TPG!D200,4)&amp;"."&amp;TPG!N200&amp;"."&amp;TPG!L200&amp;"."&amp;$C$5</f>
        <v>7005.TPECG.I01.Se20</v>
      </c>
      <c r="F200" s="353">
        <f t="shared" ca="1" si="4"/>
        <v>44105</v>
      </c>
      <c r="G200" s="354">
        <f>IF(TPG!AB200&lt;0,0,TPG!AB200)</f>
        <v>17078.859436435127</v>
      </c>
      <c r="H200" s="125">
        <f t="shared" ca="1" si="5"/>
        <v>44105</v>
      </c>
      <c r="I200" s="126">
        <v>0</v>
      </c>
      <c r="J200" s="352" t="str">
        <f>LEFT(TPG!E200,20)&amp;"."&amp;TPGPAY!E200</f>
        <v>Northway.7005.TPECG.I01.Se20</v>
      </c>
      <c r="K200" s="121" t="b">
        <v>1</v>
      </c>
      <c r="L200" s="127" t="s">
        <v>3691</v>
      </c>
      <c r="M200" s="121" t="b">
        <v>1</v>
      </c>
      <c r="N200" s="121" t="s">
        <v>3692</v>
      </c>
      <c r="O200" s="355" t="str">
        <f>TPG!J200</f>
        <v>11294/543965</v>
      </c>
      <c r="P200" s="121" t="b">
        <v>1</v>
      </c>
      <c r="Q200" s="121" t="b">
        <v>1</v>
      </c>
      <c r="R200" s="121" t="b">
        <v>1</v>
      </c>
    </row>
    <row r="201" spans="1:18" hidden="1" x14ac:dyDescent="0.25">
      <c r="A201" s="118">
        <v>1</v>
      </c>
      <c r="B201" s="119">
        <v>2</v>
      </c>
      <c r="C201" s="351">
        <f>TPG!K201</f>
        <v>400091</v>
      </c>
      <c r="D201" s="121" t="b">
        <v>1</v>
      </c>
      <c r="E201" s="352" t="str">
        <f>RIGHT(TPG!D201,4)&amp;"."&amp;TPG!N201&amp;"."&amp;TPG!L201&amp;"."&amp;$C$5</f>
        <v>7009.TPECG.I01.Se20</v>
      </c>
      <c r="F201" s="353">
        <f t="shared" ca="1" si="4"/>
        <v>44105</v>
      </c>
      <c r="G201" s="354">
        <f>IF(TPG!AB201&lt;0,0,TPG!AB201)</f>
        <v>0</v>
      </c>
      <c r="H201" s="125">
        <f t="shared" ca="1" si="5"/>
        <v>44105</v>
      </c>
      <c r="I201" s="126">
        <v>0</v>
      </c>
      <c r="J201" s="352" t="str">
        <f>LEFT(TPG!E201,20)&amp;"."&amp;TPGPAY!E201</f>
        <v>Oakleigh.7009.TPECG.I01.Se20</v>
      </c>
      <c r="K201" s="121" t="b">
        <v>1</v>
      </c>
      <c r="L201" s="127" t="s">
        <v>3691</v>
      </c>
      <c r="M201" s="121" t="b">
        <v>1</v>
      </c>
      <c r="N201" s="121" t="s">
        <v>3692</v>
      </c>
      <c r="O201" s="355" t="str">
        <f>TPG!J201</f>
        <v>11294/543965</v>
      </c>
      <c r="P201" s="121" t="b">
        <v>1</v>
      </c>
      <c r="Q201" s="121" t="b">
        <v>1</v>
      </c>
      <c r="R201" s="121" t="b">
        <v>1</v>
      </c>
    </row>
    <row r="202" spans="1:18" hidden="1" x14ac:dyDescent="0.25">
      <c r="A202" s="118">
        <v>1</v>
      </c>
      <c r="B202" s="119">
        <v>2</v>
      </c>
      <c r="C202" s="351">
        <f>TPG!K202</f>
        <v>400135</v>
      </c>
      <c r="D202" s="121" t="b">
        <v>1</v>
      </c>
      <c r="E202" s="352" t="str">
        <f>RIGHT(TPG!D202,4)&amp;"."&amp;TPG!N202&amp;"."&amp;TPG!L202&amp;"."&amp;$C$5</f>
        <v>3521.TPECG.I01.Se20</v>
      </c>
      <c r="F202" s="353">
        <f t="shared" ca="1" si="4"/>
        <v>44105</v>
      </c>
      <c r="G202" s="354">
        <f>IF(TPG!AB202&lt;0,0,TPG!AB202)</f>
        <v>0</v>
      </c>
      <c r="H202" s="125">
        <f t="shared" ca="1" si="5"/>
        <v>44105</v>
      </c>
      <c r="I202" s="126">
        <v>0</v>
      </c>
      <c r="J202" s="352" t="str">
        <f>LEFT(TPG!E202,20)&amp;"."&amp;TPGPAY!E202</f>
        <v>St Mary's &amp; St John'.3521.TPECG.I01.Se20</v>
      </c>
      <c r="K202" s="121" t="b">
        <v>1</v>
      </c>
      <c r="L202" s="127" t="s">
        <v>3691</v>
      </c>
      <c r="M202" s="121" t="b">
        <v>1</v>
      </c>
      <c r="N202" s="121" t="s">
        <v>3692</v>
      </c>
      <c r="O202" s="355" t="str">
        <f>TPG!J202</f>
        <v>11294/543965</v>
      </c>
      <c r="P202" s="121" t="b">
        <v>1</v>
      </c>
      <c r="Q202" s="121" t="b">
        <v>1</v>
      </c>
      <c r="R202" s="121" t="b">
        <v>1</v>
      </c>
    </row>
    <row r="203" spans="1:18" x14ac:dyDescent="0.25">
      <c r="A203" s="118">
        <v>1</v>
      </c>
      <c r="B203" s="119">
        <v>2</v>
      </c>
      <c r="C203" s="351">
        <f>TPG!K203</f>
        <v>105221</v>
      </c>
      <c r="D203" s="121" t="b">
        <v>1</v>
      </c>
      <c r="E203" s="352" t="str">
        <f>RIGHT(TPG!D203,4)&amp;"."&amp;TPG!N203&amp;"."&amp;TPG!L203&amp;"."&amp;$C$5</f>
        <v>6085.TPECG.I01.Se20</v>
      </c>
      <c r="F203" s="353">
        <f t="shared" ca="1" si="4"/>
        <v>44105</v>
      </c>
      <c r="G203" s="354">
        <f>IF(TPG!AB203&lt;0,0,TPG!AB203)</f>
        <v>5.3145478375881794E-2</v>
      </c>
      <c r="H203" s="125">
        <f t="shared" ca="1" si="5"/>
        <v>44105</v>
      </c>
      <c r="I203" s="126">
        <v>0</v>
      </c>
      <c r="J203" s="352" t="str">
        <f>LEFT(TPG!E203,20)&amp;"."&amp;TPGPAY!E203</f>
        <v>Kisharon Inclusive S.6085.TPECG.I01.Se20</v>
      </c>
      <c r="K203" s="121" t="b">
        <v>1</v>
      </c>
      <c r="L203" s="127" t="s">
        <v>3691</v>
      </c>
      <c r="M203" s="121" t="b">
        <v>1</v>
      </c>
      <c r="N203" s="121" t="s">
        <v>3692</v>
      </c>
      <c r="O203" s="355" t="str">
        <f>TPG!J203</f>
        <v>11294/516500</v>
      </c>
      <c r="P203" s="121" t="b">
        <v>1</v>
      </c>
      <c r="Q203" s="121" t="b">
        <v>1</v>
      </c>
      <c r="R203" s="121" t="b">
        <v>1</v>
      </c>
    </row>
    <row r="204" spans="1:18" x14ac:dyDescent="0.25">
      <c r="A204" s="118">
        <v>1</v>
      </c>
      <c r="B204" s="119">
        <v>2</v>
      </c>
      <c r="C204" s="351">
        <f>TPG!K204</f>
        <v>157308</v>
      </c>
      <c r="D204" s="121" t="b">
        <v>1</v>
      </c>
      <c r="E204" s="352" t="str">
        <f>RIGHT(TPG!D204,4)&amp;"."&amp;TPG!N204&amp;"."&amp;TPG!L204&amp;"."&amp;$C$5</f>
        <v>5950.TPECG.I01.Se20</v>
      </c>
      <c r="F204" s="353">
        <f t="shared" ca="1" si="4"/>
        <v>44105</v>
      </c>
      <c r="G204" s="354">
        <f>IF(TPG!AB204&lt;0,0,TPG!AB204)</f>
        <v>5.3145478375881794E-2</v>
      </c>
      <c r="H204" s="125">
        <f t="shared" ca="1" si="5"/>
        <v>44105</v>
      </c>
      <c r="I204" s="126">
        <v>0</v>
      </c>
      <c r="J204" s="352" t="str">
        <f>LEFT(TPG!E204,20)&amp;"."&amp;TPGPAY!E204</f>
        <v>Oak Hill School.5950.TPECG.I01.Se20</v>
      </c>
      <c r="K204" s="121" t="b">
        <v>1</v>
      </c>
      <c r="L204" s="127" t="s">
        <v>3691</v>
      </c>
      <c r="M204" s="121" t="b">
        <v>1</v>
      </c>
      <c r="N204" s="121" t="s">
        <v>3692</v>
      </c>
      <c r="O204" s="355" t="str">
        <f>TPG!J204</f>
        <v>11294/516500</v>
      </c>
      <c r="P204" s="121" t="b">
        <v>1</v>
      </c>
      <c r="Q204" s="121" t="b">
        <v>1</v>
      </c>
      <c r="R204" s="121" t="b">
        <v>1</v>
      </c>
    </row>
    <row r="205" spans="1:18" x14ac:dyDescent="0.25">
      <c r="A205" s="118">
        <v>1</v>
      </c>
      <c r="B205" s="119">
        <v>2</v>
      </c>
      <c r="C205" s="351">
        <f>TPG!K205</f>
        <v>156901</v>
      </c>
      <c r="D205" s="121" t="b">
        <v>1</v>
      </c>
      <c r="E205" s="352" t="str">
        <f>RIGHT(TPG!D205,4)&amp;"."&amp;TPG!N205&amp;"."&amp;TPG!L205&amp;"."&amp;$C$5</f>
        <v>7000.TPECG.I01.Se20</v>
      </c>
      <c r="F205" s="353">
        <f t="shared" ca="1" si="4"/>
        <v>44105</v>
      </c>
      <c r="G205" s="354">
        <f>IF(TPG!AB205&lt;0,0,TPG!AB205)</f>
        <v>0.31533420708001358</v>
      </c>
      <c r="H205" s="125">
        <f t="shared" ca="1" si="5"/>
        <v>44105</v>
      </c>
      <c r="I205" s="126">
        <v>0</v>
      </c>
      <c r="J205" s="352" t="str">
        <f>LEFT(TPG!E205,20)&amp;"."&amp;TPGPAY!E205</f>
        <v>Oak Lodge Academy.7000.TPECG.I01.Se20</v>
      </c>
      <c r="K205" s="121" t="b">
        <v>1</v>
      </c>
      <c r="L205" s="127" t="s">
        <v>3691</v>
      </c>
      <c r="M205" s="121" t="b">
        <v>1</v>
      </c>
      <c r="N205" s="121" t="s">
        <v>3692</v>
      </c>
      <c r="O205" s="355" t="str">
        <f>TPG!J205</f>
        <v>11294/516500</v>
      </c>
      <c r="P205" s="121" t="b">
        <v>1</v>
      </c>
      <c r="Q205" s="121" t="b">
        <v>1</v>
      </c>
      <c r="R205" s="121" t="b">
        <v>1</v>
      </c>
    </row>
    <row r="206" spans="1:18" hidden="1" x14ac:dyDescent="0.25">
      <c r="A206" s="118">
        <v>1</v>
      </c>
      <c r="B206" s="119">
        <v>2</v>
      </c>
      <c r="C206" s="351">
        <f>TPG!K206</f>
        <v>0</v>
      </c>
      <c r="D206" s="121" t="b">
        <v>1</v>
      </c>
      <c r="E206" s="352" t="str">
        <f>RIGHT(TPG!D206,4)&amp;"."&amp;TPG!N206&amp;"."&amp;TPG!L206&amp;"."&amp;$C$5</f>
        <v>...Se20</v>
      </c>
      <c r="F206" s="353">
        <f t="shared" ref="F206:F212" ca="1" si="6">TODAY()</f>
        <v>44105</v>
      </c>
      <c r="G206" s="354">
        <f>IF(TPG!AB206&lt;0,0,TPG!AB206)</f>
        <v>0</v>
      </c>
      <c r="H206" s="125">
        <f t="shared" ca="1" si="5"/>
        <v>44105</v>
      </c>
      <c r="I206" s="126">
        <v>0</v>
      </c>
      <c r="J206" s="352" t="str">
        <f>LEFT(TPG!E206,20)&amp;"."&amp;TPGPAY!E206</f>
        <v>....Se20</v>
      </c>
      <c r="K206" s="121" t="b">
        <v>1</v>
      </c>
      <c r="L206" s="127" t="s">
        <v>3691</v>
      </c>
      <c r="M206" s="121" t="b">
        <v>1</v>
      </c>
      <c r="N206" s="121" t="s">
        <v>3692</v>
      </c>
      <c r="O206" s="355">
        <f>TPG!J206</f>
        <v>0</v>
      </c>
      <c r="P206" s="121" t="b">
        <v>1</v>
      </c>
      <c r="Q206" s="121" t="b">
        <v>1</v>
      </c>
      <c r="R206" s="121" t="b">
        <v>1</v>
      </c>
    </row>
    <row r="207" spans="1:18" hidden="1" x14ac:dyDescent="0.25">
      <c r="A207" s="118">
        <v>1</v>
      </c>
      <c r="B207" s="119">
        <v>2</v>
      </c>
      <c r="C207" s="351">
        <f>TPG!K207</f>
        <v>0</v>
      </c>
      <c r="D207" s="121" t="b">
        <v>1</v>
      </c>
      <c r="E207" s="352" t="str">
        <f>RIGHT(TPG!D207,4)&amp;"."&amp;TPG!N207&amp;"."&amp;TPG!L207&amp;"."&amp;$C$5</f>
        <v>...Se20</v>
      </c>
      <c r="F207" s="353">
        <f t="shared" ca="1" si="6"/>
        <v>44105</v>
      </c>
      <c r="G207" s="354">
        <f>IF(TPG!AB207&lt;0,0,TPG!AB207)</f>
        <v>0</v>
      </c>
      <c r="H207" s="125">
        <f t="shared" ca="1" si="5"/>
        <v>44105</v>
      </c>
      <c r="I207" s="126">
        <v>0</v>
      </c>
      <c r="J207" s="352" t="str">
        <f>LEFT(TPG!E207,20)&amp;"."&amp;TPGPAY!E207</f>
        <v>....Se20</v>
      </c>
      <c r="K207" s="121" t="b">
        <v>1</v>
      </c>
      <c r="L207" s="127" t="s">
        <v>3691</v>
      </c>
      <c r="M207" s="121" t="b">
        <v>1</v>
      </c>
      <c r="N207" s="121" t="s">
        <v>3692</v>
      </c>
      <c r="O207" s="355">
        <f>TPG!J207</f>
        <v>0</v>
      </c>
      <c r="P207" s="121" t="b">
        <v>1</v>
      </c>
      <c r="Q207" s="121" t="b">
        <v>1</v>
      </c>
      <c r="R207" s="121" t="b">
        <v>1</v>
      </c>
    </row>
    <row r="208" spans="1:18" hidden="1" x14ac:dyDescent="0.25">
      <c r="A208" s="118">
        <v>1</v>
      </c>
      <c r="B208" s="119">
        <v>2</v>
      </c>
      <c r="C208" s="351">
        <f>TPG!K208</f>
        <v>0</v>
      </c>
      <c r="D208" s="121" t="b">
        <v>1</v>
      </c>
      <c r="E208" s="352" t="str">
        <f>RIGHT(TPG!D208,4)&amp;"."&amp;TPG!N208&amp;"."&amp;TPG!L208&amp;"."&amp;$C$5</f>
        <v>...Se20</v>
      </c>
      <c r="F208" s="353">
        <f t="shared" ca="1" si="6"/>
        <v>44105</v>
      </c>
      <c r="G208" s="354">
        <f>IF(TPG!AB208&lt;0,0,TPG!AB208)</f>
        <v>0</v>
      </c>
      <c r="H208" s="125">
        <f t="shared" ca="1" si="5"/>
        <v>44105</v>
      </c>
      <c r="I208" s="126">
        <v>0</v>
      </c>
      <c r="J208" s="352" t="str">
        <f>LEFT(TPG!E208,20)&amp;"."&amp;TPGPAY!E208</f>
        <v>....Se20</v>
      </c>
      <c r="K208" s="121" t="b">
        <v>1</v>
      </c>
      <c r="L208" s="127" t="s">
        <v>3691</v>
      </c>
      <c r="M208" s="121" t="b">
        <v>1</v>
      </c>
      <c r="N208" s="121" t="s">
        <v>3692</v>
      </c>
      <c r="O208" s="355">
        <f>TPG!J208</f>
        <v>0</v>
      </c>
      <c r="P208" s="121" t="b">
        <v>1</v>
      </c>
      <c r="Q208" s="121" t="b">
        <v>1</v>
      </c>
      <c r="R208" s="121" t="b">
        <v>1</v>
      </c>
    </row>
    <row r="209" spans="1:18" hidden="1" x14ac:dyDescent="0.25">
      <c r="A209" s="118">
        <v>1</v>
      </c>
      <c r="B209" s="119">
        <v>2</v>
      </c>
      <c r="C209" s="351">
        <f>TPG!K209</f>
        <v>0</v>
      </c>
      <c r="D209" s="121" t="b">
        <v>1</v>
      </c>
      <c r="E209" s="352" t="str">
        <f>RIGHT(TPG!D209,4)&amp;"."&amp;TPG!N209&amp;"."&amp;TPG!L209&amp;"."&amp;$C$5</f>
        <v>...Se20</v>
      </c>
      <c r="F209" s="353">
        <f t="shared" ca="1" si="6"/>
        <v>44105</v>
      </c>
      <c r="G209" s="354">
        <f>IF(TPG!AB209&lt;0,0,TPG!AB209)</f>
        <v>0</v>
      </c>
      <c r="H209" s="125">
        <f t="shared" ca="1" si="5"/>
        <v>44105</v>
      </c>
      <c r="I209" s="126">
        <v>0</v>
      </c>
      <c r="J209" s="352" t="str">
        <f>LEFT(TPG!E209,20)&amp;"."&amp;TPGPAY!E209</f>
        <v>....Se20</v>
      </c>
      <c r="K209" s="121" t="b">
        <v>1</v>
      </c>
      <c r="L209" s="127" t="s">
        <v>3691</v>
      </c>
      <c r="M209" s="121" t="b">
        <v>1</v>
      </c>
      <c r="N209" s="121" t="s">
        <v>3692</v>
      </c>
      <c r="O209" s="355">
        <f>TPG!J209</f>
        <v>0</v>
      </c>
      <c r="P209" s="121" t="b">
        <v>1</v>
      </c>
      <c r="Q209" s="121" t="b">
        <v>1</v>
      </c>
      <c r="R209" s="121" t="b">
        <v>1</v>
      </c>
    </row>
    <row r="210" spans="1:18" hidden="1" x14ac:dyDescent="0.25">
      <c r="A210" s="118">
        <v>1</v>
      </c>
      <c r="B210" s="119">
        <v>2</v>
      </c>
      <c r="C210" s="351">
        <f>TPG!K210</f>
        <v>0</v>
      </c>
      <c r="D210" s="121" t="b">
        <v>1</v>
      </c>
      <c r="E210" s="352" t="str">
        <f>RIGHT(TPG!D210,4)&amp;"."&amp;TPG!N210&amp;"."&amp;TPG!L210&amp;"."&amp;$C$5</f>
        <v>...Se20</v>
      </c>
      <c r="F210" s="353">
        <f t="shared" ca="1" si="6"/>
        <v>44105</v>
      </c>
      <c r="G210" s="354">
        <f>IF(TPG!AB210&lt;0,0,TPG!AB210)</f>
        <v>0</v>
      </c>
      <c r="H210" s="125">
        <f t="shared" ca="1" si="5"/>
        <v>44105</v>
      </c>
      <c r="I210" s="126">
        <v>0</v>
      </c>
      <c r="J210" s="352" t="str">
        <f>LEFT(TPG!E210,20)&amp;"."&amp;TPGPAY!E210</f>
        <v>....Se20</v>
      </c>
      <c r="K210" s="121" t="b">
        <v>1</v>
      </c>
      <c r="L210" s="127" t="s">
        <v>3691</v>
      </c>
      <c r="M210" s="121" t="b">
        <v>1</v>
      </c>
      <c r="N210" s="121" t="s">
        <v>3692</v>
      </c>
      <c r="O210" s="355">
        <f>TPG!J210</f>
        <v>0</v>
      </c>
      <c r="P210" s="121" t="b">
        <v>1</v>
      </c>
      <c r="Q210" s="121" t="b">
        <v>1</v>
      </c>
      <c r="R210" s="121" t="b">
        <v>1</v>
      </c>
    </row>
    <row r="211" spans="1:18" hidden="1" x14ac:dyDescent="0.25">
      <c r="A211" s="118">
        <v>1</v>
      </c>
      <c r="B211" s="119">
        <v>2</v>
      </c>
      <c r="C211" s="351">
        <f>TPG!K211</f>
        <v>0</v>
      </c>
      <c r="D211" s="121" t="b">
        <v>1</v>
      </c>
      <c r="E211" s="352" t="str">
        <f>RIGHT(TPG!D211,4)&amp;"."&amp;TPG!N211&amp;"."&amp;TPG!L211&amp;"."&amp;$C$5</f>
        <v>...Se20</v>
      </c>
      <c r="F211" s="353">
        <f t="shared" ca="1" si="6"/>
        <v>44105</v>
      </c>
      <c r="G211" s="354">
        <f>IF(TPG!AB211&lt;0,0,TPG!AB211)</f>
        <v>0</v>
      </c>
      <c r="H211" s="125">
        <f t="shared" ca="1" si="5"/>
        <v>44105</v>
      </c>
      <c r="I211" s="126">
        <v>0</v>
      </c>
      <c r="J211" s="352" t="str">
        <f>LEFT(TPG!E211,20)&amp;"."&amp;TPGPAY!E211</f>
        <v>....Se20</v>
      </c>
      <c r="K211" s="121" t="b">
        <v>1</v>
      </c>
      <c r="L211" s="127" t="s">
        <v>3691</v>
      </c>
      <c r="M211" s="121" t="b">
        <v>1</v>
      </c>
      <c r="N211" s="121" t="s">
        <v>3692</v>
      </c>
      <c r="O211" s="355">
        <f>TPG!J211</f>
        <v>0</v>
      </c>
      <c r="P211" s="121" t="b">
        <v>1</v>
      </c>
      <c r="Q211" s="121" t="b">
        <v>1</v>
      </c>
      <c r="R211" s="121" t="b">
        <v>1</v>
      </c>
    </row>
    <row r="212" spans="1:18" hidden="1" x14ac:dyDescent="0.25">
      <c r="A212" s="118">
        <v>1</v>
      </c>
      <c r="B212" s="119">
        <v>2</v>
      </c>
      <c r="C212" s="351">
        <f>TPG!K212</f>
        <v>0</v>
      </c>
      <c r="D212" s="121" t="b">
        <v>1</v>
      </c>
      <c r="E212" s="352" t="str">
        <f>RIGHT(TPG!D212,4)&amp;"."&amp;TPG!N212&amp;"."&amp;TPG!L212&amp;"."&amp;$C$5</f>
        <v>...Se20</v>
      </c>
      <c r="F212" s="353">
        <f t="shared" ca="1" si="6"/>
        <v>44105</v>
      </c>
      <c r="G212" s="354">
        <f>IF(TPG!AB212&lt;0,0,TPG!AB212)</f>
        <v>0</v>
      </c>
      <c r="H212" s="125">
        <f t="shared" ca="1" si="5"/>
        <v>44105</v>
      </c>
      <c r="I212" s="126">
        <v>0</v>
      </c>
      <c r="J212" s="352" t="str">
        <f>LEFT(TPG!E212,20)&amp;"."&amp;TPGPAY!E212</f>
        <v>....Se20</v>
      </c>
      <c r="K212" s="121" t="b">
        <v>1</v>
      </c>
      <c r="L212" s="127" t="s">
        <v>3691</v>
      </c>
      <c r="M212" s="121" t="b">
        <v>1</v>
      </c>
      <c r="N212" s="121" t="s">
        <v>3692</v>
      </c>
      <c r="O212" s="355">
        <f>TPG!J212</f>
        <v>0</v>
      </c>
      <c r="P212" s="121" t="b">
        <v>1</v>
      </c>
      <c r="Q212" s="121" t="b">
        <v>1</v>
      </c>
      <c r="R212" s="121" t="b">
        <v>1</v>
      </c>
    </row>
    <row r="213" spans="1:18" hidden="1" x14ac:dyDescent="0.25">
      <c r="A213" s="118">
        <v>1</v>
      </c>
      <c r="B213" s="119">
        <v>2</v>
      </c>
      <c r="C213" s="351">
        <f>TPG!K213</f>
        <v>0</v>
      </c>
      <c r="D213" s="121" t="b">
        <v>1</v>
      </c>
      <c r="E213" s="352" t="str">
        <f>RIGHT(TPG!D213,4)&amp;"."&amp;TPG!N213&amp;"."&amp;TPG!L213&amp;"."&amp;$C$5</f>
        <v>...Se20</v>
      </c>
      <c r="F213" s="353">
        <f t="shared" ref="F213:F275" ca="1" si="7">TODAY()</f>
        <v>44105</v>
      </c>
      <c r="G213" s="354">
        <f>IF(TPG!AB213&lt;0,0,TPG!AB213)</f>
        <v>0</v>
      </c>
      <c r="H213" s="125">
        <f t="shared" ref="H213:H275" ca="1" si="8">F213</f>
        <v>44105</v>
      </c>
      <c r="I213" s="126">
        <v>0</v>
      </c>
      <c r="J213" s="352" t="str">
        <f>LEFT(TPG!E213,20)&amp;"."&amp;TPGPAY!E213</f>
        <v>....Se20</v>
      </c>
      <c r="K213" s="121" t="b">
        <v>1</v>
      </c>
      <c r="L213" s="127" t="s">
        <v>3691</v>
      </c>
      <c r="M213" s="121" t="b">
        <v>1</v>
      </c>
      <c r="N213" s="121" t="s">
        <v>3692</v>
      </c>
      <c r="O213" s="355">
        <f>TPG!J213</f>
        <v>0</v>
      </c>
      <c r="P213" s="121" t="b">
        <v>1</v>
      </c>
      <c r="Q213" s="121" t="b">
        <v>1</v>
      </c>
      <c r="R213" s="121" t="b">
        <v>1</v>
      </c>
    </row>
    <row r="214" spans="1:18" hidden="1" x14ac:dyDescent="0.25">
      <c r="A214" s="118">
        <v>1</v>
      </c>
      <c r="B214" s="119">
        <v>2</v>
      </c>
      <c r="C214" s="351">
        <f>TPG!K214</f>
        <v>0</v>
      </c>
      <c r="D214" s="121" t="b">
        <v>1</v>
      </c>
      <c r="E214" s="352" t="str">
        <f>RIGHT(TPG!D214,4)&amp;"."&amp;TPG!N214&amp;"."&amp;TPG!L214&amp;"."&amp;$C$5</f>
        <v>...Se20</v>
      </c>
      <c r="F214" s="353">
        <f t="shared" ca="1" si="7"/>
        <v>44105</v>
      </c>
      <c r="G214" s="354">
        <f>IF(TPG!AB214&lt;0,0,TPG!AB214)</f>
        <v>0</v>
      </c>
      <c r="H214" s="125">
        <f t="shared" ca="1" si="8"/>
        <v>44105</v>
      </c>
      <c r="I214" s="126">
        <v>0</v>
      </c>
      <c r="J214" s="352" t="str">
        <f>LEFT(TPG!E214,20)&amp;"."&amp;TPGPAY!E214</f>
        <v>....Se20</v>
      </c>
      <c r="K214" s="121" t="b">
        <v>1</v>
      </c>
      <c r="L214" s="127" t="s">
        <v>3691</v>
      </c>
      <c r="M214" s="121" t="b">
        <v>1</v>
      </c>
      <c r="N214" s="121" t="s">
        <v>3692</v>
      </c>
      <c r="O214" s="355">
        <f>TPG!J214</f>
        <v>0</v>
      </c>
      <c r="P214" s="121" t="b">
        <v>1</v>
      </c>
      <c r="Q214" s="121" t="b">
        <v>1</v>
      </c>
      <c r="R214" s="121" t="b">
        <v>1</v>
      </c>
    </row>
    <row r="215" spans="1:18" hidden="1" x14ac:dyDescent="0.25">
      <c r="A215" s="118">
        <v>1</v>
      </c>
      <c r="B215" s="119">
        <v>2</v>
      </c>
      <c r="C215" s="351">
        <f>TPG!K215</f>
        <v>0</v>
      </c>
      <c r="D215" s="121" t="b">
        <v>1</v>
      </c>
      <c r="E215" s="352" t="str">
        <f>RIGHT(TPG!D215,4)&amp;"."&amp;TPG!N215&amp;"."&amp;TPG!L215&amp;"."&amp;$C$5</f>
        <v>...Se20</v>
      </c>
      <c r="F215" s="353">
        <f t="shared" ca="1" si="7"/>
        <v>44105</v>
      </c>
      <c r="G215" s="354">
        <f>IF(TPG!AB215&lt;0,0,TPG!AB215)</f>
        <v>0</v>
      </c>
      <c r="H215" s="125">
        <f t="shared" ca="1" si="8"/>
        <v>44105</v>
      </c>
      <c r="I215" s="126">
        <v>0</v>
      </c>
      <c r="J215" s="352" t="str">
        <f>LEFT(TPG!E215,20)&amp;"."&amp;TPGPAY!E215</f>
        <v>....Se20</v>
      </c>
      <c r="K215" s="121" t="b">
        <v>1</v>
      </c>
      <c r="L215" s="127" t="s">
        <v>3691</v>
      </c>
      <c r="M215" s="121" t="b">
        <v>1</v>
      </c>
      <c r="N215" s="121" t="s">
        <v>3692</v>
      </c>
      <c r="O215" s="355">
        <f>TPG!J215</f>
        <v>0</v>
      </c>
      <c r="P215" s="121" t="b">
        <v>1</v>
      </c>
      <c r="Q215" s="121" t="b">
        <v>1</v>
      </c>
      <c r="R215" s="121" t="b">
        <v>1</v>
      </c>
    </row>
    <row r="216" spans="1:18" hidden="1" x14ac:dyDescent="0.25">
      <c r="A216" s="118">
        <v>1</v>
      </c>
      <c r="B216" s="119">
        <v>2</v>
      </c>
      <c r="C216" s="351">
        <f>TPG!K216</f>
        <v>0</v>
      </c>
      <c r="D216" s="121" t="b">
        <v>1</v>
      </c>
      <c r="E216" s="352" t="str">
        <f>RIGHT(TPG!D216,4)&amp;"."&amp;TPG!N216&amp;"."&amp;TPG!L216&amp;"."&amp;$C$5</f>
        <v>...Se20</v>
      </c>
      <c r="F216" s="353">
        <f t="shared" ca="1" si="7"/>
        <v>44105</v>
      </c>
      <c r="G216" s="354">
        <f>IF(TPG!AB216&lt;0,0,TPG!AB216)</f>
        <v>0</v>
      </c>
      <c r="H216" s="125">
        <f t="shared" ca="1" si="8"/>
        <v>44105</v>
      </c>
      <c r="I216" s="126">
        <v>0</v>
      </c>
      <c r="J216" s="352" t="str">
        <f>LEFT(TPG!E216,20)&amp;"."&amp;TPGPAY!E216</f>
        <v>....Se20</v>
      </c>
      <c r="K216" s="121" t="b">
        <v>1</v>
      </c>
      <c r="L216" s="127" t="s">
        <v>3691</v>
      </c>
      <c r="M216" s="121" t="b">
        <v>1</v>
      </c>
      <c r="N216" s="121" t="s">
        <v>3692</v>
      </c>
      <c r="O216" s="355">
        <f>TPG!J216</f>
        <v>0</v>
      </c>
      <c r="P216" s="121" t="b">
        <v>1</v>
      </c>
      <c r="Q216" s="121" t="b">
        <v>1</v>
      </c>
      <c r="R216" s="121" t="b">
        <v>1</v>
      </c>
    </row>
    <row r="217" spans="1:18" hidden="1" x14ac:dyDescent="0.25">
      <c r="A217" s="118">
        <v>1</v>
      </c>
      <c r="B217" s="119">
        <v>2</v>
      </c>
      <c r="C217" s="351">
        <f>TPG!K217</f>
        <v>0</v>
      </c>
      <c r="D217" s="121" t="b">
        <v>1</v>
      </c>
      <c r="E217" s="352" t="str">
        <f>RIGHT(TPG!D217,4)&amp;"."&amp;TPG!N217&amp;"."&amp;TPG!L217&amp;"."&amp;$C$5</f>
        <v>...Se20</v>
      </c>
      <c r="F217" s="353">
        <f t="shared" ca="1" si="7"/>
        <v>44105</v>
      </c>
      <c r="G217" s="354">
        <f>IF(TPG!AB217&lt;0,0,TPG!AB217)</f>
        <v>0</v>
      </c>
      <c r="H217" s="125">
        <f t="shared" ca="1" si="8"/>
        <v>44105</v>
      </c>
      <c r="I217" s="126">
        <v>0</v>
      </c>
      <c r="J217" s="352" t="str">
        <f>LEFT(TPG!E217,20)&amp;"."&amp;TPGPAY!E217</f>
        <v>....Se20</v>
      </c>
      <c r="K217" s="121" t="b">
        <v>1</v>
      </c>
      <c r="L217" s="127" t="s">
        <v>3691</v>
      </c>
      <c r="M217" s="121" t="b">
        <v>1</v>
      </c>
      <c r="N217" s="121" t="s">
        <v>3692</v>
      </c>
      <c r="O217" s="355">
        <f>TPG!J217</f>
        <v>0</v>
      </c>
      <c r="P217" s="121" t="b">
        <v>1</v>
      </c>
      <c r="Q217" s="121" t="b">
        <v>1</v>
      </c>
      <c r="R217" s="121" t="b">
        <v>1</v>
      </c>
    </row>
    <row r="218" spans="1:18" hidden="1" x14ac:dyDescent="0.25">
      <c r="A218" s="118">
        <v>1</v>
      </c>
      <c r="B218" s="119">
        <v>2</v>
      </c>
      <c r="C218" s="351">
        <f>TPG!K218</f>
        <v>0</v>
      </c>
      <c r="D218" s="121" t="b">
        <v>1</v>
      </c>
      <c r="E218" s="352" t="str">
        <f>RIGHT(TPG!D218,4)&amp;"."&amp;TPG!N218&amp;"."&amp;TPG!L218&amp;"."&amp;$C$5</f>
        <v>...Se20</v>
      </c>
      <c r="F218" s="353">
        <f t="shared" ca="1" si="7"/>
        <v>44105</v>
      </c>
      <c r="G218" s="354">
        <f>IF(TPG!AB218&lt;0,0,TPG!AB218)</f>
        <v>0</v>
      </c>
      <c r="H218" s="125">
        <f t="shared" ca="1" si="8"/>
        <v>44105</v>
      </c>
      <c r="I218" s="126">
        <v>0</v>
      </c>
      <c r="J218" s="352" t="str">
        <f>LEFT(TPG!E218,20)&amp;"."&amp;TPGPAY!E218</f>
        <v>....Se20</v>
      </c>
      <c r="K218" s="121" t="b">
        <v>1</v>
      </c>
      <c r="L218" s="127" t="s">
        <v>3691</v>
      </c>
      <c r="M218" s="121" t="b">
        <v>1</v>
      </c>
      <c r="N218" s="121" t="s">
        <v>3692</v>
      </c>
      <c r="O218" s="355">
        <f>TPG!J218</f>
        <v>0</v>
      </c>
      <c r="P218" s="121" t="b">
        <v>1</v>
      </c>
      <c r="Q218" s="121" t="b">
        <v>1</v>
      </c>
      <c r="R218" s="121" t="b">
        <v>1</v>
      </c>
    </row>
    <row r="219" spans="1:18" hidden="1" x14ac:dyDescent="0.25">
      <c r="A219" s="118">
        <v>1</v>
      </c>
      <c r="B219" s="119">
        <v>2</v>
      </c>
      <c r="C219" s="351">
        <f>TPG!K219</f>
        <v>0</v>
      </c>
      <c r="D219" s="121" t="b">
        <v>1</v>
      </c>
      <c r="E219" s="352" t="str">
        <f>RIGHT(TPG!D219,4)&amp;"."&amp;TPG!N219&amp;"."&amp;TPG!L219&amp;"."&amp;$C$5</f>
        <v>...Se20</v>
      </c>
      <c r="F219" s="353">
        <f t="shared" ca="1" si="7"/>
        <v>44105</v>
      </c>
      <c r="G219" s="354">
        <f>IF(TPG!AB219&lt;0,0,TPG!AB219)</f>
        <v>0</v>
      </c>
      <c r="H219" s="125">
        <f t="shared" ca="1" si="8"/>
        <v>44105</v>
      </c>
      <c r="I219" s="126">
        <v>0</v>
      </c>
      <c r="J219" s="352" t="str">
        <f>LEFT(TPG!E219,20)&amp;"."&amp;TPGPAY!E219</f>
        <v>....Se20</v>
      </c>
      <c r="K219" s="121" t="b">
        <v>1</v>
      </c>
      <c r="L219" s="127" t="s">
        <v>3691</v>
      </c>
      <c r="M219" s="121" t="b">
        <v>1</v>
      </c>
      <c r="N219" s="121" t="s">
        <v>3692</v>
      </c>
      <c r="O219" s="355">
        <f>TPG!J219</f>
        <v>0</v>
      </c>
      <c r="P219" s="121" t="b">
        <v>1</v>
      </c>
      <c r="Q219" s="121" t="b">
        <v>1</v>
      </c>
      <c r="R219" s="121" t="b">
        <v>1</v>
      </c>
    </row>
    <row r="220" spans="1:18" hidden="1" x14ac:dyDescent="0.25">
      <c r="A220" s="118">
        <v>1</v>
      </c>
      <c r="B220" s="119">
        <v>2</v>
      </c>
      <c r="C220" s="351">
        <f>TPG!K220</f>
        <v>0</v>
      </c>
      <c r="D220" s="121" t="b">
        <v>1</v>
      </c>
      <c r="E220" s="352" t="str">
        <f>RIGHT(TPG!D220,4)&amp;"."&amp;TPG!N220&amp;"."&amp;TPG!L220&amp;"."&amp;$C$5</f>
        <v>...Se20</v>
      </c>
      <c r="F220" s="353">
        <f t="shared" ca="1" si="7"/>
        <v>44105</v>
      </c>
      <c r="G220" s="354">
        <f>IF(TPG!AB220&lt;0,0,TPG!AB220)</f>
        <v>0</v>
      </c>
      <c r="H220" s="125">
        <f t="shared" ca="1" si="8"/>
        <v>44105</v>
      </c>
      <c r="I220" s="126">
        <v>0</v>
      </c>
      <c r="J220" s="352" t="str">
        <f>LEFT(TPG!E220,20)&amp;"."&amp;TPGPAY!E220</f>
        <v>....Se20</v>
      </c>
      <c r="K220" s="121" t="b">
        <v>1</v>
      </c>
      <c r="L220" s="127" t="s">
        <v>3691</v>
      </c>
      <c r="M220" s="121" t="b">
        <v>1</v>
      </c>
      <c r="N220" s="121" t="s">
        <v>3692</v>
      </c>
      <c r="O220" s="355">
        <f>TPG!J220</f>
        <v>0</v>
      </c>
      <c r="P220" s="121" t="b">
        <v>1</v>
      </c>
      <c r="Q220" s="121" t="b">
        <v>1</v>
      </c>
      <c r="R220" s="121" t="b">
        <v>1</v>
      </c>
    </row>
    <row r="221" spans="1:18" hidden="1" x14ac:dyDescent="0.25">
      <c r="A221" s="118">
        <v>1</v>
      </c>
      <c r="B221" s="119">
        <v>2</v>
      </c>
      <c r="C221" s="351">
        <f>TPG!K221</f>
        <v>0</v>
      </c>
      <c r="D221" s="121" t="b">
        <v>1</v>
      </c>
      <c r="E221" s="352" t="str">
        <f>RIGHT(TPG!D221,4)&amp;"."&amp;TPG!N221&amp;"."&amp;TPG!L221&amp;"."&amp;$C$5</f>
        <v>...Se20</v>
      </c>
      <c r="F221" s="353">
        <f t="shared" ca="1" si="7"/>
        <v>44105</v>
      </c>
      <c r="G221" s="354">
        <f>IF(TPG!AB221&lt;0,0,TPG!AB221)</f>
        <v>0</v>
      </c>
      <c r="H221" s="125">
        <f t="shared" ca="1" si="8"/>
        <v>44105</v>
      </c>
      <c r="I221" s="126">
        <v>0</v>
      </c>
      <c r="J221" s="352" t="str">
        <f>LEFT(TPG!E221,20)&amp;"."&amp;TPGPAY!E221</f>
        <v>....Se20</v>
      </c>
      <c r="K221" s="121" t="b">
        <v>1</v>
      </c>
      <c r="L221" s="127" t="s">
        <v>3691</v>
      </c>
      <c r="M221" s="121" t="b">
        <v>1</v>
      </c>
      <c r="N221" s="121" t="s">
        <v>3692</v>
      </c>
      <c r="O221" s="355">
        <f>TPG!J221</f>
        <v>0</v>
      </c>
      <c r="P221" s="121" t="b">
        <v>1</v>
      </c>
      <c r="Q221" s="121" t="b">
        <v>1</v>
      </c>
      <c r="R221" s="121" t="b">
        <v>1</v>
      </c>
    </row>
    <row r="222" spans="1:18" hidden="1" x14ac:dyDescent="0.25">
      <c r="A222" s="118">
        <v>1</v>
      </c>
      <c r="B222" s="119">
        <v>2</v>
      </c>
      <c r="C222" s="351">
        <f>TPG!K222</f>
        <v>0</v>
      </c>
      <c r="D222" s="121" t="b">
        <v>1</v>
      </c>
      <c r="E222" s="352" t="str">
        <f>RIGHT(TPG!D222,4)&amp;"."&amp;TPG!N222&amp;"."&amp;TPG!L222&amp;"."&amp;$C$5</f>
        <v>...Se20</v>
      </c>
      <c r="F222" s="353">
        <f t="shared" ca="1" si="7"/>
        <v>44105</v>
      </c>
      <c r="G222" s="354">
        <f>IF(TPG!AB222&lt;0,0,TPG!AB222)</f>
        <v>0</v>
      </c>
      <c r="H222" s="125">
        <f t="shared" ca="1" si="8"/>
        <v>44105</v>
      </c>
      <c r="I222" s="126">
        <v>0</v>
      </c>
      <c r="J222" s="352" t="str">
        <f>LEFT(TPG!E222,20)&amp;"."&amp;TPGPAY!E222</f>
        <v>....Se20</v>
      </c>
      <c r="K222" s="121" t="b">
        <v>1</v>
      </c>
      <c r="L222" s="127" t="s">
        <v>3691</v>
      </c>
      <c r="M222" s="121" t="b">
        <v>1</v>
      </c>
      <c r="N222" s="121" t="s">
        <v>3692</v>
      </c>
      <c r="O222" s="355">
        <f>TPG!J222</f>
        <v>0</v>
      </c>
      <c r="P222" s="121" t="b">
        <v>1</v>
      </c>
      <c r="Q222" s="121" t="b">
        <v>1</v>
      </c>
      <c r="R222" s="121" t="b">
        <v>1</v>
      </c>
    </row>
    <row r="223" spans="1:18" hidden="1" x14ac:dyDescent="0.25">
      <c r="A223" s="118">
        <v>1</v>
      </c>
      <c r="B223" s="119">
        <v>2</v>
      </c>
      <c r="C223" s="351">
        <f>TPG!K223</f>
        <v>0</v>
      </c>
      <c r="D223" s="121" t="b">
        <v>1</v>
      </c>
      <c r="E223" s="352" t="str">
        <f>RIGHT(TPG!D223,4)&amp;"."&amp;TPG!N223&amp;"."&amp;TPG!L223&amp;"."&amp;$C$5</f>
        <v>...Se20</v>
      </c>
      <c r="F223" s="353">
        <f t="shared" ca="1" si="7"/>
        <v>44105</v>
      </c>
      <c r="G223" s="354">
        <f>IF(TPG!AB223&lt;0,0,TPG!AB223)</f>
        <v>0</v>
      </c>
      <c r="H223" s="125">
        <f t="shared" ca="1" si="8"/>
        <v>44105</v>
      </c>
      <c r="I223" s="126">
        <v>0</v>
      </c>
      <c r="J223" s="352" t="str">
        <f>LEFT(TPG!E223,20)&amp;"."&amp;TPGPAY!E223</f>
        <v>....Se20</v>
      </c>
      <c r="K223" s="121" t="b">
        <v>1</v>
      </c>
      <c r="L223" s="127" t="s">
        <v>3691</v>
      </c>
      <c r="M223" s="121" t="b">
        <v>1</v>
      </c>
      <c r="N223" s="121" t="s">
        <v>3692</v>
      </c>
      <c r="O223" s="355">
        <f>TPG!J223</f>
        <v>0</v>
      </c>
      <c r="P223" s="121" t="b">
        <v>1</v>
      </c>
      <c r="Q223" s="121" t="b">
        <v>1</v>
      </c>
      <c r="R223" s="121" t="b">
        <v>1</v>
      </c>
    </row>
    <row r="224" spans="1:18" hidden="1" x14ac:dyDescent="0.25">
      <c r="A224" s="118">
        <v>1</v>
      </c>
      <c r="B224" s="119">
        <v>2</v>
      </c>
      <c r="C224" s="351">
        <f>TPG!K224</f>
        <v>0</v>
      </c>
      <c r="D224" s="121" t="b">
        <v>1</v>
      </c>
      <c r="E224" s="352" t="str">
        <f>RIGHT(TPG!D224,4)&amp;"."&amp;TPG!N224&amp;"."&amp;TPG!L224&amp;"."&amp;$C$5</f>
        <v>...Se20</v>
      </c>
      <c r="F224" s="353">
        <f t="shared" ca="1" si="7"/>
        <v>44105</v>
      </c>
      <c r="G224" s="354">
        <f>IF(TPG!AB224&lt;0,0,TPG!AB224)</f>
        <v>0</v>
      </c>
      <c r="H224" s="125">
        <f t="shared" ca="1" si="8"/>
        <v>44105</v>
      </c>
      <c r="I224" s="126">
        <v>0</v>
      </c>
      <c r="J224" s="352" t="str">
        <f>LEFT(TPG!E224,20)&amp;"."&amp;TPGPAY!E224</f>
        <v>....Se20</v>
      </c>
      <c r="K224" s="121" t="b">
        <v>1</v>
      </c>
      <c r="L224" s="127" t="s">
        <v>3691</v>
      </c>
      <c r="M224" s="121" t="b">
        <v>1</v>
      </c>
      <c r="N224" s="121" t="s">
        <v>3692</v>
      </c>
      <c r="O224" s="355">
        <f>TPG!J224</f>
        <v>0</v>
      </c>
      <c r="P224" s="121" t="b">
        <v>1</v>
      </c>
      <c r="Q224" s="121" t="b">
        <v>1</v>
      </c>
      <c r="R224" s="121" t="b">
        <v>1</v>
      </c>
    </row>
    <row r="225" spans="1:18" hidden="1" x14ac:dyDescent="0.25">
      <c r="A225" s="118">
        <v>1</v>
      </c>
      <c r="B225" s="119">
        <v>2</v>
      </c>
      <c r="C225" s="351">
        <f>TPG!K225</f>
        <v>0</v>
      </c>
      <c r="D225" s="121" t="b">
        <v>1</v>
      </c>
      <c r="E225" s="352" t="str">
        <f>RIGHT(TPG!D225,4)&amp;"."&amp;TPG!N225&amp;"."&amp;TPG!L225&amp;"."&amp;$C$5</f>
        <v>...Se20</v>
      </c>
      <c r="F225" s="353">
        <f t="shared" ca="1" si="7"/>
        <v>44105</v>
      </c>
      <c r="G225" s="354">
        <f>IF(TPG!AB225&lt;0,0,TPG!AB225)</f>
        <v>0</v>
      </c>
      <c r="H225" s="125">
        <f t="shared" ca="1" si="8"/>
        <v>44105</v>
      </c>
      <c r="I225" s="126">
        <v>0</v>
      </c>
      <c r="J225" s="352" t="str">
        <f>LEFT(TPG!E225,20)&amp;"."&amp;TPGPAY!E225</f>
        <v>....Se20</v>
      </c>
      <c r="K225" s="121" t="b">
        <v>1</v>
      </c>
      <c r="L225" s="127" t="s">
        <v>3691</v>
      </c>
      <c r="M225" s="121" t="b">
        <v>1</v>
      </c>
      <c r="N225" s="121" t="s">
        <v>3692</v>
      </c>
      <c r="O225" s="355">
        <f>TPG!J225</f>
        <v>0</v>
      </c>
      <c r="P225" s="121" t="b">
        <v>1</v>
      </c>
      <c r="Q225" s="121" t="b">
        <v>1</v>
      </c>
      <c r="R225" s="121" t="b">
        <v>1</v>
      </c>
    </row>
    <row r="226" spans="1:18" hidden="1" x14ac:dyDescent="0.25">
      <c r="A226" s="118">
        <v>1</v>
      </c>
      <c r="B226" s="119">
        <v>2</v>
      </c>
      <c r="C226" s="351">
        <f>TPG!K226</f>
        <v>0</v>
      </c>
      <c r="D226" s="121" t="b">
        <v>1</v>
      </c>
      <c r="E226" s="352" t="str">
        <f>RIGHT(TPG!D226,4)&amp;"."&amp;TPG!N226&amp;"."&amp;TPG!L226&amp;"."&amp;$C$5</f>
        <v>...Se20</v>
      </c>
      <c r="F226" s="353">
        <f t="shared" ca="1" si="7"/>
        <v>44105</v>
      </c>
      <c r="G226" s="354">
        <f>IF(TPG!AB226&lt;0,0,TPG!AB226)</f>
        <v>0</v>
      </c>
      <c r="H226" s="125">
        <f t="shared" ca="1" si="8"/>
        <v>44105</v>
      </c>
      <c r="I226" s="126">
        <v>0</v>
      </c>
      <c r="J226" s="352" t="str">
        <f>LEFT(TPG!E226,20)&amp;"."&amp;TPGPAY!E226</f>
        <v>....Se20</v>
      </c>
      <c r="K226" s="121" t="b">
        <v>1</v>
      </c>
      <c r="L226" s="127" t="s">
        <v>3691</v>
      </c>
      <c r="M226" s="121" t="b">
        <v>1</v>
      </c>
      <c r="N226" s="121" t="s">
        <v>3692</v>
      </c>
      <c r="O226" s="355">
        <f>TPG!J226</f>
        <v>0</v>
      </c>
      <c r="P226" s="121" t="b">
        <v>1</v>
      </c>
      <c r="Q226" s="121" t="b">
        <v>1</v>
      </c>
      <c r="R226" s="121" t="b">
        <v>1</v>
      </c>
    </row>
    <row r="227" spans="1:18" hidden="1" x14ac:dyDescent="0.25">
      <c r="A227" s="118">
        <v>1</v>
      </c>
      <c r="B227" s="119">
        <v>2</v>
      </c>
      <c r="C227" s="351">
        <f>TPG!K227</f>
        <v>0</v>
      </c>
      <c r="D227" s="121" t="b">
        <v>1</v>
      </c>
      <c r="E227" s="352" t="str">
        <f>RIGHT(TPG!D227,4)&amp;"."&amp;TPG!N227&amp;"."&amp;TPG!L227&amp;"."&amp;$C$5</f>
        <v>...Se20</v>
      </c>
      <c r="F227" s="353">
        <f t="shared" ca="1" si="7"/>
        <v>44105</v>
      </c>
      <c r="G227" s="354">
        <f>IF(TPG!AB227&lt;0,0,TPG!AB227)</f>
        <v>0</v>
      </c>
      <c r="H227" s="125">
        <f t="shared" ca="1" si="8"/>
        <v>44105</v>
      </c>
      <c r="I227" s="126">
        <v>0</v>
      </c>
      <c r="J227" s="352" t="str">
        <f>LEFT(TPG!E227,20)&amp;"."&amp;TPGPAY!E227</f>
        <v>....Se20</v>
      </c>
      <c r="K227" s="121" t="b">
        <v>1</v>
      </c>
      <c r="L227" s="127" t="s">
        <v>3691</v>
      </c>
      <c r="M227" s="121" t="b">
        <v>1</v>
      </c>
      <c r="N227" s="121" t="s">
        <v>3692</v>
      </c>
      <c r="O227" s="355">
        <f>TPG!J227</f>
        <v>0</v>
      </c>
      <c r="P227" s="121" t="b">
        <v>1</v>
      </c>
      <c r="Q227" s="121" t="b">
        <v>1</v>
      </c>
      <c r="R227" s="121" t="b">
        <v>1</v>
      </c>
    </row>
    <row r="228" spans="1:18" hidden="1" x14ac:dyDescent="0.25">
      <c r="A228" s="118">
        <v>1</v>
      </c>
      <c r="B228" s="119">
        <v>2</v>
      </c>
      <c r="C228" s="351">
        <f>TPG!K228</f>
        <v>0</v>
      </c>
      <c r="D228" s="121" t="b">
        <v>1</v>
      </c>
      <c r="E228" s="352" t="str">
        <f>RIGHT(TPG!D228,4)&amp;"."&amp;TPG!N228&amp;"."&amp;TPG!L228&amp;"."&amp;$C$5</f>
        <v>...Se20</v>
      </c>
      <c r="F228" s="353">
        <f t="shared" ca="1" si="7"/>
        <v>44105</v>
      </c>
      <c r="G228" s="354">
        <f>IF(TPG!AB228&lt;0,0,TPG!AB228)</f>
        <v>0</v>
      </c>
      <c r="H228" s="125">
        <f t="shared" ca="1" si="8"/>
        <v>44105</v>
      </c>
      <c r="I228" s="126">
        <v>0</v>
      </c>
      <c r="J228" s="352" t="str">
        <f>LEFT(TPG!E228,20)&amp;"."&amp;TPGPAY!E228</f>
        <v>....Se20</v>
      </c>
      <c r="K228" s="121" t="b">
        <v>1</v>
      </c>
      <c r="L228" s="127" t="s">
        <v>3691</v>
      </c>
      <c r="M228" s="121" t="b">
        <v>1</v>
      </c>
      <c r="N228" s="121" t="s">
        <v>3692</v>
      </c>
      <c r="O228" s="355">
        <f>TPG!J228</f>
        <v>0</v>
      </c>
      <c r="P228" s="121" t="b">
        <v>1</v>
      </c>
      <c r="Q228" s="121" t="b">
        <v>1</v>
      </c>
      <c r="R228" s="121" t="b">
        <v>1</v>
      </c>
    </row>
    <row r="229" spans="1:18" hidden="1" x14ac:dyDescent="0.25">
      <c r="A229" s="118">
        <v>1</v>
      </c>
      <c r="B229" s="119">
        <v>2</v>
      </c>
      <c r="C229" s="351">
        <f>TPG!K229</f>
        <v>0</v>
      </c>
      <c r="D229" s="121" t="b">
        <v>1</v>
      </c>
      <c r="E229" s="352" t="str">
        <f>RIGHT(TPG!D229,4)&amp;"."&amp;TPG!N229&amp;"."&amp;TPG!L229&amp;"."&amp;$C$5</f>
        <v>...Se20</v>
      </c>
      <c r="F229" s="353">
        <f t="shared" ca="1" si="7"/>
        <v>44105</v>
      </c>
      <c r="G229" s="354">
        <f>IF(TPG!AB229&lt;0,0,TPG!AB229)</f>
        <v>0</v>
      </c>
      <c r="H229" s="125">
        <f t="shared" ca="1" si="8"/>
        <v>44105</v>
      </c>
      <c r="I229" s="126">
        <v>0</v>
      </c>
      <c r="J229" s="352" t="str">
        <f>LEFT(TPG!E229,20)&amp;"."&amp;TPGPAY!E229</f>
        <v>....Se20</v>
      </c>
      <c r="K229" s="121" t="b">
        <v>1</v>
      </c>
      <c r="L229" s="127" t="s">
        <v>3691</v>
      </c>
      <c r="M229" s="121" t="b">
        <v>1</v>
      </c>
      <c r="N229" s="121" t="s">
        <v>3692</v>
      </c>
      <c r="O229" s="355">
        <f>TPG!J229</f>
        <v>0</v>
      </c>
      <c r="P229" s="121" t="b">
        <v>1</v>
      </c>
      <c r="Q229" s="121" t="b">
        <v>1</v>
      </c>
      <c r="R229" s="121" t="b">
        <v>1</v>
      </c>
    </row>
    <row r="230" spans="1:18" hidden="1" x14ac:dyDescent="0.25">
      <c r="A230" s="118">
        <v>1</v>
      </c>
      <c r="B230" s="119">
        <v>2</v>
      </c>
      <c r="C230" s="351">
        <f>TPG!K230</f>
        <v>0</v>
      </c>
      <c r="D230" s="121" t="b">
        <v>1</v>
      </c>
      <c r="E230" s="352" t="str">
        <f>RIGHT(TPG!D230,4)&amp;"."&amp;TPG!N230&amp;"."&amp;TPG!L230&amp;"."&amp;$C$5</f>
        <v>...Se20</v>
      </c>
      <c r="F230" s="353">
        <f t="shared" ca="1" si="7"/>
        <v>44105</v>
      </c>
      <c r="G230" s="354">
        <f>IF(TPG!AB230&lt;0,0,TPG!AB230)</f>
        <v>0</v>
      </c>
      <c r="H230" s="125">
        <f t="shared" ca="1" si="8"/>
        <v>44105</v>
      </c>
      <c r="I230" s="126">
        <v>0</v>
      </c>
      <c r="J230" s="352" t="str">
        <f>LEFT(TPG!E230,20)&amp;"."&amp;TPGPAY!E230</f>
        <v>....Se20</v>
      </c>
      <c r="K230" s="121" t="b">
        <v>1</v>
      </c>
      <c r="L230" s="127" t="s">
        <v>3691</v>
      </c>
      <c r="M230" s="121" t="b">
        <v>1</v>
      </c>
      <c r="N230" s="121" t="s">
        <v>3692</v>
      </c>
      <c r="O230" s="355">
        <f>TPG!J230</f>
        <v>0</v>
      </c>
      <c r="P230" s="121" t="b">
        <v>1</v>
      </c>
      <c r="Q230" s="121" t="b">
        <v>1</v>
      </c>
      <c r="R230" s="121" t="b">
        <v>1</v>
      </c>
    </row>
    <row r="231" spans="1:18" hidden="1" x14ac:dyDescent="0.25">
      <c r="A231" s="118">
        <v>1</v>
      </c>
      <c r="B231" s="119">
        <v>2</v>
      </c>
      <c r="C231" s="351">
        <f>TPG!K231</f>
        <v>0</v>
      </c>
      <c r="D231" s="121" t="b">
        <v>1</v>
      </c>
      <c r="E231" s="352" t="str">
        <f>RIGHT(TPG!D231,4)&amp;"."&amp;TPG!N231&amp;"."&amp;TPG!L231&amp;"."&amp;$C$5</f>
        <v>...Se20</v>
      </c>
      <c r="F231" s="353">
        <f t="shared" ca="1" si="7"/>
        <v>44105</v>
      </c>
      <c r="G231" s="354">
        <f>IF(TPG!AB231&lt;0,0,TPG!AB231)</f>
        <v>0</v>
      </c>
      <c r="H231" s="125">
        <f t="shared" ca="1" si="8"/>
        <v>44105</v>
      </c>
      <c r="I231" s="126">
        <v>0</v>
      </c>
      <c r="J231" s="352" t="str">
        <f>LEFT(TPG!E231,20)&amp;"."&amp;TPGPAY!E231</f>
        <v>....Se20</v>
      </c>
      <c r="K231" s="121" t="b">
        <v>1</v>
      </c>
      <c r="L231" s="127" t="s">
        <v>3691</v>
      </c>
      <c r="M231" s="121" t="b">
        <v>1</v>
      </c>
      <c r="N231" s="121" t="s">
        <v>3692</v>
      </c>
      <c r="O231" s="355">
        <f>TPG!J231</f>
        <v>0</v>
      </c>
      <c r="P231" s="121" t="b">
        <v>1</v>
      </c>
      <c r="Q231" s="121" t="b">
        <v>1</v>
      </c>
      <c r="R231" s="121" t="b">
        <v>1</v>
      </c>
    </row>
    <row r="232" spans="1:18" hidden="1" x14ac:dyDescent="0.25">
      <c r="A232" s="118">
        <v>1</v>
      </c>
      <c r="B232" s="119">
        <v>2</v>
      </c>
      <c r="C232" s="351">
        <f>TPG!K232</f>
        <v>0</v>
      </c>
      <c r="D232" s="121" t="b">
        <v>1</v>
      </c>
      <c r="E232" s="352" t="str">
        <f>RIGHT(TPG!D232,4)&amp;"."&amp;TPG!N232&amp;"."&amp;TPG!L232&amp;"."&amp;$C$5</f>
        <v>...Se20</v>
      </c>
      <c r="F232" s="353">
        <f t="shared" ca="1" si="7"/>
        <v>44105</v>
      </c>
      <c r="G232" s="354">
        <f>IF(TPG!AB232&lt;0,0,TPG!AB232)</f>
        <v>0</v>
      </c>
      <c r="H232" s="125">
        <f t="shared" ca="1" si="8"/>
        <v>44105</v>
      </c>
      <c r="I232" s="126">
        <v>0</v>
      </c>
      <c r="J232" s="352" t="str">
        <f>LEFT(TPG!E232,20)&amp;"."&amp;TPGPAY!E232</f>
        <v>....Se20</v>
      </c>
      <c r="K232" s="121" t="b">
        <v>1</v>
      </c>
      <c r="L232" s="127" t="s">
        <v>3691</v>
      </c>
      <c r="M232" s="121" t="b">
        <v>1</v>
      </c>
      <c r="N232" s="121" t="s">
        <v>3692</v>
      </c>
      <c r="O232" s="355">
        <f>TPG!J232</f>
        <v>0</v>
      </c>
      <c r="P232" s="121" t="b">
        <v>1</v>
      </c>
      <c r="Q232" s="121" t="b">
        <v>1</v>
      </c>
      <c r="R232" s="121" t="b">
        <v>1</v>
      </c>
    </row>
    <row r="233" spans="1:18" hidden="1" x14ac:dyDescent="0.25">
      <c r="A233" s="118">
        <v>1</v>
      </c>
      <c r="B233" s="119">
        <v>2</v>
      </c>
      <c r="C233" s="351">
        <f>TPG!K233</f>
        <v>0</v>
      </c>
      <c r="D233" s="121" t="b">
        <v>1</v>
      </c>
      <c r="E233" s="352" t="str">
        <f>RIGHT(TPG!D233,4)&amp;"."&amp;TPG!N233&amp;"."&amp;TPG!L233&amp;"."&amp;$C$5</f>
        <v>...Se20</v>
      </c>
      <c r="F233" s="353">
        <f t="shared" ca="1" si="7"/>
        <v>44105</v>
      </c>
      <c r="G233" s="354">
        <f>IF(TPG!AB233&lt;0,0,TPG!AB233)</f>
        <v>0</v>
      </c>
      <c r="H233" s="125">
        <f t="shared" ca="1" si="8"/>
        <v>44105</v>
      </c>
      <c r="I233" s="126">
        <v>0</v>
      </c>
      <c r="J233" s="352" t="str">
        <f>LEFT(TPG!E233,20)&amp;"."&amp;TPGPAY!E233</f>
        <v>....Se20</v>
      </c>
      <c r="K233" s="121" t="b">
        <v>1</v>
      </c>
      <c r="L233" s="127" t="s">
        <v>3691</v>
      </c>
      <c r="M233" s="121" t="b">
        <v>1</v>
      </c>
      <c r="N233" s="121" t="s">
        <v>3692</v>
      </c>
      <c r="O233" s="355">
        <f>TPG!J233</f>
        <v>0</v>
      </c>
      <c r="P233" s="121" t="b">
        <v>1</v>
      </c>
      <c r="Q233" s="121" t="b">
        <v>1</v>
      </c>
      <c r="R233" s="121" t="b">
        <v>1</v>
      </c>
    </row>
    <row r="234" spans="1:18" hidden="1" x14ac:dyDescent="0.25">
      <c r="A234" s="118">
        <v>1</v>
      </c>
      <c r="B234" s="119">
        <v>2</v>
      </c>
      <c r="C234" s="351">
        <f>TPG!K234</f>
        <v>0</v>
      </c>
      <c r="D234" s="121" t="b">
        <v>1</v>
      </c>
      <c r="E234" s="352" t="str">
        <f>RIGHT(TPG!D234,4)&amp;"."&amp;TPG!N234&amp;"."&amp;TPG!L234&amp;"."&amp;$C$5</f>
        <v>...Se20</v>
      </c>
      <c r="F234" s="353">
        <f t="shared" ca="1" si="7"/>
        <v>44105</v>
      </c>
      <c r="G234" s="354">
        <f>IF(TPG!AB234&lt;0,0,TPG!AB234)</f>
        <v>0</v>
      </c>
      <c r="H234" s="125">
        <f t="shared" ca="1" si="8"/>
        <v>44105</v>
      </c>
      <c r="I234" s="126">
        <v>0</v>
      </c>
      <c r="J234" s="352" t="str">
        <f>LEFT(TPG!E234,20)&amp;"."&amp;TPGPAY!E234</f>
        <v>....Se20</v>
      </c>
      <c r="K234" s="121" t="b">
        <v>1</v>
      </c>
      <c r="L234" s="127" t="s">
        <v>3691</v>
      </c>
      <c r="M234" s="121" t="b">
        <v>1</v>
      </c>
      <c r="N234" s="121" t="s">
        <v>3692</v>
      </c>
      <c r="O234" s="355">
        <f>TPG!J234</f>
        <v>0</v>
      </c>
      <c r="P234" s="121" t="b">
        <v>1</v>
      </c>
      <c r="Q234" s="121" t="b">
        <v>1</v>
      </c>
      <c r="R234" s="121" t="b">
        <v>1</v>
      </c>
    </row>
    <row r="235" spans="1:18" hidden="1" x14ac:dyDescent="0.25">
      <c r="A235" s="118">
        <v>1</v>
      </c>
      <c r="B235" s="119">
        <v>2</v>
      </c>
      <c r="C235" s="351">
        <f>TPG!K235</f>
        <v>0</v>
      </c>
      <c r="D235" s="121" t="b">
        <v>1</v>
      </c>
      <c r="E235" s="352" t="str">
        <f>RIGHT(TPG!D235,4)&amp;"."&amp;TPG!N235&amp;"."&amp;TPG!L235&amp;"."&amp;$C$5</f>
        <v>...Se20</v>
      </c>
      <c r="F235" s="353">
        <f t="shared" ca="1" si="7"/>
        <v>44105</v>
      </c>
      <c r="G235" s="354">
        <f>IF(TPG!AB235&lt;0,0,TPG!AB235)</f>
        <v>0</v>
      </c>
      <c r="H235" s="125">
        <f t="shared" ca="1" si="8"/>
        <v>44105</v>
      </c>
      <c r="I235" s="126">
        <v>0</v>
      </c>
      <c r="J235" s="352" t="str">
        <f>LEFT(TPG!E235,20)&amp;"."&amp;TPGPAY!E235</f>
        <v>....Se20</v>
      </c>
      <c r="K235" s="121" t="b">
        <v>1</v>
      </c>
      <c r="L235" s="127" t="s">
        <v>3691</v>
      </c>
      <c r="M235" s="121" t="b">
        <v>1</v>
      </c>
      <c r="N235" s="121" t="s">
        <v>3692</v>
      </c>
      <c r="O235" s="355">
        <f>TPG!J235</f>
        <v>0</v>
      </c>
      <c r="P235" s="121" t="b">
        <v>1</v>
      </c>
      <c r="Q235" s="121" t="b">
        <v>1</v>
      </c>
      <c r="R235" s="121" t="b">
        <v>1</v>
      </c>
    </row>
    <row r="236" spans="1:18" hidden="1" x14ac:dyDescent="0.25">
      <c r="A236" s="118">
        <v>1</v>
      </c>
      <c r="B236" s="119">
        <v>2</v>
      </c>
      <c r="C236" s="351">
        <f>TPG!K236</f>
        <v>0</v>
      </c>
      <c r="D236" s="121" t="b">
        <v>1</v>
      </c>
      <c r="E236" s="352" t="str">
        <f>RIGHT(TPG!D236,4)&amp;"."&amp;TPG!N236&amp;"."&amp;TPG!L236&amp;"."&amp;$C$5</f>
        <v>...Se20</v>
      </c>
      <c r="F236" s="353">
        <f t="shared" ca="1" si="7"/>
        <v>44105</v>
      </c>
      <c r="G236" s="354">
        <f>IF(TPG!AB236&lt;0,0,TPG!AB236)</f>
        <v>0</v>
      </c>
      <c r="H236" s="125">
        <f t="shared" ca="1" si="8"/>
        <v>44105</v>
      </c>
      <c r="I236" s="126">
        <v>0</v>
      </c>
      <c r="J236" s="352" t="str">
        <f>LEFT(TPG!E236,20)&amp;"."&amp;TPGPAY!E236</f>
        <v>....Se20</v>
      </c>
      <c r="K236" s="121" t="b">
        <v>1</v>
      </c>
      <c r="L236" s="127" t="s">
        <v>3691</v>
      </c>
      <c r="M236" s="121" t="b">
        <v>1</v>
      </c>
      <c r="N236" s="121" t="s">
        <v>3692</v>
      </c>
      <c r="O236" s="355">
        <f>TPG!J236</f>
        <v>0</v>
      </c>
      <c r="P236" s="121" t="b">
        <v>1</v>
      </c>
      <c r="Q236" s="121" t="b">
        <v>1</v>
      </c>
      <c r="R236" s="121" t="b">
        <v>1</v>
      </c>
    </row>
    <row r="237" spans="1:18" hidden="1" x14ac:dyDescent="0.25">
      <c r="A237" s="118">
        <v>1</v>
      </c>
      <c r="B237" s="119">
        <v>2</v>
      </c>
      <c r="C237" s="351">
        <f>TPG!K237</f>
        <v>0</v>
      </c>
      <c r="D237" s="121" t="b">
        <v>1</v>
      </c>
      <c r="E237" s="352" t="str">
        <f>RIGHT(TPG!D237,4)&amp;"."&amp;TPG!N237&amp;"."&amp;TPG!L237&amp;"."&amp;$C$5</f>
        <v>...Se20</v>
      </c>
      <c r="F237" s="353">
        <f t="shared" ca="1" si="7"/>
        <v>44105</v>
      </c>
      <c r="G237" s="354">
        <f>IF(TPG!AB237&lt;0,0,TPG!AB237)</f>
        <v>0</v>
      </c>
      <c r="H237" s="125">
        <f t="shared" ca="1" si="8"/>
        <v>44105</v>
      </c>
      <c r="I237" s="126">
        <v>0</v>
      </c>
      <c r="J237" s="352" t="str">
        <f>LEFT(TPG!E237,20)&amp;"."&amp;TPGPAY!E237</f>
        <v>....Se20</v>
      </c>
      <c r="K237" s="121" t="b">
        <v>1</v>
      </c>
      <c r="L237" s="127" t="s">
        <v>3691</v>
      </c>
      <c r="M237" s="121" t="b">
        <v>1</v>
      </c>
      <c r="N237" s="121" t="s">
        <v>3692</v>
      </c>
      <c r="O237" s="355">
        <f>TPG!J237</f>
        <v>0</v>
      </c>
      <c r="P237" s="121" t="b">
        <v>1</v>
      </c>
      <c r="Q237" s="121" t="b">
        <v>1</v>
      </c>
      <c r="R237" s="121" t="b">
        <v>1</v>
      </c>
    </row>
    <row r="238" spans="1:18" hidden="1" x14ac:dyDescent="0.25">
      <c r="A238" s="118">
        <v>1</v>
      </c>
      <c r="B238" s="119">
        <v>2</v>
      </c>
      <c r="C238" s="351">
        <f>TPG!K238</f>
        <v>0</v>
      </c>
      <c r="D238" s="121" t="b">
        <v>1</v>
      </c>
      <c r="E238" s="352" t="str">
        <f>RIGHT(TPG!D238,4)&amp;"."&amp;TPG!N238&amp;"."&amp;TPG!L238&amp;"."&amp;$C$5</f>
        <v>...Se20</v>
      </c>
      <c r="F238" s="353">
        <f t="shared" ca="1" si="7"/>
        <v>44105</v>
      </c>
      <c r="G238" s="354">
        <f>IF(TPG!AB238&lt;0,0,TPG!AB238)</f>
        <v>0</v>
      </c>
      <c r="H238" s="125">
        <f t="shared" ca="1" si="8"/>
        <v>44105</v>
      </c>
      <c r="I238" s="126">
        <v>0</v>
      </c>
      <c r="J238" s="352" t="str">
        <f>LEFT(TPG!E238,20)&amp;"."&amp;TPGPAY!E238</f>
        <v>....Se20</v>
      </c>
      <c r="K238" s="121" t="b">
        <v>1</v>
      </c>
      <c r="L238" s="127" t="s">
        <v>3691</v>
      </c>
      <c r="M238" s="121" t="b">
        <v>1</v>
      </c>
      <c r="N238" s="121" t="s">
        <v>3692</v>
      </c>
      <c r="O238" s="355">
        <f>TPG!J238</f>
        <v>0</v>
      </c>
      <c r="P238" s="121" t="b">
        <v>1</v>
      </c>
      <c r="Q238" s="121" t="b">
        <v>1</v>
      </c>
      <c r="R238" s="121" t="b">
        <v>1</v>
      </c>
    </row>
    <row r="239" spans="1:18" hidden="1" x14ac:dyDescent="0.25">
      <c r="A239" s="118">
        <v>1</v>
      </c>
      <c r="B239" s="119">
        <v>2</v>
      </c>
      <c r="C239" s="351">
        <f>TPG!K239</f>
        <v>0</v>
      </c>
      <c r="D239" s="121" t="b">
        <v>1</v>
      </c>
      <c r="E239" s="352" t="str">
        <f>RIGHT(TPG!D239,4)&amp;"."&amp;TPG!N239&amp;"."&amp;TPG!L239&amp;"."&amp;$C$5</f>
        <v>...Se20</v>
      </c>
      <c r="F239" s="353">
        <f t="shared" ca="1" si="7"/>
        <v>44105</v>
      </c>
      <c r="G239" s="354">
        <f>IF(TPG!AB239&lt;0,0,TPG!AB239)</f>
        <v>0</v>
      </c>
      <c r="H239" s="125">
        <f t="shared" ca="1" si="8"/>
        <v>44105</v>
      </c>
      <c r="I239" s="126">
        <v>0</v>
      </c>
      <c r="J239" s="352" t="str">
        <f>LEFT(TPG!E239,20)&amp;"."&amp;TPGPAY!E239</f>
        <v>....Se20</v>
      </c>
      <c r="K239" s="121" t="b">
        <v>1</v>
      </c>
      <c r="L239" s="127" t="s">
        <v>3691</v>
      </c>
      <c r="M239" s="121" t="b">
        <v>1</v>
      </c>
      <c r="N239" s="121" t="s">
        <v>3692</v>
      </c>
      <c r="O239" s="355">
        <f>TPG!J239</f>
        <v>0</v>
      </c>
      <c r="P239" s="121" t="b">
        <v>1</v>
      </c>
      <c r="Q239" s="121" t="b">
        <v>1</v>
      </c>
      <c r="R239" s="121" t="b">
        <v>1</v>
      </c>
    </row>
    <row r="240" spans="1:18" hidden="1" x14ac:dyDescent="0.25">
      <c r="A240" s="118">
        <v>1</v>
      </c>
      <c r="B240" s="119">
        <v>2</v>
      </c>
      <c r="C240" s="351">
        <f>TPG!K240</f>
        <v>0</v>
      </c>
      <c r="D240" s="121" t="b">
        <v>1</v>
      </c>
      <c r="E240" s="352" t="str">
        <f>RIGHT(TPG!D240,4)&amp;"."&amp;TPG!N240&amp;"."&amp;TPG!L240&amp;"."&amp;$C$5</f>
        <v>...Se20</v>
      </c>
      <c r="F240" s="353">
        <f t="shared" ca="1" si="7"/>
        <v>44105</v>
      </c>
      <c r="G240" s="354">
        <f>IF(TPG!AB240&lt;0,0,TPG!AB240)</f>
        <v>0</v>
      </c>
      <c r="H240" s="125">
        <f t="shared" ca="1" si="8"/>
        <v>44105</v>
      </c>
      <c r="I240" s="126">
        <v>0</v>
      </c>
      <c r="J240" s="352" t="str">
        <f>LEFT(TPG!E240,20)&amp;"."&amp;TPGPAY!E240</f>
        <v>....Se20</v>
      </c>
      <c r="K240" s="121" t="b">
        <v>1</v>
      </c>
      <c r="L240" s="127" t="s">
        <v>3691</v>
      </c>
      <c r="M240" s="121" t="b">
        <v>1</v>
      </c>
      <c r="N240" s="121" t="s">
        <v>3692</v>
      </c>
      <c r="O240" s="355">
        <f>TPG!J240</f>
        <v>0</v>
      </c>
      <c r="P240" s="121" t="b">
        <v>1</v>
      </c>
      <c r="Q240" s="121" t="b">
        <v>1</v>
      </c>
      <c r="R240" s="121" t="b">
        <v>1</v>
      </c>
    </row>
    <row r="241" spans="1:18" hidden="1" x14ac:dyDescent="0.25">
      <c r="A241" s="118">
        <v>1</v>
      </c>
      <c r="B241" s="119">
        <v>2</v>
      </c>
      <c r="C241" s="351">
        <f>TPG!K241</f>
        <v>0</v>
      </c>
      <c r="D241" s="121" t="b">
        <v>1</v>
      </c>
      <c r="E241" s="352" t="str">
        <f>RIGHT(TPG!D241,4)&amp;"."&amp;TPG!N241&amp;"."&amp;TPG!L241&amp;"."&amp;$C$5</f>
        <v>...Se20</v>
      </c>
      <c r="F241" s="353">
        <f t="shared" ca="1" si="7"/>
        <v>44105</v>
      </c>
      <c r="G241" s="354">
        <f>IF(TPG!AB241&lt;0,0,TPG!AB241)</f>
        <v>0</v>
      </c>
      <c r="H241" s="125">
        <f t="shared" ca="1" si="8"/>
        <v>44105</v>
      </c>
      <c r="I241" s="126">
        <v>0</v>
      </c>
      <c r="J241" s="352" t="str">
        <f>LEFT(TPG!E241,20)&amp;"."&amp;TPGPAY!E241</f>
        <v>....Se20</v>
      </c>
      <c r="K241" s="121" t="b">
        <v>1</v>
      </c>
      <c r="L241" s="127" t="s">
        <v>3691</v>
      </c>
      <c r="M241" s="121" t="b">
        <v>1</v>
      </c>
      <c r="N241" s="121" t="s">
        <v>3692</v>
      </c>
      <c r="O241" s="355">
        <f>TPG!J241</f>
        <v>0</v>
      </c>
      <c r="P241" s="121" t="b">
        <v>1</v>
      </c>
      <c r="Q241" s="121" t="b">
        <v>1</v>
      </c>
      <c r="R241" s="121" t="b">
        <v>1</v>
      </c>
    </row>
    <row r="242" spans="1:18" hidden="1" x14ac:dyDescent="0.25">
      <c r="A242" s="118">
        <v>1</v>
      </c>
      <c r="B242" s="119">
        <v>2</v>
      </c>
      <c r="C242" s="351">
        <f>TPG!K242</f>
        <v>0</v>
      </c>
      <c r="D242" s="121" t="b">
        <v>1</v>
      </c>
      <c r="E242" s="352" t="str">
        <f>RIGHT(TPG!D242,4)&amp;"."&amp;TPG!N242&amp;"."&amp;TPG!L242&amp;"."&amp;$C$5</f>
        <v>...Se20</v>
      </c>
      <c r="F242" s="353">
        <f t="shared" ca="1" si="7"/>
        <v>44105</v>
      </c>
      <c r="G242" s="354">
        <f>IF(TPG!AB242&lt;0,0,TPG!AB242)</f>
        <v>0</v>
      </c>
      <c r="H242" s="125">
        <f t="shared" ca="1" si="8"/>
        <v>44105</v>
      </c>
      <c r="I242" s="126">
        <v>0</v>
      </c>
      <c r="J242" s="352" t="str">
        <f>LEFT(TPG!E242,20)&amp;"."&amp;TPGPAY!E242</f>
        <v>....Se20</v>
      </c>
      <c r="K242" s="121" t="b">
        <v>1</v>
      </c>
      <c r="L242" s="127" t="s">
        <v>3691</v>
      </c>
      <c r="M242" s="121" t="b">
        <v>1</v>
      </c>
      <c r="N242" s="121" t="s">
        <v>3692</v>
      </c>
      <c r="O242" s="355">
        <f>TPG!J242</f>
        <v>0</v>
      </c>
      <c r="P242" s="121" t="b">
        <v>1</v>
      </c>
      <c r="Q242" s="121" t="b">
        <v>1</v>
      </c>
      <c r="R242" s="121" t="b">
        <v>1</v>
      </c>
    </row>
    <row r="243" spans="1:18" hidden="1" x14ac:dyDescent="0.25">
      <c r="A243" s="118">
        <v>1</v>
      </c>
      <c r="B243" s="119">
        <v>2</v>
      </c>
      <c r="C243" s="351">
        <f>TPG!K243</f>
        <v>0</v>
      </c>
      <c r="D243" s="121" t="b">
        <v>1</v>
      </c>
      <c r="E243" s="352" t="str">
        <f>RIGHT(TPG!D243,4)&amp;"."&amp;TPG!N243&amp;"."&amp;TPG!L243&amp;"."&amp;$C$5</f>
        <v>...Se20</v>
      </c>
      <c r="F243" s="353">
        <f t="shared" ca="1" si="7"/>
        <v>44105</v>
      </c>
      <c r="G243" s="354">
        <f>IF(TPG!AB243&lt;0,0,TPG!AB243)</f>
        <v>0</v>
      </c>
      <c r="H243" s="125">
        <f t="shared" ca="1" si="8"/>
        <v>44105</v>
      </c>
      <c r="I243" s="126">
        <v>0</v>
      </c>
      <c r="J243" s="352" t="str">
        <f>LEFT(TPG!E243,20)&amp;"."&amp;TPGPAY!E243</f>
        <v>....Se20</v>
      </c>
      <c r="K243" s="121" t="b">
        <v>1</v>
      </c>
      <c r="L243" s="127" t="s">
        <v>3691</v>
      </c>
      <c r="M243" s="121" t="b">
        <v>1</v>
      </c>
      <c r="N243" s="121" t="s">
        <v>3692</v>
      </c>
      <c r="O243" s="355">
        <f>TPG!J243</f>
        <v>0</v>
      </c>
      <c r="P243" s="121" t="b">
        <v>1</v>
      </c>
      <c r="Q243" s="121" t="b">
        <v>1</v>
      </c>
      <c r="R243" s="121" t="b">
        <v>1</v>
      </c>
    </row>
    <row r="244" spans="1:18" hidden="1" x14ac:dyDescent="0.25">
      <c r="A244" s="118">
        <v>1</v>
      </c>
      <c r="B244" s="119">
        <v>2</v>
      </c>
      <c r="C244" s="351">
        <f>TPG!K244</f>
        <v>0</v>
      </c>
      <c r="D244" s="121" t="b">
        <v>1</v>
      </c>
      <c r="E244" s="352" t="str">
        <f>RIGHT(TPG!D244,4)&amp;"."&amp;TPG!N244&amp;"."&amp;TPG!L244&amp;"."&amp;$C$5</f>
        <v>...Se20</v>
      </c>
      <c r="F244" s="353">
        <f t="shared" ca="1" si="7"/>
        <v>44105</v>
      </c>
      <c r="G244" s="354">
        <f>IF(TPG!AB244&lt;0,0,TPG!AB244)</f>
        <v>0</v>
      </c>
      <c r="H244" s="125">
        <f t="shared" ca="1" si="8"/>
        <v>44105</v>
      </c>
      <c r="I244" s="126">
        <v>0</v>
      </c>
      <c r="J244" s="352" t="str">
        <f>LEFT(TPG!E244,20)&amp;"."&amp;TPGPAY!E244</f>
        <v>....Se20</v>
      </c>
      <c r="K244" s="121" t="b">
        <v>1</v>
      </c>
      <c r="L244" s="127" t="s">
        <v>3691</v>
      </c>
      <c r="M244" s="121" t="b">
        <v>1</v>
      </c>
      <c r="N244" s="121" t="s">
        <v>3692</v>
      </c>
      <c r="O244" s="355">
        <f>TPG!J244</f>
        <v>0</v>
      </c>
      <c r="P244" s="121" t="b">
        <v>1</v>
      </c>
      <c r="Q244" s="121" t="b">
        <v>1</v>
      </c>
      <c r="R244" s="121" t="b">
        <v>1</v>
      </c>
    </row>
    <row r="245" spans="1:18" hidden="1" x14ac:dyDescent="0.25">
      <c r="A245" s="118">
        <v>1</v>
      </c>
      <c r="B245" s="119">
        <v>2</v>
      </c>
      <c r="C245" s="351">
        <f>TPG!K245</f>
        <v>0</v>
      </c>
      <c r="D245" s="121" t="b">
        <v>1</v>
      </c>
      <c r="E245" s="352" t="str">
        <f>RIGHT(TPG!D245,4)&amp;"."&amp;TPG!N245&amp;"."&amp;TPG!L245&amp;"."&amp;$C$5</f>
        <v>...Se20</v>
      </c>
      <c r="F245" s="353">
        <f t="shared" ca="1" si="7"/>
        <v>44105</v>
      </c>
      <c r="G245" s="354">
        <f>IF(TPG!AB245&lt;0,0,TPG!AB245)</f>
        <v>0</v>
      </c>
      <c r="H245" s="125">
        <f t="shared" ca="1" si="8"/>
        <v>44105</v>
      </c>
      <c r="I245" s="126">
        <v>0</v>
      </c>
      <c r="J245" s="352" t="str">
        <f>LEFT(TPG!E245,20)&amp;"."&amp;TPGPAY!E245</f>
        <v>....Se20</v>
      </c>
      <c r="K245" s="121" t="b">
        <v>1</v>
      </c>
      <c r="L245" s="127" t="s">
        <v>3691</v>
      </c>
      <c r="M245" s="121" t="b">
        <v>1</v>
      </c>
      <c r="N245" s="121" t="s">
        <v>3692</v>
      </c>
      <c r="O245" s="355">
        <f>TPG!J245</f>
        <v>0</v>
      </c>
      <c r="P245" s="121" t="b">
        <v>1</v>
      </c>
      <c r="Q245" s="121" t="b">
        <v>1</v>
      </c>
      <c r="R245" s="121" t="b">
        <v>1</v>
      </c>
    </row>
    <row r="246" spans="1:18" hidden="1" x14ac:dyDescent="0.25">
      <c r="A246" s="118">
        <v>1</v>
      </c>
      <c r="B246" s="119">
        <v>2</v>
      </c>
      <c r="C246" s="351">
        <f>TPG!K246</f>
        <v>0</v>
      </c>
      <c r="D246" s="121" t="b">
        <v>1</v>
      </c>
      <c r="E246" s="352" t="str">
        <f>RIGHT(TPG!D246,4)&amp;"."&amp;TPG!N246&amp;"."&amp;TPG!L246&amp;"."&amp;$C$5</f>
        <v>...Se20</v>
      </c>
      <c r="F246" s="353">
        <f t="shared" ca="1" si="7"/>
        <v>44105</v>
      </c>
      <c r="G246" s="354">
        <f>IF(TPG!AB246&lt;0,0,TPG!AB246)</f>
        <v>0</v>
      </c>
      <c r="H246" s="125">
        <f t="shared" ca="1" si="8"/>
        <v>44105</v>
      </c>
      <c r="I246" s="126">
        <v>0</v>
      </c>
      <c r="J246" s="352" t="str">
        <f>LEFT(TPG!E246,20)&amp;"."&amp;TPGPAY!E246</f>
        <v>....Se20</v>
      </c>
      <c r="K246" s="121" t="b">
        <v>1</v>
      </c>
      <c r="L246" s="127" t="s">
        <v>3691</v>
      </c>
      <c r="M246" s="121" t="b">
        <v>1</v>
      </c>
      <c r="N246" s="121" t="s">
        <v>3692</v>
      </c>
      <c r="O246" s="355">
        <f>TPG!J246</f>
        <v>0</v>
      </c>
      <c r="P246" s="121" t="b">
        <v>1</v>
      </c>
      <c r="Q246" s="121" t="b">
        <v>1</v>
      </c>
      <c r="R246" s="121" t="b">
        <v>1</v>
      </c>
    </row>
    <row r="247" spans="1:18" hidden="1" x14ac:dyDescent="0.25">
      <c r="A247" s="118">
        <v>1</v>
      </c>
      <c r="B247" s="119">
        <v>2</v>
      </c>
      <c r="C247" s="351">
        <f>TPG!K247</f>
        <v>0</v>
      </c>
      <c r="D247" s="121" t="b">
        <v>1</v>
      </c>
      <c r="E247" s="352" t="str">
        <f>RIGHT(TPG!D247,4)&amp;"."&amp;TPG!N247&amp;"."&amp;TPG!L247&amp;"."&amp;$C$5</f>
        <v>...Se20</v>
      </c>
      <c r="F247" s="353">
        <f t="shared" ca="1" si="7"/>
        <v>44105</v>
      </c>
      <c r="G247" s="354">
        <f>IF(TPG!AB247&lt;0,0,TPG!AB247)</f>
        <v>0</v>
      </c>
      <c r="H247" s="125">
        <f t="shared" ca="1" si="8"/>
        <v>44105</v>
      </c>
      <c r="I247" s="126">
        <v>0</v>
      </c>
      <c r="J247" s="352" t="str">
        <f>LEFT(TPG!E247,20)&amp;"."&amp;TPGPAY!E247</f>
        <v>....Se20</v>
      </c>
      <c r="K247" s="121" t="b">
        <v>1</v>
      </c>
      <c r="L247" s="127" t="s">
        <v>3691</v>
      </c>
      <c r="M247" s="121" t="b">
        <v>1</v>
      </c>
      <c r="N247" s="121" t="s">
        <v>3692</v>
      </c>
      <c r="O247" s="355">
        <f>TPG!J247</f>
        <v>0</v>
      </c>
      <c r="P247" s="121" t="b">
        <v>1</v>
      </c>
      <c r="Q247" s="121" t="b">
        <v>1</v>
      </c>
      <c r="R247" s="121" t="b">
        <v>1</v>
      </c>
    </row>
    <row r="248" spans="1:18" hidden="1" x14ac:dyDescent="0.25">
      <c r="A248" s="118">
        <v>1</v>
      </c>
      <c r="B248" s="119">
        <v>2</v>
      </c>
      <c r="C248" s="351">
        <f>TPG!K248</f>
        <v>0</v>
      </c>
      <c r="D248" s="121" t="b">
        <v>1</v>
      </c>
      <c r="E248" s="352" t="str">
        <f>RIGHT(TPG!D248,4)&amp;"."&amp;TPG!N248&amp;"."&amp;TPG!L248&amp;"."&amp;$C$5</f>
        <v>...Se20</v>
      </c>
      <c r="F248" s="353">
        <f t="shared" ca="1" si="7"/>
        <v>44105</v>
      </c>
      <c r="G248" s="354">
        <f>IF(TPG!AB248&lt;0,0,TPG!AB248)</f>
        <v>0</v>
      </c>
      <c r="H248" s="125">
        <f t="shared" ca="1" si="8"/>
        <v>44105</v>
      </c>
      <c r="I248" s="126">
        <v>0</v>
      </c>
      <c r="J248" s="352" t="str">
        <f>LEFT(TPG!E248,20)&amp;"."&amp;TPGPAY!E248</f>
        <v>....Se20</v>
      </c>
      <c r="K248" s="121" t="b">
        <v>1</v>
      </c>
      <c r="L248" s="127" t="s">
        <v>3691</v>
      </c>
      <c r="M248" s="121" t="b">
        <v>1</v>
      </c>
      <c r="N248" s="121" t="s">
        <v>3692</v>
      </c>
      <c r="O248" s="355">
        <f>TPG!J248</f>
        <v>0</v>
      </c>
      <c r="P248" s="121" t="b">
        <v>1</v>
      </c>
      <c r="Q248" s="121" t="b">
        <v>1</v>
      </c>
      <c r="R248" s="121" t="b">
        <v>1</v>
      </c>
    </row>
    <row r="249" spans="1:18" hidden="1" x14ac:dyDescent="0.25">
      <c r="A249" s="118">
        <v>1</v>
      </c>
      <c r="B249" s="119">
        <v>2</v>
      </c>
      <c r="C249" s="351">
        <f>TPG!K249</f>
        <v>0</v>
      </c>
      <c r="D249" s="121" t="b">
        <v>1</v>
      </c>
      <c r="E249" s="352" t="str">
        <f>RIGHT(TPG!D249,4)&amp;"."&amp;TPG!N249&amp;"."&amp;TPG!L249&amp;"."&amp;$C$5</f>
        <v>...Se20</v>
      </c>
      <c r="F249" s="353">
        <f t="shared" ca="1" si="7"/>
        <v>44105</v>
      </c>
      <c r="G249" s="354">
        <f>IF(TPG!AB249&lt;0,0,TPG!AB249)</f>
        <v>0</v>
      </c>
      <c r="H249" s="125">
        <f t="shared" ca="1" si="8"/>
        <v>44105</v>
      </c>
      <c r="I249" s="126">
        <v>0</v>
      </c>
      <c r="J249" s="352" t="str">
        <f>LEFT(TPG!E249,20)&amp;"."&amp;TPGPAY!E249</f>
        <v>....Se20</v>
      </c>
      <c r="K249" s="121" t="b">
        <v>1</v>
      </c>
      <c r="L249" s="127" t="s">
        <v>3691</v>
      </c>
      <c r="M249" s="121" t="b">
        <v>1</v>
      </c>
      <c r="N249" s="121" t="s">
        <v>3692</v>
      </c>
      <c r="O249" s="355">
        <f>TPG!J249</f>
        <v>0</v>
      </c>
      <c r="P249" s="121" t="b">
        <v>1</v>
      </c>
      <c r="Q249" s="121" t="b">
        <v>1</v>
      </c>
      <c r="R249" s="121" t="b">
        <v>1</v>
      </c>
    </row>
    <row r="250" spans="1:18" hidden="1" x14ac:dyDescent="0.25">
      <c r="A250" s="118">
        <v>1</v>
      </c>
      <c r="B250" s="119">
        <v>2</v>
      </c>
      <c r="C250" s="351">
        <f>TPG!K250</f>
        <v>0</v>
      </c>
      <c r="D250" s="121" t="b">
        <v>1</v>
      </c>
      <c r="E250" s="352" t="str">
        <f>RIGHT(TPG!D250,4)&amp;"."&amp;TPG!N250&amp;"."&amp;TPG!L250&amp;"."&amp;$C$5</f>
        <v>...Se20</v>
      </c>
      <c r="F250" s="353">
        <f t="shared" ca="1" si="7"/>
        <v>44105</v>
      </c>
      <c r="G250" s="354">
        <f>IF(TPG!AB250&lt;0,0,TPG!AB250)</f>
        <v>0</v>
      </c>
      <c r="H250" s="125">
        <f t="shared" ca="1" si="8"/>
        <v>44105</v>
      </c>
      <c r="I250" s="126">
        <v>0</v>
      </c>
      <c r="J250" s="352" t="str">
        <f>LEFT(TPG!E250,20)&amp;"."&amp;TPGPAY!E250</f>
        <v>....Se20</v>
      </c>
      <c r="K250" s="121" t="b">
        <v>1</v>
      </c>
      <c r="L250" s="127" t="s">
        <v>3691</v>
      </c>
      <c r="M250" s="121" t="b">
        <v>1</v>
      </c>
      <c r="N250" s="121" t="s">
        <v>3692</v>
      </c>
      <c r="O250" s="355">
        <f>TPG!J250</f>
        <v>0</v>
      </c>
      <c r="P250" s="121" t="b">
        <v>1</v>
      </c>
      <c r="Q250" s="121" t="b">
        <v>1</v>
      </c>
      <c r="R250" s="121" t="b">
        <v>1</v>
      </c>
    </row>
    <row r="251" spans="1:18" hidden="1" x14ac:dyDescent="0.25">
      <c r="A251" s="118">
        <v>1</v>
      </c>
      <c r="B251" s="119">
        <v>2</v>
      </c>
      <c r="C251" s="351">
        <f>TPG!K251</f>
        <v>0</v>
      </c>
      <c r="D251" s="121" t="b">
        <v>1</v>
      </c>
      <c r="E251" s="352" t="str">
        <f>RIGHT(TPG!D251,4)&amp;"."&amp;TPG!N251&amp;"."&amp;TPG!L251&amp;"."&amp;$C$5</f>
        <v>...Se20</v>
      </c>
      <c r="F251" s="353">
        <f t="shared" ca="1" si="7"/>
        <v>44105</v>
      </c>
      <c r="G251" s="354">
        <f>IF(TPG!AB251&lt;0,0,TPG!AB251)</f>
        <v>0</v>
      </c>
      <c r="H251" s="125">
        <f t="shared" ca="1" si="8"/>
        <v>44105</v>
      </c>
      <c r="I251" s="126">
        <v>0</v>
      </c>
      <c r="J251" s="352" t="str">
        <f>LEFT(TPG!E251,20)&amp;"."&amp;TPGPAY!E251</f>
        <v>....Se20</v>
      </c>
      <c r="K251" s="121" t="b">
        <v>1</v>
      </c>
      <c r="L251" s="127" t="s">
        <v>3691</v>
      </c>
      <c r="M251" s="121" t="b">
        <v>1</v>
      </c>
      <c r="N251" s="121" t="s">
        <v>3692</v>
      </c>
      <c r="O251" s="355">
        <f>TPG!J251</f>
        <v>0</v>
      </c>
      <c r="P251" s="121" t="b">
        <v>1</v>
      </c>
      <c r="Q251" s="121" t="b">
        <v>1</v>
      </c>
      <c r="R251" s="121" t="b">
        <v>1</v>
      </c>
    </row>
    <row r="252" spans="1:18" hidden="1" x14ac:dyDescent="0.25">
      <c r="A252" s="118">
        <v>1</v>
      </c>
      <c r="B252" s="119">
        <v>2</v>
      </c>
      <c r="C252" s="351">
        <f>TPG!K252</f>
        <v>0</v>
      </c>
      <c r="D252" s="121" t="b">
        <v>1</v>
      </c>
      <c r="E252" s="352" t="str">
        <f>RIGHT(TPG!D252,4)&amp;"."&amp;TPG!N252&amp;"."&amp;TPG!L252&amp;"."&amp;$C$5</f>
        <v>...Se20</v>
      </c>
      <c r="F252" s="353">
        <f t="shared" ca="1" si="7"/>
        <v>44105</v>
      </c>
      <c r="G252" s="354">
        <f>IF(TPG!AB252&lt;0,0,TPG!AB252)</f>
        <v>0</v>
      </c>
      <c r="H252" s="125">
        <f t="shared" ca="1" si="8"/>
        <v>44105</v>
      </c>
      <c r="I252" s="126">
        <v>0</v>
      </c>
      <c r="J252" s="352" t="str">
        <f>LEFT(TPG!E252,20)&amp;"."&amp;TPGPAY!E252</f>
        <v>....Se20</v>
      </c>
      <c r="K252" s="121" t="b">
        <v>1</v>
      </c>
      <c r="L252" s="127" t="s">
        <v>3691</v>
      </c>
      <c r="M252" s="121" t="b">
        <v>1</v>
      </c>
      <c r="N252" s="121" t="s">
        <v>3692</v>
      </c>
      <c r="O252" s="355">
        <f>TPG!J252</f>
        <v>0</v>
      </c>
      <c r="P252" s="121" t="b">
        <v>1</v>
      </c>
      <c r="Q252" s="121" t="b">
        <v>1</v>
      </c>
      <c r="R252" s="121" t="b">
        <v>1</v>
      </c>
    </row>
    <row r="253" spans="1:18" hidden="1" x14ac:dyDescent="0.25">
      <c r="A253" s="118">
        <v>1</v>
      </c>
      <c r="B253" s="119">
        <v>2</v>
      </c>
      <c r="C253" s="351">
        <f>TPG!K253</f>
        <v>0</v>
      </c>
      <c r="D253" s="121" t="b">
        <v>1</v>
      </c>
      <c r="E253" s="352" t="str">
        <f>RIGHT(TPG!D253,4)&amp;"."&amp;TPG!N253&amp;"."&amp;TPG!L253&amp;"."&amp;$C$5</f>
        <v>...Se20</v>
      </c>
      <c r="F253" s="353">
        <f t="shared" ca="1" si="7"/>
        <v>44105</v>
      </c>
      <c r="G253" s="354">
        <f>IF(TPG!AB253&lt;0,0,TPG!AB253)</f>
        <v>0</v>
      </c>
      <c r="H253" s="125">
        <f t="shared" ca="1" si="8"/>
        <v>44105</v>
      </c>
      <c r="I253" s="126">
        <v>0</v>
      </c>
      <c r="J253" s="352" t="str">
        <f>LEFT(TPG!E253,20)&amp;"."&amp;TPGPAY!E253</f>
        <v>....Se20</v>
      </c>
      <c r="K253" s="121" t="b">
        <v>1</v>
      </c>
      <c r="L253" s="127" t="s">
        <v>3691</v>
      </c>
      <c r="M253" s="121" t="b">
        <v>1</v>
      </c>
      <c r="N253" s="121" t="s">
        <v>3692</v>
      </c>
      <c r="O253" s="355">
        <f>TPG!J253</f>
        <v>0</v>
      </c>
      <c r="P253" s="121" t="b">
        <v>1</v>
      </c>
      <c r="Q253" s="121" t="b">
        <v>1</v>
      </c>
      <c r="R253" s="121" t="b">
        <v>1</v>
      </c>
    </row>
    <row r="254" spans="1:18" hidden="1" x14ac:dyDescent="0.25">
      <c r="A254" s="118">
        <v>1</v>
      </c>
      <c r="B254" s="119">
        <v>2</v>
      </c>
      <c r="C254" s="351">
        <f>TPG!K254</f>
        <v>0</v>
      </c>
      <c r="D254" s="121" t="b">
        <v>1</v>
      </c>
      <c r="E254" s="352" t="str">
        <f>RIGHT(TPG!D254,4)&amp;"."&amp;TPG!N254&amp;"."&amp;TPG!L254&amp;"."&amp;$C$5</f>
        <v>...Se20</v>
      </c>
      <c r="F254" s="353">
        <f t="shared" ca="1" si="7"/>
        <v>44105</v>
      </c>
      <c r="G254" s="354">
        <f>IF(TPG!AB254&lt;0,0,TPG!AB254)</f>
        <v>0</v>
      </c>
      <c r="H254" s="125">
        <f t="shared" ca="1" si="8"/>
        <v>44105</v>
      </c>
      <c r="I254" s="126">
        <v>0</v>
      </c>
      <c r="J254" s="352" t="str">
        <f>LEFT(TPG!E254,20)&amp;"."&amp;TPGPAY!E254</f>
        <v>....Se20</v>
      </c>
      <c r="K254" s="121" t="b">
        <v>1</v>
      </c>
      <c r="L254" s="127" t="s">
        <v>3691</v>
      </c>
      <c r="M254" s="121" t="b">
        <v>1</v>
      </c>
      <c r="N254" s="121" t="s">
        <v>3692</v>
      </c>
      <c r="O254" s="355">
        <f>TPG!J254</f>
        <v>0</v>
      </c>
      <c r="P254" s="121" t="b">
        <v>1</v>
      </c>
      <c r="Q254" s="121" t="b">
        <v>1</v>
      </c>
      <c r="R254" s="121" t="b">
        <v>1</v>
      </c>
    </row>
    <row r="255" spans="1:18" hidden="1" x14ac:dyDescent="0.25">
      <c r="A255" s="118">
        <v>1</v>
      </c>
      <c r="B255" s="119">
        <v>2</v>
      </c>
      <c r="C255" s="351">
        <f>TPG!K255</f>
        <v>0</v>
      </c>
      <c r="D255" s="121" t="b">
        <v>1</v>
      </c>
      <c r="E255" s="352" t="str">
        <f>RIGHT(TPG!D255,4)&amp;"."&amp;TPG!N255&amp;"."&amp;TPG!L255&amp;"."&amp;$C$5</f>
        <v>...Se20</v>
      </c>
      <c r="F255" s="353">
        <f t="shared" ca="1" si="7"/>
        <v>44105</v>
      </c>
      <c r="G255" s="354">
        <f>IF(TPG!AB255&lt;0,0,TPG!AB255)</f>
        <v>0</v>
      </c>
      <c r="H255" s="125">
        <f t="shared" ca="1" si="8"/>
        <v>44105</v>
      </c>
      <c r="I255" s="126">
        <v>0</v>
      </c>
      <c r="J255" s="352" t="str">
        <f>LEFT(TPG!E255,20)&amp;"."&amp;TPGPAY!E255</f>
        <v>....Se20</v>
      </c>
      <c r="K255" s="121" t="b">
        <v>1</v>
      </c>
      <c r="L255" s="127" t="s">
        <v>3691</v>
      </c>
      <c r="M255" s="121" t="b">
        <v>1</v>
      </c>
      <c r="N255" s="121" t="s">
        <v>3692</v>
      </c>
      <c r="O255" s="355">
        <f>TPG!J255</f>
        <v>0</v>
      </c>
      <c r="P255" s="121" t="b">
        <v>1</v>
      </c>
      <c r="Q255" s="121" t="b">
        <v>1</v>
      </c>
      <c r="R255" s="121" t="b">
        <v>1</v>
      </c>
    </row>
    <row r="256" spans="1:18" hidden="1" x14ac:dyDescent="0.25">
      <c r="A256" s="118">
        <v>1</v>
      </c>
      <c r="B256" s="119">
        <v>2</v>
      </c>
      <c r="C256" s="351">
        <f>TPG!K256</f>
        <v>0</v>
      </c>
      <c r="D256" s="121" t="b">
        <v>1</v>
      </c>
      <c r="E256" s="352" t="str">
        <f>RIGHT(TPG!D256,4)&amp;"."&amp;TPG!N256&amp;"."&amp;TPG!L256&amp;"."&amp;$C$5</f>
        <v>...Se20</v>
      </c>
      <c r="F256" s="353">
        <f t="shared" ca="1" si="7"/>
        <v>44105</v>
      </c>
      <c r="G256" s="354">
        <f>IF(TPG!AB256&lt;0,0,TPG!AB256)</f>
        <v>0</v>
      </c>
      <c r="H256" s="125">
        <f t="shared" ca="1" si="8"/>
        <v>44105</v>
      </c>
      <c r="I256" s="126">
        <v>0</v>
      </c>
      <c r="J256" s="352" t="str">
        <f>LEFT(TPG!E256,20)&amp;"."&amp;TPGPAY!E256</f>
        <v>....Se20</v>
      </c>
      <c r="K256" s="121" t="b">
        <v>1</v>
      </c>
      <c r="L256" s="127" t="s">
        <v>3691</v>
      </c>
      <c r="M256" s="121" t="b">
        <v>1</v>
      </c>
      <c r="N256" s="121" t="s">
        <v>3692</v>
      </c>
      <c r="O256" s="355">
        <f>TPG!J256</f>
        <v>0</v>
      </c>
      <c r="P256" s="121" t="b">
        <v>1</v>
      </c>
      <c r="Q256" s="121" t="b">
        <v>1</v>
      </c>
      <c r="R256" s="121" t="b">
        <v>1</v>
      </c>
    </row>
    <row r="257" spans="1:18" hidden="1" x14ac:dyDescent="0.25">
      <c r="A257" s="118">
        <v>1</v>
      </c>
      <c r="B257" s="119">
        <v>2</v>
      </c>
      <c r="C257" s="351">
        <f>TPG!K257</f>
        <v>0</v>
      </c>
      <c r="D257" s="121" t="b">
        <v>1</v>
      </c>
      <c r="E257" s="352" t="str">
        <f>RIGHT(TPG!D257,4)&amp;"."&amp;TPG!N257&amp;"."&amp;TPG!L257&amp;"."&amp;$C$5</f>
        <v>...Se20</v>
      </c>
      <c r="F257" s="353">
        <f t="shared" ca="1" si="7"/>
        <v>44105</v>
      </c>
      <c r="G257" s="354">
        <f>IF(TPG!AB257&lt;0,0,TPG!AB257)</f>
        <v>0</v>
      </c>
      <c r="H257" s="125">
        <f t="shared" ca="1" si="8"/>
        <v>44105</v>
      </c>
      <c r="I257" s="126">
        <v>0</v>
      </c>
      <c r="J257" s="352" t="str">
        <f>LEFT(TPG!E257,20)&amp;"."&amp;TPGPAY!E257</f>
        <v>....Se20</v>
      </c>
      <c r="K257" s="121" t="b">
        <v>1</v>
      </c>
      <c r="L257" s="127" t="s">
        <v>3691</v>
      </c>
      <c r="M257" s="121" t="b">
        <v>1</v>
      </c>
      <c r="N257" s="121" t="s">
        <v>3692</v>
      </c>
      <c r="O257" s="355">
        <f>TPG!J257</f>
        <v>0</v>
      </c>
      <c r="P257" s="121" t="b">
        <v>1</v>
      </c>
      <c r="Q257" s="121" t="b">
        <v>1</v>
      </c>
      <c r="R257" s="121" t="b">
        <v>1</v>
      </c>
    </row>
    <row r="258" spans="1:18" hidden="1" x14ac:dyDescent="0.25">
      <c r="A258" s="118">
        <v>1</v>
      </c>
      <c r="B258" s="119">
        <v>2</v>
      </c>
      <c r="C258" s="351">
        <f>TPG!K258</f>
        <v>0</v>
      </c>
      <c r="D258" s="121" t="b">
        <v>1</v>
      </c>
      <c r="E258" s="352" t="str">
        <f>RIGHT(TPG!D258,4)&amp;"."&amp;TPG!N258&amp;"."&amp;TPG!L258&amp;"."&amp;$C$5</f>
        <v>...Se20</v>
      </c>
      <c r="F258" s="353">
        <f t="shared" ca="1" si="7"/>
        <v>44105</v>
      </c>
      <c r="G258" s="354">
        <f>IF(TPG!AB258&lt;0,0,TPG!AB258)</f>
        <v>0</v>
      </c>
      <c r="H258" s="125">
        <f t="shared" ca="1" si="8"/>
        <v>44105</v>
      </c>
      <c r="I258" s="126">
        <v>0</v>
      </c>
      <c r="J258" s="352" t="str">
        <f>LEFT(TPG!E258,20)&amp;"."&amp;TPGPAY!E258</f>
        <v>....Se20</v>
      </c>
      <c r="K258" s="121" t="b">
        <v>1</v>
      </c>
      <c r="L258" s="127" t="s">
        <v>3691</v>
      </c>
      <c r="M258" s="121" t="b">
        <v>1</v>
      </c>
      <c r="N258" s="121" t="s">
        <v>3692</v>
      </c>
      <c r="O258" s="355">
        <f>TPG!J258</f>
        <v>0</v>
      </c>
      <c r="P258" s="121" t="b">
        <v>1</v>
      </c>
      <c r="Q258" s="121" t="b">
        <v>1</v>
      </c>
      <c r="R258" s="121" t="b">
        <v>1</v>
      </c>
    </row>
    <row r="259" spans="1:18" hidden="1" x14ac:dyDescent="0.25">
      <c r="A259" s="118">
        <v>1</v>
      </c>
      <c r="B259" s="119">
        <v>2</v>
      </c>
      <c r="C259" s="351">
        <f>TPG!K259</f>
        <v>0</v>
      </c>
      <c r="D259" s="121" t="b">
        <v>1</v>
      </c>
      <c r="E259" s="352" t="str">
        <f>RIGHT(TPG!D259,4)&amp;"."&amp;TPG!N259&amp;"."&amp;TPG!L259&amp;"."&amp;$C$5</f>
        <v>...Se20</v>
      </c>
      <c r="F259" s="353">
        <f t="shared" ca="1" si="7"/>
        <v>44105</v>
      </c>
      <c r="G259" s="354">
        <f>IF(TPG!AB259&lt;0,0,TPG!AB259)</f>
        <v>0</v>
      </c>
      <c r="H259" s="125">
        <f t="shared" ca="1" si="8"/>
        <v>44105</v>
      </c>
      <c r="I259" s="126">
        <v>0</v>
      </c>
      <c r="J259" s="352" t="str">
        <f>LEFT(TPG!E259,20)&amp;"."&amp;TPGPAY!E259</f>
        <v>....Se20</v>
      </c>
      <c r="K259" s="121" t="b">
        <v>1</v>
      </c>
      <c r="L259" s="127" t="s">
        <v>3691</v>
      </c>
      <c r="M259" s="121" t="b">
        <v>1</v>
      </c>
      <c r="N259" s="121" t="s">
        <v>3692</v>
      </c>
      <c r="O259" s="355">
        <f>TPG!J259</f>
        <v>0</v>
      </c>
      <c r="P259" s="121" t="b">
        <v>1</v>
      </c>
      <c r="Q259" s="121" t="b">
        <v>1</v>
      </c>
      <c r="R259" s="121" t="b">
        <v>1</v>
      </c>
    </row>
    <row r="260" spans="1:18" hidden="1" x14ac:dyDescent="0.25">
      <c r="A260" s="118">
        <v>1</v>
      </c>
      <c r="B260" s="119">
        <v>2</v>
      </c>
      <c r="C260" s="351">
        <f>TPG!K260</f>
        <v>0</v>
      </c>
      <c r="D260" s="121" t="b">
        <v>1</v>
      </c>
      <c r="E260" s="352" t="str">
        <f>RIGHT(TPG!D260,4)&amp;"."&amp;TPG!N260&amp;"."&amp;TPG!L260&amp;"."&amp;$C$5</f>
        <v>...Se20</v>
      </c>
      <c r="F260" s="353">
        <f t="shared" ca="1" si="7"/>
        <v>44105</v>
      </c>
      <c r="G260" s="354">
        <f>IF(TPG!AB260&lt;0,0,TPG!AB260)</f>
        <v>0</v>
      </c>
      <c r="H260" s="125">
        <f t="shared" ca="1" si="8"/>
        <v>44105</v>
      </c>
      <c r="I260" s="126">
        <v>0</v>
      </c>
      <c r="J260" s="352" t="str">
        <f>LEFT(TPG!E260,20)&amp;"."&amp;TPGPAY!E260</f>
        <v>....Se20</v>
      </c>
      <c r="K260" s="121" t="b">
        <v>1</v>
      </c>
      <c r="L260" s="127" t="s">
        <v>3691</v>
      </c>
      <c r="M260" s="121" t="b">
        <v>1</v>
      </c>
      <c r="N260" s="121" t="s">
        <v>3692</v>
      </c>
      <c r="O260" s="355">
        <f>TPG!J260</f>
        <v>0</v>
      </c>
      <c r="P260" s="121" t="b">
        <v>1</v>
      </c>
      <c r="Q260" s="121" t="b">
        <v>1</v>
      </c>
      <c r="R260" s="121" t="b">
        <v>1</v>
      </c>
    </row>
    <row r="261" spans="1:18" hidden="1" x14ac:dyDescent="0.25">
      <c r="A261" s="118">
        <v>1</v>
      </c>
      <c r="B261" s="119">
        <v>2</v>
      </c>
      <c r="C261" s="351">
        <f>TPG!K261</f>
        <v>0</v>
      </c>
      <c r="D261" s="121" t="b">
        <v>1</v>
      </c>
      <c r="E261" s="352" t="str">
        <f>RIGHT(TPG!D261,4)&amp;"."&amp;TPG!N261&amp;"."&amp;TPG!L261&amp;"."&amp;$C$5</f>
        <v>...Se20</v>
      </c>
      <c r="F261" s="353">
        <f t="shared" ca="1" si="7"/>
        <v>44105</v>
      </c>
      <c r="G261" s="354">
        <f>IF(TPG!AB261&lt;0,0,TPG!AB261)</f>
        <v>0</v>
      </c>
      <c r="H261" s="125">
        <f t="shared" ca="1" si="8"/>
        <v>44105</v>
      </c>
      <c r="I261" s="126">
        <v>0</v>
      </c>
      <c r="J261" s="352" t="str">
        <f>LEFT(TPG!E261,20)&amp;"."&amp;TPGPAY!E261</f>
        <v>....Se20</v>
      </c>
      <c r="K261" s="121" t="b">
        <v>1</v>
      </c>
      <c r="L261" s="127" t="s">
        <v>3691</v>
      </c>
      <c r="M261" s="121" t="b">
        <v>1</v>
      </c>
      <c r="N261" s="121" t="s">
        <v>3692</v>
      </c>
      <c r="O261" s="355">
        <f>TPG!J261</f>
        <v>0</v>
      </c>
      <c r="P261" s="121" t="b">
        <v>1</v>
      </c>
      <c r="Q261" s="121" t="b">
        <v>1</v>
      </c>
      <c r="R261" s="121" t="b">
        <v>1</v>
      </c>
    </row>
    <row r="262" spans="1:18" hidden="1" x14ac:dyDescent="0.25">
      <c r="A262" s="118">
        <v>1</v>
      </c>
      <c r="B262" s="119">
        <v>2</v>
      </c>
      <c r="C262" s="351">
        <f>TPG!K262</f>
        <v>0</v>
      </c>
      <c r="D262" s="121" t="b">
        <v>1</v>
      </c>
      <c r="E262" s="352" t="str">
        <f>RIGHT(TPG!D262,4)&amp;"."&amp;TPG!N262&amp;"."&amp;TPG!L262&amp;"."&amp;$C$5</f>
        <v>...Se20</v>
      </c>
      <c r="F262" s="353">
        <f t="shared" ca="1" si="7"/>
        <v>44105</v>
      </c>
      <c r="G262" s="354">
        <f>IF(TPG!AB262&lt;0,0,TPG!AB262)</f>
        <v>0</v>
      </c>
      <c r="H262" s="125">
        <f t="shared" ca="1" si="8"/>
        <v>44105</v>
      </c>
      <c r="I262" s="126">
        <v>0</v>
      </c>
      <c r="J262" s="352" t="str">
        <f>LEFT(TPG!E262,20)&amp;"."&amp;TPGPAY!E262</f>
        <v>....Se20</v>
      </c>
      <c r="K262" s="121" t="b">
        <v>1</v>
      </c>
      <c r="L262" s="127" t="s">
        <v>3691</v>
      </c>
      <c r="M262" s="121" t="b">
        <v>1</v>
      </c>
      <c r="N262" s="121" t="s">
        <v>3692</v>
      </c>
      <c r="O262" s="355">
        <f>TPG!J262</f>
        <v>0</v>
      </c>
      <c r="P262" s="121" t="b">
        <v>1</v>
      </c>
      <c r="Q262" s="121" t="b">
        <v>1</v>
      </c>
      <c r="R262" s="121" t="b">
        <v>1</v>
      </c>
    </row>
    <row r="263" spans="1:18" hidden="1" x14ac:dyDescent="0.25">
      <c r="A263" s="118">
        <v>1</v>
      </c>
      <c r="B263" s="119">
        <v>2</v>
      </c>
      <c r="C263" s="351">
        <f>TPG!K263</f>
        <v>0</v>
      </c>
      <c r="D263" s="121" t="b">
        <v>1</v>
      </c>
      <c r="E263" s="352" t="str">
        <f>RIGHT(TPG!D263,4)&amp;"."&amp;TPG!N263&amp;"."&amp;TPG!L263&amp;"."&amp;$C$5</f>
        <v>...Se20</v>
      </c>
      <c r="F263" s="353">
        <f t="shared" ca="1" si="7"/>
        <v>44105</v>
      </c>
      <c r="G263" s="354">
        <f>IF(TPG!AB263&lt;0,0,TPG!AB263)</f>
        <v>0</v>
      </c>
      <c r="H263" s="125">
        <f t="shared" ca="1" si="8"/>
        <v>44105</v>
      </c>
      <c r="I263" s="126">
        <v>0</v>
      </c>
      <c r="J263" s="352" t="str">
        <f>LEFT(TPG!E263,20)&amp;"."&amp;TPGPAY!E263</f>
        <v>....Se20</v>
      </c>
      <c r="K263" s="121" t="b">
        <v>1</v>
      </c>
      <c r="L263" s="127" t="s">
        <v>3691</v>
      </c>
      <c r="M263" s="121" t="b">
        <v>1</v>
      </c>
      <c r="N263" s="121" t="s">
        <v>3692</v>
      </c>
      <c r="O263" s="355">
        <f>TPG!J263</f>
        <v>0</v>
      </c>
      <c r="P263" s="121" t="b">
        <v>1</v>
      </c>
      <c r="Q263" s="121" t="b">
        <v>1</v>
      </c>
      <c r="R263" s="121" t="b">
        <v>1</v>
      </c>
    </row>
    <row r="264" spans="1:18" hidden="1" x14ac:dyDescent="0.25">
      <c r="A264" s="118">
        <v>1</v>
      </c>
      <c r="B264" s="119">
        <v>2</v>
      </c>
      <c r="C264" s="351">
        <f>TPG!K264</f>
        <v>0</v>
      </c>
      <c r="D264" s="121" t="b">
        <v>1</v>
      </c>
      <c r="E264" s="352" t="str">
        <f>RIGHT(TPG!D264,4)&amp;"."&amp;TPG!N264&amp;"."&amp;TPG!L264&amp;"."&amp;$C$5</f>
        <v>...Se20</v>
      </c>
      <c r="F264" s="353">
        <f t="shared" ca="1" si="7"/>
        <v>44105</v>
      </c>
      <c r="G264" s="354">
        <f>IF(TPG!AB264&lt;0,0,TPG!AB264)</f>
        <v>0</v>
      </c>
      <c r="H264" s="125">
        <f t="shared" ca="1" si="8"/>
        <v>44105</v>
      </c>
      <c r="I264" s="126">
        <v>0</v>
      </c>
      <c r="J264" s="352" t="str">
        <f>LEFT(TPG!E264,20)&amp;"."&amp;TPGPAY!E264</f>
        <v>....Se20</v>
      </c>
      <c r="K264" s="121" t="b">
        <v>1</v>
      </c>
      <c r="L264" s="127" t="s">
        <v>3691</v>
      </c>
      <c r="M264" s="121" t="b">
        <v>1</v>
      </c>
      <c r="N264" s="121" t="s">
        <v>3692</v>
      </c>
      <c r="O264" s="355">
        <f>TPG!J264</f>
        <v>0</v>
      </c>
      <c r="P264" s="121" t="b">
        <v>1</v>
      </c>
      <c r="Q264" s="121" t="b">
        <v>1</v>
      </c>
      <c r="R264" s="121" t="b">
        <v>1</v>
      </c>
    </row>
    <row r="265" spans="1:18" hidden="1" x14ac:dyDescent="0.25">
      <c r="A265" s="118">
        <v>1</v>
      </c>
      <c r="B265" s="119">
        <v>2</v>
      </c>
      <c r="C265" s="351">
        <f>TPG!K265</f>
        <v>0</v>
      </c>
      <c r="D265" s="121" t="b">
        <v>1</v>
      </c>
      <c r="E265" s="352" t="str">
        <f>RIGHT(TPG!D265,4)&amp;"."&amp;TPG!N265&amp;"."&amp;TPG!L265&amp;"."&amp;$C$5</f>
        <v>...Se20</v>
      </c>
      <c r="F265" s="353">
        <f t="shared" ca="1" si="7"/>
        <v>44105</v>
      </c>
      <c r="G265" s="354">
        <f>IF(TPG!AB265&lt;0,0,TPG!AB265)</f>
        <v>0</v>
      </c>
      <c r="H265" s="125">
        <f t="shared" ca="1" si="8"/>
        <v>44105</v>
      </c>
      <c r="I265" s="126">
        <v>0</v>
      </c>
      <c r="J265" s="352" t="str">
        <f>LEFT(TPG!E265,20)&amp;"."&amp;TPGPAY!E265</f>
        <v>....Se20</v>
      </c>
      <c r="K265" s="121" t="b">
        <v>1</v>
      </c>
      <c r="L265" s="127" t="s">
        <v>3691</v>
      </c>
      <c r="M265" s="121" t="b">
        <v>1</v>
      </c>
      <c r="N265" s="121" t="s">
        <v>3692</v>
      </c>
      <c r="O265" s="355">
        <f>TPG!J265</f>
        <v>0</v>
      </c>
      <c r="P265" s="121" t="b">
        <v>1</v>
      </c>
      <c r="Q265" s="121" t="b">
        <v>1</v>
      </c>
      <c r="R265" s="121" t="b">
        <v>1</v>
      </c>
    </row>
    <row r="266" spans="1:18" hidden="1" x14ac:dyDescent="0.25">
      <c r="A266" s="118">
        <v>1</v>
      </c>
      <c r="B266" s="119">
        <v>2</v>
      </c>
      <c r="C266" s="351">
        <f>TPG!K266</f>
        <v>0</v>
      </c>
      <c r="D266" s="121" t="b">
        <v>1</v>
      </c>
      <c r="E266" s="352" t="str">
        <f>RIGHT(TPG!D266,4)&amp;"."&amp;TPG!N266&amp;"."&amp;TPG!L266&amp;"."&amp;$C$5</f>
        <v>...Se20</v>
      </c>
      <c r="F266" s="353">
        <f t="shared" ca="1" si="7"/>
        <v>44105</v>
      </c>
      <c r="G266" s="354">
        <f>IF(TPG!AB266&lt;0,0,TPG!AB266)</f>
        <v>0</v>
      </c>
      <c r="H266" s="125">
        <f t="shared" ca="1" si="8"/>
        <v>44105</v>
      </c>
      <c r="I266" s="126">
        <v>0</v>
      </c>
      <c r="J266" s="352" t="str">
        <f>LEFT(TPG!E266,20)&amp;"."&amp;TPGPAY!E266</f>
        <v>....Se20</v>
      </c>
      <c r="K266" s="121" t="b">
        <v>1</v>
      </c>
      <c r="L266" s="127" t="s">
        <v>3691</v>
      </c>
      <c r="M266" s="121" t="b">
        <v>1</v>
      </c>
      <c r="N266" s="121" t="s">
        <v>3692</v>
      </c>
      <c r="O266" s="355">
        <f>TPG!J266</f>
        <v>0</v>
      </c>
      <c r="P266" s="121" t="b">
        <v>1</v>
      </c>
      <c r="Q266" s="121" t="b">
        <v>1</v>
      </c>
      <c r="R266" s="121" t="b">
        <v>1</v>
      </c>
    </row>
    <row r="267" spans="1:18" hidden="1" x14ac:dyDescent="0.25">
      <c r="A267" s="118">
        <v>1</v>
      </c>
      <c r="B267" s="119">
        <v>2</v>
      </c>
      <c r="C267" s="351">
        <f>TPG!K267</f>
        <v>0</v>
      </c>
      <c r="D267" s="121" t="b">
        <v>1</v>
      </c>
      <c r="E267" s="352" t="str">
        <f>RIGHT(TPG!D267,4)&amp;"."&amp;TPG!N267&amp;"."&amp;TPG!L267&amp;"."&amp;$C$5</f>
        <v>...Se20</v>
      </c>
      <c r="F267" s="353">
        <f t="shared" ca="1" si="7"/>
        <v>44105</v>
      </c>
      <c r="G267" s="354">
        <f>IF(TPG!AB267&lt;0,0,TPG!AB267)</f>
        <v>0</v>
      </c>
      <c r="H267" s="125">
        <f t="shared" ca="1" si="8"/>
        <v>44105</v>
      </c>
      <c r="I267" s="126">
        <v>0</v>
      </c>
      <c r="J267" s="352" t="str">
        <f>LEFT(TPG!E267,20)&amp;"."&amp;TPGPAY!E267</f>
        <v>....Se20</v>
      </c>
      <c r="K267" s="121" t="b">
        <v>1</v>
      </c>
      <c r="L267" s="127" t="s">
        <v>3691</v>
      </c>
      <c r="M267" s="121" t="b">
        <v>1</v>
      </c>
      <c r="N267" s="121" t="s">
        <v>3692</v>
      </c>
      <c r="O267" s="355">
        <f>TPG!J267</f>
        <v>0</v>
      </c>
      <c r="P267" s="121" t="b">
        <v>1</v>
      </c>
      <c r="Q267" s="121" t="b">
        <v>1</v>
      </c>
      <c r="R267" s="121" t="b">
        <v>1</v>
      </c>
    </row>
    <row r="268" spans="1:18" hidden="1" x14ac:dyDescent="0.25">
      <c r="A268" s="118">
        <v>1</v>
      </c>
      <c r="B268" s="119">
        <v>2</v>
      </c>
      <c r="C268" s="351">
        <f>TPG!K268</f>
        <v>0</v>
      </c>
      <c r="D268" s="121" t="b">
        <v>1</v>
      </c>
      <c r="E268" s="352" t="str">
        <f>RIGHT(TPG!D268,4)&amp;"."&amp;TPG!N268&amp;"."&amp;TPG!L268&amp;"."&amp;$C$5</f>
        <v>...Se20</v>
      </c>
      <c r="F268" s="353">
        <f t="shared" ca="1" si="7"/>
        <v>44105</v>
      </c>
      <c r="G268" s="354">
        <f>IF(TPG!AB268&lt;0,0,TPG!AB268)</f>
        <v>0</v>
      </c>
      <c r="H268" s="125">
        <f t="shared" ca="1" si="8"/>
        <v>44105</v>
      </c>
      <c r="I268" s="126">
        <v>0</v>
      </c>
      <c r="J268" s="352" t="str">
        <f>LEFT(TPG!E268,20)&amp;"."&amp;TPGPAY!E268</f>
        <v>....Se20</v>
      </c>
      <c r="K268" s="121" t="b">
        <v>1</v>
      </c>
      <c r="L268" s="127" t="s">
        <v>3691</v>
      </c>
      <c r="M268" s="121" t="b">
        <v>1</v>
      </c>
      <c r="N268" s="121" t="s">
        <v>3692</v>
      </c>
      <c r="O268" s="355">
        <f>TPG!J268</f>
        <v>0</v>
      </c>
      <c r="P268" s="121" t="b">
        <v>1</v>
      </c>
      <c r="Q268" s="121" t="b">
        <v>1</v>
      </c>
      <c r="R268" s="121" t="b">
        <v>1</v>
      </c>
    </row>
    <row r="269" spans="1:18" hidden="1" x14ac:dyDescent="0.25">
      <c r="A269" s="118">
        <v>1</v>
      </c>
      <c r="B269" s="119">
        <v>2</v>
      </c>
      <c r="C269" s="351">
        <f>TPG!K269</f>
        <v>0</v>
      </c>
      <c r="D269" s="121" t="b">
        <v>1</v>
      </c>
      <c r="E269" s="352" t="str">
        <f>RIGHT(TPG!D269,4)&amp;"."&amp;TPG!N269&amp;"."&amp;TPG!L269&amp;"."&amp;$C$5</f>
        <v>...Se20</v>
      </c>
      <c r="F269" s="353">
        <f t="shared" ca="1" si="7"/>
        <v>44105</v>
      </c>
      <c r="G269" s="354">
        <f>IF(TPG!AB269&lt;0,0,TPG!AB269)</f>
        <v>0</v>
      </c>
      <c r="H269" s="125">
        <f t="shared" ca="1" si="8"/>
        <v>44105</v>
      </c>
      <c r="I269" s="126">
        <v>0</v>
      </c>
      <c r="J269" s="352" t="str">
        <f>LEFT(TPG!E269,20)&amp;"."&amp;TPGPAY!E269</f>
        <v>....Se20</v>
      </c>
      <c r="K269" s="121" t="b">
        <v>1</v>
      </c>
      <c r="L269" s="127" t="s">
        <v>3691</v>
      </c>
      <c r="M269" s="121" t="b">
        <v>1</v>
      </c>
      <c r="N269" s="121" t="s">
        <v>3692</v>
      </c>
      <c r="O269" s="355">
        <f>TPG!J269</f>
        <v>0</v>
      </c>
      <c r="P269" s="121" t="b">
        <v>1</v>
      </c>
      <c r="Q269" s="121" t="b">
        <v>1</v>
      </c>
      <c r="R269" s="121" t="b">
        <v>1</v>
      </c>
    </row>
    <row r="270" spans="1:18" hidden="1" x14ac:dyDescent="0.25">
      <c r="A270" s="118">
        <v>1</v>
      </c>
      <c r="B270" s="119">
        <v>2</v>
      </c>
      <c r="C270" s="351">
        <f>TPG!K270</f>
        <v>0</v>
      </c>
      <c r="D270" s="121" t="b">
        <v>1</v>
      </c>
      <c r="E270" s="352" t="str">
        <f>RIGHT(TPG!D270,4)&amp;"."&amp;TPG!N270&amp;"."&amp;TPG!L270&amp;"."&amp;$C$5</f>
        <v>...Se20</v>
      </c>
      <c r="F270" s="353">
        <f t="shared" ca="1" si="7"/>
        <v>44105</v>
      </c>
      <c r="G270" s="354">
        <f>IF(TPG!AB270&lt;0,0,TPG!AB270)</f>
        <v>0</v>
      </c>
      <c r="H270" s="125">
        <f t="shared" ca="1" si="8"/>
        <v>44105</v>
      </c>
      <c r="I270" s="126">
        <v>0</v>
      </c>
      <c r="J270" s="352" t="str">
        <f>LEFT(TPG!E270,20)&amp;"."&amp;TPGPAY!E270</f>
        <v>....Se20</v>
      </c>
      <c r="K270" s="121" t="b">
        <v>1</v>
      </c>
      <c r="L270" s="127" t="s">
        <v>3691</v>
      </c>
      <c r="M270" s="121" t="b">
        <v>1</v>
      </c>
      <c r="N270" s="121" t="s">
        <v>3692</v>
      </c>
      <c r="O270" s="355">
        <f>TPG!J270</f>
        <v>0</v>
      </c>
      <c r="P270" s="121" t="b">
        <v>1</v>
      </c>
      <c r="Q270" s="121" t="b">
        <v>1</v>
      </c>
      <c r="R270" s="121" t="b">
        <v>1</v>
      </c>
    </row>
    <row r="271" spans="1:18" hidden="1" x14ac:dyDescent="0.25">
      <c r="A271" s="118">
        <v>1</v>
      </c>
      <c r="B271" s="119">
        <v>2</v>
      </c>
      <c r="C271" s="351">
        <f>TPG!K271</f>
        <v>0</v>
      </c>
      <c r="D271" s="121" t="b">
        <v>1</v>
      </c>
      <c r="E271" s="352" t="str">
        <f>RIGHT(TPG!D271,4)&amp;"."&amp;TPG!N271&amp;"."&amp;TPG!L271&amp;"."&amp;$C$5</f>
        <v>...Se20</v>
      </c>
      <c r="F271" s="353">
        <f t="shared" ca="1" si="7"/>
        <v>44105</v>
      </c>
      <c r="G271" s="354">
        <f>IF(TPG!AB271&lt;0,0,TPG!AB271)</f>
        <v>0</v>
      </c>
      <c r="H271" s="125">
        <f t="shared" ca="1" si="8"/>
        <v>44105</v>
      </c>
      <c r="I271" s="126">
        <v>0</v>
      </c>
      <c r="J271" s="352" t="str">
        <f>LEFT(TPG!E271,20)&amp;"."&amp;TPGPAY!E271</f>
        <v>....Se20</v>
      </c>
      <c r="K271" s="121" t="b">
        <v>1</v>
      </c>
      <c r="L271" s="127" t="s">
        <v>3691</v>
      </c>
      <c r="M271" s="121" t="b">
        <v>1</v>
      </c>
      <c r="N271" s="121" t="s">
        <v>3692</v>
      </c>
      <c r="O271" s="355">
        <f>TPG!J271</f>
        <v>0</v>
      </c>
      <c r="P271" s="121" t="b">
        <v>1</v>
      </c>
      <c r="Q271" s="121" t="b">
        <v>1</v>
      </c>
      <c r="R271" s="121" t="b">
        <v>1</v>
      </c>
    </row>
    <row r="272" spans="1:18" hidden="1" x14ac:dyDescent="0.25">
      <c r="A272" s="118">
        <v>1</v>
      </c>
      <c r="B272" s="119">
        <v>2</v>
      </c>
      <c r="C272" s="351">
        <f>TPG!K272</f>
        <v>0</v>
      </c>
      <c r="D272" s="121" t="b">
        <v>1</v>
      </c>
      <c r="E272" s="352" t="str">
        <f>RIGHT(TPG!D272,4)&amp;"."&amp;TPG!N272&amp;"."&amp;TPG!L272&amp;"."&amp;$C$5</f>
        <v>...Se20</v>
      </c>
      <c r="F272" s="353">
        <f t="shared" ca="1" si="7"/>
        <v>44105</v>
      </c>
      <c r="G272" s="354">
        <f>IF(TPG!AB272&lt;0,0,TPG!AB272)</f>
        <v>0</v>
      </c>
      <c r="H272" s="125">
        <f t="shared" ca="1" si="8"/>
        <v>44105</v>
      </c>
      <c r="I272" s="126">
        <v>0</v>
      </c>
      <c r="J272" s="352" t="str">
        <f>LEFT(TPG!E272,20)&amp;"."&amp;TPGPAY!E272</f>
        <v>....Se20</v>
      </c>
      <c r="K272" s="121" t="b">
        <v>1</v>
      </c>
      <c r="L272" s="127" t="s">
        <v>3691</v>
      </c>
      <c r="M272" s="121" t="b">
        <v>1</v>
      </c>
      <c r="N272" s="121" t="s">
        <v>3692</v>
      </c>
      <c r="O272" s="355">
        <f>TPG!J272</f>
        <v>0</v>
      </c>
      <c r="P272" s="121" t="b">
        <v>1</v>
      </c>
      <c r="Q272" s="121" t="b">
        <v>1</v>
      </c>
      <c r="R272" s="121" t="b">
        <v>1</v>
      </c>
    </row>
    <row r="273" spans="1:18" hidden="1" x14ac:dyDescent="0.25">
      <c r="A273" s="118">
        <v>1</v>
      </c>
      <c r="B273" s="119">
        <v>2</v>
      </c>
      <c r="C273" s="351">
        <f>TPG!K273</f>
        <v>0</v>
      </c>
      <c r="D273" s="121" t="b">
        <v>1</v>
      </c>
      <c r="E273" s="352" t="str">
        <f>RIGHT(TPG!D273,4)&amp;"."&amp;TPG!N273&amp;"."&amp;TPG!L273&amp;"."&amp;$C$5</f>
        <v>...Se20</v>
      </c>
      <c r="F273" s="353">
        <f t="shared" ca="1" si="7"/>
        <v>44105</v>
      </c>
      <c r="G273" s="354">
        <f>IF(TPG!AB273&lt;0,0,TPG!AB273)</f>
        <v>0</v>
      </c>
      <c r="H273" s="125">
        <f t="shared" ca="1" si="8"/>
        <v>44105</v>
      </c>
      <c r="I273" s="126">
        <v>0</v>
      </c>
      <c r="J273" s="352" t="str">
        <f>LEFT(TPG!E273,20)&amp;"."&amp;TPGPAY!E273</f>
        <v>....Se20</v>
      </c>
      <c r="K273" s="121" t="b">
        <v>1</v>
      </c>
      <c r="L273" s="127" t="s">
        <v>3691</v>
      </c>
      <c r="M273" s="121" t="b">
        <v>1</v>
      </c>
      <c r="N273" s="121" t="s">
        <v>3692</v>
      </c>
      <c r="O273" s="355">
        <f>TPG!J273</f>
        <v>0</v>
      </c>
      <c r="P273" s="121" t="b">
        <v>1</v>
      </c>
      <c r="Q273" s="121" t="b">
        <v>1</v>
      </c>
      <c r="R273" s="121" t="b">
        <v>1</v>
      </c>
    </row>
    <row r="274" spans="1:18" hidden="1" x14ac:dyDescent="0.25">
      <c r="A274" s="118">
        <v>1</v>
      </c>
      <c r="B274" s="119">
        <v>2</v>
      </c>
      <c r="C274" s="351">
        <f>TPG!K274</f>
        <v>0</v>
      </c>
      <c r="D274" s="121" t="b">
        <v>1</v>
      </c>
      <c r="E274" s="352" t="str">
        <f>RIGHT(TPG!D274,4)&amp;"."&amp;TPG!N274&amp;"."&amp;TPG!L274&amp;"."&amp;$C$5</f>
        <v>...Se20</v>
      </c>
      <c r="F274" s="353">
        <f t="shared" ca="1" si="7"/>
        <v>44105</v>
      </c>
      <c r="G274" s="354">
        <f>IF(TPG!AB274&lt;0,0,TPG!AB274)</f>
        <v>0</v>
      </c>
      <c r="H274" s="125">
        <f t="shared" ca="1" si="8"/>
        <v>44105</v>
      </c>
      <c r="I274" s="126">
        <v>0</v>
      </c>
      <c r="J274" s="352" t="str">
        <f>LEFT(TPG!E274,20)&amp;"."&amp;TPGPAY!E274</f>
        <v>....Se20</v>
      </c>
      <c r="K274" s="121" t="b">
        <v>1</v>
      </c>
      <c r="L274" s="127" t="s">
        <v>3691</v>
      </c>
      <c r="M274" s="121" t="b">
        <v>1</v>
      </c>
      <c r="N274" s="121" t="s">
        <v>3692</v>
      </c>
      <c r="O274" s="355">
        <f>TPG!J274</f>
        <v>0</v>
      </c>
      <c r="P274" s="121" t="b">
        <v>1</v>
      </c>
      <c r="Q274" s="121" t="b">
        <v>1</v>
      </c>
      <c r="R274" s="121" t="b">
        <v>1</v>
      </c>
    </row>
    <row r="275" spans="1:18" hidden="1" x14ac:dyDescent="0.25">
      <c r="A275" s="118">
        <v>1</v>
      </c>
      <c r="B275" s="119">
        <v>2</v>
      </c>
      <c r="C275" s="351">
        <f>TPG!K275</f>
        <v>0</v>
      </c>
      <c r="D275" s="121" t="b">
        <v>1</v>
      </c>
      <c r="E275" s="352" t="str">
        <f>RIGHT(TPG!D275,4)&amp;"."&amp;TPG!N275&amp;"."&amp;TPG!L275&amp;"."&amp;$C$5</f>
        <v>...Se20</v>
      </c>
      <c r="F275" s="353">
        <f t="shared" ca="1" si="7"/>
        <v>44105</v>
      </c>
      <c r="G275" s="354">
        <f>IF(TPG!AB275&lt;0,0,TPG!AB275)</f>
        <v>0</v>
      </c>
      <c r="H275" s="125">
        <f t="shared" ca="1" si="8"/>
        <v>44105</v>
      </c>
      <c r="I275" s="126">
        <v>0</v>
      </c>
      <c r="J275" s="352" t="str">
        <f>LEFT(TPG!E275,20)&amp;"."&amp;TPGPAY!E275</f>
        <v>....Se20</v>
      </c>
      <c r="K275" s="121" t="b">
        <v>1</v>
      </c>
      <c r="L275" s="127" t="s">
        <v>3691</v>
      </c>
      <c r="M275" s="121" t="b">
        <v>1</v>
      </c>
      <c r="N275" s="121" t="s">
        <v>3692</v>
      </c>
      <c r="O275" s="355">
        <f>TPG!J275</f>
        <v>0</v>
      </c>
      <c r="P275" s="121" t="b">
        <v>1</v>
      </c>
      <c r="Q275" s="121" t="b">
        <v>1</v>
      </c>
      <c r="R275" s="121" t="b">
        <v>1</v>
      </c>
    </row>
  </sheetData>
  <autoFilter ref="A19:R275">
    <filterColumn colId="6">
      <filters>
        <filter val="0.05"/>
        <filter val="0.32"/>
        <filter val="10315.19"/>
        <filter val="10417.52"/>
        <filter val="10480.78"/>
        <filter val="10537.01"/>
        <filter val="10803.80"/>
        <filter val="10982.89"/>
        <filter val="11367.77"/>
        <filter val="11438.60"/>
        <filter val="11836.32"/>
        <filter val="12024.60"/>
        <filter val="12030.71"/>
        <filter val="12118.45"/>
        <filter val="12696.21"/>
        <filter val="12717.69"/>
        <filter val="12830.67"/>
        <filter val="131.71"/>
        <filter val="13393.19"/>
        <filter val="1340.94"/>
        <filter val="1358.49"/>
        <filter val="13721.76"/>
        <filter val="13799.91"/>
        <filter val="14314.04"/>
        <filter val="1511.60"/>
        <filter val="15554.29"/>
        <filter val="16018.47"/>
        <filter val="1608.71"/>
        <filter val="16107.43"/>
        <filter val="16614.37"/>
        <filter val="16840.97"/>
        <filter val="17078.86"/>
        <filter val="17331.26"/>
        <filter val="17654.87"/>
        <filter val="1791.56"/>
        <filter val="18149.48"/>
        <filter val="18241.88"/>
        <filter val="18242.09"/>
        <filter val="18307.72"/>
        <filter val="1885.06"/>
        <filter val="18970.79"/>
        <filter val="20153.63"/>
        <filter val="20819.22"/>
        <filter val="21468.48"/>
        <filter val="2315.24"/>
        <filter val="2321.40"/>
        <filter val="23439.85"/>
        <filter val="24129.32"/>
        <filter val="2598.34"/>
        <filter val="2626.97"/>
        <filter val="2640.32"/>
        <filter val="2658.25"/>
        <filter val="2658.52"/>
        <filter val="2671.28"/>
        <filter val="2695.36"/>
        <filter val="2703.71"/>
        <filter val="2713.79"/>
        <filter val="2748.16"/>
        <filter val="2996.59"/>
        <filter val="3002.16"/>
        <filter val="3030.90"/>
        <filter val="3091.82"/>
        <filter val="3162.53"/>
        <filter val="3345.85"/>
        <filter val="3349.36"/>
        <filter val="3369.69"/>
        <filter val="3419.94"/>
        <filter val="3454.72"/>
        <filter val="3565.36"/>
        <filter val="3683.45"/>
        <filter val="3711.66"/>
        <filter val="3783.47"/>
        <filter val="3891.94"/>
        <filter val="3898.43"/>
        <filter val="39121.11"/>
        <filter val="3949.17"/>
        <filter val="4038.77"/>
        <filter val="4077.39"/>
        <filter val="4122.97"/>
        <filter val="4201.19"/>
        <filter val="4350.09"/>
        <filter val="4452.84"/>
        <filter val="4478.23"/>
        <filter val="4647.00"/>
        <filter val="4655.55"/>
        <filter val="4956.52"/>
        <filter val="5047.88"/>
        <filter val="5116.46"/>
        <filter val="5230.14"/>
        <filter val="5394.64"/>
        <filter val="5465.94"/>
        <filter val="5514.68"/>
        <filter val="5577.20"/>
        <filter val="5692.95"/>
        <filter val="5700.66"/>
        <filter val="5731.11"/>
        <filter val="5890.17"/>
        <filter val="5925.41"/>
        <filter val="5933.23"/>
        <filter val="5945.21"/>
        <filter val="6144.55"/>
        <filter val="642.08"/>
        <filter val="6520.01"/>
        <filter val="6669.46"/>
        <filter val="6959.13"/>
        <filter val="7152.08"/>
        <filter val="7169.16"/>
        <filter val="7305.26"/>
        <filter val="7606.74"/>
        <filter val="7660.42"/>
        <filter val="8087.73"/>
        <filter val="8131.72"/>
        <filter val="8182.96"/>
        <filter val="8221.89"/>
        <filter val="8246.17"/>
        <filter val="8290.21"/>
        <filter val="8326.64"/>
        <filter val="8377.69"/>
        <filter val="8465.57"/>
        <filter val="9238.03"/>
        <filter val="9250.08"/>
        <filter val="9357.68"/>
        <filter val="9532.97"/>
        <filter val="9754.52"/>
      </filters>
    </filterColumn>
  </autoFilter>
  <mergeCells count="5">
    <mergeCell ref="A1:N1"/>
    <mergeCell ref="B3:E3"/>
    <mergeCell ref="H3:I3"/>
    <mergeCell ref="C7:D8"/>
    <mergeCell ref="C10:D11"/>
  </mergeCells>
  <conditionalFormatting sqref="G20:G275">
    <cfRule type="cellIs" dxfId="71" priority="4" operator="lessThan">
      <formula>0</formula>
    </cfRule>
    <cfRule type="cellIs" dxfId="70" priority="5" operator="equal">
      <formula>0</formula>
    </cfRule>
  </conditionalFormatting>
  <conditionalFormatting sqref="C7:D8">
    <cfRule type="cellIs" dxfId="69" priority="3" operator="equal">
      <formula>"Error"</formula>
    </cfRule>
  </conditionalFormatting>
  <conditionalFormatting sqref="C10:D11">
    <cfRule type="cellIs" dxfId="68" priority="2" operator="equal">
      <formula>"Error"</formula>
    </cfRule>
  </conditionalFormatting>
  <conditionalFormatting sqref="C7:D8 C10:D11">
    <cfRule type="cellIs" dxfId="6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275"/>
  <sheetViews>
    <sheetView topLeftCell="A4" workbookViewId="0">
      <selection activeCell="D38" sqref="D38:O3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22</v>
      </c>
      <c r="C3" s="480"/>
      <c r="D3" s="480"/>
      <c r="E3" s="481"/>
      <c r="F3" s="83" t="s">
        <v>22</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-SUMIF(TPG!AB20:AB205,"&lt;0")</f>
        <v>146470.20685452159</v>
      </c>
      <c r="C7" s="484" t="str">
        <f>IF(ROUND(ABS(B7-B8),0)&gt;0,"Error","OK")</f>
        <v>OK</v>
      </c>
      <c r="D7" s="485"/>
      <c r="P7" s="31" t="s">
        <v>3644</v>
      </c>
      <c r="Q7" s="31">
        <v>21</v>
      </c>
      <c r="R7" s="31" t="s">
        <v>3645</v>
      </c>
      <c r="S7" s="31" t="s">
        <v>3646</v>
      </c>
    </row>
    <row r="8" spans="1:22" ht="16.5" thickTop="1" thickBot="1" x14ac:dyDescent="0.3">
      <c r="A8" s="84" t="s">
        <v>3647</v>
      </c>
      <c r="B8" s="86">
        <f>SUM(H20:H945)</f>
        <v>146470.20685452159</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TPG!I3</f>
        <v>186</v>
      </c>
      <c r="C10" s="484" t="str">
        <f>IF(ROUND(ABS(B10-B11),0)&gt;0,"Error","OK")</f>
        <v>OK</v>
      </c>
      <c r="D10" s="485"/>
      <c r="P10" s="31" t="s">
        <v>3655</v>
      </c>
      <c r="Q10" s="31">
        <v>24</v>
      </c>
      <c r="R10" s="31" t="s">
        <v>3656</v>
      </c>
      <c r="S10" s="31" t="s">
        <v>3657</v>
      </c>
    </row>
    <row r="11" spans="1:22" ht="16.5" thickTop="1" thickBot="1" x14ac:dyDescent="0.3">
      <c r="A11" s="84" t="s">
        <v>3658</v>
      </c>
      <c r="B11" s="84">
        <f>COUNTIF(D20:D300,"&gt;0")</f>
        <v>186</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SUM(H20:H970)</f>
        <v>146470.20685452159</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TPG!K20</f>
        <v>400102</v>
      </c>
      <c r="E20" s="127" t="b">
        <v>1</v>
      </c>
      <c r="F20" s="208" t="str">
        <f>RIGHT(TPG!D20,4)&amp;"."&amp;TPG!N20&amp;"."&amp;TPG!L20&amp;"."&amp;TPGPAY!$C$5</f>
        <v>1000.TPG.I01.Se20</v>
      </c>
      <c r="G20" s="209">
        <f ca="1">TODAY()</f>
        <v>44105</v>
      </c>
      <c r="H20" s="210">
        <f>IF(TPG!AB20&gt;0,0,-TPG!AB20)</f>
        <v>0</v>
      </c>
      <c r="I20" s="211">
        <f ca="1">G20</f>
        <v>44105</v>
      </c>
      <c r="J20" s="127">
        <v>3</v>
      </c>
      <c r="K20" s="127" t="b">
        <v>1</v>
      </c>
      <c r="L20" s="127" t="s">
        <v>4034</v>
      </c>
      <c r="M20" s="127" t="b">
        <v>1</v>
      </c>
      <c r="N20" s="127" t="s">
        <v>3692</v>
      </c>
      <c r="O20" s="208" t="str">
        <f>LEFT(TPG!E20,19)&amp;"."&amp;TPGCR!F20</f>
        <v>Brookhill Nursery.1000.TPG.I01.Se20</v>
      </c>
      <c r="P20" s="212" t="str">
        <f>TPG!J20</f>
        <v>11294/543965</v>
      </c>
      <c r="Q20" s="127" t="b">
        <v>1</v>
      </c>
      <c r="R20" s="127" t="b">
        <v>1</v>
      </c>
      <c r="S20" s="127" t="b">
        <v>1</v>
      </c>
    </row>
    <row r="21" spans="1:20" hidden="1" x14ac:dyDescent="0.25">
      <c r="A21" s="127" t="s">
        <v>4033</v>
      </c>
      <c r="B21" s="206">
        <v>1</v>
      </c>
      <c r="C21" s="127">
        <v>2</v>
      </c>
      <c r="D21" s="357">
        <f>TPG!K21</f>
        <v>400102</v>
      </c>
      <c r="E21" s="127" t="b">
        <v>1</v>
      </c>
      <c r="F21" s="358" t="str">
        <f>RIGHT(TPG!D21,4)&amp;"."&amp;TPG!N21&amp;"."&amp;TPG!L21&amp;"."&amp;TPGPAY!$C$5</f>
        <v>1001.TPG.I01.Se20</v>
      </c>
      <c r="G21" s="359">
        <f t="shared" ref="G21:G84" ca="1" si="0">TODAY()</f>
        <v>44105</v>
      </c>
      <c r="H21" s="360">
        <f>IF(TPG!AB21&gt;0,0,-TPG!AB21)</f>
        <v>0</v>
      </c>
      <c r="I21" s="211">
        <f t="shared" ref="I21:I84" ca="1" si="1">G21</f>
        <v>44105</v>
      </c>
      <c r="J21" s="127">
        <v>3</v>
      </c>
      <c r="K21" s="127" t="b">
        <v>1</v>
      </c>
      <c r="L21" s="127" t="s">
        <v>4034</v>
      </c>
      <c r="M21" s="127" t="b">
        <v>1</v>
      </c>
      <c r="N21" s="127" t="s">
        <v>3692</v>
      </c>
      <c r="O21" s="358" t="str">
        <f>LEFT(TPG!E21,19)&amp;"."&amp;TPGCR!F21</f>
        <v>Hampden Way Nursery.1001.TPG.I01.Se20</v>
      </c>
      <c r="P21" s="361" t="str">
        <f>TPG!J21</f>
        <v>11294/543965</v>
      </c>
      <c r="Q21" s="127" t="b">
        <v>1</v>
      </c>
      <c r="R21" s="127" t="b">
        <v>1</v>
      </c>
      <c r="S21" s="127" t="b">
        <v>1</v>
      </c>
    </row>
    <row r="22" spans="1:20" hidden="1" x14ac:dyDescent="0.25">
      <c r="A22" s="127" t="s">
        <v>4033</v>
      </c>
      <c r="B22" s="206">
        <v>1</v>
      </c>
      <c r="C22" s="127">
        <v>2</v>
      </c>
      <c r="D22" s="357">
        <f>TPG!K22</f>
        <v>400102</v>
      </c>
      <c r="E22" s="127" t="b">
        <v>1</v>
      </c>
      <c r="F22" s="358" t="str">
        <f>RIGHT(TPG!D22,4)&amp;"."&amp;TPG!N22&amp;"."&amp;TPG!L22&amp;"."&amp;TPGPAY!$C$5</f>
        <v>1003.TPG.I01.Se20</v>
      </c>
      <c r="G22" s="359">
        <f t="shared" ca="1" si="0"/>
        <v>44105</v>
      </c>
      <c r="H22" s="360">
        <f>IF(TPG!AB22&gt;0,0,-TPG!AB22)</f>
        <v>0</v>
      </c>
      <c r="I22" s="211">
        <f t="shared" ca="1" si="1"/>
        <v>44105</v>
      </c>
      <c r="J22" s="127">
        <v>3</v>
      </c>
      <c r="K22" s="127" t="b">
        <v>1</v>
      </c>
      <c r="L22" s="127" t="s">
        <v>4034</v>
      </c>
      <c r="M22" s="127" t="b">
        <v>1</v>
      </c>
      <c r="N22" s="127" t="s">
        <v>3692</v>
      </c>
      <c r="O22" s="358" t="str">
        <f>LEFT(TPG!E22,19)&amp;"."&amp;TPGCR!F22</f>
        <v>St Margaret's Nurse.1003.TPG.I01.Se20</v>
      </c>
      <c r="P22" s="361" t="str">
        <f>TPG!J22</f>
        <v>11294/543965</v>
      </c>
      <c r="Q22" s="127" t="b">
        <v>1</v>
      </c>
      <c r="R22" s="127" t="b">
        <v>1</v>
      </c>
      <c r="S22" s="127" t="b">
        <v>1</v>
      </c>
    </row>
    <row r="23" spans="1:20" hidden="1" x14ac:dyDescent="0.25">
      <c r="A23" s="127" t="s">
        <v>4033</v>
      </c>
      <c r="B23" s="206">
        <v>1</v>
      </c>
      <c r="C23" s="127">
        <v>2</v>
      </c>
      <c r="D23" s="357">
        <f>TPG!K23</f>
        <v>400072</v>
      </c>
      <c r="E23" s="127" t="b">
        <v>1</v>
      </c>
      <c r="F23" s="358" t="str">
        <f>RIGHT(TPG!D23,4)&amp;"."&amp;TPG!N23&amp;"."&amp;TPG!L23&amp;"."&amp;TPGPAY!$C$5</f>
        <v>1002.TPG.I01.Se20</v>
      </c>
      <c r="G23" s="359">
        <f t="shared" ca="1" si="0"/>
        <v>44105</v>
      </c>
      <c r="H23" s="360">
        <f>IF(TPG!AB23&gt;0,0,-TPG!AB23)</f>
        <v>0</v>
      </c>
      <c r="I23" s="211">
        <f t="shared" ca="1" si="1"/>
        <v>44105</v>
      </c>
      <c r="J23" s="127">
        <v>3</v>
      </c>
      <c r="K23" s="127" t="b">
        <v>1</v>
      </c>
      <c r="L23" s="127" t="s">
        <v>4034</v>
      </c>
      <c r="M23" s="127" t="b">
        <v>1</v>
      </c>
      <c r="N23" s="127" t="s">
        <v>3692</v>
      </c>
      <c r="O23" s="358" t="str">
        <f>LEFT(TPG!E23,19)&amp;"."&amp;TPGCR!F23</f>
        <v>Moss Hall Nursery.1002.TPG.I01.Se20</v>
      </c>
      <c r="P23" s="361" t="str">
        <f>TPG!J23</f>
        <v>11294/543965</v>
      </c>
      <c r="Q23" s="127" t="b">
        <v>1</v>
      </c>
      <c r="R23" s="127" t="b">
        <v>1</v>
      </c>
      <c r="S23" s="127" t="b">
        <v>1</v>
      </c>
    </row>
    <row r="24" spans="1:20" hidden="1" x14ac:dyDescent="0.25">
      <c r="A24" s="127" t="s">
        <v>4033</v>
      </c>
      <c r="B24" s="206">
        <v>1</v>
      </c>
      <c r="C24" s="127">
        <v>2</v>
      </c>
      <c r="D24" s="357">
        <f>TPG!K24</f>
        <v>400125</v>
      </c>
      <c r="E24" s="127" t="b">
        <v>1</v>
      </c>
      <c r="F24" s="358" t="str">
        <f>RIGHT(TPG!D24,4)&amp;"."&amp;TPG!N24&amp;"."&amp;TPG!L24&amp;"."&amp;TPGPAY!$C$5</f>
        <v>3520.TPG.I01.Se20</v>
      </c>
      <c r="G24" s="359">
        <f t="shared" ca="1" si="0"/>
        <v>44105</v>
      </c>
      <c r="H24" s="360">
        <f>IF(TPG!AB24&gt;0,0,-TPG!AB24)</f>
        <v>0</v>
      </c>
      <c r="I24" s="211">
        <f t="shared" ca="1" si="1"/>
        <v>44105</v>
      </c>
      <c r="J24" s="127">
        <v>3</v>
      </c>
      <c r="K24" s="127" t="b">
        <v>1</v>
      </c>
      <c r="L24" s="127" t="s">
        <v>4034</v>
      </c>
      <c r="M24" s="127" t="b">
        <v>1</v>
      </c>
      <c r="N24" s="127" t="s">
        <v>3692</v>
      </c>
      <c r="O24" s="358" t="str">
        <f>LEFT(TPG!E24,19)&amp;"."&amp;TPGCR!F24</f>
        <v>Akiva School.3520.TPG.I01.Se20</v>
      </c>
      <c r="P24" s="361" t="str">
        <f>TPG!J24</f>
        <v>11294/543965</v>
      </c>
      <c r="Q24" s="127" t="b">
        <v>1</v>
      </c>
      <c r="R24" s="127" t="b">
        <v>1</v>
      </c>
      <c r="S24" s="127" t="b">
        <v>1</v>
      </c>
    </row>
    <row r="25" spans="1:20" hidden="1" x14ac:dyDescent="0.25">
      <c r="A25" s="127" t="s">
        <v>4033</v>
      </c>
      <c r="B25" s="206">
        <v>1</v>
      </c>
      <c r="C25" s="127">
        <v>2</v>
      </c>
      <c r="D25" s="357">
        <f>TPG!K25</f>
        <v>400069</v>
      </c>
      <c r="E25" s="127" t="b">
        <v>1</v>
      </c>
      <c r="F25" s="358" t="str">
        <f>RIGHT(TPG!D25,4)&amp;"."&amp;TPG!N25&amp;"."&amp;TPG!L25&amp;"."&amp;TPGPAY!$C$5</f>
        <v>3300.TPG.I01.Se20</v>
      </c>
      <c r="G25" s="359">
        <f t="shared" ca="1" si="0"/>
        <v>44105</v>
      </c>
      <c r="H25" s="360">
        <f>IF(TPG!AB25&gt;0,0,-TPG!AB25)</f>
        <v>0</v>
      </c>
      <c r="I25" s="211">
        <f t="shared" ca="1" si="1"/>
        <v>44105</v>
      </c>
      <c r="J25" s="127">
        <v>3</v>
      </c>
      <c r="K25" s="127" t="b">
        <v>1</v>
      </c>
      <c r="L25" s="127" t="s">
        <v>4034</v>
      </c>
      <c r="M25" s="127" t="b">
        <v>1</v>
      </c>
      <c r="N25" s="127" t="s">
        <v>3692</v>
      </c>
      <c r="O25" s="358" t="str">
        <f>LEFT(TPG!E25,19)&amp;"."&amp;TPGCR!F25</f>
        <v>All Saints' CE Prim.3300.TPG.I01.Se20</v>
      </c>
      <c r="P25" s="361" t="str">
        <f>TPG!J25</f>
        <v>11294/543965</v>
      </c>
      <c r="Q25" s="127" t="b">
        <v>1</v>
      </c>
      <c r="R25" s="127" t="b">
        <v>1</v>
      </c>
      <c r="S25" s="127" t="b">
        <v>1</v>
      </c>
    </row>
    <row r="26" spans="1:20" hidden="1" x14ac:dyDescent="0.25">
      <c r="A26" s="127" t="s">
        <v>4033</v>
      </c>
      <c r="B26" s="206">
        <v>1</v>
      </c>
      <c r="C26" s="127">
        <v>2</v>
      </c>
      <c r="D26" s="357">
        <f>TPG!K26</f>
        <v>400015</v>
      </c>
      <c r="E26" s="127" t="b">
        <v>1</v>
      </c>
      <c r="F26" s="358" t="str">
        <f>RIGHT(TPG!D26,4)&amp;"."&amp;TPG!N26&amp;"."&amp;TPG!L26&amp;"."&amp;TPGPAY!$C$5</f>
        <v>3317.TPG.I01.Se20</v>
      </c>
      <c r="G26" s="359">
        <f t="shared" ca="1" si="0"/>
        <v>44105</v>
      </c>
      <c r="H26" s="360">
        <f>IF(TPG!AB26&gt;0,0,-TPG!AB26)</f>
        <v>0</v>
      </c>
      <c r="I26" s="211">
        <f t="shared" ca="1" si="1"/>
        <v>44105</v>
      </c>
      <c r="J26" s="127">
        <v>3</v>
      </c>
      <c r="K26" s="127" t="b">
        <v>1</v>
      </c>
      <c r="L26" s="127" t="s">
        <v>4034</v>
      </c>
      <c r="M26" s="127" t="b">
        <v>1</v>
      </c>
      <c r="N26" s="127" t="s">
        <v>3692</v>
      </c>
      <c r="O26" s="358" t="str">
        <f>LEFT(TPG!E26,19)&amp;"."&amp;TPGCR!F26</f>
        <v>All Saints' CE Prim.3317.TPG.I01.Se20</v>
      </c>
      <c r="P26" s="361" t="str">
        <f>TPG!J26</f>
        <v>11294/543965</v>
      </c>
      <c r="Q26" s="127" t="b">
        <v>1</v>
      </c>
      <c r="R26" s="127" t="b">
        <v>1</v>
      </c>
      <c r="S26" s="127" t="b">
        <v>1</v>
      </c>
    </row>
    <row r="27" spans="1:20" hidden="1" x14ac:dyDescent="0.25">
      <c r="A27" s="127" t="s">
        <v>4033</v>
      </c>
      <c r="B27" s="206">
        <v>1</v>
      </c>
      <c r="C27" s="127">
        <v>2</v>
      </c>
      <c r="D27" s="357">
        <f>TPG!K27</f>
        <v>400023</v>
      </c>
      <c r="E27" s="127" t="b">
        <v>1</v>
      </c>
      <c r="F27" s="358" t="str">
        <f>RIGHT(TPG!D27,4)&amp;"."&amp;TPG!N27&amp;"."&amp;TPG!L27&amp;"."&amp;TPGPAY!$C$5</f>
        <v>3500.TPG.I01.Se20</v>
      </c>
      <c r="G27" s="359">
        <f t="shared" ca="1" si="0"/>
        <v>44105</v>
      </c>
      <c r="H27" s="360">
        <f>IF(TPG!AB27&gt;0,0,-TPG!AB27)</f>
        <v>0</v>
      </c>
      <c r="I27" s="211">
        <f t="shared" ca="1" si="1"/>
        <v>44105</v>
      </c>
      <c r="J27" s="127">
        <v>3</v>
      </c>
      <c r="K27" s="127" t="b">
        <v>1</v>
      </c>
      <c r="L27" s="127" t="s">
        <v>4034</v>
      </c>
      <c r="M27" s="127" t="b">
        <v>1</v>
      </c>
      <c r="N27" s="127" t="s">
        <v>3692</v>
      </c>
      <c r="O27" s="358" t="str">
        <f>LEFT(TPG!E27,19)&amp;"."&amp;TPGCR!F27</f>
        <v>Annunciation Cathol.3500.TPG.I01.Se20</v>
      </c>
      <c r="P27" s="361" t="str">
        <f>TPG!J27</f>
        <v>11294/543965</v>
      </c>
      <c r="Q27" s="127" t="b">
        <v>1</v>
      </c>
      <c r="R27" s="127" t="b">
        <v>1</v>
      </c>
      <c r="S27" s="127" t="b">
        <v>1</v>
      </c>
    </row>
    <row r="28" spans="1:20" hidden="1" x14ac:dyDescent="0.25">
      <c r="A28" s="127" t="s">
        <v>4033</v>
      </c>
      <c r="B28" s="206">
        <v>1</v>
      </c>
      <c r="C28" s="127">
        <v>2</v>
      </c>
      <c r="D28" s="357">
        <f>TPG!K28</f>
        <v>400107</v>
      </c>
      <c r="E28" s="127" t="b">
        <v>1</v>
      </c>
      <c r="F28" s="358" t="str">
        <f>RIGHT(TPG!D28,4)&amp;"."&amp;TPG!N28&amp;"."&amp;TPG!L28&amp;"."&amp;TPGPAY!$C$5</f>
        <v>3514.TPG.I01.Se20</v>
      </c>
      <c r="G28" s="359">
        <f t="shared" ca="1" si="0"/>
        <v>44105</v>
      </c>
      <c r="H28" s="360">
        <f>IF(TPG!AB28&gt;0,0,-TPG!AB28)</f>
        <v>0</v>
      </c>
      <c r="I28" s="211">
        <f t="shared" ca="1" si="1"/>
        <v>44105</v>
      </c>
      <c r="J28" s="127">
        <v>3</v>
      </c>
      <c r="K28" s="127" t="b">
        <v>1</v>
      </c>
      <c r="L28" s="127" t="s">
        <v>4034</v>
      </c>
      <c r="M28" s="127" t="b">
        <v>1</v>
      </c>
      <c r="N28" s="127" t="s">
        <v>3692</v>
      </c>
      <c r="O28" s="358" t="str">
        <f>LEFT(TPG!E28,19)&amp;"."&amp;TPGCR!F28</f>
        <v>Annunciation Cathol.3514.TPG.I01.Se20</v>
      </c>
      <c r="P28" s="361" t="str">
        <f>TPG!J28</f>
        <v>11294/543965</v>
      </c>
      <c r="Q28" s="127" t="b">
        <v>1</v>
      </c>
      <c r="R28" s="127" t="b">
        <v>1</v>
      </c>
      <c r="S28" s="127" t="b">
        <v>1</v>
      </c>
    </row>
    <row r="29" spans="1:20" x14ac:dyDescent="0.25">
      <c r="A29" s="127" t="s">
        <v>4033</v>
      </c>
      <c r="B29" s="206">
        <v>1</v>
      </c>
      <c r="C29" s="127">
        <v>2</v>
      </c>
      <c r="D29" s="357">
        <f>TPG!K29</f>
        <v>400005</v>
      </c>
      <c r="E29" s="127" t="b">
        <v>1</v>
      </c>
      <c r="F29" s="358" t="str">
        <f>RIGHT(TPG!D29,4)&amp;"."&amp;TPG!N29&amp;"."&amp;TPG!L29&amp;"."&amp;TPGPAY!$C$5</f>
        <v>2002.TPG.I01.Se20</v>
      </c>
      <c r="G29" s="359">
        <f t="shared" ca="1" si="0"/>
        <v>44105</v>
      </c>
      <c r="H29" s="360">
        <f>IF(TPG!AB29&gt;0,0,-TPG!AB29)</f>
        <v>531.46999999999935</v>
      </c>
      <c r="I29" s="211">
        <f t="shared" ca="1" si="1"/>
        <v>44105</v>
      </c>
      <c r="J29" s="127">
        <v>3</v>
      </c>
      <c r="K29" s="127" t="b">
        <v>1</v>
      </c>
      <c r="L29" s="127" t="s">
        <v>4034</v>
      </c>
      <c r="M29" s="127" t="b">
        <v>1</v>
      </c>
      <c r="N29" s="127" t="s">
        <v>3692</v>
      </c>
      <c r="O29" s="358" t="str">
        <f>LEFT(TPG!E29,19)&amp;"."&amp;TPGCR!F29</f>
        <v>Barnfield School.2002.TPG.I01.Se20</v>
      </c>
      <c r="P29" s="361" t="str">
        <f>TPG!J29</f>
        <v>11294/543965</v>
      </c>
      <c r="Q29" s="127" t="b">
        <v>1</v>
      </c>
      <c r="R29" s="127" t="b">
        <v>1</v>
      </c>
      <c r="S29" s="127" t="b">
        <v>1</v>
      </c>
    </row>
    <row r="30" spans="1:20" hidden="1" x14ac:dyDescent="0.25">
      <c r="A30" s="127" t="s">
        <v>4033</v>
      </c>
      <c r="B30" s="206">
        <v>1</v>
      </c>
      <c r="C30" s="127">
        <v>2</v>
      </c>
      <c r="D30" s="357">
        <f>TPG!K30</f>
        <v>400070</v>
      </c>
      <c r="E30" s="127" t="b">
        <v>1</v>
      </c>
      <c r="F30" s="358" t="str">
        <f>RIGHT(TPG!D30,4)&amp;"."&amp;TPG!N30&amp;"."&amp;TPG!L30&amp;"."&amp;TPGPAY!$C$5</f>
        <v>2079.TPG.I01.Se20</v>
      </c>
      <c r="G30" s="359">
        <f t="shared" ca="1" si="0"/>
        <v>44105</v>
      </c>
      <c r="H30" s="360">
        <f>IF(TPG!AB30&gt;0,0,-TPG!AB30)</f>
        <v>0</v>
      </c>
      <c r="I30" s="211">
        <f t="shared" ca="1" si="1"/>
        <v>44105</v>
      </c>
      <c r="J30" s="127">
        <v>3</v>
      </c>
      <c r="K30" s="127" t="b">
        <v>1</v>
      </c>
      <c r="L30" s="127" t="s">
        <v>4034</v>
      </c>
      <c r="M30" s="127" t="b">
        <v>1</v>
      </c>
      <c r="N30" s="127" t="s">
        <v>3692</v>
      </c>
      <c r="O30" s="358" t="str">
        <f>LEFT(TPG!E30,19)&amp;"."&amp;TPGCR!F30</f>
        <v>Beis Yaakov.2079.TPG.I01.Se20</v>
      </c>
      <c r="P30" s="361" t="str">
        <f>TPG!J30</f>
        <v>11294/543965</v>
      </c>
      <c r="Q30" s="127" t="b">
        <v>1</v>
      </c>
      <c r="R30" s="127" t="b">
        <v>1</v>
      </c>
      <c r="S30" s="127" t="b">
        <v>1</v>
      </c>
    </row>
    <row r="31" spans="1:20" hidden="1" x14ac:dyDescent="0.25">
      <c r="A31" s="127" t="s">
        <v>4033</v>
      </c>
      <c r="B31" s="206">
        <v>1</v>
      </c>
      <c r="C31" s="127">
        <v>2</v>
      </c>
      <c r="D31" s="357">
        <f>TPG!K31</f>
        <v>400150</v>
      </c>
      <c r="E31" s="127" t="b">
        <v>1</v>
      </c>
      <c r="F31" s="358" t="str">
        <f>RIGHT(TPG!D31,4)&amp;"."&amp;TPG!N31&amp;"."&amp;TPG!L31&amp;"."&amp;TPGPAY!$C$5</f>
        <v>3524.TPG.I01.Se20</v>
      </c>
      <c r="G31" s="359">
        <f t="shared" ca="1" si="0"/>
        <v>44105</v>
      </c>
      <c r="H31" s="360">
        <f>IF(TPG!AB31&gt;0,0,-TPG!AB31)</f>
        <v>0</v>
      </c>
      <c r="I31" s="211">
        <f t="shared" ca="1" si="1"/>
        <v>44105</v>
      </c>
      <c r="J31" s="127">
        <v>3</v>
      </c>
      <c r="K31" s="127" t="b">
        <v>1</v>
      </c>
      <c r="L31" s="127" t="s">
        <v>4034</v>
      </c>
      <c r="M31" s="127" t="b">
        <v>1</v>
      </c>
      <c r="N31" s="127" t="s">
        <v>3692</v>
      </c>
      <c r="O31" s="358" t="str">
        <f>LEFT(TPG!E31,19)&amp;"."&amp;TPGCR!F31</f>
        <v>Beit Shvidler Prima.3524.TPG.I01.Se20</v>
      </c>
      <c r="P31" s="361" t="str">
        <f>TPG!J31</f>
        <v>11294/543965</v>
      </c>
      <c r="Q31" s="127" t="b">
        <v>1</v>
      </c>
      <c r="R31" s="127" t="b">
        <v>1</v>
      </c>
      <c r="S31" s="127" t="b">
        <v>1</v>
      </c>
    </row>
    <row r="32" spans="1:20" hidden="1" x14ac:dyDescent="0.25">
      <c r="A32" s="127" t="s">
        <v>4033</v>
      </c>
      <c r="B32" s="206">
        <v>1</v>
      </c>
      <c r="C32" s="127">
        <v>2</v>
      </c>
      <c r="D32" s="357">
        <f>TPG!K32</f>
        <v>400051</v>
      </c>
      <c r="E32" s="127" t="b">
        <v>1</v>
      </c>
      <c r="F32" s="358" t="str">
        <f>RIGHT(TPG!D32,4)&amp;"."&amp;TPG!N32&amp;"."&amp;TPG!L32&amp;"."&amp;TPGPAY!$C$5</f>
        <v>2003.TPG.I01.Se20</v>
      </c>
      <c r="G32" s="359">
        <f t="shared" ca="1" si="0"/>
        <v>44105</v>
      </c>
      <c r="H32" s="360">
        <f>IF(TPG!AB32&gt;0,0,-TPG!AB32)</f>
        <v>0</v>
      </c>
      <c r="I32" s="211">
        <f t="shared" ca="1" si="1"/>
        <v>44105</v>
      </c>
      <c r="J32" s="127">
        <v>3</v>
      </c>
      <c r="K32" s="127" t="b">
        <v>1</v>
      </c>
      <c r="L32" s="127" t="s">
        <v>4034</v>
      </c>
      <c r="M32" s="127" t="b">
        <v>1</v>
      </c>
      <c r="N32" s="127" t="s">
        <v>3692</v>
      </c>
      <c r="O32" s="358" t="str">
        <f>LEFT(TPG!E32,19)&amp;"."&amp;TPGCR!F32</f>
        <v>Bell Lane Primary S.2003.TPG.I01.Se20</v>
      </c>
      <c r="P32" s="361" t="str">
        <f>TPG!J32</f>
        <v>11294/543965</v>
      </c>
      <c r="Q32" s="127" t="b">
        <v>1</v>
      </c>
      <c r="R32" s="127" t="b">
        <v>1</v>
      </c>
      <c r="S32" s="127" t="b">
        <v>1</v>
      </c>
    </row>
    <row r="33" spans="1:19" hidden="1" x14ac:dyDescent="0.25">
      <c r="A33" s="127" t="s">
        <v>4033</v>
      </c>
      <c r="B33" s="206">
        <v>1</v>
      </c>
      <c r="C33" s="127">
        <v>2</v>
      </c>
      <c r="D33" s="357">
        <f>TPG!K33</f>
        <v>400024</v>
      </c>
      <c r="E33" s="127" t="b">
        <v>1</v>
      </c>
      <c r="F33" s="358" t="str">
        <f>RIGHT(TPG!D33,4)&amp;"."&amp;TPG!N33&amp;"."&amp;TPG!L33&amp;"."&amp;TPGPAY!$C$5</f>
        <v>3511.TPG.I01.Se20</v>
      </c>
      <c r="G33" s="359">
        <f t="shared" ca="1" si="0"/>
        <v>44105</v>
      </c>
      <c r="H33" s="360">
        <f>IF(TPG!AB33&gt;0,0,-TPG!AB33)</f>
        <v>0</v>
      </c>
      <c r="I33" s="211">
        <f t="shared" ca="1" si="1"/>
        <v>44105</v>
      </c>
      <c r="J33" s="127">
        <v>3</v>
      </c>
      <c r="K33" s="127" t="b">
        <v>1</v>
      </c>
      <c r="L33" s="127" t="s">
        <v>4034</v>
      </c>
      <c r="M33" s="127" t="b">
        <v>1</v>
      </c>
      <c r="N33" s="127" t="s">
        <v>3692</v>
      </c>
      <c r="O33" s="358" t="str">
        <f>LEFT(TPG!E33,19)&amp;"."&amp;TPGCR!F33</f>
        <v>Blessed Dominic Sch.3511.TPG.I01.Se20</v>
      </c>
      <c r="P33" s="361" t="str">
        <f>TPG!J33</f>
        <v>11294/543965</v>
      </c>
      <c r="Q33" s="127" t="b">
        <v>1</v>
      </c>
      <c r="R33" s="127" t="b">
        <v>1</v>
      </c>
      <c r="S33" s="127" t="b">
        <v>1</v>
      </c>
    </row>
    <row r="34" spans="1:19" x14ac:dyDescent="0.25">
      <c r="A34" s="127" t="s">
        <v>4033</v>
      </c>
      <c r="B34" s="206">
        <v>1</v>
      </c>
      <c r="C34" s="127">
        <v>2</v>
      </c>
      <c r="D34" s="357">
        <f>TPG!K34</f>
        <v>400057</v>
      </c>
      <c r="E34" s="127" t="b">
        <v>1</v>
      </c>
      <c r="F34" s="358" t="str">
        <f>RIGHT(TPG!D34,4)&amp;"."&amp;TPG!N34&amp;"."&amp;TPG!L34&amp;"."&amp;TPGPAY!$C$5</f>
        <v>2008.TPG.I01.Se20</v>
      </c>
      <c r="G34" s="359">
        <f t="shared" ca="1" si="0"/>
        <v>44105</v>
      </c>
      <c r="H34" s="360">
        <f>IF(TPG!AB34&gt;0,0,-TPG!AB34)</f>
        <v>377.20999999999913</v>
      </c>
      <c r="I34" s="211">
        <f t="shared" ca="1" si="1"/>
        <v>44105</v>
      </c>
      <c r="J34" s="127">
        <v>3</v>
      </c>
      <c r="K34" s="127" t="b">
        <v>1</v>
      </c>
      <c r="L34" s="127" t="s">
        <v>4034</v>
      </c>
      <c r="M34" s="127" t="b">
        <v>1</v>
      </c>
      <c r="N34" s="127" t="s">
        <v>3692</v>
      </c>
      <c r="O34" s="358" t="str">
        <f>LEFT(TPG!E34,19)&amp;"."&amp;TPGCR!F34</f>
        <v>Brookland Infant  &amp;.2008.TPG.I01.Se20</v>
      </c>
      <c r="P34" s="361" t="str">
        <f>TPG!J34</f>
        <v>11294/543965</v>
      </c>
      <c r="Q34" s="127" t="b">
        <v>1</v>
      </c>
      <c r="R34" s="127" t="b">
        <v>1</v>
      </c>
      <c r="S34" s="127" t="b">
        <v>1</v>
      </c>
    </row>
    <row r="35" spans="1:19" x14ac:dyDescent="0.25">
      <c r="A35" s="127" t="s">
        <v>4033</v>
      </c>
      <c r="B35" s="206">
        <v>1</v>
      </c>
      <c r="C35" s="127">
        <v>2</v>
      </c>
      <c r="D35" s="357">
        <f>TPG!K35</f>
        <v>400040</v>
      </c>
      <c r="E35" s="127" t="b">
        <v>1</v>
      </c>
      <c r="F35" s="358" t="str">
        <f>RIGHT(TPG!D35,4)&amp;"."&amp;TPG!N35&amp;"."&amp;TPG!L35&amp;"."&amp;TPGPAY!$C$5</f>
        <v>2007.TPG.I01.Se20</v>
      </c>
      <c r="G35" s="359">
        <f t="shared" ca="1" si="0"/>
        <v>44105</v>
      </c>
      <c r="H35" s="360">
        <f>IF(TPG!AB35&gt;0,0,-TPG!AB35)</f>
        <v>360.96999999999935</v>
      </c>
      <c r="I35" s="211">
        <f t="shared" ca="1" si="1"/>
        <v>44105</v>
      </c>
      <c r="J35" s="127">
        <v>3</v>
      </c>
      <c r="K35" s="127" t="b">
        <v>1</v>
      </c>
      <c r="L35" s="127" t="s">
        <v>4034</v>
      </c>
      <c r="M35" s="127" t="b">
        <v>1</v>
      </c>
      <c r="N35" s="127" t="s">
        <v>3692</v>
      </c>
      <c r="O35" s="358" t="str">
        <f>LEFT(TPG!E35,19)&amp;"."&amp;TPGCR!F35</f>
        <v>Brookland Junior Sc.2007.TPG.I01.Se20</v>
      </c>
      <c r="P35" s="361" t="str">
        <f>TPG!J35</f>
        <v>11294/543965</v>
      </c>
      <c r="Q35" s="127" t="b">
        <v>1</v>
      </c>
      <c r="R35" s="127" t="b">
        <v>1</v>
      </c>
      <c r="S35" s="127" t="b">
        <v>1</v>
      </c>
    </row>
    <row r="36" spans="1:19" hidden="1" x14ac:dyDescent="0.25">
      <c r="A36" s="127" t="s">
        <v>4033</v>
      </c>
      <c r="B36" s="206">
        <v>1</v>
      </c>
      <c r="C36" s="127">
        <v>2</v>
      </c>
      <c r="D36" s="357">
        <f>TPG!K36</f>
        <v>400061</v>
      </c>
      <c r="E36" s="127" t="b">
        <v>1</v>
      </c>
      <c r="F36" s="358" t="str">
        <f>RIGHT(TPG!D36,4)&amp;"."&amp;TPG!N36&amp;"."&amp;TPG!L36&amp;"."&amp;TPGPAY!$C$5</f>
        <v>2009.TPG.I01.Se20</v>
      </c>
      <c r="G36" s="359">
        <f t="shared" ca="1" si="0"/>
        <v>44105</v>
      </c>
      <c r="H36" s="360">
        <f>IF(TPG!AB36&gt;0,0,-TPG!AB36)</f>
        <v>0</v>
      </c>
      <c r="I36" s="211">
        <f t="shared" ca="1" si="1"/>
        <v>44105</v>
      </c>
      <c r="J36" s="127">
        <v>3</v>
      </c>
      <c r="K36" s="127" t="b">
        <v>1</v>
      </c>
      <c r="L36" s="127" t="s">
        <v>4034</v>
      </c>
      <c r="M36" s="127" t="b">
        <v>1</v>
      </c>
      <c r="N36" s="127" t="s">
        <v>3692</v>
      </c>
      <c r="O36" s="358" t="str">
        <f>LEFT(TPG!E36,19)&amp;"."&amp;TPGCR!F36</f>
        <v>Brunswick Park Prim.2009.TPG.I01.Se20</v>
      </c>
      <c r="P36" s="361" t="str">
        <f>TPG!J36</f>
        <v>11294/543965</v>
      </c>
      <c r="Q36" s="127" t="b">
        <v>1</v>
      </c>
      <c r="R36" s="127" t="b">
        <v>1</v>
      </c>
      <c r="S36" s="127" t="b">
        <v>1</v>
      </c>
    </row>
    <row r="37" spans="1:19" hidden="1" x14ac:dyDescent="0.25">
      <c r="A37" s="127" t="s">
        <v>4033</v>
      </c>
      <c r="B37" s="206">
        <v>1</v>
      </c>
      <c r="C37" s="127">
        <v>2</v>
      </c>
      <c r="D37" s="357">
        <f>TPG!K37</f>
        <v>400065</v>
      </c>
      <c r="E37" s="127" t="b">
        <v>1</v>
      </c>
      <c r="F37" s="358" t="str">
        <f>RIGHT(TPG!D37,4)&amp;"."&amp;TPG!N37&amp;"."&amp;TPG!L37&amp;"."&amp;TPGPAY!$C$5</f>
        <v>2067.TPG.I01.Se20</v>
      </c>
      <c r="G37" s="359">
        <f t="shared" ca="1" si="0"/>
        <v>44105</v>
      </c>
      <c r="H37" s="360">
        <f>IF(TPG!AB37&gt;0,0,-TPG!AB37)</f>
        <v>0</v>
      </c>
      <c r="I37" s="211">
        <f t="shared" ca="1" si="1"/>
        <v>44105</v>
      </c>
      <c r="J37" s="127">
        <v>3</v>
      </c>
      <c r="K37" s="127" t="b">
        <v>1</v>
      </c>
      <c r="L37" s="127" t="s">
        <v>4034</v>
      </c>
      <c r="M37" s="127" t="b">
        <v>1</v>
      </c>
      <c r="N37" s="127" t="s">
        <v>3692</v>
      </c>
      <c r="O37" s="358" t="str">
        <f>LEFT(TPG!E37,19)&amp;"."&amp;TPGCR!F37</f>
        <v>Chalgrove Primary S.2067.TPG.I01.Se20</v>
      </c>
      <c r="P37" s="361" t="str">
        <f>TPG!J37</f>
        <v>11294/543965</v>
      </c>
      <c r="Q37" s="127" t="b">
        <v>1</v>
      </c>
      <c r="R37" s="127" t="b">
        <v>1</v>
      </c>
      <c r="S37" s="127" t="b">
        <v>1</v>
      </c>
    </row>
    <row r="38" spans="1:19" x14ac:dyDescent="0.25">
      <c r="A38" s="127" t="s">
        <v>4033</v>
      </c>
      <c r="B38" s="206">
        <v>1</v>
      </c>
      <c r="C38" s="127">
        <v>2</v>
      </c>
      <c r="D38" s="357">
        <f>TPG!K38</f>
        <v>400039</v>
      </c>
      <c r="E38" s="127" t="b">
        <v>1</v>
      </c>
      <c r="F38" s="358" t="str">
        <f>RIGHT(TPG!D38,4)&amp;"."&amp;TPG!N38&amp;"."&amp;TPG!L38&amp;"."&amp;TPGPAY!$C$5</f>
        <v>3302.TPG.I01.Se20</v>
      </c>
      <c r="G38" s="359">
        <f t="shared" ca="1" si="0"/>
        <v>44105</v>
      </c>
      <c r="H38" s="360">
        <f>IF(TPG!AB38&gt;0,0,-TPG!AB38)</f>
        <v>242.68000000000029</v>
      </c>
      <c r="I38" s="211">
        <f t="shared" ca="1" si="1"/>
        <v>44105</v>
      </c>
      <c r="J38" s="127">
        <v>3</v>
      </c>
      <c r="K38" s="127" t="b">
        <v>1</v>
      </c>
      <c r="L38" s="127" t="s">
        <v>4034</v>
      </c>
      <c r="M38" s="127" t="b">
        <v>1</v>
      </c>
      <c r="N38" s="127" t="s">
        <v>3692</v>
      </c>
      <c r="O38" s="358" t="str">
        <f>LEFT(TPG!E38,19)&amp;"."&amp;TPGCR!F38</f>
        <v>Christ Church CE Pr.3302.TPG.I01.Se20</v>
      </c>
      <c r="P38" s="361" t="str">
        <f>TPG!J38</f>
        <v>11294/543965</v>
      </c>
      <c r="Q38" s="127" t="b">
        <v>1</v>
      </c>
      <c r="R38" s="127" t="b">
        <v>1</v>
      </c>
      <c r="S38" s="127" t="b">
        <v>1</v>
      </c>
    </row>
    <row r="39" spans="1:19" hidden="1" x14ac:dyDescent="0.25">
      <c r="A39" s="127" t="s">
        <v>4033</v>
      </c>
      <c r="B39" s="206">
        <v>1</v>
      </c>
      <c r="C39" s="127">
        <v>2</v>
      </c>
      <c r="D39" s="357">
        <f>TPG!K39</f>
        <v>400020</v>
      </c>
      <c r="E39" s="127" t="b">
        <v>1</v>
      </c>
      <c r="F39" s="358" t="str">
        <f>RIGHT(TPG!D39,4)&amp;"."&amp;TPG!N39&amp;"."&amp;TPG!L39&amp;"."&amp;TPGPAY!$C$5</f>
        <v>2011.TPG.I01.Se20</v>
      </c>
      <c r="G39" s="359">
        <f t="shared" ca="1" si="0"/>
        <v>44105</v>
      </c>
      <c r="H39" s="360">
        <f>IF(TPG!AB39&gt;0,0,-TPG!AB39)</f>
        <v>0</v>
      </c>
      <c r="I39" s="211">
        <f t="shared" ca="1" si="1"/>
        <v>44105</v>
      </c>
      <c r="J39" s="127">
        <v>3</v>
      </c>
      <c r="K39" s="127" t="b">
        <v>1</v>
      </c>
      <c r="L39" s="127" t="s">
        <v>4034</v>
      </c>
      <c r="M39" s="127" t="b">
        <v>1</v>
      </c>
      <c r="N39" s="127" t="s">
        <v>3692</v>
      </c>
      <c r="O39" s="358" t="str">
        <f>LEFT(TPG!E39,19)&amp;"."&amp;TPGCR!F39</f>
        <v>Church Hill Primary.2011.TPG.I01.Se20</v>
      </c>
      <c r="P39" s="361" t="str">
        <f>TPG!J39</f>
        <v>11294/543965</v>
      </c>
      <c r="Q39" s="127" t="b">
        <v>1</v>
      </c>
      <c r="R39" s="127" t="b">
        <v>1</v>
      </c>
      <c r="S39" s="127" t="b">
        <v>1</v>
      </c>
    </row>
    <row r="40" spans="1:19" x14ac:dyDescent="0.25">
      <c r="A40" s="127" t="s">
        <v>4033</v>
      </c>
      <c r="B40" s="206">
        <v>1</v>
      </c>
      <c r="C40" s="127">
        <v>2</v>
      </c>
      <c r="D40" s="357">
        <f>TPG!K40</f>
        <v>400050</v>
      </c>
      <c r="E40" s="127" t="b">
        <v>1</v>
      </c>
      <c r="F40" s="358" t="str">
        <f>RIGHT(TPG!D40,4)&amp;"."&amp;TPG!N40&amp;"."&amp;TPG!L40&amp;"."&amp;TPGPAY!$C$5</f>
        <v>2014.TPG.I01.Se20</v>
      </c>
      <c r="G40" s="359">
        <f t="shared" ca="1" si="0"/>
        <v>44105</v>
      </c>
      <c r="H40" s="360">
        <f>IF(TPG!AB40&gt;0,0,-TPG!AB40)</f>
        <v>971.98000000000138</v>
      </c>
      <c r="I40" s="211">
        <f t="shared" ca="1" si="1"/>
        <v>44105</v>
      </c>
      <c r="J40" s="127">
        <v>3</v>
      </c>
      <c r="K40" s="127" t="b">
        <v>1</v>
      </c>
      <c r="L40" s="127" t="s">
        <v>4034</v>
      </c>
      <c r="M40" s="127" t="b">
        <v>1</v>
      </c>
      <c r="N40" s="127" t="s">
        <v>3692</v>
      </c>
      <c r="O40" s="358" t="str">
        <f>LEFT(TPG!E40,19)&amp;"."&amp;TPGCR!F40</f>
        <v>Colindale School.2014.TPG.I01.Se20</v>
      </c>
      <c r="P40" s="361" t="str">
        <f>TPG!J40</f>
        <v>11294/543965</v>
      </c>
      <c r="Q40" s="127" t="b">
        <v>1</v>
      </c>
      <c r="R40" s="127" t="b">
        <v>1</v>
      </c>
      <c r="S40" s="127" t="b">
        <v>1</v>
      </c>
    </row>
    <row r="41" spans="1:19" hidden="1" x14ac:dyDescent="0.25">
      <c r="A41" s="127" t="s">
        <v>4033</v>
      </c>
      <c r="B41" s="206">
        <v>1</v>
      </c>
      <c r="C41" s="127">
        <v>2</v>
      </c>
      <c r="D41" s="357">
        <f>TPG!K41</f>
        <v>400059</v>
      </c>
      <c r="E41" s="127" t="b">
        <v>1</v>
      </c>
      <c r="F41" s="358" t="str">
        <f>RIGHT(TPG!D41,4)&amp;"."&amp;TPG!N41&amp;"."&amp;TPG!L41&amp;"."&amp;TPGPAY!$C$5</f>
        <v>2015.TPG.I01.Se20</v>
      </c>
      <c r="G41" s="359">
        <f t="shared" ca="1" si="0"/>
        <v>44105</v>
      </c>
      <c r="H41" s="360">
        <f>IF(TPG!AB41&gt;0,0,-TPG!AB41)</f>
        <v>0</v>
      </c>
      <c r="I41" s="211">
        <f t="shared" ca="1" si="1"/>
        <v>44105</v>
      </c>
      <c r="J41" s="127">
        <v>3</v>
      </c>
      <c r="K41" s="127" t="b">
        <v>1</v>
      </c>
      <c r="L41" s="127" t="s">
        <v>4034</v>
      </c>
      <c r="M41" s="127" t="b">
        <v>1</v>
      </c>
      <c r="N41" s="127" t="s">
        <v>3692</v>
      </c>
      <c r="O41" s="358" t="str">
        <f>LEFT(TPG!E41,19)&amp;"."&amp;TPGCR!F41</f>
        <v>Coppetts Wood.2015.TPG.I01.Se20</v>
      </c>
      <c r="P41" s="361" t="str">
        <f>TPG!J41</f>
        <v>11294/543965</v>
      </c>
      <c r="Q41" s="127" t="b">
        <v>1</v>
      </c>
      <c r="R41" s="127" t="b">
        <v>1</v>
      </c>
      <c r="S41" s="127" t="b">
        <v>1</v>
      </c>
    </row>
    <row r="42" spans="1:19" hidden="1" x14ac:dyDescent="0.25">
      <c r="A42" s="127" t="s">
        <v>4033</v>
      </c>
      <c r="B42" s="206">
        <v>1</v>
      </c>
      <c r="C42" s="127">
        <v>2</v>
      </c>
      <c r="D42" s="357">
        <f>TPG!K42</f>
        <v>400049</v>
      </c>
      <c r="E42" s="127" t="b">
        <v>1</v>
      </c>
      <c r="F42" s="358" t="str">
        <f>RIGHT(TPG!D42,4)&amp;"."&amp;TPG!N42&amp;"."&amp;TPG!L42&amp;"."&amp;TPGPAY!$C$5</f>
        <v>2016.TPG.I01.Se20</v>
      </c>
      <c r="G42" s="359">
        <f t="shared" ca="1" si="0"/>
        <v>44105</v>
      </c>
      <c r="H42" s="360">
        <f>IF(TPG!AB42&gt;0,0,-TPG!AB42)</f>
        <v>0</v>
      </c>
      <c r="I42" s="211">
        <f t="shared" ca="1" si="1"/>
        <v>44105</v>
      </c>
      <c r="J42" s="127">
        <v>3</v>
      </c>
      <c r="K42" s="127" t="b">
        <v>1</v>
      </c>
      <c r="L42" s="127" t="s">
        <v>4034</v>
      </c>
      <c r="M42" s="127" t="b">
        <v>1</v>
      </c>
      <c r="N42" s="127" t="s">
        <v>3692</v>
      </c>
      <c r="O42" s="358" t="str">
        <f>LEFT(TPG!E42,19)&amp;"."&amp;TPGCR!F42</f>
        <v>Courtland School.2016.TPG.I01.Se20</v>
      </c>
      <c r="P42" s="361" t="str">
        <f>TPG!J42</f>
        <v>11294/543965</v>
      </c>
      <c r="Q42" s="127" t="b">
        <v>1</v>
      </c>
      <c r="R42" s="127" t="b">
        <v>1</v>
      </c>
      <c r="S42" s="127" t="b">
        <v>1</v>
      </c>
    </row>
    <row r="43" spans="1:19" hidden="1" x14ac:dyDescent="0.25">
      <c r="A43" s="127" t="s">
        <v>4033</v>
      </c>
      <c r="B43" s="206">
        <v>1</v>
      </c>
      <c r="C43" s="127">
        <v>2</v>
      </c>
      <c r="D43" s="357">
        <f>TPG!K43</f>
        <v>400080</v>
      </c>
      <c r="E43" s="127" t="b">
        <v>1</v>
      </c>
      <c r="F43" s="358" t="str">
        <f>RIGHT(TPG!D43,4)&amp;"."&amp;TPG!N43&amp;"."&amp;TPG!L43&amp;"."&amp;TPGPAY!$C$5</f>
        <v>2017.TPG.I01.Se20</v>
      </c>
      <c r="G43" s="359">
        <f t="shared" ca="1" si="0"/>
        <v>44105</v>
      </c>
      <c r="H43" s="360">
        <f>IF(TPG!AB43&gt;0,0,-TPG!AB43)</f>
        <v>0</v>
      </c>
      <c r="I43" s="211">
        <f t="shared" ca="1" si="1"/>
        <v>44105</v>
      </c>
      <c r="J43" s="127">
        <v>3</v>
      </c>
      <c r="K43" s="127" t="b">
        <v>1</v>
      </c>
      <c r="L43" s="127" t="s">
        <v>4034</v>
      </c>
      <c r="M43" s="127" t="b">
        <v>1</v>
      </c>
      <c r="N43" s="127" t="s">
        <v>3692</v>
      </c>
      <c r="O43" s="358" t="str">
        <f>LEFT(TPG!E43,19)&amp;"."&amp;TPGCR!F43</f>
        <v>Cromer Road Primary.2017.TPG.I01.Se20</v>
      </c>
      <c r="P43" s="361" t="str">
        <f>TPG!J43</f>
        <v>11294/543965</v>
      </c>
      <c r="Q43" s="127" t="b">
        <v>1</v>
      </c>
      <c r="R43" s="127" t="b">
        <v>1</v>
      </c>
      <c r="S43" s="127" t="b">
        <v>1</v>
      </c>
    </row>
    <row r="44" spans="1:19" x14ac:dyDescent="0.25">
      <c r="A44" s="127" t="s">
        <v>4033</v>
      </c>
      <c r="B44" s="206">
        <v>1</v>
      </c>
      <c r="C44" s="127">
        <v>2</v>
      </c>
      <c r="D44" s="357">
        <f>TPG!K44</f>
        <v>400105</v>
      </c>
      <c r="E44" s="127" t="b">
        <v>1</v>
      </c>
      <c r="F44" s="358" t="str">
        <f>RIGHT(TPG!D44,4)&amp;"."&amp;TPG!N44&amp;"."&amp;TPG!L44&amp;"."&amp;TPGPAY!$C$5</f>
        <v>2073.TPG.I01.Se20</v>
      </c>
      <c r="G44" s="359">
        <f t="shared" ca="1" si="0"/>
        <v>44105</v>
      </c>
      <c r="H44" s="360">
        <f>IF(TPG!AB44&gt;0,0,-TPG!AB44)</f>
        <v>664.53999999999724</v>
      </c>
      <c r="I44" s="211">
        <f t="shared" ca="1" si="1"/>
        <v>44105</v>
      </c>
      <c r="J44" s="127">
        <v>3</v>
      </c>
      <c r="K44" s="127" t="b">
        <v>1</v>
      </c>
      <c r="L44" s="127" t="s">
        <v>4034</v>
      </c>
      <c r="M44" s="127" t="b">
        <v>1</v>
      </c>
      <c r="N44" s="127" t="s">
        <v>3692</v>
      </c>
      <c r="O44" s="358" t="str">
        <f>LEFT(TPG!E44,19)&amp;"."&amp;TPGCR!F44</f>
        <v>Danegrove JMI Schoo.2073.TPG.I01.Se20</v>
      </c>
      <c r="P44" s="361" t="str">
        <f>TPG!J44</f>
        <v>11294/543965</v>
      </c>
      <c r="Q44" s="127" t="b">
        <v>1</v>
      </c>
      <c r="R44" s="127" t="b">
        <v>1</v>
      </c>
      <c r="S44" s="127" t="b">
        <v>1</v>
      </c>
    </row>
    <row r="45" spans="1:19" hidden="1" x14ac:dyDescent="0.25">
      <c r="A45" s="127" t="s">
        <v>4033</v>
      </c>
      <c r="B45" s="206">
        <v>1</v>
      </c>
      <c r="C45" s="127">
        <v>2</v>
      </c>
      <c r="D45" s="357">
        <f>TPG!K45</f>
        <v>400036</v>
      </c>
      <c r="E45" s="127" t="b">
        <v>1</v>
      </c>
      <c r="F45" s="358" t="str">
        <f>RIGHT(TPG!D45,4)&amp;"."&amp;TPG!N45&amp;"."&amp;TPG!L45&amp;"."&amp;TPGPAY!$C$5</f>
        <v>2019.TPG.I01.Se20</v>
      </c>
      <c r="G45" s="359">
        <f t="shared" ca="1" si="0"/>
        <v>44105</v>
      </c>
      <c r="H45" s="360">
        <f>IF(TPG!AB45&gt;0,0,-TPG!AB45)</f>
        <v>0</v>
      </c>
      <c r="I45" s="211">
        <f t="shared" ca="1" si="1"/>
        <v>44105</v>
      </c>
      <c r="J45" s="127">
        <v>3</v>
      </c>
      <c r="K45" s="127" t="b">
        <v>1</v>
      </c>
      <c r="L45" s="127" t="s">
        <v>4034</v>
      </c>
      <c r="M45" s="127" t="b">
        <v>1</v>
      </c>
      <c r="N45" s="127" t="s">
        <v>3692</v>
      </c>
      <c r="O45" s="358" t="str">
        <f>LEFT(TPG!E45,19)&amp;"."&amp;TPGCR!F45</f>
        <v>Deansbrook Infant S.2019.TPG.I01.Se20</v>
      </c>
      <c r="P45" s="361" t="str">
        <f>TPG!J45</f>
        <v>11294/543965</v>
      </c>
      <c r="Q45" s="127" t="b">
        <v>1</v>
      </c>
      <c r="R45" s="127" t="b">
        <v>1</v>
      </c>
      <c r="S45" s="127" t="b">
        <v>1</v>
      </c>
    </row>
    <row r="46" spans="1:19" x14ac:dyDescent="0.25">
      <c r="A46" s="127" t="s">
        <v>4033</v>
      </c>
      <c r="B46" s="206">
        <v>1</v>
      </c>
      <c r="C46" s="127">
        <v>2</v>
      </c>
      <c r="D46" s="357">
        <f>TPG!K46</f>
        <v>400042</v>
      </c>
      <c r="E46" s="127" t="b">
        <v>1</v>
      </c>
      <c r="F46" s="358" t="str">
        <f>RIGHT(TPG!D46,4)&amp;"."&amp;TPG!N46&amp;"."&amp;TPG!L46&amp;"."&amp;TPGPAY!$C$5</f>
        <v>2021.TPG.I01.Se20</v>
      </c>
      <c r="G46" s="359">
        <f t="shared" ca="1" si="0"/>
        <v>44105</v>
      </c>
      <c r="H46" s="360">
        <f>IF(TPG!AB46&gt;0,0,-TPG!AB46)</f>
        <v>931.32999999999993</v>
      </c>
      <c r="I46" s="211">
        <f t="shared" ca="1" si="1"/>
        <v>44105</v>
      </c>
      <c r="J46" s="127">
        <v>3</v>
      </c>
      <c r="K46" s="127" t="b">
        <v>1</v>
      </c>
      <c r="L46" s="127" t="s">
        <v>4034</v>
      </c>
      <c r="M46" s="127" t="b">
        <v>1</v>
      </c>
      <c r="N46" s="127" t="s">
        <v>3692</v>
      </c>
      <c r="O46" s="358" t="str">
        <f>LEFT(TPG!E46,19)&amp;"."&amp;TPGCR!F46</f>
        <v>Dollis Primary Scho.2021.TPG.I01.Se20</v>
      </c>
      <c r="P46" s="361" t="str">
        <f>TPG!J46</f>
        <v>11294/543965</v>
      </c>
      <c r="Q46" s="127" t="b">
        <v>1</v>
      </c>
      <c r="R46" s="127" t="b">
        <v>1</v>
      </c>
      <c r="S46" s="127" t="b">
        <v>1</v>
      </c>
    </row>
    <row r="47" spans="1:19" x14ac:dyDescent="0.25">
      <c r="A47" s="127" t="s">
        <v>4033</v>
      </c>
      <c r="B47" s="206">
        <v>1</v>
      </c>
      <c r="C47" s="127">
        <v>2</v>
      </c>
      <c r="D47" s="357">
        <f>TPG!K47</f>
        <v>400159</v>
      </c>
      <c r="E47" s="127" t="b">
        <v>1</v>
      </c>
      <c r="F47" s="358" t="str">
        <f>RIGHT(TPG!D47,4)&amp;"."&amp;TPG!N47&amp;"."&amp;TPG!L47&amp;"."&amp;TPGPAY!$C$5</f>
        <v>2023.TPG.I01.Se20</v>
      </c>
      <c r="G47" s="359">
        <f t="shared" ca="1" si="0"/>
        <v>44105</v>
      </c>
      <c r="H47" s="360">
        <f>IF(TPG!AB47&gt;0,0,-TPG!AB47)</f>
        <v>1080.0599999999977</v>
      </c>
      <c r="I47" s="211">
        <f t="shared" ca="1" si="1"/>
        <v>44105</v>
      </c>
      <c r="J47" s="127">
        <v>3</v>
      </c>
      <c r="K47" s="127" t="b">
        <v>1</v>
      </c>
      <c r="L47" s="127" t="s">
        <v>4034</v>
      </c>
      <c r="M47" s="127" t="b">
        <v>1</v>
      </c>
      <c r="N47" s="127" t="s">
        <v>3692</v>
      </c>
      <c r="O47" s="358" t="str">
        <f>LEFT(TPG!E47,19)&amp;"."&amp;TPGCR!F47</f>
        <v>Edgware Primary Sch.2023.TPG.I01.Se20</v>
      </c>
      <c r="P47" s="361" t="str">
        <f>TPG!J47</f>
        <v>11294/543965</v>
      </c>
      <c r="Q47" s="127" t="b">
        <v>1</v>
      </c>
      <c r="R47" s="127" t="b">
        <v>1</v>
      </c>
      <c r="S47" s="127" t="b">
        <v>1</v>
      </c>
    </row>
    <row r="48" spans="1:19" hidden="1" x14ac:dyDescent="0.25">
      <c r="A48" s="127" t="s">
        <v>4033</v>
      </c>
      <c r="B48" s="206">
        <v>1</v>
      </c>
      <c r="C48" s="127">
        <v>2</v>
      </c>
      <c r="D48" s="357">
        <f>TPG!K48</f>
        <v>400047</v>
      </c>
      <c r="E48" s="127" t="b">
        <v>1</v>
      </c>
      <c r="F48" s="358" t="str">
        <f>RIGHT(TPG!D48,4)&amp;"."&amp;TPG!N48&amp;"."&amp;TPG!L48&amp;"."&amp;TPGPAY!$C$5</f>
        <v>2024.TPG.I01.Se20</v>
      </c>
      <c r="G48" s="359">
        <f t="shared" ca="1" si="0"/>
        <v>44105</v>
      </c>
      <c r="H48" s="360">
        <f>IF(TPG!AB48&gt;0,0,-TPG!AB48)</f>
        <v>0</v>
      </c>
      <c r="I48" s="211">
        <f t="shared" ca="1" si="1"/>
        <v>44105</v>
      </c>
      <c r="J48" s="127">
        <v>3</v>
      </c>
      <c r="K48" s="127" t="b">
        <v>1</v>
      </c>
      <c r="L48" s="127" t="s">
        <v>4034</v>
      </c>
      <c r="M48" s="127" t="b">
        <v>1</v>
      </c>
      <c r="N48" s="127" t="s">
        <v>3692</v>
      </c>
      <c r="O48" s="358" t="str">
        <f>LEFT(TPG!E48,19)&amp;"."&amp;TPGCR!F48</f>
        <v>Fairway Primary Sch.2024.TPG.I01.Se20</v>
      </c>
      <c r="P48" s="361" t="str">
        <f>TPG!J48</f>
        <v>11294/543965</v>
      </c>
      <c r="Q48" s="127" t="b">
        <v>1</v>
      </c>
      <c r="R48" s="127" t="b">
        <v>1</v>
      </c>
      <c r="S48" s="127" t="b">
        <v>1</v>
      </c>
    </row>
    <row r="49" spans="1:19" hidden="1" x14ac:dyDescent="0.25">
      <c r="A49" s="127" t="s">
        <v>4033</v>
      </c>
      <c r="B49" s="206">
        <v>1</v>
      </c>
      <c r="C49" s="127">
        <v>2</v>
      </c>
      <c r="D49" s="357">
        <f>TPG!K49</f>
        <v>400001</v>
      </c>
      <c r="E49" s="127" t="b">
        <v>1</v>
      </c>
      <c r="F49" s="358" t="str">
        <f>RIGHT(TPG!D49,4)&amp;"."&amp;TPG!N49&amp;"."&amp;TPG!L49&amp;"."&amp;TPGPAY!$C$5</f>
        <v>2025.TPG.I01.Se20</v>
      </c>
      <c r="G49" s="359">
        <f t="shared" ca="1" si="0"/>
        <v>44105</v>
      </c>
      <c r="H49" s="360">
        <f>IF(TPG!AB49&gt;0,0,-TPG!AB49)</f>
        <v>0</v>
      </c>
      <c r="I49" s="211">
        <f t="shared" ca="1" si="1"/>
        <v>44105</v>
      </c>
      <c r="J49" s="127">
        <v>3</v>
      </c>
      <c r="K49" s="127" t="b">
        <v>1</v>
      </c>
      <c r="L49" s="127" t="s">
        <v>4034</v>
      </c>
      <c r="M49" s="127" t="b">
        <v>1</v>
      </c>
      <c r="N49" s="127" t="s">
        <v>3692</v>
      </c>
      <c r="O49" s="358" t="str">
        <f>LEFT(TPG!E49,19)&amp;"."&amp;TPGCR!F49</f>
        <v>Foulds.2025.TPG.I01.Se20</v>
      </c>
      <c r="P49" s="361" t="str">
        <f>TPG!J49</f>
        <v>11294/543965</v>
      </c>
      <c r="Q49" s="127" t="b">
        <v>1</v>
      </c>
      <c r="R49" s="127" t="b">
        <v>1</v>
      </c>
      <c r="S49" s="127" t="b">
        <v>1</v>
      </c>
    </row>
    <row r="50" spans="1:19" hidden="1" x14ac:dyDescent="0.25">
      <c r="A50" s="127" t="s">
        <v>4033</v>
      </c>
      <c r="B50" s="206">
        <v>1</v>
      </c>
      <c r="C50" s="127">
        <v>2</v>
      </c>
      <c r="D50" s="357">
        <f>TPG!K50</f>
        <v>400082</v>
      </c>
      <c r="E50" s="127" t="b">
        <v>1</v>
      </c>
      <c r="F50" s="358" t="str">
        <f>RIGHT(TPG!D50,4)&amp;"."&amp;TPG!N50&amp;"."&amp;TPG!L50&amp;"."&amp;TPGPAY!$C$5</f>
        <v>2026.TPG.I01.Se20</v>
      </c>
      <c r="G50" s="359">
        <f t="shared" ca="1" si="0"/>
        <v>44105</v>
      </c>
      <c r="H50" s="360">
        <f>IF(TPG!AB50&gt;0,0,-TPG!AB50)</f>
        <v>0</v>
      </c>
      <c r="I50" s="211">
        <f t="shared" ca="1" si="1"/>
        <v>44105</v>
      </c>
      <c r="J50" s="127">
        <v>3</v>
      </c>
      <c r="K50" s="127" t="b">
        <v>1</v>
      </c>
      <c r="L50" s="127" t="s">
        <v>4034</v>
      </c>
      <c r="M50" s="127" t="b">
        <v>1</v>
      </c>
      <c r="N50" s="127" t="s">
        <v>3692</v>
      </c>
      <c r="O50" s="358" t="str">
        <f>LEFT(TPG!E50,19)&amp;"."&amp;TPGCR!F50</f>
        <v>Frith Manor School.2026.TPG.I01.Se20</v>
      </c>
      <c r="P50" s="361" t="str">
        <f>TPG!J50</f>
        <v>11294/543965</v>
      </c>
      <c r="Q50" s="127" t="b">
        <v>1</v>
      </c>
      <c r="R50" s="127" t="b">
        <v>1</v>
      </c>
      <c r="S50" s="127" t="b">
        <v>1</v>
      </c>
    </row>
    <row r="51" spans="1:19" hidden="1" x14ac:dyDescent="0.25">
      <c r="A51" s="127" t="s">
        <v>4033</v>
      </c>
      <c r="B51" s="206">
        <v>1</v>
      </c>
      <c r="C51" s="127">
        <v>2</v>
      </c>
      <c r="D51" s="357">
        <f>TPG!K51</f>
        <v>400067</v>
      </c>
      <c r="E51" s="127" t="b">
        <v>1</v>
      </c>
      <c r="F51" s="358" t="str">
        <f>RIGHT(TPG!D51,4)&amp;"."&amp;TPG!N51&amp;"."&amp;TPG!L51&amp;"."&amp;TPGPAY!$C$5</f>
        <v>2028.TPG.I01.Se20</v>
      </c>
      <c r="G51" s="359">
        <f t="shared" ca="1" si="0"/>
        <v>44105</v>
      </c>
      <c r="H51" s="360">
        <f>IF(TPG!AB51&gt;0,0,-TPG!AB51)</f>
        <v>0</v>
      </c>
      <c r="I51" s="211">
        <f t="shared" ca="1" si="1"/>
        <v>44105</v>
      </c>
      <c r="J51" s="127">
        <v>3</v>
      </c>
      <c r="K51" s="127" t="b">
        <v>1</v>
      </c>
      <c r="L51" s="127" t="s">
        <v>4034</v>
      </c>
      <c r="M51" s="127" t="b">
        <v>1</v>
      </c>
      <c r="N51" s="127" t="s">
        <v>3692</v>
      </c>
      <c r="O51" s="358" t="str">
        <f>LEFT(TPG!E51,19)&amp;"."&amp;TPGCR!F51</f>
        <v>Garden Suburb Infan.2028.TPG.I01.Se20</v>
      </c>
      <c r="P51" s="361" t="str">
        <f>TPG!J51</f>
        <v>11294/543965</v>
      </c>
      <c r="Q51" s="127" t="b">
        <v>1</v>
      </c>
      <c r="R51" s="127" t="b">
        <v>1</v>
      </c>
      <c r="S51" s="127" t="b">
        <v>1</v>
      </c>
    </row>
    <row r="52" spans="1:19" hidden="1" x14ac:dyDescent="0.25">
      <c r="A52" s="127" t="s">
        <v>4033</v>
      </c>
      <c r="B52" s="206">
        <v>1</v>
      </c>
      <c r="C52" s="127">
        <v>2</v>
      </c>
      <c r="D52" s="357">
        <f>TPG!K52</f>
        <v>400002</v>
      </c>
      <c r="E52" s="127" t="b">
        <v>1</v>
      </c>
      <c r="F52" s="358" t="str">
        <f>RIGHT(TPG!D52,4)&amp;"."&amp;TPG!N52&amp;"."&amp;TPG!L52&amp;"."&amp;TPGPAY!$C$5</f>
        <v>2027.TPG.I01.Se20</v>
      </c>
      <c r="G52" s="359">
        <f t="shared" ca="1" si="0"/>
        <v>44105</v>
      </c>
      <c r="H52" s="360">
        <f>IF(TPG!AB52&gt;0,0,-TPG!AB52)</f>
        <v>0</v>
      </c>
      <c r="I52" s="211">
        <f t="shared" ca="1" si="1"/>
        <v>44105</v>
      </c>
      <c r="J52" s="127">
        <v>3</v>
      </c>
      <c r="K52" s="127" t="b">
        <v>1</v>
      </c>
      <c r="L52" s="127" t="s">
        <v>4034</v>
      </c>
      <c r="M52" s="127" t="b">
        <v>1</v>
      </c>
      <c r="N52" s="127" t="s">
        <v>3692</v>
      </c>
      <c r="O52" s="358" t="str">
        <f>LEFT(TPG!E52,19)&amp;"."&amp;TPGCR!F52</f>
        <v>Garden Suburb Junio.2027.TPG.I01.Se20</v>
      </c>
      <c r="P52" s="361" t="str">
        <f>TPG!J52</f>
        <v>11294/543965</v>
      </c>
      <c r="Q52" s="127" t="b">
        <v>1</v>
      </c>
      <c r="R52" s="127" t="b">
        <v>1</v>
      </c>
      <c r="S52" s="127" t="b">
        <v>1</v>
      </c>
    </row>
    <row r="53" spans="1:19" hidden="1" x14ac:dyDescent="0.25">
      <c r="A53" s="127" t="s">
        <v>4033</v>
      </c>
      <c r="B53" s="206">
        <v>1</v>
      </c>
      <c r="C53" s="127">
        <v>2</v>
      </c>
      <c r="D53" s="357">
        <f>TPG!K53</f>
        <v>400035</v>
      </c>
      <c r="E53" s="127" t="b">
        <v>1</v>
      </c>
      <c r="F53" s="358" t="str">
        <f>RIGHT(TPG!D53,4)&amp;"."&amp;TPG!N53&amp;"."&amp;TPG!L53&amp;"."&amp;TPGPAY!$C$5</f>
        <v>2029.TPG.I01.Se20</v>
      </c>
      <c r="G53" s="359">
        <f t="shared" ca="1" si="0"/>
        <v>44105</v>
      </c>
      <c r="H53" s="360">
        <f>IF(TPG!AB53&gt;0,0,-TPG!AB53)</f>
        <v>0</v>
      </c>
      <c r="I53" s="211">
        <f t="shared" ca="1" si="1"/>
        <v>44105</v>
      </c>
      <c r="J53" s="127">
        <v>3</v>
      </c>
      <c r="K53" s="127" t="b">
        <v>1</v>
      </c>
      <c r="L53" s="127" t="s">
        <v>4034</v>
      </c>
      <c r="M53" s="127" t="b">
        <v>1</v>
      </c>
      <c r="N53" s="127" t="s">
        <v>3692</v>
      </c>
      <c r="O53" s="358" t="str">
        <f>LEFT(TPG!E53,19)&amp;"."&amp;TPGCR!F53</f>
        <v>Goldbeaters Primary.2029.TPG.I01.Se20</v>
      </c>
      <c r="P53" s="361" t="str">
        <f>TPG!J53</f>
        <v>11294/543965</v>
      </c>
      <c r="Q53" s="127" t="b">
        <v>1</v>
      </c>
      <c r="R53" s="127" t="b">
        <v>1</v>
      </c>
      <c r="S53" s="127" t="b">
        <v>1</v>
      </c>
    </row>
    <row r="54" spans="1:19" hidden="1" x14ac:dyDescent="0.25">
      <c r="A54" s="127" t="s">
        <v>4033</v>
      </c>
      <c r="B54" s="206">
        <v>1</v>
      </c>
      <c r="C54" s="127">
        <v>2</v>
      </c>
      <c r="D54" s="357">
        <f>TPG!K54</f>
        <v>400108</v>
      </c>
      <c r="E54" s="127" t="b">
        <v>1</v>
      </c>
      <c r="F54" s="358" t="str">
        <f>RIGHT(TPG!D54,4)&amp;"."&amp;TPG!N54&amp;"."&amp;TPG!L54&amp;"."&amp;TPGPAY!$C$5</f>
        <v>3516.TPG.I01.Se20</v>
      </c>
      <c r="G54" s="359">
        <f t="shared" ca="1" si="0"/>
        <v>44105</v>
      </c>
      <c r="H54" s="360">
        <f>IF(TPG!AB54&gt;0,0,-TPG!AB54)</f>
        <v>0</v>
      </c>
      <c r="I54" s="211">
        <f t="shared" ca="1" si="1"/>
        <v>44105</v>
      </c>
      <c r="J54" s="127">
        <v>3</v>
      </c>
      <c r="K54" s="127" t="b">
        <v>1</v>
      </c>
      <c r="L54" s="127" t="s">
        <v>4034</v>
      </c>
      <c r="M54" s="127" t="b">
        <v>1</v>
      </c>
      <c r="N54" s="127" t="s">
        <v>3692</v>
      </c>
      <c r="O54" s="358" t="str">
        <f>LEFT(TPG!E54,19)&amp;"."&amp;TPGCR!F54</f>
        <v>Hasmonean Primary S.3516.TPG.I01.Se20</v>
      </c>
      <c r="P54" s="361" t="str">
        <f>TPG!J54</f>
        <v>11294/543965</v>
      </c>
      <c r="Q54" s="127" t="b">
        <v>1</v>
      </c>
      <c r="R54" s="127" t="b">
        <v>1</v>
      </c>
      <c r="S54" s="127" t="b">
        <v>1</v>
      </c>
    </row>
    <row r="55" spans="1:19" hidden="1" x14ac:dyDescent="0.25">
      <c r="A55" s="127" t="s">
        <v>4033</v>
      </c>
      <c r="B55" s="206">
        <v>1</v>
      </c>
      <c r="C55" s="127">
        <v>2</v>
      </c>
      <c r="D55" s="357">
        <f>TPG!K55</f>
        <v>400026</v>
      </c>
      <c r="E55" s="127" t="b">
        <v>1</v>
      </c>
      <c r="F55" s="358" t="str">
        <f>RIGHT(TPG!D55,4)&amp;"."&amp;TPG!N55&amp;"."&amp;TPG!L55&amp;"."&amp;TPGPAY!$C$5</f>
        <v>2031.TPG.I01.Se20</v>
      </c>
      <c r="G55" s="359">
        <f t="shared" ca="1" si="0"/>
        <v>44105</v>
      </c>
      <c r="H55" s="360">
        <f>IF(TPG!AB55&gt;0,0,-TPG!AB55)</f>
        <v>0</v>
      </c>
      <c r="I55" s="211">
        <f t="shared" ca="1" si="1"/>
        <v>44105</v>
      </c>
      <c r="J55" s="127">
        <v>3</v>
      </c>
      <c r="K55" s="127" t="b">
        <v>1</v>
      </c>
      <c r="L55" s="127" t="s">
        <v>4034</v>
      </c>
      <c r="M55" s="127" t="b">
        <v>1</v>
      </c>
      <c r="N55" s="127" t="s">
        <v>3692</v>
      </c>
      <c r="O55" s="358" t="str">
        <f>LEFT(TPG!E55,19)&amp;"."&amp;TPGCR!F55</f>
        <v>Hollickwood JMI Sch.2031.TPG.I01.Se20</v>
      </c>
      <c r="P55" s="361" t="str">
        <f>TPG!J55</f>
        <v>11294/543965</v>
      </c>
      <c r="Q55" s="127" t="b">
        <v>1</v>
      </c>
      <c r="R55" s="127" t="b">
        <v>1</v>
      </c>
      <c r="S55" s="127" t="b">
        <v>1</v>
      </c>
    </row>
    <row r="56" spans="1:19" hidden="1" x14ac:dyDescent="0.25">
      <c r="A56" s="127" t="s">
        <v>4033</v>
      </c>
      <c r="B56" s="206">
        <v>1</v>
      </c>
      <c r="C56" s="127">
        <v>2</v>
      </c>
      <c r="D56" s="357">
        <f>TPG!K56</f>
        <v>400084</v>
      </c>
      <c r="E56" s="127" t="b">
        <v>1</v>
      </c>
      <c r="F56" s="358" t="str">
        <f>RIGHT(TPG!D56,4)&amp;"."&amp;TPG!N56&amp;"."&amp;TPG!L56&amp;"."&amp;TPGPAY!$C$5</f>
        <v>2032.TPG.I01.Se20</v>
      </c>
      <c r="G56" s="359">
        <f t="shared" ca="1" si="0"/>
        <v>44105</v>
      </c>
      <c r="H56" s="360">
        <f>IF(TPG!AB56&gt;0,0,-TPG!AB56)</f>
        <v>0</v>
      </c>
      <c r="I56" s="211">
        <f t="shared" ca="1" si="1"/>
        <v>44105</v>
      </c>
      <c r="J56" s="127">
        <v>3</v>
      </c>
      <c r="K56" s="127" t="b">
        <v>1</v>
      </c>
      <c r="L56" s="127" t="s">
        <v>4034</v>
      </c>
      <c r="M56" s="127" t="b">
        <v>1</v>
      </c>
      <c r="N56" s="127" t="s">
        <v>3692</v>
      </c>
      <c r="O56" s="358" t="str">
        <f>LEFT(TPG!E56,19)&amp;"."&amp;TPGCR!F56</f>
        <v>Holly Park School.2032.TPG.I01.Se20</v>
      </c>
      <c r="P56" s="361" t="str">
        <f>TPG!J56</f>
        <v>11294/543965</v>
      </c>
      <c r="Q56" s="127" t="b">
        <v>1</v>
      </c>
      <c r="R56" s="127" t="b">
        <v>1</v>
      </c>
      <c r="S56" s="127" t="b">
        <v>1</v>
      </c>
    </row>
    <row r="57" spans="1:19" hidden="1" x14ac:dyDescent="0.25">
      <c r="A57" s="127" t="s">
        <v>4033</v>
      </c>
      <c r="B57" s="206">
        <v>1</v>
      </c>
      <c r="C57" s="127">
        <v>2</v>
      </c>
      <c r="D57" s="357">
        <f>TPG!K57</f>
        <v>400008</v>
      </c>
      <c r="E57" s="127" t="b">
        <v>1</v>
      </c>
      <c r="F57" s="358" t="str">
        <f>RIGHT(TPG!D57,4)&amp;"."&amp;TPG!N57&amp;"."&amp;TPG!L57&amp;"."&amp;TPGPAY!$C$5</f>
        <v>3304.TPG.I01.Se20</v>
      </c>
      <c r="G57" s="359">
        <f t="shared" ca="1" si="0"/>
        <v>44105</v>
      </c>
      <c r="H57" s="360">
        <f>IF(TPG!AB57&gt;0,0,-TPG!AB57)</f>
        <v>0</v>
      </c>
      <c r="I57" s="211">
        <f t="shared" ca="1" si="1"/>
        <v>44105</v>
      </c>
      <c r="J57" s="127">
        <v>3</v>
      </c>
      <c r="K57" s="127" t="b">
        <v>1</v>
      </c>
      <c r="L57" s="127" t="s">
        <v>4034</v>
      </c>
      <c r="M57" s="127" t="b">
        <v>1</v>
      </c>
      <c r="N57" s="127" t="s">
        <v>3692</v>
      </c>
      <c r="O57" s="358" t="str">
        <f>LEFT(TPG!E57,19)&amp;"."&amp;TPGCR!F57</f>
        <v>Holy Trinity School.3304.TPG.I01.Se20</v>
      </c>
      <c r="P57" s="361" t="str">
        <f>TPG!J57</f>
        <v>11294/543965</v>
      </c>
      <c r="Q57" s="127" t="b">
        <v>1</v>
      </c>
      <c r="R57" s="127" t="b">
        <v>1</v>
      </c>
      <c r="S57" s="127" t="b">
        <v>1</v>
      </c>
    </row>
    <row r="58" spans="1:19" hidden="1" x14ac:dyDescent="0.25">
      <c r="A58" s="127" t="s">
        <v>4033</v>
      </c>
      <c r="B58" s="206">
        <v>1</v>
      </c>
      <c r="C58" s="127">
        <v>2</v>
      </c>
      <c r="D58" s="357">
        <f>TPG!K58</f>
        <v>400046</v>
      </c>
      <c r="E58" s="127" t="b">
        <v>1</v>
      </c>
      <c r="F58" s="358" t="str">
        <f>RIGHT(TPG!D58,4)&amp;"."&amp;TPG!N58&amp;"."&amp;TPG!L58&amp;"."&amp;TPGPAY!$C$5</f>
        <v>2036.TPG.I01.Se20</v>
      </c>
      <c r="G58" s="359">
        <f t="shared" ca="1" si="0"/>
        <v>44105</v>
      </c>
      <c r="H58" s="360">
        <f>IF(TPG!AB58&gt;0,0,-TPG!AB58)</f>
        <v>0</v>
      </c>
      <c r="I58" s="211">
        <f t="shared" ca="1" si="1"/>
        <v>44105</v>
      </c>
      <c r="J58" s="127">
        <v>3</v>
      </c>
      <c r="K58" s="127" t="b">
        <v>1</v>
      </c>
      <c r="L58" s="127" t="s">
        <v>4034</v>
      </c>
      <c r="M58" s="127" t="b">
        <v>1</v>
      </c>
      <c r="N58" s="127" t="s">
        <v>3692</v>
      </c>
      <c r="O58" s="358" t="str">
        <f>LEFT(TPG!E58,19)&amp;"."&amp;TPGCR!F58</f>
        <v>Livingstone School.2036.TPG.I01.Se20</v>
      </c>
      <c r="P58" s="361" t="str">
        <f>TPG!J58</f>
        <v>11294/543965</v>
      </c>
      <c r="Q58" s="127" t="b">
        <v>1</v>
      </c>
      <c r="R58" s="127" t="b">
        <v>1</v>
      </c>
      <c r="S58" s="127" t="b">
        <v>1</v>
      </c>
    </row>
    <row r="59" spans="1:19" hidden="1" x14ac:dyDescent="0.25">
      <c r="A59" s="127" t="s">
        <v>4033</v>
      </c>
      <c r="B59" s="206">
        <v>1</v>
      </c>
      <c r="C59" s="127">
        <v>2</v>
      </c>
      <c r="D59" s="357">
        <f>TPG!K59</f>
        <v>400030</v>
      </c>
      <c r="E59" s="127" t="b">
        <v>1</v>
      </c>
      <c r="F59" s="358" t="str">
        <f>RIGHT(TPG!D59,4)&amp;"."&amp;TPG!N59&amp;"."&amp;TPG!L59&amp;"."&amp;TPGPAY!$C$5</f>
        <v>2037.TPG.I01.Se20</v>
      </c>
      <c r="G59" s="359">
        <f t="shared" ca="1" si="0"/>
        <v>44105</v>
      </c>
      <c r="H59" s="360">
        <f>IF(TPG!AB59&gt;0,0,-TPG!AB59)</f>
        <v>0</v>
      </c>
      <c r="I59" s="211">
        <f t="shared" ca="1" si="1"/>
        <v>44105</v>
      </c>
      <c r="J59" s="127">
        <v>3</v>
      </c>
      <c r="K59" s="127" t="b">
        <v>1</v>
      </c>
      <c r="L59" s="127" t="s">
        <v>4034</v>
      </c>
      <c r="M59" s="127" t="b">
        <v>1</v>
      </c>
      <c r="N59" s="127" t="s">
        <v>3692</v>
      </c>
      <c r="O59" s="358" t="str">
        <f>LEFT(TPG!E59,19)&amp;"."&amp;TPGCR!F59</f>
        <v>Manorside Primary S.2037.TPG.I01.Se20</v>
      </c>
      <c r="P59" s="361" t="str">
        <f>TPG!J59</f>
        <v>11294/543965</v>
      </c>
      <c r="Q59" s="127" t="b">
        <v>1</v>
      </c>
      <c r="R59" s="127" t="b">
        <v>1</v>
      </c>
      <c r="S59" s="127" t="b">
        <v>1</v>
      </c>
    </row>
    <row r="60" spans="1:19" x14ac:dyDescent="0.25">
      <c r="A60" s="127" t="s">
        <v>4033</v>
      </c>
      <c r="B60" s="206">
        <v>1</v>
      </c>
      <c r="C60" s="127">
        <v>2</v>
      </c>
      <c r="D60" s="357">
        <f>TPG!K60</f>
        <v>400130</v>
      </c>
      <c r="E60" s="127" t="b">
        <v>1</v>
      </c>
      <c r="F60" s="358" t="str">
        <f>RIGHT(TPG!D60,4)&amp;"."&amp;TPG!N60&amp;"."&amp;TPG!L60&amp;"."&amp;TPGPAY!$C$5</f>
        <v>3523.TPG.I01.Se20</v>
      </c>
      <c r="G60" s="359">
        <f t="shared" ca="1" si="0"/>
        <v>44105</v>
      </c>
      <c r="H60" s="360">
        <f>IF(TPG!AB60&gt;0,0,-TPG!AB60)</f>
        <v>875.03999999999905</v>
      </c>
      <c r="I60" s="211">
        <f t="shared" ca="1" si="1"/>
        <v>44105</v>
      </c>
      <c r="J60" s="127">
        <v>3</v>
      </c>
      <c r="K60" s="127" t="b">
        <v>1</v>
      </c>
      <c r="L60" s="127" t="s">
        <v>4034</v>
      </c>
      <c r="M60" s="127" t="b">
        <v>1</v>
      </c>
      <c r="N60" s="127" t="s">
        <v>3692</v>
      </c>
      <c r="O60" s="358" t="str">
        <f>LEFT(TPG!E60,19)&amp;"."&amp;TPGCR!F60</f>
        <v>Martin Primary Scho.3523.TPG.I01.Se20</v>
      </c>
      <c r="P60" s="361" t="str">
        <f>TPG!J60</f>
        <v>11294/543965</v>
      </c>
      <c r="Q60" s="127" t="b">
        <v>1</v>
      </c>
      <c r="R60" s="127" t="b">
        <v>1</v>
      </c>
      <c r="S60" s="127" t="b">
        <v>1</v>
      </c>
    </row>
    <row r="61" spans="1:19" x14ac:dyDescent="0.25">
      <c r="A61" s="127" t="s">
        <v>4033</v>
      </c>
      <c r="B61" s="206">
        <v>1</v>
      </c>
      <c r="C61" s="127">
        <v>2</v>
      </c>
      <c r="D61" s="357">
        <f>TPG!K61</f>
        <v>400112</v>
      </c>
      <c r="E61" s="127" t="b">
        <v>1</v>
      </c>
      <c r="F61" s="358" t="str">
        <f>RIGHT(TPG!D61,4)&amp;"."&amp;TPG!N61&amp;"."&amp;TPG!L61&amp;"."&amp;TPGPAY!$C$5</f>
        <v>5948.TPG.I01.Se20</v>
      </c>
      <c r="G61" s="359">
        <f t="shared" ca="1" si="0"/>
        <v>44105</v>
      </c>
      <c r="H61" s="360">
        <f>IF(TPG!AB61&gt;0,0,-TPG!AB61)</f>
        <v>264.57999999999993</v>
      </c>
      <c r="I61" s="211">
        <f t="shared" ca="1" si="1"/>
        <v>44105</v>
      </c>
      <c r="J61" s="127">
        <v>3</v>
      </c>
      <c r="K61" s="127" t="b">
        <v>1</v>
      </c>
      <c r="L61" s="127" t="s">
        <v>4034</v>
      </c>
      <c r="M61" s="127" t="b">
        <v>1</v>
      </c>
      <c r="N61" s="127" t="s">
        <v>3692</v>
      </c>
      <c r="O61" s="358" t="str">
        <f>LEFT(TPG!E61,19)&amp;"."&amp;TPGCR!F61</f>
        <v>Mathilda Marks-Kenn.5948.TPG.I01.Se20</v>
      </c>
      <c r="P61" s="361" t="str">
        <f>TPG!J61</f>
        <v>11294/543965</v>
      </c>
      <c r="Q61" s="127" t="b">
        <v>1</v>
      </c>
      <c r="R61" s="127" t="b">
        <v>1</v>
      </c>
      <c r="S61" s="127" t="b">
        <v>1</v>
      </c>
    </row>
    <row r="62" spans="1:19" x14ac:dyDescent="0.25">
      <c r="A62" s="127" t="s">
        <v>4033</v>
      </c>
      <c r="B62" s="206">
        <v>1</v>
      </c>
      <c r="C62" s="127">
        <v>2</v>
      </c>
      <c r="D62" s="357">
        <f>TPG!K62</f>
        <v>400110</v>
      </c>
      <c r="E62" s="127" t="b">
        <v>1</v>
      </c>
      <c r="F62" s="358" t="str">
        <f>RIGHT(TPG!D62,4)&amp;"."&amp;TPG!N62&amp;"."&amp;TPG!L62&amp;"."&amp;TPGPAY!$C$5</f>
        <v>5949.TPG.I01.Se20</v>
      </c>
      <c r="G62" s="359">
        <f t="shared" ca="1" si="0"/>
        <v>44105</v>
      </c>
      <c r="H62" s="360">
        <f>IF(TPG!AB62&gt;0,0,-TPG!AB62)</f>
        <v>322</v>
      </c>
      <c r="I62" s="211">
        <f t="shared" ca="1" si="1"/>
        <v>44105</v>
      </c>
      <c r="J62" s="127">
        <v>3</v>
      </c>
      <c r="K62" s="127" t="b">
        <v>1</v>
      </c>
      <c r="L62" s="127" t="s">
        <v>4034</v>
      </c>
      <c r="M62" s="127" t="b">
        <v>1</v>
      </c>
      <c r="N62" s="127" t="s">
        <v>3692</v>
      </c>
      <c r="O62" s="358" t="str">
        <f>LEFT(TPG!E62,19)&amp;"."&amp;TPGCR!F62</f>
        <v>Menorah Foundation .5949.TPG.I01.Se20</v>
      </c>
      <c r="P62" s="361" t="str">
        <f>TPG!J62</f>
        <v>11294/543965</v>
      </c>
      <c r="Q62" s="127" t="b">
        <v>1</v>
      </c>
      <c r="R62" s="127" t="b">
        <v>1</v>
      </c>
      <c r="S62" s="127" t="b">
        <v>1</v>
      </c>
    </row>
    <row r="63" spans="1:19" hidden="1" x14ac:dyDescent="0.25">
      <c r="A63" s="127" t="s">
        <v>4033</v>
      </c>
      <c r="B63" s="206">
        <v>1</v>
      </c>
      <c r="C63" s="127">
        <v>2</v>
      </c>
      <c r="D63" s="357">
        <f>TPG!K63</f>
        <v>400007</v>
      </c>
      <c r="E63" s="127" t="b">
        <v>1</v>
      </c>
      <c r="F63" s="358" t="str">
        <f>RIGHT(TPG!D63,4)&amp;"."&amp;TPG!N63&amp;"."&amp;TPG!L63&amp;"."&amp;TPGPAY!$C$5</f>
        <v>3513.TPG.I01.Se20</v>
      </c>
      <c r="G63" s="359">
        <f t="shared" ca="1" si="0"/>
        <v>44105</v>
      </c>
      <c r="H63" s="360">
        <f>IF(TPG!AB63&gt;0,0,-TPG!AB63)</f>
        <v>0</v>
      </c>
      <c r="I63" s="211">
        <f t="shared" ca="1" si="1"/>
        <v>44105</v>
      </c>
      <c r="J63" s="127">
        <v>3</v>
      </c>
      <c r="K63" s="127" t="b">
        <v>1</v>
      </c>
      <c r="L63" s="127" t="s">
        <v>4034</v>
      </c>
      <c r="M63" s="127" t="b">
        <v>1</v>
      </c>
      <c r="N63" s="127" t="s">
        <v>3692</v>
      </c>
      <c r="O63" s="358" t="str">
        <f>LEFT(TPG!E63,19)&amp;"."&amp;TPGCR!F63</f>
        <v>Menorah Primary Sch.3513.TPG.I01.Se20</v>
      </c>
      <c r="P63" s="361" t="str">
        <f>TPG!J63</f>
        <v>11294/543965</v>
      </c>
      <c r="Q63" s="127" t="b">
        <v>1</v>
      </c>
      <c r="R63" s="127" t="b">
        <v>1</v>
      </c>
      <c r="S63" s="127" t="b">
        <v>1</v>
      </c>
    </row>
    <row r="64" spans="1:19" hidden="1" x14ac:dyDescent="0.25">
      <c r="A64" s="127" t="s">
        <v>4033</v>
      </c>
      <c r="B64" s="206">
        <v>1</v>
      </c>
      <c r="C64" s="127">
        <v>2</v>
      </c>
      <c r="D64" s="357">
        <f>TPG!K64</f>
        <v>400086</v>
      </c>
      <c r="E64" s="127" t="b">
        <v>1</v>
      </c>
      <c r="F64" s="358" t="str">
        <f>RIGHT(TPG!D64,4)&amp;"."&amp;TPG!N64&amp;"."&amp;TPG!L64&amp;"."&amp;TPGPAY!$C$5</f>
        <v>3305.TPG.I01.Se20</v>
      </c>
      <c r="G64" s="359">
        <f t="shared" ca="1" si="0"/>
        <v>44105</v>
      </c>
      <c r="H64" s="360">
        <f>IF(TPG!AB64&gt;0,0,-TPG!AB64)</f>
        <v>0</v>
      </c>
      <c r="I64" s="211">
        <f t="shared" ca="1" si="1"/>
        <v>44105</v>
      </c>
      <c r="J64" s="127">
        <v>3</v>
      </c>
      <c r="K64" s="127" t="b">
        <v>1</v>
      </c>
      <c r="L64" s="127" t="s">
        <v>4034</v>
      </c>
      <c r="M64" s="127" t="b">
        <v>1</v>
      </c>
      <c r="N64" s="127" t="s">
        <v>3692</v>
      </c>
      <c r="O64" s="358" t="str">
        <f>LEFT(TPG!E64,19)&amp;"."&amp;TPGCR!F64</f>
        <v>Monken Hadley C E P.3305.TPG.I01.Se20</v>
      </c>
      <c r="P64" s="361" t="str">
        <f>TPG!J64</f>
        <v>11294/543965</v>
      </c>
      <c r="Q64" s="127" t="b">
        <v>1</v>
      </c>
      <c r="R64" s="127" t="b">
        <v>1</v>
      </c>
      <c r="S64" s="127" t="b">
        <v>1</v>
      </c>
    </row>
    <row r="65" spans="1:19" x14ac:dyDescent="0.25">
      <c r="A65" s="127" t="s">
        <v>4033</v>
      </c>
      <c r="B65" s="206">
        <v>1</v>
      </c>
      <c r="C65" s="127">
        <v>2</v>
      </c>
      <c r="D65" s="357">
        <f>TPG!K65</f>
        <v>400048</v>
      </c>
      <c r="E65" s="127" t="b">
        <v>1</v>
      </c>
      <c r="F65" s="358" t="str">
        <f>RIGHT(TPG!D65,4)&amp;"."&amp;TPG!N65&amp;"."&amp;TPG!L65&amp;"."&amp;TPGPAY!$C$5</f>
        <v>2042.TPG.I01.Se20</v>
      </c>
      <c r="G65" s="359">
        <f t="shared" ca="1" si="0"/>
        <v>44105</v>
      </c>
      <c r="H65" s="360">
        <f>IF(TPG!AB65&gt;0,0,-TPG!AB65)</f>
        <v>203.29999999999927</v>
      </c>
      <c r="I65" s="211">
        <f t="shared" ca="1" si="1"/>
        <v>44105</v>
      </c>
      <c r="J65" s="127">
        <v>3</v>
      </c>
      <c r="K65" s="127" t="b">
        <v>1</v>
      </c>
      <c r="L65" s="127" t="s">
        <v>4034</v>
      </c>
      <c r="M65" s="127" t="b">
        <v>1</v>
      </c>
      <c r="N65" s="127" t="s">
        <v>3692</v>
      </c>
      <c r="O65" s="358" t="str">
        <f>LEFT(TPG!E65,19)&amp;"."&amp;TPGCR!F65</f>
        <v>Monkfrith School.2042.TPG.I01.Se20</v>
      </c>
      <c r="P65" s="361" t="str">
        <f>TPG!J65</f>
        <v>11294/543965</v>
      </c>
      <c r="Q65" s="127" t="b">
        <v>1</v>
      </c>
      <c r="R65" s="127" t="b">
        <v>1</v>
      </c>
      <c r="S65" s="127" t="b">
        <v>1</v>
      </c>
    </row>
    <row r="66" spans="1:19" hidden="1" x14ac:dyDescent="0.25">
      <c r="A66" s="127" t="s">
        <v>4033</v>
      </c>
      <c r="B66" s="206">
        <v>1</v>
      </c>
      <c r="C66" s="127">
        <v>2</v>
      </c>
      <c r="D66" s="357">
        <f>TPG!K66</f>
        <v>400087</v>
      </c>
      <c r="E66" s="127" t="b">
        <v>1</v>
      </c>
      <c r="F66" s="358" t="str">
        <f>RIGHT(TPG!D66,4)&amp;"."&amp;TPG!N66&amp;"."&amp;TPG!L66&amp;"."&amp;TPGPAY!$C$5</f>
        <v>2044.TPG.I01.Se20</v>
      </c>
      <c r="G66" s="359">
        <f t="shared" ca="1" si="0"/>
        <v>44105</v>
      </c>
      <c r="H66" s="360">
        <f>IF(TPG!AB66&gt;0,0,-TPG!AB66)</f>
        <v>0</v>
      </c>
      <c r="I66" s="211">
        <f t="shared" ca="1" si="1"/>
        <v>44105</v>
      </c>
      <c r="J66" s="127">
        <v>3</v>
      </c>
      <c r="K66" s="127" t="b">
        <v>1</v>
      </c>
      <c r="L66" s="127" t="s">
        <v>4034</v>
      </c>
      <c r="M66" s="127" t="b">
        <v>1</v>
      </c>
      <c r="N66" s="127" t="s">
        <v>3692</v>
      </c>
      <c r="O66" s="358" t="str">
        <f>LEFT(TPG!E66,19)&amp;"."&amp;TPGCR!F66</f>
        <v>Moss Hall Infant Sc.2044.TPG.I01.Se20</v>
      </c>
      <c r="P66" s="361" t="str">
        <f>TPG!J66</f>
        <v>11294/543965</v>
      </c>
      <c r="Q66" s="127" t="b">
        <v>1</v>
      </c>
      <c r="R66" s="127" t="b">
        <v>1</v>
      </c>
      <c r="S66" s="127" t="b">
        <v>1</v>
      </c>
    </row>
    <row r="67" spans="1:19" hidden="1" x14ac:dyDescent="0.25">
      <c r="A67" s="127" t="s">
        <v>4033</v>
      </c>
      <c r="B67" s="206">
        <v>1</v>
      </c>
      <c r="C67" s="127">
        <v>2</v>
      </c>
      <c r="D67" s="357">
        <f>TPG!K67</f>
        <v>400088</v>
      </c>
      <c r="E67" s="127" t="b">
        <v>1</v>
      </c>
      <c r="F67" s="358" t="str">
        <f>RIGHT(TPG!D67,4)&amp;"."&amp;TPG!N67&amp;"."&amp;TPG!L67&amp;"."&amp;TPGPAY!$C$5</f>
        <v>2043.TPG.I01.Se20</v>
      </c>
      <c r="G67" s="359">
        <f t="shared" ca="1" si="0"/>
        <v>44105</v>
      </c>
      <c r="H67" s="360">
        <f>IF(TPG!AB67&gt;0,0,-TPG!AB67)</f>
        <v>0</v>
      </c>
      <c r="I67" s="211">
        <f t="shared" ca="1" si="1"/>
        <v>44105</v>
      </c>
      <c r="J67" s="127">
        <v>3</v>
      </c>
      <c r="K67" s="127" t="b">
        <v>1</v>
      </c>
      <c r="L67" s="127" t="s">
        <v>4034</v>
      </c>
      <c r="M67" s="127" t="b">
        <v>1</v>
      </c>
      <c r="N67" s="127" t="s">
        <v>3692</v>
      </c>
      <c r="O67" s="358" t="str">
        <f>LEFT(TPG!E67,19)&amp;"."&amp;TPGCR!F67</f>
        <v>Moss Hall Junior Sc.2043.TPG.I01.Se20</v>
      </c>
      <c r="P67" s="361" t="str">
        <f>TPG!J67</f>
        <v>11294/543965</v>
      </c>
      <c r="Q67" s="127" t="b">
        <v>1</v>
      </c>
      <c r="R67" s="127" t="b">
        <v>1</v>
      </c>
      <c r="S67" s="127" t="b">
        <v>1</v>
      </c>
    </row>
    <row r="68" spans="1:19" x14ac:dyDescent="0.25">
      <c r="A68" s="127" t="s">
        <v>4033</v>
      </c>
      <c r="B68" s="206">
        <v>1</v>
      </c>
      <c r="C68" s="127">
        <v>2</v>
      </c>
      <c r="D68" s="357">
        <f>TPG!K68</f>
        <v>158733</v>
      </c>
      <c r="E68" s="127" t="b">
        <v>1</v>
      </c>
      <c r="F68" s="358" t="str">
        <f>RIGHT(TPG!D68,4)&amp;"."&amp;TPG!N68&amp;"."&amp;TPG!L68&amp;"."&amp;TPGPAY!$C$5</f>
        <v>2053.TPG.I01.Se20</v>
      </c>
      <c r="G68" s="359">
        <f t="shared" ca="1" si="0"/>
        <v>44105</v>
      </c>
      <c r="H68" s="360">
        <f>IF(TPG!AB68&gt;0,0,-TPG!AB68)</f>
        <v>75.160000000000764</v>
      </c>
      <c r="I68" s="211">
        <f t="shared" ca="1" si="1"/>
        <v>44105</v>
      </c>
      <c r="J68" s="127">
        <v>3</v>
      </c>
      <c r="K68" s="127" t="b">
        <v>1</v>
      </c>
      <c r="L68" s="127" t="s">
        <v>4034</v>
      </c>
      <c r="M68" s="127" t="b">
        <v>1</v>
      </c>
      <c r="N68" s="127" t="s">
        <v>3692</v>
      </c>
      <c r="O68" s="358" t="str">
        <f>LEFT(TPG!E68,19)&amp;"."&amp;TPGCR!F68</f>
        <v>Noam Primary School.2053.TPG.I01.Se20</v>
      </c>
      <c r="P68" s="361" t="str">
        <f>TPG!J68</f>
        <v>11294/543965</v>
      </c>
      <c r="Q68" s="127" t="b">
        <v>1</v>
      </c>
      <c r="R68" s="127" t="b">
        <v>1</v>
      </c>
      <c r="S68" s="127" t="b">
        <v>1</v>
      </c>
    </row>
    <row r="69" spans="1:19" hidden="1" x14ac:dyDescent="0.25">
      <c r="A69" s="127" t="s">
        <v>4033</v>
      </c>
      <c r="B69" s="206">
        <v>1</v>
      </c>
      <c r="C69" s="127">
        <v>2</v>
      </c>
      <c r="D69" s="357">
        <f>TPG!K69</f>
        <v>400089</v>
      </c>
      <c r="E69" s="127" t="b">
        <v>1</v>
      </c>
      <c r="F69" s="358" t="str">
        <f>RIGHT(TPG!D69,4)&amp;"."&amp;TPG!N69&amp;"."&amp;TPG!L69&amp;"."&amp;TPGPAY!$C$5</f>
        <v>2045.TPG.I01.Se20</v>
      </c>
      <c r="G69" s="359">
        <f t="shared" ca="1" si="0"/>
        <v>44105</v>
      </c>
      <c r="H69" s="360">
        <f>IF(TPG!AB69&gt;0,0,-TPG!AB69)</f>
        <v>0</v>
      </c>
      <c r="I69" s="211">
        <f t="shared" ca="1" si="1"/>
        <v>44105</v>
      </c>
      <c r="J69" s="127">
        <v>3</v>
      </c>
      <c r="K69" s="127" t="b">
        <v>1</v>
      </c>
      <c r="L69" s="127" t="s">
        <v>4034</v>
      </c>
      <c r="M69" s="127" t="b">
        <v>1</v>
      </c>
      <c r="N69" s="127" t="s">
        <v>3692</v>
      </c>
      <c r="O69" s="358" t="str">
        <f>LEFT(TPG!E69,19)&amp;"."&amp;TPGCR!F69</f>
        <v>Northside School.2045.TPG.I01.Se20</v>
      </c>
      <c r="P69" s="361" t="str">
        <f>TPG!J69</f>
        <v>11294/543965</v>
      </c>
      <c r="Q69" s="127" t="b">
        <v>1</v>
      </c>
      <c r="R69" s="127" t="b">
        <v>1</v>
      </c>
      <c r="S69" s="127" t="b">
        <v>1</v>
      </c>
    </row>
    <row r="70" spans="1:19" hidden="1" x14ac:dyDescent="0.25">
      <c r="A70" s="127" t="s">
        <v>4033</v>
      </c>
      <c r="B70" s="206">
        <v>1</v>
      </c>
      <c r="C70" s="127">
        <v>2</v>
      </c>
      <c r="D70" s="357">
        <f>TPG!K70</f>
        <v>400113</v>
      </c>
      <c r="E70" s="127" t="b">
        <v>1</v>
      </c>
      <c r="F70" s="358" t="str">
        <f>RIGHT(TPG!D70,4)&amp;"."&amp;TPG!N70&amp;"."&amp;TPG!L70&amp;"."&amp;TPGPAY!$C$5</f>
        <v>2077.TPG.I01.Se20</v>
      </c>
      <c r="G70" s="359">
        <f t="shared" ca="1" si="0"/>
        <v>44105</v>
      </c>
      <c r="H70" s="360">
        <f>IF(TPG!AB70&gt;0,0,-TPG!AB70)</f>
        <v>0</v>
      </c>
      <c r="I70" s="211">
        <f t="shared" ca="1" si="1"/>
        <v>44105</v>
      </c>
      <c r="J70" s="127">
        <v>3</v>
      </c>
      <c r="K70" s="127" t="b">
        <v>1</v>
      </c>
      <c r="L70" s="127" t="s">
        <v>4034</v>
      </c>
      <c r="M70" s="127" t="b">
        <v>1</v>
      </c>
      <c r="N70" s="127" t="s">
        <v>3692</v>
      </c>
      <c r="O70" s="358" t="str">
        <f>LEFT(TPG!E70,19)&amp;"."&amp;TPGCR!F70</f>
        <v>Orion Primary Schoo.2077.TPG.I01.Se20</v>
      </c>
      <c r="P70" s="361" t="str">
        <f>TPG!J70</f>
        <v>11294/543965</v>
      </c>
      <c r="Q70" s="127" t="b">
        <v>1</v>
      </c>
      <c r="R70" s="127" t="b">
        <v>1</v>
      </c>
      <c r="S70" s="127" t="b">
        <v>1</v>
      </c>
    </row>
    <row r="71" spans="1:19" x14ac:dyDescent="0.25">
      <c r="A71" s="127" t="s">
        <v>4033</v>
      </c>
      <c r="B71" s="206">
        <v>1</v>
      </c>
      <c r="C71" s="127">
        <v>2</v>
      </c>
      <c r="D71" s="357">
        <f>TPG!K71</f>
        <v>400021</v>
      </c>
      <c r="E71" s="127" t="b">
        <v>1</v>
      </c>
      <c r="F71" s="358" t="str">
        <f>RIGHT(TPG!D71,4)&amp;"."&amp;TPG!N71&amp;"."&amp;TPG!L71&amp;"."&amp;TPGPAY!$C$5</f>
        <v>5201.TPG.I01.Se20</v>
      </c>
      <c r="G71" s="359">
        <f t="shared" ca="1" si="0"/>
        <v>44105</v>
      </c>
      <c r="H71" s="360">
        <f>IF(TPG!AB71&gt;0,0,-TPG!AB71)</f>
        <v>354.85999999999876</v>
      </c>
      <c r="I71" s="211">
        <f t="shared" ca="1" si="1"/>
        <v>44105</v>
      </c>
      <c r="J71" s="127">
        <v>3</v>
      </c>
      <c r="K71" s="127" t="b">
        <v>1</v>
      </c>
      <c r="L71" s="127" t="s">
        <v>4034</v>
      </c>
      <c r="M71" s="127" t="b">
        <v>1</v>
      </c>
      <c r="N71" s="127" t="s">
        <v>3692</v>
      </c>
      <c r="O71" s="358" t="str">
        <f>LEFT(TPG!E71,19)&amp;"."&amp;TPGCR!F71</f>
        <v>Osidge Primary Scho.5201.TPG.I01.Se20</v>
      </c>
      <c r="P71" s="361" t="str">
        <f>TPG!J71</f>
        <v>11294/543965</v>
      </c>
      <c r="Q71" s="127" t="b">
        <v>1</v>
      </c>
      <c r="R71" s="127" t="b">
        <v>1</v>
      </c>
      <c r="S71" s="127" t="b">
        <v>1</v>
      </c>
    </row>
    <row r="72" spans="1:19" hidden="1" x14ac:dyDescent="0.25">
      <c r="A72" s="127" t="s">
        <v>4033</v>
      </c>
      <c r="B72" s="206">
        <v>1</v>
      </c>
      <c r="C72" s="127">
        <v>2</v>
      </c>
      <c r="D72" s="357">
        <f>TPG!K72</f>
        <v>400003</v>
      </c>
      <c r="E72" s="127" t="b">
        <v>1</v>
      </c>
      <c r="F72" s="358" t="str">
        <f>RIGHT(TPG!D72,4)&amp;"."&amp;TPG!N72&amp;"."&amp;TPG!L72&amp;"."&amp;TPGPAY!$C$5</f>
        <v>3501.TPG.I01.Se20</v>
      </c>
      <c r="G72" s="359">
        <f t="shared" ca="1" si="0"/>
        <v>44105</v>
      </c>
      <c r="H72" s="360">
        <f>IF(TPG!AB72&gt;0,0,-TPG!AB72)</f>
        <v>0</v>
      </c>
      <c r="I72" s="211">
        <f t="shared" ca="1" si="1"/>
        <v>44105</v>
      </c>
      <c r="J72" s="127">
        <v>3</v>
      </c>
      <c r="K72" s="127" t="b">
        <v>1</v>
      </c>
      <c r="L72" s="127" t="s">
        <v>4034</v>
      </c>
      <c r="M72" s="127" t="b">
        <v>1</v>
      </c>
      <c r="N72" s="127" t="s">
        <v>3692</v>
      </c>
      <c r="O72" s="358" t="str">
        <f>LEFT(TPG!E72,19)&amp;"."&amp;TPGCR!F72</f>
        <v>Our Lady of Lourdes.3501.TPG.I01.Se20</v>
      </c>
      <c r="P72" s="361" t="str">
        <f>TPG!J72</f>
        <v>11294/543965</v>
      </c>
      <c r="Q72" s="127" t="b">
        <v>1</v>
      </c>
      <c r="R72" s="127" t="b">
        <v>1</v>
      </c>
      <c r="S72" s="127" t="b">
        <v>1</v>
      </c>
    </row>
    <row r="73" spans="1:19" hidden="1" x14ac:dyDescent="0.25">
      <c r="A73" s="127" t="s">
        <v>4033</v>
      </c>
      <c r="B73" s="206">
        <v>1</v>
      </c>
      <c r="C73" s="127">
        <v>2</v>
      </c>
      <c r="D73" s="357">
        <f>TPG!K73</f>
        <v>400014</v>
      </c>
      <c r="E73" s="127" t="b">
        <v>1</v>
      </c>
      <c r="F73" s="358" t="str">
        <f>RIGHT(TPG!D73,4)&amp;"."&amp;TPG!N73&amp;"."&amp;TPG!L73&amp;"."&amp;TPGPAY!$C$5</f>
        <v>2078.TPG.I01.Se20</v>
      </c>
      <c r="G73" s="359">
        <f t="shared" ca="1" si="0"/>
        <v>44105</v>
      </c>
      <c r="H73" s="360">
        <f>IF(TPG!AB73&gt;0,0,-TPG!AB73)</f>
        <v>0</v>
      </c>
      <c r="I73" s="211">
        <f t="shared" ca="1" si="1"/>
        <v>44105</v>
      </c>
      <c r="J73" s="127">
        <v>3</v>
      </c>
      <c r="K73" s="127" t="b">
        <v>1</v>
      </c>
      <c r="L73" s="127" t="s">
        <v>4034</v>
      </c>
      <c r="M73" s="127" t="b">
        <v>1</v>
      </c>
      <c r="N73" s="127" t="s">
        <v>3692</v>
      </c>
      <c r="O73" s="358" t="str">
        <f>LEFT(TPG!E73,19)&amp;"."&amp;TPGCR!F73</f>
        <v>Pardes House School.2078.TPG.I01.Se20</v>
      </c>
      <c r="P73" s="361" t="str">
        <f>TPG!J73</f>
        <v>11294/543965</v>
      </c>
      <c r="Q73" s="127" t="b">
        <v>1</v>
      </c>
      <c r="R73" s="127" t="b">
        <v>1</v>
      </c>
      <c r="S73" s="127" t="b">
        <v>1</v>
      </c>
    </row>
    <row r="74" spans="1:19" hidden="1" x14ac:dyDescent="0.25">
      <c r="A74" s="127" t="s">
        <v>4033</v>
      </c>
      <c r="B74" s="206">
        <v>1</v>
      </c>
      <c r="C74" s="127">
        <v>2</v>
      </c>
      <c r="D74" s="357">
        <f>TPG!K74</f>
        <v>400010</v>
      </c>
      <c r="E74" s="127" t="b">
        <v>1</v>
      </c>
      <c r="F74" s="358" t="str">
        <f>RIGHT(TPG!D74,4)&amp;"."&amp;TPG!N74&amp;"."&amp;TPG!L74&amp;"."&amp;TPGPAY!$C$5</f>
        <v>2071.TPG.I01.Se20</v>
      </c>
      <c r="G74" s="359">
        <f t="shared" ca="1" si="0"/>
        <v>44105</v>
      </c>
      <c r="H74" s="360">
        <f>IF(TPG!AB74&gt;0,0,-TPG!AB74)</f>
        <v>0</v>
      </c>
      <c r="I74" s="211">
        <f t="shared" ca="1" si="1"/>
        <v>44105</v>
      </c>
      <c r="J74" s="127">
        <v>3</v>
      </c>
      <c r="K74" s="127" t="b">
        <v>1</v>
      </c>
      <c r="L74" s="127" t="s">
        <v>4034</v>
      </c>
      <c r="M74" s="127" t="b">
        <v>1</v>
      </c>
      <c r="N74" s="127" t="s">
        <v>3692</v>
      </c>
      <c r="O74" s="358" t="str">
        <f>LEFT(TPG!E74,19)&amp;"."&amp;TPGCR!F74</f>
        <v>Queenswell Infant a.2071.TPG.I01.Se20</v>
      </c>
      <c r="P74" s="361" t="str">
        <f>TPG!J74</f>
        <v>11294/543965</v>
      </c>
      <c r="Q74" s="127" t="b">
        <v>1</v>
      </c>
      <c r="R74" s="127" t="b">
        <v>1</v>
      </c>
      <c r="S74" s="127" t="b">
        <v>1</v>
      </c>
    </row>
    <row r="75" spans="1:19" x14ac:dyDescent="0.25">
      <c r="A75" s="127" t="s">
        <v>4033</v>
      </c>
      <c r="B75" s="206">
        <v>1</v>
      </c>
      <c r="C75" s="127">
        <v>2</v>
      </c>
      <c r="D75" s="357">
        <f>TPG!K75</f>
        <v>400012</v>
      </c>
      <c r="E75" s="127" t="b">
        <v>1</v>
      </c>
      <c r="F75" s="358" t="str">
        <f>RIGHT(TPG!D75,4)&amp;"."&amp;TPG!N75&amp;"."&amp;TPG!L75&amp;"."&amp;TPGPAY!$C$5</f>
        <v>2072.TPG.I01.Se20</v>
      </c>
      <c r="G75" s="359">
        <f t="shared" ca="1" si="0"/>
        <v>44105</v>
      </c>
      <c r="H75" s="360">
        <f>IF(TPG!AB75&gt;0,0,-TPG!AB75)</f>
        <v>362.09000000000015</v>
      </c>
      <c r="I75" s="211">
        <f t="shared" ca="1" si="1"/>
        <v>44105</v>
      </c>
      <c r="J75" s="127">
        <v>3</v>
      </c>
      <c r="K75" s="127" t="b">
        <v>1</v>
      </c>
      <c r="L75" s="127" t="s">
        <v>4034</v>
      </c>
      <c r="M75" s="127" t="b">
        <v>1</v>
      </c>
      <c r="N75" s="127" t="s">
        <v>3692</v>
      </c>
      <c r="O75" s="358" t="str">
        <f>LEFT(TPG!E75,19)&amp;"."&amp;TPGCR!F75</f>
        <v>Queenswell Junior S.2072.TPG.I01.Se20</v>
      </c>
      <c r="P75" s="361" t="str">
        <f>TPG!J75</f>
        <v>11294/543965</v>
      </c>
      <c r="Q75" s="127" t="b">
        <v>1</v>
      </c>
      <c r="R75" s="127" t="b">
        <v>1</v>
      </c>
      <c r="S75" s="127" t="b">
        <v>1</v>
      </c>
    </row>
    <row r="76" spans="1:19" x14ac:dyDescent="0.25">
      <c r="A76" s="127" t="s">
        <v>4033</v>
      </c>
      <c r="B76" s="206">
        <v>1</v>
      </c>
      <c r="C76" s="127">
        <v>2</v>
      </c>
      <c r="D76" s="357">
        <f>TPG!K76</f>
        <v>400093</v>
      </c>
      <c r="E76" s="127" t="b">
        <v>1</v>
      </c>
      <c r="F76" s="358" t="str">
        <f>RIGHT(TPG!D76,4)&amp;"."&amp;TPG!N76&amp;"."&amp;TPG!L76&amp;"."&amp;TPGPAY!$C$5</f>
        <v>3512.TPG.I01.Se20</v>
      </c>
      <c r="G76" s="359">
        <f t="shared" ca="1" si="0"/>
        <v>44105</v>
      </c>
      <c r="H76" s="360">
        <f>IF(TPG!AB76&gt;0,0,-TPG!AB76)</f>
        <v>617.26000000000022</v>
      </c>
      <c r="I76" s="211">
        <f t="shared" ca="1" si="1"/>
        <v>44105</v>
      </c>
      <c r="J76" s="127">
        <v>3</v>
      </c>
      <c r="K76" s="127" t="b">
        <v>1</v>
      </c>
      <c r="L76" s="127" t="s">
        <v>4034</v>
      </c>
      <c r="M76" s="127" t="b">
        <v>1</v>
      </c>
      <c r="N76" s="127" t="s">
        <v>3692</v>
      </c>
      <c r="O76" s="358" t="str">
        <f>LEFT(TPG!E76,19)&amp;"."&amp;TPGCR!F76</f>
        <v>Rosh Pinah.3512.TPG.I01.Se20</v>
      </c>
      <c r="P76" s="361" t="str">
        <f>TPG!J76</f>
        <v>11294/543965</v>
      </c>
      <c r="Q76" s="127" t="b">
        <v>1</v>
      </c>
      <c r="R76" s="127" t="b">
        <v>1</v>
      </c>
      <c r="S76" s="127" t="b">
        <v>1</v>
      </c>
    </row>
    <row r="77" spans="1:19" hidden="1" x14ac:dyDescent="0.25">
      <c r="A77" s="127" t="s">
        <v>4033</v>
      </c>
      <c r="B77" s="206">
        <v>1</v>
      </c>
      <c r="C77" s="127">
        <v>2</v>
      </c>
      <c r="D77" s="357">
        <f>TPG!K77</f>
        <v>400071</v>
      </c>
      <c r="E77" s="127" t="b">
        <v>1</v>
      </c>
      <c r="F77" s="358" t="str">
        <f>RIGHT(TPG!D77,4)&amp;"."&amp;TPG!N77&amp;"."&amp;TPG!L77&amp;"."&amp;TPGPAY!$C$5</f>
        <v>3510.TPG.I01.Se20</v>
      </c>
      <c r="G77" s="359">
        <f t="shared" ca="1" si="0"/>
        <v>44105</v>
      </c>
      <c r="H77" s="360">
        <f>IF(TPG!AB77&gt;0,0,-TPG!AB77)</f>
        <v>0</v>
      </c>
      <c r="I77" s="211">
        <f t="shared" ca="1" si="1"/>
        <v>44105</v>
      </c>
      <c r="J77" s="127">
        <v>3</v>
      </c>
      <c r="K77" s="127" t="b">
        <v>1</v>
      </c>
      <c r="L77" s="127" t="s">
        <v>4034</v>
      </c>
      <c r="M77" s="127" t="b">
        <v>1</v>
      </c>
      <c r="N77" s="127" t="s">
        <v>3692</v>
      </c>
      <c r="O77" s="358" t="str">
        <f>LEFT(TPG!E77,19)&amp;"."&amp;TPGCR!F77</f>
        <v>Sacred Heart School.3510.TPG.I01.Se20</v>
      </c>
      <c r="P77" s="361" t="str">
        <f>TPG!J77</f>
        <v>11294/543965</v>
      </c>
      <c r="Q77" s="127" t="b">
        <v>1</v>
      </c>
      <c r="R77" s="127" t="b">
        <v>1</v>
      </c>
      <c r="S77" s="127" t="b">
        <v>1</v>
      </c>
    </row>
    <row r="78" spans="1:19" hidden="1" x14ac:dyDescent="0.25">
      <c r="A78" s="127" t="s">
        <v>4033</v>
      </c>
      <c r="B78" s="206">
        <v>1</v>
      </c>
      <c r="C78" s="127">
        <v>2</v>
      </c>
      <c r="D78" s="357">
        <f>TPG!K78</f>
        <v>400096</v>
      </c>
      <c r="E78" s="127" t="b">
        <v>1</v>
      </c>
      <c r="F78" s="358" t="str">
        <f>RIGHT(TPG!D78,4)&amp;"."&amp;TPG!N78&amp;"."&amp;TPG!L78&amp;"."&amp;TPGPAY!$C$5</f>
        <v>3502.TPG.I01.Se20</v>
      </c>
      <c r="G78" s="359">
        <f t="shared" ca="1" si="0"/>
        <v>44105</v>
      </c>
      <c r="H78" s="360">
        <f>IF(TPG!AB78&gt;0,0,-TPG!AB78)</f>
        <v>0</v>
      </c>
      <c r="I78" s="211">
        <f t="shared" ca="1" si="1"/>
        <v>44105</v>
      </c>
      <c r="J78" s="127">
        <v>3</v>
      </c>
      <c r="K78" s="127" t="b">
        <v>1</v>
      </c>
      <c r="L78" s="127" t="s">
        <v>4034</v>
      </c>
      <c r="M78" s="127" t="b">
        <v>1</v>
      </c>
      <c r="N78" s="127" t="s">
        <v>3692</v>
      </c>
      <c r="O78" s="358" t="str">
        <f>LEFT(TPG!E78,19)&amp;"."&amp;TPGCR!F78</f>
        <v>St Agnes RC Primary.3502.TPG.I01.Se20</v>
      </c>
      <c r="P78" s="361" t="str">
        <f>TPG!J78</f>
        <v>11294/543965</v>
      </c>
      <c r="Q78" s="127" t="b">
        <v>1</v>
      </c>
      <c r="R78" s="127" t="b">
        <v>1</v>
      </c>
      <c r="S78" s="127" t="b">
        <v>1</v>
      </c>
    </row>
    <row r="79" spans="1:19" x14ac:dyDescent="0.25">
      <c r="A79" s="127" t="s">
        <v>4033</v>
      </c>
      <c r="B79" s="206">
        <v>1</v>
      </c>
      <c r="C79" s="127">
        <v>2</v>
      </c>
      <c r="D79" s="357">
        <f>TPG!K79</f>
        <v>400062</v>
      </c>
      <c r="E79" s="127" t="b">
        <v>1</v>
      </c>
      <c r="F79" s="358" t="str">
        <f>RIGHT(TPG!D79,4)&amp;"."&amp;TPG!N79&amp;"."&amp;TPG!L79&amp;"."&amp;TPGPAY!$C$5</f>
        <v>3315.TPG.I01.Se20</v>
      </c>
      <c r="G79" s="359">
        <f t="shared" ca="1" si="0"/>
        <v>44105</v>
      </c>
      <c r="H79" s="360">
        <f>IF(TPG!AB79&gt;0,0,-TPG!AB79)</f>
        <v>230.59999999999945</v>
      </c>
      <c r="I79" s="211">
        <f t="shared" ca="1" si="1"/>
        <v>44105</v>
      </c>
      <c r="J79" s="127">
        <v>3</v>
      </c>
      <c r="K79" s="127" t="b">
        <v>1</v>
      </c>
      <c r="L79" s="127" t="s">
        <v>4034</v>
      </c>
      <c r="M79" s="127" t="b">
        <v>1</v>
      </c>
      <c r="N79" s="127" t="s">
        <v>3692</v>
      </c>
      <c r="O79" s="358" t="str">
        <f>LEFT(TPG!E79,19)&amp;"."&amp;TPGCR!F79</f>
        <v>St Andrew's C E.3315.TPG.I01.Se20</v>
      </c>
      <c r="P79" s="361" t="str">
        <f>TPG!J79</f>
        <v>11294/543965</v>
      </c>
      <c r="Q79" s="127" t="b">
        <v>1</v>
      </c>
      <c r="R79" s="127" t="b">
        <v>1</v>
      </c>
      <c r="S79" s="127" t="b">
        <v>1</v>
      </c>
    </row>
    <row r="80" spans="1:19" hidden="1" x14ac:dyDescent="0.25">
      <c r="A80" s="127" t="s">
        <v>4033</v>
      </c>
      <c r="B80" s="206">
        <v>1</v>
      </c>
      <c r="C80" s="127">
        <v>2</v>
      </c>
      <c r="D80" s="357">
        <f>TPG!K80</f>
        <v>400064</v>
      </c>
      <c r="E80" s="127" t="b">
        <v>1</v>
      </c>
      <c r="F80" s="358" t="str">
        <f>RIGHT(TPG!D80,4)&amp;"."&amp;TPG!N80&amp;"."&amp;TPG!L80&amp;"."&amp;TPGPAY!$C$5</f>
        <v>3504.TPG.I01.Se20</v>
      </c>
      <c r="G80" s="359">
        <f t="shared" ca="1" si="0"/>
        <v>44105</v>
      </c>
      <c r="H80" s="360">
        <f>IF(TPG!AB80&gt;0,0,-TPG!AB80)</f>
        <v>0</v>
      </c>
      <c r="I80" s="211">
        <f t="shared" ca="1" si="1"/>
        <v>44105</v>
      </c>
      <c r="J80" s="127">
        <v>3</v>
      </c>
      <c r="K80" s="127" t="b">
        <v>1</v>
      </c>
      <c r="L80" s="127" t="s">
        <v>4034</v>
      </c>
      <c r="M80" s="127" t="b">
        <v>1</v>
      </c>
      <c r="N80" s="127" t="s">
        <v>3692</v>
      </c>
      <c r="O80" s="358" t="str">
        <f>LEFT(TPG!E80,19)&amp;"."&amp;TPGCR!F80</f>
        <v>St Catherines R C P.3504.TPG.I01.Se20</v>
      </c>
      <c r="P80" s="361" t="str">
        <f>TPG!J80</f>
        <v>11294/543965</v>
      </c>
      <c r="Q80" s="127" t="b">
        <v>1</v>
      </c>
      <c r="R80" s="127" t="b">
        <v>1</v>
      </c>
      <c r="S80" s="127" t="b">
        <v>1</v>
      </c>
    </row>
    <row r="81" spans="1:19" hidden="1" x14ac:dyDescent="0.25">
      <c r="A81" s="127" t="s">
        <v>4033</v>
      </c>
      <c r="B81" s="206">
        <v>1</v>
      </c>
      <c r="C81" s="127">
        <v>2</v>
      </c>
      <c r="D81" s="357">
        <f>TPG!K81</f>
        <v>400098</v>
      </c>
      <c r="E81" s="127" t="b">
        <v>1</v>
      </c>
      <c r="F81" s="358" t="str">
        <f>RIGHT(TPG!D81,4)&amp;"."&amp;TPG!N81&amp;"."&amp;TPG!L81&amp;"."&amp;TPGPAY!$C$5</f>
        <v>3309.TPG.I01.Se20</v>
      </c>
      <c r="G81" s="359">
        <f t="shared" ca="1" si="0"/>
        <v>44105</v>
      </c>
      <c r="H81" s="360">
        <f>IF(TPG!AB81&gt;0,0,-TPG!AB81)</f>
        <v>0</v>
      </c>
      <c r="I81" s="211">
        <f t="shared" ca="1" si="1"/>
        <v>44105</v>
      </c>
      <c r="J81" s="127">
        <v>3</v>
      </c>
      <c r="K81" s="127" t="b">
        <v>1</v>
      </c>
      <c r="L81" s="127" t="s">
        <v>4034</v>
      </c>
      <c r="M81" s="127" t="b">
        <v>1</v>
      </c>
      <c r="N81" s="127" t="s">
        <v>3692</v>
      </c>
      <c r="O81" s="358" t="str">
        <f>LEFT(TPG!E81,19)&amp;"."&amp;TPGCR!F81</f>
        <v>St Johns CE N20.3309.TPG.I01.Se20</v>
      </c>
      <c r="P81" s="361" t="str">
        <f>TPG!J81</f>
        <v>11294/543965</v>
      </c>
      <c r="Q81" s="127" t="b">
        <v>1</v>
      </c>
      <c r="R81" s="127" t="b">
        <v>1</v>
      </c>
      <c r="S81" s="127" t="b">
        <v>1</v>
      </c>
    </row>
    <row r="82" spans="1:19" hidden="1" x14ac:dyDescent="0.25">
      <c r="A82" s="127" t="s">
        <v>4033</v>
      </c>
      <c r="B82" s="206">
        <v>1</v>
      </c>
      <c r="C82" s="127">
        <v>2</v>
      </c>
      <c r="D82" s="357">
        <f>TPG!K82</f>
        <v>400114</v>
      </c>
      <c r="E82" s="127" t="b">
        <v>1</v>
      </c>
      <c r="F82" s="358" t="str">
        <f>RIGHT(TPG!D82,4)&amp;"."&amp;TPG!N82&amp;"."&amp;TPG!L82&amp;"."&amp;TPGPAY!$C$5</f>
        <v>3307.TPG.I01.Se20</v>
      </c>
      <c r="G82" s="359">
        <f t="shared" ca="1" si="0"/>
        <v>44105</v>
      </c>
      <c r="H82" s="360">
        <f>IF(TPG!AB82&gt;0,0,-TPG!AB82)</f>
        <v>0</v>
      </c>
      <c r="I82" s="211">
        <f t="shared" ca="1" si="1"/>
        <v>44105</v>
      </c>
      <c r="J82" s="127">
        <v>3</v>
      </c>
      <c r="K82" s="127" t="b">
        <v>1</v>
      </c>
      <c r="L82" s="127" t="s">
        <v>4034</v>
      </c>
      <c r="M82" s="127" t="b">
        <v>1</v>
      </c>
      <c r="N82" s="127" t="s">
        <v>3692</v>
      </c>
      <c r="O82" s="358" t="str">
        <f>LEFT(TPG!E82,19)&amp;"."&amp;TPGCR!F82</f>
        <v>St John's CE School.3307.TPG.I01.Se20</v>
      </c>
      <c r="P82" s="361" t="str">
        <f>TPG!J82</f>
        <v>11294/543965</v>
      </c>
      <c r="Q82" s="127" t="b">
        <v>1</v>
      </c>
      <c r="R82" s="127" t="b">
        <v>1</v>
      </c>
      <c r="S82" s="127" t="b">
        <v>1</v>
      </c>
    </row>
    <row r="83" spans="1:19" hidden="1" x14ac:dyDescent="0.25">
      <c r="A83" s="127" t="s">
        <v>4033</v>
      </c>
      <c r="B83" s="206">
        <v>1</v>
      </c>
      <c r="C83" s="127">
        <v>2</v>
      </c>
      <c r="D83" s="357">
        <f>TPG!K83</f>
        <v>400066</v>
      </c>
      <c r="E83" s="127" t="b">
        <v>1</v>
      </c>
      <c r="F83" s="358" t="str">
        <f>RIGHT(TPG!D83,4)&amp;"."&amp;TPG!N83&amp;"."&amp;TPG!L83&amp;"."&amp;TPGPAY!$C$5</f>
        <v>3509.TPG.I01.Se20</v>
      </c>
      <c r="G83" s="359">
        <f t="shared" ca="1" si="0"/>
        <v>44105</v>
      </c>
      <c r="H83" s="360">
        <f>IF(TPG!AB83&gt;0,0,-TPG!AB83)</f>
        <v>0</v>
      </c>
      <c r="I83" s="211">
        <f t="shared" ca="1" si="1"/>
        <v>44105</v>
      </c>
      <c r="J83" s="127">
        <v>3</v>
      </c>
      <c r="K83" s="127" t="b">
        <v>1</v>
      </c>
      <c r="L83" s="127" t="s">
        <v>4034</v>
      </c>
      <c r="M83" s="127" t="b">
        <v>1</v>
      </c>
      <c r="N83" s="127" t="s">
        <v>3692</v>
      </c>
      <c r="O83" s="358" t="str">
        <f>LEFT(TPG!E83,19)&amp;"."&amp;TPGCR!F83</f>
        <v>St Joseph's Primary.3509.TPG.I01.Se20</v>
      </c>
      <c r="P83" s="361" t="str">
        <f>TPG!J83</f>
        <v>11294/543965</v>
      </c>
      <c r="Q83" s="127" t="b">
        <v>1</v>
      </c>
      <c r="R83" s="127" t="b">
        <v>1</v>
      </c>
      <c r="S83" s="127" t="b">
        <v>1</v>
      </c>
    </row>
    <row r="84" spans="1:19" hidden="1" x14ac:dyDescent="0.25">
      <c r="A84" s="127" t="s">
        <v>4033</v>
      </c>
      <c r="B84" s="206">
        <v>1</v>
      </c>
      <c r="C84" s="127">
        <v>2</v>
      </c>
      <c r="D84" s="357">
        <f>TPG!K84</f>
        <v>400058</v>
      </c>
      <c r="E84" s="127" t="b">
        <v>1</v>
      </c>
      <c r="F84" s="358" t="str">
        <f>RIGHT(TPG!D84,4)&amp;"."&amp;TPG!N84&amp;"."&amp;TPG!L84&amp;"."&amp;TPGPAY!$C$5</f>
        <v>3311.TPG.I01.Se20</v>
      </c>
      <c r="G84" s="359">
        <f t="shared" ca="1" si="0"/>
        <v>44105</v>
      </c>
      <c r="H84" s="360">
        <f>IF(TPG!AB84&gt;0,0,-TPG!AB84)</f>
        <v>0</v>
      </c>
      <c r="I84" s="211">
        <f t="shared" ca="1" si="1"/>
        <v>44105</v>
      </c>
      <c r="J84" s="127">
        <v>3</v>
      </c>
      <c r="K84" s="127" t="b">
        <v>1</v>
      </c>
      <c r="L84" s="127" t="s">
        <v>4034</v>
      </c>
      <c r="M84" s="127" t="b">
        <v>1</v>
      </c>
      <c r="N84" s="127" t="s">
        <v>3692</v>
      </c>
      <c r="O84" s="358" t="str">
        <f>LEFT(TPG!E84,19)&amp;"."&amp;TPGCR!F84</f>
        <v>St Mary's C E Prima.3311.TPG.I01.Se20</v>
      </c>
      <c r="P84" s="361" t="str">
        <f>TPG!J84</f>
        <v>11294/543965</v>
      </c>
      <c r="Q84" s="127" t="b">
        <v>1</v>
      </c>
      <c r="R84" s="127" t="b">
        <v>1</v>
      </c>
      <c r="S84" s="127" t="b">
        <v>1</v>
      </c>
    </row>
    <row r="85" spans="1:19" hidden="1" x14ac:dyDescent="0.25">
      <c r="A85" s="127" t="s">
        <v>4033</v>
      </c>
      <c r="B85" s="206">
        <v>1</v>
      </c>
      <c r="C85" s="127">
        <v>2</v>
      </c>
      <c r="D85" s="357">
        <f>TPG!K85</f>
        <v>400017</v>
      </c>
      <c r="E85" s="127" t="b">
        <v>1</v>
      </c>
      <c r="F85" s="358" t="str">
        <f>RIGHT(TPG!D85,4)&amp;"."&amp;TPG!N85&amp;"."&amp;TPG!L85&amp;"."&amp;TPGPAY!$C$5</f>
        <v>3312.TPG.I01.Se20</v>
      </c>
      <c r="G85" s="359">
        <f t="shared" ref="G85:G148" ca="1" si="2">TODAY()</f>
        <v>44105</v>
      </c>
      <c r="H85" s="360">
        <f>IF(TPG!AB85&gt;0,0,-TPG!AB85)</f>
        <v>0</v>
      </c>
      <c r="I85" s="211">
        <f t="shared" ref="I85:I148" ca="1" si="3">G85</f>
        <v>44105</v>
      </c>
      <c r="J85" s="127">
        <v>3</v>
      </c>
      <c r="K85" s="127" t="b">
        <v>1</v>
      </c>
      <c r="L85" s="127" t="s">
        <v>4034</v>
      </c>
      <c r="M85" s="127" t="b">
        <v>1</v>
      </c>
      <c r="N85" s="127" t="s">
        <v>3692</v>
      </c>
      <c r="O85" s="358" t="str">
        <f>LEFT(TPG!E85,19)&amp;"."&amp;TPGCR!F85</f>
        <v>St Mary's School EN.3312.TPG.I01.Se20</v>
      </c>
      <c r="P85" s="361" t="str">
        <f>TPG!J85</f>
        <v>11294/543965</v>
      </c>
      <c r="Q85" s="127" t="b">
        <v>1</v>
      </c>
      <c r="R85" s="127" t="b">
        <v>1</v>
      </c>
      <c r="S85" s="127" t="b">
        <v>1</v>
      </c>
    </row>
    <row r="86" spans="1:19" hidden="1" x14ac:dyDescent="0.25">
      <c r="A86" s="127" t="s">
        <v>4033</v>
      </c>
      <c r="B86" s="206">
        <v>1</v>
      </c>
      <c r="C86" s="127">
        <v>2</v>
      </c>
      <c r="D86" s="357">
        <f>TPG!K86</f>
        <v>400094</v>
      </c>
      <c r="E86" s="127" t="b">
        <v>1</v>
      </c>
      <c r="F86" s="358" t="str">
        <f>RIGHT(TPG!D86,4)&amp;"."&amp;TPG!N86&amp;"."&amp;TPG!L86&amp;"."&amp;TPGPAY!$C$5</f>
        <v>3314.TPG.I01.Se20</v>
      </c>
      <c r="G86" s="359">
        <f t="shared" ca="1" si="2"/>
        <v>44105</v>
      </c>
      <c r="H86" s="360">
        <f>IF(TPG!AB86&gt;0,0,-TPG!AB86)</f>
        <v>0</v>
      </c>
      <c r="I86" s="211">
        <f t="shared" ca="1" si="3"/>
        <v>44105</v>
      </c>
      <c r="J86" s="127">
        <v>3</v>
      </c>
      <c r="K86" s="127" t="b">
        <v>1</v>
      </c>
      <c r="L86" s="127" t="s">
        <v>4034</v>
      </c>
      <c r="M86" s="127" t="b">
        <v>1</v>
      </c>
      <c r="N86" s="127" t="s">
        <v>3692</v>
      </c>
      <c r="O86" s="358" t="str">
        <f>LEFT(TPG!E86,19)&amp;"."&amp;TPGCR!F86</f>
        <v>St Pauls CE Primary.3314.TPG.I01.Se20</v>
      </c>
      <c r="P86" s="361" t="str">
        <f>TPG!J86</f>
        <v>11294/543965</v>
      </c>
      <c r="Q86" s="127" t="b">
        <v>1</v>
      </c>
      <c r="R86" s="127" t="b">
        <v>1</v>
      </c>
      <c r="S86" s="127" t="b">
        <v>1</v>
      </c>
    </row>
    <row r="87" spans="1:19" hidden="1" x14ac:dyDescent="0.25">
      <c r="A87" s="127" t="s">
        <v>4033</v>
      </c>
      <c r="B87" s="206">
        <v>1</v>
      </c>
      <c r="C87" s="127">
        <v>2</v>
      </c>
      <c r="D87" s="357">
        <f>TPG!K87</f>
        <v>400006</v>
      </c>
      <c r="E87" s="127" t="b">
        <v>1</v>
      </c>
      <c r="F87" s="358" t="str">
        <f>RIGHT(TPG!D87,4)&amp;"."&amp;TPG!N87&amp;"."&amp;TPG!L87&amp;"."&amp;TPGPAY!$C$5</f>
        <v>3313.TPG.I01.Se20</v>
      </c>
      <c r="G87" s="359">
        <f t="shared" ca="1" si="2"/>
        <v>44105</v>
      </c>
      <c r="H87" s="360">
        <f>IF(TPG!AB87&gt;0,0,-TPG!AB87)</f>
        <v>0</v>
      </c>
      <c r="I87" s="211">
        <f t="shared" ca="1" si="3"/>
        <v>44105</v>
      </c>
      <c r="J87" s="127">
        <v>3</v>
      </c>
      <c r="K87" s="127" t="b">
        <v>1</v>
      </c>
      <c r="L87" s="127" t="s">
        <v>4034</v>
      </c>
      <c r="M87" s="127" t="b">
        <v>1</v>
      </c>
      <c r="N87" s="127" t="s">
        <v>3692</v>
      </c>
      <c r="O87" s="358" t="str">
        <f>LEFT(TPG!E87,19)&amp;"."&amp;TPGCR!F87</f>
        <v>St Paul's School, N.3313.TPG.I01.Se20</v>
      </c>
      <c r="P87" s="361" t="str">
        <f>TPG!J87</f>
        <v>11294/543965</v>
      </c>
      <c r="Q87" s="127" t="b">
        <v>1</v>
      </c>
      <c r="R87" s="127" t="b">
        <v>1</v>
      </c>
      <c r="S87" s="127" t="b">
        <v>1</v>
      </c>
    </row>
    <row r="88" spans="1:19" hidden="1" x14ac:dyDescent="0.25">
      <c r="A88" s="127" t="s">
        <v>4033</v>
      </c>
      <c r="B88" s="206">
        <v>1</v>
      </c>
      <c r="C88" s="127">
        <v>2</v>
      </c>
      <c r="D88" s="357">
        <f>TPG!K88</f>
        <v>400037</v>
      </c>
      <c r="E88" s="127" t="b">
        <v>1</v>
      </c>
      <c r="F88" s="358" t="str">
        <f>RIGHT(TPG!D88,4)&amp;"."&amp;TPG!N88&amp;"."&amp;TPG!L88&amp;"."&amp;TPGPAY!$C$5</f>
        <v>3507.TPG.I01.Se20</v>
      </c>
      <c r="G88" s="359">
        <f t="shared" ca="1" si="2"/>
        <v>44105</v>
      </c>
      <c r="H88" s="360">
        <f>IF(TPG!AB88&gt;0,0,-TPG!AB88)</f>
        <v>0</v>
      </c>
      <c r="I88" s="211">
        <f t="shared" ca="1" si="3"/>
        <v>44105</v>
      </c>
      <c r="J88" s="127">
        <v>3</v>
      </c>
      <c r="K88" s="127" t="b">
        <v>1</v>
      </c>
      <c r="L88" s="127" t="s">
        <v>4034</v>
      </c>
      <c r="M88" s="127" t="b">
        <v>1</v>
      </c>
      <c r="N88" s="127" t="s">
        <v>3692</v>
      </c>
      <c r="O88" s="358" t="str">
        <f>LEFT(TPG!E88,19)&amp;"."&amp;TPGCR!F88</f>
        <v>St Theresa's R.C. P.3507.TPG.I01.Se20</v>
      </c>
      <c r="P88" s="361" t="str">
        <f>TPG!J88</f>
        <v>11294/543965</v>
      </c>
      <c r="Q88" s="127" t="b">
        <v>1</v>
      </c>
      <c r="R88" s="127" t="b">
        <v>1</v>
      </c>
      <c r="S88" s="127" t="b">
        <v>1</v>
      </c>
    </row>
    <row r="89" spans="1:19" hidden="1" x14ac:dyDescent="0.25">
      <c r="A89" s="127" t="s">
        <v>4033</v>
      </c>
      <c r="B89" s="206">
        <v>1</v>
      </c>
      <c r="C89" s="127">
        <v>2</v>
      </c>
      <c r="D89" s="357">
        <f>TPG!K89</f>
        <v>400009</v>
      </c>
      <c r="E89" s="127" t="b">
        <v>1</v>
      </c>
      <c r="F89" s="358" t="str">
        <f>RIGHT(TPG!D89,4)&amp;"."&amp;TPG!N89&amp;"."&amp;TPG!L89&amp;"."&amp;TPGPAY!$C$5</f>
        <v>3506.TPG.I01.Se20</v>
      </c>
      <c r="G89" s="359">
        <f t="shared" ca="1" si="2"/>
        <v>44105</v>
      </c>
      <c r="H89" s="360">
        <f>IF(TPG!AB89&gt;0,0,-TPG!AB89)</f>
        <v>0</v>
      </c>
      <c r="I89" s="211">
        <f t="shared" ca="1" si="3"/>
        <v>44105</v>
      </c>
      <c r="J89" s="127">
        <v>3</v>
      </c>
      <c r="K89" s="127" t="b">
        <v>1</v>
      </c>
      <c r="L89" s="127" t="s">
        <v>4034</v>
      </c>
      <c r="M89" s="127" t="b">
        <v>1</v>
      </c>
      <c r="N89" s="127" t="s">
        <v>3692</v>
      </c>
      <c r="O89" s="358" t="str">
        <f>LEFT(TPG!E89,19)&amp;"."&amp;TPGCR!F89</f>
        <v>St Vincent's Cathol.3506.TPG.I01.Se20</v>
      </c>
      <c r="P89" s="361" t="str">
        <f>TPG!J89</f>
        <v>11294/543965</v>
      </c>
      <c r="Q89" s="127" t="b">
        <v>1</v>
      </c>
      <c r="R89" s="127" t="b">
        <v>1</v>
      </c>
      <c r="S89" s="127" t="b">
        <v>1</v>
      </c>
    </row>
    <row r="90" spans="1:19" x14ac:dyDescent="0.25">
      <c r="A90" s="127" t="s">
        <v>4033</v>
      </c>
      <c r="B90" s="206">
        <v>1</v>
      </c>
      <c r="C90" s="127">
        <v>2</v>
      </c>
      <c r="D90" s="357">
        <f>TPG!K90</f>
        <v>400038</v>
      </c>
      <c r="E90" s="127" t="b">
        <v>1</v>
      </c>
      <c r="F90" s="358" t="str">
        <f>RIGHT(TPG!D90,4)&amp;"."&amp;TPG!N90&amp;"."&amp;TPG!L90&amp;"."&amp;TPGPAY!$C$5</f>
        <v>2070.TPG.I01.Se20</v>
      </c>
      <c r="G90" s="359">
        <f t="shared" ca="1" si="2"/>
        <v>44105</v>
      </c>
      <c r="H90" s="360">
        <f>IF(TPG!AB90&gt;0,0,-TPG!AB90)</f>
        <v>338.38000000000011</v>
      </c>
      <c r="I90" s="211">
        <f t="shared" ca="1" si="3"/>
        <v>44105</v>
      </c>
      <c r="J90" s="127">
        <v>3</v>
      </c>
      <c r="K90" s="127" t="b">
        <v>1</v>
      </c>
      <c r="L90" s="127" t="s">
        <v>4034</v>
      </c>
      <c r="M90" s="127" t="b">
        <v>1</v>
      </c>
      <c r="N90" s="127" t="s">
        <v>3692</v>
      </c>
      <c r="O90" s="358" t="str">
        <f>LEFT(TPG!E90,19)&amp;"."&amp;TPGCR!F90</f>
        <v>Sunnyfields Primary.2070.TPG.I01.Se20</v>
      </c>
      <c r="P90" s="361" t="str">
        <f>TPG!J90</f>
        <v>11294/543965</v>
      </c>
      <c r="Q90" s="127" t="b">
        <v>1</v>
      </c>
      <c r="R90" s="127" t="b">
        <v>1</v>
      </c>
      <c r="S90" s="127" t="b">
        <v>1</v>
      </c>
    </row>
    <row r="91" spans="1:19" hidden="1" x14ac:dyDescent="0.25">
      <c r="A91" s="127" t="s">
        <v>4033</v>
      </c>
      <c r="B91" s="206">
        <v>1</v>
      </c>
      <c r="C91" s="127">
        <v>2</v>
      </c>
      <c r="D91" s="357">
        <f>TPG!K91</f>
        <v>400100</v>
      </c>
      <c r="E91" s="127" t="b">
        <v>1</v>
      </c>
      <c r="F91" s="358" t="str">
        <f>RIGHT(TPG!D91,4)&amp;"."&amp;TPG!N91&amp;"."&amp;TPG!L91&amp;"."&amp;TPGPAY!$C$5</f>
        <v>3316.TPG.I01.Se20</v>
      </c>
      <c r="G91" s="359">
        <f t="shared" ca="1" si="2"/>
        <v>44105</v>
      </c>
      <c r="H91" s="360">
        <f>IF(TPG!AB91&gt;0,0,-TPG!AB91)</f>
        <v>0</v>
      </c>
      <c r="I91" s="211">
        <f t="shared" ca="1" si="3"/>
        <v>44105</v>
      </c>
      <c r="J91" s="127">
        <v>3</v>
      </c>
      <c r="K91" s="127" t="b">
        <v>1</v>
      </c>
      <c r="L91" s="127" t="s">
        <v>4034</v>
      </c>
      <c r="M91" s="127" t="b">
        <v>1</v>
      </c>
      <c r="N91" s="127" t="s">
        <v>3692</v>
      </c>
      <c r="O91" s="358" t="str">
        <f>LEFT(TPG!E91,19)&amp;"."&amp;TPGCR!F91</f>
        <v>Trent  C of E Prima.3316.TPG.I01.Se20</v>
      </c>
      <c r="P91" s="361" t="str">
        <f>TPG!J91</f>
        <v>11294/543965</v>
      </c>
      <c r="Q91" s="127" t="b">
        <v>1</v>
      </c>
      <c r="R91" s="127" t="b">
        <v>1</v>
      </c>
      <c r="S91" s="127" t="b">
        <v>1</v>
      </c>
    </row>
    <row r="92" spans="1:19" hidden="1" x14ac:dyDescent="0.25">
      <c r="A92" s="127" t="s">
        <v>4033</v>
      </c>
      <c r="B92" s="206">
        <v>1</v>
      </c>
      <c r="C92" s="127">
        <v>2</v>
      </c>
      <c r="D92" s="357">
        <f>TPG!K92</f>
        <v>400101</v>
      </c>
      <c r="E92" s="127" t="b">
        <v>1</v>
      </c>
      <c r="F92" s="358" t="str">
        <f>RIGHT(TPG!D92,4)&amp;"."&amp;TPG!N92&amp;"."&amp;TPG!L92&amp;"."&amp;TPGPAY!$C$5</f>
        <v>2055.TPG.I01.Se20</v>
      </c>
      <c r="G92" s="359">
        <f t="shared" ca="1" si="2"/>
        <v>44105</v>
      </c>
      <c r="H92" s="360">
        <f>IF(TPG!AB92&gt;0,0,-TPG!AB92)</f>
        <v>0</v>
      </c>
      <c r="I92" s="211">
        <f t="shared" ca="1" si="3"/>
        <v>44105</v>
      </c>
      <c r="J92" s="127">
        <v>3</v>
      </c>
      <c r="K92" s="127" t="b">
        <v>1</v>
      </c>
      <c r="L92" s="127" t="s">
        <v>4034</v>
      </c>
      <c r="M92" s="127" t="b">
        <v>1</v>
      </c>
      <c r="N92" s="127" t="s">
        <v>3692</v>
      </c>
      <c r="O92" s="358" t="str">
        <f>LEFT(TPG!E92,19)&amp;"."&amp;TPGCR!F92</f>
        <v>Tudor School.2055.TPG.I01.Se20</v>
      </c>
      <c r="P92" s="361" t="str">
        <f>TPG!J92</f>
        <v>11294/543965</v>
      </c>
      <c r="Q92" s="127" t="b">
        <v>1</v>
      </c>
      <c r="R92" s="127" t="b">
        <v>1</v>
      </c>
      <c r="S92" s="127" t="b">
        <v>1</v>
      </c>
    </row>
    <row r="93" spans="1:19" x14ac:dyDescent="0.25">
      <c r="A93" s="127" t="s">
        <v>4033</v>
      </c>
      <c r="B93" s="206">
        <v>1</v>
      </c>
      <c r="C93" s="127">
        <v>2</v>
      </c>
      <c r="D93" s="357">
        <f>TPG!K93</f>
        <v>400053</v>
      </c>
      <c r="E93" s="127" t="b">
        <v>1</v>
      </c>
      <c r="F93" s="358" t="str">
        <f>RIGHT(TPG!D93,4)&amp;"."&amp;TPG!N93&amp;"."&amp;TPG!L93&amp;"."&amp;TPGPAY!$C$5</f>
        <v>2057.TPG.I01.Se20</v>
      </c>
      <c r="G93" s="359">
        <f t="shared" ca="1" si="2"/>
        <v>44105</v>
      </c>
      <c r="H93" s="360">
        <f>IF(TPG!AB93&gt;0,0,-TPG!AB93)</f>
        <v>948.33000000000175</v>
      </c>
      <c r="I93" s="211">
        <f t="shared" ca="1" si="3"/>
        <v>44105</v>
      </c>
      <c r="J93" s="127">
        <v>3</v>
      </c>
      <c r="K93" s="127" t="b">
        <v>1</v>
      </c>
      <c r="L93" s="127" t="s">
        <v>4034</v>
      </c>
      <c r="M93" s="127" t="b">
        <v>1</v>
      </c>
      <c r="N93" s="127" t="s">
        <v>3692</v>
      </c>
      <c r="O93" s="358" t="str">
        <f>LEFT(TPG!E93,19)&amp;"."&amp;TPGCR!F93</f>
        <v>Underhill School.2057.TPG.I01.Se20</v>
      </c>
      <c r="P93" s="361" t="str">
        <f>TPG!J93</f>
        <v>11294/543965</v>
      </c>
      <c r="Q93" s="127" t="b">
        <v>1</v>
      </c>
      <c r="R93" s="127" t="b">
        <v>1</v>
      </c>
      <c r="S93" s="127" t="b">
        <v>1</v>
      </c>
    </row>
    <row r="94" spans="1:19" x14ac:dyDescent="0.25">
      <c r="A94" s="127" t="s">
        <v>4033</v>
      </c>
      <c r="B94" s="206">
        <v>1</v>
      </c>
      <c r="C94" s="127">
        <v>2</v>
      </c>
      <c r="D94" s="357">
        <f>TPG!K94</f>
        <v>400111</v>
      </c>
      <c r="E94" s="127" t="b">
        <v>1</v>
      </c>
      <c r="F94" s="358" t="str">
        <f>RIGHT(TPG!D94,4)&amp;"."&amp;TPG!N94&amp;"."&amp;TPG!L94&amp;"."&amp;TPGPAY!$C$5</f>
        <v>2076.TPG.I01.Se20</v>
      </c>
      <c r="G94" s="359">
        <f t="shared" ca="1" si="2"/>
        <v>44105</v>
      </c>
      <c r="H94" s="360">
        <f>IF(TPG!AB94&gt;0,0,-TPG!AB94)</f>
        <v>618.73999999999796</v>
      </c>
      <c r="I94" s="211">
        <f t="shared" ca="1" si="3"/>
        <v>44105</v>
      </c>
      <c r="J94" s="127">
        <v>3</v>
      </c>
      <c r="K94" s="127" t="b">
        <v>1</v>
      </c>
      <c r="L94" s="127" t="s">
        <v>4034</v>
      </c>
      <c r="M94" s="127" t="b">
        <v>1</v>
      </c>
      <c r="N94" s="127" t="s">
        <v>3692</v>
      </c>
      <c r="O94" s="358" t="str">
        <f>LEFT(TPG!E94,19)&amp;"."&amp;TPGCR!F94</f>
        <v>Wessex  Gardens Pri.2076.TPG.I01.Se20</v>
      </c>
      <c r="P94" s="361" t="str">
        <f>TPG!J94</f>
        <v>11294/543965</v>
      </c>
      <c r="Q94" s="127" t="b">
        <v>1</v>
      </c>
      <c r="R94" s="127" t="b">
        <v>1</v>
      </c>
      <c r="S94" s="127" t="b">
        <v>1</v>
      </c>
    </row>
    <row r="95" spans="1:19" hidden="1" x14ac:dyDescent="0.25">
      <c r="A95" s="127" t="s">
        <v>4033</v>
      </c>
      <c r="B95" s="206">
        <v>1</v>
      </c>
      <c r="C95" s="127">
        <v>2</v>
      </c>
      <c r="D95" s="357">
        <f>TPG!K95</f>
        <v>400011</v>
      </c>
      <c r="E95" s="127" t="b">
        <v>1</v>
      </c>
      <c r="F95" s="358" t="str">
        <f>RIGHT(TPG!D95,4)&amp;"."&amp;TPG!N95&amp;"."&amp;TPG!L95&amp;"."&amp;TPGPAY!$C$5</f>
        <v>2060.TPG.I01.Se20</v>
      </c>
      <c r="G95" s="359">
        <f t="shared" ca="1" si="2"/>
        <v>44105</v>
      </c>
      <c r="H95" s="360">
        <f>IF(TPG!AB95&gt;0,0,-TPG!AB95)</f>
        <v>0</v>
      </c>
      <c r="I95" s="211">
        <f t="shared" ca="1" si="3"/>
        <v>44105</v>
      </c>
      <c r="J95" s="127">
        <v>3</v>
      </c>
      <c r="K95" s="127" t="b">
        <v>1</v>
      </c>
      <c r="L95" s="127" t="s">
        <v>4034</v>
      </c>
      <c r="M95" s="127" t="b">
        <v>1</v>
      </c>
      <c r="N95" s="127" t="s">
        <v>3692</v>
      </c>
      <c r="O95" s="358" t="str">
        <f>LEFT(TPG!E95,19)&amp;"."&amp;TPGCR!F95</f>
        <v>Whitings Hill Prima.2060.TPG.I01.Se20</v>
      </c>
      <c r="P95" s="361" t="str">
        <f>TPG!J95</f>
        <v>11294/543965</v>
      </c>
      <c r="Q95" s="127" t="b">
        <v>1</v>
      </c>
      <c r="R95" s="127" t="b">
        <v>1</v>
      </c>
      <c r="S95" s="127" t="b">
        <v>1</v>
      </c>
    </row>
    <row r="96" spans="1:19" hidden="1" x14ac:dyDescent="0.25">
      <c r="A96" s="127" t="s">
        <v>4033</v>
      </c>
      <c r="B96" s="206">
        <v>1</v>
      </c>
      <c r="C96" s="127">
        <v>2</v>
      </c>
      <c r="D96" s="357">
        <f>TPG!K96</f>
        <v>400117</v>
      </c>
      <c r="E96" s="127" t="b">
        <v>1</v>
      </c>
      <c r="F96" s="358" t="str">
        <f>RIGHT(TPG!D96,4)&amp;"."&amp;TPG!N96&amp;"."&amp;TPG!L96&amp;"."&amp;TPGPAY!$C$5</f>
        <v>3518.TPG.I01.Se20</v>
      </c>
      <c r="G96" s="359">
        <f t="shared" ca="1" si="2"/>
        <v>44105</v>
      </c>
      <c r="H96" s="360">
        <f>IF(TPG!AB96&gt;0,0,-TPG!AB96)</f>
        <v>0</v>
      </c>
      <c r="I96" s="211">
        <f t="shared" ca="1" si="3"/>
        <v>44105</v>
      </c>
      <c r="J96" s="127">
        <v>3</v>
      </c>
      <c r="K96" s="127" t="b">
        <v>1</v>
      </c>
      <c r="L96" s="127" t="s">
        <v>4034</v>
      </c>
      <c r="M96" s="127" t="b">
        <v>1</v>
      </c>
      <c r="N96" s="127" t="s">
        <v>3692</v>
      </c>
      <c r="O96" s="358" t="str">
        <f>LEFT(TPG!E96,19)&amp;"."&amp;TPGCR!F96</f>
        <v>Woodcroft Primary S.3518.TPG.I01.Se20</v>
      </c>
      <c r="P96" s="361" t="str">
        <f>TPG!J96</f>
        <v>11294/543965</v>
      </c>
      <c r="Q96" s="127" t="b">
        <v>1</v>
      </c>
      <c r="R96" s="127" t="b">
        <v>1</v>
      </c>
      <c r="S96" s="127" t="b">
        <v>1</v>
      </c>
    </row>
    <row r="97" spans="1:19" hidden="1" x14ac:dyDescent="0.25">
      <c r="A97" s="127" t="s">
        <v>4033</v>
      </c>
      <c r="B97" s="206">
        <v>1</v>
      </c>
      <c r="C97" s="127">
        <v>2</v>
      </c>
      <c r="D97" s="357">
        <f>TPG!K97</f>
        <v>400004</v>
      </c>
      <c r="E97" s="127" t="b">
        <v>1</v>
      </c>
      <c r="F97" s="358" t="str">
        <f>RIGHT(TPG!D97,4)&amp;"."&amp;TPG!N97&amp;"."&amp;TPG!L97&amp;"."&amp;TPGPAY!$C$5</f>
        <v>2054.TPG.I01.Se20</v>
      </c>
      <c r="G97" s="359">
        <f t="shared" ca="1" si="2"/>
        <v>44105</v>
      </c>
      <c r="H97" s="360">
        <f>IF(TPG!AB97&gt;0,0,-TPG!AB97)</f>
        <v>0</v>
      </c>
      <c r="I97" s="211">
        <f t="shared" ca="1" si="3"/>
        <v>44105</v>
      </c>
      <c r="J97" s="127">
        <v>3</v>
      </c>
      <c r="K97" s="127" t="b">
        <v>1</v>
      </c>
      <c r="L97" s="127" t="s">
        <v>4034</v>
      </c>
      <c r="M97" s="127" t="b">
        <v>1</v>
      </c>
      <c r="N97" s="127" t="s">
        <v>3692</v>
      </c>
      <c r="O97" s="358" t="str">
        <f>LEFT(TPG!E97,19)&amp;"."&amp;TPGCR!F97</f>
        <v>Woodridge  Primary .2054.TPG.I01.Se20</v>
      </c>
      <c r="P97" s="361" t="str">
        <f>TPG!J97</f>
        <v>11294/543965</v>
      </c>
      <c r="Q97" s="127" t="b">
        <v>1</v>
      </c>
      <c r="R97" s="127" t="b">
        <v>1</v>
      </c>
      <c r="S97" s="127" t="b">
        <v>1</v>
      </c>
    </row>
    <row r="98" spans="1:19" hidden="1" x14ac:dyDescent="0.25">
      <c r="A98" s="127" t="s">
        <v>4033</v>
      </c>
      <c r="B98" s="206">
        <v>1</v>
      </c>
      <c r="C98" s="127">
        <v>2</v>
      </c>
      <c r="D98" s="357">
        <f>TPG!K98</f>
        <v>400157</v>
      </c>
      <c r="E98" s="127" t="b">
        <v>1</v>
      </c>
      <c r="F98" s="358" t="str">
        <f>RIGHT(TPG!D98,4)&amp;"."&amp;TPG!N98&amp;"."&amp;TPG!L98&amp;"."&amp;TPGPAY!$C$5</f>
        <v>1102.TPG.I01.Se20</v>
      </c>
      <c r="G98" s="359">
        <f t="shared" ca="1" si="2"/>
        <v>44105</v>
      </c>
      <c r="H98" s="360">
        <f>IF(TPG!AB98&gt;0,0,-TPG!AB98)</f>
        <v>0</v>
      </c>
      <c r="I98" s="211">
        <f t="shared" ca="1" si="3"/>
        <v>44105</v>
      </c>
      <c r="J98" s="127">
        <v>3</v>
      </c>
      <c r="K98" s="127" t="b">
        <v>1</v>
      </c>
      <c r="L98" s="127" t="s">
        <v>4034</v>
      </c>
      <c r="M98" s="127" t="b">
        <v>1</v>
      </c>
      <c r="N98" s="127" t="s">
        <v>3692</v>
      </c>
      <c r="O98" s="358" t="str">
        <f>LEFT(TPG!E98,19)&amp;"."&amp;TPGCR!F98</f>
        <v>Northgate.1102.TPG.I01.Se20</v>
      </c>
      <c r="P98" s="361" t="str">
        <f>TPG!J98</f>
        <v>11294/543965</v>
      </c>
      <c r="Q98" s="127" t="b">
        <v>1</v>
      </c>
      <c r="R98" s="127" t="b">
        <v>1</v>
      </c>
      <c r="S98" s="127" t="b">
        <v>1</v>
      </c>
    </row>
    <row r="99" spans="1:19" x14ac:dyDescent="0.25">
      <c r="A99" s="127" t="s">
        <v>4033</v>
      </c>
      <c r="B99" s="206">
        <v>1</v>
      </c>
      <c r="C99" s="127">
        <v>2</v>
      </c>
      <c r="D99" s="357">
        <f>TPG!K99</f>
        <v>400156</v>
      </c>
      <c r="E99" s="127" t="b">
        <v>1</v>
      </c>
      <c r="F99" s="358" t="str">
        <f>RIGHT(TPG!D99,4)&amp;"."&amp;TPG!N99&amp;"."&amp;TPG!L99&amp;"."&amp;TPGPAY!$C$5</f>
        <v>1100.TPG.I01.Se20</v>
      </c>
      <c r="G99" s="359">
        <f t="shared" ca="1" si="2"/>
        <v>44105</v>
      </c>
      <c r="H99" s="360">
        <f>IF(TPG!AB99&gt;0,0,-TPG!AB99)</f>
        <v>554.2840891218857</v>
      </c>
      <c r="I99" s="211">
        <f t="shared" ca="1" si="3"/>
        <v>44105</v>
      </c>
      <c r="J99" s="127">
        <v>3</v>
      </c>
      <c r="K99" s="127" t="b">
        <v>1</v>
      </c>
      <c r="L99" s="127" t="s">
        <v>4034</v>
      </c>
      <c r="M99" s="127" t="b">
        <v>1</v>
      </c>
      <c r="N99" s="127" t="s">
        <v>3692</v>
      </c>
      <c r="O99" s="358" t="str">
        <f>LEFT(TPG!E99,19)&amp;"."&amp;TPGCR!F99</f>
        <v>Pavilion.1100.TPG.I01.Se20</v>
      </c>
      <c r="P99" s="361" t="str">
        <f>TPG!J99</f>
        <v>11294/543965</v>
      </c>
      <c r="Q99" s="127" t="b">
        <v>1</v>
      </c>
      <c r="R99" s="127" t="b">
        <v>1</v>
      </c>
      <c r="S99" s="127" t="b">
        <v>1</v>
      </c>
    </row>
    <row r="100" spans="1:19" x14ac:dyDescent="0.25">
      <c r="A100" s="127" t="s">
        <v>4033</v>
      </c>
      <c r="B100" s="206">
        <v>1</v>
      </c>
      <c r="C100" s="127">
        <v>2</v>
      </c>
      <c r="D100" s="357">
        <f>TPG!K100</f>
        <v>400041</v>
      </c>
      <c r="E100" s="127" t="b">
        <v>1</v>
      </c>
      <c r="F100" s="358" t="str">
        <f>RIGHT(TPG!D100,4)&amp;"."&amp;TPG!N100&amp;"."&amp;TPG!L100&amp;"."&amp;TPGPAY!$C$5</f>
        <v>5405.TPG.I01.Se20</v>
      </c>
      <c r="G100" s="359">
        <f t="shared" ca="1" si="2"/>
        <v>44105</v>
      </c>
      <c r="H100" s="360">
        <f>IF(TPG!AB100&gt;0,0,-TPG!AB100)</f>
        <v>2012.6200000000026</v>
      </c>
      <c r="I100" s="211">
        <f t="shared" ca="1" si="3"/>
        <v>44105</v>
      </c>
      <c r="J100" s="127">
        <v>3</v>
      </c>
      <c r="K100" s="127" t="b">
        <v>1</v>
      </c>
      <c r="L100" s="127" t="s">
        <v>4034</v>
      </c>
      <c r="M100" s="127" t="b">
        <v>1</v>
      </c>
      <c r="N100" s="127" t="s">
        <v>3692</v>
      </c>
      <c r="O100" s="358" t="str">
        <f>LEFT(TPG!E100,19)&amp;"."&amp;TPGCR!F100</f>
        <v>Finchley Catholic H.5405.TPG.I01.Se20</v>
      </c>
      <c r="P100" s="361" t="str">
        <f>TPG!J100</f>
        <v>11294/543965</v>
      </c>
      <c r="Q100" s="127" t="b">
        <v>1</v>
      </c>
      <c r="R100" s="127" t="b">
        <v>1</v>
      </c>
      <c r="S100" s="127" t="b">
        <v>1</v>
      </c>
    </row>
    <row r="101" spans="1:19" x14ac:dyDescent="0.25">
      <c r="A101" s="127" t="s">
        <v>4033</v>
      </c>
      <c r="B101" s="206">
        <v>1</v>
      </c>
      <c r="C101" s="127">
        <v>2</v>
      </c>
      <c r="D101" s="357">
        <f>TPG!K101</f>
        <v>400033</v>
      </c>
      <c r="E101" s="127" t="b">
        <v>1</v>
      </c>
      <c r="F101" s="358" t="str">
        <f>RIGHT(TPG!D101,4)&amp;"."&amp;TPG!N101&amp;"."&amp;TPG!L101&amp;"."&amp;TPGPAY!$C$5</f>
        <v>4003.TPG.I01.Se20</v>
      </c>
      <c r="G101" s="359">
        <f t="shared" ca="1" si="2"/>
        <v>44105</v>
      </c>
      <c r="H101" s="360">
        <f>IF(TPG!AB101&gt;0,0,-TPG!AB101)</f>
        <v>1194.1099999999933</v>
      </c>
      <c r="I101" s="211">
        <f t="shared" ca="1" si="3"/>
        <v>44105</v>
      </c>
      <c r="J101" s="127">
        <v>3</v>
      </c>
      <c r="K101" s="127" t="b">
        <v>1</v>
      </c>
      <c r="L101" s="127" t="s">
        <v>4034</v>
      </c>
      <c r="M101" s="127" t="b">
        <v>1</v>
      </c>
      <c r="N101" s="127" t="s">
        <v>3692</v>
      </c>
      <c r="O101" s="358" t="str">
        <f>LEFT(TPG!E101,19)&amp;"."&amp;TPGCR!F101</f>
        <v>Friern Barnet Schoo.4003.TPG.I01.Se20</v>
      </c>
      <c r="P101" s="361" t="str">
        <f>TPG!J101</f>
        <v>11294/543965</v>
      </c>
      <c r="Q101" s="127" t="b">
        <v>1</v>
      </c>
      <c r="R101" s="127" t="b">
        <v>1</v>
      </c>
      <c r="S101" s="127" t="b">
        <v>1</v>
      </c>
    </row>
    <row r="102" spans="1:19" x14ac:dyDescent="0.25">
      <c r="A102" s="127" t="s">
        <v>4033</v>
      </c>
      <c r="B102" s="206">
        <v>1</v>
      </c>
      <c r="C102" s="127">
        <v>2</v>
      </c>
      <c r="D102" s="357">
        <f>TPG!K102</f>
        <v>400140</v>
      </c>
      <c r="E102" s="127" t="b">
        <v>1</v>
      </c>
      <c r="F102" s="358" t="str">
        <f>RIGHT(TPG!D102,4)&amp;"."&amp;TPG!N102&amp;"."&amp;TPG!L102&amp;"."&amp;TPGPAY!$C$5</f>
        <v>5427.TPG.I01.Se20</v>
      </c>
      <c r="G102" s="359">
        <f t="shared" ca="1" si="2"/>
        <v>44105</v>
      </c>
      <c r="H102" s="360">
        <f>IF(TPG!AB102&gt;0,0,-TPG!AB102)</f>
        <v>2142.4500000000044</v>
      </c>
      <c r="I102" s="211">
        <f t="shared" ca="1" si="3"/>
        <v>44105</v>
      </c>
      <c r="J102" s="127">
        <v>3</v>
      </c>
      <c r="K102" s="127" t="b">
        <v>1</v>
      </c>
      <c r="L102" s="127" t="s">
        <v>4034</v>
      </c>
      <c r="M102" s="127" t="b">
        <v>1</v>
      </c>
      <c r="N102" s="127" t="s">
        <v>3692</v>
      </c>
      <c r="O102" s="358" t="str">
        <f>LEFT(TPG!E102,19)&amp;"."&amp;TPGCR!F102</f>
        <v>JCoSS.5427.TPG.I01.Se20</v>
      </c>
      <c r="P102" s="361" t="str">
        <f>TPG!J102</f>
        <v>11294/543965</v>
      </c>
      <c r="Q102" s="127" t="b">
        <v>1</v>
      </c>
      <c r="R102" s="127" t="b">
        <v>1</v>
      </c>
      <c r="S102" s="127" t="b">
        <v>1</v>
      </c>
    </row>
    <row r="103" spans="1:19" x14ac:dyDescent="0.25">
      <c r="A103" s="127" t="s">
        <v>4033</v>
      </c>
      <c r="B103" s="206">
        <v>1</v>
      </c>
      <c r="C103" s="127">
        <v>2</v>
      </c>
      <c r="D103" s="357">
        <f>TPG!K103</f>
        <v>107953</v>
      </c>
      <c r="E103" s="127" t="b">
        <v>1</v>
      </c>
      <c r="F103" s="358" t="str">
        <f>RIGHT(TPG!D103,4)&amp;"."&amp;TPG!N103&amp;"."&amp;TPG!L103&amp;"."&amp;TPGPAY!$C$5</f>
        <v>4004.TPG.I01.Se20</v>
      </c>
      <c r="G103" s="359">
        <f t="shared" ca="1" si="2"/>
        <v>44105</v>
      </c>
      <c r="H103" s="360">
        <f>IF(TPG!AB103&gt;0,0,-TPG!AB103)</f>
        <v>267.4900000000016</v>
      </c>
      <c r="I103" s="211">
        <f t="shared" ca="1" si="3"/>
        <v>44105</v>
      </c>
      <c r="J103" s="127">
        <v>3</v>
      </c>
      <c r="K103" s="127" t="b">
        <v>1</v>
      </c>
      <c r="L103" s="127" t="s">
        <v>4034</v>
      </c>
      <c r="M103" s="127" t="b">
        <v>1</v>
      </c>
      <c r="N103" s="127" t="s">
        <v>3692</v>
      </c>
      <c r="O103" s="358" t="str">
        <f>LEFT(TPG!E103,19)&amp;"."&amp;TPGCR!F103</f>
        <v>Menorah High School.4004.TPG.I01.Se20</v>
      </c>
      <c r="P103" s="361" t="str">
        <f>TPG!J103</f>
        <v>11294/543965</v>
      </c>
      <c r="Q103" s="127" t="b">
        <v>1</v>
      </c>
      <c r="R103" s="127" t="b">
        <v>1</v>
      </c>
      <c r="S103" s="127" t="b">
        <v>1</v>
      </c>
    </row>
    <row r="104" spans="1:19" x14ac:dyDescent="0.25">
      <c r="A104" s="127" t="s">
        <v>4033</v>
      </c>
      <c r="B104" s="206">
        <v>1</v>
      </c>
      <c r="C104" s="127">
        <v>2</v>
      </c>
      <c r="D104" s="357">
        <f>TPG!K104</f>
        <v>400029</v>
      </c>
      <c r="E104" s="127" t="b">
        <v>1</v>
      </c>
      <c r="F104" s="358" t="str">
        <f>RIGHT(TPG!D104,4)&amp;"."&amp;TPG!N104&amp;"."&amp;TPG!L104&amp;"."&amp;TPGPAY!$C$5</f>
        <v>5404.TPG.I01.Se20</v>
      </c>
      <c r="G104" s="359">
        <f t="shared" ca="1" si="2"/>
        <v>44105</v>
      </c>
      <c r="H104" s="360">
        <f>IF(TPG!AB104&gt;0,0,-TPG!AB104)</f>
        <v>914.58999999999651</v>
      </c>
      <c r="I104" s="211">
        <f t="shared" ca="1" si="3"/>
        <v>44105</v>
      </c>
      <c r="J104" s="127">
        <v>3</v>
      </c>
      <c r="K104" s="127" t="b">
        <v>1</v>
      </c>
      <c r="L104" s="127" t="s">
        <v>4034</v>
      </c>
      <c r="M104" s="127" t="b">
        <v>1</v>
      </c>
      <c r="N104" s="127" t="s">
        <v>3692</v>
      </c>
      <c r="O104" s="358" t="str">
        <f>LEFT(TPG!E104,19)&amp;"."&amp;TPGCR!F104</f>
        <v>St Michaels Catholi.5404.TPG.I01.Se20</v>
      </c>
      <c r="P104" s="361" t="str">
        <f>TPG!J104</f>
        <v>11294/543965</v>
      </c>
      <c r="Q104" s="127" t="b">
        <v>1</v>
      </c>
      <c r="R104" s="127" t="b">
        <v>1</v>
      </c>
      <c r="S104" s="127" t="b">
        <v>1</v>
      </c>
    </row>
    <row r="105" spans="1:19" x14ac:dyDescent="0.25">
      <c r="A105" s="127" t="s">
        <v>4033</v>
      </c>
      <c r="B105" s="206">
        <v>1</v>
      </c>
      <c r="C105" s="127">
        <v>2</v>
      </c>
      <c r="D105" s="357">
        <f>TPG!K105</f>
        <v>400013</v>
      </c>
      <c r="E105" s="127" t="b">
        <v>1</v>
      </c>
      <c r="F105" s="358" t="str">
        <f>RIGHT(TPG!D105,4)&amp;"."&amp;TPG!N105&amp;"."&amp;TPG!L105&amp;"."&amp;TPGPAY!$C$5</f>
        <v>5407.TPG.I01.Se20</v>
      </c>
      <c r="G105" s="359">
        <f t="shared" ca="1" si="2"/>
        <v>44105</v>
      </c>
      <c r="H105" s="360">
        <f>IF(TPG!AB105&gt;0,0,-TPG!AB105)</f>
        <v>1404.8400000000038</v>
      </c>
      <c r="I105" s="211">
        <f t="shared" ca="1" si="3"/>
        <v>44105</v>
      </c>
      <c r="J105" s="127">
        <v>3</v>
      </c>
      <c r="K105" s="127" t="b">
        <v>1</v>
      </c>
      <c r="L105" s="127" t="s">
        <v>4034</v>
      </c>
      <c r="M105" s="127" t="b">
        <v>1</v>
      </c>
      <c r="N105" s="127" t="s">
        <v>3692</v>
      </c>
      <c r="O105" s="358" t="str">
        <f>LEFT(TPG!E105,19)&amp;"."&amp;TPGCR!F105</f>
        <v>St. James' Catholic.5407.TPG.I01.Se20</v>
      </c>
      <c r="P105" s="361" t="str">
        <f>TPG!J105</f>
        <v>11294/543965</v>
      </c>
      <c r="Q105" s="127" t="b">
        <v>1</v>
      </c>
      <c r="R105" s="127" t="b">
        <v>1</v>
      </c>
      <c r="S105" s="127" t="b">
        <v>1</v>
      </c>
    </row>
    <row r="106" spans="1:19" x14ac:dyDescent="0.25">
      <c r="A106" s="127" t="s">
        <v>4033</v>
      </c>
      <c r="B106" s="206">
        <v>1</v>
      </c>
      <c r="C106" s="127">
        <v>2</v>
      </c>
      <c r="D106" s="357">
        <f>TPG!K106</f>
        <v>400063</v>
      </c>
      <c r="E106" s="127" t="b">
        <v>1</v>
      </c>
      <c r="F106" s="358" t="str">
        <f>RIGHT(TPG!D106,4)&amp;"."&amp;TPG!N106&amp;"."&amp;TPG!L106&amp;"."&amp;TPGPAY!$C$5</f>
        <v>7010.TPG.I01.Se20</v>
      </c>
      <c r="G106" s="359">
        <f t="shared" ca="1" si="2"/>
        <v>44105</v>
      </c>
      <c r="H106" s="360">
        <f>IF(TPG!AB106&gt;0,0,-TPG!AB106)</f>
        <v>318.38221494102254</v>
      </c>
      <c r="I106" s="211">
        <f t="shared" ca="1" si="3"/>
        <v>44105</v>
      </c>
      <c r="J106" s="127">
        <v>3</v>
      </c>
      <c r="K106" s="127" t="b">
        <v>1</v>
      </c>
      <c r="L106" s="127" t="s">
        <v>4034</v>
      </c>
      <c r="M106" s="127" t="b">
        <v>1</v>
      </c>
      <c r="N106" s="127" t="s">
        <v>3692</v>
      </c>
      <c r="O106" s="358" t="str">
        <f>LEFT(TPG!E106,19)&amp;"."&amp;TPGCR!F106</f>
        <v>Mapledown.7010.TPG.I01.Se20</v>
      </c>
      <c r="P106" s="361" t="str">
        <f>TPG!J106</f>
        <v>11294/543965</v>
      </c>
      <c r="Q106" s="127" t="b">
        <v>1</v>
      </c>
      <c r="R106" s="127" t="b">
        <v>1</v>
      </c>
      <c r="S106" s="127" t="b">
        <v>1</v>
      </c>
    </row>
    <row r="107" spans="1:19" hidden="1" x14ac:dyDescent="0.25">
      <c r="A107" s="127" t="s">
        <v>4033</v>
      </c>
      <c r="B107" s="206">
        <v>1</v>
      </c>
      <c r="C107" s="127">
        <v>2</v>
      </c>
      <c r="D107" s="357">
        <f>TPG!K107</f>
        <v>400034</v>
      </c>
      <c r="E107" s="127" t="b">
        <v>1</v>
      </c>
      <c r="F107" s="358" t="str">
        <f>RIGHT(TPG!D107,4)&amp;"."&amp;TPG!N107&amp;"."&amp;TPG!L107&amp;"."&amp;TPGPAY!$C$5</f>
        <v>7005.TPG.I01.Se20</v>
      </c>
      <c r="G107" s="359">
        <f t="shared" ca="1" si="2"/>
        <v>44105</v>
      </c>
      <c r="H107" s="360">
        <f>IF(TPG!AB107&gt;0,0,-TPG!AB107)</f>
        <v>0</v>
      </c>
      <c r="I107" s="211">
        <f t="shared" ca="1" si="3"/>
        <v>44105</v>
      </c>
      <c r="J107" s="127">
        <v>3</v>
      </c>
      <c r="K107" s="127" t="b">
        <v>1</v>
      </c>
      <c r="L107" s="127" t="s">
        <v>4034</v>
      </c>
      <c r="M107" s="127" t="b">
        <v>1</v>
      </c>
      <c r="N107" s="127" t="s">
        <v>3692</v>
      </c>
      <c r="O107" s="358" t="str">
        <f>LEFT(TPG!E107,19)&amp;"."&amp;TPGCR!F107</f>
        <v>Northway.7005.TPG.I01.Se20</v>
      </c>
      <c r="P107" s="361" t="str">
        <f>TPG!J107</f>
        <v>11294/543965</v>
      </c>
      <c r="Q107" s="127" t="b">
        <v>1</v>
      </c>
      <c r="R107" s="127" t="b">
        <v>1</v>
      </c>
      <c r="S107" s="127" t="b">
        <v>1</v>
      </c>
    </row>
    <row r="108" spans="1:19" x14ac:dyDescent="0.25">
      <c r="A108" s="127" t="s">
        <v>4033</v>
      </c>
      <c r="B108" s="206">
        <v>1</v>
      </c>
      <c r="C108" s="127">
        <v>2</v>
      </c>
      <c r="D108" s="357">
        <f>TPG!K108</f>
        <v>400091</v>
      </c>
      <c r="E108" s="127" t="b">
        <v>1</v>
      </c>
      <c r="F108" s="358" t="str">
        <f>RIGHT(TPG!D108,4)&amp;"."&amp;TPG!N108&amp;"."&amp;TPG!L108&amp;"."&amp;TPGPAY!$C$5</f>
        <v>7009.TPG.I01.Se20</v>
      </c>
      <c r="G108" s="359">
        <f t="shared" ca="1" si="2"/>
        <v>44105</v>
      </c>
      <c r="H108" s="360">
        <f>IF(TPG!AB108&gt;0,0,-TPG!AB108)</f>
        <v>432.78634338138727</v>
      </c>
      <c r="I108" s="211">
        <f t="shared" ca="1" si="3"/>
        <v>44105</v>
      </c>
      <c r="J108" s="127">
        <v>3</v>
      </c>
      <c r="K108" s="127" t="b">
        <v>1</v>
      </c>
      <c r="L108" s="127" t="s">
        <v>4034</v>
      </c>
      <c r="M108" s="127" t="b">
        <v>1</v>
      </c>
      <c r="N108" s="127" t="s">
        <v>3692</v>
      </c>
      <c r="O108" s="358" t="str">
        <f>LEFT(TPG!E108,19)&amp;"."&amp;TPGCR!F108</f>
        <v>Oakleigh.7009.TPG.I01.Se20</v>
      </c>
      <c r="P108" s="361" t="str">
        <f>TPG!J108</f>
        <v>11294/543965</v>
      </c>
      <c r="Q108" s="127" t="b">
        <v>1</v>
      </c>
      <c r="R108" s="127" t="b">
        <v>1</v>
      </c>
      <c r="S108" s="127" t="b">
        <v>1</v>
      </c>
    </row>
    <row r="109" spans="1:19" x14ac:dyDescent="0.25">
      <c r="A109" s="127" t="s">
        <v>4033</v>
      </c>
      <c r="B109" s="206">
        <v>1</v>
      </c>
      <c r="C109" s="127">
        <v>2</v>
      </c>
      <c r="D109" s="357">
        <f>TPG!K109</f>
        <v>400135</v>
      </c>
      <c r="E109" s="127" t="b">
        <v>1</v>
      </c>
      <c r="F109" s="358" t="str">
        <f>RIGHT(TPG!D109,4)&amp;"."&amp;TPG!N109&amp;"."&amp;TPG!L109&amp;"."&amp;TPGPAY!$C$5</f>
        <v>3521.TPG.I01.Se20</v>
      </c>
      <c r="G109" s="359">
        <f t="shared" ca="1" si="2"/>
        <v>44105</v>
      </c>
      <c r="H109" s="360">
        <f>IF(TPG!AB109&gt;0,0,-TPG!AB109)</f>
        <v>1475.1999999999971</v>
      </c>
      <c r="I109" s="211">
        <f t="shared" ca="1" si="3"/>
        <v>44105</v>
      </c>
      <c r="J109" s="127">
        <v>3</v>
      </c>
      <c r="K109" s="127" t="b">
        <v>1</v>
      </c>
      <c r="L109" s="127" t="s">
        <v>4034</v>
      </c>
      <c r="M109" s="127" t="b">
        <v>1</v>
      </c>
      <c r="N109" s="127" t="s">
        <v>3692</v>
      </c>
      <c r="O109" s="358" t="str">
        <f>LEFT(TPG!E109,19)&amp;"."&amp;TPGCR!F109</f>
        <v>St Mary's &amp; St John.3521.TPG.I01.Se20</v>
      </c>
      <c r="P109" s="361" t="str">
        <f>TPG!J109</f>
        <v>11294/543965</v>
      </c>
      <c r="Q109" s="127" t="b">
        <v>1</v>
      </c>
      <c r="R109" s="127" t="b">
        <v>1</v>
      </c>
      <c r="S109" s="127" t="b">
        <v>1</v>
      </c>
    </row>
    <row r="110" spans="1:19" hidden="1" x14ac:dyDescent="0.25">
      <c r="A110" s="127" t="s">
        <v>4033</v>
      </c>
      <c r="B110" s="206">
        <v>1</v>
      </c>
      <c r="C110" s="127">
        <v>2</v>
      </c>
      <c r="D110" s="357">
        <f>TPG!K110</f>
        <v>105221</v>
      </c>
      <c r="E110" s="127" t="b">
        <v>1</v>
      </c>
      <c r="F110" s="358" t="str">
        <f>RIGHT(TPG!D110,4)&amp;"."&amp;TPG!N110&amp;"."&amp;TPG!L110&amp;"."&amp;TPGPAY!$C$5</f>
        <v>6085.TPG.I01.Se20</v>
      </c>
      <c r="G110" s="359">
        <f t="shared" ca="1" si="2"/>
        <v>44105</v>
      </c>
      <c r="H110" s="360">
        <f>IF(TPG!AB110&gt;0,0,-TPG!AB110)</f>
        <v>0</v>
      </c>
      <c r="I110" s="211">
        <f t="shared" ca="1" si="3"/>
        <v>44105</v>
      </c>
      <c r="J110" s="127">
        <v>3</v>
      </c>
      <c r="K110" s="127" t="b">
        <v>1</v>
      </c>
      <c r="L110" s="127" t="s">
        <v>4034</v>
      </c>
      <c r="M110" s="127" t="b">
        <v>1</v>
      </c>
      <c r="N110" s="127" t="s">
        <v>3692</v>
      </c>
      <c r="O110" s="358" t="str">
        <f>LEFT(TPG!E110,19)&amp;"."&amp;TPGCR!F110</f>
        <v>Kisharon Inclusive .6085.TPG.I01.Se20</v>
      </c>
      <c r="P110" s="361" t="str">
        <f>TPG!J110</f>
        <v>11294/516500</v>
      </c>
      <c r="Q110" s="127" t="b">
        <v>1</v>
      </c>
      <c r="R110" s="127" t="b">
        <v>1</v>
      </c>
      <c r="S110" s="127" t="b">
        <v>1</v>
      </c>
    </row>
    <row r="111" spans="1:19" hidden="1" x14ac:dyDescent="0.25">
      <c r="A111" s="127" t="s">
        <v>4033</v>
      </c>
      <c r="B111" s="206">
        <v>1</v>
      </c>
      <c r="C111" s="127">
        <v>2</v>
      </c>
      <c r="D111" s="357">
        <f>TPG!K111</f>
        <v>157308</v>
      </c>
      <c r="E111" s="127" t="b">
        <v>1</v>
      </c>
      <c r="F111" s="358" t="str">
        <f>RIGHT(TPG!D111,4)&amp;"."&amp;TPG!N111&amp;"."&amp;TPG!L111&amp;"."&amp;TPGPAY!$C$5</f>
        <v>5950.TPG.I01.Se20</v>
      </c>
      <c r="G111" s="359">
        <f t="shared" ca="1" si="2"/>
        <v>44105</v>
      </c>
      <c r="H111" s="360">
        <f>IF(TPG!AB111&gt;0,0,-TPG!AB111)</f>
        <v>0</v>
      </c>
      <c r="I111" s="211">
        <f t="shared" ca="1" si="3"/>
        <v>44105</v>
      </c>
      <c r="J111" s="127">
        <v>3</v>
      </c>
      <c r="K111" s="127" t="b">
        <v>1</v>
      </c>
      <c r="L111" s="127" t="s">
        <v>4034</v>
      </c>
      <c r="M111" s="127" t="b">
        <v>1</v>
      </c>
      <c r="N111" s="127" t="s">
        <v>3692</v>
      </c>
      <c r="O111" s="358" t="str">
        <f>LEFT(TPG!E111,19)&amp;"."&amp;TPGCR!F111</f>
        <v>Oak Hill School.5950.TPG.I01.Se20</v>
      </c>
      <c r="P111" s="361" t="str">
        <f>TPG!J111</f>
        <v>11294/516500</v>
      </c>
      <c r="Q111" s="127" t="b">
        <v>1</v>
      </c>
      <c r="R111" s="127" t="b">
        <v>1</v>
      </c>
      <c r="S111" s="127" t="b">
        <v>1</v>
      </c>
    </row>
    <row r="112" spans="1:19" hidden="1" x14ac:dyDescent="0.25">
      <c r="A112" s="127" t="s">
        <v>4033</v>
      </c>
      <c r="B112" s="206">
        <v>1</v>
      </c>
      <c r="C112" s="127">
        <v>2</v>
      </c>
      <c r="D112" s="357">
        <f>TPG!K112</f>
        <v>156901</v>
      </c>
      <c r="E112" s="127" t="b">
        <v>1</v>
      </c>
      <c r="F112" s="358" t="str">
        <f>RIGHT(TPG!D112,4)&amp;"."&amp;TPG!N112&amp;"."&amp;TPG!L112&amp;"."&amp;TPGPAY!$C$5</f>
        <v>7000.TPG.I01.Se20</v>
      </c>
      <c r="G112" s="359">
        <f t="shared" ca="1" si="2"/>
        <v>44105</v>
      </c>
      <c r="H112" s="360">
        <f>IF(TPG!AB112&gt;0,0,-TPG!AB112)</f>
        <v>0</v>
      </c>
      <c r="I112" s="211">
        <f t="shared" ca="1" si="3"/>
        <v>44105</v>
      </c>
      <c r="J112" s="127">
        <v>3</v>
      </c>
      <c r="K112" s="127" t="b">
        <v>1</v>
      </c>
      <c r="L112" s="127" t="s">
        <v>4034</v>
      </c>
      <c r="M112" s="127" t="b">
        <v>1</v>
      </c>
      <c r="N112" s="127" t="s">
        <v>3692</v>
      </c>
      <c r="O112" s="358" t="str">
        <f>LEFT(TPG!E112,19)&amp;"."&amp;TPGCR!F112</f>
        <v>Oak Lodge Academy.7000.TPG.I01.Se20</v>
      </c>
      <c r="P112" s="361" t="str">
        <f>TPG!J112</f>
        <v>11294/516500</v>
      </c>
      <c r="Q112" s="127" t="b">
        <v>1</v>
      </c>
      <c r="R112" s="127" t="b">
        <v>1</v>
      </c>
      <c r="S112" s="127" t="b">
        <v>1</v>
      </c>
    </row>
    <row r="113" spans="1:19" hidden="1" x14ac:dyDescent="0.25">
      <c r="A113" s="127" t="s">
        <v>4033</v>
      </c>
      <c r="B113" s="206">
        <v>1</v>
      </c>
      <c r="C113" s="127">
        <v>2</v>
      </c>
      <c r="D113" s="357">
        <f>TPG!K113</f>
        <v>400102</v>
      </c>
      <c r="E113" s="127" t="b">
        <v>1</v>
      </c>
      <c r="F113" s="358" t="str">
        <f>RIGHT(TPG!D113,4)&amp;"."&amp;TPG!N113&amp;"."&amp;TPG!L113&amp;"."&amp;TPGPAY!$C$5</f>
        <v>1000.TPECG.I01.Se20</v>
      </c>
      <c r="G113" s="359">
        <f t="shared" ca="1" si="2"/>
        <v>44105</v>
      </c>
      <c r="H113" s="360">
        <f>IF(TPG!AB113&gt;0,0,-TPG!AB113)</f>
        <v>0</v>
      </c>
      <c r="I113" s="211">
        <f t="shared" ca="1" si="3"/>
        <v>44105</v>
      </c>
      <c r="J113" s="127">
        <v>3</v>
      </c>
      <c r="K113" s="127" t="b">
        <v>1</v>
      </c>
      <c r="L113" s="127" t="s">
        <v>4034</v>
      </c>
      <c r="M113" s="127" t="b">
        <v>1</v>
      </c>
      <c r="N113" s="127" t="s">
        <v>3692</v>
      </c>
      <c r="O113" s="358" t="str">
        <f>LEFT(TPG!E113,19)&amp;"."&amp;TPGCR!F113</f>
        <v>Brookhill Nursery.1000.TPECG.I01.Se20</v>
      </c>
      <c r="P113" s="361" t="str">
        <f>TPG!J113</f>
        <v>11294/543965</v>
      </c>
      <c r="Q113" s="127" t="b">
        <v>1</v>
      </c>
      <c r="R113" s="127" t="b">
        <v>1</v>
      </c>
      <c r="S113" s="127" t="b">
        <v>1</v>
      </c>
    </row>
    <row r="114" spans="1:19" hidden="1" x14ac:dyDescent="0.25">
      <c r="A114" s="127" t="s">
        <v>4033</v>
      </c>
      <c r="B114" s="206">
        <v>1</v>
      </c>
      <c r="C114" s="127">
        <v>2</v>
      </c>
      <c r="D114" s="357">
        <f>TPG!K114</f>
        <v>400102</v>
      </c>
      <c r="E114" s="127" t="b">
        <v>1</v>
      </c>
      <c r="F114" s="358" t="str">
        <f>RIGHT(TPG!D114,4)&amp;"."&amp;TPG!N114&amp;"."&amp;TPG!L114&amp;"."&amp;TPGPAY!$C$5</f>
        <v>1001.TPECG.I01.Se20</v>
      </c>
      <c r="G114" s="359">
        <f t="shared" ca="1" si="2"/>
        <v>44105</v>
      </c>
      <c r="H114" s="360">
        <f>IF(TPG!AB114&gt;0,0,-TPG!AB114)</f>
        <v>0</v>
      </c>
      <c r="I114" s="211">
        <f t="shared" ca="1" si="3"/>
        <v>44105</v>
      </c>
      <c r="J114" s="127">
        <v>3</v>
      </c>
      <c r="K114" s="127" t="b">
        <v>1</v>
      </c>
      <c r="L114" s="127" t="s">
        <v>4034</v>
      </c>
      <c r="M114" s="127" t="b">
        <v>1</v>
      </c>
      <c r="N114" s="127" t="s">
        <v>3692</v>
      </c>
      <c r="O114" s="358" t="str">
        <f>LEFT(TPG!E114,19)&amp;"."&amp;TPGCR!F114</f>
        <v>Hampden Way Nursery.1001.TPECG.I01.Se20</v>
      </c>
      <c r="P114" s="361" t="str">
        <f>TPG!J114</f>
        <v>11294/543965</v>
      </c>
      <c r="Q114" s="127" t="b">
        <v>1</v>
      </c>
      <c r="R114" s="127" t="b">
        <v>1</v>
      </c>
      <c r="S114" s="127" t="b">
        <v>1</v>
      </c>
    </row>
    <row r="115" spans="1:19" hidden="1" x14ac:dyDescent="0.25">
      <c r="A115" s="127" t="s">
        <v>4033</v>
      </c>
      <c r="B115" s="206">
        <v>1</v>
      </c>
      <c r="C115" s="127">
        <v>2</v>
      </c>
      <c r="D115" s="357">
        <f>TPG!K115</f>
        <v>400102</v>
      </c>
      <c r="E115" s="127" t="b">
        <v>1</v>
      </c>
      <c r="F115" s="358" t="str">
        <f>RIGHT(TPG!D115,4)&amp;"."&amp;TPG!N115&amp;"."&amp;TPG!L115&amp;"."&amp;TPGPAY!$C$5</f>
        <v>1003.TPECG.I01.Se20</v>
      </c>
      <c r="G115" s="359">
        <f t="shared" ca="1" si="2"/>
        <v>44105</v>
      </c>
      <c r="H115" s="360">
        <f>IF(TPG!AB115&gt;0,0,-TPG!AB115)</f>
        <v>0</v>
      </c>
      <c r="I115" s="211">
        <f t="shared" ca="1" si="3"/>
        <v>44105</v>
      </c>
      <c r="J115" s="127">
        <v>3</v>
      </c>
      <c r="K115" s="127" t="b">
        <v>1</v>
      </c>
      <c r="L115" s="127" t="s">
        <v>4034</v>
      </c>
      <c r="M115" s="127" t="b">
        <v>1</v>
      </c>
      <c r="N115" s="127" t="s">
        <v>3692</v>
      </c>
      <c r="O115" s="358" t="str">
        <f>LEFT(TPG!E115,19)&amp;"."&amp;TPGCR!F115</f>
        <v>St Margaret's Nurse.1003.TPECG.I01.Se20</v>
      </c>
      <c r="P115" s="361" t="str">
        <f>TPG!J115</f>
        <v>11294/543965</v>
      </c>
      <c r="Q115" s="127" t="b">
        <v>1</v>
      </c>
      <c r="R115" s="127" t="b">
        <v>1</v>
      </c>
      <c r="S115" s="127" t="b">
        <v>1</v>
      </c>
    </row>
    <row r="116" spans="1:19" hidden="1" x14ac:dyDescent="0.25">
      <c r="A116" s="127" t="s">
        <v>4033</v>
      </c>
      <c r="B116" s="206">
        <v>1</v>
      </c>
      <c r="C116" s="127">
        <v>2</v>
      </c>
      <c r="D116" s="357">
        <f>TPG!K116</f>
        <v>400072</v>
      </c>
      <c r="E116" s="127" t="b">
        <v>1</v>
      </c>
      <c r="F116" s="358" t="str">
        <f>RIGHT(TPG!D116,4)&amp;"."&amp;TPG!N116&amp;"."&amp;TPG!L116&amp;"."&amp;TPGPAY!$C$5</f>
        <v>1002.TPECG.I01.Se20</v>
      </c>
      <c r="G116" s="359">
        <f t="shared" ca="1" si="2"/>
        <v>44105</v>
      </c>
      <c r="H116" s="360">
        <f>IF(TPG!AB116&gt;0,0,-TPG!AB116)</f>
        <v>0</v>
      </c>
      <c r="I116" s="211">
        <f t="shared" ca="1" si="3"/>
        <v>44105</v>
      </c>
      <c r="J116" s="127">
        <v>3</v>
      </c>
      <c r="K116" s="127" t="b">
        <v>1</v>
      </c>
      <c r="L116" s="127" t="s">
        <v>4034</v>
      </c>
      <c r="M116" s="127" t="b">
        <v>1</v>
      </c>
      <c r="N116" s="127" t="s">
        <v>3692</v>
      </c>
      <c r="O116" s="358" t="str">
        <f>LEFT(TPG!E116,19)&amp;"."&amp;TPGCR!F116</f>
        <v>Moss Hall Nursery.1002.TPECG.I01.Se20</v>
      </c>
      <c r="P116" s="361" t="str">
        <f>TPG!J116</f>
        <v>11294/543965</v>
      </c>
      <c r="Q116" s="127" t="b">
        <v>1</v>
      </c>
      <c r="R116" s="127" t="b">
        <v>1</v>
      </c>
      <c r="S116" s="127" t="b">
        <v>1</v>
      </c>
    </row>
    <row r="117" spans="1:19" hidden="1" x14ac:dyDescent="0.25">
      <c r="A117" s="127" t="s">
        <v>4033</v>
      </c>
      <c r="B117" s="206">
        <v>1</v>
      </c>
      <c r="C117" s="127">
        <v>2</v>
      </c>
      <c r="D117" s="357">
        <f>TPG!K117</f>
        <v>400125</v>
      </c>
      <c r="E117" s="127" t="b">
        <v>1</v>
      </c>
      <c r="F117" s="358" t="str">
        <f>RIGHT(TPG!D117,4)&amp;"."&amp;TPG!N117&amp;"."&amp;TPG!L117&amp;"."&amp;TPGPAY!$C$5</f>
        <v>3520.TPECG.I01.Se20</v>
      </c>
      <c r="G117" s="359">
        <f t="shared" ca="1" si="2"/>
        <v>44105</v>
      </c>
      <c r="H117" s="360">
        <f>IF(TPG!AB117&gt;0,0,-TPG!AB117)</f>
        <v>0</v>
      </c>
      <c r="I117" s="211">
        <f t="shared" ca="1" si="3"/>
        <v>44105</v>
      </c>
      <c r="J117" s="127">
        <v>3</v>
      </c>
      <c r="K117" s="127" t="b">
        <v>1</v>
      </c>
      <c r="L117" s="127" t="s">
        <v>4034</v>
      </c>
      <c r="M117" s="127" t="b">
        <v>1</v>
      </c>
      <c r="N117" s="127" t="s">
        <v>3692</v>
      </c>
      <c r="O117" s="358" t="str">
        <f>LEFT(TPG!E117,19)&amp;"."&amp;TPGCR!F117</f>
        <v>Akiva School.3520.TPECG.I01.Se20</v>
      </c>
      <c r="P117" s="361" t="str">
        <f>TPG!J117</f>
        <v>11294/543965</v>
      </c>
      <c r="Q117" s="127" t="b">
        <v>1</v>
      </c>
      <c r="R117" s="127" t="b">
        <v>1</v>
      </c>
      <c r="S117" s="127" t="b">
        <v>1</v>
      </c>
    </row>
    <row r="118" spans="1:19" hidden="1" x14ac:dyDescent="0.25">
      <c r="A118" s="127" t="s">
        <v>4033</v>
      </c>
      <c r="B118" s="206">
        <v>1</v>
      </c>
      <c r="C118" s="127">
        <v>2</v>
      </c>
      <c r="D118" s="357">
        <f>TPG!K118</f>
        <v>400069</v>
      </c>
      <c r="E118" s="127" t="b">
        <v>1</v>
      </c>
      <c r="F118" s="358" t="str">
        <f>RIGHT(TPG!D118,4)&amp;"."&amp;TPG!N118&amp;"."&amp;TPG!L118&amp;"."&amp;TPGPAY!$C$5</f>
        <v>3300.TPECG.I01.Se20</v>
      </c>
      <c r="G118" s="359">
        <f t="shared" ca="1" si="2"/>
        <v>44105</v>
      </c>
      <c r="H118" s="360">
        <f>IF(TPG!AB118&gt;0,0,-TPG!AB118)</f>
        <v>0</v>
      </c>
      <c r="I118" s="211">
        <f t="shared" ca="1" si="3"/>
        <v>44105</v>
      </c>
      <c r="J118" s="127">
        <v>3</v>
      </c>
      <c r="K118" s="127" t="b">
        <v>1</v>
      </c>
      <c r="L118" s="127" t="s">
        <v>4034</v>
      </c>
      <c r="M118" s="127" t="b">
        <v>1</v>
      </c>
      <c r="N118" s="127" t="s">
        <v>3692</v>
      </c>
      <c r="O118" s="358" t="str">
        <f>LEFT(TPG!E118,19)&amp;"."&amp;TPGCR!F118</f>
        <v>All Saints' CE Prim.3300.TPECG.I01.Se20</v>
      </c>
      <c r="P118" s="361" t="str">
        <f>TPG!J118</f>
        <v>11294/543965</v>
      </c>
      <c r="Q118" s="127" t="b">
        <v>1</v>
      </c>
      <c r="R118" s="127" t="b">
        <v>1</v>
      </c>
      <c r="S118" s="127" t="b">
        <v>1</v>
      </c>
    </row>
    <row r="119" spans="1:19" hidden="1" x14ac:dyDescent="0.25">
      <c r="A119" s="127" t="s">
        <v>4033</v>
      </c>
      <c r="B119" s="206">
        <v>1</v>
      </c>
      <c r="C119" s="127">
        <v>2</v>
      </c>
      <c r="D119" s="357">
        <f>TPG!K119</f>
        <v>400015</v>
      </c>
      <c r="E119" s="127" t="b">
        <v>1</v>
      </c>
      <c r="F119" s="358" t="str">
        <f>RIGHT(TPG!D119,4)&amp;"."&amp;TPG!N119&amp;"."&amp;TPG!L119&amp;"."&amp;TPGPAY!$C$5</f>
        <v>3317.TPECG.I01.Se20</v>
      </c>
      <c r="G119" s="359">
        <f t="shared" ca="1" si="2"/>
        <v>44105</v>
      </c>
      <c r="H119" s="360">
        <f>IF(TPG!AB119&gt;0,0,-TPG!AB119)</f>
        <v>0</v>
      </c>
      <c r="I119" s="211">
        <f t="shared" ca="1" si="3"/>
        <v>44105</v>
      </c>
      <c r="J119" s="127">
        <v>3</v>
      </c>
      <c r="K119" s="127" t="b">
        <v>1</v>
      </c>
      <c r="L119" s="127" t="s">
        <v>4034</v>
      </c>
      <c r="M119" s="127" t="b">
        <v>1</v>
      </c>
      <c r="N119" s="127" t="s">
        <v>3692</v>
      </c>
      <c r="O119" s="358" t="str">
        <f>LEFT(TPG!E119,19)&amp;"."&amp;TPGCR!F119</f>
        <v>All Saints' CE Prim.3317.TPECG.I01.Se20</v>
      </c>
      <c r="P119" s="361" t="str">
        <f>TPG!J119</f>
        <v>11294/543965</v>
      </c>
      <c r="Q119" s="127" t="b">
        <v>1</v>
      </c>
      <c r="R119" s="127" t="b">
        <v>1</v>
      </c>
      <c r="S119" s="127" t="b">
        <v>1</v>
      </c>
    </row>
    <row r="120" spans="1:19" hidden="1" x14ac:dyDescent="0.25">
      <c r="A120" s="127" t="s">
        <v>4033</v>
      </c>
      <c r="B120" s="206">
        <v>1</v>
      </c>
      <c r="C120" s="127">
        <v>2</v>
      </c>
      <c r="D120" s="357">
        <f>TPG!K120</f>
        <v>400023</v>
      </c>
      <c r="E120" s="127" t="b">
        <v>1</v>
      </c>
      <c r="F120" s="358" t="str">
        <f>RIGHT(TPG!D120,4)&amp;"."&amp;TPG!N120&amp;"."&amp;TPG!L120&amp;"."&amp;TPGPAY!$C$5</f>
        <v>3500.TPECG.I01.Se20</v>
      </c>
      <c r="G120" s="359">
        <f t="shared" ca="1" si="2"/>
        <v>44105</v>
      </c>
      <c r="H120" s="360">
        <f>IF(TPG!AB120&gt;0,0,-TPG!AB120)</f>
        <v>0</v>
      </c>
      <c r="I120" s="211">
        <f t="shared" ca="1" si="3"/>
        <v>44105</v>
      </c>
      <c r="J120" s="127">
        <v>3</v>
      </c>
      <c r="K120" s="127" t="b">
        <v>1</v>
      </c>
      <c r="L120" s="127" t="s">
        <v>4034</v>
      </c>
      <c r="M120" s="127" t="b">
        <v>1</v>
      </c>
      <c r="N120" s="127" t="s">
        <v>3692</v>
      </c>
      <c r="O120" s="358" t="str">
        <f>LEFT(TPG!E120,19)&amp;"."&amp;TPGCR!F120</f>
        <v>Annunciation Cathol.3500.TPECG.I01.Se20</v>
      </c>
      <c r="P120" s="361" t="str">
        <f>TPG!J120</f>
        <v>11294/543965</v>
      </c>
      <c r="Q120" s="127" t="b">
        <v>1</v>
      </c>
      <c r="R120" s="127" t="b">
        <v>1</v>
      </c>
      <c r="S120" s="127" t="b">
        <v>1</v>
      </c>
    </row>
    <row r="121" spans="1:19" hidden="1" x14ac:dyDescent="0.25">
      <c r="A121" s="127" t="s">
        <v>4033</v>
      </c>
      <c r="B121" s="206">
        <v>1</v>
      </c>
      <c r="C121" s="127">
        <v>2</v>
      </c>
      <c r="D121" s="357">
        <f>TPG!K121</f>
        <v>400107</v>
      </c>
      <c r="E121" s="127" t="b">
        <v>1</v>
      </c>
      <c r="F121" s="358" t="str">
        <f>RIGHT(TPG!D121,4)&amp;"."&amp;TPG!N121&amp;"."&amp;TPG!L121&amp;"."&amp;TPGPAY!$C$5</f>
        <v>3514.TPECG.I01.Se20</v>
      </c>
      <c r="G121" s="359">
        <f t="shared" ca="1" si="2"/>
        <v>44105</v>
      </c>
      <c r="H121" s="360">
        <f>IF(TPG!AB121&gt;0,0,-TPG!AB121)</f>
        <v>0</v>
      </c>
      <c r="I121" s="211">
        <f t="shared" ca="1" si="3"/>
        <v>44105</v>
      </c>
      <c r="J121" s="127">
        <v>3</v>
      </c>
      <c r="K121" s="127" t="b">
        <v>1</v>
      </c>
      <c r="L121" s="127" t="s">
        <v>4034</v>
      </c>
      <c r="M121" s="127" t="b">
        <v>1</v>
      </c>
      <c r="N121" s="127" t="s">
        <v>3692</v>
      </c>
      <c r="O121" s="358" t="str">
        <f>LEFT(TPG!E121,19)&amp;"."&amp;TPGCR!F121</f>
        <v>Annunciation Cathol.3514.TPECG.I01.Se20</v>
      </c>
      <c r="P121" s="361" t="str">
        <f>TPG!J121</f>
        <v>11294/543965</v>
      </c>
      <c r="Q121" s="127" t="b">
        <v>1</v>
      </c>
      <c r="R121" s="127" t="b">
        <v>1</v>
      </c>
      <c r="S121" s="127" t="b">
        <v>1</v>
      </c>
    </row>
    <row r="122" spans="1:19" x14ac:dyDescent="0.25">
      <c r="A122" s="127" t="s">
        <v>4033</v>
      </c>
      <c r="B122" s="206">
        <v>1</v>
      </c>
      <c r="C122" s="127">
        <v>2</v>
      </c>
      <c r="D122" s="357">
        <f>TPG!K122</f>
        <v>400005</v>
      </c>
      <c r="E122" s="127" t="b">
        <v>1</v>
      </c>
      <c r="F122" s="358" t="str">
        <f>RIGHT(TPG!D122,4)&amp;"."&amp;TPG!N122&amp;"."&amp;TPG!L122&amp;"."&amp;TPGPAY!$C$5</f>
        <v>2002.TPECG.I01.Se20</v>
      </c>
      <c r="G122" s="359">
        <f t="shared" ca="1" si="2"/>
        <v>44105</v>
      </c>
      <c r="H122" s="360">
        <f>IF(TPG!AB122&gt;0,0,-TPG!AB122)</f>
        <v>3137.5799999999981</v>
      </c>
      <c r="I122" s="211">
        <f t="shared" ca="1" si="3"/>
        <v>44105</v>
      </c>
      <c r="J122" s="127">
        <v>3</v>
      </c>
      <c r="K122" s="127" t="b">
        <v>1</v>
      </c>
      <c r="L122" s="127" t="s">
        <v>4034</v>
      </c>
      <c r="M122" s="127" t="b">
        <v>1</v>
      </c>
      <c r="N122" s="127" t="s">
        <v>3692</v>
      </c>
      <c r="O122" s="358" t="str">
        <f>LEFT(TPG!E122,19)&amp;"."&amp;TPGCR!F122</f>
        <v>Barnfield School.2002.TPECG.I01.Se20</v>
      </c>
      <c r="P122" s="361" t="str">
        <f>TPG!J122</f>
        <v>11294/543965</v>
      </c>
      <c r="Q122" s="127" t="b">
        <v>1</v>
      </c>
      <c r="R122" s="127" t="b">
        <v>1</v>
      </c>
      <c r="S122" s="127" t="b">
        <v>1</v>
      </c>
    </row>
    <row r="123" spans="1:19" hidden="1" x14ac:dyDescent="0.25">
      <c r="A123" s="127" t="s">
        <v>4033</v>
      </c>
      <c r="B123" s="206">
        <v>1</v>
      </c>
      <c r="C123" s="127">
        <v>2</v>
      </c>
      <c r="D123" s="357">
        <f>TPG!K123</f>
        <v>400070</v>
      </c>
      <c r="E123" s="127" t="b">
        <v>1</v>
      </c>
      <c r="F123" s="358" t="str">
        <f>RIGHT(TPG!D123,4)&amp;"."&amp;TPG!N123&amp;"."&amp;TPG!L123&amp;"."&amp;TPGPAY!$C$5</f>
        <v>2079.TPECG.I01.Se20</v>
      </c>
      <c r="G123" s="359">
        <f t="shared" ca="1" si="2"/>
        <v>44105</v>
      </c>
      <c r="H123" s="360">
        <f>IF(TPG!AB123&gt;0,0,-TPG!AB123)</f>
        <v>0</v>
      </c>
      <c r="I123" s="211">
        <f t="shared" ca="1" si="3"/>
        <v>44105</v>
      </c>
      <c r="J123" s="127">
        <v>3</v>
      </c>
      <c r="K123" s="127" t="b">
        <v>1</v>
      </c>
      <c r="L123" s="127" t="s">
        <v>4034</v>
      </c>
      <c r="M123" s="127" t="b">
        <v>1</v>
      </c>
      <c r="N123" s="127" t="s">
        <v>3692</v>
      </c>
      <c r="O123" s="358" t="str">
        <f>LEFT(TPG!E123,19)&amp;"."&amp;TPGCR!F123</f>
        <v>Beis Yaakov.2079.TPECG.I01.Se20</v>
      </c>
      <c r="P123" s="361" t="str">
        <f>TPG!J123</f>
        <v>11294/543965</v>
      </c>
      <c r="Q123" s="127" t="b">
        <v>1</v>
      </c>
      <c r="R123" s="127" t="b">
        <v>1</v>
      </c>
      <c r="S123" s="127" t="b">
        <v>1</v>
      </c>
    </row>
    <row r="124" spans="1:19" hidden="1" x14ac:dyDescent="0.25">
      <c r="A124" s="127" t="s">
        <v>4033</v>
      </c>
      <c r="B124" s="206">
        <v>1</v>
      </c>
      <c r="C124" s="127">
        <v>2</v>
      </c>
      <c r="D124" s="357">
        <f>TPG!K124</f>
        <v>400150</v>
      </c>
      <c r="E124" s="127" t="b">
        <v>1</v>
      </c>
      <c r="F124" s="358" t="str">
        <f>RIGHT(TPG!D124,4)&amp;"."&amp;TPG!N124&amp;"."&amp;TPG!L124&amp;"."&amp;TPGPAY!$C$5</f>
        <v>3524.TPECG.I01.Se20</v>
      </c>
      <c r="G124" s="359">
        <f t="shared" ca="1" si="2"/>
        <v>44105</v>
      </c>
      <c r="H124" s="360">
        <f>IF(TPG!AB124&gt;0,0,-TPG!AB124)</f>
        <v>0</v>
      </c>
      <c r="I124" s="211">
        <f t="shared" ca="1" si="3"/>
        <v>44105</v>
      </c>
      <c r="J124" s="127">
        <v>3</v>
      </c>
      <c r="K124" s="127" t="b">
        <v>1</v>
      </c>
      <c r="L124" s="127" t="s">
        <v>4034</v>
      </c>
      <c r="M124" s="127" t="b">
        <v>1</v>
      </c>
      <c r="N124" s="127" t="s">
        <v>3692</v>
      </c>
      <c r="O124" s="358" t="str">
        <f>LEFT(TPG!E124,19)&amp;"."&amp;TPGCR!F124</f>
        <v>Beit Shvidler Prima.3524.TPECG.I01.Se20</v>
      </c>
      <c r="P124" s="361" t="str">
        <f>TPG!J124</f>
        <v>11294/543965</v>
      </c>
      <c r="Q124" s="127" t="b">
        <v>1</v>
      </c>
      <c r="R124" s="127" t="b">
        <v>1</v>
      </c>
      <c r="S124" s="127" t="b">
        <v>1</v>
      </c>
    </row>
    <row r="125" spans="1:19" hidden="1" x14ac:dyDescent="0.25">
      <c r="A125" s="127" t="s">
        <v>4033</v>
      </c>
      <c r="B125" s="206">
        <v>1</v>
      </c>
      <c r="C125" s="127">
        <v>2</v>
      </c>
      <c r="D125" s="357">
        <f>TPG!K125</f>
        <v>400051</v>
      </c>
      <c r="E125" s="127" t="b">
        <v>1</v>
      </c>
      <c r="F125" s="358" t="str">
        <f>RIGHT(TPG!D125,4)&amp;"."&amp;TPG!N125&amp;"."&amp;TPG!L125&amp;"."&amp;TPGPAY!$C$5</f>
        <v>2003.TPECG.I01.Se20</v>
      </c>
      <c r="G125" s="359">
        <f t="shared" ca="1" si="2"/>
        <v>44105</v>
      </c>
      <c r="H125" s="360">
        <f>IF(TPG!AB125&gt;0,0,-TPG!AB125)</f>
        <v>0</v>
      </c>
      <c r="I125" s="211">
        <f t="shared" ca="1" si="3"/>
        <v>44105</v>
      </c>
      <c r="J125" s="127">
        <v>3</v>
      </c>
      <c r="K125" s="127" t="b">
        <v>1</v>
      </c>
      <c r="L125" s="127" t="s">
        <v>4034</v>
      </c>
      <c r="M125" s="127" t="b">
        <v>1</v>
      </c>
      <c r="N125" s="127" t="s">
        <v>3692</v>
      </c>
      <c r="O125" s="358" t="str">
        <f>LEFT(TPG!E125,19)&amp;"."&amp;TPGCR!F125</f>
        <v>Bell Lane Primary S.2003.TPECG.I01.Se20</v>
      </c>
      <c r="P125" s="361" t="str">
        <f>TPG!J125</f>
        <v>11294/543965</v>
      </c>
      <c r="Q125" s="127" t="b">
        <v>1</v>
      </c>
      <c r="R125" s="127" t="b">
        <v>1</v>
      </c>
      <c r="S125" s="127" t="b">
        <v>1</v>
      </c>
    </row>
    <row r="126" spans="1:19" hidden="1" x14ac:dyDescent="0.25">
      <c r="A126" s="127" t="s">
        <v>4033</v>
      </c>
      <c r="B126" s="206">
        <v>1</v>
      </c>
      <c r="C126" s="127">
        <v>2</v>
      </c>
      <c r="D126" s="357">
        <f>TPG!K126</f>
        <v>400024</v>
      </c>
      <c r="E126" s="127" t="b">
        <v>1</v>
      </c>
      <c r="F126" s="358" t="str">
        <f>RIGHT(TPG!D126,4)&amp;"."&amp;TPG!N126&amp;"."&amp;TPG!L126&amp;"."&amp;TPGPAY!$C$5</f>
        <v>3511.TPECG.I01.Se20</v>
      </c>
      <c r="G126" s="359">
        <f t="shared" ca="1" si="2"/>
        <v>44105</v>
      </c>
      <c r="H126" s="360">
        <f>IF(TPG!AB126&gt;0,0,-TPG!AB126)</f>
        <v>0</v>
      </c>
      <c r="I126" s="211">
        <f t="shared" ca="1" si="3"/>
        <v>44105</v>
      </c>
      <c r="J126" s="127">
        <v>3</v>
      </c>
      <c r="K126" s="127" t="b">
        <v>1</v>
      </c>
      <c r="L126" s="127" t="s">
        <v>4034</v>
      </c>
      <c r="M126" s="127" t="b">
        <v>1</v>
      </c>
      <c r="N126" s="127" t="s">
        <v>3692</v>
      </c>
      <c r="O126" s="358" t="str">
        <f>LEFT(TPG!E126,19)&amp;"."&amp;TPGCR!F126</f>
        <v>Blessed Dominic Sch.3511.TPECG.I01.Se20</v>
      </c>
      <c r="P126" s="361" t="str">
        <f>TPG!J126</f>
        <v>11294/543965</v>
      </c>
      <c r="Q126" s="127" t="b">
        <v>1</v>
      </c>
      <c r="R126" s="127" t="b">
        <v>1</v>
      </c>
      <c r="S126" s="127" t="b">
        <v>1</v>
      </c>
    </row>
    <row r="127" spans="1:19" x14ac:dyDescent="0.25">
      <c r="A127" s="127" t="s">
        <v>4033</v>
      </c>
      <c r="B127" s="206">
        <v>1</v>
      </c>
      <c r="C127" s="127">
        <v>2</v>
      </c>
      <c r="D127" s="357">
        <f>TPG!K127</f>
        <v>400057</v>
      </c>
      <c r="E127" s="127" t="b">
        <v>1</v>
      </c>
      <c r="F127" s="358" t="str">
        <f>RIGHT(TPG!D127,4)&amp;"."&amp;TPG!N127&amp;"."&amp;TPG!L127&amp;"."&amp;TPGPAY!$C$5</f>
        <v>2008.TPECG.I01.Se20</v>
      </c>
      <c r="G127" s="359">
        <f t="shared" ca="1" si="2"/>
        <v>44105</v>
      </c>
      <c r="H127" s="360">
        <f>IF(TPG!AB127&gt;0,0,-TPG!AB127)</f>
        <v>2158.760000000002</v>
      </c>
      <c r="I127" s="211">
        <f t="shared" ca="1" si="3"/>
        <v>44105</v>
      </c>
      <c r="J127" s="127">
        <v>3</v>
      </c>
      <c r="K127" s="127" t="b">
        <v>1</v>
      </c>
      <c r="L127" s="127" t="s">
        <v>4034</v>
      </c>
      <c r="M127" s="127" t="b">
        <v>1</v>
      </c>
      <c r="N127" s="127" t="s">
        <v>3692</v>
      </c>
      <c r="O127" s="358" t="str">
        <f>LEFT(TPG!E127,19)&amp;"."&amp;TPGCR!F127</f>
        <v>Brookland Infant  &amp;.2008.TPECG.I01.Se20</v>
      </c>
      <c r="P127" s="361" t="str">
        <f>TPG!J127</f>
        <v>11294/543965</v>
      </c>
      <c r="Q127" s="127" t="b">
        <v>1</v>
      </c>
      <c r="R127" s="127" t="b">
        <v>1</v>
      </c>
      <c r="S127" s="127" t="b">
        <v>1</v>
      </c>
    </row>
    <row r="128" spans="1:19" x14ac:dyDescent="0.25">
      <c r="A128" s="127" t="s">
        <v>4033</v>
      </c>
      <c r="B128" s="206">
        <v>1</v>
      </c>
      <c r="C128" s="127">
        <v>2</v>
      </c>
      <c r="D128" s="357">
        <f>TPG!K128</f>
        <v>400040</v>
      </c>
      <c r="E128" s="127" t="b">
        <v>1</v>
      </c>
      <c r="F128" s="358" t="str">
        <f>RIGHT(TPG!D128,4)&amp;"."&amp;TPG!N128&amp;"."&amp;TPG!L128&amp;"."&amp;TPGPAY!$C$5</f>
        <v>2007.TPECG.I01.Se20</v>
      </c>
      <c r="G128" s="359">
        <f t="shared" ca="1" si="2"/>
        <v>44105</v>
      </c>
      <c r="H128" s="360">
        <f>IF(TPG!AB128&gt;0,0,-TPG!AB128)</f>
        <v>2250.4699999999975</v>
      </c>
      <c r="I128" s="211">
        <f t="shared" ca="1" si="3"/>
        <v>44105</v>
      </c>
      <c r="J128" s="127">
        <v>3</v>
      </c>
      <c r="K128" s="127" t="b">
        <v>1</v>
      </c>
      <c r="L128" s="127" t="s">
        <v>4034</v>
      </c>
      <c r="M128" s="127" t="b">
        <v>1</v>
      </c>
      <c r="N128" s="127" t="s">
        <v>3692</v>
      </c>
      <c r="O128" s="358" t="str">
        <f>LEFT(TPG!E128,19)&amp;"."&amp;TPGCR!F128</f>
        <v>Brookland Junior Sc.2007.TPECG.I01.Se20</v>
      </c>
      <c r="P128" s="361" t="str">
        <f>TPG!J128</f>
        <v>11294/543965</v>
      </c>
      <c r="Q128" s="127" t="b">
        <v>1</v>
      </c>
      <c r="R128" s="127" t="b">
        <v>1</v>
      </c>
      <c r="S128" s="127" t="b">
        <v>1</v>
      </c>
    </row>
    <row r="129" spans="1:19" hidden="1" x14ac:dyDescent="0.25">
      <c r="A129" s="127" t="s">
        <v>4033</v>
      </c>
      <c r="B129" s="206">
        <v>1</v>
      </c>
      <c r="C129" s="127">
        <v>2</v>
      </c>
      <c r="D129" s="357">
        <f>TPG!K129</f>
        <v>400061</v>
      </c>
      <c r="E129" s="127" t="b">
        <v>1</v>
      </c>
      <c r="F129" s="358" t="str">
        <f>RIGHT(TPG!D129,4)&amp;"."&amp;TPG!N129&amp;"."&amp;TPG!L129&amp;"."&amp;TPGPAY!$C$5</f>
        <v>2009.TPECG.I01.Se20</v>
      </c>
      <c r="G129" s="359">
        <f t="shared" ca="1" si="2"/>
        <v>44105</v>
      </c>
      <c r="H129" s="360">
        <f>IF(TPG!AB129&gt;0,0,-TPG!AB129)</f>
        <v>0</v>
      </c>
      <c r="I129" s="211">
        <f t="shared" ca="1" si="3"/>
        <v>44105</v>
      </c>
      <c r="J129" s="127">
        <v>3</v>
      </c>
      <c r="K129" s="127" t="b">
        <v>1</v>
      </c>
      <c r="L129" s="127" t="s">
        <v>4034</v>
      </c>
      <c r="M129" s="127" t="b">
        <v>1</v>
      </c>
      <c r="N129" s="127" t="s">
        <v>3692</v>
      </c>
      <c r="O129" s="358" t="str">
        <f>LEFT(TPG!E129,19)&amp;"."&amp;TPGCR!F129</f>
        <v>Brunswick Park Prim.2009.TPECG.I01.Se20</v>
      </c>
      <c r="P129" s="361" t="str">
        <f>TPG!J129</f>
        <v>11294/543965</v>
      </c>
      <c r="Q129" s="127" t="b">
        <v>1</v>
      </c>
      <c r="R129" s="127" t="b">
        <v>1</v>
      </c>
      <c r="S129" s="127" t="b">
        <v>1</v>
      </c>
    </row>
    <row r="130" spans="1:19" hidden="1" x14ac:dyDescent="0.25">
      <c r="A130" s="127" t="s">
        <v>4033</v>
      </c>
      <c r="B130" s="206">
        <v>1</v>
      </c>
      <c r="C130" s="127">
        <v>2</v>
      </c>
      <c r="D130" s="357">
        <f>TPG!K130</f>
        <v>400065</v>
      </c>
      <c r="E130" s="127" t="b">
        <v>1</v>
      </c>
      <c r="F130" s="358" t="str">
        <f>RIGHT(TPG!D130,4)&amp;"."&amp;TPG!N130&amp;"."&amp;TPG!L130&amp;"."&amp;TPGPAY!$C$5</f>
        <v>2067.TPECG.I01.Se20</v>
      </c>
      <c r="G130" s="359">
        <f t="shared" ca="1" si="2"/>
        <v>44105</v>
      </c>
      <c r="H130" s="360">
        <f>IF(TPG!AB130&gt;0,0,-TPG!AB130)</f>
        <v>0</v>
      </c>
      <c r="I130" s="211">
        <f t="shared" ca="1" si="3"/>
        <v>44105</v>
      </c>
      <c r="J130" s="127">
        <v>3</v>
      </c>
      <c r="K130" s="127" t="b">
        <v>1</v>
      </c>
      <c r="L130" s="127" t="s">
        <v>4034</v>
      </c>
      <c r="M130" s="127" t="b">
        <v>1</v>
      </c>
      <c r="N130" s="127" t="s">
        <v>3692</v>
      </c>
      <c r="O130" s="358" t="str">
        <f>LEFT(TPG!E130,19)&amp;"."&amp;TPGCR!F130</f>
        <v>Chalgrove Primary S.2067.TPECG.I01.Se20</v>
      </c>
      <c r="P130" s="361" t="str">
        <f>TPG!J130</f>
        <v>11294/543965</v>
      </c>
      <c r="Q130" s="127" t="b">
        <v>1</v>
      </c>
      <c r="R130" s="127" t="b">
        <v>1</v>
      </c>
      <c r="S130" s="127" t="b">
        <v>1</v>
      </c>
    </row>
    <row r="131" spans="1:19" x14ac:dyDescent="0.25">
      <c r="A131" s="127" t="s">
        <v>4033</v>
      </c>
      <c r="B131" s="206">
        <v>1</v>
      </c>
      <c r="C131" s="127">
        <v>2</v>
      </c>
      <c r="D131" s="357">
        <f>TPG!K131</f>
        <v>400039</v>
      </c>
      <c r="E131" s="127" t="b">
        <v>1</v>
      </c>
      <c r="F131" s="358" t="str">
        <f>RIGHT(TPG!D131,4)&amp;"."&amp;TPG!N131&amp;"."&amp;TPG!L131&amp;"."&amp;TPGPAY!$C$5</f>
        <v>3302.TPECG.I01.Se20</v>
      </c>
      <c r="G131" s="359">
        <f t="shared" ca="1" si="2"/>
        <v>44105</v>
      </c>
      <c r="H131" s="360">
        <f>IF(TPG!AB131&gt;0,0,-TPG!AB131)</f>
        <v>1488.0900000000001</v>
      </c>
      <c r="I131" s="211">
        <f t="shared" ca="1" si="3"/>
        <v>44105</v>
      </c>
      <c r="J131" s="127">
        <v>3</v>
      </c>
      <c r="K131" s="127" t="b">
        <v>1</v>
      </c>
      <c r="L131" s="127" t="s">
        <v>4034</v>
      </c>
      <c r="M131" s="127" t="b">
        <v>1</v>
      </c>
      <c r="N131" s="127" t="s">
        <v>3692</v>
      </c>
      <c r="O131" s="358" t="str">
        <f>LEFT(TPG!E131,19)&amp;"."&amp;TPGCR!F131</f>
        <v>Christ Church CE Pr.3302.TPECG.I01.Se20</v>
      </c>
      <c r="P131" s="361" t="str">
        <f>TPG!J131</f>
        <v>11294/543965</v>
      </c>
      <c r="Q131" s="127" t="b">
        <v>1</v>
      </c>
      <c r="R131" s="127" t="b">
        <v>1</v>
      </c>
      <c r="S131" s="127" t="b">
        <v>1</v>
      </c>
    </row>
    <row r="132" spans="1:19" hidden="1" x14ac:dyDescent="0.25">
      <c r="A132" s="127" t="s">
        <v>4033</v>
      </c>
      <c r="B132" s="206">
        <v>1</v>
      </c>
      <c r="C132" s="127">
        <v>2</v>
      </c>
      <c r="D132" s="357">
        <f>TPG!K132</f>
        <v>400020</v>
      </c>
      <c r="E132" s="127" t="b">
        <v>1</v>
      </c>
      <c r="F132" s="358" t="str">
        <f>RIGHT(TPG!D132,4)&amp;"."&amp;TPG!N132&amp;"."&amp;TPG!L132&amp;"."&amp;TPGPAY!$C$5</f>
        <v>2011.TPECG.I01.Se20</v>
      </c>
      <c r="G132" s="359">
        <f t="shared" ca="1" si="2"/>
        <v>44105</v>
      </c>
      <c r="H132" s="360">
        <f>IF(TPG!AB132&gt;0,0,-TPG!AB132)</f>
        <v>0</v>
      </c>
      <c r="I132" s="211">
        <f t="shared" ca="1" si="3"/>
        <v>44105</v>
      </c>
      <c r="J132" s="127">
        <v>3</v>
      </c>
      <c r="K132" s="127" t="b">
        <v>1</v>
      </c>
      <c r="L132" s="127" t="s">
        <v>4034</v>
      </c>
      <c r="M132" s="127" t="b">
        <v>1</v>
      </c>
      <c r="N132" s="127" t="s">
        <v>3692</v>
      </c>
      <c r="O132" s="358" t="str">
        <f>LEFT(TPG!E132,19)&amp;"."&amp;TPGCR!F132</f>
        <v>Church Hill Primary.2011.TPECG.I01.Se20</v>
      </c>
      <c r="P132" s="361" t="str">
        <f>TPG!J132</f>
        <v>11294/543965</v>
      </c>
      <c r="Q132" s="127" t="b">
        <v>1</v>
      </c>
      <c r="R132" s="127" t="b">
        <v>1</v>
      </c>
      <c r="S132" s="127" t="b">
        <v>1</v>
      </c>
    </row>
    <row r="133" spans="1:19" x14ac:dyDescent="0.25">
      <c r="A133" s="127" t="s">
        <v>4033</v>
      </c>
      <c r="B133" s="206">
        <v>1</v>
      </c>
      <c r="C133" s="127">
        <v>2</v>
      </c>
      <c r="D133" s="357">
        <f>TPG!K133</f>
        <v>400050</v>
      </c>
      <c r="E133" s="127" t="b">
        <v>1</v>
      </c>
      <c r="F133" s="358" t="str">
        <f>RIGHT(TPG!D133,4)&amp;"."&amp;TPG!N133&amp;"."&amp;TPG!L133&amp;"."&amp;TPGPAY!$C$5</f>
        <v>2014.TPECG.I01.Se20</v>
      </c>
      <c r="G133" s="359">
        <f t="shared" ca="1" si="2"/>
        <v>44105</v>
      </c>
      <c r="H133" s="360">
        <f>IF(TPG!AB133&gt;0,0,-TPG!AB133)</f>
        <v>5235.760000000002</v>
      </c>
      <c r="I133" s="211">
        <f t="shared" ca="1" si="3"/>
        <v>44105</v>
      </c>
      <c r="J133" s="127">
        <v>3</v>
      </c>
      <c r="K133" s="127" t="b">
        <v>1</v>
      </c>
      <c r="L133" s="127" t="s">
        <v>4034</v>
      </c>
      <c r="M133" s="127" t="b">
        <v>1</v>
      </c>
      <c r="N133" s="127" t="s">
        <v>3692</v>
      </c>
      <c r="O133" s="358" t="str">
        <f>LEFT(TPG!E133,19)&amp;"."&amp;TPGCR!F133</f>
        <v>Colindale School.2014.TPECG.I01.Se20</v>
      </c>
      <c r="P133" s="361" t="str">
        <f>TPG!J133</f>
        <v>11294/543965</v>
      </c>
      <c r="Q133" s="127" t="b">
        <v>1</v>
      </c>
      <c r="R133" s="127" t="b">
        <v>1</v>
      </c>
      <c r="S133" s="127" t="b">
        <v>1</v>
      </c>
    </row>
    <row r="134" spans="1:19" hidden="1" x14ac:dyDescent="0.25">
      <c r="A134" s="127" t="s">
        <v>4033</v>
      </c>
      <c r="B134" s="206">
        <v>1</v>
      </c>
      <c r="C134" s="127">
        <v>2</v>
      </c>
      <c r="D134" s="357">
        <f>TPG!K134</f>
        <v>400059</v>
      </c>
      <c r="E134" s="127" t="b">
        <v>1</v>
      </c>
      <c r="F134" s="358" t="str">
        <f>RIGHT(TPG!D134,4)&amp;"."&amp;TPG!N134&amp;"."&amp;TPG!L134&amp;"."&amp;TPGPAY!$C$5</f>
        <v>2015.TPECG.I01.Se20</v>
      </c>
      <c r="G134" s="359">
        <f t="shared" ca="1" si="2"/>
        <v>44105</v>
      </c>
      <c r="H134" s="360">
        <f>IF(TPG!AB134&gt;0,0,-TPG!AB134)</f>
        <v>0</v>
      </c>
      <c r="I134" s="211">
        <f t="shared" ca="1" si="3"/>
        <v>44105</v>
      </c>
      <c r="J134" s="127">
        <v>3</v>
      </c>
      <c r="K134" s="127" t="b">
        <v>1</v>
      </c>
      <c r="L134" s="127" t="s">
        <v>4034</v>
      </c>
      <c r="M134" s="127" t="b">
        <v>1</v>
      </c>
      <c r="N134" s="127" t="s">
        <v>3692</v>
      </c>
      <c r="O134" s="358" t="str">
        <f>LEFT(TPG!E134,19)&amp;"."&amp;TPGCR!F134</f>
        <v>Coppetts Wood.2015.TPECG.I01.Se20</v>
      </c>
      <c r="P134" s="361" t="str">
        <f>TPG!J134</f>
        <v>11294/543965</v>
      </c>
      <c r="Q134" s="127" t="b">
        <v>1</v>
      </c>
      <c r="R134" s="127" t="b">
        <v>1</v>
      </c>
      <c r="S134" s="127" t="b">
        <v>1</v>
      </c>
    </row>
    <row r="135" spans="1:19" hidden="1" x14ac:dyDescent="0.25">
      <c r="A135" s="127" t="s">
        <v>4033</v>
      </c>
      <c r="B135" s="206">
        <v>1</v>
      </c>
      <c r="C135" s="127">
        <v>2</v>
      </c>
      <c r="D135" s="357">
        <f>TPG!K135</f>
        <v>400049</v>
      </c>
      <c r="E135" s="127" t="b">
        <v>1</v>
      </c>
      <c r="F135" s="358" t="str">
        <f>RIGHT(TPG!D135,4)&amp;"."&amp;TPG!N135&amp;"."&amp;TPG!L135&amp;"."&amp;TPGPAY!$C$5</f>
        <v>2016.TPECG.I01.Se20</v>
      </c>
      <c r="G135" s="359">
        <f t="shared" ca="1" si="2"/>
        <v>44105</v>
      </c>
      <c r="H135" s="360">
        <f>IF(TPG!AB135&gt;0,0,-TPG!AB135)</f>
        <v>0</v>
      </c>
      <c r="I135" s="211">
        <f t="shared" ca="1" si="3"/>
        <v>44105</v>
      </c>
      <c r="J135" s="127">
        <v>3</v>
      </c>
      <c r="K135" s="127" t="b">
        <v>1</v>
      </c>
      <c r="L135" s="127" t="s">
        <v>4034</v>
      </c>
      <c r="M135" s="127" t="b">
        <v>1</v>
      </c>
      <c r="N135" s="127" t="s">
        <v>3692</v>
      </c>
      <c r="O135" s="358" t="str">
        <f>LEFT(TPG!E135,19)&amp;"."&amp;TPGCR!F135</f>
        <v>Courtland School.2016.TPECG.I01.Se20</v>
      </c>
      <c r="P135" s="361" t="str">
        <f>TPG!J135</f>
        <v>11294/543965</v>
      </c>
      <c r="Q135" s="127" t="b">
        <v>1</v>
      </c>
      <c r="R135" s="127" t="b">
        <v>1</v>
      </c>
      <c r="S135" s="127" t="b">
        <v>1</v>
      </c>
    </row>
    <row r="136" spans="1:19" hidden="1" x14ac:dyDescent="0.25">
      <c r="A136" s="127" t="s">
        <v>4033</v>
      </c>
      <c r="B136" s="206">
        <v>1</v>
      </c>
      <c r="C136" s="127">
        <v>2</v>
      </c>
      <c r="D136" s="357">
        <f>TPG!K136</f>
        <v>400080</v>
      </c>
      <c r="E136" s="127" t="b">
        <v>1</v>
      </c>
      <c r="F136" s="358" t="str">
        <f>RIGHT(TPG!D136,4)&amp;"."&amp;TPG!N136&amp;"."&amp;TPG!L136&amp;"."&amp;TPGPAY!$C$5</f>
        <v>2017.TPECG.I01.Se20</v>
      </c>
      <c r="G136" s="359">
        <f t="shared" ca="1" si="2"/>
        <v>44105</v>
      </c>
      <c r="H136" s="360">
        <f>IF(TPG!AB136&gt;0,0,-TPG!AB136)</f>
        <v>0</v>
      </c>
      <c r="I136" s="211">
        <f t="shared" ca="1" si="3"/>
        <v>44105</v>
      </c>
      <c r="J136" s="127">
        <v>3</v>
      </c>
      <c r="K136" s="127" t="b">
        <v>1</v>
      </c>
      <c r="L136" s="127" t="s">
        <v>4034</v>
      </c>
      <c r="M136" s="127" t="b">
        <v>1</v>
      </c>
      <c r="N136" s="127" t="s">
        <v>3692</v>
      </c>
      <c r="O136" s="358" t="str">
        <f>LEFT(TPG!E136,19)&amp;"."&amp;TPGCR!F136</f>
        <v>Cromer Road Primary.2017.TPECG.I01.Se20</v>
      </c>
      <c r="P136" s="361" t="str">
        <f>TPG!J136</f>
        <v>11294/543965</v>
      </c>
      <c r="Q136" s="127" t="b">
        <v>1</v>
      </c>
      <c r="R136" s="127" t="b">
        <v>1</v>
      </c>
      <c r="S136" s="127" t="b">
        <v>1</v>
      </c>
    </row>
    <row r="137" spans="1:19" x14ac:dyDescent="0.25">
      <c r="A137" s="127" t="s">
        <v>4033</v>
      </c>
      <c r="B137" s="206">
        <v>1</v>
      </c>
      <c r="C137" s="127">
        <v>2</v>
      </c>
      <c r="D137" s="357">
        <f>TPG!K137</f>
        <v>400105</v>
      </c>
      <c r="E137" s="127" t="b">
        <v>1</v>
      </c>
      <c r="F137" s="358" t="str">
        <f>RIGHT(TPG!D137,4)&amp;"."&amp;TPG!N137&amp;"."&amp;TPG!L137&amp;"."&amp;TPGPAY!$C$5</f>
        <v>2073.TPECG.I01.Se20</v>
      </c>
      <c r="G137" s="359">
        <f t="shared" ca="1" si="2"/>
        <v>44105</v>
      </c>
      <c r="H137" s="360">
        <f>IF(TPG!AB137&gt;0,0,-TPG!AB137)</f>
        <v>4045.5500000000029</v>
      </c>
      <c r="I137" s="211">
        <f t="shared" ca="1" si="3"/>
        <v>44105</v>
      </c>
      <c r="J137" s="127">
        <v>3</v>
      </c>
      <c r="K137" s="127" t="b">
        <v>1</v>
      </c>
      <c r="L137" s="127" t="s">
        <v>4034</v>
      </c>
      <c r="M137" s="127" t="b">
        <v>1</v>
      </c>
      <c r="N137" s="127" t="s">
        <v>3692</v>
      </c>
      <c r="O137" s="358" t="str">
        <f>LEFT(TPG!E137,19)&amp;"."&amp;TPGCR!F137</f>
        <v>Danegrove JMI Schoo.2073.TPECG.I01.Se20</v>
      </c>
      <c r="P137" s="361" t="str">
        <f>TPG!J137</f>
        <v>11294/543965</v>
      </c>
      <c r="Q137" s="127" t="b">
        <v>1</v>
      </c>
      <c r="R137" s="127" t="b">
        <v>1</v>
      </c>
      <c r="S137" s="127" t="b">
        <v>1</v>
      </c>
    </row>
    <row r="138" spans="1:19" hidden="1" x14ac:dyDescent="0.25">
      <c r="A138" s="127" t="s">
        <v>4033</v>
      </c>
      <c r="B138" s="206">
        <v>1</v>
      </c>
      <c r="C138" s="127">
        <v>2</v>
      </c>
      <c r="D138" s="357">
        <f>TPG!K138</f>
        <v>400036</v>
      </c>
      <c r="E138" s="127" t="b">
        <v>1</v>
      </c>
      <c r="F138" s="358" t="str">
        <f>RIGHT(TPG!D138,4)&amp;"."&amp;TPG!N138&amp;"."&amp;TPG!L138&amp;"."&amp;TPGPAY!$C$5</f>
        <v>2019.TPECG.I01.Se20</v>
      </c>
      <c r="G138" s="359">
        <f t="shared" ca="1" si="2"/>
        <v>44105</v>
      </c>
      <c r="H138" s="360">
        <f>IF(TPG!AB138&gt;0,0,-TPG!AB138)</f>
        <v>0</v>
      </c>
      <c r="I138" s="211">
        <f t="shared" ca="1" si="3"/>
        <v>44105</v>
      </c>
      <c r="J138" s="127">
        <v>3</v>
      </c>
      <c r="K138" s="127" t="b">
        <v>1</v>
      </c>
      <c r="L138" s="127" t="s">
        <v>4034</v>
      </c>
      <c r="M138" s="127" t="b">
        <v>1</v>
      </c>
      <c r="N138" s="127" t="s">
        <v>3692</v>
      </c>
      <c r="O138" s="358" t="str">
        <f>LEFT(TPG!E138,19)&amp;"."&amp;TPGCR!F138</f>
        <v>Deansbrook Infant S.2019.TPECG.I01.Se20</v>
      </c>
      <c r="P138" s="361" t="str">
        <f>TPG!J138</f>
        <v>11294/543965</v>
      </c>
      <c r="Q138" s="127" t="b">
        <v>1</v>
      </c>
      <c r="R138" s="127" t="b">
        <v>1</v>
      </c>
      <c r="S138" s="127" t="b">
        <v>1</v>
      </c>
    </row>
    <row r="139" spans="1:19" x14ac:dyDescent="0.25">
      <c r="A139" s="127" t="s">
        <v>4033</v>
      </c>
      <c r="B139" s="206">
        <v>1</v>
      </c>
      <c r="C139" s="127">
        <v>2</v>
      </c>
      <c r="D139" s="357">
        <f>TPG!K139</f>
        <v>400042</v>
      </c>
      <c r="E139" s="127" t="b">
        <v>1</v>
      </c>
      <c r="F139" s="358" t="str">
        <f>RIGHT(TPG!D139,4)&amp;"."&amp;TPG!N139&amp;"."&amp;TPG!L139&amp;"."&amp;TPGPAY!$C$5</f>
        <v>2021.TPECG.I01.Se20</v>
      </c>
      <c r="G139" s="359">
        <f t="shared" ca="1" si="2"/>
        <v>44105</v>
      </c>
      <c r="H139" s="360">
        <f>IF(TPG!AB139&gt;0,0,-TPG!AB139)</f>
        <v>4688.6600000000035</v>
      </c>
      <c r="I139" s="211">
        <f t="shared" ca="1" si="3"/>
        <v>44105</v>
      </c>
      <c r="J139" s="127">
        <v>3</v>
      </c>
      <c r="K139" s="127" t="b">
        <v>1</v>
      </c>
      <c r="L139" s="127" t="s">
        <v>4034</v>
      </c>
      <c r="M139" s="127" t="b">
        <v>1</v>
      </c>
      <c r="N139" s="127" t="s">
        <v>3692</v>
      </c>
      <c r="O139" s="358" t="str">
        <f>LEFT(TPG!E139,19)&amp;"."&amp;TPGCR!F139</f>
        <v>Dollis Primary Scho.2021.TPECG.I01.Se20</v>
      </c>
      <c r="P139" s="361" t="str">
        <f>TPG!J139</f>
        <v>11294/543965</v>
      </c>
      <c r="Q139" s="127" t="b">
        <v>1</v>
      </c>
      <c r="R139" s="127" t="b">
        <v>1</v>
      </c>
      <c r="S139" s="127" t="b">
        <v>1</v>
      </c>
    </row>
    <row r="140" spans="1:19" x14ac:dyDescent="0.25">
      <c r="A140" s="127" t="s">
        <v>4033</v>
      </c>
      <c r="B140" s="206">
        <v>1</v>
      </c>
      <c r="C140" s="127">
        <v>2</v>
      </c>
      <c r="D140" s="357">
        <f>TPG!K140</f>
        <v>400159</v>
      </c>
      <c r="E140" s="127" t="b">
        <v>1</v>
      </c>
      <c r="F140" s="358" t="str">
        <f>RIGHT(TPG!D140,4)&amp;"."&amp;TPG!N140&amp;"."&amp;TPG!L140&amp;"."&amp;TPGPAY!$C$5</f>
        <v>2023.TPECG.I01.Se20</v>
      </c>
      <c r="G140" s="359">
        <f t="shared" ca="1" si="2"/>
        <v>44105</v>
      </c>
      <c r="H140" s="360">
        <f>IF(TPG!AB140&gt;0,0,-TPG!AB140)</f>
        <v>5254.18</v>
      </c>
      <c r="I140" s="211">
        <f t="shared" ca="1" si="3"/>
        <v>44105</v>
      </c>
      <c r="J140" s="127">
        <v>3</v>
      </c>
      <c r="K140" s="127" t="b">
        <v>1</v>
      </c>
      <c r="L140" s="127" t="s">
        <v>4034</v>
      </c>
      <c r="M140" s="127" t="b">
        <v>1</v>
      </c>
      <c r="N140" s="127" t="s">
        <v>3692</v>
      </c>
      <c r="O140" s="358" t="str">
        <f>LEFT(TPG!E140,19)&amp;"."&amp;TPGCR!F140</f>
        <v>Edgware Primary Sch.2023.TPECG.I01.Se20</v>
      </c>
      <c r="P140" s="361" t="str">
        <f>TPG!J140</f>
        <v>11294/543965</v>
      </c>
      <c r="Q140" s="127" t="b">
        <v>1</v>
      </c>
      <c r="R140" s="127" t="b">
        <v>1</v>
      </c>
      <c r="S140" s="127" t="b">
        <v>1</v>
      </c>
    </row>
    <row r="141" spans="1:19" hidden="1" x14ac:dyDescent="0.25">
      <c r="A141" s="127" t="s">
        <v>4033</v>
      </c>
      <c r="B141" s="206">
        <v>1</v>
      </c>
      <c r="C141" s="127">
        <v>2</v>
      </c>
      <c r="D141" s="357">
        <f>TPG!K141</f>
        <v>400047</v>
      </c>
      <c r="E141" s="127" t="b">
        <v>1</v>
      </c>
      <c r="F141" s="358" t="str">
        <f>RIGHT(TPG!D141,4)&amp;"."&amp;TPG!N141&amp;"."&amp;TPG!L141&amp;"."&amp;TPGPAY!$C$5</f>
        <v>2024.TPECG.I01.Se20</v>
      </c>
      <c r="G141" s="359">
        <f t="shared" ca="1" si="2"/>
        <v>44105</v>
      </c>
      <c r="H141" s="360">
        <f>IF(TPG!AB141&gt;0,0,-TPG!AB141)</f>
        <v>0</v>
      </c>
      <c r="I141" s="211">
        <f t="shared" ca="1" si="3"/>
        <v>44105</v>
      </c>
      <c r="J141" s="127">
        <v>3</v>
      </c>
      <c r="K141" s="127" t="b">
        <v>1</v>
      </c>
      <c r="L141" s="127" t="s">
        <v>4034</v>
      </c>
      <c r="M141" s="127" t="b">
        <v>1</v>
      </c>
      <c r="N141" s="127" t="s">
        <v>3692</v>
      </c>
      <c r="O141" s="358" t="str">
        <f>LEFT(TPG!E141,19)&amp;"."&amp;TPGCR!F141</f>
        <v>Fairway Primary Sch.2024.TPECG.I01.Se20</v>
      </c>
      <c r="P141" s="361" t="str">
        <f>TPG!J141</f>
        <v>11294/543965</v>
      </c>
      <c r="Q141" s="127" t="b">
        <v>1</v>
      </c>
      <c r="R141" s="127" t="b">
        <v>1</v>
      </c>
      <c r="S141" s="127" t="b">
        <v>1</v>
      </c>
    </row>
    <row r="142" spans="1:19" hidden="1" x14ac:dyDescent="0.25">
      <c r="A142" s="127" t="s">
        <v>4033</v>
      </c>
      <c r="B142" s="206">
        <v>1</v>
      </c>
      <c r="C142" s="127">
        <v>2</v>
      </c>
      <c r="D142" s="357">
        <f>TPG!K142</f>
        <v>400001</v>
      </c>
      <c r="E142" s="127" t="b">
        <v>1</v>
      </c>
      <c r="F142" s="358" t="str">
        <f>RIGHT(TPG!D142,4)&amp;"."&amp;TPG!N142&amp;"."&amp;TPG!L142&amp;"."&amp;TPGPAY!$C$5</f>
        <v>2025.TPECG.I01.Se20</v>
      </c>
      <c r="G142" s="359">
        <f t="shared" ca="1" si="2"/>
        <v>44105</v>
      </c>
      <c r="H142" s="360">
        <f>IF(TPG!AB142&gt;0,0,-TPG!AB142)</f>
        <v>0</v>
      </c>
      <c r="I142" s="211">
        <f t="shared" ca="1" si="3"/>
        <v>44105</v>
      </c>
      <c r="J142" s="127">
        <v>3</v>
      </c>
      <c r="K142" s="127" t="b">
        <v>1</v>
      </c>
      <c r="L142" s="127" t="s">
        <v>4034</v>
      </c>
      <c r="M142" s="127" t="b">
        <v>1</v>
      </c>
      <c r="N142" s="127" t="s">
        <v>3692</v>
      </c>
      <c r="O142" s="358" t="str">
        <f>LEFT(TPG!E142,19)&amp;"."&amp;TPGCR!F142</f>
        <v>Foulds.2025.TPECG.I01.Se20</v>
      </c>
      <c r="P142" s="361" t="str">
        <f>TPG!J142</f>
        <v>11294/543965</v>
      </c>
      <c r="Q142" s="127" t="b">
        <v>1</v>
      </c>
      <c r="R142" s="127" t="b">
        <v>1</v>
      </c>
      <c r="S142" s="127" t="b">
        <v>1</v>
      </c>
    </row>
    <row r="143" spans="1:19" hidden="1" x14ac:dyDescent="0.25">
      <c r="A143" s="127" t="s">
        <v>4033</v>
      </c>
      <c r="B143" s="206">
        <v>1</v>
      </c>
      <c r="C143" s="127">
        <v>2</v>
      </c>
      <c r="D143" s="357">
        <f>TPG!K143</f>
        <v>400082</v>
      </c>
      <c r="E143" s="127" t="b">
        <v>1</v>
      </c>
      <c r="F143" s="358" t="str">
        <f>RIGHT(TPG!D143,4)&amp;"."&amp;TPG!N143&amp;"."&amp;TPG!L143&amp;"."&amp;TPGPAY!$C$5</f>
        <v>2026.TPECG.I01.Se20</v>
      </c>
      <c r="G143" s="359">
        <f t="shared" ca="1" si="2"/>
        <v>44105</v>
      </c>
      <c r="H143" s="360">
        <f>IF(TPG!AB143&gt;0,0,-TPG!AB143)</f>
        <v>0</v>
      </c>
      <c r="I143" s="211">
        <f t="shared" ca="1" si="3"/>
        <v>44105</v>
      </c>
      <c r="J143" s="127">
        <v>3</v>
      </c>
      <c r="K143" s="127" t="b">
        <v>1</v>
      </c>
      <c r="L143" s="127" t="s">
        <v>4034</v>
      </c>
      <c r="M143" s="127" t="b">
        <v>1</v>
      </c>
      <c r="N143" s="127" t="s">
        <v>3692</v>
      </c>
      <c r="O143" s="358" t="str">
        <f>LEFT(TPG!E143,19)&amp;"."&amp;TPGCR!F143</f>
        <v>Frith Manor School.2026.TPECG.I01.Se20</v>
      </c>
      <c r="P143" s="361" t="str">
        <f>TPG!J143</f>
        <v>11294/543965</v>
      </c>
      <c r="Q143" s="127" t="b">
        <v>1</v>
      </c>
      <c r="R143" s="127" t="b">
        <v>1</v>
      </c>
      <c r="S143" s="127" t="b">
        <v>1</v>
      </c>
    </row>
    <row r="144" spans="1:19" hidden="1" x14ac:dyDescent="0.25">
      <c r="A144" s="127" t="s">
        <v>4033</v>
      </c>
      <c r="B144" s="206">
        <v>1</v>
      </c>
      <c r="C144" s="127">
        <v>2</v>
      </c>
      <c r="D144" s="357">
        <f>TPG!K144</f>
        <v>400067</v>
      </c>
      <c r="E144" s="127" t="b">
        <v>1</v>
      </c>
      <c r="F144" s="358" t="str">
        <f>RIGHT(TPG!D144,4)&amp;"."&amp;TPG!N144&amp;"."&amp;TPG!L144&amp;"."&amp;TPGPAY!$C$5</f>
        <v>2028.TPECG.I01.Se20</v>
      </c>
      <c r="G144" s="359">
        <f t="shared" ca="1" si="2"/>
        <v>44105</v>
      </c>
      <c r="H144" s="360">
        <f>IF(TPG!AB144&gt;0,0,-TPG!AB144)</f>
        <v>0</v>
      </c>
      <c r="I144" s="211">
        <f t="shared" ca="1" si="3"/>
        <v>44105</v>
      </c>
      <c r="J144" s="127">
        <v>3</v>
      </c>
      <c r="K144" s="127" t="b">
        <v>1</v>
      </c>
      <c r="L144" s="127" t="s">
        <v>4034</v>
      </c>
      <c r="M144" s="127" t="b">
        <v>1</v>
      </c>
      <c r="N144" s="127" t="s">
        <v>3692</v>
      </c>
      <c r="O144" s="358" t="str">
        <f>LEFT(TPG!E144,19)&amp;"."&amp;TPGCR!F144</f>
        <v>Garden Suburb Infan.2028.TPECG.I01.Se20</v>
      </c>
      <c r="P144" s="361" t="str">
        <f>TPG!J144</f>
        <v>11294/543965</v>
      </c>
      <c r="Q144" s="127" t="b">
        <v>1</v>
      </c>
      <c r="R144" s="127" t="b">
        <v>1</v>
      </c>
      <c r="S144" s="127" t="b">
        <v>1</v>
      </c>
    </row>
    <row r="145" spans="1:19" hidden="1" x14ac:dyDescent="0.25">
      <c r="A145" s="127" t="s">
        <v>4033</v>
      </c>
      <c r="B145" s="206">
        <v>1</v>
      </c>
      <c r="C145" s="127">
        <v>2</v>
      </c>
      <c r="D145" s="357">
        <f>TPG!K145</f>
        <v>400002</v>
      </c>
      <c r="E145" s="127" t="b">
        <v>1</v>
      </c>
      <c r="F145" s="358" t="str">
        <f>RIGHT(TPG!D145,4)&amp;"."&amp;TPG!N145&amp;"."&amp;TPG!L145&amp;"."&amp;TPGPAY!$C$5</f>
        <v>2027.TPECG.I01.Se20</v>
      </c>
      <c r="G145" s="359">
        <f t="shared" ca="1" si="2"/>
        <v>44105</v>
      </c>
      <c r="H145" s="360">
        <f>IF(TPG!AB145&gt;0,0,-TPG!AB145)</f>
        <v>0</v>
      </c>
      <c r="I145" s="211">
        <f t="shared" ca="1" si="3"/>
        <v>44105</v>
      </c>
      <c r="J145" s="127">
        <v>3</v>
      </c>
      <c r="K145" s="127" t="b">
        <v>1</v>
      </c>
      <c r="L145" s="127" t="s">
        <v>4034</v>
      </c>
      <c r="M145" s="127" t="b">
        <v>1</v>
      </c>
      <c r="N145" s="127" t="s">
        <v>3692</v>
      </c>
      <c r="O145" s="358" t="str">
        <f>LEFT(TPG!E145,19)&amp;"."&amp;TPGCR!F145</f>
        <v>Garden Suburb Junio.2027.TPECG.I01.Se20</v>
      </c>
      <c r="P145" s="361" t="str">
        <f>TPG!J145</f>
        <v>11294/543965</v>
      </c>
      <c r="Q145" s="127" t="b">
        <v>1</v>
      </c>
      <c r="R145" s="127" t="b">
        <v>1</v>
      </c>
      <c r="S145" s="127" t="b">
        <v>1</v>
      </c>
    </row>
    <row r="146" spans="1:19" hidden="1" x14ac:dyDescent="0.25">
      <c r="A146" s="127" t="s">
        <v>4033</v>
      </c>
      <c r="B146" s="206">
        <v>1</v>
      </c>
      <c r="C146" s="127">
        <v>2</v>
      </c>
      <c r="D146" s="357">
        <f>TPG!K146</f>
        <v>400035</v>
      </c>
      <c r="E146" s="127" t="b">
        <v>1</v>
      </c>
      <c r="F146" s="358" t="str">
        <f>RIGHT(TPG!D146,4)&amp;"."&amp;TPG!N146&amp;"."&amp;TPG!L146&amp;"."&amp;TPGPAY!$C$5</f>
        <v>2029.TPECG.I01.Se20</v>
      </c>
      <c r="G146" s="359">
        <f t="shared" ca="1" si="2"/>
        <v>44105</v>
      </c>
      <c r="H146" s="360">
        <f>IF(TPG!AB146&gt;0,0,-TPG!AB146)</f>
        <v>0</v>
      </c>
      <c r="I146" s="211">
        <f t="shared" ca="1" si="3"/>
        <v>44105</v>
      </c>
      <c r="J146" s="127">
        <v>3</v>
      </c>
      <c r="K146" s="127" t="b">
        <v>1</v>
      </c>
      <c r="L146" s="127" t="s">
        <v>4034</v>
      </c>
      <c r="M146" s="127" t="b">
        <v>1</v>
      </c>
      <c r="N146" s="127" t="s">
        <v>3692</v>
      </c>
      <c r="O146" s="358" t="str">
        <f>LEFT(TPG!E146,19)&amp;"."&amp;TPGCR!F146</f>
        <v>Goldbeaters Primary.2029.TPECG.I01.Se20</v>
      </c>
      <c r="P146" s="361" t="str">
        <f>TPG!J146</f>
        <v>11294/543965</v>
      </c>
      <c r="Q146" s="127" t="b">
        <v>1</v>
      </c>
      <c r="R146" s="127" t="b">
        <v>1</v>
      </c>
      <c r="S146" s="127" t="b">
        <v>1</v>
      </c>
    </row>
    <row r="147" spans="1:19" hidden="1" x14ac:dyDescent="0.25">
      <c r="A147" s="127" t="s">
        <v>4033</v>
      </c>
      <c r="B147" s="206">
        <v>1</v>
      </c>
      <c r="C147" s="127">
        <v>2</v>
      </c>
      <c r="D147" s="357">
        <f>TPG!K147</f>
        <v>400108</v>
      </c>
      <c r="E147" s="127" t="b">
        <v>1</v>
      </c>
      <c r="F147" s="358" t="str">
        <f>RIGHT(TPG!D147,4)&amp;"."&amp;TPG!N147&amp;"."&amp;TPG!L147&amp;"."&amp;TPGPAY!$C$5</f>
        <v>3516.TPECG.I01.Se20</v>
      </c>
      <c r="G147" s="359">
        <f t="shared" ca="1" si="2"/>
        <v>44105</v>
      </c>
      <c r="H147" s="360">
        <f>IF(TPG!AB147&gt;0,0,-TPG!AB147)</f>
        <v>0</v>
      </c>
      <c r="I147" s="211">
        <f t="shared" ca="1" si="3"/>
        <v>44105</v>
      </c>
      <c r="J147" s="127">
        <v>3</v>
      </c>
      <c r="K147" s="127" t="b">
        <v>1</v>
      </c>
      <c r="L147" s="127" t="s">
        <v>4034</v>
      </c>
      <c r="M147" s="127" t="b">
        <v>1</v>
      </c>
      <c r="N147" s="127" t="s">
        <v>3692</v>
      </c>
      <c r="O147" s="358" t="str">
        <f>LEFT(TPG!E147,19)&amp;"."&amp;TPGCR!F147</f>
        <v>Hasmonean Primary S.3516.TPECG.I01.Se20</v>
      </c>
      <c r="P147" s="361" t="str">
        <f>TPG!J147</f>
        <v>11294/543965</v>
      </c>
      <c r="Q147" s="127" t="b">
        <v>1</v>
      </c>
      <c r="R147" s="127" t="b">
        <v>1</v>
      </c>
      <c r="S147" s="127" t="b">
        <v>1</v>
      </c>
    </row>
    <row r="148" spans="1:19" hidden="1" x14ac:dyDescent="0.25">
      <c r="A148" s="127" t="s">
        <v>4033</v>
      </c>
      <c r="B148" s="206">
        <v>1</v>
      </c>
      <c r="C148" s="127">
        <v>2</v>
      </c>
      <c r="D148" s="357">
        <f>TPG!K148</f>
        <v>400026</v>
      </c>
      <c r="E148" s="127" t="b">
        <v>1</v>
      </c>
      <c r="F148" s="358" t="str">
        <f>RIGHT(TPG!D148,4)&amp;"."&amp;TPG!N148&amp;"."&amp;TPG!L148&amp;"."&amp;TPGPAY!$C$5</f>
        <v>2031.TPECG.I01.Se20</v>
      </c>
      <c r="G148" s="359">
        <f t="shared" ca="1" si="2"/>
        <v>44105</v>
      </c>
      <c r="H148" s="360">
        <f>IF(TPG!AB148&gt;0,0,-TPG!AB148)</f>
        <v>0</v>
      </c>
      <c r="I148" s="211">
        <f t="shared" ca="1" si="3"/>
        <v>44105</v>
      </c>
      <c r="J148" s="127">
        <v>3</v>
      </c>
      <c r="K148" s="127" t="b">
        <v>1</v>
      </c>
      <c r="L148" s="127" t="s">
        <v>4034</v>
      </c>
      <c r="M148" s="127" t="b">
        <v>1</v>
      </c>
      <c r="N148" s="127" t="s">
        <v>3692</v>
      </c>
      <c r="O148" s="358" t="str">
        <f>LEFT(TPG!E148,19)&amp;"."&amp;TPGCR!F148</f>
        <v>Hollickwood JMI Sch.2031.TPECG.I01.Se20</v>
      </c>
      <c r="P148" s="361" t="str">
        <f>TPG!J148</f>
        <v>11294/543965</v>
      </c>
      <c r="Q148" s="127" t="b">
        <v>1</v>
      </c>
      <c r="R148" s="127" t="b">
        <v>1</v>
      </c>
      <c r="S148" s="127" t="b">
        <v>1</v>
      </c>
    </row>
    <row r="149" spans="1:19" hidden="1" x14ac:dyDescent="0.25">
      <c r="A149" s="127" t="s">
        <v>4033</v>
      </c>
      <c r="B149" s="206">
        <v>1</v>
      </c>
      <c r="C149" s="127">
        <v>2</v>
      </c>
      <c r="D149" s="357">
        <f>TPG!K149</f>
        <v>400084</v>
      </c>
      <c r="E149" s="127" t="b">
        <v>1</v>
      </c>
      <c r="F149" s="358" t="str">
        <f>RIGHT(TPG!D149,4)&amp;"."&amp;TPG!N149&amp;"."&amp;TPG!L149&amp;"."&amp;TPGPAY!$C$5</f>
        <v>2032.TPECG.I01.Se20</v>
      </c>
      <c r="G149" s="359">
        <f t="shared" ref="G149:G212" ca="1" si="4">TODAY()</f>
        <v>44105</v>
      </c>
      <c r="H149" s="360">
        <f>IF(TPG!AB149&gt;0,0,-TPG!AB149)</f>
        <v>0</v>
      </c>
      <c r="I149" s="211">
        <f t="shared" ref="I149:I211" ca="1" si="5">G149</f>
        <v>44105</v>
      </c>
      <c r="J149" s="127">
        <v>3</v>
      </c>
      <c r="K149" s="127" t="b">
        <v>1</v>
      </c>
      <c r="L149" s="127" t="s">
        <v>4034</v>
      </c>
      <c r="M149" s="127" t="b">
        <v>1</v>
      </c>
      <c r="N149" s="127" t="s">
        <v>3692</v>
      </c>
      <c r="O149" s="358" t="str">
        <f>LEFT(TPG!E149,19)&amp;"."&amp;TPGCR!F149</f>
        <v>Holly Park School.2032.TPECG.I01.Se20</v>
      </c>
      <c r="P149" s="361" t="str">
        <f>TPG!J149</f>
        <v>11294/543965</v>
      </c>
      <c r="Q149" s="127" t="b">
        <v>1</v>
      </c>
      <c r="R149" s="127" t="b">
        <v>1</v>
      </c>
      <c r="S149" s="127" t="b">
        <v>1</v>
      </c>
    </row>
    <row r="150" spans="1:19" hidden="1" x14ac:dyDescent="0.25">
      <c r="A150" s="127" t="s">
        <v>4033</v>
      </c>
      <c r="B150" s="206">
        <v>1</v>
      </c>
      <c r="C150" s="127">
        <v>2</v>
      </c>
      <c r="D150" s="357">
        <f>TPG!K150</f>
        <v>400008</v>
      </c>
      <c r="E150" s="127" t="b">
        <v>1</v>
      </c>
      <c r="F150" s="358" t="str">
        <f>RIGHT(TPG!D150,4)&amp;"."&amp;TPG!N150&amp;"."&amp;TPG!L150&amp;"."&amp;TPGPAY!$C$5</f>
        <v>3304.TPECG.I01.Se20</v>
      </c>
      <c r="G150" s="359">
        <f t="shared" ca="1" si="4"/>
        <v>44105</v>
      </c>
      <c r="H150" s="360">
        <f>IF(TPG!AB150&gt;0,0,-TPG!AB150)</f>
        <v>0</v>
      </c>
      <c r="I150" s="211">
        <f t="shared" ca="1" si="5"/>
        <v>44105</v>
      </c>
      <c r="J150" s="127">
        <v>3</v>
      </c>
      <c r="K150" s="127" t="b">
        <v>1</v>
      </c>
      <c r="L150" s="127" t="s">
        <v>4034</v>
      </c>
      <c r="M150" s="127" t="b">
        <v>1</v>
      </c>
      <c r="N150" s="127" t="s">
        <v>3692</v>
      </c>
      <c r="O150" s="358" t="str">
        <f>LEFT(TPG!E150,19)&amp;"."&amp;TPGCR!F150</f>
        <v>Holy Trinity School.3304.TPECG.I01.Se20</v>
      </c>
      <c r="P150" s="361" t="str">
        <f>TPG!J150</f>
        <v>11294/543965</v>
      </c>
      <c r="Q150" s="127" t="b">
        <v>1</v>
      </c>
      <c r="R150" s="127" t="b">
        <v>1</v>
      </c>
      <c r="S150" s="127" t="b">
        <v>1</v>
      </c>
    </row>
    <row r="151" spans="1:19" hidden="1" x14ac:dyDescent="0.25">
      <c r="A151" s="127" t="s">
        <v>4033</v>
      </c>
      <c r="B151" s="206">
        <v>1</v>
      </c>
      <c r="C151" s="127">
        <v>2</v>
      </c>
      <c r="D151" s="357">
        <f>TPG!K151</f>
        <v>400046</v>
      </c>
      <c r="E151" s="127" t="b">
        <v>1</v>
      </c>
      <c r="F151" s="358" t="str">
        <f>RIGHT(TPG!D151,4)&amp;"."&amp;TPG!N151&amp;"."&amp;TPG!L151&amp;"."&amp;TPGPAY!$C$5</f>
        <v>2036.TPECG.I01.Se20</v>
      </c>
      <c r="G151" s="359">
        <f t="shared" ca="1" si="4"/>
        <v>44105</v>
      </c>
      <c r="H151" s="360">
        <f>IF(TPG!AB151&gt;0,0,-TPG!AB151)</f>
        <v>0</v>
      </c>
      <c r="I151" s="211">
        <f t="shared" ca="1" si="5"/>
        <v>44105</v>
      </c>
      <c r="J151" s="127">
        <v>3</v>
      </c>
      <c r="K151" s="127" t="b">
        <v>1</v>
      </c>
      <c r="L151" s="127" t="s">
        <v>4034</v>
      </c>
      <c r="M151" s="127" t="b">
        <v>1</v>
      </c>
      <c r="N151" s="127" t="s">
        <v>3692</v>
      </c>
      <c r="O151" s="358" t="str">
        <f>LEFT(TPG!E151,19)&amp;"."&amp;TPGCR!F151</f>
        <v>Livingstone School.2036.TPECG.I01.Se20</v>
      </c>
      <c r="P151" s="361" t="str">
        <f>TPG!J151</f>
        <v>11294/543965</v>
      </c>
      <c r="Q151" s="127" t="b">
        <v>1</v>
      </c>
      <c r="R151" s="127" t="b">
        <v>1</v>
      </c>
      <c r="S151" s="127" t="b">
        <v>1</v>
      </c>
    </row>
    <row r="152" spans="1:19" hidden="1" x14ac:dyDescent="0.25">
      <c r="A152" s="127" t="s">
        <v>4033</v>
      </c>
      <c r="B152" s="206">
        <v>1</v>
      </c>
      <c r="C152" s="127">
        <v>2</v>
      </c>
      <c r="D152" s="357">
        <f>TPG!K152</f>
        <v>400030</v>
      </c>
      <c r="E152" s="127" t="b">
        <v>1</v>
      </c>
      <c r="F152" s="358" t="str">
        <f>RIGHT(TPG!D152,4)&amp;"."&amp;TPG!N152&amp;"."&amp;TPG!L152&amp;"."&amp;TPGPAY!$C$5</f>
        <v>2037.TPECG.I01.Se20</v>
      </c>
      <c r="G152" s="359">
        <f t="shared" ca="1" si="4"/>
        <v>44105</v>
      </c>
      <c r="H152" s="360">
        <f>IF(TPG!AB152&gt;0,0,-TPG!AB152)</f>
        <v>0</v>
      </c>
      <c r="I152" s="211">
        <f t="shared" ca="1" si="5"/>
        <v>44105</v>
      </c>
      <c r="J152" s="127">
        <v>3</v>
      </c>
      <c r="K152" s="127" t="b">
        <v>1</v>
      </c>
      <c r="L152" s="127" t="s">
        <v>4034</v>
      </c>
      <c r="M152" s="127" t="b">
        <v>1</v>
      </c>
      <c r="N152" s="127" t="s">
        <v>3692</v>
      </c>
      <c r="O152" s="358" t="str">
        <f>LEFT(TPG!E152,19)&amp;"."&amp;TPGCR!F152</f>
        <v>Manorside Primary S.2037.TPECG.I01.Se20</v>
      </c>
      <c r="P152" s="361" t="str">
        <f>TPG!J152</f>
        <v>11294/543965</v>
      </c>
      <c r="Q152" s="127" t="b">
        <v>1</v>
      </c>
      <c r="R152" s="127" t="b">
        <v>1</v>
      </c>
      <c r="S152" s="127" t="b">
        <v>1</v>
      </c>
    </row>
    <row r="153" spans="1:19" x14ac:dyDescent="0.25">
      <c r="A153" s="127" t="s">
        <v>4033</v>
      </c>
      <c r="B153" s="206">
        <v>1</v>
      </c>
      <c r="C153" s="127">
        <v>2</v>
      </c>
      <c r="D153" s="357">
        <f>TPG!K153</f>
        <v>400130</v>
      </c>
      <c r="E153" s="127" t="b">
        <v>1</v>
      </c>
      <c r="F153" s="358" t="str">
        <f>RIGHT(TPG!D153,4)&amp;"."&amp;TPG!N153&amp;"."&amp;TPG!L153&amp;"."&amp;TPGPAY!$C$5</f>
        <v>3523.TPECG.I01.Se20</v>
      </c>
      <c r="G153" s="359">
        <f t="shared" ca="1" si="4"/>
        <v>44105</v>
      </c>
      <c r="H153" s="360">
        <f>IF(TPG!AB153&gt;0,0,-TPG!AB153)</f>
        <v>4856.5400000000081</v>
      </c>
      <c r="I153" s="211">
        <f t="shared" ca="1" si="5"/>
        <v>44105</v>
      </c>
      <c r="J153" s="127">
        <v>3</v>
      </c>
      <c r="K153" s="127" t="b">
        <v>1</v>
      </c>
      <c r="L153" s="127" t="s">
        <v>4034</v>
      </c>
      <c r="M153" s="127" t="b">
        <v>1</v>
      </c>
      <c r="N153" s="127" t="s">
        <v>3692</v>
      </c>
      <c r="O153" s="358" t="str">
        <f>LEFT(TPG!E153,19)&amp;"."&amp;TPGCR!F153</f>
        <v>Martin Primary Scho.3523.TPECG.I01.Se20</v>
      </c>
      <c r="P153" s="361" t="str">
        <f>TPG!J153</f>
        <v>11294/543965</v>
      </c>
      <c r="Q153" s="127" t="b">
        <v>1</v>
      </c>
      <c r="R153" s="127" t="b">
        <v>1</v>
      </c>
      <c r="S153" s="127" t="b">
        <v>1</v>
      </c>
    </row>
    <row r="154" spans="1:19" x14ac:dyDescent="0.25">
      <c r="A154" s="127" t="s">
        <v>4033</v>
      </c>
      <c r="B154" s="206">
        <v>1</v>
      </c>
      <c r="C154" s="127">
        <v>2</v>
      </c>
      <c r="D154" s="357">
        <f>TPG!K154</f>
        <v>400112</v>
      </c>
      <c r="E154" s="127" t="b">
        <v>1</v>
      </c>
      <c r="F154" s="358" t="str">
        <f>RIGHT(TPG!D154,4)&amp;"."&amp;TPG!N154&amp;"."&amp;TPG!L154&amp;"."&amp;TPGPAY!$C$5</f>
        <v>5948.TPECG.I01.Se20</v>
      </c>
      <c r="G154" s="359">
        <f t="shared" ca="1" si="4"/>
        <v>44105</v>
      </c>
      <c r="H154" s="360">
        <f>IF(TPG!AB154&gt;0,0,-TPG!AB154)</f>
        <v>1543.2199999999975</v>
      </c>
      <c r="I154" s="211">
        <f t="shared" ca="1" si="5"/>
        <v>44105</v>
      </c>
      <c r="J154" s="127">
        <v>3</v>
      </c>
      <c r="K154" s="127" t="b">
        <v>1</v>
      </c>
      <c r="L154" s="127" t="s">
        <v>4034</v>
      </c>
      <c r="M154" s="127" t="b">
        <v>1</v>
      </c>
      <c r="N154" s="127" t="s">
        <v>3692</v>
      </c>
      <c r="O154" s="358" t="str">
        <f>LEFT(TPG!E154,19)&amp;"."&amp;TPGCR!F154</f>
        <v>Mathilda Marks-Kenn.5948.TPECG.I01.Se20</v>
      </c>
      <c r="P154" s="361" t="str">
        <f>TPG!J154</f>
        <v>11294/543965</v>
      </c>
      <c r="Q154" s="127" t="b">
        <v>1</v>
      </c>
      <c r="R154" s="127" t="b">
        <v>1</v>
      </c>
      <c r="S154" s="127" t="b">
        <v>1</v>
      </c>
    </row>
    <row r="155" spans="1:19" x14ac:dyDescent="0.25">
      <c r="A155" s="127" t="s">
        <v>4033</v>
      </c>
      <c r="B155" s="206">
        <v>1</v>
      </c>
      <c r="C155" s="127">
        <v>2</v>
      </c>
      <c r="D155" s="357">
        <f>TPG!K155</f>
        <v>400110</v>
      </c>
      <c r="E155" s="127" t="b">
        <v>1</v>
      </c>
      <c r="F155" s="358" t="str">
        <f>RIGHT(TPG!D155,4)&amp;"."&amp;TPG!N155&amp;"."&amp;TPG!L155&amp;"."&amp;TPGPAY!$C$5</f>
        <v>5949.TPECG.I01.Se20</v>
      </c>
      <c r="G155" s="359">
        <f t="shared" ca="1" si="4"/>
        <v>44105</v>
      </c>
      <c r="H155" s="360">
        <f>IF(TPG!AB155&gt;0,0,-TPG!AB155)</f>
        <v>2379.0999999999985</v>
      </c>
      <c r="I155" s="211">
        <f t="shared" ca="1" si="5"/>
        <v>44105</v>
      </c>
      <c r="J155" s="127">
        <v>3</v>
      </c>
      <c r="K155" s="127" t="b">
        <v>1</v>
      </c>
      <c r="L155" s="127" t="s">
        <v>4034</v>
      </c>
      <c r="M155" s="127" t="b">
        <v>1</v>
      </c>
      <c r="N155" s="127" t="s">
        <v>3692</v>
      </c>
      <c r="O155" s="358" t="str">
        <f>LEFT(TPG!E155,19)&amp;"."&amp;TPGCR!F155</f>
        <v>Menorah Foundation .5949.TPECG.I01.Se20</v>
      </c>
      <c r="P155" s="361" t="str">
        <f>TPG!J155</f>
        <v>11294/543965</v>
      </c>
      <c r="Q155" s="127" t="b">
        <v>1</v>
      </c>
      <c r="R155" s="127" t="b">
        <v>1</v>
      </c>
      <c r="S155" s="127" t="b">
        <v>1</v>
      </c>
    </row>
    <row r="156" spans="1:19" hidden="1" x14ac:dyDescent="0.25">
      <c r="A156" s="127" t="s">
        <v>4033</v>
      </c>
      <c r="B156" s="206">
        <v>1</v>
      </c>
      <c r="C156" s="127">
        <v>2</v>
      </c>
      <c r="D156" s="357">
        <f>TPG!K156</f>
        <v>400007</v>
      </c>
      <c r="E156" s="127" t="b">
        <v>1</v>
      </c>
      <c r="F156" s="358" t="str">
        <f>RIGHT(TPG!D156,4)&amp;"."&amp;TPG!N156&amp;"."&amp;TPG!L156&amp;"."&amp;TPGPAY!$C$5</f>
        <v>3513.TPECG.I01.Se20</v>
      </c>
      <c r="G156" s="359">
        <f t="shared" ca="1" si="4"/>
        <v>44105</v>
      </c>
      <c r="H156" s="360">
        <f>IF(TPG!AB156&gt;0,0,-TPG!AB156)</f>
        <v>0</v>
      </c>
      <c r="I156" s="211">
        <f t="shared" ca="1" si="5"/>
        <v>44105</v>
      </c>
      <c r="J156" s="127">
        <v>3</v>
      </c>
      <c r="K156" s="127" t="b">
        <v>1</v>
      </c>
      <c r="L156" s="127" t="s">
        <v>4034</v>
      </c>
      <c r="M156" s="127" t="b">
        <v>1</v>
      </c>
      <c r="N156" s="127" t="s">
        <v>3692</v>
      </c>
      <c r="O156" s="358" t="str">
        <f>LEFT(TPG!E156,19)&amp;"."&amp;TPGCR!F156</f>
        <v>Menorah Primary Sch.3513.TPECG.I01.Se20</v>
      </c>
      <c r="P156" s="361" t="str">
        <f>TPG!J156</f>
        <v>11294/543965</v>
      </c>
      <c r="Q156" s="127" t="b">
        <v>1</v>
      </c>
      <c r="R156" s="127" t="b">
        <v>1</v>
      </c>
      <c r="S156" s="127" t="b">
        <v>1</v>
      </c>
    </row>
    <row r="157" spans="1:19" hidden="1" x14ac:dyDescent="0.25">
      <c r="A157" s="127" t="s">
        <v>4033</v>
      </c>
      <c r="B157" s="206">
        <v>1</v>
      </c>
      <c r="C157" s="127">
        <v>2</v>
      </c>
      <c r="D157" s="357">
        <f>TPG!K157</f>
        <v>400086</v>
      </c>
      <c r="E157" s="127" t="b">
        <v>1</v>
      </c>
      <c r="F157" s="358" t="str">
        <f>RIGHT(TPG!D157,4)&amp;"."&amp;TPG!N157&amp;"."&amp;TPG!L157&amp;"."&amp;TPGPAY!$C$5</f>
        <v>3305.TPECG.I01.Se20</v>
      </c>
      <c r="G157" s="359">
        <f t="shared" ca="1" si="4"/>
        <v>44105</v>
      </c>
      <c r="H157" s="360">
        <f>IF(TPG!AB157&gt;0,0,-TPG!AB157)</f>
        <v>0</v>
      </c>
      <c r="I157" s="211">
        <f t="shared" ca="1" si="5"/>
        <v>44105</v>
      </c>
      <c r="J157" s="127">
        <v>3</v>
      </c>
      <c r="K157" s="127" t="b">
        <v>1</v>
      </c>
      <c r="L157" s="127" t="s">
        <v>4034</v>
      </c>
      <c r="M157" s="127" t="b">
        <v>1</v>
      </c>
      <c r="N157" s="127" t="s">
        <v>3692</v>
      </c>
      <c r="O157" s="358" t="str">
        <f>LEFT(TPG!E157,19)&amp;"."&amp;TPGCR!F157</f>
        <v>Monken Hadley C E P.3305.TPECG.I01.Se20</v>
      </c>
      <c r="P157" s="361" t="str">
        <f>TPG!J157</f>
        <v>11294/543965</v>
      </c>
      <c r="Q157" s="127" t="b">
        <v>1</v>
      </c>
      <c r="R157" s="127" t="b">
        <v>1</v>
      </c>
      <c r="S157" s="127" t="b">
        <v>1</v>
      </c>
    </row>
    <row r="158" spans="1:19" x14ac:dyDescent="0.25">
      <c r="A158" s="127" t="s">
        <v>4033</v>
      </c>
      <c r="B158" s="206">
        <v>1</v>
      </c>
      <c r="C158" s="127">
        <v>2</v>
      </c>
      <c r="D158" s="357">
        <f>TPG!K158</f>
        <v>400048</v>
      </c>
      <c r="E158" s="127" t="b">
        <v>1</v>
      </c>
      <c r="F158" s="358" t="str">
        <f>RIGHT(TPG!D158,4)&amp;"."&amp;TPG!N158&amp;"."&amp;TPG!L158&amp;"."&amp;TPGPAY!$C$5</f>
        <v>2042.TPECG.I01.Se20</v>
      </c>
      <c r="G158" s="359">
        <f t="shared" ca="1" si="4"/>
        <v>44105</v>
      </c>
      <c r="H158" s="360">
        <f>IF(TPG!AB158&gt;0,0,-TPG!AB158)</f>
        <v>1822.6900000000023</v>
      </c>
      <c r="I158" s="211">
        <f t="shared" ca="1" si="5"/>
        <v>44105</v>
      </c>
      <c r="J158" s="127">
        <v>3</v>
      </c>
      <c r="K158" s="127" t="b">
        <v>1</v>
      </c>
      <c r="L158" s="127" t="s">
        <v>4034</v>
      </c>
      <c r="M158" s="127" t="b">
        <v>1</v>
      </c>
      <c r="N158" s="127" t="s">
        <v>3692</v>
      </c>
      <c r="O158" s="358" t="str">
        <f>LEFT(TPG!E158,19)&amp;"."&amp;TPGCR!F158</f>
        <v>Monkfrith School.2042.TPECG.I01.Se20</v>
      </c>
      <c r="P158" s="361" t="str">
        <f>TPG!J158</f>
        <v>11294/543965</v>
      </c>
      <c r="Q158" s="127" t="b">
        <v>1</v>
      </c>
      <c r="R158" s="127" t="b">
        <v>1</v>
      </c>
      <c r="S158" s="127" t="b">
        <v>1</v>
      </c>
    </row>
    <row r="159" spans="1:19" hidden="1" x14ac:dyDescent="0.25">
      <c r="A159" s="127" t="s">
        <v>4033</v>
      </c>
      <c r="B159" s="206">
        <v>1</v>
      </c>
      <c r="C159" s="127">
        <v>2</v>
      </c>
      <c r="D159" s="357">
        <f>TPG!K159</f>
        <v>400087</v>
      </c>
      <c r="E159" s="127" t="b">
        <v>1</v>
      </c>
      <c r="F159" s="358" t="str">
        <f>RIGHT(TPG!D159,4)&amp;"."&amp;TPG!N159&amp;"."&amp;TPG!L159&amp;"."&amp;TPGPAY!$C$5</f>
        <v>2044.TPECG.I01.Se20</v>
      </c>
      <c r="G159" s="359">
        <f t="shared" ca="1" si="4"/>
        <v>44105</v>
      </c>
      <c r="H159" s="360">
        <f>IF(TPG!AB159&gt;0,0,-TPG!AB159)</f>
        <v>0</v>
      </c>
      <c r="I159" s="211">
        <f t="shared" ca="1" si="5"/>
        <v>44105</v>
      </c>
      <c r="J159" s="127">
        <v>3</v>
      </c>
      <c r="K159" s="127" t="b">
        <v>1</v>
      </c>
      <c r="L159" s="127" t="s">
        <v>4034</v>
      </c>
      <c r="M159" s="127" t="b">
        <v>1</v>
      </c>
      <c r="N159" s="127" t="s">
        <v>3692</v>
      </c>
      <c r="O159" s="358" t="str">
        <f>LEFT(TPG!E159,19)&amp;"."&amp;TPGCR!F159</f>
        <v>Moss Hall Infant Sc.2044.TPECG.I01.Se20</v>
      </c>
      <c r="P159" s="361" t="str">
        <f>TPG!J159</f>
        <v>11294/543965</v>
      </c>
      <c r="Q159" s="127" t="b">
        <v>1</v>
      </c>
      <c r="R159" s="127" t="b">
        <v>1</v>
      </c>
      <c r="S159" s="127" t="b">
        <v>1</v>
      </c>
    </row>
    <row r="160" spans="1:19" hidden="1" x14ac:dyDescent="0.25">
      <c r="A160" s="127" t="s">
        <v>4033</v>
      </c>
      <c r="B160" s="206">
        <v>1</v>
      </c>
      <c r="C160" s="127">
        <v>2</v>
      </c>
      <c r="D160" s="357">
        <f>TPG!K160</f>
        <v>400088</v>
      </c>
      <c r="E160" s="127" t="b">
        <v>1</v>
      </c>
      <c r="F160" s="358" t="str">
        <f>RIGHT(TPG!D160,4)&amp;"."&amp;TPG!N160&amp;"."&amp;TPG!L160&amp;"."&amp;TPGPAY!$C$5</f>
        <v>2043.TPECG.I01.Se20</v>
      </c>
      <c r="G160" s="359">
        <f t="shared" ca="1" si="4"/>
        <v>44105</v>
      </c>
      <c r="H160" s="360">
        <f>IF(TPG!AB160&gt;0,0,-TPG!AB160)</f>
        <v>0</v>
      </c>
      <c r="I160" s="211">
        <f t="shared" ca="1" si="5"/>
        <v>44105</v>
      </c>
      <c r="J160" s="127">
        <v>3</v>
      </c>
      <c r="K160" s="127" t="b">
        <v>1</v>
      </c>
      <c r="L160" s="127" t="s">
        <v>4034</v>
      </c>
      <c r="M160" s="127" t="b">
        <v>1</v>
      </c>
      <c r="N160" s="127" t="s">
        <v>3692</v>
      </c>
      <c r="O160" s="358" t="str">
        <f>LEFT(TPG!E160,19)&amp;"."&amp;TPGCR!F160</f>
        <v>Moss Hall Junior Sc.2043.TPECG.I01.Se20</v>
      </c>
      <c r="P160" s="361" t="str">
        <f>TPG!J160</f>
        <v>11294/543965</v>
      </c>
      <c r="Q160" s="127" t="b">
        <v>1</v>
      </c>
      <c r="R160" s="127" t="b">
        <v>1</v>
      </c>
      <c r="S160" s="127" t="b">
        <v>1</v>
      </c>
    </row>
    <row r="161" spans="1:19" x14ac:dyDescent="0.25">
      <c r="A161" s="127" t="s">
        <v>4033</v>
      </c>
      <c r="B161" s="206">
        <v>1</v>
      </c>
      <c r="C161" s="127">
        <v>2</v>
      </c>
      <c r="D161" s="357">
        <f>TPG!K161</f>
        <v>158733</v>
      </c>
      <c r="E161" s="127" t="b">
        <v>1</v>
      </c>
      <c r="F161" s="358" t="str">
        <f>RIGHT(TPG!D161,4)&amp;"."&amp;TPG!N161&amp;"."&amp;TPG!L161&amp;"."&amp;TPGPAY!$C$5</f>
        <v>2053.TPECG.I01.Se20</v>
      </c>
      <c r="G161" s="359">
        <f t="shared" ca="1" si="4"/>
        <v>44105</v>
      </c>
      <c r="H161" s="360">
        <f>IF(TPG!AB161&gt;0,0,-TPG!AB161)</f>
        <v>945.80000000000109</v>
      </c>
      <c r="I161" s="211">
        <f t="shared" ca="1" si="5"/>
        <v>44105</v>
      </c>
      <c r="J161" s="127">
        <v>3</v>
      </c>
      <c r="K161" s="127" t="b">
        <v>1</v>
      </c>
      <c r="L161" s="127" t="s">
        <v>4034</v>
      </c>
      <c r="M161" s="127" t="b">
        <v>1</v>
      </c>
      <c r="N161" s="127" t="s">
        <v>3692</v>
      </c>
      <c r="O161" s="358" t="str">
        <f>LEFT(TPG!E161,19)&amp;"."&amp;TPGCR!F161</f>
        <v>Noam Primary School.2053.TPECG.I01.Se20</v>
      </c>
      <c r="P161" s="361" t="str">
        <f>TPG!J161</f>
        <v>11294/543965</v>
      </c>
      <c r="Q161" s="127" t="b">
        <v>1</v>
      </c>
      <c r="R161" s="127" t="b">
        <v>1</v>
      </c>
      <c r="S161" s="127" t="b">
        <v>1</v>
      </c>
    </row>
    <row r="162" spans="1:19" hidden="1" x14ac:dyDescent="0.25">
      <c r="A162" s="127" t="s">
        <v>4033</v>
      </c>
      <c r="B162" s="206">
        <v>1</v>
      </c>
      <c r="C162" s="127">
        <v>2</v>
      </c>
      <c r="D162" s="357">
        <f>TPG!K162</f>
        <v>400089</v>
      </c>
      <c r="E162" s="127" t="b">
        <v>1</v>
      </c>
      <c r="F162" s="358" t="str">
        <f>RIGHT(TPG!D162,4)&amp;"."&amp;TPG!N162&amp;"."&amp;TPG!L162&amp;"."&amp;TPGPAY!$C$5</f>
        <v>2045.TPECG.I01.Se20</v>
      </c>
      <c r="G162" s="359">
        <f t="shared" ca="1" si="4"/>
        <v>44105</v>
      </c>
      <c r="H162" s="360">
        <f>IF(TPG!AB162&gt;0,0,-TPG!AB162)</f>
        <v>0</v>
      </c>
      <c r="I162" s="211">
        <f t="shared" ca="1" si="5"/>
        <v>44105</v>
      </c>
      <c r="J162" s="127">
        <v>3</v>
      </c>
      <c r="K162" s="127" t="b">
        <v>1</v>
      </c>
      <c r="L162" s="127" t="s">
        <v>4034</v>
      </c>
      <c r="M162" s="127" t="b">
        <v>1</v>
      </c>
      <c r="N162" s="127" t="s">
        <v>3692</v>
      </c>
      <c r="O162" s="358" t="str">
        <f>LEFT(TPG!E162,19)&amp;"."&amp;TPGCR!F162</f>
        <v>Northside School.2045.TPECG.I01.Se20</v>
      </c>
      <c r="P162" s="361" t="str">
        <f>TPG!J162</f>
        <v>11294/543965</v>
      </c>
      <c r="Q162" s="127" t="b">
        <v>1</v>
      </c>
      <c r="R162" s="127" t="b">
        <v>1</v>
      </c>
      <c r="S162" s="127" t="b">
        <v>1</v>
      </c>
    </row>
    <row r="163" spans="1:19" hidden="1" x14ac:dyDescent="0.25">
      <c r="A163" s="127" t="s">
        <v>4033</v>
      </c>
      <c r="B163" s="206">
        <v>1</v>
      </c>
      <c r="C163" s="127">
        <v>2</v>
      </c>
      <c r="D163" s="357">
        <f>TPG!K163</f>
        <v>400113</v>
      </c>
      <c r="E163" s="127" t="b">
        <v>1</v>
      </c>
      <c r="F163" s="358" t="str">
        <f>RIGHT(TPG!D163,4)&amp;"."&amp;TPG!N163&amp;"."&amp;TPG!L163&amp;"."&amp;TPGPAY!$C$5</f>
        <v>2077.TPECG.I01.Se20</v>
      </c>
      <c r="G163" s="359">
        <f t="shared" ca="1" si="4"/>
        <v>44105</v>
      </c>
      <c r="H163" s="360">
        <f>IF(TPG!AB163&gt;0,0,-TPG!AB163)</f>
        <v>0</v>
      </c>
      <c r="I163" s="211">
        <f t="shared" ca="1" si="5"/>
        <v>44105</v>
      </c>
      <c r="J163" s="127">
        <v>3</v>
      </c>
      <c r="K163" s="127" t="b">
        <v>1</v>
      </c>
      <c r="L163" s="127" t="s">
        <v>4034</v>
      </c>
      <c r="M163" s="127" t="b">
        <v>1</v>
      </c>
      <c r="N163" s="127" t="s">
        <v>3692</v>
      </c>
      <c r="O163" s="358" t="str">
        <f>LEFT(TPG!E163,19)&amp;"."&amp;TPGCR!F163</f>
        <v>Orion Primary Schoo.2077.TPECG.I01.Se20</v>
      </c>
      <c r="P163" s="361" t="str">
        <f>TPG!J163</f>
        <v>11294/543965</v>
      </c>
      <c r="Q163" s="127" t="b">
        <v>1</v>
      </c>
      <c r="R163" s="127" t="b">
        <v>1</v>
      </c>
      <c r="S163" s="127" t="b">
        <v>1</v>
      </c>
    </row>
    <row r="164" spans="1:19" x14ac:dyDescent="0.25">
      <c r="A164" s="127" t="s">
        <v>4033</v>
      </c>
      <c r="B164" s="206">
        <v>1</v>
      </c>
      <c r="C164" s="127">
        <v>2</v>
      </c>
      <c r="D164" s="357">
        <f>TPG!K164</f>
        <v>400021</v>
      </c>
      <c r="E164" s="127" t="b">
        <v>1</v>
      </c>
      <c r="F164" s="358" t="str">
        <f>RIGHT(TPG!D164,4)&amp;"."&amp;TPG!N164&amp;"."&amp;TPG!L164&amp;"."&amp;TPGPAY!$C$5</f>
        <v>5201.TPECG.I01.Se20</v>
      </c>
      <c r="G164" s="359">
        <f t="shared" ca="1" si="4"/>
        <v>44105</v>
      </c>
      <c r="H164" s="360">
        <f>IF(TPG!AB164&gt;0,0,-TPG!AB164)</f>
        <v>2309.6400000000031</v>
      </c>
      <c r="I164" s="211">
        <f t="shared" ca="1" si="5"/>
        <v>44105</v>
      </c>
      <c r="J164" s="127">
        <v>3</v>
      </c>
      <c r="K164" s="127" t="b">
        <v>1</v>
      </c>
      <c r="L164" s="127" t="s">
        <v>4034</v>
      </c>
      <c r="M164" s="127" t="b">
        <v>1</v>
      </c>
      <c r="N164" s="127" t="s">
        <v>3692</v>
      </c>
      <c r="O164" s="358" t="str">
        <f>LEFT(TPG!E164,19)&amp;"."&amp;TPGCR!F164</f>
        <v>Osidge Primary Scho.5201.TPECG.I01.Se20</v>
      </c>
      <c r="P164" s="361" t="str">
        <f>TPG!J164</f>
        <v>11294/543965</v>
      </c>
      <c r="Q164" s="127" t="b">
        <v>1</v>
      </c>
      <c r="R164" s="127" t="b">
        <v>1</v>
      </c>
      <c r="S164" s="127" t="b">
        <v>1</v>
      </c>
    </row>
    <row r="165" spans="1:19" hidden="1" x14ac:dyDescent="0.25">
      <c r="A165" s="127" t="s">
        <v>4033</v>
      </c>
      <c r="B165" s="206">
        <v>1</v>
      </c>
      <c r="C165" s="127">
        <v>2</v>
      </c>
      <c r="D165" s="357">
        <f>TPG!K165</f>
        <v>400003</v>
      </c>
      <c r="E165" s="127" t="b">
        <v>1</v>
      </c>
      <c r="F165" s="358" t="str">
        <f>RIGHT(TPG!D165,4)&amp;"."&amp;TPG!N165&amp;"."&amp;TPG!L165&amp;"."&amp;TPGPAY!$C$5</f>
        <v>3501.TPECG.I01.Se20</v>
      </c>
      <c r="G165" s="359">
        <f t="shared" ca="1" si="4"/>
        <v>44105</v>
      </c>
      <c r="H165" s="360">
        <f>IF(TPG!AB165&gt;0,0,-TPG!AB165)</f>
        <v>0</v>
      </c>
      <c r="I165" s="211">
        <f t="shared" ca="1" si="5"/>
        <v>44105</v>
      </c>
      <c r="J165" s="127">
        <v>3</v>
      </c>
      <c r="K165" s="127" t="b">
        <v>1</v>
      </c>
      <c r="L165" s="127" t="s">
        <v>4034</v>
      </c>
      <c r="M165" s="127" t="b">
        <v>1</v>
      </c>
      <c r="N165" s="127" t="s">
        <v>3692</v>
      </c>
      <c r="O165" s="358" t="str">
        <f>LEFT(TPG!E165,19)&amp;"."&amp;TPGCR!F165</f>
        <v>Our Lady of Lourdes.3501.TPECG.I01.Se20</v>
      </c>
      <c r="P165" s="361" t="str">
        <f>TPG!J165</f>
        <v>11294/543965</v>
      </c>
      <c r="Q165" s="127" t="b">
        <v>1</v>
      </c>
      <c r="R165" s="127" t="b">
        <v>1</v>
      </c>
      <c r="S165" s="127" t="b">
        <v>1</v>
      </c>
    </row>
    <row r="166" spans="1:19" hidden="1" x14ac:dyDescent="0.25">
      <c r="A166" s="127" t="s">
        <v>4033</v>
      </c>
      <c r="B166" s="206">
        <v>1</v>
      </c>
      <c r="C166" s="127">
        <v>2</v>
      </c>
      <c r="D166" s="357">
        <f>TPG!K166</f>
        <v>400014</v>
      </c>
      <c r="E166" s="127" t="b">
        <v>1</v>
      </c>
      <c r="F166" s="358" t="str">
        <f>RIGHT(TPG!D166,4)&amp;"."&amp;TPG!N166&amp;"."&amp;TPG!L166&amp;"."&amp;TPGPAY!$C$5</f>
        <v>2078.TPECG.I01.Se20</v>
      </c>
      <c r="G166" s="359">
        <f t="shared" ca="1" si="4"/>
        <v>44105</v>
      </c>
      <c r="H166" s="360">
        <f>IF(TPG!AB166&gt;0,0,-TPG!AB166)</f>
        <v>0</v>
      </c>
      <c r="I166" s="211">
        <f t="shared" ca="1" si="5"/>
        <v>44105</v>
      </c>
      <c r="J166" s="127">
        <v>3</v>
      </c>
      <c r="K166" s="127" t="b">
        <v>1</v>
      </c>
      <c r="L166" s="127" t="s">
        <v>4034</v>
      </c>
      <c r="M166" s="127" t="b">
        <v>1</v>
      </c>
      <c r="N166" s="127" t="s">
        <v>3692</v>
      </c>
      <c r="O166" s="358" t="str">
        <f>LEFT(TPG!E166,19)&amp;"."&amp;TPGCR!F166</f>
        <v>Pardes House School.2078.TPECG.I01.Se20</v>
      </c>
      <c r="P166" s="361" t="str">
        <f>TPG!J166</f>
        <v>11294/543965</v>
      </c>
      <c r="Q166" s="127" t="b">
        <v>1</v>
      </c>
      <c r="R166" s="127" t="b">
        <v>1</v>
      </c>
      <c r="S166" s="127" t="b">
        <v>1</v>
      </c>
    </row>
    <row r="167" spans="1:19" hidden="1" x14ac:dyDescent="0.25">
      <c r="A167" s="127" t="s">
        <v>4033</v>
      </c>
      <c r="B167" s="206">
        <v>1</v>
      </c>
      <c r="C167" s="127">
        <v>2</v>
      </c>
      <c r="D167" s="357">
        <f>TPG!K167</f>
        <v>400010</v>
      </c>
      <c r="E167" s="127" t="b">
        <v>1</v>
      </c>
      <c r="F167" s="358" t="str">
        <f>RIGHT(TPG!D167,4)&amp;"."&amp;TPG!N167&amp;"."&amp;TPG!L167&amp;"."&amp;TPGPAY!$C$5</f>
        <v>2071.TPECG.I01.Se20</v>
      </c>
      <c r="G167" s="359">
        <f t="shared" ca="1" si="4"/>
        <v>44105</v>
      </c>
      <c r="H167" s="360">
        <f>IF(TPG!AB167&gt;0,0,-TPG!AB167)</f>
        <v>0</v>
      </c>
      <c r="I167" s="211">
        <f t="shared" ca="1" si="5"/>
        <v>44105</v>
      </c>
      <c r="J167" s="127">
        <v>3</v>
      </c>
      <c r="K167" s="127" t="b">
        <v>1</v>
      </c>
      <c r="L167" s="127" t="s">
        <v>4034</v>
      </c>
      <c r="M167" s="127" t="b">
        <v>1</v>
      </c>
      <c r="N167" s="127" t="s">
        <v>3692</v>
      </c>
      <c r="O167" s="358" t="str">
        <f>LEFT(TPG!E167,19)&amp;"."&amp;TPGCR!F167</f>
        <v>Queenswell Infant a.2071.TPECG.I01.Se20</v>
      </c>
      <c r="P167" s="361" t="str">
        <f>TPG!J167</f>
        <v>11294/543965</v>
      </c>
      <c r="Q167" s="127" t="b">
        <v>1</v>
      </c>
      <c r="R167" s="127" t="b">
        <v>1</v>
      </c>
      <c r="S167" s="127" t="b">
        <v>1</v>
      </c>
    </row>
    <row r="168" spans="1:19" x14ac:dyDescent="0.25">
      <c r="A168" s="127" t="s">
        <v>4033</v>
      </c>
      <c r="B168" s="206">
        <v>1</v>
      </c>
      <c r="C168" s="127">
        <v>2</v>
      </c>
      <c r="D168" s="357">
        <f>TPG!K168</f>
        <v>400012</v>
      </c>
      <c r="E168" s="127" t="b">
        <v>1</v>
      </c>
      <c r="F168" s="358" t="str">
        <f>RIGHT(TPG!D168,4)&amp;"."&amp;TPG!N168&amp;"."&amp;TPG!L168&amp;"."&amp;TPGPAY!$C$5</f>
        <v>2072.TPECG.I01.Se20</v>
      </c>
      <c r="G168" s="359">
        <f t="shared" ca="1" si="4"/>
        <v>44105</v>
      </c>
      <c r="H168" s="360">
        <f>IF(TPG!AB168&gt;0,0,-TPG!AB168)</f>
        <v>2218.9200000000019</v>
      </c>
      <c r="I168" s="211">
        <f t="shared" ca="1" si="5"/>
        <v>44105</v>
      </c>
      <c r="J168" s="127">
        <v>3</v>
      </c>
      <c r="K168" s="127" t="b">
        <v>1</v>
      </c>
      <c r="L168" s="127" t="s">
        <v>4034</v>
      </c>
      <c r="M168" s="127" t="b">
        <v>1</v>
      </c>
      <c r="N168" s="127" t="s">
        <v>3692</v>
      </c>
      <c r="O168" s="358" t="str">
        <f>LEFT(TPG!E168,19)&amp;"."&amp;TPGCR!F168</f>
        <v>Queenswell Junior S.2072.TPECG.I01.Se20</v>
      </c>
      <c r="P168" s="361" t="str">
        <f>TPG!J168</f>
        <v>11294/543965</v>
      </c>
      <c r="Q168" s="127" t="b">
        <v>1</v>
      </c>
      <c r="R168" s="127" t="b">
        <v>1</v>
      </c>
      <c r="S168" s="127" t="b">
        <v>1</v>
      </c>
    </row>
    <row r="169" spans="1:19" x14ac:dyDescent="0.25">
      <c r="A169" s="127" t="s">
        <v>4033</v>
      </c>
      <c r="B169" s="206">
        <v>1</v>
      </c>
      <c r="C169" s="127">
        <v>2</v>
      </c>
      <c r="D169" s="357">
        <f>TPG!K169</f>
        <v>400093</v>
      </c>
      <c r="E169" s="127" t="b">
        <v>1</v>
      </c>
      <c r="F169" s="358" t="str">
        <f>RIGHT(TPG!D169,4)&amp;"."&amp;TPG!N169&amp;"."&amp;TPG!L169&amp;"."&amp;TPGPAY!$C$5</f>
        <v>3512.TPECG.I01.Se20</v>
      </c>
      <c r="G169" s="359">
        <f t="shared" ca="1" si="4"/>
        <v>44105</v>
      </c>
      <c r="H169" s="360">
        <f>IF(TPG!AB169&gt;0,0,-TPG!AB169)</f>
        <v>3230.6299999999974</v>
      </c>
      <c r="I169" s="211">
        <f t="shared" ca="1" si="5"/>
        <v>44105</v>
      </c>
      <c r="J169" s="127">
        <v>3</v>
      </c>
      <c r="K169" s="127" t="b">
        <v>1</v>
      </c>
      <c r="L169" s="127" t="s">
        <v>4034</v>
      </c>
      <c r="M169" s="127" t="b">
        <v>1</v>
      </c>
      <c r="N169" s="127" t="s">
        <v>3692</v>
      </c>
      <c r="O169" s="358" t="str">
        <f>LEFT(TPG!E169,19)&amp;"."&amp;TPGCR!F169</f>
        <v>Rosh Pinah.3512.TPECG.I01.Se20</v>
      </c>
      <c r="P169" s="361" t="str">
        <f>TPG!J169</f>
        <v>11294/543965</v>
      </c>
      <c r="Q169" s="127" t="b">
        <v>1</v>
      </c>
      <c r="R169" s="127" t="b">
        <v>1</v>
      </c>
      <c r="S169" s="127" t="b">
        <v>1</v>
      </c>
    </row>
    <row r="170" spans="1:19" hidden="1" x14ac:dyDescent="0.25">
      <c r="A170" s="127" t="s">
        <v>4033</v>
      </c>
      <c r="B170" s="206">
        <v>1</v>
      </c>
      <c r="C170" s="127">
        <v>2</v>
      </c>
      <c r="D170" s="357">
        <f>TPG!K170</f>
        <v>400071</v>
      </c>
      <c r="E170" s="127" t="b">
        <v>1</v>
      </c>
      <c r="F170" s="358" t="str">
        <f>RIGHT(TPG!D170,4)&amp;"."&amp;TPG!N170&amp;"."&amp;TPG!L170&amp;"."&amp;TPGPAY!$C$5</f>
        <v>3510.TPECG.I01.Se20</v>
      </c>
      <c r="G170" s="359">
        <f t="shared" ca="1" si="4"/>
        <v>44105</v>
      </c>
      <c r="H170" s="360">
        <f>IF(TPG!AB170&gt;0,0,-TPG!AB170)</f>
        <v>0</v>
      </c>
      <c r="I170" s="211">
        <f t="shared" ca="1" si="5"/>
        <v>44105</v>
      </c>
      <c r="J170" s="127">
        <v>3</v>
      </c>
      <c r="K170" s="127" t="b">
        <v>1</v>
      </c>
      <c r="L170" s="127" t="s">
        <v>4034</v>
      </c>
      <c r="M170" s="127" t="b">
        <v>1</v>
      </c>
      <c r="N170" s="127" t="s">
        <v>3692</v>
      </c>
      <c r="O170" s="358" t="str">
        <f>LEFT(TPG!E170,19)&amp;"."&amp;TPGCR!F170</f>
        <v>Sacred Heart School.3510.TPECG.I01.Se20</v>
      </c>
      <c r="P170" s="361" t="str">
        <f>TPG!J170</f>
        <v>11294/543965</v>
      </c>
      <c r="Q170" s="127" t="b">
        <v>1</v>
      </c>
      <c r="R170" s="127" t="b">
        <v>1</v>
      </c>
      <c r="S170" s="127" t="b">
        <v>1</v>
      </c>
    </row>
    <row r="171" spans="1:19" hidden="1" x14ac:dyDescent="0.25">
      <c r="A171" s="127" t="s">
        <v>4033</v>
      </c>
      <c r="B171" s="206">
        <v>1</v>
      </c>
      <c r="C171" s="127">
        <v>2</v>
      </c>
      <c r="D171" s="357">
        <f>TPG!K171</f>
        <v>400096</v>
      </c>
      <c r="E171" s="127" t="b">
        <v>1</v>
      </c>
      <c r="F171" s="358" t="str">
        <f>RIGHT(TPG!D171,4)&amp;"."&amp;TPG!N171&amp;"."&amp;TPG!L171&amp;"."&amp;TPGPAY!$C$5</f>
        <v>3502.TPECG.I01.Se20</v>
      </c>
      <c r="G171" s="359">
        <f t="shared" ca="1" si="4"/>
        <v>44105</v>
      </c>
      <c r="H171" s="360">
        <f>IF(TPG!AB171&gt;0,0,-TPG!AB171)</f>
        <v>0</v>
      </c>
      <c r="I171" s="211">
        <f t="shared" ca="1" si="5"/>
        <v>44105</v>
      </c>
      <c r="J171" s="127">
        <v>3</v>
      </c>
      <c r="K171" s="127" t="b">
        <v>1</v>
      </c>
      <c r="L171" s="127" t="s">
        <v>4034</v>
      </c>
      <c r="M171" s="127" t="b">
        <v>1</v>
      </c>
      <c r="N171" s="127" t="s">
        <v>3692</v>
      </c>
      <c r="O171" s="358" t="str">
        <f>LEFT(TPG!E171,19)&amp;"."&amp;TPGCR!F171</f>
        <v>St Agnes RC Primary.3502.TPECG.I01.Se20</v>
      </c>
      <c r="P171" s="361" t="str">
        <f>TPG!J171</f>
        <v>11294/543965</v>
      </c>
      <c r="Q171" s="127" t="b">
        <v>1</v>
      </c>
      <c r="R171" s="127" t="b">
        <v>1</v>
      </c>
      <c r="S171" s="127" t="b">
        <v>1</v>
      </c>
    </row>
    <row r="172" spans="1:19" x14ac:dyDescent="0.25">
      <c r="A172" s="127" t="s">
        <v>4033</v>
      </c>
      <c r="B172" s="206">
        <v>1</v>
      </c>
      <c r="C172" s="127">
        <v>2</v>
      </c>
      <c r="D172" s="357">
        <f>TPG!K172</f>
        <v>400062</v>
      </c>
      <c r="E172" s="127" t="b">
        <v>1</v>
      </c>
      <c r="F172" s="358" t="str">
        <f>RIGHT(TPG!D172,4)&amp;"."&amp;TPG!N172&amp;"."&amp;TPG!L172&amp;"."&amp;TPGPAY!$C$5</f>
        <v>3315.TPECG.I01.Se20</v>
      </c>
      <c r="G172" s="359">
        <f t="shared" ca="1" si="4"/>
        <v>44105</v>
      </c>
      <c r="H172" s="360">
        <f>IF(TPG!AB172&gt;0,0,-TPG!AB172)</f>
        <v>1377.92</v>
      </c>
      <c r="I172" s="211">
        <f t="shared" ca="1" si="5"/>
        <v>44105</v>
      </c>
      <c r="J172" s="127">
        <v>3</v>
      </c>
      <c r="K172" s="127" t="b">
        <v>1</v>
      </c>
      <c r="L172" s="127" t="s">
        <v>4034</v>
      </c>
      <c r="M172" s="127" t="b">
        <v>1</v>
      </c>
      <c r="N172" s="127" t="s">
        <v>3692</v>
      </c>
      <c r="O172" s="358" t="str">
        <f>LEFT(TPG!E172,19)&amp;"."&amp;TPGCR!F172</f>
        <v>St Andrew's C E.3315.TPECG.I01.Se20</v>
      </c>
      <c r="P172" s="361" t="str">
        <f>TPG!J172</f>
        <v>11294/543965</v>
      </c>
      <c r="Q172" s="127" t="b">
        <v>1</v>
      </c>
      <c r="R172" s="127" t="b">
        <v>1</v>
      </c>
      <c r="S172" s="127" t="b">
        <v>1</v>
      </c>
    </row>
    <row r="173" spans="1:19" hidden="1" x14ac:dyDescent="0.25">
      <c r="A173" s="127" t="s">
        <v>4033</v>
      </c>
      <c r="B173" s="206">
        <v>1</v>
      </c>
      <c r="C173" s="127">
        <v>2</v>
      </c>
      <c r="D173" s="357">
        <f>TPG!K173</f>
        <v>400064</v>
      </c>
      <c r="E173" s="127" t="b">
        <v>1</v>
      </c>
      <c r="F173" s="358" t="str">
        <f>RIGHT(TPG!D173,4)&amp;"."&amp;TPG!N173&amp;"."&amp;TPG!L173&amp;"."&amp;TPGPAY!$C$5</f>
        <v>3504.TPECG.I01.Se20</v>
      </c>
      <c r="G173" s="359">
        <f t="shared" ca="1" si="4"/>
        <v>44105</v>
      </c>
      <c r="H173" s="360">
        <f>IF(TPG!AB173&gt;0,0,-TPG!AB173)</f>
        <v>0</v>
      </c>
      <c r="I173" s="211">
        <f t="shared" ca="1" si="5"/>
        <v>44105</v>
      </c>
      <c r="J173" s="127">
        <v>3</v>
      </c>
      <c r="K173" s="127" t="b">
        <v>1</v>
      </c>
      <c r="L173" s="127" t="s">
        <v>4034</v>
      </c>
      <c r="M173" s="127" t="b">
        <v>1</v>
      </c>
      <c r="N173" s="127" t="s">
        <v>3692</v>
      </c>
      <c r="O173" s="358" t="str">
        <f>LEFT(TPG!E173,19)&amp;"."&amp;TPGCR!F173</f>
        <v>St Catherines R C P.3504.TPECG.I01.Se20</v>
      </c>
      <c r="P173" s="361" t="str">
        <f>TPG!J173</f>
        <v>11294/543965</v>
      </c>
      <c r="Q173" s="127" t="b">
        <v>1</v>
      </c>
      <c r="R173" s="127" t="b">
        <v>1</v>
      </c>
      <c r="S173" s="127" t="b">
        <v>1</v>
      </c>
    </row>
    <row r="174" spans="1:19" hidden="1" x14ac:dyDescent="0.25">
      <c r="A174" s="127" t="s">
        <v>4033</v>
      </c>
      <c r="B174" s="206">
        <v>1</v>
      </c>
      <c r="C174" s="127">
        <v>2</v>
      </c>
      <c r="D174" s="357">
        <f>TPG!K174</f>
        <v>400098</v>
      </c>
      <c r="E174" s="127" t="b">
        <v>1</v>
      </c>
      <c r="F174" s="358" t="str">
        <f>RIGHT(TPG!D174,4)&amp;"."&amp;TPG!N174&amp;"."&amp;TPG!L174&amp;"."&amp;TPGPAY!$C$5</f>
        <v>3309.TPECG.I01.Se20</v>
      </c>
      <c r="G174" s="359">
        <f t="shared" ca="1" si="4"/>
        <v>44105</v>
      </c>
      <c r="H174" s="360">
        <f>IF(TPG!AB174&gt;0,0,-TPG!AB174)</f>
        <v>0</v>
      </c>
      <c r="I174" s="211">
        <f t="shared" ca="1" si="5"/>
        <v>44105</v>
      </c>
      <c r="J174" s="127">
        <v>3</v>
      </c>
      <c r="K174" s="127" t="b">
        <v>1</v>
      </c>
      <c r="L174" s="127" t="s">
        <v>4034</v>
      </c>
      <c r="M174" s="127" t="b">
        <v>1</v>
      </c>
      <c r="N174" s="127" t="s">
        <v>3692</v>
      </c>
      <c r="O174" s="358" t="str">
        <f>LEFT(TPG!E174,19)&amp;"."&amp;TPGCR!F174</f>
        <v>St Johns CE N20.3309.TPECG.I01.Se20</v>
      </c>
      <c r="P174" s="361" t="str">
        <f>TPG!J174</f>
        <v>11294/543965</v>
      </c>
      <c r="Q174" s="127" t="b">
        <v>1</v>
      </c>
      <c r="R174" s="127" t="b">
        <v>1</v>
      </c>
      <c r="S174" s="127" t="b">
        <v>1</v>
      </c>
    </row>
    <row r="175" spans="1:19" hidden="1" x14ac:dyDescent="0.25">
      <c r="A175" s="127" t="s">
        <v>4033</v>
      </c>
      <c r="B175" s="206">
        <v>1</v>
      </c>
      <c r="C175" s="127">
        <v>2</v>
      </c>
      <c r="D175" s="357">
        <f>TPG!K175</f>
        <v>400114</v>
      </c>
      <c r="E175" s="127" t="b">
        <v>1</v>
      </c>
      <c r="F175" s="358" t="str">
        <f>RIGHT(TPG!D175,4)&amp;"."&amp;TPG!N175&amp;"."&amp;TPG!L175&amp;"."&amp;TPGPAY!$C$5</f>
        <v>3307.TPECG.I01.Se20</v>
      </c>
      <c r="G175" s="359">
        <f t="shared" ca="1" si="4"/>
        <v>44105</v>
      </c>
      <c r="H175" s="360">
        <f>IF(TPG!AB175&gt;0,0,-TPG!AB175)</f>
        <v>0</v>
      </c>
      <c r="I175" s="211">
        <f t="shared" ca="1" si="5"/>
        <v>44105</v>
      </c>
      <c r="J175" s="127">
        <v>3</v>
      </c>
      <c r="K175" s="127" t="b">
        <v>1</v>
      </c>
      <c r="L175" s="127" t="s">
        <v>4034</v>
      </c>
      <c r="M175" s="127" t="b">
        <v>1</v>
      </c>
      <c r="N175" s="127" t="s">
        <v>3692</v>
      </c>
      <c r="O175" s="358" t="str">
        <f>LEFT(TPG!E175,19)&amp;"."&amp;TPGCR!F175</f>
        <v>St John's CE School.3307.TPECG.I01.Se20</v>
      </c>
      <c r="P175" s="361" t="str">
        <f>TPG!J175</f>
        <v>11294/543965</v>
      </c>
      <c r="Q175" s="127" t="b">
        <v>1</v>
      </c>
      <c r="R175" s="127" t="b">
        <v>1</v>
      </c>
      <c r="S175" s="127" t="b">
        <v>1</v>
      </c>
    </row>
    <row r="176" spans="1:19" hidden="1" x14ac:dyDescent="0.25">
      <c r="A176" s="127" t="s">
        <v>4033</v>
      </c>
      <c r="B176" s="206">
        <v>1</v>
      </c>
      <c r="C176" s="127">
        <v>2</v>
      </c>
      <c r="D176" s="357">
        <f>TPG!K176</f>
        <v>400066</v>
      </c>
      <c r="E176" s="127" t="b">
        <v>1</v>
      </c>
      <c r="F176" s="358" t="str">
        <f>RIGHT(TPG!D176,4)&amp;"."&amp;TPG!N176&amp;"."&amp;TPG!L176&amp;"."&amp;TPGPAY!$C$5</f>
        <v>3509.TPECG.I01.Se20</v>
      </c>
      <c r="G176" s="359">
        <f t="shared" ca="1" si="4"/>
        <v>44105</v>
      </c>
      <c r="H176" s="360">
        <f>IF(TPG!AB176&gt;0,0,-TPG!AB176)</f>
        <v>0</v>
      </c>
      <c r="I176" s="211">
        <f t="shared" ca="1" si="5"/>
        <v>44105</v>
      </c>
      <c r="J176" s="127">
        <v>3</v>
      </c>
      <c r="K176" s="127" t="b">
        <v>1</v>
      </c>
      <c r="L176" s="127" t="s">
        <v>4034</v>
      </c>
      <c r="M176" s="127" t="b">
        <v>1</v>
      </c>
      <c r="N176" s="127" t="s">
        <v>3692</v>
      </c>
      <c r="O176" s="358" t="str">
        <f>LEFT(TPG!E176,19)&amp;"."&amp;TPGCR!F176</f>
        <v>St Joseph's Primary.3509.TPECG.I01.Se20</v>
      </c>
      <c r="P176" s="361" t="str">
        <f>TPG!J176</f>
        <v>11294/543965</v>
      </c>
      <c r="Q176" s="127" t="b">
        <v>1</v>
      </c>
      <c r="R176" s="127" t="b">
        <v>1</v>
      </c>
      <c r="S176" s="127" t="b">
        <v>1</v>
      </c>
    </row>
    <row r="177" spans="1:19" hidden="1" x14ac:dyDescent="0.25">
      <c r="A177" s="127" t="s">
        <v>4033</v>
      </c>
      <c r="B177" s="206">
        <v>1</v>
      </c>
      <c r="C177" s="127">
        <v>2</v>
      </c>
      <c r="D177" s="357">
        <f>TPG!K177</f>
        <v>400058</v>
      </c>
      <c r="E177" s="127" t="b">
        <v>1</v>
      </c>
      <c r="F177" s="358" t="str">
        <f>RIGHT(TPG!D177,4)&amp;"."&amp;TPG!N177&amp;"."&amp;TPG!L177&amp;"."&amp;TPGPAY!$C$5</f>
        <v>3311.TPECG.I01.Se20</v>
      </c>
      <c r="G177" s="359">
        <f t="shared" ca="1" si="4"/>
        <v>44105</v>
      </c>
      <c r="H177" s="360">
        <f>IF(TPG!AB177&gt;0,0,-TPG!AB177)</f>
        <v>0</v>
      </c>
      <c r="I177" s="211">
        <f t="shared" ca="1" si="5"/>
        <v>44105</v>
      </c>
      <c r="J177" s="127">
        <v>3</v>
      </c>
      <c r="K177" s="127" t="b">
        <v>1</v>
      </c>
      <c r="L177" s="127" t="s">
        <v>4034</v>
      </c>
      <c r="M177" s="127" t="b">
        <v>1</v>
      </c>
      <c r="N177" s="127" t="s">
        <v>3692</v>
      </c>
      <c r="O177" s="358" t="str">
        <f>LEFT(TPG!E177,19)&amp;"."&amp;TPGCR!F177</f>
        <v>St Mary's C E Prima.3311.TPECG.I01.Se20</v>
      </c>
      <c r="P177" s="361" t="str">
        <f>TPG!J177</f>
        <v>11294/543965</v>
      </c>
      <c r="Q177" s="127" t="b">
        <v>1</v>
      </c>
      <c r="R177" s="127" t="b">
        <v>1</v>
      </c>
      <c r="S177" s="127" t="b">
        <v>1</v>
      </c>
    </row>
    <row r="178" spans="1:19" hidden="1" x14ac:dyDescent="0.25">
      <c r="A178" s="127" t="s">
        <v>4033</v>
      </c>
      <c r="B178" s="206">
        <v>1</v>
      </c>
      <c r="C178" s="127">
        <v>2</v>
      </c>
      <c r="D178" s="357">
        <f>TPG!K178</f>
        <v>400017</v>
      </c>
      <c r="E178" s="127" t="b">
        <v>1</v>
      </c>
      <c r="F178" s="358" t="str">
        <f>RIGHT(TPG!D178,4)&amp;"."&amp;TPG!N178&amp;"."&amp;TPG!L178&amp;"."&amp;TPGPAY!$C$5</f>
        <v>3312.TPECG.I01.Se20</v>
      </c>
      <c r="G178" s="359">
        <f t="shared" ca="1" si="4"/>
        <v>44105</v>
      </c>
      <c r="H178" s="360">
        <f>IF(TPG!AB178&gt;0,0,-TPG!AB178)</f>
        <v>0</v>
      </c>
      <c r="I178" s="211">
        <f t="shared" ca="1" si="5"/>
        <v>44105</v>
      </c>
      <c r="J178" s="127">
        <v>3</v>
      </c>
      <c r="K178" s="127" t="b">
        <v>1</v>
      </c>
      <c r="L178" s="127" t="s">
        <v>4034</v>
      </c>
      <c r="M178" s="127" t="b">
        <v>1</v>
      </c>
      <c r="N178" s="127" t="s">
        <v>3692</v>
      </c>
      <c r="O178" s="358" t="str">
        <f>LEFT(TPG!E178,19)&amp;"."&amp;TPGCR!F178</f>
        <v>St Mary's School EN.3312.TPECG.I01.Se20</v>
      </c>
      <c r="P178" s="361" t="str">
        <f>TPG!J178</f>
        <v>11294/543965</v>
      </c>
      <c r="Q178" s="127" t="b">
        <v>1</v>
      </c>
      <c r="R178" s="127" t="b">
        <v>1</v>
      </c>
      <c r="S178" s="127" t="b">
        <v>1</v>
      </c>
    </row>
    <row r="179" spans="1:19" hidden="1" x14ac:dyDescent="0.25">
      <c r="A179" s="127" t="s">
        <v>4033</v>
      </c>
      <c r="B179" s="206">
        <v>1</v>
      </c>
      <c r="C179" s="127">
        <v>2</v>
      </c>
      <c r="D179" s="357">
        <f>TPG!K179</f>
        <v>400094</v>
      </c>
      <c r="E179" s="127" t="b">
        <v>1</v>
      </c>
      <c r="F179" s="358" t="str">
        <f>RIGHT(TPG!D179,4)&amp;"."&amp;TPG!N179&amp;"."&amp;TPG!L179&amp;"."&amp;TPGPAY!$C$5</f>
        <v>3314.TPECG.I01.Se20</v>
      </c>
      <c r="G179" s="359">
        <f t="shared" ca="1" si="4"/>
        <v>44105</v>
      </c>
      <c r="H179" s="360">
        <f>IF(TPG!AB179&gt;0,0,-TPG!AB179)</f>
        <v>0</v>
      </c>
      <c r="I179" s="211">
        <f t="shared" ca="1" si="5"/>
        <v>44105</v>
      </c>
      <c r="J179" s="127">
        <v>3</v>
      </c>
      <c r="K179" s="127" t="b">
        <v>1</v>
      </c>
      <c r="L179" s="127" t="s">
        <v>4034</v>
      </c>
      <c r="M179" s="127" t="b">
        <v>1</v>
      </c>
      <c r="N179" s="127" t="s">
        <v>3692</v>
      </c>
      <c r="O179" s="358" t="str">
        <f>LEFT(TPG!E179,19)&amp;"."&amp;TPGCR!F179</f>
        <v>St Pauls CE Primary.3314.TPECG.I01.Se20</v>
      </c>
      <c r="P179" s="361" t="str">
        <f>TPG!J179</f>
        <v>11294/543965</v>
      </c>
      <c r="Q179" s="127" t="b">
        <v>1</v>
      </c>
      <c r="R179" s="127" t="b">
        <v>1</v>
      </c>
      <c r="S179" s="127" t="b">
        <v>1</v>
      </c>
    </row>
    <row r="180" spans="1:19" hidden="1" x14ac:dyDescent="0.25">
      <c r="A180" s="127" t="s">
        <v>4033</v>
      </c>
      <c r="B180" s="206">
        <v>1</v>
      </c>
      <c r="C180" s="127">
        <v>2</v>
      </c>
      <c r="D180" s="357">
        <f>TPG!K180</f>
        <v>400006</v>
      </c>
      <c r="E180" s="127" t="b">
        <v>1</v>
      </c>
      <c r="F180" s="358" t="str">
        <f>RIGHT(TPG!D180,4)&amp;"."&amp;TPG!N180&amp;"."&amp;TPG!L180&amp;"."&amp;TPGPAY!$C$5</f>
        <v>3313.TPECG.I01.Se20</v>
      </c>
      <c r="G180" s="359">
        <f t="shared" ca="1" si="4"/>
        <v>44105</v>
      </c>
      <c r="H180" s="360">
        <f>IF(TPG!AB180&gt;0,0,-TPG!AB180)</f>
        <v>0</v>
      </c>
      <c r="I180" s="211">
        <f t="shared" ca="1" si="5"/>
        <v>44105</v>
      </c>
      <c r="J180" s="127">
        <v>3</v>
      </c>
      <c r="K180" s="127" t="b">
        <v>1</v>
      </c>
      <c r="L180" s="127" t="s">
        <v>4034</v>
      </c>
      <c r="M180" s="127" t="b">
        <v>1</v>
      </c>
      <c r="N180" s="127" t="s">
        <v>3692</v>
      </c>
      <c r="O180" s="358" t="str">
        <f>LEFT(TPG!E180,19)&amp;"."&amp;TPGCR!F180</f>
        <v>St Paul's School, N.3313.TPECG.I01.Se20</v>
      </c>
      <c r="P180" s="361" t="str">
        <f>TPG!J180</f>
        <v>11294/543965</v>
      </c>
      <c r="Q180" s="127" t="b">
        <v>1</v>
      </c>
      <c r="R180" s="127" t="b">
        <v>1</v>
      </c>
      <c r="S180" s="127" t="b">
        <v>1</v>
      </c>
    </row>
    <row r="181" spans="1:19" hidden="1" x14ac:dyDescent="0.25">
      <c r="A181" s="127" t="s">
        <v>4033</v>
      </c>
      <c r="B181" s="206">
        <v>1</v>
      </c>
      <c r="C181" s="127">
        <v>2</v>
      </c>
      <c r="D181" s="357">
        <f>TPG!K181</f>
        <v>400037</v>
      </c>
      <c r="E181" s="127" t="b">
        <v>1</v>
      </c>
      <c r="F181" s="358" t="str">
        <f>RIGHT(TPG!D181,4)&amp;"."&amp;TPG!N181&amp;"."&amp;TPG!L181&amp;"."&amp;TPGPAY!$C$5</f>
        <v>3507.TPECG.I01.Se20</v>
      </c>
      <c r="G181" s="359">
        <f t="shared" ca="1" si="4"/>
        <v>44105</v>
      </c>
      <c r="H181" s="360">
        <f>IF(TPG!AB181&gt;0,0,-TPG!AB181)</f>
        <v>0</v>
      </c>
      <c r="I181" s="211">
        <f t="shared" ca="1" si="5"/>
        <v>44105</v>
      </c>
      <c r="J181" s="127">
        <v>3</v>
      </c>
      <c r="K181" s="127" t="b">
        <v>1</v>
      </c>
      <c r="L181" s="127" t="s">
        <v>4034</v>
      </c>
      <c r="M181" s="127" t="b">
        <v>1</v>
      </c>
      <c r="N181" s="127" t="s">
        <v>3692</v>
      </c>
      <c r="O181" s="358" t="str">
        <f>LEFT(TPG!E181,19)&amp;"."&amp;TPGCR!F181</f>
        <v>St Theresa's R.C. P.3507.TPECG.I01.Se20</v>
      </c>
      <c r="P181" s="361" t="str">
        <f>TPG!J181</f>
        <v>11294/543965</v>
      </c>
      <c r="Q181" s="127" t="b">
        <v>1</v>
      </c>
      <c r="R181" s="127" t="b">
        <v>1</v>
      </c>
      <c r="S181" s="127" t="b">
        <v>1</v>
      </c>
    </row>
    <row r="182" spans="1:19" hidden="1" x14ac:dyDescent="0.25">
      <c r="A182" s="127" t="s">
        <v>4033</v>
      </c>
      <c r="B182" s="206">
        <v>1</v>
      </c>
      <c r="C182" s="127">
        <v>2</v>
      </c>
      <c r="D182" s="357">
        <f>TPG!K182</f>
        <v>400009</v>
      </c>
      <c r="E182" s="127" t="b">
        <v>1</v>
      </c>
      <c r="F182" s="358" t="str">
        <f>RIGHT(TPG!D182,4)&amp;"."&amp;TPG!N182&amp;"."&amp;TPG!L182&amp;"."&amp;TPGPAY!$C$5</f>
        <v>3506.TPECG.I01.Se20</v>
      </c>
      <c r="G182" s="359">
        <f t="shared" ca="1" si="4"/>
        <v>44105</v>
      </c>
      <c r="H182" s="360">
        <f>IF(TPG!AB182&gt;0,0,-TPG!AB182)</f>
        <v>0</v>
      </c>
      <c r="I182" s="211">
        <f t="shared" ca="1" si="5"/>
        <v>44105</v>
      </c>
      <c r="J182" s="127">
        <v>3</v>
      </c>
      <c r="K182" s="127" t="b">
        <v>1</v>
      </c>
      <c r="L182" s="127" t="s">
        <v>4034</v>
      </c>
      <c r="M182" s="127" t="b">
        <v>1</v>
      </c>
      <c r="N182" s="127" t="s">
        <v>3692</v>
      </c>
      <c r="O182" s="358" t="str">
        <f>LEFT(TPG!E182,19)&amp;"."&amp;TPGCR!F182</f>
        <v>St Vincent's Cathol.3506.TPECG.I01.Se20</v>
      </c>
      <c r="P182" s="361" t="str">
        <f>TPG!J182</f>
        <v>11294/543965</v>
      </c>
      <c r="Q182" s="127" t="b">
        <v>1</v>
      </c>
      <c r="R182" s="127" t="b">
        <v>1</v>
      </c>
      <c r="S182" s="127" t="b">
        <v>1</v>
      </c>
    </row>
    <row r="183" spans="1:19" x14ac:dyDescent="0.25">
      <c r="A183" s="127" t="s">
        <v>4033</v>
      </c>
      <c r="B183" s="206">
        <v>1</v>
      </c>
      <c r="C183" s="127">
        <v>2</v>
      </c>
      <c r="D183" s="357">
        <f>TPG!K183</f>
        <v>400038</v>
      </c>
      <c r="E183" s="127" t="b">
        <v>1</v>
      </c>
      <c r="F183" s="358" t="str">
        <f>RIGHT(TPG!D183,4)&amp;"."&amp;TPG!N183&amp;"."&amp;TPG!L183&amp;"."&amp;TPGPAY!$C$5</f>
        <v>2070.TPECG.I01.Se20</v>
      </c>
      <c r="G183" s="359">
        <f t="shared" ca="1" si="4"/>
        <v>44105</v>
      </c>
      <c r="H183" s="360">
        <f>IF(TPG!AB183&gt;0,0,-TPG!AB183)</f>
        <v>1868.6100000000006</v>
      </c>
      <c r="I183" s="211">
        <f t="shared" ca="1" si="5"/>
        <v>44105</v>
      </c>
      <c r="J183" s="127">
        <v>3</v>
      </c>
      <c r="K183" s="127" t="b">
        <v>1</v>
      </c>
      <c r="L183" s="127" t="s">
        <v>4034</v>
      </c>
      <c r="M183" s="127" t="b">
        <v>1</v>
      </c>
      <c r="N183" s="127" t="s">
        <v>3692</v>
      </c>
      <c r="O183" s="358" t="str">
        <f>LEFT(TPG!E183,19)&amp;"."&amp;TPGCR!F183</f>
        <v>Sunnyfields Primary.2070.TPECG.I01.Se20</v>
      </c>
      <c r="P183" s="361" t="str">
        <f>TPG!J183</f>
        <v>11294/543965</v>
      </c>
      <c r="Q183" s="127" t="b">
        <v>1</v>
      </c>
      <c r="R183" s="127" t="b">
        <v>1</v>
      </c>
      <c r="S183" s="127" t="b">
        <v>1</v>
      </c>
    </row>
    <row r="184" spans="1:19" hidden="1" x14ac:dyDescent="0.25">
      <c r="A184" s="127" t="s">
        <v>4033</v>
      </c>
      <c r="B184" s="206">
        <v>1</v>
      </c>
      <c r="C184" s="127">
        <v>2</v>
      </c>
      <c r="D184" s="357">
        <f>TPG!K184</f>
        <v>400100</v>
      </c>
      <c r="E184" s="127" t="b">
        <v>1</v>
      </c>
      <c r="F184" s="358" t="str">
        <f>RIGHT(TPG!D184,4)&amp;"."&amp;TPG!N184&amp;"."&amp;TPG!L184&amp;"."&amp;TPGPAY!$C$5</f>
        <v>3316.TPECG.I01.Se20</v>
      </c>
      <c r="G184" s="359">
        <f t="shared" ca="1" si="4"/>
        <v>44105</v>
      </c>
      <c r="H184" s="360">
        <f>IF(TPG!AB184&gt;0,0,-TPG!AB184)</f>
        <v>0</v>
      </c>
      <c r="I184" s="211">
        <f t="shared" ca="1" si="5"/>
        <v>44105</v>
      </c>
      <c r="J184" s="127">
        <v>3</v>
      </c>
      <c r="K184" s="127" t="b">
        <v>1</v>
      </c>
      <c r="L184" s="127" t="s">
        <v>4034</v>
      </c>
      <c r="M184" s="127" t="b">
        <v>1</v>
      </c>
      <c r="N184" s="127" t="s">
        <v>3692</v>
      </c>
      <c r="O184" s="358" t="str">
        <f>LEFT(TPG!E184,19)&amp;"."&amp;TPGCR!F184</f>
        <v>Trent  C of E Prima.3316.TPECG.I01.Se20</v>
      </c>
      <c r="P184" s="361" t="str">
        <f>TPG!J184</f>
        <v>11294/543965</v>
      </c>
      <c r="Q184" s="127" t="b">
        <v>1</v>
      </c>
      <c r="R184" s="127" t="b">
        <v>1</v>
      </c>
      <c r="S184" s="127" t="b">
        <v>1</v>
      </c>
    </row>
    <row r="185" spans="1:19" hidden="1" x14ac:dyDescent="0.25">
      <c r="A185" s="127" t="s">
        <v>4033</v>
      </c>
      <c r="B185" s="206">
        <v>1</v>
      </c>
      <c r="C185" s="127">
        <v>2</v>
      </c>
      <c r="D185" s="357">
        <f>TPG!K185</f>
        <v>400101</v>
      </c>
      <c r="E185" s="127" t="b">
        <v>1</v>
      </c>
      <c r="F185" s="358" t="str">
        <f>RIGHT(TPG!D185,4)&amp;"."&amp;TPG!N185&amp;"."&amp;TPG!L185&amp;"."&amp;TPGPAY!$C$5</f>
        <v>2055.TPECG.I01.Se20</v>
      </c>
      <c r="G185" s="359">
        <f t="shared" ca="1" si="4"/>
        <v>44105</v>
      </c>
      <c r="H185" s="360">
        <f>IF(TPG!AB185&gt;0,0,-TPG!AB185)</f>
        <v>0</v>
      </c>
      <c r="I185" s="211">
        <f t="shared" ca="1" si="5"/>
        <v>44105</v>
      </c>
      <c r="J185" s="127">
        <v>3</v>
      </c>
      <c r="K185" s="127" t="b">
        <v>1</v>
      </c>
      <c r="L185" s="127" t="s">
        <v>4034</v>
      </c>
      <c r="M185" s="127" t="b">
        <v>1</v>
      </c>
      <c r="N185" s="127" t="s">
        <v>3692</v>
      </c>
      <c r="O185" s="358" t="str">
        <f>LEFT(TPG!E185,19)&amp;"."&amp;TPGCR!F185</f>
        <v>Tudor School.2055.TPECG.I01.Se20</v>
      </c>
      <c r="P185" s="361" t="str">
        <f>TPG!J185</f>
        <v>11294/543965</v>
      </c>
      <c r="Q185" s="127" t="b">
        <v>1</v>
      </c>
      <c r="R185" s="127" t="b">
        <v>1</v>
      </c>
      <c r="S185" s="127" t="b">
        <v>1</v>
      </c>
    </row>
    <row r="186" spans="1:19" x14ac:dyDescent="0.25">
      <c r="A186" s="127" t="s">
        <v>4033</v>
      </c>
      <c r="B186" s="206">
        <v>1</v>
      </c>
      <c r="C186" s="127">
        <v>2</v>
      </c>
      <c r="D186" s="357">
        <f>TPG!K186</f>
        <v>400053</v>
      </c>
      <c r="E186" s="127" t="b">
        <v>1</v>
      </c>
      <c r="F186" s="358" t="str">
        <f>RIGHT(TPG!D186,4)&amp;"."&amp;TPG!N186&amp;"."&amp;TPG!L186&amp;"."&amp;TPGPAY!$C$5</f>
        <v>2057.TPECG.I01.Se20</v>
      </c>
      <c r="G186" s="359">
        <f t="shared" ca="1" si="4"/>
        <v>44105</v>
      </c>
      <c r="H186" s="360">
        <f>IF(TPG!AB186&gt;0,0,-TPG!AB186)</f>
        <v>4649.18</v>
      </c>
      <c r="I186" s="211">
        <f t="shared" ca="1" si="5"/>
        <v>44105</v>
      </c>
      <c r="J186" s="127">
        <v>3</v>
      </c>
      <c r="K186" s="127" t="b">
        <v>1</v>
      </c>
      <c r="L186" s="127" t="s">
        <v>4034</v>
      </c>
      <c r="M186" s="127" t="b">
        <v>1</v>
      </c>
      <c r="N186" s="127" t="s">
        <v>3692</v>
      </c>
      <c r="O186" s="358" t="str">
        <f>LEFT(TPG!E186,19)&amp;"."&amp;TPGCR!F186</f>
        <v>Underhill School.2057.TPECG.I01.Se20</v>
      </c>
      <c r="P186" s="361" t="str">
        <f>TPG!J186</f>
        <v>11294/543965</v>
      </c>
      <c r="Q186" s="127" t="b">
        <v>1</v>
      </c>
      <c r="R186" s="127" t="b">
        <v>1</v>
      </c>
      <c r="S186" s="127" t="b">
        <v>1</v>
      </c>
    </row>
    <row r="187" spans="1:19" x14ac:dyDescent="0.25">
      <c r="A187" s="127" t="s">
        <v>4033</v>
      </c>
      <c r="B187" s="206">
        <v>1</v>
      </c>
      <c r="C187" s="127">
        <v>2</v>
      </c>
      <c r="D187" s="357">
        <f>TPG!K187</f>
        <v>400111</v>
      </c>
      <c r="E187" s="127" t="b">
        <v>1</v>
      </c>
      <c r="F187" s="358" t="str">
        <f>RIGHT(TPG!D187,4)&amp;"."&amp;TPG!N187&amp;"."&amp;TPG!L187&amp;"."&amp;TPGPAY!$C$5</f>
        <v>2076.TPECG.I01.Se20</v>
      </c>
      <c r="G187" s="359">
        <f t="shared" ca="1" si="4"/>
        <v>44105</v>
      </c>
      <c r="H187" s="360">
        <f>IF(TPG!AB187&gt;0,0,-TPG!AB187)</f>
        <v>3259.5800000000017</v>
      </c>
      <c r="I187" s="211">
        <f t="shared" ca="1" si="5"/>
        <v>44105</v>
      </c>
      <c r="J187" s="127">
        <v>3</v>
      </c>
      <c r="K187" s="127" t="b">
        <v>1</v>
      </c>
      <c r="L187" s="127" t="s">
        <v>4034</v>
      </c>
      <c r="M187" s="127" t="b">
        <v>1</v>
      </c>
      <c r="N187" s="127" t="s">
        <v>3692</v>
      </c>
      <c r="O187" s="358" t="str">
        <f>LEFT(TPG!E187,19)&amp;"."&amp;TPGCR!F187</f>
        <v>Wessex  Gardens Pri.2076.TPECG.I01.Se20</v>
      </c>
      <c r="P187" s="361" t="str">
        <f>TPG!J187</f>
        <v>11294/543965</v>
      </c>
      <c r="Q187" s="127" t="b">
        <v>1</v>
      </c>
      <c r="R187" s="127" t="b">
        <v>1</v>
      </c>
      <c r="S187" s="127" t="b">
        <v>1</v>
      </c>
    </row>
    <row r="188" spans="1:19" hidden="1" x14ac:dyDescent="0.25">
      <c r="A188" s="127" t="s">
        <v>4033</v>
      </c>
      <c r="B188" s="206">
        <v>1</v>
      </c>
      <c r="C188" s="127">
        <v>2</v>
      </c>
      <c r="D188" s="357">
        <f>TPG!K188</f>
        <v>400011</v>
      </c>
      <c r="E188" s="127" t="b">
        <v>1</v>
      </c>
      <c r="F188" s="358" t="str">
        <f>RIGHT(TPG!D188,4)&amp;"."&amp;TPG!N188&amp;"."&amp;TPG!L188&amp;"."&amp;TPGPAY!$C$5</f>
        <v>2060.TPECG.I01.Se20</v>
      </c>
      <c r="G188" s="359">
        <f t="shared" ca="1" si="4"/>
        <v>44105</v>
      </c>
      <c r="H188" s="360">
        <f>IF(TPG!AB188&gt;0,0,-TPG!AB188)</f>
        <v>0</v>
      </c>
      <c r="I188" s="211">
        <f t="shared" ca="1" si="5"/>
        <v>44105</v>
      </c>
      <c r="J188" s="127">
        <v>3</v>
      </c>
      <c r="K188" s="127" t="b">
        <v>1</v>
      </c>
      <c r="L188" s="127" t="s">
        <v>4034</v>
      </c>
      <c r="M188" s="127" t="b">
        <v>1</v>
      </c>
      <c r="N188" s="127" t="s">
        <v>3692</v>
      </c>
      <c r="O188" s="358" t="str">
        <f>LEFT(TPG!E188,19)&amp;"."&amp;TPGCR!F188</f>
        <v>Whitings Hill Prima.2060.TPECG.I01.Se20</v>
      </c>
      <c r="P188" s="361" t="str">
        <f>TPG!J188</f>
        <v>11294/543965</v>
      </c>
      <c r="Q188" s="127" t="b">
        <v>1</v>
      </c>
      <c r="R188" s="127" t="b">
        <v>1</v>
      </c>
      <c r="S188" s="127" t="b">
        <v>1</v>
      </c>
    </row>
    <row r="189" spans="1:19" hidden="1" x14ac:dyDescent="0.25">
      <c r="A189" s="127" t="s">
        <v>4033</v>
      </c>
      <c r="B189" s="206">
        <v>1</v>
      </c>
      <c r="C189" s="127">
        <v>2</v>
      </c>
      <c r="D189" s="357">
        <f>TPG!K189</f>
        <v>400117</v>
      </c>
      <c r="E189" s="127" t="b">
        <v>1</v>
      </c>
      <c r="F189" s="358" t="str">
        <f>RIGHT(TPG!D189,4)&amp;"."&amp;TPG!N189&amp;"."&amp;TPG!L189&amp;"."&amp;TPGPAY!$C$5</f>
        <v>3518.TPECG.I01.Se20</v>
      </c>
      <c r="G189" s="359">
        <f t="shared" ca="1" si="4"/>
        <v>44105</v>
      </c>
      <c r="H189" s="360">
        <f>IF(TPG!AB189&gt;0,0,-TPG!AB189)</f>
        <v>0</v>
      </c>
      <c r="I189" s="211">
        <f t="shared" ca="1" si="5"/>
        <v>44105</v>
      </c>
      <c r="J189" s="127">
        <v>3</v>
      </c>
      <c r="K189" s="127" t="b">
        <v>1</v>
      </c>
      <c r="L189" s="127" t="s">
        <v>4034</v>
      </c>
      <c r="M189" s="127" t="b">
        <v>1</v>
      </c>
      <c r="N189" s="127" t="s">
        <v>3692</v>
      </c>
      <c r="O189" s="358" t="str">
        <f>LEFT(TPG!E189,19)&amp;"."&amp;TPGCR!F189</f>
        <v>Woodcroft Primary S.3518.TPECG.I01.Se20</v>
      </c>
      <c r="P189" s="361" t="str">
        <f>TPG!J189</f>
        <v>11294/543965</v>
      </c>
      <c r="Q189" s="127" t="b">
        <v>1</v>
      </c>
      <c r="R189" s="127" t="b">
        <v>1</v>
      </c>
      <c r="S189" s="127" t="b">
        <v>1</v>
      </c>
    </row>
    <row r="190" spans="1:19" hidden="1" x14ac:dyDescent="0.25">
      <c r="A190" s="127" t="s">
        <v>4033</v>
      </c>
      <c r="B190" s="206">
        <v>1</v>
      </c>
      <c r="C190" s="127">
        <v>2</v>
      </c>
      <c r="D190" s="357">
        <f>TPG!K190</f>
        <v>400004</v>
      </c>
      <c r="E190" s="127" t="b">
        <v>1</v>
      </c>
      <c r="F190" s="358" t="str">
        <f>RIGHT(TPG!D190,4)&amp;"."&amp;TPG!N190&amp;"."&amp;TPG!L190&amp;"."&amp;TPGPAY!$C$5</f>
        <v>2054.TPECG.I01.Se20</v>
      </c>
      <c r="G190" s="359">
        <f t="shared" ca="1" si="4"/>
        <v>44105</v>
      </c>
      <c r="H190" s="360">
        <f>IF(TPG!AB190&gt;0,0,-TPG!AB190)</f>
        <v>0</v>
      </c>
      <c r="I190" s="211">
        <f t="shared" ca="1" si="5"/>
        <v>44105</v>
      </c>
      <c r="J190" s="127">
        <v>3</v>
      </c>
      <c r="K190" s="127" t="b">
        <v>1</v>
      </c>
      <c r="L190" s="127" t="s">
        <v>4034</v>
      </c>
      <c r="M190" s="127" t="b">
        <v>1</v>
      </c>
      <c r="N190" s="127" t="s">
        <v>3692</v>
      </c>
      <c r="O190" s="358" t="str">
        <f>LEFT(TPG!E190,19)&amp;"."&amp;TPGCR!F190</f>
        <v>Woodridge  Primary .2054.TPECG.I01.Se20</v>
      </c>
      <c r="P190" s="361" t="str">
        <f>TPG!J190</f>
        <v>11294/543965</v>
      </c>
      <c r="Q190" s="127" t="b">
        <v>1</v>
      </c>
      <c r="R190" s="127" t="b">
        <v>1</v>
      </c>
      <c r="S190" s="127" t="b">
        <v>1</v>
      </c>
    </row>
    <row r="191" spans="1:19" hidden="1" x14ac:dyDescent="0.25">
      <c r="A191" s="127" t="s">
        <v>4033</v>
      </c>
      <c r="B191" s="206">
        <v>1</v>
      </c>
      <c r="C191" s="127">
        <v>2</v>
      </c>
      <c r="D191" s="357">
        <f>TPG!K191</f>
        <v>400157</v>
      </c>
      <c r="E191" s="127" t="b">
        <v>1</v>
      </c>
      <c r="F191" s="358" t="str">
        <f>RIGHT(TPG!D191,4)&amp;"."&amp;TPG!N191&amp;"."&amp;TPG!L191&amp;"."&amp;TPGPAY!$C$5</f>
        <v>1102.TPECG.I01.Se20</v>
      </c>
      <c r="G191" s="359">
        <f t="shared" ca="1" si="4"/>
        <v>44105</v>
      </c>
      <c r="H191" s="360">
        <f>IF(TPG!AB191&gt;0,0,-TPG!AB191)</f>
        <v>0</v>
      </c>
      <c r="I191" s="211">
        <f t="shared" ca="1" si="5"/>
        <v>44105</v>
      </c>
      <c r="J191" s="127">
        <v>3</v>
      </c>
      <c r="K191" s="127" t="b">
        <v>1</v>
      </c>
      <c r="L191" s="127" t="s">
        <v>4034</v>
      </c>
      <c r="M191" s="127" t="b">
        <v>1</v>
      </c>
      <c r="N191" s="127" t="s">
        <v>3692</v>
      </c>
      <c r="O191" s="358" t="str">
        <f>LEFT(TPG!E191,19)&amp;"."&amp;TPGCR!F191</f>
        <v>Northgate.1102.TPECG.I01.Se20</v>
      </c>
      <c r="P191" s="361" t="str">
        <f>TPG!J191</f>
        <v>11294/543965</v>
      </c>
      <c r="Q191" s="127" t="b">
        <v>1</v>
      </c>
      <c r="R191" s="127" t="b">
        <v>1</v>
      </c>
      <c r="S191" s="127" t="b">
        <v>1</v>
      </c>
    </row>
    <row r="192" spans="1:19" x14ac:dyDescent="0.25">
      <c r="A192" s="127" t="s">
        <v>4033</v>
      </c>
      <c r="B192" s="206">
        <v>1</v>
      </c>
      <c r="C192" s="127">
        <v>2</v>
      </c>
      <c r="D192" s="357">
        <f>TPG!K192</f>
        <v>400156</v>
      </c>
      <c r="E192" s="127" t="b">
        <v>1</v>
      </c>
      <c r="F192" s="358" t="str">
        <f>RIGHT(TPG!D192,4)&amp;"."&amp;TPG!N192&amp;"."&amp;TPG!L192&amp;"."&amp;TPGPAY!$C$5</f>
        <v>1100.TPECG.I01.Se20</v>
      </c>
      <c r="G192" s="359">
        <f t="shared" ca="1" si="4"/>
        <v>44105</v>
      </c>
      <c r="H192" s="360">
        <f>IF(TPG!AB192&gt;0,0,-TPG!AB192)</f>
        <v>3448.3686762778489</v>
      </c>
      <c r="I192" s="211">
        <f t="shared" ca="1" si="5"/>
        <v>44105</v>
      </c>
      <c r="J192" s="127">
        <v>3</v>
      </c>
      <c r="K192" s="127" t="b">
        <v>1</v>
      </c>
      <c r="L192" s="127" t="s">
        <v>4034</v>
      </c>
      <c r="M192" s="127" t="b">
        <v>1</v>
      </c>
      <c r="N192" s="127" t="s">
        <v>3692</v>
      </c>
      <c r="O192" s="358" t="str">
        <f>LEFT(TPG!E192,19)&amp;"."&amp;TPGCR!F192</f>
        <v>Pavilion.1100.TPECG.I01.Se20</v>
      </c>
      <c r="P192" s="361" t="str">
        <f>TPG!J192</f>
        <v>11294/543965</v>
      </c>
      <c r="Q192" s="127" t="b">
        <v>1</v>
      </c>
      <c r="R192" s="127" t="b">
        <v>1</v>
      </c>
      <c r="S192" s="127" t="b">
        <v>1</v>
      </c>
    </row>
    <row r="193" spans="1:19" x14ac:dyDescent="0.25">
      <c r="A193" s="127" t="s">
        <v>4033</v>
      </c>
      <c r="B193" s="206">
        <v>1</v>
      </c>
      <c r="C193" s="127">
        <v>2</v>
      </c>
      <c r="D193" s="357">
        <f>TPG!K193</f>
        <v>400041</v>
      </c>
      <c r="E193" s="127" t="b">
        <v>1</v>
      </c>
      <c r="F193" s="358" t="str">
        <f>RIGHT(TPG!D193,4)&amp;"."&amp;TPG!N193&amp;"."&amp;TPG!L193&amp;"."&amp;TPGPAY!$C$5</f>
        <v>5405.TPECG.I01.Se20</v>
      </c>
      <c r="G193" s="359">
        <f t="shared" ca="1" si="4"/>
        <v>44105</v>
      </c>
      <c r="H193" s="360">
        <f>IF(TPG!AB193&gt;0,0,-TPG!AB193)</f>
        <v>11604.350000000006</v>
      </c>
      <c r="I193" s="211">
        <f t="shared" ca="1" si="5"/>
        <v>44105</v>
      </c>
      <c r="J193" s="127">
        <v>3</v>
      </c>
      <c r="K193" s="127" t="b">
        <v>1</v>
      </c>
      <c r="L193" s="127" t="s">
        <v>4034</v>
      </c>
      <c r="M193" s="127" t="b">
        <v>1</v>
      </c>
      <c r="N193" s="127" t="s">
        <v>3692</v>
      </c>
      <c r="O193" s="358" t="str">
        <f>LEFT(TPG!E193,19)&amp;"."&amp;TPGCR!F193</f>
        <v>Finchley Catholic H.5405.TPECG.I01.Se20</v>
      </c>
      <c r="P193" s="361" t="str">
        <f>TPG!J193</f>
        <v>11294/543965</v>
      </c>
      <c r="Q193" s="127" t="b">
        <v>1</v>
      </c>
      <c r="R193" s="127" t="b">
        <v>1</v>
      </c>
      <c r="S193" s="127" t="b">
        <v>1</v>
      </c>
    </row>
    <row r="194" spans="1:19" x14ac:dyDescent="0.25">
      <c r="A194" s="127" t="s">
        <v>4033</v>
      </c>
      <c r="B194" s="206">
        <v>1</v>
      </c>
      <c r="C194" s="127">
        <v>2</v>
      </c>
      <c r="D194" s="357">
        <f>TPG!K194</f>
        <v>400033</v>
      </c>
      <c r="E194" s="127" t="b">
        <v>1</v>
      </c>
      <c r="F194" s="358" t="str">
        <f>RIGHT(TPG!D194,4)&amp;"."&amp;TPG!N194&amp;"."&amp;TPG!L194&amp;"."&amp;TPGPAY!$C$5</f>
        <v>4003.TPECG.I01.Se20</v>
      </c>
      <c r="G194" s="359">
        <f t="shared" ca="1" si="4"/>
        <v>44105</v>
      </c>
      <c r="H194" s="360">
        <f>IF(TPG!AB194&gt;0,0,-TPG!AB194)</f>
        <v>7241.2099999999919</v>
      </c>
      <c r="I194" s="211">
        <f t="shared" ca="1" si="5"/>
        <v>44105</v>
      </c>
      <c r="J194" s="127">
        <v>3</v>
      </c>
      <c r="K194" s="127" t="b">
        <v>1</v>
      </c>
      <c r="L194" s="127" t="s">
        <v>4034</v>
      </c>
      <c r="M194" s="127" t="b">
        <v>1</v>
      </c>
      <c r="N194" s="127" t="s">
        <v>3692</v>
      </c>
      <c r="O194" s="358" t="str">
        <f>LEFT(TPG!E194,19)&amp;"."&amp;TPGCR!F194</f>
        <v>Friern Barnet Schoo.4003.TPECG.I01.Se20</v>
      </c>
      <c r="P194" s="361" t="str">
        <f>TPG!J194</f>
        <v>11294/543965</v>
      </c>
      <c r="Q194" s="127" t="b">
        <v>1</v>
      </c>
      <c r="R194" s="127" t="b">
        <v>1</v>
      </c>
      <c r="S194" s="127" t="b">
        <v>1</v>
      </c>
    </row>
    <row r="195" spans="1:19" x14ac:dyDescent="0.25">
      <c r="A195" s="127" t="s">
        <v>4033</v>
      </c>
      <c r="B195" s="206">
        <v>1</v>
      </c>
      <c r="C195" s="127">
        <v>2</v>
      </c>
      <c r="D195" s="357">
        <f>TPG!K195</f>
        <v>400140</v>
      </c>
      <c r="E195" s="127" t="b">
        <v>1</v>
      </c>
      <c r="F195" s="358" t="str">
        <f>RIGHT(TPG!D195,4)&amp;"."&amp;TPG!N195&amp;"."&amp;TPG!L195&amp;"."&amp;TPGPAY!$C$5</f>
        <v>5427.TPECG.I01.Se20</v>
      </c>
      <c r="G195" s="359">
        <f t="shared" ca="1" si="4"/>
        <v>44105</v>
      </c>
      <c r="H195" s="360">
        <f>IF(TPG!AB195&gt;0,0,-TPG!AB195)</f>
        <v>12065.059999999998</v>
      </c>
      <c r="I195" s="211">
        <f t="shared" ca="1" si="5"/>
        <v>44105</v>
      </c>
      <c r="J195" s="127">
        <v>3</v>
      </c>
      <c r="K195" s="127" t="b">
        <v>1</v>
      </c>
      <c r="L195" s="127" t="s">
        <v>4034</v>
      </c>
      <c r="M195" s="127" t="b">
        <v>1</v>
      </c>
      <c r="N195" s="127" t="s">
        <v>3692</v>
      </c>
      <c r="O195" s="358" t="str">
        <f>LEFT(TPG!E195,19)&amp;"."&amp;TPGCR!F195</f>
        <v>JCoSS.5427.TPECG.I01.Se20</v>
      </c>
      <c r="P195" s="361" t="str">
        <f>TPG!J195</f>
        <v>11294/543965</v>
      </c>
      <c r="Q195" s="127" t="b">
        <v>1</v>
      </c>
      <c r="R195" s="127" t="b">
        <v>1</v>
      </c>
      <c r="S195" s="127" t="b">
        <v>1</v>
      </c>
    </row>
    <row r="196" spans="1:19" x14ac:dyDescent="0.25">
      <c r="A196" s="127" t="s">
        <v>4033</v>
      </c>
      <c r="B196" s="206">
        <v>1</v>
      </c>
      <c r="C196" s="127">
        <v>2</v>
      </c>
      <c r="D196" s="357">
        <f>TPG!K196</f>
        <v>107953</v>
      </c>
      <c r="E196" s="127" t="b">
        <v>1</v>
      </c>
      <c r="F196" s="358" t="str">
        <f>RIGHT(TPG!D196,4)&amp;"."&amp;TPG!N196&amp;"."&amp;TPG!L196&amp;"."&amp;TPGPAY!$C$5</f>
        <v>4004.TPECG.I01.Se20</v>
      </c>
      <c r="G196" s="359">
        <f t="shared" ca="1" si="4"/>
        <v>44105</v>
      </c>
      <c r="H196" s="360">
        <f>IF(TPG!AB196&gt;0,0,-TPG!AB196)</f>
        <v>2288.0099999999948</v>
      </c>
      <c r="I196" s="211">
        <f t="shared" ca="1" si="5"/>
        <v>44105</v>
      </c>
      <c r="J196" s="127">
        <v>3</v>
      </c>
      <c r="K196" s="127" t="b">
        <v>1</v>
      </c>
      <c r="L196" s="127" t="s">
        <v>4034</v>
      </c>
      <c r="M196" s="127" t="b">
        <v>1</v>
      </c>
      <c r="N196" s="127" t="s">
        <v>3692</v>
      </c>
      <c r="O196" s="358" t="str">
        <f>LEFT(TPG!E196,19)&amp;"."&amp;TPGCR!F196</f>
        <v>Menorah High School.4004.TPECG.I01.Se20</v>
      </c>
      <c r="P196" s="361" t="str">
        <f>TPG!J196</f>
        <v>11294/543965</v>
      </c>
      <c r="Q196" s="127" t="b">
        <v>1</v>
      </c>
      <c r="R196" s="127" t="b">
        <v>1</v>
      </c>
      <c r="S196" s="127" t="b">
        <v>1</v>
      </c>
    </row>
    <row r="197" spans="1:19" x14ac:dyDescent="0.25">
      <c r="A197" s="127" t="s">
        <v>4033</v>
      </c>
      <c r="B197" s="206">
        <v>1</v>
      </c>
      <c r="C197" s="127">
        <v>2</v>
      </c>
      <c r="D197" s="357">
        <f>TPG!K197</f>
        <v>400029</v>
      </c>
      <c r="E197" s="127" t="b">
        <v>1</v>
      </c>
      <c r="F197" s="358" t="str">
        <f>RIGHT(TPG!D197,4)&amp;"."&amp;TPG!N197&amp;"."&amp;TPG!L197&amp;"."&amp;TPGPAY!$C$5</f>
        <v>5404.TPECG.I01.Se20</v>
      </c>
      <c r="G197" s="359">
        <f t="shared" ca="1" si="4"/>
        <v>44105</v>
      </c>
      <c r="H197" s="360">
        <f>IF(TPG!AB197&gt;0,0,-TPG!AB197)</f>
        <v>5879.3500000000058</v>
      </c>
      <c r="I197" s="211">
        <f t="shared" ca="1" si="5"/>
        <v>44105</v>
      </c>
      <c r="J197" s="127">
        <v>3</v>
      </c>
      <c r="K197" s="127" t="b">
        <v>1</v>
      </c>
      <c r="L197" s="127" t="s">
        <v>4034</v>
      </c>
      <c r="M197" s="127" t="b">
        <v>1</v>
      </c>
      <c r="N197" s="127" t="s">
        <v>3692</v>
      </c>
      <c r="O197" s="358" t="str">
        <f>LEFT(TPG!E197,19)&amp;"."&amp;TPGCR!F197</f>
        <v>St Michaels Catholi.5404.TPECG.I01.Se20</v>
      </c>
      <c r="P197" s="361" t="str">
        <f>TPG!J197</f>
        <v>11294/543965</v>
      </c>
      <c r="Q197" s="127" t="b">
        <v>1</v>
      </c>
      <c r="R197" s="127" t="b">
        <v>1</v>
      </c>
      <c r="S197" s="127" t="b">
        <v>1</v>
      </c>
    </row>
    <row r="198" spans="1:19" x14ac:dyDescent="0.25">
      <c r="A198" s="127" t="s">
        <v>4033</v>
      </c>
      <c r="B198" s="206">
        <v>1</v>
      </c>
      <c r="C198" s="127">
        <v>2</v>
      </c>
      <c r="D198" s="357">
        <f>TPG!K198</f>
        <v>400013</v>
      </c>
      <c r="E198" s="127" t="b">
        <v>1</v>
      </c>
      <c r="F198" s="358" t="str">
        <f>RIGHT(TPG!D198,4)&amp;"."&amp;TPG!N198&amp;"."&amp;TPG!L198&amp;"."&amp;TPGPAY!$C$5</f>
        <v>5407.TPECG.I01.Se20</v>
      </c>
      <c r="G198" s="359">
        <f t="shared" ca="1" si="4"/>
        <v>44105</v>
      </c>
      <c r="H198" s="360">
        <f>IF(TPG!AB198&gt;0,0,-TPG!AB198)</f>
        <v>9414.1000000000058</v>
      </c>
      <c r="I198" s="211">
        <f t="shared" ca="1" si="5"/>
        <v>44105</v>
      </c>
      <c r="J198" s="127">
        <v>3</v>
      </c>
      <c r="K198" s="127" t="b">
        <v>1</v>
      </c>
      <c r="L198" s="127" t="s">
        <v>4034</v>
      </c>
      <c r="M198" s="127" t="b">
        <v>1</v>
      </c>
      <c r="N198" s="127" t="s">
        <v>3692</v>
      </c>
      <c r="O198" s="358" t="str">
        <f>LEFT(TPG!E198,19)&amp;"."&amp;TPGCR!F198</f>
        <v>St. James' Catholic.5407.TPECG.I01.Se20</v>
      </c>
      <c r="P198" s="361" t="str">
        <f>TPG!J198</f>
        <v>11294/543965</v>
      </c>
      <c r="Q198" s="127" t="b">
        <v>1</v>
      </c>
      <c r="R198" s="127" t="b">
        <v>1</v>
      </c>
      <c r="S198" s="127" t="b">
        <v>1</v>
      </c>
    </row>
    <row r="199" spans="1:19" x14ac:dyDescent="0.25">
      <c r="A199" s="127" t="s">
        <v>4033</v>
      </c>
      <c r="B199" s="206">
        <v>1</v>
      </c>
      <c r="C199" s="127">
        <v>2</v>
      </c>
      <c r="D199" s="357">
        <f>TPG!K199</f>
        <v>400063</v>
      </c>
      <c r="E199" s="127" t="b">
        <v>1</v>
      </c>
      <c r="F199" s="358" t="str">
        <f>RIGHT(TPG!D199,4)&amp;"."&amp;TPG!N199&amp;"."&amp;TPG!L199&amp;"."&amp;TPGPAY!$C$5</f>
        <v>7010.TPECG.I01.Se20</v>
      </c>
      <c r="G199" s="359">
        <f t="shared" ca="1" si="4"/>
        <v>44105</v>
      </c>
      <c r="H199" s="360">
        <f>IF(TPG!AB199&gt;0,0,-TPG!AB199)</f>
        <v>1867.8538663171676</v>
      </c>
      <c r="I199" s="211">
        <f t="shared" ca="1" si="5"/>
        <v>44105</v>
      </c>
      <c r="J199" s="127">
        <v>3</v>
      </c>
      <c r="K199" s="127" t="b">
        <v>1</v>
      </c>
      <c r="L199" s="127" t="s">
        <v>4034</v>
      </c>
      <c r="M199" s="127" t="b">
        <v>1</v>
      </c>
      <c r="N199" s="127" t="s">
        <v>3692</v>
      </c>
      <c r="O199" s="358" t="str">
        <f>LEFT(TPG!E199,19)&amp;"."&amp;TPGCR!F199</f>
        <v>Mapledown.7010.TPECG.I01.Se20</v>
      </c>
      <c r="P199" s="361" t="str">
        <f>TPG!J199</f>
        <v>11294/543965</v>
      </c>
      <c r="Q199" s="127" t="b">
        <v>1</v>
      </c>
      <c r="R199" s="127" t="b">
        <v>1</v>
      </c>
      <c r="S199" s="127" t="b">
        <v>1</v>
      </c>
    </row>
    <row r="200" spans="1:19" hidden="1" x14ac:dyDescent="0.25">
      <c r="A200" s="127" t="s">
        <v>4033</v>
      </c>
      <c r="B200" s="206">
        <v>1</v>
      </c>
      <c r="C200" s="127">
        <v>2</v>
      </c>
      <c r="D200" s="357">
        <f>TPG!K200</f>
        <v>400034</v>
      </c>
      <c r="E200" s="127" t="b">
        <v>1</v>
      </c>
      <c r="F200" s="358" t="str">
        <f>RIGHT(TPG!D200,4)&amp;"."&amp;TPG!N200&amp;"."&amp;TPG!L200&amp;"."&amp;TPGPAY!$C$5</f>
        <v>7005.TPECG.I01.Se20</v>
      </c>
      <c r="G200" s="359">
        <f t="shared" ca="1" si="4"/>
        <v>44105</v>
      </c>
      <c r="H200" s="360">
        <f>IF(TPG!AB200&gt;0,0,-TPG!AB200)</f>
        <v>0</v>
      </c>
      <c r="I200" s="211">
        <f t="shared" ca="1" si="5"/>
        <v>44105</v>
      </c>
      <c r="J200" s="127">
        <v>3</v>
      </c>
      <c r="K200" s="127" t="b">
        <v>1</v>
      </c>
      <c r="L200" s="127" t="s">
        <v>4034</v>
      </c>
      <c r="M200" s="127" t="b">
        <v>1</v>
      </c>
      <c r="N200" s="127" t="s">
        <v>3692</v>
      </c>
      <c r="O200" s="358" t="str">
        <f>LEFT(TPG!E200,19)&amp;"."&amp;TPGCR!F200</f>
        <v>Northway.7005.TPECG.I01.Se20</v>
      </c>
      <c r="P200" s="361" t="str">
        <f>TPG!J200</f>
        <v>11294/543965</v>
      </c>
      <c r="Q200" s="127" t="b">
        <v>1</v>
      </c>
      <c r="R200" s="127" t="b">
        <v>1</v>
      </c>
      <c r="S200" s="127" t="b">
        <v>1</v>
      </c>
    </row>
    <row r="201" spans="1:19" x14ac:dyDescent="0.25">
      <c r="A201" s="127" t="s">
        <v>4033</v>
      </c>
      <c r="B201" s="206">
        <v>1</v>
      </c>
      <c r="C201" s="127">
        <v>2</v>
      </c>
      <c r="D201" s="357">
        <f>TPG!K201</f>
        <v>400091</v>
      </c>
      <c r="E201" s="127" t="b">
        <v>1</v>
      </c>
      <c r="F201" s="358" t="str">
        <f>RIGHT(TPG!D201,4)&amp;"."&amp;TPG!N201&amp;"."&amp;TPG!L201&amp;"."&amp;TPGPAY!$C$5</f>
        <v>7009.TPECG.I01.Se20</v>
      </c>
      <c r="G201" s="359">
        <f t="shared" ca="1" si="4"/>
        <v>44105</v>
      </c>
      <c r="H201" s="360">
        <f>IF(TPG!AB201&gt;0,0,-TPG!AB201)</f>
        <v>2538.3816644823019</v>
      </c>
      <c r="I201" s="211">
        <f t="shared" ca="1" si="5"/>
        <v>44105</v>
      </c>
      <c r="J201" s="127">
        <v>3</v>
      </c>
      <c r="K201" s="127" t="b">
        <v>1</v>
      </c>
      <c r="L201" s="127" t="s">
        <v>4034</v>
      </c>
      <c r="M201" s="127" t="b">
        <v>1</v>
      </c>
      <c r="N201" s="127" t="s">
        <v>3692</v>
      </c>
      <c r="O201" s="358" t="str">
        <f>LEFT(TPG!E201,19)&amp;"."&amp;TPGCR!F201</f>
        <v>Oakleigh.7009.TPECG.I01.Se20</v>
      </c>
      <c r="P201" s="361" t="str">
        <f>TPG!J201</f>
        <v>11294/543965</v>
      </c>
      <c r="Q201" s="127" t="b">
        <v>1</v>
      </c>
      <c r="R201" s="127" t="b">
        <v>1</v>
      </c>
      <c r="S201" s="127" t="b">
        <v>1</v>
      </c>
    </row>
    <row r="202" spans="1:19" x14ac:dyDescent="0.25">
      <c r="A202" s="127" t="s">
        <v>4033</v>
      </c>
      <c r="B202" s="206">
        <v>1</v>
      </c>
      <c r="C202" s="127">
        <v>2</v>
      </c>
      <c r="D202" s="357">
        <f>TPG!K202</f>
        <v>400135</v>
      </c>
      <c r="E202" s="127" t="b">
        <v>1</v>
      </c>
      <c r="F202" s="358" t="str">
        <f>RIGHT(TPG!D202,4)&amp;"."&amp;TPG!N202&amp;"."&amp;TPG!L202&amp;"."&amp;TPGPAY!$C$5</f>
        <v>3521.TPECG.I01.Se20</v>
      </c>
      <c r="G202" s="359">
        <f t="shared" ca="1" si="4"/>
        <v>44105</v>
      </c>
      <c r="H202" s="360">
        <f>IF(TPG!AB202&gt;0,0,-TPG!AB202)</f>
        <v>10315.309999999969</v>
      </c>
      <c r="I202" s="211">
        <f t="shared" ca="1" si="5"/>
        <v>44105</v>
      </c>
      <c r="J202" s="127">
        <v>3</v>
      </c>
      <c r="K202" s="127" t="b">
        <v>1</v>
      </c>
      <c r="L202" s="127" t="s">
        <v>4034</v>
      </c>
      <c r="M202" s="127" t="b">
        <v>1</v>
      </c>
      <c r="N202" s="127" t="s">
        <v>3692</v>
      </c>
      <c r="O202" s="358" t="str">
        <f>LEFT(TPG!E202,19)&amp;"."&amp;TPGCR!F202</f>
        <v>St Mary's &amp; St John.3521.TPECG.I01.Se20</v>
      </c>
      <c r="P202" s="361" t="str">
        <f>TPG!J202</f>
        <v>11294/543965</v>
      </c>
      <c r="Q202" s="127" t="b">
        <v>1</v>
      </c>
      <c r="R202" s="127" t="b">
        <v>1</v>
      </c>
      <c r="S202" s="127" t="b">
        <v>1</v>
      </c>
    </row>
    <row r="203" spans="1:19" hidden="1" x14ac:dyDescent="0.25">
      <c r="A203" s="127" t="s">
        <v>4033</v>
      </c>
      <c r="B203" s="206">
        <v>1</v>
      </c>
      <c r="C203" s="127">
        <v>2</v>
      </c>
      <c r="D203" s="357">
        <f>TPG!K203</f>
        <v>105221</v>
      </c>
      <c r="E203" s="127" t="b">
        <v>1</v>
      </c>
      <c r="F203" s="358" t="str">
        <f>RIGHT(TPG!D203,4)&amp;"."&amp;TPG!N203&amp;"."&amp;TPG!L203&amp;"."&amp;TPGPAY!$C$5</f>
        <v>6085.TPECG.I01.Se20</v>
      </c>
      <c r="G203" s="359">
        <f t="shared" ca="1" si="4"/>
        <v>44105</v>
      </c>
      <c r="H203" s="360">
        <f>IF(TPG!AB203&gt;0,0,-TPG!AB203)</f>
        <v>0</v>
      </c>
      <c r="I203" s="211">
        <f t="shared" ca="1" si="5"/>
        <v>44105</v>
      </c>
      <c r="J203" s="127">
        <v>3</v>
      </c>
      <c r="K203" s="127" t="b">
        <v>1</v>
      </c>
      <c r="L203" s="127" t="s">
        <v>4034</v>
      </c>
      <c r="M203" s="127" t="b">
        <v>1</v>
      </c>
      <c r="N203" s="127" t="s">
        <v>3692</v>
      </c>
      <c r="O203" s="358" t="str">
        <f>LEFT(TPG!E203,19)&amp;"."&amp;TPGCR!F203</f>
        <v>Kisharon Inclusive .6085.TPECG.I01.Se20</v>
      </c>
      <c r="P203" s="361" t="str">
        <f>TPG!J203</f>
        <v>11294/516500</v>
      </c>
      <c r="Q203" s="127" t="b">
        <v>1</v>
      </c>
      <c r="R203" s="127" t="b">
        <v>1</v>
      </c>
      <c r="S203" s="127" t="b">
        <v>1</v>
      </c>
    </row>
    <row r="204" spans="1:19" hidden="1" x14ac:dyDescent="0.25">
      <c r="A204" s="127" t="s">
        <v>4033</v>
      </c>
      <c r="B204" s="206">
        <v>1</v>
      </c>
      <c r="C204" s="127">
        <v>2</v>
      </c>
      <c r="D204" s="357">
        <f>TPG!K204</f>
        <v>157308</v>
      </c>
      <c r="E204" s="127" t="b">
        <v>1</v>
      </c>
      <c r="F204" s="358" t="str">
        <f>RIGHT(TPG!D204,4)&amp;"."&amp;TPG!N204&amp;"."&amp;TPG!L204&amp;"."&amp;TPGPAY!$C$5</f>
        <v>5950.TPECG.I01.Se20</v>
      </c>
      <c r="G204" s="359">
        <f t="shared" ca="1" si="4"/>
        <v>44105</v>
      </c>
      <c r="H204" s="360">
        <f>IF(TPG!AB204&gt;0,0,-TPG!AB204)</f>
        <v>0</v>
      </c>
      <c r="I204" s="211">
        <f t="shared" ca="1" si="5"/>
        <v>44105</v>
      </c>
      <c r="J204" s="127">
        <v>3</v>
      </c>
      <c r="K204" s="127" t="b">
        <v>1</v>
      </c>
      <c r="L204" s="127" t="s">
        <v>4034</v>
      </c>
      <c r="M204" s="127" t="b">
        <v>1</v>
      </c>
      <c r="N204" s="127" t="s">
        <v>3692</v>
      </c>
      <c r="O204" s="358" t="str">
        <f>LEFT(TPG!E204,19)&amp;"."&amp;TPGCR!F204</f>
        <v>Oak Hill School.5950.TPECG.I01.Se20</v>
      </c>
      <c r="P204" s="361" t="str">
        <f>TPG!J204</f>
        <v>11294/516500</v>
      </c>
      <c r="Q204" s="127" t="b">
        <v>1</v>
      </c>
      <c r="R204" s="127" t="b">
        <v>1</v>
      </c>
      <c r="S204" s="127" t="b">
        <v>1</v>
      </c>
    </row>
    <row r="205" spans="1:19" hidden="1" x14ac:dyDescent="0.25">
      <c r="A205" s="127" t="s">
        <v>4033</v>
      </c>
      <c r="B205" s="206">
        <v>1</v>
      </c>
      <c r="C205" s="127">
        <v>2</v>
      </c>
      <c r="D205" s="357">
        <f>TPG!K205</f>
        <v>156901</v>
      </c>
      <c r="E205" s="127" t="b">
        <v>1</v>
      </c>
      <c r="F205" s="358" t="str">
        <f>RIGHT(TPG!D205,4)&amp;"."&amp;TPG!N205&amp;"."&amp;TPG!L205&amp;"."&amp;TPGPAY!$C$5</f>
        <v>7000.TPECG.I01.Se20</v>
      </c>
      <c r="G205" s="359">
        <f t="shared" ca="1" si="4"/>
        <v>44105</v>
      </c>
      <c r="H205" s="360">
        <f>IF(TPG!AB205&gt;0,0,-TPG!AB205)</f>
        <v>0</v>
      </c>
      <c r="I205" s="211">
        <f t="shared" ca="1" si="5"/>
        <v>44105</v>
      </c>
      <c r="J205" s="127">
        <v>3</v>
      </c>
      <c r="K205" s="127" t="b">
        <v>1</v>
      </c>
      <c r="L205" s="127" t="s">
        <v>4034</v>
      </c>
      <c r="M205" s="127" t="b">
        <v>1</v>
      </c>
      <c r="N205" s="127" t="s">
        <v>3692</v>
      </c>
      <c r="O205" s="358" t="str">
        <f>LEFT(TPG!E205,19)&amp;"."&amp;TPGCR!F205</f>
        <v>Oak Lodge Academy.7000.TPECG.I01.Se20</v>
      </c>
      <c r="P205" s="361" t="str">
        <f>TPG!J205</f>
        <v>11294/516500</v>
      </c>
      <c r="Q205" s="127" t="b">
        <v>1</v>
      </c>
      <c r="R205" s="127" t="b">
        <v>1</v>
      </c>
      <c r="S205" s="127" t="b">
        <v>1</v>
      </c>
    </row>
    <row r="206" spans="1:19" hidden="1" x14ac:dyDescent="0.25">
      <c r="A206" s="127" t="s">
        <v>4033</v>
      </c>
      <c r="B206" s="206">
        <v>1</v>
      </c>
      <c r="C206" s="127">
        <v>2</v>
      </c>
      <c r="D206" s="357">
        <f>TPG!K206</f>
        <v>0</v>
      </c>
      <c r="E206" s="127" t="b">
        <v>1</v>
      </c>
      <c r="F206" s="358" t="str">
        <f>RIGHT(TPG!D206,4)&amp;"."&amp;TPG!N206&amp;"."&amp;TPG!L206&amp;"."&amp;TPGPAY!$C$5</f>
        <v>...Se20</v>
      </c>
      <c r="G206" s="359">
        <f t="shared" ca="1" si="4"/>
        <v>44105</v>
      </c>
      <c r="H206" s="360">
        <f>IF(TPG!AB206&gt;0,0,-TPG!AB206)</f>
        <v>0</v>
      </c>
      <c r="I206" s="211">
        <f t="shared" ca="1" si="5"/>
        <v>44105</v>
      </c>
      <c r="J206" s="127">
        <v>3</v>
      </c>
      <c r="K206" s="127" t="b">
        <v>1</v>
      </c>
      <c r="L206" s="127" t="s">
        <v>4034</v>
      </c>
      <c r="M206" s="127" t="b">
        <v>1</v>
      </c>
      <c r="N206" s="127" t="s">
        <v>3692</v>
      </c>
      <c r="O206" s="358" t="str">
        <f>LEFT(TPG!E206,19)&amp;"."&amp;TPGCR!F206</f>
        <v>....Se20</v>
      </c>
      <c r="P206" s="361">
        <f>TPG!J206</f>
        <v>0</v>
      </c>
      <c r="Q206" s="127" t="b">
        <v>1</v>
      </c>
      <c r="R206" s="127" t="b">
        <v>1</v>
      </c>
      <c r="S206" s="127" t="b">
        <v>1</v>
      </c>
    </row>
    <row r="207" spans="1:19" hidden="1" x14ac:dyDescent="0.25">
      <c r="A207" s="127" t="s">
        <v>4033</v>
      </c>
      <c r="B207" s="206">
        <v>1</v>
      </c>
      <c r="C207" s="127">
        <v>2</v>
      </c>
      <c r="D207" s="357">
        <f>TPG!K207</f>
        <v>0</v>
      </c>
      <c r="E207" s="127" t="b">
        <v>1</v>
      </c>
      <c r="F207" s="358" t="str">
        <f>RIGHT(TPG!D207,4)&amp;"."&amp;TPG!N207&amp;"."&amp;TPG!L207&amp;"."&amp;TPGPAY!$C$5</f>
        <v>...Se20</v>
      </c>
      <c r="G207" s="359">
        <f t="shared" ca="1" si="4"/>
        <v>44105</v>
      </c>
      <c r="H207" s="360">
        <f>IF(TPG!AB207&gt;0,0,-TPG!AB207)</f>
        <v>0</v>
      </c>
      <c r="I207" s="211">
        <f t="shared" ca="1" si="5"/>
        <v>44105</v>
      </c>
      <c r="J207" s="127">
        <v>3</v>
      </c>
      <c r="K207" s="127" t="b">
        <v>1</v>
      </c>
      <c r="L207" s="127" t="s">
        <v>4034</v>
      </c>
      <c r="M207" s="127" t="b">
        <v>1</v>
      </c>
      <c r="N207" s="127" t="s">
        <v>3692</v>
      </c>
      <c r="O207" s="358" t="str">
        <f>LEFT(TPG!E207,19)&amp;"."&amp;TPGCR!F207</f>
        <v>....Se20</v>
      </c>
      <c r="P207" s="361">
        <f>TPG!J207</f>
        <v>0</v>
      </c>
      <c r="Q207" s="127" t="b">
        <v>1</v>
      </c>
      <c r="R207" s="127" t="b">
        <v>1</v>
      </c>
      <c r="S207" s="127" t="b">
        <v>1</v>
      </c>
    </row>
    <row r="208" spans="1:19" hidden="1" x14ac:dyDescent="0.25">
      <c r="A208" s="127" t="s">
        <v>4033</v>
      </c>
      <c r="B208" s="206">
        <v>1</v>
      </c>
      <c r="C208" s="127">
        <v>2</v>
      </c>
      <c r="D208" s="357">
        <f>TPG!K208</f>
        <v>0</v>
      </c>
      <c r="E208" s="127" t="b">
        <v>1</v>
      </c>
      <c r="F208" s="358" t="str">
        <f>RIGHT(TPG!D208,4)&amp;"."&amp;TPG!N208&amp;"."&amp;TPG!L208&amp;"."&amp;TPGPAY!$C$5</f>
        <v>...Se20</v>
      </c>
      <c r="G208" s="359">
        <f t="shared" ca="1" si="4"/>
        <v>44105</v>
      </c>
      <c r="H208" s="360">
        <f>IF(TPG!AB208&gt;0,0,-TPG!AB208)</f>
        <v>0</v>
      </c>
      <c r="I208" s="211">
        <f t="shared" ca="1" si="5"/>
        <v>44105</v>
      </c>
      <c r="J208" s="127">
        <v>3</v>
      </c>
      <c r="K208" s="127" t="b">
        <v>1</v>
      </c>
      <c r="L208" s="127" t="s">
        <v>4034</v>
      </c>
      <c r="M208" s="127" t="b">
        <v>1</v>
      </c>
      <c r="N208" s="127" t="s">
        <v>3692</v>
      </c>
      <c r="O208" s="358" t="str">
        <f>LEFT(TPG!E208,19)&amp;"."&amp;TPGCR!F208</f>
        <v>....Se20</v>
      </c>
      <c r="P208" s="361">
        <f>TPG!J208</f>
        <v>0</v>
      </c>
      <c r="Q208" s="127" t="b">
        <v>1</v>
      </c>
      <c r="R208" s="127" t="b">
        <v>1</v>
      </c>
      <c r="S208" s="127" t="b">
        <v>1</v>
      </c>
    </row>
    <row r="209" spans="1:19" hidden="1" x14ac:dyDescent="0.25">
      <c r="A209" s="127" t="s">
        <v>4033</v>
      </c>
      <c r="B209" s="206">
        <v>1</v>
      </c>
      <c r="C209" s="127">
        <v>2</v>
      </c>
      <c r="D209" s="357">
        <f>TPG!K209</f>
        <v>0</v>
      </c>
      <c r="E209" s="127" t="b">
        <v>1</v>
      </c>
      <c r="F209" s="358" t="str">
        <f>RIGHT(TPG!D209,4)&amp;"."&amp;TPG!N209&amp;"."&amp;TPG!L209&amp;"."&amp;TPGPAY!$C$5</f>
        <v>...Se20</v>
      </c>
      <c r="G209" s="359">
        <f t="shared" ca="1" si="4"/>
        <v>44105</v>
      </c>
      <c r="H209" s="360">
        <f>IF(TPG!AB209&gt;0,0,-TPG!AB209)</f>
        <v>0</v>
      </c>
      <c r="I209" s="211">
        <f t="shared" ca="1" si="5"/>
        <v>44105</v>
      </c>
      <c r="J209" s="127">
        <v>3</v>
      </c>
      <c r="K209" s="127" t="b">
        <v>1</v>
      </c>
      <c r="L209" s="127" t="s">
        <v>4034</v>
      </c>
      <c r="M209" s="127" t="b">
        <v>1</v>
      </c>
      <c r="N209" s="127" t="s">
        <v>3692</v>
      </c>
      <c r="O209" s="358" t="str">
        <f>LEFT(TPG!E209,19)&amp;"."&amp;TPGCR!F209</f>
        <v>....Se20</v>
      </c>
      <c r="P209" s="361">
        <f>TPG!J209</f>
        <v>0</v>
      </c>
      <c r="Q209" s="127" t="b">
        <v>1</v>
      </c>
      <c r="R209" s="127" t="b">
        <v>1</v>
      </c>
      <c r="S209" s="127" t="b">
        <v>1</v>
      </c>
    </row>
    <row r="210" spans="1:19" hidden="1" x14ac:dyDescent="0.25">
      <c r="A210" s="127" t="s">
        <v>4033</v>
      </c>
      <c r="B210" s="206">
        <v>1</v>
      </c>
      <c r="C210" s="127">
        <v>2</v>
      </c>
      <c r="D210" s="357">
        <f>TPG!K210</f>
        <v>0</v>
      </c>
      <c r="E210" s="127" t="b">
        <v>1</v>
      </c>
      <c r="F210" s="358" t="str">
        <f>RIGHT(TPG!D210,4)&amp;"."&amp;TPG!N210&amp;"."&amp;TPG!L210&amp;"."&amp;TPGPAY!$C$5</f>
        <v>...Se20</v>
      </c>
      <c r="G210" s="359">
        <f t="shared" ca="1" si="4"/>
        <v>44105</v>
      </c>
      <c r="H210" s="360">
        <f>IF(TPG!AB210&gt;0,0,-TPG!AB210)</f>
        <v>0</v>
      </c>
      <c r="I210" s="211">
        <f t="shared" ca="1" si="5"/>
        <v>44105</v>
      </c>
      <c r="J210" s="127">
        <v>3</v>
      </c>
      <c r="K210" s="127" t="b">
        <v>1</v>
      </c>
      <c r="L210" s="127" t="s">
        <v>4034</v>
      </c>
      <c r="M210" s="127" t="b">
        <v>1</v>
      </c>
      <c r="N210" s="127" t="s">
        <v>3692</v>
      </c>
      <c r="O210" s="358" t="str">
        <f>LEFT(TPG!E210,19)&amp;"."&amp;TPGCR!F210</f>
        <v>....Se20</v>
      </c>
      <c r="P210" s="361">
        <f>TPG!J210</f>
        <v>0</v>
      </c>
      <c r="Q210" s="127" t="b">
        <v>1</v>
      </c>
      <c r="R210" s="127" t="b">
        <v>1</v>
      </c>
      <c r="S210" s="127" t="b">
        <v>1</v>
      </c>
    </row>
    <row r="211" spans="1:19" hidden="1" x14ac:dyDescent="0.25">
      <c r="A211" s="127" t="s">
        <v>4033</v>
      </c>
      <c r="B211" s="206">
        <v>1</v>
      </c>
      <c r="C211" s="127">
        <v>2</v>
      </c>
      <c r="D211" s="357">
        <f>TPG!K211</f>
        <v>0</v>
      </c>
      <c r="E211" s="127" t="b">
        <v>1</v>
      </c>
      <c r="F211" s="358" t="str">
        <f>RIGHT(TPG!D211,4)&amp;"."&amp;TPG!N211&amp;"."&amp;TPG!L211&amp;"."&amp;TPGPAY!$C$5</f>
        <v>...Se20</v>
      </c>
      <c r="G211" s="359">
        <f t="shared" ca="1" si="4"/>
        <v>44105</v>
      </c>
      <c r="H211" s="360">
        <f>IF(TPG!AB211&gt;0,0,-TPG!AB211)</f>
        <v>0</v>
      </c>
      <c r="I211" s="211">
        <f t="shared" ca="1" si="5"/>
        <v>44105</v>
      </c>
      <c r="J211" s="127">
        <v>3</v>
      </c>
      <c r="K211" s="127" t="b">
        <v>1</v>
      </c>
      <c r="L211" s="127" t="s">
        <v>4034</v>
      </c>
      <c r="M211" s="127" t="b">
        <v>1</v>
      </c>
      <c r="N211" s="127" t="s">
        <v>3692</v>
      </c>
      <c r="O211" s="358" t="str">
        <f>LEFT(TPG!E211,19)&amp;"."&amp;TPGCR!F211</f>
        <v>....Se20</v>
      </c>
      <c r="P211" s="361">
        <f>TPG!J211</f>
        <v>0</v>
      </c>
      <c r="Q211" s="127" t="b">
        <v>1</v>
      </c>
      <c r="R211" s="127" t="b">
        <v>1</v>
      </c>
      <c r="S211" s="127" t="b">
        <v>1</v>
      </c>
    </row>
    <row r="212" spans="1:19" hidden="1" x14ac:dyDescent="0.25">
      <c r="A212" s="127" t="s">
        <v>4033</v>
      </c>
      <c r="B212" s="206">
        <v>1</v>
      </c>
      <c r="C212" s="127">
        <v>2</v>
      </c>
      <c r="D212" s="357">
        <f>TPG!K212</f>
        <v>0</v>
      </c>
      <c r="E212" s="127" t="b">
        <v>1</v>
      </c>
      <c r="F212" s="358" t="str">
        <f>RIGHT(TPG!D212,4)&amp;"."&amp;TPG!N212&amp;"."&amp;TPG!L212&amp;"."&amp;TPGPAY!$C$5</f>
        <v>...Se20</v>
      </c>
      <c r="G212" s="359">
        <f t="shared" ca="1" si="4"/>
        <v>44105</v>
      </c>
      <c r="H212" s="360">
        <f>IF(TPG!AB212&gt;0,0,-TPG!AB212)</f>
        <v>0</v>
      </c>
      <c r="I212" s="211">
        <f ca="1">G212</f>
        <v>44105</v>
      </c>
      <c r="J212" s="127">
        <v>3</v>
      </c>
      <c r="K212" s="127" t="b">
        <v>1</v>
      </c>
      <c r="L212" s="127" t="s">
        <v>4034</v>
      </c>
      <c r="M212" s="127" t="b">
        <v>1</v>
      </c>
      <c r="N212" s="127" t="s">
        <v>3692</v>
      </c>
      <c r="O212" s="358" t="str">
        <f>LEFT(TPG!E212,19)&amp;"."&amp;TPGCR!F212</f>
        <v>....Se20</v>
      </c>
      <c r="P212" s="361">
        <f>TPG!J212</f>
        <v>0</v>
      </c>
      <c r="Q212" s="127" t="b">
        <v>1</v>
      </c>
      <c r="R212" s="127" t="b">
        <v>1</v>
      </c>
      <c r="S212" s="127" t="b">
        <v>1</v>
      </c>
    </row>
    <row r="213" spans="1:19" hidden="1" x14ac:dyDescent="0.25">
      <c r="A213" s="127" t="s">
        <v>4033</v>
      </c>
      <c r="B213" s="206">
        <v>1</v>
      </c>
      <c r="C213" s="127">
        <v>2</v>
      </c>
      <c r="D213" s="357">
        <f>TPG!K213</f>
        <v>0</v>
      </c>
      <c r="E213" s="127" t="b">
        <v>1</v>
      </c>
      <c r="F213" s="358" t="str">
        <f>RIGHT(TPG!D213,4)&amp;"."&amp;TPG!N213&amp;"."&amp;TPG!L213&amp;"."&amp;TPGPAY!$C$5</f>
        <v>...Se20</v>
      </c>
      <c r="G213" s="359">
        <f t="shared" ref="G213:G275" ca="1" si="6">TODAY()</f>
        <v>44105</v>
      </c>
      <c r="H213" s="360">
        <f>IF(TPG!AB213&gt;0,0,-TPG!AB213)</f>
        <v>0</v>
      </c>
      <c r="I213" s="211">
        <f t="shared" ref="I213:I275" ca="1" si="7">G213</f>
        <v>44105</v>
      </c>
      <c r="J213" s="127">
        <v>3</v>
      </c>
      <c r="K213" s="127" t="b">
        <v>1</v>
      </c>
      <c r="L213" s="127" t="s">
        <v>4034</v>
      </c>
      <c r="M213" s="127" t="b">
        <v>1</v>
      </c>
      <c r="N213" s="127" t="s">
        <v>3692</v>
      </c>
      <c r="O213" s="358" t="str">
        <f>LEFT(TPG!E213,19)&amp;"."&amp;TPGCR!F213</f>
        <v>....Se20</v>
      </c>
      <c r="P213" s="361">
        <f>TPG!J213</f>
        <v>0</v>
      </c>
      <c r="Q213" s="127" t="b">
        <v>1</v>
      </c>
      <c r="R213" s="127" t="b">
        <v>1</v>
      </c>
      <c r="S213" s="127" t="b">
        <v>1</v>
      </c>
    </row>
    <row r="214" spans="1:19" hidden="1" x14ac:dyDescent="0.25">
      <c r="A214" s="127" t="s">
        <v>4033</v>
      </c>
      <c r="B214" s="206">
        <v>1</v>
      </c>
      <c r="C214" s="127">
        <v>2</v>
      </c>
      <c r="D214" s="357">
        <f>TPG!K214</f>
        <v>0</v>
      </c>
      <c r="E214" s="127" t="b">
        <v>1</v>
      </c>
      <c r="F214" s="358" t="str">
        <f>RIGHT(TPG!D214,4)&amp;"."&amp;TPG!N214&amp;"."&amp;TPG!L214&amp;"."&amp;TPGPAY!$C$5</f>
        <v>...Se20</v>
      </c>
      <c r="G214" s="359">
        <f t="shared" ca="1" si="6"/>
        <v>44105</v>
      </c>
      <c r="H214" s="360">
        <f>IF(TPG!AB214&gt;0,0,-TPG!AB214)</f>
        <v>0</v>
      </c>
      <c r="I214" s="211">
        <f t="shared" ca="1" si="7"/>
        <v>44105</v>
      </c>
      <c r="J214" s="127">
        <v>3</v>
      </c>
      <c r="K214" s="127" t="b">
        <v>1</v>
      </c>
      <c r="L214" s="127" t="s">
        <v>4034</v>
      </c>
      <c r="M214" s="127" t="b">
        <v>1</v>
      </c>
      <c r="N214" s="127" t="s">
        <v>3692</v>
      </c>
      <c r="O214" s="358" t="str">
        <f>LEFT(TPG!E214,19)&amp;"."&amp;TPGCR!F214</f>
        <v>....Se20</v>
      </c>
      <c r="P214" s="361">
        <f>TPG!J214</f>
        <v>0</v>
      </c>
      <c r="Q214" s="127" t="b">
        <v>1</v>
      </c>
      <c r="R214" s="127" t="b">
        <v>1</v>
      </c>
      <c r="S214" s="127" t="b">
        <v>1</v>
      </c>
    </row>
    <row r="215" spans="1:19" hidden="1" x14ac:dyDescent="0.25">
      <c r="A215" s="127" t="s">
        <v>4033</v>
      </c>
      <c r="B215" s="206">
        <v>1</v>
      </c>
      <c r="C215" s="127">
        <v>2</v>
      </c>
      <c r="D215" s="357">
        <f>TPG!K215</f>
        <v>0</v>
      </c>
      <c r="E215" s="127" t="b">
        <v>1</v>
      </c>
      <c r="F215" s="358" t="str">
        <f>RIGHT(TPG!D215,4)&amp;"."&amp;TPG!N215&amp;"."&amp;TPG!L215&amp;"."&amp;TPGPAY!$C$5</f>
        <v>...Se20</v>
      </c>
      <c r="G215" s="359">
        <f t="shared" ca="1" si="6"/>
        <v>44105</v>
      </c>
      <c r="H215" s="360">
        <f>IF(TPG!AB215&gt;0,0,-TPG!AB215)</f>
        <v>0</v>
      </c>
      <c r="I215" s="211">
        <f t="shared" ca="1" si="7"/>
        <v>44105</v>
      </c>
      <c r="J215" s="127">
        <v>3</v>
      </c>
      <c r="K215" s="127" t="b">
        <v>1</v>
      </c>
      <c r="L215" s="127" t="s">
        <v>4034</v>
      </c>
      <c r="M215" s="127" t="b">
        <v>1</v>
      </c>
      <c r="N215" s="127" t="s">
        <v>3692</v>
      </c>
      <c r="O215" s="358" t="str">
        <f>LEFT(TPG!E215,19)&amp;"."&amp;TPGCR!F215</f>
        <v>....Se20</v>
      </c>
      <c r="P215" s="361">
        <f>TPG!J215</f>
        <v>0</v>
      </c>
      <c r="Q215" s="127" t="b">
        <v>1</v>
      </c>
      <c r="R215" s="127" t="b">
        <v>1</v>
      </c>
      <c r="S215" s="127" t="b">
        <v>1</v>
      </c>
    </row>
    <row r="216" spans="1:19" hidden="1" x14ac:dyDescent="0.25">
      <c r="A216" s="127" t="s">
        <v>4033</v>
      </c>
      <c r="B216" s="206">
        <v>1</v>
      </c>
      <c r="C216" s="127">
        <v>2</v>
      </c>
      <c r="D216" s="357">
        <f>TPG!K216</f>
        <v>0</v>
      </c>
      <c r="E216" s="127" t="b">
        <v>1</v>
      </c>
      <c r="F216" s="358" t="str">
        <f>RIGHT(TPG!D216,4)&amp;"."&amp;TPG!N216&amp;"."&amp;TPG!L216&amp;"."&amp;TPGPAY!$C$5</f>
        <v>...Se20</v>
      </c>
      <c r="G216" s="359">
        <f t="shared" ca="1" si="6"/>
        <v>44105</v>
      </c>
      <c r="H216" s="360">
        <f>IF(TPG!AB216&gt;0,0,-TPG!AB216)</f>
        <v>0</v>
      </c>
      <c r="I216" s="211">
        <f t="shared" ca="1" si="7"/>
        <v>44105</v>
      </c>
      <c r="J216" s="127">
        <v>3</v>
      </c>
      <c r="K216" s="127" t="b">
        <v>1</v>
      </c>
      <c r="L216" s="127" t="s">
        <v>4034</v>
      </c>
      <c r="M216" s="127" t="b">
        <v>1</v>
      </c>
      <c r="N216" s="127" t="s">
        <v>3692</v>
      </c>
      <c r="O216" s="358" t="str">
        <f>LEFT(TPG!E216,19)&amp;"."&amp;TPGCR!F216</f>
        <v>....Se20</v>
      </c>
      <c r="P216" s="361">
        <f>TPG!J216</f>
        <v>0</v>
      </c>
      <c r="Q216" s="127" t="b">
        <v>1</v>
      </c>
      <c r="R216" s="127" t="b">
        <v>1</v>
      </c>
      <c r="S216" s="127" t="b">
        <v>1</v>
      </c>
    </row>
    <row r="217" spans="1:19" hidden="1" x14ac:dyDescent="0.25">
      <c r="A217" s="127" t="s">
        <v>4033</v>
      </c>
      <c r="B217" s="206">
        <v>1</v>
      </c>
      <c r="C217" s="127">
        <v>2</v>
      </c>
      <c r="D217" s="357">
        <f>TPG!K217</f>
        <v>0</v>
      </c>
      <c r="E217" s="127" t="b">
        <v>1</v>
      </c>
      <c r="F217" s="358" t="str">
        <f>RIGHT(TPG!D217,4)&amp;"."&amp;TPG!N217&amp;"."&amp;TPG!L217&amp;"."&amp;TPGPAY!$C$5</f>
        <v>...Se20</v>
      </c>
      <c r="G217" s="359">
        <f t="shared" ca="1" si="6"/>
        <v>44105</v>
      </c>
      <c r="H217" s="360">
        <f>IF(TPG!AB217&gt;0,0,-TPG!AB217)</f>
        <v>0</v>
      </c>
      <c r="I217" s="211">
        <f t="shared" ca="1" si="7"/>
        <v>44105</v>
      </c>
      <c r="J217" s="127">
        <v>3</v>
      </c>
      <c r="K217" s="127" t="b">
        <v>1</v>
      </c>
      <c r="L217" s="127" t="s">
        <v>4034</v>
      </c>
      <c r="M217" s="127" t="b">
        <v>1</v>
      </c>
      <c r="N217" s="127" t="s">
        <v>3692</v>
      </c>
      <c r="O217" s="358" t="str">
        <f>LEFT(TPG!E217,19)&amp;"."&amp;TPGCR!F217</f>
        <v>....Se20</v>
      </c>
      <c r="P217" s="361">
        <f>TPG!J217</f>
        <v>0</v>
      </c>
      <c r="Q217" s="127" t="b">
        <v>1</v>
      </c>
      <c r="R217" s="127" t="b">
        <v>1</v>
      </c>
      <c r="S217" s="127" t="b">
        <v>1</v>
      </c>
    </row>
    <row r="218" spans="1:19" hidden="1" x14ac:dyDescent="0.25">
      <c r="A218" s="127" t="s">
        <v>4033</v>
      </c>
      <c r="B218" s="206">
        <v>1</v>
      </c>
      <c r="C218" s="127">
        <v>2</v>
      </c>
      <c r="D218" s="357">
        <f>TPG!K218</f>
        <v>0</v>
      </c>
      <c r="E218" s="127" t="b">
        <v>1</v>
      </c>
      <c r="F218" s="358" t="str">
        <f>RIGHT(TPG!D218,4)&amp;"."&amp;TPG!N218&amp;"."&amp;TPG!L218&amp;"."&amp;TPGPAY!$C$5</f>
        <v>...Se20</v>
      </c>
      <c r="G218" s="359">
        <f t="shared" ca="1" si="6"/>
        <v>44105</v>
      </c>
      <c r="H218" s="360">
        <f>IF(TPG!AB218&gt;0,0,-TPG!AB218)</f>
        <v>0</v>
      </c>
      <c r="I218" s="211">
        <f t="shared" ca="1" si="7"/>
        <v>44105</v>
      </c>
      <c r="J218" s="127">
        <v>3</v>
      </c>
      <c r="K218" s="127" t="b">
        <v>1</v>
      </c>
      <c r="L218" s="127" t="s">
        <v>4034</v>
      </c>
      <c r="M218" s="127" t="b">
        <v>1</v>
      </c>
      <c r="N218" s="127" t="s">
        <v>3692</v>
      </c>
      <c r="O218" s="358" t="str">
        <f>LEFT(TPG!E218,19)&amp;"."&amp;TPGCR!F218</f>
        <v>....Se20</v>
      </c>
      <c r="P218" s="361">
        <f>TPG!J218</f>
        <v>0</v>
      </c>
      <c r="Q218" s="127" t="b">
        <v>1</v>
      </c>
      <c r="R218" s="127" t="b">
        <v>1</v>
      </c>
      <c r="S218" s="127" t="b">
        <v>1</v>
      </c>
    </row>
    <row r="219" spans="1:19" hidden="1" x14ac:dyDescent="0.25">
      <c r="A219" s="127" t="s">
        <v>4033</v>
      </c>
      <c r="B219" s="206">
        <v>1</v>
      </c>
      <c r="C219" s="127">
        <v>2</v>
      </c>
      <c r="D219" s="357">
        <f>TPG!K219</f>
        <v>0</v>
      </c>
      <c r="E219" s="127" t="b">
        <v>1</v>
      </c>
      <c r="F219" s="358" t="str">
        <f>RIGHT(TPG!D219,4)&amp;"."&amp;TPG!N219&amp;"."&amp;TPG!L219&amp;"."&amp;TPGPAY!$C$5</f>
        <v>...Se20</v>
      </c>
      <c r="G219" s="359">
        <f t="shared" ca="1" si="6"/>
        <v>44105</v>
      </c>
      <c r="H219" s="360">
        <f>IF(TPG!AB219&gt;0,0,-TPG!AB219)</f>
        <v>0</v>
      </c>
      <c r="I219" s="211">
        <f t="shared" ca="1" si="7"/>
        <v>44105</v>
      </c>
      <c r="J219" s="127">
        <v>3</v>
      </c>
      <c r="K219" s="127" t="b">
        <v>1</v>
      </c>
      <c r="L219" s="127" t="s">
        <v>4034</v>
      </c>
      <c r="M219" s="127" t="b">
        <v>1</v>
      </c>
      <c r="N219" s="127" t="s">
        <v>3692</v>
      </c>
      <c r="O219" s="358" t="str">
        <f>LEFT(TPG!E219,19)&amp;"."&amp;TPGCR!F219</f>
        <v>....Se20</v>
      </c>
      <c r="P219" s="361">
        <f>TPG!J219</f>
        <v>0</v>
      </c>
      <c r="Q219" s="127" t="b">
        <v>1</v>
      </c>
      <c r="R219" s="127" t="b">
        <v>1</v>
      </c>
      <c r="S219" s="127" t="b">
        <v>1</v>
      </c>
    </row>
    <row r="220" spans="1:19" hidden="1" x14ac:dyDescent="0.25">
      <c r="A220" s="127" t="s">
        <v>4033</v>
      </c>
      <c r="B220" s="206">
        <v>1</v>
      </c>
      <c r="C220" s="127">
        <v>2</v>
      </c>
      <c r="D220" s="357">
        <f>TPG!K220</f>
        <v>0</v>
      </c>
      <c r="E220" s="127" t="b">
        <v>1</v>
      </c>
      <c r="F220" s="358" t="str">
        <f>RIGHT(TPG!D220,4)&amp;"."&amp;TPG!N220&amp;"."&amp;TPG!L220&amp;"."&amp;TPGPAY!$C$5</f>
        <v>...Se20</v>
      </c>
      <c r="G220" s="359">
        <f t="shared" ca="1" si="6"/>
        <v>44105</v>
      </c>
      <c r="H220" s="360">
        <f>IF(TPG!AB220&gt;0,0,-TPG!AB220)</f>
        <v>0</v>
      </c>
      <c r="I220" s="211">
        <f t="shared" ca="1" si="7"/>
        <v>44105</v>
      </c>
      <c r="J220" s="127">
        <v>3</v>
      </c>
      <c r="K220" s="127" t="b">
        <v>1</v>
      </c>
      <c r="L220" s="127" t="s">
        <v>4034</v>
      </c>
      <c r="M220" s="127" t="b">
        <v>1</v>
      </c>
      <c r="N220" s="127" t="s">
        <v>3692</v>
      </c>
      <c r="O220" s="358" t="str">
        <f>LEFT(TPG!E220,19)&amp;"."&amp;TPGCR!F220</f>
        <v>....Se20</v>
      </c>
      <c r="P220" s="361">
        <f>TPG!J220</f>
        <v>0</v>
      </c>
      <c r="Q220" s="127" t="b">
        <v>1</v>
      </c>
      <c r="R220" s="127" t="b">
        <v>1</v>
      </c>
      <c r="S220" s="127" t="b">
        <v>1</v>
      </c>
    </row>
    <row r="221" spans="1:19" hidden="1" x14ac:dyDescent="0.25">
      <c r="A221" s="127" t="s">
        <v>4033</v>
      </c>
      <c r="B221" s="206">
        <v>1</v>
      </c>
      <c r="C221" s="127">
        <v>2</v>
      </c>
      <c r="D221" s="357">
        <f>TPG!K221</f>
        <v>0</v>
      </c>
      <c r="E221" s="127" t="b">
        <v>1</v>
      </c>
      <c r="F221" s="358" t="str">
        <f>RIGHT(TPG!D221,4)&amp;"."&amp;TPG!N221&amp;"."&amp;TPG!L221&amp;"."&amp;TPGPAY!$C$5</f>
        <v>...Se20</v>
      </c>
      <c r="G221" s="359">
        <f t="shared" ca="1" si="6"/>
        <v>44105</v>
      </c>
      <c r="H221" s="360">
        <f>IF(TPG!AB221&gt;0,0,-TPG!AB221)</f>
        <v>0</v>
      </c>
      <c r="I221" s="211">
        <f t="shared" ca="1" si="7"/>
        <v>44105</v>
      </c>
      <c r="J221" s="127">
        <v>3</v>
      </c>
      <c r="K221" s="127" t="b">
        <v>1</v>
      </c>
      <c r="L221" s="127" t="s">
        <v>4034</v>
      </c>
      <c r="M221" s="127" t="b">
        <v>1</v>
      </c>
      <c r="N221" s="127" t="s">
        <v>3692</v>
      </c>
      <c r="O221" s="358" t="str">
        <f>LEFT(TPG!E221,19)&amp;"."&amp;TPGCR!F221</f>
        <v>....Se20</v>
      </c>
      <c r="P221" s="361">
        <f>TPG!J221</f>
        <v>0</v>
      </c>
      <c r="Q221" s="127" t="b">
        <v>1</v>
      </c>
      <c r="R221" s="127" t="b">
        <v>1</v>
      </c>
      <c r="S221" s="127" t="b">
        <v>1</v>
      </c>
    </row>
    <row r="222" spans="1:19" hidden="1" x14ac:dyDescent="0.25">
      <c r="A222" s="127" t="s">
        <v>4033</v>
      </c>
      <c r="B222" s="206">
        <v>1</v>
      </c>
      <c r="C222" s="127">
        <v>2</v>
      </c>
      <c r="D222" s="357">
        <f>TPG!K222</f>
        <v>0</v>
      </c>
      <c r="E222" s="127" t="b">
        <v>1</v>
      </c>
      <c r="F222" s="358" t="str">
        <f>RIGHT(TPG!D222,4)&amp;"."&amp;TPG!N222&amp;"."&amp;TPG!L222&amp;"."&amp;TPGPAY!$C$5</f>
        <v>...Se20</v>
      </c>
      <c r="G222" s="359">
        <f t="shared" ca="1" si="6"/>
        <v>44105</v>
      </c>
      <c r="H222" s="360">
        <f>IF(TPG!AB222&gt;0,0,-TPG!AB222)</f>
        <v>0</v>
      </c>
      <c r="I222" s="211">
        <f t="shared" ca="1" si="7"/>
        <v>44105</v>
      </c>
      <c r="J222" s="127">
        <v>3</v>
      </c>
      <c r="K222" s="127" t="b">
        <v>1</v>
      </c>
      <c r="L222" s="127" t="s">
        <v>4034</v>
      </c>
      <c r="M222" s="127" t="b">
        <v>1</v>
      </c>
      <c r="N222" s="127" t="s">
        <v>3692</v>
      </c>
      <c r="O222" s="358" t="str">
        <f>LEFT(TPG!E222,19)&amp;"."&amp;TPGCR!F222</f>
        <v>....Se20</v>
      </c>
      <c r="P222" s="361">
        <f>TPG!J222</f>
        <v>0</v>
      </c>
      <c r="Q222" s="127" t="b">
        <v>1</v>
      </c>
      <c r="R222" s="127" t="b">
        <v>1</v>
      </c>
      <c r="S222" s="127" t="b">
        <v>1</v>
      </c>
    </row>
    <row r="223" spans="1:19" hidden="1" x14ac:dyDescent="0.25">
      <c r="A223" s="127" t="s">
        <v>4033</v>
      </c>
      <c r="B223" s="206">
        <v>1</v>
      </c>
      <c r="C223" s="127">
        <v>2</v>
      </c>
      <c r="D223" s="357">
        <f>TPG!K223</f>
        <v>0</v>
      </c>
      <c r="E223" s="127" t="b">
        <v>1</v>
      </c>
      <c r="F223" s="358" t="str">
        <f>RIGHT(TPG!D223,4)&amp;"."&amp;TPG!N223&amp;"."&amp;TPG!L223&amp;"."&amp;TPGPAY!$C$5</f>
        <v>...Se20</v>
      </c>
      <c r="G223" s="359">
        <f t="shared" ca="1" si="6"/>
        <v>44105</v>
      </c>
      <c r="H223" s="360">
        <f>IF(TPG!AB223&gt;0,0,-TPG!AB223)</f>
        <v>0</v>
      </c>
      <c r="I223" s="211">
        <f t="shared" ca="1" si="7"/>
        <v>44105</v>
      </c>
      <c r="J223" s="127">
        <v>3</v>
      </c>
      <c r="K223" s="127" t="b">
        <v>1</v>
      </c>
      <c r="L223" s="127" t="s">
        <v>4034</v>
      </c>
      <c r="M223" s="127" t="b">
        <v>1</v>
      </c>
      <c r="N223" s="127" t="s">
        <v>3692</v>
      </c>
      <c r="O223" s="358" t="str">
        <f>LEFT(TPG!E223,19)&amp;"."&amp;TPGCR!F223</f>
        <v>....Se20</v>
      </c>
      <c r="P223" s="361">
        <f>TPG!J223</f>
        <v>0</v>
      </c>
      <c r="Q223" s="127" t="b">
        <v>1</v>
      </c>
      <c r="R223" s="127" t="b">
        <v>1</v>
      </c>
      <c r="S223" s="127" t="b">
        <v>1</v>
      </c>
    </row>
    <row r="224" spans="1:19" hidden="1" x14ac:dyDescent="0.25">
      <c r="A224" s="127" t="s">
        <v>4033</v>
      </c>
      <c r="B224" s="206">
        <v>1</v>
      </c>
      <c r="C224" s="127">
        <v>2</v>
      </c>
      <c r="D224" s="357">
        <f>TPG!K224</f>
        <v>0</v>
      </c>
      <c r="E224" s="127" t="b">
        <v>1</v>
      </c>
      <c r="F224" s="358" t="str">
        <f>RIGHT(TPG!D224,4)&amp;"."&amp;TPG!N224&amp;"."&amp;TPG!L224&amp;"."&amp;TPGPAY!$C$5</f>
        <v>...Se20</v>
      </c>
      <c r="G224" s="359">
        <f t="shared" ca="1" si="6"/>
        <v>44105</v>
      </c>
      <c r="H224" s="360">
        <f>IF(TPG!AB224&gt;0,0,-TPG!AB224)</f>
        <v>0</v>
      </c>
      <c r="I224" s="211">
        <f t="shared" ca="1" si="7"/>
        <v>44105</v>
      </c>
      <c r="J224" s="127">
        <v>3</v>
      </c>
      <c r="K224" s="127" t="b">
        <v>1</v>
      </c>
      <c r="L224" s="127" t="s">
        <v>4034</v>
      </c>
      <c r="M224" s="127" t="b">
        <v>1</v>
      </c>
      <c r="N224" s="127" t="s">
        <v>3692</v>
      </c>
      <c r="O224" s="358" t="str">
        <f>LEFT(TPG!E224,19)&amp;"."&amp;TPGCR!F224</f>
        <v>....Se20</v>
      </c>
      <c r="P224" s="361">
        <f>TPG!J224</f>
        <v>0</v>
      </c>
      <c r="Q224" s="127" t="b">
        <v>1</v>
      </c>
      <c r="R224" s="127" t="b">
        <v>1</v>
      </c>
      <c r="S224" s="127" t="b">
        <v>1</v>
      </c>
    </row>
    <row r="225" spans="1:19" hidden="1" x14ac:dyDescent="0.25">
      <c r="A225" s="127" t="s">
        <v>4033</v>
      </c>
      <c r="B225" s="206">
        <v>1</v>
      </c>
      <c r="C225" s="127">
        <v>2</v>
      </c>
      <c r="D225" s="357">
        <f>TPG!K225</f>
        <v>0</v>
      </c>
      <c r="E225" s="127" t="b">
        <v>1</v>
      </c>
      <c r="F225" s="358" t="str">
        <f>RIGHT(TPG!D225,4)&amp;"."&amp;TPG!N225&amp;"."&amp;TPG!L225&amp;"."&amp;TPGPAY!$C$5</f>
        <v>...Se20</v>
      </c>
      <c r="G225" s="359">
        <f t="shared" ca="1" si="6"/>
        <v>44105</v>
      </c>
      <c r="H225" s="360">
        <f>IF(TPG!AB225&gt;0,0,-TPG!AB225)</f>
        <v>0</v>
      </c>
      <c r="I225" s="211">
        <f t="shared" ca="1" si="7"/>
        <v>44105</v>
      </c>
      <c r="J225" s="127">
        <v>3</v>
      </c>
      <c r="K225" s="127" t="b">
        <v>1</v>
      </c>
      <c r="L225" s="127" t="s">
        <v>4034</v>
      </c>
      <c r="M225" s="127" t="b">
        <v>1</v>
      </c>
      <c r="N225" s="127" t="s">
        <v>3692</v>
      </c>
      <c r="O225" s="358" t="str">
        <f>LEFT(TPG!E225,19)&amp;"."&amp;TPGCR!F225</f>
        <v>....Se20</v>
      </c>
      <c r="P225" s="361">
        <f>TPG!J225</f>
        <v>0</v>
      </c>
      <c r="Q225" s="127" t="b">
        <v>1</v>
      </c>
      <c r="R225" s="127" t="b">
        <v>1</v>
      </c>
      <c r="S225" s="127" t="b">
        <v>1</v>
      </c>
    </row>
    <row r="226" spans="1:19" hidden="1" x14ac:dyDescent="0.25">
      <c r="A226" s="127" t="s">
        <v>4033</v>
      </c>
      <c r="B226" s="206">
        <v>1</v>
      </c>
      <c r="C226" s="127">
        <v>2</v>
      </c>
      <c r="D226" s="357">
        <f>TPG!K226</f>
        <v>0</v>
      </c>
      <c r="E226" s="127" t="b">
        <v>1</v>
      </c>
      <c r="F226" s="358" t="str">
        <f>RIGHT(TPG!D226,4)&amp;"."&amp;TPG!N226&amp;"."&amp;TPG!L226&amp;"."&amp;TPGPAY!$C$5</f>
        <v>...Se20</v>
      </c>
      <c r="G226" s="359">
        <f t="shared" ca="1" si="6"/>
        <v>44105</v>
      </c>
      <c r="H226" s="360">
        <f>IF(TPG!AB226&gt;0,0,-TPG!AB226)</f>
        <v>0</v>
      </c>
      <c r="I226" s="211">
        <f t="shared" ca="1" si="7"/>
        <v>44105</v>
      </c>
      <c r="J226" s="127">
        <v>3</v>
      </c>
      <c r="K226" s="127" t="b">
        <v>1</v>
      </c>
      <c r="L226" s="127" t="s">
        <v>4034</v>
      </c>
      <c r="M226" s="127" t="b">
        <v>1</v>
      </c>
      <c r="N226" s="127" t="s">
        <v>3692</v>
      </c>
      <c r="O226" s="358" t="str">
        <f>LEFT(TPG!E226,19)&amp;"."&amp;TPGCR!F226</f>
        <v>....Se20</v>
      </c>
      <c r="P226" s="361">
        <f>TPG!J226</f>
        <v>0</v>
      </c>
      <c r="Q226" s="127" t="b">
        <v>1</v>
      </c>
      <c r="R226" s="127" t="b">
        <v>1</v>
      </c>
      <c r="S226" s="127" t="b">
        <v>1</v>
      </c>
    </row>
    <row r="227" spans="1:19" hidden="1" x14ac:dyDescent="0.25">
      <c r="A227" s="127" t="s">
        <v>4033</v>
      </c>
      <c r="B227" s="206">
        <v>1</v>
      </c>
      <c r="C227" s="127">
        <v>2</v>
      </c>
      <c r="D227" s="357">
        <f>TPG!K227</f>
        <v>0</v>
      </c>
      <c r="E227" s="127" t="b">
        <v>1</v>
      </c>
      <c r="F227" s="358" t="str">
        <f>RIGHT(TPG!D227,4)&amp;"."&amp;TPG!N227&amp;"."&amp;TPG!L227&amp;"."&amp;TPGPAY!$C$5</f>
        <v>...Se20</v>
      </c>
      <c r="G227" s="359">
        <f t="shared" ca="1" si="6"/>
        <v>44105</v>
      </c>
      <c r="H227" s="360">
        <f>IF(TPG!AB227&gt;0,0,-TPG!AB227)</f>
        <v>0</v>
      </c>
      <c r="I227" s="211">
        <f t="shared" ca="1" si="7"/>
        <v>44105</v>
      </c>
      <c r="J227" s="127">
        <v>3</v>
      </c>
      <c r="K227" s="127" t="b">
        <v>1</v>
      </c>
      <c r="L227" s="127" t="s">
        <v>4034</v>
      </c>
      <c r="M227" s="127" t="b">
        <v>1</v>
      </c>
      <c r="N227" s="127" t="s">
        <v>3692</v>
      </c>
      <c r="O227" s="358" t="str">
        <f>LEFT(TPG!E227,19)&amp;"."&amp;TPGCR!F227</f>
        <v>....Se20</v>
      </c>
      <c r="P227" s="361">
        <f>TPG!J227</f>
        <v>0</v>
      </c>
      <c r="Q227" s="127" t="b">
        <v>1</v>
      </c>
      <c r="R227" s="127" t="b">
        <v>1</v>
      </c>
      <c r="S227" s="127" t="b">
        <v>1</v>
      </c>
    </row>
    <row r="228" spans="1:19" hidden="1" x14ac:dyDescent="0.25">
      <c r="A228" s="127" t="s">
        <v>4033</v>
      </c>
      <c r="B228" s="206">
        <v>1</v>
      </c>
      <c r="C228" s="127">
        <v>2</v>
      </c>
      <c r="D228" s="357">
        <f>TPG!K228</f>
        <v>0</v>
      </c>
      <c r="E228" s="127" t="b">
        <v>1</v>
      </c>
      <c r="F228" s="358" t="str">
        <f>RIGHT(TPG!D228,4)&amp;"."&amp;TPG!N228&amp;"."&amp;TPG!L228&amp;"."&amp;TPGPAY!$C$5</f>
        <v>...Se20</v>
      </c>
      <c r="G228" s="359">
        <f t="shared" ca="1" si="6"/>
        <v>44105</v>
      </c>
      <c r="H228" s="360">
        <f>IF(TPG!AB228&gt;0,0,-TPG!AB228)</f>
        <v>0</v>
      </c>
      <c r="I228" s="211">
        <f t="shared" ca="1" si="7"/>
        <v>44105</v>
      </c>
      <c r="J228" s="127">
        <v>3</v>
      </c>
      <c r="K228" s="127" t="b">
        <v>1</v>
      </c>
      <c r="L228" s="127" t="s">
        <v>4034</v>
      </c>
      <c r="M228" s="127" t="b">
        <v>1</v>
      </c>
      <c r="N228" s="127" t="s">
        <v>3692</v>
      </c>
      <c r="O228" s="358" t="str">
        <f>LEFT(TPG!E228,19)&amp;"."&amp;TPGCR!F228</f>
        <v>....Se20</v>
      </c>
      <c r="P228" s="361">
        <f>TPG!J228</f>
        <v>0</v>
      </c>
      <c r="Q228" s="127" t="b">
        <v>1</v>
      </c>
      <c r="R228" s="127" t="b">
        <v>1</v>
      </c>
      <c r="S228" s="127" t="b">
        <v>1</v>
      </c>
    </row>
    <row r="229" spans="1:19" hidden="1" x14ac:dyDescent="0.25">
      <c r="A229" s="127" t="s">
        <v>4033</v>
      </c>
      <c r="B229" s="206">
        <v>1</v>
      </c>
      <c r="C229" s="127">
        <v>2</v>
      </c>
      <c r="D229" s="357">
        <f>TPG!K229</f>
        <v>0</v>
      </c>
      <c r="E229" s="127" t="b">
        <v>1</v>
      </c>
      <c r="F229" s="358" t="str">
        <f>RIGHT(TPG!D229,4)&amp;"."&amp;TPG!N229&amp;"."&amp;TPG!L229&amp;"."&amp;TPGPAY!$C$5</f>
        <v>...Se20</v>
      </c>
      <c r="G229" s="359">
        <f t="shared" ca="1" si="6"/>
        <v>44105</v>
      </c>
      <c r="H229" s="360">
        <f>IF(TPG!AB229&gt;0,0,-TPG!AB229)</f>
        <v>0</v>
      </c>
      <c r="I229" s="211">
        <f t="shared" ca="1" si="7"/>
        <v>44105</v>
      </c>
      <c r="J229" s="127">
        <v>3</v>
      </c>
      <c r="K229" s="127" t="b">
        <v>1</v>
      </c>
      <c r="L229" s="127" t="s">
        <v>4034</v>
      </c>
      <c r="M229" s="127" t="b">
        <v>1</v>
      </c>
      <c r="N229" s="127" t="s">
        <v>3692</v>
      </c>
      <c r="O229" s="358" t="str">
        <f>LEFT(TPG!E229,19)&amp;"."&amp;TPGCR!F229</f>
        <v>....Se20</v>
      </c>
      <c r="P229" s="361">
        <f>TPG!J229</f>
        <v>0</v>
      </c>
      <c r="Q229" s="127" t="b">
        <v>1</v>
      </c>
      <c r="R229" s="127" t="b">
        <v>1</v>
      </c>
      <c r="S229" s="127" t="b">
        <v>1</v>
      </c>
    </row>
    <row r="230" spans="1:19" hidden="1" x14ac:dyDescent="0.25">
      <c r="A230" s="127" t="s">
        <v>4033</v>
      </c>
      <c r="B230" s="206">
        <v>1</v>
      </c>
      <c r="C230" s="127">
        <v>2</v>
      </c>
      <c r="D230" s="357">
        <f>TPG!K230</f>
        <v>0</v>
      </c>
      <c r="E230" s="127" t="b">
        <v>1</v>
      </c>
      <c r="F230" s="358" t="str">
        <f>RIGHT(TPG!D230,4)&amp;"."&amp;TPG!N230&amp;"."&amp;TPG!L230&amp;"."&amp;TPGPAY!$C$5</f>
        <v>...Se20</v>
      </c>
      <c r="G230" s="359">
        <f t="shared" ca="1" si="6"/>
        <v>44105</v>
      </c>
      <c r="H230" s="360">
        <f>IF(TPG!AB230&gt;0,0,-TPG!AB230)</f>
        <v>0</v>
      </c>
      <c r="I230" s="211">
        <f t="shared" ca="1" si="7"/>
        <v>44105</v>
      </c>
      <c r="J230" s="127">
        <v>3</v>
      </c>
      <c r="K230" s="127" t="b">
        <v>1</v>
      </c>
      <c r="L230" s="127" t="s">
        <v>4034</v>
      </c>
      <c r="M230" s="127" t="b">
        <v>1</v>
      </c>
      <c r="N230" s="127" t="s">
        <v>3692</v>
      </c>
      <c r="O230" s="358" t="str">
        <f>LEFT(TPG!E230,19)&amp;"."&amp;TPGCR!F230</f>
        <v>....Se20</v>
      </c>
      <c r="P230" s="361">
        <f>TPG!J230</f>
        <v>0</v>
      </c>
      <c r="Q230" s="127" t="b">
        <v>1</v>
      </c>
      <c r="R230" s="127" t="b">
        <v>1</v>
      </c>
      <c r="S230" s="127" t="b">
        <v>1</v>
      </c>
    </row>
    <row r="231" spans="1:19" hidden="1" x14ac:dyDescent="0.25">
      <c r="A231" s="127" t="s">
        <v>4033</v>
      </c>
      <c r="B231" s="206">
        <v>1</v>
      </c>
      <c r="C231" s="127">
        <v>2</v>
      </c>
      <c r="D231" s="357">
        <f>TPG!K231</f>
        <v>0</v>
      </c>
      <c r="E231" s="127" t="b">
        <v>1</v>
      </c>
      <c r="F231" s="358" t="str">
        <f>RIGHT(TPG!D231,4)&amp;"."&amp;TPG!N231&amp;"."&amp;TPG!L231&amp;"."&amp;TPGPAY!$C$5</f>
        <v>...Se20</v>
      </c>
      <c r="G231" s="359">
        <f t="shared" ca="1" si="6"/>
        <v>44105</v>
      </c>
      <c r="H231" s="360">
        <f>IF(TPG!AB231&gt;0,0,-TPG!AB231)</f>
        <v>0</v>
      </c>
      <c r="I231" s="211">
        <f t="shared" ca="1" si="7"/>
        <v>44105</v>
      </c>
      <c r="J231" s="127">
        <v>3</v>
      </c>
      <c r="K231" s="127" t="b">
        <v>1</v>
      </c>
      <c r="L231" s="127" t="s">
        <v>4034</v>
      </c>
      <c r="M231" s="127" t="b">
        <v>1</v>
      </c>
      <c r="N231" s="127" t="s">
        <v>3692</v>
      </c>
      <c r="O231" s="358" t="str">
        <f>LEFT(TPG!E231,19)&amp;"."&amp;TPGCR!F231</f>
        <v>....Se20</v>
      </c>
      <c r="P231" s="361">
        <f>TPG!J231</f>
        <v>0</v>
      </c>
      <c r="Q231" s="127" t="b">
        <v>1</v>
      </c>
      <c r="R231" s="127" t="b">
        <v>1</v>
      </c>
      <c r="S231" s="127" t="b">
        <v>1</v>
      </c>
    </row>
    <row r="232" spans="1:19" hidden="1" x14ac:dyDescent="0.25">
      <c r="A232" s="127" t="s">
        <v>4033</v>
      </c>
      <c r="B232" s="206">
        <v>1</v>
      </c>
      <c r="C232" s="127">
        <v>2</v>
      </c>
      <c r="D232" s="357">
        <f>TPG!K232</f>
        <v>0</v>
      </c>
      <c r="E232" s="127" t="b">
        <v>1</v>
      </c>
      <c r="F232" s="358" t="str">
        <f>RIGHT(TPG!D232,4)&amp;"."&amp;TPG!N232&amp;"."&amp;TPG!L232&amp;"."&amp;TPGPAY!$C$5</f>
        <v>...Se20</v>
      </c>
      <c r="G232" s="359">
        <f t="shared" ca="1" si="6"/>
        <v>44105</v>
      </c>
      <c r="H232" s="360">
        <f>IF(TPG!AB232&gt;0,0,-TPG!AB232)</f>
        <v>0</v>
      </c>
      <c r="I232" s="211">
        <f t="shared" ca="1" si="7"/>
        <v>44105</v>
      </c>
      <c r="J232" s="127">
        <v>3</v>
      </c>
      <c r="K232" s="127" t="b">
        <v>1</v>
      </c>
      <c r="L232" s="127" t="s">
        <v>4034</v>
      </c>
      <c r="M232" s="127" t="b">
        <v>1</v>
      </c>
      <c r="N232" s="127" t="s">
        <v>3692</v>
      </c>
      <c r="O232" s="358" t="str">
        <f>LEFT(TPG!E232,19)&amp;"."&amp;TPGCR!F232</f>
        <v>....Se20</v>
      </c>
      <c r="P232" s="361">
        <f>TPG!J232</f>
        <v>0</v>
      </c>
      <c r="Q232" s="127" t="b">
        <v>1</v>
      </c>
      <c r="R232" s="127" t="b">
        <v>1</v>
      </c>
      <c r="S232" s="127" t="b">
        <v>1</v>
      </c>
    </row>
    <row r="233" spans="1:19" hidden="1" x14ac:dyDescent="0.25">
      <c r="A233" s="127" t="s">
        <v>4033</v>
      </c>
      <c r="B233" s="206">
        <v>1</v>
      </c>
      <c r="C233" s="127">
        <v>2</v>
      </c>
      <c r="D233" s="357">
        <f>TPG!K233</f>
        <v>0</v>
      </c>
      <c r="E233" s="127" t="b">
        <v>1</v>
      </c>
      <c r="F233" s="358" t="str">
        <f>RIGHT(TPG!D233,4)&amp;"."&amp;TPG!N233&amp;"."&amp;TPG!L233&amp;"."&amp;TPGPAY!$C$5</f>
        <v>...Se20</v>
      </c>
      <c r="G233" s="359">
        <f t="shared" ca="1" si="6"/>
        <v>44105</v>
      </c>
      <c r="H233" s="360">
        <f>IF(TPG!AB233&gt;0,0,-TPG!AB233)</f>
        <v>0</v>
      </c>
      <c r="I233" s="211">
        <f t="shared" ca="1" si="7"/>
        <v>44105</v>
      </c>
      <c r="J233" s="127">
        <v>3</v>
      </c>
      <c r="K233" s="127" t="b">
        <v>1</v>
      </c>
      <c r="L233" s="127" t="s">
        <v>4034</v>
      </c>
      <c r="M233" s="127" t="b">
        <v>1</v>
      </c>
      <c r="N233" s="127" t="s">
        <v>3692</v>
      </c>
      <c r="O233" s="358" t="str">
        <f>LEFT(TPG!E233,19)&amp;"."&amp;TPGCR!F233</f>
        <v>....Se20</v>
      </c>
      <c r="P233" s="361">
        <f>TPG!J233</f>
        <v>0</v>
      </c>
      <c r="Q233" s="127" t="b">
        <v>1</v>
      </c>
      <c r="R233" s="127" t="b">
        <v>1</v>
      </c>
      <c r="S233" s="127" t="b">
        <v>1</v>
      </c>
    </row>
    <row r="234" spans="1:19" hidden="1" x14ac:dyDescent="0.25">
      <c r="A234" s="127" t="s">
        <v>4033</v>
      </c>
      <c r="B234" s="206">
        <v>1</v>
      </c>
      <c r="C234" s="127">
        <v>2</v>
      </c>
      <c r="D234" s="357">
        <f>TPG!K234</f>
        <v>0</v>
      </c>
      <c r="E234" s="127" t="b">
        <v>1</v>
      </c>
      <c r="F234" s="358" t="str">
        <f>RIGHT(TPG!D234,4)&amp;"."&amp;TPG!N234&amp;"."&amp;TPG!L234&amp;"."&amp;TPGPAY!$C$5</f>
        <v>...Se20</v>
      </c>
      <c r="G234" s="359">
        <f t="shared" ca="1" si="6"/>
        <v>44105</v>
      </c>
      <c r="H234" s="360">
        <f>IF(TPG!AB234&gt;0,0,-TPG!AB234)</f>
        <v>0</v>
      </c>
      <c r="I234" s="211">
        <f t="shared" ca="1" si="7"/>
        <v>44105</v>
      </c>
      <c r="J234" s="127">
        <v>3</v>
      </c>
      <c r="K234" s="127" t="b">
        <v>1</v>
      </c>
      <c r="L234" s="127" t="s">
        <v>4034</v>
      </c>
      <c r="M234" s="127" t="b">
        <v>1</v>
      </c>
      <c r="N234" s="127" t="s">
        <v>3692</v>
      </c>
      <c r="O234" s="358" t="str">
        <f>LEFT(TPG!E234,19)&amp;"."&amp;TPGCR!F234</f>
        <v>....Se20</v>
      </c>
      <c r="P234" s="361">
        <f>TPG!J234</f>
        <v>0</v>
      </c>
      <c r="Q234" s="127" t="b">
        <v>1</v>
      </c>
      <c r="R234" s="127" t="b">
        <v>1</v>
      </c>
      <c r="S234" s="127" t="b">
        <v>1</v>
      </c>
    </row>
    <row r="235" spans="1:19" hidden="1" x14ac:dyDescent="0.25">
      <c r="A235" s="127" t="s">
        <v>4033</v>
      </c>
      <c r="B235" s="206">
        <v>1</v>
      </c>
      <c r="C235" s="127">
        <v>2</v>
      </c>
      <c r="D235" s="357">
        <f>TPG!K235</f>
        <v>0</v>
      </c>
      <c r="E235" s="127" t="b">
        <v>1</v>
      </c>
      <c r="F235" s="358" t="str">
        <f>RIGHT(TPG!D235,4)&amp;"."&amp;TPG!N235&amp;"."&amp;TPG!L235&amp;"."&amp;TPGPAY!$C$5</f>
        <v>...Se20</v>
      </c>
      <c r="G235" s="359">
        <f t="shared" ca="1" si="6"/>
        <v>44105</v>
      </c>
      <c r="H235" s="360">
        <f>IF(TPG!AB235&gt;0,0,-TPG!AB235)</f>
        <v>0</v>
      </c>
      <c r="I235" s="211">
        <f t="shared" ca="1" si="7"/>
        <v>44105</v>
      </c>
      <c r="J235" s="127">
        <v>3</v>
      </c>
      <c r="K235" s="127" t="b">
        <v>1</v>
      </c>
      <c r="L235" s="127" t="s">
        <v>4034</v>
      </c>
      <c r="M235" s="127" t="b">
        <v>1</v>
      </c>
      <c r="N235" s="127" t="s">
        <v>3692</v>
      </c>
      <c r="O235" s="358" t="str">
        <f>LEFT(TPG!E235,19)&amp;"."&amp;TPGCR!F235</f>
        <v>....Se20</v>
      </c>
      <c r="P235" s="361">
        <f>TPG!J235</f>
        <v>0</v>
      </c>
      <c r="Q235" s="127" t="b">
        <v>1</v>
      </c>
      <c r="R235" s="127" t="b">
        <v>1</v>
      </c>
      <c r="S235" s="127" t="b">
        <v>1</v>
      </c>
    </row>
    <row r="236" spans="1:19" hidden="1" x14ac:dyDescent="0.25">
      <c r="A236" s="127" t="s">
        <v>4033</v>
      </c>
      <c r="B236" s="206">
        <v>1</v>
      </c>
      <c r="C236" s="127">
        <v>2</v>
      </c>
      <c r="D236" s="357">
        <f>TPG!K236</f>
        <v>0</v>
      </c>
      <c r="E236" s="127" t="b">
        <v>1</v>
      </c>
      <c r="F236" s="358" t="str">
        <f>RIGHT(TPG!D236,4)&amp;"."&amp;TPG!N236&amp;"."&amp;TPG!L236&amp;"."&amp;TPGPAY!$C$5</f>
        <v>...Se20</v>
      </c>
      <c r="G236" s="359">
        <f t="shared" ca="1" si="6"/>
        <v>44105</v>
      </c>
      <c r="H236" s="360">
        <f>IF(TPG!AB236&gt;0,0,-TPG!AB236)</f>
        <v>0</v>
      </c>
      <c r="I236" s="211">
        <f t="shared" ca="1" si="7"/>
        <v>44105</v>
      </c>
      <c r="J236" s="127">
        <v>3</v>
      </c>
      <c r="K236" s="127" t="b">
        <v>1</v>
      </c>
      <c r="L236" s="127" t="s">
        <v>4034</v>
      </c>
      <c r="M236" s="127" t="b">
        <v>1</v>
      </c>
      <c r="N236" s="127" t="s">
        <v>3692</v>
      </c>
      <c r="O236" s="358" t="str">
        <f>LEFT(TPG!E236,19)&amp;"."&amp;TPGCR!F236</f>
        <v>....Se20</v>
      </c>
      <c r="P236" s="361">
        <f>TPG!J236</f>
        <v>0</v>
      </c>
      <c r="Q236" s="127" t="b">
        <v>1</v>
      </c>
      <c r="R236" s="127" t="b">
        <v>1</v>
      </c>
      <c r="S236" s="127" t="b">
        <v>1</v>
      </c>
    </row>
    <row r="237" spans="1:19" hidden="1" x14ac:dyDescent="0.25">
      <c r="A237" s="127" t="s">
        <v>4033</v>
      </c>
      <c r="B237" s="206">
        <v>1</v>
      </c>
      <c r="C237" s="127">
        <v>2</v>
      </c>
      <c r="D237" s="357">
        <f>TPG!K237</f>
        <v>0</v>
      </c>
      <c r="E237" s="127" t="b">
        <v>1</v>
      </c>
      <c r="F237" s="358" t="str">
        <f>RIGHT(TPG!D237,4)&amp;"."&amp;TPG!N237&amp;"."&amp;TPG!L237&amp;"."&amp;TPGPAY!$C$5</f>
        <v>...Se20</v>
      </c>
      <c r="G237" s="359">
        <f t="shared" ca="1" si="6"/>
        <v>44105</v>
      </c>
      <c r="H237" s="360">
        <f>IF(TPG!AB237&gt;0,0,-TPG!AB237)</f>
        <v>0</v>
      </c>
      <c r="I237" s="211">
        <f t="shared" ca="1" si="7"/>
        <v>44105</v>
      </c>
      <c r="J237" s="127">
        <v>3</v>
      </c>
      <c r="K237" s="127" t="b">
        <v>1</v>
      </c>
      <c r="L237" s="127" t="s">
        <v>4034</v>
      </c>
      <c r="M237" s="127" t="b">
        <v>1</v>
      </c>
      <c r="N237" s="127" t="s">
        <v>3692</v>
      </c>
      <c r="O237" s="358" t="str">
        <f>LEFT(TPG!E237,19)&amp;"."&amp;TPGCR!F237</f>
        <v>....Se20</v>
      </c>
      <c r="P237" s="361">
        <f>TPG!J237</f>
        <v>0</v>
      </c>
      <c r="Q237" s="127" t="b">
        <v>1</v>
      </c>
      <c r="R237" s="127" t="b">
        <v>1</v>
      </c>
      <c r="S237" s="127" t="b">
        <v>1</v>
      </c>
    </row>
    <row r="238" spans="1:19" hidden="1" x14ac:dyDescent="0.25">
      <c r="A238" s="127" t="s">
        <v>4033</v>
      </c>
      <c r="B238" s="206">
        <v>1</v>
      </c>
      <c r="C238" s="127">
        <v>2</v>
      </c>
      <c r="D238" s="357">
        <f>TPG!K238</f>
        <v>0</v>
      </c>
      <c r="E238" s="127" t="b">
        <v>1</v>
      </c>
      <c r="F238" s="358" t="str">
        <f>RIGHT(TPG!D238,4)&amp;"."&amp;TPG!N238&amp;"."&amp;TPG!L238&amp;"."&amp;TPGPAY!$C$5</f>
        <v>...Se20</v>
      </c>
      <c r="G238" s="359">
        <f t="shared" ca="1" si="6"/>
        <v>44105</v>
      </c>
      <c r="H238" s="360">
        <f>IF(TPG!AB238&gt;0,0,-TPG!AB238)</f>
        <v>0</v>
      </c>
      <c r="I238" s="211">
        <f t="shared" ca="1" si="7"/>
        <v>44105</v>
      </c>
      <c r="J238" s="127">
        <v>3</v>
      </c>
      <c r="K238" s="127" t="b">
        <v>1</v>
      </c>
      <c r="L238" s="127" t="s">
        <v>4034</v>
      </c>
      <c r="M238" s="127" t="b">
        <v>1</v>
      </c>
      <c r="N238" s="127" t="s">
        <v>3692</v>
      </c>
      <c r="O238" s="358" t="str">
        <f>LEFT(TPG!E238,19)&amp;"."&amp;TPGCR!F238</f>
        <v>....Se20</v>
      </c>
      <c r="P238" s="361">
        <f>TPG!J238</f>
        <v>0</v>
      </c>
      <c r="Q238" s="127" t="b">
        <v>1</v>
      </c>
      <c r="R238" s="127" t="b">
        <v>1</v>
      </c>
      <c r="S238" s="127" t="b">
        <v>1</v>
      </c>
    </row>
    <row r="239" spans="1:19" hidden="1" x14ac:dyDescent="0.25">
      <c r="A239" s="127" t="s">
        <v>4033</v>
      </c>
      <c r="B239" s="206">
        <v>1</v>
      </c>
      <c r="C239" s="127">
        <v>2</v>
      </c>
      <c r="D239" s="357">
        <f>TPG!K239</f>
        <v>0</v>
      </c>
      <c r="E239" s="127" t="b">
        <v>1</v>
      </c>
      <c r="F239" s="358" t="str">
        <f>RIGHT(TPG!D239,4)&amp;"."&amp;TPG!N239&amp;"."&amp;TPG!L239&amp;"."&amp;TPGPAY!$C$5</f>
        <v>...Se20</v>
      </c>
      <c r="G239" s="359">
        <f t="shared" ca="1" si="6"/>
        <v>44105</v>
      </c>
      <c r="H239" s="360">
        <f>IF(TPG!AB239&gt;0,0,-TPG!AB239)</f>
        <v>0</v>
      </c>
      <c r="I239" s="211">
        <f t="shared" ca="1" si="7"/>
        <v>44105</v>
      </c>
      <c r="J239" s="127">
        <v>3</v>
      </c>
      <c r="K239" s="127" t="b">
        <v>1</v>
      </c>
      <c r="L239" s="127" t="s">
        <v>4034</v>
      </c>
      <c r="M239" s="127" t="b">
        <v>1</v>
      </c>
      <c r="N239" s="127" t="s">
        <v>3692</v>
      </c>
      <c r="O239" s="358" t="str">
        <f>LEFT(TPG!E239,19)&amp;"."&amp;TPGCR!F239</f>
        <v>....Se20</v>
      </c>
      <c r="P239" s="361">
        <f>TPG!J239</f>
        <v>0</v>
      </c>
      <c r="Q239" s="127" t="b">
        <v>1</v>
      </c>
      <c r="R239" s="127" t="b">
        <v>1</v>
      </c>
      <c r="S239" s="127" t="b">
        <v>1</v>
      </c>
    </row>
    <row r="240" spans="1:19" hidden="1" x14ac:dyDescent="0.25">
      <c r="A240" s="127" t="s">
        <v>4033</v>
      </c>
      <c r="B240" s="206">
        <v>1</v>
      </c>
      <c r="C240" s="127">
        <v>2</v>
      </c>
      <c r="D240" s="357">
        <f>TPG!K240</f>
        <v>0</v>
      </c>
      <c r="E240" s="127" t="b">
        <v>1</v>
      </c>
      <c r="F240" s="358" t="str">
        <f>RIGHT(TPG!D240,4)&amp;"."&amp;TPG!N240&amp;"."&amp;TPG!L240&amp;"."&amp;TPGPAY!$C$5</f>
        <v>...Se20</v>
      </c>
      <c r="G240" s="359">
        <f t="shared" ca="1" si="6"/>
        <v>44105</v>
      </c>
      <c r="H240" s="360">
        <f>IF(TPG!AB240&gt;0,0,-TPG!AB240)</f>
        <v>0</v>
      </c>
      <c r="I240" s="211">
        <f t="shared" ca="1" si="7"/>
        <v>44105</v>
      </c>
      <c r="J240" s="127">
        <v>3</v>
      </c>
      <c r="K240" s="127" t="b">
        <v>1</v>
      </c>
      <c r="L240" s="127" t="s">
        <v>4034</v>
      </c>
      <c r="M240" s="127" t="b">
        <v>1</v>
      </c>
      <c r="N240" s="127" t="s">
        <v>3692</v>
      </c>
      <c r="O240" s="358" t="str">
        <f>LEFT(TPG!E240,19)&amp;"."&amp;TPGCR!F240</f>
        <v>....Se20</v>
      </c>
      <c r="P240" s="361">
        <f>TPG!J240</f>
        <v>0</v>
      </c>
      <c r="Q240" s="127" t="b">
        <v>1</v>
      </c>
      <c r="R240" s="127" t="b">
        <v>1</v>
      </c>
      <c r="S240" s="127" t="b">
        <v>1</v>
      </c>
    </row>
    <row r="241" spans="1:19" hidden="1" x14ac:dyDescent="0.25">
      <c r="A241" s="127" t="s">
        <v>4033</v>
      </c>
      <c r="B241" s="206">
        <v>1</v>
      </c>
      <c r="C241" s="127">
        <v>2</v>
      </c>
      <c r="D241" s="357">
        <f>TPG!K241</f>
        <v>0</v>
      </c>
      <c r="E241" s="127" t="b">
        <v>1</v>
      </c>
      <c r="F241" s="358" t="str">
        <f>RIGHT(TPG!D241,4)&amp;"."&amp;TPG!N241&amp;"."&amp;TPG!L241&amp;"."&amp;TPGPAY!$C$5</f>
        <v>...Se20</v>
      </c>
      <c r="G241" s="359">
        <f t="shared" ca="1" si="6"/>
        <v>44105</v>
      </c>
      <c r="H241" s="360">
        <f>IF(TPG!AB241&gt;0,0,-TPG!AB241)</f>
        <v>0</v>
      </c>
      <c r="I241" s="211">
        <f t="shared" ca="1" si="7"/>
        <v>44105</v>
      </c>
      <c r="J241" s="127">
        <v>3</v>
      </c>
      <c r="K241" s="127" t="b">
        <v>1</v>
      </c>
      <c r="L241" s="127" t="s">
        <v>4034</v>
      </c>
      <c r="M241" s="127" t="b">
        <v>1</v>
      </c>
      <c r="N241" s="127" t="s">
        <v>3692</v>
      </c>
      <c r="O241" s="358" t="str">
        <f>LEFT(TPG!E241,19)&amp;"."&amp;TPGCR!F241</f>
        <v>....Se20</v>
      </c>
      <c r="P241" s="361">
        <f>TPG!J241</f>
        <v>0</v>
      </c>
      <c r="Q241" s="127" t="b">
        <v>1</v>
      </c>
      <c r="R241" s="127" t="b">
        <v>1</v>
      </c>
      <c r="S241" s="127" t="b">
        <v>1</v>
      </c>
    </row>
    <row r="242" spans="1:19" hidden="1" x14ac:dyDescent="0.25">
      <c r="A242" s="127" t="s">
        <v>4033</v>
      </c>
      <c r="B242" s="206">
        <v>1</v>
      </c>
      <c r="C242" s="127">
        <v>2</v>
      </c>
      <c r="D242" s="357">
        <f>TPG!K242</f>
        <v>0</v>
      </c>
      <c r="E242" s="127" t="b">
        <v>1</v>
      </c>
      <c r="F242" s="358" t="str">
        <f>RIGHT(TPG!D242,4)&amp;"."&amp;TPG!N242&amp;"."&amp;TPG!L242&amp;"."&amp;TPGPAY!$C$5</f>
        <v>...Se20</v>
      </c>
      <c r="G242" s="359">
        <f t="shared" ca="1" si="6"/>
        <v>44105</v>
      </c>
      <c r="H242" s="360">
        <f>IF(TPG!AB242&gt;0,0,-TPG!AB242)</f>
        <v>0</v>
      </c>
      <c r="I242" s="211">
        <f t="shared" ca="1" si="7"/>
        <v>44105</v>
      </c>
      <c r="J242" s="127">
        <v>3</v>
      </c>
      <c r="K242" s="127" t="b">
        <v>1</v>
      </c>
      <c r="L242" s="127" t="s">
        <v>4034</v>
      </c>
      <c r="M242" s="127" t="b">
        <v>1</v>
      </c>
      <c r="N242" s="127" t="s">
        <v>3692</v>
      </c>
      <c r="O242" s="358" t="str">
        <f>LEFT(TPG!E242,19)&amp;"."&amp;TPGCR!F242</f>
        <v>....Se20</v>
      </c>
      <c r="P242" s="361">
        <f>TPG!J242</f>
        <v>0</v>
      </c>
      <c r="Q242" s="127" t="b">
        <v>1</v>
      </c>
      <c r="R242" s="127" t="b">
        <v>1</v>
      </c>
      <c r="S242" s="127" t="b">
        <v>1</v>
      </c>
    </row>
    <row r="243" spans="1:19" hidden="1" x14ac:dyDescent="0.25">
      <c r="A243" s="127" t="s">
        <v>4033</v>
      </c>
      <c r="B243" s="206">
        <v>1</v>
      </c>
      <c r="C243" s="127">
        <v>2</v>
      </c>
      <c r="D243" s="357">
        <f>TPG!K243</f>
        <v>0</v>
      </c>
      <c r="E243" s="127" t="b">
        <v>1</v>
      </c>
      <c r="F243" s="358" t="str">
        <f>RIGHT(TPG!D243,4)&amp;"."&amp;TPG!N243&amp;"."&amp;TPG!L243&amp;"."&amp;TPGPAY!$C$5</f>
        <v>...Se20</v>
      </c>
      <c r="G243" s="359">
        <f t="shared" ca="1" si="6"/>
        <v>44105</v>
      </c>
      <c r="H243" s="360">
        <f>IF(TPG!AB243&gt;0,0,-TPG!AB243)</f>
        <v>0</v>
      </c>
      <c r="I243" s="211">
        <f t="shared" ca="1" si="7"/>
        <v>44105</v>
      </c>
      <c r="J243" s="127">
        <v>3</v>
      </c>
      <c r="K243" s="127" t="b">
        <v>1</v>
      </c>
      <c r="L243" s="127" t="s">
        <v>4034</v>
      </c>
      <c r="M243" s="127" t="b">
        <v>1</v>
      </c>
      <c r="N243" s="127" t="s">
        <v>3692</v>
      </c>
      <c r="O243" s="358" t="str">
        <f>LEFT(TPG!E243,19)&amp;"."&amp;TPGCR!F243</f>
        <v>....Se20</v>
      </c>
      <c r="P243" s="361">
        <f>TPG!J243</f>
        <v>0</v>
      </c>
      <c r="Q243" s="127" t="b">
        <v>1</v>
      </c>
      <c r="R243" s="127" t="b">
        <v>1</v>
      </c>
      <c r="S243" s="127" t="b">
        <v>1</v>
      </c>
    </row>
    <row r="244" spans="1:19" hidden="1" x14ac:dyDescent="0.25">
      <c r="A244" s="127" t="s">
        <v>4033</v>
      </c>
      <c r="B244" s="206">
        <v>1</v>
      </c>
      <c r="C244" s="127">
        <v>2</v>
      </c>
      <c r="D244" s="357">
        <f>TPG!K244</f>
        <v>0</v>
      </c>
      <c r="E244" s="127" t="b">
        <v>1</v>
      </c>
      <c r="F244" s="358" t="str">
        <f>RIGHT(TPG!D244,4)&amp;"."&amp;TPG!N244&amp;"."&amp;TPG!L244&amp;"."&amp;TPGPAY!$C$5</f>
        <v>...Se20</v>
      </c>
      <c r="G244" s="359">
        <f t="shared" ca="1" si="6"/>
        <v>44105</v>
      </c>
      <c r="H244" s="360">
        <f>IF(TPG!AB244&gt;0,0,-TPG!AB244)</f>
        <v>0</v>
      </c>
      <c r="I244" s="211">
        <f t="shared" ca="1" si="7"/>
        <v>44105</v>
      </c>
      <c r="J244" s="127">
        <v>3</v>
      </c>
      <c r="K244" s="127" t="b">
        <v>1</v>
      </c>
      <c r="L244" s="127" t="s">
        <v>4034</v>
      </c>
      <c r="M244" s="127" t="b">
        <v>1</v>
      </c>
      <c r="N244" s="127" t="s">
        <v>3692</v>
      </c>
      <c r="O244" s="358" t="str">
        <f>LEFT(TPG!E244,19)&amp;"."&amp;TPGCR!F244</f>
        <v>....Se20</v>
      </c>
      <c r="P244" s="361">
        <f>TPG!J244</f>
        <v>0</v>
      </c>
      <c r="Q244" s="127" t="b">
        <v>1</v>
      </c>
      <c r="R244" s="127" t="b">
        <v>1</v>
      </c>
      <c r="S244" s="127" t="b">
        <v>1</v>
      </c>
    </row>
    <row r="245" spans="1:19" hidden="1" x14ac:dyDescent="0.25">
      <c r="A245" s="127" t="s">
        <v>4033</v>
      </c>
      <c r="B245" s="206">
        <v>1</v>
      </c>
      <c r="C245" s="127">
        <v>2</v>
      </c>
      <c r="D245" s="357">
        <f>TPG!K245</f>
        <v>0</v>
      </c>
      <c r="E245" s="127" t="b">
        <v>1</v>
      </c>
      <c r="F245" s="358" t="str">
        <f>RIGHT(TPG!D245,4)&amp;"."&amp;TPG!N245&amp;"."&amp;TPG!L245&amp;"."&amp;TPGPAY!$C$5</f>
        <v>...Se20</v>
      </c>
      <c r="G245" s="359">
        <f t="shared" ca="1" si="6"/>
        <v>44105</v>
      </c>
      <c r="H245" s="360">
        <f>IF(TPG!AB245&gt;0,0,-TPG!AB245)</f>
        <v>0</v>
      </c>
      <c r="I245" s="211">
        <f t="shared" ca="1" si="7"/>
        <v>44105</v>
      </c>
      <c r="J245" s="127">
        <v>3</v>
      </c>
      <c r="K245" s="127" t="b">
        <v>1</v>
      </c>
      <c r="L245" s="127" t="s">
        <v>4034</v>
      </c>
      <c r="M245" s="127" t="b">
        <v>1</v>
      </c>
      <c r="N245" s="127" t="s">
        <v>3692</v>
      </c>
      <c r="O245" s="358" t="str">
        <f>LEFT(TPG!E245,19)&amp;"."&amp;TPGCR!F245</f>
        <v>....Se20</v>
      </c>
      <c r="P245" s="361">
        <f>TPG!J245</f>
        <v>0</v>
      </c>
      <c r="Q245" s="127" t="b">
        <v>1</v>
      </c>
      <c r="R245" s="127" t="b">
        <v>1</v>
      </c>
      <c r="S245" s="127" t="b">
        <v>1</v>
      </c>
    </row>
    <row r="246" spans="1:19" hidden="1" x14ac:dyDescent="0.25">
      <c r="A246" s="127" t="s">
        <v>4033</v>
      </c>
      <c r="B246" s="206">
        <v>1</v>
      </c>
      <c r="C246" s="127">
        <v>2</v>
      </c>
      <c r="D246" s="357">
        <f>TPG!K246</f>
        <v>0</v>
      </c>
      <c r="E246" s="127" t="b">
        <v>1</v>
      </c>
      <c r="F246" s="358" t="str">
        <f>RIGHT(TPG!D246,4)&amp;"."&amp;TPG!N246&amp;"."&amp;TPG!L246&amp;"."&amp;TPGPAY!$C$5</f>
        <v>...Se20</v>
      </c>
      <c r="G246" s="359">
        <f t="shared" ca="1" si="6"/>
        <v>44105</v>
      </c>
      <c r="H246" s="360">
        <f>IF(TPG!AB246&gt;0,0,-TPG!AB246)</f>
        <v>0</v>
      </c>
      <c r="I246" s="211">
        <f t="shared" ca="1" si="7"/>
        <v>44105</v>
      </c>
      <c r="J246" s="127">
        <v>3</v>
      </c>
      <c r="K246" s="127" t="b">
        <v>1</v>
      </c>
      <c r="L246" s="127" t="s">
        <v>4034</v>
      </c>
      <c r="M246" s="127" t="b">
        <v>1</v>
      </c>
      <c r="N246" s="127" t="s">
        <v>3692</v>
      </c>
      <c r="O246" s="358" t="str">
        <f>LEFT(TPG!E246,19)&amp;"."&amp;TPGCR!F246</f>
        <v>....Se20</v>
      </c>
      <c r="P246" s="361">
        <f>TPG!J246</f>
        <v>0</v>
      </c>
      <c r="Q246" s="127" t="b">
        <v>1</v>
      </c>
      <c r="R246" s="127" t="b">
        <v>1</v>
      </c>
      <c r="S246" s="127" t="b">
        <v>1</v>
      </c>
    </row>
    <row r="247" spans="1:19" hidden="1" x14ac:dyDescent="0.25">
      <c r="A247" s="127" t="s">
        <v>4033</v>
      </c>
      <c r="B247" s="206">
        <v>1</v>
      </c>
      <c r="C247" s="127">
        <v>2</v>
      </c>
      <c r="D247" s="357">
        <f>TPG!K247</f>
        <v>0</v>
      </c>
      <c r="E247" s="127" t="b">
        <v>1</v>
      </c>
      <c r="F247" s="358" t="str">
        <f>RIGHT(TPG!D247,4)&amp;"."&amp;TPG!N247&amp;"."&amp;TPG!L247&amp;"."&amp;TPGPAY!$C$5</f>
        <v>...Se20</v>
      </c>
      <c r="G247" s="359">
        <f t="shared" ca="1" si="6"/>
        <v>44105</v>
      </c>
      <c r="H247" s="360">
        <f>IF(TPG!AB247&gt;0,0,-TPG!AB247)</f>
        <v>0</v>
      </c>
      <c r="I247" s="211">
        <f t="shared" ca="1" si="7"/>
        <v>44105</v>
      </c>
      <c r="J247" s="127">
        <v>3</v>
      </c>
      <c r="K247" s="127" t="b">
        <v>1</v>
      </c>
      <c r="L247" s="127" t="s">
        <v>4034</v>
      </c>
      <c r="M247" s="127" t="b">
        <v>1</v>
      </c>
      <c r="N247" s="127" t="s">
        <v>3692</v>
      </c>
      <c r="O247" s="358" t="str">
        <f>LEFT(TPG!E247,19)&amp;"."&amp;TPGCR!F247</f>
        <v>....Se20</v>
      </c>
      <c r="P247" s="361">
        <f>TPG!J247</f>
        <v>0</v>
      </c>
      <c r="Q247" s="127" t="b">
        <v>1</v>
      </c>
      <c r="R247" s="127" t="b">
        <v>1</v>
      </c>
      <c r="S247" s="127" t="b">
        <v>1</v>
      </c>
    </row>
    <row r="248" spans="1:19" hidden="1" x14ac:dyDescent="0.25">
      <c r="A248" s="127" t="s">
        <v>4033</v>
      </c>
      <c r="B248" s="206">
        <v>1</v>
      </c>
      <c r="C248" s="127">
        <v>2</v>
      </c>
      <c r="D248" s="357">
        <f>TPG!K248</f>
        <v>0</v>
      </c>
      <c r="E248" s="127" t="b">
        <v>1</v>
      </c>
      <c r="F248" s="358" t="str">
        <f>RIGHT(TPG!D248,4)&amp;"."&amp;TPG!N248&amp;"."&amp;TPG!L248&amp;"."&amp;TPGPAY!$C$5</f>
        <v>...Se20</v>
      </c>
      <c r="G248" s="359">
        <f t="shared" ca="1" si="6"/>
        <v>44105</v>
      </c>
      <c r="H248" s="360">
        <f>IF(TPG!AB248&gt;0,0,-TPG!AB248)</f>
        <v>0</v>
      </c>
      <c r="I248" s="211">
        <f t="shared" ca="1" si="7"/>
        <v>44105</v>
      </c>
      <c r="J248" s="127">
        <v>3</v>
      </c>
      <c r="K248" s="127" t="b">
        <v>1</v>
      </c>
      <c r="L248" s="127" t="s">
        <v>4034</v>
      </c>
      <c r="M248" s="127" t="b">
        <v>1</v>
      </c>
      <c r="N248" s="127" t="s">
        <v>3692</v>
      </c>
      <c r="O248" s="358" t="str">
        <f>LEFT(TPG!E248,19)&amp;"."&amp;TPGCR!F248</f>
        <v>....Se20</v>
      </c>
      <c r="P248" s="361">
        <f>TPG!J248</f>
        <v>0</v>
      </c>
      <c r="Q248" s="127" t="b">
        <v>1</v>
      </c>
      <c r="R248" s="127" t="b">
        <v>1</v>
      </c>
      <c r="S248" s="127" t="b">
        <v>1</v>
      </c>
    </row>
    <row r="249" spans="1:19" hidden="1" x14ac:dyDescent="0.25">
      <c r="A249" s="127" t="s">
        <v>4033</v>
      </c>
      <c r="B249" s="206">
        <v>1</v>
      </c>
      <c r="C249" s="127">
        <v>2</v>
      </c>
      <c r="D249" s="357">
        <f>TPG!K249</f>
        <v>0</v>
      </c>
      <c r="E249" s="127" t="b">
        <v>1</v>
      </c>
      <c r="F249" s="358" t="str">
        <f>RIGHT(TPG!D249,4)&amp;"."&amp;TPG!N249&amp;"."&amp;TPG!L249&amp;"."&amp;TPGPAY!$C$5</f>
        <v>...Se20</v>
      </c>
      <c r="G249" s="359">
        <f t="shared" ca="1" si="6"/>
        <v>44105</v>
      </c>
      <c r="H249" s="360">
        <f>IF(TPG!AB249&gt;0,0,-TPG!AB249)</f>
        <v>0</v>
      </c>
      <c r="I249" s="211">
        <f t="shared" ca="1" si="7"/>
        <v>44105</v>
      </c>
      <c r="J249" s="127">
        <v>3</v>
      </c>
      <c r="K249" s="127" t="b">
        <v>1</v>
      </c>
      <c r="L249" s="127" t="s">
        <v>4034</v>
      </c>
      <c r="M249" s="127" t="b">
        <v>1</v>
      </c>
      <c r="N249" s="127" t="s">
        <v>3692</v>
      </c>
      <c r="O249" s="358" t="str">
        <f>LEFT(TPG!E249,19)&amp;"."&amp;TPGCR!F249</f>
        <v>....Se20</v>
      </c>
      <c r="P249" s="361">
        <f>TPG!J249</f>
        <v>0</v>
      </c>
      <c r="Q249" s="127" t="b">
        <v>1</v>
      </c>
      <c r="R249" s="127" t="b">
        <v>1</v>
      </c>
      <c r="S249" s="127" t="b">
        <v>1</v>
      </c>
    </row>
    <row r="250" spans="1:19" hidden="1" x14ac:dyDescent="0.25">
      <c r="A250" s="127" t="s">
        <v>4033</v>
      </c>
      <c r="B250" s="206">
        <v>1</v>
      </c>
      <c r="C250" s="127">
        <v>2</v>
      </c>
      <c r="D250" s="357">
        <f>TPG!K250</f>
        <v>0</v>
      </c>
      <c r="E250" s="127" t="b">
        <v>1</v>
      </c>
      <c r="F250" s="358" t="str">
        <f>RIGHT(TPG!D250,4)&amp;"."&amp;TPG!N250&amp;"."&amp;TPG!L250&amp;"."&amp;TPGPAY!$C$5</f>
        <v>...Se20</v>
      </c>
      <c r="G250" s="359">
        <f t="shared" ca="1" si="6"/>
        <v>44105</v>
      </c>
      <c r="H250" s="360">
        <f>IF(TPG!AB250&gt;0,0,-TPG!AB250)</f>
        <v>0</v>
      </c>
      <c r="I250" s="211">
        <f t="shared" ca="1" si="7"/>
        <v>44105</v>
      </c>
      <c r="J250" s="127">
        <v>3</v>
      </c>
      <c r="K250" s="127" t="b">
        <v>1</v>
      </c>
      <c r="L250" s="127" t="s">
        <v>4034</v>
      </c>
      <c r="M250" s="127" t="b">
        <v>1</v>
      </c>
      <c r="N250" s="127" t="s">
        <v>3692</v>
      </c>
      <c r="O250" s="358" t="str">
        <f>LEFT(TPG!E250,19)&amp;"."&amp;TPGCR!F250</f>
        <v>....Se20</v>
      </c>
      <c r="P250" s="361">
        <f>TPG!J250</f>
        <v>0</v>
      </c>
      <c r="Q250" s="127" t="b">
        <v>1</v>
      </c>
      <c r="R250" s="127" t="b">
        <v>1</v>
      </c>
      <c r="S250" s="127" t="b">
        <v>1</v>
      </c>
    </row>
    <row r="251" spans="1:19" hidden="1" x14ac:dyDescent="0.25">
      <c r="A251" s="127" t="s">
        <v>4033</v>
      </c>
      <c r="B251" s="206">
        <v>1</v>
      </c>
      <c r="C251" s="127">
        <v>2</v>
      </c>
      <c r="D251" s="357">
        <f>TPG!K251</f>
        <v>0</v>
      </c>
      <c r="E251" s="127" t="b">
        <v>1</v>
      </c>
      <c r="F251" s="358" t="str">
        <f>RIGHT(TPG!D251,4)&amp;"."&amp;TPG!N251&amp;"."&amp;TPG!L251&amp;"."&amp;TPGPAY!$C$5</f>
        <v>...Se20</v>
      </c>
      <c r="G251" s="359">
        <f t="shared" ca="1" si="6"/>
        <v>44105</v>
      </c>
      <c r="H251" s="360">
        <f>IF(TPG!AB251&gt;0,0,-TPG!AB251)</f>
        <v>0</v>
      </c>
      <c r="I251" s="211">
        <f t="shared" ca="1" si="7"/>
        <v>44105</v>
      </c>
      <c r="J251" s="127">
        <v>3</v>
      </c>
      <c r="K251" s="127" t="b">
        <v>1</v>
      </c>
      <c r="L251" s="127" t="s">
        <v>4034</v>
      </c>
      <c r="M251" s="127" t="b">
        <v>1</v>
      </c>
      <c r="N251" s="127" t="s">
        <v>3692</v>
      </c>
      <c r="O251" s="358" t="str">
        <f>LEFT(TPG!E251,19)&amp;"."&amp;TPGCR!F251</f>
        <v>....Se20</v>
      </c>
      <c r="P251" s="361">
        <f>TPG!J251</f>
        <v>0</v>
      </c>
      <c r="Q251" s="127" t="b">
        <v>1</v>
      </c>
      <c r="R251" s="127" t="b">
        <v>1</v>
      </c>
      <c r="S251" s="127" t="b">
        <v>1</v>
      </c>
    </row>
    <row r="252" spans="1:19" hidden="1" x14ac:dyDescent="0.25">
      <c r="A252" s="127" t="s">
        <v>4033</v>
      </c>
      <c r="B252" s="206">
        <v>1</v>
      </c>
      <c r="C252" s="127">
        <v>2</v>
      </c>
      <c r="D252" s="357">
        <f>TPG!K252</f>
        <v>0</v>
      </c>
      <c r="E252" s="127" t="b">
        <v>1</v>
      </c>
      <c r="F252" s="358" t="str">
        <f>RIGHT(TPG!D252,4)&amp;"."&amp;TPG!N252&amp;"."&amp;TPG!L252&amp;"."&amp;TPGPAY!$C$5</f>
        <v>...Se20</v>
      </c>
      <c r="G252" s="359">
        <f t="shared" ca="1" si="6"/>
        <v>44105</v>
      </c>
      <c r="H252" s="360">
        <f>IF(TPG!AB252&gt;0,0,-TPG!AB252)</f>
        <v>0</v>
      </c>
      <c r="I252" s="211">
        <f t="shared" ca="1" si="7"/>
        <v>44105</v>
      </c>
      <c r="J252" s="127">
        <v>3</v>
      </c>
      <c r="K252" s="127" t="b">
        <v>1</v>
      </c>
      <c r="L252" s="127" t="s">
        <v>4034</v>
      </c>
      <c r="M252" s="127" t="b">
        <v>1</v>
      </c>
      <c r="N252" s="127" t="s">
        <v>3692</v>
      </c>
      <c r="O252" s="358" t="str">
        <f>LEFT(TPG!E252,19)&amp;"."&amp;TPGCR!F252</f>
        <v>....Se20</v>
      </c>
      <c r="P252" s="361">
        <f>TPG!J252</f>
        <v>0</v>
      </c>
      <c r="Q252" s="127" t="b">
        <v>1</v>
      </c>
      <c r="R252" s="127" t="b">
        <v>1</v>
      </c>
      <c r="S252" s="127" t="b">
        <v>1</v>
      </c>
    </row>
    <row r="253" spans="1:19" hidden="1" x14ac:dyDescent="0.25">
      <c r="A253" s="127" t="s">
        <v>4033</v>
      </c>
      <c r="B253" s="206">
        <v>1</v>
      </c>
      <c r="C253" s="127">
        <v>2</v>
      </c>
      <c r="D253" s="357">
        <f>TPG!K253</f>
        <v>0</v>
      </c>
      <c r="E253" s="127" t="b">
        <v>1</v>
      </c>
      <c r="F253" s="358" t="str">
        <f>RIGHT(TPG!D253,4)&amp;"."&amp;TPG!N253&amp;"."&amp;TPG!L253&amp;"."&amp;TPGPAY!$C$5</f>
        <v>...Se20</v>
      </c>
      <c r="G253" s="359">
        <f t="shared" ca="1" si="6"/>
        <v>44105</v>
      </c>
      <c r="H253" s="360">
        <f>IF(TPG!AB253&gt;0,0,-TPG!AB253)</f>
        <v>0</v>
      </c>
      <c r="I253" s="211">
        <f t="shared" ca="1" si="7"/>
        <v>44105</v>
      </c>
      <c r="J253" s="127">
        <v>3</v>
      </c>
      <c r="K253" s="127" t="b">
        <v>1</v>
      </c>
      <c r="L253" s="127" t="s">
        <v>4034</v>
      </c>
      <c r="M253" s="127" t="b">
        <v>1</v>
      </c>
      <c r="N253" s="127" t="s">
        <v>3692</v>
      </c>
      <c r="O253" s="358" t="str">
        <f>LEFT(TPG!E253,19)&amp;"."&amp;TPGCR!F253</f>
        <v>....Se20</v>
      </c>
      <c r="P253" s="361">
        <f>TPG!J253</f>
        <v>0</v>
      </c>
      <c r="Q253" s="127" t="b">
        <v>1</v>
      </c>
      <c r="R253" s="127" t="b">
        <v>1</v>
      </c>
      <c r="S253" s="127" t="b">
        <v>1</v>
      </c>
    </row>
    <row r="254" spans="1:19" hidden="1" x14ac:dyDescent="0.25">
      <c r="A254" s="127" t="s">
        <v>4033</v>
      </c>
      <c r="B254" s="206">
        <v>1</v>
      </c>
      <c r="C254" s="127">
        <v>2</v>
      </c>
      <c r="D254" s="357">
        <f>TPG!K254</f>
        <v>0</v>
      </c>
      <c r="E254" s="127" t="b">
        <v>1</v>
      </c>
      <c r="F254" s="358" t="str">
        <f>RIGHT(TPG!D254,4)&amp;"."&amp;TPG!N254&amp;"."&amp;TPG!L254&amp;"."&amp;TPGPAY!$C$5</f>
        <v>...Se20</v>
      </c>
      <c r="G254" s="359">
        <f t="shared" ca="1" si="6"/>
        <v>44105</v>
      </c>
      <c r="H254" s="360">
        <f>IF(TPG!AB254&gt;0,0,-TPG!AB254)</f>
        <v>0</v>
      </c>
      <c r="I254" s="211">
        <f t="shared" ca="1" si="7"/>
        <v>44105</v>
      </c>
      <c r="J254" s="127">
        <v>3</v>
      </c>
      <c r="K254" s="127" t="b">
        <v>1</v>
      </c>
      <c r="L254" s="127" t="s">
        <v>4034</v>
      </c>
      <c r="M254" s="127" t="b">
        <v>1</v>
      </c>
      <c r="N254" s="127" t="s">
        <v>3692</v>
      </c>
      <c r="O254" s="358" t="str">
        <f>LEFT(TPG!E254,19)&amp;"."&amp;TPGCR!F254</f>
        <v>....Se20</v>
      </c>
      <c r="P254" s="361">
        <f>TPG!J254</f>
        <v>0</v>
      </c>
      <c r="Q254" s="127" t="b">
        <v>1</v>
      </c>
      <c r="R254" s="127" t="b">
        <v>1</v>
      </c>
      <c r="S254" s="127" t="b">
        <v>1</v>
      </c>
    </row>
    <row r="255" spans="1:19" hidden="1" x14ac:dyDescent="0.25">
      <c r="A255" s="127" t="s">
        <v>4033</v>
      </c>
      <c r="B255" s="206">
        <v>1</v>
      </c>
      <c r="C255" s="127">
        <v>2</v>
      </c>
      <c r="D255" s="357">
        <f>TPG!K255</f>
        <v>0</v>
      </c>
      <c r="E255" s="127" t="b">
        <v>1</v>
      </c>
      <c r="F255" s="358" t="str">
        <f>RIGHT(TPG!D255,4)&amp;"."&amp;TPG!N255&amp;"."&amp;TPG!L255&amp;"."&amp;TPGPAY!$C$5</f>
        <v>...Se20</v>
      </c>
      <c r="G255" s="359">
        <f t="shared" ca="1" si="6"/>
        <v>44105</v>
      </c>
      <c r="H255" s="360">
        <f>IF(TPG!AB255&gt;0,0,-TPG!AB255)</f>
        <v>0</v>
      </c>
      <c r="I255" s="211">
        <f t="shared" ca="1" si="7"/>
        <v>44105</v>
      </c>
      <c r="J255" s="127">
        <v>3</v>
      </c>
      <c r="K255" s="127" t="b">
        <v>1</v>
      </c>
      <c r="L255" s="127" t="s">
        <v>4034</v>
      </c>
      <c r="M255" s="127" t="b">
        <v>1</v>
      </c>
      <c r="N255" s="127" t="s">
        <v>3692</v>
      </c>
      <c r="O255" s="358" t="str">
        <f>LEFT(TPG!E255,19)&amp;"."&amp;TPGCR!F255</f>
        <v>....Se20</v>
      </c>
      <c r="P255" s="361">
        <f>TPG!J255</f>
        <v>0</v>
      </c>
      <c r="Q255" s="127" t="b">
        <v>1</v>
      </c>
      <c r="R255" s="127" t="b">
        <v>1</v>
      </c>
      <c r="S255" s="127" t="b">
        <v>1</v>
      </c>
    </row>
    <row r="256" spans="1:19" hidden="1" x14ac:dyDescent="0.25">
      <c r="A256" s="127" t="s">
        <v>4033</v>
      </c>
      <c r="B256" s="206">
        <v>1</v>
      </c>
      <c r="C256" s="127">
        <v>2</v>
      </c>
      <c r="D256" s="357">
        <f>TPG!K256</f>
        <v>0</v>
      </c>
      <c r="E256" s="127" t="b">
        <v>1</v>
      </c>
      <c r="F256" s="358" t="str">
        <f>RIGHT(TPG!D256,4)&amp;"."&amp;TPG!N256&amp;"."&amp;TPG!L256&amp;"."&amp;TPGPAY!$C$5</f>
        <v>...Se20</v>
      </c>
      <c r="G256" s="359">
        <f t="shared" ca="1" si="6"/>
        <v>44105</v>
      </c>
      <c r="H256" s="360">
        <f>IF(TPG!AB256&gt;0,0,-TPG!AB256)</f>
        <v>0</v>
      </c>
      <c r="I256" s="211">
        <f t="shared" ca="1" si="7"/>
        <v>44105</v>
      </c>
      <c r="J256" s="127">
        <v>3</v>
      </c>
      <c r="K256" s="127" t="b">
        <v>1</v>
      </c>
      <c r="L256" s="127" t="s">
        <v>4034</v>
      </c>
      <c r="M256" s="127" t="b">
        <v>1</v>
      </c>
      <c r="N256" s="127" t="s">
        <v>3692</v>
      </c>
      <c r="O256" s="358" t="str">
        <f>LEFT(TPG!E256,19)&amp;"."&amp;TPGCR!F256</f>
        <v>....Se20</v>
      </c>
      <c r="P256" s="361">
        <f>TPG!J256</f>
        <v>0</v>
      </c>
      <c r="Q256" s="127" t="b">
        <v>1</v>
      </c>
      <c r="R256" s="127" t="b">
        <v>1</v>
      </c>
      <c r="S256" s="127" t="b">
        <v>1</v>
      </c>
    </row>
    <row r="257" spans="1:19" hidden="1" x14ac:dyDescent="0.25">
      <c r="A257" s="127" t="s">
        <v>4033</v>
      </c>
      <c r="B257" s="206">
        <v>1</v>
      </c>
      <c r="C257" s="127">
        <v>2</v>
      </c>
      <c r="D257" s="357">
        <f>TPG!K257</f>
        <v>0</v>
      </c>
      <c r="E257" s="127" t="b">
        <v>1</v>
      </c>
      <c r="F257" s="358" t="str">
        <f>RIGHT(TPG!D257,4)&amp;"."&amp;TPG!N257&amp;"."&amp;TPG!L257&amp;"."&amp;TPGPAY!$C$5</f>
        <v>...Se20</v>
      </c>
      <c r="G257" s="359">
        <f t="shared" ca="1" si="6"/>
        <v>44105</v>
      </c>
      <c r="H257" s="360">
        <f>IF(TPG!AB257&gt;0,0,-TPG!AB257)</f>
        <v>0</v>
      </c>
      <c r="I257" s="211">
        <f t="shared" ca="1" si="7"/>
        <v>44105</v>
      </c>
      <c r="J257" s="127">
        <v>3</v>
      </c>
      <c r="K257" s="127" t="b">
        <v>1</v>
      </c>
      <c r="L257" s="127" t="s">
        <v>4034</v>
      </c>
      <c r="M257" s="127" t="b">
        <v>1</v>
      </c>
      <c r="N257" s="127" t="s">
        <v>3692</v>
      </c>
      <c r="O257" s="358" t="str">
        <f>LEFT(TPG!E257,19)&amp;"."&amp;TPGCR!F257</f>
        <v>....Se20</v>
      </c>
      <c r="P257" s="361">
        <f>TPG!J257</f>
        <v>0</v>
      </c>
      <c r="Q257" s="127" t="b">
        <v>1</v>
      </c>
      <c r="R257" s="127" t="b">
        <v>1</v>
      </c>
      <c r="S257" s="127" t="b">
        <v>1</v>
      </c>
    </row>
    <row r="258" spans="1:19" hidden="1" x14ac:dyDescent="0.25">
      <c r="A258" s="127" t="s">
        <v>4033</v>
      </c>
      <c r="B258" s="206">
        <v>1</v>
      </c>
      <c r="C258" s="127">
        <v>2</v>
      </c>
      <c r="D258" s="357">
        <f>TPG!K258</f>
        <v>0</v>
      </c>
      <c r="E258" s="127" t="b">
        <v>1</v>
      </c>
      <c r="F258" s="358" t="str">
        <f>RIGHT(TPG!D258,4)&amp;"."&amp;TPG!N258&amp;"."&amp;TPG!L258&amp;"."&amp;TPGPAY!$C$5</f>
        <v>...Se20</v>
      </c>
      <c r="G258" s="359">
        <f t="shared" ca="1" si="6"/>
        <v>44105</v>
      </c>
      <c r="H258" s="360">
        <f>IF(TPG!AB258&gt;0,0,-TPG!AB258)</f>
        <v>0</v>
      </c>
      <c r="I258" s="211">
        <f t="shared" ca="1" si="7"/>
        <v>44105</v>
      </c>
      <c r="J258" s="127">
        <v>3</v>
      </c>
      <c r="K258" s="127" t="b">
        <v>1</v>
      </c>
      <c r="L258" s="127" t="s">
        <v>4034</v>
      </c>
      <c r="M258" s="127" t="b">
        <v>1</v>
      </c>
      <c r="N258" s="127" t="s">
        <v>3692</v>
      </c>
      <c r="O258" s="358" t="str">
        <f>LEFT(TPG!E258,19)&amp;"."&amp;TPGCR!F258</f>
        <v>....Se20</v>
      </c>
      <c r="P258" s="361">
        <f>TPG!J258</f>
        <v>0</v>
      </c>
      <c r="Q258" s="127" t="b">
        <v>1</v>
      </c>
      <c r="R258" s="127" t="b">
        <v>1</v>
      </c>
      <c r="S258" s="127" t="b">
        <v>1</v>
      </c>
    </row>
    <row r="259" spans="1:19" hidden="1" x14ac:dyDescent="0.25">
      <c r="A259" s="127" t="s">
        <v>4033</v>
      </c>
      <c r="B259" s="206">
        <v>1</v>
      </c>
      <c r="C259" s="127">
        <v>2</v>
      </c>
      <c r="D259" s="357">
        <f>TPG!K259</f>
        <v>0</v>
      </c>
      <c r="E259" s="127" t="b">
        <v>1</v>
      </c>
      <c r="F259" s="358" t="str">
        <f>RIGHT(TPG!D259,4)&amp;"."&amp;TPG!N259&amp;"."&amp;TPG!L259&amp;"."&amp;TPGPAY!$C$5</f>
        <v>...Se20</v>
      </c>
      <c r="G259" s="359">
        <f t="shared" ca="1" si="6"/>
        <v>44105</v>
      </c>
      <c r="H259" s="360">
        <f>IF(TPG!AB259&gt;0,0,-TPG!AB259)</f>
        <v>0</v>
      </c>
      <c r="I259" s="211">
        <f t="shared" ca="1" si="7"/>
        <v>44105</v>
      </c>
      <c r="J259" s="127">
        <v>3</v>
      </c>
      <c r="K259" s="127" t="b">
        <v>1</v>
      </c>
      <c r="L259" s="127" t="s">
        <v>4034</v>
      </c>
      <c r="M259" s="127" t="b">
        <v>1</v>
      </c>
      <c r="N259" s="127" t="s">
        <v>3692</v>
      </c>
      <c r="O259" s="358" t="str">
        <f>LEFT(TPG!E259,19)&amp;"."&amp;TPGCR!F259</f>
        <v>....Se20</v>
      </c>
      <c r="P259" s="361">
        <f>TPG!J259</f>
        <v>0</v>
      </c>
      <c r="Q259" s="127" t="b">
        <v>1</v>
      </c>
      <c r="R259" s="127" t="b">
        <v>1</v>
      </c>
      <c r="S259" s="127" t="b">
        <v>1</v>
      </c>
    </row>
    <row r="260" spans="1:19" hidden="1" x14ac:dyDescent="0.25">
      <c r="A260" s="127" t="s">
        <v>4033</v>
      </c>
      <c r="B260" s="206">
        <v>1</v>
      </c>
      <c r="C260" s="127">
        <v>2</v>
      </c>
      <c r="D260" s="357">
        <f>TPG!K260</f>
        <v>0</v>
      </c>
      <c r="E260" s="127" t="b">
        <v>1</v>
      </c>
      <c r="F260" s="358" t="str">
        <f>RIGHT(TPG!D260,4)&amp;"."&amp;TPG!N260&amp;"."&amp;TPG!L260&amp;"."&amp;TPGPAY!$C$5</f>
        <v>...Se20</v>
      </c>
      <c r="G260" s="359">
        <f t="shared" ca="1" si="6"/>
        <v>44105</v>
      </c>
      <c r="H260" s="360">
        <f>IF(TPG!AB260&gt;0,0,-TPG!AB260)</f>
        <v>0</v>
      </c>
      <c r="I260" s="211">
        <f t="shared" ca="1" si="7"/>
        <v>44105</v>
      </c>
      <c r="J260" s="127">
        <v>3</v>
      </c>
      <c r="K260" s="127" t="b">
        <v>1</v>
      </c>
      <c r="L260" s="127" t="s">
        <v>4034</v>
      </c>
      <c r="M260" s="127" t="b">
        <v>1</v>
      </c>
      <c r="N260" s="127" t="s">
        <v>3692</v>
      </c>
      <c r="O260" s="358" t="str">
        <f>LEFT(TPG!E260,19)&amp;"."&amp;TPGCR!F260</f>
        <v>....Se20</v>
      </c>
      <c r="P260" s="361">
        <f>TPG!J260</f>
        <v>0</v>
      </c>
      <c r="Q260" s="127" t="b">
        <v>1</v>
      </c>
      <c r="R260" s="127" t="b">
        <v>1</v>
      </c>
      <c r="S260" s="127" t="b">
        <v>1</v>
      </c>
    </row>
    <row r="261" spans="1:19" hidden="1" x14ac:dyDescent="0.25">
      <c r="A261" s="127" t="s">
        <v>4033</v>
      </c>
      <c r="B261" s="206">
        <v>1</v>
      </c>
      <c r="C261" s="127">
        <v>2</v>
      </c>
      <c r="D261" s="357">
        <f>TPG!K261</f>
        <v>0</v>
      </c>
      <c r="E261" s="127" t="b">
        <v>1</v>
      </c>
      <c r="F261" s="358" t="str">
        <f>RIGHT(TPG!D261,4)&amp;"."&amp;TPG!N261&amp;"."&amp;TPG!L261&amp;"."&amp;TPGPAY!$C$5</f>
        <v>...Se20</v>
      </c>
      <c r="G261" s="359">
        <f t="shared" ca="1" si="6"/>
        <v>44105</v>
      </c>
      <c r="H261" s="360">
        <f>IF(TPG!AB261&gt;0,0,-TPG!AB261)</f>
        <v>0</v>
      </c>
      <c r="I261" s="211">
        <f t="shared" ca="1" si="7"/>
        <v>44105</v>
      </c>
      <c r="J261" s="127">
        <v>3</v>
      </c>
      <c r="K261" s="127" t="b">
        <v>1</v>
      </c>
      <c r="L261" s="127" t="s">
        <v>4034</v>
      </c>
      <c r="M261" s="127" t="b">
        <v>1</v>
      </c>
      <c r="N261" s="127" t="s">
        <v>3692</v>
      </c>
      <c r="O261" s="358" t="str">
        <f>LEFT(TPG!E261,19)&amp;"."&amp;TPGCR!F261</f>
        <v>....Se20</v>
      </c>
      <c r="P261" s="361">
        <f>TPG!J261</f>
        <v>0</v>
      </c>
      <c r="Q261" s="127" t="b">
        <v>1</v>
      </c>
      <c r="R261" s="127" t="b">
        <v>1</v>
      </c>
      <c r="S261" s="127" t="b">
        <v>1</v>
      </c>
    </row>
    <row r="262" spans="1:19" hidden="1" x14ac:dyDescent="0.25">
      <c r="A262" s="127" t="s">
        <v>4033</v>
      </c>
      <c r="B262" s="206">
        <v>1</v>
      </c>
      <c r="C262" s="127">
        <v>2</v>
      </c>
      <c r="D262" s="357">
        <f>TPG!K262</f>
        <v>0</v>
      </c>
      <c r="E262" s="127" t="b">
        <v>1</v>
      </c>
      <c r="F262" s="358" t="str">
        <f>RIGHT(TPG!D262,4)&amp;"."&amp;TPG!N262&amp;"."&amp;TPG!L262&amp;"."&amp;TPGPAY!$C$5</f>
        <v>...Se20</v>
      </c>
      <c r="G262" s="359">
        <f t="shared" ca="1" si="6"/>
        <v>44105</v>
      </c>
      <c r="H262" s="360">
        <f>IF(TPG!AB262&gt;0,0,-TPG!AB262)</f>
        <v>0</v>
      </c>
      <c r="I262" s="211">
        <f t="shared" ca="1" si="7"/>
        <v>44105</v>
      </c>
      <c r="J262" s="127">
        <v>3</v>
      </c>
      <c r="K262" s="127" t="b">
        <v>1</v>
      </c>
      <c r="L262" s="127" t="s">
        <v>4034</v>
      </c>
      <c r="M262" s="127" t="b">
        <v>1</v>
      </c>
      <c r="N262" s="127" t="s">
        <v>3692</v>
      </c>
      <c r="O262" s="358" t="str">
        <f>LEFT(TPG!E262,19)&amp;"."&amp;TPGCR!F262</f>
        <v>....Se20</v>
      </c>
      <c r="P262" s="361">
        <f>TPG!J262</f>
        <v>0</v>
      </c>
      <c r="Q262" s="127" t="b">
        <v>1</v>
      </c>
      <c r="R262" s="127" t="b">
        <v>1</v>
      </c>
      <c r="S262" s="127" t="b">
        <v>1</v>
      </c>
    </row>
    <row r="263" spans="1:19" hidden="1" x14ac:dyDescent="0.25">
      <c r="A263" s="127" t="s">
        <v>4033</v>
      </c>
      <c r="B263" s="206">
        <v>1</v>
      </c>
      <c r="C263" s="127">
        <v>2</v>
      </c>
      <c r="D263" s="357">
        <f>TPG!K263</f>
        <v>0</v>
      </c>
      <c r="E263" s="127" t="b">
        <v>1</v>
      </c>
      <c r="F263" s="358" t="str">
        <f>RIGHT(TPG!D263,4)&amp;"."&amp;TPG!N263&amp;"."&amp;TPG!L263&amp;"."&amp;TPGPAY!$C$5</f>
        <v>...Se20</v>
      </c>
      <c r="G263" s="359">
        <f t="shared" ca="1" si="6"/>
        <v>44105</v>
      </c>
      <c r="H263" s="360">
        <f>IF(TPG!AB263&gt;0,0,-TPG!AB263)</f>
        <v>0</v>
      </c>
      <c r="I263" s="211">
        <f t="shared" ca="1" si="7"/>
        <v>44105</v>
      </c>
      <c r="J263" s="127">
        <v>3</v>
      </c>
      <c r="K263" s="127" t="b">
        <v>1</v>
      </c>
      <c r="L263" s="127" t="s">
        <v>4034</v>
      </c>
      <c r="M263" s="127" t="b">
        <v>1</v>
      </c>
      <c r="N263" s="127" t="s">
        <v>3692</v>
      </c>
      <c r="O263" s="358" t="str">
        <f>LEFT(TPG!E263,19)&amp;"."&amp;TPGCR!F263</f>
        <v>....Se20</v>
      </c>
      <c r="P263" s="361">
        <f>TPG!J263</f>
        <v>0</v>
      </c>
      <c r="Q263" s="127" t="b">
        <v>1</v>
      </c>
      <c r="R263" s="127" t="b">
        <v>1</v>
      </c>
      <c r="S263" s="127" t="b">
        <v>1</v>
      </c>
    </row>
    <row r="264" spans="1:19" hidden="1" x14ac:dyDescent="0.25">
      <c r="A264" s="127" t="s">
        <v>4033</v>
      </c>
      <c r="B264" s="206">
        <v>1</v>
      </c>
      <c r="C264" s="127">
        <v>2</v>
      </c>
      <c r="D264" s="357">
        <f>TPG!K264</f>
        <v>0</v>
      </c>
      <c r="E264" s="127" t="b">
        <v>1</v>
      </c>
      <c r="F264" s="358" t="str">
        <f>RIGHT(TPG!D264,4)&amp;"."&amp;TPG!N264&amp;"."&amp;TPG!L264&amp;"."&amp;TPGPAY!$C$5</f>
        <v>...Se20</v>
      </c>
      <c r="G264" s="359">
        <f t="shared" ca="1" si="6"/>
        <v>44105</v>
      </c>
      <c r="H264" s="360">
        <f>IF(TPG!AB264&gt;0,0,-TPG!AB264)</f>
        <v>0</v>
      </c>
      <c r="I264" s="211">
        <f t="shared" ca="1" si="7"/>
        <v>44105</v>
      </c>
      <c r="J264" s="127">
        <v>3</v>
      </c>
      <c r="K264" s="127" t="b">
        <v>1</v>
      </c>
      <c r="L264" s="127" t="s">
        <v>4034</v>
      </c>
      <c r="M264" s="127" t="b">
        <v>1</v>
      </c>
      <c r="N264" s="127" t="s">
        <v>3692</v>
      </c>
      <c r="O264" s="358" t="str">
        <f>LEFT(TPG!E264,19)&amp;"."&amp;TPGCR!F264</f>
        <v>....Se20</v>
      </c>
      <c r="P264" s="361">
        <f>TPG!J264</f>
        <v>0</v>
      </c>
      <c r="Q264" s="127" t="b">
        <v>1</v>
      </c>
      <c r="R264" s="127" t="b">
        <v>1</v>
      </c>
      <c r="S264" s="127" t="b">
        <v>1</v>
      </c>
    </row>
    <row r="265" spans="1:19" hidden="1" x14ac:dyDescent="0.25">
      <c r="A265" s="127" t="s">
        <v>4033</v>
      </c>
      <c r="B265" s="206">
        <v>1</v>
      </c>
      <c r="C265" s="127">
        <v>2</v>
      </c>
      <c r="D265" s="357">
        <f>TPG!K265</f>
        <v>0</v>
      </c>
      <c r="E265" s="127" t="b">
        <v>1</v>
      </c>
      <c r="F265" s="358" t="str">
        <f>RIGHT(TPG!D265,4)&amp;"."&amp;TPG!N265&amp;"."&amp;TPG!L265&amp;"."&amp;TPGPAY!$C$5</f>
        <v>...Se20</v>
      </c>
      <c r="G265" s="359">
        <f t="shared" ca="1" si="6"/>
        <v>44105</v>
      </c>
      <c r="H265" s="360">
        <f>IF(TPG!AB265&gt;0,0,-TPG!AB265)</f>
        <v>0</v>
      </c>
      <c r="I265" s="211">
        <f t="shared" ca="1" si="7"/>
        <v>44105</v>
      </c>
      <c r="J265" s="127">
        <v>3</v>
      </c>
      <c r="K265" s="127" t="b">
        <v>1</v>
      </c>
      <c r="L265" s="127" t="s">
        <v>4034</v>
      </c>
      <c r="M265" s="127" t="b">
        <v>1</v>
      </c>
      <c r="N265" s="127" t="s">
        <v>3692</v>
      </c>
      <c r="O265" s="358" t="str">
        <f>LEFT(TPG!E265,19)&amp;"."&amp;TPGCR!F265</f>
        <v>....Se20</v>
      </c>
      <c r="P265" s="361">
        <f>TPG!J265</f>
        <v>0</v>
      </c>
      <c r="Q265" s="127" t="b">
        <v>1</v>
      </c>
      <c r="R265" s="127" t="b">
        <v>1</v>
      </c>
      <c r="S265" s="127" t="b">
        <v>1</v>
      </c>
    </row>
    <row r="266" spans="1:19" hidden="1" x14ac:dyDescent="0.25">
      <c r="A266" s="127" t="s">
        <v>4033</v>
      </c>
      <c r="B266" s="206">
        <v>1</v>
      </c>
      <c r="C266" s="127">
        <v>2</v>
      </c>
      <c r="D266" s="357">
        <f>TPG!K266</f>
        <v>0</v>
      </c>
      <c r="E266" s="127" t="b">
        <v>1</v>
      </c>
      <c r="F266" s="358" t="str">
        <f>RIGHT(TPG!D266,4)&amp;"."&amp;TPG!N266&amp;"."&amp;TPG!L266&amp;"."&amp;TPGPAY!$C$5</f>
        <v>...Se20</v>
      </c>
      <c r="G266" s="359">
        <f t="shared" ca="1" si="6"/>
        <v>44105</v>
      </c>
      <c r="H266" s="360">
        <f>IF(TPG!AB266&gt;0,0,-TPG!AB266)</f>
        <v>0</v>
      </c>
      <c r="I266" s="211">
        <f t="shared" ca="1" si="7"/>
        <v>44105</v>
      </c>
      <c r="J266" s="127">
        <v>3</v>
      </c>
      <c r="K266" s="127" t="b">
        <v>1</v>
      </c>
      <c r="L266" s="127" t="s">
        <v>4034</v>
      </c>
      <c r="M266" s="127" t="b">
        <v>1</v>
      </c>
      <c r="N266" s="127" t="s">
        <v>3692</v>
      </c>
      <c r="O266" s="358" t="str">
        <f>LEFT(TPG!E266,19)&amp;"."&amp;TPGCR!F266</f>
        <v>....Se20</v>
      </c>
      <c r="P266" s="361">
        <f>TPG!J266</f>
        <v>0</v>
      </c>
      <c r="Q266" s="127" t="b">
        <v>1</v>
      </c>
      <c r="R266" s="127" t="b">
        <v>1</v>
      </c>
      <c r="S266" s="127" t="b">
        <v>1</v>
      </c>
    </row>
    <row r="267" spans="1:19" hidden="1" x14ac:dyDescent="0.25">
      <c r="A267" s="127" t="s">
        <v>4033</v>
      </c>
      <c r="B267" s="206">
        <v>1</v>
      </c>
      <c r="C267" s="127">
        <v>2</v>
      </c>
      <c r="D267" s="357">
        <f>TPG!K267</f>
        <v>0</v>
      </c>
      <c r="E267" s="127" t="b">
        <v>1</v>
      </c>
      <c r="F267" s="358" t="str">
        <f>RIGHT(TPG!D267,4)&amp;"."&amp;TPG!N267&amp;"."&amp;TPG!L267&amp;"."&amp;TPGPAY!$C$5</f>
        <v>...Se20</v>
      </c>
      <c r="G267" s="359">
        <f t="shared" ca="1" si="6"/>
        <v>44105</v>
      </c>
      <c r="H267" s="360">
        <f>IF(TPG!AB267&gt;0,0,-TPG!AB267)</f>
        <v>0</v>
      </c>
      <c r="I267" s="211">
        <f t="shared" ca="1" si="7"/>
        <v>44105</v>
      </c>
      <c r="J267" s="127">
        <v>3</v>
      </c>
      <c r="K267" s="127" t="b">
        <v>1</v>
      </c>
      <c r="L267" s="127" t="s">
        <v>4034</v>
      </c>
      <c r="M267" s="127" t="b">
        <v>1</v>
      </c>
      <c r="N267" s="127" t="s">
        <v>3692</v>
      </c>
      <c r="O267" s="358" t="str">
        <f>LEFT(TPG!E267,19)&amp;"."&amp;TPGCR!F267</f>
        <v>....Se20</v>
      </c>
      <c r="P267" s="361">
        <f>TPG!J267</f>
        <v>0</v>
      </c>
      <c r="Q267" s="127" t="b">
        <v>1</v>
      </c>
      <c r="R267" s="127" t="b">
        <v>1</v>
      </c>
      <c r="S267" s="127" t="b">
        <v>1</v>
      </c>
    </row>
    <row r="268" spans="1:19" hidden="1" x14ac:dyDescent="0.25">
      <c r="A268" s="127" t="s">
        <v>4033</v>
      </c>
      <c r="B268" s="206">
        <v>1</v>
      </c>
      <c r="C268" s="127">
        <v>2</v>
      </c>
      <c r="D268" s="357">
        <f>TPG!K268</f>
        <v>0</v>
      </c>
      <c r="E268" s="127" t="b">
        <v>1</v>
      </c>
      <c r="F268" s="358" t="str">
        <f>RIGHT(TPG!D268,4)&amp;"."&amp;TPG!N268&amp;"."&amp;TPG!L268&amp;"."&amp;TPGPAY!$C$5</f>
        <v>...Se20</v>
      </c>
      <c r="G268" s="359">
        <f t="shared" ca="1" si="6"/>
        <v>44105</v>
      </c>
      <c r="H268" s="360">
        <f>IF(TPG!AB268&gt;0,0,-TPG!AB268)</f>
        <v>0</v>
      </c>
      <c r="I268" s="211">
        <f t="shared" ca="1" si="7"/>
        <v>44105</v>
      </c>
      <c r="J268" s="127">
        <v>3</v>
      </c>
      <c r="K268" s="127" t="b">
        <v>1</v>
      </c>
      <c r="L268" s="127" t="s">
        <v>4034</v>
      </c>
      <c r="M268" s="127" t="b">
        <v>1</v>
      </c>
      <c r="N268" s="127" t="s">
        <v>3692</v>
      </c>
      <c r="O268" s="358" t="str">
        <f>LEFT(TPG!E268,19)&amp;"."&amp;TPGCR!F268</f>
        <v>....Se20</v>
      </c>
      <c r="P268" s="361">
        <f>TPG!J268</f>
        <v>0</v>
      </c>
      <c r="Q268" s="127" t="b">
        <v>1</v>
      </c>
      <c r="R268" s="127" t="b">
        <v>1</v>
      </c>
      <c r="S268" s="127" t="b">
        <v>1</v>
      </c>
    </row>
    <row r="269" spans="1:19" hidden="1" x14ac:dyDescent="0.25">
      <c r="A269" s="127" t="s">
        <v>4033</v>
      </c>
      <c r="B269" s="206">
        <v>1</v>
      </c>
      <c r="C269" s="127">
        <v>2</v>
      </c>
      <c r="D269" s="357">
        <f>TPG!K269</f>
        <v>0</v>
      </c>
      <c r="E269" s="127" t="b">
        <v>1</v>
      </c>
      <c r="F269" s="358" t="str">
        <f>RIGHT(TPG!D269,4)&amp;"."&amp;TPG!N269&amp;"."&amp;TPG!L269&amp;"."&amp;TPGPAY!$C$5</f>
        <v>...Se20</v>
      </c>
      <c r="G269" s="359">
        <f t="shared" ca="1" si="6"/>
        <v>44105</v>
      </c>
      <c r="H269" s="360">
        <f>IF(TPG!AB269&gt;0,0,-TPG!AB269)</f>
        <v>0</v>
      </c>
      <c r="I269" s="211">
        <f t="shared" ca="1" si="7"/>
        <v>44105</v>
      </c>
      <c r="J269" s="127">
        <v>3</v>
      </c>
      <c r="K269" s="127" t="b">
        <v>1</v>
      </c>
      <c r="L269" s="127" t="s">
        <v>4034</v>
      </c>
      <c r="M269" s="127" t="b">
        <v>1</v>
      </c>
      <c r="N269" s="127" t="s">
        <v>3692</v>
      </c>
      <c r="O269" s="358" t="str">
        <f>LEFT(TPG!E269,19)&amp;"."&amp;TPGCR!F269</f>
        <v>....Se20</v>
      </c>
      <c r="P269" s="361">
        <f>TPG!J269</f>
        <v>0</v>
      </c>
      <c r="Q269" s="127" t="b">
        <v>1</v>
      </c>
      <c r="R269" s="127" t="b">
        <v>1</v>
      </c>
      <c r="S269" s="127" t="b">
        <v>1</v>
      </c>
    </row>
    <row r="270" spans="1:19" hidden="1" x14ac:dyDescent="0.25">
      <c r="A270" s="127" t="s">
        <v>4033</v>
      </c>
      <c r="B270" s="206">
        <v>1</v>
      </c>
      <c r="C270" s="127">
        <v>2</v>
      </c>
      <c r="D270" s="357">
        <f>TPG!K270</f>
        <v>0</v>
      </c>
      <c r="E270" s="127" t="b">
        <v>1</v>
      </c>
      <c r="F270" s="358" t="str">
        <f>RIGHT(TPG!D270,4)&amp;"."&amp;TPG!N270&amp;"."&amp;TPG!L270&amp;"."&amp;TPGPAY!$C$5</f>
        <v>...Se20</v>
      </c>
      <c r="G270" s="359">
        <f t="shared" ca="1" si="6"/>
        <v>44105</v>
      </c>
      <c r="H270" s="360">
        <f>IF(TPG!AB270&gt;0,0,-TPG!AB270)</f>
        <v>0</v>
      </c>
      <c r="I270" s="211">
        <f t="shared" ca="1" si="7"/>
        <v>44105</v>
      </c>
      <c r="J270" s="127">
        <v>3</v>
      </c>
      <c r="K270" s="127" t="b">
        <v>1</v>
      </c>
      <c r="L270" s="127" t="s">
        <v>4034</v>
      </c>
      <c r="M270" s="127" t="b">
        <v>1</v>
      </c>
      <c r="N270" s="127" t="s">
        <v>3692</v>
      </c>
      <c r="O270" s="358" t="str">
        <f>LEFT(TPG!E270,19)&amp;"."&amp;TPGCR!F270</f>
        <v>....Se20</v>
      </c>
      <c r="P270" s="361">
        <f>TPG!J270</f>
        <v>0</v>
      </c>
      <c r="Q270" s="127" t="b">
        <v>1</v>
      </c>
      <c r="R270" s="127" t="b">
        <v>1</v>
      </c>
      <c r="S270" s="127" t="b">
        <v>1</v>
      </c>
    </row>
    <row r="271" spans="1:19" hidden="1" x14ac:dyDescent="0.25">
      <c r="A271" s="127" t="s">
        <v>4033</v>
      </c>
      <c r="B271" s="206">
        <v>1</v>
      </c>
      <c r="C271" s="127">
        <v>2</v>
      </c>
      <c r="D271" s="357">
        <f>TPG!K271</f>
        <v>0</v>
      </c>
      <c r="E271" s="127" t="b">
        <v>1</v>
      </c>
      <c r="F271" s="358" t="str">
        <f>RIGHT(TPG!D271,4)&amp;"."&amp;TPG!N271&amp;"."&amp;TPG!L271&amp;"."&amp;TPGPAY!$C$5</f>
        <v>...Se20</v>
      </c>
      <c r="G271" s="359">
        <f t="shared" ca="1" si="6"/>
        <v>44105</v>
      </c>
      <c r="H271" s="360">
        <f>IF(TPG!AB271&gt;0,0,-TPG!AB271)</f>
        <v>0</v>
      </c>
      <c r="I271" s="211">
        <f t="shared" ca="1" si="7"/>
        <v>44105</v>
      </c>
      <c r="J271" s="127">
        <v>3</v>
      </c>
      <c r="K271" s="127" t="b">
        <v>1</v>
      </c>
      <c r="L271" s="127" t="s">
        <v>4034</v>
      </c>
      <c r="M271" s="127" t="b">
        <v>1</v>
      </c>
      <c r="N271" s="127" t="s">
        <v>3692</v>
      </c>
      <c r="O271" s="358" t="str">
        <f>LEFT(TPG!E271,19)&amp;"."&amp;TPGCR!F271</f>
        <v>....Se20</v>
      </c>
      <c r="P271" s="361">
        <f>TPG!J271</f>
        <v>0</v>
      </c>
      <c r="Q271" s="127" t="b">
        <v>1</v>
      </c>
      <c r="R271" s="127" t="b">
        <v>1</v>
      </c>
      <c r="S271" s="127" t="b">
        <v>1</v>
      </c>
    </row>
    <row r="272" spans="1:19" hidden="1" x14ac:dyDescent="0.25">
      <c r="A272" s="127" t="s">
        <v>4033</v>
      </c>
      <c r="B272" s="206">
        <v>1</v>
      </c>
      <c r="C272" s="127">
        <v>2</v>
      </c>
      <c r="D272" s="357">
        <f>TPG!K272</f>
        <v>0</v>
      </c>
      <c r="E272" s="127" t="b">
        <v>1</v>
      </c>
      <c r="F272" s="358" t="str">
        <f>RIGHT(TPG!D272,4)&amp;"."&amp;TPG!N272&amp;"."&amp;TPG!L272&amp;"."&amp;TPGPAY!$C$5</f>
        <v>...Se20</v>
      </c>
      <c r="G272" s="359">
        <f t="shared" ca="1" si="6"/>
        <v>44105</v>
      </c>
      <c r="H272" s="360">
        <f>IF(TPG!AB272&gt;0,0,-TPG!AB272)</f>
        <v>0</v>
      </c>
      <c r="I272" s="211">
        <f t="shared" ca="1" si="7"/>
        <v>44105</v>
      </c>
      <c r="J272" s="127">
        <v>3</v>
      </c>
      <c r="K272" s="127" t="b">
        <v>1</v>
      </c>
      <c r="L272" s="127" t="s">
        <v>4034</v>
      </c>
      <c r="M272" s="127" t="b">
        <v>1</v>
      </c>
      <c r="N272" s="127" t="s">
        <v>3692</v>
      </c>
      <c r="O272" s="358" t="str">
        <f>LEFT(TPG!E272,19)&amp;"."&amp;TPGCR!F272</f>
        <v>....Se20</v>
      </c>
      <c r="P272" s="361">
        <f>TPG!J272</f>
        <v>0</v>
      </c>
      <c r="Q272" s="127" t="b">
        <v>1</v>
      </c>
      <c r="R272" s="127" t="b">
        <v>1</v>
      </c>
      <c r="S272" s="127" t="b">
        <v>1</v>
      </c>
    </row>
    <row r="273" spans="1:19" hidden="1" x14ac:dyDescent="0.25">
      <c r="A273" s="127" t="s">
        <v>4033</v>
      </c>
      <c r="B273" s="206">
        <v>1</v>
      </c>
      <c r="C273" s="127">
        <v>2</v>
      </c>
      <c r="D273" s="357">
        <f>TPG!K273</f>
        <v>0</v>
      </c>
      <c r="E273" s="127" t="b">
        <v>1</v>
      </c>
      <c r="F273" s="358" t="str">
        <f>RIGHT(TPG!D273,4)&amp;"."&amp;TPG!N273&amp;"."&amp;TPG!L273&amp;"."&amp;TPGPAY!$C$5</f>
        <v>...Se20</v>
      </c>
      <c r="G273" s="359">
        <f t="shared" ca="1" si="6"/>
        <v>44105</v>
      </c>
      <c r="H273" s="360">
        <f>IF(TPG!AB273&gt;0,0,-TPG!AB273)</f>
        <v>0</v>
      </c>
      <c r="I273" s="211">
        <f t="shared" ca="1" si="7"/>
        <v>44105</v>
      </c>
      <c r="J273" s="127">
        <v>3</v>
      </c>
      <c r="K273" s="127" t="b">
        <v>1</v>
      </c>
      <c r="L273" s="127" t="s">
        <v>4034</v>
      </c>
      <c r="M273" s="127" t="b">
        <v>1</v>
      </c>
      <c r="N273" s="127" t="s">
        <v>3692</v>
      </c>
      <c r="O273" s="358" t="str">
        <f>LEFT(TPG!E273,19)&amp;"."&amp;TPGCR!F273</f>
        <v>....Se20</v>
      </c>
      <c r="P273" s="361">
        <f>TPG!J273</f>
        <v>0</v>
      </c>
      <c r="Q273" s="127" t="b">
        <v>1</v>
      </c>
      <c r="R273" s="127" t="b">
        <v>1</v>
      </c>
      <c r="S273" s="127" t="b">
        <v>1</v>
      </c>
    </row>
    <row r="274" spans="1:19" hidden="1" x14ac:dyDescent="0.25">
      <c r="A274" s="127" t="s">
        <v>4033</v>
      </c>
      <c r="B274" s="206">
        <v>1</v>
      </c>
      <c r="C274" s="127">
        <v>2</v>
      </c>
      <c r="D274" s="357">
        <f>TPG!K274</f>
        <v>0</v>
      </c>
      <c r="E274" s="127" t="b">
        <v>1</v>
      </c>
      <c r="F274" s="358" t="str">
        <f>RIGHT(TPG!D274,4)&amp;"."&amp;TPG!N274&amp;"."&amp;TPG!L274&amp;"."&amp;TPGPAY!$C$5</f>
        <v>...Se20</v>
      </c>
      <c r="G274" s="359">
        <f t="shared" ca="1" si="6"/>
        <v>44105</v>
      </c>
      <c r="H274" s="360">
        <f>IF(TPG!AB274&gt;0,0,-TPG!AB274)</f>
        <v>0</v>
      </c>
      <c r="I274" s="211">
        <f t="shared" ca="1" si="7"/>
        <v>44105</v>
      </c>
      <c r="J274" s="127">
        <v>3</v>
      </c>
      <c r="K274" s="127" t="b">
        <v>1</v>
      </c>
      <c r="L274" s="127" t="s">
        <v>4034</v>
      </c>
      <c r="M274" s="127" t="b">
        <v>1</v>
      </c>
      <c r="N274" s="127" t="s">
        <v>3692</v>
      </c>
      <c r="O274" s="358" t="str">
        <f>LEFT(TPG!E274,19)&amp;"."&amp;TPGCR!F274</f>
        <v>....Se20</v>
      </c>
      <c r="P274" s="361">
        <f>TPG!J274</f>
        <v>0</v>
      </c>
      <c r="Q274" s="127" t="b">
        <v>1</v>
      </c>
      <c r="R274" s="127" t="b">
        <v>1</v>
      </c>
      <c r="S274" s="127" t="b">
        <v>1</v>
      </c>
    </row>
    <row r="275" spans="1:19" hidden="1" x14ac:dyDescent="0.25">
      <c r="A275" s="127" t="s">
        <v>4033</v>
      </c>
      <c r="B275" s="206">
        <v>1</v>
      </c>
      <c r="C275" s="127">
        <v>2</v>
      </c>
      <c r="D275" s="357">
        <f>TPG!K275</f>
        <v>0</v>
      </c>
      <c r="E275" s="127" t="b">
        <v>1</v>
      </c>
      <c r="F275" s="358" t="str">
        <f>RIGHT(TPG!D275,4)&amp;"."&amp;TPG!N275&amp;"."&amp;TPG!L275&amp;"."&amp;TPGPAY!$C$5</f>
        <v>...Se20</v>
      </c>
      <c r="G275" s="359">
        <f t="shared" ca="1" si="6"/>
        <v>44105</v>
      </c>
      <c r="H275" s="360">
        <f>IF(TPG!AB275&gt;0,0,-TPG!AB275)</f>
        <v>0</v>
      </c>
      <c r="I275" s="211">
        <f t="shared" ca="1" si="7"/>
        <v>44105</v>
      </c>
      <c r="J275" s="127">
        <v>3</v>
      </c>
      <c r="K275" s="127" t="b">
        <v>1</v>
      </c>
      <c r="L275" s="127" t="s">
        <v>4034</v>
      </c>
      <c r="M275" s="127" t="b">
        <v>1</v>
      </c>
      <c r="N275" s="127" t="s">
        <v>3692</v>
      </c>
      <c r="O275" s="358" t="str">
        <f>LEFT(TPG!E275,19)&amp;"."&amp;TPGCR!F275</f>
        <v>....Se20</v>
      </c>
      <c r="P275" s="361">
        <f>TPG!J275</f>
        <v>0</v>
      </c>
      <c r="Q275" s="127" t="b">
        <v>1</v>
      </c>
      <c r="R275" s="127" t="b">
        <v>1</v>
      </c>
      <c r="S275" s="127" t="b">
        <v>1</v>
      </c>
    </row>
  </sheetData>
  <autoFilter ref="A19:J275">
    <filterColumn colId="7">
      <filters>
        <filter val="10315.31"/>
        <filter val="1080.06"/>
        <filter val="11604.35"/>
        <filter val="1194.11"/>
        <filter val="12065.06"/>
        <filter val="1377.92"/>
        <filter val="1404.84"/>
        <filter val="1475.20"/>
        <filter val="1488.09"/>
        <filter val="1543.22"/>
        <filter val="1822.69"/>
        <filter val="1867.85"/>
        <filter val="1868.61"/>
        <filter val="2012.62"/>
        <filter val="203.30"/>
        <filter val="2142.45"/>
        <filter val="2158.76"/>
        <filter val="2218.92"/>
        <filter val="2250.47"/>
        <filter val="2288.01"/>
        <filter val="230.60"/>
        <filter val="2309.64"/>
        <filter val="2379.10"/>
        <filter val="242.68"/>
        <filter val="2538.38"/>
        <filter val="264.58"/>
        <filter val="267.49"/>
        <filter val="3137.58"/>
        <filter val="318.38"/>
        <filter val="322.00"/>
        <filter val="3230.63"/>
        <filter val="3259.58"/>
        <filter val="338.38"/>
        <filter val="3448.37"/>
        <filter val="354.86"/>
        <filter val="360.97"/>
        <filter val="362.09"/>
        <filter val="377.21"/>
        <filter val="4045.55"/>
        <filter val="432.79"/>
        <filter val="4649.18"/>
        <filter val="4688.66"/>
        <filter val="4856.54"/>
        <filter val="5235.76"/>
        <filter val="5254.18"/>
        <filter val="531.47"/>
        <filter val="554.28"/>
        <filter val="5879.35"/>
        <filter val="617.26"/>
        <filter val="618.74"/>
        <filter val="664.54"/>
        <filter val="7241.21"/>
        <filter val="75.16"/>
        <filter val="875.04"/>
        <filter val="914.59"/>
        <filter val="931.33"/>
        <filter val="9414.10"/>
        <filter val="945.80"/>
        <filter val="948.33"/>
        <filter val="971.98"/>
      </filters>
    </filterColumn>
  </autoFilter>
  <mergeCells count="5">
    <mergeCell ref="A1:N1"/>
    <mergeCell ref="B3:E3"/>
    <mergeCell ref="I3:L3"/>
    <mergeCell ref="C7:D8"/>
    <mergeCell ref="C10:D11"/>
  </mergeCells>
  <conditionalFormatting sqref="H20:H275">
    <cfRule type="cellIs" dxfId="66" priority="4" operator="equal">
      <formula>0</formula>
    </cfRule>
  </conditionalFormatting>
  <conditionalFormatting sqref="C7:D8">
    <cfRule type="cellIs" dxfId="65" priority="3" operator="equal">
      <formula>"Error"</formula>
    </cfRule>
  </conditionalFormatting>
  <conditionalFormatting sqref="C10:D11">
    <cfRule type="cellIs" dxfId="64" priority="2" operator="equal">
      <formula>"Error"</formula>
    </cfRule>
  </conditionalFormatting>
  <conditionalFormatting sqref="C7:D8 C10:D11">
    <cfRule type="cellIs" dxfId="6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T7" workbookViewId="0">
      <selection activeCell="G20" sqref="G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8" bestFit="1" customWidth="1"/>
    <col min="45" max="54" width="10.28515625" style="8" bestFit="1" customWidth="1"/>
    <col min="56" max="56" width="11.28515625" bestFit="1" customWidth="1"/>
    <col min="57" max="57" width="13.85546875" bestFit="1" customWidth="1"/>
    <col min="58" max="58" width="11" bestFit="1" customWidth="1"/>
  </cols>
  <sheetData>
    <row r="1" spans="1:44"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23">
        <v>11334</v>
      </c>
    </row>
    <row r="2" spans="1:44" ht="15.75" thickBot="1" x14ac:dyDescent="0.3">
      <c r="AN2" t="s">
        <v>42</v>
      </c>
      <c r="AO2">
        <v>543965</v>
      </c>
      <c r="AQ2" t="s">
        <v>96</v>
      </c>
      <c r="AR2" s="323">
        <v>11333</v>
      </c>
    </row>
    <row r="3" spans="1:44" ht="26.25" thickTop="1" thickBot="1" x14ac:dyDescent="0.55000000000000004">
      <c r="A3" s="33" t="s">
        <v>3557</v>
      </c>
      <c r="B3" s="475" t="s">
        <v>3521</v>
      </c>
      <c r="C3" s="475"/>
      <c r="D3" s="475"/>
      <c r="E3" s="475"/>
      <c r="F3" s="476"/>
      <c r="H3" s="34" t="s">
        <v>3559</v>
      </c>
      <c r="I3" s="35">
        <f>COUNTIF(D20:D694,"&gt;0")</f>
        <v>139</v>
      </c>
      <c r="J3" s="36" t="s">
        <v>3560</v>
      </c>
      <c r="K3" s="36"/>
      <c r="L3" s="36"/>
      <c r="M3" s="36"/>
      <c r="N3" s="37"/>
      <c r="O3" s="38"/>
      <c r="P3" s="38"/>
      <c r="Q3" s="38"/>
      <c r="AQ3" t="s">
        <v>71</v>
      </c>
      <c r="AR3" s="323">
        <v>11332</v>
      </c>
    </row>
    <row r="4" spans="1:44" ht="16.5" thickTop="1" thickBot="1" x14ac:dyDescent="0.3">
      <c r="A4" s="33" t="s">
        <v>3562</v>
      </c>
      <c r="B4" s="477" t="s">
        <v>66</v>
      </c>
      <c r="C4" s="478"/>
      <c r="H4" s="33" t="s">
        <v>3563</v>
      </c>
      <c r="I4" s="35">
        <f>COUNTIF(G20:G738,"&gt;0")</f>
        <v>139</v>
      </c>
      <c r="J4" s="39" t="s">
        <v>3564</v>
      </c>
      <c r="K4" s="35">
        <f>COUNTIF(G20:G738,"&lt;0")</f>
        <v>0</v>
      </c>
      <c r="L4" s="39" t="s">
        <v>3565</v>
      </c>
      <c r="M4" s="35">
        <f>COUNTIF(G20:G738,"=0")</f>
        <v>0</v>
      </c>
      <c r="AQ4" t="s">
        <v>4046</v>
      </c>
      <c r="AR4" s="323">
        <v>11332</v>
      </c>
    </row>
    <row r="5" spans="1:44" ht="15.75" thickTop="1" x14ac:dyDescent="0.25">
      <c r="A5" s="33" t="s">
        <v>3567</v>
      </c>
      <c r="B5" s="495" t="s">
        <v>3574</v>
      </c>
      <c r="C5" s="496"/>
      <c r="D5" s="497" t="s">
        <v>3575</v>
      </c>
      <c r="E5" s="497"/>
      <c r="F5" s="41" t="s">
        <v>59</v>
      </c>
      <c r="G5" s="42" t="s">
        <v>3576</v>
      </c>
      <c r="H5" s="42" t="s">
        <v>3577</v>
      </c>
      <c r="I5" s="42" t="s">
        <v>617</v>
      </c>
      <c r="J5" s="220"/>
      <c r="K5" s="220"/>
      <c r="L5" s="220"/>
      <c r="M5" s="220"/>
      <c r="N5" s="221"/>
      <c r="O5" s="40"/>
      <c r="P5" s="40"/>
      <c r="Q5" s="40"/>
      <c r="AQ5" t="s">
        <v>317</v>
      </c>
      <c r="AR5" s="323">
        <v>11334</v>
      </c>
    </row>
    <row r="6" spans="1:44" x14ac:dyDescent="0.25">
      <c r="B6" s="492" t="s">
        <v>3521</v>
      </c>
      <c r="C6" s="493"/>
      <c r="D6" s="494" t="s">
        <v>4047</v>
      </c>
      <c r="E6" s="494"/>
      <c r="F6" s="44" t="s">
        <v>3579</v>
      </c>
      <c r="G6" s="44" t="s">
        <v>3580</v>
      </c>
      <c r="H6" s="45">
        <f>MAX(G20:G182)</f>
        <v>583730</v>
      </c>
      <c r="I6" s="46">
        <f>SUMIF(G20:G207,"&gt;0")/COUNTIF(G20:G207,"&gt;0")</f>
        <v>61891.402877697845</v>
      </c>
      <c r="J6" s="220"/>
      <c r="K6" s="220"/>
      <c r="L6" s="220"/>
      <c r="M6" s="220"/>
      <c r="N6" s="221"/>
      <c r="O6" s="40"/>
      <c r="P6" s="40"/>
      <c r="Q6" s="40"/>
    </row>
    <row r="7" spans="1:44" x14ac:dyDescent="0.25">
      <c r="B7" s="222"/>
      <c r="C7" s="44"/>
      <c r="D7" s="44"/>
      <c r="E7" s="44"/>
      <c r="F7" s="44"/>
      <c r="G7" s="44"/>
      <c r="H7" s="44"/>
      <c r="I7" s="44"/>
      <c r="J7" s="44"/>
      <c r="K7" s="44"/>
      <c r="L7" s="44"/>
      <c r="M7" s="44"/>
      <c r="N7" s="223"/>
      <c r="O7" s="40"/>
      <c r="P7" s="40"/>
      <c r="Q7" s="40"/>
    </row>
    <row r="8" spans="1:44" x14ac:dyDescent="0.25">
      <c r="B8" s="224"/>
      <c r="C8" s="225"/>
      <c r="D8" s="225"/>
      <c r="E8" s="225"/>
      <c r="F8" s="225"/>
      <c r="G8" s="225"/>
      <c r="H8" s="225"/>
      <c r="I8" s="225"/>
      <c r="J8" s="225"/>
      <c r="K8" s="225"/>
      <c r="L8" s="225"/>
      <c r="M8" s="225"/>
      <c r="N8" s="226"/>
      <c r="O8" s="40"/>
      <c r="P8" s="40"/>
      <c r="Q8" s="40"/>
    </row>
    <row r="9" spans="1:44" x14ac:dyDescent="0.25">
      <c r="B9" s="227"/>
      <c r="C9" s="228"/>
      <c r="D9" s="228"/>
      <c r="E9" s="228"/>
      <c r="F9" s="228"/>
      <c r="G9" s="228"/>
      <c r="H9" s="228"/>
      <c r="I9" s="228"/>
      <c r="J9" s="228"/>
      <c r="K9" s="228"/>
      <c r="L9" s="228"/>
      <c r="M9" s="228"/>
      <c r="N9" s="229"/>
      <c r="O9" s="40"/>
      <c r="P9" s="40"/>
      <c r="Q9" s="40"/>
    </row>
    <row r="10" spans="1:44" x14ac:dyDescent="0.25">
      <c r="A10" s="38"/>
      <c r="B10" s="38"/>
      <c r="C10" s="38"/>
      <c r="D10" s="38"/>
      <c r="E10" s="38"/>
      <c r="F10" s="38"/>
      <c r="G10" s="38"/>
      <c r="H10" s="38"/>
      <c r="I10" s="47"/>
      <c r="J10" s="47"/>
      <c r="K10" s="47"/>
      <c r="L10" s="47"/>
      <c r="M10" s="47"/>
      <c r="N10" s="47"/>
      <c r="O10" s="47"/>
      <c r="P10" s="47"/>
      <c r="Q10" s="47"/>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3" t="s">
        <v>3581</v>
      </c>
      <c r="B11" s="465"/>
      <c r="C11" s="466"/>
      <c r="D11" s="466"/>
      <c r="E11" s="467"/>
      <c r="F11" s="465"/>
      <c r="G11" s="466"/>
      <c r="H11" s="466"/>
      <c r="I11" s="466"/>
      <c r="J11" s="466"/>
      <c r="K11" s="466"/>
      <c r="L11" s="466"/>
      <c r="M11" s="466"/>
      <c r="N11" s="467"/>
      <c r="O11" s="47"/>
      <c r="P11" s="47"/>
      <c r="Q11" s="47"/>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8"/>
      <c r="B12" s="465"/>
      <c r="C12" s="466"/>
      <c r="D12" s="466"/>
      <c r="E12" s="467"/>
      <c r="F12" s="465"/>
      <c r="G12" s="466"/>
      <c r="H12" s="466"/>
      <c r="I12" s="466"/>
      <c r="J12" s="466"/>
      <c r="K12" s="466"/>
      <c r="L12" s="466"/>
      <c r="M12" s="466"/>
      <c r="N12" s="467"/>
      <c r="O12" s="47"/>
      <c r="P12" s="47"/>
      <c r="Q12" s="47"/>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8"/>
      <c r="B13" s="465" t="s">
        <v>4277</v>
      </c>
      <c r="C13" s="466"/>
      <c r="D13" s="466"/>
      <c r="E13" s="467"/>
      <c r="F13" s="491" t="s">
        <v>4276</v>
      </c>
      <c r="G13" s="466"/>
      <c r="H13" s="466"/>
      <c r="I13" s="466"/>
      <c r="J13" s="466"/>
      <c r="K13" s="466"/>
      <c r="L13" s="466"/>
      <c r="M13" s="466"/>
      <c r="N13" s="467"/>
      <c r="O13" s="47"/>
      <c r="P13" s="47"/>
      <c r="Q13" s="47"/>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8"/>
      <c r="B14" s="465"/>
      <c r="C14" s="466"/>
      <c r="D14" s="466"/>
      <c r="E14" s="467"/>
      <c r="F14" s="465"/>
      <c r="G14" s="466"/>
      <c r="H14" s="466"/>
      <c r="I14" s="466"/>
      <c r="J14" s="466"/>
      <c r="K14" s="466"/>
      <c r="L14" s="466"/>
      <c r="M14" s="466"/>
      <c r="N14" s="467"/>
      <c r="O14" s="47"/>
      <c r="P14" s="47"/>
      <c r="Q14" s="47"/>
      <c r="R14" s="48">
        <f>R15+R16</f>
        <v>0</v>
      </c>
      <c r="S14" s="48">
        <f t="shared" ref="S14:AM14" si="8">S15+S16</f>
        <v>0</v>
      </c>
      <c r="T14" s="48">
        <f t="shared" si="8"/>
        <v>1404774.2700000014</v>
      </c>
      <c r="U14" s="48">
        <f t="shared" si="8"/>
        <v>702387.05000000063</v>
      </c>
      <c r="V14" s="48">
        <f t="shared" si="8"/>
        <v>702387.05000000063</v>
      </c>
      <c r="W14" s="48">
        <f t="shared" si="8"/>
        <v>643706.19999999995</v>
      </c>
      <c r="X14" s="48">
        <f t="shared" si="8"/>
        <v>643706.19999999995</v>
      </c>
      <c r="Y14" s="48"/>
      <c r="Z14" s="48"/>
      <c r="AA14" s="48"/>
      <c r="AB14" s="48"/>
      <c r="AC14" s="48">
        <f t="shared" si="8"/>
        <v>641902.47857142927</v>
      </c>
      <c r="AD14" s="48"/>
      <c r="AE14" s="48">
        <f t="shared" si="8"/>
        <v>644006.95857142925</v>
      </c>
      <c r="AF14" s="48">
        <f t="shared" si="8"/>
        <v>644006.95857142925</v>
      </c>
      <c r="AG14" s="48">
        <f t="shared" si="8"/>
        <v>644006.95857142925</v>
      </c>
      <c r="AH14" s="48">
        <f t="shared" si="8"/>
        <v>644006.95857142925</v>
      </c>
      <c r="AI14" s="48">
        <f t="shared" si="8"/>
        <v>644006.95857142925</v>
      </c>
      <c r="AJ14" s="48">
        <f t="shared" si="8"/>
        <v>644006.95857142925</v>
      </c>
      <c r="AK14" s="48">
        <f t="shared" si="8"/>
        <v>8602905</v>
      </c>
      <c r="AL14" s="48">
        <f t="shared" si="8"/>
        <v>0</v>
      </c>
      <c r="AM14" s="48">
        <f t="shared" si="8"/>
        <v>0</v>
      </c>
      <c r="AN14" s="49" t="s">
        <v>3583</v>
      </c>
    </row>
    <row r="15" spans="1:44" x14ac:dyDescent="0.25">
      <c r="A15" s="38"/>
      <c r="B15" s="465" t="s">
        <v>4278</v>
      </c>
      <c r="C15" s="466"/>
      <c r="D15" s="466"/>
      <c r="E15" s="467"/>
      <c r="O15" s="47"/>
      <c r="P15" s="47"/>
      <c r="Q15" s="47"/>
      <c r="R15" s="50">
        <f t="shared" ref="R15:X15" si="9">SUMIF(R20:R687,"&gt;0")</f>
        <v>0</v>
      </c>
      <c r="S15" s="50">
        <f t="shared" si="9"/>
        <v>0</v>
      </c>
      <c r="T15" s="50">
        <f t="shared" si="9"/>
        <v>1404774.2700000014</v>
      </c>
      <c r="U15" s="50">
        <f t="shared" si="9"/>
        <v>702387.05000000063</v>
      </c>
      <c r="V15" s="50">
        <f t="shared" si="9"/>
        <v>702387.05000000063</v>
      </c>
      <c r="W15" s="50">
        <f t="shared" si="9"/>
        <v>644006.84</v>
      </c>
      <c r="X15" s="50">
        <f t="shared" si="9"/>
        <v>644006.84</v>
      </c>
      <c r="Y15" s="50"/>
      <c r="Z15" s="50"/>
      <c r="AA15" s="50"/>
      <c r="AB15" s="50"/>
      <c r="AC15" s="50">
        <f>SUMIF(AC20:AC687,"&gt;0")</f>
        <v>644006.95857142925</v>
      </c>
      <c r="AD15" s="50"/>
      <c r="AE15" s="50">
        <f t="shared" ref="AE15:AL15" si="10">SUMIF(AE20:AE687,"&gt;0")</f>
        <v>644006.95857142925</v>
      </c>
      <c r="AF15" s="50">
        <f t="shared" si="10"/>
        <v>644006.95857142925</v>
      </c>
      <c r="AG15" s="50">
        <f t="shared" si="10"/>
        <v>644006.95857142925</v>
      </c>
      <c r="AH15" s="50">
        <f t="shared" si="10"/>
        <v>644006.95857142925</v>
      </c>
      <c r="AI15" s="50">
        <f t="shared" si="10"/>
        <v>644006.95857142925</v>
      </c>
      <c r="AJ15" s="50">
        <f t="shared" si="10"/>
        <v>644006.95857142925</v>
      </c>
      <c r="AK15" s="50">
        <f t="shared" si="10"/>
        <v>8602905</v>
      </c>
      <c r="AL15" s="50">
        <f t="shared" si="10"/>
        <v>0</v>
      </c>
      <c r="AM15" s="50">
        <f>SUMIF(AM159:AM687,"&gt;0")</f>
        <v>0</v>
      </c>
      <c r="AN15" s="49" t="s">
        <v>3563</v>
      </c>
    </row>
    <row r="16" spans="1:44" x14ac:dyDescent="0.25">
      <c r="A16" s="38"/>
      <c r="B16" s="465"/>
      <c r="C16" s="466"/>
      <c r="D16" s="466"/>
      <c r="E16" s="467"/>
      <c r="F16" s="465"/>
      <c r="G16" s="466"/>
      <c r="H16" s="466"/>
      <c r="I16" s="466"/>
      <c r="J16" s="466"/>
      <c r="K16" s="466"/>
      <c r="L16" s="466"/>
      <c r="M16" s="466"/>
      <c r="N16" s="467"/>
      <c r="O16" s="47"/>
      <c r="P16" s="47"/>
      <c r="Q16" s="47"/>
      <c r="R16" s="50">
        <f t="shared" ref="R16:X16" si="11">SUMIF(R20:R687,"&lt;0")</f>
        <v>0</v>
      </c>
      <c r="S16" s="50">
        <f t="shared" si="11"/>
        <v>0</v>
      </c>
      <c r="T16" s="50">
        <f t="shared" si="11"/>
        <v>0</v>
      </c>
      <c r="U16" s="50">
        <f t="shared" si="11"/>
        <v>0</v>
      </c>
      <c r="V16" s="50">
        <f t="shared" si="11"/>
        <v>0</v>
      </c>
      <c r="W16" s="50">
        <f t="shared" si="11"/>
        <v>-300.63999999999987</v>
      </c>
      <c r="X16" s="50">
        <f t="shared" si="11"/>
        <v>-300.63999999999987</v>
      </c>
      <c r="Y16" s="50"/>
      <c r="Z16" s="50"/>
      <c r="AA16" s="50"/>
      <c r="AB16" s="50"/>
      <c r="AC16" s="50">
        <f>SUMIF(AC20:AC687,"&lt;0")</f>
        <v>-2104.4800000000014</v>
      </c>
      <c r="AD16" s="50"/>
      <c r="AE16" s="50">
        <f t="shared" ref="AE16:AL16" si="12">SUMIF(AE20:AE687,"&lt;0")</f>
        <v>0</v>
      </c>
      <c r="AF16" s="50">
        <f t="shared" si="12"/>
        <v>0</v>
      </c>
      <c r="AG16" s="50">
        <f t="shared" si="12"/>
        <v>0</v>
      </c>
      <c r="AH16" s="50">
        <f t="shared" si="12"/>
        <v>0</v>
      </c>
      <c r="AI16" s="50">
        <f t="shared" si="12"/>
        <v>0</v>
      </c>
      <c r="AJ16" s="50">
        <f t="shared" si="12"/>
        <v>0</v>
      </c>
      <c r="AK16" s="50">
        <f t="shared" si="12"/>
        <v>0</v>
      </c>
      <c r="AL16" s="50">
        <f t="shared" si="12"/>
        <v>0</v>
      </c>
      <c r="AM16" s="50">
        <f>SUMIF(AM159:AM687,"&lt;0")</f>
        <v>0</v>
      </c>
      <c r="AN16" s="49" t="s">
        <v>3564</v>
      </c>
    </row>
    <row r="17" spans="1:55" x14ac:dyDescent="0.25">
      <c r="A17" s="38">
        <f>COUNTIF(D20:D757,"&gt;0")</f>
        <v>139</v>
      </c>
      <c r="B17" s="465"/>
      <c r="C17" s="466"/>
      <c r="D17" s="466"/>
      <c r="E17" s="467"/>
      <c r="F17" s="465"/>
      <c r="G17" s="466"/>
      <c r="H17" s="466"/>
      <c r="I17" s="466"/>
      <c r="J17" s="466"/>
      <c r="K17" s="466"/>
      <c r="L17" s="466"/>
      <c r="M17" s="466"/>
      <c r="N17" s="467"/>
      <c r="O17" s="47"/>
      <c r="P17" s="47"/>
      <c r="Q17" s="47"/>
      <c r="R17" s="462" t="s">
        <v>3996</v>
      </c>
      <c r="S17" s="464"/>
      <c r="T17" s="464"/>
      <c r="U17" s="464"/>
      <c r="V17" s="464"/>
      <c r="W17" s="464"/>
      <c r="X17" s="464"/>
      <c r="Y17" s="464"/>
      <c r="Z17" s="464"/>
      <c r="AA17" s="464"/>
      <c r="AB17" s="464"/>
      <c r="AC17" s="464"/>
      <c r="AD17" s="464"/>
      <c r="AE17" s="464"/>
      <c r="AF17" s="464"/>
      <c r="AG17" s="464"/>
      <c r="AH17" s="464"/>
      <c r="AI17" s="464"/>
      <c r="AJ17" s="464"/>
    </row>
    <row r="18" spans="1:55" ht="15.75" thickBot="1" x14ac:dyDescent="0.3">
      <c r="A18" t="s">
        <v>3585</v>
      </c>
      <c r="G18" s="53">
        <f>SUM(G20:G687)</f>
        <v>8602905</v>
      </c>
      <c r="I18" s="53"/>
      <c r="R18" s="487" t="s">
        <v>4239</v>
      </c>
      <c r="S18" s="488"/>
      <c r="T18" s="488"/>
      <c r="U18" s="488"/>
      <c r="V18" s="488"/>
      <c r="W18" s="488"/>
      <c r="X18" s="488"/>
      <c r="Y18" s="488"/>
      <c r="Z18" s="488"/>
      <c r="AA18" s="488"/>
      <c r="AB18" s="54"/>
      <c r="AC18" s="321" t="s">
        <v>4240</v>
      </c>
      <c r="AD18" s="54"/>
      <c r="AE18" s="489" t="s">
        <v>4241</v>
      </c>
      <c r="AF18" s="490"/>
      <c r="AG18" s="490"/>
      <c r="AH18" s="490"/>
      <c r="AI18" s="490"/>
      <c r="AJ18" s="490"/>
      <c r="AL18" s="53">
        <f>SUM(AL20:AL687)</f>
        <v>0</v>
      </c>
      <c r="AQ18" s="54"/>
      <c r="AR18" s="54"/>
      <c r="AS18" s="54"/>
      <c r="AT18" s="54"/>
      <c r="AU18" s="54"/>
      <c r="AV18" s="54"/>
      <c r="AW18" s="54"/>
      <c r="AX18" s="54"/>
      <c r="AY18" s="54"/>
      <c r="AZ18" s="54"/>
      <c r="BA18" s="54"/>
      <c r="BB18" s="54"/>
      <c r="BC18" s="55"/>
    </row>
    <row r="19" spans="1:55"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4237</v>
      </c>
      <c r="AA19" s="63" t="s">
        <v>4242</v>
      </c>
      <c r="AB19" s="54"/>
      <c r="AC19" s="320" t="s">
        <v>31</v>
      </c>
      <c r="AD19" s="54"/>
      <c r="AE19" s="320" t="s">
        <v>32</v>
      </c>
      <c r="AF19" s="320" t="s">
        <v>33</v>
      </c>
      <c r="AG19" s="320" t="s">
        <v>34</v>
      </c>
      <c r="AH19" s="320" t="s">
        <v>35</v>
      </c>
      <c r="AI19" s="320" t="s">
        <v>36</v>
      </c>
      <c r="AJ19" s="320" t="s">
        <v>37</v>
      </c>
      <c r="AK19" s="63" t="s">
        <v>4238</v>
      </c>
      <c r="AL19" s="63" t="s">
        <v>3605</v>
      </c>
    </row>
    <row r="20" spans="1:55" ht="15.75" thickTop="1" x14ac:dyDescent="0.25">
      <c r="A20" t="str">
        <f>$B$3</f>
        <v>PPG</v>
      </c>
      <c r="B20" s="75" t="s">
        <v>3620</v>
      </c>
      <c r="C20" s="76">
        <v>44027</v>
      </c>
      <c r="D20" s="75">
        <v>3023520</v>
      </c>
      <c r="E20" t="str">
        <f>VLOOKUP(D20,Schools!A:B,2,0)</f>
        <v>Akiva School</v>
      </c>
      <c r="F20" t="str">
        <f>VLOOKUP(D20,Schools!$A:$Z,3,0)</f>
        <v>M</v>
      </c>
      <c r="G20" s="77">
        <v>1345</v>
      </c>
      <c r="H20" s="75" t="s">
        <v>3621</v>
      </c>
      <c r="I20" s="75"/>
      <c r="J20" t="str">
        <f>P20&amp;"/"&amp;Q20</f>
        <v>11334/543965</v>
      </c>
      <c r="K20">
        <f>VLOOKUP(D20,Schools!$A:$Z,9,0)</f>
        <v>400125</v>
      </c>
      <c r="L20" s="75" t="s">
        <v>72</v>
      </c>
      <c r="M20" s="75" t="s">
        <v>3847</v>
      </c>
      <c r="N20" s="75" t="s">
        <v>4048</v>
      </c>
      <c r="O20" s="78" t="str">
        <f>VLOOKUP(D20,Schools!A:D,4,0)</f>
        <v>Primary</v>
      </c>
      <c r="P20" s="78">
        <f t="shared" ref="P20:P51" si="13">VLOOKUP(O20,$AQ$1:$AR$5,2,0)</f>
        <v>11334</v>
      </c>
      <c r="Q20" s="78">
        <f>IF(F20="M",543965,516500)</f>
        <v>543965</v>
      </c>
      <c r="R20" s="79">
        <v>0</v>
      </c>
      <c r="S20" s="79">
        <v>0</v>
      </c>
      <c r="T20" s="79">
        <v>0</v>
      </c>
      <c r="U20" s="79">
        <v>0</v>
      </c>
      <c r="V20" s="79">
        <v>0</v>
      </c>
      <c r="W20" s="79">
        <v>149.44</v>
      </c>
      <c r="X20" s="79">
        <v>149.44</v>
      </c>
      <c r="Y20" s="79">
        <f>SUM(R20:X20)</f>
        <v>298.88</v>
      </c>
      <c r="Z20" s="319">
        <f>G20</f>
        <v>1345</v>
      </c>
      <c r="AA20" s="319">
        <f>Z20-Y20</f>
        <v>1046.1199999999999</v>
      </c>
      <c r="AB20" s="319"/>
      <c r="AC20" s="79">
        <f>$AA20/7</f>
        <v>149.44571428571427</v>
      </c>
      <c r="AD20" s="79"/>
      <c r="AE20" s="79">
        <f t="shared" ref="AE20:AJ32" si="14">$AA20/7</f>
        <v>149.44571428571427</v>
      </c>
      <c r="AF20" s="79">
        <f t="shared" si="14"/>
        <v>149.44571428571427</v>
      </c>
      <c r="AG20" s="79">
        <f t="shared" si="14"/>
        <v>149.44571428571427</v>
      </c>
      <c r="AH20" s="79">
        <f t="shared" si="14"/>
        <v>149.44571428571427</v>
      </c>
      <c r="AI20" s="79">
        <f t="shared" si="14"/>
        <v>149.44571428571427</v>
      </c>
      <c r="AJ20" s="79">
        <f t="shared" si="14"/>
        <v>149.44571428571427</v>
      </c>
      <c r="AK20" s="52">
        <f>SUM(AC20:AJ20)+Y20</f>
        <v>1345</v>
      </c>
      <c r="AL20" s="52">
        <f t="shared" ref="AL20:AL51" si="15">AK20-G20</f>
        <v>0</v>
      </c>
      <c r="AR20"/>
      <c r="AS20"/>
      <c r="AT20"/>
      <c r="AU20"/>
      <c r="AV20"/>
      <c r="AW20"/>
      <c r="AX20"/>
      <c r="AY20"/>
      <c r="AZ20"/>
      <c r="BA20"/>
      <c r="BB20"/>
    </row>
    <row r="21" spans="1:55" x14ac:dyDescent="0.25">
      <c r="A21" t="str">
        <f t="shared" ref="A21:A71" si="16">$B$3</f>
        <v>PPG</v>
      </c>
      <c r="B21" s="75" t="s">
        <v>3620</v>
      </c>
      <c r="C21" s="76">
        <v>44027</v>
      </c>
      <c r="D21" s="75">
        <v>3023300</v>
      </c>
      <c r="E21" t="str">
        <f>VLOOKUP(D21,Schools!A:B,2,0)</f>
        <v>All Saints' CE Primary School NW2</v>
      </c>
      <c r="F21" t="str">
        <f>VLOOKUP(D21,Schools!$A:$Z,3,0)</f>
        <v>M</v>
      </c>
      <c r="G21" s="77">
        <v>118360</v>
      </c>
      <c r="H21" s="75" t="s">
        <v>3621</v>
      </c>
      <c r="I21" s="75"/>
      <c r="J21" t="str">
        <f t="shared" ref="J21:J71" si="17">P21&amp;"/"&amp;Q21</f>
        <v>11334/543965</v>
      </c>
      <c r="K21">
        <f>VLOOKUP(D21,Schools!$A:$Z,9,0)</f>
        <v>400069</v>
      </c>
      <c r="L21" s="75" t="s">
        <v>72</v>
      </c>
      <c r="M21" s="75" t="s">
        <v>3847</v>
      </c>
      <c r="N21" s="75" t="s">
        <v>4048</v>
      </c>
      <c r="O21" s="78" t="str">
        <f>VLOOKUP(D21,Schools!A:D,4,0)</f>
        <v>Primary</v>
      </c>
      <c r="P21" s="78">
        <f t="shared" si="13"/>
        <v>11334</v>
      </c>
      <c r="Q21" s="78">
        <f t="shared" ref="Q21:Q71" si="18">IF(F21="M",543965,516500)</f>
        <v>543965</v>
      </c>
      <c r="R21" s="79">
        <v>0</v>
      </c>
      <c r="S21" s="79">
        <v>0</v>
      </c>
      <c r="T21" s="79">
        <v>16346.92</v>
      </c>
      <c r="U21" s="79">
        <v>8173.46</v>
      </c>
      <c r="V21" s="79">
        <v>8173.46</v>
      </c>
      <c r="W21" s="79">
        <v>9518.4599999999991</v>
      </c>
      <c r="X21" s="79">
        <v>9518.4599999999991</v>
      </c>
      <c r="Y21" s="79">
        <f t="shared" ref="Y21:Y22" si="19">SUM(R21:X21)</f>
        <v>51730.76</v>
      </c>
      <c r="Z21" s="319">
        <f t="shared" ref="Z21:Z22" si="20">G21</f>
        <v>118360</v>
      </c>
      <c r="AA21" s="319">
        <f t="shared" ref="AA21:AA22" si="21">Z21-Y21</f>
        <v>66629.239999999991</v>
      </c>
      <c r="AB21" s="319"/>
      <c r="AC21" s="79">
        <f t="shared" ref="AC21:AC22" si="22">$AA21/7</f>
        <v>9518.4628571428566</v>
      </c>
      <c r="AD21" s="79"/>
      <c r="AE21" s="79">
        <f t="shared" si="14"/>
        <v>9518.4628571428566</v>
      </c>
      <c r="AF21" s="79">
        <f t="shared" si="14"/>
        <v>9518.4628571428566</v>
      </c>
      <c r="AG21" s="79">
        <f t="shared" si="14"/>
        <v>9518.4628571428566</v>
      </c>
      <c r="AH21" s="79">
        <f t="shared" si="14"/>
        <v>9518.4628571428566</v>
      </c>
      <c r="AI21" s="79">
        <f t="shared" si="14"/>
        <v>9518.4628571428566</v>
      </c>
      <c r="AJ21" s="79">
        <f t="shared" si="14"/>
        <v>9518.4628571428566</v>
      </c>
      <c r="AK21" s="52">
        <f t="shared" ref="AK21:AK22" si="23">SUM(AC21:AJ21)+Y21</f>
        <v>118360</v>
      </c>
      <c r="AL21" s="52">
        <f t="shared" si="15"/>
        <v>0</v>
      </c>
      <c r="AR21"/>
      <c r="AS21"/>
      <c r="AT21"/>
      <c r="AU21"/>
      <c r="AV21"/>
      <c r="AW21"/>
      <c r="AX21"/>
      <c r="AY21"/>
      <c r="AZ21"/>
      <c r="BA21"/>
      <c r="BB21"/>
    </row>
    <row r="22" spans="1:55" x14ac:dyDescent="0.25">
      <c r="A22" t="str">
        <f t="shared" si="16"/>
        <v>PPG</v>
      </c>
      <c r="B22" s="75" t="s">
        <v>3620</v>
      </c>
      <c r="C22" s="76">
        <v>44027</v>
      </c>
      <c r="D22" s="75">
        <v>3023317</v>
      </c>
      <c r="E22" t="str">
        <f>VLOOKUP(D22,Schools!A:B,2,0)</f>
        <v>All Saints' CE Primary School, N20</v>
      </c>
      <c r="F22" t="str">
        <f>VLOOKUP(D22,Schools!$A:$Z,3,0)</f>
        <v>M</v>
      </c>
      <c r="G22" s="77">
        <v>67250</v>
      </c>
      <c r="H22" s="75" t="s">
        <v>3621</v>
      </c>
      <c r="I22" s="75"/>
      <c r="J22" t="str">
        <f t="shared" si="17"/>
        <v>11334/543965</v>
      </c>
      <c r="K22">
        <f>VLOOKUP(D22,Schools!$A:$Z,9,0)</f>
        <v>400015</v>
      </c>
      <c r="L22" s="75" t="s">
        <v>72</v>
      </c>
      <c r="M22" s="75" t="s">
        <v>3847</v>
      </c>
      <c r="N22" s="75" t="s">
        <v>4048</v>
      </c>
      <c r="O22" s="78" t="str">
        <f>VLOOKUP(D22,Schools!A:D,4,0)</f>
        <v>Primary</v>
      </c>
      <c r="P22" s="78">
        <f t="shared" si="13"/>
        <v>11334</v>
      </c>
      <c r="Q22" s="78">
        <f t="shared" si="18"/>
        <v>543965</v>
      </c>
      <c r="R22" s="79">
        <v>0</v>
      </c>
      <c r="S22" s="79">
        <v>0</v>
      </c>
      <c r="T22" s="79">
        <v>10760</v>
      </c>
      <c r="U22" s="79">
        <v>5380</v>
      </c>
      <c r="V22" s="79">
        <v>5380</v>
      </c>
      <c r="W22" s="79">
        <v>5081.1099999999997</v>
      </c>
      <c r="X22" s="79">
        <v>5081.1099999999997</v>
      </c>
      <c r="Y22" s="79">
        <f t="shared" si="19"/>
        <v>31682.22</v>
      </c>
      <c r="Z22" s="319">
        <f t="shared" si="20"/>
        <v>67250</v>
      </c>
      <c r="AA22" s="319">
        <f t="shared" si="21"/>
        <v>35567.78</v>
      </c>
      <c r="AB22" s="319"/>
      <c r="AC22" s="79">
        <f t="shared" si="22"/>
        <v>5081.1114285714284</v>
      </c>
      <c r="AD22" s="79"/>
      <c r="AE22" s="79">
        <f t="shared" si="14"/>
        <v>5081.1114285714284</v>
      </c>
      <c r="AF22" s="79">
        <f t="shared" si="14"/>
        <v>5081.1114285714284</v>
      </c>
      <c r="AG22" s="79">
        <f t="shared" si="14"/>
        <v>5081.1114285714284</v>
      </c>
      <c r="AH22" s="79">
        <f t="shared" si="14"/>
        <v>5081.1114285714284</v>
      </c>
      <c r="AI22" s="79">
        <f t="shared" si="14"/>
        <v>5081.1114285714284</v>
      </c>
      <c r="AJ22" s="79">
        <f t="shared" si="14"/>
        <v>5081.1114285714284</v>
      </c>
      <c r="AK22" s="52">
        <f t="shared" si="23"/>
        <v>67250</v>
      </c>
      <c r="AL22" s="52">
        <f t="shared" si="15"/>
        <v>0</v>
      </c>
      <c r="AR22"/>
      <c r="AS22"/>
      <c r="AT22"/>
      <c r="AU22"/>
      <c r="AV22"/>
      <c r="AW22"/>
      <c r="AX22"/>
      <c r="AY22"/>
      <c r="AZ22"/>
      <c r="BA22"/>
      <c r="BB22"/>
    </row>
    <row r="23" spans="1:55" x14ac:dyDescent="0.25">
      <c r="A23" t="str">
        <f t="shared" si="16"/>
        <v>PPG</v>
      </c>
      <c r="B23" s="75" t="s">
        <v>3620</v>
      </c>
      <c r="C23" s="76">
        <v>44027</v>
      </c>
      <c r="D23" s="75">
        <v>3023500</v>
      </c>
      <c r="E23" t="str">
        <f>VLOOKUP(D23,Schools!A:B,2,0)</f>
        <v>Annunciation Catholic Infant School</v>
      </c>
      <c r="F23" t="str">
        <f>VLOOKUP(D23,Schools!$A:$Z,3,0)</f>
        <v>M</v>
      </c>
      <c r="G23" s="77">
        <v>29590</v>
      </c>
      <c r="H23" s="75" t="s">
        <v>3621</v>
      </c>
      <c r="I23" s="75"/>
      <c r="J23" t="str">
        <f t="shared" si="17"/>
        <v>11334/543965</v>
      </c>
      <c r="K23">
        <f>VLOOKUP(D23,Schools!$A:$Z,9,0)</f>
        <v>400023</v>
      </c>
      <c r="L23" s="75" t="s">
        <v>72</v>
      </c>
      <c r="M23" s="75" t="s">
        <v>3847</v>
      </c>
      <c r="N23" s="75" t="s">
        <v>4048</v>
      </c>
      <c r="O23" s="78" t="str">
        <f>VLOOKUP(D23,Schools!A:D,4,0)</f>
        <v>Primary</v>
      </c>
      <c r="P23" s="78">
        <f t="shared" si="13"/>
        <v>11334</v>
      </c>
      <c r="Q23" s="78">
        <f t="shared" si="18"/>
        <v>543965</v>
      </c>
      <c r="R23" s="79">
        <v>0</v>
      </c>
      <c r="S23" s="79">
        <v>0</v>
      </c>
      <c r="T23" s="79">
        <v>4345.38</v>
      </c>
      <c r="U23" s="79">
        <v>2172.69</v>
      </c>
      <c r="V23" s="79">
        <v>2172.69</v>
      </c>
      <c r="W23" s="79">
        <v>2322.13</v>
      </c>
      <c r="X23" s="79">
        <v>2322.13</v>
      </c>
      <c r="Y23" s="79">
        <f t="shared" ref="Y23:Y24" si="24">SUM(R23:X23)</f>
        <v>13335.02</v>
      </c>
      <c r="Z23" s="319">
        <f t="shared" ref="Z23:Z24" si="25">G23</f>
        <v>29590</v>
      </c>
      <c r="AA23" s="319">
        <f t="shared" ref="AA23:AA24" si="26">Z23-Y23</f>
        <v>16254.98</v>
      </c>
      <c r="AB23" s="319"/>
      <c r="AC23" s="79">
        <f t="shared" ref="AC23:AC24" si="27">$AA23/7</f>
        <v>2322.14</v>
      </c>
      <c r="AD23" s="79"/>
      <c r="AE23" s="79">
        <f t="shared" si="14"/>
        <v>2322.14</v>
      </c>
      <c r="AF23" s="79">
        <f t="shared" si="14"/>
        <v>2322.14</v>
      </c>
      <c r="AG23" s="79">
        <f t="shared" si="14"/>
        <v>2322.14</v>
      </c>
      <c r="AH23" s="79">
        <f t="shared" si="14"/>
        <v>2322.14</v>
      </c>
      <c r="AI23" s="79">
        <f t="shared" si="14"/>
        <v>2322.14</v>
      </c>
      <c r="AJ23" s="79">
        <f t="shared" si="14"/>
        <v>2322.14</v>
      </c>
      <c r="AK23" s="52">
        <f t="shared" ref="AK23:AK24" si="28">SUM(AC23:AJ23)+Y23</f>
        <v>29590</v>
      </c>
      <c r="AL23" s="52">
        <f t="shared" si="15"/>
        <v>0</v>
      </c>
      <c r="AR23"/>
      <c r="AS23"/>
      <c r="AT23"/>
      <c r="AU23"/>
      <c r="AV23"/>
      <c r="AW23"/>
      <c r="AX23"/>
      <c r="AY23"/>
      <c r="AZ23"/>
      <c r="BA23"/>
      <c r="BB23"/>
    </row>
    <row r="24" spans="1:55" x14ac:dyDescent="0.25">
      <c r="A24" t="str">
        <f t="shared" si="16"/>
        <v>PPG</v>
      </c>
      <c r="B24" s="75" t="s">
        <v>3620</v>
      </c>
      <c r="C24" s="76">
        <v>44027</v>
      </c>
      <c r="D24" s="75">
        <v>3023514</v>
      </c>
      <c r="E24" t="str">
        <f>VLOOKUP(D24,Schools!A:B,2,0)</f>
        <v>Annunciation Catholic Junior School</v>
      </c>
      <c r="F24" t="str">
        <f>VLOOKUP(D24,Schools!$A:$Z,3,0)</f>
        <v>M</v>
      </c>
      <c r="G24" s="77">
        <v>75320</v>
      </c>
      <c r="H24" s="75" t="s">
        <v>3621</v>
      </c>
      <c r="I24" s="75"/>
      <c r="J24" t="str">
        <f t="shared" si="17"/>
        <v>11334/543965</v>
      </c>
      <c r="K24">
        <f>VLOOKUP(D24,Schools!$A:$Z,9,0)</f>
        <v>400107</v>
      </c>
      <c r="L24" s="75" t="s">
        <v>72</v>
      </c>
      <c r="M24" s="75" t="s">
        <v>3847</v>
      </c>
      <c r="N24" s="75" t="s">
        <v>4048</v>
      </c>
      <c r="O24" s="78" t="str">
        <f>VLOOKUP(D24,Schools!A:D,4,0)</f>
        <v>Primary</v>
      </c>
      <c r="P24" s="78">
        <f t="shared" si="13"/>
        <v>11334</v>
      </c>
      <c r="Q24" s="78">
        <f t="shared" si="18"/>
        <v>543965</v>
      </c>
      <c r="R24" s="79">
        <v>0</v>
      </c>
      <c r="S24" s="79">
        <v>0</v>
      </c>
      <c r="T24" s="79">
        <v>12001.54</v>
      </c>
      <c r="U24" s="79">
        <v>6000.77</v>
      </c>
      <c r="V24" s="79">
        <v>6000.77</v>
      </c>
      <c r="W24" s="79">
        <v>5701.88</v>
      </c>
      <c r="X24" s="79">
        <v>5701.88</v>
      </c>
      <c r="Y24" s="79">
        <f t="shared" si="24"/>
        <v>35406.840000000004</v>
      </c>
      <c r="Z24" s="319">
        <f t="shared" si="25"/>
        <v>75320</v>
      </c>
      <c r="AA24" s="319">
        <f t="shared" si="26"/>
        <v>39913.159999999996</v>
      </c>
      <c r="AB24" s="319"/>
      <c r="AC24" s="79">
        <f t="shared" si="27"/>
        <v>5701.8799999999992</v>
      </c>
      <c r="AD24" s="79"/>
      <c r="AE24" s="79">
        <f t="shared" si="14"/>
        <v>5701.8799999999992</v>
      </c>
      <c r="AF24" s="79">
        <f t="shared" si="14"/>
        <v>5701.8799999999992</v>
      </c>
      <c r="AG24" s="79">
        <f t="shared" si="14"/>
        <v>5701.8799999999992</v>
      </c>
      <c r="AH24" s="79">
        <f t="shared" si="14"/>
        <v>5701.8799999999992</v>
      </c>
      <c r="AI24" s="79">
        <f t="shared" si="14"/>
        <v>5701.8799999999992</v>
      </c>
      <c r="AJ24" s="79">
        <f t="shared" si="14"/>
        <v>5701.8799999999992</v>
      </c>
      <c r="AK24" s="52">
        <f t="shared" si="28"/>
        <v>75320</v>
      </c>
      <c r="AL24" s="52">
        <f t="shared" si="15"/>
        <v>0</v>
      </c>
      <c r="AR24"/>
      <c r="AS24"/>
      <c r="AT24"/>
      <c r="AU24"/>
      <c r="AV24"/>
      <c r="AW24"/>
      <c r="AX24"/>
      <c r="AY24"/>
      <c r="AZ24"/>
      <c r="BA24"/>
      <c r="BB24"/>
    </row>
    <row r="25" spans="1:55" x14ac:dyDescent="0.25">
      <c r="A25" t="str">
        <f t="shared" si="16"/>
        <v>PPG</v>
      </c>
      <c r="B25" s="75" t="s">
        <v>3620</v>
      </c>
      <c r="C25" s="76">
        <v>44027</v>
      </c>
      <c r="D25" s="75">
        <v>3022002</v>
      </c>
      <c r="E25" t="str">
        <f>VLOOKUP(D25,Schools!A:B,2,0)</f>
        <v>Barnfield School</v>
      </c>
      <c r="F25" t="str">
        <f>VLOOKUP(D25,Schools!$A:$Z,3,0)</f>
        <v>M</v>
      </c>
      <c r="G25" s="77">
        <v>176195</v>
      </c>
      <c r="H25" s="75" t="s">
        <v>3621</v>
      </c>
      <c r="I25" s="75"/>
      <c r="J25" t="str">
        <f t="shared" si="17"/>
        <v>11334/543965</v>
      </c>
      <c r="K25">
        <f>VLOOKUP(D25,Schools!$A:$Z,9,0)</f>
        <v>400005</v>
      </c>
      <c r="L25" s="75" t="s">
        <v>72</v>
      </c>
      <c r="M25" s="75" t="s">
        <v>3847</v>
      </c>
      <c r="N25" s="75" t="s">
        <v>4048</v>
      </c>
      <c r="O25" s="78" t="str">
        <f>VLOOKUP(D25,Schools!A:D,4,0)</f>
        <v>Primary</v>
      </c>
      <c r="P25" s="78">
        <f t="shared" si="13"/>
        <v>11334</v>
      </c>
      <c r="Q25" s="78">
        <f t="shared" si="18"/>
        <v>543965</v>
      </c>
      <c r="R25" s="79">
        <v>0</v>
      </c>
      <c r="S25" s="79">
        <v>0</v>
      </c>
      <c r="T25" s="79">
        <v>34142.31</v>
      </c>
      <c r="U25" s="79">
        <v>17071.150000000001</v>
      </c>
      <c r="V25" s="79">
        <v>17071.150000000001</v>
      </c>
      <c r="W25" s="79">
        <v>11990.04</v>
      </c>
      <c r="X25" s="79">
        <v>11990.04</v>
      </c>
      <c r="Y25" s="79">
        <f t="shared" ref="Y25:Y29" si="29">SUM(R25:X25)</f>
        <v>92264.69</v>
      </c>
      <c r="Z25" s="319">
        <f t="shared" ref="Z25:Z29" si="30">G25</f>
        <v>176195</v>
      </c>
      <c r="AA25" s="319">
        <f t="shared" ref="AA25:AA29" si="31">Z25-Y25</f>
        <v>83930.31</v>
      </c>
      <c r="AB25" s="319"/>
      <c r="AC25" s="79">
        <f t="shared" ref="AC25:AC29" si="32">$AA25/7</f>
        <v>11990.044285714286</v>
      </c>
      <c r="AD25" s="79"/>
      <c r="AE25" s="79">
        <f t="shared" si="14"/>
        <v>11990.044285714286</v>
      </c>
      <c r="AF25" s="79">
        <f t="shared" si="14"/>
        <v>11990.044285714286</v>
      </c>
      <c r="AG25" s="79">
        <f t="shared" si="14"/>
        <v>11990.044285714286</v>
      </c>
      <c r="AH25" s="79">
        <f t="shared" si="14"/>
        <v>11990.044285714286</v>
      </c>
      <c r="AI25" s="79">
        <f t="shared" si="14"/>
        <v>11990.044285714286</v>
      </c>
      <c r="AJ25" s="79">
        <f t="shared" si="14"/>
        <v>11990.044285714286</v>
      </c>
      <c r="AK25" s="52">
        <f t="shared" ref="AK25:AK29" si="33">SUM(AC25:AJ25)+Y25</f>
        <v>176195</v>
      </c>
      <c r="AL25" s="52">
        <f t="shared" si="15"/>
        <v>0</v>
      </c>
      <c r="AR25"/>
      <c r="AS25"/>
      <c r="AT25"/>
      <c r="AU25"/>
      <c r="AV25"/>
      <c r="AW25"/>
      <c r="AX25"/>
      <c r="AY25"/>
      <c r="AZ25"/>
      <c r="BA25"/>
      <c r="BB25"/>
    </row>
    <row r="26" spans="1:55" x14ac:dyDescent="0.25">
      <c r="A26" t="str">
        <f t="shared" si="16"/>
        <v>PPG</v>
      </c>
      <c r="B26" s="75" t="s">
        <v>3620</v>
      </c>
      <c r="C26" s="76">
        <v>44027</v>
      </c>
      <c r="D26" s="75">
        <v>3022079</v>
      </c>
      <c r="E26" t="str">
        <f>VLOOKUP(D26,Schools!A:B,2,0)</f>
        <v>Beis Yaakov</v>
      </c>
      <c r="F26" t="str">
        <f>VLOOKUP(D26,Schools!$A:$Z,3,0)</f>
        <v>M</v>
      </c>
      <c r="G26" s="77">
        <v>44385</v>
      </c>
      <c r="H26" s="75" t="s">
        <v>3621</v>
      </c>
      <c r="I26" s="75"/>
      <c r="J26" t="str">
        <f t="shared" si="17"/>
        <v>11334/543965</v>
      </c>
      <c r="K26">
        <f>VLOOKUP(D26,Schools!$A:$Z,9,0)</f>
        <v>400070</v>
      </c>
      <c r="L26" s="75" t="s">
        <v>72</v>
      </c>
      <c r="M26" s="75" t="s">
        <v>3847</v>
      </c>
      <c r="N26" s="75" t="s">
        <v>4048</v>
      </c>
      <c r="O26" s="78" t="str">
        <f>VLOOKUP(D26,Schools!A:D,4,0)</f>
        <v>Primary</v>
      </c>
      <c r="P26" s="78">
        <f t="shared" si="13"/>
        <v>11334</v>
      </c>
      <c r="Q26" s="78">
        <f t="shared" si="18"/>
        <v>543965</v>
      </c>
      <c r="R26" s="79">
        <v>0</v>
      </c>
      <c r="S26" s="79">
        <v>0</v>
      </c>
      <c r="T26" s="79">
        <v>8483.85</v>
      </c>
      <c r="U26" s="79">
        <v>4241.92</v>
      </c>
      <c r="V26" s="79">
        <v>4241.92</v>
      </c>
      <c r="W26" s="79">
        <v>3046.36</v>
      </c>
      <c r="X26" s="79">
        <v>3046.36</v>
      </c>
      <c r="Y26" s="79">
        <f t="shared" si="29"/>
        <v>23060.410000000003</v>
      </c>
      <c r="Z26" s="319">
        <f t="shared" si="30"/>
        <v>44385</v>
      </c>
      <c r="AA26" s="319">
        <f t="shared" si="31"/>
        <v>21324.589999999997</v>
      </c>
      <c r="AB26" s="319"/>
      <c r="AC26" s="79">
        <f t="shared" si="32"/>
        <v>3046.3699999999994</v>
      </c>
      <c r="AD26" s="79"/>
      <c r="AE26" s="79">
        <f t="shared" si="14"/>
        <v>3046.3699999999994</v>
      </c>
      <c r="AF26" s="79">
        <f t="shared" si="14"/>
        <v>3046.3699999999994</v>
      </c>
      <c r="AG26" s="79">
        <f t="shared" si="14"/>
        <v>3046.3699999999994</v>
      </c>
      <c r="AH26" s="79">
        <f t="shared" si="14"/>
        <v>3046.3699999999994</v>
      </c>
      <c r="AI26" s="79">
        <f t="shared" si="14"/>
        <v>3046.3699999999994</v>
      </c>
      <c r="AJ26" s="79">
        <f t="shared" si="14"/>
        <v>3046.3699999999994</v>
      </c>
      <c r="AK26" s="52">
        <f t="shared" si="33"/>
        <v>44385</v>
      </c>
      <c r="AL26" s="52">
        <f t="shared" si="15"/>
        <v>0</v>
      </c>
      <c r="AR26"/>
      <c r="AS26"/>
      <c r="AT26"/>
      <c r="AU26"/>
      <c r="AV26"/>
      <c r="AW26"/>
      <c r="AX26"/>
      <c r="AY26"/>
      <c r="AZ26"/>
      <c r="BA26"/>
      <c r="BB26"/>
    </row>
    <row r="27" spans="1:55" x14ac:dyDescent="0.25">
      <c r="A27" t="str">
        <f t="shared" si="16"/>
        <v>PPG</v>
      </c>
      <c r="B27" s="75" t="s">
        <v>3620</v>
      </c>
      <c r="C27" s="76">
        <v>44027</v>
      </c>
      <c r="D27" s="75">
        <v>3023524</v>
      </c>
      <c r="E27" t="str">
        <f>VLOOKUP(D27,Schools!A:B,2,0)</f>
        <v>Beit Shvidler Primary School</v>
      </c>
      <c r="F27" t="str">
        <f>VLOOKUP(D27,Schools!$A:$Z,3,0)</f>
        <v>M</v>
      </c>
      <c r="G27" s="77">
        <v>16140</v>
      </c>
      <c r="H27" s="75" t="s">
        <v>3621</v>
      </c>
      <c r="I27" s="75"/>
      <c r="J27" t="str">
        <f t="shared" si="17"/>
        <v>11334/543965</v>
      </c>
      <c r="K27">
        <f>VLOOKUP(D27,Schools!$A:$Z,9,0)</f>
        <v>400150</v>
      </c>
      <c r="L27" s="75" t="s">
        <v>72</v>
      </c>
      <c r="M27" s="75" t="s">
        <v>3847</v>
      </c>
      <c r="N27" s="75" t="s">
        <v>4048</v>
      </c>
      <c r="O27" s="78" t="str">
        <f>VLOOKUP(D27,Schools!A:D,4,0)</f>
        <v>Primary</v>
      </c>
      <c r="P27" s="78">
        <f t="shared" si="13"/>
        <v>11334</v>
      </c>
      <c r="Q27" s="78">
        <f t="shared" si="18"/>
        <v>543965</v>
      </c>
      <c r="R27" s="79">
        <v>0</v>
      </c>
      <c r="S27" s="79">
        <v>0</v>
      </c>
      <c r="T27" s="79">
        <v>2690</v>
      </c>
      <c r="U27" s="79">
        <v>1345</v>
      </c>
      <c r="V27" s="79">
        <v>1345</v>
      </c>
      <c r="W27" s="79">
        <v>1195.56</v>
      </c>
      <c r="X27" s="79">
        <v>1195.56</v>
      </c>
      <c r="Y27" s="79">
        <f t="shared" si="29"/>
        <v>7771.119999999999</v>
      </c>
      <c r="Z27" s="319">
        <f t="shared" si="30"/>
        <v>16140</v>
      </c>
      <c r="AA27" s="319">
        <f t="shared" si="31"/>
        <v>8368.880000000001</v>
      </c>
      <c r="AB27" s="319"/>
      <c r="AC27" s="79">
        <f t="shared" si="32"/>
        <v>1195.5542857142859</v>
      </c>
      <c r="AD27" s="79"/>
      <c r="AE27" s="79">
        <f t="shared" si="14"/>
        <v>1195.5542857142859</v>
      </c>
      <c r="AF27" s="79">
        <f t="shared" si="14"/>
        <v>1195.5542857142859</v>
      </c>
      <c r="AG27" s="79">
        <f t="shared" si="14"/>
        <v>1195.5542857142859</v>
      </c>
      <c r="AH27" s="79">
        <f t="shared" si="14"/>
        <v>1195.5542857142859</v>
      </c>
      <c r="AI27" s="79">
        <f t="shared" si="14"/>
        <v>1195.5542857142859</v>
      </c>
      <c r="AJ27" s="79">
        <f t="shared" si="14"/>
        <v>1195.5542857142859</v>
      </c>
      <c r="AK27" s="52">
        <f t="shared" si="33"/>
        <v>16140.000000000002</v>
      </c>
      <c r="AL27" s="52">
        <f t="shared" si="15"/>
        <v>0</v>
      </c>
      <c r="AR27"/>
      <c r="AS27"/>
      <c r="AT27"/>
      <c r="AU27"/>
      <c r="AV27"/>
      <c r="AW27"/>
      <c r="AX27"/>
      <c r="AY27"/>
      <c r="AZ27"/>
      <c r="BA27"/>
      <c r="BB27"/>
    </row>
    <row r="28" spans="1:55" x14ac:dyDescent="0.25">
      <c r="A28" t="str">
        <f t="shared" si="16"/>
        <v>PPG</v>
      </c>
      <c r="B28" s="75" t="s">
        <v>3620</v>
      </c>
      <c r="C28" s="76">
        <v>44027</v>
      </c>
      <c r="D28" s="75">
        <v>3022003</v>
      </c>
      <c r="E28" t="str">
        <f>VLOOKUP(D28,Schools!A:B,2,0)</f>
        <v>Bell Lane Primary School</v>
      </c>
      <c r="F28" t="str">
        <f>VLOOKUP(D28,Schools!$A:$Z,3,0)</f>
        <v>M</v>
      </c>
      <c r="G28" s="77">
        <v>211165</v>
      </c>
      <c r="H28" s="75" t="s">
        <v>3621</v>
      </c>
      <c r="I28" s="75"/>
      <c r="J28" t="str">
        <f t="shared" si="17"/>
        <v>11334/543965</v>
      </c>
      <c r="K28">
        <f>VLOOKUP(D28,Schools!$A:$Z,9,0)</f>
        <v>400051</v>
      </c>
      <c r="L28" s="75" t="s">
        <v>72</v>
      </c>
      <c r="M28" s="75" t="s">
        <v>3847</v>
      </c>
      <c r="N28" s="75" t="s">
        <v>4048</v>
      </c>
      <c r="O28" s="78" t="str">
        <f>VLOOKUP(D28,Schools!A:D,4,0)</f>
        <v>Primary</v>
      </c>
      <c r="P28" s="78">
        <f t="shared" si="13"/>
        <v>11334</v>
      </c>
      <c r="Q28" s="78">
        <f t="shared" si="18"/>
        <v>543965</v>
      </c>
      <c r="R28" s="79">
        <v>0</v>
      </c>
      <c r="S28" s="79">
        <v>0</v>
      </c>
      <c r="T28" s="79">
        <v>35590.769999999997</v>
      </c>
      <c r="U28" s="79">
        <v>17795.38</v>
      </c>
      <c r="V28" s="79">
        <v>17795.38</v>
      </c>
      <c r="W28" s="79">
        <v>15553.710000000001</v>
      </c>
      <c r="X28" s="79">
        <v>15553.710000000001</v>
      </c>
      <c r="Y28" s="79">
        <f t="shared" si="29"/>
        <v>102288.95000000001</v>
      </c>
      <c r="Z28" s="319">
        <f t="shared" si="30"/>
        <v>211165</v>
      </c>
      <c r="AA28" s="319">
        <f t="shared" si="31"/>
        <v>108876.04999999999</v>
      </c>
      <c r="AB28" s="319"/>
      <c r="AC28" s="79">
        <f t="shared" si="32"/>
        <v>15553.721428571427</v>
      </c>
      <c r="AD28" s="79"/>
      <c r="AE28" s="79">
        <f t="shared" si="14"/>
        <v>15553.721428571427</v>
      </c>
      <c r="AF28" s="79">
        <f t="shared" si="14"/>
        <v>15553.721428571427</v>
      </c>
      <c r="AG28" s="79">
        <f t="shared" si="14"/>
        <v>15553.721428571427</v>
      </c>
      <c r="AH28" s="79">
        <f t="shared" si="14"/>
        <v>15553.721428571427</v>
      </c>
      <c r="AI28" s="79">
        <f t="shared" si="14"/>
        <v>15553.721428571427</v>
      </c>
      <c r="AJ28" s="79">
        <f t="shared" si="14"/>
        <v>15553.721428571427</v>
      </c>
      <c r="AK28" s="52">
        <f t="shared" si="33"/>
        <v>211165</v>
      </c>
      <c r="AL28" s="52">
        <f t="shared" si="15"/>
        <v>0</v>
      </c>
      <c r="AR28"/>
      <c r="AS28"/>
      <c r="AT28"/>
      <c r="AU28"/>
      <c r="AV28"/>
      <c r="AW28"/>
      <c r="AX28"/>
      <c r="AY28"/>
      <c r="AZ28"/>
      <c r="BA28"/>
      <c r="BB28"/>
    </row>
    <row r="29" spans="1:55" x14ac:dyDescent="0.25">
      <c r="A29" t="str">
        <f t="shared" si="16"/>
        <v>PPG</v>
      </c>
      <c r="B29" s="75" t="s">
        <v>3620</v>
      </c>
      <c r="C29" s="76">
        <v>44027</v>
      </c>
      <c r="D29" s="75">
        <v>3023511</v>
      </c>
      <c r="E29" t="str">
        <f>VLOOKUP(D29,Schools!A:B,2,0)</f>
        <v>Blessed Dominic School</v>
      </c>
      <c r="F29" t="str">
        <f>VLOOKUP(D29,Schools!$A:$Z,3,0)</f>
        <v>M</v>
      </c>
      <c r="G29" s="77">
        <v>142570</v>
      </c>
      <c r="H29" s="75" t="s">
        <v>3621</v>
      </c>
      <c r="I29" s="75"/>
      <c r="J29" t="str">
        <f t="shared" si="17"/>
        <v>11334/543965</v>
      </c>
      <c r="K29">
        <f>VLOOKUP(D29,Schools!$A:$Z,9,0)</f>
        <v>400024</v>
      </c>
      <c r="L29" s="75" t="s">
        <v>72</v>
      </c>
      <c r="M29" s="75" t="s">
        <v>3847</v>
      </c>
      <c r="N29" s="75" t="s">
        <v>4048</v>
      </c>
      <c r="O29" s="78" t="str">
        <f>VLOOKUP(D29,Schools!A:D,4,0)</f>
        <v>Primary</v>
      </c>
      <c r="P29" s="78">
        <f t="shared" si="13"/>
        <v>11334</v>
      </c>
      <c r="Q29" s="78">
        <f t="shared" si="18"/>
        <v>543965</v>
      </c>
      <c r="R29" s="79">
        <v>0</v>
      </c>
      <c r="S29" s="79">
        <v>0</v>
      </c>
      <c r="T29" s="79">
        <v>23589.23</v>
      </c>
      <c r="U29" s="79">
        <v>11794.62</v>
      </c>
      <c r="V29" s="79">
        <v>11794.62</v>
      </c>
      <c r="W29" s="79">
        <v>10599.060000000001</v>
      </c>
      <c r="X29" s="79">
        <v>10599.060000000001</v>
      </c>
      <c r="Y29" s="79">
        <f t="shared" si="29"/>
        <v>68376.59</v>
      </c>
      <c r="Z29" s="319">
        <f t="shared" si="30"/>
        <v>142570</v>
      </c>
      <c r="AA29" s="319">
        <f t="shared" si="31"/>
        <v>74193.41</v>
      </c>
      <c r="AB29" s="319"/>
      <c r="AC29" s="79">
        <f t="shared" si="32"/>
        <v>10599.058571428572</v>
      </c>
      <c r="AD29" s="79"/>
      <c r="AE29" s="79">
        <f t="shared" si="14"/>
        <v>10599.058571428572</v>
      </c>
      <c r="AF29" s="79">
        <f t="shared" si="14"/>
        <v>10599.058571428572</v>
      </c>
      <c r="AG29" s="79">
        <f t="shared" si="14"/>
        <v>10599.058571428572</v>
      </c>
      <c r="AH29" s="79">
        <f t="shared" si="14"/>
        <v>10599.058571428572</v>
      </c>
      <c r="AI29" s="79">
        <f t="shared" si="14"/>
        <v>10599.058571428572</v>
      </c>
      <c r="AJ29" s="79">
        <f t="shared" si="14"/>
        <v>10599.058571428572</v>
      </c>
      <c r="AK29" s="52">
        <f t="shared" si="33"/>
        <v>142570</v>
      </c>
      <c r="AL29" s="52">
        <f t="shared" si="15"/>
        <v>0</v>
      </c>
      <c r="AR29"/>
      <c r="AS29"/>
      <c r="AT29"/>
      <c r="AU29"/>
      <c r="AV29"/>
      <c r="AW29"/>
      <c r="AX29"/>
      <c r="AY29"/>
      <c r="AZ29"/>
      <c r="BA29"/>
      <c r="BB29"/>
    </row>
    <row r="30" spans="1:55" x14ac:dyDescent="0.25">
      <c r="A30" t="str">
        <f t="shared" si="16"/>
        <v>PPG</v>
      </c>
      <c r="B30" s="75" t="s">
        <v>3620</v>
      </c>
      <c r="C30" s="76">
        <v>44027</v>
      </c>
      <c r="D30" s="75">
        <v>3022008</v>
      </c>
      <c r="E30" t="str">
        <f>VLOOKUP(D30,Schools!A:B,2,0)</f>
        <v>Brookland Infant  &amp; Nursery School</v>
      </c>
      <c r="F30" t="str">
        <f>VLOOKUP(D30,Schools!$A:$Z,3,0)</f>
        <v>M</v>
      </c>
      <c r="G30" s="77">
        <v>53800</v>
      </c>
      <c r="H30" s="75" t="s">
        <v>3621</v>
      </c>
      <c r="I30" s="75"/>
      <c r="J30" t="str">
        <f t="shared" si="17"/>
        <v>11334/543965</v>
      </c>
      <c r="K30">
        <f>VLOOKUP(D30,Schools!$A:$Z,9,0)</f>
        <v>400057</v>
      </c>
      <c r="L30" s="75" t="s">
        <v>72</v>
      </c>
      <c r="M30" s="75" t="s">
        <v>3847</v>
      </c>
      <c r="N30" s="75" t="s">
        <v>4048</v>
      </c>
      <c r="O30" s="78" t="str">
        <f>VLOOKUP(D30,Schools!A:D,4,0)</f>
        <v>Primary</v>
      </c>
      <c r="P30" s="78">
        <f t="shared" si="13"/>
        <v>11334</v>
      </c>
      <c r="Q30" s="78">
        <f t="shared" si="18"/>
        <v>543965</v>
      </c>
      <c r="R30" s="79">
        <v>0</v>
      </c>
      <c r="S30" s="79">
        <v>0</v>
      </c>
      <c r="T30" s="79">
        <v>8276.92</v>
      </c>
      <c r="U30" s="79">
        <v>4138.46</v>
      </c>
      <c r="V30" s="79">
        <v>4138.46</v>
      </c>
      <c r="W30" s="79">
        <v>4138.46</v>
      </c>
      <c r="X30" s="79">
        <v>4138.46</v>
      </c>
      <c r="Y30" s="79">
        <f t="shared" ref="Y30:Y33" si="34">SUM(R30:X30)</f>
        <v>24830.76</v>
      </c>
      <c r="Z30" s="319">
        <f t="shared" ref="Z30:Z33" si="35">G30</f>
        <v>53800</v>
      </c>
      <c r="AA30" s="319">
        <f t="shared" ref="AA30:AA33" si="36">Z30-Y30</f>
        <v>28969.24</v>
      </c>
      <c r="AB30" s="319"/>
      <c r="AC30" s="79">
        <f t="shared" ref="AC30:AJ33" si="37">$AA30/7</f>
        <v>4138.4628571428575</v>
      </c>
      <c r="AD30" s="79"/>
      <c r="AE30" s="79">
        <f t="shared" si="14"/>
        <v>4138.4628571428575</v>
      </c>
      <c r="AF30" s="79">
        <f t="shared" si="14"/>
        <v>4138.4628571428575</v>
      </c>
      <c r="AG30" s="79">
        <f t="shared" si="14"/>
        <v>4138.4628571428575</v>
      </c>
      <c r="AH30" s="79">
        <f t="shared" si="14"/>
        <v>4138.4628571428575</v>
      </c>
      <c r="AI30" s="79">
        <f t="shared" si="14"/>
        <v>4138.4628571428575</v>
      </c>
      <c r="AJ30" s="79">
        <f t="shared" si="14"/>
        <v>4138.4628571428575</v>
      </c>
      <c r="AK30" s="52">
        <f t="shared" ref="AK30:AK33" si="38">SUM(AC30:AJ30)+Y30</f>
        <v>53800</v>
      </c>
      <c r="AL30" s="52">
        <f t="shared" si="15"/>
        <v>0</v>
      </c>
      <c r="AR30"/>
      <c r="AS30"/>
      <c r="AT30"/>
      <c r="AU30"/>
      <c r="AV30"/>
      <c r="AW30"/>
      <c r="AX30"/>
      <c r="AY30"/>
      <c r="AZ30"/>
      <c r="BA30"/>
      <c r="BB30"/>
    </row>
    <row r="31" spans="1:55" x14ac:dyDescent="0.25">
      <c r="A31" t="str">
        <f t="shared" si="16"/>
        <v>PPG</v>
      </c>
      <c r="B31" s="75" t="s">
        <v>3620</v>
      </c>
      <c r="C31" s="76">
        <v>44027</v>
      </c>
      <c r="D31" s="75">
        <v>3022007</v>
      </c>
      <c r="E31" t="str">
        <f>VLOOKUP(D31,Schools!A:B,2,0)</f>
        <v>Brookland Junior School</v>
      </c>
      <c r="F31" t="str">
        <f>VLOOKUP(D31,Schools!$A:$Z,3,0)</f>
        <v>M</v>
      </c>
      <c r="G31" s="77">
        <v>99530</v>
      </c>
      <c r="H31" s="75" t="s">
        <v>3621</v>
      </c>
      <c r="I31" s="75"/>
      <c r="J31" t="str">
        <f t="shared" si="17"/>
        <v>11334/543965</v>
      </c>
      <c r="K31">
        <f>VLOOKUP(D31,Schools!$A:$Z,9,0)</f>
        <v>400040</v>
      </c>
      <c r="L31" s="75" t="s">
        <v>72</v>
      </c>
      <c r="M31" s="75" t="s">
        <v>3847</v>
      </c>
      <c r="N31" s="75" t="s">
        <v>4048</v>
      </c>
      <c r="O31" s="78" t="str">
        <f>VLOOKUP(D31,Schools!A:D,4,0)</f>
        <v>Primary</v>
      </c>
      <c r="P31" s="78">
        <f t="shared" si="13"/>
        <v>11334</v>
      </c>
      <c r="Q31" s="78">
        <f t="shared" si="18"/>
        <v>543965</v>
      </c>
      <c r="R31" s="79">
        <v>0</v>
      </c>
      <c r="S31" s="79">
        <v>0</v>
      </c>
      <c r="T31" s="79">
        <v>14898.46</v>
      </c>
      <c r="U31" s="79">
        <v>7449.23</v>
      </c>
      <c r="V31" s="79">
        <v>7449.23</v>
      </c>
      <c r="W31" s="79">
        <v>7748.12</v>
      </c>
      <c r="X31" s="79">
        <v>7748.12</v>
      </c>
      <c r="Y31" s="79">
        <f t="shared" si="34"/>
        <v>45293.16</v>
      </c>
      <c r="Z31" s="319">
        <f t="shared" si="35"/>
        <v>99530</v>
      </c>
      <c r="AA31" s="319">
        <f t="shared" si="36"/>
        <v>54236.84</v>
      </c>
      <c r="AB31" s="319"/>
      <c r="AC31" s="79">
        <f t="shared" si="37"/>
        <v>7748.12</v>
      </c>
      <c r="AD31" s="79"/>
      <c r="AE31" s="79">
        <f t="shared" si="14"/>
        <v>7748.12</v>
      </c>
      <c r="AF31" s="79">
        <f t="shared" si="14"/>
        <v>7748.12</v>
      </c>
      <c r="AG31" s="79">
        <f t="shared" si="14"/>
        <v>7748.12</v>
      </c>
      <c r="AH31" s="79">
        <f t="shared" si="14"/>
        <v>7748.12</v>
      </c>
      <c r="AI31" s="79">
        <f t="shared" si="14"/>
        <v>7748.12</v>
      </c>
      <c r="AJ31" s="79">
        <f t="shared" si="14"/>
        <v>7748.12</v>
      </c>
      <c r="AK31" s="52">
        <f t="shared" si="38"/>
        <v>99530</v>
      </c>
      <c r="AL31" s="52">
        <f t="shared" si="15"/>
        <v>0</v>
      </c>
      <c r="AR31"/>
      <c r="AS31"/>
      <c r="AT31"/>
      <c r="AU31"/>
      <c r="AV31"/>
      <c r="AW31"/>
      <c r="AX31"/>
      <c r="AY31"/>
      <c r="AZ31"/>
      <c r="BA31"/>
      <c r="BB31"/>
    </row>
    <row r="32" spans="1:55" x14ac:dyDescent="0.25">
      <c r="A32" t="str">
        <f t="shared" si="16"/>
        <v>PPG</v>
      </c>
      <c r="B32" s="75" t="s">
        <v>3620</v>
      </c>
      <c r="C32" s="76">
        <v>44027</v>
      </c>
      <c r="D32" s="75">
        <v>3022009</v>
      </c>
      <c r="E32" t="str">
        <f>VLOOKUP(D32,Schools!A:B,2,0)</f>
        <v>Brunswick Park Primary &amp; Nursery School</v>
      </c>
      <c r="F32" t="str">
        <f>VLOOKUP(D32,Schools!$A:$Z,3,0)</f>
        <v>M</v>
      </c>
      <c r="G32" s="77">
        <v>112980</v>
      </c>
      <c r="H32" s="75" t="s">
        <v>3621</v>
      </c>
      <c r="I32" s="75"/>
      <c r="J32" t="str">
        <f t="shared" si="17"/>
        <v>11334/543965</v>
      </c>
      <c r="K32">
        <f>VLOOKUP(D32,Schools!$A:$Z,9,0)</f>
        <v>400061</v>
      </c>
      <c r="L32" s="75" t="s">
        <v>72</v>
      </c>
      <c r="M32" s="75" t="s">
        <v>3847</v>
      </c>
      <c r="N32" s="75" t="s">
        <v>4048</v>
      </c>
      <c r="O32" s="78" t="str">
        <f>VLOOKUP(D32,Schools!A:D,4,0)</f>
        <v>Primary</v>
      </c>
      <c r="P32" s="78">
        <f t="shared" si="13"/>
        <v>11334</v>
      </c>
      <c r="Q32" s="78">
        <f t="shared" si="18"/>
        <v>543965</v>
      </c>
      <c r="R32" s="79">
        <v>0</v>
      </c>
      <c r="S32" s="79">
        <v>0</v>
      </c>
      <c r="T32" s="79">
        <v>18209.23</v>
      </c>
      <c r="U32" s="79">
        <v>9104.6200000000008</v>
      </c>
      <c r="V32" s="79">
        <v>9104.6200000000008</v>
      </c>
      <c r="W32" s="79">
        <v>8506.84</v>
      </c>
      <c r="X32" s="79">
        <v>8506.84</v>
      </c>
      <c r="Y32" s="79">
        <f t="shared" si="34"/>
        <v>53432.149999999994</v>
      </c>
      <c r="Z32" s="319">
        <f t="shared" si="35"/>
        <v>112980</v>
      </c>
      <c r="AA32" s="319">
        <f t="shared" si="36"/>
        <v>59547.850000000006</v>
      </c>
      <c r="AB32" s="319"/>
      <c r="AC32" s="79">
        <f t="shared" si="37"/>
        <v>8506.8357142857149</v>
      </c>
      <c r="AD32" s="79"/>
      <c r="AE32" s="79">
        <f t="shared" si="14"/>
        <v>8506.8357142857149</v>
      </c>
      <c r="AF32" s="79">
        <f t="shared" si="14"/>
        <v>8506.8357142857149</v>
      </c>
      <c r="AG32" s="79">
        <f t="shared" si="14"/>
        <v>8506.8357142857149</v>
      </c>
      <c r="AH32" s="79">
        <f t="shared" si="14"/>
        <v>8506.8357142857149</v>
      </c>
      <c r="AI32" s="79">
        <f t="shared" si="14"/>
        <v>8506.8357142857149</v>
      </c>
      <c r="AJ32" s="79">
        <f t="shared" si="14"/>
        <v>8506.8357142857149</v>
      </c>
      <c r="AK32" s="52">
        <f t="shared" si="38"/>
        <v>112980</v>
      </c>
      <c r="AL32" s="52">
        <f t="shared" si="15"/>
        <v>0</v>
      </c>
      <c r="AR32"/>
      <c r="AS32"/>
      <c r="AT32"/>
      <c r="AU32"/>
      <c r="AV32"/>
      <c r="AW32"/>
      <c r="AX32"/>
      <c r="AY32"/>
      <c r="AZ32"/>
      <c r="BA32"/>
      <c r="BB32"/>
    </row>
    <row r="33" spans="1:54" x14ac:dyDescent="0.25">
      <c r="A33" t="str">
        <f t="shared" si="16"/>
        <v>PPG</v>
      </c>
      <c r="B33" s="75" t="s">
        <v>3620</v>
      </c>
      <c r="C33" s="76">
        <v>44027</v>
      </c>
      <c r="D33" s="75">
        <v>3022067</v>
      </c>
      <c r="E33" t="str">
        <f>VLOOKUP(D33,Schools!A:B,2,0)</f>
        <v>Chalgrove Primary School</v>
      </c>
      <c r="F33" t="str">
        <f>VLOOKUP(D33,Schools!$A:$Z,3,0)</f>
        <v>M</v>
      </c>
      <c r="G33" s="77">
        <v>71285</v>
      </c>
      <c r="H33" s="75" t="s">
        <v>3621</v>
      </c>
      <c r="I33" s="75"/>
      <c r="J33" t="str">
        <f t="shared" si="17"/>
        <v>11334/543965</v>
      </c>
      <c r="K33">
        <f>VLOOKUP(D33,Schools!$A:$Z,9,0)</f>
        <v>400065</v>
      </c>
      <c r="L33" s="75" t="s">
        <v>72</v>
      </c>
      <c r="M33" s="75" t="s">
        <v>3847</v>
      </c>
      <c r="N33" s="75" t="s">
        <v>4048</v>
      </c>
      <c r="O33" s="78" t="str">
        <f>VLOOKUP(D33,Schools!A:D,4,0)</f>
        <v>Primary</v>
      </c>
      <c r="P33" s="78">
        <f t="shared" si="13"/>
        <v>11334</v>
      </c>
      <c r="Q33" s="78">
        <f t="shared" si="18"/>
        <v>543965</v>
      </c>
      <c r="R33" s="79">
        <v>0</v>
      </c>
      <c r="S33" s="79">
        <v>0</v>
      </c>
      <c r="T33" s="79">
        <v>11794.62</v>
      </c>
      <c r="U33" s="79">
        <v>5897.31</v>
      </c>
      <c r="V33" s="79">
        <v>5897.31</v>
      </c>
      <c r="W33" s="79">
        <v>5299.5300000000007</v>
      </c>
      <c r="X33" s="79">
        <v>5299.5300000000007</v>
      </c>
      <c r="Y33" s="79">
        <f t="shared" si="34"/>
        <v>34188.300000000003</v>
      </c>
      <c r="Z33" s="319">
        <f t="shared" si="35"/>
        <v>71285</v>
      </c>
      <c r="AA33" s="319">
        <f t="shared" si="36"/>
        <v>37096.699999999997</v>
      </c>
      <c r="AB33" s="319"/>
      <c r="AC33" s="79">
        <f t="shared" si="37"/>
        <v>5299.528571428571</v>
      </c>
      <c r="AD33" s="79"/>
      <c r="AE33" s="79">
        <f t="shared" si="37"/>
        <v>5299.528571428571</v>
      </c>
      <c r="AF33" s="79">
        <f t="shared" si="37"/>
        <v>5299.528571428571</v>
      </c>
      <c r="AG33" s="79">
        <f t="shared" si="37"/>
        <v>5299.528571428571</v>
      </c>
      <c r="AH33" s="79">
        <f t="shared" si="37"/>
        <v>5299.528571428571</v>
      </c>
      <c r="AI33" s="79">
        <f t="shared" si="37"/>
        <v>5299.528571428571</v>
      </c>
      <c r="AJ33" s="79">
        <f t="shared" si="37"/>
        <v>5299.528571428571</v>
      </c>
      <c r="AK33" s="52">
        <f t="shared" si="38"/>
        <v>71285</v>
      </c>
      <c r="AL33" s="52">
        <f t="shared" si="15"/>
        <v>0</v>
      </c>
      <c r="AR33"/>
      <c r="AS33"/>
      <c r="AT33"/>
      <c r="AU33"/>
      <c r="AV33"/>
      <c r="AW33"/>
      <c r="AX33"/>
      <c r="AY33"/>
      <c r="AZ33"/>
      <c r="BA33"/>
      <c r="BB33"/>
    </row>
    <row r="34" spans="1:54" x14ac:dyDescent="0.25">
      <c r="A34" t="str">
        <f t="shared" si="16"/>
        <v>PPG</v>
      </c>
      <c r="B34" s="75" t="s">
        <v>3620</v>
      </c>
      <c r="C34" s="76">
        <v>44027</v>
      </c>
      <c r="D34" s="75">
        <v>3023302</v>
      </c>
      <c r="E34" t="str">
        <f>VLOOKUP(D34,Schools!A:B,2,0)</f>
        <v>Christ Church CE Primary School</v>
      </c>
      <c r="F34" t="str">
        <f>VLOOKUP(D34,Schools!$A:$Z,3,0)</f>
        <v>M</v>
      </c>
      <c r="G34" s="77">
        <v>24210</v>
      </c>
      <c r="H34" s="75" t="s">
        <v>3621</v>
      </c>
      <c r="I34" s="75"/>
      <c r="J34" t="str">
        <f t="shared" si="17"/>
        <v>11334/543965</v>
      </c>
      <c r="K34">
        <f>VLOOKUP(D34,Schools!$A:$Z,9,0)</f>
        <v>400039</v>
      </c>
      <c r="L34" s="75" t="s">
        <v>72</v>
      </c>
      <c r="M34" s="75" t="s">
        <v>3847</v>
      </c>
      <c r="N34" s="75" t="s">
        <v>4048</v>
      </c>
      <c r="O34" s="78" t="str">
        <f>VLOOKUP(D34,Schools!A:D,4,0)</f>
        <v>Primary</v>
      </c>
      <c r="P34" s="78">
        <f t="shared" si="13"/>
        <v>11334</v>
      </c>
      <c r="Q34" s="78">
        <f t="shared" si="18"/>
        <v>543965</v>
      </c>
      <c r="R34" s="79">
        <v>0</v>
      </c>
      <c r="S34" s="79">
        <v>0</v>
      </c>
      <c r="T34" s="79">
        <v>3931.54</v>
      </c>
      <c r="U34" s="79">
        <v>1965.77</v>
      </c>
      <c r="V34" s="79">
        <v>1965.77</v>
      </c>
      <c r="W34" s="79">
        <v>1816.33</v>
      </c>
      <c r="X34" s="79">
        <v>1816.33</v>
      </c>
      <c r="Y34" s="79">
        <f t="shared" ref="Y34:Y35" si="39">SUM(R34:X34)</f>
        <v>11495.74</v>
      </c>
      <c r="Z34" s="319">
        <f t="shared" ref="Z34:Z35" si="40">G34</f>
        <v>24210</v>
      </c>
      <c r="AA34" s="319">
        <f t="shared" ref="AA34:AA35" si="41">Z34-Y34</f>
        <v>12714.26</v>
      </c>
      <c r="AB34" s="319"/>
      <c r="AC34" s="79">
        <f t="shared" ref="AC34:AJ35" si="42">$AA34/7</f>
        <v>1816.3228571428572</v>
      </c>
      <c r="AD34" s="79"/>
      <c r="AE34" s="79">
        <f t="shared" si="42"/>
        <v>1816.3228571428572</v>
      </c>
      <c r="AF34" s="79">
        <f t="shared" si="42"/>
        <v>1816.3228571428572</v>
      </c>
      <c r="AG34" s="79">
        <f t="shared" si="42"/>
        <v>1816.3228571428572</v>
      </c>
      <c r="AH34" s="79">
        <f t="shared" si="42"/>
        <v>1816.3228571428572</v>
      </c>
      <c r="AI34" s="79">
        <f t="shared" si="42"/>
        <v>1816.3228571428572</v>
      </c>
      <c r="AJ34" s="79">
        <f t="shared" si="42"/>
        <v>1816.3228571428572</v>
      </c>
      <c r="AK34" s="52">
        <f t="shared" ref="AK34:AK35" si="43">SUM(AC34:AJ34)+Y34</f>
        <v>24210</v>
      </c>
      <c r="AL34" s="52">
        <f t="shared" si="15"/>
        <v>0</v>
      </c>
      <c r="AR34"/>
      <c r="AS34"/>
      <c r="AT34"/>
      <c r="AU34"/>
      <c r="AV34"/>
      <c r="AW34"/>
      <c r="AX34"/>
      <c r="AY34"/>
      <c r="AZ34"/>
      <c r="BA34"/>
      <c r="BB34"/>
    </row>
    <row r="35" spans="1:54" x14ac:dyDescent="0.25">
      <c r="A35" t="str">
        <f t="shared" si="16"/>
        <v>PPG</v>
      </c>
      <c r="B35" s="75" t="s">
        <v>3620</v>
      </c>
      <c r="C35" s="76">
        <v>44027</v>
      </c>
      <c r="D35" s="75">
        <v>3022011</v>
      </c>
      <c r="E35" t="str">
        <f>VLOOKUP(D35,Schools!A:B,2,0)</f>
        <v>Church Hill Primary School</v>
      </c>
      <c r="F35" t="str">
        <f>VLOOKUP(D35,Schools!$A:$Z,3,0)</f>
        <v>M</v>
      </c>
      <c r="G35" s="77">
        <v>44385</v>
      </c>
      <c r="H35" s="75" t="s">
        <v>3621</v>
      </c>
      <c r="I35" s="75"/>
      <c r="J35" t="str">
        <f t="shared" si="17"/>
        <v>11334/543965</v>
      </c>
      <c r="K35">
        <f>VLOOKUP(D35,Schools!$A:$Z,9,0)</f>
        <v>400020</v>
      </c>
      <c r="L35" s="75" t="s">
        <v>72</v>
      </c>
      <c r="M35" s="75" t="s">
        <v>3847</v>
      </c>
      <c r="N35" s="75" t="s">
        <v>4048</v>
      </c>
      <c r="O35" s="78" t="str">
        <f>VLOOKUP(D35,Schools!A:D,4,0)</f>
        <v>Primary</v>
      </c>
      <c r="P35" s="78">
        <f t="shared" si="13"/>
        <v>11334</v>
      </c>
      <c r="Q35" s="78">
        <f t="shared" si="18"/>
        <v>543965</v>
      </c>
      <c r="R35" s="79">
        <v>0</v>
      </c>
      <c r="S35" s="79">
        <v>0</v>
      </c>
      <c r="T35" s="79">
        <v>7035.38</v>
      </c>
      <c r="U35" s="79">
        <v>3517.69</v>
      </c>
      <c r="V35" s="79">
        <v>3517.69</v>
      </c>
      <c r="W35" s="79">
        <v>3368.25</v>
      </c>
      <c r="X35" s="79">
        <v>3368.25</v>
      </c>
      <c r="Y35" s="79">
        <f t="shared" si="39"/>
        <v>20807.260000000002</v>
      </c>
      <c r="Z35" s="319">
        <f t="shared" si="40"/>
        <v>44385</v>
      </c>
      <c r="AA35" s="319">
        <f t="shared" si="41"/>
        <v>23577.739999999998</v>
      </c>
      <c r="AB35" s="319"/>
      <c r="AC35" s="79">
        <f t="shared" si="42"/>
        <v>3368.2485714285713</v>
      </c>
      <c r="AD35" s="79"/>
      <c r="AE35" s="79">
        <f t="shared" si="42"/>
        <v>3368.2485714285713</v>
      </c>
      <c r="AF35" s="79">
        <f t="shared" si="42"/>
        <v>3368.2485714285713</v>
      </c>
      <c r="AG35" s="79">
        <f t="shared" si="42"/>
        <v>3368.2485714285713</v>
      </c>
      <c r="AH35" s="79">
        <f t="shared" si="42"/>
        <v>3368.2485714285713</v>
      </c>
      <c r="AI35" s="79">
        <f t="shared" si="42"/>
        <v>3368.2485714285713</v>
      </c>
      <c r="AJ35" s="79">
        <f t="shared" si="42"/>
        <v>3368.2485714285713</v>
      </c>
      <c r="AK35" s="52">
        <f t="shared" si="43"/>
        <v>44385</v>
      </c>
      <c r="AL35" s="52">
        <f t="shared" si="15"/>
        <v>0</v>
      </c>
      <c r="AR35"/>
      <c r="AS35"/>
      <c r="AT35"/>
      <c r="AU35"/>
      <c r="AV35"/>
      <c r="AW35"/>
      <c r="AX35"/>
      <c r="AY35"/>
      <c r="AZ35"/>
      <c r="BA35"/>
      <c r="BB35"/>
    </row>
    <row r="36" spans="1:54" x14ac:dyDescent="0.25">
      <c r="A36" t="str">
        <f t="shared" si="16"/>
        <v>PPG</v>
      </c>
      <c r="B36" s="75" t="s">
        <v>3620</v>
      </c>
      <c r="C36" s="76">
        <v>44027</v>
      </c>
      <c r="D36" s="75">
        <v>3022014</v>
      </c>
      <c r="E36" t="str">
        <f>VLOOKUP(D36,Schools!A:B,2,0)</f>
        <v>Colindale School</v>
      </c>
      <c r="F36" t="str">
        <f>VLOOKUP(D36,Schools!$A:$Z,3,0)</f>
        <v>M</v>
      </c>
      <c r="G36" s="77">
        <v>256895</v>
      </c>
      <c r="H36" s="75" t="s">
        <v>3621</v>
      </c>
      <c r="I36" s="75"/>
      <c r="J36" t="str">
        <f t="shared" si="17"/>
        <v>11334/543965</v>
      </c>
      <c r="K36">
        <f>VLOOKUP(D36,Schools!$A:$Z,9,0)</f>
        <v>400050</v>
      </c>
      <c r="L36" s="75" t="s">
        <v>72</v>
      </c>
      <c r="M36" s="75" t="s">
        <v>3847</v>
      </c>
      <c r="N36" s="75" t="s">
        <v>4048</v>
      </c>
      <c r="O36" s="78" t="str">
        <f>VLOOKUP(D36,Schools!A:D,4,0)</f>
        <v>Primary</v>
      </c>
      <c r="P36" s="78">
        <f t="shared" si="13"/>
        <v>11334</v>
      </c>
      <c r="Q36" s="78">
        <f t="shared" si="18"/>
        <v>543965</v>
      </c>
      <c r="R36" s="79">
        <v>0</v>
      </c>
      <c r="S36" s="79">
        <v>0</v>
      </c>
      <c r="T36" s="79">
        <v>47592.31</v>
      </c>
      <c r="U36" s="79">
        <v>23796.15</v>
      </c>
      <c r="V36" s="79">
        <v>23796.15</v>
      </c>
      <c r="W36" s="79">
        <v>17967.82</v>
      </c>
      <c r="X36" s="79">
        <v>17967.82</v>
      </c>
      <c r="Y36" s="79">
        <f t="shared" ref="Y36:Y41" si="44">SUM(R36:X36)</f>
        <v>131120.25</v>
      </c>
      <c r="Z36" s="319">
        <f t="shared" ref="Z36:Z41" si="45">G36</f>
        <v>256895</v>
      </c>
      <c r="AA36" s="319">
        <f t="shared" ref="AA36:AA41" si="46">Z36-Y36</f>
        <v>125774.75</v>
      </c>
      <c r="AB36" s="319"/>
      <c r="AC36" s="79">
        <f t="shared" ref="AC36:AJ41" si="47">$AA36/7</f>
        <v>17967.821428571428</v>
      </c>
      <c r="AD36" s="79"/>
      <c r="AE36" s="79">
        <f t="shared" si="47"/>
        <v>17967.821428571428</v>
      </c>
      <c r="AF36" s="79">
        <f t="shared" si="47"/>
        <v>17967.821428571428</v>
      </c>
      <c r="AG36" s="79">
        <f t="shared" si="47"/>
        <v>17967.821428571428</v>
      </c>
      <c r="AH36" s="79">
        <f t="shared" si="47"/>
        <v>17967.821428571428</v>
      </c>
      <c r="AI36" s="79">
        <f t="shared" si="47"/>
        <v>17967.821428571428</v>
      </c>
      <c r="AJ36" s="79">
        <f t="shared" si="47"/>
        <v>17967.821428571428</v>
      </c>
      <c r="AK36" s="52">
        <f t="shared" ref="AK36:AK41" si="48">SUM(AC36:AJ36)+Y36</f>
        <v>256894.99999999997</v>
      </c>
      <c r="AL36" s="52">
        <f t="shared" si="15"/>
        <v>0</v>
      </c>
      <c r="AR36"/>
      <c r="AS36"/>
      <c r="AT36"/>
      <c r="AU36"/>
      <c r="AV36"/>
      <c r="AW36"/>
      <c r="AX36"/>
      <c r="AY36"/>
      <c r="AZ36"/>
      <c r="BA36"/>
      <c r="BB36"/>
    </row>
    <row r="37" spans="1:54" x14ac:dyDescent="0.25">
      <c r="A37" t="str">
        <f t="shared" si="16"/>
        <v>PPG</v>
      </c>
      <c r="B37" s="75" t="s">
        <v>3620</v>
      </c>
      <c r="C37" s="76">
        <v>44027</v>
      </c>
      <c r="D37" s="75">
        <v>3022015</v>
      </c>
      <c r="E37" t="str">
        <f>VLOOKUP(D37,Schools!A:B,2,0)</f>
        <v>Coppetts Wood</v>
      </c>
      <c r="F37" t="str">
        <f>VLOOKUP(D37,Schools!$A:$Z,3,0)</f>
        <v>M</v>
      </c>
      <c r="G37" s="77">
        <v>103565</v>
      </c>
      <c r="H37" s="75" t="s">
        <v>3621</v>
      </c>
      <c r="I37" s="75"/>
      <c r="J37" t="str">
        <f t="shared" si="17"/>
        <v>11334/543965</v>
      </c>
      <c r="K37">
        <f>VLOOKUP(D37,Schools!$A:$Z,9,0)</f>
        <v>400059</v>
      </c>
      <c r="L37" s="75" t="s">
        <v>72</v>
      </c>
      <c r="M37" s="75" t="s">
        <v>3847</v>
      </c>
      <c r="N37" s="75" t="s">
        <v>4048</v>
      </c>
      <c r="O37" s="78" t="str">
        <f>VLOOKUP(D37,Schools!A:D,4,0)</f>
        <v>Primary</v>
      </c>
      <c r="P37" s="78">
        <f t="shared" si="13"/>
        <v>11334</v>
      </c>
      <c r="Q37" s="78">
        <f t="shared" si="18"/>
        <v>543965</v>
      </c>
      <c r="R37" s="79">
        <v>0</v>
      </c>
      <c r="S37" s="79">
        <v>0</v>
      </c>
      <c r="T37" s="79">
        <v>17588.46</v>
      </c>
      <c r="U37" s="79">
        <v>8794.23</v>
      </c>
      <c r="V37" s="79">
        <v>8794.23</v>
      </c>
      <c r="W37" s="79">
        <v>7598.67</v>
      </c>
      <c r="X37" s="79">
        <v>7598.67</v>
      </c>
      <c r="Y37" s="79">
        <f t="shared" si="44"/>
        <v>50374.259999999995</v>
      </c>
      <c r="Z37" s="319">
        <f t="shared" si="45"/>
        <v>103565</v>
      </c>
      <c r="AA37" s="319">
        <f t="shared" si="46"/>
        <v>53190.740000000005</v>
      </c>
      <c r="AB37" s="319"/>
      <c r="AC37" s="79">
        <f t="shared" si="47"/>
        <v>7598.6771428571437</v>
      </c>
      <c r="AD37" s="79"/>
      <c r="AE37" s="79">
        <f t="shared" si="47"/>
        <v>7598.6771428571437</v>
      </c>
      <c r="AF37" s="79">
        <f t="shared" si="47"/>
        <v>7598.6771428571437</v>
      </c>
      <c r="AG37" s="79">
        <f t="shared" si="47"/>
        <v>7598.6771428571437</v>
      </c>
      <c r="AH37" s="79">
        <f t="shared" si="47"/>
        <v>7598.6771428571437</v>
      </c>
      <c r="AI37" s="79">
        <f t="shared" si="47"/>
        <v>7598.6771428571437</v>
      </c>
      <c r="AJ37" s="79">
        <f t="shared" si="47"/>
        <v>7598.6771428571437</v>
      </c>
      <c r="AK37" s="52">
        <f t="shared" si="48"/>
        <v>103565</v>
      </c>
      <c r="AL37" s="52">
        <f t="shared" si="15"/>
        <v>0</v>
      </c>
      <c r="AR37"/>
      <c r="AS37"/>
      <c r="AT37"/>
      <c r="AU37"/>
      <c r="AV37"/>
      <c r="AW37"/>
      <c r="AX37"/>
      <c r="AY37"/>
      <c r="AZ37"/>
      <c r="BA37"/>
      <c r="BB37"/>
    </row>
    <row r="38" spans="1:54" x14ac:dyDescent="0.25">
      <c r="A38" t="str">
        <f t="shared" si="16"/>
        <v>PPG</v>
      </c>
      <c r="B38" s="75" t="s">
        <v>3620</v>
      </c>
      <c r="C38" s="76">
        <v>44027</v>
      </c>
      <c r="D38" s="75">
        <v>3022016</v>
      </c>
      <c r="E38" t="str">
        <f>VLOOKUP(D38,Schools!A:B,2,0)</f>
        <v>Courtland School</v>
      </c>
      <c r="F38" t="str">
        <f>VLOOKUP(D38,Schools!$A:$Z,3,0)</f>
        <v>M</v>
      </c>
      <c r="G38" s="77">
        <v>28245</v>
      </c>
      <c r="H38" s="75" t="s">
        <v>3621</v>
      </c>
      <c r="I38" s="75"/>
      <c r="J38" t="str">
        <f t="shared" si="17"/>
        <v>11334/543965</v>
      </c>
      <c r="K38">
        <f>VLOOKUP(D38,Schools!$A:$Z,9,0)</f>
        <v>400049</v>
      </c>
      <c r="L38" s="75" t="s">
        <v>72</v>
      </c>
      <c r="M38" s="75" t="s">
        <v>3847</v>
      </c>
      <c r="N38" s="75" t="s">
        <v>4048</v>
      </c>
      <c r="O38" s="78" t="str">
        <f>VLOOKUP(D38,Schools!A:D,4,0)</f>
        <v>Primary</v>
      </c>
      <c r="P38" s="78">
        <f t="shared" si="13"/>
        <v>11334</v>
      </c>
      <c r="Q38" s="78">
        <f t="shared" si="18"/>
        <v>543965</v>
      </c>
      <c r="R38" s="79">
        <v>0</v>
      </c>
      <c r="S38" s="79">
        <v>0</v>
      </c>
      <c r="T38" s="79">
        <v>4345.38</v>
      </c>
      <c r="U38" s="79">
        <v>2172.69</v>
      </c>
      <c r="V38" s="79">
        <v>2172.69</v>
      </c>
      <c r="W38" s="79">
        <v>2172.69</v>
      </c>
      <c r="X38" s="79">
        <v>2172.69</v>
      </c>
      <c r="Y38" s="79">
        <f t="shared" si="44"/>
        <v>13036.140000000001</v>
      </c>
      <c r="Z38" s="319">
        <f t="shared" si="45"/>
        <v>28245</v>
      </c>
      <c r="AA38" s="319">
        <f t="shared" si="46"/>
        <v>15208.859999999999</v>
      </c>
      <c r="AB38" s="319"/>
      <c r="AC38" s="79">
        <f t="shared" si="47"/>
        <v>2172.6942857142853</v>
      </c>
      <c r="AD38" s="79"/>
      <c r="AE38" s="79">
        <f t="shared" si="47"/>
        <v>2172.6942857142853</v>
      </c>
      <c r="AF38" s="79">
        <f t="shared" si="47"/>
        <v>2172.6942857142853</v>
      </c>
      <c r="AG38" s="79">
        <f t="shared" si="47"/>
        <v>2172.6942857142853</v>
      </c>
      <c r="AH38" s="79">
        <f t="shared" si="47"/>
        <v>2172.6942857142853</v>
      </c>
      <c r="AI38" s="79">
        <f t="shared" si="47"/>
        <v>2172.6942857142853</v>
      </c>
      <c r="AJ38" s="79">
        <f t="shared" si="47"/>
        <v>2172.6942857142853</v>
      </c>
      <c r="AK38" s="52">
        <f t="shared" si="48"/>
        <v>28245</v>
      </c>
      <c r="AL38" s="52">
        <f t="shared" si="15"/>
        <v>0</v>
      </c>
      <c r="AR38"/>
      <c r="AS38"/>
      <c r="AT38"/>
      <c r="AU38"/>
      <c r="AV38"/>
      <c r="AW38"/>
      <c r="AX38"/>
      <c r="AY38"/>
      <c r="AZ38"/>
      <c r="BA38"/>
      <c r="BB38"/>
    </row>
    <row r="39" spans="1:54" x14ac:dyDescent="0.25">
      <c r="A39" t="str">
        <f t="shared" si="16"/>
        <v>PPG</v>
      </c>
      <c r="B39" s="75" t="s">
        <v>3620</v>
      </c>
      <c r="C39" s="76">
        <v>44027</v>
      </c>
      <c r="D39" s="75">
        <v>3022017</v>
      </c>
      <c r="E39" t="str">
        <f>VLOOKUP(D39,Schools!A:B,2,0)</f>
        <v>Cromer Road Primary School</v>
      </c>
      <c r="F39" t="str">
        <f>VLOOKUP(D39,Schools!$A:$Z,3,0)</f>
        <v>M</v>
      </c>
      <c r="G39" s="77">
        <v>146605</v>
      </c>
      <c r="H39" s="75" t="s">
        <v>3621</v>
      </c>
      <c r="I39" s="75"/>
      <c r="J39" t="str">
        <f t="shared" si="17"/>
        <v>11334/543965</v>
      </c>
      <c r="K39">
        <f>VLOOKUP(D39,Schools!$A:$Z,9,0)</f>
        <v>400080</v>
      </c>
      <c r="L39" s="75" t="s">
        <v>72</v>
      </c>
      <c r="M39" s="75" t="s">
        <v>3847</v>
      </c>
      <c r="N39" s="75" t="s">
        <v>4048</v>
      </c>
      <c r="O39" s="78" t="str">
        <f>VLOOKUP(D39,Schools!A:D,4,0)</f>
        <v>Primary</v>
      </c>
      <c r="P39" s="78">
        <f t="shared" si="13"/>
        <v>11334</v>
      </c>
      <c r="Q39" s="78">
        <f t="shared" si="18"/>
        <v>543965</v>
      </c>
      <c r="R39" s="79">
        <v>0</v>
      </c>
      <c r="S39" s="79">
        <v>0</v>
      </c>
      <c r="T39" s="79">
        <v>22968.46</v>
      </c>
      <c r="U39" s="79">
        <v>11484.23</v>
      </c>
      <c r="V39" s="79">
        <v>11484.23</v>
      </c>
      <c r="W39" s="79">
        <v>11185.34</v>
      </c>
      <c r="X39" s="79">
        <v>11185.34</v>
      </c>
      <c r="Y39" s="79">
        <f t="shared" si="44"/>
        <v>68307.599999999991</v>
      </c>
      <c r="Z39" s="319">
        <f t="shared" si="45"/>
        <v>146605</v>
      </c>
      <c r="AA39" s="319">
        <f t="shared" si="46"/>
        <v>78297.400000000009</v>
      </c>
      <c r="AB39" s="319"/>
      <c r="AC39" s="79">
        <f t="shared" si="47"/>
        <v>11185.342857142858</v>
      </c>
      <c r="AD39" s="79"/>
      <c r="AE39" s="79">
        <f t="shared" si="47"/>
        <v>11185.342857142858</v>
      </c>
      <c r="AF39" s="79">
        <f t="shared" si="47"/>
        <v>11185.342857142858</v>
      </c>
      <c r="AG39" s="79">
        <f t="shared" si="47"/>
        <v>11185.342857142858</v>
      </c>
      <c r="AH39" s="79">
        <f t="shared" si="47"/>
        <v>11185.342857142858</v>
      </c>
      <c r="AI39" s="79">
        <f t="shared" si="47"/>
        <v>11185.342857142858</v>
      </c>
      <c r="AJ39" s="79">
        <f t="shared" si="47"/>
        <v>11185.342857142858</v>
      </c>
      <c r="AK39" s="52">
        <f t="shared" si="48"/>
        <v>146605</v>
      </c>
      <c r="AL39" s="52">
        <f t="shared" si="15"/>
        <v>0</v>
      </c>
      <c r="AR39"/>
      <c r="AS39"/>
      <c r="AT39"/>
      <c r="AU39"/>
      <c r="AV39"/>
      <c r="AW39"/>
      <c r="AX39"/>
      <c r="AY39"/>
      <c r="AZ39"/>
      <c r="BA39"/>
      <c r="BB39"/>
    </row>
    <row r="40" spans="1:54" x14ac:dyDescent="0.25">
      <c r="A40" t="str">
        <f t="shared" si="16"/>
        <v>PPG</v>
      </c>
      <c r="B40" s="75" t="s">
        <v>3620</v>
      </c>
      <c r="C40" s="76">
        <v>44027</v>
      </c>
      <c r="D40" s="75">
        <v>3022073</v>
      </c>
      <c r="E40" t="str">
        <f>VLOOKUP(D40,Schools!A:B,2,0)</f>
        <v>Danegrove JMI School</v>
      </c>
      <c r="F40" t="str">
        <f>VLOOKUP(D40,Schools!$A:$Z,3,0)</f>
        <v>M</v>
      </c>
      <c r="G40" s="77">
        <v>231340</v>
      </c>
      <c r="H40" s="75" t="s">
        <v>3621</v>
      </c>
      <c r="I40" s="75"/>
      <c r="J40" t="str">
        <f t="shared" si="17"/>
        <v>11334/543965</v>
      </c>
      <c r="K40">
        <f>VLOOKUP(D40,Schools!$A:$Z,9,0)</f>
        <v>400105</v>
      </c>
      <c r="L40" s="75" t="s">
        <v>72</v>
      </c>
      <c r="M40" s="75" t="s">
        <v>3847</v>
      </c>
      <c r="N40" s="75" t="s">
        <v>4048</v>
      </c>
      <c r="O40" s="78" t="str">
        <f>VLOOKUP(D40,Schools!A:D,4,0)</f>
        <v>Primary</v>
      </c>
      <c r="P40" s="78">
        <f t="shared" si="13"/>
        <v>11334</v>
      </c>
      <c r="Q40" s="78">
        <f t="shared" si="18"/>
        <v>543965</v>
      </c>
      <c r="R40" s="79">
        <v>0</v>
      </c>
      <c r="S40" s="79">
        <v>0</v>
      </c>
      <c r="T40" s="79">
        <v>35797.69</v>
      </c>
      <c r="U40" s="79">
        <v>17898.849999999999</v>
      </c>
      <c r="V40" s="79">
        <v>17898.849999999999</v>
      </c>
      <c r="W40" s="79">
        <v>17749.41</v>
      </c>
      <c r="X40" s="79">
        <v>17749.41</v>
      </c>
      <c r="Y40" s="79">
        <f t="shared" si="44"/>
        <v>107094.21</v>
      </c>
      <c r="Z40" s="319">
        <f t="shared" si="45"/>
        <v>231340</v>
      </c>
      <c r="AA40" s="319">
        <f t="shared" si="46"/>
        <v>124245.79</v>
      </c>
      <c r="AB40" s="319"/>
      <c r="AC40" s="79">
        <f t="shared" si="47"/>
        <v>17749.39857142857</v>
      </c>
      <c r="AD40" s="79"/>
      <c r="AE40" s="79">
        <f t="shared" si="47"/>
        <v>17749.39857142857</v>
      </c>
      <c r="AF40" s="79">
        <f t="shared" si="47"/>
        <v>17749.39857142857</v>
      </c>
      <c r="AG40" s="79">
        <f t="shared" si="47"/>
        <v>17749.39857142857</v>
      </c>
      <c r="AH40" s="79">
        <f t="shared" si="47"/>
        <v>17749.39857142857</v>
      </c>
      <c r="AI40" s="79">
        <f t="shared" si="47"/>
        <v>17749.39857142857</v>
      </c>
      <c r="AJ40" s="79">
        <f t="shared" si="47"/>
        <v>17749.39857142857</v>
      </c>
      <c r="AK40" s="52">
        <f t="shared" si="48"/>
        <v>231340</v>
      </c>
      <c r="AL40" s="52">
        <f t="shared" si="15"/>
        <v>0</v>
      </c>
      <c r="AR40"/>
      <c r="AS40"/>
      <c r="AT40"/>
      <c r="AU40"/>
      <c r="AV40"/>
      <c r="AW40"/>
      <c r="AX40"/>
      <c r="AY40"/>
      <c r="AZ40"/>
      <c r="BA40"/>
      <c r="BB40"/>
    </row>
    <row r="41" spans="1:54" x14ac:dyDescent="0.25">
      <c r="A41" t="str">
        <f t="shared" si="16"/>
        <v>PPG</v>
      </c>
      <c r="B41" s="75" t="s">
        <v>3620</v>
      </c>
      <c r="C41" s="76">
        <v>44027</v>
      </c>
      <c r="D41" s="75">
        <v>3022019</v>
      </c>
      <c r="E41" t="str">
        <f>VLOOKUP(D41,Schools!A:B,2,0)</f>
        <v>Deansbrook Infant School</v>
      </c>
      <c r="F41" t="str">
        <f>VLOOKUP(D41,Schools!$A:$Z,3,0)</f>
        <v>M</v>
      </c>
      <c r="G41" s="77">
        <v>67250</v>
      </c>
      <c r="H41" s="75" t="s">
        <v>3621</v>
      </c>
      <c r="I41" s="75"/>
      <c r="J41" t="str">
        <f t="shared" si="17"/>
        <v>11334/543965</v>
      </c>
      <c r="K41">
        <f>VLOOKUP(D41,Schools!$A:$Z,9,0)</f>
        <v>400036</v>
      </c>
      <c r="L41" s="75" t="s">
        <v>72</v>
      </c>
      <c r="M41" s="75" t="s">
        <v>3847</v>
      </c>
      <c r="N41" s="75" t="s">
        <v>4048</v>
      </c>
      <c r="O41" s="78" t="str">
        <f>VLOOKUP(D41,Schools!A:D,4,0)</f>
        <v>Primary</v>
      </c>
      <c r="P41" s="78">
        <f t="shared" si="13"/>
        <v>11334</v>
      </c>
      <c r="Q41" s="78">
        <f t="shared" si="18"/>
        <v>543965</v>
      </c>
      <c r="R41" s="79">
        <v>0</v>
      </c>
      <c r="S41" s="79">
        <v>0</v>
      </c>
      <c r="T41" s="79">
        <v>9725.3799999999992</v>
      </c>
      <c r="U41" s="79">
        <v>4862.6899999999996</v>
      </c>
      <c r="V41" s="79">
        <v>4862.6899999999996</v>
      </c>
      <c r="W41" s="79">
        <v>5311.0199999999995</v>
      </c>
      <c r="X41" s="79">
        <v>5311.0199999999995</v>
      </c>
      <c r="Y41" s="79">
        <f t="shared" si="44"/>
        <v>30072.799999999999</v>
      </c>
      <c r="Z41" s="319">
        <f t="shared" si="45"/>
        <v>67250</v>
      </c>
      <c r="AA41" s="319">
        <f t="shared" si="46"/>
        <v>37177.199999999997</v>
      </c>
      <c r="AB41" s="319"/>
      <c r="AC41" s="79">
        <f t="shared" si="47"/>
        <v>5311.028571428571</v>
      </c>
      <c r="AD41" s="79"/>
      <c r="AE41" s="79">
        <f t="shared" si="47"/>
        <v>5311.028571428571</v>
      </c>
      <c r="AF41" s="79">
        <f t="shared" si="47"/>
        <v>5311.028571428571</v>
      </c>
      <c r="AG41" s="79">
        <f t="shared" si="47"/>
        <v>5311.028571428571</v>
      </c>
      <c r="AH41" s="79">
        <f t="shared" si="47"/>
        <v>5311.028571428571</v>
      </c>
      <c r="AI41" s="79">
        <f t="shared" si="47"/>
        <v>5311.028571428571</v>
      </c>
      <c r="AJ41" s="79">
        <f t="shared" si="47"/>
        <v>5311.028571428571</v>
      </c>
      <c r="AK41" s="52">
        <f t="shared" si="48"/>
        <v>67250</v>
      </c>
      <c r="AL41" s="52">
        <f t="shared" si="15"/>
        <v>0</v>
      </c>
      <c r="AR41"/>
      <c r="AS41"/>
      <c r="AT41"/>
      <c r="AU41"/>
      <c r="AV41"/>
      <c r="AW41"/>
      <c r="AX41"/>
      <c r="AY41"/>
      <c r="AZ41"/>
      <c r="BA41"/>
      <c r="BB41"/>
    </row>
    <row r="42" spans="1:54" x14ac:dyDescent="0.25">
      <c r="A42" t="str">
        <f t="shared" si="16"/>
        <v>PPG</v>
      </c>
      <c r="B42" s="75" t="s">
        <v>3620</v>
      </c>
      <c r="C42" s="76">
        <v>44027</v>
      </c>
      <c r="D42" s="75">
        <v>3022021</v>
      </c>
      <c r="E42" t="str">
        <f>VLOOKUP(D42,Schools!A:B,2,0)</f>
        <v>Dollis Primary School</v>
      </c>
      <c r="F42" t="str">
        <f>VLOOKUP(D42,Schools!$A:$Z,3,0)</f>
        <v>M</v>
      </c>
      <c r="G42" s="77">
        <v>197715</v>
      </c>
      <c r="H42" s="75" t="s">
        <v>3621</v>
      </c>
      <c r="I42" s="75"/>
      <c r="J42" t="str">
        <f t="shared" si="17"/>
        <v>11334/543965</v>
      </c>
      <c r="K42">
        <f>VLOOKUP(D42,Schools!$A:$Z,9,0)</f>
        <v>400042</v>
      </c>
      <c r="L42" s="75" t="s">
        <v>72</v>
      </c>
      <c r="M42" s="75" t="s">
        <v>3847</v>
      </c>
      <c r="N42" s="75" t="s">
        <v>4048</v>
      </c>
      <c r="O42" s="78" t="str">
        <f>VLOOKUP(D42,Schools!A:D,4,0)</f>
        <v>Primary</v>
      </c>
      <c r="P42" s="78">
        <f t="shared" si="13"/>
        <v>11334</v>
      </c>
      <c r="Q42" s="78">
        <f t="shared" si="18"/>
        <v>543965</v>
      </c>
      <c r="R42" s="79">
        <v>0</v>
      </c>
      <c r="S42" s="79">
        <v>0</v>
      </c>
      <c r="T42" s="79">
        <v>35797.69</v>
      </c>
      <c r="U42" s="79">
        <v>17898.849999999999</v>
      </c>
      <c r="V42" s="79">
        <v>17898.849999999999</v>
      </c>
      <c r="W42" s="79">
        <v>14013.289999999999</v>
      </c>
      <c r="X42" s="79">
        <v>14013.289999999999</v>
      </c>
      <c r="Y42" s="79">
        <f t="shared" ref="Y42:Y43" si="49">SUM(R42:X42)</f>
        <v>99621.969999999987</v>
      </c>
      <c r="Z42" s="319">
        <f t="shared" ref="Z42:Z43" si="50">G42</f>
        <v>197715</v>
      </c>
      <c r="AA42" s="319">
        <f t="shared" ref="AA42:AA43" si="51">Z42-Y42</f>
        <v>98093.030000000013</v>
      </c>
      <c r="AB42" s="319"/>
      <c r="AC42" s="79">
        <f t="shared" ref="AC42:AJ43" si="52">$AA42/7</f>
        <v>14013.290000000003</v>
      </c>
      <c r="AD42" s="79"/>
      <c r="AE42" s="79">
        <f t="shared" si="52"/>
        <v>14013.290000000003</v>
      </c>
      <c r="AF42" s="79">
        <f t="shared" si="52"/>
        <v>14013.290000000003</v>
      </c>
      <c r="AG42" s="79">
        <f t="shared" si="52"/>
        <v>14013.290000000003</v>
      </c>
      <c r="AH42" s="79">
        <f t="shared" si="52"/>
        <v>14013.290000000003</v>
      </c>
      <c r="AI42" s="79">
        <f t="shared" si="52"/>
        <v>14013.290000000003</v>
      </c>
      <c r="AJ42" s="79">
        <f t="shared" si="52"/>
        <v>14013.290000000003</v>
      </c>
      <c r="AK42" s="52">
        <f t="shared" ref="AK42:AK43" si="53">SUM(AC42:AJ42)+Y42</f>
        <v>197715</v>
      </c>
      <c r="AL42" s="52">
        <f t="shared" si="15"/>
        <v>0</v>
      </c>
      <c r="AR42"/>
      <c r="AS42"/>
      <c r="AT42"/>
      <c r="AU42"/>
      <c r="AV42"/>
      <c r="AW42"/>
      <c r="AX42"/>
      <c r="AY42"/>
      <c r="AZ42"/>
      <c r="BA42"/>
      <c r="BB42"/>
    </row>
    <row r="43" spans="1:54" x14ac:dyDescent="0.25">
      <c r="A43" t="str">
        <f t="shared" si="16"/>
        <v>PPG</v>
      </c>
      <c r="B43" s="75" t="s">
        <v>3620</v>
      </c>
      <c r="C43" s="76">
        <v>44027</v>
      </c>
      <c r="D43" s="75">
        <v>3022023</v>
      </c>
      <c r="E43" t="str">
        <f>VLOOKUP(D43,Schools!A:B,2,0)</f>
        <v>Edgware Primary School</v>
      </c>
      <c r="F43" t="str">
        <f>VLOOKUP(D43,Schools!$A:$Z,3,0)</f>
        <v>M</v>
      </c>
      <c r="G43" s="77">
        <v>242100</v>
      </c>
      <c r="H43" s="75" t="s">
        <v>3621</v>
      </c>
      <c r="I43" s="75"/>
      <c r="J43" t="str">
        <f t="shared" si="17"/>
        <v>11334/543965</v>
      </c>
      <c r="K43">
        <f>VLOOKUP(D43,Schools!$A:$Z,9,0)</f>
        <v>400159</v>
      </c>
      <c r="L43" s="75" t="s">
        <v>72</v>
      </c>
      <c r="M43" s="75" t="s">
        <v>3847</v>
      </c>
      <c r="N43" s="75" t="s">
        <v>4048</v>
      </c>
      <c r="O43" s="78" t="str">
        <f>VLOOKUP(D43,Schools!A:D,4,0)</f>
        <v>Primary</v>
      </c>
      <c r="P43" s="78">
        <f t="shared" si="13"/>
        <v>11334</v>
      </c>
      <c r="Q43" s="78">
        <f t="shared" si="18"/>
        <v>543965</v>
      </c>
      <c r="R43" s="79">
        <v>0</v>
      </c>
      <c r="S43" s="79">
        <v>0</v>
      </c>
      <c r="T43" s="79">
        <v>38487.69</v>
      </c>
      <c r="U43" s="79">
        <v>19243.849999999999</v>
      </c>
      <c r="V43" s="79">
        <v>19243.849999999999</v>
      </c>
      <c r="W43" s="79">
        <v>18347.18</v>
      </c>
      <c r="X43" s="79">
        <v>18347.18</v>
      </c>
      <c r="Y43" s="79">
        <f t="shared" si="49"/>
        <v>113669.75</v>
      </c>
      <c r="Z43" s="319">
        <f t="shared" si="50"/>
        <v>242100</v>
      </c>
      <c r="AA43" s="319">
        <f t="shared" si="51"/>
        <v>128430.25</v>
      </c>
      <c r="AB43" s="319"/>
      <c r="AC43" s="79">
        <f t="shared" si="52"/>
        <v>18347.178571428572</v>
      </c>
      <c r="AD43" s="79"/>
      <c r="AE43" s="79">
        <f t="shared" si="52"/>
        <v>18347.178571428572</v>
      </c>
      <c r="AF43" s="79">
        <f t="shared" si="52"/>
        <v>18347.178571428572</v>
      </c>
      <c r="AG43" s="79">
        <f t="shared" si="52"/>
        <v>18347.178571428572</v>
      </c>
      <c r="AH43" s="79">
        <f t="shared" si="52"/>
        <v>18347.178571428572</v>
      </c>
      <c r="AI43" s="79">
        <f t="shared" si="52"/>
        <v>18347.178571428572</v>
      </c>
      <c r="AJ43" s="79">
        <f t="shared" si="52"/>
        <v>18347.178571428572</v>
      </c>
      <c r="AK43" s="52">
        <f t="shared" si="53"/>
        <v>242100.00000000003</v>
      </c>
      <c r="AL43" s="52">
        <f t="shared" si="15"/>
        <v>0</v>
      </c>
      <c r="AR43"/>
      <c r="AS43"/>
      <c r="AT43"/>
      <c r="AU43"/>
      <c r="AV43"/>
      <c r="AW43"/>
      <c r="AX43"/>
      <c r="AY43"/>
      <c r="AZ43"/>
      <c r="BA43"/>
      <c r="BB43"/>
    </row>
    <row r="44" spans="1:54" x14ac:dyDescent="0.25">
      <c r="A44" t="str">
        <f t="shared" si="16"/>
        <v>PPG</v>
      </c>
      <c r="B44" s="75" t="s">
        <v>3620</v>
      </c>
      <c r="C44" s="76">
        <v>44027</v>
      </c>
      <c r="D44" s="75">
        <v>3022024</v>
      </c>
      <c r="E44" t="str">
        <f>VLOOKUP(D44,Schools!A:B,2,0)</f>
        <v>Fairway Primary School</v>
      </c>
      <c r="F44" t="str">
        <f>VLOOKUP(D44,Schools!$A:$Z,3,0)</f>
        <v>M</v>
      </c>
      <c r="G44" s="77">
        <v>93477.5</v>
      </c>
      <c r="H44" s="75" t="s">
        <v>3621</v>
      </c>
      <c r="I44" s="75"/>
      <c r="J44" t="str">
        <f t="shared" si="17"/>
        <v>11334/543965</v>
      </c>
      <c r="K44">
        <f>VLOOKUP(D44,Schools!$A:$Z,9,0)</f>
        <v>400047</v>
      </c>
      <c r="L44" s="75" t="s">
        <v>72</v>
      </c>
      <c r="M44" s="75" t="s">
        <v>3847</v>
      </c>
      <c r="N44" s="75" t="s">
        <v>4048</v>
      </c>
      <c r="O44" s="78" t="str">
        <f>VLOOKUP(D44,Schools!A:D,4,0)</f>
        <v>Primary</v>
      </c>
      <c r="P44" s="78">
        <f t="shared" si="13"/>
        <v>11334</v>
      </c>
      <c r="Q44" s="78">
        <f t="shared" si="18"/>
        <v>543965</v>
      </c>
      <c r="R44" s="79">
        <v>0</v>
      </c>
      <c r="S44" s="79">
        <v>0</v>
      </c>
      <c r="T44" s="79">
        <v>16140</v>
      </c>
      <c r="U44" s="79">
        <v>8070</v>
      </c>
      <c r="V44" s="79">
        <v>8070</v>
      </c>
      <c r="W44" s="79">
        <v>6799.72</v>
      </c>
      <c r="X44" s="79">
        <v>6799.72</v>
      </c>
      <c r="Y44" s="79">
        <f t="shared" ref="Y44:Y49" si="54">SUM(R44:X44)</f>
        <v>45879.44</v>
      </c>
      <c r="Z44" s="319">
        <f t="shared" ref="Z44:Z49" si="55">G44</f>
        <v>93477.5</v>
      </c>
      <c r="AA44" s="319">
        <f t="shared" ref="AA44:AA49" si="56">Z44-Y44</f>
        <v>47598.06</v>
      </c>
      <c r="AB44" s="319"/>
      <c r="AC44" s="79">
        <f t="shared" ref="AC44:AJ49" si="57">$AA44/7</f>
        <v>6799.7228571428568</v>
      </c>
      <c r="AD44" s="79"/>
      <c r="AE44" s="79">
        <f t="shared" si="57"/>
        <v>6799.7228571428568</v>
      </c>
      <c r="AF44" s="79">
        <f t="shared" si="57"/>
        <v>6799.7228571428568</v>
      </c>
      <c r="AG44" s="79">
        <f t="shared" si="57"/>
        <v>6799.7228571428568</v>
      </c>
      <c r="AH44" s="79">
        <f t="shared" si="57"/>
        <v>6799.7228571428568</v>
      </c>
      <c r="AI44" s="79">
        <f t="shared" si="57"/>
        <v>6799.7228571428568</v>
      </c>
      <c r="AJ44" s="79">
        <f t="shared" si="57"/>
        <v>6799.7228571428568</v>
      </c>
      <c r="AK44" s="52">
        <f t="shared" ref="AK44:AK49" si="58">SUM(AC44:AJ44)+Y44</f>
        <v>93477.5</v>
      </c>
      <c r="AL44" s="52">
        <f t="shared" si="15"/>
        <v>0</v>
      </c>
      <c r="AR44"/>
      <c r="AS44"/>
      <c r="AT44"/>
      <c r="AU44"/>
      <c r="AV44"/>
      <c r="AW44"/>
      <c r="AX44"/>
      <c r="AY44"/>
      <c r="AZ44"/>
      <c r="BA44"/>
      <c r="BB44"/>
    </row>
    <row r="45" spans="1:54" x14ac:dyDescent="0.25">
      <c r="A45" t="str">
        <f t="shared" si="16"/>
        <v>PPG</v>
      </c>
      <c r="B45" s="75" t="s">
        <v>3620</v>
      </c>
      <c r="C45" s="76">
        <v>44027</v>
      </c>
      <c r="D45" s="75">
        <v>3022025</v>
      </c>
      <c r="E45" t="str">
        <f>VLOOKUP(D45,Schools!A:B,2,0)</f>
        <v>Foulds</v>
      </c>
      <c r="F45" t="str">
        <f>VLOOKUP(D45,Schools!$A:$Z,3,0)</f>
        <v>M</v>
      </c>
      <c r="G45" s="77">
        <v>8070</v>
      </c>
      <c r="H45" s="75" t="s">
        <v>3621</v>
      </c>
      <c r="I45" s="75"/>
      <c r="J45" t="str">
        <f t="shared" si="17"/>
        <v>11334/543965</v>
      </c>
      <c r="K45">
        <f>VLOOKUP(D45,Schools!$A:$Z,9,0)</f>
        <v>400001</v>
      </c>
      <c r="L45" s="75" t="s">
        <v>72</v>
      </c>
      <c r="M45" s="75" t="s">
        <v>3847</v>
      </c>
      <c r="N45" s="75" t="s">
        <v>4048</v>
      </c>
      <c r="O45" s="78" t="str">
        <f>VLOOKUP(D45,Schools!A:D,4,0)</f>
        <v>Primary</v>
      </c>
      <c r="P45" s="78">
        <f t="shared" si="13"/>
        <v>11334</v>
      </c>
      <c r="Q45" s="78">
        <f t="shared" si="18"/>
        <v>543965</v>
      </c>
      <c r="R45" s="79">
        <v>0</v>
      </c>
      <c r="S45" s="79">
        <v>0</v>
      </c>
      <c r="T45" s="79">
        <v>1862.31</v>
      </c>
      <c r="U45" s="79">
        <v>931.15</v>
      </c>
      <c r="V45" s="79">
        <v>931.15</v>
      </c>
      <c r="W45" s="79">
        <v>482.82</v>
      </c>
      <c r="X45" s="79">
        <v>482.82</v>
      </c>
      <c r="Y45" s="79">
        <f t="shared" si="54"/>
        <v>4690.25</v>
      </c>
      <c r="Z45" s="319">
        <f t="shared" si="55"/>
        <v>8070</v>
      </c>
      <c r="AA45" s="319">
        <f t="shared" si="56"/>
        <v>3379.75</v>
      </c>
      <c r="AB45" s="319"/>
      <c r="AC45" s="79">
        <f t="shared" si="57"/>
        <v>482.82142857142856</v>
      </c>
      <c r="AD45" s="79"/>
      <c r="AE45" s="79">
        <f t="shared" si="57"/>
        <v>482.82142857142856</v>
      </c>
      <c r="AF45" s="79">
        <f t="shared" si="57"/>
        <v>482.82142857142856</v>
      </c>
      <c r="AG45" s="79">
        <f t="shared" si="57"/>
        <v>482.82142857142856</v>
      </c>
      <c r="AH45" s="79">
        <f t="shared" si="57"/>
        <v>482.82142857142856</v>
      </c>
      <c r="AI45" s="79">
        <f t="shared" si="57"/>
        <v>482.82142857142856</v>
      </c>
      <c r="AJ45" s="79">
        <f t="shared" si="57"/>
        <v>482.82142857142856</v>
      </c>
      <c r="AK45" s="52">
        <f t="shared" si="58"/>
        <v>8070</v>
      </c>
      <c r="AL45" s="52">
        <f t="shared" si="15"/>
        <v>0</v>
      </c>
      <c r="AR45"/>
      <c r="AS45"/>
      <c r="AT45"/>
      <c r="AU45"/>
      <c r="AV45"/>
      <c r="AW45"/>
      <c r="AX45"/>
      <c r="AY45"/>
      <c r="AZ45"/>
      <c r="BA45"/>
      <c r="BB45"/>
    </row>
    <row r="46" spans="1:54" x14ac:dyDescent="0.25">
      <c r="A46" t="str">
        <f t="shared" si="16"/>
        <v>PPG</v>
      </c>
      <c r="B46" s="75" t="s">
        <v>3620</v>
      </c>
      <c r="C46" s="76">
        <v>44027</v>
      </c>
      <c r="D46" s="75">
        <v>3022026</v>
      </c>
      <c r="E46" t="str">
        <f>VLOOKUP(D46,Schools!A:B,2,0)</f>
        <v>Frith Manor School</v>
      </c>
      <c r="F46" t="str">
        <f>VLOOKUP(D46,Schools!$A:$Z,3,0)</f>
        <v>M</v>
      </c>
      <c r="G46" s="77">
        <v>107600</v>
      </c>
      <c r="H46" s="75" t="s">
        <v>3621</v>
      </c>
      <c r="I46" s="75"/>
      <c r="J46" t="str">
        <f t="shared" si="17"/>
        <v>11334/543965</v>
      </c>
      <c r="K46">
        <f>VLOOKUP(D46,Schools!$A:$Z,9,0)</f>
        <v>400082</v>
      </c>
      <c r="L46" s="75" t="s">
        <v>72</v>
      </c>
      <c r="M46" s="75" t="s">
        <v>3847</v>
      </c>
      <c r="N46" s="75" t="s">
        <v>4048</v>
      </c>
      <c r="O46" s="78" t="str">
        <f>VLOOKUP(D46,Schools!A:D,4,0)</f>
        <v>Primary</v>
      </c>
      <c r="P46" s="78">
        <f t="shared" si="13"/>
        <v>11334</v>
      </c>
      <c r="Q46" s="78">
        <f t="shared" si="18"/>
        <v>543965</v>
      </c>
      <c r="R46" s="79">
        <v>0</v>
      </c>
      <c r="S46" s="79">
        <v>0</v>
      </c>
      <c r="T46" s="79">
        <v>18623.080000000002</v>
      </c>
      <c r="U46" s="79">
        <v>9311.5400000000009</v>
      </c>
      <c r="V46" s="79">
        <v>9311.5400000000009</v>
      </c>
      <c r="W46" s="79">
        <v>7817.1</v>
      </c>
      <c r="X46" s="79">
        <v>7817.1</v>
      </c>
      <c r="Y46" s="79">
        <f t="shared" si="54"/>
        <v>52880.36</v>
      </c>
      <c r="Z46" s="319">
        <f t="shared" si="55"/>
        <v>107600</v>
      </c>
      <c r="AA46" s="319">
        <f t="shared" si="56"/>
        <v>54719.64</v>
      </c>
      <c r="AB46" s="319"/>
      <c r="AC46" s="79">
        <f t="shared" si="57"/>
        <v>7817.0914285714289</v>
      </c>
      <c r="AD46" s="79"/>
      <c r="AE46" s="79">
        <f t="shared" si="57"/>
        <v>7817.0914285714289</v>
      </c>
      <c r="AF46" s="79">
        <f t="shared" si="57"/>
        <v>7817.0914285714289</v>
      </c>
      <c r="AG46" s="79">
        <f t="shared" si="57"/>
        <v>7817.0914285714289</v>
      </c>
      <c r="AH46" s="79">
        <f t="shared" si="57"/>
        <v>7817.0914285714289</v>
      </c>
      <c r="AI46" s="79">
        <f t="shared" si="57"/>
        <v>7817.0914285714289</v>
      </c>
      <c r="AJ46" s="79">
        <f t="shared" si="57"/>
        <v>7817.0914285714289</v>
      </c>
      <c r="AK46" s="52">
        <f t="shared" si="58"/>
        <v>107600</v>
      </c>
      <c r="AL46" s="52">
        <f t="shared" si="15"/>
        <v>0</v>
      </c>
      <c r="AR46"/>
      <c r="AS46"/>
      <c r="AT46"/>
      <c r="AU46"/>
      <c r="AV46"/>
      <c r="AW46"/>
      <c r="AX46"/>
      <c r="AY46"/>
      <c r="AZ46"/>
      <c r="BA46"/>
      <c r="BB46"/>
    </row>
    <row r="47" spans="1:54" x14ac:dyDescent="0.25">
      <c r="A47" t="str">
        <f t="shared" si="16"/>
        <v>PPG</v>
      </c>
      <c r="B47" s="75" t="s">
        <v>3620</v>
      </c>
      <c r="C47" s="76">
        <v>44027</v>
      </c>
      <c r="D47" s="75">
        <v>3022028</v>
      </c>
      <c r="E47" t="str">
        <f>VLOOKUP(D47,Schools!A:B,2,0)</f>
        <v>Garden Suburb Infant School</v>
      </c>
      <c r="F47" t="str">
        <f>VLOOKUP(D47,Schools!$A:$Z,3,0)</f>
        <v>M</v>
      </c>
      <c r="G47" s="77">
        <v>45730</v>
      </c>
      <c r="H47" s="75" t="s">
        <v>3621</v>
      </c>
      <c r="I47" s="75"/>
      <c r="J47" t="str">
        <f t="shared" si="17"/>
        <v>11334/543965</v>
      </c>
      <c r="K47">
        <f>VLOOKUP(D47,Schools!$A:$Z,9,0)</f>
        <v>400067</v>
      </c>
      <c r="L47" s="75" t="s">
        <v>72</v>
      </c>
      <c r="M47" s="75" t="s">
        <v>3847</v>
      </c>
      <c r="N47" s="75" t="s">
        <v>4048</v>
      </c>
      <c r="O47" s="78" t="str">
        <f>VLOOKUP(D47,Schools!A:D,4,0)</f>
        <v>Primary</v>
      </c>
      <c r="P47" s="78">
        <f t="shared" si="13"/>
        <v>11334</v>
      </c>
      <c r="Q47" s="78">
        <f t="shared" si="18"/>
        <v>543965</v>
      </c>
      <c r="R47" s="79">
        <v>0</v>
      </c>
      <c r="S47" s="79">
        <v>0</v>
      </c>
      <c r="T47" s="79">
        <v>7656.15</v>
      </c>
      <c r="U47" s="79">
        <v>3828.08</v>
      </c>
      <c r="V47" s="79">
        <v>3828.08</v>
      </c>
      <c r="W47" s="79">
        <v>3379.75</v>
      </c>
      <c r="X47" s="79">
        <v>3379.75</v>
      </c>
      <c r="Y47" s="79">
        <f t="shared" si="54"/>
        <v>22071.809999999998</v>
      </c>
      <c r="Z47" s="319">
        <f t="shared" si="55"/>
        <v>45730</v>
      </c>
      <c r="AA47" s="319">
        <f t="shared" si="56"/>
        <v>23658.190000000002</v>
      </c>
      <c r="AB47" s="319"/>
      <c r="AC47" s="79">
        <f t="shared" si="57"/>
        <v>3379.741428571429</v>
      </c>
      <c r="AD47" s="79"/>
      <c r="AE47" s="79">
        <f t="shared" si="57"/>
        <v>3379.741428571429</v>
      </c>
      <c r="AF47" s="79">
        <f t="shared" si="57"/>
        <v>3379.741428571429</v>
      </c>
      <c r="AG47" s="79">
        <f t="shared" si="57"/>
        <v>3379.741428571429</v>
      </c>
      <c r="AH47" s="79">
        <f t="shared" si="57"/>
        <v>3379.741428571429</v>
      </c>
      <c r="AI47" s="79">
        <f t="shared" si="57"/>
        <v>3379.741428571429</v>
      </c>
      <c r="AJ47" s="79">
        <f t="shared" si="57"/>
        <v>3379.741428571429</v>
      </c>
      <c r="AK47" s="52">
        <f t="shared" si="58"/>
        <v>45730</v>
      </c>
      <c r="AL47" s="52">
        <f t="shared" si="15"/>
        <v>0</v>
      </c>
      <c r="AR47"/>
      <c r="AS47"/>
      <c r="AT47"/>
      <c r="AU47"/>
      <c r="AV47"/>
      <c r="AW47"/>
      <c r="AX47"/>
      <c r="AY47"/>
      <c r="AZ47"/>
      <c r="BA47"/>
      <c r="BB47"/>
    </row>
    <row r="48" spans="1:54" x14ac:dyDescent="0.25">
      <c r="A48" t="str">
        <f t="shared" si="16"/>
        <v>PPG</v>
      </c>
      <c r="B48" s="75" t="s">
        <v>3620</v>
      </c>
      <c r="C48" s="76">
        <v>44027</v>
      </c>
      <c r="D48" s="75">
        <v>3022027</v>
      </c>
      <c r="E48" t="str">
        <f>VLOOKUP(D48,Schools!A:B,2,0)</f>
        <v>Garden Suburb Junior</v>
      </c>
      <c r="F48" t="str">
        <f>VLOOKUP(D48,Schools!$A:$Z,3,0)</f>
        <v>M</v>
      </c>
      <c r="G48" s="77">
        <v>84735</v>
      </c>
      <c r="H48" s="75" t="s">
        <v>3621</v>
      </c>
      <c r="I48" s="75"/>
      <c r="J48" t="str">
        <f t="shared" si="17"/>
        <v>11334/543965</v>
      </c>
      <c r="K48">
        <f>VLOOKUP(D48,Schools!$A:$Z,9,0)</f>
        <v>400002</v>
      </c>
      <c r="L48" s="75" t="s">
        <v>72</v>
      </c>
      <c r="M48" s="75" t="s">
        <v>3847</v>
      </c>
      <c r="N48" s="75" t="s">
        <v>4048</v>
      </c>
      <c r="O48" s="78" t="str">
        <f>VLOOKUP(D48,Schools!A:D,4,0)</f>
        <v>Primary</v>
      </c>
      <c r="P48" s="78">
        <f t="shared" si="13"/>
        <v>11334</v>
      </c>
      <c r="Q48" s="78">
        <f t="shared" si="18"/>
        <v>543965</v>
      </c>
      <c r="R48" s="79">
        <v>0</v>
      </c>
      <c r="S48" s="79">
        <v>0</v>
      </c>
      <c r="T48" s="79">
        <v>14277.69</v>
      </c>
      <c r="U48" s="79">
        <v>7138.85</v>
      </c>
      <c r="V48" s="79">
        <v>7138.85</v>
      </c>
      <c r="W48" s="79">
        <v>6242.18</v>
      </c>
      <c r="X48" s="79">
        <v>6242.18</v>
      </c>
      <c r="Y48" s="79">
        <f t="shared" si="54"/>
        <v>41039.75</v>
      </c>
      <c r="Z48" s="319">
        <f t="shared" si="55"/>
        <v>84735</v>
      </c>
      <c r="AA48" s="319">
        <f t="shared" si="56"/>
        <v>43695.25</v>
      </c>
      <c r="AB48" s="319"/>
      <c r="AC48" s="79">
        <f t="shared" si="57"/>
        <v>6242.1785714285716</v>
      </c>
      <c r="AD48" s="79"/>
      <c r="AE48" s="79">
        <f t="shared" si="57"/>
        <v>6242.1785714285716</v>
      </c>
      <c r="AF48" s="79">
        <f t="shared" si="57"/>
        <v>6242.1785714285716</v>
      </c>
      <c r="AG48" s="79">
        <f t="shared" si="57"/>
        <v>6242.1785714285716</v>
      </c>
      <c r="AH48" s="79">
        <f t="shared" si="57"/>
        <v>6242.1785714285716</v>
      </c>
      <c r="AI48" s="79">
        <f t="shared" si="57"/>
        <v>6242.1785714285716</v>
      </c>
      <c r="AJ48" s="79">
        <f t="shared" si="57"/>
        <v>6242.1785714285716</v>
      </c>
      <c r="AK48" s="52">
        <f t="shared" si="58"/>
        <v>84735</v>
      </c>
      <c r="AL48" s="52">
        <f t="shared" si="15"/>
        <v>0</v>
      </c>
      <c r="AR48"/>
      <c r="AS48"/>
      <c r="AT48"/>
      <c r="AU48"/>
      <c r="AV48"/>
      <c r="AW48"/>
      <c r="AX48"/>
      <c r="AY48"/>
      <c r="AZ48"/>
      <c r="BA48"/>
      <c r="BB48"/>
    </row>
    <row r="49" spans="1:54" x14ac:dyDescent="0.25">
      <c r="A49" t="str">
        <f t="shared" si="16"/>
        <v>PPG</v>
      </c>
      <c r="B49" s="75" t="s">
        <v>3620</v>
      </c>
      <c r="C49" s="76">
        <v>44027</v>
      </c>
      <c r="D49" s="75">
        <v>3022029</v>
      </c>
      <c r="E49" t="str">
        <f>VLOOKUP(D49,Schools!A:B,2,0)</f>
        <v>Goldbeaters Primary School</v>
      </c>
      <c r="F49" t="str">
        <f>VLOOKUP(D49,Schools!$A:$Z,3,0)</f>
        <v>M</v>
      </c>
      <c r="G49" s="77">
        <v>227305</v>
      </c>
      <c r="H49" s="75" t="s">
        <v>3621</v>
      </c>
      <c r="I49" s="75"/>
      <c r="J49" t="str">
        <f t="shared" si="17"/>
        <v>11334/543965</v>
      </c>
      <c r="K49">
        <f>VLOOKUP(D49,Schools!$A:$Z,9,0)</f>
        <v>400035</v>
      </c>
      <c r="L49" s="75" t="s">
        <v>72</v>
      </c>
      <c r="M49" s="75" t="s">
        <v>3847</v>
      </c>
      <c r="N49" s="75" t="s">
        <v>4048</v>
      </c>
      <c r="O49" s="78" t="str">
        <f>VLOOKUP(D49,Schools!A:D,4,0)</f>
        <v>Primary</v>
      </c>
      <c r="P49" s="78">
        <f t="shared" si="13"/>
        <v>11334</v>
      </c>
      <c r="Q49" s="78">
        <f t="shared" si="18"/>
        <v>543965</v>
      </c>
      <c r="R49" s="79">
        <v>0</v>
      </c>
      <c r="S49" s="79">
        <v>0</v>
      </c>
      <c r="T49" s="79">
        <v>38694.620000000003</v>
      </c>
      <c r="U49" s="79">
        <v>19347.310000000001</v>
      </c>
      <c r="V49" s="79">
        <v>19347.310000000001</v>
      </c>
      <c r="W49" s="79">
        <v>16657.310000000001</v>
      </c>
      <c r="X49" s="79">
        <v>16657.310000000001</v>
      </c>
      <c r="Y49" s="79">
        <f t="shared" si="54"/>
        <v>110703.86</v>
      </c>
      <c r="Z49" s="319">
        <f t="shared" si="55"/>
        <v>227305</v>
      </c>
      <c r="AA49" s="319">
        <f t="shared" si="56"/>
        <v>116601.14</v>
      </c>
      <c r="AB49" s="319"/>
      <c r="AC49" s="79">
        <f t="shared" si="57"/>
        <v>16657.305714285714</v>
      </c>
      <c r="AD49" s="79"/>
      <c r="AE49" s="79">
        <f t="shared" si="57"/>
        <v>16657.305714285714</v>
      </c>
      <c r="AF49" s="79">
        <f t="shared" si="57"/>
        <v>16657.305714285714</v>
      </c>
      <c r="AG49" s="79">
        <f t="shared" si="57"/>
        <v>16657.305714285714</v>
      </c>
      <c r="AH49" s="79">
        <f t="shared" si="57"/>
        <v>16657.305714285714</v>
      </c>
      <c r="AI49" s="79">
        <f t="shared" si="57"/>
        <v>16657.305714285714</v>
      </c>
      <c r="AJ49" s="79">
        <f t="shared" si="57"/>
        <v>16657.305714285714</v>
      </c>
      <c r="AK49" s="52">
        <f t="shared" si="58"/>
        <v>227305</v>
      </c>
      <c r="AL49" s="52">
        <f t="shared" si="15"/>
        <v>0</v>
      </c>
      <c r="AR49"/>
      <c r="AS49"/>
      <c r="AT49"/>
      <c r="AU49"/>
      <c r="AV49"/>
      <c r="AW49"/>
      <c r="AX49"/>
      <c r="AY49"/>
      <c r="AZ49"/>
      <c r="BA49"/>
      <c r="BB49"/>
    </row>
    <row r="50" spans="1:54" x14ac:dyDescent="0.25">
      <c r="A50" t="str">
        <f t="shared" si="16"/>
        <v>PPG</v>
      </c>
      <c r="B50" s="75" t="s">
        <v>3620</v>
      </c>
      <c r="C50" s="76">
        <v>44027</v>
      </c>
      <c r="D50" s="75">
        <v>3023516</v>
      </c>
      <c r="E50" t="str">
        <f>VLOOKUP(D50,Schools!A:B,2,0)</f>
        <v>Hasmonean Primary School</v>
      </c>
      <c r="F50" t="str">
        <f>VLOOKUP(D50,Schools!$A:$Z,3,0)</f>
        <v>M</v>
      </c>
      <c r="G50" s="77">
        <v>24210</v>
      </c>
      <c r="H50" s="75" t="s">
        <v>3621</v>
      </c>
      <c r="I50" s="75"/>
      <c r="J50" t="str">
        <f t="shared" si="17"/>
        <v>11334/543965</v>
      </c>
      <c r="K50">
        <f>VLOOKUP(D50,Schools!$A:$Z,9,0)</f>
        <v>400108</v>
      </c>
      <c r="L50" s="75" t="s">
        <v>72</v>
      </c>
      <c r="M50" s="75" t="s">
        <v>3847</v>
      </c>
      <c r="N50" s="75" t="s">
        <v>4048</v>
      </c>
      <c r="O50" s="78" t="str">
        <f>VLOOKUP(D50,Schools!A:D,4,0)</f>
        <v>Primary</v>
      </c>
      <c r="P50" s="78">
        <f t="shared" si="13"/>
        <v>11334</v>
      </c>
      <c r="Q50" s="78">
        <f t="shared" si="18"/>
        <v>543965</v>
      </c>
      <c r="R50" s="79">
        <v>0</v>
      </c>
      <c r="S50" s="79">
        <v>0</v>
      </c>
      <c r="T50" s="79">
        <v>3724.62</v>
      </c>
      <c r="U50" s="79">
        <v>1862.31</v>
      </c>
      <c r="V50" s="79">
        <v>1862.31</v>
      </c>
      <c r="W50" s="79">
        <v>1862.31</v>
      </c>
      <c r="X50" s="79">
        <v>1862.31</v>
      </c>
      <c r="Y50" s="79">
        <f t="shared" ref="Y50:Y53" si="59">SUM(R50:X50)</f>
        <v>11173.859999999999</v>
      </c>
      <c r="Z50" s="319">
        <f t="shared" ref="Z50:Z53" si="60">G50</f>
        <v>24210</v>
      </c>
      <c r="AA50" s="319">
        <f t="shared" ref="AA50:AA53" si="61">Z50-Y50</f>
        <v>13036.140000000001</v>
      </c>
      <c r="AB50" s="319"/>
      <c r="AC50" s="79">
        <f t="shared" ref="AC50:AJ53" si="62">$AA50/7</f>
        <v>1862.3057142857144</v>
      </c>
      <c r="AD50" s="79"/>
      <c r="AE50" s="79">
        <f t="shared" si="62"/>
        <v>1862.3057142857144</v>
      </c>
      <c r="AF50" s="79">
        <f t="shared" si="62"/>
        <v>1862.3057142857144</v>
      </c>
      <c r="AG50" s="79">
        <f t="shared" si="62"/>
        <v>1862.3057142857144</v>
      </c>
      <c r="AH50" s="79">
        <f t="shared" si="62"/>
        <v>1862.3057142857144</v>
      </c>
      <c r="AI50" s="79">
        <f t="shared" si="62"/>
        <v>1862.3057142857144</v>
      </c>
      <c r="AJ50" s="79">
        <f t="shared" si="62"/>
        <v>1862.3057142857144</v>
      </c>
      <c r="AK50" s="52">
        <f t="shared" ref="AK50:AK53" si="63">SUM(AC50:AJ50)+Y50</f>
        <v>24210</v>
      </c>
      <c r="AL50" s="52">
        <f t="shared" si="15"/>
        <v>0</v>
      </c>
      <c r="AR50"/>
      <c r="AS50"/>
      <c r="AT50"/>
      <c r="AU50"/>
      <c r="AV50"/>
      <c r="AW50"/>
      <c r="AX50"/>
      <c r="AY50"/>
      <c r="AZ50"/>
      <c r="BA50"/>
      <c r="BB50"/>
    </row>
    <row r="51" spans="1:54" x14ac:dyDescent="0.25">
      <c r="A51" t="str">
        <f t="shared" si="16"/>
        <v>PPG</v>
      </c>
      <c r="B51" s="75" t="s">
        <v>3620</v>
      </c>
      <c r="C51" s="76">
        <v>44027</v>
      </c>
      <c r="D51" s="75">
        <v>3022031</v>
      </c>
      <c r="E51" t="str">
        <f>VLOOKUP(D51,Schools!A:B,2,0)</f>
        <v>Hollickwood JMI School</v>
      </c>
      <c r="F51" t="str">
        <f>VLOOKUP(D51,Schools!$A:$Z,3,0)</f>
        <v>M</v>
      </c>
      <c r="G51" s="77">
        <v>79355</v>
      </c>
      <c r="H51" s="75" t="s">
        <v>3621</v>
      </c>
      <c r="I51" s="75"/>
      <c r="J51" t="str">
        <f t="shared" si="17"/>
        <v>11334/543965</v>
      </c>
      <c r="K51">
        <f>VLOOKUP(D51,Schools!$A:$Z,9,0)</f>
        <v>400026</v>
      </c>
      <c r="L51" s="75" t="s">
        <v>72</v>
      </c>
      <c r="M51" s="75" t="s">
        <v>3847</v>
      </c>
      <c r="N51" s="75" t="s">
        <v>4048</v>
      </c>
      <c r="O51" s="78" t="str">
        <f>VLOOKUP(D51,Schools!A:D,4,0)</f>
        <v>Primary</v>
      </c>
      <c r="P51" s="78">
        <f t="shared" si="13"/>
        <v>11334</v>
      </c>
      <c r="Q51" s="78">
        <f t="shared" si="18"/>
        <v>543965</v>
      </c>
      <c r="R51" s="79">
        <v>0</v>
      </c>
      <c r="S51" s="79">
        <v>0</v>
      </c>
      <c r="T51" s="79">
        <v>14484.62</v>
      </c>
      <c r="U51" s="79">
        <v>7242.31</v>
      </c>
      <c r="V51" s="79">
        <v>7242.31</v>
      </c>
      <c r="W51" s="79">
        <v>5598.42</v>
      </c>
      <c r="X51" s="79">
        <v>5598.42</v>
      </c>
      <c r="Y51" s="79">
        <f t="shared" si="59"/>
        <v>40166.080000000002</v>
      </c>
      <c r="Z51" s="319">
        <f t="shared" si="60"/>
        <v>79355</v>
      </c>
      <c r="AA51" s="319">
        <f t="shared" si="61"/>
        <v>39188.92</v>
      </c>
      <c r="AB51" s="319"/>
      <c r="AC51" s="79">
        <f t="shared" si="62"/>
        <v>5598.4171428571426</v>
      </c>
      <c r="AD51" s="79"/>
      <c r="AE51" s="79">
        <f t="shared" si="62"/>
        <v>5598.4171428571426</v>
      </c>
      <c r="AF51" s="79">
        <f t="shared" si="62"/>
        <v>5598.4171428571426</v>
      </c>
      <c r="AG51" s="79">
        <f t="shared" si="62"/>
        <v>5598.4171428571426</v>
      </c>
      <c r="AH51" s="79">
        <f t="shared" si="62"/>
        <v>5598.4171428571426</v>
      </c>
      <c r="AI51" s="79">
        <f t="shared" si="62"/>
        <v>5598.4171428571426</v>
      </c>
      <c r="AJ51" s="79">
        <f t="shared" si="62"/>
        <v>5598.4171428571426</v>
      </c>
      <c r="AK51" s="52">
        <f t="shared" si="63"/>
        <v>79355</v>
      </c>
      <c r="AL51" s="52">
        <f t="shared" si="15"/>
        <v>0</v>
      </c>
      <c r="AR51"/>
      <c r="AS51"/>
      <c r="AT51"/>
      <c r="AU51"/>
      <c r="AV51"/>
      <c r="AW51"/>
      <c r="AX51"/>
      <c r="AY51"/>
      <c r="AZ51"/>
      <c r="BA51"/>
      <c r="BB51"/>
    </row>
    <row r="52" spans="1:54" x14ac:dyDescent="0.25">
      <c r="A52" t="str">
        <f t="shared" si="16"/>
        <v>PPG</v>
      </c>
      <c r="B52" s="75" t="s">
        <v>3620</v>
      </c>
      <c r="C52" s="76">
        <v>44027</v>
      </c>
      <c r="D52" s="75">
        <v>3022032</v>
      </c>
      <c r="E52" t="str">
        <f>VLOOKUP(D52,Schools!A:B,2,0)</f>
        <v>Holly Park School</v>
      </c>
      <c r="F52" t="str">
        <f>VLOOKUP(D52,Schools!$A:$Z,3,0)</f>
        <v>M</v>
      </c>
      <c r="G52" s="77">
        <v>114325</v>
      </c>
      <c r="H52" s="75" t="s">
        <v>3621</v>
      </c>
      <c r="I52" s="75"/>
      <c r="J52" t="str">
        <f t="shared" si="17"/>
        <v>11334/543965</v>
      </c>
      <c r="K52">
        <f>VLOOKUP(D52,Schools!$A:$Z,9,0)</f>
        <v>400084</v>
      </c>
      <c r="L52" s="75" t="s">
        <v>72</v>
      </c>
      <c r="M52" s="75" t="s">
        <v>3847</v>
      </c>
      <c r="N52" s="75" t="s">
        <v>4048</v>
      </c>
      <c r="O52" s="78" t="str">
        <f>VLOOKUP(D52,Schools!A:D,4,0)</f>
        <v>Primary</v>
      </c>
      <c r="P52" s="78">
        <f t="shared" ref="P52:P83" si="64">VLOOKUP(O52,$AQ$1:$AR$5,2,0)</f>
        <v>11334</v>
      </c>
      <c r="Q52" s="78">
        <f t="shared" si="18"/>
        <v>543965</v>
      </c>
      <c r="R52" s="79">
        <v>0</v>
      </c>
      <c r="S52" s="79">
        <v>0</v>
      </c>
      <c r="T52" s="79">
        <v>21106.15</v>
      </c>
      <c r="U52" s="79">
        <v>10553.08</v>
      </c>
      <c r="V52" s="79">
        <v>10553.08</v>
      </c>
      <c r="W52" s="79">
        <v>8012.52</v>
      </c>
      <c r="X52" s="79">
        <v>8012.52</v>
      </c>
      <c r="Y52" s="79">
        <f t="shared" si="59"/>
        <v>58237.350000000006</v>
      </c>
      <c r="Z52" s="319">
        <f t="shared" si="60"/>
        <v>114325</v>
      </c>
      <c r="AA52" s="319">
        <f t="shared" si="61"/>
        <v>56087.649999999994</v>
      </c>
      <c r="AB52" s="319"/>
      <c r="AC52" s="79">
        <f t="shared" si="62"/>
        <v>8012.5214285714274</v>
      </c>
      <c r="AD52" s="79"/>
      <c r="AE52" s="79">
        <f t="shared" si="62"/>
        <v>8012.5214285714274</v>
      </c>
      <c r="AF52" s="79">
        <f t="shared" si="62"/>
        <v>8012.5214285714274</v>
      </c>
      <c r="AG52" s="79">
        <f t="shared" si="62"/>
        <v>8012.5214285714274</v>
      </c>
      <c r="AH52" s="79">
        <f t="shared" si="62"/>
        <v>8012.5214285714274</v>
      </c>
      <c r="AI52" s="79">
        <f t="shared" si="62"/>
        <v>8012.5214285714274</v>
      </c>
      <c r="AJ52" s="79">
        <f t="shared" si="62"/>
        <v>8012.5214285714274</v>
      </c>
      <c r="AK52" s="52">
        <f t="shared" si="63"/>
        <v>114325</v>
      </c>
      <c r="AL52" s="52">
        <f t="shared" ref="AL52:AL83" si="65">AK52-G52</f>
        <v>0</v>
      </c>
      <c r="AR52"/>
      <c r="AS52"/>
      <c r="AT52"/>
      <c r="AU52"/>
      <c r="AV52"/>
      <c r="AW52"/>
      <c r="AX52"/>
      <c r="AY52"/>
      <c r="AZ52"/>
      <c r="BA52"/>
      <c r="BB52"/>
    </row>
    <row r="53" spans="1:54" x14ac:dyDescent="0.25">
      <c r="A53" t="str">
        <f t="shared" si="16"/>
        <v>PPG</v>
      </c>
      <c r="B53" s="75" t="s">
        <v>3620</v>
      </c>
      <c r="C53" s="76">
        <v>44027</v>
      </c>
      <c r="D53" s="75">
        <v>3023304</v>
      </c>
      <c r="E53" t="str">
        <f>VLOOKUP(D53,Schools!A:B,2,0)</f>
        <v>Holy Trinity School</v>
      </c>
      <c r="F53" t="str">
        <f>VLOOKUP(D53,Schools!$A:$Z,3,0)</f>
        <v>M</v>
      </c>
      <c r="G53" s="77">
        <v>87425</v>
      </c>
      <c r="H53" s="75" t="s">
        <v>3621</v>
      </c>
      <c r="I53" s="75"/>
      <c r="J53" t="str">
        <f t="shared" si="17"/>
        <v>11334/543965</v>
      </c>
      <c r="K53">
        <f>VLOOKUP(D53,Schools!$A:$Z,9,0)</f>
        <v>400008</v>
      </c>
      <c r="L53" s="75" t="s">
        <v>72</v>
      </c>
      <c r="M53" s="75" t="s">
        <v>3847</v>
      </c>
      <c r="N53" s="75" t="s">
        <v>4048</v>
      </c>
      <c r="O53" s="78" t="str">
        <f>VLOOKUP(D53,Schools!A:D,4,0)</f>
        <v>Primary</v>
      </c>
      <c r="P53" s="78">
        <f t="shared" si="64"/>
        <v>11334</v>
      </c>
      <c r="Q53" s="78">
        <f t="shared" si="18"/>
        <v>543965</v>
      </c>
      <c r="R53" s="79">
        <v>0</v>
      </c>
      <c r="S53" s="79">
        <v>0</v>
      </c>
      <c r="T53" s="79">
        <v>12829.23</v>
      </c>
      <c r="U53" s="79">
        <v>6414.62</v>
      </c>
      <c r="V53" s="79">
        <v>6414.62</v>
      </c>
      <c r="W53" s="79">
        <v>6862.95</v>
      </c>
      <c r="X53" s="79">
        <v>6862.95</v>
      </c>
      <c r="Y53" s="79">
        <f t="shared" si="59"/>
        <v>39384.369999999995</v>
      </c>
      <c r="Z53" s="319">
        <f t="shared" si="60"/>
        <v>87425</v>
      </c>
      <c r="AA53" s="319">
        <f t="shared" si="61"/>
        <v>48040.630000000005</v>
      </c>
      <c r="AB53" s="319"/>
      <c r="AC53" s="79">
        <f t="shared" si="62"/>
        <v>6862.9471428571433</v>
      </c>
      <c r="AD53" s="79"/>
      <c r="AE53" s="79">
        <f t="shared" si="62"/>
        <v>6862.9471428571433</v>
      </c>
      <c r="AF53" s="79">
        <f t="shared" si="62"/>
        <v>6862.9471428571433</v>
      </c>
      <c r="AG53" s="79">
        <f t="shared" si="62"/>
        <v>6862.9471428571433</v>
      </c>
      <c r="AH53" s="79">
        <f t="shared" si="62"/>
        <v>6862.9471428571433</v>
      </c>
      <c r="AI53" s="79">
        <f t="shared" si="62"/>
        <v>6862.9471428571433</v>
      </c>
      <c r="AJ53" s="79">
        <f t="shared" si="62"/>
        <v>6862.9471428571433</v>
      </c>
      <c r="AK53" s="52">
        <f t="shared" si="63"/>
        <v>87425</v>
      </c>
      <c r="AL53" s="52">
        <f t="shared" si="65"/>
        <v>0</v>
      </c>
      <c r="AR53"/>
      <c r="AS53"/>
      <c r="AT53"/>
      <c r="AU53"/>
      <c r="AV53"/>
      <c r="AW53"/>
      <c r="AX53"/>
      <c r="AY53"/>
      <c r="AZ53"/>
      <c r="BA53"/>
      <c r="BB53"/>
    </row>
    <row r="54" spans="1:54" x14ac:dyDescent="0.25">
      <c r="A54" t="str">
        <f t="shared" si="16"/>
        <v>PPG</v>
      </c>
      <c r="B54" s="75" t="s">
        <v>3620</v>
      </c>
      <c r="C54" s="76">
        <v>44027</v>
      </c>
      <c r="D54" s="75">
        <v>3022036</v>
      </c>
      <c r="E54" t="str">
        <f>VLOOKUP(D54,Schools!A:B,2,0)</f>
        <v>Livingstone School</v>
      </c>
      <c r="F54" t="str">
        <f>VLOOKUP(D54,Schools!$A:$Z,3,0)</f>
        <v>M</v>
      </c>
      <c r="G54" s="77">
        <v>168125</v>
      </c>
      <c r="H54" s="75" t="s">
        <v>3621</v>
      </c>
      <c r="I54" s="75"/>
      <c r="J54" t="str">
        <f t="shared" si="17"/>
        <v>11334/543965</v>
      </c>
      <c r="K54">
        <f>VLOOKUP(D54,Schools!$A:$Z,9,0)</f>
        <v>400046</v>
      </c>
      <c r="L54" s="75" t="s">
        <v>72</v>
      </c>
      <c r="M54" s="75" t="s">
        <v>3847</v>
      </c>
      <c r="N54" s="75" t="s">
        <v>4048</v>
      </c>
      <c r="O54" s="78" t="str">
        <f>VLOOKUP(D54,Schools!A:D,4,0)</f>
        <v>Primary</v>
      </c>
      <c r="P54" s="78">
        <f t="shared" si="64"/>
        <v>11334</v>
      </c>
      <c r="Q54" s="78">
        <f t="shared" si="18"/>
        <v>543965</v>
      </c>
      <c r="R54" s="79">
        <v>0</v>
      </c>
      <c r="S54" s="79">
        <v>0</v>
      </c>
      <c r="T54" s="79">
        <v>26279.23</v>
      </c>
      <c r="U54" s="79">
        <v>13139.62</v>
      </c>
      <c r="V54" s="79">
        <v>13139.62</v>
      </c>
      <c r="W54" s="79">
        <v>12840.730000000001</v>
      </c>
      <c r="X54" s="79">
        <v>12840.730000000001</v>
      </c>
      <c r="Y54" s="79">
        <f t="shared" ref="Y54:Y59" si="66">SUM(R54:X54)</f>
        <v>78239.930000000008</v>
      </c>
      <c r="Z54" s="319">
        <f t="shared" ref="Z54:Z59" si="67">G54</f>
        <v>168125</v>
      </c>
      <c r="AA54" s="319">
        <f t="shared" ref="AA54:AA59" si="68">Z54-Y54</f>
        <v>89885.069999999992</v>
      </c>
      <c r="AB54" s="319"/>
      <c r="AC54" s="79">
        <f t="shared" ref="AC54:AJ59" si="69">$AA54/7</f>
        <v>12840.724285714285</v>
      </c>
      <c r="AD54" s="79"/>
      <c r="AE54" s="79">
        <f t="shared" si="69"/>
        <v>12840.724285714285</v>
      </c>
      <c r="AF54" s="79">
        <f t="shared" si="69"/>
        <v>12840.724285714285</v>
      </c>
      <c r="AG54" s="79">
        <f t="shared" si="69"/>
        <v>12840.724285714285</v>
      </c>
      <c r="AH54" s="79">
        <f t="shared" si="69"/>
        <v>12840.724285714285</v>
      </c>
      <c r="AI54" s="79">
        <f t="shared" si="69"/>
        <v>12840.724285714285</v>
      </c>
      <c r="AJ54" s="79">
        <f t="shared" si="69"/>
        <v>12840.724285714285</v>
      </c>
      <c r="AK54" s="52">
        <f t="shared" ref="AK54:AK59" si="70">SUM(AC54:AJ54)+Y54</f>
        <v>168125</v>
      </c>
      <c r="AL54" s="52">
        <f t="shared" si="65"/>
        <v>0</v>
      </c>
      <c r="AR54"/>
      <c r="AS54"/>
      <c r="AT54"/>
      <c r="AU54"/>
      <c r="AV54"/>
      <c r="AW54"/>
      <c r="AX54"/>
      <c r="AY54"/>
      <c r="AZ54"/>
      <c r="BA54"/>
      <c r="BB54"/>
    </row>
    <row r="55" spans="1:54" x14ac:dyDescent="0.25">
      <c r="A55" t="str">
        <f t="shared" si="16"/>
        <v>PPG</v>
      </c>
      <c r="B55" s="75" t="s">
        <v>3620</v>
      </c>
      <c r="C55" s="76">
        <v>44027</v>
      </c>
      <c r="D55" s="75">
        <v>3022037</v>
      </c>
      <c r="E55" t="str">
        <f>VLOOKUP(D55,Schools!A:B,2,0)</f>
        <v>Manorside Primary School</v>
      </c>
      <c r="F55" t="str">
        <f>VLOOKUP(D55,Schools!$A:$Z,3,0)</f>
        <v>M</v>
      </c>
      <c r="G55" s="77">
        <v>49765</v>
      </c>
      <c r="H55" s="75" t="s">
        <v>3621</v>
      </c>
      <c r="I55" s="75"/>
      <c r="J55" t="str">
        <f t="shared" si="17"/>
        <v>11334/543965</v>
      </c>
      <c r="K55">
        <f>VLOOKUP(D55,Schools!$A:$Z,9,0)</f>
        <v>400030</v>
      </c>
      <c r="L55" s="75" t="s">
        <v>72</v>
      </c>
      <c r="M55" s="75" t="s">
        <v>3847</v>
      </c>
      <c r="N55" s="75" t="s">
        <v>4048</v>
      </c>
      <c r="O55" s="78" t="str">
        <f>VLOOKUP(D55,Schools!A:D,4,0)</f>
        <v>Primary</v>
      </c>
      <c r="P55" s="78">
        <f t="shared" si="64"/>
        <v>11334</v>
      </c>
      <c r="Q55" s="78">
        <f t="shared" si="18"/>
        <v>543965</v>
      </c>
      <c r="R55" s="79">
        <v>0</v>
      </c>
      <c r="S55" s="79">
        <v>0</v>
      </c>
      <c r="T55" s="79">
        <v>6828.46</v>
      </c>
      <c r="U55" s="79">
        <v>3414.23</v>
      </c>
      <c r="V55" s="79">
        <v>3414.23</v>
      </c>
      <c r="W55" s="79">
        <v>4012.01</v>
      </c>
      <c r="X55" s="79">
        <v>4012.01</v>
      </c>
      <c r="Y55" s="79">
        <f t="shared" si="66"/>
        <v>21680.940000000002</v>
      </c>
      <c r="Z55" s="319">
        <f t="shared" si="67"/>
        <v>49765</v>
      </c>
      <c r="AA55" s="319">
        <f t="shared" si="68"/>
        <v>28084.059999999998</v>
      </c>
      <c r="AB55" s="319"/>
      <c r="AC55" s="79">
        <f t="shared" si="69"/>
        <v>4012.008571428571</v>
      </c>
      <c r="AD55" s="79"/>
      <c r="AE55" s="79">
        <f t="shared" si="69"/>
        <v>4012.008571428571</v>
      </c>
      <c r="AF55" s="79">
        <f t="shared" si="69"/>
        <v>4012.008571428571</v>
      </c>
      <c r="AG55" s="79">
        <f t="shared" si="69"/>
        <v>4012.008571428571</v>
      </c>
      <c r="AH55" s="79">
        <f t="shared" si="69"/>
        <v>4012.008571428571</v>
      </c>
      <c r="AI55" s="79">
        <f t="shared" si="69"/>
        <v>4012.008571428571</v>
      </c>
      <c r="AJ55" s="79">
        <f t="shared" si="69"/>
        <v>4012.008571428571</v>
      </c>
      <c r="AK55" s="52">
        <f t="shared" si="70"/>
        <v>49765</v>
      </c>
      <c r="AL55" s="52">
        <f t="shared" si="65"/>
        <v>0</v>
      </c>
      <c r="AR55"/>
      <c r="AS55"/>
      <c r="AT55"/>
      <c r="AU55"/>
      <c r="AV55"/>
      <c r="AW55"/>
      <c r="AX55"/>
      <c r="AY55"/>
      <c r="AZ55"/>
      <c r="BA55"/>
      <c r="BB55"/>
    </row>
    <row r="56" spans="1:54" x14ac:dyDescent="0.25">
      <c r="A56" t="str">
        <f t="shared" si="16"/>
        <v>PPG</v>
      </c>
      <c r="B56" s="75" t="s">
        <v>3620</v>
      </c>
      <c r="C56" s="76">
        <v>44027</v>
      </c>
      <c r="D56" s="75">
        <v>3023523</v>
      </c>
      <c r="E56" t="str">
        <f>VLOOKUP(D56,Schools!A:B,2,0)</f>
        <v>Martin Primary School</v>
      </c>
      <c r="F56" t="str">
        <f>VLOOKUP(D56,Schools!$A:$Z,3,0)</f>
        <v>M</v>
      </c>
      <c r="G56" s="77">
        <v>154675</v>
      </c>
      <c r="H56" s="75" t="s">
        <v>3621</v>
      </c>
      <c r="I56" s="75"/>
      <c r="J56" t="str">
        <f t="shared" si="17"/>
        <v>11334/543965</v>
      </c>
      <c r="K56">
        <f>VLOOKUP(D56,Schools!$A:$Z,9,0)</f>
        <v>400130</v>
      </c>
      <c r="L56" s="75" t="s">
        <v>72</v>
      </c>
      <c r="M56" s="75" t="s">
        <v>3847</v>
      </c>
      <c r="N56" s="75" t="s">
        <v>4048</v>
      </c>
      <c r="O56" s="78" t="str">
        <f>VLOOKUP(D56,Schools!A:D,4,0)</f>
        <v>Primary</v>
      </c>
      <c r="P56" s="78">
        <f t="shared" si="64"/>
        <v>11334</v>
      </c>
      <c r="Q56" s="78">
        <f t="shared" si="18"/>
        <v>543965</v>
      </c>
      <c r="R56" s="79">
        <v>0</v>
      </c>
      <c r="S56" s="79">
        <v>0</v>
      </c>
      <c r="T56" s="79">
        <v>24003.08</v>
      </c>
      <c r="U56" s="79">
        <v>12001.54</v>
      </c>
      <c r="V56" s="79">
        <v>12001.54</v>
      </c>
      <c r="W56" s="79">
        <v>11852.1</v>
      </c>
      <c r="X56" s="79">
        <v>11852.1</v>
      </c>
      <c r="Y56" s="79">
        <f t="shared" si="66"/>
        <v>71710.36</v>
      </c>
      <c r="Z56" s="319">
        <f t="shared" si="67"/>
        <v>154675</v>
      </c>
      <c r="AA56" s="319">
        <f t="shared" si="68"/>
        <v>82964.639999999999</v>
      </c>
      <c r="AB56" s="319"/>
      <c r="AC56" s="79">
        <f t="shared" si="69"/>
        <v>11852.091428571428</v>
      </c>
      <c r="AD56" s="79"/>
      <c r="AE56" s="79">
        <f t="shared" si="69"/>
        <v>11852.091428571428</v>
      </c>
      <c r="AF56" s="79">
        <f t="shared" si="69"/>
        <v>11852.091428571428</v>
      </c>
      <c r="AG56" s="79">
        <f t="shared" si="69"/>
        <v>11852.091428571428</v>
      </c>
      <c r="AH56" s="79">
        <f t="shared" si="69"/>
        <v>11852.091428571428</v>
      </c>
      <c r="AI56" s="79">
        <f t="shared" si="69"/>
        <v>11852.091428571428</v>
      </c>
      <c r="AJ56" s="79">
        <f t="shared" si="69"/>
        <v>11852.091428571428</v>
      </c>
      <c r="AK56" s="52">
        <f t="shared" si="70"/>
        <v>154675</v>
      </c>
      <c r="AL56" s="52">
        <f t="shared" si="65"/>
        <v>0</v>
      </c>
      <c r="AR56"/>
      <c r="AS56"/>
      <c r="AT56"/>
      <c r="AU56"/>
      <c r="AV56"/>
      <c r="AW56"/>
      <c r="AX56"/>
      <c r="AY56"/>
      <c r="AZ56"/>
      <c r="BA56"/>
      <c r="BB56"/>
    </row>
    <row r="57" spans="1:54" x14ac:dyDescent="0.25">
      <c r="A57" t="str">
        <f t="shared" si="16"/>
        <v>PPG</v>
      </c>
      <c r="B57" s="75" t="s">
        <v>3620</v>
      </c>
      <c r="C57" s="76">
        <v>44027</v>
      </c>
      <c r="D57" s="75">
        <v>3025948</v>
      </c>
      <c r="E57" t="str">
        <f>VLOOKUP(D57,Schools!A:B,2,0)</f>
        <v>Mathilda Marks-Kennedy School</v>
      </c>
      <c r="F57" t="str">
        <f>VLOOKUP(D57,Schools!$A:$Z,3,0)</f>
        <v>M</v>
      </c>
      <c r="G57" s="77">
        <v>12105</v>
      </c>
      <c r="H57" s="75" t="s">
        <v>3621</v>
      </c>
      <c r="I57" s="75"/>
      <c r="J57" t="str">
        <f t="shared" si="17"/>
        <v>11334/543965</v>
      </c>
      <c r="K57">
        <f>VLOOKUP(D57,Schools!$A:$Z,9,0)</f>
        <v>400112</v>
      </c>
      <c r="L57" s="75" t="s">
        <v>72</v>
      </c>
      <c r="M57" s="75" t="s">
        <v>3847</v>
      </c>
      <c r="N57" s="75" t="s">
        <v>4048</v>
      </c>
      <c r="O57" s="78" t="str">
        <f>VLOOKUP(D57,Schools!A:D,4,0)</f>
        <v>Primary</v>
      </c>
      <c r="P57" s="78">
        <f t="shared" si="64"/>
        <v>11334</v>
      </c>
      <c r="Q57" s="78">
        <f t="shared" si="18"/>
        <v>543965</v>
      </c>
      <c r="R57" s="79">
        <v>0</v>
      </c>
      <c r="S57" s="79">
        <v>0</v>
      </c>
      <c r="T57" s="79">
        <v>1862.31</v>
      </c>
      <c r="U57" s="79">
        <v>931.15</v>
      </c>
      <c r="V57" s="79">
        <v>931.15</v>
      </c>
      <c r="W57" s="79">
        <v>931.15</v>
      </c>
      <c r="X57" s="79">
        <v>931.15</v>
      </c>
      <c r="Y57" s="79">
        <f t="shared" si="66"/>
        <v>5586.91</v>
      </c>
      <c r="Z57" s="319">
        <f t="shared" si="67"/>
        <v>12105</v>
      </c>
      <c r="AA57" s="319">
        <f t="shared" si="68"/>
        <v>6518.09</v>
      </c>
      <c r="AB57" s="319"/>
      <c r="AC57" s="79">
        <f t="shared" si="69"/>
        <v>931.15571428571434</v>
      </c>
      <c r="AD57" s="79"/>
      <c r="AE57" s="79">
        <f t="shared" si="69"/>
        <v>931.15571428571434</v>
      </c>
      <c r="AF57" s="79">
        <f t="shared" si="69"/>
        <v>931.15571428571434</v>
      </c>
      <c r="AG57" s="79">
        <f t="shared" si="69"/>
        <v>931.15571428571434</v>
      </c>
      <c r="AH57" s="79">
        <f t="shared" si="69"/>
        <v>931.15571428571434</v>
      </c>
      <c r="AI57" s="79">
        <f t="shared" si="69"/>
        <v>931.15571428571434</v>
      </c>
      <c r="AJ57" s="79">
        <f t="shared" si="69"/>
        <v>931.15571428571434</v>
      </c>
      <c r="AK57" s="52">
        <f t="shared" si="70"/>
        <v>12105</v>
      </c>
      <c r="AL57" s="52">
        <f t="shared" si="65"/>
        <v>0</v>
      </c>
      <c r="AR57"/>
      <c r="AS57"/>
      <c r="AT57"/>
      <c r="AU57"/>
      <c r="AV57"/>
      <c r="AW57"/>
      <c r="AX57"/>
      <c r="AY57"/>
      <c r="AZ57"/>
      <c r="BA57"/>
      <c r="BB57"/>
    </row>
    <row r="58" spans="1:54" x14ac:dyDescent="0.25">
      <c r="A58" t="str">
        <f t="shared" si="16"/>
        <v>PPG</v>
      </c>
      <c r="B58" s="75" t="s">
        <v>3620</v>
      </c>
      <c r="C58" s="76">
        <v>44027</v>
      </c>
      <c r="D58" s="75">
        <v>3025949</v>
      </c>
      <c r="E58" t="str">
        <f>VLOOKUP(D58,Schools!A:B,2,0)</f>
        <v>Menorah Foundation School</v>
      </c>
      <c r="F58" t="str">
        <f>VLOOKUP(D58,Schools!$A:$Z,3,0)</f>
        <v>M</v>
      </c>
      <c r="G58" s="77">
        <v>26900</v>
      </c>
      <c r="H58" s="75" t="s">
        <v>3621</v>
      </c>
      <c r="I58" s="75"/>
      <c r="J58" t="str">
        <f t="shared" si="17"/>
        <v>11334/543965</v>
      </c>
      <c r="K58">
        <f>VLOOKUP(D58,Schools!$A:$Z,9,0)</f>
        <v>400110</v>
      </c>
      <c r="L58" s="75" t="s">
        <v>72</v>
      </c>
      <c r="M58" s="75" t="s">
        <v>3847</v>
      </c>
      <c r="N58" s="75" t="s">
        <v>4048</v>
      </c>
      <c r="O58" s="78" t="str">
        <f>VLOOKUP(D58,Schools!A:D,4,0)</f>
        <v>Primary</v>
      </c>
      <c r="P58" s="78">
        <f t="shared" si="64"/>
        <v>11334</v>
      </c>
      <c r="Q58" s="78">
        <f t="shared" si="18"/>
        <v>543965</v>
      </c>
      <c r="R58" s="79">
        <v>0</v>
      </c>
      <c r="S58" s="79">
        <v>0</v>
      </c>
      <c r="T58" s="79">
        <v>3724.62</v>
      </c>
      <c r="U58" s="79">
        <v>1862.31</v>
      </c>
      <c r="V58" s="79">
        <v>1862.31</v>
      </c>
      <c r="W58" s="79">
        <v>2161.1999999999998</v>
      </c>
      <c r="X58" s="79">
        <v>2161.1999999999998</v>
      </c>
      <c r="Y58" s="79">
        <f t="shared" si="66"/>
        <v>11771.64</v>
      </c>
      <c r="Z58" s="319">
        <f t="shared" si="67"/>
        <v>26900</v>
      </c>
      <c r="AA58" s="319">
        <f t="shared" si="68"/>
        <v>15128.36</v>
      </c>
      <c r="AB58" s="319"/>
      <c r="AC58" s="79">
        <f t="shared" si="69"/>
        <v>2161.1942857142858</v>
      </c>
      <c r="AD58" s="79"/>
      <c r="AE58" s="79">
        <f t="shared" si="69"/>
        <v>2161.1942857142858</v>
      </c>
      <c r="AF58" s="79">
        <f t="shared" si="69"/>
        <v>2161.1942857142858</v>
      </c>
      <c r="AG58" s="79">
        <f t="shared" si="69"/>
        <v>2161.1942857142858</v>
      </c>
      <c r="AH58" s="79">
        <f t="shared" si="69"/>
        <v>2161.1942857142858</v>
      </c>
      <c r="AI58" s="79">
        <f t="shared" si="69"/>
        <v>2161.1942857142858</v>
      </c>
      <c r="AJ58" s="79">
        <f t="shared" si="69"/>
        <v>2161.1942857142858</v>
      </c>
      <c r="AK58" s="52">
        <f t="shared" si="70"/>
        <v>26900</v>
      </c>
      <c r="AL58" s="52">
        <f t="shared" si="65"/>
        <v>0</v>
      </c>
      <c r="AR58"/>
      <c r="AS58"/>
      <c r="AT58"/>
      <c r="AU58"/>
      <c r="AV58"/>
      <c r="AW58"/>
      <c r="AX58"/>
      <c r="AY58"/>
      <c r="AZ58"/>
      <c r="BA58"/>
      <c r="BB58"/>
    </row>
    <row r="59" spans="1:54" x14ac:dyDescent="0.25">
      <c r="A59" t="str">
        <f t="shared" si="16"/>
        <v>PPG</v>
      </c>
      <c r="B59" s="75" t="s">
        <v>3620</v>
      </c>
      <c r="C59" s="76">
        <v>44027</v>
      </c>
      <c r="D59" s="75">
        <v>3023513</v>
      </c>
      <c r="E59" t="str">
        <f>VLOOKUP(D59,Schools!A:B,2,0)</f>
        <v>Menorah Primary School</v>
      </c>
      <c r="F59" t="str">
        <f>VLOOKUP(D59,Schools!$A:$Z,3,0)</f>
        <v>M</v>
      </c>
      <c r="G59" s="77">
        <v>21520</v>
      </c>
      <c r="H59" s="75" t="s">
        <v>3621</v>
      </c>
      <c r="I59" s="75"/>
      <c r="J59" t="str">
        <f t="shared" si="17"/>
        <v>11334/543965</v>
      </c>
      <c r="K59">
        <f>VLOOKUP(D59,Schools!$A:$Z,9,0)</f>
        <v>400007</v>
      </c>
      <c r="L59" s="75" t="s">
        <v>72</v>
      </c>
      <c r="M59" s="75" t="s">
        <v>3847</v>
      </c>
      <c r="N59" s="75" t="s">
        <v>4048</v>
      </c>
      <c r="O59" s="78" t="str">
        <f>VLOOKUP(D59,Schools!A:D,4,0)</f>
        <v>Primary</v>
      </c>
      <c r="P59" s="78">
        <f t="shared" si="64"/>
        <v>11334</v>
      </c>
      <c r="Q59" s="78">
        <f t="shared" si="18"/>
        <v>543965</v>
      </c>
      <c r="R59" s="79">
        <v>0</v>
      </c>
      <c r="S59" s="79">
        <v>0</v>
      </c>
      <c r="T59" s="79">
        <v>4552.3100000000004</v>
      </c>
      <c r="U59" s="79">
        <v>2276.15</v>
      </c>
      <c r="V59" s="79">
        <v>2276.15</v>
      </c>
      <c r="W59" s="79">
        <v>1379.48</v>
      </c>
      <c r="X59" s="79">
        <v>1379.48</v>
      </c>
      <c r="Y59" s="79">
        <f t="shared" si="66"/>
        <v>11863.57</v>
      </c>
      <c r="Z59" s="319">
        <f t="shared" si="67"/>
        <v>21520</v>
      </c>
      <c r="AA59" s="319">
        <f t="shared" si="68"/>
        <v>9656.43</v>
      </c>
      <c r="AB59" s="319"/>
      <c r="AC59" s="79">
        <f t="shared" si="69"/>
        <v>1379.49</v>
      </c>
      <c r="AD59" s="79"/>
      <c r="AE59" s="79">
        <f t="shared" si="69"/>
        <v>1379.49</v>
      </c>
      <c r="AF59" s="79">
        <f t="shared" si="69"/>
        <v>1379.49</v>
      </c>
      <c r="AG59" s="79">
        <f t="shared" si="69"/>
        <v>1379.49</v>
      </c>
      <c r="AH59" s="79">
        <f t="shared" si="69"/>
        <v>1379.49</v>
      </c>
      <c r="AI59" s="79">
        <f t="shared" si="69"/>
        <v>1379.49</v>
      </c>
      <c r="AJ59" s="79">
        <f t="shared" si="69"/>
        <v>1379.49</v>
      </c>
      <c r="AK59" s="52">
        <f t="shared" si="70"/>
        <v>21520</v>
      </c>
      <c r="AL59" s="52">
        <f t="shared" si="65"/>
        <v>0</v>
      </c>
      <c r="AR59"/>
      <c r="AS59"/>
      <c r="AT59"/>
      <c r="AU59"/>
      <c r="AV59"/>
      <c r="AW59"/>
      <c r="AX59"/>
      <c r="AY59"/>
      <c r="AZ59"/>
      <c r="BA59"/>
      <c r="BB59"/>
    </row>
    <row r="60" spans="1:54" x14ac:dyDescent="0.25">
      <c r="A60" t="str">
        <f t="shared" si="16"/>
        <v>PPG</v>
      </c>
      <c r="B60" s="75" t="s">
        <v>3620</v>
      </c>
      <c r="C60" s="76">
        <v>44027</v>
      </c>
      <c r="D60" s="75">
        <v>3023305</v>
      </c>
      <c r="E60" t="str">
        <f>VLOOKUP(D60,Schools!A:B,2,0)</f>
        <v>Monken Hadley C E Primary School</v>
      </c>
      <c r="F60" t="str">
        <f>VLOOKUP(D60,Schools!$A:$Z,3,0)</f>
        <v>M</v>
      </c>
      <c r="G60" s="77">
        <v>18830</v>
      </c>
      <c r="H60" s="75" t="s">
        <v>3621</v>
      </c>
      <c r="I60" s="75"/>
      <c r="J60" t="str">
        <f t="shared" si="17"/>
        <v>11334/543965</v>
      </c>
      <c r="K60">
        <f>VLOOKUP(D60,Schools!$A:$Z,9,0)</f>
        <v>400086</v>
      </c>
      <c r="L60" s="75" t="s">
        <v>72</v>
      </c>
      <c r="M60" s="75" t="s">
        <v>3847</v>
      </c>
      <c r="N60" s="75" t="s">
        <v>4048</v>
      </c>
      <c r="O60" s="78" t="str">
        <f>VLOOKUP(D60,Schools!A:D,4,0)</f>
        <v>Primary</v>
      </c>
      <c r="P60" s="78">
        <f t="shared" si="64"/>
        <v>11334</v>
      </c>
      <c r="Q60" s="78">
        <f t="shared" si="18"/>
        <v>543965</v>
      </c>
      <c r="R60" s="79">
        <v>0</v>
      </c>
      <c r="S60" s="79">
        <v>0</v>
      </c>
      <c r="T60" s="79">
        <v>1862.31</v>
      </c>
      <c r="U60" s="79">
        <v>931.15</v>
      </c>
      <c r="V60" s="79">
        <v>931.15</v>
      </c>
      <c r="W60" s="79">
        <v>1678.37</v>
      </c>
      <c r="X60" s="79">
        <v>1678.37</v>
      </c>
      <c r="Y60" s="79">
        <f t="shared" ref="Y60:Y69" si="71">SUM(R60:X60)</f>
        <v>7081.3499999999995</v>
      </c>
      <c r="Z60" s="319">
        <f t="shared" ref="Z60:Z69" si="72">G60</f>
        <v>18830</v>
      </c>
      <c r="AA60" s="319">
        <f t="shared" ref="AA60:AA69" si="73">Z60-Y60</f>
        <v>11748.650000000001</v>
      </c>
      <c r="AB60" s="319"/>
      <c r="AC60" s="79">
        <f t="shared" ref="AC60:AJ69" si="74">$AA60/7</f>
        <v>1678.3785714285716</v>
      </c>
      <c r="AD60" s="79"/>
      <c r="AE60" s="79">
        <f t="shared" si="74"/>
        <v>1678.3785714285716</v>
      </c>
      <c r="AF60" s="79">
        <f t="shared" si="74"/>
        <v>1678.3785714285716</v>
      </c>
      <c r="AG60" s="79">
        <f t="shared" si="74"/>
        <v>1678.3785714285716</v>
      </c>
      <c r="AH60" s="79">
        <f t="shared" si="74"/>
        <v>1678.3785714285716</v>
      </c>
      <c r="AI60" s="79">
        <f t="shared" si="74"/>
        <v>1678.3785714285716</v>
      </c>
      <c r="AJ60" s="79">
        <f t="shared" si="74"/>
        <v>1678.3785714285716</v>
      </c>
      <c r="AK60" s="52">
        <f t="shared" ref="AK60:AK69" si="75">SUM(AC60:AJ60)+Y60</f>
        <v>18830</v>
      </c>
      <c r="AL60" s="52">
        <f t="shared" si="65"/>
        <v>0</v>
      </c>
      <c r="AR60"/>
      <c r="AS60"/>
      <c r="AT60"/>
      <c r="AU60"/>
      <c r="AV60"/>
      <c r="AW60"/>
      <c r="AX60"/>
      <c r="AY60"/>
      <c r="AZ60"/>
      <c r="BA60"/>
      <c r="BB60"/>
    </row>
    <row r="61" spans="1:54" x14ac:dyDescent="0.25">
      <c r="A61" t="str">
        <f t="shared" si="16"/>
        <v>PPG</v>
      </c>
      <c r="B61" s="75" t="s">
        <v>3620</v>
      </c>
      <c r="C61" s="76">
        <v>44027</v>
      </c>
      <c r="D61" s="75">
        <v>3022042</v>
      </c>
      <c r="E61" t="str">
        <f>VLOOKUP(D61,Schools!A:B,2,0)</f>
        <v>Monkfrith School</v>
      </c>
      <c r="F61" t="str">
        <f>VLOOKUP(D61,Schools!$A:$Z,3,0)</f>
        <v>M</v>
      </c>
      <c r="G61" s="77">
        <v>45730</v>
      </c>
      <c r="H61" s="75" t="s">
        <v>3621</v>
      </c>
      <c r="I61" s="75"/>
      <c r="J61" t="str">
        <f t="shared" si="17"/>
        <v>11334/543965</v>
      </c>
      <c r="K61">
        <f>VLOOKUP(D61,Schools!$A:$Z,9,0)</f>
        <v>400048</v>
      </c>
      <c r="L61" s="75" t="s">
        <v>72</v>
      </c>
      <c r="M61" s="75" t="s">
        <v>3847</v>
      </c>
      <c r="N61" s="75" t="s">
        <v>4048</v>
      </c>
      <c r="O61" s="78" t="str">
        <f>VLOOKUP(D61,Schools!A:D,4,0)</f>
        <v>Primary</v>
      </c>
      <c r="P61" s="78">
        <f t="shared" si="64"/>
        <v>11334</v>
      </c>
      <c r="Q61" s="78">
        <f t="shared" si="18"/>
        <v>543965</v>
      </c>
      <c r="R61" s="79">
        <v>0</v>
      </c>
      <c r="S61" s="79">
        <v>0</v>
      </c>
      <c r="T61" s="79">
        <v>8690.77</v>
      </c>
      <c r="U61" s="79">
        <v>4345.38</v>
      </c>
      <c r="V61" s="79">
        <v>4345.38</v>
      </c>
      <c r="W61" s="79">
        <v>3149.82</v>
      </c>
      <c r="X61" s="79">
        <v>3149.82</v>
      </c>
      <c r="Y61" s="79">
        <f t="shared" si="71"/>
        <v>23681.170000000002</v>
      </c>
      <c r="Z61" s="319">
        <f t="shared" si="72"/>
        <v>45730</v>
      </c>
      <c r="AA61" s="319">
        <f t="shared" si="73"/>
        <v>22048.829999999998</v>
      </c>
      <c r="AB61" s="319"/>
      <c r="AC61" s="79">
        <f t="shared" si="74"/>
        <v>3149.8328571428569</v>
      </c>
      <c r="AD61" s="79"/>
      <c r="AE61" s="79">
        <f t="shared" si="74"/>
        <v>3149.8328571428569</v>
      </c>
      <c r="AF61" s="79">
        <f t="shared" si="74"/>
        <v>3149.8328571428569</v>
      </c>
      <c r="AG61" s="79">
        <f t="shared" si="74"/>
        <v>3149.8328571428569</v>
      </c>
      <c r="AH61" s="79">
        <f t="shared" si="74"/>
        <v>3149.8328571428569</v>
      </c>
      <c r="AI61" s="79">
        <f t="shared" si="74"/>
        <v>3149.8328571428569</v>
      </c>
      <c r="AJ61" s="79">
        <f t="shared" si="74"/>
        <v>3149.8328571428569</v>
      </c>
      <c r="AK61" s="52">
        <f t="shared" si="75"/>
        <v>45730</v>
      </c>
      <c r="AL61" s="52">
        <f t="shared" si="65"/>
        <v>0</v>
      </c>
      <c r="AR61"/>
      <c r="AS61"/>
      <c r="AT61"/>
      <c r="AU61"/>
      <c r="AV61"/>
      <c r="AW61"/>
      <c r="AX61"/>
      <c r="AY61"/>
      <c r="AZ61"/>
      <c r="BA61"/>
      <c r="BB61"/>
    </row>
    <row r="62" spans="1:54" x14ac:dyDescent="0.25">
      <c r="A62" t="str">
        <f t="shared" si="16"/>
        <v>PPG</v>
      </c>
      <c r="B62" s="75" t="s">
        <v>3620</v>
      </c>
      <c r="C62" s="76">
        <v>44027</v>
      </c>
      <c r="D62" s="75">
        <v>3022044</v>
      </c>
      <c r="E62" t="str">
        <f>VLOOKUP(D62,Schools!A:B,2,0)</f>
        <v>Moss Hall Infant School</v>
      </c>
      <c r="F62" t="str">
        <f>VLOOKUP(D62,Schools!$A:$Z,3,0)</f>
        <v>M</v>
      </c>
      <c r="G62" s="77">
        <v>57835</v>
      </c>
      <c r="H62" s="75" t="s">
        <v>3621</v>
      </c>
      <c r="I62" s="75"/>
      <c r="J62" t="str">
        <f t="shared" si="17"/>
        <v>11334/543965</v>
      </c>
      <c r="K62">
        <f>VLOOKUP(D62,Schools!$A:$Z,9,0)</f>
        <v>400087</v>
      </c>
      <c r="L62" s="75" t="s">
        <v>72</v>
      </c>
      <c r="M62" s="75" t="s">
        <v>3847</v>
      </c>
      <c r="N62" s="75" t="s">
        <v>4048</v>
      </c>
      <c r="O62" s="78" t="str">
        <f>VLOOKUP(D62,Schools!A:D,4,0)</f>
        <v>Primary</v>
      </c>
      <c r="P62" s="78">
        <f t="shared" si="64"/>
        <v>11334</v>
      </c>
      <c r="Q62" s="78">
        <f t="shared" si="18"/>
        <v>543965</v>
      </c>
      <c r="R62" s="79">
        <v>0</v>
      </c>
      <c r="S62" s="79">
        <v>0</v>
      </c>
      <c r="T62" s="79">
        <v>8897.69</v>
      </c>
      <c r="U62" s="79">
        <v>4448.8500000000004</v>
      </c>
      <c r="V62" s="79">
        <v>4448.8500000000004</v>
      </c>
      <c r="W62" s="79">
        <v>4448.8500000000004</v>
      </c>
      <c r="X62" s="79">
        <v>4448.8500000000004</v>
      </c>
      <c r="Y62" s="79">
        <f t="shared" si="71"/>
        <v>26693.089999999997</v>
      </c>
      <c r="Z62" s="319">
        <f t="shared" si="72"/>
        <v>57835</v>
      </c>
      <c r="AA62" s="319">
        <f t="shared" si="73"/>
        <v>31141.910000000003</v>
      </c>
      <c r="AB62" s="319"/>
      <c r="AC62" s="79">
        <f t="shared" si="74"/>
        <v>4448.8442857142863</v>
      </c>
      <c r="AD62" s="79"/>
      <c r="AE62" s="79">
        <f t="shared" si="74"/>
        <v>4448.8442857142863</v>
      </c>
      <c r="AF62" s="79">
        <f t="shared" si="74"/>
        <v>4448.8442857142863</v>
      </c>
      <c r="AG62" s="79">
        <f t="shared" si="74"/>
        <v>4448.8442857142863</v>
      </c>
      <c r="AH62" s="79">
        <f t="shared" si="74"/>
        <v>4448.8442857142863</v>
      </c>
      <c r="AI62" s="79">
        <f t="shared" si="74"/>
        <v>4448.8442857142863</v>
      </c>
      <c r="AJ62" s="79">
        <f t="shared" si="74"/>
        <v>4448.8442857142863</v>
      </c>
      <c r="AK62" s="52">
        <f t="shared" si="75"/>
        <v>57835</v>
      </c>
      <c r="AL62" s="52">
        <f t="shared" si="65"/>
        <v>0</v>
      </c>
      <c r="AR62"/>
      <c r="AS62"/>
      <c r="AT62"/>
      <c r="AU62"/>
      <c r="AV62"/>
      <c r="AW62"/>
      <c r="AX62"/>
      <c r="AY62"/>
      <c r="AZ62"/>
      <c r="BA62"/>
      <c r="BB62"/>
    </row>
    <row r="63" spans="1:54" x14ac:dyDescent="0.25">
      <c r="A63" t="str">
        <f t="shared" si="16"/>
        <v>PPG</v>
      </c>
      <c r="B63" s="75" t="s">
        <v>3620</v>
      </c>
      <c r="C63" s="76">
        <v>44027</v>
      </c>
      <c r="D63" s="75">
        <v>3022043</v>
      </c>
      <c r="E63" t="str">
        <f>VLOOKUP(D63,Schools!A:B,2,0)</f>
        <v>Moss Hall Junior School</v>
      </c>
      <c r="F63" t="str">
        <f>VLOOKUP(D63,Schools!$A:$Z,3,0)</f>
        <v>M</v>
      </c>
      <c r="G63" s="77">
        <v>117015</v>
      </c>
      <c r="H63" s="75" t="s">
        <v>3621</v>
      </c>
      <c r="I63" s="75"/>
      <c r="J63" t="str">
        <f t="shared" si="17"/>
        <v>11334/543965</v>
      </c>
      <c r="K63">
        <f>VLOOKUP(D63,Schools!$A:$Z,9,0)</f>
        <v>400088</v>
      </c>
      <c r="L63" s="75" t="s">
        <v>72</v>
      </c>
      <c r="M63" s="75" t="s">
        <v>3847</v>
      </c>
      <c r="N63" s="75" t="s">
        <v>4048</v>
      </c>
      <c r="O63" s="78" t="str">
        <f>VLOOKUP(D63,Schools!A:D,4,0)</f>
        <v>Primary</v>
      </c>
      <c r="P63" s="78">
        <f t="shared" si="64"/>
        <v>11334</v>
      </c>
      <c r="Q63" s="78">
        <f t="shared" si="18"/>
        <v>543965</v>
      </c>
      <c r="R63" s="79">
        <v>0</v>
      </c>
      <c r="S63" s="79">
        <v>0</v>
      </c>
      <c r="T63" s="79">
        <v>21726.92</v>
      </c>
      <c r="U63" s="79">
        <v>10863.46</v>
      </c>
      <c r="V63" s="79">
        <v>10863.46</v>
      </c>
      <c r="W63" s="79">
        <v>8173.4599999999991</v>
      </c>
      <c r="X63" s="79">
        <v>8173.4599999999991</v>
      </c>
      <c r="Y63" s="79">
        <f t="shared" si="71"/>
        <v>59800.759999999995</v>
      </c>
      <c r="Z63" s="319">
        <f t="shared" si="72"/>
        <v>117015</v>
      </c>
      <c r="AA63" s="319">
        <f t="shared" si="73"/>
        <v>57214.240000000005</v>
      </c>
      <c r="AB63" s="319"/>
      <c r="AC63" s="79">
        <f t="shared" si="74"/>
        <v>8173.4628571428575</v>
      </c>
      <c r="AD63" s="79"/>
      <c r="AE63" s="79">
        <f t="shared" si="74"/>
        <v>8173.4628571428575</v>
      </c>
      <c r="AF63" s="79">
        <f t="shared" si="74"/>
        <v>8173.4628571428575</v>
      </c>
      <c r="AG63" s="79">
        <f t="shared" si="74"/>
        <v>8173.4628571428575</v>
      </c>
      <c r="AH63" s="79">
        <f t="shared" si="74"/>
        <v>8173.4628571428575</v>
      </c>
      <c r="AI63" s="79">
        <f t="shared" si="74"/>
        <v>8173.4628571428575</v>
      </c>
      <c r="AJ63" s="79">
        <f t="shared" si="74"/>
        <v>8173.4628571428575</v>
      </c>
      <c r="AK63" s="52">
        <f t="shared" si="75"/>
        <v>117015</v>
      </c>
      <c r="AL63" s="52">
        <f t="shared" si="65"/>
        <v>0</v>
      </c>
      <c r="AR63"/>
      <c r="AS63"/>
      <c r="AT63"/>
      <c r="AU63"/>
      <c r="AV63"/>
      <c r="AW63"/>
      <c r="AX63"/>
      <c r="AY63"/>
      <c r="AZ63"/>
      <c r="BA63"/>
      <c r="BB63"/>
    </row>
    <row r="64" spans="1:54" x14ac:dyDescent="0.25">
      <c r="A64" t="str">
        <f t="shared" si="16"/>
        <v>PPG</v>
      </c>
      <c r="B64" s="75" t="s">
        <v>3620</v>
      </c>
      <c r="C64" s="76">
        <v>44027</v>
      </c>
      <c r="D64" s="75">
        <v>3022053</v>
      </c>
      <c r="E64" t="str">
        <f>VLOOKUP(D64,Schools!A:B,2,0)</f>
        <v>Noam Primary School</v>
      </c>
      <c r="F64" t="str">
        <f>VLOOKUP(D64,Schools!$A:$Z,3,0)</f>
        <v>M</v>
      </c>
      <c r="G64" s="77">
        <v>1345</v>
      </c>
      <c r="H64" s="75" t="s">
        <v>3621</v>
      </c>
      <c r="I64" s="75"/>
      <c r="J64" t="str">
        <f t="shared" si="17"/>
        <v>11334/543965</v>
      </c>
      <c r="K64">
        <f>VLOOKUP(D64,Schools!$A:$Z,9,0)</f>
        <v>158733</v>
      </c>
      <c r="L64" s="75" t="s">
        <v>72</v>
      </c>
      <c r="M64" s="75" t="s">
        <v>3847</v>
      </c>
      <c r="N64" s="75" t="s">
        <v>4048</v>
      </c>
      <c r="O64" s="78" t="str">
        <f>VLOOKUP(D64,Schools!A:D,4,0)</f>
        <v>Primary</v>
      </c>
      <c r="P64" s="78">
        <f t="shared" si="64"/>
        <v>11334</v>
      </c>
      <c r="Q64" s="78">
        <f t="shared" si="18"/>
        <v>543965</v>
      </c>
      <c r="R64" s="79">
        <v>0</v>
      </c>
      <c r="S64" s="79">
        <v>0</v>
      </c>
      <c r="T64" s="79">
        <v>0</v>
      </c>
      <c r="U64" s="79">
        <v>0</v>
      </c>
      <c r="V64" s="79">
        <v>0</v>
      </c>
      <c r="W64" s="79">
        <v>149.44</v>
      </c>
      <c r="X64" s="79">
        <v>149.44</v>
      </c>
      <c r="Y64" s="79">
        <f t="shared" si="71"/>
        <v>298.88</v>
      </c>
      <c r="Z64" s="319">
        <f t="shared" si="72"/>
        <v>1345</v>
      </c>
      <c r="AA64" s="319">
        <f t="shared" si="73"/>
        <v>1046.1199999999999</v>
      </c>
      <c r="AB64" s="319"/>
      <c r="AC64" s="79">
        <f t="shared" si="74"/>
        <v>149.44571428571427</v>
      </c>
      <c r="AD64" s="79"/>
      <c r="AE64" s="79">
        <f t="shared" si="74"/>
        <v>149.44571428571427</v>
      </c>
      <c r="AF64" s="79">
        <f t="shared" si="74"/>
        <v>149.44571428571427</v>
      </c>
      <c r="AG64" s="79">
        <f t="shared" si="74"/>
        <v>149.44571428571427</v>
      </c>
      <c r="AH64" s="79">
        <f t="shared" si="74"/>
        <v>149.44571428571427</v>
      </c>
      <c r="AI64" s="79">
        <f t="shared" si="74"/>
        <v>149.44571428571427</v>
      </c>
      <c r="AJ64" s="79">
        <f t="shared" si="74"/>
        <v>149.44571428571427</v>
      </c>
      <c r="AK64" s="52">
        <f t="shared" si="75"/>
        <v>1345</v>
      </c>
      <c r="AL64" s="52">
        <f t="shared" si="65"/>
        <v>0</v>
      </c>
      <c r="AR64"/>
      <c r="AS64"/>
      <c r="AT64"/>
      <c r="AU64"/>
      <c r="AV64"/>
      <c r="AW64"/>
      <c r="AX64"/>
      <c r="AY64"/>
      <c r="AZ64"/>
      <c r="BA64"/>
      <c r="BB64"/>
    </row>
    <row r="65" spans="1:54" x14ac:dyDescent="0.25">
      <c r="A65" t="str">
        <f t="shared" si="16"/>
        <v>PPG</v>
      </c>
      <c r="B65" s="75" t="s">
        <v>3620</v>
      </c>
      <c r="C65" s="76">
        <v>44027</v>
      </c>
      <c r="D65" s="75">
        <v>3022045</v>
      </c>
      <c r="E65" t="str">
        <f>VLOOKUP(D65,Schools!A:B,2,0)</f>
        <v>Northside School</v>
      </c>
      <c r="F65" t="str">
        <f>VLOOKUP(D65,Schools!$A:$Z,3,0)</f>
        <v>M</v>
      </c>
      <c r="G65" s="77">
        <v>75320</v>
      </c>
      <c r="H65" s="75" t="s">
        <v>3621</v>
      </c>
      <c r="I65" s="75"/>
      <c r="J65" t="str">
        <f t="shared" si="17"/>
        <v>11334/543965</v>
      </c>
      <c r="K65">
        <f>VLOOKUP(D65,Schools!$A:$Z,9,0)</f>
        <v>400089</v>
      </c>
      <c r="L65" s="75" t="s">
        <v>72</v>
      </c>
      <c r="M65" s="75" t="s">
        <v>3847</v>
      </c>
      <c r="N65" s="75" t="s">
        <v>4048</v>
      </c>
      <c r="O65" s="78" t="str">
        <f>VLOOKUP(D65,Schools!A:D,4,0)</f>
        <v>Primary</v>
      </c>
      <c r="P65" s="78">
        <f t="shared" si="64"/>
        <v>11334</v>
      </c>
      <c r="Q65" s="78">
        <f t="shared" si="18"/>
        <v>543965</v>
      </c>
      <c r="R65" s="79">
        <v>0</v>
      </c>
      <c r="S65" s="79">
        <v>0</v>
      </c>
      <c r="T65" s="79">
        <v>13450</v>
      </c>
      <c r="U65" s="79">
        <v>6725</v>
      </c>
      <c r="V65" s="79">
        <v>6725</v>
      </c>
      <c r="W65" s="79">
        <v>5380</v>
      </c>
      <c r="X65" s="79">
        <v>5380</v>
      </c>
      <c r="Y65" s="79">
        <f t="shared" si="71"/>
        <v>37660</v>
      </c>
      <c r="Z65" s="319">
        <f t="shared" si="72"/>
        <v>75320</v>
      </c>
      <c r="AA65" s="319">
        <f t="shared" si="73"/>
        <v>37660</v>
      </c>
      <c r="AB65" s="319"/>
      <c r="AC65" s="79">
        <f t="shared" si="74"/>
        <v>5380</v>
      </c>
      <c r="AD65" s="79"/>
      <c r="AE65" s="79">
        <f t="shared" si="74"/>
        <v>5380</v>
      </c>
      <c r="AF65" s="79">
        <f t="shared" si="74"/>
        <v>5380</v>
      </c>
      <c r="AG65" s="79">
        <f t="shared" si="74"/>
        <v>5380</v>
      </c>
      <c r="AH65" s="79">
        <f t="shared" si="74"/>
        <v>5380</v>
      </c>
      <c r="AI65" s="79">
        <f t="shared" si="74"/>
        <v>5380</v>
      </c>
      <c r="AJ65" s="79">
        <f t="shared" si="74"/>
        <v>5380</v>
      </c>
      <c r="AK65" s="52">
        <f t="shared" si="75"/>
        <v>75320</v>
      </c>
      <c r="AL65" s="52">
        <f t="shared" si="65"/>
        <v>0</v>
      </c>
      <c r="AR65"/>
      <c r="AS65"/>
      <c r="AT65"/>
      <c r="AU65"/>
      <c r="AV65"/>
      <c r="AW65"/>
      <c r="AX65"/>
      <c r="AY65"/>
      <c r="AZ65"/>
      <c r="BA65"/>
      <c r="BB65"/>
    </row>
    <row r="66" spans="1:54" x14ac:dyDescent="0.25">
      <c r="A66" t="str">
        <f t="shared" si="16"/>
        <v>PPG</v>
      </c>
      <c r="B66" s="75" t="s">
        <v>3620</v>
      </c>
      <c r="C66" s="76">
        <v>44027</v>
      </c>
      <c r="D66" s="75">
        <v>3022077</v>
      </c>
      <c r="E66" t="str">
        <f>VLOOKUP(D66,Schools!A:B,2,0)</f>
        <v>Orion Primary School</v>
      </c>
      <c r="F66" t="str">
        <f>VLOOKUP(D66,Schools!$A:$Z,3,0)</f>
        <v>M</v>
      </c>
      <c r="G66" s="77">
        <v>583730</v>
      </c>
      <c r="H66" s="75" t="s">
        <v>3621</v>
      </c>
      <c r="I66" s="75"/>
      <c r="J66" t="str">
        <f t="shared" si="17"/>
        <v>11334/543965</v>
      </c>
      <c r="K66">
        <f>VLOOKUP(D66,Schools!$A:$Z,9,0)</f>
        <v>400113</v>
      </c>
      <c r="L66" s="75" t="s">
        <v>72</v>
      </c>
      <c r="M66" s="75" t="s">
        <v>3847</v>
      </c>
      <c r="N66" s="75" t="s">
        <v>4048</v>
      </c>
      <c r="O66" s="78" t="str">
        <f>VLOOKUP(D66,Schools!A:D,4,0)</f>
        <v>Primary</v>
      </c>
      <c r="P66" s="78">
        <f t="shared" si="64"/>
        <v>11334</v>
      </c>
      <c r="Q66" s="78">
        <f t="shared" si="18"/>
        <v>543965</v>
      </c>
      <c r="R66" s="79">
        <v>0</v>
      </c>
      <c r="S66" s="79">
        <v>0</v>
      </c>
      <c r="T66" s="79">
        <v>90839.23</v>
      </c>
      <c r="U66" s="79">
        <v>45419.62</v>
      </c>
      <c r="V66" s="79">
        <v>45419.62</v>
      </c>
      <c r="W66" s="79">
        <v>44672.4</v>
      </c>
      <c r="X66" s="79">
        <v>44672.4</v>
      </c>
      <c r="Y66" s="79">
        <f t="shared" si="71"/>
        <v>271023.27</v>
      </c>
      <c r="Z66" s="319">
        <f t="shared" si="72"/>
        <v>583730</v>
      </c>
      <c r="AA66" s="319">
        <f t="shared" si="73"/>
        <v>312706.73</v>
      </c>
      <c r="AB66" s="319"/>
      <c r="AC66" s="79">
        <f t="shared" si="74"/>
        <v>44672.39</v>
      </c>
      <c r="AD66" s="79"/>
      <c r="AE66" s="79">
        <f t="shared" si="74"/>
        <v>44672.39</v>
      </c>
      <c r="AF66" s="79">
        <f t="shared" si="74"/>
        <v>44672.39</v>
      </c>
      <c r="AG66" s="79">
        <f t="shared" si="74"/>
        <v>44672.39</v>
      </c>
      <c r="AH66" s="79">
        <f t="shared" si="74"/>
        <v>44672.39</v>
      </c>
      <c r="AI66" s="79">
        <f t="shared" si="74"/>
        <v>44672.39</v>
      </c>
      <c r="AJ66" s="79">
        <f t="shared" si="74"/>
        <v>44672.39</v>
      </c>
      <c r="AK66" s="52">
        <f t="shared" si="75"/>
        <v>583730</v>
      </c>
      <c r="AL66" s="52">
        <f t="shared" si="65"/>
        <v>0</v>
      </c>
      <c r="AR66"/>
      <c r="AS66"/>
      <c r="AT66"/>
      <c r="AU66"/>
      <c r="AV66"/>
      <c r="AW66"/>
      <c r="AX66"/>
      <c r="AY66"/>
      <c r="AZ66"/>
      <c r="BA66"/>
      <c r="BB66"/>
    </row>
    <row r="67" spans="1:54" x14ac:dyDescent="0.25">
      <c r="A67" t="str">
        <f t="shared" si="16"/>
        <v>PPG</v>
      </c>
      <c r="B67" s="75" t="s">
        <v>3620</v>
      </c>
      <c r="C67" s="76">
        <v>44027</v>
      </c>
      <c r="D67" s="75">
        <v>3025201</v>
      </c>
      <c r="E67" t="str">
        <f>VLOOKUP(D67,Schools!A:B,2,0)</f>
        <v>Osidge Primary School</v>
      </c>
      <c r="F67" t="str">
        <f>VLOOKUP(D67,Schools!$A:$Z,3,0)</f>
        <v>M</v>
      </c>
      <c r="G67" s="77">
        <v>95495</v>
      </c>
      <c r="H67" s="75" t="s">
        <v>3621</v>
      </c>
      <c r="I67" s="75"/>
      <c r="J67" t="str">
        <f t="shared" si="17"/>
        <v>11334/543965</v>
      </c>
      <c r="K67">
        <f>VLOOKUP(D67,Schools!$A:$Z,9,0)</f>
        <v>400021</v>
      </c>
      <c r="L67" s="75" t="s">
        <v>72</v>
      </c>
      <c r="M67" s="75" t="s">
        <v>3847</v>
      </c>
      <c r="N67" s="75" t="s">
        <v>4048</v>
      </c>
      <c r="O67" s="78" t="str">
        <f>VLOOKUP(D67,Schools!A:D,4,0)</f>
        <v>Primary</v>
      </c>
      <c r="P67" s="78">
        <f t="shared" si="64"/>
        <v>11334</v>
      </c>
      <c r="Q67" s="78">
        <f t="shared" si="18"/>
        <v>543965</v>
      </c>
      <c r="R67" s="79">
        <v>0</v>
      </c>
      <c r="S67" s="79">
        <v>0</v>
      </c>
      <c r="T67" s="79">
        <v>14691.54</v>
      </c>
      <c r="U67" s="79">
        <v>7345.77</v>
      </c>
      <c r="V67" s="79">
        <v>7345.77</v>
      </c>
      <c r="W67" s="79">
        <v>7345.77</v>
      </c>
      <c r="X67" s="79">
        <v>7345.77</v>
      </c>
      <c r="Y67" s="79">
        <f t="shared" si="71"/>
        <v>44074.62000000001</v>
      </c>
      <c r="Z67" s="319">
        <f t="shared" si="72"/>
        <v>95495</v>
      </c>
      <c r="AA67" s="319">
        <f t="shared" si="73"/>
        <v>51420.37999999999</v>
      </c>
      <c r="AB67" s="319"/>
      <c r="AC67" s="79">
        <f t="shared" si="74"/>
        <v>7345.7685714285699</v>
      </c>
      <c r="AD67" s="79"/>
      <c r="AE67" s="79">
        <f t="shared" si="74"/>
        <v>7345.7685714285699</v>
      </c>
      <c r="AF67" s="79">
        <f t="shared" si="74"/>
        <v>7345.7685714285699</v>
      </c>
      <c r="AG67" s="79">
        <f t="shared" si="74"/>
        <v>7345.7685714285699</v>
      </c>
      <c r="AH67" s="79">
        <f t="shared" si="74"/>
        <v>7345.7685714285699</v>
      </c>
      <c r="AI67" s="79">
        <f t="shared" si="74"/>
        <v>7345.7685714285699</v>
      </c>
      <c r="AJ67" s="79">
        <f t="shared" si="74"/>
        <v>7345.7685714285699</v>
      </c>
      <c r="AK67" s="52">
        <f t="shared" si="75"/>
        <v>95495</v>
      </c>
      <c r="AL67" s="52">
        <f t="shared" si="65"/>
        <v>0</v>
      </c>
      <c r="AR67"/>
      <c r="AS67"/>
      <c r="AT67"/>
      <c r="AU67"/>
      <c r="AV67"/>
      <c r="AW67"/>
      <c r="AX67"/>
      <c r="AY67"/>
      <c r="AZ67"/>
      <c r="BA67"/>
      <c r="BB67"/>
    </row>
    <row r="68" spans="1:54" x14ac:dyDescent="0.25">
      <c r="A68" t="str">
        <f t="shared" si="16"/>
        <v>PPG</v>
      </c>
      <c r="B68" s="75" t="s">
        <v>3620</v>
      </c>
      <c r="C68" s="76">
        <v>44027</v>
      </c>
      <c r="D68" s="75">
        <v>3023501</v>
      </c>
      <c r="E68" t="str">
        <f>VLOOKUP(D68,Schools!A:B,2,0)</f>
        <v>Our Lady of Lourdes School</v>
      </c>
      <c r="F68" t="str">
        <f>VLOOKUP(D68,Schools!$A:$Z,3,0)</f>
        <v>M</v>
      </c>
      <c r="G68" s="77">
        <v>45730</v>
      </c>
      <c r="H68" s="75" t="s">
        <v>3621</v>
      </c>
      <c r="I68" s="75"/>
      <c r="J68" t="str">
        <f t="shared" si="17"/>
        <v>11334/543965</v>
      </c>
      <c r="K68">
        <f>VLOOKUP(D68,Schools!$A:$Z,9,0)</f>
        <v>400003</v>
      </c>
      <c r="L68" s="75" t="s">
        <v>72</v>
      </c>
      <c r="M68" s="75" t="s">
        <v>3847</v>
      </c>
      <c r="N68" s="75" t="s">
        <v>4048</v>
      </c>
      <c r="O68" s="78" t="str">
        <f>VLOOKUP(D68,Schools!A:D,4,0)</f>
        <v>Primary</v>
      </c>
      <c r="P68" s="78">
        <f t="shared" si="64"/>
        <v>11334</v>
      </c>
      <c r="Q68" s="78">
        <f t="shared" si="18"/>
        <v>543965</v>
      </c>
      <c r="R68" s="79">
        <v>0</v>
      </c>
      <c r="S68" s="79">
        <v>0</v>
      </c>
      <c r="T68" s="79">
        <v>8070</v>
      </c>
      <c r="U68" s="79">
        <v>4035</v>
      </c>
      <c r="V68" s="79">
        <v>4035</v>
      </c>
      <c r="W68" s="79">
        <v>3287.7799999999997</v>
      </c>
      <c r="X68" s="79">
        <v>3287.7799999999997</v>
      </c>
      <c r="Y68" s="79">
        <f t="shared" si="71"/>
        <v>22715.559999999998</v>
      </c>
      <c r="Z68" s="319">
        <f t="shared" si="72"/>
        <v>45730</v>
      </c>
      <c r="AA68" s="319">
        <f t="shared" si="73"/>
        <v>23014.440000000002</v>
      </c>
      <c r="AB68" s="319"/>
      <c r="AC68" s="79">
        <f t="shared" si="74"/>
        <v>3287.7771428571432</v>
      </c>
      <c r="AD68" s="79"/>
      <c r="AE68" s="79">
        <f t="shared" si="74"/>
        <v>3287.7771428571432</v>
      </c>
      <c r="AF68" s="79">
        <f t="shared" si="74"/>
        <v>3287.7771428571432</v>
      </c>
      <c r="AG68" s="79">
        <f t="shared" si="74"/>
        <v>3287.7771428571432</v>
      </c>
      <c r="AH68" s="79">
        <f t="shared" si="74"/>
        <v>3287.7771428571432</v>
      </c>
      <c r="AI68" s="79">
        <f t="shared" si="74"/>
        <v>3287.7771428571432</v>
      </c>
      <c r="AJ68" s="79">
        <f t="shared" si="74"/>
        <v>3287.7771428571432</v>
      </c>
      <c r="AK68" s="52">
        <f t="shared" si="75"/>
        <v>45730</v>
      </c>
      <c r="AL68" s="52">
        <f t="shared" si="65"/>
        <v>0</v>
      </c>
      <c r="AR68"/>
      <c r="AS68"/>
      <c r="AT68"/>
      <c r="AU68"/>
      <c r="AV68"/>
      <c r="AW68"/>
      <c r="AX68"/>
      <c r="AY68"/>
      <c r="AZ68"/>
      <c r="BA68"/>
      <c r="BB68"/>
    </row>
    <row r="69" spans="1:54" x14ac:dyDescent="0.25">
      <c r="A69" t="str">
        <f t="shared" si="16"/>
        <v>PPG</v>
      </c>
      <c r="B69" s="75" t="s">
        <v>3620</v>
      </c>
      <c r="C69" s="76">
        <v>44027</v>
      </c>
      <c r="D69" s="75">
        <v>3022078</v>
      </c>
      <c r="E69" t="str">
        <f>VLOOKUP(D69,Schools!A:B,2,0)</f>
        <v>Pardes House School</v>
      </c>
      <c r="F69" t="str">
        <f>VLOOKUP(D69,Schools!$A:$Z,3,0)</f>
        <v>M</v>
      </c>
      <c r="G69" s="77">
        <v>41695</v>
      </c>
      <c r="H69" s="75" t="s">
        <v>3621</v>
      </c>
      <c r="I69" s="75"/>
      <c r="J69" t="str">
        <f t="shared" si="17"/>
        <v>11334/543965</v>
      </c>
      <c r="K69">
        <f>VLOOKUP(D69,Schools!$A:$Z,9,0)</f>
        <v>400014</v>
      </c>
      <c r="L69" s="75" t="s">
        <v>72</v>
      </c>
      <c r="M69" s="75" t="s">
        <v>3847</v>
      </c>
      <c r="N69" s="75" t="s">
        <v>4048</v>
      </c>
      <c r="O69" s="78" t="str">
        <f>VLOOKUP(D69,Schools!A:D,4,0)</f>
        <v>Primary</v>
      </c>
      <c r="P69" s="78">
        <f t="shared" si="64"/>
        <v>11334</v>
      </c>
      <c r="Q69" s="78">
        <f t="shared" si="18"/>
        <v>543965</v>
      </c>
      <c r="R69" s="79">
        <v>0</v>
      </c>
      <c r="S69" s="79">
        <v>0</v>
      </c>
      <c r="T69" s="79">
        <v>7035.38</v>
      </c>
      <c r="U69" s="79">
        <v>3517.69</v>
      </c>
      <c r="V69" s="79">
        <v>3517.69</v>
      </c>
      <c r="W69" s="79">
        <v>3069.36</v>
      </c>
      <c r="X69" s="79">
        <v>3069.36</v>
      </c>
      <c r="Y69" s="79">
        <f t="shared" si="71"/>
        <v>20209.48</v>
      </c>
      <c r="Z69" s="319">
        <f t="shared" si="72"/>
        <v>41695</v>
      </c>
      <c r="AA69" s="319">
        <f t="shared" si="73"/>
        <v>21485.52</v>
      </c>
      <c r="AB69" s="319"/>
      <c r="AC69" s="79">
        <f t="shared" si="74"/>
        <v>3069.36</v>
      </c>
      <c r="AD69" s="79"/>
      <c r="AE69" s="79">
        <f t="shared" si="74"/>
        <v>3069.36</v>
      </c>
      <c r="AF69" s="79">
        <f t="shared" si="74"/>
        <v>3069.36</v>
      </c>
      <c r="AG69" s="79">
        <f t="shared" si="74"/>
        <v>3069.36</v>
      </c>
      <c r="AH69" s="79">
        <f t="shared" si="74"/>
        <v>3069.36</v>
      </c>
      <c r="AI69" s="79">
        <f t="shared" si="74"/>
        <v>3069.36</v>
      </c>
      <c r="AJ69" s="79">
        <f t="shared" si="74"/>
        <v>3069.36</v>
      </c>
      <c r="AK69" s="52">
        <f t="shared" si="75"/>
        <v>41695</v>
      </c>
      <c r="AL69" s="52">
        <f t="shared" si="65"/>
        <v>0</v>
      </c>
      <c r="AR69"/>
      <c r="AS69"/>
      <c r="AT69"/>
      <c r="AU69"/>
      <c r="AV69"/>
      <c r="AW69"/>
      <c r="AX69"/>
      <c r="AY69"/>
      <c r="AZ69"/>
      <c r="BA69"/>
      <c r="BB69"/>
    </row>
    <row r="70" spans="1:54" x14ac:dyDescent="0.25">
      <c r="A70" t="str">
        <f t="shared" si="16"/>
        <v>PPG</v>
      </c>
      <c r="B70" s="75" t="s">
        <v>3620</v>
      </c>
      <c r="C70" s="76">
        <v>44027</v>
      </c>
      <c r="D70" s="75">
        <v>3022071</v>
      </c>
      <c r="E70" t="str">
        <f>VLOOKUP(D70,Schools!A:B,2,0)</f>
        <v>Queenswell Infant and Nursery School</v>
      </c>
      <c r="F70" t="str">
        <f>VLOOKUP(D70,Schools!$A:$Z,3,0)</f>
        <v>M</v>
      </c>
      <c r="G70" s="77">
        <v>47075</v>
      </c>
      <c r="H70" s="75" t="s">
        <v>3621</v>
      </c>
      <c r="I70" s="75"/>
      <c r="J70" t="str">
        <f t="shared" si="17"/>
        <v>11334/543965</v>
      </c>
      <c r="K70">
        <f>VLOOKUP(D70,Schools!$A:$Z,9,0)</f>
        <v>400010</v>
      </c>
      <c r="L70" s="75" t="s">
        <v>72</v>
      </c>
      <c r="M70" s="75" t="s">
        <v>3847</v>
      </c>
      <c r="N70" s="75" t="s">
        <v>4048</v>
      </c>
      <c r="O70" s="78" t="str">
        <f>VLOOKUP(D70,Schools!A:D,4,0)</f>
        <v>Primary</v>
      </c>
      <c r="P70" s="78">
        <f t="shared" si="64"/>
        <v>11334</v>
      </c>
      <c r="Q70" s="78">
        <f t="shared" si="18"/>
        <v>543965</v>
      </c>
      <c r="R70" s="79">
        <v>0</v>
      </c>
      <c r="S70" s="79">
        <v>0</v>
      </c>
      <c r="T70" s="79">
        <v>9725.3799999999992</v>
      </c>
      <c r="U70" s="79">
        <v>4862.6899999999996</v>
      </c>
      <c r="V70" s="79">
        <v>4862.6899999999996</v>
      </c>
      <c r="W70" s="79">
        <v>3069.3599999999997</v>
      </c>
      <c r="X70" s="79">
        <v>3069.3599999999997</v>
      </c>
      <c r="Y70" s="79">
        <f t="shared" ref="Y70:Y71" si="76">SUM(R70:X70)</f>
        <v>25589.48</v>
      </c>
      <c r="Z70" s="319">
        <f t="shared" ref="Z70:Z71" si="77">G70</f>
        <v>47075</v>
      </c>
      <c r="AA70" s="319">
        <f t="shared" ref="AA70:AA71" si="78">Z70-Y70</f>
        <v>21485.52</v>
      </c>
      <c r="AB70" s="319"/>
      <c r="AC70" s="79">
        <f t="shared" ref="AC70:AJ71" si="79">$AA70/7</f>
        <v>3069.36</v>
      </c>
      <c r="AD70" s="79"/>
      <c r="AE70" s="79">
        <f t="shared" si="79"/>
        <v>3069.36</v>
      </c>
      <c r="AF70" s="79">
        <f t="shared" si="79"/>
        <v>3069.36</v>
      </c>
      <c r="AG70" s="79">
        <f t="shared" si="79"/>
        <v>3069.36</v>
      </c>
      <c r="AH70" s="79">
        <f t="shared" si="79"/>
        <v>3069.36</v>
      </c>
      <c r="AI70" s="79">
        <f t="shared" si="79"/>
        <v>3069.36</v>
      </c>
      <c r="AJ70" s="79">
        <f t="shared" si="79"/>
        <v>3069.36</v>
      </c>
      <c r="AK70" s="52">
        <f t="shared" ref="AK70:AK71" si="80">SUM(AC70:AJ70)+Y70</f>
        <v>47075</v>
      </c>
      <c r="AL70" s="52">
        <f t="shared" si="65"/>
        <v>0</v>
      </c>
      <c r="AR70"/>
      <c r="AS70"/>
      <c r="AT70"/>
      <c r="AU70"/>
      <c r="AV70"/>
      <c r="AW70"/>
      <c r="AX70"/>
      <c r="AY70"/>
      <c r="AZ70"/>
      <c r="BA70"/>
      <c r="BB70"/>
    </row>
    <row r="71" spans="1:54" x14ac:dyDescent="0.25">
      <c r="A71" t="str">
        <f t="shared" si="16"/>
        <v>PPG</v>
      </c>
      <c r="B71" s="75" t="s">
        <v>3620</v>
      </c>
      <c r="C71" s="76">
        <v>44027</v>
      </c>
      <c r="D71" s="75">
        <v>3022072</v>
      </c>
      <c r="E71" t="str">
        <f>VLOOKUP(D71,Schools!A:B,2,0)</f>
        <v>Queenswell Junior School</v>
      </c>
      <c r="F71" t="str">
        <f>VLOOKUP(D71,Schools!$A:$Z,3,0)</f>
        <v>M</v>
      </c>
      <c r="G71" s="77">
        <v>153330</v>
      </c>
      <c r="H71" s="75" t="s">
        <v>3621</v>
      </c>
      <c r="I71" s="75"/>
      <c r="J71" t="str">
        <f t="shared" si="17"/>
        <v>11334/543965</v>
      </c>
      <c r="K71">
        <f>VLOOKUP(D71,Schools!$A:$Z,9,0)</f>
        <v>400012</v>
      </c>
      <c r="L71" s="75" t="s">
        <v>72</v>
      </c>
      <c r="M71" s="75" t="s">
        <v>3847</v>
      </c>
      <c r="N71" s="75" t="s">
        <v>4048</v>
      </c>
      <c r="O71" s="78" t="str">
        <f>VLOOKUP(D71,Schools!A:D,4,0)</f>
        <v>Primary</v>
      </c>
      <c r="P71" s="78">
        <f t="shared" si="64"/>
        <v>11334</v>
      </c>
      <c r="Q71" s="78">
        <f t="shared" si="18"/>
        <v>543965</v>
      </c>
      <c r="R71" s="79">
        <v>0</v>
      </c>
      <c r="S71" s="79">
        <v>0</v>
      </c>
      <c r="T71" s="79">
        <v>25451.54</v>
      </c>
      <c r="U71" s="79">
        <v>12725.77</v>
      </c>
      <c r="V71" s="79">
        <v>12725.77</v>
      </c>
      <c r="W71" s="79">
        <v>11380.77</v>
      </c>
      <c r="X71" s="79">
        <v>11380.77</v>
      </c>
      <c r="Y71" s="79">
        <f t="shared" si="76"/>
        <v>73664.62000000001</v>
      </c>
      <c r="Z71" s="319">
        <f t="shared" si="77"/>
        <v>153330</v>
      </c>
      <c r="AA71" s="319">
        <f t="shared" si="78"/>
        <v>79665.37999999999</v>
      </c>
      <c r="AB71" s="319"/>
      <c r="AC71" s="79">
        <f t="shared" si="79"/>
        <v>11380.768571428571</v>
      </c>
      <c r="AD71" s="79"/>
      <c r="AE71" s="79">
        <f t="shared" si="79"/>
        <v>11380.768571428571</v>
      </c>
      <c r="AF71" s="79">
        <f t="shared" si="79"/>
        <v>11380.768571428571</v>
      </c>
      <c r="AG71" s="79">
        <f t="shared" si="79"/>
        <v>11380.768571428571</v>
      </c>
      <c r="AH71" s="79">
        <f t="shared" si="79"/>
        <v>11380.768571428571</v>
      </c>
      <c r="AI71" s="79">
        <f t="shared" si="79"/>
        <v>11380.768571428571</v>
      </c>
      <c r="AJ71" s="79">
        <f t="shared" si="79"/>
        <v>11380.768571428571</v>
      </c>
      <c r="AK71" s="52">
        <f t="shared" si="80"/>
        <v>153330</v>
      </c>
      <c r="AL71" s="52">
        <f t="shared" si="65"/>
        <v>0</v>
      </c>
      <c r="AR71"/>
      <c r="AS71"/>
      <c r="AT71"/>
      <c r="AU71"/>
      <c r="AV71"/>
      <c r="AW71"/>
      <c r="AX71"/>
      <c r="AY71"/>
      <c r="AZ71"/>
      <c r="BA71"/>
      <c r="BB71"/>
    </row>
    <row r="72" spans="1:54" x14ac:dyDescent="0.25">
      <c r="A72" t="str">
        <f t="shared" ref="A72:A107" si="81">$B$3</f>
        <v>PPG</v>
      </c>
      <c r="B72" s="75" t="s">
        <v>3620</v>
      </c>
      <c r="C72" s="76">
        <v>44027</v>
      </c>
      <c r="D72" s="75">
        <v>3023512</v>
      </c>
      <c r="E72" t="str">
        <f>VLOOKUP(D72,Schools!A:B,2,0)</f>
        <v>Rosh Pinah</v>
      </c>
      <c r="F72" t="str">
        <f>VLOOKUP(D72,Schools!$A:$Z,3,0)</f>
        <v>M</v>
      </c>
      <c r="G72" s="77">
        <v>9415</v>
      </c>
      <c r="H72" s="75" t="s">
        <v>3621</v>
      </c>
      <c r="I72" s="75"/>
      <c r="J72" t="str">
        <f t="shared" ref="J72:J106" si="82">P72&amp;"/"&amp;Q72</f>
        <v>11334/543965</v>
      </c>
      <c r="K72">
        <f>VLOOKUP(D72,Schools!$A:$Z,9,0)</f>
        <v>400093</v>
      </c>
      <c r="L72" s="75" t="s">
        <v>72</v>
      </c>
      <c r="M72" s="75" t="s">
        <v>3847</v>
      </c>
      <c r="N72" s="75" t="s">
        <v>4048</v>
      </c>
      <c r="O72" s="78" t="str">
        <f>VLOOKUP(D72,Schools!A:D,4,0)</f>
        <v>Primary</v>
      </c>
      <c r="P72" s="78">
        <f t="shared" si="64"/>
        <v>11334</v>
      </c>
      <c r="Q72" s="78">
        <f t="shared" ref="Q72:Q106" si="83">IF(F72="M",543965,516500)</f>
        <v>543965</v>
      </c>
      <c r="R72" s="79">
        <v>0</v>
      </c>
      <c r="S72" s="79">
        <v>0</v>
      </c>
      <c r="T72" s="79">
        <v>2069.23</v>
      </c>
      <c r="U72" s="79">
        <v>1034.6199999999999</v>
      </c>
      <c r="V72" s="79">
        <v>1034.6199999999999</v>
      </c>
      <c r="W72" s="79">
        <v>586.29</v>
      </c>
      <c r="X72" s="79">
        <v>586.29</v>
      </c>
      <c r="Y72" s="79">
        <f>SUM(R72:X72)</f>
        <v>5311.0499999999993</v>
      </c>
      <c r="Z72" s="319">
        <f>G72</f>
        <v>9415</v>
      </c>
      <c r="AA72" s="319">
        <f>Z72-Y72</f>
        <v>4103.9500000000007</v>
      </c>
      <c r="AB72" s="319"/>
      <c r="AC72" s="79">
        <f>$AA72/7</f>
        <v>586.27857142857158</v>
      </c>
      <c r="AD72" s="79"/>
      <c r="AE72" s="79">
        <f t="shared" ref="AE72:AJ72" si="84">$AA72/7</f>
        <v>586.27857142857158</v>
      </c>
      <c r="AF72" s="79">
        <f t="shared" si="84"/>
        <v>586.27857142857158</v>
      </c>
      <c r="AG72" s="79">
        <f t="shared" si="84"/>
        <v>586.27857142857158</v>
      </c>
      <c r="AH72" s="79">
        <f t="shared" si="84"/>
        <v>586.27857142857158</v>
      </c>
      <c r="AI72" s="79">
        <f t="shared" si="84"/>
        <v>586.27857142857158</v>
      </c>
      <c r="AJ72" s="79">
        <f t="shared" si="84"/>
        <v>586.27857142857158</v>
      </c>
      <c r="AK72" s="52">
        <f>SUM(AC72:AJ72)+Y72</f>
        <v>9415</v>
      </c>
      <c r="AL72" s="52">
        <f t="shared" si="65"/>
        <v>0</v>
      </c>
      <c r="AR72"/>
      <c r="AS72"/>
      <c r="AT72"/>
      <c r="AU72"/>
      <c r="AV72"/>
      <c r="AW72"/>
      <c r="AX72"/>
      <c r="AY72"/>
      <c r="AZ72"/>
      <c r="BA72"/>
      <c r="BB72"/>
    </row>
    <row r="73" spans="1:54" x14ac:dyDescent="0.25">
      <c r="A73" t="str">
        <f t="shared" si="81"/>
        <v>PPG</v>
      </c>
      <c r="B73" s="75" t="s">
        <v>3620</v>
      </c>
      <c r="C73" s="76">
        <v>44027</v>
      </c>
      <c r="D73" s="75">
        <v>3023510</v>
      </c>
      <c r="E73" t="str">
        <f>VLOOKUP(D73,Schools!A:B,2,0)</f>
        <v>Sacred Heart School</v>
      </c>
      <c r="F73" t="str">
        <f>VLOOKUP(D73,Schools!$A:$Z,3,0)</f>
        <v>M</v>
      </c>
      <c r="G73" s="77">
        <v>56490</v>
      </c>
      <c r="H73" s="75" t="s">
        <v>3621</v>
      </c>
      <c r="I73" s="75"/>
      <c r="J73" t="str">
        <f t="shared" si="82"/>
        <v>11334/543965</v>
      </c>
      <c r="K73">
        <f>VLOOKUP(D73,Schools!$A:$Z,9,0)</f>
        <v>400071</v>
      </c>
      <c r="L73" s="75" t="s">
        <v>72</v>
      </c>
      <c r="M73" s="75" t="s">
        <v>3847</v>
      </c>
      <c r="N73" s="75" t="s">
        <v>4048</v>
      </c>
      <c r="O73" s="78" t="str">
        <f>VLOOKUP(D73,Schools!A:D,4,0)</f>
        <v>Primary</v>
      </c>
      <c r="P73" s="78">
        <f t="shared" si="64"/>
        <v>11334</v>
      </c>
      <c r="Q73" s="78">
        <f t="shared" si="83"/>
        <v>543965</v>
      </c>
      <c r="R73" s="79">
        <v>0</v>
      </c>
      <c r="S73" s="79">
        <v>0</v>
      </c>
      <c r="T73" s="79">
        <v>10139.23</v>
      </c>
      <c r="U73" s="79">
        <v>5069.62</v>
      </c>
      <c r="V73" s="79">
        <v>5069.62</v>
      </c>
      <c r="W73" s="79">
        <v>4023.51</v>
      </c>
      <c r="X73" s="79">
        <v>4023.51</v>
      </c>
      <c r="Y73" s="79">
        <f t="shared" ref="Y73:Y85" si="85">SUM(R73:X73)</f>
        <v>28325.489999999998</v>
      </c>
      <c r="Z73" s="319">
        <f t="shared" ref="Z73:Z85" si="86">G73</f>
        <v>56490</v>
      </c>
      <c r="AA73" s="319">
        <f t="shared" ref="AA73:AA85" si="87">Z73-Y73</f>
        <v>28164.510000000002</v>
      </c>
      <c r="AB73" s="319"/>
      <c r="AC73" s="79">
        <f t="shared" ref="AC73:AJ85" si="88">$AA73/7</f>
        <v>4023.5014285714287</v>
      </c>
      <c r="AD73" s="79"/>
      <c r="AE73" s="79">
        <f t="shared" si="88"/>
        <v>4023.5014285714287</v>
      </c>
      <c r="AF73" s="79">
        <f t="shared" si="88"/>
        <v>4023.5014285714287</v>
      </c>
      <c r="AG73" s="79">
        <f t="shared" si="88"/>
        <v>4023.5014285714287</v>
      </c>
      <c r="AH73" s="79">
        <f t="shared" si="88"/>
        <v>4023.5014285714287</v>
      </c>
      <c r="AI73" s="79">
        <f t="shared" si="88"/>
        <v>4023.5014285714287</v>
      </c>
      <c r="AJ73" s="79">
        <f t="shared" si="88"/>
        <v>4023.5014285714287</v>
      </c>
      <c r="AK73" s="52">
        <f t="shared" ref="AK73:AK85" si="89">SUM(AC73:AJ73)+Y73</f>
        <v>56490</v>
      </c>
      <c r="AL73" s="52">
        <f t="shared" si="65"/>
        <v>0</v>
      </c>
      <c r="AR73"/>
      <c r="AS73"/>
      <c r="AT73"/>
      <c r="AU73"/>
      <c r="AV73"/>
      <c r="AW73"/>
      <c r="AX73"/>
      <c r="AY73"/>
      <c r="AZ73"/>
      <c r="BA73"/>
      <c r="BB73"/>
    </row>
    <row r="74" spans="1:54" x14ac:dyDescent="0.25">
      <c r="A74" t="str">
        <f t="shared" si="81"/>
        <v>PPG</v>
      </c>
      <c r="B74" s="75" t="s">
        <v>3620</v>
      </c>
      <c r="C74" s="76">
        <v>44027</v>
      </c>
      <c r="D74" s="75">
        <v>3023502</v>
      </c>
      <c r="E74" t="str">
        <f>VLOOKUP(D74,Schools!A:B,2,0)</f>
        <v>St Agnes RC Primary School</v>
      </c>
      <c r="F74" t="str">
        <f>VLOOKUP(D74,Schools!$A:$Z,3,0)</f>
        <v>M</v>
      </c>
      <c r="G74" s="77">
        <v>115670</v>
      </c>
      <c r="H74" s="75" t="s">
        <v>3621</v>
      </c>
      <c r="I74" s="75"/>
      <c r="J74" t="str">
        <f t="shared" si="82"/>
        <v>11334/543965</v>
      </c>
      <c r="K74">
        <f>VLOOKUP(D74,Schools!$A:$Z,9,0)</f>
        <v>400096</v>
      </c>
      <c r="L74" s="75" t="s">
        <v>72</v>
      </c>
      <c r="M74" s="75" t="s">
        <v>3847</v>
      </c>
      <c r="N74" s="75" t="s">
        <v>4048</v>
      </c>
      <c r="O74" s="78" t="str">
        <f>VLOOKUP(D74,Schools!A:D,4,0)</f>
        <v>Primary</v>
      </c>
      <c r="P74" s="78">
        <f t="shared" si="64"/>
        <v>11334</v>
      </c>
      <c r="Q74" s="78">
        <f t="shared" si="83"/>
        <v>543965</v>
      </c>
      <c r="R74" s="79">
        <v>0</v>
      </c>
      <c r="S74" s="79">
        <v>0</v>
      </c>
      <c r="T74" s="79">
        <v>14691.54</v>
      </c>
      <c r="U74" s="79">
        <v>7345.77</v>
      </c>
      <c r="V74" s="79">
        <v>7345.77</v>
      </c>
      <c r="W74" s="79">
        <v>9587.44</v>
      </c>
      <c r="X74" s="79">
        <v>9587.44</v>
      </c>
      <c r="Y74" s="79">
        <f t="shared" si="85"/>
        <v>48557.960000000006</v>
      </c>
      <c r="Z74" s="319">
        <f t="shared" si="86"/>
        <v>115670</v>
      </c>
      <c r="AA74" s="319">
        <f t="shared" si="87"/>
        <v>67112.039999999994</v>
      </c>
      <c r="AB74" s="319"/>
      <c r="AC74" s="79">
        <f t="shared" si="88"/>
        <v>9587.4342857142856</v>
      </c>
      <c r="AD74" s="79"/>
      <c r="AE74" s="79">
        <f t="shared" si="88"/>
        <v>9587.4342857142856</v>
      </c>
      <c r="AF74" s="79">
        <f t="shared" si="88"/>
        <v>9587.4342857142856</v>
      </c>
      <c r="AG74" s="79">
        <f t="shared" si="88"/>
        <v>9587.4342857142856</v>
      </c>
      <c r="AH74" s="79">
        <f t="shared" si="88"/>
        <v>9587.4342857142856</v>
      </c>
      <c r="AI74" s="79">
        <f t="shared" si="88"/>
        <v>9587.4342857142856</v>
      </c>
      <c r="AJ74" s="79">
        <f t="shared" si="88"/>
        <v>9587.4342857142856</v>
      </c>
      <c r="AK74" s="52">
        <f t="shared" si="89"/>
        <v>115670</v>
      </c>
      <c r="AL74" s="52">
        <f t="shared" si="65"/>
        <v>0</v>
      </c>
      <c r="AR74"/>
      <c r="AS74"/>
      <c r="AT74"/>
      <c r="AU74"/>
      <c r="AV74"/>
      <c r="AW74"/>
      <c r="AX74"/>
      <c r="AY74"/>
      <c r="AZ74"/>
      <c r="BA74"/>
      <c r="BB74"/>
    </row>
    <row r="75" spans="1:54" x14ac:dyDescent="0.25">
      <c r="A75" t="str">
        <f t="shared" si="81"/>
        <v>PPG</v>
      </c>
      <c r="B75" s="75" t="s">
        <v>3620</v>
      </c>
      <c r="C75" s="76">
        <v>44027</v>
      </c>
      <c r="D75" s="75">
        <v>3023315</v>
      </c>
      <c r="E75" t="str">
        <f>VLOOKUP(D75,Schools!A:B,2,0)</f>
        <v>St Andrew's C E</v>
      </c>
      <c r="F75" t="str">
        <f>VLOOKUP(D75,Schools!$A:$Z,3,0)</f>
        <v>M</v>
      </c>
      <c r="G75" s="77">
        <v>18830</v>
      </c>
      <c r="H75" s="75" t="s">
        <v>3621</v>
      </c>
      <c r="I75" s="75"/>
      <c r="J75" t="str">
        <f t="shared" si="82"/>
        <v>11334/543965</v>
      </c>
      <c r="K75">
        <f>VLOOKUP(D75,Schools!$A:$Z,9,0)</f>
        <v>400062</v>
      </c>
      <c r="L75" s="75" t="s">
        <v>72</v>
      </c>
      <c r="M75" s="75" t="s">
        <v>3847</v>
      </c>
      <c r="N75" s="75" t="s">
        <v>4048</v>
      </c>
      <c r="O75" s="78" t="str">
        <f>VLOOKUP(D75,Schools!A:D,4,0)</f>
        <v>Primary</v>
      </c>
      <c r="P75" s="78">
        <f t="shared" si="64"/>
        <v>11334</v>
      </c>
      <c r="Q75" s="78">
        <f t="shared" si="83"/>
        <v>543965</v>
      </c>
      <c r="R75" s="79">
        <v>0</v>
      </c>
      <c r="S75" s="79">
        <v>0</v>
      </c>
      <c r="T75" s="79">
        <v>3103.85</v>
      </c>
      <c r="U75" s="79">
        <v>1551.92</v>
      </c>
      <c r="V75" s="79">
        <v>1551.92</v>
      </c>
      <c r="W75" s="79">
        <v>1402.48</v>
      </c>
      <c r="X75" s="79">
        <v>1402.48</v>
      </c>
      <c r="Y75" s="79">
        <f t="shared" si="85"/>
        <v>9012.65</v>
      </c>
      <c r="Z75" s="319">
        <f t="shared" si="86"/>
        <v>18830</v>
      </c>
      <c r="AA75" s="319">
        <f t="shared" si="87"/>
        <v>9817.35</v>
      </c>
      <c r="AB75" s="319"/>
      <c r="AC75" s="79">
        <f t="shared" si="88"/>
        <v>1402.4785714285715</v>
      </c>
      <c r="AD75" s="79"/>
      <c r="AE75" s="79">
        <f t="shared" si="88"/>
        <v>1402.4785714285715</v>
      </c>
      <c r="AF75" s="79">
        <f t="shared" si="88"/>
        <v>1402.4785714285715</v>
      </c>
      <c r="AG75" s="79">
        <f t="shared" si="88"/>
        <v>1402.4785714285715</v>
      </c>
      <c r="AH75" s="79">
        <f t="shared" si="88"/>
        <v>1402.4785714285715</v>
      </c>
      <c r="AI75" s="79">
        <f t="shared" si="88"/>
        <v>1402.4785714285715</v>
      </c>
      <c r="AJ75" s="79">
        <f t="shared" si="88"/>
        <v>1402.4785714285715</v>
      </c>
      <c r="AK75" s="52">
        <f t="shared" si="89"/>
        <v>18830</v>
      </c>
      <c r="AL75" s="52">
        <f t="shared" si="65"/>
        <v>0</v>
      </c>
      <c r="AR75"/>
      <c r="AS75"/>
      <c r="AT75"/>
      <c r="AU75"/>
      <c r="AV75"/>
      <c r="AW75"/>
      <c r="AX75"/>
      <c r="AY75"/>
      <c r="AZ75"/>
      <c r="BA75"/>
      <c r="BB75"/>
    </row>
    <row r="76" spans="1:54" x14ac:dyDescent="0.25">
      <c r="A76" t="str">
        <f t="shared" si="81"/>
        <v>PPG</v>
      </c>
      <c r="B76" s="75" t="s">
        <v>3620</v>
      </c>
      <c r="C76" s="76">
        <v>44027</v>
      </c>
      <c r="D76" s="75">
        <v>3023504</v>
      </c>
      <c r="E76" t="str">
        <f>VLOOKUP(D76,Schools!A:B,2,0)</f>
        <v>St Catherines R C Primary</v>
      </c>
      <c r="F76" t="str">
        <f>VLOOKUP(D76,Schools!$A:$Z,3,0)</f>
        <v>M</v>
      </c>
      <c r="G76" s="77">
        <v>65905</v>
      </c>
      <c r="H76" s="75" t="s">
        <v>3621</v>
      </c>
      <c r="I76" s="75"/>
      <c r="J76" t="str">
        <f t="shared" si="82"/>
        <v>11334/543965</v>
      </c>
      <c r="K76">
        <f>VLOOKUP(D76,Schools!$A:$Z,9,0)</f>
        <v>400064</v>
      </c>
      <c r="L76" s="75" t="s">
        <v>72</v>
      </c>
      <c r="M76" s="75" t="s">
        <v>3847</v>
      </c>
      <c r="N76" s="75" t="s">
        <v>4048</v>
      </c>
      <c r="O76" s="78" t="str">
        <f>VLOOKUP(D76,Schools!A:D,4,0)</f>
        <v>Primary</v>
      </c>
      <c r="P76" s="78">
        <f t="shared" si="64"/>
        <v>11334</v>
      </c>
      <c r="Q76" s="78">
        <f t="shared" si="83"/>
        <v>543965</v>
      </c>
      <c r="R76" s="79">
        <v>0</v>
      </c>
      <c r="S76" s="79">
        <v>0</v>
      </c>
      <c r="T76" s="79">
        <v>12208.46</v>
      </c>
      <c r="U76" s="79">
        <v>6104.23</v>
      </c>
      <c r="V76" s="79">
        <v>6104.23</v>
      </c>
      <c r="W76" s="79">
        <v>4609.7899999999991</v>
      </c>
      <c r="X76" s="79">
        <v>4609.7899999999991</v>
      </c>
      <c r="Y76" s="79">
        <f t="shared" si="85"/>
        <v>33636.5</v>
      </c>
      <c r="Z76" s="319">
        <f t="shared" si="86"/>
        <v>65905</v>
      </c>
      <c r="AA76" s="319">
        <f t="shared" si="87"/>
        <v>32268.5</v>
      </c>
      <c r="AB76" s="319"/>
      <c r="AC76" s="79">
        <f t="shared" si="88"/>
        <v>4609.7857142857147</v>
      </c>
      <c r="AD76" s="79"/>
      <c r="AE76" s="79">
        <f t="shared" si="88"/>
        <v>4609.7857142857147</v>
      </c>
      <c r="AF76" s="79">
        <f t="shared" si="88"/>
        <v>4609.7857142857147</v>
      </c>
      <c r="AG76" s="79">
        <f t="shared" si="88"/>
        <v>4609.7857142857147</v>
      </c>
      <c r="AH76" s="79">
        <f t="shared" si="88"/>
        <v>4609.7857142857147</v>
      </c>
      <c r="AI76" s="79">
        <f t="shared" si="88"/>
        <v>4609.7857142857147</v>
      </c>
      <c r="AJ76" s="79">
        <f t="shared" si="88"/>
        <v>4609.7857142857147</v>
      </c>
      <c r="AK76" s="52">
        <f t="shared" si="89"/>
        <v>65905</v>
      </c>
      <c r="AL76" s="52">
        <f t="shared" si="65"/>
        <v>0</v>
      </c>
      <c r="AR76"/>
      <c r="AS76"/>
      <c r="AT76"/>
      <c r="AU76"/>
      <c r="AV76"/>
      <c r="AW76"/>
      <c r="AX76"/>
      <c r="AY76"/>
      <c r="AZ76"/>
      <c r="BA76"/>
      <c r="BB76"/>
    </row>
    <row r="77" spans="1:54" x14ac:dyDescent="0.25">
      <c r="A77" t="str">
        <f t="shared" si="81"/>
        <v>PPG</v>
      </c>
      <c r="B77" s="75" t="s">
        <v>3620</v>
      </c>
      <c r="C77" s="76">
        <v>44027</v>
      </c>
      <c r="D77" s="75">
        <v>3023309</v>
      </c>
      <c r="E77" t="str">
        <f>VLOOKUP(D77,Schools!A:B,2,0)</f>
        <v>St Johns CE N20</v>
      </c>
      <c r="F77" t="str">
        <f>VLOOKUP(D77,Schools!$A:$Z,3,0)</f>
        <v>M</v>
      </c>
      <c r="G77" s="77">
        <v>21520</v>
      </c>
      <c r="H77" s="75" t="s">
        <v>3621</v>
      </c>
      <c r="I77" s="75"/>
      <c r="J77" t="str">
        <f t="shared" si="82"/>
        <v>11334/543965</v>
      </c>
      <c r="K77">
        <f>VLOOKUP(D77,Schools!$A:$Z,9,0)</f>
        <v>400098</v>
      </c>
      <c r="L77" s="75" t="s">
        <v>72</v>
      </c>
      <c r="M77" s="75" t="s">
        <v>3847</v>
      </c>
      <c r="N77" s="75" t="s">
        <v>4048</v>
      </c>
      <c r="O77" s="78" t="str">
        <f>VLOOKUP(D77,Schools!A:D,4,0)</f>
        <v>Primary</v>
      </c>
      <c r="P77" s="78">
        <f t="shared" si="64"/>
        <v>11334</v>
      </c>
      <c r="Q77" s="78">
        <f t="shared" si="83"/>
        <v>543965</v>
      </c>
      <c r="R77" s="79">
        <v>0</v>
      </c>
      <c r="S77" s="79">
        <v>0</v>
      </c>
      <c r="T77" s="79">
        <v>3931.54</v>
      </c>
      <c r="U77" s="79">
        <v>1965.77</v>
      </c>
      <c r="V77" s="79">
        <v>1965.77</v>
      </c>
      <c r="W77" s="79">
        <v>1517.44</v>
      </c>
      <c r="X77" s="79">
        <v>1517.44</v>
      </c>
      <c r="Y77" s="79">
        <f t="shared" si="85"/>
        <v>10897.960000000001</v>
      </c>
      <c r="Z77" s="319">
        <f t="shared" si="86"/>
        <v>21520</v>
      </c>
      <c r="AA77" s="319">
        <f t="shared" si="87"/>
        <v>10622.039999999999</v>
      </c>
      <c r="AB77" s="319"/>
      <c r="AC77" s="79">
        <f t="shared" si="88"/>
        <v>1517.4342857142856</v>
      </c>
      <c r="AD77" s="79"/>
      <c r="AE77" s="79">
        <f t="shared" si="88"/>
        <v>1517.4342857142856</v>
      </c>
      <c r="AF77" s="79">
        <f t="shared" si="88"/>
        <v>1517.4342857142856</v>
      </c>
      <c r="AG77" s="79">
        <f t="shared" si="88"/>
        <v>1517.4342857142856</v>
      </c>
      <c r="AH77" s="79">
        <f t="shared" si="88"/>
        <v>1517.4342857142856</v>
      </c>
      <c r="AI77" s="79">
        <f t="shared" si="88"/>
        <v>1517.4342857142856</v>
      </c>
      <c r="AJ77" s="79">
        <f t="shared" si="88"/>
        <v>1517.4342857142856</v>
      </c>
      <c r="AK77" s="52">
        <f t="shared" si="89"/>
        <v>21520</v>
      </c>
      <c r="AL77" s="52">
        <f t="shared" si="65"/>
        <v>0</v>
      </c>
      <c r="AR77"/>
      <c r="AS77"/>
      <c r="AT77"/>
      <c r="AU77"/>
      <c r="AV77"/>
      <c r="AW77"/>
      <c r="AX77"/>
      <c r="AY77"/>
      <c r="AZ77"/>
      <c r="BA77"/>
      <c r="BB77"/>
    </row>
    <row r="78" spans="1:54" x14ac:dyDescent="0.25">
      <c r="A78" t="str">
        <f t="shared" si="81"/>
        <v>PPG</v>
      </c>
      <c r="B78" s="75" t="s">
        <v>3620</v>
      </c>
      <c r="C78" s="76">
        <v>44027</v>
      </c>
      <c r="D78" s="75">
        <v>3023307</v>
      </c>
      <c r="E78" t="str">
        <f>VLOOKUP(D78,Schools!A:B,2,0)</f>
        <v>St John's CE School N11</v>
      </c>
      <c r="F78" t="str">
        <f>VLOOKUP(D78,Schools!$A:$Z,3,0)</f>
        <v>M</v>
      </c>
      <c r="G78" s="77">
        <v>30935</v>
      </c>
      <c r="H78" s="75" t="s">
        <v>3621</v>
      </c>
      <c r="I78" s="75"/>
      <c r="J78" t="str">
        <f t="shared" si="82"/>
        <v>11334/543965</v>
      </c>
      <c r="K78">
        <f>VLOOKUP(D78,Schools!$A:$Z,9,0)</f>
        <v>400114</v>
      </c>
      <c r="L78" s="75" t="s">
        <v>72</v>
      </c>
      <c r="M78" s="75" t="s">
        <v>3847</v>
      </c>
      <c r="N78" s="75" t="s">
        <v>4048</v>
      </c>
      <c r="O78" s="78" t="str">
        <f>VLOOKUP(D78,Schools!A:D,4,0)</f>
        <v>Primary</v>
      </c>
      <c r="P78" s="78">
        <f t="shared" si="64"/>
        <v>11334</v>
      </c>
      <c r="Q78" s="78">
        <f t="shared" si="83"/>
        <v>543965</v>
      </c>
      <c r="R78" s="79">
        <v>0</v>
      </c>
      <c r="S78" s="79">
        <v>0</v>
      </c>
      <c r="T78" s="79">
        <v>3931.54</v>
      </c>
      <c r="U78" s="79">
        <v>1965.77</v>
      </c>
      <c r="V78" s="79">
        <v>1965.77</v>
      </c>
      <c r="W78" s="79">
        <v>2563.5500000000002</v>
      </c>
      <c r="X78" s="79">
        <v>2563.5500000000002</v>
      </c>
      <c r="Y78" s="79">
        <f t="shared" si="85"/>
        <v>12990.18</v>
      </c>
      <c r="Z78" s="319">
        <f t="shared" si="86"/>
        <v>30935</v>
      </c>
      <c r="AA78" s="319">
        <f t="shared" si="87"/>
        <v>17944.82</v>
      </c>
      <c r="AB78" s="319"/>
      <c r="AC78" s="79">
        <f t="shared" si="88"/>
        <v>2563.5457142857144</v>
      </c>
      <c r="AD78" s="79"/>
      <c r="AE78" s="79">
        <f t="shared" si="88"/>
        <v>2563.5457142857144</v>
      </c>
      <c r="AF78" s="79">
        <f t="shared" si="88"/>
        <v>2563.5457142857144</v>
      </c>
      <c r="AG78" s="79">
        <f t="shared" si="88"/>
        <v>2563.5457142857144</v>
      </c>
      <c r="AH78" s="79">
        <f t="shared" si="88"/>
        <v>2563.5457142857144</v>
      </c>
      <c r="AI78" s="79">
        <f t="shared" si="88"/>
        <v>2563.5457142857144</v>
      </c>
      <c r="AJ78" s="79">
        <f t="shared" si="88"/>
        <v>2563.5457142857144</v>
      </c>
      <c r="AK78" s="52">
        <f t="shared" si="89"/>
        <v>30935</v>
      </c>
      <c r="AL78" s="52">
        <f t="shared" si="65"/>
        <v>0</v>
      </c>
      <c r="AR78"/>
      <c r="AS78"/>
      <c r="AT78"/>
      <c r="AU78"/>
      <c r="AV78"/>
      <c r="AW78"/>
      <c r="AX78"/>
      <c r="AY78"/>
      <c r="AZ78"/>
      <c r="BA78"/>
      <c r="BB78"/>
    </row>
    <row r="79" spans="1:54" x14ac:dyDescent="0.25">
      <c r="A79" t="str">
        <f t="shared" si="81"/>
        <v>PPG</v>
      </c>
      <c r="B79" s="75" t="s">
        <v>3620</v>
      </c>
      <c r="C79" s="76">
        <v>44027</v>
      </c>
      <c r="D79" s="75">
        <v>3023509</v>
      </c>
      <c r="E79" t="str">
        <f>VLOOKUP(D79,Schools!A:B,2,0)</f>
        <v>St Joseph's Primary School</v>
      </c>
      <c r="F79" t="str">
        <f>VLOOKUP(D79,Schools!$A:$Z,3,0)</f>
        <v>M</v>
      </c>
      <c r="G79" s="77">
        <v>114325</v>
      </c>
      <c r="H79" s="75" t="s">
        <v>3621</v>
      </c>
      <c r="I79" s="75"/>
      <c r="J79" t="str">
        <f t="shared" si="82"/>
        <v>11334/543965</v>
      </c>
      <c r="K79">
        <f>VLOOKUP(D79,Schools!$A:$Z,9,0)</f>
        <v>400066</v>
      </c>
      <c r="L79" s="75" t="s">
        <v>72</v>
      </c>
      <c r="M79" s="75" t="s">
        <v>3847</v>
      </c>
      <c r="N79" s="75" t="s">
        <v>4048</v>
      </c>
      <c r="O79" s="78" t="str">
        <f>VLOOKUP(D79,Schools!A:D,4,0)</f>
        <v>Primary</v>
      </c>
      <c r="P79" s="78">
        <f t="shared" si="64"/>
        <v>11334</v>
      </c>
      <c r="Q79" s="78">
        <f t="shared" si="83"/>
        <v>543965</v>
      </c>
      <c r="R79" s="79">
        <v>0</v>
      </c>
      <c r="S79" s="79">
        <v>0</v>
      </c>
      <c r="T79" s="79">
        <v>15933.08</v>
      </c>
      <c r="U79" s="79">
        <v>7966.54</v>
      </c>
      <c r="V79" s="79">
        <v>7966.54</v>
      </c>
      <c r="W79" s="79">
        <v>9162.1</v>
      </c>
      <c r="X79" s="79">
        <v>9162.1</v>
      </c>
      <c r="Y79" s="79">
        <f t="shared" si="85"/>
        <v>50190.36</v>
      </c>
      <c r="Z79" s="319">
        <f t="shared" si="86"/>
        <v>114325</v>
      </c>
      <c r="AA79" s="319">
        <f t="shared" si="87"/>
        <v>64134.64</v>
      </c>
      <c r="AB79" s="319"/>
      <c r="AC79" s="79">
        <f t="shared" si="88"/>
        <v>9162.091428571428</v>
      </c>
      <c r="AD79" s="79"/>
      <c r="AE79" s="79">
        <f t="shared" si="88"/>
        <v>9162.091428571428</v>
      </c>
      <c r="AF79" s="79">
        <f t="shared" si="88"/>
        <v>9162.091428571428</v>
      </c>
      <c r="AG79" s="79">
        <f t="shared" si="88"/>
        <v>9162.091428571428</v>
      </c>
      <c r="AH79" s="79">
        <f t="shared" si="88"/>
        <v>9162.091428571428</v>
      </c>
      <c r="AI79" s="79">
        <f t="shared" si="88"/>
        <v>9162.091428571428</v>
      </c>
      <c r="AJ79" s="79">
        <f t="shared" si="88"/>
        <v>9162.091428571428</v>
      </c>
      <c r="AK79" s="52">
        <f t="shared" si="89"/>
        <v>114324.99999999999</v>
      </c>
      <c r="AL79" s="52">
        <f t="shared" si="65"/>
        <v>0</v>
      </c>
      <c r="AR79"/>
      <c r="AS79"/>
      <c r="AT79"/>
      <c r="AU79"/>
      <c r="AV79"/>
      <c r="AW79"/>
      <c r="AX79"/>
      <c r="AY79"/>
      <c r="AZ79"/>
      <c r="BA79"/>
      <c r="BB79"/>
    </row>
    <row r="80" spans="1:54" x14ac:dyDescent="0.25">
      <c r="A80" t="str">
        <f t="shared" si="81"/>
        <v>PPG</v>
      </c>
      <c r="B80" s="75" t="s">
        <v>3620</v>
      </c>
      <c r="C80" s="76">
        <v>44027</v>
      </c>
      <c r="D80" s="75">
        <v>3023311</v>
      </c>
      <c r="E80" t="str">
        <f>VLOOKUP(D80,Schools!A:B,2,0)</f>
        <v>St Mary's C E Primary School N3</v>
      </c>
      <c r="F80" t="str">
        <f>VLOOKUP(D80,Schools!$A:$Z,3,0)</f>
        <v>M</v>
      </c>
      <c r="G80" s="77">
        <v>83390</v>
      </c>
      <c r="H80" s="75" t="s">
        <v>3621</v>
      </c>
      <c r="I80" s="75"/>
      <c r="J80" t="str">
        <f t="shared" si="82"/>
        <v>11334/543965</v>
      </c>
      <c r="K80">
        <f>VLOOKUP(D80,Schools!$A:$Z,9,0)</f>
        <v>400058</v>
      </c>
      <c r="L80" s="75" t="s">
        <v>72</v>
      </c>
      <c r="M80" s="75" t="s">
        <v>3847</v>
      </c>
      <c r="N80" s="75" t="s">
        <v>4048</v>
      </c>
      <c r="O80" s="78" t="str">
        <f>VLOOKUP(D80,Schools!A:D,4,0)</f>
        <v>Primary</v>
      </c>
      <c r="P80" s="78">
        <f t="shared" si="64"/>
        <v>11334</v>
      </c>
      <c r="Q80" s="78">
        <f t="shared" si="83"/>
        <v>543965</v>
      </c>
      <c r="R80" s="79">
        <v>0</v>
      </c>
      <c r="S80" s="79">
        <v>0</v>
      </c>
      <c r="T80" s="79">
        <v>10760</v>
      </c>
      <c r="U80" s="79">
        <v>5380</v>
      </c>
      <c r="V80" s="79">
        <v>5380</v>
      </c>
      <c r="W80" s="79">
        <v>6874.4400000000005</v>
      </c>
      <c r="X80" s="79">
        <v>6874.4400000000005</v>
      </c>
      <c r="Y80" s="79">
        <f t="shared" si="85"/>
        <v>35268.880000000005</v>
      </c>
      <c r="Z80" s="319">
        <f t="shared" si="86"/>
        <v>83390</v>
      </c>
      <c r="AA80" s="319">
        <f t="shared" si="87"/>
        <v>48121.119999999995</v>
      </c>
      <c r="AB80" s="319"/>
      <c r="AC80" s="79">
        <f t="shared" si="88"/>
        <v>6874.4457142857136</v>
      </c>
      <c r="AD80" s="79"/>
      <c r="AE80" s="79">
        <f t="shared" si="88"/>
        <v>6874.4457142857136</v>
      </c>
      <c r="AF80" s="79">
        <f t="shared" si="88"/>
        <v>6874.4457142857136</v>
      </c>
      <c r="AG80" s="79">
        <f t="shared" si="88"/>
        <v>6874.4457142857136</v>
      </c>
      <c r="AH80" s="79">
        <f t="shared" si="88"/>
        <v>6874.4457142857136</v>
      </c>
      <c r="AI80" s="79">
        <f t="shared" si="88"/>
        <v>6874.4457142857136</v>
      </c>
      <c r="AJ80" s="79">
        <f t="shared" si="88"/>
        <v>6874.4457142857136</v>
      </c>
      <c r="AK80" s="52">
        <f t="shared" si="89"/>
        <v>83390</v>
      </c>
      <c r="AL80" s="52">
        <f t="shared" si="65"/>
        <v>0</v>
      </c>
      <c r="AR80"/>
      <c r="AS80"/>
      <c r="AT80"/>
      <c r="AU80"/>
      <c r="AV80"/>
      <c r="AW80"/>
      <c r="AX80"/>
      <c r="AY80"/>
      <c r="AZ80"/>
      <c r="BA80"/>
      <c r="BB80"/>
    </row>
    <row r="81" spans="1:54" x14ac:dyDescent="0.25">
      <c r="A81" t="str">
        <f t="shared" si="81"/>
        <v>PPG</v>
      </c>
      <c r="B81" s="75" t="s">
        <v>3620</v>
      </c>
      <c r="C81" s="76">
        <v>44027</v>
      </c>
      <c r="D81" s="75">
        <v>3023312</v>
      </c>
      <c r="E81" t="str">
        <f>VLOOKUP(D81,Schools!A:B,2,0)</f>
        <v>St Mary's School EN4</v>
      </c>
      <c r="F81" t="str">
        <f>VLOOKUP(D81,Schools!$A:$Z,3,0)</f>
        <v>M</v>
      </c>
      <c r="G81" s="77">
        <v>34970</v>
      </c>
      <c r="H81" s="75" t="s">
        <v>3621</v>
      </c>
      <c r="I81" s="75"/>
      <c r="J81" t="str">
        <f t="shared" si="82"/>
        <v>11334/543965</v>
      </c>
      <c r="K81">
        <f>VLOOKUP(D81,Schools!$A:$Z,9,0)</f>
        <v>400017</v>
      </c>
      <c r="L81" s="75" t="s">
        <v>72</v>
      </c>
      <c r="M81" s="75" t="s">
        <v>3847</v>
      </c>
      <c r="N81" s="75" t="s">
        <v>4048</v>
      </c>
      <c r="O81" s="78" t="str">
        <f>VLOOKUP(D81,Schools!A:D,4,0)</f>
        <v>Primary</v>
      </c>
      <c r="P81" s="78">
        <f t="shared" si="64"/>
        <v>11334</v>
      </c>
      <c r="Q81" s="78">
        <f t="shared" si="83"/>
        <v>543965</v>
      </c>
      <c r="R81" s="79">
        <v>0</v>
      </c>
      <c r="S81" s="79">
        <v>0</v>
      </c>
      <c r="T81" s="79">
        <v>5586.92</v>
      </c>
      <c r="U81" s="79">
        <v>2793.46</v>
      </c>
      <c r="V81" s="79">
        <v>2793.46</v>
      </c>
      <c r="W81" s="79">
        <v>2644.02</v>
      </c>
      <c r="X81" s="79">
        <v>2644.02</v>
      </c>
      <c r="Y81" s="79">
        <f t="shared" si="85"/>
        <v>16461.88</v>
      </c>
      <c r="Z81" s="319">
        <f t="shared" si="86"/>
        <v>34970</v>
      </c>
      <c r="AA81" s="319">
        <f t="shared" si="87"/>
        <v>18508.12</v>
      </c>
      <c r="AB81" s="319"/>
      <c r="AC81" s="79">
        <f t="shared" si="88"/>
        <v>2644.0171428571425</v>
      </c>
      <c r="AD81" s="79"/>
      <c r="AE81" s="79">
        <f t="shared" si="88"/>
        <v>2644.0171428571425</v>
      </c>
      <c r="AF81" s="79">
        <f t="shared" si="88"/>
        <v>2644.0171428571425</v>
      </c>
      <c r="AG81" s="79">
        <f t="shared" si="88"/>
        <v>2644.0171428571425</v>
      </c>
      <c r="AH81" s="79">
        <f t="shared" si="88"/>
        <v>2644.0171428571425</v>
      </c>
      <c r="AI81" s="79">
        <f t="shared" si="88"/>
        <v>2644.0171428571425</v>
      </c>
      <c r="AJ81" s="79">
        <f t="shared" si="88"/>
        <v>2644.0171428571425</v>
      </c>
      <c r="AK81" s="52">
        <f t="shared" si="89"/>
        <v>34970</v>
      </c>
      <c r="AL81" s="52">
        <f t="shared" si="65"/>
        <v>0</v>
      </c>
      <c r="AR81"/>
      <c r="AS81"/>
      <c r="AT81"/>
      <c r="AU81"/>
      <c r="AV81"/>
      <c r="AW81"/>
      <c r="AX81"/>
      <c r="AY81"/>
      <c r="AZ81"/>
      <c r="BA81"/>
      <c r="BB81"/>
    </row>
    <row r="82" spans="1:54" x14ac:dyDescent="0.25">
      <c r="A82" t="str">
        <f t="shared" si="81"/>
        <v>PPG</v>
      </c>
      <c r="B82" s="75" t="s">
        <v>3620</v>
      </c>
      <c r="C82" s="76">
        <v>44027</v>
      </c>
      <c r="D82" s="75">
        <v>3023314</v>
      </c>
      <c r="E82" t="str">
        <f>VLOOKUP(D82,Schools!A:B,2,0)</f>
        <v>St Pauls CE Primary, NW7</v>
      </c>
      <c r="F82" t="str">
        <f>VLOOKUP(D82,Schools!$A:$Z,3,0)</f>
        <v>M</v>
      </c>
      <c r="G82" s="77">
        <v>43040</v>
      </c>
      <c r="H82" s="75" t="s">
        <v>3621</v>
      </c>
      <c r="I82" s="75"/>
      <c r="J82" t="str">
        <f t="shared" si="82"/>
        <v>11334/543965</v>
      </c>
      <c r="K82">
        <f>VLOOKUP(D82,Schools!$A:$Z,9,0)</f>
        <v>400094</v>
      </c>
      <c r="L82" s="75" t="s">
        <v>72</v>
      </c>
      <c r="M82" s="75" t="s">
        <v>3847</v>
      </c>
      <c r="N82" s="75" t="s">
        <v>4048</v>
      </c>
      <c r="O82" s="78" t="str">
        <f>VLOOKUP(D82,Schools!A:D,4,0)</f>
        <v>Primary</v>
      </c>
      <c r="P82" s="78">
        <f t="shared" si="64"/>
        <v>11334</v>
      </c>
      <c r="Q82" s="78">
        <f t="shared" si="83"/>
        <v>543965</v>
      </c>
      <c r="R82" s="79">
        <v>0</v>
      </c>
      <c r="S82" s="79">
        <v>0</v>
      </c>
      <c r="T82" s="79">
        <v>5793.85</v>
      </c>
      <c r="U82" s="79">
        <v>2896.92</v>
      </c>
      <c r="V82" s="79">
        <v>2896.92</v>
      </c>
      <c r="W82" s="79">
        <v>3494.7</v>
      </c>
      <c r="X82" s="79">
        <v>3494.7</v>
      </c>
      <c r="Y82" s="79">
        <f t="shared" si="85"/>
        <v>18577.09</v>
      </c>
      <c r="Z82" s="319">
        <f t="shared" si="86"/>
        <v>43040</v>
      </c>
      <c r="AA82" s="319">
        <f t="shared" si="87"/>
        <v>24462.91</v>
      </c>
      <c r="AB82" s="319"/>
      <c r="AC82" s="79">
        <f t="shared" si="88"/>
        <v>3494.7014285714286</v>
      </c>
      <c r="AD82" s="79"/>
      <c r="AE82" s="79">
        <f t="shared" si="88"/>
        <v>3494.7014285714286</v>
      </c>
      <c r="AF82" s="79">
        <f t="shared" si="88"/>
        <v>3494.7014285714286</v>
      </c>
      <c r="AG82" s="79">
        <f t="shared" si="88"/>
        <v>3494.7014285714286</v>
      </c>
      <c r="AH82" s="79">
        <f t="shared" si="88"/>
        <v>3494.7014285714286</v>
      </c>
      <c r="AI82" s="79">
        <f t="shared" si="88"/>
        <v>3494.7014285714286</v>
      </c>
      <c r="AJ82" s="79">
        <f t="shared" si="88"/>
        <v>3494.7014285714286</v>
      </c>
      <c r="AK82" s="52">
        <f t="shared" si="89"/>
        <v>43040</v>
      </c>
      <c r="AL82" s="52">
        <f t="shared" si="65"/>
        <v>0</v>
      </c>
      <c r="AR82"/>
      <c r="AS82"/>
      <c r="AT82"/>
      <c r="AU82"/>
      <c r="AV82"/>
      <c r="AW82"/>
      <c r="AX82"/>
      <c r="AY82"/>
      <c r="AZ82"/>
      <c r="BA82"/>
      <c r="BB82"/>
    </row>
    <row r="83" spans="1:54" x14ac:dyDescent="0.25">
      <c r="A83" t="str">
        <f t="shared" si="81"/>
        <v>PPG</v>
      </c>
      <c r="B83" s="75" t="s">
        <v>3620</v>
      </c>
      <c r="C83" s="76">
        <v>44027</v>
      </c>
      <c r="D83" s="75">
        <v>3023313</v>
      </c>
      <c r="E83" t="str">
        <f>VLOOKUP(D83,Schools!A:B,2,0)</f>
        <v>St Paul's School, N11</v>
      </c>
      <c r="F83" t="str">
        <f>VLOOKUP(D83,Schools!$A:$Z,3,0)</f>
        <v>M</v>
      </c>
      <c r="G83" s="77">
        <v>65905</v>
      </c>
      <c r="H83" s="75" t="s">
        <v>3621</v>
      </c>
      <c r="I83" s="75"/>
      <c r="J83" t="str">
        <f t="shared" si="82"/>
        <v>11334/543965</v>
      </c>
      <c r="K83">
        <f>VLOOKUP(D83,Schools!$A:$Z,9,0)</f>
        <v>400006</v>
      </c>
      <c r="L83" s="75" t="s">
        <v>72</v>
      </c>
      <c r="M83" s="75" t="s">
        <v>3847</v>
      </c>
      <c r="N83" s="75" t="s">
        <v>4048</v>
      </c>
      <c r="O83" s="78" t="str">
        <f>VLOOKUP(D83,Schools!A:D,4,0)</f>
        <v>Primary</v>
      </c>
      <c r="P83" s="78">
        <f t="shared" si="64"/>
        <v>11334</v>
      </c>
      <c r="Q83" s="78">
        <f t="shared" si="83"/>
        <v>543965</v>
      </c>
      <c r="R83" s="79">
        <v>0</v>
      </c>
      <c r="S83" s="79">
        <v>0</v>
      </c>
      <c r="T83" s="79">
        <v>9932.31</v>
      </c>
      <c r="U83" s="79">
        <v>4966.1499999999996</v>
      </c>
      <c r="V83" s="79">
        <v>4966.1499999999996</v>
      </c>
      <c r="W83" s="79">
        <v>5115.5899999999992</v>
      </c>
      <c r="X83" s="79">
        <v>5115.5899999999992</v>
      </c>
      <c r="Y83" s="79">
        <f t="shared" si="85"/>
        <v>30095.79</v>
      </c>
      <c r="Z83" s="319">
        <f t="shared" si="86"/>
        <v>65905</v>
      </c>
      <c r="AA83" s="319">
        <f t="shared" si="87"/>
        <v>35809.21</v>
      </c>
      <c r="AB83" s="319"/>
      <c r="AC83" s="79">
        <f t="shared" si="88"/>
        <v>5115.6014285714282</v>
      </c>
      <c r="AD83" s="79"/>
      <c r="AE83" s="79">
        <f t="shared" si="88"/>
        <v>5115.6014285714282</v>
      </c>
      <c r="AF83" s="79">
        <f t="shared" si="88"/>
        <v>5115.6014285714282</v>
      </c>
      <c r="AG83" s="79">
        <f t="shared" si="88"/>
        <v>5115.6014285714282</v>
      </c>
      <c r="AH83" s="79">
        <f t="shared" si="88"/>
        <v>5115.6014285714282</v>
      </c>
      <c r="AI83" s="79">
        <f t="shared" si="88"/>
        <v>5115.6014285714282</v>
      </c>
      <c r="AJ83" s="79">
        <f t="shared" si="88"/>
        <v>5115.6014285714282</v>
      </c>
      <c r="AK83" s="52">
        <f t="shared" si="89"/>
        <v>65905</v>
      </c>
      <c r="AL83" s="52">
        <f t="shared" si="65"/>
        <v>0</v>
      </c>
      <c r="AR83"/>
      <c r="AS83"/>
      <c r="AT83"/>
      <c r="AU83"/>
      <c r="AV83"/>
      <c r="AW83"/>
      <c r="AX83"/>
      <c r="AY83"/>
      <c r="AZ83"/>
      <c r="BA83"/>
      <c r="BB83"/>
    </row>
    <row r="84" spans="1:54" x14ac:dyDescent="0.25">
      <c r="A84" t="str">
        <f t="shared" si="81"/>
        <v>PPG</v>
      </c>
      <c r="B84" s="75" t="s">
        <v>3620</v>
      </c>
      <c r="C84" s="76">
        <v>44027</v>
      </c>
      <c r="D84" s="75">
        <v>3023507</v>
      </c>
      <c r="E84" t="str">
        <f>VLOOKUP(D84,Schools!A:B,2,0)</f>
        <v>St Theresa's R.C. Primary School</v>
      </c>
      <c r="F84" t="str">
        <f>VLOOKUP(D84,Schools!$A:$Z,3,0)</f>
        <v>M</v>
      </c>
      <c r="G84" s="77">
        <v>28245</v>
      </c>
      <c r="H84" s="75" t="s">
        <v>3621</v>
      </c>
      <c r="I84" s="75"/>
      <c r="J84" t="str">
        <f t="shared" si="82"/>
        <v>11334/543965</v>
      </c>
      <c r="K84">
        <f>VLOOKUP(D84,Schools!$A:$Z,9,0)</f>
        <v>400037</v>
      </c>
      <c r="L84" s="75" t="s">
        <v>72</v>
      </c>
      <c r="M84" s="75" t="s">
        <v>3847</v>
      </c>
      <c r="N84" s="75" t="s">
        <v>4048</v>
      </c>
      <c r="O84" s="78" t="str">
        <f>VLOOKUP(D84,Schools!A:D,4,0)</f>
        <v>Primary</v>
      </c>
      <c r="P84" s="78">
        <f t="shared" ref="P84:P104" si="90">VLOOKUP(O84,$AQ$1:$AR$5,2,0)</f>
        <v>11334</v>
      </c>
      <c r="Q84" s="78">
        <f t="shared" si="83"/>
        <v>543965</v>
      </c>
      <c r="R84" s="79">
        <v>0</v>
      </c>
      <c r="S84" s="79">
        <v>0</v>
      </c>
      <c r="T84" s="79">
        <v>4966.1499999999996</v>
      </c>
      <c r="U84" s="79">
        <v>2483.08</v>
      </c>
      <c r="V84" s="79">
        <v>2483.08</v>
      </c>
      <c r="W84" s="79">
        <v>2034.75</v>
      </c>
      <c r="X84" s="79">
        <v>2034.75</v>
      </c>
      <c r="Y84" s="79">
        <f t="shared" si="85"/>
        <v>14001.81</v>
      </c>
      <c r="Z84" s="319">
        <f t="shared" si="86"/>
        <v>28245</v>
      </c>
      <c r="AA84" s="319">
        <f t="shared" si="87"/>
        <v>14243.19</v>
      </c>
      <c r="AB84" s="319"/>
      <c r="AC84" s="79">
        <f t="shared" si="88"/>
        <v>2034.7414285714287</v>
      </c>
      <c r="AD84" s="79"/>
      <c r="AE84" s="79">
        <f t="shared" si="88"/>
        <v>2034.7414285714287</v>
      </c>
      <c r="AF84" s="79">
        <f t="shared" si="88"/>
        <v>2034.7414285714287</v>
      </c>
      <c r="AG84" s="79">
        <f t="shared" si="88"/>
        <v>2034.7414285714287</v>
      </c>
      <c r="AH84" s="79">
        <f t="shared" si="88"/>
        <v>2034.7414285714287</v>
      </c>
      <c r="AI84" s="79">
        <f t="shared" si="88"/>
        <v>2034.7414285714287</v>
      </c>
      <c r="AJ84" s="79">
        <f t="shared" si="88"/>
        <v>2034.7414285714287</v>
      </c>
      <c r="AK84" s="52">
        <f t="shared" si="89"/>
        <v>28245</v>
      </c>
      <c r="AL84" s="52">
        <f t="shared" ref="AL84:AL115" si="91">AK84-G84</f>
        <v>0</v>
      </c>
      <c r="AR84"/>
      <c r="AS84"/>
      <c r="AT84"/>
      <c r="AU84"/>
      <c r="AV84"/>
      <c r="AW84"/>
      <c r="AX84"/>
      <c r="AY84"/>
      <c r="AZ84"/>
      <c r="BA84"/>
      <c r="BB84"/>
    </row>
    <row r="85" spans="1:54" x14ac:dyDescent="0.25">
      <c r="A85" t="str">
        <f t="shared" si="81"/>
        <v>PPG</v>
      </c>
      <c r="B85" s="75" t="s">
        <v>3620</v>
      </c>
      <c r="C85" s="76">
        <v>44027</v>
      </c>
      <c r="D85" s="75">
        <v>3023506</v>
      </c>
      <c r="E85" t="str">
        <f>VLOOKUP(D85,Schools!A:B,2,0)</f>
        <v>St Vincent's Catholic Primary School</v>
      </c>
      <c r="F85" t="str">
        <f>VLOOKUP(D85,Schools!$A:$Z,3,0)</f>
        <v>M</v>
      </c>
      <c r="G85" s="77">
        <v>26900</v>
      </c>
      <c r="H85" s="75" t="s">
        <v>3621</v>
      </c>
      <c r="I85" s="75"/>
      <c r="J85" t="str">
        <f t="shared" si="82"/>
        <v>11334/543965</v>
      </c>
      <c r="K85">
        <f>VLOOKUP(D85,Schools!$A:$Z,9,0)</f>
        <v>400009</v>
      </c>
      <c r="L85" s="75" t="s">
        <v>72</v>
      </c>
      <c r="M85" s="75" t="s">
        <v>3847</v>
      </c>
      <c r="N85" s="75" t="s">
        <v>4048</v>
      </c>
      <c r="O85" s="78" t="str">
        <f>VLOOKUP(D85,Schools!A:D,4,0)</f>
        <v>Primary</v>
      </c>
      <c r="P85" s="78">
        <f t="shared" si="90"/>
        <v>11334</v>
      </c>
      <c r="Q85" s="78">
        <f t="shared" si="83"/>
        <v>543965</v>
      </c>
      <c r="R85" s="79">
        <v>0</v>
      </c>
      <c r="S85" s="79">
        <v>0</v>
      </c>
      <c r="T85" s="79">
        <v>5586.92</v>
      </c>
      <c r="U85" s="79">
        <v>2793.46</v>
      </c>
      <c r="V85" s="79">
        <v>2793.46</v>
      </c>
      <c r="W85" s="79">
        <v>1747.3500000000001</v>
      </c>
      <c r="X85" s="79">
        <v>1747.3500000000001</v>
      </c>
      <c r="Y85" s="79">
        <f t="shared" si="85"/>
        <v>14668.54</v>
      </c>
      <c r="Z85" s="319">
        <f t="shared" si="86"/>
        <v>26900</v>
      </c>
      <c r="AA85" s="319">
        <f t="shared" si="87"/>
        <v>12231.46</v>
      </c>
      <c r="AB85" s="319"/>
      <c r="AC85" s="79">
        <f t="shared" si="88"/>
        <v>1747.3514285714284</v>
      </c>
      <c r="AD85" s="79"/>
      <c r="AE85" s="79">
        <f t="shared" si="88"/>
        <v>1747.3514285714284</v>
      </c>
      <c r="AF85" s="79">
        <f t="shared" si="88"/>
        <v>1747.3514285714284</v>
      </c>
      <c r="AG85" s="79">
        <f t="shared" si="88"/>
        <v>1747.3514285714284</v>
      </c>
      <c r="AH85" s="79">
        <f t="shared" si="88"/>
        <v>1747.3514285714284</v>
      </c>
      <c r="AI85" s="79">
        <f t="shared" si="88"/>
        <v>1747.3514285714284</v>
      </c>
      <c r="AJ85" s="79">
        <f t="shared" si="88"/>
        <v>1747.3514285714284</v>
      </c>
      <c r="AK85" s="52">
        <f t="shared" si="89"/>
        <v>26900</v>
      </c>
      <c r="AL85" s="52">
        <f t="shared" si="91"/>
        <v>0</v>
      </c>
      <c r="AR85"/>
      <c r="AS85"/>
      <c r="AT85"/>
      <c r="AU85"/>
      <c r="AV85"/>
      <c r="AW85"/>
      <c r="AX85"/>
      <c r="AY85"/>
      <c r="AZ85"/>
      <c r="BA85"/>
      <c r="BB85"/>
    </row>
    <row r="86" spans="1:54" x14ac:dyDescent="0.25">
      <c r="A86" t="str">
        <f t="shared" si="81"/>
        <v>PPG</v>
      </c>
      <c r="B86" s="75" t="s">
        <v>3620</v>
      </c>
      <c r="C86" s="76">
        <v>44027</v>
      </c>
      <c r="D86" s="75">
        <v>3022070</v>
      </c>
      <c r="E86" t="str">
        <f>VLOOKUP(D86,Schools!A:B,2,0)</f>
        <v>Sunnyfields Primary School</v>
      </c>
      <c r="F86" t="str">
        <f>VLOOKUP(D86,Schools!$A:$Z,3,0)</f>
        <v>M</v>
      </c>
      <c r="G86" s="77">
        <v>112980</v>
      </c>
      <c r="H86" s="75" t="s">
        <v>3621</v>
      </c>
      <c r="I86" s="75"/>
      <c r="J86" t="str">
        <f t="shared" si="82"/>
        <v>11334/543965</v>
      </c>
      <c r="K86">
        <f>VLOOKUP(D86,Schools!$A:$Z,9,0)</f>
        <v>400038</v>
      </c>
      <c r="L86" s="75" t="s">
        <v>72</v>
      </c>
      <c r="M86" s="75" t="s">
        <v>3847</v>
      </c>
      <c r="N86" s="75" t="s">
        <v>4048</v>
      </c>
      <c r="O86" s="78" t="str">
        <f>VLOOKUP(D86,Schools!A:D,4,0)</f>
        <v>Primary</v>
      </c>
      <c r="P86" s="78">
        <f t="shared" si="90"/>
        <v>11334</v>
      </c>
      <c r="Q86" s="78">
        <f t="shared" si="83"/>
        <v>543965</v>
      </c>
      <c r="R86" s="79">
        <v>0</v>
      </c>
      <c r="S86" s="79">
        <v>0</v>
      </c>
      <c r="T86" s="79">
        <v>20692.310000000001</v>
      </c>
      <c r="U86" s="79">
        <v>10346.15</v>
      </c>
      <c r="V86" s="79">
        <v>10346.15</v>
      </c>
      <c r="W86" s="79">
        <v>7955.0399999999991</v>
      </c>
      <c r="X86" s="79">
        <v>7955.0399999999991</v>
      </c>
      <c r="Y86" s="79">
        <f t="shared" ref="Y86:Y89" si="92">SUM(R86:X86)</f>
        <v>57294.69</v>
      </c>
      <c r="Z86" s="319">
        <f t="shared" ref="Z86:Z89" si="93">G86</f>
        <v>112980</v>
      </c>
      <c r="AA86" s="319">
        <f t="shared" ref="AA86:AA89" si="94">Z86-Y86</f>
        <v>55685.31</v>
      </c>
      <c r="AB86" s="319"/>
      <c r="AC86" s="79">
        <f t="shared" ref="AC86:AJ89" si="95">$AA86/7</f>
        <v>7955.0442857142853</v>
      </c>
      <c r="AD86" s="79"/>
      <c r="AE86" s="79">
        <f t="shared" si="95"/>
        <v>7955.0442857142853</v>
      </c>
      <c r="AF86" s="79">
        <f t="shared" si="95"/>
        <v>7955.0442857142853</v>
      </c>
      <c r="AG86" s="79">
        <f t="shared" si="95"/>
        <v>7955.0442857142853</v>
      </c>
      <c r="AH86" s="79">
        <f t="shared" si="95"/>
        <v>7955.0442857142853</v>
      </c>
      <c r="AI86" s="79">
        <f t="shared" si="95"/>
        <v>7955.0442857142853</v>
      </c>
      <c r="AJ86" s="79">
        <f t="shared" si="95"/>
        <v>7955.0442857142853</v>
      </c>
      <c r="AK86" s="52">
        <f t="shared" ref="AK86:AK89" si="96">SUM(AC86:AJ86)+Y86</f>
        <v>112980</v>
      </c>
      <c r="AL86" s="52">
        <f t="shared" si="91"/>
        <v>0</v>
      </c>
      <c r="AR86"/>
      <c r="AS86"/>
      <c r="AT86"/>
      <c r="AU86"/>
      <c r="AV86"/>
      <c r="AW86"/>
      <c r="AX86"/>
      <c r="AY86"/>
      <c r="AZ86"/>
      <c r="BA86"/>
      <c r="BB86"/>
    </row>
    <row r="87" spans="1:54" x14ac:dyDescent="0.25">
      <c r="A87" t="str">
        <f t="shared" si="81"/>
        <v>PPG</v>
      </c>
      <c r="B87" s="75" t="s">
        <v>3620</v>
      </c>
      <c r="C87" s="76">
        <v>44027</v>
      </c>
      <c r="D87" s="75">
        <v>3023316</v>
      </c>
      <c r="E87" t="str">
        <f>VLOOKUP(D87,Schools!A:B,2,0)</f>
        <v>Trent  C of E Primary School</v>
      </c>
      <c r="F87" t="str">
        <f>VLOOKUP(D87,Schools!$A:$Z,3,0)</f>
        <v>M</v>
      </c>
      <c r="G87" s="77">
        <v>25555</v>
      </c>
      <c r="H87" s="75" t="s">
        <v>3621</v>
      </c>
      <c r="I87" s="75"/>
      <c r="J87" t="str">
        <f t="shared" si="82"/>
        <v>11334/543965</v>
      </c>
      <c r="K87">
        <f>VLOOKUP(D87,Schools!$A:$Z,9,0)</f>
        <v>400100</v>
      </c>
      <c r="L87" s="75" t="s">
        <v>72</v>
      </c>
      <c r="M87" s="75" t="s">
        <v>3847</v>
      </c>
      <c r="N87" s="75" t="s">
        <v>4048</v>
      </c>
      <c r="O87" s="78" t="str">
        <f>VLOOKUP(D87,Schools!A:D,4,0)</f>
        <v>Primary</v>
      </c>
      <c r="P87" s="78">
        <f t="shared" si="90"/>
        <v>11334</v>
      </c>
      <c r="Q87" s="78">
        <f t="shared" si="83"/>
        <v>543965</v>
      </c>
      <c r="R87" s="79">
        <v>0</v>
      </c>
      <c r="S87" s="79">
        <v>0</v>
      </c>
      <c r="T87" s="79">
        <v>3931.54</v>
      </c>
      <c r="U87" s="79">
        <v>1965.77</v>
      </c>
      <c r="V87" s="79">
        <v>1965.77</v>
      </c>
      <c r="W87" s="79">
        <v>1965.77</v>
      </c>
      <c r="X87" s="79">
        <v>1965.77</v>
      </c>
      <c r="Y87" s="79">
        <f t="shared" si="92"/>
        <v>11794.62</v>
      </c>
      <c r="Z87" s="319">
        <f t="shared" si="93"/>
        <v>25555</v>
      </c>
      <c r="AA87" s="319">
        <f t="shared" si="94"/>
        <v>13760.38</v>
      </c>
      <c r="AB87" s="319"/>
      <c r="AC87" s="79">
        <f t="shared" si="95"/>
        <v>1965.7685714285712</v>
      </c>
      <c r="AD87" s="79"/>
      <c r="AE87" s="79">
        <f t="shared" si="95"/>
        <v>1965.7685714285712</v>
      </c>
      <c r="AF87" s="79">
        <f t="shared" si="95"/>
        <v>1965.7685714285712</v>
      </c>
      <c r="AG87" s="79">
        <f t="shared" si="95"/>
        <v>1965.7685714285712</v>
      </c>
      <c r="AH87" s="79">
        <f t="shared" si="95"/>
        <v>1965.7685714285712</v>
      </c>
      <c r="AI87" s="79">
        <f t="shared" si="95"/>
        <v>1965.7685714285712</v>
      </c>
      <c r="AJ87" s="79">
        <f t="shared" si="95"/>
        <v>1965.7685714285712</v>
      </c>
      <c r="AK87" s="52">
        <f t="shared" si="96"/>
        <v>25555</v>
      </c>
      <c r="AL87" s="52">
        <f t="shared" si="91"/>
        <v>0</v>
      </c>
      <c r="AR87"/>
      <c r="AS87"/>
      <c r="AT87"/>
      <c r="AU87"/>
      <c r="AV87"/>
      <c r="AW87"/>
      <c r="AX87"/>
      <c r="AY87"/>
      <c r="AZ87"/>
      <c r="BA87"/>
      <c r="BB87"/>
    </row>
    <row r="88" spans="1:54" x14ac:dyDescent="0.25">
      <c r="A88" t="str">
        <f t="shared" si="81"/>
        <v>PPG</v>
      </c>
      <c r="B88" s="75" t="s">
        <v>3620</v>
      </c>
      <c r="C88" s="76">
        <v>44027</v>
      </c>
      <c r="D88" s="75">
        <v>3022055</v>
      </c>
      <c r="E88" t="str">
        <f>VLOOKUP(D88,Schools!A:B,2,0)</f>
        <v>Tudor School</v>
      </c>
      <c r="F88" t="str">
        <f>VLOOKUP(D88,Schools!$A:$Z,3,0)</f>
        <v>M</v>
      </c>
      <c r="G88" s="77">
        <v>103565</v>
      </c>
      <c r="H88" s="75" t="s">
        <v>3621</v>
      </c>
      <c r="I88" s="75"/>
      <c r="J88" t="str">
        <f t="shared" si="82"/>
        <v>11334/543965</v>
      </c>
      <c r="K88">
        <f>VLOOKUP(D88,Schools!$A:$Z,9,0)</f>
        <v>400101</v>
      </c>
      <c r="L88" s="75" t="s">
        <v>72</v>
      </c>
      <c r="M88" s="75" t="s">
        <v>3847</v>
      </c>
      <c r="N88" s="75" t="s">
        <v>4048</v>
      </c>
      <c r="O88" s="78" t="str">
        <f>VLOOKUP(D88,Schools!A:D,4,0)</f>
        <v>Primary</v>
      </c>
      <c r="P88" s="78">
        <f t="shared" si="90"/>
        <v>11334</v>
      </c>
      <c r="Q88" s="78">
        <f t="shared" si="83"/>
        <v>543965</v>
      </c>
      <c r="R88" s="79">
        <v>0</v>
      </c>
      <c r="S88" s="79">
        <v>0</v>
      </c>
      <c r="T88" s="79">
        <v>17381.54</v>
      </c>
      <c r="U88" s="79">
        <v>8690.77</v>
      </c>
      <c r="V88" s="79">
        <v>8690.77</v>
      </c>
      <c r="W88" s="79">
        <v>7644.6600000000008</v>
      </c>
      <c r="X88" s="79">
        <v>7644.6600000000008</v>
      </c>
      <c r="Y88" s="79">
        <f t="shared" si="92"/>
        <v>50052.400000000009</v>
      </c>
      <c r="Z88" s="319">
        <f t="shared" si="93"/>
        <v>103565</v>
      </c>
      <c r="AA88" s="319">
        <f t="shared" si="94"/>
        <v>53512.599999999991</v>
      </c>
      <c r="AB88" s="319"/>
      <c r="AC88" s="79">
        <f t="shared" si="95"/>
        <v>7644.6571428571415</v>
      </c>
      <c r="AD88" s="79"/>
      <c r="AE88" s="79">
        <f t="shared" si="95"/>
        <v>7644.6571428571415</v>
      </c>
      <c r="AF88" s="79">
        <f t="shared" si="95"/>
        <v>7644.6571428571415</v>
      </c>
      <c r="AG88" s="79">
        <f t="shared" si="95"/>
        <v>7644.6571428571415</v>
      </c>
      <c r="AH88" s="79">
        <f t="shared" si="95"/>
        <v>7644.6571428571415</v>
      </c>
      <c r="AI88" s="79">
        <f t="shared" si="95"/>
        <v>7644.6571428571415</v>
      </c>
      <c r="AJ88" s="79">
        <f t="shared" si="95"/>
        <v>7644.6571428571415</v>
      </c>
      <c r="AK88" s="52">
        <f t="shared" si="96"/>
        <v>103565</v>
      </c>
      <c r="AL88" s="52">
        <f t="shared" si="91"/>
        <v>0</v>
      </c>
      <c r="AR88"/>
      <c r="AS88"/>
      <c r="AT88"/>
      <c r="AU88"/>
      <c r="AV88"/>
      <c r="AW88"/>
      <c r="AX88"/>
      <c r="AY88"/>
      <c r="AZ88"/>
      <c r="BA88"/>
      <c r="BB88"/>
    </row>
    <row r="89" spans="1:54" x14ac:dyDescent="0.25">
      <c r="A89" t="str">
        <f t="shared" si="81"/>
        <v>PPG</v>
      </c>
      <c r="B89" s="75" t="s">
        <v>3620</v>
      </c>
      <c r="C89" s="76">
        <v>44027</v>
      </c>
      <c r="D89" s="75">
        <v>3022057</v>
      </c>
      <c r="E89" t="str">
        <f>VLOOKUP(D89,Schools!A:B,2,0)</f>
        <v>Underhill School</v>
      </c>
      <c r="F89" t="str">
        <f>VLOOKUP(D89,Schools!$A:$Z,3,0)</f>
        <v>M</v>
      </c>
      <c r="G89" s="77">
        <v>238065</v>
      </c>
      <c r="H89" s="75" t="s">
        <v>3621</v>
      </c>
      <c r="I89" s="75"/>
      <c r="J89" t="str">
        <f t="shared" si="82"/>
        <v>11334/543965</v>
      </c>
      <c r="K89">
        <f>VLOOKUP(D89,Schools!$A:$Z,9,0)</f>
        <v>400053</v>
      </c>
      <c r="L89" s="75" t="s">
        <v>72</v>
      </c>
      <c r="M89" s="75" t="s">
        <v>3847</v>
      </c>
      <c r="N89" s="75" t="s">
        <v>4048</v>
      </c>
      <c r="O89" s="78" t="str">
        <f>VLOOKUP(D89,Schools!A:D,4,0)</f>
        <v>Primary</v>
      </c>
      <c r="P89" s="78">
        <f t="shared" si="90"/>
        <v>11334</v>
      </c>
      <c r="Q89" s="78">
        <f t="shared" si="83"/>
        <v>543965</v>
      </c>
      <c r="R89" s="79">
        <v>0</v>
      </c>
      <c r="S89" s="79">
        <v>0</v>
      </c>
      <c r="T89" s="79">
        <v>45523.08</v>
      </c>
      <c r="U89" s="79">
        <v>22761.54</v>
      </c>
      <c r="V89" s="79">
        <v>22761.54</v>
      </c>
      <c r="W89" s="79">
        <v>16335.43</v>
      </c>
      <c r="X89" s="79">
        <v>16335.43</v>
      </c>
      <c r="Y89" s="79">
        <f t="shared" si="92"/>
        <v>123717.01999999999</v>
      </c>
      <c r="Z89" s="319">
        <f t="shared" si="93"/>
        <v>238065</v>
      </c>
      <c r="AA89" s="319">
        <f t="shared" si="94"/>
        <v>114347.98000000001</v>
      </c>
      <c r="AB89" s="319"/>
      <c r="AC89" s="79">
        <f t="shared" si="95"/>
        <v>16335.425714285715</v>
      </c>
      <c r="AD89" s="79"/>
      <c r="AE89" s="79">
        <f t="shared" si="95"/>
        <v>16335.425714285715</v>
      </c>
      <c r="AF89" s="79">
        <f t="shared" si="95"/>
        <v>16335.425714285715</v>
      </c>
      <c r="AG89" s="79">
        <f t="shared" si="95"/>
        <v>16335.425714285715</v>
      </c>
      <c r="AH89" s="79">
        <f t="shared" si="95"/>
        <v>16335.425714285715</v>
      </c>
      <c r="AI89" s="79">
        <f t="shared" si="95"/>
        <v>16335.425714285715</v>
      </c>
      <c r="AJ89" s="79">
        <f t="shared" si="95"/>
        <v>16335.425714285715</v>
      </c>
      <c r="AK89" s="52">
        <f t="shared" si="96"/>
        <v>238065</v>
      </c>
      <c r="AL89" s="52">
        <f t="shared" si="91"/>
        <v>0</v>
      </c>
      <c r="AR89"/>
      <c r="AS89"/>
      <c r="AT89"/>
      <c r="AU89"/>
      <c r="AV89"/>
      <c r="AW89"/>
      <c r="AX89"/>
      <c r="AY89"/>
      <c r="AZ89"/>
      <c r="BA89"/>
      <c r="BB89"/>
    </row>
    <row r="90" spans="1:54" x14ac:dyDescent="0.25">
      <c r="A90" t="str">
        <f t="shared" si="81"/>
        <v>PPG</v>
      </c>
      <c r="B90" s="75" t="s">
        <v>3620</v>
      </c>
      <c r="C90" s="76">
        <v>44027</v>
      </c>
      <c r="D90" s="75">
        <v>3022076</v>
      </c>
      <c r="E90" t="str">
        <f>VLOOKUP(D90,Schools!A:B,2,0)</f>
        <v>Wessex  Gardens Primary School</v>
      </c>
      <c r="F90" t="str">
        <f>VLOOKUP(D90,Schools!$A:$Z,3,0)</f>
        <v>M</v>
      </c>
      <c r="G90" s="77">
        <v>165435</v>
      </c>
      <c r="H90" s="75" t="s">
        <v>3621</v>
      </c>
      <c r="I90" s="75"/>
      <c r="J90" t="str">
        <f t="shared" si="82"/>
        <v>11334/543965</v>
      </c>
      <c r="K90">
        <f>VLOOKUP(D90,Schools!$A:$Z,9,0)</f>
        <v>400111</v>
      </c>
      <c r="L90" s="75" t="s">
        <v>72</v>
      </c>
      <c r="M90" s="75" t="s">
        <v>3847</v>
      </c>
      <c r="N90" s="75" t="s">
        <v>4048</v>
      </c>
      <c r="O90" s="78" t="str">
        <f>VLOOKUP(D90,Schools!A:D,4,0)</f>
        <v>Primary</v>
      </c>
      <c r="P90" s="78">
        <f t="shared" si="90"/>
        <v>11334</v>
      </c>
      <c r="Q90" s="78">
        <f t="shared" si="83"/>
        <v>543965</v>
      </c>
      <c r="R90" s="79">
        <v>0</v>
      </c>
      <c r="S90" s="79">
        <v>0</v>
      </c>
      <c r="T90" s="79">
        <v>29590</v>
      </c>
      <c r="U90" s="79">
        <v>14795</v>
      </c>
      <c r="V90" s="79">
        <v>14795</v>
      </c>
      <c r="W90" s="79">
        <v>11806.11</v>
      </c>
      <c r="X90" s="79">
        <v>11806.11</v>
      </c>
      <c r="Y90" s="79">
        <f t="shared" ref="Y90:Y95" si="97">SUM(R90:X90)</f>
        <v>82792.22</v>
      </c>
      <c r="Z90" s="319">
        <f t="shared" ref="Z90:Z95" si="98">G90</f>
        <v>165435</v>
      </c>
      <c r="AA90" s="319">
        <f t="shared" ref="AA90:AA95" si="99">Z90-Y90</f>
        <v>82642.78</v>
      </c>
      <c r="AB90" s="319"/>
      <c r="AC90" s="79">
        <f t="shared" ref="AC90:AJ95" si="100">$AA90/7</f>
        <v>11806.111428571428</v>
      </c>
      <c r="AD90" s="79"/>
      <c r="AE90" s="79">
        <f t="shared" si="100"/>
        <v>11806.111428571428</v>
      </c>
      <c r="AF90" s="79">
        <f t="shared" si="100"/>
        <v>11806.111428571428</v>
      </c>
      <c r="AG90" s="79">
        <f t="shared" si="100"/>
        <v>11806.111428571428</v>
      </c>
      <c r="AH90" s="79">
        <f t="shared" si="100"/>
        <v>11806.111428571428</v>
      </c>
      <c r="AI90" s="79">
        <f t="shared" si="100"/>
        <v>11806.111428571428</v>
      </c>
      <c r="AJ90" s="79">
        <f t="shared" si="100"/>
        <v>11806.111428571428</v>
      </c>
      <c r="AK90" s="52">
        <f t="shared" ref="AK90:AK95" si="101">SUM(AC90:AJ90)+Y90</f>
        <v>165435</v>
      </c>
      <c r="AL90" s="52">
        <f t="shared" si="91"/>
        <v>0</v>
      </c>
      <c r="AR90"/>
      <c r="AS90"/>
      <c r="AT90"/>
      <c r="AU90"/>
      <c r="AV90"/>
      <c r="AW90"/>
      <c r="AX90"/>
      <c r="AY90"/>
      <c r="AZ90"/>
      <c r="BA90"/>
      <c r="BB90"/>
    </row>
    <row r="91" spans="1:54" x14ac:dyDescent="0.25">
      <c r="A91" t="str">
        <f t="shared" si="81"/>
        <v>PPG</v>
      </c>
      <c r="B91" s="75" t="s">
        <v>3620</v>
      </c>
      <c r="C91" s="76">
        <v>44027</v>
      </c>
      <c r="D91" s="75">
        <v>3022060</v>
      </c>
      <c r="E91" t="str">
        <f>VLOOKUP(D91,Schools!A:B,2,0)</f>
        <v>Whitings Hill Primary School</v>
      </c>
      <c r="F91" t="str">
        <f>VLOOKUP(D91,Schools!$A:$Z,3,0)</f>
        <v>M</v>
      </c>
      <c r="G91" s="77">
        <v>173505</v>
      </c>
      <c r="H91" s="75" t="s">
        <v>3621</v>
      </c>
      <c r="I91" s="75"/>
      <c r="J91" t="str">
        <f t="shared" si="82"/>
        <v>11334/543965</v>
      </c>
      <c r="K91">
        <f>VLOOKUP(D91,Schools!$A:$Z,9,0)</f>
        <v>400011</v>
      </c>
      <c r="L91" s="75" t="s">
        <v>72</v>
      </c>
      <c r="M91" s="75" t="s">
        <v>3847</v>
      </c>
      <c r="N91" s="75" t="s">
        <v>4048</v>
      </c>
      <c r="O91" s="78" t="str">
        <f>VLOOKUP(D91,Schools!A:D,4,0)</f>
        <v>Primary</v>
      </c>
      <c r="P91" s="78">
        <f t="shared" si="90"/>
        <v>11334</v>
      </c>
      <c r="Q91" s="78">
        <f t="shared" si="83"/>
        <v>543965</v>
      </c>
      <c r="R91" s="79">
        <v>0</v>
      </c>
      <c r="S91" s="79">
        <v>0</v>
      </c>
      <c r="T91" s="79">
        <v>28348.46</v>
      </c>
      <c r="U91" s="79">
        <v>14174.23</v>
      </c>
      <c r="V91" s="79">
        <v>14174.23</v>
      </c>
      <c r="W91" s="79">
        <v>12978.67</v>
      </c>
      <c r="X91" s="79">
        <v>12978.67</v>
      </c>
      <c r="Y91" s="79">
        <f t="shared" si="97"/>
        <v>82654.259999999995</v>
      </c>
      <c r="Z91" s="319">
        <f t="shared" si="98"/>
        <v>173505</v>
      </c>
      <c r="AA91" s="319">
        <f t="shared" si="99"/>
        <v>90850.74</v>
      </c>
      <c r="AB91" s="319"/>
      <c r="AC91" s="79">
        <f t="shared" si="100"/>
        <v>12978.677142857143</v>
      </c>
      <c r="AD91" s="79"/>
      <c r="AE91" s="79">
        <f t="shared" si="100"/>
        <v>12978.677142857143</v>
      </c>
      <c r="AF91" s="79">
        <f t="shared" si="100"/>
        <v>12978.677142857143</v>
      </c>
      <c r="AG91" s="79">
        <f t="shared" si="100"/>
        <v>12978.677142857143</v>
      </c>
      <c r="AH91" s="79">
        <f t="shared" si="100"/>
        <v>12978.677142857143</v>
      </c>
      <c r="AI91" s="79">
        <f t="shared" si="100"/>
        <v>12978.677142857143</v>
      </c>
      <c r="AJ91" s="79">
        <f t="shared" si="100"/>
        <v>12978.677142857143</v>
      </c>
      <c r="AK91" s="52">
        <f t="shared" si="101"/>
        <v>173505</v>
      </c>
      <c r="AL91" s="52">
        <f t="shared" si="91"/>
        <v>0</v>
      </c>
      <c r="AR91"/>
      <c r="AS91"/>
      <c r="AT91"/>
      <c r="AU91"/>
      <c r="AV91"/>
      <c r="AW91"/>
      <c r="AX91"/>
      <c r="AY91"/>
      <c r="AZ91"/>
      <c r="BA91"/>
      <c r="BB91"/>
    </row>
    <row r="92" spans="1:54" x14ac:dyDescent="0.25">
      <c r="A92" t="str">
        <f t="shared" si="81"/>
        <v>PPG</v>
      </c>
      <c r="B92" s="75" t="s">
        <v>3620</v>
      </c>
      <c r="C92" s="76">
        <v>44027</v>
      </c>
      <c r="D92" s="75">
        <v>3023518</v>
      </c>
      <c r="E92" t="str">
        <f>VLOOKUP(D92,Schools!A:B,2,0)</f>
        <v>Woodcroft Primary School</v>
      </c>
      <c r="F92" t="str">
        <f>VLOOKUP(D92,Schools!$A:$Z,3,0)</f>
        <v>M</v>
      </c>
      <c r="G92" s="77">
        <v>197715</v>
      </c>
      <c r="H92" s="75" t="s">
        <v>3621</v>
      </c>
      <c r="I92" s="75"/>
      <c r="J92" t="str">
        <f t="shared" si="82"/>
        <v>11334/543965</v>
      </c>
      <c r="K92">
        <f>VLOOKUP(D92,Schools!$A:$Z,9,0)</f>
        <v>400117</v>
      </c>
      <c r="L92" s="75" t="s">
        <v>72</v>
      </c>
      <c r="M92" s="75" t="s">
        <v>3847</v>
      </c>
      <c r="N92" s="75" t="s">
        <v>4048</v>
      </c>
      <c r="O92" s="78" t="str">
        <f>VLOOKUP(D92,Schools!A:D,4,0)</f>
        <v>Primary</v>
      </c>
      <c r="P92" s="78">
        <f t="shared" si="90"/>
        <v>11334</v>
      </c>
      <c r="Q92" s="78">
        <f t="shared" si="83"/>
        <v>543965</v>
      </c>
      <c r="R92" s="79">
        <v>0</v>
      </c>
      <c r="S92" s="79">
        <v>0</v>
      </c>
      <c r="T92" s="79">
        <v>32073.08</v>
      </c>
      <c r="U92" s="79">
        <v>16036.54</v>
      </c>
      <c r="V92" s="79">
        <v>16036.54</v>
      </c>
      <c r="W92" s="79">
        <v>14840.980000000001</v>
      </c>
      <c r="X92" s="79">
        <v>14840.980000000001</v>
      </c>
      <c r="Y92" s="79">
        <f t="shared" si="97"/>
        <v>93828.12</v>
      </c>
      <c r="Z92" s="319">
        <f t="shared" si="98"/>
        <v>197715</v>
      </c>
      <c r="AA92" s="319">
        <f t="shared" si="99"/>
        <v>103886.88</v>
      </c>
      <c r="AB92" s="319"/>
      <c r="AC92" s="79">
        <f t="shared" si="100"/>
        <v>14840.982857142857</v>
      </c>
      <c r="AD92" s="79"/>
      <c r="AE92" s="79">
        <f t="shared" si="100"/>
        <v>14840.982857142857</v>
      </c>
      <c r="AF92" s="79">
        <f t="shared" si="100"/>
        <v>14840.982857142857</v>
      </c>
      <c r="AG92" s="79">
        <f t="shared" si="100"/>
        <v>14840.982857142857</v>
      </c>
      <c r="AH92" s="79">
        <f t="shared" si="100"/>
        <v>14840.982857142857</v>
      </c>
      <c r="AI92" s="79">
        <f t="shared" si="100"/>
        <v>14840.982857142857</v>
      </c>
      <c r="AJ92" s="79">
        <f t="shared" si="100"/>
        <v>14840.982857142857</v>
      </c>
      <c r="AK92" s="52">
        <f t="shared" si="101"/>
        <v>197715</v>
      </c>
      <c r="AL92" s="52">
        <f t="shared" si="91"/>
        <v>0</v>
      </c>
      <c r="AR92"/>
      <c r="AS92"/>
      <c r="AT92"/>
      <c r="AU92"/>
      <c r="AV92"/>
      <c r="AW92"/>
      <c r="AX92"/>
      <c r="AY92"/>
      <c r="AZ92"/>
      <c r="BA92"/>
      <c r="BB92"/>
    </row>
    <row r="93" spans="1:54" x14ac:dyDescent="0.25">
      <c r="A93" t="str">
        <f t="shared" si="81"/>
        <v>PPG</v>
      </c>
      <c r="B93" s="75" t="s">
        <v>3620</v>
      </c>
      <c r="C93" s="76">
        <v>44027</v>
      </c>
      <c r="D93" s="75">
        <v>3022054</v>
      </c>
      <c r="E93" t="str">
        <f>VLOOKUP(D93,Schools!A:B,2,0)</f>
        <v>Woodridge  Primary School</v>
      </c>
      <c r="F93" t="str">
        <f>VLOOKUP(D93,Schools!$A:$Z,3,0)</f>
        <v>M</v>
      </c>
      <c r="G93" s="77">
        <v>17485</v>
      </c>
      <c r="H93" s="75" t="s">
        <v>3621</v>
      </c>
      <c r="I93" s="75"/>
      <c r="J93" t="str">
        <f t="shared" si="82"/>
        <v>11334/543965</v>
      </c>
      <c r="K93">
        <f>VLOOKUP(D93,Schools!$A:$Z,9,0)</f>
        <v>400004</v>
      </c>
      <c r="L93" s="75" t="s">
        <v>72</v>
      </c>
      <c r="M93" s="75" t="s">
        <v>3847</v>
      </c>
      <c r="N93" s="75" t="s">
        <v>4048</v>
      </c>
      <c r="O93" s="78" t="str">
        <f>VLOOKUP(D93,Schools!A:D,4,0)</f>
        <v>Primary</v>
      </c>
      <c r="P93" s="78">
        <f t="shared" si="90"/>
        <v>11334</v>
      </c>
      <c r="Q93" s="78">
        <f t="shared" si="83"/>
        <v>543965</v>
      </c>
      <c r="R93" s="79">
        <v>0</v>
      </c>
      <c r="S93" s="79">
        <v>0</v>
      </c>
      <c r="T93" s="79">
        <v>2276.15</v>
      </c>
      <c r="U93" s="79">
        <v>1138.08</v>
      </c>
      <c r="V93" s="79">
        <v>1138.08</v>
      </c>
      <c r="W93" s="79">
        <v>1436.9699999999998</v>
      </c>
      <c r="X93" s="79">
        <v>1436.9699999999998</v>
      </c>
      <c r="Y93" s="79">
        <f t="shared" si="97"/>
        <v>7426.2499999999982</v>
      </c>
      <c r="Z93" s="319">
        <f t="shared" si="98"/>
        <v>17485</v>
      </c>
      <c r="AA93" s="319">
        <f t="shared" si="99"/>
        <v>10058.750000000002</v>
      </c>
      <c r="AB93" s="319"/>
      <c r="AC93" s="79">
        <f t="shared" si="100"/>
        <v>1436.964285714286</v>
      </c>
      <c r="AD93" s="79"/>
      <c r="AE93" s="79">
        <f t="shared" si="100"/>
        <v>1436.964285714286</v>
      </c>
      <c r="AF93" s="79">
        <f t="shared" si="100"/>
        <v>1436.964285714286</v>
      </c>
      <c r="AG93" s="79">
        <f t="shared" si="100"/>
        <v>1436.964285714286</v>
      </c>
      <c r="AH93" s="79">
        <f t="shared" si="100"/>
        <v>1436.964285714286</v>
      </c>
      <c r="AI93" s="79">
        <f t="shared" si="100"/>
        <v>1436.964285714286</v>
      </c>
      <c r="AJ93" s="79">
        <f t="shared" si="100"/>
        <v>1436.964285714286</v>
      </c>
      <c r="AK93" s="52">
        <f t="shared" si="101"/>
        <v>17485</v>
      </c>
      <c r="AL93" s="52">
        <f t="shared" si="91"/>
        <v>0</v>
      </c>
      <c r="AR93"/>
      <c r="AS93"/>
      <c r="AT93"/>
      <c r="AU93"/>
      <c r="AV93"/>
      <c r="AW93"/>
      <c r="AX93"/>
      <c r="AY93"/>
      <c r="AZ93"/>
      <c r="BA93"/>
      <c r="BB93"/>
    </row>
    <row r="94" spans="1:54" x14ac:dyDescent="0.25">
      <c r="A94" t="str">
        <f t="shared" si="81"/>
        <v>PPG</v>
      </c>
      <c r="B94" s="75" t="s">
        <v>3620</v>
      </c>
      <c r="C94" s="76">
        <v>44027</v>
      </c>
      <c r="D94" s="75">
        <v>3021102</v>
      </c>
      <c r="E94" t="str">
        <f>VLOOKUP(D94,Schools!A:B,2,0)</f>
        <v>Northgate</v>
      </c>
      <c r="F94" t="str">
        <f>VLOOKUP(D94,Schools!$A:$Z,3,0)</f>
        <v>M</v>
      </c>
      <c r="G94" s="77">
        <v>2865</v>
      </c>
      <c r="H94" s="75" t="s">
        <v>3621</v>
      </c>
      <c r="I94" s="75"/>
      <c r="J94" t="str">
        <f t="shared" si="82"/>
        <v>11332/543965</v>
      </c>
      <c r="K94">
        <f>VLOOKUP(D94,Schools!$A:$Z,9,0)</f>
        <v>400157</v>
      </c>
      <c r="L94" s="75" t="s">
        <v>72</v>
      </c>
      <c r="M94" s="75" t="s">
        <v>3849</v>
      </c>
      <c r="N94" s="75" t="s">
        <v>4048</v>
      </c>
      <c r="O94" s="78" t="str">
        <f>VLOOKUP(D94,Schools!A:D,4,0)</f>
        <v>PRU</v>
      </c>
      <c r="P94" s="78">
        <f t="shared" si="90"/>
        <v>11332</v>
      </c>
      <c r="Q94" s="78">
        <f t="shared" si="83"/>
        <v>543965</v>
      </c>
      <c r="R94" s="79">
        <v>0</v>
      </c>
      <c r="S94" s="79">
        <v>0</v>
      </c>
      <c r="T94" s="79">
        <v>1175.3800000000001</v>
      </c>
      <c r="U94" s="79">
        <v>587.69000000000005</v>
      </c>
      <c r="V94" s="79">
        <v>587.69000000000005</v>
      </c>
      <c r="W94" s="79">
        <v>57.130000000000109</v>
      </c>
      <c r="X94" s="79">
        <v>57.130000000000109</v>
      </c>
      <c r="Y94" s="79">
        <f t="shared" si="97"/>
        <v>2465.0200000000004</v>
      </c>
      <c r="Z94" s="319">
        <f t="shared" si="98"/>
        <v>2865</v>
      </c>
      <c r="AA94" s="319">
        <f t="shared" si="99"/>
        <v>399.97999999999956</v>
      </c>
      <c r="AB94" s="319"/>
      <c r="AC94" s="79">
        <f t="shared" si="100"/>
        <v>57.139999999999937</v>
      </c>
      <c r="AD94" s="79"/>
      <c r="AE94" s="79">
        <f t="shared" si="100"/>
        <v>57.139999999999937</v>
      </c>
      <c r="AF94" s="79">
        <f t="shared" si="100"/>
        <v>57.139999999999937</v>
      </c>
      <c r="AG94" s="79">
        <f t="shared" si="100"/>
        <v>57.139999999999937</v>
      </c>
      <c r="AH94" s="79">
        <f t="shared" si="100"/>
        <v>57.139999999999937</v>
      </c>
      <c r="AI94" s="79">
        <f t="shared" si="100"/>
        <v>57.139999999999937</v>
      </c>
      <c r="AJ94" s="79">
        <f t="shared" si="100"/>
        <v>57.139999999999937</v>
      </c>
      <c r="AK94" s="52">
        <f t="shared" si="101"/>
        <v>2865</v>
      </c>
      <c r="AL94" s="52">
        <f t="shared" si="91"/>
        <v>0</v>
      </c>
      <c r="AR94"/>
      <c r="AS94"/>
      <c r="AT94"/>
      <c r="AU94"/>
      <c r="AV94"/>
      <c r="AW94"/>
      <c r="AX94"/>
      <c r="AY94"/>
      <c r="AZ94"/>
      <c r="BA94"/>
      <c r="BB94"/>
    </row>
    <row r="95" spans="1:54" x14ac:dyDescent="0.25">
      <c r="A95" t="str">
        <f t="shared" si="81"/>
        <v>PPG</v>
      </c>
      <c r="B95" s="75" t="s">
        <v>3620</v>
      </c>
      <c r="C95" s="76">
        <v>44027</v>
      </c>
      <c r="D95" s="75">
        <v>3021100</v>
      </c>
      <c r="E95" t="str">
        <f>VLOOKUP(D95,Schools!A:B,2,0)</f>
        <v>Pavilion</v>
      </c>
      <c r="F95" t="str">
        <f>VLOOKUP(D95,Schools!$A:$Z,3,0)</f>
        <v>M</v>
      </c>
      <c r="G95" s="77">
        <v>50615</v>
      </c>
      <c r="H95" s="75" t="s">
        <v>3621</v>
      </c>
      <c r="I95" s="75"/>
      <c r="J95" t="str">
        <f t="shared" si="82"/>
        <v>11332/543965</v>
      </c>
      <c r="K95">
        <f>VLOOKUP(D95,Schools!$A:$Z,9,0)</f>
        <v>400156</v>
      </c>
      <c r="L95" s="75" t="s">
        <v>72</v>
      </c>
      <c r="M95" s="75" t="s">
        <v>3849</v>
      </c>
      <c r="N95" s="75" t="s">
        <v>4048</v>
      </c>
      <c r="O95" s="78" t="str">
        <f>VLOOKUP(D95,Schools!A:D,4,0)</f>
        <v>PRU</v>
      </c>
      <c r="P95" s="78">
        <f t="shared" si="90"/>
        <v>11332</v>
      </c>
      <c r="Q95" s="78">
        <f t="shared" si="83"/>
        <v>543965</v>
      </c>
      <c r="R95" s="79">
        <v>0</v>
      </c>
      <c r="S95" s="79">
        <v>0</v>
      </c>
      <c r="T95" s="79">
        <v>6097.31</v>
      </c>
      <c r="U95" s="79">
        <v>3048.65</v>
      </c>
      <c r="V95" s="79">
        <v>3048.65</v>
      </c>
      <c r="W95" s="79">
        <v>4268.93</v>
      </c>
      <c r="X95" s="79">
        <v>4268.93</v>
      </c>
      <c r="Y95" s="79">
        <f t="shared" si="97"/>
        <v>20732.47</v>
      </c>
      <c r="Z95" s="319">
        <f t="shared" si="98"/>
        <v>50615</v>
      </c>
      <c r="AA95" s="319">
        <f t="shared" si="99"/>
        <v>29882.53</v>
      </c>
      <c r="AB95" s="319"/>
      <c r="AC95" s="79">
        <f t="shared" si="100"/>
        <v>4268.9328571428568</v>
      </c>
      <c r="AD95" s="79"/>
      <c r="AE95" s="79">
        <f t="shared" si="100"/>
        <v>4268.9328571428568</v>
      </c>
      <c r="AF95" s="79">
        <f t="shared" si="100"/>
        <v>4268.9328571428568</v>
      </c>
      <c r="AG95" s="79">
        <f t="shared" si="100"/>
        <v>4268.9328571428568</v>
      </c>
      <c r="AH95" s="79">
        <f t="shared" si="100"/>
        <v>4268.9328571428568</v>
      </c>
      <c r="AI95" s="79">
        <f t="shared" si="100"/>
        <v>4268.9328571428568</v>
      </c>
      <c r="AJ95" s="79">
        <f t="shared" si="100"/>
        <v>4268.9328571428568</v>
      </c>
      <c r="AK95" s="52">
        <f t="shared" si="101"/>
        <v>50615</v>
      </c>
      <c r="AL95" s="52">
        <f t="shared" si="91"/>
        <v>0</v>
      </c>
      <c r="AR95"/>
      <c r="AS95"/>
      <c r="AT95"/>
      <c r="AU95"/>
      <c r="AV95"/>
      <c r="AW95"/>
      <c r="AX95"/>
      <c r="AY95"/>
      <c r="AZ95"/>
      <c r="BA95"/>
      <c r="BB95"/>
    </row>
    <row r="96" spans="1:54" x14ac:dyDescent="0.25">
      <c r="A96" t="str">
        <f t="shared" si="81"/>
        <v>PPG</v>
      </c>
      <c r="B96" s="75" t="s">
        <v>3620</v>
      </c>
      <c r="C96" s="76">
        <v>44027</v>
      </c>
      <c r="D96" s="75">
        <v>3025405</v>
      </c>
      <c r="E96" t="str">
        <f>VLOOKUP(D96,Schools!A:B,2,0)</f>
        <v>Finchley Catholic High School</v>
      </c>
      <c r="F96" t="str">
        <f>VLOOKUP(D96,Schools!$A:$Z,3,0)</f>
        <v>M</v>
      </c>
      <c r="G96" s="77">
        <v>107915</v>
      </c>
      <c r="H96" s="75" t="s">
        <v>3621</v>
      </c>
      <c r="I96" s="75"/>
      <c r="J96" t="str">
        <f t="shared" si="82"/>
        <v>11333/543965</v>
      </c>
      <c r="K96">
        <f>VLOOKUP(D96,Schools!$A:$Z,9,0)</f>
        <v>400041</v>
      </c>
      <c r="L96" s="75" t="s">
        <v>72</v>
      </c>
      <c r="M96" s="75" t="s">
        <v>3849</v>
      </c>
      <c r="N96" s="75" t="s">
        <v>4048</v>
      </c>
      <c r="O96" s="78" t="str">
        <f>VLOOKUP(D96,Schools!A:D,4,0)</f>
        <v>Secondary</v>
      </c>
      <c r="P96" s="78">
        <f t="shared" si="90"/>
        <v>11333</v>
      </c>
      <c r="Q96" s="78">
        <f t="shared" si="83"/>
        <v>543965</v>
      </c>
      <c r="R96" s="79">
        <v>0</v>
      </c>
      <c r="S96" s="79">
        <v>0</v>
      </c>
      <c r="T96" s="79">
        <v>19393.849999999999</v>
      </c>
      <c r="U96" s="79">
        <v>9696.92</v>
      </c>
      <c r="V96" s="79">
        <v>9696.92</v>
      </c>
      <c r="W96" s="79">
        <v>7680.81</v>
      </c>
      <c r="X96" s="79">
        <v>7680.81</v>
      </c>
      <c r="Y96" s="79">
        <f t="shared" ref="Y96:Y97" si="102">SUM(R96:X96)</f>
        <v>54149.30999999999</v>
      </c>
      <c r="Z96" s="319">
        <f t="shared" ref="Z96:Z97" si="103">G96</f>
        <v>107915</v>
      </c>
      <c r="AA96" s="319">
        <f t="shared" ref="AA96:AA97" si="104">Z96-Y96</f>
        <v>53765.69000000001</v>
      </c>
      <c r="AB96" s="319"/>
      <c r="AC96" s="79">
        <f t="shared" ref="AC96:AJ97" si="105">$AA96/7</f>
        <v>7680.8128571428588</v>
      </c>
      <c r="AD96" s="79"/>
      <c r="AE96" s="79">
        <f t="shared" si="105"/>
        <v>7680.8128571428588</v>
      </c>
      <c r="AF96" s="79">
        <f t="shared" si="105"/>
        <v>7680.8128571428588</v>
      </c>
      <c r="AG96" s="79">
        <f t="shared" si="105"/>
        <v>7680.8128571428588</v>
      </c>
      <c r="AH96" s="79">
        <f t="shared" si="105"/>
        <v>7680.8128571428588</v>
      </c>
      <c r="AI96" s="79">
        <f t="shared" si="105"/>
        <v>7680.8128571428588</v>
      </c>
      <c r="AJ96" s="79">
        <f t="shared" si="105"/>
        <v>7680.8128571428588</v>
      </c>
      <c r="AK96" s="52">
        <f t="shared" ref="AK96:AK97" si="106">SUM(AC96:AJ96)+Y96</f>
        <v>107915</v>
      </c>
      <c r="AL96" s="52">
        <f t="shared" si="91"/>
        <v>0</v>
      </c>
      <c r="AR96"/>
      <c r="AS96"/>
      <c r="AT96"/>
      <c r="AU96"/>
      <c r="AV96"/>
      <c r="AW96"/>
      <c r="AX96"/>
      <c r="AY96"/>
      <c r="AZ96"/>
      <c r="BA96"/>
      <c r="BB96"/>
    </row>
    <row r="97" spans="1:54" x14ac:dyDescent="0.25">
      <c r="A97" t="str">
        <f t="shared" si="81"/>
        <v>PPG</v>
      </c>
      <c r="B97" s="75" t="s">
        <v>3620</v>
      </c>
      <c r="C97" s="76">
        <v>44027</v>
      </c>
      <c r="D97" s="75">
        <v>3024003</v>
      </c>
      <c r="E97" t="str">
        <f>VLOOKUP(D97,Schools!A:B,2,0)</f>
        <v>Friern Barnet School</v>
      </c>
      <c r="F97" t="str">
        <f>VLOOKUP(D97,Schools!$A:$Z,3,0)</f>
        <v>M</v>
      </c>
      <c r="G97" s="77">
        <v>313240</v>
      </c>
      <c r="H97" s="75" t="s">
        <v>3621</v>
      </c>
      <c r="I97" s="75"/>
      <c r="J97" t="str">
        <f t="shared" si="82"/>
        <v>11333/543965</v>
      </c>
      <c r="K97">
        <f>VLOOKUP(D97,Schools!$A:$Z,9,0)</f>
        <v>400033</v>
      </c>
      <c r="L97" s="75" t="s">
        <v>72</v>
      </c>
      <c r="M97" s="75" t="s">
        <v>3849</v>
      </c>
      <c r="N97" s="75" t="s">
        <v>4048</v>
      </c>
      <c r="O97" s="78" t="str">
        <f>VLOOKUP(D97,Schools!A:D,4,0)</f>
        <v>Secondary</v>
      </c>
      <c r="P97" s="78">
        <f t="shared" si="90"/>
        <v>11333</v>
      </c>
      <c r="Q97" s="78">
        <f t="shared" si="83"/>
        <v>543965</v>
      </c>
      <c r="R97" s="79">
        <v>0</v>
      </c>
      <c r="S97" s="79">
        <v>0</v>
      </c>
      <c r="T97" s="79">
        <v>53773.85</v>
      </c>
      <c r="U97" s="79">
        <v>26886.92</v>
      </c>
      <c r="V97" s="79">
        <v>26886.92</v>
      </c>
      <c r="W97" s="79">
        <v>22854.699999999997</v>
      </c>
      <c r="X97" s="79">
        <v>22854.699999999997</v>
      </c>
      <c r="Y97" s="79">
        <f t="shared" si="102"/>
        <v>153257.08999999997</v>
      </c>
      <c r="Z97" s="319">
        <f t="shared" si="103"/>
        <v>313240</v>
      </c>
      <c r="AA97" s="319">
        <f t="shared" si="104"/>
        <v>159982.91000000003</v>
      </c>
      <c r="AB97" s="319"/>
      <c r="AC97" s="79">
        <f t="shared" si="105"/>
        <v>22854.701428571432</v>
      </c>
      <c r="AD97" s="79"/>
      <c r="AE97" s="79">
        <f t="shared" si="105"/>
        <v>22854.701428571432</v>
      </c>
      <c r="AF97" s="79">
        <f t="shared" si="105"/>
        <v>22854.701428571432</v>
      </c>
      <c r="AG97" s="79">
        <f t="shared" si="105"/>
        <v>22854.701428571432</v>
      </c>
      <c r="AH97" s="79">
        <f t="shared" si="105"/>
        <v>22854.701428571432</v>
      </c>
      <c r="AI97" s="79">
        <f t="shared" si="105"/>
        <v>22854.701428571432</v>
      </c>
      <c r="AJ97" s="79">
        <f t="shared" si="105"/>
        <v>22854.701428571432</v>
      </c>
      <c r="AK97" s="52">
        <f t="shared" si="106"/>
        <v>313240</v>
      </c>
      <c r="AL97" s="52">
        <f t="shared" si="91"/>
        <v>0</v>
      </c>
      <c r="AR97"/>
      <c r="AS97"/>
      <c r="AT97"/>
      <c r="AU97"/>
      <c r="AV97"/>
      <c r="AW97"/>
      <c r="AX97"/>
      <c r="AY97"/>
      <c r="AZ97"/>
      <c r="BA97"/>
      <c r="BB97"/>
    </row>
    <row r="98" spans="1:54" x14ac:dyDescent="0.25">
      <c r="A98" t="str">
        <f t="shared" si="81"/>
        <v>PPG</v>
      </c>
      <c r="B98" s="75" t="s">
        <v>3620</v>
      </c>
      <c r="C98" s="76">
        <v>44027</v>
      </c>
      <c r="D98" s="75">
        <v>3025427</v>
      </c>
      <c r="E98" t="str">
        <f>VLOOKUP(D98,Schools!A:B,2,0)</f>
        <v>JCoSS</v>
      </c>
      <c r="F98" t="str">
        <f>VLOOKUP(D98,Schools!$A:$Z,3,0)</f>
        <v>M</v>
      </c>
      <c r="G98" s="77">
        <v>62075</v>
      </c>
      <c r="H98" s="75" t="s">
        <v>3621</v>
      </c>
      <c r="I98" s="75"/>
      <c r="J98" t="str">
        <f t="shared" si="82"/>
        <v>11333/543965</v>
      </c>
      <c r="K98">
        <f>VLOOKUP(D98,Schools!$A:$Z,9,0)</f>
        <v>400140</v>
      </c>
      <c r="L98" s="75" t="s">
        <v>72</v>
      </c>
      <c r="M98" s="75" t="s">
        <v>3849</v>
      </c>
      <c r="N98" s="75" t="s">
        <v>4048</v>
      </c>
      <c r="O98" s="78" t="str">
        <f>VLOOKUP(D98,Schools!A:D,4,0)</f>
        <v>Secondary</v>
      </c>
      <c r="P98" s="78">
        <f t="shared" si="90"/>
        <v>11333</v>
      </c>
      <c r="Q98" s="78">
        <f t="shared" si="83"/>
        <v>543965</v>
      </c>
      <c r="R98" s="79">
        <v>0</v>
      </c>
      <c r="S98" s="79">
        <v>0</v>
      </c>
      <c r="T98" s="79">
        <v>11460</v>
      </c>
      <c r="U98" s="79">
        <v>5730</v>
      </c>
      <c r="V98" s="79">
        <v>5730</v>
      </c>
      <c r="W98" s="79">
        <v>4350.5599999999995</v>
      </c>
      <c r="X98" s="79">
        <v>4350.5599999999995</v>
      </c>
      <c r="Y98" s="79">
        <f t="shared" ref="Y98:Y99" si="107">SUM(R98:X98)</f>
        <v>31621.119999999995</v>
      </c>
      <c r="Z98" s="319">
        <f t="shared" ref="Z98:Z99" si="108">G98</f>
        <v>62075</v>
      </c>
      <c r="AA98" s="319">
        <f t="shared" ref="AA98:AA99" si="109">Z98-Y98</f>
        <v>30453.880000000005</v>
      </c>
      <c r="AB98" s="319"/>
      <c r="AC98" s="79">
        <f t="shared" ref="AC98:AJ99" si="110">$AA98/7</f>
        <v>4350.5542857142864</v>
      </c>
      <c r="AD98" s="79"/>
      <c r="AE98" s="79">
        <f t="shared" si="110"/>
        <v>4350.5542857142864</v>
      </c>
      <c r="AF98" s="79">
        <f t="shared" si="110"/>
        <v>4350.5542857142864</v>
      </c>
      <c r="AG98" s="79">
        <f t="shared" si="110"/>
        <v>4350.5542857142864</v>
      </c>
      <c r="AH98" s="79">
        <f t="shared" si="110"/>
        <v>4350.5542857142864</v>
      </c>
      <c r="AI98" s="79">
        <f t="shared" si="110"/>
        <v>4350.5542857142864</v>
      </c>
      <c r="AJ98" s="79">
        <f t="shared" si="110"/>
        <v>4350.5542857142864</v>
      </c>
      <c r="AK98" s="52">
        <f t="shared" ref="AK98:AK99" si="111">SUM(AC98:AJ98)+Y98</f>
        <v>62075</v>
      </c>
      <c r="AL98" s="52">
        <f t="shared" si="91"/>
        <v>0</v>
      </c>
      <c r="AR98"/>
      <c r="AS98"/>
      <c r="AT98"/>
      <c r="AU98"/>
      <c r="AV98"/>
      <c r="AW98"/>
      <c r="AX98"/>
      <c r="AY98"/>
      <c r="AZ98"/>
      <c r="BA98"/>
      <c r="BB98"/>
    </row>
    <row r="99" spans="1:54" x14ac:dyDescent="0.25">
      <c r="A99" t="str">
        <f t="shared" si="81"/>
        <v>PPG</v>
      </c>
      <c r="B99" s="75" t="s">
        <v>3620</v>
      </c>
      <c r="C99" s="76">
        <v>44027</v>
      </c>
      <c r="D99" s="75">
        <v>3024004</v>
      </c>
      <c r="E99" t="str">
        <f>VLOOKUP(D99,Schools!A:B,2,0)</f>
        <v>Menorah High School (Girls)</v>
      </c>
      <c r="F99" t="str">
        <f>VLOOKUP(D99,Schools!$A:$Z,3,0)</f>
        <v>M</v>
      </c>
      <c r="G99" s="77">
        <v>11460</v>
      </c>
      <c r="H99" s="75" t="s">
        <v>3621</v>
      </c>
      <c r="I99" s="75"/>
      <c r="J99" t="str">
        <f t="shared" si="82"/>
        <v>11333/543965</v>
      </c>
      <c r="K99">
        <f>VLOOKUP(D99,Schools!$A:$Z,9,0)</f>
        <v>107953</v>
      </c>
      <c r="L99" s="75" t="s">
        <v>72</v>
      </c>
      <c r="M99" s="75" t="s">
        <v>3849</v>
      </c>
      <c r="N99" s="75" t="s">
        <v>4048</v>
      </c>
      <c r="O99" s="78" t="str">
        <f>VLOOKUP(D99,Schools!A:D,4,0)</f>
        <v>Secondary</v>
      </c>
      <c r="P99" s="78">
        <f t="shared" si="90"/>
        <v>11333</v>
      </c>
      <c r="Q99" s="78">
        <f t="shared" si="83"/>
        <v>543965</v>
      </c>
      <c r="R99" s="79">
        <v>0</v>
      </c>
      <c r="S99" s="79">
        <v>0</v>
      </c>
      <c r="T99" s="79">
        <v>2791.54</v>
      </c>
      <c r="U99" s="79">
        <v>1395.77</v>
      </c>
      <c r="V99" s="79">
        <v>1395.77</v>
      </c>
      <c r="W99" s="79">
        <v>652.99</v>
      </c>
      <c r="X99" s="79">
        <v>652.99</v>
      </c>
      <c r="Y99" s="79">
        <f t="shared" si="107"/>
        <v>6889.0599999999995</v>
      </c>
      <c r="Z99" s="319">
        <f t="shared" si="108"/>
        <v>11460</v>
      </c>
      <c r="AA99" s="319">
        <f t="shared" si="109"/>
        <v>4570.9400000000005</v>
      </c>
      <c r="AB99" s="319"/>
      <c r="AC99" s="79">
        <f t="shared" si="110"/>
        <v>652.99142857142863</v>
      </c>
      <c r="AD99" s="79"/>
      <c r="AE99" s="79">
        <f t="shared" si="110"/>
        <v>652.99142857142863</v>
      </c>
      <c r="AF99" s="79">
        <f t="shared" si="110"/>
        <v>652.99142857142863</v>
      </c>
      <c r="AG99" s="79">
        <f t="shared" si="110"/>
        <v>652.99142857142863</v>
      </c>
      <c r="AH99" s="79">
        <f t="shared" si="110"/>
        <v>652.99142857142863</v>
      </c>
      <c r="AI99" s="79">
        <f t="shared" si="110"/>
        <v>652.99142857142863</v>
      </c>
      <c r="AJ99" s="79">
        <f t="shared" si="110"/>
        <v>652.99142857142863</v>
      </c>
      <c r="AK99" s="52">
        <f t="shared" si="111"/>
        <v>11460</v>
      </c>
      <c r="AL99" s="52">
        <f t="shared" si="91"/>
        <v>0</v>
      </c>
      <c r="AR99"/>
      <c r="AS99"/>
      <c r="AT99"/>
      <c r="AU99"/>
      <c r="AV99"/>
      <c r="AW99"/>
      <c r="AX99"/>
      <c r="AY99"/>
      <c r="AZ99"/>
      <c r="BA99"/>
      <c r="BB99"/>
    </row>
    <row r="100" spans="1:54" x14ac:dyDescent="0.25">
      <c r="A100" t="str">
        <f t="shared" si="81"/>
        <v>PPG</v>
      </c>
      <c r="B100" s="75" t="s">
        <v>3620</v>
      </c>
      <c r="C100" s="76">
        <v>44027</v>
      </c>
      <c r="D100" s="75">
        <v>3025404</v>
      </c>
      <c r="E100" t="str">
        <f>VLOOKUP(D100,Schools!A:B,2,0)</f>
        <v>St Michaels Catholic Grammar School</v>
      </c>
      <c r="F100" t="str">
        <f>VLOOKUP(D100,Schools!$A:$Z,3,0)</f>
        <v>M</v>
      </c>
      <c r="G100" s="77">
        <v>41065</v>
      </c>
      <c r="H100" s="75" t="s">
        <v>3621</v>
      </c>
      <c r="I100" s="75"/>
      <c r="J100" t="str">
        <f t="shared" si="82"/>
        <v>11333/543965</v>
      </c>
      <c r="K100">
        <f>VLOOKUP(D100,Schools!$A:$Z,9,0)</f>
        <v>400029</v>
      </c>
      <c r="L100" s="75" t="s">
        <v>72</v>
      </c>
      <c r="M100" s="75" t="s">
        <v>3849</v>
      </c>
      <c r="N100" s="75" t="s">
        <v>4048</v>
      </c>
      <c r="O100" s="78" t="str">
        <f>VLOOKUP(D100,Schools!A:D,4,0)</f>
        <v>Secondary</v>
      </c>
      <c r="P100" s="78">
        <f t="shared" si="90"/>
        <v>11333</v>
      </c>
      <c r="Q100" s="78">
        <f t="shared" si="83"/>
        <v>543965</v>
      </c>
      <c r="R100" s="79">
        <v>0</v>
      </c>
      <c r="S100" s="79">
        <v>0</v>
      </c>
      <c r="T100" s="79">
        <v>5289.23</v>
      </c>
      <c r="U100" s="79">
        <v>2644.62</v>
      </c>
      <c r="V100" s="79">
        <v>2644.62</v>
      </c>
      <c r="W100" s="79">
        <v>3387.3999999999996</v>
      </c>
      <c r="X100" s="79">
        <v>3387.3999999999996</v>
      </c>
      <c r="Y100" s="79">
        <f t="shared" ref="Y100:Y101" si="112">SUM(R100:X100)</f>
        <v>17353.269999999997</v>
      </c>
      <c r="Z100" s="319">
        <f t="shared" ref="Z100:Z101" si="113">G100</f>
        <v>41065</v>
      </c>
      <c r="AA100" s="319">
        <f t="shared" ref="AA100:AA101" si="114">Z100-Y100</f>
        <v>23711.730000000003</v>
      </c>
      <c r="AB100" s="319"/>
      <c r="AC100" s="79">
        <f t="shared" ref="AC100:AJ101" si="115">$AA100/7</f>
        <v>3387.3900000000003</v>
      </c>
      <c r="AD100" s="79"/>
      <c r="AE100" s="79">
        <f t="shared" si="115"/>
        <v>3387.3900000000003</v>
      </c>
      <c r="AF100" s="79">
        <f t="shared" si="115"/>
        <v>3387.3900000000003</v>
      </c>
      <c r="AG100" s="79">
        <f t="shared" si="115"/>
        <v>3387.3900000000003</v>
      </c>
      <c r="AH100" s="79">
        <f t="shared" si="115"/>
        <v>3387.3900000000003</v>
      </c>
      <c r="AI100" s="79">
        <f t="shared" si="115"/>
        <v>3387.3900000000003</v>
      </c>
      <c r="AJ100" s="79">
        <f t="shared" si="115"/>
        <v>3387.3900000000003</v>
      </c>
      <c r="AK100" s="52">
        <f t="shared" ref="AK100:AK101" si="116">SUM(AC100:AJ100)+Y100</f>
        <v>41065</v>
      </c>
      <c r="AL100" s="52">
        <f t="shared" si="91"/>
        <v>0</v>
      </c>
      <c r="AR100"/>
      <c r="AS100"/>
      <c r="AT100"/>
      <c r="AU100"/>
      <c r="AV100"/>
      <c r="AW100"/>
      <c r="AX100"/>
      <c r="AY100"/>
      <c r="AZ100"/>
      <c r="BA100"/>
      <c r="BB100"/>
    </row>
    <row r="101" spans="1:54" x14ac:dyDescent="0.25">
      <c r="A101" t="str">
        <f t="shared" si="81"/>
        <v>PPG</v>
      </c>
      <c r="B101" s="75" t="s">
        <v>3620</v>
      </c>
      <c r="C101" s="76">
        <v>44027</v>
      </c>
      <c r="D101" s="75">
        <v>3025407</v>
      </c>
      <c r="E101" t="str">
        <f>VLOOKUP(D101,Schools!A:B,2,0)</f>
        <v>St. James' Catholic High School</v>
      </c>
      <c r="F101" t="str">
        <f>VLOOKUP(D101,Schools!$A:$Z,3,0)</f>
        <v>M</v>
      </c>
      <c r="G101" s="77">
        <v>224425</v>
      </c>
      <c r="H101" s="75" t="s">
        <v>3621</v>
      </c>
      <c r="I101" s="75"/>
      <c r="J101" t="str">
        <f t="shared" si="82"/>
        <v>11333/543965</v>
      </c>
      <c r="K101">
        <f>VLOOKUP(D101,Schools!$A:$Z,9,0)</f>
        <v>400013</v>
      </c>
      <c r="L101" s="75" t="s">
        <v>72</v>
      </c>
      <c r="M101" s="75" t="s">
        <v>3849</v>
      </c>
      <c r="N101" s="75" t="s">
        <v>4048</v>
      </c>
      <c r="O101" s="78" t="str">
        <f>VLOOKUP(D101,Schools!A:D,4,0)</f>
        <v>Secondary</v>
      </c>
      <c r="P101" s="78">
        <f t="shared" si="90"/>
        <v>11333</v>
      </c>
      <c r="Q101" s="78">
        <f t="shared" si="83"/>
        <v>543965</v>
      </c>
      <c r="R101" s="79">
        <v>0</v>
      </c>
      <c r="S101" s="79">
        <v>0</v>
      </c>
      <c r="T101" s="79">
        <v>35408.46</v>
      </c>
      <c r="U101" s="79">
        <v>17704.23</v>
      </c>
      <c r="V101" s="79">
        <v>17704.23</v>
      </c>
      <c r="W101" s="79">
        <v>17067.560000000001</v>
      </c>
      <c r="X101" s="79">
        <v>17067.560000000001</v>
      </c>
      <c r="Y101" s="79">
        <f t="shared" si="112"/>
        <v>104952.04</v>
      </c>
      <c r="Z101" s="319">
        <f t="shared" si="113"/>
        <v>224425</v>
      </c>
      <c r="AA101" s="319">
        <f t="shared" si="114"/>
        <v>119472.96000000001</v>
      </c>
      <c r="AB101" s="319"/>
      <c r="AC101" s="79">
        <f t="shared" si="115"/>
        <v>17067.565714285716</v>
      </c>
      <c r="AD101" s="79"/>
      <c r="AE101" s="79">
        <f t="shared" si="115"/>
        <v>17067.565714285716</v>
      </c>
      <c r="AF101" s="79">
        <f t="shared" si="115"/>
        <v>17067.565714285716</v>
      </c>
      <c r="AG101" s="79">
        <f t="shared" si="115"/>
        <v>17067.565714285716</v>
      </c>
      <c r="AH101" s="79">
        <f t="shared" si="115"/>
        <v>17067.565714285716</v>
      </c>
      <c r="AI101" s="79">
        <f t="shared" si="115"/>
        <v>17067.565714285716</v>
      </c>
      <c r="AJ101" s="79">
        <f t="shared" si="115"/>
        <v>17067.565714285716</v>
      </c>
      <c r="AK101" s="52">
        <f t="shared" si="116"/>
        <v>224425</v>
      </c>
      <c r="AL101" s="52">
        <f t="shared" si="91"/>
        <v>0</v>
      </c>
      <c r="AR101"/>
      <c r="AS101"/>
      <c r="AT101"/>
      <c r="AU101"/>
      <c r="AV101"/>
      <c r="AW101"/>
      <c r="AX101"/>
      <c r="AY101"/>
      <c r="AZ101"/>
      <c r="BA101"/>
      <c r="BB101"/>
    </row>
    <row r="102" spans="1:54" x14ac:dyDescent="0.25">
      <c r="A102" t="str">
        <f t="shared" si="81"/>
        <v>PPG</v>
      </c>
      <c r="B102" s="75" t="s">
        <v>3620</v>
      </c>
      <c r="C102" s="76">
        <v>44027</v>
      </c>
      <c r="D102" s="75">
        <v>3027010</v>
      </c>
      <c r="E102" t="str">
        <f>VLOOKUP(D102,Schools!A:B,2,0)</f>
        <v>Mapledown</v>
      </c>
      <c r="F102" t="str">
        <f>VLOOKUP(D102,Schools!$A:$Z,3,0)</f>
        <v>M</v>
      </c>
      <c r="G102" s="77">
        <v>27695</v>
      </c>
      <c r="H102" s="75" t="s">
        <v>3621</v>
      </c>
      <c r="I102" s="75"/>
      <c r="J102" t="str">
        <f t="shared" si="82"/>
        <v>11332/543965</v>
      </c>
      <c r="K102">
        <f>VLOOKUP(D102,Schools!$A:$Z,9,0)</f>
        <v>400063</v>
      </c>
      <c r="L102" s="75" t="s">
        <v>72</v>
      </c>
      <c r="M102" s="75" t="s">
        <v>3849</v>
      </c>
      <c r="N102" s="75" t="s">
        <v>4048</v>
      </c>
      <c r="O102" s="78" t="str">
        <f>VLOOKUP(D102,Schools!A:D,4,0)</f>
        <v>Special</v>
      </c>
      <c r="P102" s="78">
        <f t="shared" si="90"/>
        <v>11332</v>
      </c>
      <c r="Q102" s="78">
        <f t="shared" si="83"/>
        <v>543965</v>
      </c>
      <c r="R102" s="79">
        <v>0</v>
      </c>
      <c r="S102" s="79">
        <v>0</v>
      </c>
      <c r="T102" s="79">
        <v>3673.08</v>
      </c>
      <c r="U102" s="79">
        <v>1836.54</v>
      </c>
      <c r="V102" s="79">
        <v>1836.54</v>
      </c>
      <c r="W102" s="79">
        <v>2260.98</v>
      </c>
      <c r="X102" s="79">
        <v>2260.98</v>
      </c>
      <c r="Y102" s="79">
        <f t="shared" ref="Y102:Y103" si="117">SUM(R102:X102)</f>
        <v>11868.119999999999</v>
      </c>
      <c r="Z102" s="319">
        <f t="shared" ref="Z102:Z103" si="118">G102</f>
        <v>27695</v>
      </c>
      <c r="AA102" s="319">
        <f t="shared" ref="AA102:AA103" si="119">Z102-Y102</f>
        <v>15826.880000000001</v>
      </c>
      <c r="AB102" s="319"/>
      <c r="AC102" s="79">
        <f t="shared" ref="AC102:AJ103" si="120">$AA102/7</f>
        <v>2260.9828571428575</v>
      </c>
      <c r="AD102" s="79"/>
      <c r="AE102" s="79">
        <f t="shared" si="120"/>
        <v>2260.9828571428575</v>
      </c>
      <c r="AF102" s="79">
        <f t="shared" si="120"/>
        <v>2260.9828571428575</v>
      </c>
      <c r="AG102" s="79">
        <f t="shared" si="120"/>
        <v>2260.9828571428575</v>
      </c>
      <c r="AH102" s="79">
        <f t="shared" si="120"/>
        <v>2260.9828571428575</v>
      </c>
      <c r="AI102" s="79">
        <f t="shared" si="120"/>
        <v>2260.9828571428575</v>
      </c>
      <c r="AJ102" s="79">
        <f t="shared" si="120"/>
        <v>2260.9828571428575</v>
      </c>
      <c r="AK102" s="52">
        <f t="shared" ref="AK102:AK103" si="121">SUM(AC102:AJ102)+Y102</f>
        <v>27695</v>
      </c>
      <c r="AL102" s="52">
        <f t="shared" si="91"/>
        <v>0</v>
      </c>
      <c r="AR102"/>
      <c r="AS102"/>
      <c r="AT102"/>
      <c r="AU102"/>
      <c r="AV102"/>
      <c r="AW102"/>
      <c r="AX102"/>
      <c r="AY102"/>
      <c r="AZ102"/>
      <c r="BA102"/>
      <c r="BB102"/>
    </row>
    <row r="103" spans="1:54" x14ac:dyDescent="0.25">
      <c r="A103" t="str">
        <f t="shared" si="81"/>
        <v>PPG</v>
      </c>
      <c r="B103" s="75" t="s">
        <v>3620</v>
      </c>
      <c r="C103" s="76">
        <v>44027</v>
      </c>
      <c r="D103" s="75">
        <v>3027005</v>
      </c>
      <c r="E103" t="str">
        <f>VLOOKUP(D103,Schools!A:B,2,0)</f>
        <v>Northway</v>
      </c>
      <c r="F103" t="str">
        <f>VLOOKUP(D103,Schools!$A:$Z,3,0)</f>
        <v>M</v>
      </c>
      <c r="G103" s="77">
        <v>60525</v>
      </c>
      <c r="H103" s="75" t="s">
        <v>3621</v>
      </c>
      <c r="I103" s="75"/>
      <c r="J103" t="str">
        <f t="shared" si="82"/>
        <v>11332/543965</v>
      </c>
      <c r="K103">
        <f>VLOOKUP(D103,Schools!$A:$Z,9,0)</f>
        <v>400034</v>
      </c>
      <c r="L103" s="75" t="s">
        <v>72</v>
      </c>
      <c r="M103" s="75" t="s">
        <v>3847</v>
      </c>
      <c r="N103" s="75" t="s">
        <v>4048</v>
      </c>
      <c r="O103" s="78" t="str">
        <f>VLOOKUP(D103,Schools!A:D,4,0)</f>
        <v>Special</v>
      </c>
      <c r="P103" s="78">
        <f t="shared" si="90"/>
        <v>11332</v>
      </c>
      <c r="Q103" s="78">
        <f t="shared" si="83"/>
        <v>543965</v>
      </c>
      <c r="R103" s="79">
        <v>0</v>
      </c>
      <c r="S103" s="79">
        <v>0</v>
      </c>
      <c r="T103" s="79">
        <v>10966.92</v>
      </c>
      <c r="U103" s="79">
        <v>5483.46</v>
      </c>
      <c r="V103" s="79">
        <v>5483.46</v>
      </c>
      <c r="W103" s="79">
        <v>4287.8999999999996</v>
      </c>
      <c r="X103" s="79">
        <v>4287.8999999999996</v>
      </c>
      <c r="Y103" s="79">
        <f t="shared" si="117"/>
        <v>30509.64</v>
      </c>
      <c r="Z103" s="319">
        <f t="shared" si="118"/>
        <v>60525</v>
      </c>
      <c r="AA103" s="319">
        <f t="shared" si="119"/>
        <v>30015.360000000001</v>
      </c>
      <c r="AB103" s="319"/>
      <c r="AC103" s="79">
        <f t="shared" si="120"/>
        <v>4287.9085714285711</v>
      </c>
      <c r="AD103" s="79"/>
      <c r="AE103" s="79">
        <f t="shared" si="120"/>
        <v>4287.9085714285711</v>
      </c>
      <c r="AF103" s="79">
        <f t="shared" si="120"/>
        <v>4287.9085714285711</v>
      </c>
      <c r="AG103" s="79">
        <f t="shared" si="120"/>
        <v>4287.9085714285711</v>
      </c>
      <c r="AH103" s="79">
        <f t="shared" si="120"/>
        <v>4287.9085714285711</v>
      </c>
      <c r="AI103" s="79">
        <f t="shared" si="120"/>
        <v>4287.9085714285711</v>
      </c>
      <c r="AJ103" s="79">
        <f t="shared" si="120"/>
        <v>4287.9085714285711</v>
      </c>
      <c r="AK103" s="52">
        <f t="shared" si="121"/>
        <v>60525</v>
      </c>
      <c r="AL103" s="52">
        <f t="shared" si="91"/>
        <v>0</v>
      </c>
      <c r="AR103"/>
      <c r="AS103"/>
      <c r="AT103"/>
      <c r="AU103"/>
      <c r="AV103"/>
      <c r="AW103"/>
      <c r="AX103"/>
      <c r="AY103"/>
      <c r="AZ103"/>
      <c r="BA103"/>
      <c r="BB103"/>
    </row>
    <row r="104" spans="1:54" x14ac:dyDescent="0.25">
      <c r="A104" t="str">
        <f t="shared" si="81"/>
        <v>PPG</v>
      </c>
      <c r="B104" s="75" t="s">
        <v>3620</v>
      </c>
      <c r="C104" s="76">
        <v>44027</v>
      </c>
      <c r="D104" s="75">
        <v>3027009</v>
      </c>
      <c r="E104" t="str">
        <f>VLOOKUP(D104,Schools!A:B,2,0)</f>
        <v>Oakleigh</v>
      </c>
      <c r="F104" t="str">
        <f>VLOOKUP(D104,Schools!$A:$Z,3,0)</f>
        <v>M</v>
      </c>
      <c r="G104" s="77">
        <v>60525</v>
      </c>
      <c r="H104" s="75" t="s">
        <v>3621</v>
      </c>
      <c r="I104" s="75"/>
      <c r="J104" t="str">
        <f t="shared" si="82"/>
        <v>11332/543965</v>
      </c>
      <c r="K104">
        <f>VLOOKUP(D104,Schools!$A:$Z,9,0)</f>
        <v>400091</v>
      </c>
      <c r="L104" s="75" t="s">
        <v>72</v>
      </c>
      <c r="M104" s="75" t="s">
        <v>3847</v>
      </c>
      <c r="N104" s="75" t="s">
        <v>4048</v>
      </c>
      <c r="O104" s="78" t="str">
        <f>VLOOKUP(D104,Schools!A:D,4,0)</f>
        <v>Special</v>
      </c>
      <c r="P104" s="78">
        <f t="shared" si="90"/>
        <v>11332</v>
      </c>
      <c r="Q104" s="78">
        <f t="shared" si="83"/>
        <v>543965</v>
      </c>
      <c r="R104" s="79">
        <v>0</v>
      </c>
      <c r="S104" s="79">
        <v>0</v>
      </c>
      <c r="T104" s="79">
        <v>8380.3799999999992</v>
      </c>
      <c r="U104" s="79">
        <v>4190.1899999999996</v>
      </c>
      <c r="V104" s="79">
        <v>4190.1899999999996</v>
      </c>
      <c r="W104" s="79">
        <v>4862.6899999999996</v>
      </c>
      <c r="X104" s="79">
        <v>4862.6899999999996</v>
      </c>
      <c r="Y104" s="79">
        <f>SUM(R104:X104)</f>
        <v>26486.139999999996</v>
      </c>
      <c r="Z104" s="319">
        <f>G104</f>
        <v>60525</v>
      </c>
      <c r="AA104" s="319">
        <f>Z104-Y104</f>
        <v>34038.86</v>
      </c>
      <c r="AB104" s="319"/>
      <c r="AC104" s="79">
        <f>$AA104/7</f>
        <v>4862.6942857142858</v>
      </c>
      <c r="AD104" s="79"/>
      <c r="AE104" s="79">
        <f t="shared" ref="AE104:AJ104" si="122">$AA104/7</f>
        <v>4862.6942857142858</v>
      </c>
      <c r="AF104" s="79">
        <f t="shared" si="122"/>
        <v>4862.6942857142858</v>
      </c>
      <c r="AG104" s="79">
        <f t="shared" si="122"/>
        <v>4862.6942857142858</v>
      </c>
      <c r="AH104" s="79">
        <f t="shared" si="122"/>
        <v>4862.6942857142858</v>
      </c>
      <c r="AI104" s="79">
        <f t="shared" si="122"/>
        <v>4862.6942857142858</v>
      </c>
      <c r="AJ104" s="79">
        <f t="shared" si="122"/>
        <v>4862.6942857142858</v>
      </c>
      <c r="AK104" s="52">
        <f>SUM(AC104:AJ104)+Y104</f>
        <v>60525</v>
      </c>
      <c r="AL104" s="52">
        <f t="shared" si="91"/>
        <v>0</v>
      </c>
      <c r="AR104"/>
      <c r="AS104"/>
      <c r="AT104"/>
      <c r="AU104"/>
      <c r="AV104"/>
      <c r="AW104"/>
      <c r="AX104"/>
      <c r="AY104"/>
      <c r="AZ104"/>
      <c r="BA104"/>
      <c r="BB104"/>
    </row>
    <row r="105" spans="1:54" x14ac:dyDescent="0.25">
      <c r="A105" t="str">
        <f t="shared" si="81"/>
        <v>PPG</v>
      </c>
      <c r="B105" s="75" t="s">
        <v>4049</v>
      </c>
      <c r="C105" s="76">
        <v>44026</v>
      </c>
      <c r="D105" s="75">
        <v>3023521</v>
      </c>
      <c r="E105" t="str">
        <f>VLOOKUP(D105,Schools!A:B,2,0)</f>
        <v>St Mary's &amp; St John's CE School</v>
      </c>
      <c r="F105" t="str">
        <f>VLOOKUP(D105,Schools!$A:$Z,3,0)</f>
        <v>M</v>
      </c>
      <c r="G105" s="77">
        <v>268832.5</v>
      </c>
      <c r="H105" s="75" t="s">
        <v>4050</v>
      </c>
      <c r="I105" s="75"/>
      <c r="J105" t="str">
        <f t="shared" si="82"/>
        <v>11333/543965</v>
      </c>
      <c r="K105">
        <f>VLOOKUP(D105,Schools!$A:$Z,9,0)</f>
        <v>400135</v>
      </c>
      <c r="L105" s="75" t="s">
        <v>72</v>
      </c>
      <c r="M105" s="75" t="s">
        <v>579</v>
      </c>
      <c r="N105" s="75" t="s">
        <v>4048</v>
      </c>
      <c r="O105" s="78" t="str">
        <f>VLOOKUP(D105,Schools!A:D,4,0)</f>
        <v>All through</v>
      </c>
      <c r="P105" s="162">
        <v>11333</v>
      </c>
      <c r="Q105" s="78">
        <f t="shared" si="83"/>
        <v>543965</v>
      </c>
      <c r="R105" s="79">
        <v>0</v>
      </c>
      <c r="S105" s="79">
        <v>0</v>
      </c>
      <c r="T105" s="79">
        <v>37612.31</v>
      </c>
      <c r="U105" s="79">
        <v>18806.150000000001</v>
      </c>
      <c r="V105" s="79">
        <v>18806.150000000001</v>
      </c>
      <c r="W105" s="79">
        <v>21511.980000000003</v>
      </c>
      <c r="X105" s="79">
        <v>21511.980000000003</v>
      </c>
      <c r="Y105" s="79">
        <f t="shared" ref="Y105:Y106" si="123">SUM(R105:X105)</f>
        <v>118248.57</v>
      </c>
      <c r="Z105" s="319">
        <f t="shared" ref="Z105:Z106" si="124">G105</f>
        <v>268832.5</v>
      </c>
      <c r="AA105" s="319">
        <f t="shared" ref="AA105:AA106" si="125">Z105-Y105</f>
        <v>150583.93</v>
      </c>
      <c r="AB105" s="319"/>
      <c r="AC105" s="79">
        <f t="shared" ref="AC105:AJ106" si="126">$AA105/7</f>
        <v>21511.989999999998</v>
      </c>
      <c r="AD105" s="79"/>
      <c r="AE105" s="79">
        <f t="shared" si="126"/>
        <v>21511.989999999998</v>
      </c>
      <c r="AF105" s="79">
        <f t="shared" si="126"/>
        <v>21511.989999999998</v>
      </c>
      <c r="AG105" s="79">
        <f t="shared" si="126"/>
        <v>21511.989999999998</v>
      </c>
      <c r="AH105" s="79">
        <f t="shared" si="126"/>
        <v>21511.989999999998</v>
      </c>
      <c r="AI105" s="79">
        <f t="shared" si="126"/>
        <v>21511.989999999998</v>
      </c>
      <c r="AJ105" s="79">
        <f t="shared" si="126"/>
        <v>21511.989999999998</v>
      </c>
      <c r="AK105" s="52">
        <f t="shared" ref="AK105:AK106" si="127">SUM(AC105:AJ105)+Y105</f>
        <v>268832.5</v>
      </c>
      <c r="AL105" s="52">
        <f t="shared" si="91"/>
        <v>0</v>
      </c>
      <c r="AR105"/>
      <c r="AS105"/>
      <c r="AT105"/>
      <c r="AU105"/>
      <c r="AV105"/>
      <c r="AW105"/>
      <c r="AX105"/>
      <c r="AY105"/>
      <c r="AZ105"/>
      <c r="BA105"/>
      <c r="BB105"/>
    </row>
    <row r="106" spans="1:54" x14ac:dyDescent="0.25">
      <c r="A106" t="str">
        <f t="shared" si="81"/>
        <v>PPG</v>
      </c>
      <c r="B106" s="75" t="s">
        <v>3620</v>
      </c>
      <c r="C106" s="76">
        <v>44027</v>
      </c>
      <c r="D106" s="75">
        <v>3023521</v>
      </c>
      <c r="E106" t="str">
        <f>VLOOKUP(D106,Schools!A:B,2,0)</f>
        <v>St Mary's &amp; St John's CE School</v>
      </c>
      <c r="F106" t="str">
        <f>VLOOKUP(D106,Schools!$A:$Z,3,0)</f>
        <v>M</v>
      </c>
      <c r="G106" s="77">
        <v>219235</v>
      </c>
      <c r="H106" s="75" t="s">
        <v>3621</v>
      </c>
      <c r="I106" s="75"/>
      <c r="J106" t="str">
        <f t="shared" si="82"/>
        <v>11334/543965</v>
      </c>
      <c r="K106">
        <f>VLOOKUP(D106,Schools!$A:$Z,9,0)</f>
        <v>400135</v>
      </c>
      <c r="L106" s="75" t="s">
        <v>72</v>
      </c>
      <c r="M106" s="75" t="s">
        <v>3847</v>
      </c>
      <c r="N106" s="75" t="s">
        <v>4048</v>
      </c>
      <c r="O106" s="78" t="str">
        <f>VLOOKUP(D106,Schools!A:D,4,0)</f>
        <v>All through</v>
      </c>
      <c r="P106" s="78">
        <f t="shared" ref="P106:P137" si="128">VLOOKUP(O106,$AQ$1:$AR$5,2,0)</f>
        <v>11334</v>
      </c>
      <c r="Q106" s="78">
        <f t="shared" si="83"/>
        <v>543965</v>
      </c>
      <c r="R106" s="79">
        <v>0</v>
      </c>
      <c r="S106" s="79">
        <v>0</v>
      </c>
      <c r="T106" s="79">
        <v>30831.54</v>
      </c>
      <c r="U106" s="79">
        <v>15415.77</v>
      </c>
      <c r="V106" s="79">
        <v>15415.77</v>
      </c>
      <c r="W106" s="79">
        <v>17507.990000000002</v>
      </c>
      <c r="X106" s="79">
        <v>17507.990000000002</v>
      </c>
      <c r="Y106" s="79">
        <f t="shared" si="123"/>
        <v>96679.060000000012</v>
      </c>
      <c r="Z106" s="319">
        <f t="shared" si="124"/>
        <v>219235</v>
      </c>
      <c r="AA106" s="319">
        <f t="shared" si="125"/>
        <v>122555.93999999999</v>
      </c>
      <c r="AB106" s="319"/>
      <c r="AC106" s="79">
        <f t="shared" si="126"/>
        <v>17507.991428571426</v>
      </c>
      <c r="AD106" s="79"/>
      <c r="AE106" s="79">
        <f t="shared" si="126"/>
        <v>17507.991428571426</v>
      </c>
      <c r="AF106" s="79">
        <f t="shared" si="126"/>
        <v>17507.991428571426</v>
      </c>
      <c r="AG106" s="79">
        <f t="shared" si="126"/>
        <v>17507.991428571426</v>
      </c>
      <c r="AH106" s="79">
        <f t="shared" si="126"/>
        <v>17507.991428571426</v>
      </c>
      <c r="AI106" s="79">
        <f t="shared" si="126"/>
        <v>17507.991428571426</v>
      </c>
      <c r="AJ106" s="79">
        <f t="shared" si="126"/>
        <v>17507.991428571426</v>
      </c>
      <c r="AK106" s="52">
        <f t="shared" si="127"/>
        <v>219235</v>
      </c>
      <c r="AL106" s="52">
        <f t="shared" si="91"/>
        <v>0</v>
      </c>
      <c r="AR106"/>
      <c r="AS106"/>
      <c r="AT106"/>
      <c r="AU106"/>
      <c r="AV106"/>
      <c r="AW106"/>
      <c r="AX106"/>
      <c r="AY106"/>
      <c r="AZ106"/>
      <c r="BA106"/>
      <c r="BB106"/>
    </row>
    <row r="107" spans="1:54" x14ac:dyDescent="0.25">
      <c r="A107" t="str">
        <f t="shared" si="81"/>
        <v>PPG</v>
      </c>
      <c r="B107" s="75" t="s">
        <v>3620</v>
      </c>
      <c r="C107" s="76">
        <v>44027</v>
      </c>
      <c r="D107" s="75">
        <v>3021100</v>
      </c>
      <c r="E107" t="str">
        <f>VLOOKUP(D107,Schools!A:B,2,0)</f>
        <v>Pavilion</v>
      </c>
      <c r="F107" t="str">
        <f>VLOOKUP(D107,Schools!$A:$Z,3,0)</f>
        <v>M</v>
      </c>
      <c r="G107" s="77">
        <v>1345</v>
      </c>
      <c r="H107" s="75" t="s">
        <v>3621</v>
      </c>
      <c r="I107" s="75"/>
      <c r="J107" t="str">
        <f t="shared" ref="J107:J109" si="129">P107&amp;"/"&amp;Q107</f>
        <v>11332/543965</v>
      </c>
      <c r="K107">
        <f>VLOOKUP(D107,Schools!$A:$Z,9,0)</f>
        <v>400156</v>
      </c>
      <c r="L107" s="75" t="s">
        <v>72</v>
      </c>
      <c r="M107" s="75" t="s">
        <v>3847</v>
      </c>
      <c r="N107" s="75" t="s">
        <v>4048</v>
      </c>
      <c r="O107" s="78" t="str">
        <f>VLOOKUP(D107,Schools!A:D,4,0)</f>
        <v>PRU</v>
      </c>
      <c r="P107" s="78">
        <f t="shared" si="128"/>
        <v>11332</v>
      </c>
      <c r="Q107" s="78">
        <f t="shared" ref="Q107:Q109" si="130">IF(F107="M",543965,516500)</f>
        <v>543965</v>
      </c>
      <c r="R107" s="79">
        <v>0</v>
      </c>
      <c r="S107" s="79">
        <v>0</v>
      </c>
      <c r="T107" s="79">
        <v>620.77</v>
      </c>
      <c r="U107" s="79">
        <v>310.38</v>
      </c>
      <c r="V107" s="79">
        <v>310.38</v>
      </c>
      <c r="W107" s="79">
        <v>11.490000000000009</v>
      </c>
      <c r="X107" s="79">
        <v>11.490000000000009</v>
      </c>
      <c r="Y107" s="79">
        <f>SUM(R107:X107)</f>
        <v>1264.51</v>
      </c>
      <c r="Z107" s="319">
        <f>G107</f>
        <v>1345</v>
      </c>
      <c r="AA107" s="319">
        <f>Z107-Y107</f>
        <v>80.490000000000009</v>
      </c>
      <c r="AB107" s="319"/>
      <c r="AC107" s="79">
        <f>$AA107/7</f>
        <v>11.498571428571429</v>
      </c>
      <c r="AD107" s="79"/>
      <c r="AE107" s="79">
        <f t="shared" ref="AE107:AJ108" si="131">$AA107/7</f>
        <v>11.498571428571429</v>
      </c>
      <c r="AF107" s="79">
        <f t="shared" si="131"/>
        <v>11.498571428571429</v>
      </c>
      <c r="AG107" s="79">
        <f t="shared" si="131"/>
        <v>11.498571428571429</v>
      </c>
      <c r="AH107" s="79">
        <f t="shared" si="131"/>
        <v>11.498571428571429</v>
      </c>
      <c r="AI107" s="79">
        <f t="shared" si="131"/>
        <v>11.498571428571429</v>
      </c>
      <c r="AJ107" s="79">
        <f t="shared" si="131"/>
        <v>11.498571428571429</v>
      </c>
      <c r="AK107" s="52">
        <f>SUM(AC107:AJ107)+Y107</f>
        <v>1345</v>
      </c>
      <c r="AL107" s="52">
        <f t="shared" si="91"/>
        <v>0</v>
      </c>
      <c r="AR107"/>
      <c r="AS107"/>
      <c r="AT107"/>
      <c r="AU107"/>
      <c r="AV107"/>
      <c r="AW107"/>
      <c r="AX107"/>
      <c r="AY107"/>
      <c r="AZ107"/>
      <c r="BA107"/>
      <c r="BB107"/>
    </row>
    <row r="108" spans="1:54" x14ac:dyDescent="0.25">
      <c r="A108" t="str">
        <f t="shared" ref="A108:A110" si="132">$B$3</f>
        <v>PPG</v>
      </c>
      <c r="B108" s="217" t="s">
        <v>3620</v>
      </c>
      <c r="C108" s="218">
        <v>44027</v>
      </c>
      <c r="D108" s="217">
        <v>3023317</v>
      </c>
      <c r="E108" t="str">
        <f>VLOOKUP(D108,Schools!A:B,2,0)</f>
        <v>All Saints' CE Primary School, N20</v>
      </c>
      <c r="F108" t="str">
        <f>VLOOKUP(D108,Schools!$A:$Z,3,0)</f>
        <v>M</v>
      </c>
      <c r="G108" s="362">
        <v>310</v>
      </c>
      <c r="H108" s="217" t="s">
        <v>3621</v>
      </c>
      <c r="J108" t="str">
        <f t="shared" si="129"/>
        <v>11334/543965</v>
      </c>
      <c r="K108">
        <f>VLOOKUP(D108,Schools!$A:$Z,9,0)</f>
        <v>400015</v>
      </c>
      <c r="L108" s="75" t="s">
        <v>72</v>
      </c>
      <c r="M108" s="217" t="s">
        <v>186</v>
      </c>
      <c r="N108" s="75" t="s">
        <v>4051</v>
      </c>
      <c r="O108" s="78" t="str">
        <f>VLOOKUP(D108,Schools!A:D,4,0)</f>
        <v>Primary</v>
      </c>
      <c r="P108" s="78">
        <f t="shared" si="128"/>
        <v>11334</v>
      </c>
      <c r="Q108" s="78">
        <f t="shared" si="130"/>
        <v>543965</v>
      </c>
      <c r="R108" s="79">
        <v>0</v>
      </c>
      <c r="S108" s="79">
        <v>0</v>
      </c>
      <c r="T108" s="79">
        <v>0</v>
      </c>
      <c r="U108" s="79">
        <v>0</v>
      </c>
      <c r="V108" s="79">
        <v>0</v>
      </c>
      <c r="W108" s="79">
        <v>34.44</v>
      </c>
      <c r="X108" s="79">
        <v>34.44</v>
      </c>
      <c r="Y108" s="79">
        <f t="shared" ref="Y108" si="133">SUM(R108:X108)</f>
        <v>68.88</v>
      </c>
      <c r="Z108" s="319">
        <f>G108</f>
        <v>310</v>
      </c>
      <c r="AA108" s="319">
        <f>Z108-Y108</f>
        <v>241.12</v>
      </c>
      <c r="AB108" s="79"/>
      <c r="AC108" s="79">
        <f>$AA108/7</f>
        <v>34.445714285714288</v>
      </c>
      <c r="AD108" s="79"/>
      <c r="AE108" s="79">
        <f t="shared" si="131"/>
        <v>34.445714285714288</v>
      </c>
      <c r="AF108" s="79">
        <f t="shared" si="131"/>
        <v>34.445714285714288</v>
      </c>
      <c r="AG108" s="79">
        <f t="shared" si="131"/>
        <v>34.445714285714288</v>
      </c>
      <c r="AH108" s="79">
        <f t="shared" si="131"/>
        <v>34.445714285714288</v>
      </c>
      <c r="AI108" s="79">
        <f t="shared" si="131"/>
        <v>34.445714285714288</v>
      </c>
      <c r="AJ108" s="79">
        <f t="shared" si="131"/>
        <v>34.445714285714288</v>
      </c>
      <c r="AK108" s="52">
        <f t="shared" ref="AK108:AK158" si="134">SUM(AC108:AJ108)+Y108</f>
        <v>310.00000000000006</v>
      </c>
      <c r="AL108" s="52">
        <f t="shared" si="91"/>
        <v>0</v>
      </c>
      <c r="AR108"/>
      <c r="AS108"/>
      <c r="AT108"/>
      <c r="AU108"/>
      <c r="AV108"/>
      <c r="AW108"/>
      <c r="AX108"/>
      <c r="AY108"/>
      <c r="AZ108"/>
      <c r="BA108"/>
      <c r="BB108"/>
    </row>
    <row r="109" spans="1:54" x14ac:dyDescent="0.25">
      <c r="A109" t="str">
        <f t="shared" si="132"/>
        <v>PPG</v>
      </c>
      <c r="B109" s="217" t="s">
        <v>3620</v>
      </c>
      <c r="C109" s="218">
        <v>44027</v>
      </c>
      <c r="D109" s="217">
        <v>3022027</v>
      </c>
      <c r="E109" t="str">
        <f>VLOOKUP(D109,Schools!A:B,2,0)</f>
        <v>Garden Suburb Junior</v>
      </c>
      <c r="F109" t="str">
        <f>VLOOKUP(D109,Schools!$A:$Z,3,0)</f>
        <v>M</v>
      </c>
      <c r="G109" s="362">
        <v>310</v>
      </c>
      <c r="H109" s="217" t="s">
        <v>3621</v>
      </c>
      <c r="J109" t="str">
        <f t="shared" si="129"/>
        <v>11334/543965</v>
      </c>
      <c r="K109">
        <f>VLOOKUP(D109,Schools!$A:$Z,9,0)</f>
        <v>400002</v>
      </c>
      <c r="L109" s="75" t="s">
        <v>72</v>
      </c>
      <c r="M109" s="217" t="s">
        <v>186</v>
      </c>
      <c r="N109" s="75" t="s">
        <v>4051</v>
      </c>
      <c r="O109" s="78" t="str">
        <f>VLOOKUP(D109,Schools!A:D,4,0)</f>
        <v>Primary</v>
      </c>
      <c r="P109" s="78">
        <f t="shared" si="128"/>
        <v>11334</v>
      </c>
      <c r="Q109" s="78">
        <f t="shared" si="130"/>
        <v>543965</v>
      </c>
      <c r="R109" s="79">
        <v>0</v>
      </c>
      <c r="S109" s="79">
        <v>0</v>
      </c>
      <c r="T109" s="79">
        <v>0</v>
      </c>
      <c r="U109" s="79">
        <v>0</v>
      </c>
      <c r="V109" s="79">
        <v>0</v>
      </c>
      <c r="W109" s="79">
        <v>34.44</v>
      </c>
      <c r="X109" s="79">
        <v>34.44</v>
      </c>
      <c r="Y109" s="79">
        <f t="shared" ref="Y109" si="135">SUM(R109:X109)</f>
        <v>68.88</v>
      </c>
      <c r="Z109" s="319">
        <f>G109</f>
        <v>310</v>
      </c>
      <c r="AA109" s="319">
        <f>Z109-Y109</f>
        <v>241.12</v>
      </c>
      <c r="AB109" s="79"/>
      <c r="AC109" s="79">
        <f>$AA109/7</f>
        <v>34.445714285714288</v>
      </c>
      <c r="AD109" s="79"/>
      <c r="AE109" s="79">
        <f t="shared" ref="AE109:AJ109" si="136">$AA109/7</f>
        <v>34.445714285714288</v>
      </c>
      <c r="AF109" s="79">
        <f t="shared" si="136"/>
        <v>34.445714285714288</v>
      </c>
      <c r="AG109" s="79">
        <f t="shared" si="136"/>
        <v>34.445714285714288</v>
      </c>
      <c r="AH109" s="79">
        <f t="shared" si="136"/>
        <v>34.445714285714288</v>
      </c>
      <c r="AI109" s="79">
        <f t="shared" si="136"/>
        <v>34.445714285714288</v>
      </c>
      <c r="AJ109" s="79">
        <f t="shared" si="136"/>
        <v>34.445714285714288</v>
      </c>
      <c r="AK109" s="52">
        <f t="shared" si="134"/>
        <v>310.00000000000006</v>
      </c>
      <c r="AL109" s="52">
        <f t="shared" si="91"/>
        <v>0</v>
      </c>
      <c r="AR109"/>
      <c r="AS109"/>
      <c r="AT109"/>
      <c r="AU109"/>
      <c r="AV109"/>
      <c r="AW109"/>
      <c r="AX109"/>
      <c r="AY109"/>
      <c r="AZ109"/>
      <c r="BA109"/>
      <c r="BB109"/>
    </row>
    <row r="110" spans="1:54" x14ac:dyDescent="0.25">
      <c r="A110" t="str">
        <f t="shared" si="132"/>
        <v>PPG</v>
      </c>
      <c r="B110" s="217" t="s">
        <v>3620</v>
      </c>
      <c r="C110" s="218">
        <v>44027</v>
      </c>
      <c r="D110" s="217">
        <v>3022071</v>
      </c>
      <c r="E110" t="str">
        <f>VLOOKUP(D110,Schools!A:B,2,0)</f>
        <v>Queenswell Infant and Nursery School</v>
      </c>
      <c r="F110" t="str">
        <f>VLOOKUP(D110,Schools!$A:$Z,3,0)</f>
        <v>M</v>
      </c>
      <c r="G110" s="362">
        <v>310</v>
      </c>
      <c r="H110" s="217" t="s">
        <v>3621</v>
      </c>
      <c r="J110" t="str">
        <f t="shared" ref="J110:J117" si="137">P110&amp;"/"&amp;Q110</f>
        <v>11334/543965</v>
      </c>
      <c r="K110">
        <f>VLOOKUP(D110,Schools!$A:$Z,9,0)</f>
        <v>400010</v>
      </c>
      <c r="L110" s="75" t="s">
        <v>72</v>
      </c>
      <c r="M110" s="217" t="s">
        <v>186</v>
      </c>
      <c r="N110" s="75" t="s">
        <v>4051</v>
      </c>
      <c r="O110" s="78" t="str">
        <f>VLOOKUP(D110,Schools!A:D,4,0)</f>
        <v>Primary</v>
      </c>
      <c r="P110" s="78">
        <f t="shared" si="128"/>
        <v>11334</v>
      </c>
      <c r="Q110" s="78">
        <f t="shared" ref="Q110:Q117" si="138">IF(F110="M",543965,516500)</f>
        <v>543965</v>
      </c>
      <c r="R110" s="79">
        <v>0</v>
      </c>
      <c r="S110" s="79">
        <v>0</v>
      </c>
      <c r="T110" s="79">
        <v>0</v>
      </c>
      <c r="U110" s="79">
        <v>0</v>
      </c>
      <c r="V110" s="79">
        <v>0</v>
      </c>
      <c r="W110" s="79">
        <v>34.44</v>
      </c>
      <c r="X110" s="79">
        <v>34.44</v>
      </c>
      <c r="Y110" s="79">
        <f t="shared" ref="Y110" si="139">SUM(R110:X110)</f>
        <v>68.88</v>
      </c>
      <c r="Z110" s="319">
        <f>G110</f>
        <v>310</v>
      </c>
      <c r="AA110" s="319">
        <f>Z110-Y110</f>
        <v>241.12</v>
      </c>
      <c r="AB110" s="79"/>
      <c r="AC110" s="79">
        <f>$AA110/7</f>
        <v>34.445714285714288</v>
      </c>
      <c r="AD110" s="79"/>
      <c r="AE110" s="79">
        <f t="shared" ref="AE110:AJ110" si="140">$AA110/7</f>
        <v>34.445714285714288</v>
      </c>
      <c r="AF110" s="79">
        <f t="shared" si="140"/>
        <v>34.445714285714288</v>
      </c>
      <c r="AG110" s="79">
        <f t="shared" si="140"/>
        <v>34.445714285714288</v>
      </c>
      <c r="AH110" s="79">
        <f t="shared" si="140"/>
        <v>34.445714285714288</v>
      </c>
      <c r="AI110" s="79">
        <f t="shared" si="140"/>
        <v>34.445714285714288</v>
      </c>
      <c r="AJ110" s="79">
        <f t="shared" si="140"/>
        <v>34.445714285714288</v>
      </c>
      <c r="AK110" s="52">
        <f t="shared" si="134"/>
        <v>310.00000000000006</v>
      </c>
      <c r="AL110" s="52">
        <f t="shared" si="91"/>
        <v>0</v>
      </c>
      <c r="AR110"/>
      <c r="AS110"/>
      <c r="AT110"/>
      <c r="AU110"/>
      <c r="AV110"/>
      <c r="AW110"/>
      <c r="AX110"/>
      <c r="AY110"/>
      <c r="AZ110"/>
      <c r="BA110"/>
      <c r="BB110"/>
    </row>
    <row r="111" spans="1:54" x14ac:dyDescent="0.25">
      <c r="A111" t="str">
        <f t="shared" ref="A111:A117" si="141">$B$3</f>
        <v>PPG</v>
      </c>
      <c r="B111" s="217" t="s">
        <v>3620</v>
      </c>
      <c r="C111" s="218">
        <v>44027</v>
      </c>
      <c r="D111" s="217">
        <v>3023309</v>
      </c>
      <c r="E111" t="str">
        <f>VLOOKUP(D111,Schools!A:B,2,0)</f>
        <v>St Johns CE N20</v>
      </c>
      <c r="F111" t="str">
        <f>VLOOKUP(D111,Schools!$A:$Z,3,0)</f>
        <v>M</v>
      </c>
      <c r="G111" s="362">
        <v>930</v>
      </c>
      <c r="H111" s="217" t="s">
        <v>3621</v>
      </c>
      <c r="J111" t="str">
        <f t="shared" si="137"/>
        <v>11334/543965</v>
      </c>
      <c r="K111">
        <f>VLOOKUP(D111,Schools!$A:$Z,9,0)</f>
        <v>400098</v>
      </c>
      <c r="L111" s="75" t="s">
        <v>72</v>
      </c>
      <c r="M111" s="217" t="s">
        <v>186</v>
      </c>
      <c r="N111" s="75" t="s">
        <v>4051</v>
      </c>
      <c r="O111" s="78" t="str">
        <f>VLOOKUP(D111,Schools!A:D,4,0)</f>
        <v>Primary</v>
      </c>
      <c r="P111" s="78">
        <f t="shared" si="128"/>
        <v>11334</v>
      </c>
      <c r="Q111" s="78">
        <f t="shared" si="138"/>
        <v>543965</v>
      </c>
      <c r="R111" s="79">
        <v>0</v>
      </c>
      <c r="S111" s="79">
        <v>0</v>
      </c>
      <c r="T111" s="79">
        <v>190.77</v>
      </c>
      <c r="U111" s="79">
        <v>95.38</v>
      </c>
      <c r="V111" s="79">
        <v>95.38</v>
      </c>
      <c r="W111" s="79">
        <v>60.94</v>
      </c>
      <c r="X111" s="79">
        <v>60.94</v>
      </c>
      <c r="Y111" s="79">
        <f t="shared" ref="Y111:Y113" si="142">SUM(R111:X111)</f>
        <v>503.40999999999997</v>
      </c>
      <c r="Z111" s="319">
        <f t="shared" ref="Z111:Z113" si="143">G111</f>
        <v>930</v>
      </c>
      <c r="AA111" s="319">
        <f t="shared" ref="AA111:AA113" si="144">Z111-Y111</f>
        <v>426.59000000000003</v>
      </c>
      <c r="AB111" s="79"/>
      <c r="AC111" s="79">
        <f t="shared" ref="AC111:AC113" si="145">$AA111/7</f>
        <v>60.941428571428574</v>
      </c>
      <c r="AD111" s="79"/>
      <c r="AE111" s="79">
        <f t="shared" ref="AE111:AJ113" si="146">$AA111/7</f>
        <v>60.941428571428574</v>
      </c>
      <c r="AF111" s="79">
        <f t="shared" si="146"/>
        <v>60.941428571428574</v>
      </c>
      <c r="AG111" s="79">
        <f t="shared" si="146"/>
        <v>60.941428571428574</v>
      </c>
      <c r="AH111" s="79">
        <f t="shared" si="146"/>
        <v>60.941428571428574</v>
      </c>
      <c r="AI111" s="79">
        <f t="shared" si="146"/>
        <v>60.941428571428574</v>
      </c>
      <c r="AJ111" s="79">
        <f t="shared" si="146"/>
        <v>60.941428571428574</v>
      </c>
      <c r="AK111" s="52">
        <f t="shared" si="134"/>
        <v>930</v>
      </c>
      <c r="AL111" s="52">
        <f t="shared" si="91"/>
        <v>0</v>
      </c>
      <c r="AR111"/>
      <c r="AS111"/>
      <c r="AT111"/>
      <c r="AU111"/>
      <c r="AV111"/>
      <c r="AW111"/>
      <c r="AX111"/>
      <c r="AY111"/>
      <c r="AZ111"/>
      <c r="BA111"/>
      <c r="BB111"/>
    </row>
    <row r="112" spans="1:54" x14ac:dyDescent="0.25">
      <c r="A112" t="str">
        <f t="shared" si="141"/>
        <v>PPG</v>
      </c>
      <c r="B112" s="217" t="s">
        <v>3620</v>
      </c>
      <c r="C112" s="218">
        <v>44027</v>
      </c>
      <c r="D112" s="217">
        <v>3023314</v>
      </c>
      <c r="E112" t="str">
        <f>VLOOKUP(D112,Schools!A:B,2,0)</f>
        <v>St Pauls CE Primary, NW7</v>
      </c>
      <c r="F112" t="str">
        <f>VLOOKUP(D112,Schools!$A:$Z,3,0)</f>
        <v>M</v>
      </c>
      <c r="G112" s="362">
        <v>620</v>
      </c>
      <c r="H112" s="217" t="s">
        <v>3621</v>
      </c>
      <c r="J112" t="str">
        <f t="shared" si="137"/>
        <v>11334/543965</v>
      </c>
      <c r="K112">
        <f>VLOOKUP(D112,Schools!$A:$Z,9,0)</f>
        <v>400094</v>
      </c>
      <c r="L112" s="75" t="s">
        <v>72</v>
      </c>
      <c r="M112" s="217" t="s">
        <v>186</v>
      </c>
      <c r="N112" s="75" t="s">
        <v>4051</v>
      </c>
      <c r="O112" s="78" t="str">
        <f>VLOOKUP(D112,Schools!A:D,4,0)</f>
        <v>Primary</v>
      </c>
      <c r="P112" s="78">
        <f t="shared" si="128"/>
        <v>11334</v>
      </c>
      <c r="Q112" s="78">
        <f t="shared" si="138"/>
        <v>543965</v>
      </c>
      <c r="R112" s="79">
        <v>0</v>
      </c>
      <c r="S112" s="79">
        <v>0</v>
      </c>
      <c r="T112" s="79">
        <v>0</v>
      </c>
      <c r="U112" s="79">
        <v>0</v>
      </c>
      <c r="V112" s="79">
        <v>0</v>
      </c>
      <c r="W112" s="79">
        <v>68.89</v>
      </c>
      <c r="X112" s="79">
        <v>68.89</v>
      </c>
      <c r="Y112" s="79">
        <f t="shared" si="142"/>
        <v>137.78</v>
      </c>
      <c r="Z112" s="319">
        <f t="shared" si="143"/>
        <v>620</v>
      </c>
      <c r="AA112" s="319">
        <f t="shared" si="144"/>
        <v>482.22</v>
      </c>
      <c r="AB112" s="79"/>
      <c r="AC112" s="79">
        <f t="shared" si="145"/>
        <v>68.888571428571439</v>
      </c>
      <c r="AD112" s="79"/>
      <c r="AE112" s="79">
        <f t="shared" si="146"/>
        <v>68.888571428571439</v>
      </c>
      <c r="AF112" s="79">
        <f t="shared" si="146"/>
        <v>68.888571428571439</v>
      </c>
      <c r="AG112" s="79">
        <f t="shared" si="146"/>
        <v>68.888571428571439</v>
      </c>
      <c r="AH112" s="79">
        <f t="shared" si="146"/>
        <v>68.888571428571439</v>
      </c>
      <c r="AI112" s="79">
        <f t="shared" si="146"/>
        <v>68.888571428571439</v>
      </c>
      <c r="AJ112" s="79">
        <f t="shared" si="146"/>
        <v>68.888571428571439</v>
      </c>
      <c r="AK112" s="52">
        <f t="shared" si="134"/>
        <v>620</v>
      </c>
      <c r="AL112" s="52">
        <f t="shared" si="91"/>
        <v>0</v>
      </c>
      <c r="AR112"/>
      <c r="AS112"/>
      <c r="AT112"/>
      <c r="AU112"/>
      <c r="AV112"/>
      <c r="AW112"/>
      <c r="AX112"/>
      <c r="AY112"/>
      <c r="AZ112"/>
      <c r="BA112"/>
      <c r="BB112"/>
    </row>
    <row r="113" spans="1:54" x14ac:dyDescent="0.25">
      <c r="A113" t="str">
        <f t="shared" si="141"/>
        <v>PPG</v>
      </c>
      <c r="B113" s="217" t="s">
        <v>3620</v>
      </c>
      <c r="C113" s="218">
        <v>44027</v>
      </c>
      <c r="D113" s="217">
        <v>3023507</v>
      </c>
      <c r="E113" t="str">
        <f>VLOOKUP(D113,Schools!A:B,2,0)</f>
        <v>St Theresa's R.C. Primary School</v>
      </c>
      <c r="F113" t="str">
        <f>VLOOKUP(D113,Schools!$A:$Z,3,0)</f>
        <v>M</v>
      </c>
      <c r="G113" s="362">
        <v>620</v>
      </c>
      <c r="H113" s="217" t="s">
        <v>3621</v>
      </c>
      <c r="J113" t="str">
        <f t="shared" si="137"/>
        <v>11334/543965</v>
      </c>
      <c r="K113">
        <f>VLOOKUP(D113,Schools!$A:$Z,9,0)</f>
        <v>400037</v>
      </c>
      <c r="L113" s="75" t="s">
        <v>72</v>
      </c>
      <c r="M113" s="217" t="s">
        <v>186</v>
      </c>
      <c r="N113" s="75" t="s">
        <v>4051</v>
      </c>
      <c r="O113" s="78" t="str">
        <f>VLOOKUP(D113,Schools!A:D,4,0)</f>
        <v>Primary</v>
      </c>
      <c r="P113" s="78">
        <f t="shared" si="128"/>
        <v>11334</v>
      </c>
      <c r="Q113" s="78">
        <f t="shared" si="138"/>
        <v>543965</v>
      </c>
      <c r="R113" s="79">
        <v>0</v>
      </c>
      <c r="S113" s="79">
        <v>0</v>
      </c>
      <c r="T113" s="79">
        <v>95.38</v>
      </c>
      <c r="U113" s="79">
        <v>47.69</v>
      </c>
      <c r="V113" s="79">
        <v>47.69</v>
      </c>
      <c r="W113" s="79">
        <v>47.69</v>
      </c>
      <c r="X113" s="79">
        <v>47.69</v>
      </c>
      <c r="Y113" s="79">
        <f t="shared" si="142"/>
        <v>286.14</v>
      </c>
      <c r="Z113" s="319">
        <f t="shared" si="143"/>
        <v>620</v>
      </c>
      <c r="AA113" s="319">
        <f t="shared" si="144"/>
        <v>333.86</v>
      </c>
      <c r="AB113" s="79"/>
      <c r="AC113" s="79">
        <f t="shared" si="145"/>
        <v>47.694285714285719</v>
      </c>
      <c r="AD113" s="79"/>
      <c r="AE113" s="79">
        <f t="shared" si="146"/>
        <v>47.694285714285719</v>
      </c>
      <c r="AF113" s="79">
        <f t="shared" si="146"/>
        <v>47.694285714285719</v>
      </c>
      <c r="AG113" s="79">
        <f t="shared" si="146"/>
        <v>47.694285714285719</v>
      </c>
      <c r="AH113" s="79">
        <f t="shared" si="146"/>
        <v>47.694285714285719</v>
      </c>
      <c r="AI113" s="79">
        <f t="shared" si="146"/>
        <v>47.694285714285719</v>
      </c>
      <c r="AJ113" s="79">
        <f t="shared" si="146"/>
        <v>47.694285714285719</v>
      </c>
      <c r="AK113" s="52">
        <f t="shared" si="134"/>
        <v>620</v>
      </c>
      <c r="AL113" s="52">
        <f t="shared" si="91"/>
        <v>0</v>
      </c>
      <c r="AR113"/>
      <c r="AS113"/>
      <c r="AT113"/>
      <c r="AU113"/>
      <c r="AV113"/>
      <c r="AW113"/>
      <c r="AX113"/>
      <c r="AY113"/>
      <c r="AZ113"/>
      <c r="BA113"/>
      <c r="BB113"/>
    </row>
    <row r="114" spans="1:54" x14ac:dyDescent="0.25">
      <c r="A114" t="str">
        <f t="shared" si="141"/>
        <v>PPG</v>
      </c>
      <c r="B114" s="217" t="s">
        <v>3620</v>
      </c>
      <c r="C114" s="218">
        <v>44027</v>
      </c>
      <c r="D114" s="217">
        <v>3023316</v>
      </c>
      <c r="E114" t="str">
        <f>VLOOKUP(D114,Schools!A:B,2,0)</f>
        <v>Trent  C of E Primary School</v>
      </c>
      <c r="F114" t="str">
        <f>VLOOKUP(D114,Schools!$A:$Z,3,0)</f>
        <v>M</v>
      </c>
      <c r="G114" s="362">
        <v>620</v>
      </c>
      <c r="H114" s="217" t="s">
        <v>3621</v>
      </c>
      <c r="J114" t="str">
        <f t="shared" si="137"/>
        <v>11334/543965</v>
      </c>
      <c r="K114">
        <f>VLOOKUP(D114,Schools!$A:$Z,9,0)</f>
        <v>400100</v>
      </c>
      <c r="L114" s="75" t="s">
        <v>72</v>
      </c>
      <c r="M114" s="217" t="s">
        <v>186</v>
      </c>
      <c r="N114" s="75" t="s">
        <v>4051</v>
      </c>
      <c r="O114" s="78" t="str">
        <f>VLOOKUP(D114,Schools!A:D,4,0)</f>
        <v>Primary</v>
      </c>
      <c r="P114" s="78">
        <f t="shared" si="128"/>
        <v>11334</v>
      </c>
      <c r="Q114" s="78">
        <f t="shared" si="138"/>
        <v>543965</v>
      </c>
      <c r="R114" s="79">
        <v>0</v>
      </c>
      <c r="S114" s="79">
        <v>0</v>
      </c>
      <c r="T114" s="79">
        <v>0</v>
      </c>
      <c r="U114" s="79">
        <v>0</v>
      </c>
      <c r="V114" s="79">
        <v>0</v>
      </c>
      <c r="W114" s="79">
        <v>68.89</v>
      </c>
      <c r="X114" s="79">
        <v>68.89</v>
      </c>
      <c r="Y114" s="79">
        <f t="shared" ref="Y114" si="147">SUM(R114:X114)</f>
        <v>137.78</v>
      </c>
      <c r="Z114" s="319">
        <f>G114</f>
        <v>620</v>
      </c>
      <c r="AA114" s="319">
        <f>Z114-Y114</f>
        <v>482.22</v>
      </c>
      <c r="AB114" s="79"/>
      <c r="AC114" s="79">
        <f>$AA114/7</f>
        <v>68.888571428571439</v>
      </c>
      <c r="AD114" s="79"/>
      <c r="AE114" s="79">
        <f t="shared" ref="AE114:AJ114" si="148">$AA114/7</f>
        <v>68.888571428571439</v>
      </c>
      <c r="AF114" s="79">
        <f t="shared" si="148"/>
        <v>68.888571428571439</v>
      </c>
      <c r="AG114" s="79">
        <f t="shared" si="148"/>
        <v>68.888571428571439</v>
      </c>
      <c r="AH114" s="79">
        <f t="shared" si="148"/>
        <v>68.888571428571439</v>
      </c>
      <c r="AI114" s="79">
        <f t="shared" si="148"/>
        <v>68.888571428571439</v>
      </c>
      <c r="AJ114" s="79">
        <f t="shared" si="148"/>
        <v>68.888571428571439</v>
      </c>
      <c r="AK114" s="52">
        <f t="shared" si="134"/>
        <v>620</v>
      </c>
      <c r="AL114" s="52">
        <f t="shared" si="91"/>
        <v>0</v>
      </c>
      <c r="AR114"/>
      <c r="AS114"/>
      <c r="AT114"/>
      <c r="AU114"/>
      <c r="AV114"/>
      <c r="AW114"/>
      <c r="AX114"/>
      <c r="AY114"/>
      <c r="AZ114"/>
      <c r="BA114"/>
      <c r="BB114"/>
    </row>
    <row r="115" spans="1:54" x14ac:dyDescent="0.25">
      <c r="A115" t="str">
        <f t="shared" si="141"/>
        <v>PPG</v>
      </c>
      <c r="B115" s="217" t="s">
        <v>3620</v>
      </c>
      <c r="C115" s="218">
        <v>44027</v>
      </c>
      <c r="D115" s="217">
        <v>3024003</v>
      </c>
      <c r="E115" t="str">
        <f>VLOOKUP(D115,Schools!A:B,2,0)</f>
        <v>Friern Barnet School</v>
      </c>
      <c r="F115" t="str">
        <f>VLOOKUP(D115,Schools!$A:$Z,3,0)</f>
        <v>M</v>
      </c>
      <c r="G115" s="362">
        <v>620</v>
      </c>
      <c r="H115" s="217" t="s">
        <v>3621</v>
      </c>
      <c r="J115" t="str">
        <f t="shared" si="137"/>
        <v>11333/543965</v>
      </c>
      <c r="K115">
        <f>VLOOKUP(D115,Schools!$A:$Z,9,0)</f>
        <v>400033</v>
      </c>
      <c r="L115" s="75" t="s">
        <v>72</v>
      </c>
      <c r="M115" s="217" t="s">
        <v>186</v>
      </c>
      <c r="N115" s="75" t="s">
        <v>4051</v>
      </c>
      <c r="O115" s="78" t="str">
        <f>VLOOKUP(D115,Schools!A:D,4,0)</f>
        <v>Secondary</v>
      </c>
      <c r="P115" s="78">
        <f t="shared" si="128"/>
        <v>11333</v>
      </c>
      <c r="Q115" s="78">
        <f t="shared" si="138"/>
        <v>543965</v>
      </c>
      <c r="R115" s="79">
        <v>0</v>
      </c>
      <c r="S115" s="79">
        <v>0</v>
      </c>
      <c r="T115" s="79">
        <v>95.38</v>
      </c>
      <c r="U115" s="79">
        <v>47.69</v>
      </c>
      <c r="V115" s="79">
        <v>47.69</v>
      </c>
      <c r="W115" s="79">
        <v>47.69</v>
      </c>
      <c r="X115" s="79">
        <v>47.69</v>
      </c>
      <c r="Y115" s="79">
        <f t="shared" ref="Y115" si="149">SUM(R115:X115)</f>
        <v>286.14</v>
      </c>
      <c r="Z115" s="319">
        <f>G115</f>
        <v>620</v>
      </c>
      <c r="AA115" s="319">
        <f>Z115-Y115</f>
        <v>333.86</v>
      </c>
      <c r="AB115" s="79"/>
      <c r="AC115" s="79">
        <f>$AA115/7</f>
        <v>47.694285714285719</v>
      </c>
      <c r="AD115" s="79"/>
      <c r="AE115" s="79">
        <f t="shared" ref="AE115:AJ115" si="150">$AA115/7</f>
        <v>47.694285714285719</v>
      </c>
      <c r="AF115" s="79">
        <f t="shared" si="150"/>
        <v>47.694285714285719</v>
      </c>
      <c r="AG115" s="79">
        <f t="shared" si="150"/>
        <v>47.694285714285719</v>
      </c>
      <c r="AH115" s="79">
        <f t="shared" si="150"/>
        <v>47.694285714285719</v>
      </c>
      <c r="AI115" s="79">
        <f t="shared" si="150"/>
        <v>47.694285714285719</v>
      </c>
      <c r="AJ115" s="79">
        <f t="shared" si="150"/>
        <v>47.694285714285719</v>
      </c>
      <c r="AK115" s="52">
        <f t="shared" si="134"/>
        <v>620</v>
      </c>
      <c r="AL115" s="52">
        <f t="shared" si="91"/>
        <v>0</v>
      </c>
      <c r="AR115"/>
      <c r="AS115"/>
      <c r="AT115"/>
      <c r="AU115"/>
      <c r="AV115"/>
      <c r="AW115"/>
      <c r="AX115"/>
      <c r="AY115"/>
      <c r="AZ115"/>
      <c r="BA115"/>
      <c r="BB115"/>
    </row>
    <row r="116" spans="1:54" x14ac:dyDescent="0.25">
      <c r="A116" t="str">
        <f t="shared" si="141"/>
        <v>PPG</v>
      </c>
      <c r="B116" s="217" t="s">
        <v>3620</v>
      </c>
      <c r="C116" s="218">
        <v>44027</v>
      </c>
      <c r="D116" s="158">
        <v>3023520</v>
      </c>
      <c r="E116" t="str">
        <f>VLOOKUP(D116,Schools!A:B,2,0)</f>
        <v>Akiva School</v>
      </c>
      <c r="F116" t="str">
        <f>VLOOKUP(D116,Schools!$A:$Z,3,0)</f>
        <v>M</v>
      </c>
      <c r="G116" s="230">
        <v>2345</v>
      </c>
      <c r="H116" s="158" t="s">
        <v>3621</v>
      </c>
      <c r="J116" t="str">
        <f t="shared" si="137"/>
        <v>11334/543965</v>
      </c>
      <c r="K116">
        <f>VLOOKUP(D116,Schools!$A:$Z,9,0)</f>
        <v>400125</v>
      </c>
      <c r="L116" s="75" t="s">
        <v>72</v>
      </c>
      <c r="M116" s="217" t="s">
        <v>81</v>
      </c>
      <c r="N116" s="75" t="s">
        <v>4052</v>
      </c>
      <c r="O116" s="78" t="str">
        <f>VLOOKUP(D116,Schools!A:D,4,0)</f>
        <v>Primary</v>
      </c>
      <c r="P116" s="78">
        <f t="shared" si="128"/>
        <v>11334</v>
      </c>
      <c r="Q116" s="78">
        <f t="shared" si="138"/>
        <v>543965</v>
      </c>
      <c r="R116" s="79">
        <v>0</v>
      </c>
      <c r="S116" s="79">
        <v>0</v>
      </c>
      <c r="T116" s="79">
        <v>360.77</v>
      </c>
      <c r="U116" s="79">
        <v>180.38</v>
      </c>
      <c r="V116" s="79">
        <v>180.38</v>
      </c>
      <c r="W116" s="79">
        <v>180.38</v>
      </c>
      <c r="X116" s="79">
        <v>180.38</v>
      </c>
      <c r="Y116" s="79">
        <f t="shared" ref="Y116:Y117" si="151">SUM(R116:X116)</f>
        <v>1082.29</v>
      </c>
      <c r="Z116" s="319">
        <f t="shared" ref="Z116:Z117" si="152">G116</f>
        <v>2345</v>
      </c>
      <c r="AA116" s="319">
        <f t="shared" ref="AA116:AA117" si="153">Z116-Y116</f>
        <v>1262.71</v>
      </c>
      <c r="AB116" s="79"/>
      <c r="AC116" s="79">
        <f t="shared" ref="AC116:AC117" si="154">$AA116/7</f>
        <v>180.38714285714286</v>
      </c>
      <c r="AD116" s="79"/>
      <c r="AE116" s="79">
        <f t="shared" ref="AE116:AJ117" si="155">$AA116/7</f>
        <v>180.38714285714286</v>
      </c>
      <c r="AF116" s="79">
        <f t="shared" si="155"/>
        <v>180.38714285714286</v>
      </c>
      <c r="AG116" s="79">
        <f t="shared" si="155"/>
        <v>180.38714285714286</v>
      </c>
      <c r="AH116" s="79">
        <f t="shared" si="155"/>
        <v>180.38714285714286</v>
      </c>
      <c r="AI116" s="79">
        <f t="shared" si="155"/>
        <v>180.38714285714286</v>
      </c>
      <c r="AJ116" s="79">
        <f t="shared" si="155"/>
        <v>180.38714285714286</v>
      </c>
      <c r="AK116" s="52">
        <f t="shared" si="134"/>
        <v>2345</v>
      </c>
      <c r="AL116" s="52">
        <f t="shared" ref="AL116:AL147" si="156">AK116-G116</f>
        <v>0</v>
      </c>
      <c r="AO116" s="52"/>
      <c r="AR116"/>
      <c r="AS116"/>
      <c r="AT116"/>
      <c r="AU116"/>
      <c r="AV116"/>
      <c r="AW116"/>
      <c r="AX116"/>
      <c r="AY116"/>
      <c r="AZ116"/>
      <c r="BA116"/>
      <c r="BB116"/>
    </row>
    <row r="117" spans="1:54" x14ac:dyDescent="0.25">
      <c r="A117" t="str">
        <f t="shared" si="141"/>
        <v>PPG</v>
      </c>
      <c r="B117" s="217" t="s">
        <v>3620</v>
      </c>
      <c r="C117" s="218">
        <v>44027</v>
      </c>
      <c r="D117" s="158">
        <v>3023317</v>
      </c>
      <c r="E117" t="str">
        <f>VLOOKUP(D117,Schools!A:B,2,0)</f>
        <v>All Saints' CE Primary School, N20</v>
      </c>
      <c r="F117" t="str">
        <f>VLOOKUP(D117,Schools!$A:$Z,3,0)</f>
        <v>M</v>
      </c>
      <c r="G117" s="230">
        <v>4690</v>
      </c>
      <c r="H117" s="158" t="s">
        <v>3621</v>
      </c>
      <c r="J117" t="str">
        <f t="shared" si="137"/>
        <v>11334/543965</v>
      </c>
      <c r="K117">
        <f>VLOOKUP(D117,Schools!$A:$Z,9,0)</f>
        <v>400015</v>
      </c>
      <c r="L117" s="75" t="s">
        <v>72</v>
      </c>
      <c r="M117" s="217" t="s">
        <v>81</v>
      </c>
      <c r="N117" s="75" t="s">
        <v>4052</v>
      </c>
      <c r="O117" s="78" t="str">
        <f>VLOOKUP(D117,Schools!A:D,4,0)</f>
        <v>Primary</v>
      </c>
      <c r="P117" s="78">
        <f t="shared" si="128"/>
        <v>11334</v>
      </c>
      <c r="Q117" s="78">
        <f t="shared" si="138"/>
        <v>543965</v>
      </c>
      <c r="R117" s="79">
        <v>0</v>
      </c>
      <c r="S117" s="79">
        <v>0</v>
      </c>
      <c r="T117" s="79">
        <v>721.54</v>
      </c>
      <c r="U117" s="79">
        <v>360.77</v>
      </c>
      <c r="V117" s="79">
        <v>360.77</v>
      </c>
      <c r="W117" s="79">
        <v>360.77</v>
      </c>
      <c r="X117" s="79">
        <v>360.77</v>
      </c>
      <c r="Y117" s="79">
        <f t="shared" si="151"/>
        <v>2164.62</v>
      </c>
      <c r="Z117" s="319">
        <f t="shared" si="152"/>
        <v>4690</v>
      </c>
      <c r="AA117" s="319">
        <f t="shared" si="153"/>
        <v>2525.38</v>
      </c>
      <c r="AB117" s="79"/>
      <c r="AC117" s="79">
        <f t="shared" si="154"/>
        <v>360.76857142857142</v>
      </c>
      <c r="AD117" s="79"/>
      <c r="AE117" s="79">
        <f t="shared" si="155"/>
        <v>360.76857142857142</v>
      </c>
      <c r="AF117" s="79">
        <f t="shared" si="155"/>
        <v>360.76857142857142</v>
      </c>
      <c r="AG117" s="79">
        <f t="shared" si="155"/>
        <v>360.76857142857142</v>
      </c>
      <c r="AH117" s="79">
        <f t="shared" si="155"/>
        <v>360.76857142857142</v>
      </c>
      <c r="AI117" s="79">
        <f t="shared" si="155"/>
        <v>360.76857142857142</v>
      </c>
      <c r="AJ117" s="79">
        <f t="shared" si="155"/>
        <v>360.76857142857142</v>
      </c>
      <c r="AK117" s="52">
        <f t="shared" si="134"/>
        <v>4690</v>
      </c>
      <c r="AL117" s="52">
        <f t="shared" si="156"/>
        <v>0</v>
      </c>
      <c r="AN117" s="349"/>
      <c r="AO117" s="52"/>
      <c r="AR117"/>
      <c r="AS117"/>
      <c r="AT117"/>
      <c r="AU117"/>
      <c r="AV117"/>
      <c r="AW117"/>
      <c r="AX117"/>
      <c r="AY117"/>
      <c r="AZ117"/>
      <c r="BA117"/>
      <c r="BB117"/>
    </row>
    <row r="118" spans="1:54" x14ac:dyDescent="0.25">
      <c r="A118" t="str">
        <f t="shared" ref="A118:A141" si="157">$B$3</f>
        <v>PPG</v>
      </c>
      <c r="B118" s="217" t="s">
        <v>3620</v>
      </c>
      <c r="C118" s="218">
        <v>44027</v>
      </c>
      <c r="D118" s="158">
        <v>3023511</v>
      </c>
      <c r="E118" t="str">
        <f>VLOOKUP(D118,Schools!A:B,2,0)</f>
        <v>Blessed Dominic School</v>
      </c>
      <c r="F118" t="str">
        <f>VLOOKUP(D118,Schools!$A:$Z,3,0)</f>
        <v>M</v>
      </c>
      <c r="G118" s="230">
        <v>11725</v>
      </c>
      <c r="H118" s="158" t="s">
        <v>3621</v>
      </c>
      <c r="J118" t="str">
        <f t="shared" ref="J118:J140" si="158">P118&amp;"/"&amp;Q118</f>
        <v>11334/543965</v>
      </c>
      <c r="K118">
        <f>VLOOKUP(D118,Schools!$A:$Z,9,0)</f>
        <v>400024</v>
      </c>
      <c r="L118" s="75" t="s">
        <v>72</v>
      </c>
      <c r="M118" s="217" t="s">
        <v>81</v>
      </c>
      <c r="N118" s="75" t="s">
        <v>4052</v>
      </c>
      <c r="O118" s="78" t="str">
        <f>VLOOKUP(D118,Schools!A:D,4,0)</f>
        <v>Primary</v>
      </c>
      <c r="P118" s="78">
        <f t="shared" si="128"/>
        <v>11334</v>
      </c>
      <c r="Q118" s="78">
        <f t="shared" ref="Q118:Q140" si="159">IF(F118="M",543965,516500)</f>
        <v>543965</v>
      </c>
      <c r="R118" s="79">
        <v>0</v>
      </c>
      <c r="S118" s="79">
        <v>0</v>
      </c>
      <c r="T118" s="79">
        <v>1803.85</v>
      </c>
      <c r="U118" s="79">
        <v>901.92</v>
      </c>
      <c r="V118" s="79">
        <v>901.92</v>
      </c>
      <c r="W118" s="79">
        <v>901.92</v>
      </c>
      <c r="X118" s="79">
        <v>901.92</v>
      </c>
      <c r="Y118" s="79">
        <f t="shared" ref="Y118" si="160">SUM(R118:X118)</f>
        <v>5411.53</v>
      </c>
      <c r="Z118" s="319">
        <f>G118</f>
        <v>11725</v>
      </c>
      <c r="AA118" s="319">
        <f>Z118-Y118</f>
        <v>6313.47</v>
      </c>
      <c r="AB118" s="79"/>
      <c r="AC118" s="79">
        <f>$AA118/7</f>
        <v>901.9242857142857</v>
      </c>
      <c r="AD118" s="79"/>
      <c r="AE118" s="79">
        <f t="shared" ref="AE118:AJ118" si="161">$AA118/7</f>
        <v>901.9242857142857</v>
      </c>
      <c r="AF118" s="79">
        <f t="shared" si="161"/>
        <v>901.9242857142857</v>
      </c>
      <c r="AG118" s="79">
        <f t="shared" si="161"/>
        <v>901.9242857142857</v>
      </c>
      <c r="AH118" s="79">
        <f t="shared" si="161"/>
        <v>901.9242857142857</v>
      </c>
      <c r="AI118" s="79">
        <f t="shared" si="161"/>
        <v>901.9242857142857</v>
      </c>
      <c r="AJ118" s="79">
        <f t="shared" si="161"/>
        <v>901.9242857142857</v>
      </c>
      <c r="AK118" s="52">
        <f t="shared" si="134"/>
        <v>11725</v>
      </c>
      <c r="AL118" s="52">
        <f t="shared" si="156"/>
        <v>0</v>
      </c>
      <c r="AN118" s="349"/>
      <c r="AO118" s="52"/>
      <c r="AR118"/>
      <c r="AS118"/>
      <c r="AT118"/>
      <c r="AU118"/>
      <c r="AV118"/>
      <c r="AW118"/>
      <c r="AX118"/>
      <c r="AY118"/>
      <c r="AZ118"/>
      <c r="BA118"/>
      <c r="BB118"/>
    </row>
    <row r="119" spans="1:54" x14ac:dyDescent="0.25">
      <c r="A119" t="str">
        <f t="shared" si="157"/>
        <v>PPG</v>
      </c>
      <c r="B119" s="217" t="s">
        <v>3620</v>
      </c>
      <c r="C119" s="218">
        <v>44027</v>
      </c>
      <c r="D119" s="158">
        <v>3022008</v>
      </c>
      <c r="E119" t="str">
        <f>VLOOKUP(D119,Schools!A:B,2,0)</f>
        <v>Brookland Infant  &amp; Nursery School</v>
      </c>
      <c r="F119" t="str">
        <f>VLOOKUP(D119,Schools!$A:$Z,3,0)</f>
        <v>M</v>
      </c>
      <c r="G119" s="230">
        <v>4690</v>
      </c>
      <c r="H119" s="158" t="s">
        <v>3621</v>
      </c>
      <c r="J119" t="str">
        <f t="shared" si="158"/>
        <v>11334/543965</v>
      </c>
      <c r="K119">
        <f>VLOOKUP(D119,Schools!$A:$Z,9,0)</f>
        <v>400057</v>
      </c>
      <c r="L119" s="75" t="s">
        <v>72</v>
      </c>
      <c r="M119" s="217" t="s">
        <v>81</v>
      </c>
      <c r="N119" s="75" t="s">
        <v>4052</v>
      </c>
      <c r="O119" s="78" t="str">
        <f>VLOOKUP(D119,Schools!A:D,4,0)</f>
        <v>Primary</v>
      </c>
      <c r="P119" s="78">
        <f t="shared" si="128"/>
        <v>11334</v>
      </c>
      <c r="Q119" s="78">
        <f t="shared" si="159"/>
        <v>543965</v>
      </c>
      <c r="R119" s="79">
        <v>0</v>
      </c>
      <c r="S119" s="79">
        <v>0</v>
      </c>
      <c r="T119" s="79">
        <v>0</v>
      </c>
      <c r="U119" s="79">
        <v>0</v>
      </c>
      <c r="V119" s="79">
        <v>0</v>
      </c>
      <c r="W119" s="79">
        <v>521.11</v>
      </c>
      <c r="X119" s="79">
        <v>521.11</v>
      </c>
      <c r="Y119" s="79">
        <f t="shared" ref="Y119:Y120" si="162">SUM(R119:X119)</f>
        <v>1042.22</v>
      </c>
      <c r="Z119" s="319">
        <f t="shared" ref="Z119:Z120" si="163">G119</f>
        <v>4690</v>
      </c>
      <c r="AA119" s="319">
        <f t="shared" ref="AA119:AA120" si="164">Z119-Y119</f>
        <v>3647.7799999999997</v>
      </c>
      <c r="AB119" s="79"/>
      <c r="AC119" s="79">
        <f t="shared" ref="AC119:AC120" si="165">$AA119/7</f>
        <v>521.11142857142852</v>
      </c>
      <c r="AD119" s="79"/>
      <c r="AE119" s="79">
        <f t="shared" ref="AE119:AJ120" si="166">$AA119/7</f>
        <v>521.11142857142852</v>
      </c>
      <c r="AF119" s="79">
        <f t="shared" si="166"/>
        <v>521.11142857142852</v>
      </c>
      <c r="AG119" s="79">
        <f t="shared" si="166"/>
        <v>521.11142857142852</v>
      </c>
      <c r="AH119" s="79">
        <f t="shared" si="166"/>
        <v>521.11142857142852</v>
      </c>
      <c r="AI119" s="79">
        <f t="shared" si="166"/>
        <v>521.11142857142852</v>
      </c>
      <c r="AJ119" s="79">
        <f t="shared" si="166"/>
        <v>521.11142857142852</v>
      </c>
      <c r="AK119" s="52">
        <f t="shared" si="134"/>
        <v>4689.9999999999991</v>
      </c>
      <c r="AL119" s="52">
        <f t="shared" si="156"/>
        <v>0</v>
      </c>
      <c r="AN119" s="349"/>
      <c r="AO119" s="52"/>
      <c r="AR119"/>
      <c r="AS119"/>
      <c r="AT119"/>
      <c r="AU119"/>
      <c r="AV119"/>
      <c r="AW119"/>
      <c r="AX119"/>
      <c r="AY119"/>
      <c r="AZ119"/>
      <c r="BA119"/>
      <c r="BB119"/>
    </row>
    <row r="120" spans="1:54" x14ac:dyDescent="0.25">
      <c r="A120" t="str">
        <f t="shared" si="157"/>
        <v>PPG</v>
      </c>
      <c r="B120" s="217" t="s">
        <v>3620</v>
      </c>
      <c r="C120" s="218">
        <v>44027</v>
      </c>
      <c r="D120" s="158">
        <v>3022009</v>
      </c>
      <c r="E120" t="str">
        <f>VLOOKUP(D120,Schools!A:B,2,0)</f>
        <v>Brunswick Park Primary &amp; Nursery School</v>
      </c>
      <c r="F120" t="str">
        <f>VLOOKUP(D120,Schools!$A:$Z,3,0)</f>
        <v>M</v>
      </c>
      <c r="G120" s="230">
        <v>4690</v>
      </c>
      <c r="H120" s="158" t="s">
        <v>3621</v>
      </c>
      <c r="J120" t="str">
        <f t="shared" si="158"/>
        <v>11334/543965</v>
      </c>
      <c r="K120">
        <f>VLOOKUP(D120,Schools!$A:$Z,9,0)</f>
        <v>400061</v>
      </c>
      <c r="L120" s="75" t="s">
        <v>72</v>
      </c>
      <c r="M120" s="217" t="s">
        <v>81</v>
      </c>
      <c r="N120" s="75" t="s">
        <v>4052</v>
      </c>
      <c r="O120" s="78" t="str">
        <f>VLOOKUP(D120,Schools!A:D,4,0)</f>
        <v>Primary</v>
      </c>
      <c r="P120" s="78">
        <f t="shared" si="128"/>
        <v>11334</v>
      </c>
      <c r="Q120" s="78">
        <f t="shared" si="159"/>
        <v>543965</v>
      </c>
      <c r="R120" s="79">
        <v>0</v>
      </c>
      <c r="S120" s="79">
        <v>0</v>
      </c>
      <c r="T120" s="79">
        <v>0</v>
      </c>
      <c r="U120" s="79">
        <v>0</v>
      </c>
      <c r="V120" s="79">
        <v>0</v>
      </c>
      <c r="W120" s="79">
        <v>521.11</v>
      </c>
      <c r="X120" s="79">
        <v>521.11</v>
      </c>
      <c r="Y120" s="79">
        <f t="shared" si="162"/>
        <v>1042.22</v>
      </c>
      <c r="Z120" s="319">
        <f t="shared" si="163"/>
        <v>4690</v>
      </c>
      <c r="AA120" s="319">
        <f t="shared" si="164"/>
        <v>3647.7799999999997</v>
      </c>
      <c r="AB120" s="79"/>
      <c r="AC120" s="79">
        <f t="shared" si="165"/>
        <v>521.11142857142852</v>
      </c>
      <c r="AD120" s="79"/>
      <c r="AE120" s="79">
        <f t="shared" si="166"/>
        <v>521.11142857142852</v>
      </c>
      <c r="AF120" s="79">
        <f t="shared" si="166"/>
        <v>521.11142857142852</v>
      </c>
      <c r="AG120" s="79">
        <f t="shared" si="166"/>
        <v>521.11142857142852</v>
      </c>
      <c r="AH120" s="79">
        <f t="shared" si="166"/>
        <v>521.11142857142852</v>
      </c>
      <c r="AI120" s="79">
        <f t="shared" si="166"/>
        <v>521.11142857142852</v>
      </c>
      <c r="AJ120" s="79">
        <f t="shared" si="166"/>
        <v>521.11142857142852</v>
      </c>
      <c r="AK120" s="52">
        <f t="shared" si="134"/>
        <v>4689.9999999999991</v>
      </c>
      <c r="AL120" s="52">
        <f t="shared" si="156"/>
        <v>0</v>
      </c>
      <c r="AN120" s="349"/>
      <c r="AO120" s="52"/>
      <c r="AR120"/>
      <c r="AS120"/>
      <c r="AT120"/>
      <c r="AU120"/>
      <c r="AV120"/>
      <c r="AW120"/>
      <c r="AX120"/>
      <c r="AY120"/>
      <c r="AZ120"/>
      <c r="BA120"/>
      <c r="BB120"/>
    </row>
    <row r="121" spans="1:54" x14ac:dyDescent="0.25">
      <c r="A121" t="str">
        <f t="shared" si="157"/>
        <v>PPG</v>
      </c>
      <c r="B121" s="217" t="s">
        <v>3620</v>
      </c>
      <c r="C121" s="218">
        <v>44027</v>
      </c>
      <c r="D121" s="158">
        <v>3023302</v>
      </c>
      <c r="E121" t="str">
        <f>VLOOKUP(D121,Schools!A:B,2,0)</f>
        <v>Christ Church CE Primary School</v>
      </c>
      <c r="F121" t="str">
        <f>VLOOKUP(D121,Schools!$A:$Z,3,0)</f>
        <v>M</v>
      </c>
      <c r="G121" s="230">
        <v>4690</v>
      </c>
      <c r="H121" s="158" t="s">
        <v>3621</v>
      </c>
      <c r="J121" t="str">
        <f t="shared" si="158"/>
        <v>11334/543965</v>
      </c>
      <c r="K121">
        <f>VLOOKUP(D121,Schools!$A:$Z,9,0)</f>
        <v>400039</v>
      </c>
      <c r="L121" s="75" t="s">
        <v>72</v>
      </c>
      <c r="M121" s="217" t="s">
        <v>81</v>
      </c>
      <c r="N121" s="75" t="s">
        <v>4052</v>
      </c>
      <c r="O121" s="78" t="str">
        <f>VLOOKUP(D121,Schools!A:D,4,0)</f>
        <v>Primary</v>
      </c>
      <c r="P121" s="78">
        <f t="shared" si="128"/>
        <v>11334</v>
      </c>
      <c r="Q121" s="78">
        <f t="shared" si="159"/>
        <v>543965</v>
      </c>
      <c r="R121" s="79">
        <v>0</v>
      </c>
      <c r="S121" s="79">
        <v>0</v>
      </c>
      <c r="T121" s="79">
        <v>0</v>
      </c>
      <c r="U121" s="79">
        <v>0</v>
      </c>
      <c r="V121" s="79">
        <v>0</v>
      </c>
      <c r="W121" s="79">
        <v>521.11</v>
      </c>
      <c r="X121" s="79">
        <v>521.11</v>
      </c>
      <c r="Y121" s="79">
        <f t="shared" ref="Y121:Y122" si="167">SUM(R121:X121)</f>
        <v>1042.22</v>
      </c>
      <c r="Z121" s="319">
        <f t="shared" ref="Z121:Z122" si="168">G121</f>
        <v>4690</v>
      </c>
      <c r="AA121" s="319">
        <f t="shared" ref="AA121:AA122" si="169">Z121-Y121</f>
        <v>3647.7799999999997</v>
      </c>
      <c r="AB121" s="79"/>
      <c r="AC121" s="79">
        <f t="shared" ref="AC121:AC122" si="170">$AA121/7</f>
        <v>521.11142857142852</v>
      </c>
      <c r="AD121" s="79"/>
      <c r="AE121" s="79">
        <f t="shared" ref="AE121:AJ122" si="171">$AA121/7</f>
        <v>521.11142857142852</v>
      </c>
      <c r="AF121" s="79">
        <f t="shared" si="171"/>
        <v>521.11142857142852</v>
      </c>
      <c r="AG121" s="79">
        <f t="shared" si="171"/>
        <v>521.11142857142852</v>
      </c>
      <c r="AH121" s="79">
        <f t="shared" si="171"/>
        <v>521.11142857142852</v>
      </c>
      <c r="AI121" s="79">
        <f t="shared" si="171"/>
        <v>521.11142857142852</v>
      </c>
      <c r="AJ121" s="79">
        <f t="shared" si="171"/>
        <v>521.11142857142852</v>
      </c>
      <c r="AK121" s="52">
        <f t="shared" si="134"/>
        <v>4689.9999999999991</v>
      </c>
      <c r="AL121" s="52">
        <f t="shared" si="156"/>
        <v>0</v>
      </c>
      <c r="AN121" s="349"/>
      <c r="AO121" s="52"/>
      <c r="AR121"/>
      <c r="AS121"/>
      <c r="AT121"/>
      <c r="AU121"/>
      <c r="AV121"/>
      <c r="AW121"/>
      <c r="AX121"/>
      <c r="AY121"/>
      <c r="AZ121"/>
      <c r="BA121"/>
      <c r="BB121"/>
    </row>
    <row r="122" spans="1:54" x14ac:dyDescent="0.25">
      <c r="A122" t="str">
        <f t="shared" si="157"/>
        <v>PPG</v>
      </c>
      <c r="B122" s="217" t="s">
        <v>3620</v>
      </c>
      <c r="C122" s="218">
        <v>44027</v>
      </c>
      <c r="D122" s="158">
        <v>3022011</v>
      </c>
      <c r="E122" t="str">
        <f>VLOOKUP(D122,Schools!A:B,2,0)</f>
        <v>Church Hill Primary School</v>
      </c>
      <c r="F122" t="str">
        <f>VLOOKUP(D122,Schools!$A:$Z,3,0)</f>
        <v>M</v>
      </c>
      <c r="G122" s="230">
        <v>4690</v>
      </c>
      <c r="H122" s="158" t="s">
        <v>3621</v>
      </c>
      <c r="J122" t="str">
        <f t="shared" si="158"/>
        <v>11334/543965</v>
      </c>
      <c r="K122">
        <f>VLOOKUP(D122,Schools!$A:$Z,9,0)</f>
        <v>400020</v>
      </c>
      <c r="L122" s="75" t="s">
        <v>72</v>
      </c>
      <c r="M122" s="217" t="s">
        <v>81</v>
      </c>
      <c r="N122" s="75" t="s">
        <v>4052</v>
      </c>
      <c r="O122" s="78" t="str">
        <f>VLOOKUP(D122,Schools!A:D,4,0)</f>
        <v>Primary</v>
      </c>
      <c r="P122" s="78">
        <f t="shared" si="128"/>
        <v>11334</v>
      </c>
      <c r="Q122" s="78">
        <f t="shared" si="159"/>
        <v>543965</v>
      </c>
      <c r="R122" s="79">
        <v>0</v>
      </c>
      <c r="S122" s="79">
        <v>0</v>
      </c>
      <c r="T122" s="79">
        <v>721.54</v>
      </c>
      <c r="U122" s="79">
        <v>360.77</v>
      </c>
      <c r="V122" s="79">
        <v>360.77</v>
      </c>
      <c r="W122" s="79">
        <v>360.77</v>
      </c>
      <c r="X122" s="79">
        <v>360.77</v>
      </c>
      <c r="Y122" s="79">
        <f t="shared" si="167"/>
        <v>2164.62</v>
      </c>
      <c r="Z122" s="319">
        <f t="shared" si="168"/>
        <v>4690</v>
      </c>
      <c r="AA122" s="319">
        <f t="shared" si="169"/>
        <v>2525.38</v>
      </c>
      <c r="AB122" s="79"/>
      <c r="AC122" s="79">
        <f t="shared" si="170"/>
        <v>360.76857142857142</v>
      </c>
      <c r="AD122" s="79"/>
      <c r="AE122" s="79">
        <f t="shared" si="171"/>
        <v>360.76857142857142</v>
      </c>
      <c r="AF122" s="79">
        <f t="shared" si="171"/>
        <v>360.76857142857142</v>
      </c>
      <c r="AG122" s="79">
        <f t="shared" si="171"/>
        <v>360.76857142857142</v>
      </c>
      <c r="AH122" s="79">
        <f t="shared" si="171"/>
        <v>360.76857142857142</v>
      </c>
      <c r="AI122" s="79">
        <f t="shared" si="171"/>
        <v>360.76857142857142</v>
      </c>
      <c r="AJ122" s="79">
        <f t="shared" si="171"/>
        <v>360.76857142857142</v>
      </c>
      <c r="AK122" s="52">
        <f t="shared" si="134"/>
        <v>4690</v>
      </c>
      <c r="AL122" s="52">
        <f t="shared" si="156"/>
        <v>0</v>
      </c>
      <c r="AN122" s="349"/>
      <c r="AO122" s="52"/>
      <c r="AR122"/>
      <c r="AS122"/>
      <c r="AT122"/>
      <c r="AU122"/>
      <c r="AV122"/>
      <c r="AW122"/>
      <c r="AX122"/>
      <c r="AY122"/>
      <c r="AZ122"/>
      <c r="BA122"/>
      <c r="BB122"/>
    </row>
    <row r="123" spans="1:54" x14ac:dyDescent="0.25">
      <c r="A123" t="str">
        <f t="shared" si="157"/>
        <v>PPG</v>
      </c>
      <c r="B123" s="217" t="s">
        <v>3620</v>
      </c>
      <c r="C123" s="218">
        <v>44027</v>
      </c>
      <c r="D123" s="158">
        <v>3022073</v>
      </c>
      <c r="E123" t="str">
        <f>VLOOKUP(D123,Schools!A:B,2,0)</f>
        <v>Danegrove JMI School</v>
      </c>
      <c r="F123" t="str">
        <f>VLOOKUP(D123,Schools!$A:$Z,3,0)</f>
        <v>M</v>
      </c>
      <c r="G123" s="230">
        <v>4690</v>
      </c>
      <c r="H123" s="158" t="s">
        <v>3621</v>
      </c>
      <c r="J123" t="str">
        <f t="shared" si="158"/>
        <v>11334/543965</v>
      </c>
      <c r="K123">
        <f>VLOOKUP(D123,Schools!$A:$Z,9,0)</f>
        <v>400105</v>
      </c>
      <c r="L123" s="75" t="s">
        <v>72</v>
      </c>
      <c r="M123" s="217" t="s">
        <v>81</v>
      </c>
      <c r="N123" s="75" t="s">
        <v>4052</v>
      </c>
      <c r="O123" s="78" t="str">
        <f>VLOOKUP(D123,Schools!A:D,4,0)</f>
        <v>Primary</v>
      </c>
      <c r="P123" s="78">
        <f t="shared" si="128"/>
        <v>11334</v>
      </c>
      <c r="Q123" s="78">
        <f t="shared" si="159"/>
        <v>543965</v>
      </c>
      <c r="R123" s="79">
        <v>0</v>
      </c>
      <c r="S123" s="79">
        <v>0</v>
      </c>
      <c r="T123" s="79">
        <v>0</v>
      </c>
      <c r="U123" s="79">
        <v>0</v>
      </c>
      <c r="V123" s="79">
        <v>0</v>
      </c>
      <c r="W123" s="79">
        <v>521.11</v>
      </c>
      <c r="X123" s="79">
        <v>521.11</v>
      </c>
      <c r="Y123" s="79">
        <f t="shared" ref="Y123" si="172">SUM(R123:X123)</f>
        <v>1042.22</v>
      </c>
      <c r="Z123" s="319">
        <f>G123</f>
        <v>4690</v>
      </c>
      <c r="AA123" s="319">
        <f>Z123-Y123</f>
        <v>3647.7799999999997</v>
      </c>
      <c r="AB123" s="79"/>
      <c r="AC123" s="79">
        <f>$AA123/7</f>
        <v>521.11142857142852</v>
      </c>
      <c r="AD123" s="79"/>
      <c r="AE123" s="79">
        <f t="shared" ref="AE123:AJ123" si="173">$AA123/7</f>
        <v>521.11142857142852</v>
      </c>
      <c r="AF123" s="79">
        <f t="shared" si="173"/>
        <v>521.11142857142852</v>
      </c>
      <c r="AG123" s="79">
        <f t="shared" si="173"/>
        <v>521.11142857142852</v>
      </c>
      <c r="AH123" s="79">
        <f t="shared" si="173"/>
        <v>521.11142857142852</v>
      </c>
      <c r="AI123" s="79">
        <f t="shared" si="173"/>
        <v>521.11142857142852</v>
      </c>
      <c r="AJ123" s="79">
        <f t="shared" si="173"/>
        <v>521.11142857142852</v>
      </c>
      <c r="AK123" s="52">
        <f t="shared" si="134"/>
        <v>4689.9999999999991</v>
      </c>
      <c r="AL123" s="52">
        <f t="shared" si="156"/>
        <v>0</v>
      </c>
      <c r="AN123" s="349"/>
      <c r="AO123" s="52"/>
      <c r="AR123"/>
      <c r="AS123"/>
      <c r="AT123"/>
      <c r="AU123"/>
      <c r="AV123"/>
      <c r="AW123"/>
      <c r="AX123"/>
      <c r="AY123"/>
      <c r="AZ123"/>
      <c r="BA123"/>
      <c r="BB123"/>
    </row>
    <row r="124" spans="1:54" x14ac:dyDescent="0.25">
      <c r="A124" t="str">
        <f t="shared" si="157"/>
        <v>PPG</v>
      </c>
      <c r="B124" s="217" t="s">
        <v>3620</v>
      </c>
      <c r="C124" s="218">
        <v>44027</v>
      </c>
      <c r="D124" s="158">
        <v>3022023</v>
      </c>
      <c r="E124" t="str">
        <f>VLOOKUP(D124,Schools!A:B,2,0)</f>
        <v>Edgware Primary School</v>
      </c>
      <c r="F124" t="str">
        <f>VLOOKUP(D124,Schools!$A:$Z,3,0)</f>
        <v>M</v>
      </c>
      <c r="G124" s="230">
        <v>2345</v>
      </c>
      <c r="H124" s="158" t="s">
        <v>3621</v>
      </c>
      <c r="J124" t="str">
        <f t="shared" si="158"/>
        <v>11334/543965</v>
      </c>
      <c r="K124">
        <f>VLOOKUP(D124,Schools!$A:$Z,9,0)</f>
        <v>400159</v>
      </c>
      <c r="L124" s="75" t="s">
        <v>72</v>
      </c>
      <c r="M124" s="217" t="s">
        <v>81</v>
      </c>
      <c r="N124" s="75" t="s">
        <v>4052</v>
      </c>
      <c r="O124" s="78" t="str">
        <f>VLOOKUP(D124,Schools!A:D,4,0)</f>
        <v>Primary</v>
      </c>
      <c r="P124" s="78">
        <f t="shared" si="128"/>
        <v>11334</v>
      </c>
      <c r="Q124" s="78">
        <f t="shared" si="159"/>
        <v>543965</v>
      </c>
      <c r="R124" s="79">
        <v>0</v>
      </c>
      <c r="S124" s="79">
        <v>0</v>
      </c>
      <c r="T124" s="79">
        <v>360.77</v>
      </c>
      <c r="U124" s="79">
        <v>180.38</v>
      </c>
      <c r="V124" s="79">
        <v>180.38</v>
      </c>
      <c r="W124" s="79">
        <v>180.38</v>
      </c>
      <c r="X124" s="79">
        <v>180.38</v>
      </c>
      <c r="Y124" s="79">
        <f t="shared" ref="Y124" si="174">SUM(R124:X124)</f>
        <v>1082.29</v>
      </c>
      <c r="Z124" s="319">
        <f>G124</f>
        <v>2345</v>
      </c>
      <c r="AA124" s="319">
        <f>Z124-Y124</f>
        <v>1262.71</v>
      </c>
      <c r="AB124" s="79"/>
      <c r="AC124" s="79">
        <f>$AA124/7</f>
        <v>180.38714285714286</v>
      </c>
      <c r="AD124" s="79"/>
      <c r="AE124" s="79">
        <f t="shared" ref="AE124:AJ124" si="175">$AA124/7</f>
        <v>180.38714285714286</v>
      </c>
      <c r="AF124" s="79">
        <f t="shared" si="175"/>
        <v>180.38714285714286</v>
      </c>
      <c r="AG124" s="79">
        <f t="shared" si="175"/>
        <v>180.38714285714286</v>
      </c>
      <c r="AH124" s="79">
        <f t="shared" si="175"/>
        <v>180.38714285714286</v>
      </c>
      <c r="AI124" s="79">
        <f t="shared" si="175"/>
        <v>180.38714285714286</v>
      </c>
      <c r="AJ124" s="79">
        <f t="shared" si="175"/>
        <v>180.38714285714286</v>
      </c>
      <c r="AK124" s="52">
        <f t="shared" si="134"/>
        <v>2345</v>
      </c>
      <c r="AL124" s="52">
        <f t="shared" si="156"/>
        <v>0</v>
      </c>
      <c r="AN124" s="349"/>
      <c r="AO124" s="52"/>
      <c r="AR124"/>
      <c r="AS124"/>
      <c r="AT124"/>
      <c r="AU124"/>
      <c r="AV124"/>
      <c r="AW124"/>
      <c r="AX124"/>
      <c r="AY124"/>
      <c r="AZ124"/>
      <c r="BA124"/>
      <c r="BB124"/>
    </row>
    <row r="125" spans="1:54" x14ac:dyDescent="0.25">
      <c r="A125" t="str">
        <f t="shared" si="157"/>
        <v>PPG</v>
      </c>
      <c r="B125" s="217" t="s">
        <v>3620</v>
      </c>
      <c r="C125" s="218">
        <v>44027</v>
      </c>
      <c r="D125" s="158">
        <v>3022024</v>
      </c>
      <c r="E125" t="str">
        <f>VLOOKUP(D125,Schools!A:B,2,0)</f>
        <v>Fairway Primary School</v>
      </c>
      <c r="F125" t="str">
        <f>VLOOKUP(D125,Schools!$A:$Z,3,0)</f>
        <v>M</v>
      </c>
      <c r="G125" s="230">
        <v>4690</v>
      </c>
      <c r="H125" s="158" t="s">
        <v>3621</v>
      </c>
      <c r="J125" t="str">
        <f t="shared" si="158"/>
        <v>11334/543965</v>
      </c>
      <c r="K125">
        <f>VLOOKUP(D125,Schools!$A:$Z,9,0)</f>
        <v>400047</v>
      </c>
      <c r="L125" s="75" t="s">
        <v>72</v>
      </c>
      <c r="M125" s="217" t="s">
        <v>81</v>
      </c>
      <c r="N125" s="75" t="s">
        <v>4052</v>
      </c>
      <c r="O125" s="78" t="str">
        <f>VLOOKUP(D125,Schools!A:D,4,0)</f>
        <v>Primary</v>
      </c>
      <c r="P125" s="78">
        <f t="shared" si="128"/>
        <v>11334</v>
      </c>
      <c r="Q125" s="78">
        <f t="shared" si="159"/>
        <v>543965</v>
      </c>
      <c r="R125" s="79">
        <v>0</v>
      </c>
      <c r="S125" s="79">
        <v>0</v>
      </c>
      <c r="T125" s="79">
        <v>721.54</v>
      </c>
      <c r="U125" s="79">
        <v>360.77</v>
      </c>
      <c r="V125" s="79">
        <v>360.77</v>
      </c>
      <c r="W125" s="79">
        <v>360.77</v>
      </c>
      <c r="X125" s="79">
        <v>360.77</v>
      </c>
      <c r="Y125" s="79">
        <f t="shared" ref="Y125:Y129" si="176">SUM(R125:X125)</f>
        <v>2164.62</v>
      </c>
      <c r="Z125" s="319">
        <f t="shared" ref="Z125:Z129" si="177">G125</f>
        <v>4690</v>
      </c>
      <c r="AA125" s="319">
        <f t="shared" ref="AA125:AA129" si="178">Z125-Y125</f>
        <v>2525.38</v>
      </c>
      <c r="AB125" s="79"/>
      <c r="AC125" s="79">
        <f t="shared" ref="AC125:AC129" si="179">$AA125/7</f>
        <v>360.76857142857142</v>
      </c>
      <c r="AD125" s="79"/>
      <c r="AE125" s="79">
        <f t="shared" ref="AE125:AJ129" si="180">$AA125/7</f>
        <v>360.76857142857142</v>
      </c>
      <c r="AF125" s="79">
        <f t="shared" si="180"/>
        <v>360.76857142857142</v>
      </c>
      <c r="AG125" s="79">
        <f t="shared" si="180"/>
        <v>360.76857142857142</v>
      </c>
      <c r="AH125" s="79">
        <f t="shared" si="180"/>
        <v>360.76857142857142</v>
      </c>
      <c r="AI125" s="79">
        <f t="shared" si="180"/>
        <v>360.76857142857142</v>
      </c>
      <c r="AJ125" s="79">
        <f t="shared" si="180"/>
        <v>360.76857142857142</v>
      </c>
      <c r="AK125" s="52">
        <f t="shared" si="134"/>
        <v>4690</v>
      </c>
      <c r="AL125" s="52">
        <f t="shared" si="156"/>
        <v>0</v>
      </c>
      <c r="AN125" s="349"/>
      <c r="AO125" s="52"/>
      <c r="AR125"/>
      <c r="AS125"/>
      <c r="AT125"/>
      <c r="AU125"/>
      <c r="AV125"/>
      <c r="AW125"/>
      <c r="AX125"/>
      <c r="AY125"/>
      <c r="AZ125"/>
      <c r="BA125"/>
      <c r="BB125"/>
    </row>
    <row r="126" spans="1:54" x14ac:dyDescent="0.25">
      <c r="A126" t="str">
        <f t="shared" si="157"/>
        <v>PPG</v>
      </c>
      <c r="B126" s="217" t="s">
        <v>3620</v>
      </c>
      <c r="C126" s="218">
        <v>44027</v>
      </c>
      <c r="D126" s="158">
        <v>3022025</v>
      </c>
      <c r="E126" t="str">
        <f>VLOOKUP(D126,Schools!A:B,2,0)</f>
        <v>Foulds</v>
      </c>
      <c r="F126" t="str">
        <f>VLOOKUP(D126,Schools!$A:$Z,3,0)</f>
        <v>M</v>
      </c>
      <c r="G126" s="230">
        <v>11725</v>
      </c>
      <c r="H126" s="158" t="s">
        <v>3621</v>
      </c>
      <c r="J126" t="str">
        <f t="shared" si="158"/>
        <v>11334/543965</v>
      </c>
      <c r="K126">
        <f>VLOOKUP(D126,Schools!$A:$Z,9,0)</f>
        <v>400001</v>
      </c>
      <c r="L126" s="75" t="s">
        <v>72</v>
      </c>
      <c r="M126" s="217" t="s">
        <v>81</v>
      </c>
      <c r="N126" s="75" t="s">
        <v>4052</v>
      </c>
      <c r="O126" s="78" t="str">
        <f>VLOOKUP(D126,Schools!A:D,4,0)</f>
        <v>Primary</v>
      </c>
      <c r="P126" s="78">
        <f t="shared" si="128"/>
        <v>11334</v>
      </c>
      <c r="Q126" s="78">
        <f t="shared" si="159"/>
        <v>543965</v>
      </c>
      <c r="R126" s="79">
        <v>0</v>
      </c>
      <c r="S126" s="79">
        <v>0</v>
      </c>
      <c r="T126" s="79">
        <v>2886.15</v>
      </c>
      <c r="U126" s="79">
        <v>1443.08</v>
      </c>
      <c r="V126" s="79">
        <v>1443.08</v>
      </c>
      <c r="W126" s="79">
        <v>661.41</v>
      </c>
      <c r="X126" s="79">
        <v>661.41</v>
      </c>
      <c r="Y126" s="79">
        <f t="shared" si="176"/>
        <v>7095.1299999999992</v>
      </c>
      <c r="Z126" s="319">
        <f t="shared" si="177"/>
        <v>11725</v>
      </c>
      <c r="AA126" s="319">
        <f t="shared" si="178"/>
        <v>4629.8700000000008</v>
      </c>
      <c r="AB126" s="79"/>
      <c r="AC126" s="79">
        <f t="shared" si="179"/>
        <v>661.41000000000008</v>
      </c>
      <c r="AD126" s="79"/>
      <c r="AE126" s="79">
        <f t="shared" si="180"/>
        <v>661.41000000000008</v>
      </c>
      <c r="AF126" s="79">
        <f t="shared" si="180"/>
        <v>661.41000000000008</v>
      </c>
      <c r="AG126" s="79">
        <f t="shared" si="180"/>
        <v>661.41000000000008</v>
      </c>
      <c r="AH126" s="79">
        <f t="shared" si="180"/>
        <v>661.41000000000008</v>
      </c>
      <c r="AI126" s="79">
        <f t="shared" si="180"/>
        <v>661.41000000000008</v>
      </c>
      <c r="AJ126" s="79">
        <f t="shared" si="180"/>
        <v>661.41000000000008</v>
      </c>
      <c r="AK126" s="52">
        <f t="shared" si="134"/>
        <v>11725</v>
      </c>
      <c r="AL126" s="52">
        <f t="shared" si="156"/>
        <v>0</v>
      </c>
      <c r="AN126" s="349"/>
      <c r="AO126" s="52"/>
      <c r="AR126"/>
      <c r="AS126"/>
      <c r="AT126"/>
      <c r="AU126"/>
      <c r="AV126"/>
      <c r="AW126"/>
      <c r="AX126"/>
      <c r="AY126"/>
      <c r="AZ126"/>
      <c r="BA126"/>
      <c r="BB126"/>
    </row>
    <row r="127" spans="1:54" x14ac:dyDescent="0.25">
      <c r="A127" t="str">
        <f t="shared" si="157"/>
        <v>PPG</v>
      </c>
      <c r="B127" s="217" t="s">
        <v>3620</v>
      </c>
      <c r="C127" s="218">
        <v>44027</v>
      </c>
      <c r="D127" s="158">
        <v>3022028</v>
      </c>
      <c r="E127" t="str">
        <f>VLOOKUP(D127,Schools!A:B,2,0)</f>
        <v>Garden Suburb Infant School</v>
      </c>
      <c r="F127" t="str">
        <f>VLOOKUP(D127,Schools!$A:$Z,3,0)</f>
        <v>M</v>
      </c>
      <c r="G127" s="230">
        <v>4690</v>
      </c>
      <c r="H127" s="158" t="s">
        <v>3621</v>
      </c>
      <c r="J127" t="str">
        <f t="shared" si="158"/>
        <v>11334/543965</v>
      </c>
      <c r="K127">
        <f>VLOOKUP(D127,Schools!$A:$Z,9,0)</f>
        <v>400067</v>
      </c>
      <c r="L127" s="75" t="s">
        <v>72</v>
      </c>
      <c r="M127" s="217" t="s">
        <v>81</v>
      </c>
      <c r="N127" s="75" t="s">
        <v>4052</v>
      </c>
      <c r="O127" s="78" t="str">
        <f>VLOOKUP(D127,Schools!A:D,4,0)</f>
        <v>Primary</v>
      </c>
      <c r="P127" s="78">
        <f t="shared" si="128"/>
        <v>11334</v>
      </c>
      <c r="Q127" s="78">
        <f t="shared" si="159"/>
        <v>543965</v>
      </c>
      <c r="R127" s="79">
        <v>0</v>
      </c>
      <c r="S127" s="79">
        <v>0</v>
      </c>
      <c r="T127" s="79">
        <v>721.54</v>
      </c>
      <c r="U127" s="79">
        <v>360.77</v>
      </c>
      <c r="V127" s="79">
        <v>360.77</v>
      </c>
      <c r="W127" s="79">
        <v>360.77</v>
      </c>
      <c r="X127" s="79">
        <v>360.77</v>
      </c>
      <c r="Y127" s="79">
        <f t="shared" si="176"/>
        <v>2164.62</v>
      </c>
      <c r="Z127" s="319">
        <f t="shared" si="177"/>
        <v>4690</v>
      </c>
      <c r="AA127" s="319">
        <f t="shared" si="178"/>
        <v>2525.38</v>
      </c>
      <c r="AB127" s="79"/>
      <c r="AC127" s="79">
        <f t="shared" si="179"/>
        <v>360.76857142857142</v>
      </c>
      <c r="AD127" s="79"/>
      <c r="AE127" s="79">
        <f t="shared" si="180"/>
        <v>360.76857142857142</v>
      </c>
      <c r="AF127" s="79">
        <f t="shared" si="180"/>
        <v>360.76857142857142</v>
      </c>
      <c r="AG127" s="79">
        <f t="shared" si="180"/>
        <v>360.76857142857142</v>
      </c>
      <c r="AH127" s="79">
        <f t="shared" si="180"/>
        <v>360.76857142857142</v>
      </c>
      <c r="AI127" s="79">
        <f t="shared" si="180"/>
        <v>360.76857142857142</v>
      </c>
      <c r="AJ127" s="79">
        <f t="shared" si="180"/>
        <v>360.76857142857142</v>
      </c>
      <c r="AK127" s="52">
        <f t="shared" si="134"/>
        <v>4690</v>
      </c>
      <c r="AL127" s="52">
        <f t="shared" si="156"/>
        <v>0</v>
      </c>
      <c r="AN127" s="349"/>
      <c r="AO127" s="52"/>
      <c r="AR127"/>
      <c r="AS127"/>
      <c r="AT127"/>
      <c r="AU127"/>
      <c r="AV127"/>
      <c r="AW127"/>
      <c r="AX127"/>
      <c r="AY127"/>
      <c r="AZ127"/>
      <c r="BA127"/>
      <c r="BB127"/>
    </row>
    <row r="128" spans="1:54" x14ac:dyDescent="0.25">
      <c r="A128" t="str">
        <f t="shared" si="157"/>
        <v>PPG</v>
      </c>
      <c r="B128" s="217" t="s">
        <v>3620</v>
      </c>
      <c r="C128" s="218">
        <v>44027</v>
      </c>
      <c r="D128" s="158">
        <v>3022027</v>
      </c>
      <c r="E128" t="str">
        <f>VLOOKUP(D128,Schools!A:B,2,0)</f>
        <v>Garden Suburb Junior</v>
      </c>
      <c r="F128" t="str">
        <f>VLOOKUP(D128,Schools!$A:$Z,3,0)</f>
        <v>M</v>
      </c>
      <c r="G128" s="230">
        <v>2345</v>
      </c>
      <c r="H128" s="158" t="s">
        <v>3621</v>
      </c>
      <c r="J128" t="str">
        <f t="shared" si="158"/>
        <v>11334/543965</v>
      </c>
      <c r="K128">
        <f>VLOOKUP(D128,Schools!$A:$Z,9,0)</f>
        <v>400002</v>
      </c>
      <c r="L128" s="75" t="s">
        <v>72</v>
      </c>
      <c r="M128" s="217" t="s">
        <v>81</v>
      </c>
      <c r="N128" s="75" t="s">
        <v>4052</v>
      </c>
      <c r="O128" s="78" t="str">
        <f>VLOOKUP(D128,Schools!A:D,4,0)</f>
        <v>Primary</v>
      </c>
      <c r="P128" s="78">
        <f t="shared" si="128"/>
        <v>11334</v>
      </c>
      <c r="Q128" s="78">
        <f t="shared" si="159"/>
        <v>543965</v>
      </c>
      <c r="R128" s="79">
        <v>0</v>
      </c>
      <c r="S128" s="79">
        <v>0</v>
      </c>
      <c r="T128" s="79">
        <v>1082.31</v>
      </c>
      <c r="U128" s="79">
        <v>541.15</v>
      </c>
      <c r="V128" s="79">
        <v>541.15</v>
      </c>
      <c r="W128" s="79">
        <v>20.039999999999964</v>
      </c>
      <c r="X128" s="79">
        <v>20.039999999999964</v>
      </c>
      <c r="Y128" s="79">
        <f t="shared" si="176"/>
        <v>2204.69</v>
      </c>
      <c r="Z128" s="319">
        <f t="shared" si="177"/>
        <v>2345</v>
      </c>
      <c r="AA128" s="319">
        <f t="shared" si="178"/>
        <v>140.30999999999995</v>
      </c>
      <c r="AB128" s="79"/>
      <c r="AC128" s="79">
        <f t="shared" si="179"/>
        <v>20.044285714285706</v>
      </c>
      <c r="AD128" s="79"/>
      <c r="AE128" s="79">
        <f t="shared" si="180"/>
        <v>20.044285714285706</v>
      </c>
      <c r="AF128" s="79">
        <f t="shared" si="180"/>
        <v>20.044285714285706</v>
      </c>
      <c r="AG128" s="79">
        <f t="shared" si="180"/>
        <v>20.044285714285706</v>
      </c>
      <c r="AH128" s="79">
        <f t="shared" si="180"/>
        <v>20.044285714285706</v>
      </c>
      <c r="AI128" s="79">
        <f t="shared" si="180"/>
        <v>20.044285714285706</v>
      </c>
      <c r="AJ128" s="79">
        <f t="shared" si="180"/>
        <v>20.044285714285706</v>
      </c>
      <c r="AK128" s="52">
        <f t="shared" si="134"/>
        <v>2345</v>
      </c>
      <c r="AL128" s="52">
        <f t="shared" si="156"/>
        <v>0</v>
      </c>
      <c r="AN128" s="349"/>
      <c r="AO128" s="52"/>
      <c r="AR128"/>
      <c r="AS128"/>
      <c r="AT128"/>
      <c r="AU128"/>
      <c r="AV128"/>
      <c r="AW128"/>
      <c r="AX128"/>
      <c r="AY128"/>
      <c r="AZ128"/>
      <c r="BA128"/>
      <c r="BB128"/>
    </row>
    <row r="129" spans="1:54" x14ac:dyDescent="0.25">
      <c r="A129" t="str">
        <f t="shared" si="157"/>
        <v>PPG</v>
      </c>
      <c r="B129" s="217" t="s">
        <v>3620</v>
      </c>
      <c r="C129" s="218">
        <v>44027</v>
      </c>
      <c r="D129" s="158">
        <v>3022029</v>
      </c>
      <c r="E129" t="str">
        <f>VLOOKUP(D129,Schools!A:B,2,0)</f>
        <v>Goldbeaters Primary School</v>
      </c>
      <c r="F129" t="str">
        <f>VLOOKUP(D129,Schools!$A:$Z,3,0)</f>
        <v>M</v>
      </c>
      <c r="G129" s="230">
        <v>2345</v>
      </c>
      <c r="H129" s="158" t="s">
        <v>3621</v>
      </c>
      <c r="J129" t="str">
        <f t="shared" si="158"/>
        <v>11334/543965</v>
      </c>
      <c r="K129">
        <f>VLOOKUP(D129,Schools!$A:$Z,9,0)</f>
        <v>400035</v>
      </c>
      <c r="L129" s="75" t="s">
        <v>72</v>
      </c>
      <c r="M129" s="217" t="s">
        <v>81</v>
      </c>
      <c r="N129" s="75" t="s">
        <v>4052</v>
      </c>
      <c r="O129" s="78" t="str">
        <f>VLOOKUP(D129,Schools!A:D,4,0)</f>
        <v>Primary</v>
      </c>
      <c r="P129" s="78">
        <f t="shared" si="128"/>
        <v>11334</v>
      </c>
      <c r="Q129" s="78">
        <f t="shared" si="159"/>
        <v>543965</v>
      </c>
      <c r="R129" s="79">
        <v>0</v>
      </c>
      <c r="S129" s="79">
        <v>0</v>
      </c>
      <c r="T129" s="79">
        <v>360.77</v>
      </c>
      <c r="U129" s="79">
        <v>180.38</v>
      </c>
      <c r="V129" s="79">
        <v>180.38</v>
      </c>
      <c r="W129" s="79">
        <v>180.38</v>
      </c>
      <c r="X129" s="79">
        <v>180.38</v>
      </c>
      <c r="Y129" s="79">
        <f t="shared" si="176"/>
        <v>1082.29</v>
      </c>
      <c r="Z129" s="319">
        <f t="shared" si="177"/>
        <v>2345</v>
      </c>
      <c r="AA129" s="319">
        <f t="shared" si="178"/>
        <v>1262.71</v>
      </c>
      <c r="AB129" s="79"/>
      <c r="AC129" s="79">
        <f t="shared" si="179"/>
        <v>180.38714285714286</v>
      </c>
      <c r="AD129" s="79"/>
      <c r="AE129" s="79">
        <f t="shared" si="180"/>
        <v>180.38714285714286</v>
      </c>
      <c r="AF129" s="79">
        <f t="shared" si="180"/>
        <v>180.38714285714286</v>
      </c>
      <c r="AG129" s="79">
        <f t="shared" si="180"/>
        <v>180.38714285714286</v>
      </c>
      <c r="AH129" s="79">
        <f t="shared" si="180"/>
        <v>180.38714285714286</v>
      </c>
      <c r="AI129" s="79">
        <f t="shared" si="180"/>
        <v>180.38714285714286</v>
      </c>
      <c r="AJ129" s="79">
        <f t="shared" si="180"/>
        <v>180.38714285714286</v>
      </c>
      <c r="AK129" s="52">
        <f t="shared" si="134"/>
        <v>2345</v>
      </c>
      <c r="AL129" s="52">
        <f t="shared" si="156"/>
        <v>0</v>
      </c>
      <c r="AN129" s="349"/>
      <c r="AO129" s="52"/>
      <c r="AR129"/>
      <c r="AS129"/>
      <c r="AT129"/>
      <c r="AU129"/>
      <c r="AV129"/>
      <c r="AW129"/>
      <c r="AX129"/>
      <c r="AY129"/>
      <c r="AZ129"/>
      <c r="BA129"/>
      <c r="BB129"/>
    </row>
    <row r="130" spans="1:54" x14ac:dyDescent="0.25">
      <c r="A130" t="str">
        <f t="shared" si="157"/>
        <v>PPG</v>
      </c>
      <c r="B130" s="217" t="s">
        <v>3620</v>
      </c>
      <c r="C130" s="218">
        <v>44027</v>
      </c>
      <c r="D130" s="158">
        <v>3022032</v>
      </c>
      <c r="E130" t="str">
        <f>VLOOKUP(D130,Schools!A:B,2,0)</f>
        <v>Holly Park School</v>
      </c>
      <c r="F130" t="str">
        <f>VLOOKUP(D130,Schools!$A:$Z,3,0)</f>
        <v>M</v>
      </c>
      <c r="G130" s="230">
        <v>4690</v>
      </c>
      <c r="H130" s="158" t="s">
        <v>3621</v>
      </c>
      <c r="J130" t="str">
        <f t="shared" si="158"/>
        <v>11334/543965</v>
      </c>
      <c r="K130">
        <f>VLOOKUP(D130,Schools!$A:$Z,9,0)</f>
        <v>400084</v>
      </c>
      <c r="L130" s="75" t="s">
        <v>72</v>
      </c>
      <c r="M130" s="217" t="s">
        <v>81</v>
      </c>
      <c r="N130" s="75" t="s">
        <v>4052</v>
      </c>
      <c r="O130" s="78" t="str">
        <f>VLOOKUP(D130,Schools!A:D,4,0)</f>
        <v>Primary</v>
      </c>
      <c r="P130" s="78">
        <f t="shared" si="128"/>
        <v>11334</v>
      </c>
      <c r="Q130" s="78">
        <f t="shared" si="159"/>
        <v>543965</v>
      </c>
      <c r="R130" s="79">
        <v>0</v>
      </c>
      <c r="S130" s="79">
        <v>0</v>
      </c>
      <c r="T130" s="79">
        <v>721.54</v>
      </c>
      <c r="U130" s="79">
        <v>360.77</v>
      </c>
      <c r="V130" s="79">
        <v>360.77</v>
      </c>
      <c r="W130" s="79">
        <v>360.77</v>
      </c>
      <c r="X130" s="79">
        <v>360.77</v>
      </c>
      <c r="Y130" s="79">
        <f t="shared" ref="Y130:Y131" si="181">SUM(R130:X130)</f>
        <v>2164.62</v>
      </c>
      <c r="Z130" s="319">
        <f t="shared" ref="Z130:Z131" si="182">G130</f>
        <v>4690</v>
      </c>
      <c r="AA130" s="319">
        <f t="shared" ref="AA130:AA131" si="183">Z130-Y130</f>
        <v>2525.38</v>
      </c>
      <c r="AB130" s="79"/>
      <c r="AC130" s="79">
        <f t="shared" ref="AC130:AC131" si="184">$AA130/7</f>
        <v>360.76857142857142</v>
      </c>
      <c r="AD130" s="79"/>
      <c r="AE130" s="79">
        <f t="shared" ref="AE130:AJ131" si="185">$AA130/7</f>
        <v>360.76857142857142</v>
      </c>
      <c r="AF130" s="79">
        <f t="shared" si="185"/>
        <v>360.76857142857142</v>
      </c>
      <c r="AG130" s="79">
        <f t="shared" si="185"/>
        <v>360.76857142857142</v>
      </c>
      <c r="AH130" s="79">
        <f t="shared" si="185"/>
        <v>360.76857142857142</v>
      </c>
      <c r="AI130" s="79">
        <f t="shared" si="185"/>
        <v>360.76857142857142</v>
      </c>
      <c r="AJ130" s="79">
        <f t="shared" si="185"/>
        <v>360.76857142857142</v>
      </c>
      <c r="AK130" s="52">
        <f t="shared" si="134"/>
        <v>4690</v>
      </c>
      <c r="AL130" s="52">
        <f t="shared" si="156"/>
        <v>0</v>
      </c>
      <c r="AN130" s="349"/>
      <c r="AO130" s="52"/>
      <c r="AR130"/>
      <c r="AS130"/>
      <c r="AT130"/>
      <c r="AU130"/>
      <c r="AV130"/>
      <c r="AW130"/>
      <c r="AX130"/>
      <c r="AY130"/>
      <c r="AZ130"/>
      <c r="BA130"/>
      <c r="BB130"/>
    </row>
    <row r="131" spans="1:54" x14ac:dyDescent="0.25">
      <c r="A131" t="str">
        <f t="shared" si="157"/>
        <v>PPG</v>
      </c>
      <c r="B131" s="217" t="s">
        <v>3620</v>
      </c>
      <c r="C131" s="218">
        <v>44027</v>
      </c>
      <c r="D131" s="158">
        <v>3023304</v>
      </c>
      <c r="E131" t="str">
        <f>VLOOKUP(D131,Schools!A:B,2,0)</f>
        <v>Holy Trinity School</v>
      </c>
      <c r="F131" t="str">
        <f>VLOOKUP(D131,Schools!$A:$Z,3,0)</f>
        <v>M</v>
      </c>
      <c r="G131" s="230">
        <v>7035</v>
      </c>
      <c r="H131" s="158" t="s">
        <v>3621</v>
      </c>
      <c r="J131" t="str">
        <f t="shared" si="158"/>
        <v>11334/543965</v>
      </c>
      <c r="K131">
        <f>VLOOKUP(D131,Schools!$A:$Z,9,0)</f>
        <v>400008</v>
      </c>
      <c r="L131" s="75" t="s">
        <v>72</v>
      </c>
      <c r="M131" s="217" t="s">
        <v>81</v>
      </c>
      <c r="N131" s="75" t="s">
        <v>4052</v>
      </c>
      <c r="O131" s="78" t="str">
        <f>VLOOKUP(D131,Schools!A:D,4,0)</f>
        <v>Primary</v>
      </c>
      <c r="P131" s="78">
        <f t="shared" si="128"/>
        <v>11334</v>
      </c>
      <c r="Q131" s="78">
        <f t="shared" si="159"/>
        <v>543965</v>
      </c>
      <c r="R131" s="79">
        <v>0</v>
      </c>
      <c r="S131" s="79">
        <v>0</v>
      </c>
      <c r="T131" s="79">
        <v>1082.31</v>
      </c>
      <c r="U131" s="79">
        <v>541.15</v>
      </c>
      <c r="V131" s="79">
        <v>541.15</v>
      </c>
      <c r="W131" s="79">
        <v>541.15</v>
      </c>
      <c r="X131" s="79">
        <v>541.15</v>
      </c>
      <c r="Y131" s="79">
        <f t="shared" si="181"/>
        <v>3246.9100000000003</v>
      </c>
      <c r="Z131" s="319">
        <f t="shared" si="182"/>
        <v>7035</v>
      </c>
      <c r="AA131" s="319">
        <f t="shared" si="183"/>
        <v>3788.0899999999997</v>
      </c>
      <c r="AB131" s="79"/>
      <c r="AC131" s="79">
        <f t="shared" si="184"/>
        <v>541.15571428571423</v>
      </c>
      <c r="AD131" s="79"/>
      <c r="AE131" s="79">
        <f t="shared" si="185"/>
        <v>541.15571428571423</v>
      </c>
      <c r="AF131" s="79">
        <f t="shared" si="185"/>
        <v>541.15571428571423</v>
      </c>
      <c r="AG131" s="79">
        <f t="shared" si="185"/>
        <v>541.15571428571423</v>
      </c>
      <c r="AH131" s="79">
        <f t="shared" si="185"/>
        <v>541.15571428571423</v>
      </c>
      <c r="AI131" s="79">
        <f t="shared" si="185"/>
        <v>541.15571428571423</v>
      </c>
      <c r="AJ131" s="79">
        <f t="shared" si="185"/>
        <v>541.15571428571423</v>
      </c>
      <c r="AK131" s="52">
        <f t="shared" si="134"/>
        <v>7035</v>
      </c>
      <c r="AL131" s="52">
        <f t="shared" si="156"/>
        <v>0</v>
      </c>
      <c r="AN131" s="349"/>
      <c r="AO131" s="52"/>
      <c r="AR131"/>
      <c r="AS131"/>
      <c r="AT131"/>
      <c r="AU131"/>
      <c r="AV131"/>
      <c r="AW131"/>
      <c r="AX131"/>
      <c r="AY131"/>
      <c r="AZ131"/>
      <c r="BA131"/>
      <c r="BB131"/>
    </row>
    <row r="132" spans="1:54" x14ac:dyDescent="0.25">
      <c r="A132" t="str">
        <f t="shared" si="157"/>
        <v>PPG</v>
      </c>
      <c r="B132" s="217" t="s">
        <v>3620</v>
      </c>
      <c r="C132" s="218">
        <v>44027</v>
      </c>
      <c r="D132" s="158">
        <v>3023523</v>
      </c>
      <c r="E132" t="str">
        <f>VLOOKUP(D132,Schools!A:B,2,0)</f>
        <v>Martin Primary School</v>
      </c>
      <c r="F132" t="str">
        <f>VLOOKUP(D132,Schools!$A:$Z,3,0)</f>
        <v>M</v>
      </c>
      <c r="G132" s="230">
        <v>7035</v>
      </c>
      <c r="H132" s="158" t="s">
        <v>3621</v>
      </c>
      <c r="J132" t="str">
        <f t="shared" si="158"/>
        <v>11334/543965</v>
      </c>
      <c r="K132">
        <f>VLOOKUP(D132,Schools!$A:$Z,9,0)</f>
        <v>400130</v>
      </c>
      <c r="L132" s="75" t="s">
        <v>72</v>
      </c>
      <c r="M132" s="217" t="s">
        <v>81</v>
      </c>
      <c r="N132" s="75" t="s">
        <v>4052</v>
      </c>
      <c r="O132" s="78" t="str">
        <f>VLOOKUP(D132,Schools!A:D,4,0)</f>
        <v>Primary</v>
      </c>
      <c r="P132" s="78">
        <f t="shared" si="128"/>
        <v>11334</v>
      </c>
      <c r="Q132" s="78">
        <f t="shared" si="159"/>
        <v>543965</v>
      </c>
      <c r="R132" s="79">
        <v>0</v>
      </c>
      <c r="S132" s="79">
        <v>0</v>
      </c>
      <c r="T132" s="79">
        <v>1082.31</v>
      </c>
      <c r="U132" s="79">
        <v>541.15</v>
      </c>
      <c r="V132" s="79">
        <v>541.15</v>
      </c>
      <c r="W132" s="79">
        <v>541.15</v>
      </c>
      <c r="X132" s="79">
        <v>541.15</v>
      </c>
      <c r="Y132" s="79">
        <f t="shared" ref="Y132" si="186">SUM(R132:X132)</f>
        <v>3246.9100000000003</v>
      </c>
      <c r="Z132" s="319">
        <f>G132</f>
        <v>7035</v>
      </c>
      <c r="AA132" s="319">
        <f>Z132-Y132</f>
        <v>3788.0899999999997</v>
      </c>
      <c r="AB132" s="79"/>
      <c r="AC132" s="79">
        <f>$AA132/7</f>
        <v>541.15571428571423</v>
      </c>
      <c r="AD132" s="79"/>
      <c r="AE132" s="79">
        <f t="shared" ref="AE132:AJ132" si="187">$AA132/7</f>
        <v>541.15571428571423</v>
      </c>
      <c r="AF132" s="79">
        <f t="shared" si="187"/>
        <v>541.15571428571423</v>
      </c>
      <c r="AG132" s="79">
        <f t="shared" si="187"/>
        <v>541.15571428571423</v>
      </c>
      <c r="AH132" s="79">
        <f t="shared" si="187"/>
        <v>541.15571428571423</v>
      </c>
      <c r="AI132" s="79">
        <f t="shared" si="187"/>
        <v>541.15571428571423</v>
      </c>
      <c r="AJ132" s="79">
        <f t="shared" si="187"/>
        <v>541.15571428571423</v>
      </c>
      <c r="AK132" s="52">
        <f t="shared" si="134"/>
        <v>7035</v>
      </c>
      <c r="AL132" s="52">
        <f t="shared" si="156"/>
        <v>0</v>
      </c>
      <c r="AN132" s="349"/>
      <c r="AO132" s="52"/>
      <c r="AR132"/>
      <c r="AS132"/>
      <c r="AT132"/>
      <c r="AU132"/>
      <c r="AV132"/>
      <c r="AW132"/>
      <c r="AX132"/>
      <c r="AY132"/>
      <c r="AZ132"/>
      <c r="BA132"/>
      <c r="BB132"/>
    </row>
    <row r="133" spans="1:54" x14ac:dyDescent="0.25">
      <c r="A133" t="str">
        <f t="shared" si="157"/>
        <v>PPG</v>
      </c>
      <c r="B133" s="217" t="s">
        <v>3620</v>
      </c>
      <c r="C133" s="218">
        <v>44027</v>
      </c>
      <c r="D133" s="158">
        <v>3023305</v>
      </c>
      <c r="E133" t="str">
        <f>VLOOKUP(D133,Schools!A:B,2,0)</f>
        <v>Monken Hadley C E Primary School</v>
      </c>
      <c r="F133" t="str">
        <f>VLOOKUP(D133,Schools!$A:$Z,3,0)</f>
        <v>M</v>
      </c>
      <c r="G133" s="230">
        <v>4690</v>
      </c>
      <c r="H133" s="158" t="s">
        <v>3621</v>
      </c>
      <c r="J133" t="str">
        <f t="shared" si="158"/>
        <v>11334/543965</v>
      </c>
      <c r="K133">
        <f>VLOOKUP(D133,Schools!$A:$Z,9,0)</f>
        <v>400086</v>
      </c>
      <c r="L133" s="75" t="s">
        <v>72</v>
      </c>
      <c r="M133" s="217" t="s">
        <v>81</v>
      </c>
      <c r="N133" s="75" t="s">
        <v>4052</v>
      </c>
      <c r="O133" s="78" t="str">
        <f>VLOOKUP(D133,Schools!A:D,4,0)</f>
        <v>Primary</v>
      </c>
      <c r="P133" s="78">
        <f t="shared" si="128"/>
        <v>11334</v>
      </c>
      <c r="Q133" s="78">
        <f t="shared" si="159"/>
        <v>543965</v>
      </c>
      <c r="R133" s="79">
        <v>0</v>
      </c>
      <c r="S133" s="79">
        <v>0</v>
      </c>
      <c r="T133" s="79">
        <v>360.77</v>
      </c>
      <c r="U133" s="79">
        <v>180.38</v>
      </c>
      <c r="V133" s="79">
        <v>180.38</v>
      </c>
      <c r="W133" s="79">
        <v>440.94</v>
      </c>
      <c r="X133" s="79">
        <v>440.94</v>
      </c>
      <c r="Y133" s="79">
        <f t="shared" ref="Y133:Y139" si="188">SUM(R133:X133)</f>
        <v>1603.41</v>
      </c>
      <c r="Z133" s="319">
        <f t="shared" ref="Z133:Z139" si="189">G133</f>
        <v>4690</v>
      </c>
      <c r="AA133" s="319">
        <f t="shared" ref="AA133:AA139" si="190">Z133-Y133</f>
        <v>3086.59</v>
      </c>
      <c r="AB133" s="79"/>
      <c r="AC133" s="79">
        <f t="shared" ref="AC133:AC139" si="191">$AA133/7</f>
        <v>440.94142857142862</v>
      </c>
      <c r="AD133" s="79"/>
      <c r="AE133" s="79">
        <f t="shared" ref="AE133:AJ139" si="192">$AA133/7</f>
        <v>440.94142857142862</v>
      </c>
      <c r="AF133" s="79">
        <f t="shared" si="192"/>
        <v>440.94142857142862</v>
      </c>
      <c r="AG133" s="79">
        <f t="shared" si="192"/>
        <v>440.94142857142862</v>
      </c>
      <c r="AH133" s="79">
        <f t="shared" si="192"/>
        <v>440.94142857142862</v>
      </c>
      <c r="AI133" s="79">
        <f t="shared" si="192"/>
        <v>440.94142857142862</v>
      </c>
      <c r="AJ133" s="79">
        <f t="shared" si="192"/>
        <v>440.94142857142862</v>
      </c>
      <c r="AK133" s="52">
        <f t="shared" si="134"/>
        <v>4690.0000000000009</v>
      </c>
      <c r="AL133" s="52">
        <f t="shared" si="156"/>
        <v>0</v>
      </c>
      <c r="AN133" s="349"/>
      <c r="AO133" s="52"/>
      <c r="AR133"/>
      <c r="AS133"/>
      <c r="AT133"/>
      <c r="AU133"/>
      <c r="AV133"/>
      <c r="AW133"/>
      <c r="AX133"/>
      <c r="AY133"/>
      <c r="AZ133"/>
      <c r="BA133"/>
      <c r="BB133"/>
    </row>
    <row r="134" spans="1:54" x14ac:dyDescent="0.25">
      <c r="A134" t="str">
        <f t="shared" si="157"/>
        <v>PPG</v>
      </c>
      <c r="B134" s="217" t="s">
        <v>3620</v>
      </c>
      <c r="C134" s="218">
        <v>44027</v>
      </c>
      <c r="D134" s="158">
        <v>3022042</v>
      </c>
      <c r="E134" t="str">
        <f>VLOOKUP(D134,Schools!A:B,2,0)</f>
        <v>Monkfrith School</v>
      </c>
      <c r="F134" t="str">
        <f>VLOOKUP(D134,Schools!$A:$Z,3,0)</f>
        <v>M</v>
      </c>
      <c r="G134" s="230">
        <v>4690</v>
      </c>
      <c r="H134" s="158" t="s">
        <v>3621</v>
      </c>
      <c r="J134" t="str">
        <f t="shared" si="158"/>
        <v>11334/543965</v>
      </c>
      <c r="K134">
        <f>VLOOKUP(D134,Schools!$A:$Z,9,0)</f>
        <v>400048</v>
      </c>
      <c r="L134" s="75" t="s">
        <v>72</v>
      </c>
      <c r="M134" s="217" t="s">
        <v>81</v>
      </c>
      <c r="N134" s="75" t="s">
        <v>4052</v>
      </c>
      <c r="O134" s="78" t="str">
        <f>VLOOKUP(D134,Schools!A:D,4,0)</f>
        <v>Primary</v>
      </c>
      <c r="P134" s="78">
        <f t="shared" si="128"/>
        <v>11334</v>
      </c>
      <c r="Q134" s="78">
        <f t="shared" si="159"/>
        <v>543965</v>
      </c>
      <c r="R134" s="79">
        <v>0</v>
      </c>
      <c r="S134" s="79">
        <v>0</v>
      </c>
      <c r="T134" s="79">
        <v>721.54</v>
      </c>
      <c r="U134" s="79">
        <v>360.77</v>
      </c>
      <c r="V134" s="79">
        <v>360.77</v>
      </c>
      <c r="W134" s="79">
        <v>360.77</v>
      </c>
      <c r="X134" s="79">
        <v>360.77</v>
      </c>
      <c r="Y134" s="79">
        <f t="shared" si="188"/>
        <v>2164.62</v>
      </c>
      <c r="Z134" s="319">
        <f t="shared" si="189"/>
        <v>4690</v>
      </c>
      <c r="AA134" s="319">
        <f t="shared" si="190"/>
        <v>2525.38</v>
      </c>
      <c r="AB134" s="79"/>
      <c r="AC134" s="79">
        <f t="shared" si="191"/>
        <v>360.76857142857142</v>
      </c>
      <c r="AD134" s="79"/>
      <c r="AE134" s="79">
        <f t="shared" si="192"/>
        <v>360.76857142857142</v>
      </c>
      <c r="AF134" s="79">
        <f t="shared" si="192"/>
        <v>360.76857142857142</v>
      </c>
      <c r="AG134" s="79">
        <f t="shared" si="192"/>
        <v>360.76857142857142</v>
      </c>
      <c r="AH134" s="79">
        <f t="shared" si="192"/>
        <v>360.76857142857142</v>
      </c>
      <c r="AI134" s="79">
        <f t="shared" si="192"/>
        <v>360.76857142857142</v>
      </c>
      <c r="AJ134" s="79">
        <f t="shared" si="192"/>
        <v>360.76857142857142</v>
      </c>
      <c r="AK134" s="52">
        <f t="shared" si="134"/>
        <v>4690</v>
      </c>
      <c r="AL134" s="52">
        <f t="shared" si="156"/>
        <v>0</v>
      </c>
      <c r="AN134" s="349"/>
      <c r="AO134" s="52"/>
      <c r="AR134"/>
      <c r="AS134"/>
      <c r="AT134"/>
      <c r="AU134"/>
      <c r="AV134"/>
      <c r="AW134"/>
      <c r="AX134"/>
      <c r="AY134"/>
      <c r="AZ134"/>
      <c r="BA134"/>
      <c r="BB134"/>
    </row>
    <row r="135" spans="1:54" x14ac:dyDescent="0.25">
      <c r="A135" t="str">
        <f t="shared" si="157"/>
        <v>PPG</v>
      </c>
      <c r="B135" s="217" t="s">
        <v>3620</v>
      </c>
      <c r="C135" s="218">
        <v>44027</v>
      </c>
      <c r="D135" s="158">
        <v>3022044</v>
      </c>
      <c r="E135" t="str">
        <f>VLOOKUP(D135,Schools!A:B,2,0)</f>
        <v>Moss Hall Infant School</v>
      </c>
      <c r="F135" t="str">
        <f>VLOOKUP(D135,Schools!$A:$Z,3,0)</f>
        <v>M</v>
      </c>
      <c r="G135" s="230">
        <v>4690</v>
      </c>
      <c r="H135" s="158" t="s">
        <v>3621</v>
      </c>
      <c r="J135" t="str">
        <f t="shared" si="158"/>
        <v>11334/543965</v>
      </c>
      <c r="K135">
        <f>VLOOKUP(D135,Schools!$A:$Z,9,0)</f>
        <v>400087</v>
      </c>
      <c r="L135" s="75" t="s">
        <v>72</v>
      </c>
      <c r="M135" s="217" t="s">
        <v>81</v>
      </c>
      <c r="N135" s="75" t="s">
        <v>4052</v>
      </c>
      <c r="O135" s="78" t="str">
        <f>VLOOKUP(D135,Schools!A:D,4,0)</f>
        <v>Primary</v>
      </c>
      <c r="P135" s="78">
        <f t="shared" si="128"/>
        <v>11334</v>
      </c>
      <c r="Q135" s="78">
        <f t="shared" si="159"/>
        <v>543965</v>
      </c>
      <c r="R135" s="79">
        <v>0</v>
      </c>
      <c r="S135" s="79">
        <v>0</v>
      </c>
      <c r="T135" s="79">
        <v>1443.08</v>
      </c>
      <c r="U135" s="79">
        <v>721.54</v>
      </c>
      <c r="V135" s="79">
        <v>721.54</v>
      </c>
      <c r="W135" s="79">
        <v>200.42999999999995</v>
      </c>
      <c r="X135" s="79">
        <v>200.42999999999995</v>
      </c>
      <c r="Y135" s="79">
        <f t="shared" si="188"/>
        <v>3287.0199999999995</v>
      </c>
      <c r="Z135" s="319">
        <f t="shared" si="189"/>
        <v>4690</v>
      </c>
      <c r="AA135" s="319">
        <f t="shared" si="190"/>
        <v>1402.9800000000005</v>
      </c>
      <c r="AB135" s="79"/>
      <c r="AC135" s="79">
        <f t="shared" si="191"/>
        <v>200.42571428571435</v>
      </c>
      <c r="AD135" s="79"/>
      <c r="AE135" s="79">
        <f t="shared" si="192"/>
        <v>200.42571428571435</v>
      </c>
      <c r="AF135" s="79">
        <f t="shared" si="192"/>
        <v>200.42571428571435</v>
      </c>
      <c r="AG135" s="79">
        <f t="shared" si="192"/>
        <v>200.42571428571435</v>
      </c>
      <c r="AH135" s="79">
        <f t="shared" si="192"/>
        <v>200.42571428571435</v>
      </c>
      <c r="AI135" s="79">
        <f t="shared" si="192"/>
        <v>200.42571428571435</v>
      </c>
      <c r="AJ135" s="79">
        <f t="shared" si="192"/>
        <v>200.42571428571435</v>
      </c>
      <c r="AK135" s="52">
        <f t="shared" si="134"/>
        <v>4690</v>
      </c>
      <c r="AL135" s="52">
        <f t="shared" si="156"/>
        <v>0</v>
      </c>
      <c r="AN135" s="349"/>
      <c r="AO135" s="52"/>
      <c r="AR135"/>
      <c r="AS135"/>
      <c r="AT135"/>
      <c r="AU135"/>
      <c r="AV135"/>
      <c r="AW135"/>
      <c r="AX135"/>
      <c r="AY135"/>
      <c r="AZ135"/>
      <c r="BA135"/>
      <c r="BB135"/>
    </row>
    <row r="136" spans="1:54" x14ac:dyDescent="0.25">
      <c r="A136" t="str">
        <f t="shared" si="157"/>
        <v>PPG</v>
      </c>
      <c r="B136" s="217" t="s">
        <v>3620</v>
      </c>
      <c r="C136" s="218">
        <v>44027</v>
      </c>
      <c r="D136" s="158">
        <v>3022043</v>
      </c>
      <c r="E136" t="str">
        <f>VLOOKUP(D136,Schools!A:B,2,0)</f>
        <v>Moss Hall Junior School</v>
      </c>
      <c r="F136" t="str">
        <f>VLOOKUP(D136,Schools!$A:$Z,3,0)</f>
        <v>M</v>
      </c>
      <c r="G136" s="230">
        <v>7035</v>
      </c>
      <c r="H136" s="158" t="s">
        <v>3621</v>
      </c>
      <c r="J136" t="str">
        <f t="shared" si="158"/>
        <v>11334/543965</v>
      </c>
      <c r="K136">
        <f>VLOOKUP(D136,Schools!$A:$Z,9,0)</f>
        <v>400088</v>
      </c>
      <c r="L136" s="75" t="s">
        <v>72</v>
      </c>
      <c r="M136" s="217" t="s">
        <v>81</v>
      </c>
      <c r="N136" s="75" t="s">
        <v>4052</v>
      </c>
      <c r="O136" s="78" t="str">
        <f>VLOOKUP(D136,Schools!A:D,4,0)</f>
        <v>Primary</v>
      </c>
      <c r="P136" s="78">
        <f t="shared" si="128"/>
        <v>11334</v>
      </c>
      <c r="Q136" s="78">
        <f t="shared" si="159"/>
        <v>543965</v>
      </c>
      <c r="R136" s="79">
        <v>0</v>
      </c>
      <c r="S136" s="79">
        <v>0</v>
      </c>
      <c r="T136" s="79">
        <v>1082.31</v>
      </c>
      <c r="U136" s="79">
        <v>541.15</v>
      </c>
      <c r="V136" s="79">
        <v>541.15</v>
      </c>
      <c r="W136" s="79">
        <v>541.15</v>
      </c>
      <c r="X136" s="79">
        <v>541.15</v>
      </c>
      <c r="Y136" s="79">
        <f t="shared" si="188"/>
        <v>3246.9100000000003</v>
      </c>
      <c r="Z136" s="319">
        <f t="shared" si="189"/>
        <v>7035</v>
      </c>
      <c r="AA136" s="319">
        <f t="shared" si="190"/>
        <v>3788.0899999999997</v>
      </c>
      <c r="AB136" s="79"/>
      <c r="AC136" s="79">
        <f t="shared" si="191"/>
        <v>541.15571428571423</v>
      </c>
      <c r="AD136" s="79"/>
      <c r="AE136" s="79">
        <f t="shared" si="192"/>
        <v>541.15571428571423</v>
      </c>
      <c r="AF136" s="79">
        <f t="shared" si="192"/>
        <v>541.15571428571423</v>
      </c>
      <c r="AG136" s="79">
        <f t="shared" si="192"/>
        <v>541.15571428571423</v>
      </c>
      <c r="AH136" s="79">
        <f t="shared" si="192"/>
        <v>541.15571428571423</v>
      </c>
      <c r="AI136" s="79">
        <f t="shared" si="192"/>
        <v>541.15571428571423</v>
      </c>
      <c r="AJ136" s="79">
        <f t="shared" si="192"/>
        <v>541.15571428571423</v>
      </c>
      <c r="AK136" s="52">
        <f t="shared" si="134"/>
        <v>7035</v>
      </c>
      <c r="AL136" s="52">
        <f t="shared" si="156"/>
        <v>0</v>
      </c>
      <c r="AN136" s="349"/>
      <c r="AO136" s="52"/>
      <c r="AR136"/>
      <c r="AS136"/>
      <c r="AT136"/>
      <c r="AU136"/>
      <c r="AV136"/>
      <c r="AW136"/>
      <c r="AX136"/>
      <c r="AY136"/>
      <c r="AZ136"/>
      <c r="BA136"/>
      <c r="BB136"/>
    </row>
    <row r="137" spans="1:54" x14ac:dyDescent="0.25">
      <c r="A137" t="str">
        <f t="shared" si="157"/>
        <v>PPG</v>
      </c>
      <c r="B137" s="217" t="s">
        <v>3620</v>
      </c>
      <c r="C137" s="218">
        <v>44027</v>
      </c>
      <c r="D137" s="158">
        <v>3022045</v>
      </c>
      <c r="E137" t="str">
        <f>VLOOKUP(D137,Schools!A:B,2,0)</f>
        <v>Northside School</v>
      </c>
      <c r="F137" t="str">
        <f>VLOOKUP(D137,Schools!$A:$Z,3,0)</f>
        <v>M</v>
      </c>
      <c r="G137" s="230">
        <v>2345</v>
      </c>
      <c r="H137" s="158" t="s">
        <v>3621</v>
      </c>
      <c r="J137" t="str">
        <f t="shared" si="158"/>
        <v>11334/543965</v>
      </c>
      <c r="K137">
        <f>VLOOKUP(D137,Schools!$A:$Z,9,0)</f>
        <v>400089</v>
      </c>
      <c r="L137" s="75" t="s">
        <v>72</v>
      </c>
      <c r="M137" s="217" t="s">
        <v>81</v>
      </c>
      <c r="N137" s="75" t="s">
        <v>4052</v>
      </c>
      <c r="O137" s="78" t="str">
        <f>VLOOKUP(D137,Schools!A:D,4,0)</f>
        <v>Primary</v>
      </c>
      <c r="P137" s="78">
        <f t="shared" si="128"/>
        <v>11334</v>
      </c>
      <c r="Q137" s="78">
        <f t="shared" si="159"/>
        <v>543965</v>
      </c>
      <c r="R137" s="79">
        <v>0</v>
      </c>
      <c r="S137" s="79">
        <v>0</v>
      </c>
      <c r="T137" s="79">
        <v>360.77</v>
      </c>
      <c r="U137" s="79">
        <v>180.38</v>
      </c>
      <c r="V137" s="79">
        <v>180.38</v>
      </c>
      <c r="W137" s="79">
        <v>180.38</v>
      </c>
      <c r="X137" s="79">
        <v>180.38</v>
      </c>
      <c r="Y137" s="79">
        <f t="shared" si="188"/>
        <v>1082.29</v>
      </c>
      <c r="Z137" s="319">
        <f t="shared" si="189"/>
        <v>2345</v>
      </c>
      <c r="AA137" s="319">
        <f t="shared" si="190"/>
        <v>1262.71</v>
      </c>
      <c r="AB137" s="79"/>
      <c r="AC137" s="79">
        <f t="shared" si="191"/>
        <v>180.38714285714286</v>
      </c>
      <c r="AD137" s="79"/>
      <c r="AE137" s="79">
        <f t="shared" si="192"/>
        <v>180.38714285714286</v>
      </c>
      <c r="AF137" s="79">
        <f t="shared" si="192"/>
        <v>180.38714285714286</v>
      </c>
      <c r="AG137" s="79">
        <f t="shared" si="192"/>
        <v>180.38714285714286</v>
      </c>
      <c r="AH137" s="79">
        <f t="shared" si="192"/>
        <v>180.38714285714286</v>
      </c>
      <c r="AI137" s="79">
        <f t="shared" si="192"/>
        <v>180.38714285714286</v>
      </c>
      <c r="AJ137" s="79">
        <f t="shared" si="192"/>
        <v>180.38714285714286</v>
      </c>
      <c r="AK137" s="52">
        <f t="shared" si="134"/>
        <v>2345</v>
      </c>
      <c r="AL137" s="52">
        <f t="shared" si="156"/>
        <v>0</v>
      </c>
      <c r="AN137" s="349"/>
      <c r="AO137" s="52"/>
      <c r="AR137"/>
      <c r="AS137"/>
      <c r="AT137"/>
      <c r="AU137"/>
      <c r="AV137"/>
      <c r="AW137"/>
      <c r="AX137"/>
      <c r="AY137"/>
      <c r="AZ137"/>
      <c r="BA137"/>
      <c r="BB137"/>
    </row>
    <row r="138" spans="1:54" x14ac:dyDescent="0.25">
      <c r="A138" t="str">
        <f t="shared" si="157"/>
        <v>PPG</v>
      </c>
      <c r="B138" s="217" t="s">
        <v>3620</v>
      </c>
      <c r="C138" s="218">
        <v>44027</v>
      </c>
      <c r="D138" s="158">
        <v>3025201</v>
      </c>
      <c r="E138" t="str">
        <f>VLOOKUP(D138,Schools!A:B,2,0)</f>
        <v>Osidge Primary School</v>
      </c>
      <c r="F138" t="str">
        <f>VLOOKUP(D138,Schools!$A:$Z,3,0)</f>
        <v>M</v>
      </c>
      <c r="G138" s="230">
        <v>4690</v>
      </c>
      <c r="H138" s="158" t="s">
        <v>3621</v>
      </c>
      <c r="J138" t="str">
        <f t="shared" si="158"/>
        <v>11334/543965</v>
      </c>
      <c r="K138">
        <f>VLOOKUP(D138,Schools!$A:$Z,9,0)</f>
        <v>400021</v>
      </c>
      <c r="L138" s="75" t="s">
        <v>72</v>
      </c>
      <c r="M138" s="217" t="s">
        <v>81</v>
      </c>
      <c r="N138" s="75" t="s">
        <v>4052</v>
      </c>
      <c r="O138" s="78" t="str">
        <f>VLOOKUP(D138,Schools!A:D,4,0)</f>
        <v>Primary</v>
      </c>
      <c r="P138" s="78">
        <f t="shared" ref="P138:P158" si="193">VLOOKUP(O138,$AQ$1:$AR$5,2,0)</f>
        <v>11334</v>
      </c>
      <c r="Q138" s="78">
        <f t="shared" si="159"/>
        <v>543965</v>
      </c>
      <c r="R138" s="79">
        <v>0</v>
      </c>
      <c r="S138" s="79">
        <v>0</v>
      </c>
      <c r="T138" s="79">
        <v>1082.31</v>
      </c>
      <c r="U138" s="79">
        <v>541.15</v>
      </c>
      <c r="V138" s="79">
        <v>541.15</v>
      </c>
      <c r="W138" s="79">
        <v>280.58999999999997</v>
      </c>
      <c r="X138" s="79">
        <v>280.58999999999997</v>
      </c>
      <c r="Y138" s="79">
        <f t="shared" si="188"/>
        <v>2725.7900000000004</v>
      </c>
      <c r="Z138" s="319">
        <f t="shared" si="189"/>
        <v>4690</v>
      </c>
      <c r="AA138" s="319">
        <f t="shared" si="190"/>
        <v>1964.2099999999996</v>
      </c>
      <c r="AB138" s="79"/>
      <c r="AC138" s="79">
        <f t="shared" si="191"/>
        <v>280.60142857142853</v>
      </c>
      <c r="AD138" s="79"/>
      <c r="AE138" s="79">
        <f t="shared" si="192"/>
        <v>280.60142857142853</v>
      </c>
      <c r="AF138" s="79">
        <f t="shared" si="192"/>
        <v>280.60142857142853</v>
      </c>
      <c r="AG138" s="79">
        <f t="shared" si="192"/>
        <v>280.60142857142853</v>
      </c>
      <c r="AH138" s="79">
        <f t="shared" si="192"/>
        <v>280.60142857142853</v>
      </c>
      <c r="AI138" s="79">
        <f t="shared" si="192"/>
        <v>280.60142857142853</v>
      </c>
      <c r="AJ138" s="79">
        <f t="shared" si="192"/>
        <v>280.60142857142853</v>
      </c>
      <c r="AK138" s="52">
        <f t="shared" si="134"/>
        <v>4690</v>
      </c>
      <c r="AL138" s="52">
        <f t="shared" si="156"/>
        <v>0</v>
      </c>
      <c r="AN138" s="349"/>
      <c r="AO138" s="52"/>
      <c r="AR138"/>
      <c r="AS138"/>
      <c r="AT138"/>
      <c r="AU138"/>
      <c r="AV138"/>
      <c r="AW138"/>
      <c r="AX138"/>
      <c r="AY138"/>
      <c r="AZ138"/>
      <c r="BA138"/>
      <c r="BB138"/>
    </row>
    <row r="139" spans="1:54" x14ac:dyDescent="0.25">
      <c r="A139" t="str">
        <f t="shared" si="157"/>
        <v>PPG</v>
      </c>
      <c r="B139" s="217" t="s">
        <v>3620</v>
      </c>
      <c r="C139" s="218">
        <v>44027</v>
      </c>
      <c r="D139" s="158">
        <v>3023501</v>
      </c>
      <c r="E139" t="str">
        <f>VLOOKUP(D139,Schools!A:B,2,0)</f>
        <v>Our Lady of Lourdes School</v>
      </c>
      <c r="F139" t="str">
        <f>VLOOKUP(D139,Schools!$A:$Z,3,0)</f>
        <v>M</v>
      </c>
      <c r="G139" s="230">
        <v>4690</v>
      </c>
      <c r="H139" s="158" t="s">
        <v>3621</v>
      </c>
      <c r="J139" t="str">
        <f t="shared" si="158"/>
        <v>11334/543965</v>
      </c>
      <c r="K139">
        <f>VLOOKUP(D139,Schools!$A:$Z,9,0)</f>
        <v>400003</v>
      </c>
      <c r="L139" s="75" t="s">
        <v>72</v>
      </c>
      <c r="M139" s="217" t="s">
        <v>81</v>
      </c>
      <c r="N139" s="75" t="s">
        <v>4052</v>
      </c>
      <c r="O139" s="78" t="str">
        <f>VLOOKUP(D139,Schools!A:D,4,0)</f>
        <v>Primary</v>
      </c>
      <c r="P139" s="78">
        <f t="shared" si="193"/>
        <v>11334</v>
      </c>
      <c r="Q139" s="78">
        <f t="shared" si="159"/>
        <v>543965</v>
      </c>
      <c r="R139" s="79">
        <v>0</v>
      </c>
      <c r="S139" s="79">
        <v>0</v>
      </c>
      <c r="T139" s="79">
        <v>721.54</v>
      </c>
      <c r="U139" s="79">
        <v>360.77</v>
      </c>
      <c r="V139" s="79">
        <v>360.77</v>
      </c>
      <c r="W139" s="79">
        <v>360.77</v>
      </c>
      <c r="X139" s="79">
        <v>360.77</v>
      </c>
      <c r="Y139" s="79">
        <f t="shared" si="188"/>
        <v>2164.62</v>
      </c>
      <c r="Z139" s="319">
        <f t="shared" si="189"/>
        <v>4690</v>
      </c>
      <c r="AA139" s="319">
        <f t="shared" si="190"/>
        <v>2525.38</v>
      </c>
      <c r="AB139" s="79"/>
      <c r="AC139" s="79">
        <f t="shared" si="191"/>
        <v>360.76857142857142</v>
      </c>
      <c r="AD139" s="79"/>
      <c r="AE139" s="79">
        <f t="shared" si="192"/>
        <v>360.76857142857142</v>
      </c>
      <c r="AF139" s="79">
        <f t="shared" si="192"/>
        <v>360.76857142857142</v>
      </c>
      <c r="AG139" s="79">
        <f t="shared" si="192"/>
        <v>360.76857142857142</v>
      </c>
      <c r="AH139" s="79">
        <f t="shared" si="192"/>
        <v>360.76857142857142</v>
      </c>
      <c r="AI139" s="79">
        <f t="shared" si="192"/>
        <v>360.76857142857142</v>
      </c>
      <c r="AJ139" s="79">
        <f t="shared" si="192"/>
        <v>360.76857142857142</v>
      </c>
      <c r="AK139" s="52">
        <f t="shared" si="134"/>
        <v>4690</v>
      </c>
      <c r="AL139" s="52">
        <f t="shared" si="156"/>
        <v>0</v>
      </c>
      <c r="AN139" s="349"/>
      <c r="AO139" s="52"/>
      <c r="AR139"/>
      <c r="AS139"/>
      <c r="AT139"/>
      <c r="AU139"/>
      <c r="AV139"/>
      <c r="AW139"/>
      <c r="AX139"/>
      <c r="AY139"/>
      <c r="AZ139"/>
      <c r="BA139"/>
      <c r="BB139"/>
    </row>
    <row r="140" spans="1:54" x14ac:dyDescent="0.25">
      <c r="A140" t="str">
        <f t="shared" si="157"/>
        <v>PPG</v>
      </c>
      <c r="B140" s="217" t="s">
        <v>3620</v>
      </c>
      <c r="C140" s="218">
        <v>44027</v>
      </c>
      <c r="D140" s="158">
        <v>3022072</v>
      </c>
      <c r="E140" t="str">
        <f>VLOOKUP(D140,Schools!A:B,2,0)</f>
        <v>Queenswell Junior School</v>
      </c>
      <c r="F140" t="str">
        <f>VLOOKUP(D140,Schools!$A:$Z,3,0)</f>
        <v>M</v>
      </c>
      <c r="G140" s="230">
        <v>9380</v>
      </c>
      <c r="H140" s="158" t="s">
        <v>3621</v>
      </c>
      <c r="J140" t="str">
        <f t="shared" si="158"/>
        <v>11334/543965</v>
      </c>
      <c r="K140">
        <f>VLOOKUP(D140,Schools!$A:$Z,9,0)</f>
        <v>400012</v>
      </c>
      <c r="L140" s="75" t="s">
        <v>72</v>
      </c>
      <c r="M140" s="217" t="s">
        <v>81</v>
      </c>
      <c r="N140" s="75" t="s">
        <v>4052</v>
      </c>
      <c r="O140" s="78" t="str">
        <f>VLOOKUP(D140,Schools!A:D,4,0)</f>
        <v>Primary</v>
      </c>
      <c r="P140" s="78">
        <f t="shared" si="193"/>
        <v>11334</v>
      </c>
      <c r="Q140" s="78">
        <f t="shared" si="159"/>
        <v>543965</v>
      </c>
      <c r="R140" s="79">
        <v>0</v>
      </c>
      <c r="S140" s="79">
        <v>0</v>
      </c>
      <c r="T140" s="79">
        <v>0</v>
      </c>
      <c r="U140" s="79">
        <v>0</v>
      </c>
      <c r="V140" s="79">
        <v>0</v>
      </c>
      <c r="W140" s="79">
        <v>1042.22</v>
      </c>
      <c r="X140" s="79">
        <v>1042.22</v>
      </c>
      <c r="Y140" s="79">
        <f t="shared" ref="Y140" si="194">SUM(R140:X140)</f>
        <v>2084.44</v>
      </c>
      <c r="Z140" s="319">
        <f>G140</f>
        <v>9380</v>
      </c>
      <c r="AA140" s="319">
        <f>Z140-Y140</f>
        <v>7295.5599999999995</v>
      </c>
      <c r="AB140" s="79"/>
      <c r="AC140" s="79">
        <f>$AA140/7</f>
        <v>1042.222857142857</v>
      </c>
      <c r="AD140" s="79"/>
      <c r="AE140" s="79">
        <f t="shared" ref="AE140:AJ140" si="195">$AA140/7</f>
        <v>1042.222857142857</v>
      </c>
      <c r="AF140" s="79">
        <f t="shared" si="195"/>
        <v>1042.222857142857</v>
      </c>
      <c r="AG140" s="79">
        <f t="shared" si="195"/>
        <v>1042.222857142857</v>
      </c>
      <c r="AH140" s="79">
        <f t="shared" si="195"/>
        <v>1042.222857142857</v>
      </c>
      <c r="AI140" s="79">
        <f t="shared" si="195"/>
        <v>1042.222857142857</v>
      </c>
      <c r="AJ140" s="79">
        <f t="shared" si="195"/>
        <v>1042.222857142857</v>
      </c>
      <c r="AK140" s="52">
        <f t="shared" si="134"/>
        <v>9379.9999999999982</v>
      </c>
      <c r="AL140" s="52">
        <f t="shared" si="156"/>
        <v>0</v>
      </c>
      <c r="AN140" s="349"/>
      <c r="AO140" s="52"/>
      <c r="AR140"/>
      <c r="AS140"/>
      <c r="AT140"/>
      <c r="AU140"/>
      <c r="AV140"/>
      <c r="AW140"/>
      <c r="AX140"/>
      <c r="AY140"/>
      <c r="AZ140"/>
      <c r="BA140"/>
      <c r="BB140"/>
    </row>
    <row r="141" spans="1:54" x14ac:dyDescent="0.25">
      <c r="A141" t="str">
        <f t="shared" si="157"/>
        <v>PPG</v>
      </c>
      <c r="B141" s="217" t="s">
        <v>3620</v>
      </c>
      <c r="C141" s="218">
        <v>44027</v>
      </c>
      <c r="D141" s="158">
        <v>3023510</v>
      </c>
      <c r="E141" t="str">
        <f>VLOOKUP(D141,Schools!A:B,2,0)</f>
        <v>Sacred Heart School</v>
      </c>
      <c r="F141" t="str">
        <f>VLOOKUP(D141,Schools!$A:$Z,3,0)</f>
        <v>M</v>
      </c>
      <c r="G141" s="230">
        <v>4690</v>
      </c>
      <c r="H141" s="158" t="s">
        <v>3621</v>
      </c>
      <c r="J141" t="str">
        <f t="shared" ref="J141:J158" si="196">P141&amp;"/"&amp;Q141</f>
        <v>11334/543965</v>
      </c>
      <c r="K141">
        <f>VLOOKUP(D141,Schools!$A:$Z,9,0)</f>
        <v>400071</v>
      </c>
      <c r="L141" s="75" t="s">
        <v>72</v>
      </c>
      <c r="M141" s="217" t="s">
        <v>81</v>
      </c>
      <c r="N141" s="75" t="s">
        <v>4052</v>
      </c>
      <c r="O141" s="78" t="str">
        <f>VLOOKUP(D141,Schools!A:D,4,0)</f>
        <v>Primary</v>
      </c>
      <c r="P141" s="78">
        <f t="shared" si="193"/>
        <v>11334</v>
      </c>
      <c r="Q141" s="78">
        <f t="shared" ref="Q141:Q158" si="197">IF(F141="M",543965,516500)</f>
        <v>543965</v>
      </c>
      <c r="R141" s="79">
        <v>0</v>
      </c>
      <c r="S141" s="79">
        <v>0</v>
      </c>
      <c r="T141" s="79">
        <v>721.54</v>
      </c>
      <c r="U141" s="79">
        <v>360.77</v>
      </c>
      <c r="V141" s="79">
        <v>360.77</v>
      </c>
      <c r="W141" s="79">
        <v>360.77</v>
      </c>
      <c r="X141" s="79">
        <v>360.77</v>
      </c>
      <c r="Y141" s="79">
        <f t="shared" ref="Y141:Y150" si="198">SUM(R141:X141)</f>
        <v>2164.62</v>
      </c>
      <c r="Z141" s="319">
        <f t="shared" ref="Z141:Z150" si="199">G141</f>
        <v>4690</v>
      </c>
      <c r="AA141" s="319">
        <f t="shared" ref="AA141:AA150" si="200">Z141-Y141</f>
        <v>2525.38</v>
      </c>
      <c r="AB141" s="79"/>
      <c r="AC141" s="79">
        <f t="shared" ref="AC141:AC150" si="201">$AA141/7</f>
        <v>360.76857142857142</v>
      </c>
      <c r="AD141" s="79"/>
      <c r="AE141" s="79">
        <f t="shared" ref="AE141:AJ150" si="202">$AA141/7</f>
        <v>360.76857142857142</v>
      </c>
      <c r="AF141" s="79">
        <f t="shared" si="202"/>
        <v>360.76857142857142</v>
      </c>
      <c r="AG141" s="79">
        <f t="shared" si="202"/>
        <v>360.76857142857142</v>
      </c>
      <c r="AH141" s="79">
        <f t="shared" si="202"/>
        <v>360.76857142857142</v>
      </c>
      <c r="AI141" s="79">
        <f t="shared" si="202"/>
        <v>360.76857142857142</v>
      </c>
      <c r="AJ141" s="79">
        <f t="shared" si="202"/>
        <v>360.76857142857142</v>
      </c>
      <c r="AK141" s="52">
        <f t="shared" si="134"/>
        <v>4690</v>
      </c>
      <c r="AL141" s="52">
        <f t="shared" si="156"/>
        <v>0</v>
      </c>
      <c r="AN141" s="349"/>
      <c r="AO141" s="52"/>
      <c r="AR141"/>
      <c r="AS141"/>
      <c r="AT141"/>
      <c r="AU141"/>
      <c r="AV141"/>
      <c r="AW141"/>
      <c r="AX141"/>
      <c r="AY141"/>
      <c r="AZ141"/>
      <c r="BA141"/>
      <c r="BB141"/>
    </row>
    <row r="142" spans="1:54" x14ac:dyDescent="0.25">
      <c r="A142" t="str">
        <f t="shared" ref="A142:A158" si="203">$B$3</f>
        <v>PPG</v>
      </c>
      <c r="B142" s="217" t="s">
        <v>3620</v>
      </c>
      <c r="C142" s="218">
        <v>44027</v>
      </c>
      <c r="D142" s="158">
        <v>3023504</v>
      </c>
      <c r="E142" t="str">
        <f>VLOOKUP(D142,Schools!A:B,2,0)</f>
        <v>St Catherines R C Primary</v>
      </c>
      <c r="F142" t="str">
        <f>VLOOKUP(D142,Schools!$A:$Z,3,0)</f>
        <v>M</v>
      </c>
      <c r="G142" s="230">
        <v>7035</v>
      </c>
      <c r="H142" s="158" t="s">
        <v>3621</v>
      </c>
      <c r="J142" t="str">
        <f t="shared" si="196"/>
        <v>11334/543965</v>
      </c>
      <c r="K142">
        <f>VLOOKUP(D142,Schools!$A:$Z,9,0)</f>
        <v>400064</v>
      </c>
      <c r="L142" s="75" t="s">
        <v>72</v>
      </c>
      <c r="M142" s="217" t="s">
        <v>81</v>
      </c>
      <c r="N142" s="75" t="s">
        <v>4052</v>
      </c>
      <c r="O142" s="78" t="str">
        <f>VLOOKUP(D142,Schools!A:D,4,0)</f>
        <v>Primary</v>
      </c>
      <c r="P142" s="78">
        <f t="shared" si="193"/>
        <v>11334</v>
      </c>
      <c r="Q142" s="78">
        <f t="shared" si="197"/>
        <v>543965</v>
      </c>
      <c r="R142" s="79">
        <v>0</v>
      </c>
      <c r="S142" s="79">
        <v>0</v>
      </c>
      <c r="T142" s="79">
        <v>1082.31</v>
      </c>
      <c r="U142" s="79">
        <v>541.15</v>
      </c>
      <c r="V142" s="79">
        <v>541.15</v>
      </c>
      <c r="W142" s="79">
        <v>541.15</v>
      </c>
      <c r="X142" s="79">
        <v>541.15</v>
      </c>
      <c r="Y142" s="79">
        <f t="shared" si="198"/>
        <v>3246.9100000000003</v>
      </c>
      <c r="Z142" s="319">
        <f t="shared" si="199"/>
        <v>7035</v>
      </c>
      <c r="AA142" s="319">
        <f t="shared" si="200"/>
        <v>3788.0899999999997</v>
      </c>
      <c r="AB142" s="79"/>
      <c r="AC142" s="79">
        <f t="shared" si="201"/>
        <v>541.15571428571423</v>
      </c>
      <c r="AD142" s="79"/>
      <c r="AE142" s="79">
        <f t="shared" si="202"/>
        <v>541.15571428571423</v>
      </c>
      <c r="AF142" s="79">
        <f t="shared" si="202"/>
        <v>541.15571428571423</v>
      </c>
      <c r="AG142" s="79">
        <f t="shared" si="202"/>
        <v>541.15571428571423</v>
      </c>
      <c r="AH142" s="79">
        <f t="shared" si="202"/>
        <v>541.15571428571423</v>
      </c>
      <c r="AI142" s="79">
        <f t="shared" si="202"/>
        <v>541.15571428571423</v>
      </c>
      <c r="AJ142" s="79">
        <f t="shared" si="202"/>
        <v>541.15571428571423</v>
      </c>
      <c r="AK142" s="52">
        <f t="shared" si="134"/>
        <v>7035</v>
      </c>
      <c r="AL142" s="52">
        <f t="shared" si="156"/>
        <v>0</v>
      </c>
      <c r="AN142" s="349"/>
      <c r="AO142" s="52"/>
      <c r="AR142"/>
      <c r="AS142"/>
      <c r="AT142"/>
      <c r="AU142"/>
      <c r="AV142"/>
      <c r="AW142"/>
      <c r="AX142"/>
      <c r="AY142"/>
      <c r="AZ142"/>
      <c r="BA142"/>
      <c r="BB142"/>
    </row>
    <row r="143" spans="1:54" x14ac:dyDescent="0.25">
      <c r="A143" t="str">
        <f t="shared" si="203"/>
        <v>PPG</v>
      </c>
      <c r="B143" s="217" t="s">
        <v>3620</v>
      </c>
      <c r="C143" s="218">
        <v>44027</v>
      </c>
      <c r="D143" s="158">
        <v>3023309</v>
      </c>
      <c r="E143" t="str">
        <f>VLOOKUP(D143,Schools!A:B,2,0)</f>
        <v>St Johns CE N20</v>
      </c>
      <c r="F143" t="str">
        <f>VLOOKUP(D143,Schools!$A:$Z,3,0)</f>
        <v>M</v>
      </c>
      <c r="G143" s="230">
        <v>9380</v>
      </c>
      <c r="H143" s="158" t="s">
        <v>3621</v>
      </c>
      <c r="J143" t="str">
        <f t="shared" si="196"/>
        <v>11334/543965</v>
      </c>
      <c r="K143">
        <f>VLOOKUP(D143,Schools!$A:$Z,9,0)</f>
        <v>400098</v>
      </c>
      <c r="L143" s="75" t="s">
        <v>72</v>
      </c>
      <c r="M143" s="217" t="s">
        <v>81</v>
      </c>
      <c r="N143" s="75" t="s">
        <v>4052</v>
      </c>
      <c r="O143" s="78" t="str">
        <f>VLOOKUP(D143,Schools!A:D,4,0)</f>
        <v>Primary</v>
      </c>
      <c r="P143" s="78">
        <f t="shared" si="193"/>
        <v>11334</v>
      </c>
      <c r="Q143" s="78">
        <f t="shared" si="197"/>
        <v>543965</v>
      </c>
      <c r="R143" s="79">
        <v>0</v>
      </c>
      <c r="S143" s="79">
        <v>0</v>
      </c>
      <c r="T143" s="79">
        <v>721.54</v>
      </c>
      <c r="U143" s="79">
        <v>360.77</v>
      </c>
      <c r="V143" s="79">
        <v>360.77</v>
      </c>
      <c r="W143" s="79">
        <v>881.88</v>
      </c>
      <c r="X143" s="79">
        <v>881.88</v>
      </c>
      <c r="Y143" s="79">
        <f t="shared" si="198"/>
        <v>3206.84</v>
      </c>
      <c r="Z143" s="319">
        <f t="shared" si="199"/>
        <v>9380</v>
      </c>
      <c r="AA143" s="319">
        <f t="shared" si="200"/>
        <v>6173.16</v>
      </c>
      <c r="AB143" s="79"/>
      <c r="AC143" s="79">
        <f t="shared" si="201"/>
        <v>881.88</v>
      </c>
      <c r="AD143" s="79"/>
      <c r="AE143" s="79">
        <f t="shared" si="202"/>
        <v>881.88</v>
      </c>
      <c r="AF143" s="79">
        <f t="shared" si="202"/>
        <v>881.88</v>
      </c>
      <c r="AG143" s="79">
        <f t="shared" si="202"/>
        <v>881.88</v>
      </c>
      <c r="AH143" s="79">
        <f t="shared" si="202"/>
        <v>881.88</v>
      </c>
      <c r="AI143" s="79">
        <f t="shared" si="202"/>
        <v>881.88</v>
      </c>
      <c r="AJ143" s="79">
        <f t="shared" si="202"/>
        <v>881.88</v>
      </c>
      <c r="AK143" s="52">
        <f t="shared" si="134"/>
        <v>9380</v>
      </c>
      <c r="AL143" s="52">
        <f t="shared" si="156"/>
        <v>0</v>
      </c>
      <c r="AN143" s="349"/>
      <c r="AO143" s="52"/>
      <c r="AR143"/>
      <c r="AS143"/>
      <c r="AT143"/>
      <c r="AU143"/>
      <c r="AV143"/>
      <c r="AW143"/>
      <c r="AX143"/>
      <c r="AY143"/>
      <c r="AZ143"/>
      <c r="BA143"/>
      <c r="BB143"/>
    </row>
    <row r="144" spans="1:54" x14ac:dyDescent="0.25">
      <c r="A144" t="str">
        <f t="shared" si="203"/>
        <v>PPG</v>
      </c>
      <c r="B144" s="217" t="s">
        <v>3620</v>
      </c>
      <c r="C144" s="218">
        <v>44027</v>
      </c>
      <c r="D144" s="158">
        <v>3023307</v>
      </c>
      <c r="E144" t="str">
        <f>VLOOKUP(D144,Schools!A:B,2,0)</f>
        <v>St John's CE School N11</v>
      </c>
      <c r="F144" t="str">
        <f>VLOOKUP(D144,Schools!$A:$Z,3,0)</f>
        <v>M</v>
      </c>
      <c r="G144" s="230">
        <v>9380</v>
      </c>
      <c r="H144" s="158" t="s">
        <v>3621</v>
      </c>
      <c r="J144" t="str">
        <f t="shared" si="196"/>
        <v>11334/543965</v>
      </c>
      <c r="K144">
        <f>VLOOKUP(D144,Schools!$A:$Z,9,0)</f>
        <v>400114</v>
      </c>
      <c r="L144" s="75" t="s">
        <v>72</v>
      </c>
      <c r="M144" s="217" t="s">
        <v>81</v>
      </c>
      <c r="N144" s="75" t="s">
        <v>4052</v>
      </c>
      <c r="O144" s="78" t="str">
        <f>VLOOKUP(D144,Schools!A:D,4,0)</f>
        <v>Primary</v>
      </c>
      <c r="P144" s="78">
        <f t="shared" si="193"/>
        <v>11334</v>
      </c>
      <c r="Q144" s="78">
        <f t="shared" si="197"/>
        <v>543965</v>
      </c>
      <c r="R144" s="79">
        <v>0</v>
      </c>
      <c r="S144" s="79">
        <v>0</v>
      </c>
      <c r="T144" s="79">
        <v>1443.08</v>
      </c>
      <c r="U144" s="79">
        <v>721.54</v>
      </c>
      <c r="V144" s="79">
        <v>721.54</v>
      </c>
      <c r="W144" s="79">
        <v>721.54</v>
      </c>
      <c r="X144" s="79">
        <v>721.54</v>
      </c>
      <c r="Y144" s="79">
        <f t="shared" si="198"/>
        <v>4329.24</v>
      </c>
      <c r="Z144" s="319">
        <f t="shared" si="199"/>
        <v>9380</v>
      </c>
      <c r="AA144" s="319">
        <f t="shared" si="200"/>
        <v>5050.76</v>
      </c>
      <c r="AB144" s="79"/>
      <c r="AC144" s="79">
        <f t="shared" si="201"/>
        <v>721.53714285714284</v>
      </c>
      <c r="AD144" s="79"/>
      <c r="AE144" s="79">
        <f t="shared" si="202"/>
        <v>721.53714285714284</v>
      </c>
      <c r="AF144" s="79">
        <f t="shared" si="202"/>
        <v>721.53714285714284</v>
      </c>
      <c r="AG144" s="79">
        <f t="shared" si="202"/>
        <v>721.53714285714284</v>
      </c>
      <c r="AH144" s="79">
        <f t="shared" si="202"/>
        <v>721.53714285714284</v>
      </c>
      <c r="AI144" s="79">
        <f t="shared" si="202"/>
        <v>721.53714285714284</v>
      </c>
      <c r="AJ144" s="79">
        <f t="shared" si="202"/>
        <v>721.53714285714284</v>
      </c>
      <c r="AK144" s="52">
        <f t="shared" si="134"/>
        <v>9380</v>
      </c>
      <c r="AL144" s="52">
        <f t="shared" si="156"/>
        <v>0</v>
      </c>
      <c r="AN144" s="349"/>
      <c r="AO144" s="52"/>
      <c r="AR144"/>
      <c r="AS144"/>
      <c r="AT144"/>
      <c r="AU144"/>
      <c r="AV144"/>
      <c r="AW144"/>
      <c r="AX144"/>
      <c r="AY144"/>
      <c r="AZ144"/>
      <c r="BA144"/>
      <c r="BB144"/>
    </row>
    <row r="145" spans="1:54" x14ac:dyDescent="0.25">
      <c r="A145" t="str">
        <f t="shared" si="203"/>
        <v>PPG</v>
      </c>
      <c r="B145" s="217" t="s">
        <v>3620</v>
      </c>
      <c r="C145" s="218">
        <v>44027</v>
      </c>
      <c r="D145" s="158">
        <v>3023311</v>
      </c>
      <c r="E145" t="str">
        <f>VLOOKUP(D145,Schools!A:B,2,0)</f>
        <v>St Mary's C E Primary School N3</v>
      </c>
      <c r="F145" t="str">
        <f>VLOOKUP(D145,Schools!$A:$Z,3,0)</f>
        <v>M</v>
      </c>
      <c r="G145" s="230">
        <v>18760</v>
      </c>
      <c r="H145" s="158" t="s">
        <v>3621</v>
      </c>
      <c r="J145" t="str">
        <f t="shared" si="196"/>
        <v>11334/543965</v>
      </c>
      <c r="K145">
        <f>VLOOKUP(D145,Schools!$A:$Z,9,0)</f>
        <v>400058</v>
      </c>
      <c r="L145" s="75" t="s">
        <v>72</v>
      </c>
      <c r="M145" s="217" t="s">
        <v>81</v>
      </c>
      <c r="N145" s="75" t="s">
        <v>4052</v>
      </c>
      <c r="O145" s="78" t="str">
        <f>VLOOKUP(D145,Schools!A:D,4,0)</f>
        <v>Primary</v>
      </c>
      <c r="P145" s="78">
        <f t="shared" si="193"/>
        <v>11334</v>
      </c>
      <c r="Q145" s="78">
        <f t="shared" si="197"/>
        <v>543965</v>
      </c>
      <c r="R145" s="79">
        <v>0</v>
      </c>
      <c r="S145" s="79">
        <v>0</v>
      </c>
      <c r="T145" s="79">
        <v>2525.38</v>
      </c>
      <c r="U145" s="79">
        <v>1262.69</v>
      </c>
      <c r="V145" s="79">
        <v>1262.69</v>
      </c>
      <c r="W145" s="79">
        <v>1523.25</v>
      </c>
      <c r="X145" s="79">
        <v>1523.25</v>
      </c>
      <c r="Y145" s="79">
        <f t="shared" si="198"/>
        <v>8097.26</v>
      </c>
      <c r="Z145" s="319">
        <f t="shared" si="199"/>
        <v>18760</v>
      </c>
      <c r="AA145" s="319">
        <f t="shared" si="200"/>
        <v>10662.74</v>
      </c>
      <c r="AB145" s="79"/>
      <c r="AC145" s="79">
        <f t="shared" si="201"/>
        <v>1523.2485714285715</v>
      </c>
      <c r="AD145" s="79"/>
      <c r="AE145" s="79">
        <f t="shared" si="202"/>
        <v>1523.2485714285715</v>
      </c>
      <c r="AF145" s="79">
        <f t="shared" si="202"/>
        <v>1523.2485714285715</v>
      </c>
      <c r="AG145" s="79">
        <f t="shared" si="202"/>
        <v>1523.2485714285715</v>
      </c>
      <c r="AH145" s="79">
        <f t="shared" si="202"/>
        <v>1523.2485714285715</v>
      </c>
      <c r="AI145" s="79">
        <f t="shared" si="202"/>
        <v>1523.2485714285715</v>
      </c>
      <c r="AJ145" s="79">
        <f t="shared" si="202"/>
        <v>1523.2485714285715</v>
      </c>
      <c r="AK145" s="52">
        <f t="shared" si="134"/>
        <v>18760</v>
      </c>
      <c r="AL145" s="52">
        <f t="shared" si="156"/>
        <v>0</v>
      </c>
      <c r="AN145" s="349"/>
      <c r="AO145" s="52"/>
      <c r="AR145"/>
      <c r="AS145"/>
      <c r="AT145"/>
      <c r="AU145"/>
      <c r="AV145"/>
      <c r="AW145"/>
      <c r="AX145"/>
      <c r="AY145"/>
      <c r="AZ145"/>
      <c r="BA145"/>
      <c r="BB145"/>
    </row>
    <row r="146" spans="1:54" x14ac:dyDescent="0.25">
      <c r="A146" t="str">
        <f t="shared" si="203"/>
        <v>PPG</v>
      </c>
      <c r="B146" s="217" t="s">
        <v>3620</v>
      </c>
      <c r="C146" s="218">
        <v>44027</v>
      </c>
      <c r="D146" s="158">
        <v>3023312</v>
      </c>
      <c r="E146" t="str">
        <f>VLOOKUP(D146,Schools!A:B,2,0)</f>
        <v>St Mary's School EN4</v>
      </c>
      <c r="F146" t="str">
        <f>VLOOKUP(D146,Schools!$A:$Z,3,0)</f>
        <v>M</v>
      </c>
      <c r="G146" s="230">
        <v>2345</v>
      </c>
      <c r="H146" s="158" t="s">
        <v>3621</v>
      </c>
      <c r="J146" t="str">
        <f t="shared" si="196"/>
        <v>11334/543965</v>
      </c>
      <c r="K146">
        <f>VLOOKUP(D146,Schools!$A:$Z,9,0)</f>
        <v>400017</v>
      </c>
      <c r="L146" s="75" t="s">
        <v>72</v>
      </c>
      <c r="M146" s="217" t="s">
        <v>81</v>
      </c>
      <c r="N146" s="75" t="s">
        <v>4052</v>
      </c>
      <c r="O146" s="78" t="str">
        <f>VLOOKUP(D146,Schools!A:D,4,0)</f>
        <v>Primary</v>
      </c>
      <c r="P146" s="78">
        <f t="shared" si="193"/>
        <v>11334</v>
      </c>
      <c r="Q146" s="78">
        <f t="shared" si="197"/>
        <v>543965</v>
      </c>
      <c r="R146" s="79">
        <v>0</v>
      </c>
      <c r="S146" s="79">
        <v>0</v>
      </c>
      <c r="T146" s="79">
        <v>721.54</v>
      </c>
      <c r="U146" s="79">
        <v>360.77</v>
      </c>
      <c r="V146" s="79">
        <v>360.77</v>
      </c>
      <c r="W146" s="79">
        <v>100.20999999999998</v>
      </c>
      <c r="X146" s="79">
        <v>100.20999999999998</v>
      </c>
      <c r="Y146" s="79">
        <f t="shared" si="198"/>
        <v>1643.5</v>
      </c>
      <c r="Z146" s="319">
        <f t="shared" si="199"/>
        <v>2345</v>
      </c>
      <c r="AA146" s="319">
        <f t="shared" si="200"/>
        <v>701.5</v>
      </c>
      <c r="AB146" s="79"/>
      <c r="AC146" s="79">
        <f t="shared" si="201"/>
        <v>100.21428571428571</v>
      </c>
      <c r="AD146" s="79"/>
      <c r="AE146" s="79">
        <f t="shared" si="202"/>
        <v>100.21428571428571</v>
      </c>
      <c r="AF146" s="79">
        <f t="shared" si="202"/>
        <v>100.21428571428571</v>
      </c>
      <c r="AG146" s="79">
        <f t="shared" si="202"/>
        <v>100.21428571428571</v>
      </c>
      <c r="AH146" s="79">
        <f t="shared" si="202"/>
        <v>100.21428571428571</v>
      </c>
      <c r="AI146" s="79">
        <f t="shared" si="202"/>
        <v>100.21428571428571</v>
      </c>
      <c r="AJ146" s="79">
        <f t="shared" si="202"/>
        <v>100.21428571428571</v>
      </c>
      <c r="AK146" s="52">
        <f t="shared" si="134"/>
        <v>2345</v>
      </c>
      <c r="AL146" s="52">
        <f t="shared" si="156"/>
        <v>0</v>
      </c>
      <c r="AN146" s="349"/>
      <c r="AO146" s="52"/>
      <c r="AR146"/>
      <c r="AS146"/>
      <c r="AT146"/>
      <c r="AU146"/>
      <c r="AV146"/>
      <c r="AW146"/>
      <c r="AX146"/>
      <c r="AY146"/>
      <c r="AZ146"/>
      <c r="BA146"/>
      <c r="BB146"/>
    </row>
    <row r="147" spans="1:54" x14ac:dyDescent="0.25">
      <c r="A147" t="str">
        <f t="shared" si="203"/>
        <v>PPG</v>
      </c>
      <c r="B147" s="217" t="s">
        <v>3620</v>
      </c>
      <c r="C147" s="218">
        <v>44027</v>
      </c>
      <c r="D147" s="158">
        <v>3023314</v>
      </c>
      <c r="E147" t="str">
        <f>VLOOKUP(D147,Schools!A:B,2,0)</f>
        <v>St Pauls CE Primary, NW7</v>
      </c>
      <c r="F147" t="str">
        <f>VLOOKUP(D147,Schools!$A:$Z,3,0)</f>
        <v>M</v>
      </c>
      <c r="G147" s="230">
        <v>2345</v>
      </c>
      <c r="H147" s="158" t="s">
        <v>3621</v>
      </c>
      <c r="J147" t="str">
        <f t="shared" si="196"/>
        <v>11334/543965</v>
      </c>
      <c r="K147">
        <f>VLOOKUP(D147,Schools!$A:$Z,9,0)</f>
        <v>400094</v>
      </c>
      <c r="L147" s="75" t="s">
        <v>72</v>
      </c>
      <c r="M147" s="217" t="s">
        <v>81</v>
      </c>
      <c r="N147" s="75" t="s">
        <v>4052</v>
      </c>
      <c r="O147" s="78" t="str">
        <f>VLOOKUP(D147,Schools!A:D,4,0)</f>
        <v>Primary</v>
      </c>
      <c r="P147" s="78">
        <f t="shared" si="193"/>
        <v>11334</v>
      </c>
      <c r="Q147" s="78">
        <f t="shared" si="197"/>
        <v>543965</v>
      </c>
      <c r="R147" s="79">
        <v>0</v>
      </c>
      <c r="S147" s="79">
        <v>0</v>
      </c>
      <c r="T147" s="79">
        <v>360.77</v>
      </c>
      <c r="U147" s="79">
        <v>180.38</v>
      </c>
      <c r="V147" s="79">
        <v>180.38</v>
      </c>
      <c r="W147" s="79">
        <v>180.38</v>
      </c>
      <c r="X147" s="79">
        <v>180.38</v>
      </c>
      <c r="Y147" s="79">
        <f t="shared" si="198"/>
        <v>1082.29</v>
      </c>
      <c r="Z147" s="319">
        <f t="shared" si="199"/>
        <v>2345</v>
      </c>
      <c r="AA147" s="319">
        <f t="shared" si="200"/>
        <v>1262.71</v>
      </c>
      <c r="AB147" s="79"/>
      <c r="AC147" s="79">
        <f t="shared" si="201"/>
        <v>180.38714285714286</v>
      </c>
      <c r="AD147" s="79"/>
      <c r="AE147" s="79">
        <f t="shared" si="202"/>
        <v>180.38714285714286</v>
      </c>
      <c r="AF147" s="79">
        <f t="shared" si="202"/>
        <v>180.38714285714286</v>
      </c>
      <c r="AG147" s="79">
        <f t="shared" si="202"/>
        <v>180.38714285714286</v>
      </c>
      <c r="AH147" s="79">
        <f t="shared" si="202"/>
        <v>180.38714285714286</v>
      </c>
      <c r="AI147" s="79">
        <f t="shared" si="202"/>
        <v>180.38714285714286</v>
      </c>
      <c r="AJ147" s="79">
        <f t="shared" si="202"/>
        <v>180.38714285714286</v>
      </c>
      <c r="AK147" s="52">
        <f t="shared" si="134"/>
        <v>2345</v>
      </c>
      <c r="AL147" s="52">
        <f t="shared" si="156"/>
        <v>0</v>
      </c>
      <c r="AN147" s="349"/>
      <c r="AO147" s="52"/>
      <c r="AR147"/>
      <c r="AS147"/>
      <c r="AT147"/>
      <c r="AU147"/>
      <c r="AV147"/>
      <c r="AW147"/>
      <c r="AX147"/>
      <c r="AY147"/>
      <c r="AZ147"/>
      <c r="BA147"/>
      <c r="BB147"/>
    </row>
    <row r="148" spans="1:54" x14ac:dyDescent="0.25">
      <c r="A148" t="str">
        <f t="shared" si="203"/>
        <v>PPG</v>
      </c>
      <c r="B148" s="217" t="s">
        <v>3620</v>
      </c>
      <c r="C148" s="218">
        <v>44027</v>
      </c>
      <c r="D148" s="158">
        <v>3023313</v>
      </c>
      <c r="E148" t="str">
        <f>VLOOKUP(D148,Schools!A:B,2,0)</f>
        <v>St Paul's School, N11</v>
      </c>
      <c r="F148" t="str">
        <f>VLOOKUP(D148,Schools!$A:$Z,3,0)</f>
        <v>M</v>
      </c>
      <c r="G148" s="230">
        <v>4690</v>
      </c>
      <c r="H148" s="158" t="s">
        <v>3621</v>
      </c>
      <c r="J148" t="str">
        <f t="shared" si="196"/>
        <v>11334/543965</v>
      </c>
      <c r="K148">
        <f>VLOOKUP(D148,Schools!$A:$Z,9,0)</f>
        <v>400006</v>
      </c>
      <c r="L148" s="75" t="s">
        <v>72</v>
      </c>
      <c r="M148" s="217" t="s">
        <v>81</v>
      </c>
      <c r="N148" s="75" t="s">
        <v>4052</v>
      </c>
      <c r="O148" s="78" t="str">
        <f>VLOOKUP(D148,Schools!A:D,4,0)</f>
        <v>Primary</v>
      </c>
      <c r="P148" s="78">
        <f t="shared" si="193"/>
        <v>11334</v>
      </c>
      <c r="Q148" s="78">
        <f t="shared" si="197"/>
        <v>543965</v>
      </c>
      <c r="R148" s="79">
        <v>0</v>
      </c>
      <c r="S148" s="79">
        <v>0</v>
      </c>
      <c r="T148" s="79">
        <v>721.54</v>
      </c>
      <c r="U148" s="79">
        <v>360.77</v>
      </c>
      <c r="V148" s="79">
        <v>360.77</v>
      </c>
      <c r="W148" s="79">
        <v>360.77</v>
      </c>
      <c r="X148" s="79">
        <v>360.77</v>
      </c>
      <c r="Y148" s="79">
        <f t="shared" si="198"/>
        <v>2164.62</v>
      </c>
      <c r="Z148" s="319">
        <f t="shared" si="199"/>
        <v>4690</v>
      </c>
      <c r="AA148" s="319">
        <f t="shared" si="200"/>
        <v>2525.38</v>
      </c>
      <c r="AB148" s="79"/>
      <c r="AC148" s="79">
        <f t="shared" si="201"/>
        <v>360.76857142857142</v>
      </c>
      <c r="AD148" s="79"/>
      <c r="AE148" s="79">
        <f t="shared" si="202"/>
        <v>360.76857142857142</v>
      </c>
      <c r="AF148" s="79">
        <f t="shared" si="202"/>
        <v>360.76857142857142</v>
      </c>
      <c r="AG148" s="79">
        <f t="shared" si="202"/>
        <v>360.76857142857142</v>
      </c>
      <c r="AH148" s="79">
        <f t="shared" si="202"/>
        <v>360.76857142857142</v>
      </c>
      <c r="AI148" s="79">
        <f t="shared" si="202"/>
        <v>360.76857142857142</v>
      </c>
      <c r="AJ148" s="79">
        <f t="shared" si="202"/>
        <v>360.76857142857142</v>
      </c>
      <c r="AK148" s="52">
        <f t="shared" si="134"/>
        <v>4690</v>
      </c>
      <c r="AL148" s="52">
        <f t="shared" ref="AL148:AL158" si="204">AK148-G148</f>
        <v>0</v>
      </c>
      <c r="AN148" s="349"/>
      <c r="AO148" s="52"/>
      <c r="AR148"/>
      <c r="AS148"/>
      <c r="AT148"/>
      <c r="AU148"/>
      <c r="AV148"/>
      <c r="AW148"/>
      <c r="AX148"/>
      <c r="AY148"/>
      <c r="AZ148"/>
      <c r="BA148"/>
      <c r="BB148"/>
    </row>
    <row r="149" spans="1:54" x14ac:dyDescent="0.25">
      <c r="A149" t="str">
        <f t="shared" si="203"/>
        <v>PPG</v>
      </c>
      <c r="B149" s="217" t="s">
        <v>3620</v>
      </c>
      <c r="C149" s="218">
        <v>44027</v>
      </c>
      <c r="D149" s="158">
        <v>3023507</v>
      </c>
      <c r="E149" t="str">
        <f>VLOOKUP(D149,Schools!A:B,2,0)</f>
        <v>St Theresa's R.C. Primary School</v>
      </c>
      <c r="F149" t="str">
        <f>VLOOKUP(D149,Schools!$A:$Z,3,0)</f>
        <v>M</v>
      </c>
      <c r="G149" s="230">
        <v>2345</v>
      </c>
      <c r="H149" s="158" t="s">
        <v>3621</v>
      </c>
      <c r="J149" t="str">
        <f t="shared" si="196"/>
        <v>11334/543965</v>
      </c>
      <c r="K149">
        <f>VLOOKUP(D149,Schools!$A:$Z,9,0)</f>
        <v>400037</v>
      </c>
      <c r="L149" s="75" t="s">
        <v>72</v>
      </c>
      <c r="M149" s="217" t="s">
        <v>81</v>
      </c>
      <c r="N149" s="75" t="s">
        <v>4052</v>
      </c>
      <c r="O149" s="78" t="str">
        <f>VLOOKUP(D149,Schools!A:D,4,0)</f>
        <v>Primary</v>
      </c>
      <c r="P149" s="78">
        <f t="shared" si="193"/>
        <v>11334</v>
      </c>
      <c r="Q149" s="78">
        <f t="shared" si="197"/>
        <v>543965</v>
      </c>
      <c r="R149" s="79">
        <v>0</v>
      </c>
      <c r="S149" s="79">
        <v>0</v>
      </c>
      <c r="T149" s="79">
        <v>360.77</v>
      </c>
      <c r="U149" s="79">
        <v>180.38</v>
      </c>
      <c r="V149" s="79">
        <v>180.38</v>
      </c>
      <c r="W149" s="79">
        <v>180.38</v>
      </c>
      <c r="X149" s="79">
        <v>180.38</v>
      </c>
      <c r="Y149" s="79">
        <f t="shared" si="198"/>
        <v>1082.29</v>
      </c>
      <c r="Z149" s="319">
        <f t="shared" si="199"/>
        <v>2345</v>
      </c>
      <c r="AA149" s="319">
        <f t="shared" si="200"/>
        <v>1262.71</v>
      </c>
      <c r="AB149" s="79"/>
      <c r="AC149" s="79">
        <f t="shared" si="201"/>
        <v>180.38714285714286</v>
      </c>
      <c r="AD149" s="79"/>
      <c r="AE149" s="79">
        <f t="shared" si="202"/>
        <v>180.38714285714286</v>
      </c>
      <c r="AF149" s="79">
        <f t="shared" si="202"/>
        <v>180.38714285714286</v>
      </c>
      <c r="AG149" s="79">
        <f t="shared" si="202"/>
        <v>180.38714285714286</v>
      </c>
      <c r="AH149" s="79">
        <f t="shared" si="202"/>
        <v>180.38714285714286</v>
      </c>
      <c r="AI149" s="79">
        <f t="shared" si="202"/>
        <v>180.38714285714286</v>
      </c>
      <c r="AJ149" s="79">
        <f t="shared" si="202"/>
        <v>180.38714285714286</v>
      </c>
      <c r="AK149" s="52">
        <f t="shared" si="134"/>
        <v>2345</v>
      </c>
      <c r="AL149" s="52">
        <f t="shared" si="204"/>
        <v>0</v>
      </c>
      <c r="AN149" s="349"/>
      <c r="AO149" s="52"/>
      <c r="AR149"/>
      <c r="AS149"/>
      <c r="AT149"/>
      <c r="AU149"/>
      <c r="AV149"/>
      <c r="AW149"/>
      <c r="AX149"/>
      <c r="AY149"/>
      <c r="AZ149"/>
      <c r="BA149"/>
      <c r="BB149"/>
    </row>
    <row r="150" spans="1:54" x14ac:dyDescent="0.25">
      <c r="A150" t="str">
        <f t="shared" si="203"/>
        <v>PPG</v>
      </c>
      <c r="B150" s="217" t="s">
        <v>3620</v>
      </c>
      <c r="C150" s="218">
        <v>44027</v>
      </c>
      <c r="D150" s="158">
        <v>3023506</v>
      </c>
      <c r="E150" t="str">
        <f>VLOOKUP(D150,Schools!A:B,2,0)</f>
        <v>St Vincent's Catholic Primary School</v>
      </c>
      <c r="F150" t="str">
        <f>VLOOKUP(D150,Schools!$A:$Z,3,0)</f>
        <v>M</v>
      </c>
      <c r="G150" s="230">
        <v>4690</v>
      </c>
      <c r="H150" s="158" t="s">
        <v>3621</v>
      </c>
      <c r="J150" t="str">
        <f t="shared" si="196"/>
        <v>11334/543965</v>
      </c>
      <c r="K150">
        <f>VLOOKUP(D150,Schools!$A:$Z,9,0)</f>
        <v>400009</v>
      </c>
      <c r="L150" s="75" t="s">
        <v>72</v>
      </c>
      <c r="M150" s="217" t="s">
        <v>81</v>
      </c>
      <c r="N150" s="75" t="s">
        <v>4052</v>
      </c>
      <c r="O150" s="78" t="str">
        <f>VLOOKUP(D150,Schools!A:D,4,0)</f>
        <v>Primary</v>
      </c>
      <c r="P150" s="78">
        <f t="shared" si="193"/>
        <v>11334</v>
      </c>
      <c r="Q150" s="78">
        <f t="shared" si="197"/>
        <v>543965</v>
      </c>
      <c r="R150" s="79">
        <v>0</v>
      </c>
      <c r="S150" s="79">
        <v>0</v>
      </c>
      <c r="T150" s="79">
        <v>721.54</v>
      </c>
      <c r="U150" s="79">
        <v>360.77</v>
      </c>
      <c r="V150" s="79">
        <v>360.77</v>
      </c>
      <c r="W150" s="79">
        <v>360.77</v>
      </c>
      <c r="X150" s="79">
        <v>360.77</v>
      </c>
      <c r="Y150" s="79">
        <f t="shared" si="198"/>
        <v>2164.62</v>
      </c>
      <c r="Z150" s="319">
        <f t="shared" si="199"/>
        <v>4690</v>
      </c>
      <c r="AA150" s="319">
        <f t="shared" si="200"/>
        <v>2525.38</v>
      </c>
      <c r="AB150" s="79"/>
      <c r="AC150" s="79">
        <f t="shared" si="201"/>
        <v>360.76857142857142</v>
      </c>
      <c r="AD150" s="79"/>
      <c r="AE150" s="79">
        <f t="shared" si="202"/>
        <v>360.76857142857142</v>
      </c>
      <c r="AF150" s="79">
        <f t="shared" si="202"/>
        <v>360.76857142857142</v>
      </c>
      <c r="AG150" s="79">
        <f t="shared" si="202"/>
        <v>360.76857142857142</v>
      </c>
      <c r="AH150" s="79">
        <f t="shared" si="202"/>
        <v>360.76857142857142</v>
      </c>
      <c r="AI150" s="79">
        <f t="shared" si="202"/>
        <v>360.76857142857142</v>
      </c>
      <c r="AJ150" s="79">
        <f t="shared" si="202"/>
        <v>360.76857142857142</v>
      </c>
      <c r="AK150" s="52">
        <f t="shared" si="134"/>
        <v>4690</v>
      </c>
      <c r="AL150" s="52">
        <f t="shared" si="204"/>
        <v>0</v>
      </c>
      <c r="AN150" s="349"/>
      <c r="AO150" s="52"/>
      <c r="AR150"/>
      <c r="AS150"/>
      <c r="AT150"/>
      <c r="AU150"/>
      <c r="AV150"/>
      <c r="AW150"/>
      <c r="AX150"/>
      <c r="AY150"/>
      <c r="AZ150"/>
      <c r="BA150"/>
      <c r="BB150"/>
    </row>
    <row r="151" spans="1:54" x14ac:dyDescent="0.25">
      <c r="A151" t="str">
        <f t="shared" si="203"/>
        <v>PPG</v>
      </c>
      <c r="B151" s="217" t="s">
        <v>3620</v>
      </c>
      <c r="C151" s="218">
        <v>44027</v>
      </c>
      <c r="D151" s="158">
        <v>3023316</v>
      </c>
      <c r="E151" t="str">
        <f>VLOOKUP(D151,Schools!A:B,2,0)</f>
        <v>Trent  C of E Primary School</v>
      </c>
      <c r="F151" t="str">
        <f>VLOOKUP(D151,Schools!$A:$Z,3,0)</f>
        <v>M</v>
      </c>
      <c r="G151" s="230">
        <v>4690</v>
      </c>
      <c r="H151" s="158" t="s">
        <v>3621</v>
      </c>
      <c r="J151" t="str">
        <f t="shared" si="196"/>
        <v>11334/543965</v>
      </c>
      <c r="K151">
        <f>VLOOKUP(D151,Schools!$A:$Z,9,0)</f>
        <v>400100</v>
      </c>
      <c r="L151" s="75" t="s">
        <v>72</v>
      </c>
      <c r="M151" s="217" t="s">
        <v>81</v>
      </c>
      <c r="N151" s="75" t="s">
        <v>4052</v>
      </c>
      <c r="O151" s="78" t="str">
        <f>VLOOKUP(D151,Schools!A:D,4,0)</f>
        <v>Primary</v>
      </c>
      <c r="P151" s="78">
        <f t="shared" si="193"/>
        <v>11334</v>
      </c>
      <c r="Q151" s="78">
        <f t="shared" si="197"/>
        <v>543965</v>
      </c>
      <c r="R151" s="79">
        <v>0</v>
      </c>
      <c r="S151" s="79">
        <v>0</v>
      </c>
      <c r="T151" s="79">
        <v>721.54</v>
      </c>
      <c r="U151" s="79">
        <v>360.77</v>
      </c>
      <c r="V151" s="79">
        <v>360.77</v>
      </c>
      <c r="W151" s="79">
        <v>360.77</v>
      </c>
      <c r="X151" s="79">
        <v>360.77</v>
      </c>
      <c r="Y151" s="79">
        <f t="shared" ref="Y151:Y152" si="205">SUM(R151:X151)</f>
        <v>2164.62</v>
      </c>
      <c r="Z151" s="319">
        <f t="shared" ref="Z151:Z152" si="206">G151</f>
        <v>4690</v>
      </c>
      <c r="AA151" s="319">
        <f t="shared" ref="AA151:AA152" si="207">Z151-Y151</f>
        <v>2525.38</v>
      </c>
      <c r="AB151" s="79"/>
      <c r="AC151" s="79">
        <f t="shared" ref="AC151:AC152" si="208">$AA151/7</f>
        <v>360.76857142857142</v>
      </c>
      <c r="AD151" s="79"/>
      <c r="AE151" s="79">
        <f t="shared" ref="AE151:AJ152" si="209">$AA151/7</f>
        <v>360.76857142857142</v>
      </c>
      <c r="AF151" s="79">
        <f t="shared" si="209"/>
        <v>360.76857142857142</v>
      </c>
      <c r="AG151" s="79">
        <f t="shared" si="209"/>
        <v>360.76857142857142</v>
      </c>
      <c r="AH151" s="79">
        <f t="shared" si="209"/>
        <v>360.76857142857142</v>
      </c>
      <c r="AI151" s="79">
        <f t="shared" si="209"/>
        <v>360.76857142857142</v>
      </c>
      <c r="AJ151" s="79">
        <f t="shared" si="209"/>
        <v>360.76857142857142</v>
      </c>
      <c r="AK151" s="52">
        <f t="shared" si="134"/>
        <v>4690</v>
      </c>
      <c r="AL151" s="52">
        <f t="shared" si="204"/>
        <v>0</v>
      </c>
      <c r="AN151" s="349"/>
      <c r="AO151" s="52"/>
      <c r="AR151"/>
      <c r="AS151"/>
      <c r="AT151"/>
      <c r="AU151"/>
      <c r="AV151"/>
      <c r="AW151"/>
      <c r="AX151"/>
      <c r="AY151"/>
      <c r="AZ151"/>
      <c r="BA151"/>
      <c r="BB151"/>
    </row>
    <row r="152" spans="1:54" x14ac:dyDescent="0.25">
      <c r="A152" t="str">
        <f t="shared" si="203"/>
        <v>PPG</v>
      </c>
      <c r="B152" s="217" t="s">
        <v>3620</v>
      </c>
      <c r="C152" s="218">
        <v>44027</v>
      </c>
      <c r="D152" s="158">
        <v>3022057</v>
      </c>
      <c r="E152" t="str">
        <f>VLOOKUP(D152,Schools!A:B,2,0)</f>
        <v>Underhill School</v>
      </c>
      <c r="F152" t="str">
        <f>VLOOKUP(D152,Schools!$A:$Z,3,0)</f>
        <v>M</v>
      </c>
      <c r="G152" s="230">
        <v>2345</v>
      </c>
      <c r="H152" s="158" t="s">
        <v>3621</v>
      </c>
      <c r="J152" t="str">
        <f t="shared" si="196"/>
        <v>11334/543965</v>
      </c>
      <c r="K152">
        <f>VLOOKUP(D152,Schools!$A:$Z,9,0)</f>
        <v>400053</v>
      </c>
      <c r="L152" s="75" t="s">
        <v>72</v>
      </c>
      <c r="M152" s="217" t="s">
        <v>81</v>
      </c>
      <c r="N152" s="75" t="s">
        <v>4052</v>
      </c>
      <c r="O152" s="78" t="str">
        <f>VLOOKUP(D152,Schools!A:D,4,0)</f>
        <v>Primary</v>
      </c>
      <c r="P152" s="78">
        <f t="shared" si="193"/>
        <v>11334</v>
      </c>
      <c r="Q152" s="78">
        <f t="shared" si="197"/>
        <v>543965</v>
      </c>
      <c r="R152" s="79">
        <v>0</v>
      </c>
      <c r="S152" s="79">
        <v>0</v>
      </c>
      <c r="T152" s="79">
        <v>360.77</v>
      </c>
      <c r="U152" s="79">
        <v>180.38</v>
      </c>
      <c r="V152" s="79">
        <v>180.38</v>
      </c>
      <c r="W152" s="79">
        <v>180.38</v>
      </c>
      <c r="X152" s="79">
        <v>180.38</v>
      </c>
      <c r="Y152" s="79">
        <f t="shared" si="205"/>
        <v>1082.29</v>
      </c>
      <c r="Z152" s="319">
        <f t="shared" si="206"/>
        <v>2345</v>
      </c>
      <c r="AA152" s="319">
        <f t="shared" si="207"/>
        <v>1262.71</v>
      </c>
      <c r="AB152" s="79"/>
      <c r="AC152" s="79">
        <f t="shared" si="208"/>
        <v>180.38714285714286</v>
      </c>
      <c r="AD152" s="79"/>
      <c r="AE152" s="79">
        <f t="shared" si="209"/>
        <v>180.38714285714286</v>
      </c>
      <c r="AF152" s="79">
        <f t="shared" si="209"/>
        <v>180.38714285714286</v>
      </c>
      <c r="AG152" s="79">
        <f t="shared" si="209"/>
        <v>180.38714285714286</v>
      </c>
      <c r="AH152" s="79">
        <f t="shared" si="209"/>
        <v>180.38714285714286</v>
      </c>
      <c r="AI152" s="79">
        <f t="shared" si="209"/>
        <v>180.38714285714286</v>
      </c>
      <c r="AJ152" s="79">
        <f t="shared" si="209"/>
        <v>180.38714285714286</v>
      </c>
      <c r="AK152" s="52">
        <f t="shared" si="134"/>
        <v>2345</v>
      </c>
      <c r="AL152" s="52">
        <f t="shared" si="204"/>
        <v>0</v>
      </c>
      <c r="AN152" s="349"/>
      <c r="AO152" s="52"/>
      <c r="AR152"/>
      <c r="AS152"/>
      <c r="AT152"/>
      <c r="AU152"/>
      <c r="AV152"/>
      <c r="AW152"/>
      <c r="AX152"/>
      <c r="AY152"/>
      <c r="AZ152"/>
      <c r="BA152"/>
      <c r="BB152"/>
    </row>
    <row r="153" spans="1:54" x14ac:dyDescent="0.25">
      <c r="A153" t="str">
        <f t="shared" si="203"/>
        <v>PPG</v>
      </c>
      <c r="B153" s="217" t="s">
        <v>3620</v>
      </c>
      <c r="C153" s="218">
        <v>44027</v>
      </c>
      <c r="D153" s="158">
        <v>3022060</v>
      </c>
      <c r="E153" t="str">
        <f>VLOOKUP(D153,Schools!A:B,2,0)</f>
        <v>Whitings Hill Primary School</v>
      </c>
      <c r="F153" t="str">
        <f>VLOOKUP(D153,Schools!$A:$Z,3,0)</f>
        <v>M</v>
      </c>
      <c r="G153" s="230">
        <v>4690</v>
      </c>
      <c r="H153" s="158" t="s">
        <v>3621</v>
      </c>
      <c r="J153" t="str">
        <f t="shared" si="196"/>
        <v>11334/543965</v>
      </c>
      <c r="K153">
        <f>VLOOKUP(D153,Schools!$A:$Z,9,0)</f>
        <v>400011</v>
      </c>
      <c r="L153" s="75" t="s">
        <v>72</v>
      </c>
      <c r="M153" s="217" t="s">
        <v>81</v>
      </c>
      <c r="N153" s="75" t="s">
        <v>4052</v>
      </c>
      <c r="O153" s="78" t="str">
        <f>VLOOKUP(D153,Schools!A:D,4,0)</f>
        <v>Primary</v>
      </c>
      <c r="P153" s="78">
        <f t="shared" si="193"/>
        <v>11334</v>
      </c>
      <c r="Q153" s="78">
        <f t="shared" si="197"/>
        <v>543965</v>
      </c>
      <c r="R153" s="79">
        <v>0</v>
      </c>
      <c r="S153" s="79">
        <v>0</v>
      </c>
      <c r="T153" s="79">
        <v>0</v>
      </c>
      <c r="U153" s="79">
        <v>0</v>
      </c>
      <c r="V153" s="79">
        <v>0</v>
      </c>
      <c r="W153" s="79">
        <v>521.11</v>
      </c>
      <c r="X153" s="79">
        <v>521.11</v>
      </c>
      <c r="Y153" s="79">
        <f t="shared" ref="Y153:Y154" si="210">SUM(R153:X153)</f>
        <v>1042.22</v>
      </c>
      <c r="Z153" s="319">
        <f t="shared" ref="Z153:Z154" si="211">G153</f>
        <v>4690</v>
      </c>
      <c r="AA153" s="319">
        <f t="shared" ref="AA153:AA154" si="212">Z153-Y153</f>
        <v>3647.7799999999997</v>
      </c>
      <c r="AB153" s="79"/>
      <c r="AC153" s="79">
        <f t="shared" ref="AC153:AC154" si="213">$AA153/7</f>
        <v>521.11142857142852</v>
      </c>
      <c r="AD153" s="79"/>
      <c r="AE153" s="79">
        <f t="shared" ref="AE153:AJ154" si="214">$AA153/7</f>
        <v>521.11142857142852</v>
      </c>
      <c r="AF153" s="79">
        <f t="shared" si="214"/>
        <v>521.11142857142852</v>
      </c>
      <c r="AG153" s="79">
        <f t="shared" si="214"/>
        <v>521.11142857142852</v>
      </c>
      <c r="AH153" s="79">
        <f t="shared" si="214"/>
        <v>521.11142857142852</v>
      </c>
      <c r="AI153" s="79">
        <f t="shared" si="214"/>
        <v>521.11142857142852</v>
      </c>
      <c r="AJ153" s="79">
        <f t="shared" si="214"/>
        <v>521.11142857142852</v>
      </c>
      <c r="AK153" s="52">
        <f t="shared" si="134"/>
        <v>4689.9999999999991</v>
      </c>
      <c r="AL153" s="52">
        <f t="shared" si="204"/>
        <v>0</v>
      </c>
      <c r="AN153" s="349"/>
      <c r="AO153" s="52"/>
      <c r="AR153"/>
      <c r="AS153"/>
      <c r="AT153"/>
      <c r="AU153"/>
      <c r="AV153"/>
      <c r="AW153"/>
      <c r="AX153"/>
      <c r="AY153"/>
      <c r="AZ153"/>
      <c r="BA153"/>
      <c r="BB153"/>
    </row>
    <row r="154" spans="1:54" x14ac:dyDescent="0.25">
      <c r="A154" t="str">
        <f t="shared" si="203"/>
        <v>PPG</v>
      </c>
      <c r="B154" s="217" t="s">
        <v>3620</v>
      </c>
      <c r="C154" s="218">
        <v>44027</v>
      </c>
      <c r="D154" s="158">
        <v>3021102</v>
      </c>
      <c r="E154" t="str">
        <f>VLOOKUP(D154,Schools!A:B,2,0)</f>
        <v>Northgate</v>
      </c>
      <c r="F154" t="str">
        <f>VLOOKUP(D154,Schools!$A:$Z,3,0)</f>
        <v>M</v>
      </c>
      <c r="G154" s="230">
        <v>2345</v>
      </c>
      <c r="H154" s="158" t="s">
        <v>3621</v>
      </c>
      <c r="J154" t="str">
        <f t="shared" si="196"/>
        <v>11332/543965</v>
      </c>
      <c r="K154">
        <f>VLOOKUP(D154,Schools!$A:$Z,9,0)</f>
        <v>400157</v>
      </c>
      <c r="L154" s="75" t="s">
        <v>72</v>
      </c>
      <c r="M154" s="217" t="s">
        <v>81</v>
      </c>
      <c r="N154" s="75" t="s">
        <v>4052</v>
      </c>
      <c r="O154" s="78" t="str">
        <f>VLOOKUP(D154,Schools!A:D,4,0)</f>
        <v>PRU</v>
      </c>
      <c r="P154" s="78">
        <f t="shared" si="193"/>
        <v>11332</v>
      </c>
      <c r="Q154" s="78">
        <f t="shared" si="197"/>
        <v>543965</v>
      </c>
      <c r="R154" s="79">
        <v>0</v>
      </c>
      <c r="S154" s="79">
        <v>0</v>
      </c>
      <c r="T154" s="79">
        <v>0</v>
      </c>
      <c r="U154" s="79">
        <v>0</v>
      </c>
      <c r="V154" s="79">
        <v>0</v>
      </c>
      <c r="W154" s="79">
        <v>260.56</v>
      </c>
      <c r="X154" s="79">
        <v>260.56</v>
      </c>
      <c r="Y154" s="79">
        <f t="shared" si="210"/>
        <v>521.12</v>
      </c>
      <c r="Z154" s="319">
        <f t="shared" si="211"/>
        <v>2345</v>
      </c>
      <c r="AA154" s="319">
        <f t="shared" si="212"/>
        <v>1823.88</v>
      </c>
      <c r="AB154" s="79"/>
      <c r="AC154" s="79">
        <f t="shared" si="213"/>
        <v>260.55428571428575</v>
      </c>
      <c r="AD154" s="79"/>
      <c r="AE154" s="79">
        <f t="shared" si="214"/>
        <v>260.55428571428575</v>
      </c>
      <c r="AF154" s="79">
        <f t="shared" si="214"/>
        <v>260.55428571428575</v>
      </c>
      <c r="AG154" s="79">
        <f t="shared" si="214"/>
        <v>260.55428571428575</v>
      </c>
      <c r="AH154" s="79">
        <f t="shared" si="214"/>
        <v>260.55428571428575</v>
      </c>
      <c r="AI154" s="79">
        <f t="shared" si="214"/>
        <v>260.55428571428575</v>
      </c>
      <c r="AJ154" s="79">
        <f t="shared" si="214"/>
        <v>260.55428571428575</v>
      </c>
      <c r="AK154" s="52">
        <f t="shared" si="134"/>
        <v>2345</v>
      </c>
      <c r="AL154" s="52">
        <f t="shared" si="204"/>
        <v>0</v>
      </c>
      <c r="AN154" s="349"/>
      <c r="AO154" s="52"/>
      <c r="AR154"/>
      <c r="AS154"/>
      <c r="AT154"/>
      <c r="AU154"/>
      <c r="AV154"/>
      <c r="AW154"/>
      <c r="AX154"/>
      <c r="AY154"/>
      <c r="AZ154"/>
      <c r="BA154"/>
      <c r="BB154"/>
    </row>
    <row r="155" spans="1:54" x14ac:dyDescent="0.25">
      <c r="A155" t="str">
        <f t="shared" si="203"/>
        <v>PPG</v>
      </c>
      <c r="B155" s="217" t="s">
        <v>3620</v>
      </c>
      <c r="C155" s="218">
        <v>44027</v>
      </c>
      <c r="D155" s="158">
        <v>3025405</v>
      </c>
      <c r="E155" t="str">
        <f>VLOOKUP(D155,Schools!A:B,2,0)</f>
        <v>Finchley Catholic High School</v>
      </c>
      <c r="F155" t="str">
        <f>VLOOKUP(D155,Schools!$A:$Z,3,0)</f>
        <v>M</v>
      </c>
      <c r="G155" s="230">
        <v>7035</v>
      </c>
      <c r="H155" s="158" t="s">
        <v>3621</v>
      </c>
      <c r="J155" t="str">
        <f t="shared" si="196"/>
        <v>11333/543965</v>
      </c>
      <c r="K155">
        <f>VLOOKUP(D155,Schools!$A:$Z,9,0)</f>
        <v>400041</v>
      </c>
      <c r="L155" s="75" t="s">
        <v>72</v>
      </c>
      <c r="M155" s="217" t="s">
        <v>81</v>
      </c>
      <c r="N155" s="75" t="s">
        <v>4052</v>
      </c>
      <c r="O155" s="78" t="str">
        <f>VLOOKUP(D155,Schools!A:D,4,0)</f>
        <v>Secondary</v>
      </c>
      <c r="P155" s="78">
        <f t="shared" si="193"/>
        <v>11333</v>
      </c>
      <c r="Q155" s="78">
        <f t="shared" si="197"/>
        <v>543965</v>
      </c>
      <c r="R155" s="79">
        <v>0</v>
      </c>
      <c r="S155" s="79">
        <v>0</v>
      </c>
      <c r="T155" s="79">
        <v>1803.85</v>
      </c>
      <c r="U155" s="79">
        <v>901.92</v>
      </c>
      <c r="V155" s="79">
        <v>901.92</v>
      </c>
      <c r="W155" s="79">
        <v>380.80999999999995</v>
      </c>
      <c r="X155" s="79">
        <v>380.80999999999995</v>
      </c>
      <c r="Y155" s="79">
        <f t="shared" ref="Y155" si="215">SUM(R155:X155)</f>
        <v>4369.3099999999995</v>
      </c>
      <c r="Z155" s="319">
        <f>G155</f>
        <v>7035</v>
      </c>
      <c r="AA155" s="319">
        <f>Z155-Y155</f>
        <v>2665.6900000000005</v>
      </c>
      <c r="AB155" s="79"/>
      <c r="AC155" s="79">
        <f>$AA155/7</f>
        <v>380.81285714285724</v>
      </c>
      <c r="AD155" s="79"/>
      <c r="AE155" s="79">
        <f t="shared" ref="AE155:AJ155" si="216">$AA155/7</f>
        <v>380.81285714285724</v>
      </c>
      <c r="AF155" s="79">
        <f t="shared" si="216"/>
        <v>380.81285714285724</v>
      </c>
      <c r="AG155" s="79">
        <f t="shared" si="216"/>
        <v>380.81285714285724</v>
      </c>
      <c r="AH155" s="79">
        <f t="shared" si="216"/>
        <v>380.81285714285724</v>
      </c>
      <c r="AI155" s="79">
        <f t="shared" si="216"/>
        <v>380.81285714285724</v>
      </c>
      <c r="AJ155" s="79">
        <f t="shared" si="216"/>
        <v>380.81285714285724</v>
      </c>
      <c r="AK155" s="52">
        <f t="shared" si="134"/>
        <v>7035</v>
      </c>
      <c r="AL155" s="52">
        <f t="shared" si="204"/>
        <v>0</v>
      </c>
      <c r="AN155" s="349"/>
      <c r="AO155" s="52"/>
      <c r="AR155"/>
      <c r="AS155"/>
      <c r="AT155"/>
      <c r="AU155"/>
      <c r="AV155"/>
      <c r="AW155"/>
      <c r="AX155"/>
      <c r="AY155"/>
      <c r="AZ155"/>
      <c r="BA155"/>
      <c r="BB155"/>
    </row>
    <row r="156" spans="1:54" x14ac:dyDescent="0.25">
      <c r="A156" t="str">
        <f t="shared" si="203"/>
        <v>PPG</v>
      </c>
      <c r="B156" s="217" t="s">
        <v>3620</v>
      </c>
      <c r="C156" s="218">
        <v>44027</v>
      </c>
      <c r="D156" s="158">
        <v>3025427</v>
      </c>
      <c r="E156" t="str">
        <f>VLOOKUP(D156,Schools!A:B,2,0)</f>
        <v>JCoSS</v>
      </c>
      <c r="F156" t="str">
        <f>VLOOKUP(D156,Schools!$A:$Z,3,0)</f>
        <v>M</v>
      </c>
      <c r="G156" s="230">
        <v>2345</v>
      </c>
      <c r="H156" s="158" t="s">
        <v>3621</v>
      </c>
      <c r="J156" t="str">
        <f t="shared" si="196"/>
        <v>11333/543965</v>
      </c>
      <c r="K156">
        <f>VLOOKUP(D156,Schools!$A:$Z,9,0)</f>
        <v>400140</v>
      </c>
      <c r="L156" s="75" t="s">
        <v>72</v>
      </c>
      <c r="M156" s="217" t="s">
        <v>81</v>
      </c>
      <c r="N156" s="75" t="s">
        <v>4052</v>
      </c>
      <c r="O156" s="78" t="str">
        <f>VLOOKUP(D156,Schools!A:D,4,0)</f>
        <v>Secondary</v>
      </c>
      <c r="P156" s="78">
        <f t="shared" si="193"/>
        <v>11333</v>
      </c>
      <c r="Q156" s="78">
        <f t="shared" si="197"/>
        <v>543965</v>
      </c>
      <c r="R156" s="79">
        <v>0</v>
      </c>
      <c r="S156" s="79">
        <v>0</v>
      </c>
      <c r="T156" s="79">
        <v>2525.38</v>
      </c>
      <c r="U156" s="79">
        <v>1262.69</v>
      </c>
      <c r="V156" s="79">
        <v>1262.69</v>
      </c>
      <c r="W156" s="79">
        <v>-300.63999999999987</v>
      </c>
      <c r="X156" s="79">
        <v>-300.63999999999987</v>
      </c>
      <c r="Y156" s="79">
        <f t="shared" ref="Y156" si="217">SUM(R156:X156)</f>
        <v>4449.4800000000014</v>
      </c>
      <c r="Z156" s="319">
        <f>G156</f>
        <v>2345</v>
      </c>
      <c r="AA156" s="319">
        <f>Z156-Y156</f>
        <v>-2104.4800000000014</v>
      </c>
      <c r="AB156" s="79"/>
      <c r="AC156" s="319">
        <f>AA156</f>
        <v>-2104.4800000000014</v>
      </c>
      <c r="AD156" s="79"/>
      <c r="AE156" s="79">
        <v>0</v>
      </c>
      <c r="AF156" s="79">
        <v>0</v>
      </c>
      <c r="AG156" s="79">
        <v>0</v>
      </c>
      <c r="AH156" s="79">
        <v>0</v>
      </c>
      <c r="AI156" s="79">
        <v>0</v>
      </c>
      <c r="AJ156" s="79">
        <v>0</v>
      </c>
      <c r="AK156" s="52">
        <f t="shared" si="134"/>
        <v>2345</v>
      </c>
      <c r="AL156" s="52">
        <f t="shared" si="204"/>
        <v>0</v>
      </c>
      <c r="AN156" s="349"/>
      <c r="AO156" s="52"/>
      <c r="AR156"/>
      <c r="AS156"/>
      <c r="AT156"/>
      <c r="AU156"/>
      <c r="AV156"/>
      <c r="AW156"/>
      <c r="AX156"/>
      <c r="AY156"/>
      <c r="AZ156"/>
      <c r="BA156"/>
      <c r="BB156"/>
    </row>
    <row r="157" spans="1:54" x14ac:dyDescent="0.25">
      <c r="A157" t="str">
        <f t="shared" si="203"/>
        <v>PPG</v>
      </c>
      <c r="B157" s="217" t="s">
        <v>3620</v>
      </c>
      <c r="C157" s="218">
        <v>44027</v>
      </c>
      <c r="D157" s="158">
        <v>3025407</v>
      </c>
      <c r="E157" t="str">
        <f>VLOOKUP(D157,Schools!A:B,2,0)</f>
        <v>St. James' Catholic High School</v>
      </c>
      <c r="F157" t="str">
        <f>VLOOKUP(D157,Schools!$A:$Z,3,0)</f>
        <v>M</v>
      </c>
      <c r="G157" s="230">
        <v>4690</v>
      </c>
      <c r="H157" s="158" t="s">
        <v>3621</v>
      </c>
      <c r="J157" t="str">
        <f t="shared" si="196"/>
        <v>11333/543965</v>
      </c>
      <c r="K157">
        <f>VLOOKUP(D157,Schools!$A:$Z,9,0)</f>
        <v>400013</v>
      </c>
      <c r="L157" s="75" t="s">
        <v>72</v>
      </c>
      <c r="M157" s="217" t="s">
        <v>81</v>
      </c>
      <c r="N157" s="75" t="s">
        <v>4052</v>
      </c>
      <c r="O157" s="78" t="str">
        <f>VLOOKUP(D157,Schools!A:D,4,0)</f>
        <v>Secondary</v>
      </c>
      <c r="P157" s="78">
        <f t="shared" si="193"/>
        <v>11333</v>
      </c>
      <c r="Q157" s="78">
        <f t="shared" si="197"/>
        <v>543965</v>
      </c>
      <c r="R157" s="79">
        <v>0</v>
      </c>
      <c r="S157" s="79">
        <v>0</v>
      </c>
      <c r="T157" s="79">
        <v>0</v>
      </c>
      <c r="U157" s="79">
        <v>0</v>
      </c>
      <c r="V157" s="79">
        <v>0</v>
      </c>
      <c r="W157" s="79">
        <v>521.11</v>
      </c>
      <c r="X157" s="79">
        <v>521.11</v>
      </c>
      <c r="Y157" s="79">
        <f t="shared" ref="Y157" si="218">SUM(R157:X157)</f>
        <v>1042.22</v>
      </c>
      <c r="Z157" s="319">
        <f>G157</f>
        <v>4690</v>
      </c>
      <c r="AA157" s="319">
        <f>Z157-Y157</f>
        <v>3647.7799999999997</v>
      </c>
      <c r="AB157" s="79"/>
      <c r="AC157" s="79">
        <f>$AA157/7</f>
        <v>521.11142857142852</v>
      </c>
      <c r="AD157" s="79"/>
      <c r="AE157" s="79">
        <f t="shared" ref="AE157:AJ157" si="219">$AA157/7</f>
        <v>521.11142857142852</v>
      </c>
      <c r="AF157" s="79">
        <f t="shared" si="219"/>
        <v>521.11142857142852</v>
      </c>
      <c r="AG157" s="79">
        <f t="shared" si="219"/>
        <v>521.11142857142852</v>
      </c>
      <c r="AH157" s="79">
        <f t="shared" si="219"/>
        <v>521.11142857142852</v>
      </c>
      <c r="AI157" s="79">
        <f t="shared" si="219"/>
        <v>521.11142857142852</v>
      </c>
      <c r="AJ157" s="79">
        <f t="shared" si="219"/>
        <v>521.11142857142852</v>
      </c>
      <c r="AK157" s="52">
        <f t="shared" si="134"/>
        <v>4689.9999999999991</v>
      </c>
      <c r="AL157" s="52">
        <f t="shared" si="204"/>
        <v>0</v>
      </c>
      <c r="AN157" s="349"/>
      <c r="AO157" s="52"/>
      <c r="AR157"/>
      <c r="AS157"/>
      <c r="AT157"/>
      <c r="AU157"/>
      <c r="AV157"/>
      <c r="AW157"/>
      <c r="AX157"/>
      <c r="AY157"/>
      <c r="AZ157"/>
      <c r="BA157"/>
      <c r="BB157"/>
    </row>
    <row r="158" spans="1:54" x14ac:dyDescent="0.25">
      <c r="A158" t="str">
        <f t="shared" si="203"/>
        <v>PPG</v>
      </c>
      <c r="B158" s="217" t="s">
        <v>3620</v>
      </c>
      <c r="C158" s="218">
        <v>44027</v>
      </c>
      <c r="D158" s="158">
        <v>3023521</v>
      </c>
      <c r="E158" t="str">
        <f>VLOOKUP(D158,Schools!A:B,2,0)</f>
        <v>St Mary's &amp; St John's CE School</v>
      </c>
      <c r="F158" t="str">
        <f>VLOOKUP(D158,Schools!$A:$Z,3,0)</f>
        <v>M</v>
      </c>
      <c r="G158" s="230">
        <v>21105</v>
      </c>
      <c r="H158" s="158" t="s">
        <v>3621</v>
      </c>
      <c r="J158" t="str">
        <f t="shared" si="196"/>
        <v>11334/543965</v>
      </c>
      <c r="K158">
        <f>VLOOKUP(D158,Schools!$A:$Z,9,0)</f>
        <v>400135</v>
      </c>
      <c r="L158" s="75" t="s">
        <v>72</v>
      </c>
      <c r="M158" s="217" t="s">
        <v>81</v>
      </c>
      <c r="N158" s="75" t="s">
        <v>4052</v>
      </c>
      <c r="O158" s="78" t="str">
        <f>VLOOKUP(D158,Schools!A:D,4,0)</f>
        <v>All through</v>
      </c>
      <c r="P158" s="78">
        <f t="shared" si="193"/>
        <v>11334</v>
      </c>
      <c r="Q158" s="78">
        <f t="shared" si="197"/>
        <v>543965</v>
      </c>
      <c r="R158" s="79">
        <v>0</v>
      </c>
      <c r="S158" s="79">
        <v>0</v>
      </c>
      <c r="T158" s="79">
        <v>3788.08</v>
      </c>
      <c r="U158" s="79">
        <v>1894.04</v>
      </c>
      <c r="V158" s="79">
        <v>1894.04</v>
      </c>
      <c r="W158" s="79">
        <v>1503.21</v>
      </c>
      <c r="X158" s="79">
        <v>1503.21</v>
      </c>
      <c r="Y158" s="79">
        <f t="shared" ref="Y158" si="220">SUM(R158:X158)</f>
        <v>10582.579999999998</v>
      </c>
      <c r="Z158" s="319">
        <f>G158</f>
        <v>21105</v>
      </c>
      <c r="AA158" s="319">
        <f>Z158-Y158</f>
        <v>10522.420000000002</v>
      </c>
      <c r="AB158" s="79"/>
      <c r="AC158" s="79">
        <f>$AA158/7</f>
        <v>1503.2028571428575</v>
      </c>
      <c r="AD158" s="79"/>
      <c r="AE158" s="79">
        <f t="shared" ref="AE158:AJ158" si="221">$AA158/7</f>
        <v>1503.2028571428575</v>
      </c>
      <c r="AF158" s="79">
        <f t="shared" si="221"/>
        <v>1503.2028571428575</v>
      </c>
      <c r="AG158" s="79">
        <f t="shared" si="221"/>
        <v>1503.2028571428575</v>
      </c>
      <c r="AH158" s="79">
        <f t="shared" si="221"/>
        <v>1503.2028571428575</v>
      </c>
      <c r="AI158" s="79">
        <f t="shared" si="221"/>
        <v>1503.2028571428575</v>
      </c>
      <c r="AJ158" s="79">
        <f t="shared" si="221"/>
        <v>1503.2028571428575</v>
      </c>
      <c r="AK158" s="52">
        <f t="shared" si="134"/>
        <v>21105</v>
      </c>
      <c r="AL158" s="52">
        <f t="shared" si="204"/>
        <v>0</v>
      </c>
      <c r="AN158" s="349"/>
      <c r="AO158" s="52"/>
      <c r="AR158"/>
      <c r="AS158"/>
      <c r="AT158"/>
      <c r="AU158"/>
      <c r="AV158"/>
      <c r="AW158"/>
      <c r="AX158"/>
      <c r="AY158"/>
      <c r="AZ158"/>
      <c r="BA158"/>
      <c r="BB158"/>
    </row>
    <row r="159" spans="1:54" x14ac:dyDescent="0.25">
      <c r="D159" s="158"/>
      <c r="G159" s="81"/>
      <c r="Q159" s="78"/>
      <c r="R159" s="79"/>
      <c r="S159" s="79"/>
      <c r="T159" s="79"/>
      <c r="U159" s="79"/>
      <c r="V159" s="79"/>
      <c r="W159" s="79"/>
      <c r="X159" s="79"/>
      <c r="Y159" s="79"/>
      <c r="Z159" s="79"/>
      <c r="AA159" s="79"/>
      <c r="AB159" s="79"/>
      <c r="AC159" s="79"/>
      <c r="AD159" s="79"/>
      <c r="AE159" s="79"/>
      <c r="AF159" s="79"/>
      <c r="AG159" s="79"/>
      <c r="AH159" s="79"/>
      <c r="AI159" s="79"/>
      <c r="AJ159" s="79"/>
      <c r="AK159" s="52"/>
      <c r="AL159" s="52"/>
      <c r="AM159" s="79"/>
      <c r="AN159" s="349"/>
      <c r="AO159" s="52"/>
    </row>
    <row r="160" spans="1:54" x14ac:dyDescent="0.25">
      <c r="D160" s="158"/>
      <c r="G160" s="81"/>
      <c r="Q160" s="78"/>
      <c r="R160" s="79"/>
      <c r="S160" s="79"/>
      <c r="T160" s="79"/>
      <c r="U160" s="79"/>
      <c r="V160" s="79"/>
      <c r="W160" s="79"/>
      <c r="X160" s="79"/>
      <c r="Y160" s="79"/>
      <c r="Z160" s="79"/>
      <c r="AA160" s="79"/>
      <c r="AB160" s="79"/>
      <c r="AC160" s="79"/>
      <c r="AD160" s="79"/>
      <c r="AE160" s="79"/>
      <c r="AF160" s="79"/>
      <c r="AG160" s="79"/>
      <c r="AH160" s="79"/>
      <c r="AI160" s="79"/>
      <c r="AJ160" s="79"/>
      <c r="AK160" s="52"/>
      <c r="AL160" s="52"/>
      <c r="AM160" s="79"/>
      <c r="AN160" s="349"/>
      <c r="AO160" s="52"/>
    </row>
    <row r="161" spans="4:41" x14ac:dyDescent="0.25">
      <c r="D161" s="158"/>
      <c r="G161" s="81"/>
      <c r="Q161" s="78"/>
      <c r="R161" s="79"/>
      <c r="S161" s="79"/>
      <c r="T161" s="79"/>
      <c r="U161" s="79"/>
      <c r="V161" s="79"/>
      <c r="W161" s="79"/>
      <c r="X161" s="79"/>
      <c r="Y161" s="79"/>
      <c r="Z161" s="79"/>
      <c r="AA161" s="79"/>
      <c r="AB161" s="79"/>
      <c r="AC161" s="79"/>
      <c r="AD161" s="79"/>
      <c r="AE161" s="79"/>
      <c r="AF161" s="79"/>
      <c r="AG161" s="79"/>
      <c r="AH161" s="79"/>
      <c r="AI161" s="79"/>
      <c r="AJ161" s="79"/>
      <c r="AK161" s="52"/>
      <c r="AL161" s="52"/>
      <c r="AM161" s="79"/>
      <c r="AN161" s="349"/>
      <c r="AO161" s="52"/>
    </row>
    <row r="162" spans="4:41" x14ac:dyDescent="0.25">
      <c r="D162" s="158"/>
      <c r="G162" s="81"/>
      <c r="Q162" s="78"/>
      <c r="R162" s="79"/>
      <c r="S162" s="79"/>
      <c r="T162" s="79"/>
      <c r="U162" s="79"/>
      <c r="V162" s="79"/>
      <c r="W162" s="79"/>
      <c r="X162" s="79"/>
      <c r="Y162" s="79"/>
      <c r="Z162" s="79"/>
      <c r="AA162" s="79"/>
      <c r="AB162" s="79"/>
      <c r="AC162" s="79"/>
      <c r="AD162" s="79"/>
      <c r="AE162" s="79"/>
      <c r="AF162" s="79"/>
      <c r="AG162" s="79"/>
      <c r="AH162" s="79"/>
      <c r="AI162" s="79"/>
      <c r="AJ162" s="79"/>
      <c r="AK162" s="52"/>
      <c r="AL162" s="52"/>
      <c r="AM162" s="79"/>
      <c r="AN162" s="349"/>
      <c r="AO162" s="52"/>
    </row>
    <row r="163" spans="4:41" x14ac:dyDescent="0.25">
      <c r="D163" s="158"/>
      <c r="G163" s="81"/>
      <c r="Q163" s="78"/>
      <c r="R163" s="79"/>
      <c r="S163" s="79"/>
      <c r="T163" s="79"/>
      <c r="U163" s="79"/>
      <c r="V163" s="79"/>
      <c r="W163" s="79"/>
      <c r="X163" s="79"/>
      <c r="Y163" s="79"/>
      <c r="Z163" s="79"/>
      <c r="AA163" s="79"/>
      <c r="AB163" s="79"/>
      <c r="AC163" s="79"/>
      <c r="AD163" s="79"/>
      <c r="AE163" s="79"/>
      <c r="AF163" s="79"/>
      <c r="AG163" s="79"/>
      <c r="AH163" s="79"/>
      <c r="AI163" s="79"/>
      <c r="AJ163" s="79"/>
      <c r="AK163" s="52"/>
      <c r="AL163" s="52"/>
      <c r="AM163" s="79"/>
      <c r="AN163" s="349"/>
      <c r="AO163" s="52"/>
    </row>
    <row r="164" spans="4:41" x14ac:dyDescent="0.25">
      <c r="D164" s="158"/>
      <c r="G164" s="81"/>
      <c r="Q164" s="78"/>
      <c r="R164" s="79"/>
      <c r="S164" s="79"/>
      <c r="T164" s="79"/>
      <c r="U164" s="79"/>
      <c r="V164" s="79"/>
      <c r="W164" s="79"/>
      <c r="X164" s="79"/>
      <c r="Y164" s="79"/>
      <c r="Z164" s="79"/>
      <c r="AA164" s="79"/>
      <c r="AB164" s="79"/>
      <c r="AC164" s="79"/>
      <c r="AD164" s="79"/>
      <c r="AE164" s="79"/>
      <c r="AF164" s="79"/>
      <c r="AG164" s="79"/>
      <c r="AH164" s="79"/>
      <c r="AI164" s="79"/>
      <c r="AJ164" s="79"/>
      <c r="AK164" s="52"/>
      <c r="AL164" s="52"/>
      <c r="AM164" s="79"/>
      <c r="AN164" s="349"/>
      <c r="AO164" s="52"/>
    </row>
    <row r="165" spans="4:41" x14ac:dyDescent="0.25">
      <c r="D165" s="158"/>
      <c r="G165" s="81"/>
      <c r="Q165" s="78"/>
      <c r="R165" s="79"/>
      <c r="S165" s="79"/>
      <c r="T165" s="79"/>
      <c r="U165" s="79"/>
      <c r="V165" s="79"/>
      <c r="W165" s="79"/>
      <c r="X165" s="79"/>
      <c r="Y165" s="79"/>
      <c r="Z165" s="79"/>
      <c r="AA165" s="79"/>
      <c r="AB165" s="79"/>
      <c r="AC165" s="79"/>
      <c r="AD165" s="79"/>
      <c r="AE165" s="79"/>
      <c r="AF165" s="79"/>
      <c r="AG165" s="79"/>
      <c r="AH165" s="79"/>
      <c r="AI165" s="79"/>
      <c r="AJ165" s="79"/>
      <c r="AK165" s="52"/>
      <c r="AL165" s="52"/>
      <c r="AM165" s="79"/>
      <c r="AN165" s="349"/>
      <c r="AO165" s="52"/>
    </row>
    <row r="166" spans="4:41" x14ac:dyDescent="0.25">
      <c r="D166" s="158"/>
      <c r="G166" s="81"/>
      <c r="Q166" s="78"/>
      <c r="R166" s="79"/>
      <c r="S166" s="79"/>
      <c r="T166" s="79"/>
      <c r="U166" s="79"/>
      <c r="V166" s="79"/>
      <c r="W166" s="79"/>
      <c r="X166" s="79"/>
      <c r="Y166" s="79"/>
      <c r="Z166" s="79"/>
      <c r="AA166" s="79"/>
      <c r="AB166" s="79"/>
      <c r="AC166" s="79"/>
      <c r="AD166" s="79"/>
      <c r="AE166" s="79"/>
      <c r="AF166" s="79"/>
      <c r="AG166" s="79"/>
      <c r="AH166" s="79"/>
      <c r="AI166" s="79"/>
      <c r="AJ166" s="79"/>
      <c r="AK166" s="52"/>
      <c r="AL166" s="52"/>
      <c r="AM166" s="79"/>
      <c r="AN166" s="349"/>
      <c r="AO166" s="52"/>
    </row>
    <row r="167" spans="4:41" x14ac:dyDescent="0.25">
      <c r="D167" s="158"/>
      <c r="G167" s="81"/>
      <c r="Q167" s="78"/>
      <c r="R167" s="79"/>
      <c r="S167" s="79"/>
      <c r="T167" s="79"/>
      <c r="U167" s="79"/>
      <c r="V167" s="79"/>
      <c r="W167" s="79"/>
      <c r="X167" s="79"/>
      <c r="Y167" s="79"/>
      <c r="Z167" s="79"/>
      <c r="AA167" s="79"/>
      <c r="AB167" s="79"/>
      <c r="AC167" s="79"/>
      <c r="AD167" s="79"/>
      <c r="AE167" s="79"/>
      <c r="AF167" s="79"/>
      <c r="AG167" s="79"/>
      <c r="AH167" s="79"/>
      <c r="AI167" s="79"/>
      <c r="AJ167" s="79"/>
      <c r="AK167" s="52"/>
      <c r="AL167" s="52"/>
      <c r="AM167" s="79"/>
      <c r="AN167" s="349"/>
      <c r="AO167" s="52"/>
    </row>
    <row r="168" spans="4:41" x14ac:dyDescent="0.25">
      <c r="D168" s="158"/>
      <c r="G168" s="81"/>
      <c r="Q168" s="78"/>
      <c r="R168" s="79"/>
      <c r="S168" s="79"/>
      <c r="T168" s="79"/>
      <c r="U168" s="79"/>
      <c r="V168" s="79"/>
      <c r="W168" s="79"/>
      <c r="X168" s="79"/>
      <c r="Y168" s="79"/>
      <c r="Z168" s="79"/>
      <c r="AA168" s="79"/>
      <c r="AB168" s="79"/>
      <c r="AC168" s="79"/>
      <c r="AD168" s="79"/>
      <c r="AE168" s="79"/>
      <c r="AF168" s="79"/>
      <c r="AG168" s="79"/>
      <c r="AH168" s="79"/>
      <c r="AI168" s="79"/>
      <c r="AJ168" s="79"/>
      <c r="AK168" s="52"/>
      <c r="AL168" s="52"/>
      <c r="AM168" s="79"/>
      <c r="AN168" s="349"/>
      <c r="AO168" s="52"/>
    </row>
    <row r="169" spans="4:41" x14ac:dyDescent="0.25">
      <c r="D169" s="158"/>
      <c r="G169" s="81"/>
      <c r="Q169" s="78"/>
      <c r="R169" s="79"/>
      <c r="S169" s="79"/>
      <c r="T169" s="79"/>
      <c r="U169" s="79"/>
      <c r="V169" s="79"/>
      <c r="W169" s="79"/>
      <c r="X169" s="79"/>
      <c r="Y169" s="79"/>
      <c r="Z169" s="79"/>
      <c r="AA169" s="79"/>
      <c r="AB169" s="79"/>
      <c r="AC169" s="79"/>
      <c r="AD169" s="79"/>
      <c r="AE169" s="79"/>
      <c r="AF169" s="79"/>
      <c r="AG169" s="79"/>
      <c r="AH169" s="79"/>
      <c r="AI169" s="79"/>
      <c r="AJ169" s="79"/>
      <c r="AK169" s="52"/>
      <c r="AL169" s="52"/>
      <c r="AM169" s="79"/>
      <c r="AN169" s="349"/>
    </row>
    <row r="170" spans="4:41" x14ac:dyDescent="0.25">
      <c r="D170" s="158"/>
      <c r="G170" s="81"/>
      <c r="Q170" s="78"/>
      <c r="R170" s="79"/>
      <c r="S170" s="79"/>
      <c r="T170" s="79"/>
      <c r="U170" s="79"/>
      <c r="V170" s="79"/>
      <c r="W170" s="79"/>
      <c r="X170" s="79"/>
      <c r="Y170" s="79"/>
      <c r="Z170" s="79"/>
      <c r="AA170" s="79"/>
      <c r="AB170" s="79"/>
      <c r="AC170" s="79"/>
      <c r="AD170" s="79"/>
      <c r="AE170" s="79"/>
      <c r="AF170" s="79"/>
      <c r="AG170" s="79"/>
      <c r="AH170" s="79"/>
      <c r="AI170" s="79"/>
      <c r="AJ170" s="79"/>
      <c r="AK170" s="52"/>
      <c r="AL170" s="52"/>
      <c r="AM170" s="79"/>
      <c r="AN170" s="349"/>
    </row>
    <row r="171" spans="4:41" x14ac:dyDescent="0.25">
      <c r="D171" s="158"/>
      <c r="G171" s="81"/>
      <c r="Q171" s="78"/>
      <c r="R171" s="79"/>
      <c r="S171" s="79"/>
      <c r="T171" s="79"/>
      <c r="U171" s="79"/>
      <c r="V171" s="79"/>
      <c r="W171" s="79"/>
      <c r="X171" s="79"/>
      <c r="Y171" s="79"/>
      <c r="Z171" s="79"/>
      <c r="AA171" s="79"/>
      <c r="AB171" s="79"/>
      <c r="AC171" s="79"/>
      <c r="AD171" s="79"/>
      <c r="AE171" s="79"/>
      <c r="AF171" s="79"/>
      <c r="AG171" s="79"/>
      <c r="AH171" s="79"/>
      <c r="AI171" s="79"/>
      <c r="AJ171" s="79"/>
      <c r="AK171" s="52"/>
      <c r="AL171" s="52"/>
      <c r="AM171" s="79"/>
      <c r="AN171" s="349"/>
    </row>
    <row r="172" spans="4:41" x14ac:dyDescent="0.25">
      <c r="D172" s="158"/>
      <c r="G172" s="81"/>
      <c r="Q172" s="78"/>
      <c r="R172" s="79"/>
      <c r="S172" s="79"/>
      <c r="T172" s="79"/>
      <c r="U172" s="79"/>
      <c r="V172" s="79"/>
      <c r="W172" s="79"/>
      <c r="X172" s="79"/>
      <c r="Y172" s="79"/>
      <c r="Z172" s="79"/>
      <c r="AA172" s="79"/>
      <c r="AB172" s="79"/>
      <c r="AC172" s="79"/>
      <c r="AD172" s="79"/>
      <c r="AE172" s="79"/>
      <c r="AF172" s="79"/>
      <c r="AG172" s="79"/>
      <c r="AH172" s="79"/>
      <c r="AI172" s="79"/>
      <c r="AJ172" s="79"/>
      <c r="AK172" s="52"/>
      <c r="AL172" s="52"/>
      <c r="AM172" s="79"/>
      <c r="AN172" s="349"/>
    </row>
    <row r="173" spans="4:41" x14ac:dyDescent="0.25">
      <c r="D173" s="158"/>
      <c r="G173" s="81"/>
      <c r="Q173" s="78"/>
      <c r="R173" s="79"/>
      <c r="S173" s="79"/>
      <c r="T173" s="79"/>
      <c r="U173" s="79"/>
      <c r="V173" s="79"/>
      <c r="W173" s="79"/>
      <c r="X173" s="79"/>
      <c r="Y173" s="79"/>
      <c r="Z173" s="79"/>
      <c r="AA173" s="79"/>
      <c r="AB173" s="79"/>
      <c r="AC173" s="79"/>
      <c r="AD173" s="79"/>
      <c r="AE173" s="79"/>
      <c r="AF173" s="79"/>
      <c r="AG173" s="79"/>
      <c r="AH173" s="79"/>
      <c r="AI173" s="79"/>
      <c r="AJ173" s="79"/>
      <c r="AK173" s="52"/>
      <c r="AL173" s="52"/>
      <c r="AM173" s="79"/>
      <c r="AN173" s="349"/>
    </row>
    <row r="174" spans="4:41" x14ac:dyDescent="0.25">
      <c r="D174" s="158"/>
      <c r="G174" s="81"/>
      <c r="Q174" s="78"/>
      <c r="R174" s="79"/>
      <c r="S174" s="79"/>
      <c r="T174" s="79"/>
      <c r="U174" s="79"/>
      <c r="V174" s="79"/>
      <c r="W174" s="79"/>
      <c r="X174" s="79"/>
      <c r="Y174" s="79"/>
      <c r="Z174" s="79"/>
      <c r="AA174" s="79"/>
      <c r="AB174" s="79"/>
      <c r="AC174" s="79"/>
      <c r="AD174" s="79"/>
      <c r="AE174" s="79"/>
      <c r="AF174" s="79"/>
      <c r="AG174" s="79"/>
      <c r="AH174" s="79"/>
      <c r="AI174" s="79"/>
      <c r="AJ174" s="79"/>
      <c r="AK174" s="52"/>
      <c r="AL174" s="52"/>
      <c r="AM174" s="79"/>
      <c r="AN174" s="349"/>
    </row>
    <row r="175" spans="4:41" x14ac:dyDescent="0.25">
      <c r="D175" s="158"/>
      <c r="G175" s="81"/>
      <c r="Q175" s="78"/>
      <c r="R175" s="79"/>
      <c r="S175" s="79"/>
      <c r="T175" s="79"/>
      <c r="U175" s="79"/>
      <c r="V175" s="79"/>
      <c r="W175" s="79"/>
      <c r="X175" s="79"/>
      <c r="Y175" s="79"/>
      <c r="Z175" s="79"/>
      <c r="AA175" s="79"/>
      <c r="AB175" s="79"/>
      <c r="AC175" s="79"/>
      <c r="AD175" s="79"/>
      <c r="AE175" s="79"/>
      <c r="AF175" s="79"/>
      <c r="AG175" s="79"/>
      <c r="AH175" s="79"/>
      <c r="AI175" s="79"/>
      <c r="AJ175" s="79"/>
      <c r="AK175" s="52"/>
      <c r="AL175" s="52"/>
      <c r="AM175" s="79"/>
      <c r="AN175" s="349"/>
    </row>
    <row r="176" spans="4:41" x14ac:dyDescent="0.25">
      <c r="D176" s="158"/>
      <c r="G176" s="81"/>
      <c r="Q176" s="78"/>
      <c r="R176" s="79"/>
      <c r="S176" s="79"/>
      <c r="T176" s="79"/>
      <c r="U176" s="79"/>
      <c r="V176" s="79"/>
      <c r="W176" s="79"/>
      <c r="X176" s="79"/>
      <c r="Y176" s="79"/>
      <c r="Z176" s="79"/>
      <c r="AA176" s="79"/>
      <c r="AB176" s="79"/>
      <c r="AC176" s="79"/>
      <c r="AD176" s="79"/>
      <c r="AE176" s="79"/>
      <c r="AF176" s="79"/>
      <c r="AG176" s="79"/>
      <c r="AH176" s="79"/>
      <c r="AI176" s="79"/>
      <c r="AJ176" s="79"/>
      <c r="AK176" s="52"/>
      <c r="AL176" s="52"/>
      <c r="AM176" s="79"/>
      <c r="AN176" s="349"/>
    </row>
    <row r="177" spans="4:40" x14ac:dyDescent="0.25">
      <c r="D177" s="158"/>
      <c r="G177" s="81"/>
      <c r="Q177" s="78"/>
      <c r="R177" s="79"/>
      <c r="S177" s="79"/>
      <c r="T177" s="79"/>
      <c r="U177" s="79"/>
      <c r="V177" s="79"/>
      <c r="W177" s="79"/>
      <c r="X177" s="79"/>
      <c r="Y177" s="79"/>
      <c r="Z177" s="79"/>
      <c r="AA177" s="79"/>
      <c r="AB177" s="79"/>
      <c r="AC177" s="79"/>
      <c r="AD177" s="79"/>
      <c r="AE177" s="79"/>
      <c r="AF177" s="79"/>
      <c r="AG177" s="79"/>
      <c r="AH177" s="79"/>
      <c r="AI177" s="79"/>
      <c r="AJ177" s="79"/>
      <c r="AK177" s="52"/>
      <c r="AL177" s="52"/>
      <c r="AM177" s="79"/>
      <c r="AN177" s="349"/>
    </row>
    <row r="178" spans="4:40" x14ac:dyDescent="0.25">
      <c r="D178" s="158"/>
      <c r="G178" s="81"/>
      <c r="Q178" s="78"/>
      <c r="R178" s="79"/>
      <c r="S178" s="79"/>
      <c r="T178" s="79"/>
      <c r="U178" s="79"/>
      <c r="V178" s="79"/>
      <c r="W178" s="79"/>
      <c r="X178" s="79"/>
      <c r="Y178" s="79"/>
      <c r="Z178" s="79"/>
      <c r="AA178" s="79"/>
      <c r="AB178" s="79"/>
      <c r="AC178" s="79"/>
      <c r="AD178" s="79"/>
      <c r="AE178" s="79"/>
      <c r="AF178" s="79"/>
      <c r="AG178" s="79"/>
      <c r="AH178" s="79"/>
      <c r="AI178" s="79"/>
      <c r="AJ178" s="79"/>
      <c r="AK178" s="52"/>
      <c r="AL178" s="52"/>
      <c r="AM178" s="79"/>
      <c r="AN178" s="349"/>
    </row>
    <row r="179" spans="4:40" x14ac:dyDescent="0.25">
      <c r="D179" s="158"/>
      <c r="G179" s="81"/>
      <c r="Q179" s="78"/>
      <c r="R179" s="79"/>
      <c r="S179" s="79"/>
      <c r="T179" s="79"/>
      <c r="U179" s="79"/>
      <c r="V179" s="79"/>
      <c r="W179" s="79"/>
      <c r="X179" s="79"/>
      <c r="Y179" s="79"/>
      <c r="Z179" s="79"/>
      <c r="AA179" s="79"/>
      <c r="AB179" s="79"/>
      <c r="AC179" s="79"/>
      <c r="AD179" s="79"/>
      <c r="AE179" s="79"/>
      <c r="AF179" s="79"/>
      <c r="AG179" s="79"/>
      <c r="AH179" s="79"/>
      <c r="AI179" s="79"/>
      <c r="AJ179" s="79"/>
      <c r="AK179" s="52"/>
      <c r="AL179" s="52"/>
      <c r="AM179" s="79"/>
      <c r="AN179" s="349"/>
    </row>
    <row r="180" spans="4:40" x14ac:dyDescent="0.25">
      <c r="D180" s="158"/>
      <c r="G180" s="81"/>
      <c r="Q180" s="78"/>
      <c r="R180" s="79"/>
      <c r="S180" s="79"/>
      <c r="T180" s="79"/>
      <c r="U180" s="79"/>
      <c r="V180" s="79"/>
      <c r="W180" s="79"/>
      <c r="X180" s="79"/>
      <c r="Y180" s="79"/>
      <c r="Z180" s="79"/>
      <c r="AA180" s="79"/>
      <c r="AB180" s="79"/>
      <c r="AC180" s="79"/>
      <c r="AD180" s="79"/>
      <c r="AE180" s="79"/>
      <c r="AF180" s="79"/>
      <c r="AG180" s="79"/>
      <c r="AH180" s="79"/>
      <c r="AI180" s="79"/>
      <c r="AJ180" s="79"/>
      <c r="AK180" s="52"/>
      <c r="AL180" s="52"/>
      <c r="AM180" s="79"/>
      <c r="AN180" s="349"/>
    </row>
    <row r="181" spans="4:40" x14ac:dyDescent="0.25">
      <c r="D181" s="158"/>
      <c r="G181" s="81"/>
      <c r="Q181" s="78"/>
      <c r="R181" s="79"/>
      <c r="S181" s="79"/>
      <c r="T181" s="79"/>
      <c r="U181" s="79"/>
      <c r="V181" s="79"/>
      <c r="W181" s="79"/>
      <c r="X181" s="79"/>
      <c r="Y181" s="79"/>
      <c r="Z181" s="79"/>
      <c r="AA181" s="79"/>
      <c r="AB181" s="79"/>
      <c r="AC181" s="79"/>
      <c r="AD181" s="79"/>
      <c r="AE181" s="79"/>
      <c r="AF181" s="79"/>
      <c r="AG181" s="79"/>
      <c r="AH181" s="79"/>
      <c r="AI181" s="79"/>
      <c r="AJ181" s="79"/>
      <c r="AK181" s="52"/>
      <c r="AL181" s="52"/>
      <c r="AM181" s="79"/>
      <c r="AN181" s="349"/>
    </row>
    <row r="182" spans="4:40" x14ac:dyDescent="0.25">
      <c r="D182" s="158"/>
      <c r="G182" s="81"/>
      <c r="Q182" s="78"/>
      <c r="R182" s="79"/>
      <c r="S182" s="79"/>
      <c r="T182" s="79"/>
      <c r="U182" s="79"/>
      <c r="V182" s="79"/>
      <c r="W182" s="79"/>
      <c r="X182" s="79"/>
      <c r="Y182" s="79"/>
      <c r="Z182" s="79"/>
      <c r="AA182" s="79"/>
      <c r="AB182" s="79"/>
      <c r="AC182" s="79"/>
      <c r="AD182" s="79"/>
      <c r="AE182" s="79"/>
      <c r="AF182" s="79"/>
      <c r="AG182" s="79"/>
      <c r="AH182" s="79"/>
      <c r="AI182" s="79"/>
      <c r="AJ182" s="79"/>
      <c r="AK182" s="52"/>
      <c r="AL182" s="52"/>
      <c r="AM182" s="79"/>
      <c r="AN182" s="349"/>
    </row>
    <row r="183" spans="4:40" x14ac:dyDescent="0.25">
      <c r="D183" s="158"/>
      <c r="G183" s="81"/>
      <c r="Q183" s="78"/>
      <c r="R183" s="79"/>
      <c r="S183" s="79"/>
      <c r="T183" s="79"/>
      <c r="U183" s="79"/>
      <c r="V183" s="79"/>
      <c r="W183" s="79"/>
      <c r="X183" s="79"/>
      <c r="Y183" s="79"/>
      <c r="Z183" s="79"/>
      <c r="AA183" s="79"/>
      <c r="AB183" s="79"/>
      <c r="AC183" s="79"/>
      <c r="AD183" s="79"/>
      <c r="AE183" s="79"/>
      <c r="AF183" s="79"/>
      <c r="AG183" s="79"/>
      <c r="AH183" s="79"/>
      <c r="AI183" s="79"/>
      <c r="AJ183" s="79"/>
      <c r="AK183" s="52"/>
      <c r="AL183" s="52"/>
      <c r="AM183" s="79"/>
      <c r="AN183" s="349"/>
    </row>
    <row r="184" spans="4:40" x14ac:dyDescent="0.25">
      <c r="D184" s="158"/>
      <c r="G184" s="81"/>
      <c r="Q184" s="78"/>
      <c r="R184" s="79"/>
      <c r="S184" s="79"/>
      <c r="T184" s="79"/>
      <c r="U184" s="79"/>
      <c r="V184" s="79"/>
      <c r="W184" s="79"/>
      <c r="X184" s="79"/>
      <c r="Y184" s="79"/>
      <c r="Z184" s="79"/>
      <c r="AA184" s="79"/>
      <c r="AB184" s="79"/>
      <c r="AC184" s="79"/>
      <c r="AD184" s="79"/>
      <c r="AE184" s="79"/>
      <c r="AF184" s="79"/>
      <c r="AG184" s="79"/>
      <c r="AH184" s="79"/>
      <c r="AI184" s="79"/>
      <c r="AJ184" s="79"/>
      <c r="AK184" s="52"/>
      <c r="AL184" s="52"/>
      <c r="AM184" s="79"/>
      <c r="AN184" s="349"/>
    </row>
    <row r="185" spans="4:40" x14ac:dyDescent="0.25">
      <c r="D185" s="158"/>
      <c r="G185" s="81"/>
      <c r="Q185" s="78"/>
      <c r="R185" s="79"/>
      <c r="S185" s="79"/>
      <c r="T185" s="79"/>
      <c r="U185" s="79"/>
      <c r="V185" s="79"/>
      <c r="W185" s="79"/>
      <c r="X185" s="79"/>
      <c r="Y185" s="79"/>
      <c r="Z185" s="79"/>
      <c r="AA185" s="79"/>
      <c r="AB185" s="79"/>
      <c r="AC185" s="79"/>
      <c r="AD185" s="79"/>
      <c r="AE185" s="79"/>
      <c r="AF185" s="79"/>
      <c r="AG185" s="79"/>
      <c r="AH185" s="79"/>
      <c r="AI185" s="79"/>
      <c r="AJ185" s="79"/>
      <c r="AK185" s="52"/>
      <c r="AL185" s="52"/>
      <c r="AM185" s="79"/>
      <c r="AN185" s="349"/>
    </row>
    <row r="186" spans="4:40" x14ac:dyDescent="0.25">
      <c r="D186" s="158"/>
      <c r="G186" s="81"/>
      <c r="Q186" s="78"/>
      <c r="R186" s="79"/>
      <c r="S186" s="79"/>
      <c r="T186" s="79"/>
      <c r="U186" s="79"/>
      <c r="V186" s="79"/>
      <c r="W186" s="79"/>
      <c r="X186" s="79"/>
      <c r="Y186" s="79"/>
      <c r="Z186" s="79"/>
      <c r="AA186" s="79"/>
      <c r="AB186" s="79"/>
      <c r="AC186" s="79"/>
      <c r="AD186" s="79"/>
      <c r="AE186" s="79"/>
      <c r="AF186" s="79"/>
      <c r="AG186" s="79"/>
      <c r="AH186" s="79"/>
      <c r="AI186" s="79"/>
      <c r="AJ186" s="79"/>
      <c r="AK186" s="52"/>
      <c r="AL186" s="52"/>
      <c r="AM186" s="79"/>
      <c r="AN186" s="349"/>
    </row>
    <row r="187" spans="4:40" x14ac:dyDescent="0.25">
      <c r="D187" s="158"/>
      <c r="G187" s="81"/>
      <c r="Q187" s="78"/>
      <c r="R187" s="79"/>
      <c r="S187" s="79"/>
      <c r="T187" s="79"/>
      <c r="U187" s="79"/>
      <c r="V187" s="79"/>
      <c r="W187" s="79"/>
      <c r="X187" s="79"/>
      <c r="Y187" s="79"/>
      <c r="Z187" s="79"/>
      <c r="AA187" s="79"/>
      <c r="AB187" s="79"/>
      <c r="AC187" s="79"/>
      <c r="AD187" s="79"/>
      <c r="AE187" s="79"/>
      <c r="AF187" s="79"/>
      <c r="AG187" s="79"/>
      <c r="AH187" s="79"/>
      <c r="AI187" s="79"/>
      <c r="AJ187" s="79"/>
      <c r="AK187" s="52"/>
      <c r="AL187" s="52"/>
      <c r="AM187" s="79"/>
      <c r="AN187" s="349"/>
    </row>
    <row r="188" spans="4:40" x14ac:dyDescent="0.25">
      <c r="D188" s="158"/>
      <c r="G188" s="81"/>
      <c r="Q188" s="78"/>
      <c r="R188" s="79"/>
      <c r="S188" s="79"/>
      <c r="T188" s="79"/>
      <c r="U188" s="79"/>
      <c r="V188" s="79"/>
      <c r="W188" s="79"/>
      <c r="X188" s="79"/>
      <c r="Y188" s="79"/>
      <c r="Z188" s="79"/>
      <c r="AA188" s="79"/>
      <c r="AB188" s="79"/>
      <c r="AC188" s="79"/>
      <c r="AD188" s="79"/>
      <c r="AE188" s="79"/>
      <c r="AF188" s="79"/>
      <c r="AG188" s="79"/>
      <c r="AH188" s="79"/>
      <c r="AI188" s="79"/>
      <c r="AJ188" s="79"/>
      <c r="AK188" s="52"/>
      <c r="AL188" s="52"/>
      <c r="AM188" s="79"/>
      <c r="AN188" s="349"/>
    </row>
    <row r="189" spans="4:40" x14ac:dyDescent="0.25">
      <c r="D189" s="158"/>
      <c r="G189" s="81"/>
      <c r="Q189" s="78"/>
      <c r="R189" s="79"/>
      <c r="S189" s="79"/>
      <c r="T189" s="79"/>
      <c r="U189" s="79"/>
      <c r="V189" s="79"/>
      <c r="W189" s="79"/>
      <c r="X189" s="79"/>
      <c r="Y189" s="79"/>
      <c r="Z189" s="79"/>
      <c r="AA189" s="79"/>
      <c r="AB189" s="79"/>
      <c r="AC189" s="79"/>
      <c r="AD189" s="79"/>
      <c r="AE189" s="79"/>
      <c r="AF189" s="79"/>
      <c r="AG189" s="79"/>
      <c r="AH189" s="79"/>
      <c r="AI189" s="79"/>
      <c r="AJ189" s="79"/>
      <c r="AK189" s="52"/>
      <c r="AL189" s="52"/>
      <c r="AM189" s="79"/>
      <c r="AN189" s="349"/>
    </row>
    <row r="190" spans="4:40" x14ac:dyDescent="0.25">
      <c r="D190" s="158"/>
      <c r="G190" s="81"/>
      <c r="Q190" s="78"/>
      <c r="R190" s="79"/>
      <c r="S190" s="79"/>
      <c r="T190" s="79"/>
      <c r="U190" s="79"/>
      <c r="V190" s="79"/>
      <c r="W190" s="79"/>
      <c r="X190" s="79"/>
      <c r="Y190" s="79"/>
      <c r="Z190" s="79"/>
      <c r="AA190" s="79"/>
      <c r="AB190" s="79"/>
      <c r="AC190" s="79"/>
      <c r="AD190" s="79"/>
      <c r="AE190" s="79"/>
      <c r="AF190" s="79"/>
      <c r="AG190" s="79"/>
      <c r="AH190" s="79"/>
      <c r="AI190" s="79"/>
      <c r="AJ190" s="79"/>
      <c r="AK190" s="52"/>
      <c r="AL190" s="52"/>
      <c r="AM190" s="79"/>
      <c r="AN190" s="349"/>
    </row>
    <row r="191" spans="4:40" x14ac:dyDescent="0.25">
      <c r="D191" s="158"/>
      <c r="G191" s="81"/>
      <c r="Q191" s="78"/>
      <c r="R191" s="79"/>
      <c r="S191" s="79"/>
      <c r="T191" s="79"/>
      <c r="U191" s="79"/>
      <c r="V191" s="79"/>
      <c r="W191" s="79"/>
      <c r="X191" s="79"/>
      <c r="Y191" s="79"/>
      <c r="Z191" s="79"/>
      <c r="AA191" s="79"/>
      <c r="AB191" s="79"/>
      <c r="AC191" s="79"/>
      <c r="AD191" s="79"/>
      <c r="AE191" s="79"/>
      <c r="AF191" s="79"/>
      <c r="AG191" s="79"/>
      <c r="AH191" s="79"/>
      <c r="AI191" s="79"/>
      <c r="AJ191" s="79"/>
      <c r="AK191" s="52"/>
      <c r="AL191" s="52"/>
      <c r="AM191" s="79"/>
      <c r="AN191" s="349"/>
    </row>
    <row r="192" spans="4:40" x14ac:dyDescent="0.25">
      <c r="D192" s="158"/>
      <c r="G192" s="81"/>
      <c r="Q192" s="78"/>
      <c r="R192" s="79"/>
      <c r="S192" s="79"/>
      <c r="T192" s="79"/>
      <c r="U192" s="79"/>
      <c r="V192" s="79"/>
      <c r="W192" s="79"/>
      <c r="X192" s="79"/>
      <c r="Y192" s="79"/>
      <c r="Z192" s="79"/>
      <c r="AA192" s="79"/>
      <c r="AB192" s="79"/>
      <c r="AC192" s="79"/>
      <c r="AD192" s="79"/>
      <c r="AE192" s="79"/>
      <c r="AF192" s="79"/>
      <c r="AG192" s="79"/>
      <c r="AH192" s="79"/>
      <c r="AI192" s="79"/>
      <c r="AJ192" s="79"/>
      <c r="AK192" s="52"/>
      <c r="AL192" s="52"/>
      <c r="AM192" s="79"/>
      <c r="AN192" s="349"/>
    </row>
    <row r="193" spans="4:40" x14ac:dyDescent="0.25">
      <c r="D193" s="158"/>
      <c r="G193" s="81"/>
      <c r="Q193" s="78"/>
      <c r="R193" s="79"/>
      <c r="S193" s="79"/>
      <c r="T193" s="79"/>
      <c r="U193" s="79"/>
      <c r="V193" s="79"/>
      <c r="W193" s="79"/>
      <c r="X193" s="79"/>
      <c r="Y193" s="79"/>
      <c r="Z193" s="79"/>
      <c r="AA193" s="79"/>
      <c r="AB193" s="79"/>
      <c r="AC193" s="79"/>
      <c r="AD193" s="79"/>
      <c r="AE193" s="79"/>
      <c r="AF193" s="79"/>
      <c r="AG193" s="79"/>
      <c r="AH193" s="79"/>
      <c r="AI193" s="79"/>
      <c r="AJ193" s="79"/>
      <c r="AK193" s="52"/>
      <c r="AL193" s="52"/>
      <c r="AM193" s="79"/>
      <c r="AN193" s="349"/>
    </row>
    <row r="194" spans="4:40" x14ac:dyDescent="0.25">
      <c r="D194" s="158"/>
      <c r="G194" s="81"/>
      <c r="Q194" s="78"/>
      <c r="R194" s="79"/>
      <c r="S194" s="79"/>
      <c r="T194" s="79"/>
      <c r="U194" s="79"/>
      <c r="V194" s="79"/>
      <c r="W194" s="79"/>
      <c r="X194" s="79"/>
      <c r="Y194" s="79"/>
      <c r="Z194" s="79"/>
      <c r="AA194" s="79"/>
      <c r="AB194" s="79"/>
      <c r="AC194" s="79"/>
      <c r="AD194" s="79"/>
      <c r="AE194" s="79"/>
      <c r="AF194" s="79"/>
      <c r="AG194" s="79"/>
      <c r="AH194" s="79"/>
      <c r="AI194" s="79"/>
      <c r="AJ194" s="79"/>
      <c r="AK194" s="52"/>
      <c r="AL194" s="52"/>
      <c r="AM194" s="79"/>
      <c r="AN194" s="349"/>
    </row>
    <row r="195" spans="4:40" x14ac:dyDescent="0.25">
      <c r="D195" s="158"/>
      <c r="G195" s="81"/>
      <c r="Q195" s="78"/>
      <c r="R195" s="79"/>
      <c r="S195" s="79"/>
      <c r="T195" s="79"/>
      <c r="U195" s="79"/>
      <c r="V195" s="79"/>
      <c r="W195" s="79"/>
      <c r="X195" s="79"/>
      <c r="Y195" s="79"/>
      <c r="Z195" s="79"/>
      <c r="AA195" s="79"/>
      <c r="AB195" s="79"/>
      <c r="AC195" s="79"/>
      <c r="AD195" s="79"/>
      <c r="AE195" s="79"/>
      <c r="AF195" s="79"/>
      <c r="AG195" s="79"/>
      <c r="AH195" s="79"/>
      <c r="AI195" s="79"/>
      <c r="AJ195" s="79"/>
      <c r="AK195" s="52"/>
      <c r="AL195" s="52"/>
      <c r="AM195" s="79"/>
      <c r="AN195" s="349"/>
    </row>
    <row r="196" spans="4:40" x14ac:dyDescent="0.25">
      <c r="D196" s="158"/>
      <c r="G196" s="81"/>
      <c r="Q196" s="78"/>
      <c r="R196" s="79"/>
      <c r="S196" s="79"/>
      <c r="T196" s="79"/>
      <c r="U196" s="79"/>
      <c r="V196" s="79"/>
      <c r="W196" s="79"/>
      <c r="X196" s="79"/>
      <c r="Y196" s="79"/>
      <c r="Z196" s="79"/>
      <c r="AA196" s="79"/>
      <c r="AB196" s="79"/>
      <c r="AC196" s="79"/>
      <c r="AD196" s="79"/>
      <c r="AE196" s="79"/>
      <c r="AF196" s="79"/>
      <c r="AG196" s="79"/>
      <c r="AH196" s="79"/>
      <c r="AI196" s="79"/>
      <c r="AJ196" s="79"/>
      <c r="AK196" s="52"/>
      <c r="AL196" s="52"/>
      <c r="AM196" s="79"/>
      <c r="AN196" s="349"/>
    </row>
    <row r="197" spans="4:40" x14ac:dyDescent="0.25">
      <c r="D197" s="158"/>
      <c r="G197" s="81"/>
      <c r="Q197" s="78"/>
      <c r="R197" s="79"/>
      <c r="S197" s="79"/>
      <c r="T197" s="79"/>
      <c r="U197" s="79"/>
      <c r="V197" s="79"/>
      <c r="W197" s="79"/>
      <c r="X197" s="79"/>
      <c r="Y197" s="79"/>
      <c r="Z197" s="79"/>
      <c r="AA197" s="79"/>
      <c r="AB197" s="79"/>
      <c r="AC197" s="79"/>
      <c r="AD197" s="79"/>
      <c r="AE197" s="79"/>
      <c r="AF197" s="79"/>
      <c r="AG197" s="79"/>
      <c r="AH197" s="79"/>
      <c r="AI197" s="79"/>
      <c r="AJ197" s="79"/>
      <c r="AK197" s="52"/>
      <c r="AL197" s="52"/>
      <c r="AM197" s="79"/>
      <c r="AN197" s="349"/>
    </row>
    <row r="198" spans="4:40" x14ac:dyDescent="0.25">
      <c r="D198" s="158"/>
      <c r="G198" s="81"/>
      <c r="Q198" s="78"/>
      <c r="R198" s="79"/>
      <c r="S198" s="79"/>
      <c r="T198" s="79"/>
      <c r="U198" s="79"/>
      <c r="V198" s="79"/>
      <c r="W198" s="79"/>
      <c r="X198" s="79"/>
      <c r="Y198" s="79"/>
      <c r="Z198" s="79"/>
      <c r="AA198" s="79"/>
      <c r="AB198" s="79"/>
      <c r="AC198" s="79"/>
      <c r="AD198" s="79"/>
      <c r="AE198" s="79"/>
      <c r="AF198" s="79"/>
      <c r="AG198" s="79"/>
      <c r="AH198" s="79"/>
      <c r="AI198" s="79"/>
      <c r="AJ198" s="79"/>
      <c r="AK198" s="52"/>
      <c r="AL198" s="52"/>
      <c r="AM198" s="79"/>
      <c r="AN198" s="349"/>
    </row>
    <row r="199" spans="4:40" x14ac:dyDescent="0.25">
      <c r="D199" s="158"/>
      <c r="G199" s="81"/>
      <c r="Q199" s="78"/>
      <c r="R199" s="79"/>
      <c r="S199" s="79"/>
      <c r="T199" s="79"/>
      <c r="U199" s="79"/>
      <c r="V199" s="79"/>
      <c r="W199" s="79"/>
      <c r="X199" s="79"/>
      <c r="Y199" s="79"/>
      <c r="Z199" s="79"/>
      <c r="AA199" s="79"/>
      <c r="AB199" s="79"/>
      <c r="AC199" s="79"/>
      <c r="AD199" s="79"/>
      <c r="AE199" s="79"/>
      <c r="AF199" s="79"/>
      <c r="AG199" s="79"/>
      <c r="AH199" s="79"/>
      <c r="AI199" s="79"/>
      <c r="AJ199" s="79"/>
      <c r="AK199" s="52"/>
      <c r="AL199" s="52"/>
      <c r="AM199" s="79"/>
      <c r="AN199" s="349"/>
    </row>
    <row r="200" spans="4:40" x14ac:dyDescent="0.25">
      <c r="D200" s="158"/>
      <c r="G200" s="81"/>
      <c r="Q200" s="78"/>
      <c r="R200" s="79"/>
      <c r="S200" s="79"/>
      <c r="T200" s="79"/>
      <c r="U200" s="79"/>
      <c r="V200" s="79"/>
      <c r="W200" s="79"/>
      <c r="X200" s="79"/>
      <c r="Y200" s="79"/>
      <c r="Z200" s="79"/>
      <c r="AA200" s="79"/>
      <c r="AB200" s="79"/>
      <c r="AC200" s="79"/>
      <c r="AD200" s="79"/>
      <c r="AE200" s="79"/>
      <c r="AF200" s="79"/>
      <c r="AG200" s="79"/>
      <c r="AH200" s="79"/>
      <c r="AI200" s="79"/>
      <c r="AJ200" s="79"/>
      <c r="AK200" s="52"/>
      <c r="AL200" s="52"/>
      <c r="AM200" s="79"/>
      <c r="AN200" s="349"/>
    </row>
    <row r="201" spans="4:40" x14ac:dyDescent="0.25">
      <c r="D201" s="158"/>
      <c r="G201" s="81"/>
      <c r="Q201" s="78"/>
      <c r="R201" s="79"/>
      <c r="S201" s="79"/>
      <c r="T201" s="79"/>
      <c r="U201" s="79"/>
      <c r="V201" s="79"/>
      <c r="W201" s="79"/>
      <c r="X201" s="79"/>
      <c r="Y201" s="79"/>
      <c r="Z201" s="79"/>
      <c r="AA201" s="79"/>
      <c r="AB201" s="79"/>
      <c r="AC201" s="79"/>
      <c r="AD201" s="79"/>
      <c r="AE201" s="79"/>
      <c r="AF201" s="79"/>
      <c r="AG201" s="79"/>
      <c r="AH201" s="79"/>
      <c r="AI201" s="79"/>
      <c r="AJ201" s="79"/>
      <c r="AK201" s="52"/>
      <c r="AL201" s="52"/>
      <c r="AM201" s="79"/>
      <c r="AN201" s="349"/>
    </row>
    <row r="202" spans="4:40" x14ac:dyDescent="0.25">
      <c r="D202" s="158"/>
      <c r="G202" s="81"/>
      <c r="Q202" s="78"/>
      <c r="R202" s="79"/>
      <c r="S202" s="79"/>
      <c r="T202" s="79"/>
      <c r="U202" s="79"/>
      <c r="V202" s="79"/>
      <c r="W202" s="79"/>
      <c r="X202" s="79"/>
      <c r="Y202" s="79"/>
      <c r="Z202" s="79"/>
      <c r="AA202" s="79"/>
      <c r="AB202" s="79"/>
      <c r="AC202" s="79"/>
      <c r="AD202" s="79"/>
      <c r="AE202" s="79"/>
      <c r="AF202" s="79"/>
      <c r="AG202" s="79"/>
      <c r="AH202" s="79"/>
      <c r="AI202" s="79"/>
      <c r="AJ202" s="79"/>
      <c r="AK202" s="52"/>
      <c r="AL202" s="52"/>
      <c r="AM202" s="79"/>
      <c r="AN202" s="349"/>
    </row>
    <row r="203" spans="4:40" x14ac:dyDescent="0.25">
      <c r="D203" s="158"/>
      <c r="G203" s="81"/>
      <c r="Q203" s="78"/>
      <c r="R203" s="79"/>
      <c r="S203" s="79"/>
      <c r="T203" s="79"/>
      <c r="U203" s="79"/>
      <c r="V203" s="79"/>
      <c r="W203" s="79"/>
      <c r="X203" s="79"/>
      <c r="Y203" s="79"/>
      <c r="Z203" s="79"/>
      <c r="AA203" s="79"/>
      <c r="AB203" s="79"/>
      <c r="AC203" s="79"/>
      <c r="AD203" s="79"/>
      <c r="AE203" s="79"/>
      <c r="AF203" s="79"/>
      <c r="AG203" s="79"/>
      <c r="AH203" s="79"/>
      <c r="AI203" s="79"/>
      <c r="AJ203" s="79"/>
      <c r="AK203" s="52"/>
      <c r="AL203" s="52"/>
      <c r="AM203" s="79"/>
      <c r="AN203" s="349"/>
    </row>
    <row r="204" spans="4:40" x14ac:dyDescent="0.25">
      <c r="D204" s="158"/>
      <c r="G204" s="81"/>
      <c r="Q204" s="78"/>
      <c r="R204" s="79"/>
      <c r="S204" s="79"/>
      <c r="T204" s="79"/>
      <c r="U204" s="79"/>
      <c r="V204" s="79"/>
      <c r="W204" s="79"/>
      <c r="X204" s="79"/>
      <c r="Y204" s="79"/>
      <c r="Z204" s="79"/>
      <c r="AA204" s="79"/>
      <c r="AB204" s="79"/>
      <c r="AC204" s="79"/>
      <c r="AD204" s="79"/>
      <c r="AE204" s="79"/>
      <c r="AF204" s="79"/>
      <c r="AG204" s="79"/>
      <c r="AH204" s="79"/>
      <c r="AI204" s="79"/>
      <c r="AJ204" s="79"/>
      <c r="AK204" s="52"/>
      <c r="AL204" s="52"/>
      <c r="AM204" s="79"/>
      <c r="AN204" s="349"/>
    </row>
    <row r="205" spans="4:40" x14ac:dyDescent="0.25">
      <c r="D205" s="158"/>
      <c r="G205" s="81"/>
      <c r="Q205" s="78"/>
      <c r="R205" s="79"/>
      <c r="S205" s="79"/>
      <c r="T205" s="79"/>
      <c r="U205" s="79"/>
      <c r="V205" s="79"/>
      <c r="W205" s="79"/>
      <c r="X205" s="79"/>
      <c r="Y205" s="79"/>
      <c r="Z205" s="79"/>
      <c r="AA205" s="79"/>
      <c r="AB205" s="79"/>
      <c r="AC205" s="79"/>
      <c r="AD205" s="79"/>
      <c r="AE205" s="79"/>
      <c r="AF205" s="79"/>
      <c r="AG205" s="79"/>
      <c r="AH205" s="79"/>
      <c r="AI205" s="79"/>
      <c r="AJ205" s="79"/>
      <c r="AK205" s="52"/>
      <c r="AL205" s="52"/>
      <c r="AM205" s="79"/>
      <c r="AN205" s="349"/>
    </row>
    <row r="206" spans="4:40" x14ac:dyDescent="0.25">
      <c r="D206" s="158"/>
      <c r="G206" s="81"/>
      <c r="Q206" s="78"/>
      <c r="R206" s="79"/>
      <c r="S206" s="79"/>
      <c r="T206" s="79"/>
      <c r="U206" s="79"/>
      <c r="V206" s="79"/>
      <c r="W206" s="79"/>
      <c r="X206" s="79"/>
      <c r="Y206" s="79"/>
      <c r="Z206" s="79"/>
      <c r="AA206" s="79"/>
      <c r="AB206" s="79"/>
      <c r="AC206" s="79"/>
      <c r="AD206" s="79"/>
      <c r="AE206" s="79"/>
      <c r="AF206" s="79"/>
      <c r="AG206" s="79"/>
      <c r="AH206" s="79"/>
      <c r="AI206" s="79"/>
      <c r="AJ206" s="79"/>
      <c r="AK206" s="52"/>
      <c r="AL206" s="52"/>
      <c r="AM206" s="79"/>
      <c r="AN206" s="349"/>
    </row>
    <row r="207" spans="4:40" x14ac:dyDescent="0.25">
      <c r="D207" s="158"/>
      <c r="G207" s="81"/>
      <c r="Q207" s="78"/>
      <c r="R207" s="79"/>
      <c r="S207" s="79"/>
      <c r="T207" s="79"/>
      <c r="U207" s="79"/>
      <c r="V207" s="79"/>
      <c r="W207" s="79"/>
      <c r="X207" s="79"/>
      <c r="Y207" s="79"/>
      <c r="Z207" s="79"/>
      <c r="AA207" s="79"/>
      <c r="AB207" s="79"/>
      <c r="AC207" s="79"/>
      <c r="AD207" s="79"/>
      <c r="AE207" s="79"/>
      <c r="AF207" s="79"/>
      <c r="AG207" s="79"/>
      <c r="AH207" s="79"/>
      <c r="AI207" s="79"/>
      <c r="AJ207" s="79"/>
      <c r="AK207" s="52"/>
      <c r="AL207" s="52"/>
      <c r="AM207" s="79"/>
      <c r="AN207" s="349"/>
    </row>
    <row r="208" spans="4:40" x14ac:dyDescent="0.25">
      <c r="D208" s="158"/>
      <c r="G208" s="81"/>
      <c r="Q208" s="78"/>
      <c r="R208" s="79"/>
      <c r="S208" s="79"/>
      <c r="T208" s="79"/>
      <c r="U208" s="79"/>
      <c r="V208" s="79"/>
      <c r="W208" s="79"/>
      <c r="X208" s="79"/>
      <c r="Y208" s="79"/>
      <c r="Z208" s="79"/>
      <c r="AA208" s="79"/>
      <c r="AB208" s="79"/>
      <c r="AC208" s="79"/>
      <c r="AD208" s="79"/>
      <c r="AE208" s="79"/>
      <c r="AF208" s="79"/>
      <c r="AG208" s="79"/>
      <c r="AH208" s="79"/>
      <c r="AI208" s="79"/>
      <c r="AJ208" s="79"/>
      <c r="AK208" s="52"/>
      <c r="AL208" s="52"/>
      <c r="AM208" s="79"/>
      <c r="AN208" s="349"/>
    </row>
    <row r="209" spans="4:40" x14ac:dyDescent="0.25">
      <c r="D209" s="158"/>
      <c r="G209" s="81"/>
      <c r="Q209" s="78"/>
      <c r="R209" s="79"/>
      <c r="S209" s="79"/>
      <c r="T209" s="79"/>
      <c r="U209" s="79"/>
      <c r="V209" s="79"/>
      <c r="W209" s="79"/>
      <c r="X209" s="79"/>
      <c r="Y209" s="79"/>
      <c r="Z209" s="79"/>
      <c r="AA209" s="79"/>
      <c r="AB209" s="79"/>
      <c r="AC209" s="79"/>
      <c r="AD209" s="79"/>
      <c r="AE209" s="79"/>
      <c r="AF209" s="79"/>
      <c r="AG209" s="79"/>
      <c r="AH209" s="79"/>
      <c r="AI209" s="79"/>
      <c r="AJ209" s="79"/>
      <c r="AK209" s="52"/>
      <c r="AL209" s="52"/>
      <c r="AM209" s="79"/>
      <c r="AN209" s="349"/>
    </row>
    <row r="210" spans="4:40" x14ac:dyDescent="0.25">
      <c r="D210" s="158"/>
      <c r="G210" s="81"/>
      <c r="Q210" s="78"/>
      <c r="R210" s="79"/>
      <c r="S210" s="79"/>
      <c r="T210" s="79"/>
      <c r="U210" s="79"/>
      <c r="V210" s="79"/>
      <c r="W210" s="79"/>
      <c r="X210" s="79"/>
      <c r="Y210" s="79"/>
      <c r="Z210" s="79"/>
      <c r="AA210" s="79"/>
      <c r="AB210" s="79"/>
      <c r="AC210" s="79"/>
      <c r="AD210" s="79"/>
      <c r="AE210" s="79"/>
      <c r="AF210" s="79"/>
      <c r="AG210" s="79"/>
      <c r="AH210" s="79"/>
      <c r="AI210" s="79"/>
      <c r="AJ210" s="79"/>
      <c r="AK210" s="52"/>
      <c r="AL210" s="52"/>
      <c r="AM210" s="79"/>
      <c r="AN210" s="349"/>
    </row>
    <row r="211" spans="4:40" x14ac:dyDescent="0.25">
      <c r="D211" s="158"/>
      <c r="G211" s="81"/>
      <c r="Q211" s="78"/>
      <c r="R211" s="79"/>
      <c r="S211" s="79"/>
      <c r="T211" s="79"/>
      <c r="U211" s="79"/>
      <c r="V211" s="79"/>
      <c r="W211" s="79"/>
      <c r="X211" s="79"/>
      <c r="Y211" s="79"/>
      <c r="Z211" s="79"/>
      <c r="AA211" s="79"/>
      <c r="AB211" s="79"/>
      <c r="AC211" s="79"/>
      <c r="AD211" s="79"/>
      <c r="AE211" s="79"/>
      <c r="AF211" s="79"/>
      <c r="AG211" s="79"/>
      <c r="AH211" s="79"/>
      <c r="AI211" s="79"/>
      <c r="AJ211" s="79"/>
      <c r="AK211" s="52"/>
      <c r="AL211" s="52"/>
      <c r="AM211" s="79"/>
      <c r="AN211" s="349"/>
    </row>
    <row r="212" spans="4:40" x14ac:dyDescent="0.25">
      <c r="D212" s="158"/>
      <c r="G212" s="81"/>
      <c r="Q212" s="78"/>
      <c r="R212" s="79"/>
      <c r="S212" s="79"/>
      <c r="T212" s="79"/>
      <c r="U212" s="79"/>
      <c r="V212" s="79"/>
      <c r="W212" s="79"/>
      <c r="X212" s="79"/>
      <c r="Y212" s="79"/>
      <c r="Z212" s="79"/>
      <c r="AA212" s="79"/>
      <c r="AB212" s="79"/>
      <c r="AC212" s="79"/>
      <c r="AD212" s="79"/>
      <c r="AE212" s="79"/>
      <c r="AF212" s="79"/>
      <c r="AG212" s="79"/>
      <c r="AH212" s="79"/>
      <c r="AI212" s="79"/>
      <c r="AJ212" s="79"/>
      <c r="AK212" s="52"/>
      <c r="AL212" s="52"/>
      <c r="AM212" s="79"/>
      <c r="AN212" s="349"/>
    </row>
    <row r="213" spans="4:40" x14ac:dyDescent="0.25">
      <c r="D213" s="158"/>
      <c r="G213" s="81"/>
      <c r="Q213" s="78"/>
      <c r="R213" s="79"/>
      <c r="S213" s="79"/>
      <c r="T213" s="79"/>
      <c r="U213" s="79"/>
      <c r="V213" s="79"/>
      <c r="W213" s="79"/>
      <c r="X213" s="79"/>
      <c r="Y213" s="79"/>
      <c r="Z213" s="79"/>
      <c r="AA213" s="79"/>
      <c r="AB213" s="79"/>
      <c r="AC213" s="79"/>
      <c r="AD213" s="79"/>
      <c r="AE213" s="79"/>
      <c r="AF213" s="79"/>
      <c r="AG213" s="79"/>
      <c r="AH213" s="79"/>
      <c r="AI213" s="79"/>
      <c r="AJ213" s="79"/>
      <c r="AK213" s="52"/>
      <c r="AL213" s="52"/>
      <c r="AM213" s="79"/>
      <c r="AN213" s="349"/>
    </row>
    <row r="214" spans="4:40" x14ac:dyDescent="0.25">
      <c r="D214" s="158"/>
      <c r="G214" s="81"/>
      <c r="Q214" s="78"/>
      <c r="R214" s="79"/>
      <c r="S214" s="79"/>
      <c r="T214" s="79"/>
      <c r="U214" s="79"/>
      <c r="V214" s="79"/>
      <c r="W214" s="79"/>
      <c r="X214" s="79"/>
      <c r="Y214" s="79"/>
      <c r="Z214" s="79"/>
      <c r="AA214" s="79"/>
      <c r="AB214" s="79"/>
      <c r="AC214" s="79"/>
      <c r="AD214" s="79"/>
      <c r="AE214" s="79"/>
      <c r="AF214" s="79"/>
      <c r="AG214" s="79"/>
      <c r="AH214" s="79"/>
      <c r="AI214" s="79"/>
      <c r="AJ214" s="79"/>
      <c r="AK214" s="52"/>
      <c r="AL214" s="52"/>
      <c r="AM214" s="79"/>
      <c r="AN214" s="349"/>
    </row>
    <row r="215" spans="4:40" x14ac:dyDescent="0.25">
      <c r="D215" s="158"/>
      <c r="G215" s="81"/>
      <c r="Q215" s="78"/>
      <c r="R215" s="79"/>
      <c r="S215" s="79"/>
      <c r="T215" s="79"/>
      <c r="U215" s="79"/>
      <c r="V215" s="79"/>
      <c r="W215" s="79"/>
      <c r="X215" s="79"/>
      <c r="Y215" s="79"/>
      <c r="Z215" s="79"/>
      <c r="AA215" s="79"/>
      <c r="AB215" s="79"/>
      <c r="AC215" s="79"/>
      <c r="AD215" s="79"/>
      <c r="AE215" s="79"/>
      <c r="AF215" s="79"/>
      <c r="AG215" s="79"/>
      <c r="AH215" s="79"/>
      <c r="AI215" s="79"/>
      <c r="AJ215" s="79"/>
      <c r="AK215" s="52"/>
      <c r="AL215" s="52"/>
      <c r="AM215" s="79"/>
      <c r="AN215" s="349"/>
    </row>
    <row r="216" spans="4:40" x14ac:dyDescent="0.25">
      <c r="D216" s="158"/>
      <c r="G216" s="81"/>
      <c r="Q216" s="78"/>
      <c r="R216" s="79"/>
      <c r="S216" s="79"/>
      <c r="T216" s="79"/>
      <c r="U216" s="79"/>
      <c r="V216" s="79"/>
      <c r="W216" s="79"/>
      <c r="X216" s="79"/>
      <c r="Y216" s="79"/>
      <c r="Z216" s="79"/>
      <c r="AA216" s="79"/>
      <c r="AB216" s="79"/>
      <c r="AC216" s="79"/>
      <c r="AD216" s="79"/>
      <c r="AE216" s="79"/>
      <c r="AF216" s="79"/>
      <c r="AG216" s="79"/>
      <c r="AH216" s="79"/>
      <c r="AI216" s="79"/>
      <c r="AJ216" s="79"/>
      <c r="AK216" s="52"/>
      <c r="AL216" s="52"/>
      <c r="AM216" s="79"/>
      <c r="AN216" s="349"/>
    </row>
    <row r="217" spans="4:40" x14ac:dyDescent="0.25">
      <c r="D217" s="158"/>
      <c r="G217" s="81"/>
      <c r="Q217" s="78"/>
      <c r="R217" s="79"/>
      <c r="S217" s="79"/>
      <c r="T217" s="79"/>
      <c r="U217" s="79"/>
      <c r="V217" s="79"/>
      <c r="W217" s="79"/>
      <c r="X217" s="79"/>
      <c r="Y217" s="79"/>
      <c r="Z217" s="79"/>
      <c r="AA217" s="79"/>
      <c r="AB217" s="79"/>
      <c r="AC217" s="79"/>
      <c r="AD217" s="79"/>
      <c r="AE217" s="79"/>
      <c r="AF217" s="79"/>
      <c r="AG217" s="79"/>
      <c r="AH217" s="79"/>
      <c r="AI217" s="79"/>
      <c r="AJ217" s="79"/>
      <c r="AK217" s="52"/>
      <c r="AL217" s="52"/>
      <c r="AM217" s="79"/>
      <c r="AN217" s="349"/>
    </row>
    <row r="218" spans="4:40" x14ac:dyDescent="0.25">
      <c r="D218" s="158"/>
      <c r="G218" s="81"/>
      <c r="Q218" s="78"/>
      <c r="R218" s="79"/>
      <c r="S218" s="79"/>
      <c r="T218" s="79"/>
      <c r="U218" s="79"/>
      <c r="V218" s="79"/>
      <c r="W218" s="79"/>
      <c r="X218" s="79"/>
      <c r="Y218" s="79"/>
      <c r="Z218" s="79"/>
      <c r="AA218" s="79"/>
      <c r="AB218" s="79"/>
      <c r="AC218" s="79"/>
      <c r="AD218" s="79"/>
      <c r="AE218" s="79"/>
      <c r="AF218" s="79"/>
      <c r="AG218" s="79"/>
      <c r="AH218" s="79"/>
      <c r="AI218" s="79"/>
      <c r="AJ218" s="79"/>
      <c r="AK218" s="52"/>
      <c r="AL218" s="52"/>
      <c r="AM218" s="79"/>
      <c r="AN218" s="349"/>
    </row>
    <row r="219" spans="4:40" x14ac:dyDescent="0.25">
      <c r="D219" s="158"/>
      <c r="G219" s="81"/>
      <c r="Q219" s="78"/>
      <c r="R219" s="79"/>
      <c r="S219" s="79"/>
      <c r="T219" s="79"/>
      <c r="U219" s="79"/>
      <c r="V219" s="79"/>
      <c r="W219" s="79"/>
      <c r="X219" s="79"/>
      <c r="Y219" s="79"/>
      <c r="Z219" s="79"/>
      <c r="AA219" s="79"/>
      <c r="AB219" s="79"/>
      <c r="AC219" s="79"/>
      <c r="AD219" s="79"/>
      <c r="AE219" s="79"/>
      <c r="AF219" s="79"/>
      <c r="AG219" s="79"/>
      <c r="AH219" s="79"/>
      <c r="AI219" s="79"/>
      <c r="AJ219" s="79"/>
      <c r="AK219" s="52"/>
      <c r="AL219" s="52"/>
      <c r="AM219" s="79"/>
      <c r="AN219" s="349"/>
    </row>
    <row r="220" spans="4:40" x14ac:dyDescent="0.25">
      <c r="D220" s="158"/>
      <c r="G220" s="81"/>
      <c r="Q220" s="78"/>
      <c r="R220" s="79"/>
      <c r="S220" s="79"/>
      <c r="T220" s="79"/>
      <c r="U220" s="79"/>
      <c r="V220" s="79"/>
      <c r="W220" s="79"/>
      <c r="X220" s="79"/>
      <c r="Y220" s="79"/>
      <c r="Z220" s="79"/>
      <c r="AA220" s="79"/>
      <c r="AB220" s="79"/>
      <c r="AC220" s="79"/>
      <c r="AD220" s="79"/>
      <c r="AE220" s="79"/>
      <c r="AF220" s="79"/>
      <c r="AG220" s="79"/>
      <c r="AH220" s="79"/>
      <c r="AI220" s="79"/>
      <c r="AJ220" s="79"/>
      <c r="AK220" s="52"/>
      <c r="AL220" s="52"/>
      <c r="AM220" s="79"/>
      <c r="AN220" s="349"/>
    </row>
    <row r="221" spans="4:40" x14ac:dyDescent="0.25">
      <c r="D221" s="158"/>
      <c r="G221" s="81"/>
      <c r="Q221" s="78"/>
      <c r="R221" s="79"/>
      <c r="S221" s="79"/>
      <c r="T221" s="79"/>
      <c r="U221" s="79"/>
      <c r="V221" s="79"/>
      <c r="W221" s="79"/>
      <c r="X221" s="79"/>
      <c r="Y221" s="79"/>
      <c r="Z221" s="79"/>
      <c r="AA221" s="79"/>
      <c r="AB221" s="79"/>
      <c r="AC221" s="79"/>
      <c r="AD221" s="79"/>
      <c r="AE221" s="79"/>
      <c r="AF221" s="79"/>
      <c r="AG221" s="79"/>
      <c r="AH221" s="79"/>
      <c r="AI221" s="79"/>
      <c r="AJ221" s="79"/>
      <c r="AK221" s="52"/>
      <c r="AL221" s="52"/>
      <c r="AM221" s="79"/>
      <c r="AN221" s="349"/>
    </row>
    <row r="222" spans="4:40" x14ac:dyDescent="0.25">
      <c r="D222" s="158"/>
      <c r="G222" s="81"/>
      <c r="Q222" s="78"/>
      <c r="R222" s="79"/>
      <c r="S222" s="79"/>
      <c r="T222" s="79"/>
      <c r="U222" s="79"/>
      <c r="V222" s="79"/>
      <c r="W222" s="79"/>
      <c r="X222" s="79"/>
      <c r="Y222" s="79"/>
      <c r="Z222" s="79"/>
      <c r="AA222" s="79"/>
      <c r="AB222" s="79"/>
      <c r="AC222" s="79"/>
      <c r="AD222" s="79"/>
      <c r="AE222" s="79"/>
      <c r="AF222" s="79"/>
      <c r="AG222" s="79"/>
      <c r="AH222" s="79"/>
      <c r="AI222" s="79"/>
      <c r="AJ222" s="79"/>
      <c r="AK222" s="52"/>
      <c r="AL222" s="52"/>
      <c r="AM222" s="79"/>
      <c r="AN222" s="349"/>
    </row>
    <row r="223" spans="4:40" x14ac:dyDescent="0.25">
      <c r="D223" s="158"/>
      <c r="G223" s="81"/>
      <c r="Q223" s="78"/>
      <c r="R223" s="79"/>
      <c r="S223" s="79"/>
      <c r="T223" s="79"/>
      <c r="U223" s="79"/>
      <c r="V223" s="79"/>
      <c r="W223" s="79"/>
      <c r="X223" s="79"/>
      <c r="Y223" s="79"/>
      <c r="Z223" s="79"/>
      <c r="AA223" s="79"/>
      <c r="AB223" s="79"/>
      <c r="AC223" s="79"/>
      <c r="AD223" s="79"/>
      <c r="AE223" s="79"/>
      <c r="AF223" s="79"/>
      <c r="AG223" s="79"/>
      <c r="AH223" s="79"/>
      <c r="AI223" s="79"/>
      <c r="AJ223" s="79"/>
      <c r="AK223" s="52"/>
      <c r="AL223" s="52"/>
      <c r="AM223" s="79"/>
      <c r="AN223" s="349"/>
    </row>
    <row r="224" spans="4:40" x14ac:dyDescent="0.25">
      <c r="D224" s="158"/>
      <c r="G224" s="81"/>
      <c r="Q224" s="78"/>
      <c r="R224" s="79"/>
      <c r="S224" s="79"/>
      <c r="T224" s="79"/>
      <c r="U224" s="79"/>
      <c r="V224" s="79"/>
      <c r="W224" s="79"/>
      <c r="X224" s="79"/>
      <c r="Y224" s="79"/>
      <c r="Z224" s="79"/>
      <c r="AA224" s="79"/>
      <c r="AB224" s="79"/>
      <c r="AC224" s="79"/>
      <c r="AD224" s="79"/>
      <c r="AE224" s="79"/>
      <c r="AF224" s="79"/>
      <c r="AG224" s="79"/>
      <c r="AH224" s="79"/>
      <c r="AI224" s="79"/>
      <c r="AJ224" s="79"/>
      <c r="AK224" s="52"/>
      <c r="AL224" s="52"/>
      <c r="AM224" s="79"/>
      <c r="AN224" s="349"/>
    </row>
    <row r="225" spans="4:40" x14ac:dyDescent="0.25">
      <c r="D225" s="158"/>
      <c r="G225" s="81"/>
      <c r="Q225" s="78"/>
      <c r="R225" s="79"/>
      <c r="S225" s="79"/>
      <c r="T225" s="79"/>
      <c r="U225" s="79"/>
      <c r="V225" s="79"/>
      <c r="W225" s="79"/>
      <c r="X225" s="79"/>
      <c r="Y225" s="79"/>
      <c r="Z225" s="79"/>
      <c r="AA225" s="79"/>
      <c r="AB225" s="79"/>
      <c r="AC225" s="79"/>
      <c r="AD225" s="79"/>
      <c r="AE225" s="79"/>
      <c r="AF225" s="79"/>
      <c r="AG225" s="79"/>
      <c r="AH225" s="79"/>
      <c r="AI225" s="79"/>
      <c r="AJ225" s="79"/>
      <c r="AK225" s="52"/>
      <c r="AL225" s="52"/>
      <c r="AM225" s="79"/>
      <c r="AN225" s="349"/>
    </row>
    <row r="226" spans="4:40" x14ac:dyDescent="0.25">
      <c r="D226" s="158"/>
      <c r="G226" s="81"/>
      <c r="Q226" s="78"/>
      <c r="R226" s="79"/>
      <c r="S226" s="79"/>
      <c r="T226" s="79"/>
      <c r="U226" s="79"/>
      <c r="V226" s="79"/>
      <c r="W226" s="79"/>
      <c r="X226" s="79"/>
      <c r="Y226" s="79"/>
      <c r="Z226" s="79"/>
      <c r="AA226" s="79"/>
      <c r="AB226" s="79"/>
      <c r="AC226" s="79"/>
      <c r="AD226" s="79"/>
      <c r="AE226" s="79"/>
      <c r="AF226" s="79"/>
      <c r="AG226" s="79"/>
      <c r="AH226" s="79"/>
      <c r="AI226" s="79"/>
      <c r="AJ226" s="79"/>
      <c r="AK226" s="52"/>
      <c r="AL226" s="52"/>
      <c r="AM226" s="79"/>
      <c r="AN226" s="349"/>
    </row>
    <row r="227" spans="4:40" x14ac:dyDescent="0.25">
      <c r="D227" s="158"/>
      <c r="G227" s="81"/>
      <c r="Q227" s="78"/>
      <c r="R227" s="79"/>
      <c r="S227" s="79"/>
      <c r="T227" s="79"/>
      <c r="U227" s="79"/>
      <c r="V227" s="79"/>
      <c r="W227" s="79"/>
      <c r="X227" s="79"/>
      <c r="Y227" s="79"/>
      <c r="Z227" s="79"/>
      <c r="AA227" s="79"/>
      <c r="AB227" s="79"/>
      <c r="AC227" s="79"/>
      <c r="AD227" s="79"/>
      <c r="AE227" s="79"/>
      <c r="AF227" s="79"/>
      <c r="AG227" s="79"/>
      <c r="AH227" s="79"/>
      <c r="AI227" s="79"/>
      <c r="AJ227" s="79"/>
      <c r="AK227" s="52"/>
      <c r="AL227" s="52"/>
      <c r="AM227" s="79"/>
      <c r="AN227" s="349"/>
    </row>
    <row r="228" spans="4:40" x14ac:dyDescent="0.25">
      <c r="D228" s="158"/>
      <c r="G228" s="81"/>
      <c r="Q228" s="78"/>
      <c r="R228" s="79"/>
      <c r="S228" s="79"/>
      <c r="T228" s="79"/>
      <c r="U228" s="79"/>
      <c r="V228" s="79"/>
      <c r="W228" s="79"/>
      <c r="X228" s="79"/>
      <c r="Y228" s="79"/>
      <c r="Z228" s="79"/>
      <c r="AA228" s="79"/>
      <c r="AB228" s="79"/>
      <c r="AC228" s="79"/>
      <c r="AD228" s="79"/>
      <c r="AE228" s="79"/>
      <c r="AF228" s="79"/>
      <c r="AG228" s="79"/>
      <c r="AH228" s="79"/>
      <c r="AI228" s="79"/>
      <c r="AJ228" s="79"/>
      <c r="AK228" s="52"/>
      <c r="AL228" s="52"/>
      <c r="AM228" s="79"/>
      <c r="AN228" s="349"/>
    </row>
    <row r="229" spans="4:40" x14ac:dyDescent="0.25">
      <c r="D229" s="158"/>
      <c r="G229" s="81"/>
      <c r="Q229" s="78"/>
      <c r="R229" s="79"/>
      <c r="S229" s="79"/>
      <c r="T229" s="79"/>
      <c r="U229" s="79"/>
      <c r="V229" s="79"/>
      <c r="W229" s="79"/>
      <c r="X229" s="79"/>
      <c r="Y229" s="79"/>
      <c r="Z229" s="79"/>
      <c r="AA229" s="79"/>
      <c r="AB229" s="79"/>
      <c r="AC229" s="79"/>
      <c r="AD229" s="79"/>
      <c r="AE229" s="79"/>
      <c r="AF229" s="79"/>
      <c r="AG229" s="79"/>
      <c r="AH229" s="79"/>
      <c r="AI229" s="79"/>
      <c r="AJ229" s="79"/>
      <c r="AK229" s="52"/>
      <c r="AL229" s="52"/>
      <c r="AM229" s="79"/>
      <c r="AN229" s="349"/>
    </row>
    <row r="230" spans="4:40" x14ac:dyDescent="0.25">
      <c r="D230" s="158"/>
      <c r="G230" s="81"/>
      <c r="Q230" s="78"/>
      <c r="R230" s="79"/>
      <c r="S230" s="79"/>
      <c r="T230" s="79"/>
      <c r="U230" s="79"/>
      <c r="V230" s="79"/>
      <c r="W230" s="79"/>
      <c r="X230" s="79"/>
      <c r="Y230" s="79"/>
      <c r="Z230" s="79"/>
      <c r="AA230" s="79"/>
      <c r="AB230" s="79"/>
      <c r="AC230" s="79"/>
      <c r="AD230" s="79"/>
      <c r="AE230" s="79"/>
      <c r="AF230" s="79"/>
      <c r="AG230" s="79"/>
      <c r="AH230" s="79"/>
      <c r="AI230" s="79"/>
      <c r="AJ230" s="79"/>
      <c r="AK230" s="52"/>
      <c r="AL230" s="52"/>
      <c r="AM230" s="79"/>
      <c r="AN230" s="349"/>
    </row>
    <row r="231" spans="4:40" x14ac:dyDescent="0.25">
      <c r="D231" s="158"/>
      <c r="G231" s="81"/>
      <c r="Q231" s="78"/>
      <c r="R231" s="79"/>
      <c r="S231" s="79"/>
      <c r="T231" s="79"/>
      <c r="U231" s="79"/>
      <c r="V231" s="79"/>
      <c r="W231" s="79"/>
      <c r="X231" s="79"/>
      <c r="Y231" s="79"/>
      <c r="Z231" s="79"/>
      <c r="AA231" s="79"/>
      <c r="AB231" s="79"/>
      <c r="AC231" s="79"/>
      <c r="AD231" s="79"/>
      <c r="AE231" s="79"/>
      <c r="AF231" s="79"/>
      <c r="AG231" s="79"/>
      <c r="AH231" s="79"/>
      <c r="AI231" s="79"/>
      <c r="AJ231" s="79"/>
      <c r="AK231" s="52"/>
      <c r="AL231" s="52"/>
      <c r="AM231" s="79"/>
      <c r="AN231" s="349"/>
    </row>
    <row r="232" spans="4:40" x14ac:dyDescent="0.25">
      <c r="D232" s="158"/>
      <c r="G232" s="81"/>
      <c r="Q232" s="78"/>
      <c r="R232" s="79"/>
      <c r="S232" s="79"/>
      <c r="T232" s="79"/>
      <c r="U232" s="79"/>
      <c r="V232" s="79"/>
      <c r="W232" s="79"/>
      <c r="X232" s="79"/>
      <c r="Y232" s="79"/>
      <c r="Z232" s="79"/>
      <c r="AA232" s="79"/>
      <c r="AB232" s="79"/>
      <c r="AC232" s="79"/>
      <c r="AD232" s="79"/>
      <c r="AE232" s="79"/>
      <c r="AF232" s="79"/>
      <c r="AG232" s="79"/>
      <c r="AH232" s="79"/>
      <c r="AI232" s="79"/>
      <c r="AJ232" s="79"/>
      <c r="AK232" s="52"/>
      <c r="AL232" s="52"/>
      <c r="AM232" s="79"/>
      <c r="AN232" s="349"/>
    </row>
    <row r="233" spans="4:40" x14ac:dyDescent="0.25">
      <c r="D233" s="158"/>
      <c r="G233" s="81"/>
      <c r="Q233" s="78"/>
      <c r="R233" s="79"/>
      <c r="S233" s="79"/>
      <c r="T233" s="79"/>
      <c r="U233" s="79"/>
      <c r="V233" s="79"/>
      <c r="W233" s="79"/>
      <c r="X233" s="79"/>
      <c r="Y233" s="79"/>
      <c r="Z233" s="79"/>
      <c r="AA233" s="79"/>
      <c r="AB233" s="79"/>
      <c r="AC233" s="79"/>
      <c r="AD233" s="79"/>
      <c r="AE233" s="79"/>
      <c r="AF233" s="79"/>
      <c r="AG233" s="79"/>
      <c r="AH233" s="79"/>
      <c r="AI233" s="79"/>
      <c r="AJ233" s="79"/>
      <c r="AK233" s="52"/>
      <c r="AL233" s="52"/>
      <c r="AM233" s="79"/>
      <c r="AN233" s="349"/>
    </row>
    <row r="234" spans="4:40" x14ac:dyDescent="0.25">
      <c r="D234" s="158"/>
      <c r="G234" s="81"/>
      <c r="Q234" s="78"/>
      <c r="R234" s="79"/>
      <c r="S234" s="79"/>
      <c r="T234" s="79"/>
      <c r="U234" s="79"/>
      <c r="V234" s="79"/>
      <c r="W234" s="79"/>
      <c r="X234" s="79"/>
      <c r="Y234" s="79"/>
      <c r="Z234" s="79"/>
      <c r="AA234" s="79"/>
      <c r="AB234" s="79"/>
      <c r="AC234" s="79"/>
      <c r="AD234" s="79"/>
      <c r="AE234" s="79"/>
      <c r="AF234" s="79"/>
      <c r="AG234" s="79"/>
      <c r="AH234" s="79"/>
      <c r="AI234" s="79"/>
      <c r="AJ234" s="79"/>
      <c r="AK234" s="52"/>
      <c r="AL234" s="52"/>
      <c r="AM234" s="79"/>
      <c r="AN234" s="349"/>
    </row>
    <row r="235" spans="4:40" x14ac:dyDescent="0.25">
      <c r="D235" s="158"/>
      <c r="G235" s="81"/>
      <c r="Q235" s="78"/>
      <c r="R235" s="79"/>
      <c r="S235" s="79"/>
      <c r="T235" s="79"/>
      <c r="U235" s="79"/>
      <c r="V235" s="79"/>
      <c r="W235" s="79"/>
      <c r="X235" s="79"/>
      <c r="Y235" s="79"/>
      <c r="Z235" s="79"/>
      <c r="AA235" s="79"/>
      <c r="AB235" s="79"/>
      <c r="AC235" s="79"/>
      <c r="AD235" s="79"/>
      <c r="AE235" s="79"/>
      <c r="AF235" s="79"/>
      <c r="AG235" s="79"/>
      <c r="AH235" s="79"/>
      <c r="AI235" s="79"/>
      <c r="AJ235" s="79"/>
      <c r="AK235" s="52"/>
      <c r="AL235" s="52"/>
      <c r="AM235" s="79"/>
      <c r="AN235" s="349"/>
    </row>
    <row r="236" spans="4:40" x14ac:dyDescent="0.25">
      <c r="D236" s="158"/>
      <c r="G236" s="81"/>
      <c r="Q236" s="78"/>
      <c r="R236" s="79"/>
      <c r="S236" s="79"/>
      <c r="T236" s="79"/>
      <c r="U236" s="79"/>
      <c r="V236" s="79"/>
      <c r="W236" s="79"/>
      <c r="X236" s="79"/>
      <c r="Y236" s="79"/>
      <c r="Z236" s="79"/>
      <c r="AA236" s="79"/>
      <c r="AB236" s="79"/>
      <c r="AC236" s="79"/>
      <c r="AD236" s="79"/>
      <c r="AE236" s="79"/>
      <c r="AF236" s="79"/>
      <c r="AG236" s="79"/>
      <c r="AH236" s="79"/>
      <c r="AI236" s="79"/>
      <c r="AJ236" s="79"/>
      <c r="AK236" s="52"/>
      <c r="AL236" s="52"/>
      <c r="AM236" s="79"/>
      <c r="AN236" s="349"/>
    </row>
    <row r="237" spans="4:40" x14ac:dyDescent="0.25">
      <c r="D237" s="158"/>
      <c r="G237" s="81"/>
      <c r="Q237" s="78"/>
      <c r="R237" s="79"/>
      <c r="S237" s="79"/>
      <c r="T237" s="79"/>
      <c r="U237" s="79"/>
      <c r="V237" s="79"/>
      <c r="W237" s="79"/>
      <c r="X237" s="79"/>
      <c r="Y237" s="79"/>
      <c r="Z237" s="79"/>
      <c r="AA237" s="79"/>
      <c r="AB237" s="79"/>
      <c r="AC237" s="79"/>
      <c r="AD237" s="79"/>
      <c r="AE237" s="79"/>
      <c r="AF237" s="79"/>
      <c r="AG237" s="79"/>
      <c r="AH237" s="79"/>
      <c r="AI237" s="79"/>
      <c r="AJ237" s="79"/>
      <c r="AK237" s="52"/>
      <c r="AL237" s="52"/>
      <c r="AM237" s="79"/>
      <c r="AN237" s="349"/>
    </row>
    <row r="238" spans="4:40" x14ac:dyDescent="0.25">
      <c r="D238" s="158"/>
      <c r="G238" s="81"/>
      <c r="Q238" s="78"/>
      <c r="R238" s="79"/>
      <c r="S238" s="79"/>
      <c r="T238" s="79"/>
      <c r="U238" s="79"/>
      <c r="V238" s="79"/>
      <c r="W238" s="79"/>
      <c r="X238" s="79"/>
      <c r="Y238" s="79"/>
      <c r="Z238" s="79"/>
      <c r="AA238" s="79"/>
      <c r="AB238" s="79"/>
      <c r="AC238" s="79"/>
      <c r="AD238" s="79"/>
      <c r="AE238" s="79"/>
      <c r="AF238" s="79"/>
      <c r="AG238" s="79"/>
      <c r="AH238" s="79"/>
      <c r="AI238" s="79"/>
      <c r="AJ238" s="79"/>
      <c r="AK238" s="52"/>
      <c r="AL238" s="52"/>
      <c r="AM238" s="79"/>
      <c r="AN238" s="349"/>
    </row>
    <row r="239" spans="4:40" x14ac:dyDescent="0.25">
      <c r="D239" s="158"/>
      <c r="G239" s="81"/>
      <c r="Q239" s="78"/>
      <c r="R239" s="79"/>
      <c r="S239" s="79"/>
      <c r="T239" s="79"/>
      <c r="U239" s="79"/>
      <c r="V239" s="79"/>
      <c r="W239" s="79"/>
      <c r="X239" s="79"/>
      <c r="Y239" s="79"/>
      <c r="Z239" s="79"/>
      <c r="AA239" s="79"/>
      <c r="AB239" s="79"/>
      <c r="AC239" s="79"/>
      <c r="AD239" s="79"/>
      <c r="AE239" s="79"/>
      <c r="AF239" s="79"/>
      <c r="AG239" s="79"/>
      <c r="AH239" s="79"/>
      <c r="AI239" s="79"/>
      <c r="AJ239" s="79"/>
      <c r="AK239" s="52"/>
      <c r="AL239" s="52"/>
      <c r="AM239" s="79"/>
      <c r="AN239" s="349"/>
    </row>
    <row r="240" spans="4:40" x14ac:dyDescent="0.25">
      <c r="D240" s="158"/>
      <c r="G240" s="81"/>
      <c r="Q240" s="78"/>
      <c r="R240" s="79"/>
      <c r="S240" s="79"/>
      <c r="T240" s="79"/>
      <c r="U240" s="79"/>
      <c r="V240" s="79"/>
      <c r="W240" s="79"/>
      <c r="X240" s="79"/>
      <c r="Y240" s="79"/>
      <c r="Z240" s="79"/>
      <c r="AA240" s="79"/>
      <c r="AB240" s="79"/>
      <c r="AC240" s="79"/>
      <c r="AD240" s="79"/>
      <c r="AE240" s="79"/>
      <c r="AF240" s="79"/>
      <c r="AG240" s="79"/>
      <c r="AH240" s="79"/>
      <c r="AI240" s="79"/>
      <c r="AJ240" s="79"/>
      <c r="AK240" s="52"/>
      <c r="AL240" s="52"/>
      <c r="AM240" s="79"/>
      <c r="AN240" s="349"/>
    </row>
    <row r="241" spans="4:40" x14ac:dyDescent="0.25">
      <c r="D241" s="158"/>
      <c r="G241" s="81"/>
      <c r="Q241" s="78"/>
      <c r="R241" s="79"/>
      <c r="S241" s="79"/>
      <c r="T241" s="79"/>
      <c r="U241" s="79"/>
      <c r="V241" s="79"/>
      <c r="W241" s="79"/>
      <c r="X241" s="79"/>
      <c r="Y241" s="79"/>
      <c r="Z241" s="79"/>
      <c r="AA241" s="79"/>
      <c r="AB241" s="79"/>
      <c r="AC241" s="79"/>
      <c r="AD241" s="79"/>
      <c r="AE241" s="79"/>
      <c r="AF241" s="79"/>
      <c r="AG241" s="79"/>
      <c r="AH241" s="79"/>
      <c r="AI241" s="79"/>
      <c r="AJ241" s="79"/>
      <c r="AK241" s="52"/>
      <c r="AL241" s="52"/>
      <c r="AM241" s="79"/>
      <c r="AN241" s="349"/>
    </row>
    <row r="242" spans="4: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52"/>
      <c r="AL242" s="52"/>
      <c r="AM242" s="79"/>
      <c r="AN242" s="349"/>
    </row>
    <row r="243" spans="4: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52"/>
      <c r="AL243" s="52"/>
      <c r="AM243" s="79"/>
      <c r="AN243" s="349"/>
    </row>
    <row r="244" spans="4: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52"/>
      <c r="AL244" s="52"/>
      <c r="AM244" s="79"/>
      <c r="AN244" s="349"/>
    </row>
    <row r="245" spans="4: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52"/>
      <c r="AL245" s="52"/>
      <c r="AM245" s="79"/>
      <c r="AN245" s="349"/>
    </row>
    <row r="246" spans="4: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52"/>
      <c r="AL246" s="52"/>
      <c r="AM246" s="79"/>
      <c r="AN246" s="349"/>
    </row>
    <row r="247" spans="4: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52"/>
      <c r="AL247" s="52"/>
      <c r="AM247" s="79"/>
      <c r="AN247" s="349"/>
    </row>
    <row r="248" spans="4: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52"/>
      <c r="AL248" s="52"/>
      <c r="AM248" s="79"/>
      <c r="AN248" s="349"/>
    </row>
    <row r="249" spans="4: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52"/>
      <c r="AL249" s="52"/>
      <c r="AM249" s="79"/>
      <c r="AN249" s="349"/>
    </row>
    <row r="250" spans="4: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52"/>
      <c r="AL250" s="52"/>
      <c r="AM250" s="79"/>
      <c r="AN250" s="349"/>
    </row>
    <row r="251" spans="4: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52"/>
      <c r="AL251" s="52"/>
      <c r="AM251" s="79"/>
      <c r="AN251" s="349"/>
    </row>
    <row r="252" spans="4: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52"/>
      <c r="AL252" s="52"/>
      <c r="AM252" s="79"/>
      <c r="AN252" s="349"/>
    </row>
    <row r="253" spans="4: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52"/>
      <c r="AL253" s="52"/>
      <c r="AM253" s="79"/>
      <c r="AN253" s="349"/>
    </row>
    <row r="254" spans="4:40" x14ac:dyDescent="0.25">
      <c r="Q254" s="78"/>
      <c r="R254" s="79"/>
      <c r="S254" s="79"/>
      <c r="T254" s="79"/>
      <c r="U254" s="79"/>
      <c r="V254" s="79"/>
      <c r="W254" s="79"/>
      <c r="X254" s="79"/>
      <c r="Y254" s="79"/>
      <c r="Z254" s="79"/>
      <c r="AA254" s="79"/>
      <c r="AB254" s="79"/>
      <c r="AC254" s="79"/>
      <c r="AD254" s="79"/>
      <c r="AE254" s="79"/>
      <c r="AF254" s="79"/>
      <c r="AG254" s="79"/>
      <c r="AH254" s="79"/>
      <c r="AI254" s="79"/>
      <c r="AJ254" s="79"/>
      <c r="AK254" s="52"/>
      <c r="AL254" s="52"/>
      <c r="AM254" s="79"/>
      <c r="AN254" s="349"/>
    </row>
    <row r="255" spans="4:40" x14ac:dyDescent="0.25">
      <c r="Q255" s="78"/>
      <c r="R255" s="79"/>
      <c r="S255" s="79"/>
      <c r="T255" s="79"/>
      <c r="U255" s="79"/>
      <c r="V255" s="79"/>
      <c r="W255" s="79"/>
      <c r="X255" s="79"/>
      <c r="Y255" s="79"/>
      <c r="Z255" s="79"/>
      <c r="AA255" s="79"/>
      <c r="AB255" s="79"/>
      <c r="AC255" s="79"/>
      <c r="AD255" s="79"/>
      <c r="AE255" s="79"/>
      <c r="AF255" s="79"/>
      <c r="AG255" s="79"/>
      <c r="AH255" s="79"/>
      <c r="AI255" s="79"/>
      <c r="AJ255" s="79"/>
      <c r="AK255" s="52"/>
      <c r="AL255" s="52"/>
      <c r="AM255" s="79"/>
      <c r="AN255" s="349"/>
    </row>
    <row r="256" spans="4:40" x14ac:dyDescent="0.25">
      <c r="Q256" s="78"/>
      <c r="R256" s="79"/>
      <c r="S256" s="79"/>
      <c r="T256" s="79"/>
      <c r="U256" s="79"/>
      <c r="V256" s="79"/>
      <c r="W256" s="79"/>
      <c r="X256" s="79"/>
      <c r="Y256" s="79"/>
      <c r="Z256" s="79"/>
      <c r="AA256" s="79"/>
      <c r="AB256" s="79"/>
      <c r="AC256" s="79"/>
      <c r="AD256" s="79"/>
      <c r="AE256" s="79"/>
      <c r="AF256" s="79"/>
      <c r="AG256" s="79"/>
      <c r="AH256" s="79"/>
      <c r="AI256" s="79"/>
      <c r="AJ256" s="79"/>
      <c r="AK256" s="52"/>
      <c r="AL256" s="52"/>
      <c r="AM256" s="79"/>
      <c r="AN256" s="349"/>
    </row>
    <row r="257" spans="17:40" x14ac:dyDescent="0.25">
      <c r="Q257" s="78"/>
      <c r="R257" s="79"/>
      <c r="S257" s="79"/>
      <c r="T257" s="79"/>
      <c r="U257" s="79"/>
      <c r="V257" s="79"/>
      <c r="W257" s="79"/>
      <c r="X257" s="79"/>
      <c r="Y257" s="79"/>
      <c r="Z257" s="79"/>
      <c r="AA257" s="79"/>
      <c r="AB257" s="79"/>
      <c r="AC257" s="79"/>
      <c r="AD257" s="79"/>
      <c r="AE257" s="79"/>
      <c r="AF257" s="79"/>
      <c r="AG257" s="79"/>
      <c r="AH257" s="79"/>
      <c r="AI257" s="79"/>
      <c r="AJ257" s="79"/>
      <c r="AK257" s="52"/>
      <c r="AL257" s="52"/>
      <c r="AM257" s="79"/>
      <c r="AN257" s="349"/>
    </row>
    <row r="258" spans="17:40" x14ac:dyDescent="0.25">
      <c r="Q258" s="78"/>
      <c r="R258" s="79"/>
      <c r="S258" s="79"/>
      <c r="T258" s="79"/>
      <c r="U258" s="79"/>
      <c r="V258" s="79"/>
      <c r="W258" s="79"/>
      <c r="X258" s="79"/>
      <c r="Y258" s="79"/>
      <c r="Z258" s="79"/>
      <c r="AA258" s="79"/>
      <c r="AB258" s="79"/>
      <c r="AC258" s="79"/>
      <c r="AD258" s="79"/>
      <c r="AE258" s="79"/>
      <c r="AF258" s="79"/>
      <c r="AG258" s="79"/>
      <c r="AH258" s="79"/>
      <c r="AI258" s="79"/>
      <c r="AJ258" s="79"/>
      <c r="AK258" s="52"/>
      <c r="AL258" s="52"/>
      <c r="AM258" s="79"/>
      <c r="AN258" s="349"/>
    </row>
    <row r="259" spans="17:40" x14ac:dyDescent="0.25">
      <c r="Q259" s="78"/>
      <c r="R259" s="79"/>
      <c r="S259" s="79"/>
      <c r="T259" s="79"/>
      <c r="U259" s="79"/>
      <c r="V259" s="79"/>
      <c r="W259" s="79"/>
      <c r="X259" s="79"/>
      <c r="Y259" s="79"/>
      <c r="Z259" s="79"/>
      <c r="AA259" s="79"/>
      <c r="AB259" s="79"/>
      <c r="AC259" s="79"/>
      <c r="AD259" s="79"/>
      <c r="AE259" s="79"/>
      <c r="AF259" s="79"/>
      <c r="AG259" s="79"/>
      <c r="AH259" s="79"/>
      <c r="AI259" s="79"/>
      <c r="AJ259" s="79"/>
      <c r="AK259" s="52"/>
      <c r="AL259" s="52"/>
      <c r="AM259" s="79"/>
      <c r="AN259" s="349"/>
    </row>
    <row r="260" spans="17:40" x14ac:dyDescent="0.25">
      <c r="Q260" s="78"/>
      <c r="R260" s="79"/>
      <c r="S260" s="79"/>
      <c r="T260" s="79"/>
      <c r="U260" s="79"/>
      <c r="V260" s="79"/>
      <c r="W260" s="79"/>
      <c r="X260" s="79"/>
      <c r="Y260" s="79"/>
      <c r="Z260" s="79"/>
      <c r="AA260" s="79"/>
      <c r="AB260" s="79"/>
      <c r="AC260" s="79"/>
      <c r="AD260" s="79"/>
      <c r="AE260" s="79"/>
      <c r="AF260" s="79"/>
      <c r="AG260" s="79"/>
      <c r="AH260" s="79"/>
      <c r="AI260" s="79"/>
      <c r="AJ260" s="79"/>
      <c r="AK260" s="52"/>
      <c r="AL260" s="52"/>
      <c r="AM260" s="79"/>
      <c r="AN260" s="349"/>
    </row>
    <row r="261" spans="17:40" x14ac:dyDescent="0.25">
      <c r="Q261" s="78"/>
      <c r="R261" s="79"/>
      <c r="S261" s="79"/>
      <c r="T261" s="79"/>
      <c r="U261" s="79"/>
      <c r="V261" s="79"/>
      <c r="W261" s="79"/>
      <c r="X261" s="79"/>
      <c r="Y261" s="79"/>
      <c r="Z261" s="79"/>
      <c r="AA261" s="79"/>
      <c r="AB261" s="79"/>
      <c r="AC261" s="79"/>
      <c r="AD261" s="79"/>
      <c r="AE261" s="79"/>
      <c r="AF261" s="79"/>
      <c r="AG261" s="79"/>
      <c r="AH261" s="79"/>
      <c r="AI261" s="79"/>
      <c r="AJ261" s="79"/>
      <c r="AK261" s="52"/>
      <c r="AL261" s="52"/>
      <c r="AM261" s="79"/>
      <c r="AN261" s="349"/>
    </row>
    <row r="262" spans="17:40" x14ac:dyDescent="0.25">
      <c r="Q262" s="78"/>
      <c r="R262" s="79"/>
      <c r="S262" s="79"/>
      <c r="T262" s="79"/>
      <c r="U262" s="79"/>
      <c r="V262" s="79"/>
      <c r="W262" s="79"/>
      <c r="X262" s="79"/>
      <c r="Y262" s="79"/>
      <c r="Z262" s="79"/>
      <c r="AA262" s="79"/>
      <c r="AB262" s="79"/>
      <c r="AC262" s="79"/>
      <c r="AD262" s="79"/>
      <c r="AE262" s="79"/>
      <c r="AF262" s="79"/>
      <c r="AG262" s="79"/>
      <c r="AH262" s="79"/>
      <c r="AI262" s="79"/>
      <c r="AJ262" s="79"/>
      <c r="AK262" s="52"/>
      <c r="AL262" s="52"/>
      <c r="AM262" s="79"/>
      <c r="AN262" s="349"/>
    </row>
    <row r="263" spans="17:40" x14ac:dyDescent="0.25">
      <c r="Q263" s="78"/>
      <c r="R263" s="79"/>
      <c r="S263" s="79"/>
      <c r="T263" s="79"/>
      <c r="U263" s="79"/>
      <c r="V263" s="79"/>
      <c r="W263" s="79"/>
      <c r="X263" s="79"/>
      <c r="Y263" s="79"/>
      <c r="Z263" s="79"/>
      <c r="AA263" s="79"/>
      <c r="AB263" s="79"/>
      <c r="AC263" s="79"/>
      <c r="AD263" s="79"/>
      <c r="AE263" s="79"/>
      <c r="AF263" s="79"/>
      <c r="AG263" s="79"/>
      <c r="AH263" s="79"/>
      <c r="AI263" s="79"/>
      <c r="AJ263" s="79"/>
      <c r="AK263" s="52"/>
      <c r="AL263" s="52"/>
      <c r="AM263" s="79"/>
      <c r="AN263" s="349"/>
    </row>
    <row r="264" spans="17:40" x14ac:dyDescent="0.25">
      <c r="Q264" s="78"/>
      <c r="R264" s="79"/>
      <c r="S264" s="79"/>
      <c r="T264" s="79"/>
      <c r="U264" s="79"/>
      <c r="V264" s="79"/>
      <c r="W264" s="79"/>
      <c r="X264" s="79"/>
      <c r="Y264" s="79"/>
      <c r="Z264" s="79"/>
      <c r="AA264" s="79"/>
      <c r="AB264" s="79"/>
      <c r="AC264" s="79"/>
      <c r="AD264" s="79"/>
      <c r="AE264" s="79"/>
      <c r="AF264" s="79"/>
      <c r="AG264" s="79"/>
      <c r="AH264" s="79"/>
      <c r="AI264" s="79"/>
      <c r="AJ264" s="79"/>
      <c r="AK264" s="52"/>
      <c r="AL264" s="52"/>
      <c r="AM264" s="79"/>
      <c r="AN264" s="349"/>
    </row>
    <row r="265" spans="17:40" x14ac:dyDescent="0.25">
      <c r="Q265" s="78"/>
      <c r="R265" s="79"/>
      <c r="S265" s="79"/>
      <c r="T265" s="79"/>
      <c r="U265" s="79"/>
      <c r="V265" s="79"/>
      <c r="W265" s="79"/>
      <c r="X265" s="79"/>
      <c r="Y265" s="79"/>
      <c r="Z265" s="79"/>
      <c r="AA265" s="79"/>
      <c r="AB265" s="79"/>
      <c r="AC265" s="79"/>
      <c r="AD265" s="79"/>
      <c r="AE265" s="79"/>
      <c r="AF265" s="79"/>
      <c r="AG265" s="79"/>
      <c r="AH265" s="79"/>
      <c r="AI265" s="79"/>
      <c r="AJ265" s="79"/>
      <c r="AK265" s="52"/>
      <c r="AL265" s="52"/>
      <c r="AM265" s="79"/>
      <c r="AN265" s="349"/>
    </row>
    <row r="266" spans="17:40" x14ac:dyDescent="0.25">
      <c r="Q266" s="78"/>
      <c r="R266" s="79"/>
      <c r="S266" s="79"/>
      <c r="T266" s="79"/>
      <c r="U266" s="79"/>
      <c r="V266" s="79"/>
      <c r="W266" s="79"/>
      <c r="X266" s="79"/>
      <c r="Y266" s="79"/>
      <c r="Z266" s="79"/>
      <c r="AA266" s="79"/>
      <c r="AB266" s="79"/>
      <c r="AC266" s="79"/>
      <c r="AD266" s="79"/>
      <c r="AE266" s="79"/>
      <c r="AF266" s="79"/>
      <c r="AG266" s="79"/>
      <c r="AH266" s="79"/>
      <c r="AI266" s="79"/>
      <c r="AJ266" s="79"/>
      <c r="AK266" s="52"/>
      <c r="AL266" s="52"/>
      <c r="AM266" s="79"/>
      <c r="AN266" s="349"/>
    </row>
    <row r="267" spans="17:40" x14ac:dyDescent="0.25">
      <c r="Q267" s="78"/>
      <c r="R267" s="79"/>
      <c r="S267" s="79"/>
      <c r="T267" s="79"/>
      <c r="U267" s="79"/>
      <c r="V267" s="79"/>
      <c r="W267" s="79"/>
      <c r="X267" s="79"/>
      <c r="Y267" s="79"/>
      <c r="Z267" s="79"/>
      <c r="AA267" s="79"/>
      <c r="AB267" s="79"/>
      <c r="AC267" s="79"/>
      <c r="AD267" s="79"/>
      <c r="AE267" s="79"/>
      <c r="AF267" s="79"/>
      <c r="AG267" s="79"/>
      <c r="AH267" s="79"/>
      <c r="AI267" s="79"/>
      <c r="AJ267" s="79"/>
      <c r="AK267" s="52"/>
      <c r="AL267" s="52"/>
      <c r="AM267" s="79"/>
      <c r="AN267" s="349"/>
    </row>
    <row r="268" spans="17:40" x14ac:dyDescent="0.25">
      <c r="Q268" s="78"/>
      <c r="R268" s="79"/>
      <c r="S268" s="79"/>
      <c r="T268" s="79"/>
      <c r="U268" s="79"/>
      <c r="V268" s="79"/>
      <c r="W268" s="79"/>
      <c r="X268" s="79"/>
      <c r="Y268" s="79"/>
      <c r="Z268" s="79"/>
      <c r="AA268" s="79"/>
      <c r="AB268" s="79"/>
      <c r="AC268" s="79"/>
      <c r="AD268" s="79"/>
      <c r="AE268" s="79"/>
      <c r="AF268" s="79"/>
      <c r="AG268" s="79"/>
      <c r="AH268" s="79"/>
      <c r="AI268" s="79"/>
      <c r="AJ268" s="79"/>
      <c r="AK268" s="52"/>
      <c r="AL268" s="52"/>
      <c r="AM268" s="79"/>
      <c r="AN268" s="349"/>
    </row>
    <row r="269" spans="17:40" x14ac:dyDescent="0.25">
      <c r="Q269" s="78"/>
      <c r="R269" s="79"/>
      <c r="S269" s="79"/>
      <c r="T269" s="79"/>
      <c r="U269" s="79"/>
      <c r="V269" s="79"/>
      <c r="W269" s="79"/>
      <c r="X269" s="79"/>
      <c r="Y269" s="79"/>
      <c r="Z269" s="79"/>
      <c r="AA269" s="79"/>
      <c r="AB269" s="79"/>
      <c r="AC269" s="79"/>
      <c r="AD269" s="79"/>
      <c r="AE269" s="79"/>
      <c r="AF269" s="79"/>
      <c r="AG269" s="79"/>
      <c r="AH269" s="79"/>
      <c r="AI269" s="79"/>
      <c r="AJ269" s="79"/>
      <c r="AK269" s="52"/>
      <c r="AL269" s="52"/>
      <c r="AM269" s="79"/>
      <c r="AN269" s="349"/>
    </row>
    <row r="270" spans="17:40" x14ac:dyDescent="0.25">
      <c r="Q270" s="78"/>
      <c r="R270" s="79"/>
      <c r="S270" s="79"/>
      <c r="T270" s="79"/>
      <c r="U270" s="79"/>
      <c r="V270" s="79"/>
      <c r="W270" s="79"/>
      <c r="X270" s="79"/>
      <c r="Y270" s="79"/>
      <c r="Z270" s="79"/>
      <c r="AA270" s="79"/>
      <c r="AB270" s="79"/>
      <c r="AC270" s="79"/>
      <c r="AD270" s="79"/>
      <c r="AE270" s="79"/>
      <c r="AF270" s="79"/>
      <c r="AG270" s="79"/>
      <c r="AH270" s="79"/>
      <c r="AI270" s="79"/>
      <c r="AJ270" s="79"/>
      <c r="AK270" s="52"/>
      <c r="AL270" s="52"/>
      <c r="AM270" s="79"/>
      <c r="AN270" s="349"/>
    </row>
    <row r="271" spans="17:40" x14ac:dyDescent="0.25">
      <c r="Q271" s="78"/>
      <c r="R271" s="79"/>
      <c r="S271" s="79"/>
      <c r="T271" s="79"/>
      <c r="U271" s="79"/>
      <c r="V271" s="79"/>
      <c r="W271" s="79"/>
      <c r="X271" s="79"/>
      <c r="Y271" s="79"/>
      <c r="Z271" s="79"/>
      <c r="AA271" s="79"/>
      <c r="AB271" s="79"/>
      <c r="AC271" s="79"/>
      <c r="AD271" s="79"/>
      <c r="AE271" s="79"/>
      <c r="AF271" s="79"/>
      <c r="AG271" s="79"/>
      <c r="AH271" s="79"/>
      <c r="AI271" s="79"/>
      <c r="AJ271" s="79"/>
      <c r="AK271" s="52"/>
      <c r="AL271" s="52"/>
      <c r="AM271" s="79"/>
      <c r="AN271" s="349"/>
    </row>
    <row r="272" spans="17:40" x14ac:dyDescent="0.25">
      <c r="Q272" s="78"/>
      <c r="R272" s="79"/>
      <c r="S272" s="79"/>
      <c r="T272" s="79"/>
      <c r="U272" s="79"/>
      <c r="V272" s="79"/>
      <c r="W272" s="79"/>
      <c r="X272" s="79"/>
      <c r="Y272" s="79"/>
      <c r="Z272" s="79"/>
      <c r="AA272" s="79"/>
      <c r="AB272" s="79"/>
      <c r="AC272" s="79"/>
      <c r="AD272" s="79"/>
      <c r="AE272" s="79"/>
      <c r="AF272" s="79"/>
      <c r="AG272" s="79"/>
      <c r="AH272" s="79"/>
      <c r="AI272" s="79"/>
      <c r="AJ272" s="79"/>
      <c r="AK272" s="52"/>
      <c r="AL272" s="52"/>
      <c r="AM272" s="79"/>
      <c r="AN272" s="349"/>
    </row>
    <row r="273" spans="17:40" x14ac:dyDescent="0.25">
      <c r="Q273" s="78"/>
      <c r="R273" s="79"/>
      <c r="S273" s="79"/>
      <c r="T273" s="79"/>
      <c r="U273" s="79"/>
      <c r="V273" s="79"/>
      <c r="W273" s="79"/>
      <c r="X273" s="79"/>
      <c r="Y273" s="79"/>
      <c r="Z273" s="79"/>
      <c r="AA273" s="79"/>
      <c r="AB273" s="79"/>
      <c r="AC273" s="79"/>
      <c r="AD273" s="79"/>
      <c r="AE273" s="79"/>
      <c r="AF273" s="79"/>
      <c r="AG273" s="79"/>
      <c r="AH273" s="79"/>
      <c r="AI273" s="79"/>
      <c r="AJ273" s="79"/>
      <c r="AK273" s="52"/>
      <c r="AL273" s="52"/>
      <c r="AM273" s="79"/>
      <c r="AN273" s="349"/>
    </row>
    <row r="274" spans="17:40" x14ac:dyDescent="0.25">
      <c r="Q274" s="78"/>
      <c r="R274" s="79"/>
      <c r="S274" s="79"/>
      <c r="T274" s="79"/>
      <c r="U274" s="79"/>
      <c r="V274" s="79"/>
      <c r="W274" s="79"/>
      <c r="X274" s="79"/>
      <c r="Y274" s="79"/>
      <c r="Z274" s="79"/>
      <c r="AA274" s="79"/>
      <c r="AB274" s="79"/>
      <c r="AC274" s="79"/>
      <c r="AD274" s="79"/>
      <c r="AE274" s="79"/>
      <c r="AF274" s="79"/>
      <c r="AG274" s="79"/>
      <c r="AH274" s="79"/>
      <c r="AI274" s="79"/>
      <c r="AJ274" s="79"/>
      <c r="AK274" s="52"/>
      <c r="AL274" s="52"/>
      <c r="AM274" s="79"/>
      <c r="AN274" s="349"/>
    </row>
    <row r="275" spans="17:40" x14ac:dyDescent="0.25">
      <c r="Q275" s="78"/>
      <c r="R275" s="79"/>
      <c r="S275" s="79"/>
      <c r="T275" s="79"/>
      <c r="U275" s="79"/>
      <c r="V275" s="79"/>
      <c r="W275" s="79"/>
      <c r="X275" s="79"/>
      <c r="Y275" s="79"/>
      <c r="Z275" s="79"/>
      <c r="AA275" s="79"/>
      <c r="AB275" s="79"/>
      <c r="AC275" s="79"/>
      <c r="AD275" s="79"/>
      <c r="AE275" s="79"/>
      <c r="AF275" s="79"/>
      <c r="AG275" s="79"/>
      <c r="AH275" s="79"/>
      <c r="AI275" s="79"/>
      <c r="AJ275" s="79"/>
      <c r="AK275" s="52"/>
      <c r="AL275" s="52"/>
      <c r="AM275" s="79"/>
      <c r="AN275" s="349"/>
    </row>
    <row r="276" spans="17:40" x14ac:dyDescent="0.25">
      <c r="Q276" s="78"/>
      <c r="R276" s="79"/>
      <c r="S276" s="79"/>
      <c r="T276" s="79"/>
      <c r="U276" s="79"/>
      <c r="V276" s="79"/>
      <c r="W276" s="79"/>
      <c r="X276" s="79"/>
      <c r="Y276" s="79"/>
      <c r="Z276" s="79"/>
      <c r="AA276" s="79"/>
      <c r="AB276" s="79"/>
      <c r="AC276" s="79"/>
      <c r="AD276" s="79"/>
      <c r="AE276" s="79"/>
      <c r="AF276" s="79"/>
      <c r="AG276" s="79"/>
      <c r="AH276" s="79"/>
      <c r="AI276" s="79"/>
      <c r="AJ276" s="79"/>
      <c r="AK276" s="52"/>
      <c r="AL276" s="52"/>
      <c r="AM276" s="79"/>
      <c r="AN276" s="349"/>
    </row>
    <row r="277" spans="17:40" x14ac:dyDescent="0.25">
      <c r="Q277" s="78"/>
      <c r="R277" s="79"/>
      <c r="S277" s="79"/>
      <c r="T277" s="79"/>
      <c r="U277" s="79"/>
      <c r="V277" s="79"/>
      <c r="W277" s="79"/>
      <c r="X277" s="79"/>
      <c r="Y277" s="79"/>
      <c r="Z277" s="79"/>
      <c r="AA277" s="79"/>
      <c r="AB277" s="79"/>
      <c r="AC277" s="79"/>
      <c r="AD277" s="79"/>
      <c r="AE277" s="79"/>
      <c r="AF277" s="79"/>
      <c r="AG277" s="79"/>
      <c r="AH277" s="79"/>
      <c r="AI277" s="79"/>
      <c r="AJ277" s="79"/>
      <c r="AK277" s="52"/>
      <c r="AL277" s="52"/>
      <c r="AM277" s="79"/>
      <c r="AN277" s="349"/>
    </row>
    <row r="278" spans="17:40" x14ac:dyDescent="0.25">
      <c r="Q278" s="78"/>
      <c r="R278" s="79"/>
      <c r="S278" s="79"/>
      <c r="T278" s="79"/>
      <c r="U278" s="79"/>
      <c r="V278" s="79"/>
      <c r="W278" s="79"/>
      <c r="X278" s="79"/>
      <c r="Y278" s="79"/>
      <c r="Z278" s="79"/>
      <c r="AA278" s="79"/>
      <c r="AB278" s="79"/>
      <c r="AC278" s="79"/>
      <c r="AD278" s="79"/>
      <c r="AE278" s="79"/>
      <c r="AF278" s="79"/>
      <c r="AG278" s="79"/>
      <c r="AH278" s="79"/>
      <c r="AI278" s="79"/>
      <c r="AJ278" s="79"/>
      <c r="AK278" s="52"/>
      <c r="AL278" s="52"/>
      <c r="AM278" s="79"/>
      <c r="AN278" s="349"/>
    </row>
    <row r="279" spans="17:40" x14ac:dyDescent="0.25">
      <c r="Q279" s="78"/>
      <c r="R279" s="79"/>
      <c r="S279" s="79"/>
      <c r="T279" s="79"/>
      <c r="U279" s="79"/>
      <c r="V279" s="79"/>
      <c r="W279" s="79"/>
      <c r="X279" s="79"/>
      <c r="Y279" s="79"/>
      <c r="Z279" s="79"/>
      <c r="AA279" s="79"/>
      <c r="AB279" s="79"/>
      <c r="AC279" s="79"/>
      <c r="AD279" s="79"/>
      <c r="AE279" s="79"/>
      <c r="AF279" s="79"/>
      <c r="AG279" s="79"/>
      <c r="AH279" s="79"/>
      <c r="AI279" s="79"/>
      <c r="AJ279" s="79"/>
      <c r="AK279" s="52"/>
      <c r="AL279" s="52"/>
      <c r="AM279" s="79"/>
      <c r="AN279" s="349"/>
    </row>
    <row r="280" spans="17:40" x14ac:dyDescent="0.25">
      <c r="Q280" s="78"/>
      <c r="R280" s="79"/>
      <c r="S280" s="79"/>
      <c r="T280" s="79"/>
      <c r="U280" s="79"/>
      <c r="V280" s="79"/>
      <c r="W280" s="79"/>
      <c r="X280" s="79"/>
      <c r="Y280" s="79"/>
      <c r="Z280" s="79"/>
      <c r="AA280" s="79"/>
      <c r="AB280" s="79"/>
      <c r="AC280" s="79"/>
      <c r="AD280" s="79"/>
      <c r="AE280" s="79"/>
      <c r="AF280" s="79"/>
      <c r="AG280" s="79"/>
      <c r="AH280" s="79"/>
      <c r="AI280" s="79"/>
      <c r="AJ280" s="79"/>
      <c r="AK280" s="52"/>
      <c r="AL280" s="52"/>
      <c r="AM280" s="79"/>
      <c r="AN280" s="349"/>
    </row>
    <row r="281" spans="17:40" x14ac:dyDescent="0.25">
      <c r="Q281" s="78"/>
      <c r="R281" s="79"/>
      <c r="S281" s="79"/>
      <c r="T281" s="79"/>
      <c r="U281" s="79"/>
      <c r="V281" s="79"/>
      <c r="W281" s="79"/>
      <c r="X281" s="79"/>
      <c r="Y281" s="79"/>
      <c r="Z281" s="79"/>
      <c r="AA281" s="79"/>
      <c r="AB281" s="79"/>
      <c r="AC281" s="79"/>
      <c r="AD281" s="79"/>
      <c r="AE281" s="79"/>
      <c r="AF281" s="79"/>
      <c r="AG281" s="79"/>
      <c r="AH281" s="79"/>
      <c r="AI281" s="79"/>
      <c r="AJ281" s="79"/>
      <c r="AK281" s="52"/>
      <c r="AL281" s="52"/>
      <c r="AM281" s="79"/>
      <c r="AN281" s="349"/>
    </row>
    <row r="282" spans="17:40" x14ac:dyDescent="0.25">
      <c r="Q282" s="78"/>
      <c r="R282" s="79"/>
      <c r="S282" s="79"/>
      <c r="T282" s="79"/>
      <c r="U282" s="79"/>
      <c r="V282" s="79"/>
      <c r="W282" s="79"/>
      <c r="X282" s="79"/>
      <c r="Y282" s="79"/>
      <c r="Z282" s="79"/>
      <c r="AA282" s="79"/>
      <c r="AB282" s="79"/>
      <c r="AC282" s="79"/>
      <c r="AD282" s="79"/>
      <c r="AE282" s="79"/>
      <c r="AF282" s="79"/>
      <c r="AG282" s="79"/>
      <c r="AH282" s="79"/>
      <c r="AI282" s="79"/>
      <c r="AJ282" s="79"/>
      <c r="AK282" s="52"/>
      <c r="AL282" s="52"/>
      <c r="AM282" s="79"/>
      <c r="AN282" s="349"/>
    </row>
    <row r="283" spans="17:40" x14ac:dyDescent="0.25">
      <c r="Q283" s="78"/>
      <c r="R283" s="79"/>
      <c r="S283" s="79"/>
      <c r="T283" s="79"/>
      <c r="U283" s="79"/>
      <c r="V283" s="79"/>
      <c r="W283" s="79"/>
      <c r="X283" s="79"/>
      <c r="Y283" s="79"/>
      <c r="Z283" s="79"/>
      <c r="AA283" s="79"/>
      <c r="AB283" s="79"/>
      <c r="AC283" s="79"/>
      <c r="AD283" s="79"/>
      <c r="AE283" s="79"/>
      <c r="AF283" s="79"/>
      <c r="AG283" s="79"/>
      <c r="AH283" s="79"/>
      <c r="AI283" s="79"/>
      <c r="AJ283" s="79"/>
      <c r="AK283" s="52"/>
      <c r="AL283" s="52"/>
      <c r="AM283" s="79"/>
      <c r="AN283" s="349"/>
    </row>
    <row r="284" spans="17:40" x14ac:dyDescent="0.25">
      <c r="Q284" s="78"/>
      <c r="R284" s="79"/>
      <c r="S284" s="79"/>
      <c r="T284" s="79"/>
      <c r="U284" s="79"/>
      <c r="V284" s="79"/>
      <c r="W284" s="79"/>
      <c r="X284" s="79"/>
      <c r="Y284" s="79"/>
      <c r="Z284" s="79"/>
      <c r="AA284" s="79"/>
      <c r="AB284" s="79"/>
      <c r="AC284" s="79"/>
      <c r="AD284" s="79"/>
      <c r="AE284" s="79"/>
      <c r="AF284" s="79"/>
      <c r="AG284" s="79"/>
      <c r="AH284" s="79"/>
      <c r="AI284" s="79"/>
      <c r="AJ284" s="79"/>
      <c r="AK284" s="52"/>
      <c r="AL284" s="52"/>
      <c r="AM284" s="79"/>
      <c r="AN284" s="349"/>
    </row>
    <row r="285" spans="17:40" x14ac:dyDescent="0.25">
      <c r="Q285" s="78"/>
      <c r="R285" s="79"/>
      <c r="S285" s="79"/>
      <c r="T285" s="79"/>
      <c r="U285" s="79"/>
      <c r="V285" s="79"/>
      <c r="W285" s="79"/>
      <c r="X285" s="79"/>
      <c r="Y285" s="79"/>
      <c r="Z285" s="79"/>
      <c r="AA285" s="79"/>
      <c r="AB285" s="79"/>
      <c r="AC285" s="79"/>
      <c r="AD285" s="79"/>
      <c r="AE285" s="79"/>
      <c r="AF285" s="79"/>
      <c r="AG285" s="79"/>
      <c r="AH285" s="79"/>
      <c r="AI285" s="79"/>
      <c r="AJ285" s="79"/>
      <c r="AK285" s="52"/>
      <c r="AL285" s="52"/>
      <c r="AM285" s="79"/>
      <c r="AN285" s="349"/>
    </row>
    <row r="286" spans="17:40" x14ac:dyDescent="0.25">
      <c r="Q286" s="78"/>
      <c r="R286" s="79"/>
      <c r="S286" s="79"/>
      <c r="T286" s="79"/>
      <c r="U286" s="79"/>
      <c r="V286" s="79"/>
      <c r="W286" s="79"/>
      <c r="X286" s="79"/>
      <c r="Y286" s="79"/>
      <c r="Z286" s="79"/>
      <c r="AA286" s="79"/>
      <c r="AB286" s="79"/>
      <c r="AC286" s="79"/>
      <c r="AD286" s="79"/>
      <c r="AE286" s="79"/>
      <c r="AF286" s="79"/>
      <c r="AG286" s="79"/>
      <c r="AH286" s="79"/>
      <c r="AI286" s="79"/>
      <c r="AJ286" s="79"/>
      <c r="AK286" s="52"/>
      <c r="AL286" s="52"/>
      <c r="AM286" s="79"/>
      <c r="AN286" s="349"/>
    </row>
    <row r="287" spans="17:40" x14ac:dyDescent="0.25">
      <c r="Q287" s="78"/>
      <c r="R287" s="79"/>
      <c r="S287" s="79"/>
      <c r="T287" s="79"/>
      <c r="U287" s="79"/>
      <c r="V287" s="79"/>
      <c r="W287" s="79"/>
      <c r="X287" s="79"/>
      <c r="Y287" s="79"/>
      <c r="Z287" s="79"/>
      <c r="AA287" s="79"/>
      <c r="AB287" s="79"/>
      <c r="AC287" s="79"/>
      <c r="AD287" s="79"/>
      <c r="AE287" s="79"/>
      <c r="AF287" s="79"/>
      <c r="AG287" s="79"/>
      <c r="AH287" s="79"/>
      <c r="AI287" s="79"/>
      <c r="AJ287" s="79"/>
      <c r="AK287" s="52"/>
      <c r="AL287" s="52"/>
      <c r="AM287" s="79"/>
      <c r="AN287" s="349"/>
    </row>
    <row r="288" spans="17:40" x14ac:dyDescent="0.25">
      <c r="Q288" s="78"/>
      <c r="R288" s="79"/>
      <c r="S288" s="79"/>
      <c r="T288" s="79"/>
      <c r="U288" s="79"/>
      <c r="V288" s="79"/>
      <c r="W288" s="79"/>
      <c r="X288" s="79"/>
      <c r="Y288" s="79"/>
      <c r="Z288" s="79"/>
      <c r="AA288" s="79"/>
      <c r="AB288" s="79"/>
      <c r="AC288" s="79"/>
      <c r="AD288" s="79"/>
      <c r="AE288" s="79"/>
      <c r="AF288" s="79"/>
      <c r="AG288" s="79"/>
      <c r="AH288" s="79"/>
      <c r="AI288" s="79"/>
      <c r="AJ288" s="79"/>
      <c r="AK288" s="52"/>
      <c r="AL288" s="52"/>
      <c r="AM288" s="79"/>
      <c r="AN288" s="349"/>
    </row>
    <row r="289" spans="17:40" x14ac:dyDescent="0.25">
      <c r="Q289" s="78"/>
      <c r="R289" s="79"/>
      <c r="S289" s="79"/>
      <c r="T289" s="79"/>
      <c r="U289" s="79"/>
      <c r="V289" s="79"/>
      <c r="W289" s="79"/>
      <c r="X289" s="79"/>
      <c r="Y289" s="79"/>
      <c r="Z289" s="79"/>
      <c r="AA289" s="79"/>
      <c r="AB289" s="79"/>
      <c r="AC289" s="79"/>
      <c r="AD289" s="79"/>
      <c r="AE289" s="79"/>
      <c r="AF289" s="79"/>
      <c r="AG289" s="79"/>
      <c r="AH289" s="79"/>
      <c r="AI289" s="79"/>
      <c r="AJ289" s="79"/>
      <c r="AK289" s="52"/>
      <c r="AL289" s="52"/>
      <c r="AM289" s="79"/>
      <c r="AN289" s="349"/>
    </row>
    <row r="290" spans="17:40" x14ac:dyDescent="0.25">
      <c r="Q290" s="78"/>
      <c r="R290" s="79"/>
      <c r="S290" s="79"/>
      <c r="T290" s="79"/>
      <c r="U290" s="79"/>
      <c r="V290" s="79"/>
      <c r="W290" s="79"/>
      <c r="X290" s="79"/>
      <c r="Y290" s="79"/>
      <c r="Z290" s="79"/>
      <c r="AA290" s="79"/>
      <c r="AB290" s="79"/>
      <c r="AC290" s="79"/>
      <c r="AD290" s="79"/>
      <c r="AE290" s="79"/>
      <c r="AF290" s="79"/>
      <c r="AG290" s="79"/>
      <c r="AH290" s="79"/>
      <c r="AI290" s="79"/>
      <c r="AJ290" s="79"/>
      <c r="AK290" s="52"/>
      <c r="AL290" s="52"/>
      <c r="AM290" s="79"/>
      <c r="AN290" s="349"/>
    </row>
    <row r="291" spans="17:40" x14ac:dyDescent="0.25">
      <c r="Q291" s="78"/>
      <c r="R291" s="79"/>
      <c r="S291" s="79"/>
      <c r="T291" s="79"/>
      <c r="U291" s="79"/>
      <c r="V291" s="79"/>
      <c r="W291" s="79"/>
      <c r="X291" s="79"/>
      <c r="Y291" s="79"/>
      <c r="Z291" s="79"/>
      <c r="AA291" s="79"/>
      <c r="AB291" s="79"/>
      <c r="AC291" s="79"/>
      <c r="AD291" s="79"/>
      <c r="AE291" s="79"/>
      <c r="AF291" s="79"/>
      <c r="AG291" s="79"/>
      <c r="AH291" s="79"/>
      <c r="AI291" s="79"/>
      <c r="AJ291" s="79"/>
      <c r="AK291" s="52"/>
      <c r="AL291" s="52"/>
      <c r="AM291" s="79"/>
      <c r="AN291" s="349"/>
    </row>
    <row r="292" spans="17:40" x14ac:dyDescent="0.25">
      <c r="Q292" s="78"/>
      <c r="R292" s="79"/>
      <c r="S292" s="79"/>
      <c r="T292" s="79"/>
      <c r="U292" s="79"/>
      <c r="V292" s="79"/>
      <c r="W292" s="79"/>
      <c r="X292" s="79"/>
      <c r="Y292" s="79"/>
      <c r="Z292" s="79"/>
      <c r="AA292" s="79"/>
      <c r="AB292" s="79"/>
      <c r="AC292" s="79"/>
      <c r="AD292" s="79"/>
      <c r="AE292" s="79"/>
      <c r="AF292" s="79"/>
      <c r="AG292" s="79"/>
      <c r="AH292" s="79"/>
      <c r="AI292" s="79"/>
      <c r="AJ292" s="79"/>
      <c r="AK292" s="52"/>
      <c r="AL292" s="52"/>
      <c r="AM292" s="79"/>
      <c r="AN292" s="349"/>
    </row>
    <row r="293" spans="17:40" x14ac:dyDescent="0.25">
      <c r="Q293" s="78"/>
      <c r="R293" s="79"/>
      <c r="S293" s="79"/>
      <c r="T293" s="79"/>
      <c r="U293" s="79"/>
      <c r="V293" s="79"/>
      <c r="W293" s="79"/>
      <c r="X293" s="79"/>
      <c r="Y293" s="79"/>
      <c r="Z293" s="79"/>
      <c r="AA293" s="79"/>
      <c r="AB293" s="79"/>
      <c r="AC293" s="79"/>
      <c r="AD293" s="79"/>
      <c r="AE293" s="79"/>
      <c r="AF293" s="79"/>
      <c r="AG293" s="79"/>
      <c r="AH293" s="79"/>
      <c r="AI293" s="79"/>
      <c r="AJ293" s="79"/>
      <c r="AK293" s="52"/>
      <c r="AL293" s="52"/>
      <c r="AM293" s="79"/>
      <c r="AN293" s="349"/>
    </row>
    <row r="294" spans="17:40" x14ac:dyDescent="0.25">
      <c r="Q294" s="78"/>
      <c r="R294" s="79"/>
      <c r="S294" s="79"/>
      <c r="T294" s="79"/>
      <c r="U294" s="79"/>
      <c r="V294" s="79"/>
      <c r="W294" s="79"/>
      <c r="X294" s="79"/>
      <c r="Y294" s="79"/>
      <c r="Z294" s="79"/>
      <c r="AA294" s="79"/>
      <c r="AB294" s="79"/>
      <c r="AC294" s="79"/>
      <c r="AD294" s="79"/>
      <c r="AE294" s="79"/>
      <c r="AF294" s="79"/>
      <c r="AG294" s="79"/>
      <c r="AH294" s="79"/>
      <c r="AI294" s="79"/>
      <c r="AJ294" s="79"/>
      <c r="AK294" s="52"/>
      <c r="AL294" s="52"/>
      <c r="AM294" s="79"/>
      <c r="AN294" s="349"/>
    </row>
    <row r="295" spans="17:40" x14ac:dyDescent="0.25">
      <c r="Q295" s="78"/>
      <c r="R295" s="79"/>
      <c r="S295" s="79"/>
      <c r="T295" s="79"/>
      <c r="U295" s="79"/>
      <c r="V295" s="79"/>
      <c r="W295" s="79"/>
      <c r="X295" s="79"/>
      <c r="Y295" s="79"/>
      <c r="Z295" s="79"/>
      <c r="AA295" s="79"/>
      <c r="AB295" s="79"/>
      <c r="AC295" s="79"/>
      <c r="AD295" s="79"/>
      <c r="AE295" s="79"/>
      <c r="AF295" s="79"/>
      <c r="AG295" s="79"/>
      <c r="AH295" s="79"/>
      <c r="AI295" s="79"/>
      <c r="AJ295" s="79"/>
      <c r="AK295" s="52"/>
      <c r="AL295" s="52"/>
      <c r="AM295" s="79"/>
      <c r="AN295" s="349"/>
    </row>
    <row r="296" spans="17:40" x14ac:dyDescent="0.25">
      <c r="Q296" s="78"/>
      <c r="R296" s="79"/>
      <c r="S296" s="79"/>
      <c r="T296" s="79"/>
      <c r="U296" s="79"/>
      <c r="V296" s="79"/>
      <c r="W296" s="79"/>
      <c r="X296" s="79"/>
      <c r="Y296" s="79"/>
      <c r="Z296" s="79"/>
      <c r="AA296" s="79"/>
      <c r="AB296" s="79"/>
      <c r="AC296" s="79"/>
      <c r="AD296" s="79"/>
      <c r="AE296" s="79"/>
      <c r="AF296" s="79"/>
      <c r="AG296" s="79"/>
      <c r="AH296" s="79"/>
      <c r="AI296" s="79"/>
      <c r="AJ296" s="79"/>
      <c r="AK296" s="52"/>
      <c r="AL296" s="52"/>
      <c r="AM296" s="79"/>
      <c r="AN296" s="349"/>
    </row>
    <row r="297" spans="17:40" x14ac:dyDescent="0.25">
      <c r="Q297" s="78"/>
      <c r="R297" s="79"/>
      <c r="S297" s="79"/>
      <c r="T297" s="79"/>
      <c r="U297" s="79"/>
      <c r="V297" s="79"/>
      <c r="W297" s="79"/>
      <c r="X297" s="79"/>
      <c r="Y297" s="79"/>
      <c r="Z297" s="79"/>
      <c r="AA297" s="79"/>
      <c r="AB297" s="79"/>
      <c r="AC297" s="79"/>
      <c r="AD297" s="79"/>
      <c r="AE297" s="79"/>
      <c r="AF297" s="79"/>
      <c r="AG297" s="79"/>
      <c r="AH297" s="79"/>
      <c r="AI297" s="79"/>
      <c r="AJ297" s="79"/>
      <c r="AK297" s="52"/>
      <c r="AL297" s="52"/>
      <c r="AM297" s="79"/>
      <c r="AN297" s="349"/>
    </row>
    <row r="298" spans="17:40" x14ac:dyDescent="0.25">
      <c r="Q298" s="78"/>
      <c r="R298" s="79"/>
      <c r="S298" s="79"/>
      <c r="T298" s="79"/>
      <c r="U298" s="79"/>
      <c r="V298" s="79"/>
      <c r="W298" s="79"/>
      <c r="X298" s="79"/>
      <c r="Y298" s="79"/>
      <c r="Z298" s="79"/>
      <c r="AA298" s="79"/>
      <c r="AB298" s="79"/>
      <c r="AC298" s="79"/>
      <c r="AD298" s="79"/>
      <c r="AE298" s="79"/>
      <c r="AF298" s="79"/>
      <c r="AG298" s="79"/>
      <c r="AH298" s="79"/>
      <c r="AI298" s="79"/>
      <c r="AJ298" s="79"/>
      <c r="AK298" s="52"/>
      <c r="AL298" s="52"/>
      <c r="AM298" s="79"/>
      <c r="AN298" s="349"/>
    </row>
    <row r="299" spans="17:40" x14ac:dyDescent="0.25">
      <c r="Q299" s="78"/>
      <c r="R299" s="79"/>
      <c r="S299" s="79"/>
      <c r="T299" s="79"/>
      <c r="U299" s="79"/>
      <c r="V299" s="79"/>
      <c r="W299" s="79"/>
      <c r="X299" s="79"/>
      <c r="Y299" s="79"/>
      <c r="Z299" s="79"/>
      <c r="AA299" s="79"/>
      <c r="AB299" s="79"/>
      <c r="AC299" s="79"/>
      <c r="AD299" s="79"/>
      <c r="AE299" s="79"/>
      <c r="AF299" s="79"/>
      <c r="AG299" s="79"/>
      <c r="AH299" s="79"/>
      <c r="AI299" s="79"/>
      <c r="AJ299" s="79"/>
      <c r="AK299" s="52"/>
      <c r="AL299" s="52"/>
      <c r="AM299" s="79"/>
      <c r="AN299" s="349"/>
    </row>
    <row r="300" spans="17:40" x14ac:dyDescent="0.25">
      <c r="Q300" s="78"/>
      <c r="R300" s="79"/>
      <c r="S300" s="79"/>
      <c r="T300" s="79"/>
      <c r="U300" s="79"/>
      <c r="V300" s="79"/>
      <c r="W300" s="79"/>
      <c r="X300" s="79"/>
      <c r="Y300" s="79"/>
      <c r="Z300" s="79"/>
      <c r="AA300" s="79"/>
      <c r="AB300" s="79"/>
      <c r="AC300" s="79"/>
      <c r="AD300" s="79"/>
      <c r="AE300" s="79"/>
      <c r="AF300" s="79"/>
      <c r="AG300" s="79"/>
      <c r="AH300" s="79"/>
      <c r="AI300" s="79"/>
      <c r="AJ300" s="79"/>
      <c r="AK300" s="52"/>
      <c r="AL300" s="52"/>
      <c r="AM300" s="79"/>
      <c r="AN300" s="349"/>
    </row>
    <row r="301" spans="17:40" x14ac:dyDescent="0.25">
      <c r="Q301" s="78"/>
      <c r="R301" s="79"/>
      <c r="S301" s="79"/>
      <c r="T301" s="79"/>
      <c r="U301" s="79"/>
      <c r="V301" s="79"/>
      <c r="W301" s="79"/>
      <c r="X301" s="79"/>
      <c r="Y301" s="79"/>
      <c r="Z301" s="79"/>
      <c r="AA301" s="79"/>
      <c r="AB301" s="79"/>
      <c r="AC301" s="79"/>
      <c r="AD301" s="79"/>
      <c r="AE301" s="79"/>
      <c r="AF301" s="79"/>
      <c r="AG301" s="79"/>
      <c r="AH301" s="79"/>
      <c r="AI301" s="79"/>
      <c r="AJ301" s="79"/>
      <c r="AK301" s="52"/>
      <c r="AL301" s="52"/>
      <c r="AM301" s="79"/>
      <c r="AN301" s="349"/>
    </row>
    <row r="302" spans="17:40" x14ac:dyDescent="0.25">
      <c r="Q302" s="78"/>
      <c r="R302" s="79"/>
      <c r="S302" s="79"/>
      <c r="T302" s="79"/>
      <c r="U302" s="79"/>
      <c r="V302" s="79"/>
      <c r="W302" s="79"/>
      <c r="X302" s="79"/>
      <c r="Y302" s="79"/>
      <c r="Z302" s="79"/>
      <c r="AA302" s="79"/>
      <c r="AB302" s="79"/>
      <c r="AC302" s="79"/>
      <c r="AD302" s="79"/>
      <c r="AE302" s="79"/>
      <c r="AF302" s="79"/>
      <c r="AG302" s="79"/>
      <c r="AH302" s="79"/>
      <c r="AI302" s="79"/>
      <c r="AJ302" s="79"/>
      <c r="AK302" s="52"/>
      <c r="AL302" s="52"/>
      <c r="AM302" s="79"/>
      <c r="AN302" s="349"/>
    </row>
    <row r="303" spans="17:40" x14ac:dyDescent="0.25">
      <c r="Q303" s="78"/>
      <c r="R303" s="79"/>
      <c r="S303" s="79"/>
      <c r="T303" s="79"/>
      <c r="U303" s="79"/>
      <c r="V303" s="79"/>
      <c r="W303" s="79"/>
      <c r="X303" s="79"/>
      <c r="Y303" s="79"/>
      <c r="Z303" s="79"/>
      <c r="AA303" s="79"/>
      <c r="AB303" s="79"/>
      <c r="AC303" s="79"/>
      <c r="AD303" s="79"/>
      <c r="AE303" s="79"/>
      <c r="AF303" s="79"/>
      <c r="AG303" s="79"/>
      <c r="AH303" s="79"/>
      <c r="AI303" s="79"/>
      <c r="AJ303" s="79"/>
      <c r="AK303" s="52"/>
      <c r="AL303" s="52"/>
      <c r="AM303" s="79"/>
      <c r="AN303" s="349"/>
    </row>
    <row r="304" spans="17:40" x14ac:dyDescent="0.25">
      <c r="Q304" s="78"/>
      <c r="R304" s="79"/>
      <c r="S304" s="79"/>
      <c r="T304" s="79"/>
      <c r="U304" s="79"/>
      <c r="V304" s="79"/>
      <c r="W304" s="79"/>
      <c r="X304" s="79"/>
      <c r="Y304" s="79"/>
      <c r="Z304" s="79"/>
      <c r="AA304" s="79"/>
      <c r="AB304" s="79"/>
      <c r="AC304" s="79"/>
      <c r="AD304" s="79"/>
      <c r="AE304" s="79"/>
      <c r="AF304" s="79"/>
      <c r="AG304" s="79"/>
      <c r="AH304" s="79"/>
      <c r="AI304" s="79"/>
      <c r="AJ304" s="79"/>
      <c r="AK304" s="52"/>
      <c r="AL304" s="52"/>
      <c r="AM304" s="79"/>
      <c r="AN304" s="349"/>
    </row>
    <row r="305" spans="17:40" x14ac:dyDescent="0.25">
      <c r="Q305" s="78"/>
      <c r="R305" s="79"/>
      <c r="S305" s="79"/>
      <c r="T305" s="79"/>
      <c r="U305" s="79"/>
      <c r="V305" s="79"/>
      <c r="W305" s="79"/>
      <c r="X305" s="79"/>
      <c r="Y305" s="79"/>
      <c r="Z305" s="79"/>
      <c r="AA305" s="79"/>
      <c r="AB305" s="79"/>
      <c r="AC305" s="79"/>
      <c r="AD305" s="79"/>
      <c r="AE305" s="79"/>
      <c r="AF305" s="79"/>
      <c r="AG305" s="79"/>
      <c r="AH305" s="79"/>
      <c r="AI305" s="79"/>
      <c r="AJ305" s="79"/>
      <c r="AK305" s="52"/>
      <c r="AL305" s="52"/>
      <c r="AM305" s="79"/>
      <c r="AN305" s="349"/>
    </row>
    <row r="306" spans="17:40" x14ac:dyDescent="0.25">
      <c r="Q306" s="78"/>
      <c r="R306" s="79"/>
      <c r="S306" s="79"/>
      <c r="T306" s="79"/>
      <c r="U306" s="79"/>
      <c r="V306" s="79"/>
      <c r="W306" s="79"/>
      <c r="X306" s="79"/>
      <c r="Y306" s="79"/>
      <c r="Z306" s="79"/>
      <c r="AA306" s="79"/>
      <c r="AB306" s="79"/>
      <c r="AC306" s="79"/>
      <c r="AD306" s="79"/>
      <c r="AE306" s="79"/>
      <c r="AF306" s="79"/>
      <c r="AG306" s="79"/>
      <c r="AH306" s="79"/>
      <c r="AI306" s="79"/>
      <c r="AJ306" s="79"/>
      <c r="AK306" s="52"/>
      <c r="AL306" s="52"/>
      <c r="AM306" s="79"/>
      <c r="AN306" s="349"/>
    </row>
    <row r="307" spans="17:40" x14ac:dyDescent="0.25">
      <c r="Q307" s="78"/>
      <c r="R307" s="79"/>
      <c r="S307" s="79"/>
      <c r="T307" s="79"/>
      <c r="U307" s="79"/>
      <c r="V307" s="79"/>
      <c r="W307" s="79"/>
      <c r="X307" s="79"/>
      <c r="Y307" s="79"/>
      <c r="Z307" s="79"/>
      <c r="AA307" s="79"/>
      <c r="AB307" s="79"/>
      <c r="AC307" s="79"/>
      <c r="AD307" s="79"/>
      <c r="AE307" s="79"/>
      <c r="AF307" s="79"/>
      <c r="AG307" s="79"/>
      <c r="AH307" s="79"/>
      <c r="AI307" s="79"/>
      <c r="AJ307" s="79"/>
      <c r="AK307" s="52"/>
      <c r="AL307" s="52"/>
      <c r="AM307" s="79"/>
      <c r="AN307" s="349"/>
    </row>
    <row r="308" spans="17:40" x14ac:dyDescent="0.25">
      <c r="Q308" s="78"/>
      <c r="R308" s="79"/>
      <c r="S308" s="79"/>
      <c r="T308" s="79"/>
      <c r="U308" s="79"/>
      <c r="V308" s="79"/>
      <c r="W308" s="79"/>
      <c r="X308" s="79"/>
      <c r="Y308" s="79"/>
      <c r="Z308" s="79"/>
      <c r="AA308" s="79"/>
      <c r="AB308" s="79"/>
      <c r="AC308" s="79"/>
      <c r="AD308" s="79"/>
      <c r="AE308" s="79"/>
      <c r="AF308" s="79"/>
      <c r="AG308" s="79"/>
      <c r="AH308" s="79"/>
      <c r="AI308" s="79"/>
      <c r="AJ308" s="79"/>
      <c r="AK308" s="52"/>
      <c r="AL308" s="52"/>
      <c r="AM308" s="79"/>
      <c r="AN308" s="349"/>
    </row>
    <row r="309" spans="17:40" x14ac:dyDescent="0.25">
      <c r="Q309" s="78"/>
      <c r="R309" s="79"/>
      <c r="S309" s="79"/>
      <c r="T309" s="79"/>
      <c r="U309" s="79"/>
      <c r="V309" s="79"/>
      <c r="W309" s="79"/>
      <c r="X309" s="79"/>
      <c r="Y309" s="79"/>
      <c r="Z309" s="79"/>
      <c r="AA309" s="79"/>
      <c r="AB309" s="79"/>
      <c r="AC309" s="79"/>
      <c r="AD309" s="79"/>
      <c r="AE309" s="79"/>
      <c r="AF309" s="79"/>
      <c r="AG309" s="79"/>
      <c r="AH309" s="79"/>
      <c r="AI309" s="79"/>
      <c r="AJ309" s="79"/>
      <c r="AK309" s="52"/>
      <c r="AL309" s="52"/>
      <c r="AM309" s="79"/>
      <c r="AN309" s="349"/>
    </row>
    <row r="310" spans="17:40" x14ac:dyDescent="0.25">
      <c r="Q310" s="78"/>
      <c r="R310" s="79"/>
      <c r="S310" s="79"/>
      <c r="T310" s="79"/>
      <c r="U310" s="79"/>
      <c r="V310" s="79"/>
      <c r="W310" s="79"/>
      <c r="X310" s="79"/>
      <c r="Y310" s="79"/>
      <c r="Z310" s="79"/>
      <c r="AA310" s="79"/>
      <c r="AB310" s="79"/>
      <c r="AC310" s="79"/>
      <c r="AD310" s="79"/>
      <c r="AE310" s="79"/>
      <c r="AF310" s="79"/>
      <c r="AG310" s="79"/>
      <c r="AH310" s="79"/>
      <c r="AI310" s="79"/>
      <c r="AJ310" s="79"/>
      <c r="AK310" s="52"/>
      <c r="AL310" s="52"/>
      <c r="AM310" s="79"/>
      <c r="AN310" s="349"/>
    </row>
    <row r="311" spans="17:40" x14ac:dyDescent="0.25">
      <c r="Q311" s="78"/>
      <c r="R311" s="79"/>
      <c r="S311" s="79"/>
      <c r="T311" s="79"/>
      <c r="U311" s="79"/>
      <c r="V311" s="79"/>
      <c r="W311" s="79"/>
      <c r="X311" s="79"/>
      <c r="Y311" s="79"/>
      <c r="Z311" s="79"/>
      <c r="AA311" s="79"/>
      <c r="AB311" s="79"/>
      <c r="AC311" s="79"/>
      <c r="AD311" s="79"/>
      <c r="AE311" s="79"/>
      <c r="AF311" s="79"/>
      <c r="AG311" s="79"/>
      <c r="AH311" s="79"/>
      <c r="AI311" s="79"/>
      <c r="AJ311" s="79"/>
      <c r="AK311" s="52"/>
      <c r="AL311" s="52"/>
      <c r="AM311" s="79"/>
      <c r="AN311" s="349"/>
    </row>
    <row r="312" spans="17:40" x14ac:dyDescent="0.25">
      <c r="Q312" s="78"/>
      <c r="R312" s="79"/>
      <c r="S312" s="79"/>
      <c r="T312" s="79"/>
      <c r="U312" s="79"/>
      <c r="V312" s="79"/>
      <c r="W312" s="79"/>
      <c r="X312" s="79"/>
      <c r="Y312" s="79"/>
      <c r="Z312" s="79"/>
      <c r="AA312" s="79"/>
      <c r="AB312" s="79"/>
      <c r="AC312" s="79"/>
      <c r="AD312" s="79"/>
      <c r="AE312" s="79"/>
      <c r="AF312" s="79"/>
      <c r="AG312" s="79"/>
      <c r="AH312" s="79"/>
      <c r="AI312" s="79"/>
      <c r="AJ312" s="79"/>
      <c r="AK312" s="52"/>
      <c r="AL312" s="52"/>
      <c r="AM312" s="79"/>
      <c r="AN312" s="349"/>
    </row>
    <row r="313" spans="17:40" x14ac:dyDescent="0.25">
      <c r="Q313" s="78"/>
      <c r="R313" s="79"/>
      <c r="S313" s="79"/>
      <c r="T313" s="79"/>
      <c r="U313" s="79"/>
      <c r="V313" s="79"/>
      <c r="W313" s="79"/>
      <c r="X313" s="79"/>
      <c r="Y313" s="79"/>
      <c r="Z313" s="79"/>
      <c r="AA313" s="79"/>
      <c r="AB313" s="79"/>
      <c r="AC313" s="79"/>
      <c r="AD313" s="79"/>
      <c r="AE313" s="79"/>
      <c r="AF313" s="79"/>
      <c r="AG313" s="79"/>
      <c r="AH313" s="79"/>
      <c r="AI313" s="79"/>
      <c r="AJ313" s="79"/>
      <c r="AK313" s="52"/>
      <c r="AL313" s="52"/>
      <c r="AM313" s="79"/>
      <c r="AN313" s="349"/>
    </row>
    <row r="314" spans="17:40" x14ac:dyDescent="0.25">
      <c r="Q314" s="78"/>
      <c r="R314" s="79"/>
      <c r="S314" s="79"/>
      <c r="T314" s="79"/>
      <c r="U314" s="79"/>
      <c r="V314" s="79"/>
      <c r="W314" s="79"/>
      <c r="X314" s="79"/>
      <c r="Y314" s="79"/>
      <c r="Z314" s="79"/>
      <c r="AA314" s="79"/>
      <c r="AB314" s="79"/>
      <c r="AC314" s="79"/>
      <c r="AD314" s="79"/>
      <c r="AE314" s="79"/>
      <c r="AF314" s="79"/>
      <c r="AG314" s="79"/>
      <c r="AH314" s="79"/>
      <c r="AI314" s="79"/>
      <c r="AJ314" s="79"/>
      <c r="AK314" s="52"/>
      <c r="AL314" s="52"/>
      <c r="AM314" s="79"/>
      <c r="AN314" s="349"/>
    </row>
    <row r="315" spans="17:40" x14ac:dyDescent="0.25">
      <c r="Q315" s="78"/>
      <c r="R315" s="79"/>
      <c r="S315" s="79"/>
      <c r="T315" s="79"/>
      <c r="U315" s="79"/>
      <c r="V315" s="79"/>
      <c r="W315" s="79"/>
      <c r="X315" s="79"/>
      <c r="Y315" s="79"/>
      <c r="Z315" s="79"/>
      <c r="AA315" s="79"/>
      <c r="AB315" s="79"/>
      <c r="AC315" s="79"/>
      <c r="AD315" s="79"/>
      <c r="AE315" s="79"/>
      <c r="AF315" s="79"/>
      <c r="AG315" s="79"/>
      <c r="AH315" s="79"/>
      <c r="AI315" s="79"/>
      <c r="AJ315" s="79"/>
      <c r="AK315" s="52"/>
      <c r="AL315" s="52"/>
      <c r="AM315" s="79"/>
      <c r="AN315" s="349"/>
    </row>
    <row r="316" spans="17:40" x14ac:dyDescent="0.25">
      <c r="Q316" s="78"/>
      <c r="R316" s="79"/>
      <c r="S316" s="79"/>
      <c r="T316" s="79"/>
      <c r="U316" s="79"/>
      <c r="V316" s="79"/>
      <c r="W316" s="79"/>
      <c r="X316" s="79"/>
      <c r="Y316" s="79"/>
      <c r="Z316" s="79"/>
      <c r="AA316" s="79"/>
      <c r="AB316" s="79"/>
      <c r="AC316" s="79"/>
      <c r="AD316" s="79"/>
      <c r="AE316" s="79"/>
      <c r="AF316" s="79"/>
      <c r="AG316" s="79"/>
      <c r="AH316" s="79"/>
      <c r="AI316" s="79"/>
      <c r="AJ316" s="79"/>
      <c r="AK316" s="52"/>
      <c r="AL316" s="52"/>
      <c r="AM316" s="79"/>
      <c r="AN316" s="349"/>
    </row>
    <row r="317" spans="17:40" x14ac:dyDescent="0.25">
      <c r="Q317" s="78"/>
      <c r="R317" s="79"/>
      <c r="S317" s="79"/>
      <c r="T317" s="79"/>
      <c r="U317" s="79"/>
      <c r="V317" s="79"/>
      <c r="W317" s="79"/>
      <c r="X317" s="79"/>
      <c r="Y317" s="79"/>
      <c r="Z317" s="79"/>
      <c r="AA317" s="79"/>
      <c r="AB317" s="79"/>
      <c r="AC317" s="79"/>
      <c r="AD317" s="79"/>
      <c r="AE317" s="79"/>
      <c r="AF317" s="79"/>
      <c r="AG317" s="79"/>
      <c r="AH317" s="79"/>
      <c r="AI317" s="79"/>
      <c r="AJ317" s="79"/>
      <c r="AK317" s="52"/>
      <c r="AL317" s="52"/>
      <c r="AM317" s="79"/>
      <c r="AN317" s="349"/>
    </row>
    <row r="318" spans="17:40" x14ac:dyDescent="0.25">
      <c r="Q318" s="78"/>
      <c r="R318" s="79"/>
      <c r="S318" s="79"/>
      <c r="T318" s="79"/>
      <c r="U318" s="79"/>
      <c r="V318" s="79"/>
      <c r="W318" s="79"/>
      <c r="X318" s="79"/>
      <c r="Y318" s="79"/>
      <c r="Z318" s="79"/>
      <c r="AA318" s="79"/>
      <c r="AB318" s="79"/>
      <c r="AC318" s="79"/>
      <c r="AD318" s="79"/>
      <c r="AE318" s="79"/>
      <c r="AF318" s="79"/>
      <c r="AG318" s="79"/>
      <c r="AH318" s="79"/>
      <c r="AI318" s="79"/>
      <c r="AJ318" s="79"/>
      <c r="AK318" s="52"/>
      <c r="AL318" s="52"/>
      <c r="AM318" s="79"/>
      <c r="AN318" s="349"/>
    </row>
    <row r="319" spans="17:40" x14ac:dyDescent="0.25">
      <c r="Q319" s="78"/>
      <c r="R319" s="79"/>
      <c r="S319" s="79"/>
      <c r="T319" s="79"/>
      <c r="U319" s="79"/>
      <c r="V319" s="79"/>
      <c r="W319" s="79"/>
      <c r="X319" s="79"/>
      <c r="Y319" s="79"/>
      <c r="Z319" s="79"/>
      <c r="AA319" s="79"/>
      <c r="AB319" s="79"/>
      <c r="AC319" s="79"/>
      <c r="AD319" s="79"/>
      <c r="AE319" s="79"/>
      <c r="AF319" s="79"/>
      <c r="AG319" s="79"/>
      <c r="AH319" s="79"/>
      <c r="AI319" s="79"/>
      <c r="AJ319" s="79"/>
      <c r="AK319" s="52"/>
      <c r="AL319" s="52"/>
      <c r="AM319" s="79"/>
      <c r="AN319" s="349"/>
    </row>
    <row r="320" spans="17:40" x14ac:dyDescent="0.25">
      <c r="Q320" s="78"/>
      <c r="R320" s="79"/>
      <c r="S320" s="79"/>
      <c r="T320" s="79"/>
      <c r="U320" s="79"/>
      <c r="V320" s="79"/>
      <c r="W320" s="79"/>
      <c r="X320" s="79"/>
      <c r="Y320" s="79"/>
      <c r="Z320" s="79"/>
      <c r="AA320" s="79"/>
      <c r="AB320" s="79"/>
      <c r="AC320" s="79"/>
      <c r="AD320" s="79"/>
      <c r="AE320" s="79"/>
      <c r="AF320" s="79"/>
      <c r="AG320" s="79"/>
      <c r="AH320" s="79"/>
      <c r="AI320" s="79"/>
      <c r="AJ320" s="79"/>
      <c r="AK320" s="52"/>
      <c r="AL320" s="52"/>
      <c r="AM320" s="79"/>
      <c r="AN320" s="349"/>
    </row>
    <row r="321" spans="17:40" x14ac:dyDescent="0.25">
      <c r="Q321" s="78"/>
      <c r="R321" s="79"/>
      <c r="S321" s="79"/>
      <c r="T321" s="79"/>
      <c r="U321" s="79"/>
      <c r="V321" s="79"/>
      <c r="W321" s="79"/>
      <c r="X321" s="79"/>
      <c r="Y321" s="79"/>
      <c r="Z321" s="79"/>
      <c r="AA321" s="79"/>
      <c r="AB321" s="79"/>
      <c r="AC321" s="79"/>
      <c r="AD321" s="79"/>
      <c r="AE321" s="79"/>
      <c r="AF321" s="79"/>
      <c r="AG321" s="79"/>
      <c r="AH321" s="79"/>
      <c r="AI321" s="79"/>
      <c r="AJ321" s="79"/>
      <c r="AK321" s="52"/>
      <c r="AL321" s="52"/>
      <c r="AM321" s="79"/>
      <c r="AN321" s="349"/>
    </row>
    <row r="322" spans="17:40" x14ac:dyDescent="0.25">
      <c r="Q322" s="78"/>
      <c r="R322" s="79"/>
      <c r="S322" s="79"/>
      <c r="T322" s="79"/>
      <c r="U322" s="79"/>
      <c r="V322" s="79"/>
      <c r="W322" s="79"/>
      <c r="X322" s="79"/>
      <c r="Y322" s="79"/>
      <c r="Z322" s="79"/>
      <c r="AA322" s="79"/>
      <c r="AB322" s="79"/>
      <c r="AC322" s="79"/>
      <c r="AD322" s="79"/>
      <c r="AE322" s="79"/>
      <c r="AF322" s="79"/>
      <c r="AG322" s="79"/>
      <c r="AH322" s="79"/>
      <c r="AI322" s="79"/>
      <c r="AJ322" s="79"/>
      <c r="AK322" s="52"/>
      <c r="AL322" s="52"/>
      <c r="AM322" s="79"/>
      <c r="AN322" s="349"/>
    </row>
    <row r="323" spans="17:40" x14ac:dyDescent="0.25">
      <c r="Q323" s="78"/>
      <c r="R323" s="79"/>
      <c r="S323" s="79"/>
      <c r="T323" s="79"/>
      <c r="U323" s="79"/>
      <c r="V323" s="79"/>
      <c r="W323" s="79"/>
      <c r="X323" s="79"/>
      <c r="Y323" s="79"/>
      <c r="Z323" s="79"/>
      <c r="AA323" s="79"/>
      <c r="AB323" s="79"/>
      <c r="AC323" s="79"/>
      <c r="AD323" s="79"/>
      <c r="AE323" s="79"/>
      <c r="AF323" s="79"/>
      <c r="AG323" s="79"/>
      <c r="AH323" s="79"/>
      <c r="AI323" s="79"/>
      <c r="AJ323" s="79"/>
      <c r="AK323" s="52"/>
      <c r="AL323" s="52"/>
      <c r="AM323" s="79"/>
      <c r="AN323" s="349"/>
    </row>
    <row r="324" spans="17:40" x14ac:dyDescent="0.25">
      <c r="Q324" s="78"/>
      <c r="R324" s="79"/>
      <c r="S324" s="79"/>
      <c r="T324" s="79"/>
      <c r="U324" s="79"/>
      <c r="V324" s="79"/>
      <c r="W324" s="79"/>
      <c r="X324" s="79"/>
      <c r="Y324" s="79"/>
      <c r="Z324" s="79"/>
      <c r="AA324" s="79"/>
      <c r="AB324" s="79"/>
      <c r="AC324" s="79"/>
      <c r="AD324" s="79"/>
      <c r="AE324" s="79"/>
      <c r="AF324" s="79"/>
      <c r="AG324" s="79"/>
      <c r="AH324" s="79"/>
      <c r="AI324" s="79"/>
      <c r="AJ324" s="79"/>
      <c r="AK324" s="52"/>
      <c r="AL324" s="52"/>
      <c r="AM324" s="79"/>
      <c r="AN324" s="349"/>
    </row>
    <row r="325" spans="17:40" x14ac:dyDescent="0.25">
      <c r="Q325" s="78"/>
      <c r="R325" s="79"/>
      <c r="S325" s="79"/>
      <c r="T325" s="79"/>
      <c r="U325" s="79"/>
      <c r="V325" s="79"/>
      <c r="W325" s="79"/>
      <c r="X325" s="79"/>
      <c r="Y325" s="79"/>
      <c r="Z325" s="79"/>
      <c r="AA325" s="79"/>
      <c r="AB325" s="79"/>
      <c r="AC325" s="79"/>
      <c r="AD325" s="79"/>
      <c r="AE325" s="79"/>
      <c r="AF325" s="79"/>
      <c r="AG325" s="79"/>
      <c r="AH325" s="79"/>
      <c r="AI325" s="79"/>
      <c r="AJ325" s="79"/>
      <c r="AK325" s="52"/>
      <c r="AL325" s="52"/>
      <c r="AM325" s="79"/>
    </row>
    <row r="326" spans="17:40" x14ac:dyDescent="0.25">
      <c r="Q326" s="78"/>
      <c r="R326" s="79"/>
      <c r="S326" s="79"/>
      <c r="T326" s="79"/>
      <c r="U326" s="79"/>
      <c r="V326" s="79"/>
      <c r="W326" s="79"/>
      <c r="X326" s="79"/>
      <c r="Y326" s="79"/>
      <c r="Z326" s="79"/>
      <c r="AA326" s="79"/>
      <c r="AB326" s="79"/>
      <c r="AC326" s="79"/>
      <c r="AD326" s="79"/>
      <c r="AE326" s="79"/>
      <c r="AF326" s="79"/>
      <c r="AG326" s="79"/>
      <c r="AH326" s="79"/>
      <c r="AI326" s="79"/>
      <c r="AJ326" s="79"/>
      <c r="AK326" s="52"/>
      <c r="AL326" s="52"/>
      <c r="AM326" s="79"/>
    </row>
    <row r="327" spans="17:40" x14ac:dyDescent="0.25">
      <c r="Q327" s="78"/>
      <c r="R327" s="79"/>
      <c r="S327" s="79"/>
      <c r="T327" s="79"/>
      <c r="U327" s="79"/>
      <c r="V327" s="79"/>
      <c r="W327" s="79"/>
      <c r="X327" s="79"/>
      <c r="Y327" s="79"/>
      <c r="Z327" s="79"/>
      <c r="AA327" s="79"/>
      <c r="AB327" s="79"/>
      <c r="AC327" s="79"/>
      <c r="AD327" s="79"/>
      <c r="AE327" s="79"/>
      <c r="AF327" s="79"/>
      <c r="AG327" s="79"/>
      <c r="AH327" s="79"/>
      <c r="AI327" s="79"/>
      <c r="AJ327" s="79"/>
      <c r="AK327" s="52"/>
      <c r="AL327" s="52"/>
      <c r="AM327" s="79"/>
    </row>
    <row r="328" spans="17:40" x14ac:dyDescent="0.25">
      <c r="Q328" s="78"/>
      <c r="R328" s="79"/>
      <c r="S328" s="79"/>
      <c r="T328" s="79"/>
      <c r="U328" s="79"/>
      <c r="V328" s="79"/>
      <c r="W328" s="79"/>
      <c r="X328" s="79"/>
      <c r="Y328" s="79"/>
      <c r="Z328" s="79"/>
      <c r="AA328" s="79"/>
      <c r="AB328" s="79"/>
      <c r="AC328" s="79"/>
      <c r="AD328" s="79"/>
      <c r="AE328" s="79"/>
      <c r="AF328" s="79"/>
      <c r="AG328" s="79"/>
      <c r="AH328" s="79"/>
      <c r="AI328" s="79"/>
      <c r="AJ328" s="79"/>
      <c r="AK328" s="52"/>
      <c r="AL328" s="52"/>
      <c r="AM328" s="79"/>
    </row>
    <row r="329" spans="17:40" x14ac:dyDescent="0.25">
      <c r="Q329" s="78"/>
      <c r="R329" s="79"/>
      <c r="S329" s="79"/>
      <c r="T329" s="79"/>
      <c r="U329" s="79"/>
      <c r="V329" s="79"/>
      <c r="W329" s="79"/>
      <c r="X329" s="79"/>
      <c r="Y329" s="79"/>
      <c r="Z329" s="79"/>
      <c r="AA329" s="79"/>
      <c r="AB329" s="79"/>
      <c r="AC329" s="79"/>
      <c r="AD329" s="79"/>
      <c r="AE329" s="79"/>
      <c r="AF329" s="79"/>
      <c r="AG329" s="79"/>
      <c r="AH329" s="79"/>
      <c r="AI329" s="79"/>
      <c r="AJ329" s="79"/>
      <c r="AK329" s="52"/>
      <c r="AL329" s="52"/>
      <c r="AM329" s="79"/>
    </row>
    <row r="330" spans="17:40" x14ac:dyDescent="0.25">
      <c r="Q330" s="78"/>
      <c r="R330" s="79"/>
      <c r="S330" s="79"/>
      <c r="T330" s="79"/>
      <c r="U330" s="79"/>
      <c r="V330" s="79"/>
      <c r="W330" s="79"/>
      <c r="X330" s="79"/>
      <c r="Y330" s="79"/>
      <c r="Z330" s="79"/>
      <c r="AA330" s="79"/>
      <c r="AB330" s="79"/>
      <c r="AC330" s="79"/>
      <c r="AD330" s="79"/>
      <c r="AE330" s="79"/>
      <c r="AF330" s="79"/>
      <c r="AG330" s="79"/>
      <c r="AH330" s="79"/>
      <c r="AI330" s="79"/>
      <c r="AJ330" s="79"/>
      <c r="AK330" s="52"/>
      <c r="AL330" s="52"/>
      <c r="AM330" s="79"/>
    </row>
    <row r="331" spans="17:40" x14ac:dyDescent="0.25">
      <c r="Q331" s="78"/>
      <c r="R331" s="79"/>
      <c r="S331" s="79"/>
      <c r="T331" s="79"/>
      <c r="U331" s="79"/>
      <c r="V331" s="79"/>
      <c r="W331" s="79"/>
      <c r="X331" s="79"/>
      <c r="Y331" s="79"/>
      <c r="Z331" s="79"/>
      <c r="AA331" s="79"/>
      <c r="AB331" s="79"/>
      <c r="AC331" s="79"/>
      <c r="AD331" s="79"/>
      <c r="AE331" s="79"/>
      <c r="AF331" s="79"/>
      <c r="AG331" s="79"/>
      <c r="AH331" s="79"/>
      <c r="AI331" s="79"/>
      <c r="AJ331" s="79"/>
      <c r="AK331" s="52"/>
      <c r="AL331" s="52"/>
      <c r="AM331" s="79"/>
    </row>
    <row r="332" spans="17:40" x14ac:dyDescent="0.25">
      <c r="Q332" s="78"/>
      <c r="R332" s="79"/>
      <c r="S332" s="79"/>
      <c r="T332" s="79"/>
      <c r="U332" s="79"/>
      <c r="V332" s="79"/>
      <c r="W332" s="79"/>
      <c r="X332" s="79"/>
      <c r="Y332" s="79"/>
      <c r="Z332" s="79"/>
      <c r="AA332" s="79"/>
      <c r="AB332" s="79"/>
      <c r="AC332" s="79"/>
      <c r="AD332" s="79"/>
      <c r="AE332" s="79"/>
      <c r="AF332" s="79"/>
      <c r="AG332" s="79"/>
      <c r="AH332" s="79"/>
      <c r="AI332" s="79"/>
      <c r="AJ332" s="79"/>
      <c r="AK332" s="52"/>
      <c r="AL332" s="52"/>
      <c r="AM332" s="79"/>
    </row>
    <row r="333" spans="17:40" x14ac:dyDescent="0.25">
      <c r="Q333" s="78"/>
      <c r="R333" s="79"/>
      <c r="S333" s="79"/>
      <c r="T333" s="79"/>
      <c r="U333" s="79"/>
      <c r="V333" s="79"/>
      <c r="W333" s="79"/>
      <c r="X333" s="79"/>
      <c r="Y333" s="79"/>
      <c r="Z333" s="79"/>
      <c r="AA333" s="79"/>
      <c r="AB333" s="79"/>
      <c r="AC333" s="79"/>
      <c r="AD333" s="79"/>
      <c r="AE333" s="79"/>
      <c r="AF333" s="79"/>
      <c r="AG333" s="79"/>
      <c r="AH333" s="79"/>
      <c r="AI333" s="79"/>
      <c r="AJ333" s="79"/>
      <c r="AK333" s="52"/>
      <c r="AL333" s="52"/>
      <c r="AM333" s="79"/>
    </row>
    <row r="334" spans="17:40" x14ac:dyDescent="0.25">
      <c r="Q334" s="78"/>
      <c r="R334" s="79"/>
      <c r="S334" s="79"/>
      <c r="T334" s="79"/>
      <c r="U334" s="79"/>
      <c r="V334" s="79"/>
      <c r="W334" s="79"/>
      <c r="X334" s="79"/>
      <c r="Y334" s="79"/>
      <c r="Z334" s="79"/>
      <c r="AA334" s="79"/>
      <c r="AB334" s="79"/>
      <c r="AC334" s="79"/>
      <c r="AD334" s="79"/>
      <c r="AE334" s="79"/>
      <c r="AF334" s="79"/>
      <c r="AG334" s="79"/>
      <c r="AH334" s="79"/>
      <c r="AI334" s="79"/>
      <c r="AJ334" s="79"/>
      <c r="AK334" s="52"/>
      <c r="AL334" s="52"/>
      <c r="AM334" s="79"/>
    </row>
    <row r="335" spans="17:40" x14ac:dyDescent="0.25">
      <c r="Q335" s="78"/>
      <c r="R335" s="79"/>
      <c r="S335" s="79"/>
      <c r="T335" s="79"/>
      <c r="U335" s="79"/>
      <c r="V335" s="79"/>
      <c r="W335" s="79"/>
      <c r="X335" s="79"/>
      <c r="Y335" s="79"/>
      <c r="Z335" s="79"/>
      <c r="AA335" s="79"/>
      <c r="AB335" s="79"/>
      <c r="AC335" s="79"/>
      <c r="AD335" s="79"/>
      <c r="AE335" s="79"/>
      <c r="AF335" s="79"/>
      <c r="AG335" s="79"/>
      <c r="AH335" s="79"/>
      <c r="AI335" s="79"/>
      <c r="AJ335" s="79"/>
      <c r="AK335" s="52"/>
      <c r="AL335" s="52"/>
      <c r="AM335" s="79"/>
    </row>
    <row r="336" spans="17:40" x14ac:dyDescent="0.25">
      <c r="Q336" s="78"/>
      <c r="R336" s="79"/>
      <c r="S336" s="79"/>
      <c r="T336" s="79"/>
      <c r="U336" s="79"/>
      <c r="V336" s="79"/>
      <c r="W336" s="79"/>
      <c r="X336" s="79"/>
      <c r="Y336" s="79"/>
      <c r="Z336" s="79"/>
      <c r="AA336" s="79"/>
      <c r="AB336" s="79"/>
      <c r="AC336" s="79"/>
      <c r="AD336" s="79"/>
      <c r="AE336" s="79"/>
      <c r="AF336" s="79"/>
      <c r="AG336" s="79"/>
      <c r="AH336" s="79"/>
      <c r="AI336" s="79"/>
      <c r="AJ336" s="79"/>
      <c r="AK336" s="52"/>
      <c r="AL336" s="52"/>
      <c r="AM336" s="79"/>
    </row>
    <row r="337" spans="17:39" x14ac:dyDescent="0.25">
      <c r="Q337" s="78"/>
      <c r="R337" s="79"/>
      <c r="S337" s="79"/>
      <c r="T337" s="79"/>
      <c r="U337" s="79"/>
      <c r="V337" s="79"/>
      <c r="W337" s="79"/>
      <c r="X337" s="79"/>
      <c r="Y337" s="79"/>
      <c r="Z337" s="79"/>
      <c r="AA337" s="79"/>
      <c r="AB337" s="79"/>
      <c r="AC337" s="79"/>
      <c r="AD337" s="79"/>
      <c r="AE337" s="79"/>
      <c r="AF337" s="79"/>
      <c r="AG337" s="79"/>
      <c r="AH337" s="79"/>
      <c r="AI337" s="79"/>
      <c r="AJ337" s="79"/>
      <c r="AK337" s="52"/>
      <c r="AL337" s="52"/>
      <c r="AM337" s="79"/>
    </row>
    <row r="338" spans="17:39" x14ac:dyDescent="0.25">
      <c r="Q338" s="78"/>
      <c r="R338" s="79"/>
      <c r="S338" s="79"/>
      <c r="T338" s="79"/>
      <c r="U338" s="79"/>
      <c r="V338" s="79"/>
      <c r="W338" s="79"/>
      <c r="X338" s="79"/>
      <c r="Y338" s="79"/>
      <c r="Z338" s="79"/>
      <c r="AA338" s="79"/>
      <c r="AB338" s="79"/>
      <c r="AC338" s="79"/>
      <c r="AD338" s="79"/>
      <c r="AE338" s="79"/>
      <c r="AF338" s="79"/>
      <c r="AG338" s="79"/>
      <c r="AH338" s="79"/>
      <c r="AI338" s="79"/>
      <c r="AJ338" s="79"/>
      <c r="AK338" s="52"/>
      <c r="AL338" s="52"/>
      <c r="AM338" s="79"/>
    </row>
    <row r="339" spans="17:39" x14ac:dyDescent="0.25">
      <c r="Q339" s="78"/>
      <c r="R339" s="79"/>
      <c r="S339" s="79"/>
      <c r="T339" s="79"/>
      <c r="U339" s="79"/>
      <c r="V339" s="79"/>
      <c r="W339" s="79"/>
      <c r="X339" s="79"/>
      <c r="Y339" s="79"/>
      <c r="Z339" s="79"/>
      <c r="AA339" s="79"/>
      <c r="AB339" s="79"/>
      <c r="AC339" s="79"/>
      <c r="AD339" s="79"/>
      <c r="AE339" s="79"/>
      <c r="AF339" s="79"/>
      <c r="AG339" s="79"/>
      <c r="AH339" s="79"/>
      <c r="AI339" s="79"/>
      <c r="AJ339" s="79"/>
      <c r="AK339" s="52"/>
      <c r="AL339" s="52"/>
      <c r="AM339" s="79"/>
    </row>
    <row r="340" spans="17:39" x14ac:dyDescent="0.25">
      <c r="Q340" s="78"/>
      <c r="R340" s="79"/>
      <c r="S340" s="79"/>
      <c r="T340" s="79"/>
      <c r="U340" s="79"/>
      <c r="V340" s="79"/>
      <c r="W340" s="79"/>
      <c r="X340" s="79"/>
      <c r="Y340" s="79"/>
      <c r="Z340" s="79"/>
      <c r="AA340" s="79"/>
      <c r="AB340" s="79"/>
      <c r="AC340" s="79"/>
      <c r="AD340" s="79"/>
      <c r="AE340" s="79"/>
      <c r="AF340" s="79"/>
      <c r="AG340" s="79"/>
      <c r="AH340" s="79"/>
      <c r="AI340" s="79"/>
      <c r="AJ340" s="79"/>
      <c r="AK340" s="52"/>
      <c r="AL340" s="52"/>
      <c r="AM340" s="79"/>
    </row>
    <row r="341" spans="17:39" x14ac:dyDescent="0.25">
      <c r="Q341" s="78"/>
      <c r="R341" s="79"/>
      <c r="S341" s="79"/>
      <c r="T341" s="79"/>
      <c r="U341" s="79"/>
      <c r="V341" s="79"/>
      <c r="W341" s="79"/>
      <c r="X341" s="79"/>
      <c r="Y341" s="79"/>
      <c r="Z341" s="79"/>
      <c r="AA341" s="79"/>
      <c r="AB341" s="79"/>
      <c r="AC341" s="79"/>
      <c r="AD341" s="79"/>
      <c r="AE341" s="79"/>
      <c r="AF341" s="79"/>
      <c r="AG341" s="79"/>
      <c r="AH341" s="79"/>
      <c r="AI341" s="79"/>
      <c r="AJ341" s="79"/>
      <c r="AK341" s="52"/>
      <c r="AL341" s="52"/>
      <c r="AM341" s="79"/>
    </row>
    <row r="342" spans="17:39" x14ac:dyDescent="0.25">
      <c r="Q342" s="78"/>
      <c r="R342" s="79"/>
      <c r="S342" s="79"/>
      <c r="T342" s="79"/>
      <c r="U342" s="79"/>
      <c r="V342" s="79"/>
      <c r="W342" s="79"/>
      <c r="X342" s="79"/>
      <c r="Y342" s="79"/>
      <c r="Z342" s="79"/>
      <c r="AA342" s="79"/>
      <c r="AB342" s="79"/>
      <c r="AC342" s="79"/>
      <c r="AD342" s="79"/>
      <c r="AE342" s="79"/>
      <c r="AF342" s="79"/>
      <c r="AG342" s="79"/>
      <c r="AH342" s="79"/>
      <c r="AI342" s="79"/>
      <c r="AJ342" s="79"/>
      <c r="AK342" s="52"/>
      <c r="AL342" s="52"/>
      <c r="AM342" s="79"/>
    </row>
    <row r="343" spans="17:39" x14ac:dyDescent="0.25">
      <c r="Q343" s="78"/>
      <c r="R343" s="79"/>
      <c r="S343" s="79"/>
      <c r="T343" s="79"/>
      <c r="U343" s="79"/>
      <c r="V343" s="79"/>
      <c r="W343" s="79"/>
      <c r="X343" s="79"/>
      <c r="Y343" s="79"/>
      <c r="Z343" s="79"/>
      <c r="AA343" s="79"/>
      <c r="AB343" s="79"/>
      <c r="AC343" s="79"/>
      <c r="AD343" s="79"/>
      <c r="AE343" s="79"/>
      <c r="AF343" s="79"/>
      <c r="AG343" s="79"/>
      <c r="AH343" s="79"/>
      <c r="AI343" s="79"/>
      <c r="AJ343" s="79"/>
      <c r="AK343" s="52"/>
      <c r="AL343" s="52"/>
      <c r="AM343" s="79"/>
    </row>
    <row r="344" spans="17:39" x14ac:dyDescent="0.25">
      <c r="Q344" s="78"/>
      <c r="R344" s="79"/>
      <c r="S344" s="79"/>
      <c r="T344" s="79"/>
      <c r="U344" s="79"/>
      <c r="V344" s="79"/>
      <c r="W344" s="79"/>
      <c r="X344" s="79"/>
      <c r="Y344" s="79"/>
      <c r="Z344" s="79"/>
      <c r="AA344" s="79"/>
      <c r="AB344" s="79"/>
      <c r="AC344" s="79"/>
      <c r="AD344" s="79"/>
      <c r="AE344" s="79"/>
      <c r="AF344" s="79"/>
      <c r="AG344" s="79"/>
      <c r="AH344" s="79"/>
      <c r="AI344" s="79"/>
      <c r="AJ344" s="79"/>
      <c r="AK344" s="52"/>
      <c r="AL344" s="52"/>
      <c r="AM344" s="79"/>
    </row>
    <row r="345" spans="17:39" x14ac:dyDescent="0.25">
      <c r="Q345" s="78"/>
      <c r="R345" s="79"/>
      <c r="S345" s="79"/>
      <c r="T345" s="79"/>
      <c r="U345" s="79"/>
      <c r="V345" s="79"/>
      <c r="W345" s="79"/>
      <c r="X345" s="79"/>
      <c r="Y345" s="79"/>
      <c r="Z345" s="79"/>
      <c r="AA345" s="79"/>
      <c r="AB345" s="79"/>
      <c r="AC345" s="79"/>
      <c r="AD345" s="79"/>
      <c r="AE345" s="79"/>
      <c r="AF345" s="79"/>
      <c r="AG345" s="79"/>
      <c r="AH345" s="79"/>
      <c r="AI345" s="79"/>
      <c r="AJ345" s="79"/>
      <c r="AK345" s="52"/>
      <c r="AL345" s="52"/>
      <c r="AM345" s="79"/>
    </row>
    <row r="346" spans="17:39" x14ac:dyDescent="0.25">
      <c r="Q346" s="78"/>
      <c r="R346" s="79"/>
      <c r="S346" s="79"/>
      <c r="T346" s="79"/>
      <c r="U346" s="79"/>
      <c r="V346" s="79"/>
      <c r="W346" s="79"/>
      <c r="X346" s="79"/>
      <c r="Y346" s="79"/>
      <c r="Z346" s="79"/>
      <c r="AA346" s="79"/>
      <c r="AB346" s="79"/>
      <c r="AC346" s="79"/>
      <c r="AD346" s="79"/>
      <c r="AE346" s="79"/>
      <c r="AF346" s="79"/>
      <c r="AG346" s="79"/>
      <c r="AH346" s="79"/>
      <c r="AI346" s="79"/>
      <c r="AJ346" s="79"/>
      <c r="AK346" s="52"/>
      <c r="AL346" s="52"/>
      <c r="AM346" s="79"/>
    </row>
    <row r="347" spans="17:39" x14ac:dyDescent="0.25">
      <c r="Q347" s="78"/>
      <c r="R347" s="79"/>
      <c r="S347" s="79"/>
      <c r="T347" s="79"/>
      <c r="U347" s="79"/>
      <c r="V347" s="79"/>
      <c r="W347" s="79"/>
      <c r="X347" s="79"/>
      <c r="Y347" s="79"/>
      <c r="Z347" s="79"/>
      <c r="AA347" s="79"/>
      <c r="AB347" s="79"/>
      <c r="AC347" s="79"/>
      <c r="AD347" s="79"/>
      <c r="AE347" s="79"/>
      <c r="AF347" s="79"/>
      <c r="AG347" s="79"/>
      <c r="AH347" s="79"/>
      <c r="AI347" s="79"/>
      <c r="AJ347" s="79"/>
      <c r="AK347" s="52"/>
      <c r="AL347" s="52"/>
      <c r="AM347" s="79"/>
    </row>
    <row r="348" spans="17:39" x14ac:dyDescent="0.25">
      <c r="Q348" s="78"/>
      <c r="R348" s="79"/>
      <c r="S348" s="79"/>
      <c r="T348" s="79"/>
      <c r="U348" s="79"/>
      <c r="V348" s="79"/>
      <c r="W348" s="79"/>
      <c r="X348" s="79"/>
      <c r="Y348" s="79"/>
      <c r="Z348" s="79"/>
      <c r="AA348" s="79"/>
      <c r="AB348" s="79"/>
      <c r="AC348" s="79"/>
      <c r="AD348" s="79"/>
      <c r="AE348" s="79"/>
      <c r="AF348" s="79"/>
      <c r="AG348" s="79"/>
      <c r="AH348" s="79"/>
      <c r="AI348" s="79"/>
      <c r="AJ348" s="79"/>
      <c r="AK348" s="52"/>
      <c r="AL348" s="52"/>
      <c r="AM348" s="79"/>
    </row>
    <row r="349" spans="17:39" x14ac:dyDescent="0.25">
      <c r="Q349" s="78"/>
      <c r="R349" s="79"/>
      <c r="S349" s="79"/>
      <c r="T349" s="79"/>
      <c r="U349" s="79"/>
      <c r="V349" s="79"/>
      <c r="W349" s="79"/>
      <c r="X349" s="79"/>
      <c r="Y349" s="79"/>
      <c r="Z349" s="79"/>
      <c r="AA349" s="79"/>
      <c r="AB349" s="79"/>
      <c r="AC349" s="79"/>
      <c r="AD349" s="79"/>
      <c r="AE349" s="79"/>
      <c r="AF349" s="79"/>
      <c r="AG349" s="79"/>
      <c r="AH349" s="79"/>
      <c r="AI349" s="79"/>
      <c r="AJ349" s="79"/>
      <c r="AK349" s="52"/>
      <c r="AL349" s="52"/>
      <c r="AM349" s="79"/>
    </row>
    <row r="350" spans="17:39" x14ac:dyDescent="0.25">
      <c r="Q350" s="78"/>
      <c r="R350" s="79"/>
      <c r="S350" s="79"/>
      <c r="T350" s="79"/>
      <c r="U350" s="79"/>
      <c r="V350" s="79"/>
      <c r="W350" s="79"/>
      <c r="X350" s="79"/>
      <c r="Y350" s="79"/>
      <c r="Z350" s="79"/>
      <c r="AA350" s="79"/>
      <c r="AB350" s="79"/>
      <c r="AC350" s="79"/>
      <c r="AD350" s="79"/>
      <c r="AE350" s="79"/>
      <c r="AF350" s="79"/>
      <c r="AG350" s="79"/>
      <c r="AH350" s="79"/>
      <c r="AI350" s="79"/>
      <c r="AJ350" s="79"/>
      <c r="AK350" s="52"/>
      <c r="AL350" s="52"/>
      <c r="AM350" s="79"/>
    </row>
    <row r="351" spans="17:39" x14ac:dyDescent="0.25">
      <c r="Q351" s="78"/>
      <c r="R351" s="79"/>
      <c r="S351" s="79"/>
      <c r="T351" s="79"/>
      <c r="U351" s="79"/>
      <c r="V351" s="79"/>
      <c r="W351" s="79"/>
      <c r="X351" s="79"/>
      <c r="Y351" s="79"/>
      <c r="Z351" s="79"/>
      <c r="AA351" s="79"/>
      <c r="AB351" s="79"/>
      <c r="AC351" s="79"/>
      <c r="AD351" s="79"/>
      <c r="AE351" s="79"/>
      <c r="AF351" s="79"/>
      <c r="AG351" s="79"/>
      <c r="AH351" s="79"/>
      <c r="AI351" s="79"/>
      <c r="AJ351" s="79"/>
      <c r="AK351" s="52"/>
      <c r="AL351" s="52"/>
      <c r="AM351" s="79"/>
    </row>
    <row r="352" spans="17:39" x14ac:dyDescent="0.25">
      <c r="Q352" s="78"/>
      <c r="R352" s="79"/>
      <c r="S352" s="79"/>
      <c r="T352" s="79"/>
      <c r="U352" s="79"/>
      <c r="V352" s="79"/>
      <c r="W352" s="79"/>
      <c r="X352" s="79"/>
      <c r="Y352" s="79"/>
      <c r="Z352" s="79"/>
      <c r="AA352" s="79"/>
      <c r="AB352" s="79"/>
      <c r="AC352" s="79"/>
      <c r="AD352" s="79"/>
      <c r="AE352" s="79"/>
      <c r="AF352" s="79"/>
      <c r="AG352" s="79"/>
      <c r="AH352" s="79"/>
      <c r="AI352" s="79"/>
      <c r="AJ352" s="79"/>
      <c r="AK352" s="52"/>
      <c r="AL352" s="52"/>
      <c r="AM352" s="79"/>
    </row>
    <row r="353" spans="17:39" x14ac:dyDescent="0.25">
      <c r="Q353" s="78"/>
      <c r="R353" s="79"/>
      <c r="S353" s="79"/>
      <c r="T353" s="79"/>
      <c r="U353" s="79"/>
      <c r="V353" s="79"/>
      <c r="W353" s="79"/>
      <c r="X353" s="79"/>
      <c r="Y353" s="79"/>
      <c r="Z353" s="79"/>
      <c r="AA353" s="79"/>
      <c r="AB353" s="79"/>
      <c r="AC353" s="79"/>
      <c r="AD353" s="79"/>
      <c r="AE353" s="79"/>
      <c r="AF353" s="79"/>
      <c r="AG353" s="79"/>
      <c r="AH353" s="79"/>
      <c r="AI353" s="79"/>
      <c r="AJ353" s="79"/>
      <c r="AK353" s="52"/>
      <c r="AL353" s="52"/>
      <c r="AM353" s="79"/>
    </row>
    <row r="354" spans="17:39" x14ac:dyDescent="0.25">
      <c r="Q354" s="78"/>
      <c r="R354" s="79"/>
      <c r="S354" s="79"/>
      <c r="T354" s="79"/>
      <c r="U354" s="79"/>
      <c r="V354" s="79"/>
      <c r="W354" s="79"/>
      <c r="X354" s="79"/>
      <c r="Y354" s="79"/>
      <c r="Z354" s="79"/>
      <c r="AA354" s="79"/>
      <c r="AB354" s="79"/>
      <c r="AC354" s="79"/>
      <c r="AD354" s="79"/>
      <c r="AE354" s="79"/>
      <c r="AF354" s="79"/>
      <c r="AG354" s="79"/>
      <c r="AH354" s="79"/>
      <c r="AI354" s="79"/>
      <c r="AJ354" s="79"/>
      <c r="AK354" s="52"/>
      <c r="AL354" s="52"/>
      <c r="AM354" s="79"/>
    </row>
    <row r="355" spans="17:39" x14ac:dyDescent="0.25">
      <c r="Q355" s="78"/>
      <c r="R355" s="79"/>
      <c r="S355" s="79"/>
      <c r="T355" s="79"/>
      <c r="U355" s="79"/>
      <c r="V355" s="79"/>
      <c r="W355" s="79"/>
      <c r="X355" s="79"/>
      <c r="Y355" s="79"/>
      <c r="Z355" s="79"/>
      <c r="AA355" s="79"/>
      <c r="AB355" s="79"/>
      <c r="AC355" s="79"/>
      <c r="AD355" s="79"/>
      <c r="AE355" s="79"/>
      <c r="AF355" s="79"/>
      <c r="AG355" s="79"/>
      <c r="AH355" s="79"/>
      <c r="AI355" s="79"/>
      <c r="AJ355" s="79"/>
      <c r="AK355" s="52"/>
      <c r="AL355" s="52"/>
      <c r="AM355" s="79"/>
    </row>
    <row r="356" spans="17:39" x14ac:dyDescent="0.25">
      <c r="Q356" s="78"/>
      <c r="R356" s="79"/>
      <c r="S356" s="79"/>
      <c r="T356" s="79"/>
      <c r="U356" s="79"/>
      <c r="V356" s="79"/>
      <c r="W356" s="79"/>
      <c r="X356" s="79"/>
      <c r="Y356" s="79"/>
      <c r="Z356" s="79"/>
      <c r="AA356" s="79"/>
      <c r="AB356" s="79"/>
      <c r="AC356" s="79"/>
      <c r="AD356" s="79"/>
      <c r="AE356" s="79"/>
      <c r="AF356" s="79"/>
      <c r="AG356" s="79"/>
      <c r="AH356" s="79"/>
      <c r="AI356" s="79"/>
      <c r="AJ356" s="79"/>
      <c r="AK356" s="52"/>
      <c r="AL356" s="52"/>
      <c r="AM356" s="79"/>
    </row>
    <row r="357" spans="17:39" x14ac:dyDescent="0.25">
      <c r="Q357" s="78"/>
      <c r="R357" s="79"/>
      <c r="S357" s="79"/>
      <c r="T357" s="79"/>
      <c r="U357" s="79"/>
      <c r="V357" s="79"/>
      <c r="W357" s="79"/>
      <c r="X357" s="79"/>
      <c r="Y357" s="79"/>
      <c r="Z357" s="79"/>
      <c r="AA357" s="79"/>
      <c r="AB357" s="79"/>
      <c r="AC357" s="79"/>
      <c r="AD357" s="79"/>
      <c r="AE357" s="79"/>
      <c r="AF357" s="79"/>
      <c r="AG357" s="79"/>
      <c r="AH357" s="79"/>
      <c r="AI357" s="79"/>
      <c r="AJ357" s="79"/>
      <c r="AK357" s="52"/>
      <c r="AL357" s="52"/>
      <c r="AM357" s="79"/>
    </row>
    <row r="358" spans="17:39" x14ac:dyDescent="0.25">
      <c r="Q358" s="78"/>
      <c r="R358" s="79"/>
      <c r="S358" s="79"/>
      <c r="T358" s="79"/>
      <c r="U358" s="79"/>
      <c r="V358" s="79"/>
      <c r="W358" s="79"/>
      <c r="X358" s="79"/>
      <c r="Y358" s="79"/>
      <c r="Z358" s="79"/>
      <c r="AA358" s="79"/>
      <c r="AB358" s="79"/>
      <c r="AC358" s="79"/>
      <c r="AD358" s="79"/>
      <c r="AE358" s="79"/>
      <c r="AF358" s="79"/>
      <c r="AG358" s="79"/>
      <c r="AH358" s="79"/>
      <c r="AI358" s="79"/>
      <c r="AJ358" s="79"/>
      <c r="AK358" s="52"/>
      <c r="AL358" s="52"/>
      <c r="AM358" s="79"/>
    </row>
    <row r="359" spans="17:39" x14ac:dyDescent="0.25">
      <c r="Q359" s="78"/>
      <c r="R359" s="79"/>
      <c r="S359" s="79"/>
      <c r="T359" s="79"/>
      <c r="U359" s="79"/>
      <c r="V359" s="79"/>
      <c r="W359" s="79"/>
      <c r="X359" s="79"/>
      <c r="Y359" s="79"/>
      <c r="Z359" s="79"/>
      <c r="AA359" s="79"/>
      <c r="AB359" s="79"/>
      <c r="AC359" s="79"/>
      <c r="AD359" s="79"/>
      <c r="AE359" s="79"/>
      <c r="AF359" s="79"/>
      <c r="AG359" s="79"/>
      <c r="AH359" s="79"/>
      <c r="AI359" s="79"/>
      <c r="AJ359" s="79"/>
      <c r="AK359" s="52"/>
      <c r="AL359" s="52"/>
      <c r="AM359" s="79"/>
    </row>
    <row r="360" spans="17:39" x14ac:dyDescent="0.25">
      <c r="Q360" s="78"/>
      <c r="R360" s="79"/>
      <c r="S360" s="79"/>
      <c r="T360" s="79"/>
      <c r="U360" s="79"/>
      <c r="V360" s="79"/>
      <c r="W360" s="79"/>
      <c r="X360" s="79"/>
      <c r="Y360" s="79"/>
      <c r="Z360" s="79"/>
      <c r="AA360" s="79"/>
      <c r="AB360" s="79"/>
      <c r="AC360" s="79"/>
      <c r="AD360" s="79"/>
      <c r="AE360" s="79"/>
      <c r="AF360" s="79"/>
      <c r="AG360" s="79"/>
      <c r="AH360" s="79"/>
      <c r="AI360" s="79"/>
      <c r="AJ360" s="79"/>
      <c r="AK360" s="52"/>
      <c r="AL360" s="52"/>
      <c r="AM360" s="79"/>
    </row>
    <row r="361" spans="17:39" x14ac:dyDescent="0.25">
      <c r="Q361" s="78"/>
      <c r="R361" s="79"/>
      <c r="S361" s="79"/>
      <c r="T361" s="79"/>
      <c r="U361" s="79"/>
      <c r="V361" s="79"/>
      <c r="W361" s="79"/>
      <c r="X361" s="79"/>
      <c r="Y361" s="79"/>
      <c r="Z361" s="79"/>
      <c r="AA361" s="79"/>
      <c r="AB361" s="79"/>
      <c r="AC361" s="79"/>
      <c r="AD361" s="79"/>
      <c r="AE361" s="79"/>
      <c r="AF361" s="79"/>
      <c r="AG361" s="79"/>
      <c r="AH361" s="79"/>
      <c r="AI361" s="79"/>
      <c r="AJ361" s="79"/>
      <c r="AK361" s="52"/>
      <c r="AL361" s="52"/>
      <c r="AM361" s="79"/>
    </row>
    <row r="362" spans="17:39" x14ac:dyDescent="0.25">
      <c r="Q362" s="78"/>
      <c r="R362" s="79"/>
      <c r="S362" s="79"/>
      <c r="T362" s="79"/>
      <c r="U362" s="79"/>
      <c r="V362" s="79"/>
      <c r="W362" s="79"/>
      <c r="X362" s="79"/>
      <c r="Y362" s="79"/>
      <c r="Z362" s="79"/>
      <c r="AA362" s="79"/>
      <c r="AB362" s="79"/>
      <c r="AC362" s="79"/>
      <c r="AD362" s="79"/>
      <c r="AE362" s="79"/>
      <c r="AF362" s="79"/>
      <c r="AG362" s="79"/>
      <c r="AH362" s="79"/>
      <c r="AI362" s="79"/>
      <c r="AJ362" s="79"/>
      <c r="AK362" s="52"/>
      <c r="AL362" s="52"/>
      <c r="AM362" s="79"/>
    </row>
    <row r="363" spans="17:39" x14ac:dyDescent="0.25">
      <c r="Q363" s="78"/>
      <c r="R363" s="79"/>
      <c r="S363" s="79"/>
      <c r="T363" s="79"/>
      <c r="U363" s="79"/>
      <c r="V363" s="79"/>
      <c r="W363" s="79"/>
      <c r="X363" s="79"/>
      <c r="Y363" s="79"/>
      <c r="Z363" s="79"/>
      <c r="AA363" s="79"/>
      <c r="AB363" s="79"/>
      <c r="AC363" s="79"/>
      <c r="AD363" s="79"/>
      <c r="AE363" s="79"/>
      <c r="AF363" s="79"/>
      <c r="AG363" s="79"/>
      <c r="AH363" s="79"/>
      <c r="AI363" s="79"/>
      <c r="AJ363" s="79"/>
      <c r="AK363" s="52"/>
      <c r="AL363" s="52"/>
      <c r="AM363" s="79"/>
    </row>
    <row r="364" spans="17:39" x14ac:dyDescent="0.25">
      <c r="Q364" s="78"/>
      <c r="R364" s="79"/>
      <c r="S364" s="79"/>
      <c r="T364" s="79"/>
      <c r="U364" s="79"/>
      <c r="V364" s="79"/>
      <c r="W364" s="79"/>
      <c r="X364" s="79"/>
      <c r="Y364" s="79"/>
      <c r="Z364" s="79"/>
      <c r="AA364" s="79"/>
      <c r="AB364" s="79"/>
      <c r="AC364" s="79"/>
      <c r="AD364" s="79"/>
      <c r="AE364" s="79"/>
      <c r="AF364" s="79"/>
      <c r="AG364" s="79"/>
      <c r="AH364" s="79"/>
      <c r="AI364" s="79"/>
      <c r="AJ364" s="79"/>
      <c r="AK364" s="52"/>
      <c r="AL364" s="52"/>
      <c r="AM364" s="79"/>
    </row>
    <row r="365" spans="17:39" x14ac:dyDescent="0.25">
      <c r="Q365" s="78"/>
      <c r="R365" s="79"/>
      <c r="S365" s="79"/>
      <c r="T365" s="79"/>
      <c r="U365" s="79"/>
      <c r="V365" s="79"/>
      <c r="W365" s="79"/>
      <c r="X365" s="79"/>
      <c r="Y365" s="79"/>
      <c r="Z365" s="79"/>
      <c r="AA365" s="79"/>
      <c r="AB365" s="79"/>
      <c r="AC365" s="79"/>
      <c r="AD365" s="79"/>
      <c r="AE365" s="79"/>
      <c r="AF365" s="79"/>
      <c r="AG365" s="79"/>
      <c r="AH365" s="79"/>
      <c r="AI365" s="79"/>
      <c r="AJ365" s="79"/>
      <c r="AK365" s="52"/>
      <c r="AL365" s="52"/>
      <c r="AM365" s="79"/>
    </row>
    <row r="366" spans="17:39" x14ac:dyDescent="0.25">
      <c r="Q366" s="78"/>
      <c r="R366" s="79"/>
      <c r="S366" s="79"/>
      <c r="T366" s="79"/>
      <c r="U366" s="79"/>
      <c r="V366" s="79"/>
      <c r="W366" s="79"/>
      <c r="X366" s="79"/>
      <c r="Y366" s="79"/>
      <c r="Z366" s="79"/>
      <c r="AA366" s="79"/>
      <c r="AB366" s="79"/>
      <c r="AC366" s="79"/>
      <c r="AD366" s="79"/>
      <c r="AE366" s="79"/>
      <c r="AF366" s="79"/>
      <c r="AG366" s="79"/>
      <c r="AH366" s="79"/>
      <c r="AI366" s="79"/>
      <c r="AJ366" s="79"/>
      <c r="AK366" s="52"/>
      <c r="AL366" s="52"/>
      <c r="AM366" s="79"/>
    </row>
    <row r="367" spans="17:39" x14ac:dyDescent="0.25">
      <c r="Q367" s="78"/>
      <c r="R367" s="79"/>
      <c r="S367" s="79"/>
      <c r="T367" s="79"/>
      <c r="U367" s="79"/>
      <c r="V367" s="79"/>
      <c r="W367" s="79"/>
      <c r="X367" s="79"/>
      <c r="Y367" s="79"/>
      <c r="Z367" s="79"/>
      <c r="AA367" s="79"/>
      <c r="AB367" s="79"/>
      <c r="AC367" s="79"/>
      <c r="AD367" s="79"/>
      <c r="AE367" s="79"/>
      <c r="AF367" s="79"/>
      <c r="AG367" s="79"/>
      <c r="AH367" s="79"/>
      <c r="AI367" s="79"/>
      <c r="AJ367" s="79"/>
      <c r="AK367" s="52"/>
      <c r="AL367" s="52"/>
      <c r="AM367" s="79"/>
    </row>
    <row r="368" spans="17:39" x14ac:dyDescent="0.25">
      <c r="Q368" s="78"/>
      <c r="R368" s="79"/>
      <c r="S368" s="79"/>
      <c r="T368" s="79"/>
      <c r="U368" s="79"/>
      <c r="V368" s="79"/>
      <c r="W368" s="79"/>
      <c r="X368" s="79"/>
      <c r="Y368" s="79"/>
      <c r="Z368" s="79"/>
      <c r="AA368" s="79"/>
      <c r="AB368" s="79"/>
      <c r="AC368" s="79"/>
      <c r="AD368" s="79"/>
      <c r="AE368" s="79"/>
      <c r="AF368" s="79"/>
      <c r="AG368" s="79"/>
      <c r="AH368" s="79"/>
      <c r="AI368" s="79"/>
      <c r="AJ368" s="79"/>
      <c r="AK368" s="52"/>
      <c r="AL368" s="52"/>
      <c r="AM368" s="79"/>
    </row>
    <row r="369" spans="17:39" x14ac:dyDescent="0.25">
      <c r="Q369" s="78"/>
      <c r="R369" s="79"/>
      <c r="S369" s="79"/>
      <c r="T369" s="79"/>
      <c r="U369" s="79"/>
      <c r="V369" s="79"/>
      <c r="W369" s="79"/>
      <c r="X369" s="79"/>
      <c r="Y369" s="79"/>
      <c r="Z369" s="79"/>
      <c r="AA369" s="79"/>
      <c r="AB369" s="79"/>
      <c r="AC369" s="79"/>
      <c r="AD369" s="79"/>
      <c r="AE369" s="79"/>
      <c r="AF369" s="79"/>
      <c r="AG369" s="79"/>
      <c r="AH369" s="79"/>
      <c r="AI369" s="79"/>
      <c r="AJ369" s="79"/>
      <c r="AK369" s="52"/>
      <c r="AL369" s="52"/>
      <c r="AM369" s="79"/>
    </row>
    <row r="370" spans="17:39" x14ac:dyDescent="0.25">
      <c r="Q370" s="78"/>
      <c r="R370" s="79"/>
      <c r="S370" s="79"/>
      <c r="T370" s="79"/>
      <c r="U370" s="79"/>
      <c r="V370" s="79"/>
      <c r="W370" s="79"/>
      <c r="X370" s="79"/>
      <c r="Y370" s="79"/>
      <c r="Z370" s="79"/>
      <c r="AA370" s="79"/>
      <c r="AB370" s="79"/>
      <c r="AC370" s="79"/>
      <c r="AD370" s="79"/>
      <c r="AE370" s="79"/>
      <c r="AF370" s="79"/>
      <c r="AG370" s="79"/>
      <c r="AH370" s="79"/>
      <c r="AI370" s="79"/>
      <c r="AJ370" s="79"/>
      <c r="AK370" s="52"/>
      <c r="AL370" s="52"/>
      <c r="AM370" s="79"/>
    </row>
    <row r="371" spans="17:39" x14ac:dyDescent="0.25">
      <c r="Q371" s="78"/>
      <c r="R371" s="79"/>
      <c r="S371" s="79"/>
      <c r="T371" s="79"/>
      <c r="U371" s="79"/>
      <c r="V371" s="79"/>
      <c r="W371" s="79"/>
      <c r="X371" s="79"/>
      <c r="Y371" s="79"/>
      <c r="Z371" s="79"/>
      <c r="AA371" s="79"/>
      <c r="AB371" s="79"/>
      <c r="AC371" s="79"/>
      <c r="AD371" s="79"/>
      <c r="AE371" s="79"/>
      <c r="AF371" s="79"/>
      <c r="AG371" s="79"/>
      <c r="AH371" s="79"/>
      <c r="AI371" s="79"/>
      <c r="AJ371" s="79"/>
      <c r="AK371" s="52"/>
      <c r="AL371" s="52"/>
      <c r="AM371" s="79"/>
    </row>
    <row r="372" spans="17:39" x14ac:dyDescent="0.25">
      <c r="Q372" s="78"/>
      <c r="R372" s="79"/>
      <c r="S372" s="79"/>
      <c r="T372" s="79"/>
      <c r="U372" s="79"/>
      <c r="V372" s="79"/>
      <c r="W372" s="79"/>
      <c r="X372" s="79"/>
      <c r="Y372" s="79"/>
      <c r="Z372" s="79"/>
      <c r="AA372" s="79"/>
      <c r="AB372" s="79"/>
      <c r="AC372" s="79"/>
      <c r="AD372" s="79"/>
      <c r="AE372" s="79"/>
      <c r="AF372" s="79"/>
      <c r="AG372" s="79"/>
      <c r="AH372" s="79"/>
      <c r="AI372" s="79"/>
      <c r="AJ372" s="79"/>
      <c r="AK372" s="52"/>
      <c r="AL372" s="52"/>
      <c r="AM372" s="79"/>
    </row>
    <row r="373" spans="17:39" x14ac:dyDescent="0.25">
      <c r="Q373" s="78"/>
      <c r="R373" s="79"/>
      <c r="S373" s="79"/>
      <c r="T373" s="79"/>
      <c r="U373" s="79"/>
      <c r="V373" s="79"/>
      <c r="W373" s="79"/>
      <c r="X373" s="79"/>
      <c r="Y373" s="79"/>
      <c r="Z373" s="79"/>
      <c r="AA373" s="79"/>
      <c r="AB373" s="79"/>
      <c r="AC373" s="79"/>
      <c r="AD373" s="79"/>
      <c r="AE373" s="79"/>
      <c r="AF373" s="79"/>
      <c r="AG373" s="79"/>
      <c r="AH373" s="79"/>
      <c r="AI373" s="79"/>
      <c r="AJ373" s="79"/>
      <c r="AK373" s="52"/>
      <c r="AL373" s="52"/>
      <c r="AM373" s="79"/>
    </row>
    <row r="374" spans="17:39" x14ac:dyDescent="0.25">
      <c r="Q374" s="78"/>
      <c r="R374" s="79"/>
      <c r="S374" s="79"/>
      <c r="T374" s="79"/>
      <c r="U374" s="79"/>
      <c r="V374" s="79"/>
      <c r="W374" s="79"/>
      <c r="X374" s="79"/>
      <c r="Y374" s="79"/>
      <c r="Z374" s="79"/>
      <c r="AA374" s="79"/>
      <c r="AB374" s="79"/>
      <c r="AC374" s="79"/>
      <c r="AD374" s="79"/>
      <c r="AE374" s="79"/>
      <c r="AF374" s="79"/>
      <c r="AG374" s="79"/>
      <c r="AH374" s="79"/>
      <c r="AI374" s="79"/>
      <c r="AJ374" s="79"/>
      <c r="AK374" s="52"/>
      <c r="AL374" s="52"/>
      <c r="AM374" s="79"/>
    </row>
    <row r="375" spans="17:39" x14ac:dyDescent="0.25">
      <c r="Q375" s="78"/>
      <c r="R375" s="79"/>
      <c r="S375" s="79"/>
      <c r="T375" s="79"/>
      <c r="U375" s="79"/>
      <c r="V375" s="79"/>
      <c r="W375" s="79"/>
      <c r="X375" s="79"/>
      <c r="Y375" s="79"/>
      <c r="Z375" s="79"/>
      <c r="AA375" s="79"/>
      <c r="AB375" s="79"/>
      <c r="AC375" s="79"/>
      <c r="AD375" s="79"/>
      <c r="AE375" s="79"/>
      <c r="AF375" s="79"/>
      <c r="AG375" s="79"/>
      <c r="AH375" s="79"/>
      <c r="AI375" s="79"/>
      <c r="AJ375" s="79"/>
      <c r="AK375" s="52"/>
      <c r="AL375" s="52"/>
      <c r="AM375" s="79"/>
    </row>
    <row r="376" spans="17:39" x14ac:dyDescent="0.25">
      <c r="Q376" s="78"/>
      <c r="R376" s="79"/>
      <c r="S376" s="79"/>
      <c r="T376" s="79"/>
      <c r="U376" s="79"/>
      <c r="V376" s="79"/>
      <c r="W376" s="79"/>
      <c r="X376" s="79"/>
      <c r="Y376" s="79"/>
      <c r="Z376" s="79"/>
      <c r="AA376" s="79"/>
      <c r="AB376" s="79"/>
      <c r="AC376" s="79"/>
      <c r="AD376" s="79"/>
      <c r="AE376" s="79"/>
      <c r="AF376" s="79"/>
      <c r="AG376" s="79"/>
      <c r="AH376" s="79"/>
      <c r="AI376" s="79"/>
      <c r="AJ376" s="79"/>
      <c r="AK376" s="52"/>
      <c r="AL376" s="52"/>
      <c r="AM376" s="79"/>
    </row>
    <row r="377" spans="17:39" x14ac:dyDescent="0.25">
      <c r="Q377" s="78"/>
      <c r="R377" s="79"/>
      <c r="S377" s="79"/>
      <c r="T377" s="79"/>
      <c r="U377" s="79"/>
      <c r="V377" s="79"/>
      <c r="W377" s="79"/>
      <c r="X377" s="79"/>
      <c r="Y377" s="79"/>
      <c r="Z377" s="79"/>
      <c r="AA377" s="79"/>
      <c r="AB377" s="79"/>
      <c r="AC377" s="79"/>
      <c r="AD377" s="79"/>
      <c r="AE377" s="79"/>
      <c r="AF377" s="79"/>
      <c r="AG377" s="79"/>
      <c r="AH377" s="79"/>
      <c r="AI377" s="79"/>
      <c r="AJ377" s="79"/>
      <c r="AK377" s="52"/>
      <c r="AL377" s="52"/>
      <c r="AM377" s="79"/>
    </row>
    <row r="378" spans="17:39" x14ac:dyDescent="0.25">
      <c r="Q378" s="78"/>
      <c r="R378" s="79"/>
      <c r="S378" s="79"/>
      <c r="T378" s="79"/>
      <c r="U378" s="79"/>
      <c r="V378" s="79"/>
      <c r="W378" s="79"/>
      <c r="X378" s="79"/>
      <c r="Y378" s="79"/>
      <c r="Z378" s="79"/>
      <c r="AA378" s="79"/>
      <c r="AB378" s="79"/>
      <c r="AC378" s="79"/>
      <c r="AD378" s="79"/>
      <c r="AE378" s="79"/>
      <c r="AF378" s="79"/>
      <c r="AG378" s="79"/>
      <c r="AH378" s="79"/>
      <c r="AI378" s="79"/>
      <c r="AJ378" s="79"/>
      <c r="AK378" s="52"/>
      <c r="AL378" s="52"/>
      <c r="AM378" s="79"/>
    </row>
    <row r="379" spans="17:39" x14ac:dyDescent="0.25">
      <c r="Q379" s="78"/>
      <c r="R379" s="79"/>
      <c r="S379" s="79"/>
      <c r="T379" s="79"/>
      <c r="U379" s="79"/>
      <c r="V379" s="79"/>
      <c r="W379" s="79"/>
      <c r="X379" s="79"/>
      <c r="Y379" s="79"/>
      <c r="Z379" s="79"/>
      <c r="AA379" s="79"/>
      <c r="AB379" s="79"/>
      <c r="AC379" s="79"/>
      <c r="AD379" s="79"/>
      <c r="AE379" s="79"/>
      <c r="AF379" s="79"/>
      <c r="AG379" s="79"/>
      <c r="AH379" s="79"/>
      <c r="AI379" s="79"/>
      <c r="AJ379" s="79"/>
      <c r="AK379" s="52"/>
      <c r="AL379" s="52"/>
      <c r="AM379" s="79"/>
    </row>
    <row r="380" spans="17:39" x14ac:dyDescent="0.25">
      <c r="Q380" s="78"/>
      <c r="R380" s="79"/>
      <c r="S380" s="79"/>
      <c r="T380" s="79"/>
      <c r="U380" s="79"/>
      <c r="V380" s="79"/>
      <c r="W380" s="79"/>
      <c r="X380" s="79"/>
      <c r="Y380" s="79"/>
      <c r="Z380" s="79"/>
      <c r="AA380" s="79"/>
      <c r="AB380" s="79"/>
      <c r="AC380" s="79"/>
      <c r="AD380" s="79"/>
      <c r="AE380" s="79"/>
      <c r="AF380" s="79"/>
      <c r="AG380" s="79"/>
      <c r="AH380" s="79"/>
      <c r="AI380" s="79"/>
      <c r="AJ380" s="79"/>
      <c r="AK380" s="52"/>
      <c r="AL380" s="52"/>
      <c r="AM380" s="79"/>
    </row>
    <row r="381" spans="17:39" x14ac:dyDescent="0.25">
      <c r="Q381" s="78"/>
      <c r="R381" s="79"/>
      <c r="S381" s="79"/>
      <c r="T381" s="79"/>
      <c r="U381" s="79"/>
      <c r="V381" s="79"/>
      <c r="W381" s="79"/>
      <c r="X381" s="79"/>
      <c r="Y381" s="79"/>
      <c r="Z381" s="79"/>
      <c r="AA381" s="79"/>
      <c r="AB381" s="79"/>
      <c r="AC381" s="79"/>
      <c r="AD381" s="79"/>
      <c r="AE381" s="79"/>
      <c r="AF381" s="79"/>
      <c r="AG381" s="79"/>
      <c r="AH381" s="79"/>
      <c r="AI381" s="79"/>
      <c r="AJ381" s="79"/>
      <c r="AK381" s="52"/>
      <c r="AL381" s="52"/>
      <c r="AM381" s="79"/>
    </row>
    <row r="382" spans="17:39" x14ac:dyDescent="0.25">
      <c r="Q382" s="78"/>
      <c r="R382" s="79"/>
      <c r="S382" s="79"/>
      <c r="T382" s="79"/>
      <c r="U382" s="79"/>
      <c r="V382" s="79"/>
      <c r="W382" s="79"/>
      <c r="X382" s="79"/>
      <c r="Y382" s="79"/>
      <c r="Z382" s="79"/>
      <c r="AA382" s="79"/>
      <c r="AB382" s="79"/>
      <c r="AC382" s="79"/>
      <c r="AD382" s="79"/>
      <c r="AE382" s="79"/>
      <c r="AF382" s="79"/>
      <c r="AG382" s="79"/>
      <c r="AH382" s="79"/>
      <c r="AI382" s="79"/>
      <c r="AJ382" s="79"/>
      <c r="AK382" s="52"/>
      <c r="AL382" s="52"/>
      <c r="AM382" s="79"/>
    </row>
    <row r="383" spans="17:39" x14ac:dyDescent="0.25">
      <c r="Q383" s="78"/>
      <c r="R383" s="79"/>
      <c r="S383" s="79"/>
      <c r="T383" s="79"/>
      <c r="U383" s="79"/>
      <c r="V383" s="79"/>
      <c r="W383" s="79"/>
      <c r="X383" s="79"/>
      <c r="Y383" s="79"/>
      <c r="Z383" s="79"/>
      <c r="AA383" s="79"/>
      <c r="AB383" s="79"/>
      <c r="AC383" s="79"/>
      <c r="AD383" s="79"/>
      <c r="AE383" s="79"/>
      <c r="AF383" s="79"/>
      <c r="AG383" s="79"/>
      <c r="AH383" s="79"/>
      <c r="AI383" s="79"/>
      <c r="AJ383" s="79"/>
      <c r="AK383" s="52"/>
      <c r="AL383" s="52"/>
      <c r="AM383" s="79"/>
    </row>
    <row r="384" spans="17:39" x14ac:dyDescent="0.25">
      <c r="Q384" s="78"/>
      <c r="R384" s="79"/>
      <c r="S384" s="79"/>
      <c r="T384" s="79"/>
      <c r="U384" s="79"/>
      <c r="V384" s="79"/>
      <c r="W384" s="79"/>
      <c r="X384" s="79"/>
      <c r="Y384" s="79"/>
      <c r="Z384" s="79"/>
      <c r="AA384" s="79"/>
      <c r="AB384" s="79"/>
      <c r="AC384" s="79"/>
      <c r="AD384" s="79"/>
      <c r="AE384" s="79"/>
      <c r="AF384" s="79"/>
      <c r="AG384" s="79"/>
      <c r="AH384" s="79"/>
      <c r="AI384" s="79"/>
      <c r="AJ384" s="79"/>
      <c r="AK384" s="52"/>
      <c r="AL384" s="52"/>
      <c r="AM384" s="79"/>
    </row>
    <row r="385" spans="17:39" x14ac:dyDescent="0.25">
      <c r="Q385" s="78"/>
      <c r="R385" s="79"/>
      <c r="S385" s="79"/>
      <c r="T385" s="79"/>
      <c r="U385" s="79"/>
      <c r="V385" s="79"/>
      <c r="W385" s="79"/>
      <c r="X385" s="79"/>
      <c r="Y385" s="79"/>
      <c r="Z385" s="79"/>
      <c r="AA385" s="79"/>
      <c r="AB385" s="79"/>
      <c r="AC385" s="79"/>
      <c r="AD385" s="79"/>
      <c r="AE385" s="79"/>
      <c r="AF385" s="79"/>
      <c r="AG385" s="79"/>
      <c r="AH385" s="79"/>
      <c r="AI385" s="79"/>
      <c r="AJ385" s="79"/>
      <c r="AK385" s="52"/>
      <c r="AL385" s="52"/>
      <c r="AM385" s="79"/>
    </row>
    <row r="386" spans="17:39" x14ac:dyDescent="0.25">
      <c r="Q386" s="78"/>
      <c r="R386" s="79"/>
      <c r="S386" s="79"/>
      <c r="T386" s="79"/>
      <c r="U386" s="79"/>
      <c r="V386" s="79"/>
      <c r="W386" s="79"/>
      <c r="X386" s="79"/>
      <c r="Y386" s="79"/>
      <c r="Z386" s="79"/>
      <c r="AA386" s="79"/>
      <c r="AB386" s="79"/>
      <c r="AC386" s="79"/>
      <c r="AD386" s="79"/>
      <c r="AE386" s="79"/>
      <c r="AF386" s="79"/>
      <c r="AG386" s="79"/>
      <c r="AH386" s="79"/>
      <c r="AI386" s="79"/>
      <c r="AJ386" s="79"/>
      <c r="AK386" s="52"/>
      <c r="AL386" s="52"/>
      <c r="AM386" s="79"/>
    </row>
    <row r="387" spans="17:39" x14ac:dyDescent="0.25">
      <c r="Q387" s="78"/>
      <c r="R387" s="79"/>
      <c r="S387" s="79"/>
      <c r="T387" s="79"/>
      <c r="U387" s="79"/>
      <c r="V387" s="79"/>
      <c r="W387" s="79"/>
      <c r="X387" s="79"/>
      <c r="Y387" s="79"/>
      <c r="Z387" s="79"/>
      <c r="AA387" s="79"/>
      <c r="AB387" s="79"/>
      <c r="AC387" s="79"/>
      <c r="AD387" s="79"/>
      <c r="AE387" s="79"/>
      <c r="AF387" s="79"/>
      <c r="AG387" s="79"/>
      <c r="AH387" s="79"/>
      <c r="AI387" s="79"/>
      <c r="AJ387" s="79"/>
      <c r="AK387" s="52"/>
      <c r="AL387" s="52"/>
      <c r="AM387" s="79"/>
    </row>
    <row r="388" spans="17:39" x14ac:dyDescent="0.25">
      <c r="Q388" s="78"/>
      <c r="R388" s="79"/>
      <c r="S388" s="79"/>
      <c r="T388" s="79"/>
      <c r="U388" s="79"/>
      <c r="V388" s="79"/>
      <c r="W388" s="79"/>
      <c r="X388" s="79"/>
      <c r="Y388" s="79"/>
      <c r="Z388" s="79"/>
      <c r="AA388" s="79"/>
      <c r="AB388" s="79"/>
      <c r="AC388" s="79"/>
      <c r="AD388" s="79"/>
      <c r="AE388" s="79"/>
      <c r="AF388" s="79"/>
      <c r="AG388" s="79"/>
      <c r="AH388" s="79"/>
      <c r="AI388" s="79"/>
      <c r="AJ388" s="79"/>
      <c r="AK388" s="52"/>
      <c r="AL388" s="52"/>
      <c r="AM388" s="79"/>
    </row>
    <row r="389" spans="17:39" x14ac:dyDescent="0.25">
      <c r="Q389" s="78"/>
      <c r="R389" s="79"/>
      <c r="S389" s="79"/>
      <c r="T389" s="79"/>
      <c r="U389" s="79"/>
      <c r="V389" s="79"/>
      <c r="W389" s="79"/>
      <c r="X389" s="79"/>
      <c r="Y389" s="79"/>
      <c r="Z389" s="79"/>
      <c r="AA389" s="79"/>
      <c r="AB389" s="79"/>
      <c r="AC389" s="79"/>
      <c r="AD389" s="79"/>
      <c r="AE389" s="79"/>
      <c r="AF389" s="79"/>
      <c r="AG389" s="79"/>
      <c r="AH389" s="79"/>
      <c r="AI389" s="79"/>
      <c r="AJ389" s="79"/>
      <c r="AK389" s="52"/>
      <c r="AL389" s="52"/>
      <c r="AM389" s="79"/>
    </row>
    <row r="390" spans="17:39" x14ac:dyDescent="0.25">
      <c r="Q390" s="78"/>
      <c r="R390" s="79"/>
      <c r="S390" s="79"/>
      <c r="T390" s="79"/>
      <c r="U390" s="79"/>
      <c r="V390" s="79"/>
      <c r="W390" s="79"/>
      <c r="X390" s="79"/>
      <c r="Y390" s="79"/>
      <c r="Z390" s="79"/>
      <c r="AA390" s="79"/>
      <c r="AB390" s="79"/>
      <c r="AC390" s="79"/>
      <c r="AD390" s="79"/>
      <c r="AE390" s="79"/>
      <c r="AF390" s="79"/>
      <c r="AG390" s="79"/>
      <c r="AH390" s="79"/>
      <c r="AI390" s="79"/>
      <c r="AJ390" s="79"/>
      <c r="AK390" s="52"/>
      <c r="AL390" s="52"/>
      <c r="AM390" s="79"/>
    </row>
    <row r="391" spans="17:39" x14ac:dyDescent="0.25">
      <c r="Q391" s="78"/>
      <c r="R391" s="79"/>
      <c r="S391" s="79"/>
      <c r="T391" s="79"/>
      <c r="U391" s="79"/>
      <c r="V391" s="79"/>
      <c r="W391" s="79"/>
      <c r="X391" s="79"/>
      <c r="Y391" s="79"/>
      <c r="Z391" s="79"/>
      <c r="AA391" s="79"/>
      <c r="AB391" s="79"/>
      <c r="AC391" s="79"/>
      <c r="AD391" s="79"/>
      <c r="AE391" s="79"/>
      <c r="AF391" s="79"/>
      <c r="AG391" s="79"/>
      <c r="AH391" s="79"/>
      <c r="AI391" s="79"/>
      <c r="AJ391" s="79"/>
      <c r="AK391" s="52"/>
      <c r="AL391" s="52"/>
      <c r="AM391" s="79"/>
    </row>
    <row r="392" spans="17:39" x14ac:dyDescent="0.25">
      <c r="Q392" s="78"/>
      <c r="R392" s="79"/>
      <c r="S392" s="79"/>
      <c r="T392" s="79"/>
      <c r="U392" s="79"/>
      <c r="V392" s="79"/>
      <c r="W392" s="79"/>
      <c r="X392" s="79"/>
      <c r="Y392" s="79"/>
      <c r="Z392" s="79"/>
      <c r="AA392" s="79"/>
      <c r="AB392" s="79"/>
      <c r="AC392" s="79"/>
      <c r="AD392" s="79"/>
      <c r="AE392" s="79"/>
      <c r="AF392" s="79"/>
      <c r="AG392" s="79"/>
      <c r="AH392" s="79"/>
      <c r="AI392" s="79"/>
      <c r="AJ392" s="79"/>
      <c r="AK392" s="52"/>
      <c r="AL392" s="52"/>
      <c r="AM392" s="79"/>
    </row>
    <row r="393" spans="17:39" x14ac:dyDescent="0.25">
      <c r="Q393" s="78"/>
      <c r="R393" s="79"/>
      <c r="S393" s="79"/>
      <c r="T393" s="79"/>
      <c r="U393" s="79"/>
      <c r="V393" s="79"/>
      <c r="W393" s="79"/>
      <c r="X393" s="79"/>
      <c r="Y393" s="79"/>
      <c r="Z393" s="79"/>
      <c r="AA393" s="79"/>
      <c r="AB393" s="79"/>
      <c r="AC393" s="79"/>
      <c r="AD393" s="79"/>
      <c r="AE393" s="79"/>
      <c r="AF393" s="79"/>
      <c r="AG393" s="79"/>
      <c r="AH393" s="79"/>
      <c r="AI393" s="79"/>
      <c r="AJ393" s="79"/>
      <c r="AK393" s="52"/>
      <c r="AL393" s="52"/>
      <c r="AM393" s="79"/>
    </row>
    <row r="394" spans="17:39" x14ac:dyDescent="0.25">
      <c r="Q394" s="78"/>
      <c r="R394" s="79"/>
      <c r="S394" s="79"/>
      <c r="T394" s="79"/>
      <c r="U394" s="79"/>
      <c r="V394" s="79"/>
      <c r="W394" s="79"/>
      <c r="X394" s="79"/>
      <c r="Y394" s="79"/>
      <c r="Z394" s="79"/>
      <c r="AA394" s="79"/>
      <c r="AB394" s="79"/>
      <c r="AC394" s="79"/>
      <c r="AD394" s="79"/>
      <c r="AE394" s="79"/>
      <c r="AF394" s="79"/>
      <c r="AG394" s="79"/>
      <c r="AH394" s="79"/>
      <c r="AI394" s="79"/>
      <c r="AJ394" s="79"/>
      <c r="AK394" s="52"/>
      <c r="AL394" s="52"/>
      <c r="AM394" s="79"/>
    </row>
    <row r="395" spans="17:39" x14ac:dyDescent="0.25">
      <c r="Q395" s="78"/>
      <c r="R395" s="79"/>
      <c r="S395" s="79"/>
      <c r="T395" s="79"/>
      <c r="U395" s="79"/>
      <c r="V395" s="79"/>
      <c r="W395" s="79"/>
      <c r="X395" s="79"/>
      <c r="Y395" s="79"/>
      <c r="Z395" s="79"/>
      <c r="AA395" s="79"/>
      <c r="AB395" s="79"/>
      <c r="AC395" s="79"/>
      <c r="AD395" s="79"/>
      <c r="AE395" s="79"/>
      <c r="AF395" s="79"/>
      <c r="AG395" s="79"/>
      <c r="AH395" s="79"/>
      <c r="AI395" s="79"/>
      <c r="AJ395" s="79"/>
      <c r="AK395" s="52"/>
      <c r="AL395" s="52"/>
      <c r="AM395" s="79"/>
    </row>
    <row r="396" spans="17:39" x14ac:dyDescent="0.25">
      <c r="Q396" s="78"/>
      <c r="R396" s="79"/>
      <c r="S396" s="79"/>
      <c r="T396" s="79"/>
      <c r="U396" s="79"/>
      <c r="V396" s="79"/>
      <c r="W396" s="79"/>
      <c r="X396" s="79"/>
      <c r="Y396" s="79"/>
      <c r="Z396" s="79"/>
      <c r="AA396" s="79"/>
      <c r="AB396" s="79"/>
      <c r="AC396" s="79"/>
      <c r="AD396" s="79"/>
      <c r="AE396" s="79"/>
      <c r="AF396" s="79"/>
      <c r="AG396" s="79"/>
      <c r="AH396" s="79"/>
      <c r="AI396" s="79"/>
      <c r="AJ396" s="79"/>
      <c r="AK396" s="52"/>
      <c r="AL396" s="52"/>
      <c r="AM396" s="79"/>
    </row>
    <row r="397" spans="17:39" x14ac:dyDescent="0.25">
      <c r="Q397" s="78"/>
      <c r="R397" s="79"/>
      <c r="S397" s="79"/>
      <c r="T397" s="79"/>
      <c r="U397" s="79"/>
      <c r="V397" s="79"/>
      <c r="W397" s="79"/>
      <c r="X397" s="79"/>
      <c r="Y397" s="79"/>
      <c r="Z397" s="79"/>
      <c r="AA397" s="79"/>
      <c r="AB397" s="79"/>
      <c r="AC397" s="79"/>
      <c r="AD397" s="79"/>
      <c r="AE397" s="79"/>
      <c r="AF397" s="79"/>
      <c r="AG397" s="79"/>
      <c r="AH397" s="79"/>
      <c r="AI397" s="79"/>
      <c r="AJ397" s="79"/>
      <c r="AK397" s="52"/>
      <c r="AL397" s="52"/>
      <c r="AM397" s="79"/>
    </row>
    <row r="398" spans="17:39" x14ac:dyDescent="0.25">
      <c r="Q398" s="78"/>
      <c r="R398" s="79"/>
      <c r="S398" s="79"/>
      <c r="T398" s="79"/>
      <c r="U398" s="79"/>
      <c r="V398" s="79"/>
      <c r="W398" s="79"/>
      <c r="X398" s="79"/>
      <c r="Y398" s="79"/>
      <c r="Z398" s="79"/>
      <c r="AA398" s="79"/>
      <c r="AB398" s="79"/>
      <c r="AC398" s="79"/>
      <c r="AD398" s="79"/>
      <c r="AE398" s="79"/>
      <c r="AF398" s="79"/>
      <c r="AG398" s="79"/>
      <c r="AH398" s="79"/>
      <c r="AI398" s="79"/>
      <c r="AJ398" s="79"/>
      <c r="AK398" s="52"/>
      <c r="AL398" s="52"/>
      <c r="AM398" s="79"/>
    </row>
    <row r="399" spans="17:39" x14ac:dyDescent="0.25">
      <c r="Q399" s="78"/>
      <c r="R399" s="79"/>
      <c r="S399" s="79"/>
      <c r="T399" s="79"/>
      <c r="U399" s="79"/>
      <c r="V399" s="79"/>
      <c r="W399" s="79"/>
      <c r="X399" s="79"/>
      <c r="Y399" s="79"/>
      <c r="Z399" s="79"/>
      <c r="AA399" s="79"/>
      <c r="AB399" s="79"/>
      <c r="AC399" s="79"/>
      <c r="AD399" s="79"/>
      <c r="AE399" s="79"/>
      <c r="AF399" s="79"/>
      <c r="AG399" s="79"/>
      <c r="AH399" s="79"/>
      <c r="AI399" s="79"/>
      <c r="AJ399" s="79"/>
      <c r="AK399" s="52"/>
      <c r="AL399" s="52"/>
      <c r="AM399" s="79"/>
    </row>
    <row r="400" spans="17:39" x14ac:dyDescent="0.25">
      <c r="Q400" s="78"/>
      <c r="R400" s="79"/>
      <c r="S400" s="79"/>
      <c r="T400" s="79"/>
      <c r="U400" s="79"/>
      <c r="V400" s="79"/>
      <c r="W400" s="79"/>
      <c r="X400" s="79"/>
      <c r="Y400" s="79"/>
      <c r="Z400" s="79"/>
      <c r="AA400" s="79"/>
      <c r="AB400" s="79"/>
      <c r="AC400" s="79"/>
      <c r="AD400" s="79"/>
      <c r="AE400" s="79"/>
      <c r="AF400" s="79"/>
      <c r="AG400" s="79"/>
      <c r="AH400" s="79"/>
      <c r="AI400" s="79"/>
      <c r="AJ400" s="79"/>
      <c r="AK400" s="52"/>
      <c r="AL400" s="52"/>
      <c r="AM400" s="79"/>
    </row>
    <row r="401" spans="17:39" x14ac:dyDescent="0.25">
      <c r="Q401" s="78"/>
      <c r="R401" s="79"/>
      <c r="S401" s="79"/>
      <c r="T401" s="79"/>
      <c r="U401" s="79"/>
      <c r="V401" s="79"/>
      <c r="W401" s="79"/>
      <c r="X401" s="79"/>
      <c r="Y401" s="79"/>
      <c r="Z401" s="79"/>
      <c r="AA401" s="79"/>
      <c r="AB401" s="79"/>
      <c r="AC401" s="79"/>
      <c r="AD401" s="79"/>
      <c r="AE401" s="79"/>
      <c r="AF401" s="79"/>
      <c r="AG401" s="79"/>
      <c r="AH401" s="79"/>
      <c r="AI401" s="79"/>
      <c r="AJ401" s="79"/>
      <c r="AK401" s="52"/>
      <c r="AL401" s="52"/>
      <c r="AM401" s="79"/>
    </row>
    <row r="402" spans="17:39" x14ac:dyDescent="0.25">
      <c r="Q402" s="78"/>
      <c r="R402" s="79"/>
      <c r="S402" s="79"/>
      <c r="T402" s="79"/>
      <c r="U402" s="79"/>
      <c r="V402" s="79"/>
      <c r="W402" s="79"/>
      <c r="X402" s="79"/>
      <c r="Y402" s="79"/>
      <c r="Z402" s="79"/>
      <c r="AA402" s="79"/>
      <c r="AB402" s="79"/>
      <c r="AC402" s="79"/>
      <c r="AD402" s="79"/>
      <c r="AE402" s="79"/>
      <c r="AF402" s="79"/>
      <c r="AG402" s="79"/>
      <c r="AH402" s="79"/>
      <c r="AI402" s="79"/>
      <c r="AJ402" s="79"/>
      <c r="AK402" s="52"/>
      <c r="AL402" s="52"/>
      <c r="AM402" s="79"/>
    </row>
    <row r="403" spans="17:39" x14ac:dyDescent="0.25">
      <c r="Q403" s="78"/>
      <c r="R403" s="79"/>
      <c r="S403" s="79"/>
      <c r="T403" s="79"/>
      <c r="U403" s="79"/>
      <c r="V403" s="79"/>
      <c r="W403" s="79"/>
      <c r="X403" s="79"/>
      <c r="Y403" s="79"/>
      <c r="Z403" s="79"/>
      <c r="AA403" s="79"/>
      <c r="AB403" s="79"/>
      <c r="AC403" s="79"/>
      <c r="AD403" s="79"/>
      <c r="AE403" s="79"/>
      <c r="AF403" s="79"/>
      <c r="AG403" s="79"/>
      <c r="AH403" s="79"/>
      <c r="AI403" s="79"/>
      <c r="AJ403" s="79"/>
      <c r="AK403" s="52"/>
      <c r="AL403" s="52"/>
      <c r="AM403" s="79"/>
    </row>
    <row r="404" spans="17:39" x14ac:dyDescent="0.25">
      <c r="Q404" s="78"/>
      <c r="R404" s="79"/>
      <c r="S404" s="79"/>
      <c r="T404" s="79"/>
      <c r="U404" s="79"/>
      <c r="V404" s="79"/>
      <c r="W404" s="79"/>
      <c r="X404" s="79"/>
      <c r="Y404" s="79"/>
      <c r="Z404" s="79"/>
      <c r="AA404" s="79"/>
      <c r="AB404" s="79"/>
      <c r="AC404" s="79"/>
      <c r="AD404" s="79"/>
      <c r="AE404" s="79"/>
      <c r="AF404" s="79"/>
      <c r="AG404" s="79"/>
      <c r="AH404" s="79"/>
      <c r="AI404" s="79"/>
      <c r="AJ404" s="79"/>
      <c r="AK404" s="52"/>
      <c r="AL404" s="52"/>
      <c r="AM404" s="79"/>
    </row>
    <row r="405" spans="17:39" x14ac:dyDescent="0.25">
      <c r="Q405" s="78"/>
      <c r="R405" s="79"/>
      <c r="S405" s="79"/>
      <c r="T405" s="79"/>
      <c r="U405" s="79"/>
      <c r="V405" s="79"/>
      <c r="W405" s="79"/>
      <c r="X405" s="79"/>
      <c r="Y405" s="79"/>
      <c r="Z405" s="79"/>
      <c r="AA405" s="79"/>
      <c r="AB405" s="79"/>
      <c r="AC405" s="79"/>
      <c r="AD405" s="79"/>
      <c r="AE405" s="79"/>
      <c r="AF405" s="79"/>
      <c r="AG405" s="79"/>
      <c r="AH405" s="79"/>
      <c r="AI405" s="79"/>
      <c r="AJ405" s="79"/>
      <c r="AK405" s="52"/>
      <c r="AL405" s="52"/>
      <c r="AM405" s="79"/>
    </row>
    <row r="406" spans="17:39" x14ac:dyDescent="0.25">
      <c r="Q406" s="78"/>
      <c r="R406" s="79"/>
      <c r="S406" s="79"/>
      <c r="T406" s="79"/>
      <c r="U406" s="79"/>
      <c r="V406" s="79"/>
      <c r="W406" s="79"/>
      <c r="X406" s="79"/>
      <c r="Y406" s="79"/>
      <c r="Z406" s="79"/>
      <c r="AA406" s="79"/>
      <c r="AB406" s="79"/>
      <c r="AC406" s="79"/>
      <c r="AD406" s="79"/>
      <c r="AE406" s="79"/>
      <c r="AF406" s="79"/>
      <c r="AG406" s="79"/>
      <c r="AH406" s="79"/>
      <c r="AI406" s="79"/>
      <c r="AJ406" s="79"/>
      <c r="AK406" s="52"/>
      <c r="AL406" s="52"/>
      <c r="AM406" s="79"/>
    </row>
    <row r="407" spans="17:39" x14ac:dyDescent="0.25">
      <c r="Q407" s="78"/>
      <c r="R407" s="79"/>
      <c r="S407" s="79"/>
      <c r="T407" s="79"/>
      <c r="U407" s="79"/>
      <c r="V407" s="79"/>
      <c r="W407" s="79"/>
      <c r="X407" s="79"/>
      <c r="Y407" s="79"/>
      <c r="Z407" s="79"/>
      <c r="AA407" s="79"/>
      <c r="AB407" s="79"/>
      <c r="AC407" s="79"/>
      <c r="AD407" s="79"/>
      <c r="AE407" s="79"/>
      <c r="AF407" s="79"/>
      <c r="AG407" s="79"/>
      <c r="AH407" s="79"/>
      <c r="AI407" s="79"/>
      <c r="AJ407" s="79"/>
      <c r="AK407" s="52"/>
      <c r="AL407" s="52"/>
      <c r="AM407" s="79"/>
    </row>
    <row r="408" spans="17:39" x14ac:dyDescent="0.25">
      <c r="Q408" s="78"/>
      <c r="R408" s="79"/>
      <c r="S408" s="79"/>
      <c r="T408" s="79"/>
      <c r="U408" s="79"/>
      <c r="V408" s="79"/>
      <c r="W408" s="79"/>
      <c r="X408" s="79"/>
      <c r="Y408" s="79"/>
      <c r="Z408" s="79"/>
      <c r="AA408" s="79"/>
      <c r="AB408" s="79"/>
      <c r="AC408" s="79"/>
      <c r="AD408" s="79"/>
      <c r="AE408" s="79"/>
      <c r="AF408" s="79"/>
      <c r="AG408" s="79"/>
      <c r="AH408" s="79"/>
      <c r="AI408" s="79"/>
      <c r="AJ408" s="79"/>
      <c r="AK408" s="52"/>
      <c r="AL408" s="52"/>
      <c r="AM408" s="79"/>
    </row>
    <row r="409" spans="17:39" x14ac:dyDescent="0.25">
      <c r="Q409" s="78"/>
      <c r="R409" s="79"/>
      <c r="S409" s="79"/>
      <c r="T409" s="79"/>
      <c r="U409" s="79"/>
      <c r="V409" s="79"/>
      <c r="W409" s="79"/>
      <c r="X409" s="79"/>
      <c r="Y409" s="79"/>
      <c r="Z409" s="79"/>
      <c r="AA409" s="79"/>
      <c r="AB409" s="79"/>
      <c r="AC409" s="79"/>
      <c r="AD409" s="79"/>
      <c r="AE409" s="79"/>
      <c r="AF409" s="79"/>
      <c r="AG409" s="79"/>
      <c r="AH409" s="79"/>
      <c r="AI409" s="79"/>
      <c r="AJ409" s="79"/>
      <c r="AK409" s="52"/>
      <c r="AL409" s="52"/>
      <c r="AM409" s="79"/>
    </row>
    <row r="410" spans="17:39" x14ac:dyDescent="0.25">
      <c r="Q410" s="78"/>
      <c r="R410" s="79"/>
      <c r="S410" s="79"/>
      <c r="T410" s="79"/>
      <c r="U410" s="79"/>
      <c r="V410" s="79"/>
      <c r="W410" s="79"/>
      <c r="X410" s="79"/>
      <c r="Y410" s="79"/>
      <c r="Z410" s="79"/>
      <c r="AA410" s="79"/>
      <c r="AB410" s="79"/>
      <c r="AC410" s="79"/>
      <c r="AD410" s="79"/>
      <c r="AE410" s="79"/>
      <c r="AF410" s="79"/>
      <c r="AG410" s="79"/>
      <c r="AH410" s="79"/>
      <c r="AI410" s="79"/>
      <c r="AJ410" s="79"/>
      <c r="AK410" s="52"/>
      <c r="AL410" s="52"/>
      <c r="AM410" s="79"/>
    </row>
    <row r="411" spans="17:39" x14ac:dyDescent="0.25">
      <c r="Q411" s="78"/>
      <c r="R411" s="79"/>
      <c r="S411" s="79"/>
      <c r="T411" s="79"/>
      <c r="U411" s="79"/>
      <c r="V411" s="79"/>
      <c r="W411" s="79"/>
      <c r="X411" s="79"/>
      <c r="Y411" s="79"/>
      <c r="Z411" s="79"/>
      <c r="AA411" s="79"/>
      <c r="AB411" s="79"/>
      <c r="AC411" s="79"/>
      <c r="AD411" s="79"/>
      <c r="AE411" s="79"/>
      <c r="AF411" s="79"/>
      <c r="AG411" s="79"/>
      <c r="AH411" s="79"/>
      <c r="AI411" s="79"/>
      <c r="AJ411" s="79"/>
      <c r="AK411" s="52"/>
      <c r="AL411" s="52"/>
      <c r="AM411" s="79"/>
    </row>
    <row r="412" spans="17:39" x14ac:dyDescent="0.25">
      <c r="Q412" s="78"/>
      <c r="R412" s="79"/>
      <c r="S412" s="79"/>
      <c r="T412" s="79"/>
      <c r="U412" s="79"/>
      <c r="V412" s="79"/>
      <c r="W412" s="79"/>
      <c r="X412" s="79"/>
      <c r="Y412" s="79"/>
      <c r="Z412" s="79"/>
      <c r="AA412" s="79"/>
      <c r="AB412" s="79"/>
      <c r="AC412" s="79"/>
      <c r="AD412" s="79"/>
      <c r="AE412" s="79"/>
      <c r="AF412" s="79"/>
      <c r="AG412" s="79"/>
      <c r="AH412" s="79"/>
      <c r="AI412" s="79"/>
      <c r="AJ412" s="79"/>
      <c r="AK412" s="52"/>
      <c r="AL412" s="52"/>
      <c r="AM412" s="79"/>
    </row>
    <row r="413" spans="17:39" x14ac:dyDescent="0.25">
      <c r="Q413" s="78"/>
      <c r="R413" s="79"/>
      <c r="S413" s="79"/>
      <c r="T413" s="79"/>
      <c r="U413" s="79"/>
      <c r="V413" s="79"/>
      <c r="W413" s="79"/>
      <c r="X413" s="79"/>
      <c r="Y413" s="79"/>
      <c r="Z413" s="79"/>
      <c r="AA413" s="79"/>
      <c r="AB413" s="79"/>
      <c r="AC413" s="79"/>
      <c r="AD413" s="79"/>
      <c r="AE413" s="79"/>
      <c r="AF413" s="79"/>
      <c r="AG413" s="79"/>
      <c r="AH413" s="79"/>
      <c r="AI413" s="79"/>
      <c r="AJ413" s="79"/>
      <c r="AK413" s="52"/>
      <c r="AL413" s="52"/>
      <c r="AM413" s="79"/>
    </row>
    <row r="414" spans="17:39" x14ac:dyDescent="0.25">
      <c r="Q414" s="78"/>
      <c r="R414" s="79"/>
      <c r="S414" s="79"/>
      <c r="T414" s="79"/>
      <c r="U414" s="79"/>
      <c r="V414" s="79"/>
      <c r="W414" s="79"/>
      <c r="X414" s="79"/>
      <c r="Y414" s="79"/>
      <c r="Z414" s="79"/>
      <c r="AA414" s="79"/>
      <c r="AB414" s="79"/>
      <c r="AC414" s="79"/>
      <c r="AD414" s="79"/>
      <c r="AE414" s="79"/>
      <c r="AF414" s="79"/>
      <c r="AG414" s="79"/>
      <c r="AH414" s="79"/>
      <c r="AI414" s="79"/>
      <c r="AJ414" s="79"/>
      <c r="AK414" s="52"/>
      <c r="AL414" s="52"/>
      <c r="AM414" s="79"/>
    </row>
    <row r="415" spans="17:39" x14ac:dyDescent="0.25">
      <c r="Q415" s="78"/>
      <c r="R415" s="79"/>
      <c r="S415" s="79"/>
      <c r="T415" s="79"/>
      <c r="U415" s="79"/>
      <c r="V415" s="79"/>
      <c r="W415" s="79"/>
      <c r="X415" s="79"/>
      <c r="Y415" s="79"/>
      <c r="Z415" s="79"/>
      <c r="AA415" s="79"/>
      <c r="AB415" s="79"/>
      <c r="AC415" s="79"/>
      <c r="AD415" s="79"/>
      <c r="AE415" s="79"/>
      <c r="AF415" s="79"/>
      <c r="AG415" s="79"/>
      <c r="AH415" s="79"/>
      <c r="AI415" s="79"/>
      <c r="AJ415" s="79"/>
      <c r="AK415" s="52"/>
      <c r="AL415" s="52"/>
      <c r="AM415" s="79"/>
    </row>
    <row r="416" spans="17:39" x14ac:dyDescent="0.25">
      <c r="Q416" s="78"/>
      <c r="R416" s="79"/>
      <c r="S416" s="79"/>
      <c r="T416" s="79"/>
      <c r="U416" s="79"/>
      <c r="V416" s="79"/>
      <c r="W416" s="79"/>
      <c r="X416" s="79"/>
      <c r="Y416" s="79"/>
      <c r="Z416" s="79"/>
      <c r="AA416" s="79"/>
      <c r="AB416" s="79"/>
      <c r="AC416" s="79"/>
      <c r="AD416" s="79"/>
      <c r="AE416" s="79"/>
      <c r="AF416" s="79"/>
      <c r="AG416" s="79"/>
      <c r="AH416" s="79"/>
      <c r="AI416" s="79"/>
      <c r="AJ416" s="79"/>
      <c r="AK416" s="52"/>
      <c r="AL416" s="52"/>
      <c r="AM416" s="79"/>
    </row>
    <row r="417" spans="17:39" x14ac:dyDescent="0.25">
      <c r="Q417" s="78"/>
      <c r="R417" s="79"/>
      <c r="S417" s="79"/>
      <c r="T417" s="79"/>
      <c r="U417" s="79"/>
      <c r="V417" s="79"/>
      <c r="W417" s="79"/>
      <c r="X417" s="79"/>
      <c r="Y417" s="79"/>
      <c r="Z417" s="79"/>
      <c r="AA417" s="79"/>
      <c r="AB417" s="79"/>
      <c r="AC417" s="79"/>
      <c r="AD417" s="79"/>
      <c r="AE417" s="79"/>
      <c r="AF417" s="79"/>
      <c r="AG417" s="79"/>
      <c r="AH417" s="79"/>
      <c r="AI417" s="79"/>
      <c r="AJ417" s="79"/>
      <c r="AK417" s="52"/>
      <c r="AL417" s="52"/>
      <c r="AM417" s="79"/>
    </row>
    <row r="418" spans="17:39" x14ac:dyDescent="0.25">
      <c r="Q418" s="78"/>
      <c r="R418" s="79"/>
      <c r="S418" s="79"/>
      <c r="T418" s="79"/>
      <c r="U418" s="79"/>
      <c r="V418" s="79"/>
      <c r="W418" s="79"/>
      <c r="X418" s="79"/>
      <c r="Y418" s="79"/>
      <c r="Z418" s="79"/>
      <c r="AA418" s="79"/>
      <c r="AB418" s="79"/>
      <c r="AC418" s="79"/>
      <c r="AD418" s="79"/>
      <c r="AE418" s="79"/>
      <c r="AF418" s="79"/>
      <c r="AG418" s="79"/>
      <c r="AH418" s="79"/>
      <c r="AI418" s="79"/>
      <c r="AJ418" s="79"/>
      <c r="AK418" s="52"/>
      <c r="AL418" s="52"/>
      <c r="AM418" s="79"/>
    </row>
    <row r="419" spans="17:39" x14ac:dyDescent="0.25">
      <c r="Q419" s="78"/>
      <c r="R419" s="79"/>
      <c r="S419" s="79"/>
      <c r="T419" s="79"/>
      <c r="U419" s="79"/>
      <c r="V419" s="79"/>
      <c r="W419" s="79"/>
      <c r="X419" s="79"/>
      <c r="Y419" s="79"/>
      <c r="Z419" s="79"/>
      <c r="AA419" s="79"/>
      <c r="AB419" s="79"/>
      <c r="AC419" s="79"/>
      <c r="AD419" s="79"/>
      <c r="AE419" s="79"/>
      <c r="AF419" s="79"/>
      <c r="AG419" s="79"/>
      <c r="AH419" s="79"/>
      <c r="AI419" s="79"/>
      <c r="AJ419" s="79"/>
      <c r="AK419" s="52"/>
      <c r="AL419" s="52"/>
      <c r="AM419" s="79"/>
    </row>
    <row r="420" spans="17:39" x14ac:dyDescent="0.25">
      <c r="Q420" s="78"/>
      <c r="R420" s="79"/>
      <c r="S420" s="79"/>
      <c r="T420" s="79"/>
      <c r="U420" s="79"/>
      <c r="V420" s="79"/>
      <c r="W420" s="79"/>
      <c r="X420" s="79"/>
      <c r="Y420" s="79"/>
      <c r="Z420" s="79"/>
      <c r="AA420" s="79"/>
      <c r="AB420" s="79"/>
      <c r="AC420" s="79"/>
      <c r="AD420" s="79"/>
      <c r="AE420" s="79"/>
      <c r="AF420" s="79"/>
      <c r="AG420" s="79"/>
      <c r="AH420" s="79"/>
      <c r="AI420" s="79"/>
      <c r="AJ420" s="79"/>
      <c r="AK420" s="52"/>
      <c r="AL420" s="52"/>
      <c r="AM420" s="79"/>
    </row>
    <row r="421" spans="17:39" x14ac:dyDescent="0.25">
      <c r="Q421" s="78"/>
      <c r="R421" s="79"/>
      <c r="S421" s="79"/>
      <c r="T421" s="79"/>
      <c r="U421" s="79"/>
      <c r="V421" s="79"/>
      <c r="W421" s="79"/>
      <c r="X421" s="79"/>
      <c r="Y421" s="79"/>
      <c r="Z421" s="79"/>
      <c r="AA421" s="79"/>
      <c r="AB421" s="79"/>
      <c r="AC421" s="79"/>
      <c r="AD421" s="79"/>
      <c r="AE421" s="79"/>
      <c r="AF421" s="79"/>
      <c r="AG421" s="79"/>
      <c r="AH421" s="79"/>
      <c r="AI421" s="79"/>
      <c r="AJ421" s="79"/>
      <c r="AK421" s="52"/>
      <c r="AL421" s="52"/>
      <c r="AM421" s="79"/>
    </row>
    <row r="422" spans="17:39" x14ac:dyDescent="0.25">
      <c r="Q422" s="78"/>
      <c r="R422" s="79"/>
      <c r="S422" s="79"/>
      <c r="T422" s="79"/>
      <c r="U422" s="79"/>
      <c r="V422" s="79"/>
      <c r="W422" s="79"/>
      <c r="X422" s="79"/>
      <c r="Y422" s="79"/>
      <c r="Z422" s="79"/>
      <c r="AA422" s="79"/>
      <c r="AB422" s="79"/>
      <c r="AC422" s="79"/>
      <c r="AD422" s="79"/>
      <c r="AE422" s="79"/>
      <c r="AF422" s="79"/>
      <c r="AG422" s="79"/>
      <c r="AH422" s="79"/>
      <c r="AI422" s="79"/>
      <c r="AJ422" s="79"/>
      <c r="AK422" s="52"/>
      <c r="AL422" s="52"/>
      <c r="AM422" s="79"/>
    </row>
    <row r="423" spans="17:39" x14ac:dyDescent="0.25">
      <c r="Q423" s="78"/>
      <c r="R423" s="79"/>
      <c r="S423" s="79"/>
      <c r="T423" s="79"/>
      <c r="U423" s="79"/>
      <c r="V423" s="79"/>
      <c r="W423" s="79"/>
      <c r="X423" s="79"/>
      <c r="Y423" s="79"/>
      <c r="Z423" s="79"/>
      <c r="AA423" s="79"/>
      <c r="AB423" s="79"/>
      <c r="AC423" s="79"/>
      <c r="AD423" s="79"/>
      <c r="AE423" s="79"/>
      <c r="AF423" s="79"/>
      <c r="AG423" s="79"/>
      <c r="AH423" s="79"/>
      <c r="AI423" s="79"/>
      <c r="AJ423" s="79"/>
      <c r="AK423" s="52"/>
      <c r="AL423" s="52"/>
      <c r="AM423" s="79"/>
    </row>
    <row r="424" spans="17:39" x14ac:dyDescent="0.25">
      <c r="Q424" s="78"/>
      <c r="R424" s="79"/>
      <c r="S424" s="79"/>
      <c r="T424" s="79"/>
      <c r="U424" s="79"/>
      <c r="V424" s="79"/>
      <c r="W424" s="79"/>
      <c r="X424" s="79"/>
      <c r="Y424" s="79"/>
      <c r="Z424" s="79"/>
      <c r="AA424" s="79"/>
      <c r="AB424" s="79"/>
      <c r="AC424" s="79"/>
      <c r="AD424" s="79"/>
      <c r="AE424" s="79"/>
      <c r="AF424" s="79"/>
      <c r="AG424" s="79"/>
      <c r="AH424" s="79"/>
      <c r="AI424" s="79"/>
      <c r="AJ424" s="79"/>
      <c r="AK424" s="52"/>
      <c r="AL424" s="52"/>
      <c r="AM424" s="79"/>
    </row>
    <row r="425" spans="17:39" x14ac:dyDescent="0.25">
      <c r="Q425" s="78"/>
      <c r="R425" s="79"/>
      <c r="S425" s="79"/>
      <c r="T425" s="79"/>
      <c r="U425" s="79"/>
      <c r="V425" s="79"/>
      <c r="W425" s="79"/>
      <c r="X425" s="79"/>
      <c r="Y425" s="79"/>
      <c r="Z425" s="79"/>
      <c r="AA425" s="79"/>
      <c r="AB425" s="79"/>
      <c r="AC425" s="79"/>
      <c r="AD425" s="79"/>
      <c r="AE425" s="79"/>
      <c r="AF425" s="79"/>
      <c r="AG425" s="79"/>
      <c r="AH425" s="79"/>
      <c r="AI425" s="79"/>
      <c r="AJ425" s="79"/>
      <c r="AK425" s="52"/>
      <c r="AL425" s="52"/>
      <c r="AM425" s="79"/>
    </row>
    <row r="426" spans="17:39" x14ac:dyDescent="0.25">
      <c r="R426" s="79"/>
      <c r="S426" s="79"/>
      <c r="T426" s="79"/>
      <c r="U426" s="79"/>
      <c r="V426" s="79"/>
      <c r="W426" s="79"/>
      <c r="X426" s="79"/>
      <c r="Y426" s="79"/>
      <c r="Z426" s="79"/>
      <c r="AA426" s="79"/>
      <c r="AB426" s="79"/>
      <c r="AC426" s="79"/>
      <c r="AD426" s="79"/>
      <c r="AE426" s="79"/>
      <c r="AF426" s="79"/>
      <c r="AG426" s="79"/>
      <c r="AH426" s="79"/>
      <c r="AI426" s="79"/>
      <c r="AJ426" s="79"/>
      <c r="AK426" s="52"/>
      <c r="AL426" s="52"/>
      <c r="AM426" s="79"/>
    </row>
    <row r="427" spans="17:39" x14ac:dyDescent="0.25">
      <c r="R427" s="79"/>
      <c r="S427" s="79"/>
      <c r="T427" s="79"/>
      <c r="U427" s="79"/>
      <c r="V427" s="79"/>
      <c r="W427" s="79"/>
      <c r="X427" s="79"/>
      <c r="Y427" s="79"/>
      <c r="Z427" s="79"/>
      <c r="AA427" s="79"/>
      <c r="AB427" s="79"/>
      <c r="AC427" s="79"/>
      <c r="AD427" s="79"/>
      <c r="AE427" s="79"/>
      <c r="AF427" s="79"/>
      <c r="AG427" s="79"/>
      <c r="AH427" s="79"/>
      <c r="AI427" s="79"/>
      <c r="AJ427" s="79"/>
      <c r="AK427" s="52"/>
      <c r="AL427" s="52"/>
      <c r="AM427" s="79"/>
    </row>
    <row r="428" spans="17:39" x14ac:dyDescent="0.25">
      <c r="R428" s="79"/>
      <c r="S428" s="79"/>
      <c r="T428" s="79"/>
      <c r="U428" s="79"/>
      <c r="V428" s="79"/>
      <c r="W428" s="79"/>
      <c r="X428" s="79"/>
      <c r="Y428" s="79"/>
      <c r="Z428" s="79"/>
      <c r="AA428" s="79"/>
      <c r="AB428" s="79"/>
      <c r="AC428" s="79"/>
      <c r="AD428" s="79"/>
      <c r="AE428" s="79"/>
      <c r="AF428" s="79"/>
      <c r="AG428" s="79"/>
      <c r="AH428" s="79"/>
      <c r="AI428" s="79"/>
      <c r="AJ428" s="79"/>
      <c r="AK428" s="52"/>
      <c r="AL428" s="52"/>
      <c r="AM428" s="79"/>
    </row>
    <row r="429" spans="17:39" x14ac:dyDescent="0.25">
      <c r="R429" s="79"/>
      <c r="S429" s="79"/>
      <c r="T429" s="79"/>
      <c r="U429" s="79"/>
      <c r="V429" s="79"/>
      <c r="W429" s="79"/>
      <c r="X429" s="79"/>
      <c r="Y429" s="79"/>
      <c r="Z429" s="79"/>
      <c r="AA429" s="79"/>
      <c r="AB429" s="79"/>
      <c r="AC429" s="79"/>
      <c r="AD429" s="79"/>
      <c r="AE429" s="79"/>
      <c r="AF429" s="79"/>
      <c r="AG429" s="79"/>
      <c r="AH429" s="79"/>
      <c r="AI429" s="79"/>
      <c r="AJ429" s="79"/>
      <c r="AK429" s="52"/>
      <c r="AL429" s="52"/>
      <c r="AM429" s="79"/>
    </row>
    <row r="430" spans="17:39" x14ac:dyDescent="0.25">
      <c r="R430" s="79"/>
      <c r="S430" s="79"/>
      <c r="T430" s="79"/>
      <c r="U430" s="79"/>
      <c r="V430" s="79"/>
      <c r="W430" s="79"/>
      <c r="X430" s="79"/>
      <c r="Y430" s="79"/>
      <c r="Z430" s="79"/>
      <c r="AA430" s="79"/>
      <c r="AB430" s="79"/>
      <c r="AC430" s="79"/>
      <c r="AD430" s="79"/>
      <c r="AE430" s="79"/>
      <c r="AF430" s="79"/>
      <c r="AG430" s="79"/>
      <c r="AH430" s="79"/>
      <c r="AI430" s="79"/>
      <c r="AJ430" s="79"/>
      <c r="AK430" s="52"/>
      <c r="AL430" s="52"/>
      <c r="AM430" s="79"/>
    </row>
    <row r="431" spans="17:39" x14ac:dyDescent="0.25">
      <c r="R431" s="79"/>
      <c r="S431" s="79"/>
      <c r="T431" s="79"/>
      <c r="U431" s="79"/>
      <c r="V431" s="79"/>
      <c r="W431" s="79"/>
      <c r="X431" s="79"/>
      <c r="Y431" s="79"/>
      <c r="Z431" s="79"/>
      <c r="AA431" s="79"/>
      <c r="AB431" s="79"/>
      <c r="AC431" s="79"/>
      <c r="AD431" s="79"/>
      <c r="AE431" s="79"/>
      <c r="AF431" s="79"/>
      <c r="AG431" s="79"/>
      <c r="AH431" s="79"/>
      <c r="AI431" s="79"/>
      <c r="AJ431" s="79"/>
      <c r="AK431" s="52"/>
      <c r="AL431" s="52"/>
      <c r="AM431" s="79"/>
    </row>
    <row r="432" spans="17:39" x14ac:dyDescent="0.25">
      <c r="R432" s="79"/>
      <c r="S432" s="79"/>
      <c r="T432" s="79"/>
      <c r="U432" s="79"/>
      <c r="V432" s="79"/>
      <c r="W432" s="79"/>
      <c r="X432" s="79"/>
      <c r="Y432" s="79"/>
      <c r="Z432" s="79"/>
      <c r="AA432" s="79"/>
      <c r="AB432" s="79"/>
      <c r="AC432" s="79"/>
      <c r="AD432" s="79"/>
      <c r="AE432" s="79"/>
      <c r="AF432" s="79"/>
      <c r="AG432" s="79"/>
      <c r="AH432" s="79"/>
      <c r="AI432" s="79"/>
      <c r="AJ432" s="79"/>
      <c r="AK432" s="52"/>
      <c r="AL432" s="52"/>
      <c r="AM432" s="79"/>
    </row>
    <row r="433" spans="18:39" x14ac:dyDescent="0.25">
      <c r="R433" s="79"/>
      <c r="S433" s="79"/>
      <c r="T433" s="79"/>
      <c r="U433" s="79"/>
      <c r="V433" s="79"/>
      <c r="W433" s="79"/>
      <c r="X433" s="79"/>
      <c r="Y433" s="79"/>
      <c r="Z433" s="79"/>
      <c r="AA433" s="79"/>
      <c r="AB433" s="79"/>
      <c r="AC433" s="79"/>
      <c r="AD433" s="79"/>
      <c r="AE433" s="79"/>
      <c r="AF433" s="79"/>
      <c r="AG433" s="79"/>
      <c r="AH433" s="79"/>
      <c r="AI433" s="79"/>
      <c r="AJ433" s="79"/>
      <c r="AK433" s="52"/>
      <c r="AL433" s="52"/>
      <c r="AM433" s="79"/>
    </row>
    <row r="434" spans="18:39" x14ac:dyDescent="0.25">
      <c r="R434" s="79"/>
      <c r="S434" s="79"/>
      <c r="T434" s="79"/>
      <c r="U434" s="79"/>
      <c r="V434" s="79"/>
      <c r="W434" s="79"/>
      <c r="X434" s="79"/>
      <c r="Y434" s="79"/>
      <c r="Z434" s="79"/>
      <c r="AA434" s="79"/>
      <c r="AB434" s="79"/>
      <c r="AC434" s="79"/>
      <c r="AD434" s="79"/>
      <c r="AE434" s="79"/>
      <c r="AF434" s="79"/>
      <c r="AG434" s="79"/>
      <c r="AH434" s="79"/>
      <c r="AI434" s="79"/>
      <c r="AJ434" s="79"/>
      <c r="AK434" s="52"/>
      <c r="AL434" s="52"/>
      <c r="AM434" s="79"/>
    </row>
    <row r="435" spans="18:39" x14ac:dyDescent="0.25">
      <c r="R435" s="79"/>
      <c r="S435" s="79"/>
      <c r="T435" s="79"/>
      <c r="U435" s="79"/>
      <c r="V435" s="79"/>
      <c r="W435" s="79"/>
      <c r="X435" s="79"/>
      <c r="Y435" s="79"/>
      <c r="Z435" s="79"/>
      <c r="AA435" s="79"/>
      <c r="AB435" s="79"/>
      <c r="AC435" s="79"/>
      <c r="AD435" s="79"/>
      <c r="AE435" s="79"/>
      <c r="AF435" s="79"/>
      <c r="AG435" s="79"/>
      <c r="AH435" s="79"/>
      <c r="AI435" s="79"/>
      <c r="AJ435" s="79"/>
      <c r="AK435" s="52"/>
      <c r="AL435" s="52"/>
      <c r="AM435" s="79"/>
    </row>
    <row r="436" spans="18:39" x14ac:dyDescent="0.25">
      <c r="R436" s="79"/>
      <c r="S436" s="79"/>
      <c r="T436" s="79"/>
      <c r="U436" s="79"/>
      <c r="V436" s="79"/>
      <c r="W436" s="79"/>
      <c r="X436" s="79"/>
      <c r="Y436" s="79"/>
      <c r="Z436" s="79"/>
      <c r="AA436" s="79"/>
      <c r="AB436" s="79"/>
      <c r="AC436" s="79"/>
      <c r="AD436" s="79"/>
      <c r="AE436" s="79"/>
      <c r="AF436" s="79"/>
      <c r="AG436" s="79"/>
      <c r="AH436" s="79"/>
      <c r="AI436" s="79"/>
      <c r="AJ436" s="79"/>
      <c r="AK436" s="52"/>
      <c r="AL436" s="52"/>
      <c r="AM436" s="79"/>
    </row>
    <row r="437" spans="18:39" x14ac:dyDescent="0.25">
      <c r="R437" s="79"/>
      <c r="S437" s="79"/>
      <c r="T437" s="79"/>
      <c r="U437" s="79"/>
      <c r="V437" s="79"/>
      <c r="W437" s="79"/>
      <c r="X437" s="79"/>
      <c r="Y437" s="79"/>
      <c r="Z437" s="79"/>
      <c r="AA437" s="79"/>
      <c r="AB437" s="79"/>
      <c r="AC437" s="79"/>
      <c r="AD437" s="79"/>
      <c r="AE437" s="79"/>
      <c r="AF437" s="79"/>
      <c r="AG437" s="79"/>
      <c r="AH437" s="79"/>
      <c r="AI437" s="79"/>
      <c r="AJ437" s="79"/>
      <c r="AK437" s="52"/>
      <c r="AL437" s="52"/>
      <c r="AM437" s="79"/>
    </row>
    <row r="438" spans="18:39" x14ac:dyDescent="0.25">
      <c r="R438" s="79"/>
      <c r="S438" s="79"/>
      <c r="T438" s="79"/>
      <c r="U438" s="79"/>
      <c r="V438" s="79"/>
      <c r="W438" s="79"/>
      <c r="X438" s="79"/>
      <c r="Y438" s="79"/>
      <c r="Z438" s="79"/>
      <c r="AA438" s="79"/>
      <c r="AB438" s="79"/>
      <c r="AC438" s="79"/>
      <c r="AD438" s="79"/>
      <c r="AE438" s="79"/>
      <c r="AF438" s="79"/>
      <c r="AG438" s="79"/>
      <c r="AH438" s="79"/>
      <c r="AI438" s="79"/>
      <c r="AJ438" s="79"/>
      <c r="AK438" s="52"/>
      <c r="AL438" s="52"/>
      <c r="AM438" s="79"/>
    </row>
    <row r="439" spans="18:39" x14ac:dyDescent="0.25">
      <c r="R439" s="79"/>
      <c r="S439" s="79"/>
      <c r="T439" s="79"/>
      <c r="U439" s="79"/>
      <c r="V439" s="79"/>
      <c r="W439" s="79"/>
      <c r="X439" s="79"/>
      <c r="Y439" s="79"/>
      <c r="Z439" s="79"/>
      <c r="AA439" s="79"/>
      <c r="AB439" s="79"/>
      <c r="AC439" s="79"/>
      <c r="AD439" s="79"/>
      <c r="AE439" s="79"/>
      <c r="AF439" s="79"/>
      <c r="AG439" s="79"/>
      <c r="AH439" s="79"/>
      <c r="AI439" s="79"/>
      <c r="AJ439" s="79"/>
      <c r="AK439" s="52"/>
      <c r="AL439" s="52"/>
      <c r="AM439" s="79"/>
    </row>
    <row r="440" spans="18:39" x14ac:dyDescent="0.25">
      <c r="R440" s="79"/>
      <c r="S440" s="79"/>
      <c r="T440" s="79"/>
      <c r="U440" s="79"/>
      <c r="V440" s="79"/>
      <c r="W440" s="79"/>
      <c r="X440" s="79"/>
      <c r="Y440" s="79"/>
      <c r="Z440" s="79"/>
      <c r="AA440" s="79"/>
      <c r="AB440" s="79"/>
      <c r="AC440" s="79"/>
      <c r="AD440" s="79"/>
      <c r="AE440" s="79"/>
      <c r="AF440" s="79"/>
      <c r="AG440" s="79"/>
      <c r="AH440" s="79"/>
      <c r="AI440" s="79"/>
      <c r="AJ440" s="79"/>
      <c r="AK440" s="52"/>
      <c r="AL440" s="52"/>
      <c r="AM440" s="79"/>
    </row>
    <row r="441" spans="18:39" x14ac:dyDescent="0.25">
      <c r="R441" s="79"/>
      <c r="S441" s="79"/>
      <c r="T441" s="79"/>
      <c r="U441" s="79"/>
      <c r="V441" s="79"/>
      <c r="W441" s="79"/>
      <c r="X441" s="79"/>
      <c r="Y441" s="79"/>
      <c r="Z441" s="79"/>
      <c r="AA441" s="79"/>
      <c r="AB441" s="79"/>
      <c r="AC441" s="79"/>
      <c r="AD441" s="79"/>
      <c r="AE441" s="79"/>
      <c r="AF441" s="79"/>
      <c r="AG441" s="79"/>
      <c r="AH441" s="79"/>
      <c r="AI441" s="79"/>
      <c r="AJ441" s="79"/>
      <c r="AK441" s="52"/>
      <c r="AL441" s="52"/>
      <c r="AM441" s="79"/>
    </row>
    <row r="442" spans="18:39" x14ac:dyDescent="0.25">
      <c r="R442" s="79"/>
      <c r="S442" s="79"/>
      <c r="T442" s="79"/>
      <c r="U442" s="79"/>
      <c r="V442" s="79"/>
      <c r="W442" s="79"/>
      <c r="X442" s="79"/>
      <c r="Y442" s="79"/>
      <c r="Z442" s="79"/>
      <c r="AA442" s="79"/>
      <c r="AB442" s="79"/>
      <c r="AC442" s="79"/>
      <c r="AD442" s="79"/>
      <c r="AE442" s="79"/>
      <c r="AF442" s="79"/>
      <c r="AG442" s="79"/>
      <c r="AH442" s="79"/>
      <c r="AI442" s="79"/>
      <c r="AJ442" s="79"/>
      <c r="AK442" s="52"/>
      <c r="AL442" s="52"/>
      <c r="AM442" s="79"/>
    </row>
    <row r="443" spans="18:39" x14ac:dyDescent="0.25">
      <c r="R443" s="79"/>
      <c r="S443" s="79"/>
      <c r="T443" s="79"/>
      <c r="U443" s="79"/>
      <c r="V443" s="79"/>
      <c r="W443" s="79"/>
      <c r="X443" s="79"/>
      <c r="Y443" s="79"/>
      <c r="Z443" s="79"/>
      <c r="AA443" s="79"/>
      <c r="AB443" s="79"/>
      <c r="AC443" s="79"/>
      <c r="AD443" s="79"/>
      <c r="AE443" s="79"/>
      <c r="AF443" s="79"/>
      <c r="AG443" s="79"/>
      <c r="AH443" s="79"/>
      <c r="AI443" s="79"/>
      <c r="AJ443" s="79"/>
      <c r="AK443" s="52"/>
      <c r="AL443" s="52"/>
      <c r="AM443" s="79"/>
    </row>
    <row r="444" spans="18:39" x14ac:dyDescent="0.25">
      <c r="R444" s="79"/>
      <c r="S444" s="79"/>
      <c r="T444" s="79"/>
      <c r="U444" s="79"/>
      <c r="V444" s="79"/>
      <c r="W444" s="79"/>
      <c r="X444" s="79"/>
      <c r="Y444" s="79"/>
      <c r="Z444" s="79"/>
      <c r="AA444" s="79"/>
      <c r="AB444" s="79"/>
      <c r="AC444" s="79"/>
      <c r="AD444" s="79"/>
      <c r="AE444" s="79"/>
      <c r="AF444" s="79"/>
      <c r="AG444" s="79"/>
      <c r="AH444" s="79"/>
      <c r="AI444" s="79"/>
      <c r="AJ444" s="79"/>
      <c r="AK444" s="52"/>
      <c r="AL444" s="52"/>
      <c r="AM444" s="79"/>
    </row>
    <row r="445" spans="18:39" x14ac:dyDescent="0.25">
      <c r="R445" s="79"/>
      <c r="S445" s="79"/>
      <c r="T445" s="79"/>
      <c r="U445" s="79"/>
      <c r="V445" s="79"/>
      <c r="W445" s="79"/>
      <c r="X445" s="79"/>
      <c r="Y445" s="79"/>
      <c r="Z445" s="79"/>
      <c r="AA445" s="79"/>
      <c r="AB445" s="79"/>
      <c r="AC445" s="79"/>
      <c r="AD445" s="79"/>
      <c r="AE445" s="79"/>
      <c r="AF445" s="79"/>
      <c r="AG445" s="79"/>
      <c r="AH445" s="79"/>
      <c r="AI445" s="79"/>
      <c r="AJ445" s="79"/>
      <c r="AK445" s="52"/>
      <c r="AL445" s="52"/>
      <c r="AM445" s="79"/>
    </row>
    <row r="446" spans="18:39" x14ac:dyDescent="0.25">
      <c r="R446" s="79"/>
      <c r="S446" s="79"/>
      <c r="T446" s="79"/>
      <c r="U446" s="79"/>
      <c r="V446" s="79"/>
      <c r="W446" s="79"/>
      <c r="X446" s="79"/>
      <c r="Y446" s="79"/>
      <c r="Z446" s="79"/>
      <c r="AA446" s="79"/>
      <c r="AB446" s="79"/>
      <c r="AC446" s="79"/>
      <c r="AD446" s="79"/>
      <c r="AE446" s="79"/>
      <c r="AF446" s="79"/>
      <c r="AG446" s="79"/>
      <c r="AH446" s="79"/>
      <c r="AI446" s="79"/>
      <c r="AJ446" s="79"/>
      <c r="AK446" s="52"/>
      <c r="AL446" s="52"/>
      <c r="AM446" s="79"/>
    </row>
    <row r="447" spans="18:39" x14ac:dyDescent="0.25">
      <c r="R447" s="79"/>
      <c r="S447" s="79"/>
      <c r="T447" s="79"/>
      <c r="U447" s="79"/>
      <c r="V447" s="79"/>
      <c r="W447" s="79"/>
      <c r="X447" s="79"/>
      <c r="Y447" s="79"/>
      <c r="Z447" s="79"/>
      <c r="AA447" s="79"/>
      <c r="AB447" s="79"/>
      <c r="AC447" s="79"/>
      <c r="AD447" s="79"/>
      <c r="AE447" s="79"/>
      <c r="AF447" s="79"/>
      <c r="AG447" s="79"/>
      <c r="AH447" s="79"/>
      <c r="AI447" s="79"/>
      <c r="AJ447" s="79"/>
      <c r="AK447" s="52"/>
      <c r="AL447" s="52"/>
      <c r="AM447" s="79"/>
    </row>
    <row r="448" spans="18:39" x14ac:dyDescent="0.25">
      <c r="R448" s="79"/>
      <c r="S448" s="79"/>
      <c r="T448" s="79"/>
      <c r="U448" s="79"/>
      <c r="V448" s="79"/>
      <c r="W448" s="79"/>
      <c r="X448" s="79"/>
      <c r="Y448" s="79"/>
      <c r="Z448" s="79"/>
      <c r="AA448" s="79"/>
      <c r="AB448" s="79"/>
      <c r="AC448" s="79"/>
      <c r="AD448" s="79"/>
      <c r="AE448" s="79"/>
      <c r="AF448" s="79"/>
      <c r="AG448" s="79"/>
      <c r="AH448" s="79"/>
      <c r="AI448" s="79"/>
      <c r="AJ448" s="79"/>
      <c r="AK448" s="52"/>
      <c r="AL448" s="52"/>
      <c r="AM448" s="79"/>
    </row>
    <row r="449" spans="18:39" x14ac:dyDescent="0.25">
      <c r="R449" s="79"/>
      <c r="S449" s="79"/>
      <c r="T449" s="79"/>
      <c r="U449" s="79"/>
      <c r="V449" s="79"/>
      <c r="W449" s="79"/>
      <c r="X449" s="79"/>
      <c r="Y449" s="79"/>
      <c r="Z449" s="79"/>
      <c r="AA449" s="79"/>
      <c r="AB449" s="79"/>
      <c r="AC449" s="79"/>
      <c r="AD449" s="79"/>
      <c r="AE449" s="79"/>
      <c r="AF449" s="79"/>
      <c r="AG449" s="79"/>
      <c r="AH449" s="79"/>
      <c r="AI449" s="79"/>
      <c r="AJ449" s="79"/>
      <c r="AK449" s="52"/>
      <c r="AL449" s="52"/>
      <c r="AM449" s="79"/>
    </row>
    <row r="450" spans="18:39" x14ac:dyDescent="0.25">
      <c r="R450" s="79"/>
      <c r="S450" s="79"/>
      <c r="T450" s="79"/>
      <c r="U450" s="79"/>
      <c r="V450" s="79"/>
      <c r="W450" s="79"/>
      <c r="X450" s="79"/>
      <c r="Y450" s="79"/>
      <c r="Z450" s="79"/>
      <c r="AA450" s="79"/>
      <c r="AB450" s="79"/>
      <c r="AC450" s="79"/>
      <c r="AD450" s="79"/>
      <c r="AE450" s="79"/>
      <c r="AF450" s="79"/>
      <c r="AG450" s="79"/>
      <c r="AH450" s="79"/>
      <c r="AI450" s="79"/>
      <c r="AJ450" s="79"/>
      <c r="AK450" s="52"/>
      <c r="AL450" s="52"/>
      <c r="AM450" s="79"/>
    </row>
    <row r="451" spans="18:39" x14ac:dyDescent="0.25">
      <c r="R451" s="79"/>
      <c r="S451" s="79"/>
      <c r="T451" s="79"/>
      <c r="U451" s="79"/>
      <c r="V451" s="79"/>
      <c r="W451" s="79"/>
      <c r="X451" s="79"/>
      <c r="Y451" s="79"/>
      <c r="Z451" s="79"/>
      <c r="AA451" s="79"/>
      <c r="AB451" s="79"/>
      <c r="AC451" s="79"/>
      <c r="AD451" s="79"/>
      <c r="AE451" s="79"/>
      <c r="AF451" s="79"/>
      <c r="AG451" s="79"/>
      <c r="AH451" s="79"/>
      <c r="AI451" s="79"/>
      <c r="AJ451" s="79"/>
      <c r="AK451" s="52"/>
      <c r="AL451" s="52"/>
      <c r="AM451" s="79"/>
    </row>
    <row r="452" spans="18:39" x14ac:dyDescent="0.25">
      <c r="R452" s="79"/>
      <c r="S452" s="79"/>
      <c r="T452" s="79"/>
      <c r="U452" s="79"/>
      <c r="V452" s="79"/>
      <c r="W452" s="79"/>
      <c r="X452" s="79"/>
      <c r="Y452" s="79"/>
      <c r="Z452" s="79"/>
      <c r="AA452" s="79"/>
      <c r="AB452" s="79"/>
      <c r="AC452" s="79"/>
      <c r="AD452" s="79"/>
      <c r="AE452" s="79"/>
      <c r="AF452" s="79"/>
      <c r="AG452" s="79"/>
      <c r="AH452" s="79"/>
      <c r="AI452" s="79"/>
      <c r="AJ452" s="79"/>
      <c r="AK452" s="52"/>
      <c r="AL452" s="52"/>
      <c r="AM452" s="79"/>
    </row>
    <row r="453" spans="18:39" x14ac:dyDescent="0.25">
      <c r="R453" s="79"/>
      <c r="S453" s="79"/>
      <c r="T453" s="79"/>
      <c r="U453" s="79"/>
      <c r="V453" s="79"/>
      <c r="W453" s="79"/>
      <c r="X453" s="79"/>
      <c r="Y453" s="79"/>
      <c r="Z453" s="79"/>
      <c r="AA453" s="79"/>
      <c r="AB453" s="79"/>
      <c r="AC453" s="79"/>
      <c r="AD453" s="79"/>
      <c r="AE453" s="79"/>
      <c r="AF453" s="79"/>
      <c r="AG453" s="79"/>
      <c r="AH453" s="79"/>
      <c r="AI453" s="79"/>
      <c r="AJ453" s="79"/>
      <c r="AK453" s="52"/>
      <c r="AL453" s="52"/>
      <c r="AM453" s="79"/>
    </row>
    <row r="454" spans="18:39" x14ac:dyDescent="0.25">
      <c r="R454" s="79"/>
      <c r="S454" s="79"/>
      <c r="T454" s="79"/>
      <c r="U454" s="79"/>
      <c r="V454" s="79"/>
      <c r="W454" s="79"/>
      <c r="X454" s="79"/>
      <c r="Y454" s="79"/>
      <c r="Z454" s="79"/>
      <c r="AA454" s="79"/>
      <c r="AB454" s="79"/>
      <c r="AC454" s="79"/>
      <c r="AD454" s="79"/>
      <c r="AE454" s="79"/>
      <c r="AF454" s="79"/>
      <c r="AG454" s="79"/>
      <c r="AH454" s="79"/>
      <c r="AI454" s="79"/>
      <c r="AJ454" s="79"/>
      <c r="AK454" s="52"/>
      <c r="AL454" s="52"/>
      <c r="AM454" s="79"/>
    </row>
    <row r="455" spans="18:39" x14ac:dyDescent="0.25">
      <c r="R455" s="79"/>
      <c r="S455" s="79"/>
      <c r="T455" s="79"/>
      <c r="U455" s="79"/>
      <c r="V455" s="79"/>
      <c r="W455" s="79"/>
      <c r="X455" s="79"/>
      <c r="Y455" s="79"/>
      <c r="Z455" s="79"/>
      <c r="AA455" s="79"/>
      <c r="AB455" s="79"/>
      <c r="AC455" s="79"/>
      <c r="AD455" s="79"/>
      <c r="AE455" s="79"/>
      <c r="AF455" s="79"/>
      <c r="AG455" s="79"/>
      <c r="AH455" s="79"/>
      <c r="AI455" s="79"/>
      <c r="AJ455" s="79"/>
      <c r="AK455" s="52"/>
      <c r="AL455" s="52"/>
      <c r="AM455" s="79"/>
    </row>
    <row r="456" spans="18:39" x14ac:dyDescent="0.25">
      <c r="R456" s="79"/>
      <c r="S456" s="79"/>
      <c r="T456" s="79"/>
      <c r="U456" s="79"/>
      <c r="V456" s="79"/>
      <c r="W456" s="79"/>
      <c r="X456" s="79"/>
      <c r="Y456" s="79"/>
      <c r="Z456" s="79"/>
      <c r="AA456" s="79"/>
      <c r="AB456" s="79"/>
      <c r="AC456" s="79"/>
      <c r="AD456" s="79"/>
      <c r="AE456" s="79"/>
      <c r="AF456" s="79"/>
      <c r="AG456" s="79"/>
      <c r="AH456" s="79"/>
      <c r="AI456" s="79"/>
      <c r="AJ456" s="79"/>
      <c r="AK456" s="52"/>
      <c r="AL456" s="52"/>
      <c r="AM456" s="79"/>
    </row>
    <row r="457" spans="18:39" x14ac:dyDescent="0.25">
      <c r="R457" s="79"/>
      <c r="S457" s="79"/>
      <c r="T457" s="79"/>
      <c r="U457" s="79"/>
      <c r="V457" s="79"/>
      <c r="W457" s="79"/>
      <c r="X457" s="79"/>
      <c r="Y457" s="79"/>
      <c r="Z457" s="79"/>
      <c r="AA457" s="79"/>
      <c r="AB457" s="79"/>
      <c r="AC457" s="79"/>
      <c r="AD457" s="79"/>
      <c r="AE457" s="79"/>
      <c r="AF457" s="79"/>
      <c r="AG457" s="79"/>
      <c r="AH457" s="79"/>
      <c r="AI457" s="79"/>
      <c r="AJ457" s="79"/>
      <c r="AK457" s="52"/>
      <c r="AL457" s="52"/>
      <c r="AM457" s="79"/>
    </row>
    <row r="458" spans="18:39" x14ac:dyDescent="0.25">
      <c r="R458" s="79"/>
      <c r="S458" s="79"/>
      <c r="T458" s="79"/>
      <c r="U458" s="79"/>
      <c r="V458" s="79"/>
      <c r="W458" s="79"/>
      <c r="X458" s="79"/>
      <c r="Y458" s="79"/>
      <c r="Z458" s="79"/>
      <c r="AA458" s="79"/>
      <c r="AB458" s="79"/>
      <c r="AC458" s="79"/>
      <c r="AD458" s="79"/>
      <c r="AE458" s="79"/>
      <c r="AF458" s="79"/>
      <c r="AG458" s="79"/>
      <c r="AH458" s="79"/>
      <c r="AI458" s="79"/>
      <c r="AJ458" s="79"/>
      <c r="AK458" s="52"/>
      <c r="AL458" s="52"/>
      <c r="AM458" s="79"/>
    </row>
    <row r="459" spans="18:39" x14ac:dyDescent="0.25">
      <c r="R459" s="79"/>
      <c r="S459" s="79"/>
      <c r="T459" s="79"/>
      <c r="U459" s="79"/>
      <c r="V459" s="79"/>
      <c r="W459" s="79"/>
      <c r="X459" s="79"/>
      <c r="Y459" s="79"/>
      <c r="Z459" s="79"/>
      <c r="AA459" s="79"/>
      <c r="AB459" s="79"/>
      <c r="AC459" s="79"/>
      <c r="AD459" s="79"/>
      <c r="AE459" s="79"/>
      <c r="AF459" s="79"/>
      <c r="AG459" s="79"/>
      <c r="AH459" s="79"/>
      <c r="AI459" s="79"/>
      <c r="AJ459" s="79"/>
      <c r="AK459" s="52"/>
      <c r="AL459" s="52"/>
      <c r="AM459" s="79"/>
    </row>
    <row r="460" spans="18:39" x14ac:dyDescent="0.25">
      <c r="R460" s="79"/>
      <c r="S460" s="79"/>
      <c r="T460" s="79"/>
      <c r="U460" s="79"/>
      <c r="V460" s="79"/>
      <c r="W460" s="79"/>
      <c r="X460" s="79"/>
      <c r="Y460" s="79"/>
      <c r="Z460" s="79"/>
      <c r="AA460" s="79"/>
      <c r="AB460" s="79"/>
      <c r="AC460" s="79"/>
      <c r="AD460" s="79"/>
      <c r="AE460" s="79"/>
      <c r="AF460" s="79"/>
      <c r="AG460" s="79"/>
      <c r="AH460" s="79"/>
      <c r="AI460" s="79"/>
      <c r="AJ460" s="79"/>
      <c r="AK460" s="52"/>
      <c r="AL460" s="52"/>
      <c r="AM460" s="79"/>
    </row>
    <row r="461" spans="18:39" x14ac:dyDescent="0.25">
      <c r="R461" s="79"/>
      <c r="S461" s="79"/>
      <c r="T461" s="79"/>
      <c r="U461" s="79"/>
      <c r="V461" s="79"/>
      <c r="W461" s="79"/>
      <c r="X461" s="79"/>
      <c r="Y461" s="79"/>
      <c r="Z461" s="79"/>
      <c r="AA461" s="79"/>
      <c r="AB461" s="79"/>
      <c r="AC461" s="79"/>
      <c r="AD461" s="79"/>
      <c r="AE461" s="79"/>
      <c r="AF461" s="79"/>
      <c r="AG461" s="79"/>
      <c r="AH461" s="79"/>
      <c r="AI461" s="79"/>
      <c r="AJ461" s="79"/>
      <c r="AK461" s="52"/>
      <c r="AL461" s="52"/>
      <c r="AM461" s="79"/>
    </row>
    <row r="462" spans="18:39" x14ac:dyDescent="0.25">
      <c r="R462" s="79"/>
      <c r="S462" s="79"/>
      <c r="T462" s="79"/>
      <c r="U462" s="79"/>
      <c r="V462" s="79"/>
      <c r="W462" s="79"/>
      <c r="X462" s="79"/>
      <c r="Y462" s="79"/>
      <c r="Z462" s="79"/>
      <c r="AA462" s="79"/>
      <c r="AB462" s="79"/>
      <c r="AC462" s="79"/>
      <c r="AD462" s="79"/>
      <c r="AE462" s="79"/>
      <c r="AF462" s="79"/>
      <c r="AG462" s="79"/>
      <c r="AH462" s="79"/>
      <c r="AI462" s="79"/>
      <c r="AJ462" s="79"/>
      <c r="AK462" s="52"/>
      <c r="AL462" s="52"/>
      <c r="AM462" s="79"/>
    </row>
    <row r="463" spans="18:39" x14ac:dyDescent="0.25">
      <c r="R463" s="79"/>
      <c r="S463" s="79"/>
      <c r="T463" s="79"/>
      <c r="U463" s="79"/>
      <c r="V463" s="79"/>
      <c r="W463" s="79"/>
      <c r="X463" s="79"/>
      <c r="Y463" s="79"/>
      <c r="Z463" s="79"/>
      <c r="AA463" s="79"/>
      <c r="AB463" s="79"/>
      <c r="AC463" s="79"/>
      <c r="AD463" s="79"/>
      <c r="AE463" s="79"/>
      <c r="AF463" s="79"/>
      <c r="AG463" s="79"/>
      <c r="AH463" s="79"/>
      <c r="AI463" s="79"/>
      <c r="AJ463" s="79"/>
      <c r="AK463" s="52"/>
      <c r="AL463" s="52"/>
      <c r="AM463" s="79"/>
    </row>
    <row r="464" spans="18:39" x14ac:dyDescent="0.25">
      <c r="R464" s="79"/>
      <c r="S464" s="79"/>
      <c r="T464" s="79"/>
      <c r="U464" s="79"/>
      <c r="V464" s="79"/>
      <c r="W464" s="79"/>
      <c r="X464" s="79"/>
      <c r="Y464" s="79"/>
      <c r="Z464" s="79"/>
      <c r="AA464" s="79"/>
      <c r="AB464" s="79"/>
      <c r="AC464" s="79"/>
      <c r="AD464" s="79"/>
      <c r="AE464" s="79"/>
      <c r="AF464" s="79"/>
      <c r="AG464" s="79"/>
      <c r="AH464" s="79"/>
      <c r="AI464" s="79"/>
      <c r="AJ464" s="79"/>
      <c r="AK464" s="52"/>
      <c r="AL464" s="52"/>
      <c r="AM464" s="79"/>
    </row>
    <row r="465" spans="18:39" x14ac:dyDescent="0.25">
      <c r="R465" s="79"/>
      <c r="S465" s="79"/>
      <c r="T465" s="79"/>
      <c r="U465" s="79"/>
      <c r="V465" s="79"/>
      <c r="W465" s="79"/>
      <c r="X465" s="79"/>
      <c r="Y465" s="79"/>
      <c r="Z465" s="79"/>
      <c r="AA465" s="79"/>
      <c r="AB465" s="79"/>
      <c r="AC465" s="79"/>
      <c r="AD465" s="79"/>
      <c r="AE465" s="79"/>
      <c r="AF465" s="79"/>
      <c r="AG465" s="79"/>
      <c r="AH465" s="79"/>
      <c r="AI465" s="79"/>
      <c r="AJ465" s="79"/>
      <c r="AK465" s="52"/>
      <c r="AL465" s="52"/>
      <c r="AM465" s="79"/>
    </row>
    <row r="466" spans="18:39" x14ac:dyDescent="0.25">
      <c r="R466" s="79"/>
      <c r="S466" s="79"/>
      <c r="T466" s="79"/>
      <c r="U466" s="79"/>
      <c r="V466" s="79"/>
      <c r="W466" s="79"/>
      <c r="X466" s="79"/>
      <c r="Y466" s="79"/>
      <c r="Z466" s="79"/>
      <c r="AA466" s="79"/>
      <c r="AB466" s="79"/>
      <c r="AC466" s="79"/>
      <c r="AD466" s="79"/>
      <c r="AE466" s="79"/>
      <c r="AF466" s="79"/>
      <c r="AG466" s="79"/>
      <c r="AH466" s="79"/>
      <c r="AI466" s="79"/>
      <c r="AJ466" s="79"/>
      <c r="AK466" s="52"/>
      <c r="AL466" s="52"/>
      <c r="AM466" s="79"/>
    </row>
    <row r="467" spans="18:39" x14ac:dyDescent="0.25">
      <c r="R467" s="79"/>
      <c r="S467" s="79"/>
      <c r="T467" s="79"/>
      <c r="U467" s="79"/>
      <c r="V467" s="79"/>
      <c r="W467" s="79"/>
      <c r="X467" s="79"/>
      <c r="Y467" s="79"/>
      <c r="Z467" s="79"/>
      <c r="AA467" s="79"/>
      <c r="AB467" s="79"/>
      <c r="AC467" s="79"/>
      <c r="AD467" s="79"/>
      <c r="AE467" s="79"/>
      <c r="AF467" s="79"/>
      <c r="AG467" s="79"/>
      <c r="AH467" s="79"/>
      <c r="AI467" s="79"/>
      <c r="AJ467" s="79"/>
      <c r="AK467" s="52"/>
      <c r="AL467" s="52"/>
      <c r="AM467" s="79"/>
    </row>
    <row r="468" spans="18:39" x14ac:dyDescent="0.25">
      <c r="R468" s="79"/>
      <c r="S468" s="79"/>
      <c r="T468" s="79"/>
      <c r="U468" s="79"/>
      <c r="V468" s="79"/>
      <c r="W468" s="79"/>
      <c r="X468" s="79"/>
      <c r="Y468" s="79"/>
      <c r="Z468" s="79"/>
      <c r="AA468" s="79"/>
      <c r="AB468" s="79"/>
      <c r="AC468" s="79"/>
      <c r="AD468" s="79"/>
      <c r="AE468" s="79"/>
      <c r="AF468" s="79"/>
      <c r="AG468" s="79"/>
      <c r="AH468" s="79"/>
      <c r="AI468" s="79"/>
      <c r="AJ468" s="79"/>
      <c r="AK468" s="52"/>
      <c r="AL468" s="52"/>
      <c r="AM468" s="79"/>
    </row>
    <row r="469" spans="18:39" x14ac:dyDescent="0.25">
      <c r="R469" s="79"/>
      <c r="S469" s="79"/>
      <c r="T469" s="79"/>
      <c r="U469" s="79"/>
      <c r="V469" s="79"/>
      <c r="W469" s="79"/>
      <c r="X469" s="79"/>
      <c r="Y469" s="79"/>
      <c r="Z469" s="79"/>
      <c r="AA469" s="79"/>
      <c r="AB469" s="79"/>
      <c r="AC469" s="79"/>
      <c r="AD469" s="79"/>
      <c r="AE469" s="79"/>
      <c r="AF469" s="79"/>
      <c r="AG469" s="79"/>
      <c r="AH469" s="79"/>
      <c r="AI469" s="79"/>
      <c r="AJ469" s="79"/>
      <c r="AK469" s="52"/>
      <c r="AL469" s="52"/>
      <c r="AM469" s="79"/>
    </row>
    <row r="470" spans="18:39" x14ac:dyDescent="0.25">
      <c r="R470" s="79"/>
      <c r="S470" s="79"/>
      <c r="T470" s="79"/>
      <c r="U470" s="79"/>
      <c r="V470" s="79"/>
      <c r="W470" s="79"/>
      <c r="X470" s="79"/>
      <c r="Y470" s="79"/>
      <c r="Z470" s="79"/>
      <c r="AA470" s="79"/>
      <c r="AB470" s="79"/>
      <c r="AC470" s="79"/>
      <c r="AD470" s="79"/>
      <c r="AE470" s="79"/>
      <c r="AF470" s="79"/>
      <c r="AG470" s="79"/>
      <c r="AH470" s="79"/>
      <c r="AI470" s="79"/>
      <c r="AJ470" s="79"/>
      <c r="AK470" s="52"/>
      <c r="AL470" s="52"/>
      <c r="AM470" s="79"/>
    </row>
    <row r="471" spans="18:39" x14ac:dyDescent="0.25">
      <c r="R471" s="79"/>
      <c r="S471" s="79"/>
      <c r="T471" s="79"/>
      <c r="U471" s="79"/>
      <c r="V471" s="79"/>
      <c r="W471" s="79"/>
      <c r="X471" s="79"/>
      <c r="Y471" s="79"/>
      <c r="Z471" s="79"/>
      <c r="AA471" s="79"/>
      <c r="AB471" s="79"/>
      <c r="AC471" s="79"/>
      <c r="AD471" s="79"/>
      <c r="AE471" s="79"/>
      <c r="AF471" s="79"/>
      <c r="AG471" s="79"/>
      <c r="AH471" s="79"/>
      <c r="AI471" s="79"/>
      <c r="AJ471" s="79"/>
      <c r="AK471" s="52"/>
      <c r="AL471" s="52"/>
      <c r="AM471" s="79"/>
    </row>
    <row r="472" spans="18:39" x14ac:dyDescent="0.25">
      <c r="R472" s="79"/>
      <c r="S472" s="79"/>
      <c r="T472" s="79"/>
      <c r="U472" s="79"/>
      <c r="V472" s="79"/>
      <c r="W472" s="79"/>
      <c r="X472" s="79"/>
      <c r="Y472" s="79"/>
      <c r="Z472" s="79"/>
      <c r="AA472" s="79"/>
      <c r="AB472" s="79"/>
      <c r="AC472" s="79"/>
      <c r="AD472" s="79"/>
      <c r="AE472" s="79"/>
      <c r="AF472" s="79"/>
      <c r="AG472" s="79"/>
      <c r="AH472" s="79"/>
      <c r="AI472" s="79"/>
      <c r="AJ472" s="79"/>
      <c r="AK472" s="52"/>
      <c r="AL472" s="52"/>
      <c r="AM472" s="79"/>
    </row>
    <row r="473" spans="18:39" x14ac:dyDescent="0.25">
      <c r="R473" s="79"/>
      <c r="S473" s="79"/>
      <c r="T473" s="79"/>
      <c r="U473" s="79"/>
      <c r="V473" s="79"/>
      <c r="W473" s="79"/>
      <c r="X473" s="79"/>
      <c r="Y473" s="79"/>
      <c r="Z473" s="79"/>
      <c r="AA473" s="79"/>
      <c r="AB473" s="79"/>
      <c r="AC473" s="79"/>
      <c r="AD473" s="79"/>
      <c r="AE473" s="79"/>
      <c r="AF473" s="79"/>
      <c r="AG473" s="79"/>
      <c r="AH473" s="79"/>
      <c r="AI473" s="79"/>
      <c r="AJ473" s="79"/>
      <c r="AK473" s="52"/>
      <c r="AL473" s="52"/>
      <c r="AM473" s="79"/>
    </row>
    <row r="474" spans="18:39" x14ac:dyDescent="0.25">
      <c r="R474" s="79"/>
      <c r="S474" s="79"/>
      <c r="T474" s="79"/>
      <c r="U474" s="79"/>
      <c r="V474" s="79"/>
      <c r="W474" s="79"/>
      <c r="X474" s="79"/>
      <c r="Y474" s="79"/>
      <c r="Z474" s="79"/>
      <c r="AA474" s="79"/>
      <c r="AB474" s="79"/>
      <c r="AC474" s="79"/>
      <c r="AD474" s="79"/>
      <c r="AE474" s="79"/>
      <c r="AF474" s="79"/>
      <c r="AG474" s="79"/>
      <c r="AH474" s="79"/>
      <c r="AI474" s="79"/>
      <c r="AJ474" s="79"/>
      <c r="AK474" s="52"/>
      <c r="AL474" s="52"/>
      <c r="AM474" s="79"/>
    </row>
    <row r="475" spans="18:39" x14ac:dyDescent="0.25">
      <c r="R475" s="79"/>
      <c r="S475" s="79"/>
      <c r="T475" s="79"/>
      <c r="U475" s="79"/>
      <c r="V475" s="79"/>
      <c r="W475" s="79"/>
      <c r="X475" s="79"/>
      <c r="Y475" s="79"/>
      <c r="Z475" s="79"/>
      <c r="AA475" s="79"/>
      <c r="AB475" s="79"/>
      <c r="AC475" s="79"/>
      <c r="AD475" s="79"/>
      <c r="AE475" s="79"/>
      <c r="AF475" s="79"/>
      <c r="AG475" s="79"/>
      <c r="AH475" s="79"/>
      <c r="AI475" s="79"/>
      <c r="AJ475" s="79"/>
      <c r="AK475" s="52"/>
      <c r="AL475" s="52"/>
      <c r="AM475" s="79"/>
    </row>
    <row r="476" spans="18:39" x14ac:dyDescent="0.25">
      <c r="R476" s="79"/>
      <c r="S476" s="79"/>
      <c r="T476" s="79"/>
      <c r="U476" s="79"/>
      <c r="V476" s="79"/>
      <c r="W476" s="79"/>
      <c r="X476" s="79"/>
      <c r="Y476" s="79"/>
      <c r="Z476" s="79"/>
      <c r="AA476" s="79"/>
      <c r="AB476" s="79"/>
      <c r="AC476" s="79"/>
      <c r="AD476" s="79"/>
      <c r="AE476" s="79"/>
      <c r="AF476" s="79"/>
      <c r="AG476" s="79"/>
      <c r="AH476" s="79"/>
      <c r="AI476" s="79"/>
      <c r="AJ476" s="79"/>
      <c r="AK476" s="52"/>
      <c r="AL476" s="52"/>
      <c r="AM476" s="79"/>
    </row>
    <row r="477" spans="18:39" x14ac:dyDescent="0.25">
      <c r="R477" s="79"/>
      <c r="S477" s="79"/>
      <c r="T477" s="79"/>
      <c r="U477" s="79"/>
      <c r="V477" s="79"/>
      <c r="W477" s="79"/>
      <c r="X477" s="79"/>
      <c r="Y477" s="79"/>
      <c r="Z477" s="79"/>
      <c r="AA477" s="79"/>
      <c r="AB477" s="79"/>
      <c r="AC477" s="79"/>
      <c r="AD477" s="79"/>
      <c r="AE477" s="79"/>
      <c r="AF477" s="79"/>
      <c r="AG477" s="79"/>
      <c r="AH477" s="79"/>
      <c r="AI477" s="79"/>
      <c r="AJ477" s="79"/>
      <c r="AK477" s="52"/>
      <c r="AL477" s="52"/>
      <c r="AM477" s="79"/>
    </row>
    <row r="478" spans="18:39" x14ac:dyDescent="0.25">
      <c r="R478" s="79"/>
      <c r="S478" s="79"/>
      <c r="T478" s="79"/>
      <c r="U478" s="79"/>
      <c r="V478" s="79"/>
      <c r="W478" s="79"/>
      <c r="X478" s="79"/>
      <c r="Y478" s="79"/>
      <c r="Z478" s="79"/>
      <c r="AA478" s="79"/>
      <c r="AB478" s="79"/>
      <c r="AC478" s="79"/>
      <c r="AD478" s="79"/>
      <c r="AE478" s="79"/>
      <c r="AF478" s="79"/>
      <c r="AG478" s="79"/>
      <c r="AH478" s="79"/>
      <c r="AI478" s="79"/>
      <c r="AJ478" s="79"/>
      <c r="AK478" s="52"/>
      <c r="AL478" s="52"/>
      <c r="AM478" s="79"/>
    </row>
    <row r="479" spans="18:39" x14ac:dyDescent="0.25">
      <c r="R479" s="79"/>
      <c r="S479" s="79"/>
      <c r="T479" s="79"/>
      <c r="U479" s="79"/>
      <c r="V479" s="79"/>
      <c r="W479" s="79"/>
      <c r="X479" s="79"/>
      <c r="Y479" s="79"/>
      <c r="Z479" s="79"/>
      <c r="AA479" s="79"/>
      <c r="AB479" s="79"/>
      <c r="AC479" s="79"/>
      <c r="AD479" s="79"/>
      <c r="AE479" s="79"/>
      <c r="AF479" s="79"/>
      <c r="AG479" s="79"/>
      <c r="AH479" s="79"/>
      <c r="AI479" s="79"/>
      <c r="AJ479" s="79"/>
      <c r="AK479" s="52"/>
      <c r="AL479" s="52"/>
      <c r="AM479" s="79"/>
    </row>
    <row r="480" spans="18:39" x14ac:dyDescent="0.25">
      <c r="R480" s="79"/>
      <c r="S480" s="79"/>
      <c r="T480" s="79"/>
      <c r="U480" s="79"/>
      <c r="V480" s="79"/>
      <c r="W480" s="79"/>
      <c r="X480" s="79"/>
      <c r="Y480" s="79"/>
      <c r="Z480" s="79"/>
      <c r="AA480" s="79"/>
      <c r="AB480" s="79"/>
      <c r="AC480" s="79"/>
      <c r="AD480" s="79"/>
      <c r="AE480" s="79"/>
      <c r="AF480" s="79"/>
      <c r="AG480" s="79"/>
      <c r="AH480" s="79"/>
      <c r="AI480" s="79"/>
      <c r="AJ480" s="79"/>
      <c r="AK480" s="52"/>
      <c r="AL480" s="52"/>
      <c r="AM480" s="79"/>
    </row>
    <row r="481" spans="18:39" x14ac:dyDescent="0.25">
      <c r="R481" s="79"/>
      <c r="S481" s="79"/>
      <c r="T481" s="79"/>
      <c r="U481" s="79"/>
      <c r="V481" s="79"/>
      <c r="W481" s="79"/>
      <c r="X481" s="79"/>
      <c r="Y481" s="79"/>
      <c r="Z481" s="79"/>
      <c r="AA481" s="79"/>
      <c r="AB481" s="79"/>
      <c r="AC481" s="79"/>
      <c r="AD481" s="79"/>
      <c r="AE481" s="79"/>
      <c r="AF481" s="79"/>
      <c r="AG481" s="79"/>
      <c r="AH481" s="79"/>
      <c r="AI481" s="79"/>
      <c r="AJ481" s="79"/>
      <c r="AK481" s="52"/>
      <c r="AL481" s="52"/>
      <c r="AM481" s="79"/>
    </row>
    <row r="482" spans="18:39" x14ac:dyDescent="0.25">
      <c r="R482" s="79"/>
      <c r="S482" s="79"/>
      <c r="T482" s="79"/>
      <c r="U482" s="79"/>
      <c r="V482" s="79"/>
      <c r="W482" s="79"/>
      <c r="X482" s="79"/>
      <c r="Y482" s="79"/>
      <c r="Z482" s="79"/>
      <c r="AA482" s="79"/>
      <c r="AB482" s="79"/>
      <c r="AC482" s="79"/>
      <c r="AD482" s="79"/>
      <c r="AE482" s="79"/>
      <c r="AF482" s="79"/>
      <c r="AG482" s="79"/>
      <c r="AH482" s="79"/>
      <c r="AI482" s="79"/>
      <c r="AJ482" s="79"/>
      <c r="AK482" s="52"/>
      <c r="AL482" s="52"/>
      <c r="AM482" s="79"/>
    </row>
    <row r="483" spans="18:39" x14ac:dyDescent="0.25">
      <c r="R483" s="79"/>
      <c r="S483" s="79"/>
      <c r="T483" s="79"/>
      <c r="U483" s="79"/>
      <c r="V483" s="79"/>
      <c r="W483" s="79"/>
      <c r="X483" s="79"/>
      <c r="Y483" s="79"/>
      <c r="Z483" s="79"/>
      <c r="AA483" s="79"/>
      <c r="AB483" s="79"/>
      <c r="AC483" s="79"/>
      <c r="AD483" s="79"/>
      <c r="AE483" s="79"/>
      <c r="AF483" s="79"/>
      <c r="AG483" s="79"/>
      <c r="AH483" s="79"/>
      <c r="AI483" s="79"/>
      <c r="AJ483" s="79"/>
      <c r="AK483" s="52"/>
      <c r="AL483" s="52"/>
      <c r="AM483" s="79"/>
    </row>
    <row r="484" spans="18:39" x14ac:dyDescent="0.25">
      <c r="R484" s="79"/>
      <c r="S484" s="79"/>
      <c r="T484" s="79"/>
      <c r="U484" s="79"/>
      <c r="V484" s="79"/>
      <c r="W484" s="79"/>
      <c r="X484" s="79"/>
      <c r="Y484" s="79"/>
      <c r="Z484" s="79"/>
      <c r="AA484" s="79"/>
      <c r="AB484" s="79"/>
      <c r="AC484" s="79"/>
      <c r="AD484" s="79"/>
      <c r="AE484" s="79"/>
      <c r="AF484" s="79"/>
      <c r="AG484" s="79"/>
      <c r="AH484" s="79"/>
      <c r="AI484" s="79"/>
      <c r="AJ484" s="79"/>
      <c r="AK484" s="52"/>
      <c r="AL484" s="52"/>
      <c r="AM484" s="79"/>
    </row>
    <row r="485" spans="18:39" x14ac:dyDescent="0.25">
      <c r="R485" s="79"/>
      <c r="S485" s="79"/>
      <c r="T485" s="79"/>
      <c r="U485" s="79"/>
      <c r="V485" s="79"/>
      <c r="W485" s="79"/>
      <c r="X485" s="79"/>
      <c r="Y485" s="79"/>
      <c r="Z485" s="79"/>
      <c r="AA485" s="79"/>
      <c r="AB485" s="79"/>
      <c r="AC485" s="79"/>
      <c r="AD485" s="79"/>
      <c r="AE485" s="79"/>
      <c r="AF485" s="79"/>
      <c r="AG485" s="79"/>
      <c r="AH485" s="79"/>
      <c r="AI485" s="79"/>
      <c r="AJ485" s="79"/>
      <c r="AK485" s="52"/>
      <c r="AL485" s="52"/>
      <c r="AM485" s="79"/>
    </row>
    <row r="486" spans="18:39" x14ac:dyDescent="0.25">
      <c r="R486" s="79"/>
      <c r="S486" s="79"/>
      <c r="T486" s="79"/>
      <c r="U486" s="79"/>
      <c r="V486" s="79"/>
      <c r="W486" s="79"/>
      <c r="X486" s="79"/>
      <c r="Y486" s="79"/>
      <c r="Z486" s="79"/>
      <c r="AA486" s="79"/>
      <c r="AB486" s="79"/>
      <c r="AC486" s="79"/>
      <c r="AD486" s="79"/>
      <c r="AE486" s="79"/>
      <c r="AF486" s="79"/>
      <c r="AG486" s="79"/>
      <c r="AH486" s="79"/>
      <c r="AI486" s="79"/>
      <c r="AJ486" s="79"/>
      <c r="AK486" s="52"/>
      <c r="AL486" s="52"/>
      <c r="AM486" s="79"/>
    </row>
    <row r="487" spans="18:39" x14ac:dyDescent="0.25">
      <c r="R487" s="79"/>
      <c r="S487" s="79"/>
      <c r="T487" s="79"/>
      <c r="U487" s="79"/>
      <c r="V487" s="79"/>
      <c r="W487" s="79"/>
      <c r="X487" s="79"/>
      <c r="Y487" s="79"/>
      <c r="Z487" s="79"/>
      <c r="AA487" s="79"/>
      <c r="AB487" s="79"/>
      <c r="AC487" s="79"/>
      <c r="AD487" s="79"/>
      <c r="AE487" s="79"/>
      <c r="AF487" s="79"/>
      <c r="AG487" s="79"/>
      <c r="AH487" s="79"/>
      <c r="AI487" s="79"/>
      <c r="AJ487" s="79"/>
      <c r="AK487" s="52"/>
      <c r="AL487" s="52"/>
      <c r="AM487" s="79"/>
    </row>
    <row r="488" spans="18:39" x14ac:dyDescent="0.25">
      <c r="R488" s="79"/>
      <c r="S488" s="79"/>
      <c r="T488" s="79"/>
      <c r="U488" s="79"/>
      <c r="V488" s="79"/>
      <c r="W488" s="79"/>
      <c r="X488" s="79"/>
      <c r="Y488" s="79"/>
      <c r="Z488" s="79"/>
      <c r="AA488" s="79"/>
      <c r="AB488" s="79"/>
      <c r="AC488" s="79"/>
      <c r="AD488" s="79"/>
      <c r="AE488" s="79"/>
      <c r="AF488" s="79"/>
      <c r="AG488" s="79"/>
      <c r="AH488" s="79"/>
      <c r="AI488" s="79"/>
      <c r="AJ488" s="79"/>
      <c r="AK488" s="52"/>
      <c r="AL488" s="52"/>
      <c r="AM488" s="79"/>
    </row>
    <row r="489" spans="18:39" x14ac:dyDescent="0.25">
      <c r="R489" s="79"/>
      <c r="S489" s="79"/>
      <c r="T489" s="79"/>
      <c r="U489" s="79"/>
      <c r="V489" s="79"/>
      <c r="W489" s="79"/>
      <c r="X489" s="79"/>
      <c r="Y489" s="79"/>
      <c r="Z489" s="79"/>
      <c r="AA489" s="79"/>
      <c r="AB489" s="79"/>
      <c r="AC489" s="79"/>
      <c r="AD489" s="79"/>
      <c r="AE489" s="79"/>
      <c r="AF489" s="79"/>
      <c r="AG489" s="79"/>
      <c r="AH489" s="79"/>
      <c r="AI489" s="79"/>
      <c r="AJ489" s="79"/>
      <c r="AK489" s="52"/>
      <c r="AL489" s="52"/>
      <c r="AM489" s="79"/>
    </row>
    <row r="490" spans="18:39" x14ac:dyDescent="0.25">
      <c r="R490" s="79"/>
      <c r="S490" s="79"/>
      <c r="T490" s="79"/>
      <c r="U490" s="79"/>
      <c r="V490" s="79"/>
      <c r="W490" s="79"/>
      <c r="X490" s="79"/>
      <c r="Y490" s="79"/>
      <c r="Z490" s="79"/>
      <c r="AA490" s="79"/>
      <c r="AB490" s="79"/>
      <c r="AC490" s="79"/>
      <c r="AD490" s="79"/>
      <c r="AE490" s="79"/>
      <c r="AF490" s="79"/>
      <c r="AG490" s="79"/>
      <c r="AH490" s="79"/>
      <c r="AI490" s="79"/>
      <c r="AJ490" s="79"/>
      <c r="AK490" s="52"/>
      <c r="AL490" s="52"/>
      <c r="AM490" s="79"/>
    </row>
    <row r="491" spans="18:39" x14ac:dyDescent="0.25">
      <c r="R491" s="79"/>
      <c r="S491" s="79"/>
      <c r="T491" s="79"/>
      <c r="U491" s="79"/>
      <c r="V491" s="79"/>
      <c r="W491" s="79"/>
      <c r="X491" s="79"/>
      <c r="Y491" s="79"/>
      <c r="Z491" s="79"/>
      <c r="AA491" s="79"/>
      <c r="AB491" s="79"/>
      <c r="AC491" s="79"/>
      <c r="AD491" s="79"/>
      <c r="AE491" s="79"/>
      <c r="AF491" s="79"/>
      <c r="AG491" s="79"/>
      <c r="AH491" s="79"/>
      <c r="AI491" s="79"/>
      <c r="AJ491" s="79"/>
      <c r="AK491" s="52"/>
      <c r="AL491" s="52"/>
      <c r="AM491" s="79"/>
    </row>
    <row r="492" spans="18:39" x14ac:dyDescent="0.25">
      <c r="R492" s="79"/>
      <c r="S492" s="79"/>
      <c r="T492" s="79"/>
      <c r="U492" s="79"/>
      <c r="V492" s="79"/>
      <c r="W492" s="79"/>
      <c r="X492" s="79"/>
      <c r="Y492" s="79"/>
      <c r="Z492" s="79"/>
      <c r="AA492" s="79"/>
      <c r="AB492" s="79"/>
      <c r="AC492" s="79"/>
      <c r="AD492" s="79"/>
      <c r="AE492" s="79"/>
      <c r="AF492" s="79"/>
      <c r="AG492" s="79"/>
      <c r="AH492" s="79"/>
      <c r="AI492" s="79"/>
      <c r="AJ492" s="79"/>
      <c r="AK492" s="52"/>
      <c r="AL492" s="52"/>
      <c r="AM492" s="79"/>
    </row>
    <row r="493" spans="18:39" x14ac:dyDescent="0.25">
      <c r="R493" s="79"/>
      <c r="S493" s="79"/>
      <c r="T493" s="79"/>
      <c r="U493" s="79"/>
      <c r="V493" s="79"/>
      <c r="W493" s="79"/>
      <c r="X493" s="79"/>
      <c r="Y493" s="79"/>
      <c r="Z493" s="79"/>
      <c r="AA493" s="79"/>
      <c r="AB493" s="79"/>
      <c r="AC493" s="79"/>
      <c r="AD493" s="79"/>
      <c r="AE493" s="79"/>
      <c r="AF493" s="79"/>
      <c r="AG493" s="79"/>
      <c r="AH493" s="79"/>
      <c r="AI493" s="79"/>
      <c r="AJ493" s="79"/>
      <c r="AK493" s="52"/>
      <c r="AL493" s="52"/>
      <c r="AM493" s="79"/>
    </row>
    <row r="494" spans="18:39" x14ac:dyDescent="0.25">
      <c r="R494" s="79"/>
      <c r="S494" s="79"/>
      <c r="T494" s="79"/>
      <c r="U494" s="79"/>
      <c r="V494" s="79"/>
      <c r="W494" s="79"/>
      <c r="X494" s="79"/>
      <c r="Y494" s="79"/>
      <c r="Z494" s="79"/>
      <c r="AA494" s="79"/>
      <c r="AB494" s="79"/>
      <c r="AC494" s="79"/>
      <c r="AD494" s="79"/>
      <c r="AE494" s="79"/>
      <c r="AF494" s="79"/>
      <c r="AG494" s="79"/>
      <c r="AH494" s="79"/>
      <c r="AI494" s="79"/>
      <c r="AJ494" s="79"/>
      <c r="AK494" s="52"/>
      <c r="AL494" s="52"/>
      <c r="AM494" s="79"/>
    </row>
    <row r="495" spans="18:39" x14ac:dyDescent="0.25">
      <c r="R495" s="79"/>
      <c r="S495" s="79"/>
      <c r="T495" s="79"/>
      <c r="U495" s="79"/>
      <c r="V495" s="79"/>
      <c r="W495" s="79"/>
      <c r="X495" s="79"/>
      <c r="Y495" s="79"/>
      <c r="Z495" s="79"/>
      <c r="AA495" s="79"/>
      <c r="AB495" s="79"/>
      <c r="AC495" s="79"/>
      <c r="AD495" s="79"/>
      <c r="AE495" s="79"/>
      <c r="AF495" s="79"/>
      <c r="AG495" s="79"/>
      <c r="AH495" s="79"/>
      <c r="AI495" s="79"/>
      <c r="AJ495" s="79"/>
      <c r="AK495" s="52"/>
      <c r="AL495" s="52"/>
      <c r="AM495" s="79"/>
    </row>
    <row r="496" spans="18:39" x14ac:dyDescent="0.25">
      <c r="R496" s="79"/>
      <c r="S496" s="79"/>
      <c r="T496" s="79"/>
      <c r="U496" s="79"/>
      <c r="V496" s="79"/>
      <c r="W496" s="79"/>
      <c r="X496" s="79"/>
      <c r="Y496" s="79"/>
      <c r="Z496" s="79"/>
      <c r="AA496" s="79"/>
      <c r="AB496" s="79"/>
      <c r="AC496" s="79"/>
      <c r="AD496" s="79"/>
      <c r="AE496" s="79"/>
      <c r="AF496" s="79"/>
      <c r="AG496" s="79"/>
      <c r="AH496" s="79"/>
      <c r="AI496" s="79"/>
      <c r="AJ496" s="79"/>
      <c r="AK496" s="52"/>
      <c r="AL496" s="52"/>
      <c r="AM496" s="79"/>
    </row>
    <row r="497" spans="18:39" x14ac:dyDescent="0.25">
      <c r="R497" s="79"/>
      <c r="S497" s="79"/>
      <c r="T497" s="79"/>
      <c r="U497" s="79"/>
      <c r="V497" s="79"/>
      <c r="W497" s="79"/>
      <c r="X497" s="79"/>
      <c r="Y497" s="79"/>
      <c r="Z497" s="79"/>
      <c r="AA497" s="79"/>
      <c r="AB497" s="79"/>
      <c r="AC497" s="79"/>
      <c r="AD497" s="79"/>
      <c r="AE497" s="79"/>
      <c r="AF497" s="79"/>
      <c r="AG497" s="79"/>
      <c r="AH497" s="79"/>
      <c r="AI497" s="79"/>
      <c r="AJ497" s="79"/>
      <c r="AK497" s="52"/>
      <c r="AL497" s="52"/>
      <c r="AM497" s="79"/>
    </row>
    <row r="498" spans="18:39" x14ac:dyDescent="0.25">
      <c r="R498" s="79"/>
      <c r="S498" s="79"/>
      <c r="T498" s="79"/>
      <c r="U498" s="79"/>
      <c r="V498" s="79"/>
      <c r="W498" s="79"/>
      <c r="X498" s="79"/>
      <c r="Y498" s="79"/>
      <c r="Z498" s="79"/>
      <c r="AA498" s="79"/>
      <c r="AB498" s="79"/>
      <c r="AC498" s="79"/>
      <c r="AD498" s="79"/>
      <c r="AE498" s="79"/>
      <c r="AF498" s="79"/>
      <c r="AG498" s="79"/>
      <c r="AH498" s="79"/>
      <c r="AI498" s="79"/>
      <c r="AJ498" s="79"/>
      <c r="AK498" s="52"/>
      <c r="AL498" s="52"/>
      <c r="AM498" s="79"/>
    </row>
    <row r="499" spans="18:39" x14ac:dyDescent="0.25">
      <c r="R499" s="79"/>
      <c r="S499" s="79"/>
      <c r="T499" s="79"/>
      <c r="U499" s="79"/>
      <c r="V499" s="79"/>
      <c r="W499" s="79"/>
      <c r="X499" s="79"/>
      <c r="Y499" s="79"/>
      <c r="Z499" s="79"/>
      <c r="AA499" s="79"/>
      <c r="AB499" s="79"/>
      <c r="AC499" s="79"/>
      <c r="AD499" s="79"/>
      <c r="AE499" s="79"/>
      <c r="AF499" s="79"/>
      <c r="AG499" s="79"/>
      <c r="AH499" s="79"/>
      <c r="AI499" s="79"/>
      <c r="AJ499" s="79"/>
      <c r="AK499" s="52"/>
      <c r="AL499" s="52"/>
      <c r="AM499" s="79"/>
    </row>
    <row r="500" spans="18:39" x14ac:dyDescent="0.25">
      <c r="R500" s="79"/>
      <c r="S500" s="79"/>
      <c r="T500" s="79"/>
      <c r="U500" s="79"/>
      <c r="V500" s="79"/>
      <c r="W500" s="79"/>
      <c r="X500" s="79"/>
      <c r="Y500" s="79"/>
      <c r="Z500" s="79"/>
      <c r="AA500" s="79"/>
      <c r="AB500" s="79"/>
      <c r="AC500" s="79"/>
      <c r="AD500" s="79"/>
      <c r="AE500" s="79"/>
      <c r="AF500" s="79"/>
      <c r="AG500" s="79"/>
      <c r="AH500" s="79"/>
      <c r="AI500" s="79"/>
      <c r="AJ500" s="79"/>
      <c r="AK500" s="52"/>
      <c r="AL500" s="52"/>
      <c r="AM500" s="79"/>
    </row>
    <row r="501" spans="18:39" x14ac:dyDescent="0.25">
      <c r="R501" s="79"/>
      <c r="S501" s="79"/>
      <c r="T501" s="79"/>
      <c r="U501" s="79"/>
      <c r="V501" s="79"/>
      <c r="W501" s="79"/>
      <c r="X501" s="79"/>
      <c r="Y501" s="79"/>
      <c r="Z501" s="79"/>
      <c r="AA501" s="79"/>
      <c r="AB501" s="79"/>
      <c r="AC501" s="79"/>
      <c r="AD501" s="79"/>
      <c r="AE501" s="79"/>
      <c r="AF501" s="79"/>
      <c r="AG501" s="79"/>
      <c r="AH501" s="79"/>
      <c r="AI501" s="79"/>
      <c r="AJ501" s="79"/>
      <c r="AK501" s="52"/>
      <c r="AL501" s="52"/>
      <c r="AM501" s="79"/>
    </row>
    <row r="502" spans="18:39" x14ac:dyDescent="0.25">
      <c r="R502" s="79"/>
      <c r="S502" s="79"/>
      <c r="T502" s="79"/>
      <c r="U502" s="79"/>
      <c r="V502" s="79"/>
      <c r="W502" s="79"/>
      <c r="X502" s="79"/>
      <c r="Y502" s="79"/>
      <c r="Z502" s="79"/>
      <c r="AA502" s="79"/>
      <c r="AB502" s="79"/>
      <c r="AC502" s="79"/>
      <c r="AD502" s="79"/>
      <c r="AE502" s="79"/>
      <c r="AF502" s="79"/>
      <c r="AG502" s="79"/>
      <c r="AH502" s="79"/>
      <c r="AI502" s="79"/>
      <c r="AJ502" s="79"/>
      <c r="AK502" s="52"/>
      <c r="AL502" s="52"/>
      <c r="AM502" s="79"/>
    </row>
    <row r="503" spans="18:39" x14ac:dyDescent="0.25">
      <c r="R503" s="79"/>
      <c r="S503" s="79"/>
      <c r="T503" s="79"/>
      <c r="U503" s="79"/>
      <c r="V503" s="79"/>
      <c r="W503" s="79"/>
      <c r="X503" s="79"/>
      <c r="Y503" s="79"/>
      <c r="Z503" s="79"/>
      <c r="AA503" s="79"/>
      <c r="AB503" s="79"/>
      <c r="AC503" s="79"/>
      <c r="AD503" s="79"/>
      <c r="AE503" s="79"/>
      <c r="AF503" s="79"/>
      <c r="AG503" s="79"/>
      <c r="AH503" s="79"/>
      <c r="AI503" s="79"/>
      <c r="AJ503" s="79"/>
      <c r="AK503" s="52"/>
      <c r="AL503" s="52"/>
      <c r="AM503" s="79"/>
    </row>
    <row r="504" spans="18:39" x14ac:dyDescent="0.25">
      <c r="R504" s="79"/>
      <c r="S504" s="79"/>
      <c r="T504" s="79"/>
      <c r="U504" s="79"/>
      <c r="V504" s="79"/>
      <c r="W504" s="79"/>
      <c r="X504" s="79"/>
      <c r="Y504" s="79"/>
      <c r="Z504" s="79"/>
      <c r="AA504" s="79"/>
      <c r="AB504" s="79"/>
      <c r="AC504" s="79"/>
      <c r="AD504" s="79"/>
      <c r="AE504" s="79"/>
      <c r="AF504" s="79"/>
      <c r="AG504" s="79"/>
      <c r="AH504" s="79"/>
      <c r="AI504" s="79"/>
      <c r="AJ504" s="79"/>
      <c r="AK504" s="52"/>
      <c r="AL504" s="52"/>
      <c r="AM504" s="79"/>
    </row>
    <row r="505" spans="18:39" x14ac:dyDescent="0.25">
      <c r="R505" s="79"/>
      <c r="S505" s="79"/>
      <c r="T505" s="79"/>
      <c r="U505" s="79"/>
      <c r="V505" s="79"/>
      <c r="W505" s="79"/>
      <c r="X505" s="79"/>
      <c r="Y505" s="79"/>
      <c r="Z505" s="79"/>
      <c r="AA505" s="79"/>
      <c r="AB505" s="79"/>
      <c r="AC505" s="79"/>
      <c r="AD505" s="79"/>
      <c r="AE505" s="79"/>
      <c r="AF505" s="79"/>
      <c r="AG505" s="79"/>
      <c r="AH505" s="79"/>
      <c r="AI505" s="79"/>
      <c r="AJ505" s="79"/>
      <c r="AK505" s="52"/>
      <c r="AL505" s="52"/>
      <c r="AM505" s="79"/>
    </row>
    <row r="506" spans="18:39" x14ac:dyDescent="0.25">
      <c r="R506" s="79"/>
      <c r="S506" s="79"/>
      <c r="T506" s="79"/>
      <c r="U506" s="79"/>
      <c r="V506" s="79"/>
      <c r="W506" s="79"/>
      <c r="X506" s="79"/>
      <c r="Y506" s="79"/>
      <c r="Z506" s="79"/>
      <c r="AA506" s="79"/>
      <c r="AB506" s="79"/>
      <c r="AC506" s="79"/>
      <c r="AD506" s="79"/>
      <c r="AE506" s="79"/>
      <c r="AF506" s="79"/>
      <c r="AG506" s="79"/>
      <c r="AH506" s="79"/>
      <c r="AI506" s="79"/>
      <c r="AJ506" s="79"/>
      <c r="AK506" s="52"/>
      <c r="AL506" s="52"/>
      <c r="AM506" s="79"/>
    </row>
    <row r="507" spans="18:39" x14ac:dyDescent="0.25">
      <c r="R507" s="79"/>
      <c r="S507" s="79"/>
      <c r="T507" s="79"/>
      <c r="U507" s="79"/>
      <c r="V507" s="79"/>
      <c r="W507" s="79"/>
      <c r="X507" s="79"/>
      <c r="Y507" s="79"/>
      <c r="Z507" s="79"/>
      <c r="AA507" s="79"/>
      <c r="AB507" s="79"/>
      <c r="AC507" s="79"/>
      <c r="AD507" s="79"/>
      <c r="AE507" s="79"/>
      <c r="AF507" s="79"/>
      <c r="AG507" s="79"/>
      <c r="AH507" s="79"/>
      <c r="AI507" s="79"/>
      <c r="AJ507" s="79"/>
      <c r="AK507" s="52"/>
      <c r="AL507" s="52"/>
      <c r="AM507" s="79"/>
    </row>
    <row r="508" spans="18:39" x14ac:dyDescent="0.25">
      <c r="R508" s="79"/>
      <c r="S508" s="79"/>
      <c r="T508" s="79"/>
      <c r="U508" s="79"/>
      <c r="V508" s="79"/>
      <c r="W508" s="79"/>
      <c r="X508" s="79"/>
      <c r="Y508" s="79"/>
      <c r="Z508" s="79"/>
      <c r="AA508" s="79"/>
      <c r="AB508" s="79"/>
      <c r="AC508" s="79"/>
      <c r="AD508" s="79"/>
      <c r="AE508" s="79"/>
      <c r="AF508" s="79"/>
      <c r="AG508" s="79"/>
      <c r="AH508" s="79"/>
      <c r="AI508" s="79"/>
      <c r="AJ508" s="79"/>
      <c r="AK508" s="52"/>
      <c r="AL508" s="52"/>
      <c r="AM508" s="79"/>
    </row>
    <row r="509" spans="18:39" x14ac:dyDescent="0.25">
      <c r="R509" s="79"/>
      <c r="S509" s="79"/>
      <c r="T509" s="79"/>
      <c r="U509" s="79"/>
      <c r="V509" s="79"/>
      <c r="W509" s="79"/>
      <c r="X509" s="79"/>
      <c r="Y509" s="79"/>
      <c r="Z509" s="79"/>
      <c r="AA509" s="79"/>
      <c r="AB509" s="79"/>
      <c r="AC509" s="79"/>
      <c r="AD509" s="79"/>
      <c r="AE509" s="79"/>
      <c r="AF509" s="79"/>
      <c r="AG509" s="79"/>
      <c r="AH509" s="79"/>
      <c r="AI509" s="79"/>
      <c r="AJ509" s="79"/>
      <c r="AK509" s="52"/>
      <c r="AL509" s="52"/>
      <c r="AM509" s="79"/>
    </row>
    <row r="510" spans="18:39" x14ac:dyDescent="0.25">
      <c r="R510" s="79"/>
      <c r="S510" s="79"/>
      <c r="T510" s="79"/>
      <c r="U510" s="79"/>
      <c r="V510" s="79"/>
      <c r="W510" s="79"/>
      <c r="X510" s="79"/>
      <c r="Y510" s="79"/>
      <c r="Z510" s="79"/>
      <c r="AA510" s="79"/>
      <c r="AB510" s="79"/>
      <c r="AC510" s="79"/>
      <c r="AD510" s="79"/>
      <c r="AE510" s="79"/>
      <c r="AF510" s="79"/>
      <c r="AG510" s="79"/>
      <c r="AH510" s="79"/>
      <c r="AI510" s="79"/>
      <c r="AJ510" s="79"/>
      <c r="AK510" s="52"/>
      <c r="AL510" s="52"/>
      <c r="AM510" s="79"/>
    </row>
    <row r="511" spans="18:39" x14ac:dyDescent="0.25">
      <c r="R511" s="79"/>
      <c r="S511" s="79"/>
      <c r="T511" s="79"/>
      <c r="U511" s="79"/>
      <c r="V511" s="79"/>
      <c r="W511" s="79"/>
      <c r="X511" s="79"/>
      <c r="Y511" s="79"/>
      <c r="Z511" s="79"/>
      <c r="AA511" s="79"/>
      <c r="AB511" s="79"/>
      <c r="AC511" s="79"/>
      <c r="AD511" s="79"/>
      <c r="AE511" s="79"/>
      <c r="AF511" s="79"/>
      <c r="AG511" s="79"/>
      <c r="AH511" s="79"/>
      <c r="AI511" s="79"/>
      <c r="AJ511" s="79"/>
      <c r="AK511" s="52"/>
      <c r="AL511" s="52"/>
      <c r="AM511" s="79"/>
    </row>
    <row r="512" spans="18:39" x14ac:dyDescent="0.25">
      <c r="R512" s="79"/>
      <c r="S512" s="79"/>
      <c r="T512" s="79"/>
      <c r="U512" s="79"/>
      <c r="V512" s="79"/>
      <c r="W512" s="79"/>
      <c r="X512" s="79"/>
      <c r="Y512" s="79"/>
      <c r="Z512" s="79"/>
      <c r="AA512" s="79"/>
      <c r="AB512" s="79"/>
      <c r="AC512" s="79"/>
      <c r="AD512" s="79"/>
      <c r="AE512" s="79"/>
      <c r="AF512" s="79"/>
      <c r="AG512" s="79"/>
      <c r="AH512" s="79"/>
      <c r="AI512" s="79"/>
      <c r="AJ512" s="79"/>
      <c r="AK512" s="52"/>
      <c r="AL512" s="52"/>
      <c r="AM512" s="79"/>
    </row>
    <row r="513" spans="18:39" x14ac:dyDescent="0.25">
      <c r="R513" s="79"/>
      <c r="S513" s="79"/>
      <c r="T513" s="79"/>
      <c r="U513" s="79"/>
      <c r="V513" s="79"/>
      <c r="W513" s="79"/>
      <c r="X513" s="79"/>
      <c r="Y513" s="79"/>
      <c r="Z513" s="79"/>
      <c r="AA513" s="79"/>
      <c r="AB513" s="79"/>
      <c r="AC513" s="79"/>
      <c r="AD513" s="79"/>
      <c r="AE513" s="79"/>
      <c r="AF513" s="79"/>
      <c r="AG513" s="79"/>
      <c r="AH513" s="79"/>
      <c r="AI513" s="79"/>
      <c r="AJ513" s="79"/>
      <c r="AK513" s="52"/>
      <c r="AL513" s="52"/>
      <c r="AM513" s="79"/>
    </row>
    <row r="514" spans="18:39" x14ac:dyDescent="0.25">
      <c r="R514" s="79"/>
      <c r="S514" s="79"/>
      <c r="T514" s="79"/>
      <c r="U514" s="79"/>
      <c r="V514" s="79"/>
      <c r="W514" s="79"/>
      <c r="X514" s="79"/>
      <c r="Y514" s="79"/>
      <c r="Z514" s="79"/>
      <c r="AA514" s="79"/>
      <c r="AB514" s="79"/>
      <c r="AC514" s="79"/>
      <c r="AD514" s="79"/>
      <c r="AE514" s="79"/>
      <c r="AF514" s="79"/>
      <c r="AG514" s="79"/>
      <c r="AH514" s="79"/>
      <c r="AI514" s="79"/>
      <c r="AJ514" s="79"/>
      <c r="AK514" s="52"/>
      <c r="AL514" s="52"/>
      <c r="AM514" s="79"/>
    </row>
    <row r="515" spans="18:39" x14ac:dyDescent="0.25">
      <c r="R515" s="79"/>
      <c r="S515" s="79"/>
      <c r="T515" s="79"/>
      <c r="U515" s="79"/>
      <c r="V515" s="79"/>
      <c r="W515" s="79"/>
      <c r="X515" s="79"/>
      <c r="Y515" s="79"/>
      <c r="Z515" s="79"/>
      <c r="AA515" s="79"/>
      <c r="AB515" s="79"/>
      <c r="AC515" s="79"/>
      <c r="AD515" s="79"/>
      <c r="AE515" s="79"/>
      <c r="AF515" s="79"/>
      <c r="AG515" s="79"/>
      <c r="AH515" s="79"/>
      <c r="AI515" s="79"/>
      <c r="AJ515" s="79"/>
      <c r="AK515" s="52"/>
      <c r="AL515" s="52"/>
      <c r="AM515" s="79"/>
    </row>
    <row r="516" spans="18:39" x14ac:dyDescent="0.25">
      <c r="R516" s="79"/>
      <c r="S516" s="79"/>
      <c r="T516" s="79"/>
      <c r="U516" s="79"/>
      <c r="V516" s="79"/>
      <c r="W516" s="79"/>
      <c r="X516" s="79"/>
      <c r="Y516" s="79"/>
      <c r="Z516" s="79"/>
      <c r="AA516" s="79"/>
      <c r="AB516" s="79"/>
      <c r="AC516" s="79"/>
      <c r="AD516" s="79"/>
      <c r="AE516" s="79"/>
      <c r="AF516" s="79"/>
      <c r="AG516" s="79"/>
      <c r="AH516" s="79"/>
      <c r="AI516" s="79"/>
      <c r="AJ516" s="79"/>
      <c r="AK516" s="52"/>
      <c r="AL516" s="52"/>
      <c r="AM516" s="79"/>
    </row>
    <row r="517" spans="18:39" x14ac:dyDescent="0.25">
      <c r="R517" s="79"/>
      <c r="S517" s="79"/>
      <c r="T517" s="79"/>
      <c r="U517" s="79"/>
      <c r="V517" s="79"/>
      <c r="W517" s="79"/>
      <c r="X517" s="79"/>
      <c r="Y517" s="79"/>
      <c r="Z517" s="79"/>
      <c r="AA517" s="79"/>
      <c r="AB517" s="79"/>
      <c r="AC517" s="79"/>
      <c r="AD517" s="79"/>
      <c r="AE517" s="79"/>
      <c r="AF517" s="79"/>
      <c r="AG517" s="79"/>
      <c r="AH517" s="79"/>
      <c r="AI517" s="79"/>
      <c r="AJ517" s="79"/>
      <c r="AK517" s="52"/>
      <c r="AL517" s="52"/>
      <c r="AM517" s="79"/>
    </row>
    <row r="518" spans="18:39" x14ac:dyDescent="0.25">
      <c r="R518" s="79"/>
      <c r="S518" s="79"/>
      <c r="T518" s="79"/>
      <c r="U518" s="79"/>
      <c r="V518" s="79"/>
      <c r="W518" s="79"/>
      <c r="X518" s="79"/>
      <c r="Y518" s="79"/>
      <c r="Z518" s="79"/>
      <c r="AA518" s="79"/>
      <c r="AB518" s="79"/>
      <c r="AC518" s="79"/>
      <c r="AD518" s="79"/>
      <c r="AE518" s="79"/>
      <c r="AF518" s="79"/>
      <c r="AG518" s="79"/>
      <c r="AH518" s="79"/>
      <c r="AI518" s="79"/>
      <c r="AJ518" s="79"/>
      <c r="AK518" s="52"/>
      <c r="AL518" s="52"/>
      <c r="AM518" s="79"/>
    </row>
    <row r="519" spans="18:39" x14ac:dyDescent="0.25">
      <c r="R519" s="79"/>
      <c r="S519" s="79"/>
      <c r="T519" s="79"/>
      <c r="U519" s="79"/>
      <c r="V519" s="79"/>
      <c r="W519" s="79"/>
      <c r="X519" s="79"/>
      <c r="Y519" s="79"/>
      <c r="Z519" s="79"/>
      <c r="AA519" s="79"/>
      <c r="AB519" s="79"/>
      <c r="AC519" s="79"/>
      <c r="AD519" s="79"/>
      <c r="AE519" s="79"/>
      <c r="AF519" s="79"/>
      <c r="AG519" s="79"/>
      <c r="AH519" s="79"/>
      <c r="AI519" s="79"/>
      <c r="AJ519" s="79"/>
      <c r="AK519" s="52"/>
      <c r="AL519" s="52"/>
      <c r="AM519" s="79"/>
    </row>
    <row r="520" spans="18:39" x14ac:dyDescent="0.25">
      <c r="R520" s="79"/>
      <c r="S520" s="79"/>
      <c r="T520" s="79"/>
      <c r="U520" s="79"/>
      <c r="V520" s="79"/>
      <c r="W520" s="79"/>
      <c r="X520" s="79"/>
      <c r="Y520" s="79"/>
      <c r="Z520" s="79"/>
      <c r="AA520" s="79"/>
      <c r="AB520" s="79"/>
      <c r="AC520" s="79"/>
      <c r="AD520" s="79"/>
      <c r="AE520" s="79"/>
      <c r="AF520" s="79"/>
      <c r="AG520" s="79"/>
      <c r="AH520" s="79"/>
      <c r="AI520" s="79"/>
      <c r="AJ520" s="79"/>
      <c r="AK520" s="52"/>
      <c r="AL520" s="52"/>
      <c r="AM520" s="79"/>
    </row>
    <row r="521" spans="18:39" x14ac:dyDescent="0.25">
      <c r="R521" s="79"/>
      <c r="S521" s="79"/>
      <c r="T521" s="79"/>
      <c r="U521" s="79"/>
      <c r="V521" s="79"/>
      <c r="W521" s="79"/>
      <c r="X521" s="79"/>
      <c r="Y521" s="79"/>
      <c r="Z521" s="79"/>
      <c r="AA521" s="79"/>
      <c r="AB521" s="79"/>
      <c r="AC521" s="79"/>
      <c r="AD521" s="79"/>
      <c r="AE521" s="79"/>
      <c r="AF521" s="79"/>
      <c r="AG521" s="79"/>
      <c r="AH521" s="79"/>
      <c r="AI521" s="79"/>
      <c r="AJ521" s="79"/>
      <c r="AK521" s="52"/>
      <c r="AL521" s="52"/>
      <c r="AM521" s="79"/>
    </row>
    <row r="522" spans="18:39" x14ac:dyDescent="0.25">
      <c r="R522" s="79"/>
      <c r="S522" s="79"/>
      <c r="T522" s="79"/>
      <c r="U522" s="79"/>
      <c r="V522" s="79"/>
      <c r="W522" s="79"/>
      <c r="X522" s="79"/>
      <c r="Y522" s="79"/>
      <c r="Z522" s="79"/>
      <c r="AA522" s="79"/>
      <c r="AB522" s="79"/>
      <c r="AC522" s="79"/>
      <c r="AD522" s="79"/>
      <c r="AE522" s="79"/>
      <c r="AF522" s="79"/>
      <c r="AG522" s="79"/>
      <c r="AH522" s="79"/>
      <c r="AI522" s="79"/>
      <c r="AJ522" s="79"/>
      <c r="AK522" s="52"/>
      <c r="AL522" s="52"/>
      <c r="AM522" s="79"/>
    </row>
    <row r="523" spans="18:39" x14ac:dyDescent="0.25">
      <c r="R523" s="79"/>
      <c r="S523" s="79"/>
      <c r="T523" s="79"/>
      <c r="U523" s="79"/>
      <c r="V523" s="79"/>
      <c r="W523" s="79"/>
      <c r="X523" s="79"/>
      <c r="Y523" s="79"/>
      <c r="Z523" s="79"/>
      <c r="AA523" s="79"/>
      <c r="AB523" s="79"/>
      <c r="AC523" s="79"/>
      <c r="AD523" s="79"/>
      <c r="AE523" s="79"/>
      <c r="AF523" s="79"/>
      <c r="AG523" s="79"/>
      <c r="AH523" s="79"/>
      <c r="AI523" s="79"/>
      <c r="AJ523" s="79"/>
      <c r="AK523" s="52"/>
      <c r="AL523" s="52"/>
      <c r="AM523" s="79"/>
    </row>
    <row r="524" spans="18:39" x14ac:dyDescent="0.25">
      <c r="R524" s="79"/>
      <c r="S524" s="79"/>
      <c r="T524" s="79"/>
      <c r="U524" s="79"/>
      <c r="V524" s="79"/>
      <c r="W524" s="79"/>
      <c r="X524" s="79"/>
      <c r="Y524" s="79"/>
      <c r="Z524" s="79"/>
      <c r="AA524" s="79"/>
      <c r="AB524" s="79"/>
      <c r="AC524" s="79"/>
      <c r="AD524" s="79"/>
      <c r="AE524" s="79"/>
      <c r="AF524" s="79"/>
      <c r="AG524" s="79"/>
      <c r="AH524" s="79"/>
      <c r="AI524" s="79"/>
      <c r="AJ524" s="79"/>
      <c r="AK524" s="52"/>
      <c r="AL524" s="52"/>
      <c r="AM524" s="79"/>
    </row>
    <row r="525" spans="18:39" x14ac:dyDescent="0.25">
      <c r="R525" s="79"/>
      <c r="S525" s="79"/>
      <c r="T525" s="79"/>
      <c r="U525" s="79"/>
      <c r="V525" s="79"/>
      <c r="W525" s="79"/>
      <c r="X525" s="79"/>
      <c r="Y525" s="79"/>
      <c r="Z525" s="79"/>
      <c r="AA525" s="79"/>
      <c r="AB525" s="79"/>
      <c r="AC525" s="79"/>
      <c r="AD525" s="79"/>
      <c r="AE525" s="79"/>
      <c r="AF525" s="79"/>
      <c r="AG525" s="79"/>
      <c r="AH525" s="79"/>
      <c r="AI525" s="79"/>
      <c r="AJ525" s="79"/>
      <c r="AK525" s="52"/>
      <c r="AL525" s="52"/>
      <c r="AM525" s="79"/>
    </row>
    <row r="526" spans="18:39" x14ac:dyDescent="0.25">
      <c r="R526" s="79"/>
      <c r="S526" s="79"/>
      <c r="T526" s="79"/>
      <c r="U526" s="79"/>
      <c r="V526" s="79"/>
      <c r="W526" s="79"/>
      <c r="X526" s="79"/>
      <c r="Y526" s="79"/>
      <c r="Z526" s="79"/>
      <c r="AA526" s="79"/>
      <c r="AB526" s="79"/>
      <c r="AC526" s="79"/>
      <c r="AD526" s="79"/>
      <c r="AE526" s="79"/>
      <c r="AF526" s="79"/>
      <c r="AG526" s="79"/>
      <c r="AH526" s="79"/>
      <c r="AI526" s="79"/>
      <c r="AJ526" s="79"/>
      <c r="AK526" s="52"/>
      <c r="AL526" s="52"/>
      <c r="AM526" s="79"/>
    </row>
    <row r="527" spans="18:39" x14ac:dyDescent="0.25">
      <c r="R527" s="79"/>
      <c r="S527" s="79"/>
      <c r="T527" s="79"/>
      <c r="U527" s="79"/>
      <c r="V527" s="79"/>
      <c r="W527" s="79"/>
      <c r="X527" s="79"/>
      <c r="Y527" s="79"/>
      <c r="Z527" s="79"/>
      <c r="AA527" s="79"/>
      <c r="AB527" s="79"/>
      <c r="AC527" s="79"/>
      <c r="AD527" s="79"/>
      <c r="AE527" s="79"/>
      <c r="AF527" s="79"/>
      <c r="AG527" s="79"/>
      <c r="AH527" s="79"/>
      <c r="AI527" s="79"/>
      <c r="AJ527" s="79"/>
      <c r="AK527" s="52"/>
      <c r="AL527" s="52"/>
      <c r="AM527" s="79"/>
    </row>
    <row r="528" spans="18:39" x14ac:dyDescent="0.25">
      <c r="R528" s="79"/>
      <c r="S528" s="79"/>
      <c r="T528" s="79"/>
      <c r="U528" s="79"/>
      <c r="V528" s="79"/>
      <c r="W528" s="79"/>
      <c r="X528" s="79"/>
      <c r="Y528" s="79"/>
      <c r="Z528" s="79"/>
      <c r="AA528" s="79"/>
      <c r="AB528" s="79"/>
      <c r="AC528" s="79"/>
      <c r="AD528" s="79"/>
      <c r="AE528" s="79"/>
      <c r="AF528" s="79"/>
      <c r="AG528" s="79"/>
      <c r="AH528" s="79"/>
      <c r="AI528" s="79"/>
      <c r="AJ528" s="79"/>
      <c r="AK528" s="52"/>
      <c r="AL528" s="52"/>
      <c r="AM528" s="79"/>
    </row>
    <row r="529" spans="18:39" x14ac:dyDescent="0.25">
      <c r="R529" s="79"/>
      <c r="S529" s="79"/>
      <c r="T529" s="79"/>
      <c r="U529" s="79"/>
      <c r="V529" s="79"/>
      <c r="W529" s="79"/>
      <c r="X529" s="79"/>
      <c r="Y529" s="79"/>
      <c r="Z529" s="79"/>
      <c r="AA529" s="79"/>
      <c r="AB529" s="79"/>
      <c r="AC529" s="79"/>
      <c r="AD529" s="79"/>
      <c r="AE529" s="79"/>
      <c r="AF529" s="79"/>
      <c r="AG529" s="79"/>
      <c r="AH529" s="79"/>
      <c r="AI529" s="79"/>
      <c r="AJ529" s="79"/>
      <c r="AK529" s="52"/>
      <c r="AL529" s="52"/>
      <c r="AM529" s="79"/>
    </row>
    <row r="530" spans="18:39" x14ac:dyDescent="0.25">
      <c r="R530" s="79"/>
      <c r="S530" s="79"/>
      <c r="T530" s="79"/>
      <c r="U530" s="79"/>
      <c r="V530" s="79"/>
      <c r="W530" s="79"/>
      <c r="X530" s="79"/>
      <c r="Y530" s="79"/>
      <c r="Z530" s="79"/>
      <c r="AA530" s="79"/>
      <c r="AB530" s="79"/>
      <c r="AC530" s="79"/>
      <c r="AD530" s="79"/>
      <c r="AE530" s="79"/>
      <c r="AF530" s="79"/>
      <c r="AG530" s="79"/>
      <c r="AH530" s="79"/>
      <c r="AI530" s="79"/>
      <c r="AJ530" s="79"/>
      <c r="AK530" s="52"/>
      <c r="AL530" s="52"/>
      <c r="AM530" s="79"/>
    </row>
    <row r="531" spans="18:39" x14ac:dyDescent="0.25">
      <c r="R531" s="79"/>
      <c r="S531" s="79"/>
      <c r="T531" s="79"/>
      <c r="U531" s="79"/>
      <c r="V531" s="79"/>
      <c r="W531" s="79"/>
      <c r="X531" s="79"/>
      <c r="Y531" s="79"/>
      <c r="Z531" s="79"/>
      <c r="AA531" s="79"/>
      <c r="AB531" s="79"/>
      <c r="AC531" s="79"/>
      <c r="AD531" s="79"/>
      <c r="AE531" s="79"/>
      <c r="AF531" s="79"/>
      <c r="AG531" s="79"/>
      <c r="AH531" s="79"/>
      <c r="AI531" s="79"/>
      <c r="AJ531" s="79"/>
      <c r="AK531" s="52"/>
      <c r="AL531" s="52"/>
      <c r="AM531" s="79"/>
    </row>
    <row r="532" spans="18:39" x14ac:dyDescent="0.25">
      <c r="R532" s="79"/>
      <c r="S532" s="79"/>
      <c r="T532" s="79"/>
      <c r="U532" s="79"/>
      <c r="V532" s="79"/>
      <c r="W532" s="79"/>
      <c r="X532" s="79"/>
      <c r="Y532" s="79"/>
      <c r="Z532" s="79"/>
      <c r="AA532" s="79"/>
      <c r="AB532" s="79"/>
      <c r="AC532" s="79"/>
      <c r="AD532" s="79"/>
      <c r="AE532" s="79"/>
      <c r="AF532" s="79"/>
      <c r="AG532" s="79"/>
      <c r="AH532" s="79"/>
      <c r="AI532" s="79"/>
      <c r="AJ532" s="79"/>
      <c r="AK532" s="52"/>
      <c r="AL532" s="52"/>
      <c r="AM532" s="79"/>
    </row>
    <row r="533" spans="18:39" x14ac:dyDescent="0.25">
      <c r="R533" s="79"/>
      <c r="S533" s="79"/>
      <c r="T533" s="79"/>
      <c r="U533" s="79"/>
      <c r="V533" s="79"/>
      <c r="W533" s="79"/>
      <c r="X533" s="79"/>
      <c r="Y533" s="79"/>
      <c r="Z533" s="79"/>
      <c r="AA533" s="79"/>
      <c r="AB533" s="79"/>
      <c r="AC533" s="79"/>
      <c r="AD533" s="79"/>
      <c r="AE533" s="79"/>
      <c r="AF533" s="79"/>
      <c r="AG533" s="79"/>
      <c r="AH533" s="79"/>
      <c r="AI533" s="79"/>
      <c r="AJ533" s="79"/>
      <c r="AK533" s="52"/>
      <c r="AL533" s="52"/>
      <c r="AM533" s="79"/>
    </row>
    <row r="534" spans="18:39" x14ac:dyDescent="0.25">
      <c r="R534" s="79"/>
      <c r="S534" s="79"/>
      <c r="T534" s="79"/>
      <c r="U534" s="79"/>
      <c r="V534" s="79"/>
      <c r="W534" s="79"/>
      <c r="X534" s="79"/>
      <c r="Y534" s="79"/>
      <c r="Z534" s="79"/>
      <c r="AA534" s="79"/>
      <c r="AB534" s="79"/>
      <c r="AC534" s="79"/>
      <c r="AD534" s="79"/>
      <c r="AE534" s="79"/>
      <c r="AF534" s="79"/>
      <c r="AG534" s="79"/>
      <c r="AH534" s="79"/>
      <c r="AI534" s="79"/>
      <c r="AJ534" s="79"/>
      <c r="AK534" s="52"/>
      <c r="AL534" s="52"/>
      <c r="AM534" s="79"/>
    </row>
    <row r="535" spans="18:39" x14ac:dyDescent="0.25">
      <c r="R535" s="79"/>
      <c r="S535" s="79"/>
      <c r="T535" s="79"/>
      <c r="U535" s="79"/>
      <c r="V535" s="79"/>
      <c r="W535" s="79"/>
      <c r="X535" s="79"/>
      <c r="Y535" s="79"/>
      <c r="Z535" s="79"/>
      <c r="AA535" s="79"/>
      <c r="AB535" s="79"/>
      <c r="AC535" s="79"/>
      <c r="AD535" s="79"/>
      <c r="AE535" s="79"/>
      <c r="AF535" s="79"/>
      <c r="AG535" s="79"/>
      <c r="AH535" s="79"/>
      <c r="AI535" s="79"/>
      <c r="AJ535" s="79"/>
      <c r="AK535" s="52"/>
      <c r="AL535" s="52"/>
      <c r="AM535" s="79"/>
    </row>
    <row r="536" spans="18:39" x14ac:dyDescent="0.25">
      <c r="R536" s="79"/>
      <c r="S536" s="79"/>
      <c r="T536" s="79"/>
      <c r="U536" s="79"/>
      <c r="V536" s="79"/>
      <c r="W536" s="79"/>
      <c r="X536" s="79"/>
      <c r="Y536" s="79"/>
      <c r="Z536" s="79"/>
      <c r="AA536" s="79"/>
      <c r="AB536" s="79"/>
      <c r="AC536" s="79"/>
      <c r="AD536" s="79"/>
      <c r="AE536" s="79"/>
      <c r="AF536" s="79"/>
      <c r="AG536" s="79"/>
      <c r="AH536" s="79"/>
      <c r="AI536" s="79"/>
      <c r="AJ536" s="79"/>
      <c r="AK536" s="52"/>
      <c r="AL536" s="52"/>
      <c r="AM536" s="79"/>
    </row>
    <row r="537" spans="18:39" x14ac:dyDescent="0.25">
      <c r="R537" s="79"/>
      <c r="S537" s="79"/>
      <c r="T537" s="79"/>
      <c r="U537" s="79"/>
      <c r="V537" s="79"/>
      <c r="W537" s="79"/>
      <c r="X537" s="79"/>
      <c r="Y537" s="79"/>
      <c r="Z537" s="79"/>
      <c r="AA537" s="79"/>
      <c r="AB537" s="79"/>
      <c r="AC537" s="79"/>
      <c r="AD537" s="79"/>
      <c r="AE537" s="79"/>
      <c r="AF537" s="79"/>
      <c r="AG537" s="79"/>
      <c r="AH537" s="79"/>
      <c r="AI537" s="79"/>
      <c r="AJ537" s="79"/>
      <c r="AK537" s="52"/>
      <c r="AL537" s="52"/>
      <c r="AM537" s="79"/>
    </row>
    <row r="538" spans="18:39" x14ac:dyDescent="0.25">
      <c r="R538" s="79"/>
      <c r="S538" s="79"/>
      <c r="T538" s="79"/>
      <c r="U538" s="79"/>
      <c r="V538" s="79"/>
      <c r="W538" s="79"/>
      <c r="X538" s="79"/>
      <c r="Y538" s="79"/>
      <c r="Z538" s="79"/>
      <c r="AA538" s="79"/>
      <c r="AB538" s="79"/>
      <c r="AC538" s="79"/>
      <c r="AD538" s="79"/>
      <c r="AE538" s="79"/>
      <c r="AF538" s="79"/>
      <c r="AG538" s="79"/>
      <c r="AH538" s="79"/>
      <c r="AI538" s="79"/>
      <c r="AJ538" s="79"/>
      <c r="AK538" s="52"/>
      <c r="AL538" s="52"/>
      <c r="AM538" s="79"/>
    </row>
    <row r="539" spans="18:39" x14ac:dyDescent="0.25">
      <c r="R539" s="79"/>
      <c r="S539" s="79"/>
      <c r="T539" s="79"/>
      <c r="U539" s="79"/>
      <c r="V539" s="79"/>
      <c r="W539" s="79"/>
      <c r="X539" s="79"/>
      <c r="Y539" s="79"/>
      <c r="Z539" s="79"/>
      <c r="AA539" s="79"/>
      <c r="AB539" s="79"/>
      <c r="AC539" s="79"/>
      <c r="AD539" s="79"/>
      <c r="AE539" s="79"/>
      <c r="AF539" s="79"/>
      <c r="AG539" s="79"/>
      <c r="AH539" s="79"/>
      <c r="AI539" s="79"/>
      <c r="AJ539" s="79"/>
      <c r="AK539" s="52"/>
      <c r="AL539" s="52"/>
      <c r="AM539" s="79"/>
    </row>
    <row r="540" spans="18:39" x14ac:dyDescent="0.25">
      <c r="R540" s="79"/>
      <c r="S540" s="79"/>
      <c r="T540" s="79"/>
      <c r="U540" s="79"/>
      <c r="V540" s="79"/>
      <c r="W540" s="79"/>
      <c r="X540" s="79"/>
      <c r="Y540" s="79"/>
      <c r="Z540" s="79"/>
      <c r="AA540" s="79"/>
      <c r="AB540" s="79"/>
      <c r="AC540" s="79"/>
      <c r="AD540" s="79"/>
      <c r="AE540" s="79"/>
      <c r="AF540" s="79"/>
      <c r="AG540" s="79"/>
      <c r="AH540" s="79"/>
      <c r="AI540" s="79"/>
      <c r="AJ540" s="79"/>
      <c r="AK540" s="52"/>
      <c r="AL540" s="52"/>
      <c r="AM540" s="79"/>
    </row>
    <row r="541" spans="18:39" x14ac:dyDescent="0.25">
      <c r="R541" s="79"/>
      <c r="S541" s="79"/>
      <c r="T541" s="79"/>
      <c r="U541" s="79"/>
      <c r="V541" s="79"/>
      <c r="W541" s="79"/>
      <c r="X541" s="79"/>
      <c r="Y541" s="79"/>
      <c r="Z541" s="79"/>
      <c r="AA541" s="79"/>
      <c r="AB541" s="79"/>
      <c r="AC541" s="79"/>
      <c r="AD541" s="79"/>
      <c r="AE541" s="79"/>
      <c r="AF541" s="79"/>
      <c r="AG541" s="79"/>
      <c r="AH541" s="79"/>
      <c r="AI541" s="79"/>
      <c r="AJ541" s="79"/>
      <c r="AK541" s="52"/>
      <c r="AL541" s="52"/>
      <c r="AM541" s="79"/>
    </row>
    <row r="542" spans="18:39" x14ac:dyDescent="0.25">
      <c r="R542" s="79"/>
      <c r="S542" s="79"/>
      <c r="T542" s="79"/>
      <c r="U542" s="79"/>
      <c r="V542" s="79"/>
      <c r="W542" s="79"/>
      <c r="X542" s="79"/>
      <c r="Y542" s="79"/>
      <c r="Z542" s="79"/>
      <c r="AA542" s="79"/>
      <c r="AB542" s="79"/>
      <c r="AC542" s="79"/>
      <c r="AD542" s="79"/>
      <c r="AE542" s="79"/>
      <c r="AF542" s="79"/>
      <c r="AG542" s="79"/>
      <c r="AH542" s="79"/>
      <c r="AI542" s="79"/>
      <c r="AJ542" s="79"/>
      <c r="AK542" s="52"/>
      <c r="AL542" s="52"/>
      <c r="AM542" s="79"/>
    </row>
    <row r="543" spans="18:39" x14ac:dyDescent="0.25">
      <c r="R543" s="79"/>
      <c r="S543" s="79"/>
      <c r="T543" s="79"/>
      <c r="U543" s="79"/>
      <c r="V543" s="79"/>
      <c r="W543" s="79"/>
      <c r="X543" s="79"/>
      <c r="Y543" s="79"/>
      <c r="Z543" s="79"/>
      <c r="AA543" s="79"/>
      <c r="AB543" s="79"/>
      <c r="AC543" s="79"/>
      <c r="AD543" s="79"/>
      <c r="AE543" s="79"/>
      <c r="AF543" s="79"/>
      <c r="AG543" s="79"/>
      <c r="AH543" s="79"/>
      <c r="AI543" s="79"/>
      <c r="AJ543" s="79"/>
      <c r="AK543" s="52"/>
      <c r="AL543" s="52"/>
      <c r="AM543" s="79"/>
    </row>
    <row r="544" spans="18:39" x14ac:dyDescent="0.25">
      <c r="R544" s="79"/>
      <c r="S544" s="79"/>
      <c r="T544" s="79"/>
      <c r="U544" s="79"/>
      <c r="V544" s="79"/>
      <c r="W544" s="79"/>
      <c r="X544" s="79"/>
      <c r="Y544" s="79"/>
      <c r="Z544" s="79"/>
      <c r="AA544" s="79"/>
      <c r="AB544" s="79"/>
      <c r="AC544" s="79"/>
      <c r="AD544" s="79"/>
      <c r="AE544" s="79"/>
      <c r="AF544" s="79"/>
      <c r="AG544" s="79"/>
      <c r="AH544" s="79"/>
      <c r="AI544" s="79"/>
      <c r="AJ544" s="79"/>
      <c r="AK544" s="52"/>
      <c r="AL544" s="52"/>
      <c r="AM544" s="79"/>
    </row>
    <row r="545" spans="18:39" x14ac:dyDescent="0.25">
      <c r="R545" s="79"/>
      <c r="S545" s="79"/>
      <c r="T545" s="79"/>
      <c r="U545" s="79"/>
      <c r="V545" s="79"/>
      <c r="W545" s="79"/>
      <c r="X545" s="79"/>
      <c r="Y545" s="79"/>
      <c r="Z545" s="79"/>
      <c r="AA545" s="79"/>
      <c r="AB545" s="79"/>
      <c r="AC545" s="79"/>
      <c r="AD545" s="79"/>
      <c r="AE545" s="79"/>
      <c r="AF545" s="79"/>
      <c r="AG545" s="79"/>
      <c r="AH545" s="79"/>
      <c r="AI545" s="79"/>
      <c r="AJ545" s="79"/>
      <c r="AK545" s="52"/>
      <c r="AL545" s="52"/>
      <c r="AM545" s="79"/>
    </row>
    <row r="546" spans="18:39" x14ac:dyDescent="0.25">
      <c r="R546" s="79"/>
      <c r="S546" s="79"/>
      <c r="T546" s="79"/>
      <c r="U546" s="79"/>
      <c r="V546" s="79"/>
      <c r="W546" s="79"/>
      <c r="X546" s="79"/>
      <c r="Y546" s="79"/>
      <c r="Z546" s="79"/>
      <c r="AA546" s="79"/>
      <c r="AB546" s="79"/>
      <c r="AC546" s="79"/>
      <c r="AD546" s="79"/>
      <c r="AE546" s="79"/>
      <c r="AF546" s="79"/>
      <c r="AG546" s="79"/>
      <c r="AH546" s="79"/>
      <c r="AI546" s="79"/>
      <c r="AJ546" s="79"/>
      <c r="AK546" s="52"/>
      <c r="AL546" s="52"/>
      <c r="AM546" s="79"/>
    </row>
    <row r="547" spans="18:39" x14ac:dyDescent="0.25">
      <c r="R547" s="79"/>
      <c r="S547" s="79"/>
      <c r="T547" s="79"/>
      <c r="U547" s="79"/>
      <c r="V547" s="79"/>
      <c r="W547" s="79"/>
      <c r="X547" s="79"/>
      <c r="Y547" s="79"/>
      <c r="Z547" s="79"/>
      <c r="AA547" s="79"/>
      <c r="AB547" s="79"/>
      <c r="AC547" s="79"/>
      <c r="AD547" s="79"/>
      <c r="AE547" s="79"/>
      <c r="AF547" s="79"/>
      <c r="AG547" s="79"/>
      <c r="AH547" s="79"/>
      <c r="AI547" s="79"/>
      <c r="AJ547" s="79"/>
      <c r="AK547" s="52"/>
      <c r="AL547" s="52"/>
      <c r="AM547" s="79"/>
    </row>
    <row r="548" spans="18:39" x14ac:dyDescent="0.25">
      <c r="R548" s="79"/>
      <c r="S548" s="79"/>
      <c r="T548" s="79"/>
      <c r="U548" s="79"/>
      <c r="V548" s="79"/>
      <c r="W548" s="79"/>
      <c r="X548" s="79"/>
      <c r="Y548" s="79"/>
      <c r="Z548" s="79"/>
      <c r="AA548" s="79"/>
      <c r="AB548" s="79"/>
      <c r="AC548" s="79"/>
      <c r="AD548" s="79"/>
      <c r="AE548" s="79"/>
      <c r="AF548" s="79"/>
      <c r="AG548" s="79"/>
      <c r="AH548" s="79"/>
      <c r="AI548" s="79"/>
      <c r="AJ548" s="79"/>
      <c r="AK548" s="52"/>
      <c r="AL548" s="52"/>
      <c r="AM548" s="79"/>
    </row>
    <row r="549" spans="18:39" x14ac:dyDescent="0.25">
      <c r="R549" s="79"/>
      <c r="S549" s="79"/>
      <c r="T549" s="79"/>
      <c r="U549" s="79"/>
      <c r="V549" s="79"/>
      <c r="W549" s="79"/>
      <c r="X549" s="79"/>
      <c r="Y549" s="79"/>
      <c r="Z549" s="79"/>
      <c r="AA549" s="79"/>
      <c r="AB549" s="79"/>
      <c r="AC549" s="79"/>
      <c r="AD549" s="79"/>
      <c r="AE549" s="79"/>
      <c r="AF549" s="79"/>
      <c r="AG549" s="79"/>
      <c r="AH549" s="79"/>
      <c r="AI549" s="79"/>
      <c r="AJ549" s="79"/>
      <c r="AK549" s="52"/>
      <c r="AL549" s="52"/>
      <c r="AM549" s="79"/>
    </row>
    <row r="550" spans="18:39" x14ac:dyDescent="0.25">
      <c r="R550" s="79"/>
      <c r="S550" s="79"/>
      <c r="T550" s="79"/>
      <c r="U550" s="79"/>
      <c r="V550" s="79"/>
      <c r="W550" s="79"/>
      <c r="X550" s="79"/>
      <c r="Y550" s="79"/>
      <c r="Z550" s="79"/>
      <c r="AA550" s="79"/>
      <c r="AB550" s="79"/>
      <c r="AC550" s="79"/>
      <c r="AD550" s="79"/>
      <c r="AE550" s="79"/>
      <c r="AF550" s="79"/>
      <c r="AG550" s="79"/>
      <c r="AH550" s="79"/>
      <c r="AI550" s="79"/>
      <c r="AJ550" s="79"/>
      <c r="AK550" s="52"/>
      <c r="AL550" s="52"/>
      <c r="AM550" s="79"/>
    </row>
    <row r="551" spans="18:39" x14ac:dyDescent="0.25">
      <c r="R551" s="79"/>
      <c r="S551" s="79"/>
      <c r="T551" s="79"/>
      <c r="U551" s="79"/>
      <c r="V551" s="79"/>
      <c r="W551" s="79"/>
      <c r="X551" s="79"/>
      <c r="Y551" s="79"/>
      <c r="Z551" s="79"/>
      <c r="AA551" s="79"/>
      <c r="AB551" s="79"/>
      <c r="AC551" s="79"/>
      <c r="AD551" s="79"/>
      <c r="AE551" s="79"/>
      <c r="AF551" s="79"/>
      <c r="AG551" s="79"/>
      <c r="AH551" s="79"/>
      <c r="AI551" s="79"/>
      <c r="AJ551" s="79"/>
      <c r="AK551" s="52"/>
      <c r="AL551" s="52"/>
      <c r="AM551" s="79"/>
    </row>
    <row r="552" spans="18:39" x14ac:dyDescent="0.25">
      <c r="R552" s="79"/>
      <c r="S552" s="79"/>
      <c r="T552" s="79"/>
      <c r="U552" s="79"/>
      <c r="V552" s="79"/>
      <c r="W552" s="79"/>
      <c r="X552" s="79"/>
      <c r="Y552" s="79"/>
      <c r="Z552" s="79"/>
      <c r="AA552" s="79"/>
      <c r="AB552" s="79"/>
      <c r="AC552" s="79"/>
      <c r="AD552" s="79"/>
      <c r="AE552" s="79"/>
      <c r="AF552" s="79"/>
      <c r="AG552" s="79"/>
      <c r="AH552" s="79"/>
      <c r="AI552" s="79"/>
      <c r="AJ552" s="79"/>
      <c r="AK552" s="52"/>
      <c r="AL552" s="52"/>
      <c r="AM552" s="79"/>
    </row>
    <row r="553" spans="18:39" x14ac:dyDescent="0.25">
      <c r="R553" s="79"/>
      <c r="S553" s="79"/>
      <c r="T553" s="79"/>
      <c r="U553" s="79"/>
      <c r="V553" s="79"/>
      <c r="W553" s="79"/>
      <c r="X553" s="79"/>
      <c r="Y553" s="79"/>
      <c r="Z553" s="79"/>
      <c r="AA553" s="79"/>
      <c r="AB553" s="79"/>
      <c r="AC553" s="79"/>
      <c r="AD553" s="79"/>
      <c r="AE553" s="79"/>
      <c r="AF553" s="79"/>
      <c r="AG553" s="79"/>
      <c r="AH553" s="79"/>
      <c r="AI553" s="79"/>
      <c r="AJ553" s="79"/>
      <c r="AK553" s="52"/>
      <c r="AL553" s="52"/>
      <c r="AM553" s="79"/>
    </row>
    <row r="554" spans="18:39" x14ac:dyDescent="0.25">
      <c r="R554" s="79"/>
      <c r="S554" s="79"/>
      <c r="T554" s="79"/>
      <c r="U554" s="79"/>
      <c r="V554" s="79"/>
      <c r="W554" s="79"/>
      <c r="X554" s="79"/>
      <c r="Y554" s="79"/>
      <c r="Z554" s="79"/>
      <c r="AA554" s="79"/>
      <c r="AB554" s="79"/>
      <c r="AC554" s="79"/>
      <c r="AD554" s="79"/>
      <c r="AE554" s="79"/>
      <c r="AF554" s="79"/>
      <c r="AG554" s="79"/>
      <c r="AH554" s="79"/>
      <c r="AI554" s="79"/>
      <c r="AJ554" s="79"/>
      <c r="AK554" s="52"/>
      <c r="AL554" s="52"/>
      <c r="AM554" s="79"/>
    </row>
    <row r="555" spans="18:39" x14ac:dyDescent="0.25">
      <c r="R555" s="79"/>
      <c r="S555" s="79"/>
      <c r="T555" s="79"/>
      <c r="U555" s="79"/>
      <c r="V555" s="79"/>
      <c r="W555" s="79"/>
      <c r="X555" s="79"/>
      <c r="Y555" s="79"/>
      <c r="Z555" s="79"/>
      <c r="AA555" s="79"/>
      <c r="AB555" s="79"/>
      <c r="AC555" s="79"/>
      <c r="AD555" s="79"/>
      <c r="AE555" s="79"/>
      <c r="AF555" s="79"/>
      <c r="AG555" s="79"/>
      <c r="AH555" s="79"/>
      <c r="AI555" s="79"/>
      <c r="AJ555" s="79"/>
      <c r="AK555" s="52"/>
      <c r="AL555" s="52"/>
      <c r="AM555" s="79"/>
    </row>
    <row r="556" spans="18:39" x14ac:dyDescent="0.25">
      <c r="R556" s="79"/>
      <c r="S556" s="79"/>
      <c r="T556" s="79"/>
      <c r="U556" s="79"/>
      <c r="V556" s="79"/>
      <c r="W556" s="79"/>
      <c r="X556" s="79"/>
      <c r="Y556" s="79"/>
      <c r="Z556" s="79"/>
      <c r="AA556" s="79"/>
      <c r="AB556" s="79"/>
      <c r="AC556" s="79"/>
      <c r="AD556" s="79"/>
      <c r="AE556" s="79"/>
      <c r="AF556" s="79"/>
      <c r="AG556" s="79"/>
      <c r="AH556" s="79"/>
      <c r="AI556" s="79"/>
      <c r="AJ556" s="79"/>
      <c r="AK556" s="52"/>
      <c r="AL556" s="52"/>
      <c r="AM556" s="79"/>
    </row>
    <row r="557" spans="18:39" x14ac:dyDescent="0.25">
      <c r="R557" s="79"/>
      <c r="S557" s="79"/>
      <c r="T557" s="79"/>
      <c r="U557" s="79"/>
      <c r="V557" s="79"/>
      <c r="W557" s="79"/>
      <c r="X557" s="79"/>
      <c r="Y557" s="79"/>
      <c r="Z557" s="79"/>
      <c r="AA557" s="79"/>
      <c r="AB557" s="79"/>
      <c r="AC557" s="79"/>
      <c r="AD557" s="79"/>
      <c r="AE557" s="79"/>
      <c r="AF557" s="79"/>
      <c r="AG557" s="79"/>
      <c r="AH557" s="79"/>
      <c r="AI557" s="79"/>
      <c r="AJ557" s="79"/>
      <c r="AK557" s="52"/>
      <c r="AL557" s="52"/>
      <c r="AM557" s="79"/>
    </row>
    <row r="558" spans="18:39" x14ac:dyDescent="0.25">
      <c r="R558" s="79"/>
      <c r="S558" s="79"/>
      <c r="T558" s="79"/>
      <c r="U558" s="79"/>
      <c r="V558" s="79"/>
      <c r="W558" s="79"/>
      <c r="X558" s="79"/>
      <c r="Y558" s="79"/>
      <c r="Z558" s="79"/>
      <c r="AA558" s="79"/>
      <c r="AB558" s="79"/>
      <c r="AC558" s="79"/>
      <c r="AD558" s="79"/>
      <c r="AE558" s="79"/>
      <c r="AF558" s="79"/>
      <c r="AG558" s="79"/>
      <c r="AH558" s="79"/>
      <c r="AI558" s="79"/>
      <c r="AJ558" s="79"/>
      <c r="AK558" s="52"/>
      <c r="AL558" s="52"/>
      <c r="AM558" s="79"/>
    </row>
    <row r="559" spans="18:39" x14ac:dyDescent="0.25">
      <c r="R559" s="79"/>
      <c r="S559" s="79"/>
      <c r="T559" s="79"/>
      <c r="U559" s="79"/>
      <c r="V559" s="79"/>
      <c r="W559" s="79"/>
      <c r="X559" s="79"/>
      <c r="Y559" s="79"/>
      <c r="Z559" s="79"/>
      <c r="AA559" s="79"/>
      <c r="AB559" s="79"/>
      <c r="AC559" s="79"/>
      <c r="AD559" s="79"/>
      <c r="AE559" s="79"/>
      <c r="AF559" s="79"/>
      <c r="AG559" s="79"/>
      <c r="AH559" s="79"/>
      <c r="AI559" s="79"/>
      <c r="AJ559" s="79"/>
      <c r="AK559" s="52"/>
      <c r="AL559" s="52"/>
      <c r="AM559" s="79"/>
    </row>
    <row r="560" spans="18:39" x14ac:dyDescent="0.25">
      <c r="R560" s="79"/>
      <c r="S560" s="79"/>
      <c r="T560" s="79"/>
      <c r="U560" s="79"/>
      <c r="V560" s="79"/>
      <c r="W560" s="79"/>
      <c r="X560" s="79"/>
      <c r="Y560" s="79"/>
      <c r="Z560" s="79"/>
      <c r="AA560" s="79"/>
      <c r="AB560" s="79"/>
      <c r="AC560" s="79"/>
      <c r="AD560" s="79"/>
      <c r="AE560" s="79"/>
      <c r="AF560" s="79"/>
      <c r="AG560" s="79"/>
      <c r="AH560" s="79"/>
      <c r="AI560" s="79"/>
      <c r="AJ560" s="79"/>
      <c r="AK560" s="52"/>
      <c r="AL560" s="52"/>
      <c r="AM560" s="79"/>
    </row>
    <row r="561" spans="18:39" x14ac:dyDescent="0.25">
      <c r="R561" s="79"/>
      <c r="S561" s="79"/>
      <c r="T561" s="79"/>
      <c r="U561" s="79"/>
      <c r="V561" s="79"/>
      <c r="W561" s="79"/>
      <c r="X561" s="79"/>
      <c r="Y561" s="79"/>
      <c r="Z561" s="79"/>
      <c r="AA561" s="79"/>
      <c r="AB561" s="79"/>
      <c r="AC561" s="79"/>
      <c r="AD561" s="79"/>
      <c r="AE561" s="79"/>
      <c r="AF561" s="79"/>
      <c r="AG561" s="79"/>
      <c r="AH561" s="79"/>
      <c r="AI561" s="79"/>
      <c r="AJ561" s="79"/>
      <c r="AK561" s="52"/>
      <c r="AL561" s="52"/>
      <c r="AM561" s="79"/>
    </row>
    <row r="562" spans="18:39" x14ac:dyDescent="0.25">
      <c r="R562" s="79"/>
      <c r="S562" s="79"/>
      <c r="T562" s="79"/>
      <c r="U562" s="79"/>
      <c r="V562" s="79"/>
      <c r="W562" s="79"/>
      <c r="X562" s="79"/>
      <c r="Y562" s="79"/>
      <c r="Z562" s="79"/>
      <c r="AA562" s="79"/>
      <c r="AB562" s="79"/>
      <c r="AC562" s="79"/>
      <c r="AD562" s="79"/>
      <c r="AE562" s="79"/>
      <c r="AF562" s="79"/>
      <c r="AG562" s="79"/>
      <c r="AH562" s="79"/>
      <c r="AI562" s="79"/>
      <c r="AJ562" s="79"/>
      <c r="AK562" s="52"/>
      <c r="AL562" s="52"/>
      <c r="AM562" s="79"/>
    </row>
    <row r="563" spans="18:39" x14ac:dyDescent="0.25">
      <c r="R563" s="79"/>
      <c r="S563" s="79"/>
      <c r="T563" s="79"/>
      <c r="U563" s="79"/>
      <c r="V563" s="79"/>
      <c r="W563" s="79"/>
      <c r="X563" s="79"/>
      <c r="Y563" s="79"/>
      <c r="Z563" s="79"/>
      <c r="AA563" s="79"/>
      <c r="AB563" s="79"/>
      <c r="AC563" s="79"/>
      <c r="AD563" s="79"/>
      <c r="AE563" s="79"/>
      <c r="AF563" s="79"/>
      <c r="AG563" s="79"/>
      <c r="AH563" s="79"/>
      <c r="AI563" s="79"/>
      <c r="AJ563" s="79"/>
      <c r="AK563" s="52"/>
      <c r="AL563" s="52"/>
      <c r="AM563" s="79"/>
    </row>
    <row r="564" spans="18:39" x14ac:dyDescent="0.25">
      <c r="R564" s="79"/>
      <c r="S564" s="79"/>
      <c r="T564" s="79"/>
      <c r="U564" s="79"/>
      <c r="V564" s="79"/>
      <c r="W564" s="79"/>
      <c r="X564" s="79"/>
      <c r="Y564" s="79"/>
      <c r="Z564" s="79"/>
      <c r="AA564" s="79"/>
      <c r="AB564" s="79"/>
      <c r="AC564" s="79"/>
      <c r="AD564" s="79"/>
      <c r="AE564" s="79"/>
      <c r="AF564" s="79"/>
      <c r="AG564" s="79"/>
      <c r="AH564" s="79"/>
      <c r="AI564" s="79"/>
      <c r="AJ564" s="79"/>
      <c r="AK564" s="52"/>
      <c r="AL564" s="52"/>
      <c r="AM564" s="79"/>
    </row>
    <row r="565" spans="18:39" x14ac:dyDescent="0.25">
      <c r="R565" s="79"/>
      <c r="S565" s="79"/>
      <c r="T565" s="79"/>
      <c r="U565" s="79"/>
      <c r="V565" s="79"/>
      <c r="W565" s="79"/>
      <c r="X565" s="79"/>
      <c r="Y565" s="79"/>
      <c r="Z565" s="79"/>
      <c r="AA565" s="79"/>
      <c r="AB565" s="79"/>
      <c r="AC565" s="79"/>
      <c r="AD565" s="79"/>
      <c r="AE565" s="79"/>
      <c r="AF565" s="79"/>
      <c r="AG565" s="79"/>
      <c r="AH565" s="79"/>
      <c r="AI565" s="79"/>
      <c r="AJ565" s="79"/>
      <c r="AK565" s="52"/>
      <c r="AL565" s="52"/>
      <c r="AM565" s="79"/>
    </row>
    <row r="566" spans="18:39" x14ac:dyDescent="0.25">
      <c r="R566" s="79"/>
      <c r="S566" s="79"/>
      <c r="T566" s="79"/>
      <c r="U566" s="79"/>
      <c r="V566" s="79"/>
      <c r="W566" s="79"/>
      <c r="X566" s="79"/>
      <c r="Y566" s="79"/>
      <c r="Z566" s="79"/>
      <c r="AA566" s="79"/>
      <c r="AB566" s="79"/>
      <c r="AC566" s="79"/>
      <c r="AD566" s="79"/>
      <c r="AE566" s="79"/>
      <c r="AF566" s="79"/>
      <c r="AG566" s="79"/>
      <c r="AH566" s="79"/>
      <c r="AI566" s="79"/>
      <c r="AJ566" s="79"/>
      <c r="AK566" s="52"/>
      <c r="AL566" s="52"/>
      <c r="AM566" s="79"/>
    </row>
    <row r="567" spans="18:39" x14ac:dyDescent="0.25">
      <c r="R567" s="79"/>
      <c r="S567" s="79"/>
      <c r="T567" s="79"/>
      <c r="U567" s="79"/>
      <c r="V567" s="79"/>
      <c r="W567" s="79"/>
      <c r="X567" s="79"/>
      <c r="Y567" s="79"/>
      <c r="Z567" s="79"/>
      <c r="AA567" s="79"/>
      <c r="AB567" s="79"/>
      <c r="AC567" s="79"/>
      <c r="AD567" s="79"/>
      <c r="AE567" s="79"/>
      <c r="AF567" s="79"/>
      <c r="AG567" s="79"/>
      <c r="AH567" s="79"/>
      <c r="AI567" s="79"/>
      <c r="AJ567" s="79"/>
      <c r="AK567" s="52"/>
      <c r="AL567" s="52"/>
      <c r="AM567" s="79"/>
    </row>
    <row r="568" spans="18:39" x14ac:dyDescent="0.25">
      <c r="R568" s="79"/>
      <c r="S568" s="79"/>
      <c r="T568" s="79"/>
      <c r="U568" s="79"/>
      <c r="V568" s="79"/>
      <c r="W568" s="79"/>
      <c r="X568" s="79"/>
      <c r="Y568" s="79"/>
      <c r="Z568" s="79"/>
      <c r="AA568" s="79"/>
      <c r="AB568" s="79"/>
      <c r="AC568" s="79"/>
      <c r="AD568" s="79"/>
      <c r="AE568" s="79"/>
      <c r="AF568" s="79"/>
      <c r="AG568" s="79"/>
      <c r="AH568" s="79"/>
      <c r="AI568" s="79"/>
      <c r="AJ568" s="79"/>
      <c r="AK568" s="52"/>
      <c r="AL568" s="52"/>
      <c r="AM568" s="79"/>
    </row>
    <row r="569" spans="18:39" x14ac:dyDescent="0.25">
      <c r="R569" s="79"/>
      <c r="S569" s="79"/>
      <c r="T569" s="79"/>
      <c r="U569" s="79"/>
      <c r="V569" s="79"/>
      <c r="W569" s="79"/>
      <c r="X569" s="79"/>
      <c r="Y569" s="79"/>
      <c r="Z569" s="79"/>
      <c r="AA569" s="79"/>
      <c r="AB569" s="79"/>
      <c r="AC569" s="79"/>
      <c r="AD569" s="79"/>
      <c r="AE569" s="79"/>
      <c r="AF569" s="79"/>
      <c r="AG569" s="79"/>
      <c r="AH569" s="79"/>
      <c r="AI569" s="79"/>
      <c r="AJ569" s="79"/>
      <c r="AK569" s="52"/>
      <c r="AL569" s="52"/>
      <c r="AM569" s="79"/>
    </row>
    <row r="570" spans="18:39" x14ac:dyDescent="0.25">
      <c r="R570" s="79"/>
      <c r="S570" s="79"/>
      <c r="T570" s="79"/>
      <c r="U570" s="79"/>
      <c r="V570" s="79"/>
      <c r="W570" s="79"/>
      <c r="X570" s="79"/>
      <c r="Y570" s="79"/>
      <c r="Z570" s="79"/>
      <c r="AA570" s="79"/>
      <c r="AB570" s="79"/>
      <c r="AC570" s="79"/>
      <c r="AD570" s="79"/>
      <c r="AE570" s="79"/>
      <c r="AF570" s="79"/>
      <c r="AG570" s="79"/>
      <c r="AH570" s="79"/>
      <c r="AI570" s="79"/>
      <c r="AJ570" s="79"/>
      <c r="AK570" s="52"/>
      <c r="AL570" s="52"/>
      <c r="AM570" s="79"/>
    </row>
    <row r="571" spans="18:39" x14ac:dyDescent="0.25">
      <c r="R571" s="79"/>
      <c r="S571" s="79"/>
      <c r="T571" s="79"/>
      <c r="U571" s="79"/>
      <c r="V571" s="79"/>
      <c r="W571" s="79"/>
      <c r="X571" s="79"/>
      <c r="Y571" s="79"/>
      <c r="Z571" s="79"/>
      <c r="AA571" s="79"/>
      <c r="AB571" s="79"/>
      <c r="AC571" s="79"/>
      <c r="AD571" s="79"/>
      <c r="AE571" s="79"/>
      <c r="AF571" s="79"/>
      <c r="AG571" s="79"/>
      <c r="AH571" s="79"/>
      <c r="AI571" s="79"/>
      <c r="AJ571" s="79"/>
      <c r="AK571" s="52"/>
      <c r="AL571" s="52"/>
      <c r="AM571" s="79"/>
    </row>
    <row r="572" spans="18:39" x14ac:dyDescent="0.25">
      <c r="R572" s="79"/>
      <c r="S572" s="79"/>
      <c r="T572" s="79"/>
      <c r="U572" s="79"/>
      <c r="V572" s="79"/>
      <c r="W572" s="79"/>
      <c r="X572" s="79"/>
      <c r="Y572" s="79"/>
      <c r="Z572" s="79"/>
      <c r="AA572" s="79"/>
      <c r="AB572" s="79"/>
      <c r="AC572" s="79"/>
      <c r="AD572" s="79"/>
      <c r="AE572" s="79"/>
      <c r="AF572" s="79"/>
      <c r="AG572" s="79"/>
      <c r="AH572" s="79"/>
      <c r="AI572" s="79"/>
      <c r="AJ572" s="79"/>
      <c r="AK572" s="52"/>
      <c r="AL572" s="52"/>
      <c r="AM572" s="79"/>
    </row>
    <row r="573" spans="18:39" x14ac:dyDescent="0.25">
      <c r="R573" s="79"/>
      <c r="S573" s="79"/>
      <c r="T573" s="79"/>
      <c r="U573" s="79"/>
      <c r="V573" s="79"/>
      <c r="W573" s="79"/>
      <c r="X573" s="79"/>
      <c r="Y573" s="79"/>
      <c r="Z573" s="79"/>
      <c r="AA573" s="79"/>
      <c r="AB573" s="79"/>
      <c r="AC573" s="79"/>
      <c r="AD573" s="79"/>
      <c r="AE573" s="79"/>
      <c r="AF573" s="79"/>
      <c r="AG573" s="79"/>
      <c r="AH573" s="79"/>
      <c r="AI573" s="79"/>
      <c r="AJ573" s="79"/>
      <c r="AK573" s="52"/>
      <c r="AL573" s="52"/>
      <c r="AM573" s="79"/>
    </row>
    <row r="574" spans="18:39" x14ac:dyDescent="0.25">
      <c r="R574" s="79"/>
      <c r="S574" s="79"/>
      <c r="T574" s="79"/>
      <c r="U574" s="79"/>
      <c r="V574" s="79"/>
      <c r="W574" s="79"/>
      <c r="X574" s="79"/>
      <c r="Y574" s="79"/>
      <c r="Z574" s="79"/>
      <c r="AA574" s="79"/>
      <c r="AB574" s="79"/>
      <c r="AC574" s="79"/>
      <c r="AD574" s="79"/>
      <c r="AE574" s="79"/>
      <c r="AF574" s="79"/>
      <c r="AG574" s="79"/>
      <c r="AH574" s="79"/>
      <c r="AI574" s="79"/>
      <c r="AJ574" s="79"/>
      <c r="AK574" s="52"/>
      <c r="AL574" s="52"/>
      <c r="AM574" s="79"/>
    </row>
    <row r="575" spans="18:39" x14ac:dyDescent="0.25">
      <c r="R575" s="79"/>
      <c r="S575" s="79"/>
      <c r="T575" s="79"/>
      <c r="U575" s="79"/>
      <c r="V575" s="79"/>
      <c r="W575" s="79"/>
      <c r="X575" s="79"/>
      <c r="Y575" s="79"/>
      <c r="Z575" s="79"/>
      <c r="AA575" s="79"/>
      <c r="AB575" s="79"/>
      <c r="AC575" s="79"/>
      <c r="AD575" s="79"/>
      <c r="AE575" s="79"/>
      <c r="AF575" s="79"/>
      <c r="AG575" s="79"/>
      <c r="AH575" s="79"/>
      <c r="AI575" s="79"/>
      <c r="AJ575" s="79"/>
      <c r="AK575" s="52"/>
      <c r="AL575" s="52"/>
      <c r="AM575" s="79"/>
    </row>
    <row r="576" spans="18:39" x14ac:dyDescent="0.25">
      <c r="R576" s="79"/>
      <c r="S576" s="79"/>
      <c r="T576" s="79"/>
      <c r="U576" s="79"/>
      <c r="V576" s="79"/>
      <c r="W576" s="79"/>
      <c r="X576" s="79"/>
      <c r="Y576" s="79"/>
      <c r="Z576" s="79"/>
      <c r="AA576" s="79"/>
      <c r="AB576" s="79"/>
      <c r="AC576" s="79"/>
      <c r="AD576" s="79"/>
      <c r="AE576" s="79"/>
      <c r="AF576" s="79"/>
      <c r="AG576" s="79"/>
      <c r="AH576" s="79"/>
      <c r="AI576" s="79"/>
      <c r="AJ576" s="79"/>
      <c r="AK576" s="52"/>
      <c r="AL576" s="52"/>
      <c r="AM576" s="79"/>
    </row>
    <row r="577" spans="18:39" x14ac:dyDescent="0.25">
      <c r="R577" s="79"/>
      <c r="S577" s="79"/>
      <c r="T577" s="79"/>
      <c r="U577" s="79"/>
      <c r="V577" s="79"/>
      <c r="W577" s="79"/>
      <c r="X577" s="79"/>
      <c r="Y577" s="79"/>
      <c r="Z577" s="79"/>
      <c r="AA577" s="79"/>
      <c r="AB577" s="79"/>
      <c r="AC577" s="79"/>
      <c r="AD577" s="79"/>
      <c r="AE577" s="79"/>
      <c r="AF577" s="79"/>
      <c r="AG577" s="79"/>
      <c r="AH577" s="79"/>
      <c r="AI577" s="79"/>
      <c r="AJ577" s="79"/>
      <c r="AK577" s="52"/>
      <c r="AL577" s="52"/>
      <c r="AM577" s="79"/>
    </row>
    <row r="578" spans="18:39" x14ac:dyDescent="0.25">
      <c r="R578" s="79"/>
      <c r="S578" s="79"/>
      <c r="T578" s="79"/>
      <c r="U578" s="79"/>
      <c r="V578" s="79"/>
      <c r="W578" s="79"/>
      <c r="X578" s="79"/>
      <c r="Y578" s="79"/>
      <c r="Z578" s="79"/>
      <c r="AA578" s="79"/>
      <c r="AB578" s="79"/>
      <c r="AC578" s="79"/>
      <c r="AD578" s="79"/>
      <c r="AE578" s="79"/>
      <c r="AF578" s="79"/>
      <c r="AG578" s="79"/>
      <c r="AH578" s="79"/>
      <c r="AI578" s="79"/>
      <c r="AJ578" s="79"/>
      <c r="AK578" s="52"/>
      <c r="AL578" s="52"/>
      <c r="AM578" s="79"/>
    </row>
    <row r="579" spans="18:39" x14ac:dyDescent="0.25">
      <c r="R579" s="79"/>
      <c r="S579" s="79"/>
      <c r="T579" s="79"/>
      <c r="U579" s="79"/>
      <c r="V579" s="79"/>
      <c r="W579" s="79"/>
      <c r="X579" s="79"/>
      <c r="Y579" s="79"/>
      <c r="Z579" s="79"/>
      <c r="AA579" s="79"/>
      <c r="AB579" s="79"/>
      <c r="AC579" s="79"/>
      <c r="AD579" s="79"/>
      <c r="AE579" s="79"/>
      <c r="AF579" s="79"/>
      <c r="AG579" s="79"/>
      <c r="AH579" s="79"/>
      <c r="AI579" s="79"/>
      <c r="AJ579" s="79"/>
      <c r="AK579" s="52"/>
      <c r="AL579" s="52"/>
      <c r="AM579" s="79"/>
    </row>
    <row r="580" spans="18:39" x14ac:dyDescent="0.25">
      <c r="R580" s="79"/>
      <c r="S580" s="79"/>
      <c r="T580" s="79"/>
      <c r="U580" s="79"/>
      <c r="V580" s="79"/>
      <c r="W580" s="79"/>
      <c r="X580" s="79"/>
      <c r="Y580" s="79"/>
      <c r="Z580" s="79"/>
      <c r="AA580" s="79"/>
      <c r="AB580" s="79"/>
      <c r="AC580" s="79"/>
      <c r="AD580" s="79"/>
      <c r="AE580" s="79"/>
      <c r="AF580" s="79"/>
      <c r="AG580" s="79"/>
      <c r="AH580" s="79"/>
      <c r="AI580" s="79"/>
      <c r="AJ580" s="79"/>
      <c r="AK580" s="52"/>
      <c r="AL580" s="52"/>
      <c r="AM580" s="79"/>
    </row>
    <row r="581" spans="18:39" x14ac:dyDescent="0.25">
      <c r="R581" s="79"/>
      <c r="S581" s="79"/>
      <c r="T581" s="79"/>
      <c r="U581" s="79"/>
      <c r="V581" s="79"/>
      <c r="W581" s="79"/>
      <c r="X581" s="79"/>
      <c r="Y581" s="79"/>
      <c r="Z581" s="79"/>
      <c r="AA581" s="79"/>
      <c r="AB581" s="79"/>
      <c r="AC581" s="79"/>
      <c r="AD581" s="79"/>
      <c r="AE581" s="79"/>
      <c r="AF581" s="79"/>
      <c r="AG581" s="79"/>
      <c r="AH581" s="79"/>
      <c r="AI581" s="79"/>
      <c r="AJ581" s="79"/>
      <c r="AK581" s="52"/>
      <c r="AL581" s="52"/>
      <c r="AM581" s="79"/>
    </row>
    <row r="582" spans="18:39" x14ac:dyDescent="0.25">
      <c r="R582" s="79"/>
      <c r="S582" s="79"/>
      <c r="T582" s="79"/>
      <c r="U582" s="79"/>
      <c r="V582" s="79"/>
      <c r="W582" s="79"/>
      <c r="X582" s="79"/>
      <c r="Y582" s="79"/>
      <c r="Z582" s="79"/>
      <c r="AA582" s="79"/>
      <c r="AB582" s="79"/>
      <c r="AC582" s="79"/>
      <c r="AD582" s="79"/>
      <c r="AE582" s="79"/>
      <c r="AF582" s="79"/>
      <c r="AG582" s="79"/>
      <c r="AH582" s="79"/>
      <c r="AI582" s="79"/>
      <c r="AJ582" s="79"/>
      <c r="AK582" s="52"/>
      <c r="AL582" s="52"/>
      <c r="AM582" s="79"/>
    </row>
    <row r="583" spans="18:39" x14ac:dyDescent="0.25">
      <c r="R583" s="79"/>
      <c r="S583" s="79"/>
      <c r="T583" s="79"/>
      <c r="U583" s="79"/>
      <c r="V583" s="79"/>
      <c r="W583" s="79"/>
      <c r="X583" s="79"/>
      <c r="Y583" s="79"/>
      <c r="Z583" s="79"/>
      <c r="AA583" s="79"/>
      <c r="AB583" s="79"/>
      <c r="AC583" s="79"/>
      <c r="AD583" s="79"/>
      <c r="AE583" s="79"/>
      <c r="AF583" s="79"/>
      <c r="AG583" s="79"/>
      <c r="AH583" s="79"/>
      <c r="AI583" s="79"/>
      <c r="AJ583" s="79"/>
      <c r="AK583" s="52"/>
      <c r="AL583" s="52"/>
      <c r="AM583" s="79"/>
    </row>
    <row r="584" spans="18:39" x14ac:dyDescent="0.25">
      <c r="R584" s="79"/>
      <c r="S584" s="79"/>
      <c r="T584" s="79"/>
      <c r="U584" s="79"/>
      <c r="V584" s="79"/>
      <c r="W584" s="79"/>
      <c r="X584" s="79"/>
      <c r="Y584" s="79"/>
      <c r="Z584" s="79"/>
      <c r="AA584" s="79"/>
      <c r="AB584" s="79"/>
      <c r="AC584" s="79"/>
      <c r="AD584" s="79"/>
      <c r="AE584" s="79"/>
      <c r="AF584" s="79"/>
      <c r="AG584" s="79"/>
      <c r="AH584" s="79"/>
      <c r="AI584" s="79"/>
      <c r="AJ584" s="79"/>
      <c r="AK584" s="52"/>
      <c r="AL584" s="52"/>
      <c r="AM584" s="79"/>
    </row>
    <row r="585" spans="18:39" x14ac:dyDescent="0.25">
      <c r="R585" s="79"/>
      <c r="S585" s="79"/>
      <c r="T585" s="79"/>
      <c r="U585" s="79"/>
      <c r="V585" s="79"/>
      <c r="W585" s="79"/>
      <c r="X585" s="79"/>
      <c r="Y585" s="79"/>
      <c r="Z585" s="79"/>
      <c r="AA585" s="79"/>
      <c r="AB585" s="79"/>
      <c r="AC585" s="79"/>
      <c r="AD585" s="79"/>
      <c r="AE585" s="79"/>
      <c r="AF585" s="79"/>
      <c r="AG585" s="79"/>
      <c r="AH585" s="79"/>
      <c r="AI585" s="79"/>
      <c r="AJ585" s="79"/>
      <c r="AK585" s="52"/>
      <c r="AL585" s="52"/>
      <c r="AM585" s="79"/>
    </row>
    <row r="586" spans="18:39" x14ac:dyDescent="0.25">
      <c r="R586" s="79"/>
      <c r="S586" s="79"/>
      <c r="T586" s="79"/>
      <c r="U586" s="79"/>
      <c r="V586" s="79"/>
      <c r="W586" s="79"/>
      <c r="X586" s="79"/>
      <c r="Y586" s="79"/>
      <c r="Z586" s="79"/>
      <c r="AA586" s="79"/>
      <c r="AB586" s="79"/>
      <c r="AC586" s="79"/>
      <c r="AD586" s="79"/>
      <c r="AE586" s="79"/>
      <c r="AF586" s="79"/>
      <c r="AG586" s="79"/>
      <c r="AH586" s="79"/>
      <c r="AI586" s="79"/>
      <c r="AJ586" s="79"/>
      <c r="AK586" s="52"/>
      <c r="AL586" s="52"/>
      <c r="AM586" s="79"/>
    </row>
    <row r="587" spans="18:39" x14ac:dyDescent="0.25">
      <c r="R587" s="79"/>
      <c r="S587" s="79"/>
      <c r="T587" s="79"/>
      <c r="U587" s="79"/>
      <c r="V587" s="79"/>
      <c r="W587" s="79"/>
      <c r="X587" s="79"/>
      <c r="Y587" s="79"/>
      <c r="Z587" s="79"/>
      <c r="AA587" s="79"/>
      <c r="AB587" s="79"/>
      <c r="AC587" s="79"/>
      <c r="AD587" s="79"/>
      <c r="AE587" s="79"/>
      <c r="AF587" s="79"/>
      <c r="AG587" s="79"/>
      <c r="AH587" s="79"/>
      <c r="AI587" s="79"/>
      <c r="AJ587" s="79"/>
      <c r="AK587" s="52"/>
      <c r="AL587" s="52"/>
      <c r="AM587" s="79"/>
    </row>
    <row r="588" spans="18:39" x14ac:dyDescent="0.25">
      <c r="R588" s="79"/>
      <c r="S588" s="79"/>
      <c r="T588" s="79"/>
      <c r="U588" s="79"/>
      <c r="V588" s="79"/>
      <c r="W588" s="79"/>
      <c r="X588" s="79"/>
      <c r="Y588" s="79"/>
      <c r="Z588" s="79"/>
      <c r="AA588" s="79"/>
      <c r="AB588" s="79"/>
      <c r="AC588" s="79"/>
      <c r="AD588" s="79"/>
      <c r="AE588" s="79"/>
      <c r="AF588" s="79"/>
      <c r="AG588" s="79"/>
      <c r="AH588" s="79"/>
      <c r="AI588" s="79"/>
      <c r="AJ588" s="79"/>
      <c r="AK588" s="52"/>
      <c r="AL588" s="52"/>
      <c r="AM588" s="79"/>
    </row>
    <row r="589" spans="18:39" x14ac:dyDescent="0.25">
      <c r="R589" s="79"/>
      <c r="S589" s="79"/>
      <c r="T589" s="79"/>
      <c r="U589" s="79"/>
      <c r="V589" s="79"/>
      <c r="W589" s="79"/>
      <c r="X589" s="79"/>
      <c r="Y589" s="79"/>
      <c r="Z589" s="79"/>
      <c r="AA589" s="79"/>
      <c r="AB589" s="79"/>
      <c r="AC589" s="79"/>
      <c r="AD589" s="79"/>
      <c r="AE589" s="79"/>
      <c r="AF589" s="79"/>
      <c r="AG589" s="79"/>
      <c r="AH589" s="79"/>
      <c r="AI589" s="79"/>
      <c r="AJ589" s="79"/>
      <c r="AK589" s="52"/>
      <c r="AL589" s="52"/>
      <c r="AM589" s="79"/>
    </row>
    <row r="590" spans="18:39" x14ac:dyDescent="0.25">
      <c r="R590" s="79"/>
      <c r="S590" s="79"/>
      <c r="T590" s="79"/>
      <c r="U590" s="79"/>
      <c r="V590" s="79"/>
      <c r="W590" s="79"/>
      <c r="X590" s="79"/>
      <c r="Y590" s="79"/>
      <c r="Z590" s="79"/>
      <c r="AA590" s="79"/>
      <c r="AB590" s="79"/>
      <c r="AC590" s="79"/>
      <c r="AD590" s="79"/>
      <c r="AE590" s="79"/>
      <c r="AF590" s="79"/>
      <c r="AG590" s="79"/>
      <c r="AH590" s="79"/>
      <c r="AI590" s="79"/>
      <c r="AJ590" s="79"/>
      <c r="AK590" s="52"/>
      <c r="AL590" s="52"/>
      <c r="AM590" s="79"/>
    </row>
    <row r="591" spans="18:39" x14ac:dyDescent="0.25">
      <c r="R591" s="79"/>
      <c r="S591" s="79"/>
      <c r="T591" s="79"/>
      <c r="U591" s="79"/>
      <c r="V591" s="79"/>
      <c r="W591" s="79"/>
      <c r="X591" s="79"/>
      <c r="Y591" s="79"/>
      <c r="Z591" s="79"/>
      <c r="AA591" s="79"/>
      <c r="AB591" s="79"/>
      <c r="AC591" s="79"/>
      <c r="AD591" s="79"/>
      <c r="AE591" s="79"/>
      <c r="AF591" s="79"/>
      <c r="AG591" s="79"/>
      <c r="AH591" s="79"/>
      <c r="AI591" s="79"/>
      <c r="AJ591" s="79"/>
      <c r="AK591" s="52"/>
      <c r="AL591" s="52"/>
      <c r="AM591" s="79"/>
    </row>
    <row r="592" spans="18:39" x14ac:dyDescent="0.25">
      <c r="R592" s="79"/>
      <c r="S592" s="79"/>
      <c r="T592" s="79"/>
      <c r="U592" s="79"/>
      <c r="V592" s="79"/>
      <c r="W592" s="79"/>
      <c r="X592" s="79"/>
      <c r="Y592" s="79"/>
      <c r="Z592" s="79"/>
      <c r="AA592" s="79"/>
      <c r="AB592" s="79"/>
      <c r="AC592" s="79"/>
      <c r="AD592" s="79"/>
      <c r="AE592" s="79"/>
      <c r="AF592" s="79"/>
      <c r="AG592" s="79"/>
      <c r="AH592" s="79"/>
      <c r="AI592" s="79"/>
      <c r="AJ592" s="79"/>
      <c r="AK592" s="52"/>
      <c r="AL592" s="52"/>
      <c r="AM592" s="79"/>
    </row>
    <row r="593" spans="18:39" x14ac:dyDescent="0.25">
      <c r="R593" s="79"/>
      <c r="S593" s="79"/>
      <c r="T593" s="79"/>
      <c r="U593" s="79"/>
      <c r="V593" s="79"/>
      <c r="W593" s="79"/>
      <c r="X593" s="79"/>
      <c r="Y593" s="79"/>
      <c r="Z593" s="79"/>
      <c r="AA593" s="79"/>
      <c r="AB593" s="79"/>
      <c r="AC593" s="79"/>
      <c r="AD593" s="79"/>
      <c r="AE593" s="79"/>
      <c r="AF593" s="79"/>
      <c r="AG593" s="79"/>
      <c r="AH593" s="79"/>
      <c r="AI593" s="79"/>
      <c r="AJ593" s="79"/>
      <c r="AK593" s="52"/>
      <c r="AL593" s="52"/>
      <c r="AM593" s="79"/>
    </row>
    <row r="594" spans="18:39" x14ac:dyDescent="0.25">
      <c r="R594" s="79"/>
      <c r="S594" s="79"/>
      <c r="T594" s="79"/>
      <c r="U594" s="79"/>
      <c r="V594" s="79"/>
      <c r="W594" s="79"/>
      <c r="X594" s="79"/>
      <c r="Y594" s="79"/>
      <c r="Z594" s="79"/>
      <c r="AA594" s="79"/>
      <c r="AB594" s="79"/>
      <c r="AC594" s="79"/>
      <c r="AD594" s="79"/>
      <c r="AE594" s="79"/>
      <c r="AF594" s="79"/>
      <c r="AG594" s="79"/>
      <c r="AH594" s="79"/>
      <c r="AI594" s="79"/>
      <c r="AJ594" s="79"/>
      <c r="AK594" s="52"/>
      <c r="AL594" s="52"/>
      <c r="AM594" s="79"/>
    </row>
    <row r="595" spans="18:39" x14ac:dyDescent="0.25">
      <c r="R595" s="79"/>
      <c r="S595" s="79"/>
      <c r="T595" s="79"/>
      <c r="U595" s="79"/>
      <c r="V595" s="79"/>
      <c r="W595" s="79"/>
      <c r="X595" s="79"/>
      <c r="Y595" s="79"/>
      <c r="Z595" s="79"/>
      <c r="AA595" s="79"/>
      <c r="AB595" s="79"/>
      <c r="AC595" s="79"/>
      <c r="AD595" s="79"/>
      <c r="AE595" s="79"/>
      <c r="AF595" s="79"/>
      <c r="AG595" s="79"/>
      <c r="AH595" s="79"/>
      <c r="AI595" s="79"/>
      <c r="AJ595" s="79"/>
      <c r="AK595" s="52"/>
      <c r="AL595" s="52"/>
      <c r="AM595" s="79"/>
    </row>
    <row r="596" spans="18:39" x14ac:dyDescent="0.25">
      <c r="R596" s="79"/>
      <c r="S596" s="79"/>
      <c r="T596" s="79"/>
      <c r="U596" s="79"/>
      <c r="V596" s="79"/>
      <c r="W596" s="79"/>
      <c r="X596" s="79"/>
      <c r="Y596" s="79"/>
      <c r="Z596" s="79"/>
      <c r="AA596" s="79"/>
      <c r="AB596" s="79"/>
      <c r="AC596" s="79"/>
      <c r="AD596" s="79"/>
      <c r="AE596" s="79"/>
      <c r="AF596" s="79"/>
      <c r="AG596" s="79"/>
      <c r="AH596" s="79"/>
      <c r="AI596" s="79"/>
      <c r="AJ596" s="79"/>
      <c r="AK596" s="52"/>
      <c r="AL596" s="52"/>
      <c r="AM596" s="79"/>
    </row>
    <row r="597" spans="18:39" x14ac:dyDescent="0.25">
      <c r="R597" s="79"/>
      <c r="S597" s="79"/>
      <c r="T597" s="79"/>
      <c r="U597" s="79"/>
      <c r="V597" s="79"/>
      <c r="W597" s="79"/>
      <c r="X597" s="79"/>
      <c r="Y597" s="79"/>
      <c r="Z597" s="79"/>
      <c r="AA597" s="79"/>
      <c r="AB597" s="79"/>
      <c r="AC597" s="79"/>
      <c r="AD597" s="79"/>
      <c r="AE597" s="79"/>
      <c r="AF597" s="79"/>
      <c r="AG597" s="79"/>
      <c r="AH597" s="79"/>
      <c r="AI597" s="79"/>
      <c r="AJ597" s="79"/>
      <c r="AK597" s="52"/>
      <c r="AL597" s="52"/>
      <c r="AM597" s="79"/>
    </row>
    <row r="598" spans="18:39" x14ac:dyDescent="0.25">
      <c r="R598" s="79"/>
      <c r="S598" s="79"/>
      <c r="T598" s="79"/>
      <c r="U598" s="79"/>
      <c r="V598" s="79"/>
      <c r="W598" s="79"/>
      <c r="X598" s="79"/>
      <c r="Y598" s="79"/>
      <c r="Z598" s="79"/>
      <c r="AA598" s="79"/>
      <c r="AB598" s="79"/>
      <c r="AC598" s="79"/>
      <c r="AD598" s="79"/>
      <c r="AE598" s="79"/>
      <c r="AF598" s="79"/>
      <c r="AG598" s="79"/>
      <c r="AH598" s="79"/>
      <c r="AI598" s="79"/>
      <c r="AJ598" s="79"/>
      <c r="AK598" s="52"/>
      <c r="AL598" s="52"/>
      <c r="AM598" s="79"/>
    </row>
    <row r="599" spans="18:39" x14ac:dyDescent="0.25">
      <c r="R599" s="79"/>
      <c r="S599" s="79"/>
      <c r="T599" s="79"/>
      <c r="U599" s="79"/>
      <c r="V599" s="79"/>
      <c r="W599" s="79"/>
      <c r="X599" s="79"/>
      <c r="Y599" s="79"/>
      <c r="Z599" s="79"/>
      <c r="AA599" s="79"/>
      <c r="AB599" s="79"/>
      <c r="AC599" s="79"/>
      <c r="AD599" s="79"/>
      <c r="AE599" s="79"/>
      <c r="AF599" s="79"/>
      <c r="AG599" s="79"/>
      <c r="AH599" s="79"/>
      <c r="AI599" s="79"/>
      <c r="AJ599" s="79"/>
      <c r="AK599" s="52"/>
      <c r="AL599" s="52"/>
      <c r="AM599" s="79"/>
    </row>
    <row r="600" spans="18:39" x14ac:dyDescent="0.25">
      <c r="R600" s="79"/>
      <c r="S600" s="79"/>
      <c r="T600" s="79"/>
      <c r="U600" s="79"/>
      <c r="V600" s="79"/>
      <c r="W600" s="79"/>
      <c r="X600" s="79"/>
      <c r="Y600" s="79"/>
      <c r="Z600" s="79"/>
      <c r="AA600" s="79"/>
      <c r="AB600" s="79"/>
      <c r="AC600" s="79"/>
      <c r="AD600" s="79"/>
      <c r="AE600" s="79"/>
      <c r="AF600" s="79"/>
      <c r="AG600" s="79"/>
      <c r="AH600" s="79"/>
      <c r="AI600" s="79"/>
      <c r="AJ600" s="79"/>
      <c r="AK600" s="52"/>
      <c r="AL600" s="52"/>
      <c r="AM600" s="79"/>
    </row>
    <row r="601" spans="18:39" x14ac:dyDescent="0.25">
      <c r="R601" s="79"/>
      <c r="S601" s="79"/>
      <c r="T601" s="79"/>
      <c r="U601" s="79"/>
      <c r="V601" s="79"/>
      <c r="W601" s="79"/>
      <c r="X601" s="79"/>
      <c r="Y601" s="79"/>
      <c r="Z601" s="79"/>
      <c r="AA601" s="79"/>
      <c r="AB601" s="79"/>
      <c r="AC601" s="79"/>
      <c r="AD601" s="79"/>
      <c r="AE601" s="79"/>
      <c r="AF601" s="79"/>
      <c r="AG601" s="79"/>
      <c r="AH601" s="79"/>
      <c r="AI601" s="79"/>
      <c r="AJ601" s="79"/>
      <c r="AK601" s="52"/>
      <c r="AL601" s="52"/>
      <c r="AM601" s="79"/>
    </row>
    <row r="602" spans="18:39" x14ac:dyDescent="0.25">
      <c r="R602" s="79"/>
      <c r="S602" s="79"/>
      <c r="T602" s="79"/>
      <c r="U602" s="79"/>
      <c r="V602" s="79"/>
      <c r="W602" s="79"/>
      <c r="X602" s="79"/>
      <c r="Y602" s="79"/>
      <c r="Z602" s="79"/>
      <c r="AA602" s="79"/>
      <c r="AB602" s="79"/>
      <c r="AC602" s="79"/>
      <c r="AD602" s="79"/>
      <c r="AE602" s="79"/>
      <c r="AF602" s="79"/>
      <c r="AG602" s="79"/>
      <c r="AH602" s="79"/>
      <c r="AI602" s="79"/>
      <c r="AJ602" s="79"/>
      <c r="AK602" s="52"/>
      <c r="AL602" s="52"/>
      <c r="AM602" s="79"/>
    </row>
    <row r="603" spans="18:39" x14ac:dyDescent="0.25">
      <c r="R603" s="79"/>
      <c r="S603" s="79"/>
      <c r="T603" s="79"/>
      <c r="U603" s="79"/>
      <c r="V603" s="79"/>
      <c r="W603" s="79"/>
      <c r="X603" s="79"/>
      <c r="Y603" s="79"/>
      <c r="Z603" s="79"/>
      <c r="AA603" s="79"/>
      <c r="AB603" s="79"/>
      <c r="AC603" s="79"/>
      <c r="AD603" s="79"/>
      <c r="AE603" s="79"/>
      <c r="AF603" s="79"/>
      <c r="AG603" s="79"/>
      <c r="AH603" s="79"/>
      <c r="AI603" s="79"/>
      <c r="AJ603" s="79"/>
      <c r="AK603" s="52"/>
      <c r="AL603" s="52"/>
      <c r="AM603" s="79"/>
    </row>
    <row r="604" spans="18:39" x14ac:dyDescent="0.25">
      <c r="R604" s="79"/>
      <c r="S604" s="79"/>
      <c r="T604" s="79"/>
      <c r="U604" s="79"/>
      <c r="V604" s="79"/>
      <c r="W604" s="79"/>
      <c r="X604" s="79"/>
      <c r="Y604" s="79"/>
      <c r="Z604" s="79"/>
      <c r="AA604" s="79"/>
      <c r="AB604" s="79"/>
      <c r="AC604" s="79"/>
      <c r="AD604" s="79"/>
      <c r="AE604" s="79"/>
      <c r="AF604" s="79"/>
      <c r="AG604" s="79"/>
      <c r="AH604" s="79"/>
      <c r="AI604" s="79"/>
      <c r="AJ604" s="79"/>
      <c r="AK604" s="52"/>
      <c r="AL604" s="52"/>
      <c r="AM604" s="79"/>
    </row>
    <row r="605" spans="18:39" x14ac:dyDescent="0.25">
      <c r="R605" s="79"/>
      <c r="S605" s="79"/>
      <c r="T605" s="79"/>
      <c r="U605" s="79"/>
      <c r="V605" s="79"/>
      <c r="W605" s="79"/>
      <c r="X605" s="79"/>
      <c r="Y605" s="79"/>
      <c r="Z605" s="79"/>
      <c r="AA605" s="79"/>
      <c r="AB605" s="79"/>
      <c r="AC605" s="79"/>
      <c r="AD605" s="79"/>
      <c r="AE605" s="79"/>
      <c r="AF605" s="79"/>
      <c r="AG605" s="79"/>
      <c r="AH605" s="79"/>
      <c r="AI605" s="79"/>
      <c r="AJ605" s="79"/>
      <c r="AK605" s="52"/>
      <c r="AL605" s="52"/>
      <c r="AM605" s="79"/>
    </row>
    <row r="606" spans="18:39" x14ac:dyDescent="0.25">
      <c r="R606" s="79"/>
      <c r="S606" s="79"/>
      <c r="T606" s="79"/>
      <c r="U606" s="79"/>
      <c r="V606" s="79"/>
      <c r="W606" s="79"/>
      <c r="X606" s="79"/>
      <c r="Y606" s="79"/>
      <c r="Z606" s="79"/>
      <c r="AA606" s="79"/>
      <c r="AB606" s="79"/>
      <c r="AC606" s="79"/>
      <c r="AD606" s="79"/>
      <c r="AE606" s="79"/>
      <c r="AF606" s="79"/>
      <c r="AG606" s="79"/>
      <c r="AH606" s="79"/>
      <c r="AI606" s="79"/>
      <c r="AJ606" s="79"/>
      <c r="AK606" s="52"/>
      <c r="AL606" s="52"/>
      <c r="AM606" s="79"/>
    </row>
    <row r="607" spans="18:39" x14ac:dyDescent="0.25">
      <c r="R607" s="79"/>
      <c r="S607" s="79"/>
      <c r="T607" s="79"/>
      <c r="U607" s="79"/>
      <c r="V607" s="79"/>
      <c r="W607" s="79"/>
      <c r="X607" s="79"/>
      <c r="Y607" s="79"/>
      <c r="Z607" s="79"/>
      <c r="AA607" s="79"/>
      <c r="AB607" s="79"/>
      <c r="AC607" s="79"/>
      <c r="AD607" s="79"/>
      <c r="AE607" s="79"/>
      <c r="AF607" s="79"/>
      <c r="AG607" s="79"/>
      <c r="AH607" s="79"/>
      <c r="AI607" s="79"/>
      <c r="AJ607" s="79"/>
      <c r="AK607" s="52"/>
      <c r="AL607" s="52"/>
      <c r="AM607" s="79"/>
    </row>
    <row r="608" spans="18:39" x14ac:dyDescent="0.25">
      <c r="R608" s="79"/>
      <c r="S608" s="79"/>
      <c r="T608" s="79"/>
      <c r="U608" s="79"/>
      <c r="V608" s="79"/>
      <c r="W608" s="79"/>
      <c r="X608" s="79"/>
      <c r="Y608" s="79"/>
      <c r="Z608" s="79"/>
      <c r="AA608" s="79"/>
      <c r="AB608" s="79"/>
      <c r="AC608" s="79"/>
      <c r="AD608" s="79"/>
      <c r="AE608" s="79"/>
      <c r="AF608" s="79"/>
      <c r="AG608" s="79"/>
      <c r="AH608" s="79"/>
      <c r="AI608" s="79"/>
      <c r="AJ608" s="79"/>
      <c r="AK608" s="52"/>
      <c r="AL608" s="52"/>
      <c r="AM608" s="79"/>
    </row>
    <row r="609" spans="18:39" x14ac:dyDescent="0.25">
      <c r="R609" s="79"/>
      <c r="S609" s="79"/>
      <c r="T609" s="79"/>
      <c r="U609" s="79"/>
      <c r="V609" s="79"/>
      <c r="W609" s="79"/>
      <c r="X609" s="79"/>
      <c r="Y609" s="79"/>
      <c r="Z609" s="79"/>
      <c r="AA609" s="79"/>
      <c r="AB609" s="79"/>
      <c r="AC609" s="79"/>
      <c r="AD609" s="79"/>
      <c r="AE609" s="79"/>
      <c r="AF609" s="79"/>
      <c r="AG609" s="79"/>
      <c r="AH609" s="79"/>
      <c r="AI609" s="79"/>
      <c r="AJ609" s="79"/>
      <c r="AK609" s="52"/>
      <c r="AL609" s="52"/>
      <c r="AM609" s="79"/>
    </row>
    <row r="610" spans="18:39" x14ac:dyDescent="0.25">
      <c r="R610" s="79"/>
      <c r="S610" s="79"/>
      <c r="T610" s="79"/>
      <c r="U610" s="79"/>
      <c r="V610" s="79"/>
      <c r="W610" s="79"/>
      <c r="X610" s="79"/>
      <c r="Y610" s="79"/>
      <c r="Z610" s="79"/>
      <c r="AA610" s="79"/>
      <c r="AB610" s="79"/>
      <c r="AC610" s="79"/>
      <c r="AD610" s="79"/>
      <c r="AE610" s="79"/>
      <c r="AF610" s="79"/>
      <c r="AG610" s="79"/>
      <c r="AH610" s="79"/>
      <c r="AI610" s="79"/>
      <c r="AJ610" s="79"/>
      <c r="AK610" s="52"/>
      <c r="AL610" s="52"/>
      <c r="AM610" s="79"/>
    </row>
    <row r="611" spans="18:39" x14ac:dyDescent="0.25">
      <c r="R611" s="79"/>
      <c r="S611" s="79"/>
      <c r="T611" s="79"/>
      <c r="U611" s="79"/>
      <c r="V611" s="79"/>
      <c r="W611" s="79"/>
      <c r="X611" s="79"/>
      <c r="Y611" s="79"/>
      <c r="Z611" s="79"/>
      <c r="AA611" s="79"/>
      <c r="AB611" s="79"/>
      <c r="AC611" s="79"/>
      <c r="AD611" s="79"/>
      <c r="AE611" s="79"/>
      <c r="AF611" s="79"/>
      <c r="AG611" s="79"/>
      <c r="AH611" s="79"/>
      <c r="AI611" s="79"/>
      <c r="AJ611" s="79"/>
      <c r="AK611" s="52"/>
      <c r="AL611" s="52"/>
      <c r="AM611" s="79"/>
    </row>
    <row r="612" spans="18:39" x14ac:dyDescent="0.25">
      <c r="R612" s="79"/>
      <c r="S612" s="79"/>
      <c r="T612" s="79"/>
      <c r="U612" s="79"/>
      <c r="V612" s="79"/>
      <c r="W612" s="79"/>
      <c r="X612" s="79"/>
      <c r="Y612" s="79"/>
      <c r="Z612" s="79"/>
      <c r="AA612" s="79"/>
      <c r="AB612" s="79"/>
      <c r="AC612" s="79"/>
      <c r="AD612" s="79"/>
      <c r="AE612" s="79"/>
      <c r="AF612" s="79"/>
      <c r="AG612" s="79"/>
      <c r="AH612" s="79"/>
      <c r="AI612" s="79"/>
      <c r="AJ612" s="79"/>
      <c r="AK612" s="52"/>
      <c r="AL612" s="52"/>
      <c r="AM612" s="79"/>
    </row>
    <row r="613" spans="18:39" x14ac:dyDescent="0.25">
      <c r="R613" s="79"/>
      <c r="S613" s="79"/>
      <c r="T613" s="79"/>
      <c r="U613" s="79"/>
      <c r="V613" s="79"/>
      <c r="W613" s="79"/>
      <c r="X613" s="79"/>
      <c r="Y613" s="79"/>
      <c r="Z613" s="79"/>
      <c r="AA613" s="79"/>
      <c r="AB613" s="79"/>
      <c r="AC613" s="79"/>
      <c r="AD613" s="79"/>
      <c r="AE613" s="79"/>
      <c r="AF613" s="79"/>
      <c r="AG613" s="79"/>
      <c r="AH613" s="79"/>
      <c r="AI613" s="79"/>
      <c r="AJ613" s="79"/>
      <c r="AK613" s="52"/>
      <c r="AL613" s="52"/>
      <c r="AM613" s="79"/>
    </row>
    <row r="614" spans="18:39" x14ac:dyDescent="0.25">
      <c r="R614" s="79"/>
      <c r="S614" s="79"/>
      <c r="T614" s="79"/>
      <c r="U614" s="79"/>
      <c r="V614" s="79"/>
      <c r="W614" s="79"/>
      <c r="X614" s="79"/>
      <c r="Y614" s="79"/>
      <c r="Z614" s="79"/>
      <c r="AA614" s="79"/>
      <c r="AB614" s="79"/>
      <c r="AC614" s="79"/>
      <c r="AD614" s="79"/>
      <c r="AE614" s="79"/>
      <c r="AF614" s="79"/>
      <c r="AG614" s="79"/>
      <c r="AH614" s="79"/>
      <c r="AI614" s="79"/>
      <c r="AJ614" s="79"/>
      <c r="AK614" s="52"/>
      <c r="AL614" s="52"/>
      <c r="AM614" s="79"/>
    </row>
    <row r="615" spans="18:39" x14ac:dyDescent="0.25">
      <c r="R615" s="79"/>
      <c r="S615" s="79"/>
      <c r="T615" s="79"/>
      <c r="U615" s="79"/>
      <c r="V615" s="79"/>
      <c r="W615" s="79"/>
      <c r="X615" s="79"/>
      <c r="Y615" s="79"/>
      <c r="Z615" s="79"/>
      <c r="AA615" s="79"/>
      <c r="AB615" s="79"/>
      <c r="AC615" s="79"/>
      <c r="AD615" s="79"/>
      <c r="AE615" s="79"/>
      <c r="AF615" s="79"/>
      <c r="AG615" s="79"/>
      <c r="AH615" s="79"/>
      <c r="AI615" s="79"/>
      <c r="AJ615" s="79"/>
      <c r="AK615" s="52"/>
      <c r="AL615" s="52"/>
      <c r="AM615" s="79"/>
    </row>
    <row r="616" spans="18:39" x14ac:dyDescent="0.25">
      <c r="R616" s="79"/>
      <c r="S616" s="79"/>
      <c r="T616" s="79"/>
      <c r="U616" s="79"/>
      <c r="V616" s="79"/>
      <c r="W616" s="79"/>
      <c r="X616" s="79"/>
      <c r="Y616" s="79"/>
      <c r="Z616" s="79"/>
      <c r="AA616" s="79"/>
      <c r="AB616" s="79"/>
      <c r="AC616" s="79"/>
      <c r="AD616" s="79"/>
      <c r="AE616" s="79"/>
      <c r="AF616" s="79"/>
      <c r="AG616" s="79"/>
      <c r="AH616" s="79"/>
      <c r="AI616" s="79"/>
      <c r="AJ616" s="79"/>
      <c r="AK616" s="52"/>
      <c r="AL616" s="52"/>
      <c r="AM616" s="79"/>
    </row>
    <row r="617" spans="18:39" x14ac:dyDescent="0.25">
      <c r="R617" s="79"/>
      <c r="S617" s="79"/>
      <c r="T617" s="79"/>
      <c r="U617" s="79"/>
      <c r="V617" s="79"/>
      <c r="W617" s="79"/>
      <c r="X617" s="79"/>
      <c r="Y617" s="79"/>
      <c r="Z617" s="79"/>
      <c r="AA617" s="79"/>
      <c r="AB617" s="79"/>
      <c r="AC617" s="79"/>
      <c r="AD617" s="79"/>
      <c r="AE617" s="79"/>
      <c r="AF617" s="79"/>
      <c r="AG617" s="79"/>
      <c r="AH617" s="79"/>
      <c r="AI617" s="79"/>
      <c r="AJ617" s="79"/>
      <c r="AK617" s="52"/>
      <c r="AL617" s="52"/>
      <c r="AM617" s="79"/>
    </row>
    <row r="618" spans="18:39" x14ac:dyDescent="0.25">
      <c r="R618" s="79"/>
      <c r="S618" s="79"/>
      <c r="T618" s="79"/>
      <c r="U618" s="79"/>
      <c r="V618" s="79"/>
      <c r="W618" s="79"/>
      <c r="X618" s="79"/>
      <c r="Y618" s="79"/>
      <c r="Z618" s="79"/>
      <c r="AA618" s="79"/>
      <c r="AB618" s="79"/>
      <c r="AC618" s="79"/>
      <c r="AD618" s="79"/>
      <c r="AE618" s="79"/>
      <c r="AF618" s="79"/>
      <c r="AG618" s="79"/>
      <c r="AH618" s="79"/>
      <c r="AI618" s="79"/>
      <c r="AJ618" s="79"/>
      <c r="AK618" s="52"/>
      <c r="AL618" s="52"/>
      <c r="AM618" s="79"/>
    </row>
    <row r="619" spans="18:39" x14ac:dyDescent="0.25">
      <c r="R619" s="79"/>
      <c r="S619" s="79"/>
      <c r="T619" s="79"/>
      <c r="U619" s="79"/>
      <c r="V619" s="79"/>
      <c r="W619" s="79"/>
      <c r="X619" s="79"/>
      <c r="Y619" s="79"/>
      <c r="Z619" s="79"/>
      <c r="AA619" s="79"/>
      <c r="AB619" s="79"/>
      <c r="AC619" s="79"/>
      <c r="AD619" s="79"/>
      <c r="AE619" s="79"/>
      <c r="AF619" s="79"/>
      <c r="AG619" s="79"/>
      <c r="AH619" s="79"/>
      <c r="AI619" s="79"/>
      <c r="AJ619" s="79"/>
      <c r="AK619" s="52"/>
      <c r="AL619" s="52"/>
      <c r="AM619" s="79"/>
    </row>
    <row r="620" spans="18:39" x14ac:dyDescent="0.25">
      <c r="R620" s="79"/>
      <c r="S620" s="79"/>
      <c r="T620" s="79"/>
      <c r="U620" s="79"/>
      <c r="V620" s="79"/>
      <c r="W620" s="79"/>
      <c r="X620" s="79"/>
      <c r="Y620" s="79"/>
      <c r="Z620" s="79"/>
      <c r="AA620" s="79"/>
      <c r="AB620" s="79"/>
      <c r="AC620" s="79"/>
      <c r="AD620" s="79"/>
      <c r="AE620" s="79"/>
      <c r="AF620" s="79"/>
      <c r="AG620" s="79"/>
      <c r="AH620" s="79"/>
      <c r="AI620" s="79"/>
      <c r="AJ620" s="79"/>
      <c r="AK620" s="52"/>
      <c r="AL620" s="52"/>
      <c r="AM620" s="79"/>
    </row>
    <row r="621" spans="18:39" x14ac:dyDescent="0.25">
      <c r="R621" s="79"/>
      <c r="S621" s="79"/>
      <c r="T621" s="79"/>
      <c r="U621" s="79"/>
      <c r="V621" s="79"/>
      <c r="W621" s="79"/>
      <c r="X621" s="79"/>
      <c r="Y621" s="79"/>
      <c r="Z621" s="79"/>
      <c r="AA621" s="79"/>
      <c r="AB621" s="79"/>
      <c r="AC621" s="79"/>
      <c r="AD621" s="79"/>
      <c r="AE621" s="79"/>
      <c r="AF621" s="79"/>
      <c r="AG621" s="79"/>
      <c r="AH621" s="79"/>
      <c r="AI621" s="79"/>
      <c r="AJ621" s="79"/>
      <c r="AK621" s="52"/>
      <c r="AL621" s="52"/>
      <c r="AM621" s="79"/>
    </row>
    <row r="622" spans="18:39" x14ac:dyDescent="0.25">
      <c r="R622" s="79"/>
      <c r="S622" s="79"/>
      <c r="T622" s="79"/>
      <c r="U622" s="79"/>
      <c r="V622" s="79"/>
      <c r="W622" s="79"/>
      <c r="X622" s="79"/>
      <c r="Y622" s="79"/>
      <c r="Z622" s="79"/>
      <c r="AA622" s="79"/>
      <c r="AB622" s="79"/>
      <c r="AC622" s="79"/>
      <c r="AD622" s="79"/>
      <c r="AE622" s="79"/>
      <c r="AF622" s="79"/>
      <c r="AG622" s="79"/>
      <c r="AH622" s="79"/>
      <c r="AI622" s="79"/>
      <c r="AJ622" s="79"/>
      <c r="AK622" s="52"/>
      <c r="AL622" s="52"/>
      <c r="AM622" s="79"/>
    </row>
    <row r="623" spans="18:39" x14ac:dyDescent="0.25">
      <c r="R623" s="79"/>
      <c r="S623" s="79"/>
      <c r="T623" s="79"/>
      <c r="U623" s="79"/>
      <c r="V623" s="79"/>
      <c r="W623" s="79"/>
      <c r="X623" s="79"/>
      <c r="Y623" s="79"/>
      <c r="Z623" s="79"/>
      <c r="AA623" s="79"/>
      <c r="AB623" s="79"/>
      <c r="AC623" s="79"/>
      <c r="AD623" s="79"/>
      <c r="AE623" s="79"/>
      <c r="AF623" s="79"/>
      <c r="AG623" s="79"/>
      <c r="AH623" s="79"/>
      <c r="AI623" s="79"/>
      <c r="AJ623" s="79"/>
      <c r="AK623" s="52"/>
      <c r="AL623" s="52"/>
      <c r="AM623" s="79"/>
    </row>
    <row r="624" spans="18:39" x14ac:dyDescent="0.25">
      <c r="R624" s="79"/>
      <c r="S624" s="79"/>
      <c r="T624" s="79"/>
      <c r="U624" s="79"/>
      <c r="V624" s="79"/>
      <c r="W624" s="79"/>
      <c r="X624" s="79"/>
      <c r="Y624" s="79"/>
      <c r="Z624" s="79"/>
      <c r="AA624" s="79"/>
      <c r="AB624" s="79"/>
      <c r="AC624" s="79"/>
      <c r="AD624" s="79"/>
      <c r="AE624" s="79"/>
      <c r="AF624" s="79"/>
      <c r="AG624" s="79"/>
      <c r="AH624" s="79"/>
      <c r="AI624" s="79"/>
      <c r="AJ624" s="79"/>
      <c r="AK624" s="52"/>
      <c r="AL624" s="52"/>
      <c r="AM624" s="79"/>
    </row>
    <row r="625" spans="18:39" x14ac:dyDescent="0.25">
      <c r="R625" s="79"/>
      <c r="S625" s="79"/>
      <c r="T625" s="79"/>
      <c r="U625" s="79"/>
      <c r="V625" s="79"/>
      <c r="W625" s="79"/>
      <c r="X625" s="79"/>
      <c r="Y625" s="79"/>
      <c r="Z625" s="79"/>
      <c r="AA625" s="79"/>
      <c r="AB625" s="79"/>
      <c r="AC625" s="79"/>
      <c r="AD625" s="79"/>
      <c r="AE625" s="79"/>
      <c r="AF625" s="79"/>
      <c r="AG625" s="79"/>
      <c r="AH625" s="79"/>
      <c r="AI625" s="79"/>
      <c r="AJ625" s="79"/>
      <c r="AK625" s="52"/>
      <c r="AL625" s="52"/>
      <c r="AM625" s="79"/>
    </row>
    <row r="626" spans="18:39" x14ac:dyDescent="0.25">
      <c r="R626" s="79"/>
      <c r="S626" s="79"/>
      <c r="T626" s="79"/>
      <c r="U626" s="79"/>
      <c r="V626" s="79"/>
      <c r="W626" s="79"/>
      <c r="X626" s="79"/>
      <c r="Y626" s="79"/>
      <c r="Z626" s="79"/>
      <c r="AA626" s="79"/>
      <c r="AB626" s="79"/>
      <c r="AC626" s="79"/>
      <c r="AD626" s="79"/>
      <c r="AE626" s="79"/>
      <c r="AF626" s="79"/>
      <c r="AG626" s="79"/>
      <c r="AH626" s="79"/>
      <c r="AI626" s="79"/>
      <c r="AJ626" s="79"/>
      <c r="AK626" s="52"/>
      <c r="AL626" s="52"/>
      <c r="AM626" s="79"/>
    </row>
    <row r="627" spans="18:39" x14ac:dyDescent="0.25">
      <c r="R627" s="79"/>
      <c r="S627" s="79"/>
      <c r="T627" s="79"/>
      <c r="U627" s="79"/>
      <c r="V627" s="79"/>
      <c r="W627" s="79"/>
      <c r="X627" s="79"/>
      <c r="Y627" s="79"/>
      <c r="Z627" s="79"/>
      <c r="AA627" s="79"/>
      <c r="AB627" s="79"/>
      <c r="AC627" s="79"/>
      <c r="AD627" s="79"/>
      <c r="AE627" s="79"/>
      <c r="AF627" s="79"/>
      <c r="AG627" s="79"/>
      <c r="AH627" s="79"/>
      <c r="AI627" s="79"/>
      <c r="AJ627" s="79"/>
      <c r="AK627" s="52"/>
      <c r="AL627" s="52"/>
      <c r="AM627" s="79"/>
    </row>
    <row r="628" spans="18:39" x14ac:dyDescent="0.25">
      <c r="R628" s="79"/>
      <c r="S628" s="79"/>
      <c r="T628" s="79"/>
      <c r="U628" s="79"/>
      <c r="V628" s="79"/>
      <c r="W628" s="79"/>
      <c r="X628" s="79"/>
      <c r="Y628" s="79"/>
      <c r="Z628" s="79"/>
      <c r="AA628" s="79"/>
      <c r="AB628" s="79"/>
      <c r="AC628" s="79"/>
      <c r="AD628" s="79"/>
      <c r="AE628" s="79"/>
      <c r="AF628" s="79"/>
      <c r="AG628" s="79"/>
      <c r="AH628" s="79"/>
      <c r="AI628" s="79"/>
      <c r="AJ628" s="79"/>
      <c r="AK628" s="52"/>
      <c r="AL628" s="52"/>
      <c r="AM628" s="79"/>
    </row>
    <row r="629" spans="18:39" x14ac:dyDescent="0.25">
      <c r="R629" s="79"/>
      <c r="S629" s="79"/>
      <c r="T629" s="79"/>
      <c r="U629" s="79"/>
      <c r="V629" s="79"/>
      <c r="W629" s="79"/>
      <c r="X629" s="79"/>
      <c r="Y629" s="79"/>
      <c r="Z629" s="79"/>
      <c r="AA629" s="79"/>
      <c r="AB629" s="79"/>
      <c r="AC629" s="79"/>
      <c r="AD629" s="79"/>
      <c r="AE629" s="79"/>
      <c r="AF629" s="79"/>
      <c r="AG629" s="79"/>
      <c r="AH629" s="79"/>
      <c r="AI629" s="79"/>
      <c r="AJ629" s="79"/>
      <c r="AK629" s="52"/>
      <c r="AL629" s="52"/>
      <c r="AM629" s="79"/>
    </row>
    <row r="630" spans="18:39" x14ac:dyDescent="0.25">
      <c r="R630" s="79"/>
      <c r="S630" s="79"/>
      <c r="T630" s="79"/>
      <c r="U630" s="79"/>
      <c r="V630" s="79"/>
      <c r="W630" s="79"/>
      <c r="X630" s="79"/>
      <c r="Y630" s="79"/>
      <c r="Z630" s="79"/>
      <c r="AA630" s="79"/>
      <c r="AB630" s="79"/>
      <c r="AC630" s="79"/>
      <c r="AD630" s="79"/>
      <c r="AE630" s="79"/>
      <c r="AF630" s="79"/>
      <c r="AG630" s="79"/>
      <c r="AH630" s="79"/>
      <c r="AI630" s="79"/>
      <c r="AJ630" s="79"/>
      <c r="AK630" s="52"/>
      <c r="AL630" s="52"/>
      <c r="AM630" s="79"/>
    </row>
    <row r="631" spans="18:39" x14ac:dyDescent="0.25">
      <c r="R631" s="79"/>
      <c r="S631" s="79"/>
      <c r="T631" s="79"/>
      <c r="U631" s="79"/>
      <c r="V631" s="79"/>
      <c r="W631" s="79"/>
      <c r="X631" s="79"/>
      <c r="Y631" s="79"/>
      <c r="Z631" s="79"/>
      <c r="AA631" s="79"/>
      <c r="AB631" s="79"/>
      <c r="AC631" s="79"/>
      <c r="AD631" s="79"/>
      <c r="AE631" s="79"/>
      <c r="AF631" s="79"/>
      <c r="AG631" s="79"/>
      <c r="AH631" s="79"/>
      <c r="AI631" s="79"/>
      <c r="AJ631" s="79"/>
      <c r="AK631" s="52"/>
      <c r="AL631" s="52"/>
      <c r="AM631" s="79"/>
    </row>
    <row r="632" spans="18:39" x14ac:dyDescent="0.25">
      <c r="R632" s="79"/>
      <c r="S632" s="79"/>
      <c r="T632" s="79"/>
      <c r="U632" s="79"/>
      <c r="V632" s="79"/>
      <c r="W632" s="79"/>
      <c r="X632" s="79"/>
      <c r="Y632" s="79"/>
      <c r="Z632" s="79"/>
      <c r="AA632" s="79"/>
      <c r="AB632" s="79"/>
      <c r="AC632" s="79"/>
      <c r="AD632" s="79"/>
      <c r="AE632" s="79"/>
      <c r="AF632" s="79"/>
      <c r="AG632" s="79"/>
      <c r="AH632" s="79"/>
      <c r="AI632" s="79"/>
      <c r="AJ632" s="79"/>
      <c r="AK632" s="52"/>
      <c r="AL632" s="52"/>
      <c r="AM632" s="79"/>
    </row>
    <row r="633" spans="18:39" x14ac:dyDescent="0.25">
      <c r="R633" s="79"/>
      <c r="S633" s="79"/>
      <c r="T633" s="79"/>
      <c r="U633" s="79"/>
      <c r="V633" s="79"/>
      <c r="W633" s="79"/>
      <c r="X633" s="79"/>
      <c r="Y633" s="79"/>
      <c r="Z633" s="79"/>
      <c r="AA633" s="79"/>
      <c r="AB633" s="79"/>
      <c r="AC633" s="79"/>
      <c r="AD633" s="79"/>
      <c r="AE633" s="79"/>
      <c r="AF633" s="79"/>
      <c r="AG633" s="79"/>
      <c r="AH633" s="79"/>
      <c r="AI633" s="79"/>
      <c r="AJ633" s="79"/>
      <c r="AK633" s="52"/>
      <c r="AL633" s="52"/>
      <c r="AM633" s="79"/>
    </row>
    <row r="634" spans="18:39" x14ac:dyDescent="0.25">
      <c r="R634" s="79"/>
      <c r="S634" s="79"/>
      <c r="T634" s="79"/>
      <c r="U634" s="79"/>
      <c r="V634" s="79"/>
      <c r="W634" s="79"/>
      <c r="X634" s="79"/>
      <c r="Y634" s="79"/>
      <c r="Z634" s="79"/>
      <c r="AA634" s="79"/>
      <c r="AB634" s="79"/>
      <c r="AC634" s="79"/>
      <c r="AD634" s="79"/>
      <c r="AE634" s="79"/>
      <c r="AF634" s="79"/>
      <c r="AG634" s="79"/>
      <c r="AH634" s="79"/>
      <c r="AI634" s="79"/>
      <c r="AJ634" s="79"/>
      <c r="AK634" s="52"/>
      <c r="AL634" s="52"/>
      <c r="AM634" s="79"/>
    </row>
    <row r="635" spans="18:39" x14ac:dyDescent="0.25">
      <c r="R635" s="79"/>
      <c r="S635" s="79"/>
      <c r="T635" s="79"/>
      <c r="U635" s="79"/>
      <c r="V635" s="79"/>
      <c r="W635" s="79"/>
      <c r="X635" s="79"/>
      <c r="Y635" s="79"/>
      <c r="Z635" s="79"/>
      <c r="AA635" s="79"/>
      <c r="AB635" s="79"/>
      <c r="AC635" s="79"/>
      <c r="AD635" s="79"/>
      <c r="AE635" s="79"/>
      <c r="AF635" s="79"/>
      <c r="AG635" s="79"/>
      <c r="AH635" s="79"/>
      <c r="AI635" s="79"/>
      <c r="AJ635" s="79"/>
      <c r="AK635" s="52"/>
      <c r="AL635" s="52"/>
      <c r="AM635" s="79"/>
    </row>
    <row r="636" spans="18:39" x14ac:dyDescent="0.25">
      <c r="R636" s="79"/>
      <c r="S636" s="79"/>
      <c r="T636" s="79"/>
      <c r="U636" s="79"/>
      <c r="V636" s="79"/>
      <c r="W636" s="79"/>
      <c r="X636" s="79"/>
      <c r="Y636" s="79"/>
      <c r="Z636" s="79"/>
      <c r="AA636" s="79"/>
      <c r="AB636" s="79"/>
      <c r="AC636" s="79"/>
      <c r="AD636" s="79"/>
      <c r="AE636" s="79"/>
      <c r="AF636" s="79"/>
      <c r="AG636" s="79"/>
      <c r="AH636" s="79"/>
      <c r="AI636" s="79"/>
      <c r="AJ636" s="79"/>
      <c r="AK636" s="52"/>
      <c r="AL636" s="52"/>
      <c r="AM636" s="79"/>
    </row>
    <row r="637" spans="18:39" x14ac:dyDescent="0.25">
      <c r="R637" s="79"/>
      <c r="S637" s="79"/>
      <c r="T637" s="79"/>
      <c r="U637" s="79"/>
      <c r="V637" s="79"/>
      <c r="W637" s="79"/>
      <c r="X637" s="79"/>
      <c r="Y637" s="79"/>
      <c r="Z637" s="79"/>
      <c r="AA637" s="79"/>
      <c r="AB637" s="79"/>
      <c r="AC637" s="79"/>
      <c r="AD637" s="79"/>
      <c r="AE637" s="79"/>
      <c r="AF637" s="79"/>
      <c r="AG637" s="79"/>
      <c r="AH637" s="79"/>
      <c r="AI637" s="79"/>
      <c r="AJ637" s="79"/>
      <c r="AK637" s="52"/>
      <c r="AL637" s="52"/>
      <c r="AM637" s="79"/>
    </row>
    <row r="638" spans="18:39" x14ac:dyDescent="0.25">
      <c r="R638" s="79"/>
      <c r="S638" s="79"/>
      <c r="T638" s="79"/>
      <c r="U638" s="79"/>
      <c r="V638" s="79"/>
      <c r="W638" s="79"/>
      <c r="X638" s="79"/>
      <c r="Y638" s="79"/>
      <c r="Z638" s="79"/>
      <c r="AA638" s="79"/>
      <c r="AB638" s="79"/>
      <c r="AC638" s="79"/>
      <c r="AD638" s="79"/>
      <c r="AE638" s="79"/>
      <c r="AF638" s="79"/>
      <c r="AG638" s="79"/>
      <c r="AH638" s="79"/>
      <c r="AI638" s="79"/>
      <c r="AJ638" s="79"/>
      <c r="AK638" s="52"/>
      <c r="AL638" s="52"/>
      <c r="AM638" s="79"/>
    </row>
    <row r="639" spans="18:39" x14ac:dyDescent="0.25">
      <c r="R639" s="79"/>
      <c r="S639" s="79"/>
      <c r="T639" s="79"/>
      <c r="U639" s="79"/>
      <c r="V639" s="79"/>
      <c r="W639" s="79"/>
      <c r="X639" s="79"/>
      <c r="Y639" s="79"/>
      <c r="Z639" s="79"/>
      <c r="AA639" s="79"/>
      <c r="AB639" s="79"/>
      <c r="AC639" s="79"/>
      <c r="AD639" s="79"/>
      <c r="AE639" s="79"/>
      <c r="AF639" s="79"/>
      <c r="AG639" s="79"/>
      <c r="AH639" s="79"/>
      <c r="AI639" s="79"/>
      <c r="AJ639" s="79"/>
      <c r="AK639" s="52"/>
      <c r="AL639" s="52"/>
      <c r="AM639" s="79"/>
    </row>
    <row r="640" spans="18:39" x14ac:dyDescent="0.25">
      <c r="R640" s="79"/>
      <c r="S640" s="79"/>
      <c r="T640" s="79"/>
      <c r="U640" s="79"/>
      <c r="V640" s="79"/>
      <c r="W640" s="79"/>
      <c r="X640" s="79"/>
      <c r="Y640" s="79"/>
      <c r="Z640" s="79"/>
      <c r="AA640" s="79"/>
      <c r="AB640" s="79"/>
      <c r="AC640" s="79"/>
      <c r="AD640" s="79"/>
      <c r="AE640" s="79"/>
      <c r="AF640" s="79"/>
      <c r="AG640" s="79"/>
      <c r="AH640" s="79"/>
      <c r="AI640" s="79"/>
      <c r="AJ640" s="79"/>
      <c r="AK640" s="52"/>
      <c r="AL640" s="52"/>
      <c r="AM640" s="79"/>
    </row>
    <row r="641" spans="18:39" x14ac:dyDescent="0.25">
      <c r="R641" s="79"/>
      <c r="S641" s="79"/>
      <c r="T641" s="79"/>
      <c r="U641" s="79"/>
      <c r="V641" s="79"/>
      <c r="W641" s="79"/>
      <c r="X641" s="79"/>
      <c r="Y641" s="79"/>
      <c r="Z641" s="79"/>
      <c r="AA641" s="79"/>
      <c r="AB641" s="79"/>
      <c r="AC641" s="79"/>
      <c r="AD641" s="79"/>
      <c r="AE641" s="79"/>
      <c r="AF641" s="79"/>
      <c r="AG641" s="79"/>
      <c r="AH641" s="79"/>
      <c r="AI641" s="79"/>
      <c r="AJ641" s="79"/>
      <c r="AK641" s="52"/>
      <c r="AL641" s="52"/>
      <c r="AM641" s="79"/>
    </row>
    <row r="642" spans="18:39" x14ac:dyDescent="0.25">
      <c r="R642" s="79"/>
      <c r="S642" s="79"/>
      <c r="T642" s="79"/>
      <c r="U642" s="79"/>
      <c r="V642" s="79"/>
      <c r="W642" s="79"/>
      <c r="X642" s="79"/>
      <c r="Y642" s="79"/>
      <c r="Z642" s="79"/>
      <c r="AA642" s="79"/>
      <c r="AB642" s="79"/>
      <c r="AC642" s="79"/>
      <c r="AD642" s="79"/>
      <c r="AE642" s="79"/>
      <c r="AF642" s="79"/>
      <c r="AG642" s="79"/>
      <c r="AH642" s="79"/>
      <c r="AI642" s="79"/>
      <c r="AJ642" s="79"/>
      <c r="AK642" s="52"/>
      <c r="AL642" s="52"/>
      <c r="AM642" s="79"/>
    </row>
    <row r="643" spans="18:39" x14ac:dyDescent="0.25">
      <c r="R643" s="79"/>
      <c r="S643" s="79"/>
      <c r="T643" s="79"/>
      <c r="U643" s="79"/>
      <c r="V643" s="79"/>
      <c r="W643" s="79"/>
      <c r="X643" s="79"/>
      <c r="Y643" s="79"/>
      <c r="Z643" s="79"/>
      <c r="AA643" s="79"/>
      <c r="AB643" s="79"/>
      <c r="AC643" s="79"/>
      <c r="AD643" s="79"/>
      <c r="AE643" s="79"/>
      <c r="AF643" s="79"/>
      <c r="AG643" s="79"/>
      <c r="AH643" s="79"/>
      <c r="AI643" s="79"/>
      <c r="AJ643" s="79"/>
      <c r="AK643" s="52"/>
      <c r="AL643" s="52"/>
      <c r="AM643" s="79"/>
    </row>
    <row r="644" spans="18:39" x14ac:dyDescent="0.25">
      <c r="R644" s="79"/>
      <c r="S644" s="79"/>
      <c r="T644" s="79"/>
      <c r="U644" s="79"/>
      <c r="V644" s="79"/>
      <c r="W644" s="79"/>
      <c r="X644" s="79"/>
      <c r="Y644" s="79"/>
      <c r="Z644" s="79"/>
      <c r="AA644" s="79"/>
      <c r="AB644" s="79"/>
      <c r="AC644" s="79"/>
      <c r="AD644" s="79"/>
      <c r="AE644" s="79"/>
      <c r="AF644" s="79"/>
      <c r="AG644" s="79"/>
      <c r="AH644" s="79"/>
      <c r="AI644" s="79"/>
      <c r="AJ644" s="79"/>
      <c r="AK644" s="52"/>
      <c r="AL644" s="52"/>
      <c r="AM644" s="79"/>
    </row>
    <row r="645" spans="18:39" x14ac:dyDescent="0.25">
      <c r="R645" s="79"/>
      <c r="S645" s="79"/>
      <c r="T645" s="79"/>
      <c r="U645" s="79"/>
      <c r="V645" s="79"/>
      <c r="W645" s="79"/>
      <c r="X645" s="79"/>
      <c r="Y645" s="79"/>
      <c r="Z645" s="79"/>
      <c r="AA645" s="79"/>
      <c r="AB645" s="79"/>
      <c r="AC645" s="79"/>
      <c r="AD645" s="79"/>
      <c r="AE645" s="79"/>
      <c r="AF645" s="79"/>
      <c r="AG645" s="79"/>
      <c r="AH645" s="79"/>
      <c r="AI645" s="79"/>
      <c r="AJ645" s="79"/>
      <c r="AK645" s="52"/>
      <c r="AL645" s="52"/>
      <c r="AM645" s="79"/>
    </row>
    <row r="646" spans="18:39" x14ac:dyDescent="0.25">
      <c r="R646" s="79"/>
      <c r="S646" s="79"/>
      <c r="T646" s="79"/>
      <c r="U646" s="79"/>
      <c r="V646" s="79"/>
      <c r="W646" s="79"/>
      <c r="X646" s="79"/>
      <c r="Y646" s="79"/>
      <c r="Z646" s="79"/>
      <c r="AA646" s="79"/>
      <c r="AB646" s="79"/>
      <c r="AC646" s="79"/>
      <c r="AD646" s="79"/>
      <c r="AE646" s="79"/>
      <c r="AF646" s="79"/>
      <c r="AG646" s="79"/>
      <c r="AH646" s="79"/>
      <c r="AI646" s="79"/>
      <c r="AJ646" s="79"/>
      <c r="AK646" s="52"/>
      <c r="AL646" s="52"/>
      <c r="AM646" s="79"/>
    </row>
    <row r="647" spans="18:39" x14ac:dyDescent="0.25">
      <c r="R647" s="79"/>
      <c r="S647" s="79"/>
      <c r="T647" s="79"/>
      <c r="U647" s="79"/>
      <c r="V647" s="79"/>
      <c r="W647" s="79"/>
      <c r="X647" s="79"/>
      <c r="Y647" s="79"/>
      <c r="Z647" s="79"/>
      <c r="AA647" s="79"/>
      <c r="AB647" s="79"/>
      <c r="AC647" s="79"/>
      <c r="AD647" s="79"/>
      <c r="AE647" s="79"/>
      <c r="AF647" s="79"/>
      <c r="AG647" s="79"/>
      <c r="AH647" s="79"/>
      <c r="AI647" s="79"/>
      <c r="AJ647" s="79"/>
      <c r="AK647" s="52"/>
      <c r="AL647" s="52"/>
      <c r="AM647" s="79"/>
    </row>
    <row r="648" spans="18:39" x14ac:dyDescent="0.25">
      <c r="R648" s="79"/>
      <c r="S648" s="79"/>
      <c r="T648" s="79"/>
      <c r="U648" s="79"/>
      <c r="V648" s="79"/>
      <c r="W648" s="79"/>
      <c r="X648" s="79"/>
      <c r="Y648" s="79"/>
      <c r="Z648" s="79"/>
      <c r="AA648" s="79"/>
      <c r="AB648" s="79"/>
      <c r="AC648" s="79"/>
      <c r="AD648" s="79"/>
      <c r="AE648" s="79"/>
      <c r="AF648" s="79"/>
      <c r="AG648" s="79"/>
      <c r="AH648" s="79"/>
      <c r="AI648" s="79"/>
      <c r="AJ648" s="79"/>
      <c r="AK648" s="52"/>
      <c r="AL648" s="52"/>
      <c r="AM648" s="79"/>
    </row>
    <row r="649" spans="18:39" x14ac:dyDescent="0.25">
      <c r="R649" s="79"/>
      <c r="S649" s="79"/>
      <c r="T649" s="79"/>
      <c r="U649" s="79"/>
      <c r="V649" s="79"/>
      <c r="W649" s="79"/>
      <c r="X649" s="79"/>
      <c r="Y649" s="79"/>
      <c r="Z649" s="79"/>
      <c r="AA649" s="79"/>
      <c r="AB649" s="79"/>
      <c r="AC649" s="79"/>
      <c r="AD649" s="79"/>
      <c r="AE649" s="79"/>
      <c r="AF649" s="79"/>
      <c r="AG649" s="79"/>
      <c r="AH649" s="79"/>
      <c r="AI649" s="79"/>
      <c r="AJ649" s="79"/>
      <c r="AK649" s="52"/>
      <c r="AL649" s="52"/>
      <c r="AM649" s="79"/>
    </row>
    <row r="650" spans="18:39" x14ac:dyDescent="0.25">
      <c r="R650" s="79"/>
      <c r="S650" s="79"/>
      <c r="T650" s="79"/>
      <c r="U650" s="79"/>
      <c r="V650" s="79"/>
      <c r="W650" s="79"/>
      <c r="X650" s="79"/>
      <c r="Y650" s="79"/>
      <c r="Z650" s="79"/>
      <c r="AA650" s="79"/>
      <c r="AB650" s="79"/>
      <c r="AC650" s="79"/>
      <c r="AD650" s="79"/>
      <c r="AE650" s="79"/>
      <c r="AF650" s="79"/>
      <c r="AG650" s="79"/>
      <c r="AH650" s="79"/>
      <c r="AI650" s="79"/>
      <c r="AJ650" s="79"/>
      <c r="AK650" s="52"/>
      <c r="AL650" s="52"/>
      <c r="AM650" s="79"/>
    </row>
    <row r="651" spans="18:39" x14ac:dyDescent="0.25">
      <c r="R651" s="79"/>
      <c r="S651" s="79"/>
      <c r="T651" s="79"/>
      <c r="U651" s="79"/>
      <c r="V651" s="79"/>
      <c r="W651" s="79"/>
      <c r="X651" s="79"/>
      <c r="Y651" s="79"/>
      <c r="Z651" s="79"/>
      <c r="AA651" s="79"/>
      <c r="AB651" s="79"/>
      <c r="AC651" s="79"/>
      <c r="AD651" s="79"/>
      <c r="AE651" s="79"/>
      <c r="AF651" s="79"/>
      <c r="AG651" s="79"/>
      <c r="AH651" s="79"/>
      <c r="AI651" s="79"/>
      <c r="AJ651" s="79"/>
      <c r="AK651" s="52"/>
      <c r="AL651" s="52"/>
      <c r="AM651" s="79"/>
    </row>
    <row r="652" spans="18:39" x14ac:dyDescent="0.25">
      <c r="R652" s="79"/>
      <c r="S652" s="79"/>
      <c r="T652" s="79"/>
      <c r="U652" s="79"/>
      <c r="V652" s="79"/>
      <c r="W652" s="79"/>
      <c r="X652" s="79"/>
      <c r="Y652" s="79"/>
      <c r="Z652" s="79"/>
      <c r="AA652" s="79"/>
      <c r="AB652" s="79"/>
      <c r="AC652" s="79"/>
      <c r="AD652" s="79"/>
      <c r="AE652" s="79"/>
      <c r="AF652" s="79"/>
      <c r="AG652" s="79"/>
      <c r="AH652" s="79"/>
      <c r="AI652" s="79"/>
      <c r="AJ652" s="79"/>
      <c r="AK652" s="52"/>
      <c r="AL652" s="52"/>
      <c r="AM652" s="79"/>
    </row>
    <row r="653" spans="18:39" x14ac:dyDescent="0.25">
      <c r="R653" s="79"/>
      <c r="S653" s="79"/>
      <c r="T653" s="79"/>
      <c r="U653" s="79"/>
      <c r="V653" s="79"/>
      <c r="W653" s="79"/>
      <c r="X653" s="79"/>
      <c r="Y653" s="79"/>
      <c r="Z653" s="79"/>
      <c r="AA653" s="79"/>
      <c r="AB653" s="79"/>
      <c r="AC653" s="79"/>
      <c r="AD653" s="79"/>
      <c r="AE653" s="79"/>
      <c r="AF653" s="79"/>
      <c r="AG653" s="79"/>
      <c r="AH653" s="79"/>
      <c r="AI653" s="79"/>
      <c r="AJ653" s="79"/>
      <c r="AK653" s="52"/>
      <c r="AL653" s="52"/>
      <c r="AM653" s="79"/>
    </row>
    <row r="654" spans="18:39" x14ac:dyDescent="0.25">
      <c r="R654" s="79"/>
      <c r="S654" s="79"/>
      <c r="T654" s="79"/>
      <c r="U654" s="79"/>
      <c r="V654" s="79"/>
      <c r="W654" s="79"/>
      <c r="X654" s="79"/>
      <c r="Y654" s="79"/>
      <c r="Z654" s="79"/>
      <c r="AA654" s="79"/>
      <c r="AB654" s="79"/>
      <c r="AC654" s="79"/>
      <c r="AD654" s="79"/>
      <c r="AE654" s="79"/>
      <c r="AF654" s="79"/>
      <c r="AG654" s="79"/>
      <c r="AH654" s="79"/>
      <c r="AI654" s="79"/>
      <c r="AJ654" s="79"/>
      <c r="AK654" s="52"/>
      <c r="AL654" s="52"/>
      <c r="AM654" s="79"/>
    </row>
    <row r="655" spans="18:39" x14ac:dyDescent="0.25">
      <c r="R655" s="79"/>
      <c r="S655" s="79"/>
      <c r="T655" s="79"/>
      <c r="U655" s="79"/>
      <c r="V655" s="79"/>
      <c r="W655" s="79"/>
      <c r="X655" s="79"/>
      <c r="Y655" s="79"/>
      <c r="Z655" s="79"/>
      <c r="AA655" s="79"/>
      <c r="AB655" s="79"/>
      <c r="AC655" s="79"/>
      <c r="AD655" s="79"/>
      <c r="AE655" s="79"/>
      <c r="AF655" s="79"/>
      <c r="AG655" s="79"/>
      <c r="AH655" s="79"/>
      <c r="AI655" s="79"/>
      <c r="AJ655" s="79"/>
      <c r="AK655" s="52"/>
      <c r="AL655" s="52"/>
      <c r="AM655" s="79"/>
    </row>
    <row r="656" spans="18:39" x14ac:dyDescent="0.25">
      <c r="R656" s="79"/>
      <c r="S656" s="79"/>
      <c r="T656" s="79"/>
      <c r="U656" s="79"/>
      <c r="V656" s="79"/>
      <c r="W656" s="79"/>
      <c r="X656" s="79"/>
      <c r="Y656" s="79"/>
      <c r="Z656" s="79"/>
      <c r="AA656" s="79"/>
      <c r="AB656" s="79"/>
      <c r="AC656" s="79"/>
      <c r="AD656" s="79"/>
      <c r="AE656" s="79"/>
      <c r="AF656" s="79"/>
      <c r="AG656" s="79"/>
      <c r="AH656" s="79"/>
      <c r="AI656" s="79"/>
      <c r="AJ656" s="79"/>
      <c r="AK656" s="52"/>
      <c r="AL656" s="52"/>
      <c r="AM656" s="79"/>
    </row>
    <row r="657" spans="18:39" x14ac:dyDescent="0.25">
      <c r="R657" s="79"/>
      <c r="S657" s="79"/>
      <c r="T657" s="79"/>
      <c r="U657" s="79"/>
      <c r="V657" s="79"/>
      <c r="W657" s="79"/>
      <c r="X657" s="79"/>
      <c r="Y657" s="79"/>
      <c r="Z657" s="79"/>
      <c r="AA657" s="79"/>
      <c r="AB657" s="79"/>
      <c r="AC657" s="79"/>
      <c r="AD657" s="79"/>
      <c r="AE657" s="79"/>
      <c r="AF657" s="79"/>
      <c r="AG657" s="79"/>
      <c r="AH657" s="79"/>
      <c r="AI657" s="79"/>
      <c r="AJ657" s="79"/>
      <c r="AK657" s="52"/>
      <c r="AL657" s="52"/>
      <c r="AM657" s="79"/>
    </row>
    <row r="658" spans="18:39" x14ac:dyDescent="0.25">
      <c r="R658" s="79"/>
      <c r="S658" s="79"/>
      <c r="T658" s="79"/>
      <c r="U658" s="79"/>
      <c r="V658" s="79"/>
      <c r="W658" s="79"/>
      <c r="X658" s="79"/>
      <c r="Y658" s="79"/>
      <c r="Z658" s="79"/>
      <c r="AA658" s="79"/>
      <c r="AB658" s="79"/>
      <c r="AC658" s="79"/>
      <c r="AD658" s="79"/>
      <c r="AE658" s="79"/>
      <c r="AF658" s="79"/>
      <c r="AG658" s="79"/>
      <c r="AH658" s="79"/>
      <c r="AI658" s="79"/>
      <c r="AJ658" s="79"/>
      <c r="AK658" s="52"/>
      <c r="AL658" s="52"/>
      <c r="AM658" s="79"/>
    </row>
    <row r="659" spans="18:39" x14ac:dyDescent="0.25">
      <c r="R659" s="79"/>
      <c r="S659" s="79"/>
      <c r="T659" s="79"/>
      <c r="U659" s="79"/>
      <c r="V659" s="79"/>
      <c r="W659" s="79"/>
      <c r="X659" s="79"/>
      <c r="Y659" s="79"/>
      <c r="Z659" s="79"/>
      <c r="AA659" s="79"/>
      <c r="AB659" s="79"/>
      <c r="AC659" s="79"/>
      <c r="AD659" s="79"/>
      <c r="AE659" s="79"/>
      <c r="AF659" s="79"/>
      <c r="AG659" s="79"/>
      <c r="AH659" s="79"/>
      <c r="AI659" s="79"/>
      <c r="AJ659" s="79"/>
      <c r="AK659" s="52"/>
      <c r="AL659" s="52"/>
      <c r="AM659" s="79"/>
    </row>
    <row r="660" spans="18:39" x14ac:dyDescent="0.25">
      <c r="R660" s="79"/>
      <c r="S660" s="79"/>
      <c r="T660" s="79"/>
      <c r="U660" s="79"/>
      <c r="V660" s="79"/>
      <c r="W660" s="79"/>
      <c r="X660" s="79"/>
      <c r="Y660" s="79"/>
      <c r="Z660" s="79"/>
      <c r="AA660" s="79"/>
      <c r="AB660" s="79"/>
      <c r="AC660" s="79"/>
      <c r="AD660" s="79"/>
      <c r="AE660" s="79"/>
      <c r="AF660" s="79"/>
      <c r="AG660" s="79"/>
      <c r="AH660" s="79"/>
      <c r="AI660" s="79"/>
      <c r="AJ660" s="79"/>
      <c r="AK660" s="52"/>
      <c r="AL660" s="52"/>
      <c r="AM660" s="79"/>
    </row>
    <row r="661" spans="18:39" x14ac:dyDescent="0.25">
      <c r="R661" s="79"/>
      <c r="S661" s="79"/>
      <c r="T661" s="79"/>
      <c r="U661" s="79"/>
      <c r="V661" s="79"/>
      <c r="W661" s="79"/>
      <c r="X661" s="79"/>
      <c r="Y661" s="79"/>
      <c r="Z661" s="79"/>
      <c r="AA661" s="79"/>
      <c r="AB661" s="79"/>
      <c r="AC661" s="79"/>
      <c r="AD661" s="79"/>
      <c r="AE661" s="79"/>
      <c r="AF661" s="79"/>
      <c r="AG661" s="79"/>
      <c r="AH661" s="79"/>
      <c r="AI661" s="79"/>
      <c r="AJ661" s="79"/>
      <c r="AK661" s="52"/>
      <c r="AL661" s="52"/>
      <c r="AM661" s="79"/>
    </row>
    <row r="662" spans="18:39" x14ac:dyDescent="0.25">
      <c r="R662" s="79"/>
      <c r="S662" s="79"/>
      <c r="T662" s="79"/>
      <c r="U662" s="79"/>
      <c r="V662" s="79"/>
      <c r="W662" s="79"/>
      <c r="X662" s="79"/>
      <c r="Y662" s="79"/>
      <c r="Z662" s="79"/>
      <c r="AA662" s="79"/>
      <c r="AB662" s="79"/>
      <c r="AC662" s="79"/>
      <c r="AD662" s="79"/>
      <c r="AE662" s="79"/>
      <c r="AF662" s="79"/>
      <c r="AG662" s="79"/>
      <c r="AH662" s="79"/>
      <c r="AI662" s="79"/>
      <c r="AJ662" s="79"/>
      <c r="AK662" s="52"/>
      <c r="AL662" s="52"/>
      <c r="AM662" s="79"/>
    </row>
    <row r="663" spans="18:39" x14ac:dyDescent="0.25">
      <c r="R663" s="79"/>
      <c r="S663" s="79"/>
      <c r="T663" s="79"/>
      <c r="U663" s="79"/>
      <c r="V663" s="79"/>
      <c r="W663" s="79"/>
      <c r="X663" s="79"/>
      <c r="Y663" s="79"/>
      <c r="Z663" s="79"/>
      <c r="AA663" s="79"/>
      <c r="AB663" s="79"/>
      <c r="AC663" s="79"/>
      <c r="AD663" s="79"/>
      <c r="AE663" s="79"/>
      <c r="AF663" s="79"/>
      <c r="AG663" s="79"/>
      <c r="AH663" s="79"/>
      <c r="AI663" s="79"/>
      <c r="AJ663" s="79"/>
      <c r="AK663" s="52"/>
      <c r="AL663" s="52"/>
      <c r="AM663" s="79"/>
    </row>
    <row r="664" spans="18:39" x14ac:dyDescent="0.25">
      <c r="R664" s="79"/>
      <c r="S664" s="79"/>
      <c r="T664" s="79"/>
      <c r="U664" s="79"/>
      <c r="V664" s="79"/>
      <c r="W664" s="79"/>
      <c r="X664" s="79"/>
      <c r="Y664" s="79"/>
      <c r="Z664" s="79"/>
      <c r="AA664" s="79"/>
      <c r="AB664" s="79"/>
      <c r="AC664" s="79"/>
      <c r="AD664" s="79"/>
      <c r="AE664" s="79"/>
      <c r="AF664" s="79"/>
      <c r="AG664" s="79"/>
      <c r="AH664" s="79"/>
      <c r="AI664" s="79"/>
      <c r="AJ664" s="79"/>
      <c r="AK664" s="52"/>
      <c r="AL664" s="52"/>
      <c r="AM664" s="79"/>
    </row>
    <row r="665" spans="18:39" x14ac:dyDescent="0.25">
      <c r="R665" s="79"/>
      <c r="S665" s="79"/>
      <c r="T665" s="79"/>
      <c r="U665" s="79"/>
      <c r="V665" s="79"/>
      <c r="W665" s="79"/>
      <c r="X665" s="79"/>
      <c r="Y665" s="79"/>
      <c r="Z665" s="79"/>
      <c r="AA665" s="79"/>
      <c r="AB665" s="79"/>
      <c r="AC665" s="79"/>
      <c r="AD665" s="79"/>
      <c r="AE665" s="79"/>
      <c r="AF665" s="79"/>
      <c r="AG665" s="79"/>
      <c r="AH665" s="79"/>
      <c r="AI665" s="79"/>
      <c r="AJ665" s="79"/>
      <c r="AK665" s="52"/>
      <c r="AL665" s="52"/>
      <c r="AM665" s="79"/>
    </row>
    <row r="666" spans="18:39" x14ac:dyDescent="0.25">
      <c r="R666" s="79"/>
      <c r="S666" s="79"/>
      <c r="T666" s="79"/>
      <c r="U666" s="79"/>
      <c r="V666" s="79"/>
      <c r="W666" s="79"/>
      <c r="X666" s="79"/>
      <c r="Y666" s="79"/>
      <c r="Z666" s="79"/>
      <c r="AA666" s="79"/>
      <c r="AB666" s="79"/>
      <c r="AC666" s="79"/>
      <c r="AD666" s="79"/>
      <c r="AE666" s="79"/>
      <c r="AF666" s="79"/>
      <c r="AG666" s="79"/>
      <c r="AH666" s="79"/>
      <c r="AI666" s="79"/>
      <c r="AJ666" s="79"/>
      <c r="AK666" s="52"/>
      <c r="AL666" s="52"/>
      <c r="AM666" s="79"/>
    </row>
    <row r="667" spans="18:39" x14ac:dyDescent="0.25">
      <c r="R667" s="79"/>
      <c r="S667" s="79"/>
      <c r="T667" s="79"/>
      <c r="U667" s="79"/>
      <c r="V667" s="79"/>
      <c r="W667" s="79"/>
      <c r="X667" s="79"/>
      <c r="Y667" s="79"/>
      <c r="Z667" s="79"/>
      <c r="AA667" s="79"/>
      <c r="AB667" s="79"/>
      <c r="AC667" s="79"/>
      <c r="AD667" s="79"/>
      <c r="AE667" s="79"/>
      <c r="AF667" s="79"/>
      <c r="AG667" s="79"/>
      <c r="AH667" s="79"/>
      <c r="AI667" s="79"/>
      <c r="AJ667" s="79"/>
      <c r="AK667" s="52"/>
      <c r="AL667" s="52"/>
      <c r="AM667" s="79"/>
    </row>
    <row r="668" spans="18:39" x14ac:dyDescent="0.25">
      <c r="R668" s="79"/>
      <c r="S668" s="79"/>
      <c r="T668" s="79"/>
      <c r="U668" s="79"/>
      <c r="V668" s="79"/>
      <c r="W668" s="79"/>
      <c r="X668" s="79"/>
      <c r="Y668" s="79"/>
      <c r="Z668" s="79"/>
      <c r="AA668" s="79"/>
      <c r="AB668" s="79"/>
      <c r="AC668" s="79"/>
      <c r="AD668" s="79"/>
      <c r="AE668" s="79"/>
      <c r="AF668" s="79"/>
      <c r="AG668" s="79"/>
      <c r="AH668" s="79"/>
      <c r="AI668" s="79"/>
      <c r="AJ668" s="79"/>
      <c r="AK668" s="52"/>
      <c r="AL668" s="52"/>
      <c r="AM668" s="79"/>
    </row>
    <row r="669" spans="18:39" x14ac:dyDescent="0.25">
      <c r="R669" s="79"/>
      <c r="S669" s="79"/>
      <c r="T669" s="79"/>
      <c r="U669" s="79"/>
      <c r="V669" s="79"/>
      <c r="W669" s="79"/>
      <c r="X669" s="79"/>
      <c r="Y669" s="79"/>
      <c r="Z669" s="79"/>
      <c r="AA669" s="79"/>
      <c r="AB669" s="79"/>
      <c r="AC669" s="79"/>
      <c r="AD669" s="79"/>
      <c r="AE669" s="79"/>
      <c r="AF669" s="79"/>
      <c r="AG669" s="79"/>
      <c r="AH669" s="79"/>
      <c r="AI669" s="79"/>
      <c r="AJ669" s="79"/>
      <c r="AK669" s="52"/>
      <c r="AL669" s="52"/>
      <c r="AM669" s="79"/>
    </row>
    <row r="670" spans="18:39" x14ac:dyDescent="0.25">
      <c r="R670" s="79"/>
      <c r="S670" s="79"/>
      <c r="T670" s="79"/>
      <c r="U670" s="79"/>
      <c r="V670" s="79"/>
      <c r="W670" s="79"/>
      <c r="X670" s="79"/>
      <c r="Y670" s="79"/>
      <c r="Z670" s="79"/>
      <c r="AA670" s="79"/>
      <c r="AB670" s="79"/>
      <c r="AC670" s="79"/>
      <c r="AD670" s="79"/>
      <c r="AE670" s="79"/>
      <c r="AF670" s="79"/>
      <c r="AG670" s="79"/>
      <c r="AH670" s="79"/>
      <c r="AI670" s="79"/>
      <c r="AJ670" s="79"/>
      <c r="AK670" s="52"/>
      <c r="AL670" s="52"/>
      <c r="AM670" s="79"/>
    </row>
    <row r="671" spans="18:39" x14ac:dyDescent="0.25">
      <c r="R671" s="79"/>
      <c r="S671" s="79"/>
      <c r="T671" s="79"/>
      <c r="U671" s="79"/>
      <c r="V671" s="79"/>
      <c r="W671" s="79"/>
      <c r="X671" s="79"/>
      <c r="Y671" s="79"/>
      <c r="Z671" s="79"/>
      <c r="AA671" s="79"/>
      <c r="AB671" s="79"/>
      <c r="AC671" s="79"/>
      <c r="AD671" s="79"/>
      <c r="AE671" s="79"/>
      <c r="AF671" s="79"/>
      <c r="AG671" s="79"/>
      <c r="AH671" s="79"/>
      <c r="AI671" s="79"/>
      <c r="AJ671" s="79"/>
      <c r="AK671" s="52"/>
      <c r="AL671" s="52"/>
      <c r="AM671" s="79"/>
    </row>
    <row r="672" spans="18:39" x14ac:dyDescent="0.25">
      <c r="R672" s="79"/>
      <c r="S672" s="79"/>
      <c r="T672" s="79"/>
      <c r="U672" s="79"/>
      <c r="V672" s="79"/>
      <c r="W672" s="79"/>
      <c r="X672" s="79"/>
      <c r="Y672" s="79"/>
      <c r="Z672" s="79"/>
      <c r="AA672" s="79"/>
      <c r="AB672" s="79"/>
      <c r="AC672" s="79"/>
      <c r="AD672" s="79"/>
      <c r="AE672" s="79"/>
      <c r="AF672" s="79"/>
      <c r="AG672" s="79"/>
      <c r="AH672" s="79"/>
      <c r="AI672" s="79"/>
      <c r="AJ672" s="79"/>
      <c r="AK672" s="52"/>
      <c r="AL672" s="52"/>
      <c r="AM672" s="79"/>
    </row>
    <row r="673" spans="18:39" x14ac:dyDescent="0.25">
      <c r="R673" s="79"/>
      <c r="S673" s="79"/>
      <c r="T673" s="79"/>
      <c r="U673" s="79"/>
      <c r="V673" s="79"/>
      <c r="W673" s="79"/>
      <c r="X673" s="79"/>
      <c r="Y673" s="79"/>
      <c r="Z673" s="79"/>
      <c r="AA673" s="79"/>
      <c r="AB673" s="79"/>
      <c r="AC673" s="79"/>
      <c r="AD673" s="79"/>
      <c r="AE673" s="79"/>
      <c r="AF673" s="79"/>
      <c r="AG673" s="79"/>
      <c r="AH673" s="79"/>
      <c r="AI673" s="79"/>
      <c r="AJ673" s="79"/>
      <c r="AK673" s="52"/>
      <c r="AL673" s="52"/>
      <c r="AM673" s="79"/>
    </row>
    <row r="674" spans="18:39" x14ac:dyDescent="0.25">
      <c r="R674" s="79"/>
      <c r="S674" s="79"/>
      <c r="T674" s="79"/>
      <c r="U674" s="79"/>
      <c r="V674" s="79"/>
      <c r="W674" s="79"/>
      <c r="X674" s="79"/>
      <c r="Y674" s="79"/>
      <c r="Z674" s="79"/>
      <c r="AA674" s="79"/>
      <c r="AB674" s="79"/>
      <c r="AC674" s="79"/>
      <c r="AD674" s="79"/>
      <c r="AE674" s="79"/>
      <c r="AF674" s="79"/>
      <c r="AG674" s="79"/>
      <c r="AH674" s="79"/>
      <c r="AI674" s="79"/>
      <c r="AJ674" s="79"/>
      <c r="AK674" s="52"/>
      <c r="AL674" s="52"/>
      <c r="AM674" s="79"/>
    </row>
    <row r="675" spans="18:39" x14ac:dyDescent="0.25">
      <c r="R675" s="79"/>
      <c r="S675" s="79"/>
      <c r="T675" s="79"/>
      <c r="U675" s="79"/>
      <c r="V675" s="79"/>
      <c r="W675" s="79"/>
      <c r="X675" s="79"/>
      <c r="Y675" s="79"/>
      <c r="Z675" s="79"/>
      <c r="AA675" s="79"/>
      <c r="AB675" s="79"/>
      <c r="AC675" s="79"/>
      <c r="AD675" s="79"/>
      <c r="AE675" s="79"/>
      <c r="AF675" s="79"/>
      <c r="AG675" s="79"/>
      <c r="AH675" s="79"/>
      <c r="AI675" s="79"/>
      <c r="AJ675" s="79"/>
      <c r="AK675" s="52"/>
      <c r="AL675" s="52"/>
      <c r="AM675" s="79"/>
    </row>
    <row r="676" spans="18:39" x14ac:dyDescent="0.25">
      <c r="R676" s="79"/>
      <c r="S676" s="79"/>
      <c r="T676" s="79"/>
      <c r="U676" s="79"/>
      <c r="V676" s="79"/>
      <c r="W676" s="79"/>
      <c r="X676" s="79"/>
      <c r="Y676" s="79"/>
      <c r="Z676" s="79"/>
      <c r="AA676" s="79"/>
      <c r="AB676" s="79"/>
      <c r="AC676" s="79"/>
      <c r="AD676" s="79"/>
      <c r="AE676" s="79"/>
      <c r="AF676" s="79"/>
      <c r="AG676" s="79"/>
      <c r="AH676" s="79"/>
      <c r="AI676" s="79"/>
      <c r="AJ676" s="79"/>
      <c r="AK676" s="52"/>
      <c r="AL676" s="52"/>
      <c r="AM676" s="79"/>
    </row>
    <row r="677" spans="18:39" x14ac:dyDescent="0.25">
      <c r="R677" s="79"/>
      <c r="S677" s="79"/>
      <c r="T677" s="79"/>
      <c r="U677" s="79"/>
      <c r="V677" s="79"/>
      <c r="W677" s="79"/>
      <c r="X677" s="79"/>
      <c r="Y677" s="79"/>
      <c r="Z677" s="79"/>
      <c r="AA677" s="79"/>
      <c r="AB677" s="79"/>
      <c r="AC677" s="79"/>
      <c r="AD677" s="79"/>
      <c r="AE677" s="79"/>
      <c r="AF677" s="79"/>
      <c r="AG677" s="79"/>
      <c r="AH677" s="79"/>
      <c r="AI677" s="79"/>
      <c r="AJ677" s="79"/>
      <c r="AK677" s="52"/>
      <c r="AL677" s="52"/>
      <c r="AM677" s="79"/>
    </row>
    <row r="678" spans="18:39" x14ac:dyDescent="0.25">
      <c r="R678" s="79"/>
      <c r="S678" s="79"/>
      <c r="T678" s="79"/>
      <c r="U678" s="79"/>
      <c r="V678" s="79"/>
      <c r="W678" s="79"/>
      <c r="X678" s="79"/>
      <c r="Y678" s="79"/>
      <c r="Z678" s="79"/>
      <c r="AA678" s="79"/>
      <c r="AB678" s="79"/>
      <c r="AC678" s="79"/>
      <c r="AD678" s="79"/>
      <c r="AE678" s="79"/>
      <c r="AF678" s="79"/>
      <c r="AG678" s="79"/>
      <c r="AH678" s="79"/>
      <c r="AI678" s="79"/>
      <c r="AJ678" s="79"/>
      <c r="AK678" s="52"/>
      <c r="AL678" s="52"/>
      <c r="AM678" s="79"/>
    </row>
    <row r="679" spans="18:39" x14ac:dyDescent="0.25">
      <c r="R679" s="79"/>
      <c r="S679" s="79"/>
      <c r="T679" s="79"/>
      <c r="U679" s="79"/>
      <c r="V679" s="79"/>
      <c r="W679" s="79"/>
      <c r="X679" s="79"/>
      <c r="Y679" s="79"/>
      <c r="Z679" s="79"/>
      <c r="AA679" s="79"/>
      <c r="AB679" s="79"/>
      <c r="AC679" s="79"/>
      <c r="AD679" s="79"/>
      <c r="AE679" s="79"/>
      <c r="AF679" s="79"/>
      <c r="AG679" s="79"/>
      <c r="AH679" s="79"/>
      <c r="AI679" s="79"/>
      <c r="AJ679" s="79"/>
      <c r="AK679" s="52"/>
      <c r="AL679" s="52"/>
      <c r="AM679" s="79"/>
    </row>
    <row r="680" spans="18:39" x14ac:dyDescent="0.25">
      <c r="R680" s="79"/>
      <c r="S680" s="79"/>
      <c r="T680" s="79"/>
      <c r="U680" s="79"/>
      <c r="V680" s="79"/>
      <c r="W680" s="79"/>
      <c r="X680" s="79"/>
      <c r="Y680" s="79"/>
      <c r="Z680" s="79"/>
      <c r="AA680" s="79"/>
      <c r="AB680" s="79"/>
      <c r="AC680" s="79"/>
      <c r="AD680" s="79"/>
      <c r="AE680" s="79"/>
      <c r="AF680" s="79"/>
      <c r="AG680" s="79"/>
      <c r="AH680" s="79"/>
      <c r="AI680" s="79"/>
      <c r="AJ680" s="79"/>
      <c r="AK680" s="52"/>
      <c r="AL680" s="52"/>
      <c r="AM680" s="79"/>
    </row>
    <row r="681" spans="18:39" x14ac:dyDescent="0.25">
      <c r="R681" s="79"/>
      <c r="S681" s="79"/>
      <c r="T681" s="79"/>
      <c r="U681" s="79"/>
      <c r="V681" s="79"/>
      <c r="W681" s="79"/>
      <c r="X681" s="79"/>
      <c r="Y681" s="79"/>
      <c r="Z681" s="79"/>
      <c r="AA681" s="79"/>
      <c r="AB681" s="79"/>
      <c r="AC681" s="79"/>
      <c r="AD681" s="79"/>
      <c r="AE681" s="79"/>
      <c r="AF681" s="79"/>
      <c r="AG681" s="79"/>
      <c r="AH681" s="79"/>
      <c r="AI681" s="79"/>
      <c r="AJ681" s="79"/>
      <c r="AK681" s="52"/>
      <c r="AL681" s="52"/>
      <c r="AM681" s="79"/>
    </row>
    <row r="682" spans="18:39" x14ac:dyDescent="0.25">
      <c r="R682" s="79"/>
      <c r="S682" s="79"/>
      <c r="T682" s="79"/>
      <c r="U682" s="79"/>
      <c r="V682" s="79"/>
      <c r="W682" s="79"/>
      <c r="X682" s="79"/>
      <c r="Y682" s="79"/>
      <c r="Z682" s="79"/>
      <c r="AA682" s="79"/>
      <c r="AB682" s="79"/>
      <c r="AC682" s="79"/>
      <c r="AD682" s="79"/>
      <c r="AE682" s="79"/>
      <c r="AF682" s="79"/>
      <c r="AG682" s="79"/>
      <c r="AH682" s="79"/>
      <c r="AI682" s="79"/>
      <c r="AJ682" s="79"/>
      <c r="AK682" s="52"/>
      <c r="AL682" s="52"/>
      <c r="AM682" s="79"/>
    </row>
    <row r="683" spans="18:39" x14ac:dyDescent="0.25">
      <c r="R683" s="79"/>
      <c r="S683" s="79"/>
      <c r="T683" s="79"/>
      <c r="U683" s="79"/>
      <c r="V683" s="79"/>
      <c r="W683" s="79"/>
      <c r="X683" s="79"/>
      <c r="Y683" s="79"/>
      <c r="Z683" s="79"/>
      <c r="AA683" s="79"/>
      <c r="AB683" s="79"/>
      <c r="AC683" s="79"/>
      <c r="AD683" s="79"/>
      <c r="AE683" s="79"/>
      <c r="AF683" s="79"/>
      <c r="AG683" s="79"/>
      <c r="AH683" s="79"/>
      <c r="AI683" s="79"/>
      <c r="AJ683" s="79"/>
      <c r="AK683" s="52"/>
      <c r="AL683" s="52"/>
      <c r="AM683" s="79"/>
    </row>
    <row r="684" spans="18:39" x14ac:dyDescent="0.25">
      <c r="R684" s="79"/>
      <c r="S684" s="79"/>
      <c r="T684" s="79"/>
      <c r="U684" s="79"/>
      <c r="V684" s="79"/>
      <c r="W684" s="79"/>
      <c r="X684" s="79"/>
      <c r="Y684" s="79"/>
      <c r="Z684" s="79"/>
      <c r="AA684" s="79"/>
      <c r="AB684" s="79"/>
      <c r="AC684" s="79"/>
      <c r="AD684" s="79"/>
      <c r="AE684" s="79"/>
      <c r="AF684" s="79"/>
      <c r="AG684" s="79"/>
      <c r="AH684" s="79"/>
      <c r="AI684" s="79"/>
      <c r="AJ684" s="79"/>
      <c r="AK684" s="52"/>
      <c r="AL684" s="52"/>
      <c r="AM684" s="79"/>
    </row>
    <row r="685" spans="18:39" x14ac:dyDescent="0.25">
      <c r="R685" s="79"/>
      <c r="S685" s="79"/>
      <c r="T685" s="79"/>
      <c r="U685" s="79"/>
      <c r="V685" s="79"/>
      <c r="W685" s="79"/>
      <c r="X685" s="79"/>
      <c r="Y685" s="79"/>
      <c r="Z685" s="79"/>
      <c r="AA685" s="79"/>
      <c r="AB685" s="79"/>
      <c r="AC685" s="79"/>
      <c r="AD685" s="79"/>
      <c r="AE685" s="79"/>
      <c r="AF685" s="79"/>
      <c r="AG685" s="79"/>
      <c r="AH685" s="79"/>
      <c r="AI685" s="79"/>
      <c r="AJ685" s="79"/>
      <c r="AK685" s="52"/>
      <c r="AL685" s="52"/>
      <c r="AM685" s="79"/>
    </row>
    <row r="686" spans="18:39" x14ac:dyDescent="0.25">
      <c r="R686" s="79"/>
      <c r="S686" s="79"/>
      <c r="T686" s="79"/>
      <c r="U686" s="79"/>
      <c r="V686" s="79"/>
      <c r="W686" s="79"/>
      <c r="X686" s="79"/>
      <c r="Y686" s="79"/>
      <c r="Z686" s="79"/>
      <c r="AA686" s="79"/>
      <c r="AB686" s="79"/>
      <c r="AC686" s="79"/>
      <c r="AD686" s="79"/>
      <c r="AE686" s="79"/>
      <c r="AF686" s="79"/>
      <c r="AG686" s="79"/>
      <c r="AH686" s="79"/>
      <c r="AI686" s="79"/>
      <c r="AJ686" s="79"/>
      <c r="AK686" s="52"/>
      <c r="AL686" s="52"/>
      <c r="AM686" s="79"/>
    </row>
    <row r="687" spans="18:39" x14ac:dyDescent="0.25">
      <c r="R687" s="79"/>
      <c r="S687" s="79"/>
      <c r="T687" s="79"/>
      <c r="U687" s="79"/>
      <c r="V687" s="79"/>
      <c r="W687" s="79"/>
      <c r="X687" s="79"/>
      <c r="Y687" s="79"/>
      <c r="Z687" s="79"/>
      <c r="AA687" s="79"/>
      <c r="AB687" s="79"/>
      <c r="AC687" s="79"/>
      <c r="AD687" s="79"/>
      <c r="AE687" s="79"/>
      <c r="AF687" s="79"/>
      <c r="AG687" s="79"/>
      <c r="AH687" s="79"/>
      <c r="AI687" s="79"/>
      <c r="AJ687" s="79"/>
      <c r="AK687" s="52"/>
      <c r="AL687" s="52"/>
      <c r="AM687" s="79"/>
    </row>
  </sheetData>
  <autoFilter ref="A19:AM158"/>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I9" sqref="I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3521</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SUMIF(PPG!AC20:AC158,"&gt;0")</f>
        <v>644006.95857142925</v>
      </c>
      <c r="C7" s="484" t="str">
        <f>IF(ROUND(ABS(B7-B8),0)&gt;0,"Error","OK")</f>
        <v>OK</v>
      </c>
      <c r="D7" s="485"/>
      <c r="P7" s="31" t="s">
        <v>3644</v>
      </c>
      <c r="Q7" s="31">
        <v>21</v>
      </c>
      <c r="R7" s="31" t="s">
        <v>3645</v>
      </c>
      <c r="S7" s="31" t="s">
        <v>3646</v>
      </c>
    </row>
    <row r="8" spans="1:22" ht="16.5" thickTop="1" thickBot="1" x14ac:dyDescent="0.3">
      <c r="A8" s="84" t="s">
        <v>3647</v>
      </c>
      <c r="B8" s="86">
        <f>SUM(G20:G830)</f>
        <v>644006.95857142925</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84" t="str">
        <f>IF(ROUND(ABS(B10-B11),0)&gt;0,"Error","OK")</f>
        <v>OK</v>
      </c>
      <c r="D10" s="485"/>
      <c r="P10" s="31" t="s">
        <v>3655</v>
      </c>
      <c r="Q10" s="31">
        <v>24</v>
      </c>
      <c r="R10" s="31" t="s">
        <v>3656</v>
      </c>
      <c r="S10" s="31" t="s">
        <v>3657</v>
      </c>
    </row>
    <row r="11" spans="1:22" ht="16.5" thickTop="1" thickBot="1" x14ac:dyDescent="0.3">
      <c r="A11" s="84" t="s">
        <v>3658</v>
      </c>
      <c r="B11" s="84">
        <f>COUNTIF(C20:C839,"&gt;0")</f>
        <v>139</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SUM(G20:G840)</f>
        <v>644006.95857142925</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PPG!K20</f>
        <v>400125</v>
      </c>
      <c r="D20" s="121" t="b">
        <v>1</v>
      </c>
      <c r="E20" s="122" t="str">
        <f>RIGHT(PPG!D20,4)&amp;"."&amp;PPG!N20&amp;"."&amp;PPG!L20&amp;"."&amp;$C$5</f>
        <v>3520.PPFSM.I05.Se20</v>
      </c>
      <c r="F20" s="123">
        <f ca="1">TODAY()</f>
        <v>44105</v>
      </c>
      <c r="G20" s="124">
        <f>IF(PPG!AC20&lt;0,0,PPG!AC20)</f>
        <v>149.44571428571427</v>
      </c>
      <c r="H20" s="125">
        <f ca="1">F20</f>
        <v>44105</v>
      </c>
      <c r="I20" s="126">
        <v>0</v>
      </c>
      <c r="J20" s="122" t="str">
        <f>LEFT(PPG!E20,20)&amp;"."&amp;PPGPAY!E20</f>
        <v>Akiva School.3520.PPFSM.I05.Se20</v>
      </c>
      <c r="K20" s="121" t="b">
        <v>1</v>
      </c>
      <c r="L20" s="127" t="s">
        <v>3691</v>
      </c>
      <c r="M20" s="121" t="b">
        <v>1</v>
      </c>
      <c r="N20" s="121" t="s">
        <v>3692</v>
      </c>
      <c r="O20" s="128" t="str">
        <f>PPG!J20</f>
        <v>11334/543965</v>
      </c>
      <c r="P20" s="121" t="b">
        <v>1</v>
      </c>
      <c r="Q20" s="121" t="b">
        <v>1</v>
      </c>
      <c r="R20" s="121" t="b">
        <v>1</v>
      </c>
      <c r="T20" s="12"/>
      <c r="U20" s="1"/>
    </row>
    <row r="21" spans="1:21" x14ac:dyDescent="0.25">
      <c r="A21" s="118">
        <v>1</v>
      </c>
      <c r="B21" s="119">
        <v>2</v>
      </c>
      <c r="C21" s="351">
        <f>PPG!K21</f>
        <v>400069</v>
      </c>
      <c r="D21" s="121" t="b">
        <v>1</v>
      </c>
      <c r="E21" s="352" t="str">
        <f>RIGHT(PPG!D21,4)&amp;"."&amp;PPG!N21&amp;"."&amp;PPG!L21&amp;"."&amp;$C$5</f>
        <v>3300.PPFSM.I05.Se20</v>
      </c>
      <c r="F21" s="123">
        <f t="shared" ref="F21:F84" ca="1" si="0">TODAY()</f>
        <v>44105</v>
      </c>
      <c r="G21" s="354">
        <f>IF(PPG!AC21&lt;0,0,PPG!AC21)</f>
        <v>9518.4628571428566</v>
      </c>
      <c r="H21" s="125">
        <f t="shared" ref="H21:H84" ca="1" si="1">F21</f>
        <v>44105</v>
      </c>
      <c r="I21" s="126">
        <v>0</v>
      </c>
      <c r="J21" s="352" t="str">
        <f>LEFT(PPG!E21,20)&amp;"."&amp;PPGPAY!E21</f>
        <v>All Saints' CE Prima.3300.PPFSM.I05.Se20</v>
      </c>
      <c r="K21" s="121" t="b">
        <v>1</v>
      </c>
      <c r="L21" s="127" t="s">
        <v>3691</v>
      </c>
      <c r="M21" s="121" t="b">
        <v>1</v>
      </c>
      <c r="N21" s="121" t="s">
        <v>3692</v>
      </c>
      <c r="O21" s="355" t="str">
        <f>PPG!J21</f>
        <v>11334/543965</v>
      </c>
      <c r="P21" s="121" t="b">
        <v>1</v>
      </c>
      <c r="Q21" s="121" t="b">
        <v>1</v>
      </c>
      <c r="R21" s="121" t="b">
        <v>1</v>
      </c>
      <c r="T21" s="12"/>
      <c r="U21" s="1"/>
    </row>
    <row r="22" spans="1:21" x14ac:dyDescent="0.25">
      <c r="A22" s="118">
        <v>1</v>
      </c>
      <c r="B22" s="119">
        <v>2</v>
      </c>
      <c r="C22" s="351">
        <f>PPG!K22</f>
        <v>400015</v>
      </c>
      <c r="D22" s="121" t="b">
        <v>1</v>
      </c>
      <c r="E22" s="352" t="str">
        <f>RIGHT(PPG!D22,4)&amp;"."&amp;PPG!N22&amp;"."&amp;PPG!L22&amp;"."&amp;$C$5</f>
        <v>3317.PPFSM.I05.Se20</v>
      </c>
      <c r="F22" s="123">
        <f t="shared" ca="1" si="0"/>
        <v>44105</v>
      </c>
      <c r="G22" s="354">
        <f>IF(PPG!AC22&lt;0,0,PPG!AC22)</f>
        <v>5081.1114285714284</v>
      </c>
      <c r="H22" s="125">
        <f t="shared" ca="1" si="1"/>
        <v>44105</v>
      </c>
      <c r="I22" s="126">
        <v>0</v>
      </c>
      <c r="J22" s="352" t="str">
        <f>LEFT(PPG!E22,20)&amp;"."&amp;PPGPAY!E22</f>
        <v>All Saints' CE Prima.3317.PPFSM.I05.Se20</v>
      </c>
      <c r="K22" s="121" t="b">
        <v>1</v>
      </c>
      <c r="L22" s="127" t="s">
        <v>3691</v>
      </c>
      <c r="M22" s="121" t="b">
        <v>1</v>
      </c>
      <c r="N22" s="121" t="s">
        <v>3692</v>
      </c>
      <c r="O22" s="355" t="str">
        <f>PPG!J22</f>
        <v>11334/543965</v>
      </c>
      <c r="P22" s="121" t="b">
        <v>1</v>
      </c>
      <c r="Q22" s="121" t="b">
        <v>1</v>
      </c>
      <c r="R22" s="121" t="b">
        <v>1</v>
      </c>
      <c r="T22" s="12"/>
      <c r="U22" s="1"/>
    </row>
    <row r="23" spans="1:21" x14ac:dyDescent="0.25">
      <c r="A23" s="118">
        <v>1</v>
      </c>
      <c r="B23" s="119">
        <v>2</v>
      </c>
      <c r="C23" s="351">
        <f>PPG!K23</f>
        <v>400023</v>
      </c>
      <c r="D23" s="121" t="b">
        <v>1</v>
      </c>
      <c r="E23" s="352" t="str">
        <f>RIGHT(PPG!D23,4)&amp;"."&amp;PPG!N23&amp;"."&amp;PPG!L23&amp;"."&amp;$C$5</f>
        <v>3500.PPFSM.I05.Se20</v>
      </c>
      <c r="F23" s="123">
        <f t="shared" ca="1" si="0"/>
        <v>44105</v>
      </c>
      <c r="G23" s="354">
        <f>IF(PPG!AC23&lt;0,0,PPG!AC23)</f>
        <v>2322.14</v>
      </c>
      <c r="H23" s="125">
        <f t="shared" ca="1" si="1"/>
        <v>44105</v>
      </c>
      <c r="I23" s="126">
        <v>0</v>
      </c>
      <c r="J23" s="352" t="str">
        <f>LEFT(PPG!E23,20)&amp;"."&amp;PPGPAY!E23</f>
        <v>Annunciation Catholi.3500.PPFSM.I05.Se20</v>
      </c>
      <c r="K23" s="121" t="b">
        <v>1</v>
      </c>
      <c r="L23" s="127" t="s">
        <v>3691</v>
      </c>
      <c r="M23" s="121" t="b">
        <v>1</v>
      </c>
      <c r="N23" s="121" t="s">
        <v>3692</v>
      </c>
      <c r="O23" s="355" t="str">
        <f>PPG!J23</f>
        <v>11334/543965</v>
      </c>
      <c r="P23" s="121" t="b">
        <v>1</v>
      </c>
      <c r="Q23" s="121" t="b">
        <v>1</v>
      </c>
      <c r="R23" s="121" t="b">
        <v>1</v>
      </c>
    </row>
    <row r="24" spans="1:21" x14ac:dyDescent="0.25">
      <c r="A24" s="118">
        <v>1</v>
      </c>
      <c r="B24" s="119">
        <v>2</v>
      </c>
      <c r="C24" s="351">
        <f>PPG!K24</f>
        <v>400107</v>
      </c>
      <c r="D24" s="121" t="b">
        <v>1</v>
      </c>
      <c r="E24" s="352" t="str">
        <f>RIGHT(PPG!D24,4)&amp;"."&amp;PPG!N24&amp;"."&amp;PPG!L24&amp;"."&amp;$C$5</f>
        <v>3514.PPFSM.I05.Se20</v>
      </c>
      <c r="F24" s="123">
        <f t="shared" ca="1" si="0"/>
        <v>44105</v>
      </c>
      <c r="G24" s="354">
        <f>IF(PPG!AC24&lt;0,0,PPG!AC24)</f>
        <v>5701.8799999999992</v>
      </c>
      <c r="H24" s="125">
        <f t="shared" ca="1" si="1"/>
        <v>44105</v>
      </c>
      <c r="I24" s="126">
        <v>0</v>
      </c>
      <c r="J24" s="352" t="str">
        <f>LEFT(PPG!E24,20)&amp;"."&amp;PPGPAY!E24</f>
        <v>Annunciation Catholi.3514.PPFSM.I05.Se20</v>
      </c>
      <c r="K24" s="121" t="b">
        <v>1</v>
      </c>
      <c r="L24" s="127" t="s">
        <v>3691</v>
      </c>
      <c r="M24" s="121" t="b">
        <v>1</v>
      </c>
      <c r="N24" s="121" t="s">
        <v>3692</v>
      </c>
      <c r="O24" s="355" t="str">
        <f>PPG!J24</f>
        <v>11334/543965</v>
      </c>
      <c r="P24" s="121" t="b">
        <v>1</v>
      </c>
      <c r="Q24" s="121" t="b">
        <v>1</v>
      </c>
      <c r="R24" s="121" t="b">
        <v>1</v>
      </c>
    </row>
    <row r="25" spans="1:21" x14ac:dyDescent="0.25">
      <c r="A25" s="118">
        <v>1</v>
      </c>
      <c r="B25" s="119">
        <v>2</v>
      </c>
      <c r="C25" s="351">
        <f>PPG!K25</f>
        <v>400005</v>
      </c>
      <c r="D25" s="121" t="b">
        <v>1</v>
      </c>
      <c r="E25" s="352" t="str">
        <f>RIGHT(PPG!D25,4)&amp;"."&amp;PPG!N25&amp;"."&amp;PPG!L25&amp;"."&amp;$C$5</f>
        <v>2002.PPFSM.I05.Se20</v>
      </c>
      <c r="F25" s="123">
        <f t="shared" ca="1" si="0"/>
        <v>44105</v>
      </c>
      <c r="G25" s="354">
        <f>IF(PPG!AC25&lt;0,0,PPG!AC25)</f>
        <v>11990.044285714286</v>
      </c>
      <c r="H25" s="125">
        <f t="shared" ca="1" si="1"/>
        <v>44105</v>
      </c>
      <c r="I25" s="126">
        <v>0</v>
      </c>
      <c r="J25" s="352" t="str">
        <f>LEFT(PPG!E25,20)&amp;"."&amp;PPGPAY!E25</f>
        <v>Barnfield School.2002.PPFSM.I05.Se20</v>
      </c>
      <c r="K25" s="121" t="b">
        <v>1</v>
      </c>
      <c r="L25" s="127" t="s">
        <v>3691</v>
      </c>
      <c r="M25" s="121" t="b">
        <v>1</v>
      </c>
      <c r="N25" s="121" t="s">
        <v>3692</v>
      </c>
      <c r="O25" s="355" t="str">
        <f>PPG!J25</f>
        <v>11334/543965</v>
      </c>
      <c r="P25" s="121" t="b">
        <v>1</v>
      </c>
      <c r="Q25" s="121" t="b">
        <v>1</v>
      </c>
      <c r="R25" s="121" t="b">
        <v>1</v>
      </c>
    </row>
    <row r="26" spans="1:21" x14ac:dyDescent="0.25">
      <c r="A26" s="118">
        <v>1</v>
      </c>
      <c r="B26" s="119">
        <v>2</v>
      </c>
      <c r="C26" s="351">
        <f>PPG!K26</f>
        <v>400070</v>
      </c>
      <c r="D26" s="121" t="b">
        <v>1</v>
      </c>
      <c r="E26" s="352" t="str">
        <f>RIGHT(PPG!D26,4)&amp;"."&amp;PPG!N26&amp;"."&amp;PPG!L26&amp;"."&amp;$C$5</f>
        <v>2079.PPFSM.I05.Se20</v>
      </c>
      <c r="F26" s="123">
        <f t="shared" ca="1" si="0"/>
        <v>44105</v>
      </c>
      <c r="G26" s="354">
        <f>IF(PPG!AC26&lt;0,0,PPG!AC26)</f>
        <v>3046.3699999999994</v>
      </c>
      <c r="H26" s="125">
        <f t="shared" ca="1" si="1"/>
        <v>44105</v>
      </c>
      <c r="I26" s="126">
        <v>0</v>
      </c>
      <c r="J26" s="352" t="str">
        <f>LEFT(PPG!E26,20)&amp;"."&amp;PPGPAY!E26</f>
        <v>Beis Yaakov.2079.PPFSM.I05.Se20</v>
      </c>
      <c r="K26" s="121" t="b">
        <v>1</v>
      </c>
      <c r="L26" s="127" t="s">
        <v>3691</v>
      </c>
      <c r="M26" s="121" t="b">
        <v>1</v>
      </c>
      <c r="N26" s="121" t="s">
        <v>3692</v>
      </c>
      <c r="O26" s="355" t="str">
        <f>PPG!J26</f>
        <v>11334/543965</v>
      </c>
      <c r="P26" s="121" t="b">
        <v>1</v>
      </c>
      <c r="Q26" s="121" t="b">
        <v>1</v>
      </c>
      <c r="R26" s="121" t="b">
        <v>1</v>
      </c>
    </row>
    <row r="27" spans="1:21" x14ac:dyDescent="0.25">
      <c r="A27" s="118">
        <v>1</v>
      </c>
      <c r="B27" s="119">
        <v>2</v>
      </c>
      <c r="C27" s="351">
        <f>PPG!K27</f>
        <v>400150</v>
      </c>
      <c r="D27" s="121" t="b">
        <v>1</v>
      </c>
      <c r="E27" s="352" t="str">
        <f>RIGHT(PPG!D27,4)&amp;"."&amp;PPG!N27&amp;"."&amp;PPG!L27&amp;"."&amp;$C$5</f>
        <v>3524.PPFSM.I05.Se20</v>
      </c>
      <c r="F27" s="123">
        <f t="shared" ca="1" si="0"/>
        <v>44105</v>
      </c>
      <c r="G27" s="354">
        <f>IF(PPG!AC27&lt;0,0,PPG!AC27)</f>
        <v>1195.5542857142859</v>
      </c>
      <c r="H27" s="125">
        <f t="shared" ca="1" si="1"/>
        <v>44105</v>
      </c>
      <c r="I27" s="126">
        <v>0</v>
      </c>
      <c r="J27" s="352" t="str">
        <f>LEFT(PPG!E27,20)&amp;"."&amp;PPGPAY!E27</f>
        <v>Beit Shvidler Primar.3524.PPFSM.I05.Se20</v>
      </c>
      <c r="K27" s="121" t="b">
        <v>1</v>
      </c>
      <c r="L27" s="127" t="s">
        <v>3691</v>
      </c>
      <c r="M27" s="121" t="b">
        <v>1</v>
      </c>
      <c r="N27" s="121" t="s">
        <v>3692</v>
      </c>
      <c r="O27" s="355" t="str">
        <f>PPG!J27</f>
        <v>11334/543965</v>
      </c>
      <c r="P27" s="121" t="b">
        <v>1</v>
      </c>
      <c r="Q27" s="121" t="b">
        <v>1</v>
      </c>
      <c r="R27" s="121" t="b">
        <v>1</v>
      </c>
    </row>
    <row r="28" spans="1:21" x14ac:dyDescent="0.25">
      <c r="A28" s="118">
        <v>1</v>
      </c>
      <c r="B28" s="119">
        <v>2</v>
      </c>
      <c r="C28" s="351">
        <f>PPG!K28</f>
        <v>400051</v>
      </c>
      <c r="D28" s="121" t="b">
        <v>1</v>
      </c>
      <c r="E28" s="352" t="str">
        <f>RIGHT(PPG!D28,4)&amp;"."&amp;PPG!N28&amp;"."&amp;PPG!L28&amp;"."&amp;$C$5</f>
        <v>2003.PPFSM.I05.Se20</v>
      </c>
      <c r="F28" s="123">
        <f t="shared" ca="1" si="0"/>
        <v>44105</v>
      </c>
      <c r="G28" s="354">
        <f>IF(PPG!AC28&lt;0,0,PPG!AC28)</f>
        <v>15553.721428571427</v>
      </c>
      <c r="H28" s="125">
        <f t="shared" ca="1" si="1"/>
        <v>44105</v>
      </c>
      <c r="I28" s="126">
        <v>0</v>
      </c>
      <c r="J28" s="352" t="str">
        <f>LEFT(PPG!E28,20)&amp;"."&amp;PPGPAY!E28</f>
        <v>Bell Lane Primary Sc.2003.PPFSM.I05.Se20</v>
      </c>
      <c r="K28" s="121" t="b">
        <v>1</v>
      </c>
      <c r="L28" s="127" t="s">
        <v>3691</v>
      </c>
      <c r="M28" s="121" t="b">
        <v>1</v>
      </c>
      <c r="N28" s="121" t="s">
        <v>3692</v>
      </c>
      <c r="O28" s="355" t="str">
        <f>PPG!J28</f>
        <v>11334/543965</v>
      </c>
      <c r="P28" s="121" t="b">
        <v>1</v>
      </c>
      <c r="Q28" s="121" t="b">
        <v>1</v>
      </c>
      <c r="R28" s="121" t="b">
        <v>1</v>
      </c>
    </row>
    <row r="29" spans="1:21" x14ac:dyDescent="0.25">
      <c r="A29" s="118">
        <v>1</v>
      </c>
      <c r="B29" s="119">
        <v>2</v>
      </c>
      <c r="C29" s="351">
        <f>PPG!K29</f>
        <v>400024</v>
      </c>
      <c r="D29" s="121" t="b">
        <v>1</v>
      </c>
      <c r="E29" s="352" t="str">
        <f>RIGHT(PPG!D29,4)&amp;"."&amp;PPG!N29&amp;"."&amp;PPG!L29&amp;"."&amp;$C$5</f>
        <v>3511.PPFSM.I05.Se20</v>
      </c>
      <c r="F29" s="123">
        <f t="shared" ca="1" si="0"/>
        <v>44105</v>
      </c>
      <c r="G29" s="354">
        <f>IF(PPG!AC29&lt;0,0,PPG!AC29)</f>
        <v>10599.058571428572</v>
      </c>
      <c r="H29" s="125">
        <f t="shared" ca="1" si="1"/>
        <v>44105</v>
      </c>
      <c r="I29" s="126">
        <v>0</v>
      </c>
      <c r="J29" s="352" t="str">
        <f>LEFT(PPG!E29,20)&amp;"."&amp;PPGPAY!E29</f>
        <v>Blessed Dominic Scho.3511.PPFSM.I05.Se20</v>
      </c>
      <c r="K29" s="121" t="b">
        <v>1</v>
      </c>
      <c r="L29" s="127" t="s">
        <v>3691</v>
      </c>
      <c r="M29" s="121" t="b">
        <v>1</v>
      </c>
      <c r="N29" s="121" t="s">
        <v>3692</v>
      </c>
      <c r="O29" s="355" t="str">
        <f>PPG!J29</f>
        <v>11334/543965</v>
      </c>
      <c r="P29" s="121" t="b">
        <v>1</v>
      </c>
      <c r="Q29" s="121" t="b">
        <v>1</v>
      </c>
      <c r="R29" s="121" t="b">
        <v>1</v>
      </c>
    </row>
    <row r="30" spans="1:21" x14ac:dyDescent="0.25">
      <c r="A30" s="118">
        <v>1</v>
      </c>
      <c r="B30" s="119">
        <v>2</v>
      </c>
      <c r="C30" s="351">
        <f>PPG!K30</f>
        <v>400057</v>
      </c>
      <c r="D30" s="121" t="b">
        <v>1</v>
      </c>
      <c r="E30" s="352" t="str">
        <f>RIGHT(PPG!D30,4)&amp;"."&amp;PPG!N30&amp;"."&amp;PPG!L30&amp;"."&amp;$C$5</f>
        <v>2008.PPFSM.I05.Se20</v>
      </c>
      <c r="F30" s="123">
        <f t="shared" ca="1" si="0"/>
        <v>44105</v>
      </c>
      <c r="G30" s="354">
        <f>IF(PPG!AC30&lt;0,0,PPG!AC30)</f>
        <v>4138.4628571428575</v>
      </c>
      <c r="H30" s="125">
        <f t="shared" ca="1" si="1"/>
        <v>44105</v>
      </c>
      <c r="I30" s="126">
        <v>0</v>
      </c>
      <c r="J30" s="352" t="str">
        <f>LEFT(PPG!E30,20)&amp;"."&amp;PPGPAY!E30</f>
        <v>Brookland Infant  &amp; .2008.PPFSM.I05.Se20</v>
      </c>
      <c r="K30" s="121" t="b">
        <v>1</v>
      </c>
      <c r="L30" s="127" t="s">
        <v>3691</v>
      </c>
      <c r="M30" s="121" t="b">
        <v>1</v>
      </c>
      <c r="N30" s="121" t="s">
        <v>3692</v>
      </c>
      <c r="O30" s="355" t="str">
        <f>PPG!J30</f>
        <v>11334/543965</v>
      </c>
      <c r="P30" s="121" t="b">
        <v>1</v>
      </c>
      <c r="Q30" s="121" t="b">
        <v>1</v>
      </c>
      <c r="R30" s="121" t="b">
        <v>1</v>
      </c>
    </row>
    <row r="31" spans="1:21" x14ac:dyDescent="0.25">
      <c r="A31" s="118">
        <v>1</v>
      </c>
      <c r="B31" s="119">
        <v>2</v>
      </c>
      <c r="C31" s="351">
        <f>PPG!K31</f>
        <v>400040</v>
      </c>
      <c r="D31" s="121" t="b">
        <v>1</v>
      </c>
      <c r="E31" s="352" t="str">
        <f>RIGHT(PPG!D31,4)&amp;"."&amp;PPG!N31&amp;"."&amp;PPG!L31&amp;"."&amp;$C$5</f>
        <v>2007.PPFSM.I05.Se20</v>
      </c>
      <c r="F31" s="123">
        <f t="shared" ca="1" si="0"/>
        <v>44105</v>
      </c>
      <c r="G31" s="354">
        <f>IF(PPG!AC31&lt;0,0,PPG!AC31)</f>
        <v>7748.12</v>
      </c>
      <c r="H31" s="125">
        <f t="shared" ca="1" si="1"/>
        <v>44105</v>
      </c>
      <c r="I31" s="126">
        <v>0</v>
      </c>
      <c r="J31" s="352" t="str">
        <f>LEFT(PPG!E31,20)&amp;"."&amp;PPGPAY!E31</f>
        <v>Brookland Junior Sch.2007.PPFSM.I05.Se20</v>
      </c>
      <c r="K31" s="121" t="b">
        <v>1</v>
      </c>
      <c r="L31" s="127" t="s">
        <v>3691</v>
      </c>
      <c r="M31" s="121" t="b">
        <v>1</v>
      </c>
      <c r="N31" s="121" t="s">
        <v>3692</v>
      </c>
      <c r="O31" s="355" t="str">
        <f>PPG!J31</f>
        <v>11334/543965</v>
      </c>
      <c r="P31" s="121" t="b">
        <v>1</v>
      </c>
      <c r="Q31" s="121" t="b">
        <v>1</v>
      </c>
      <c r="R31" s="121" t="b">
        <v>1</v>
      </c>
    </row>
    <row r="32" spans="1:21" x14ac:dyDescent="0.25">
      <c r="A32" s="118">
        <v>1</v>
      </c>
      <c r="B32" s="119">
        <v>2</v>
      </c>
      <c r="C32" s="351">
        <f>PPG!K32</f>
        <v>400061</v>
      </c>
      <c r="D32" s="121" t="b">
        <v>1</v>
      </c>
      <c r="E32" s="352" t="str">
        <f>RIGHT(PPG!D32,4)&amp;"."&amp;PPG!N32&amp;"."&amp;PPG!L32&amp;"."&amp;$C$5</f>
        <v>2009.PPFSM.I05.Se20</v>
      </c>
      <c r="F32" s="123">
        <f t="shared" ca="1" si="0"/>
        <v>44105</v>
      </c>
      <c r="G32" s="354">
        <f>IF(PPG!AC32&lt;0,0,PPG!AC32)</f>
        <v>8506.8357142857149</v>
      </c>
      <c r="H32" s="125">
        <f t="shared" ca="1" si="1"/>
        <v>44105</v>
      </c>
      <c r="I32" s="126">
        <v>0</v>
      </c>
      <c r="J32" s="352" t="str">
        <f>LEFT(PPG!E32,20)&amp;"."&amp;PPGPAY!E32</f>
        <v>Brunswick Park Prima.2009.PPFSM.I05.Se20</v>
      </c>
      <c r="K32" s="121" t="b">
        <v>1</v>
      </c>
      <c r="L32" s="127" t="s">
        <v>3691</v>
      </c>
      <c r="M32" s="121" t="b">
        <v>1</v>
      </c>
      <c r="N32" s="121" t="s">
        <v>3692</v>
      </c>
      <c r="O32" s="355" t="str">
        <f>PPG!J32</f>
        <v>11334/543965</v>
      </c>
      <c r="P32" s="121" t="b">
        <v>1</v>
      </c>
      <c r="Q32" s="121" t="b">
        <v>1</v>
      </c>
      <c r="R32" s="121" t="b">
        <v>1</v>
      </c>
    </row>
    <row r="33" spans="1:18" x14ac:dyDescent="0.25">
      <c r="A33" s="118">
        <v>1</v>
      </c>
      <c r="B33" s="119">
        <v>2</v>
      </c>
      <c r="C33" s="351">
        <f>PPG!K33</f>
        <v>400065</v>
      </c>
      <c r="D33" s="121" t="b">
        <v>1</v>
      </c>
      <c r="E33" s="352" t="str">
        <f>RIGHT(PPG!D33,4)&amp;"."&amp;PPG!N33&amp;"."&amp;PPG!L33&amp;"."&amp;$C$5</f>
        <v>2067.PPFSM.I05.Se20</v>
      </c>
      <c r="F33" s="123">
        <f t="shared" ca="1" si="0"/>
        <v>44105</v>
      </c>
      <c r="G33" s="354">
        <f>IF(PPG!AC33&lt;0,0,PPG!AC33)</f>
        <v>5299.528571428571</v>
      </c>
      <c r="H33" s="125">
        <f t="shared" ca="1" si="1"/>
        <v>44105</v>
      </c>
      <c r="I33" s="126">
        <v>0</v>
      </c>
      <c r="J33" s="352" t="str">
        <f>LEFT(PPG!E33,20)&amp;"."&amp;PPGPAY!E33</f>
        <v>Chalgrove Primary Sc.2067.PPFSM.I05.Se20</v>
      </c>
      <c r="K33" s="121" t="b">
        <v>1</v>
      </c>
      <c r="L33" s="127" t="s">
        <v>3691</v>
      </c>
      <c r="M33" s="121" t="b">
        <v>1</v>
      </c>
      <c r="N33" s="121" t="s">
        <v>3692</v>
      </c>
      <c r="O33" s="355" t="str">
        <f>PPG!J33</f>
        <v>11334/543965</v>
      </c>
      <c r="P33" s="121" t="b">
        <v>1</v>
      </c>
      <c r="Q33" s="121" t="b">
        <v>1</v>
      </c>
      <c r="R33" s="121" t="b">
        <v>1</v>
      </c>
    </row>
    <row r="34" spans="1:18" x14ac:dyDescent="0.25">
      <c r="A34" s="118">
        <v>1</v>
      </c>
      <c r="B34" s="119">
        <v>2</v>
      </c>
      <c r="C34" s="351">
        <f>PPG!K34</f>
        <v>400039</v>
      </c>
      <c r="D34" s="121" t="b">
        <v>1</v>
      </c>
      <c r="E34" s="352" t="str">
        <f>RIGHT(PPG!D34,4)&amp;"."&amp;PPG!N34&amp;"."&amp;PPG!L34&amp;"."&amp;$C$5</f>
        <v>3302.PPFSM.I05.Se20</v>
      </c>
      <c r="F34" s="123">
        <f t="shared" ca="1" si="0"/>
        <v>44105</v>
      </c>
      <c r="G34" s="354">
        <f>IF(PPG!AC34&lt;0,0,PPG!AC34)</f>
        <v>1816.3228571428572</v>
      </c>
      <c r="H34" s="125">
        <f t="shared" ca="1" si="1"/>
        <v>44105</v>
      </c>
      <c r="I34" s="126">
        <v>0</v>
      </c>
      <c r="J34" s="352" t="str">
        <f>LEFT(PPG!E34,20)&amp;"."&amp;PPGPAY!E34</f>
        <v>Christ Church CE Pri.3302.PPFSM.I05.Se20</v>
      </c>
      <c r="K34" s="121" t="b">
        <v>1</v>
      </c>
      <c r="L34" s="127" t="s">
        <v>3691</v>
      </c>
      <c r="M34" s="121" t="b">
        <v>1</v>
      </c>
      <c r="N34" s="121" t="s">
        <v>3692</v>
      </c>
      <c r="O34" s="355" t="str">
        <f>PPG!J34</f>
        <v>11334/543965</v>
      </c>
      <c r="P34" s="121" t="b">
        <v>1</v>
      </c>
      <c r="Q34" s="121" t="b">
        <v>1</v>
      </c>
      <c r="R34" s="121" t="b">
        <v>1</v>
      </c>
    </row>
    <row r="35" spans="1:18" x14ac:dyDescent="0.25">
      <c r="A35" s="118">
        <v>1</v>
      </c>
      <c r="B35" s="119">
        <v>2</v>
      </c>
      <c r="C35" s="351">
        <f>PPG!K35</f>
        <v>400020</v>
      </c>
      <c r="D35" s="121" t="b">
        <v>1</v>
      </c>
      <c r="E35" s="352" t="str">
        <f>RIGHT(PPG!D35,4)&amp;"."&amp;PPG!N35&amp;"."&amp;PPG!L35&amp;"."&amp;$C$5</f>
        <v>2011.PPFSM.I05.Se20</v>
      </c>
      <c r="F35" s="123">
        <f t="shared" ca="1" si="0"/>
        <v>44105</v>
      </c>
      <c r="G35" s="354">
        <f>IF(PPG!AC35&lt;0,0,PPG!AC35)</f>
        <v>3368.2485714285713</v>
      </c>
      <c r="H35" s="125">
        <f t="shared" ca="1" si="1"/>
        <v>44105</v>
      </c>
      <c r="I35" s="126">
        <v>0</v>
      </c>
      <c r="J35" s="352" t="str">
        <f>LEFT(PPG!E35,20)&amp;"."&amp;PPGPAY!E35</f>
        <v>Church Hill Primary .2011.PPFSM.I05.Se20</v>
      </c>
      <c r="K35" s="121" t="b">
        <v>1</v>
      </c>
      <c r="L35" s="127" t="s">
        <v>3691</v>
      </c>
      <c r="M35" s="121" t="b">
        <v>1</v>
      </c>
      <c r="N35" s="121" t="s">
        <v>3692</v>
      </c>
      <c r="O35" s="355" t="str">
        <f>PPG!J35</f>
        <v>11334/543965</v>
      </c>
      <c r="P35" s="121" t="b">
        <v>1</v>
      </c>
      <c r="Q35" s="121" t="b">
        <v>1</v>
      </c>
      <c r="R35" s="121" t="b">
        <v>1</v>
      </c>
    </row>
    <row r="36" spans="1:18" x14ac:dyDescent="0.25">
      <c r="A36" s="118">
        <v>1</v>
      </c>
      <c r="B36" s="119">
        <v>2</v>
      </c>
      <c r="C36" s="351">
        <f>PPG!K36</f>
        <v>400050</v>
      </c>
      <c r="D36" s="121" t="b">
        <v>1</v>
      </c>
      <c r="E36" s="352" t="str">
        <f>RIGHT(PPG!D36,4)&amp;"."&amp;PPG!N36&amp;"."&amp;PPG!L36&amp;"."&amp;$C$5</f>
        <v>2014.PPFSM.I05.Se20</v>
      </c>
      <c r="F36" s="123">
        <f t="shared" ca="1" si="0"/>
        <v>44105</v>
      </c>
      <c r="G36" s="354">
        <f>IF(PPG!AC36&lt;0,0,PPG!AC36)</f>
        <v>17967.821428571428</v>
      </c>
      <c r="H36" s="125">
        <f t="shared" ca="1" si="1"/>
        <v>44105</v>
      </c>
      <c r="I36" s="126">
        <v>0</v>
      </c>
      <c r="J36" s="352" t="str">
        <f>LEFT(PPG!E36,20)&amp;"."&amp;PPGPAY!E36</f>
        <v>Colindale School.2014.PPFSM.I05.Se20</v>
      </c>
      <c r="K36" s="121" t="b">
        <v>1</v>
      </c>
      <c r="L36" s="127" t="s">
        <v>3691</v>
      </c>
      <c r="M36" s="121" t="b">
        <v>1</v>
      </c>
      <c r="N36" s="121" t="s">
        <v>3692</v>
      </c>
      <c r="O36" s="355" t="str">
        <f>PPG!J36</f>
        <v>11334/543965</v>
      </c>
      <c r="P36" s="121" t="b">
        <v>1</v>
      </c>
      <c r="Q36" s="121" t="b">
        <v>1</v>
      </c>
      <c r="R36" s="121" t="b">
        <v>1</v>
      </c>
    </row>
    <row r="37" spans="1:18" x14ac:dyDescent="0.25">
      <c r="A37" s="118">
        <v>1</v>
      </c>
      <c r="B37" s="119">
        <v>2</v>
      </c>
      <c r="C37" s="351">
        <f>PPG!K37</f>
        <v>400059</v>
      </c>
      <c r="D37" s="121" t="b">
        <v>1</v>
      </c>
      <c r="E37" s="352" t="str">
        <f>RIGHT(PPG!D37,4)&amp;"."&amp;PPG!N37&amp;"."&amp;PPG!L37&amp;"."&amp;$C$5</f>
        <v>2015.PPFSM.I05.Se20</v>
      </c>
      <c r="F37" s="123">
        <f t="shared" ca="1" si="0"/>
        <v>44105</v>
      </c>
      <c r="G37" s="354">
        <f>IF(PPG!AC37&lt;0,0,PPG!AC37)</f>
        <v>7598.6771428571437</v>
      </c>
      <c r="H37" s="125">
        <f t="shared" ca="1" si="1"/>
        <v>44105</v>
      </c>
      <c r="I37" s="126">
        <v>0</v>
      </c>
      <c r="J37" s="352" t="str">
        <f>LEFT(PPG!E37,20)&amp;"."&amp;PPGPAY!E37</f>
        <v>Coppetts Wood.2015.PPFSM.I05.Se20</v>
      </c>
      <c r="K37" s="121" t="b">
        <v>1</v>
      </c>
      <c r="L37" s="127" t="s">
        <v>3691</v>
      </c>
      <c r="M37" s="121" t="b">
        <v>1</v>
      </c>
      <c r="N37" s="121" t="s">
        <v>3692</v>
      </c>
      <c r="O37" s="355" t="str">
        <f>PPG!J37</f>
        <v>11334/543965</v>
      </c>
      <c r="P37" s="121" t="b">
        <v>1</v>
      </c>
      <c r="Q37" s="121" t="b">
        <v>1</v>
      </c>
      <c r="R37" s="121" t="b">
        <v>1</v>
      </c>
    </row>
    <row r="38" spans="1:18" x14ac:dyDescent="0.25">
      <c r="A38" s="118">
        <v>1</v>
      </c>
      <c r="B38" s="119">
        <v>2</v>
      </c>
      <c r="C38" s="351">
        <f>PPG!K38</f>
        <v>400049</v>
      </c>
      <c r="D38" s="121" t="b">
        <v>1</v>
      </c>
      <c r="E38" s="352" t="str">
        <f>RIGHT(PPG!D38,4)&amp;"."&amp;PPG!N38&amp;"."&amp;PPG!L38&amp;"."&amp;$C$5</f>
        <v>2016.PPFSM.I05.Se20</v>
      </c>
      <c r="F38" s="123">
        <f t="shared" ca="1" si="0"/>
        <v>44105</v>
      </c>
      <c r="G38" s="354">
        <f>IF(PPG!AC38&lt;0,0,PPG!AC38)</f>
        <v>2172.6942857142853</v>
      </c>
      <c r="H38" s="125">
        <f t="shared" ca="1" si="1"/>
        <v>44105</v>
      </c>
      <c r="I38" s="126">
        <v>0</v>
      </c>
      <c r="J38" s="352" t="str">
        <f>LEFT(PPG!E38,20)&amp;"."&amp;PPGPAY!E38</f>
        <v>Courtland School.2016.PPFSM.I05.Se20</v>
      </c>
      <c r="K38" s="121" t="b">
        <v>1</v>
      </c>
      <c r="L38" s="127" t="s">
        <v>3691</v>
      </c>
      <c r="M38" s="121" t="b">
        <v>1</v>
      </c>
      <c r="N38" s="121" t="s">
        <v>3692</v>
      </c>
      <c r="O38" s="355" t="str">
        <f>PPG!J38</f>
        <v>11334/543965</v>
      </c>
      <c r="P38" s="121" t="b">
        <v>1</v>
      </c>
      <c r="Q38" s="121" t="b">
        <v>1</v>
      </c>
      <c r="R38" s="121" t="b">
        <v>1</v>
      </c>
    </row>
    <row r="39" spans="1:18" x14ac:dyDescent="0.25">
      <c r="A39" s="118">
        <v>1</v>
      </c>
      <c r="B39" s="119">
        <v>2</v>
      </c>
      <c r="C39" s="351">
        <f>PPG!K39</f>
        <v>400080</v>
      </c>
      <c r="D39" s="121" t="b">
        <v>1</v>
      </c>
      <c r="E39" s="352" t="str">
        <f>RIGHT(PPG!D39,4)&amp;"."&amp;PPG!N39&amp;"."&amp;PPG!L39&amp;"."&amp;$C$5</f>
        <v>2017.PPFSM.I05.Se20</v>
      </c>
      <c r="F39" s="123">
        <f t="shared" ca="1" si="0"/>
        <v>44105</v>
      </c>
      <c r="G39" s="354">
        <f>IF(PPG!AC39&lt;0,0,PPG!AC39)</f>
        <v>11185.342857142858</v>
      </c>
      <c r="H39" s="125">
        <f t="shared" ca="1" si="1"/>
        <v>44105</v>
      </c>
      <c r="I39" s="126">
        <v>0</v>
      </c>
      <c r="J39" s="352" t="str">
        <f>LEFT(PPG!E39,20)&amp;"."&amp;PPGPAY!E39</f>
        <v>Cromer Road Primary .2017.PPFSM.I05.Se20</v>
      </c>
      <c r="K39" s="121" t="b">
        <v>1</v>
      </c>
      <c r="L39" s="127" t="s">
        <v>3691</v>
      </c>
      <c r="M39" s="121" t="b">
        <v>1</v>
      </c>
      <c r="N39" s="121" t="s">
        <v>3692</v>
      </c>
      <c r="O39" s="355" t="str">
        <f>PPG!J39</f>
        <v>11334/543965</v>
      </c>
      <c r="P39" s="121" t="b">
        <v>1</v>
      </c>
      <c r="Q39" s="121" t="b">
        <v>1</v>
      </c>
      <c r="R39" s="121" t="b">
        <v>1</v>
      </c>
    </row>
    <row r="40" spans="1:18" x14ac:dyDescent="0.25">
      <c r="A40" s="118">
        <v>1</v>
      </c>
      <c r="B40" s="119">
        <v>2</v>
      </c>
      <c r="C40" s="351">
        <f>PPG!K40</f>
        <v>400105</v>
      </c>
      <c r="D40" s="121" t="b">
        <v>1</v>
      </c>
      <c r="E40" s="352" t="str">
        <f>RIGHT(PPG!D40,4)&amp;"."&amp;PPG!N40&amp;"."&amp;PPG!L40&amp;"."&amp;$C$5</f>
        <v>2073.PPFSM.I05.Se20</v>
      </c>
      <c r="F40" s="123">
        <f t="shared" ca="1" si="0"/>
        <v>44105</v>
      </c>
      <c r="G40" s="354">
        <f>IF(PPG!AC40&lt;0,0,PPG!AC40)</f>
        <v>17749.39857142857</v>
      </c>
      <c r="H40" s="125">
        <f t="shared" ca="1" si="1"/>
        <v>44105</v>
      </c>
      <c r="I40" s="126">
        <v>0</v>
      </c>
      <c r="J40" s="352" t="str">
        <f>LEFT(PPG!E40,20)&amp;"."&amp;PPGPAY!E40</f>
        <v>Danegrove JMI School.2073.PPFSM.I05.Se20</v>
      </c>
      <c r="K40" s="121" t="b">
        <v>1</v>
      </c>
      <c r="L40" s="127" t="s">
        <v>3691</v>
      </c>
      <c r="M40" s="121" t="b">
        <v>1</v>
      </c>
      <c r="N40" s="121" t="s">
        <v>3692</v>
      </c>
      <c r="O40" s="355" t="str">
        <f>PPG!J40</f>
        <v>11334/543965</v>
      </c>
      <c r="P40" s="121" t="b">
        <v>1</v>
      </c>
      <c r="Q40" s="121" t="b">
        <v>1</v>
      </c>
      <c r="R40" s="121" t="b">
        <v>1</v>
      </c>
    </row>
    <row r="41" spans="1:18" x14ac:dyDescent="0.25">
      <c r="A41" s="118">
        <v>1</v>
      </c>
      <c r="B41" s="119">
        <v>2</v>
      </c>
      <c r="C41" s="351">
        <f>PPG!K41</f>
        <v>400036</v>
      </c>
      <c r="D41" s="121" t="b">
        <v>1</v>
      </c>
      <c r="E41" s="352" t="str">
        <f>RIGHT(PPG!D41,4)&amp;"."&amp;PPG!N41&amp;"."&amp;PPG!L41&amp;"."&amp;$C$5</f>
        <v>2019.PPFSM.I05.Se20</v>
      </c>
      <c r="F41" s="123">
        <f t="shared" ca="1" si="0"/>
        <v>44105</v>
      </c>
      <c r="G41" s="354">
        <f>IF(PPG!AC41&lt;0,0,PPG!AC41)</f>
        <v>5311.028571428571</v>
      </c>
      <c r="H41" s="125">
        <f t="shared" ca="1" si="1"/>
        <v>44105</v>
      </c>
      <c r="I41" s="126">
        <v>0</v>
      </c>
      <c r="J41" s="352" t="str">
        <f>LEFT(PPG!E41,20)&amp;"."&amp;PPGPAY!E41</f>
        <v>Deansbrook Infant Sc.2019.PPFSM.I05.Se20</v>
      </c>
      <c r="K41" s="121" t="b">
        <v>1</v>
      </c>
      <c r="L41" s="127" t="s">
        <v>3691</v>
      </c>
      <c r="M41" s="121" t="b">
        <v>1</v>
      </c>
      <c r="N41" s="121" t="s">
        <v>3692</v>
      </c>
      <c r="O41" s="355" t="str">
        <f>PPG!J41</f>
        <v>11334/543965</v>
      </c>
      <c r="P41" s="121" t="b">
        <v>1</v>
      </c>
      <c r="Q41" s="121" t="b">
        <v>1</v>
      </c>
      <c r="R41" s="121" t="b">
        <v>1</v>
      </c>
    </row>
    <row r="42" spans="1:18" x14ac:dyDescent="0.25">
      <c r="A42" s="118">
        <v>1</v>
      </c>
      <c r="B42" s="119">
        <v>2</v>
      </c>
      <c r="C42" s="351">
        <f>PPG!K42</f>
        <v>400042</v>
      </c>
      <c r="D42" s="121" t="b">
        <v>1</v>
      </c>
      <c r="E42" s="352" t="str">
        <f>RIGHT(PPG!D42,4)&amp;"."&amp;PPG!N42&amp;"."&amp;PPG!L42&amp;"."&amp;$C$5</f>
        <v>2021.PPFSM.I05.Se20</v>
      </c>
      <c r="F42" s="123">
        <f t="shared" ca="1" si="0"/>
        <v>44105</v>
      </c>
      <c r="G42" s="354">
        <f>IF(PPG!AC42&lt;0,0,PPG!AC42)</f>
        <v>14013.290000000003</v>
      </c>
      <c r="H42" s="125">
        <f t="shared" ca="1" si="1"/>
        <v>44105</v>
      </c>
      <c r="I42" s="126">
        <v>0</v>
      </c>
      <c r="J42" s="352" t="str">
        <f>LEFT(PPG!E42,20)&amp;"."&amp;PPGPAY!E42</f>
        <v>Dollis Primary Schoo.2021.PPFSM.I05.Se20</v>
      </c>
      <c r="K42" s="121" t="b">
        <v>1</v>
      </c>
      <c r="L42" s="127" t="s">
        <v>3691</v>
      </c>
      <c r="M42" s="121" t="b">
        <v>1</v>
      </c>
      <c r="N42" s="121" t="s">
        <v>3692</v>
      </c>
      <c r="O42" s="355" t="str">
        <f>PPG!J42</f>
        <v>11334/543965</v>
      </c>
      <c r="P42" s="121" t="b">
        <v>1</v>
      </c>
      <c r="Q42" s="121" t="b">
        <v>1</v>
      </c>
      <c r="R42" s="121" t="b">
        <v>1</v>
      </c>
    </row>
    <row r="43" spans="1:18" x14ac:dyDescent="0.25">
      <c r="A43" s="118">
        <v>1</v>
      </c>
      <c r="B43" s="119">
        <v>2</v>
      </c>
      <c r="C43" s="351">
        <f>PPG!K43</f>
        <v>400159</v>
      </c>
      <c r="D43" s="121" t="b">
        <v>1</v>
      </c>
      <c r="E43" s="352" t="str">
        <f>RIGHT(PPG!D43,4)&amp;"."&amp;PPG!N43&amp;"."&amp;PPG!L43&amp;"."&amp;$C$5</f>
        <v>2023.PPFSM.I05.Se20</v>
      </c>
      <c r="F43" s="123">
        <f t="shared" ca="1" si="0"/>
        <v>44105</v>
      </c>
      <c r="G43" s="354">
        <f>IF(PPG!AC43&lt;0,0,PPG!AC43)</f>
        <v>18347.178571428572</v>
      </c>
      <c r="H43" s="125">
        <f t="shared" ca="1" si="1"/>
        <v>44105</v>
      </c>
      <c r="I43" s="126">
        <v>0</v>
      </c>
      <c r="J43" s="352" t="str">
        <f>LEFT(PPG!E43,20)&amp;"."&amp;PPGPAY!E43</f>
        <v>Edgware Primary Scho.2023.PPFSM.I05.Se20</v>
      </c>
      <c r="K43" s="121" t="b">
        <v>1</v>
      </c>
      <c r="L43" s="127" t="s">
        <v>3691</v>
      </c>
      <c r="M43" s="121" t="b">
        <v>1</v>
      </c>
      <c r="N43" s="121" t="s">
        <v>3692</v>
      </c>
      <c r="O43" s="355" t="str">
        <f>PPG!J43</f>
        <v>11334/543965</v>
      </c>
      <c r="P43" s="121" t="b">
        <v>1</v>
      </c>
      <c r="Q43" s="121" t="b">
        <v>1</v>
      </c>
      <c r="R43" s="121" t="b">
        <v>1</v>
      </c>
    </row>
    <row r="44" spans="1:18" x14ac:dyDescent="0.25">
      <c r="A44" s="118">
        <v>1</v>
      </c>
      <c r="B44" s="119">
        <v>2</v>
      </c>
      <c r="C44" s="351">
        <f>PPG!K44</f>
        <v>400047</v>
      </c>
      <c r="D44" s="121" t="b">
        <v>1</v>
      </c>
      <c r="E44" s="352" t="str">
        <f>RIGHT(PPG!D44,4)&amp;"."&amp;PPG!N44&amp;"."&amp;PPG!L44&amp;"."&amp;$C$5</f>
        <v>2024.PPFSM.I05.Se20</v>
      </c>
      <c r="F44" s="123">
        <f t="shared" ca="1" si="0"/>
        <v>44105</v>
      </c>
      <c r="G44" s="354">
        <f>IF(PPG!AC44&lt;0,0,PPG!AC44)</f>
        <v>6799.7228571428568</v>
      </c>
      <c r="H44" s="125">
        <f t="shared" ca="1" si="1"/>
        <v>44105</v>
      </c>
      <c r="I44" s="126">
        <v>0</v>
      </c>
      <c r="J44" s="352" t="str">
        <f>LEFT(PPG!E44,20)&amp;"."&amp;PPGPAY!E44</f>
        <v>Fairway Primary Scho.2024.PPFSM.I05.Se20</v>
      </c>
      <c r="K44" s="121" t="b">
        <v>1</v>
      </c>
      <c r="L44" s="127" t="s">
        <v>3691</v>
      </c>
      <c r="M44" s="121" t="b">
        <v>1</v>
      </c>
      <c r="N44" s="121" t="s">
        <v>3692</v>
      </c>
      <c r="O44" s="355" t="str">
        <f>PPG!J44</f>
        <v>11334/543965</v>
      </c>
      <c r="P44" s="121" t="b">
        <v>1</v>
      </c>
      <c r="Q44" s="121" t="b">
        <v>1</v>
      </c>
      <c r="R44" s="121" t="b">
        <v>1</v>
      </c>
    </row>
    <row r="45" spans="1:18" x14ac:dyDescent="0.25">
      <c r="A45" s="118">
        <v>1</v>
      </c>
      <c r="B45" s="119">
        <v>2</v>
      </c>
      <c r="C45" s="351">
        <f>PPG!K45</f>
        <v>400001</v>
      </c>
      <c r="D45" s="121" t="b">
        <v>1</v>
      </c>
      <c r="E45" s="352" t="str">
        <f>RIGHT(PPG!D45,4)&amp;"."&amp;PPG!N45&amp;"."&amp;PPG!L45&amp;"."&amp;$C$5</f>
        <v>2025.PPFSM.I05.Se20</v>
      </c>
      <c r="F45" s="123">
        <f t="shared" ca="1" si="0"/>
        <v>44105</v>
      </c>
      <c r="G45" s="354">
        <f>IF(PPG!AC45&lt;0,0,PPG!AC45)</f>
        <v>482.82142857142856</v>
      </c>
      <c r="H45" s="125">
        <f t="shared" ca="1" si="1"/>
        <v>44105</v>
      </c>
      <c r="I45" s="126">
        <v>0</v>
      </c>
      <c r="J45" s="352" t="str">
        <f>LEFT(PPG!E45,20)&amp;"."&amp;PPGPAY!E45</f>
        <v>Foulds.2025.PPFSM.I05.Se20</v>
      </c>
      <c r="K45" s="121" t="b">
        <v>1</v>
      </c>
      <c r="L45" s="127" t="s">
        <v>3691</v>
      </c>
      <c r="M45" s="121" t="b">
        <v>1</v>
      </c>
      <c r="N45" s="121" t="s">
        <v>3692</v>
      </c>
      <c r="O45" s="355" t="str">
        <f>PPG!J45</f>
        <v>11334/543965</v>
      </c>
      <c r="P45" s="121" t="b">
        <v>1</v>
      </c>
      <c r="Q45" s="121" t="b">
        <v>1</v>
      </c>
      <c r="R45" s="121" t="b">
        <v>1</v>
      </c>
    </row>
    <row r="46" spans="1:18" x14ac:dyDescent="0.25">
      <c r="A46" s="118">
        <v>1</v>
      </c>
      <c r="B46" s="119">
        <v>2</v>
      </c>
      <c r="C46" s="351">
        <f>PPG!K46</f>
        <v>400082</v>
      </c>
      <c r="D46" s="121" t="b">
        <v>1</v>
      </c>
      <c r="E46" s="352" t="str">
        <f>RIGHT(PPG!D46,4)&amp;"."&amp;PPG!N46&amp;"."&amp;PPG!L46&amp;"."&amp;$C$5</f>
        <v>2026.PPFSM.I05.Se20</v>
      </c>
      <c r="F46" s="123">
        <f t="shared" ca="1" si="0"/>
        <v>44105</v>
      </c>
      <c r="G46" s="354">
        <f>IF(PPG!AC46&lt;0,0,PPG!AC46)</f>
        <v>7817.0914285714289</v>
      </c>
      <c r="H46" s="125">
        <f t="shared" ca="1" si="1"/>
        <v>44105</v>
      </c>
      <c r="I46" s="126">
        <v>0</v>
      </c>
      <c r="J46" s="352" t="str">
        <f>LEFT(PPG!E46,20)&amp;"."&amp;PPGPAY!E46</f>
        <v>Frith Manor School.2026.PPFSM.I05.Se20</v>
      </c>
      <c r="K46" s="121" t="b">
        <v>1</v>
      </c>
      <c r="L46" s="127" t="s">
        <v>3691</v>
      </c>
      <c r="M46" s="121" t="b">
        <v>1</v>
      </c>
      <c r="N46" s="121" t="s">
        <v>3692</v>
      </c>
      <c r="O46" s="355" t="str">
        <f>PPG!J46</f>
        <v>11334/543965</v>
      </c>
      <c r="P46" s="121" t="b">
        <v>1</v>
      </c>
      <c r="Q46" s="121" t="b">
        <v>1</v>
      </c>
      <c r="R46" s="121" t="b">
        <v>1</v>
      </c>
    </row>
    <row r="47" spans="1:18" x14ac:dyDescent="0.25">
      <c r="A47" s="118">
        <v>1</v>
      </c>
      <c r="B47" s="119">
        <v>2</v>
      </c>
      <c r="C47" s="351">
        <f>PPG!K47</f>
        <v>400067</v>
      </c>
      <c r="D47" s="121" t="b">
        <v>1</v>
      </c>
      <c r="E47" s="352" t="str">
        <f>RIGHT(PPG!D47,4)&amp;"."&amp;PPG!N47&amp;"."&amp;PPG!L47&amp;"."&amp;$C$5</f>
        <v>2028.PPFSM.I05.Se20</v>
      </c>
      <c r="F47" s="123">
        <f t="shared" ca="1" si="0"/>
        <v>44105</v>
      </c>
      <c r="G47" s="354">
        <f>IF(PPG!AC47&lt;0,0,PPG!AC47)</f>
        <v>3379.741428571429</v>
      </c>
      <c r="H47" s="125">
        <f t="shared" ca="1" si="1"/>
        <v>44105</v>
      </c>
      <c r="I47" s="126">
        <v>0</v>
      </c>
      <c r="J47" s="352" t="str">
        <f>LEFT(PPG!E47,20)&amp;"."&amp;PPGPAY!E47</f>
        <v>Garden Suburb Infant.2028.PPFSM.I05.Se20</v>
      </c>
      <c r="K47" s="121" t="b">
        <v>1</v>
      </c>
      <c r="L47" s="127" t="s">
        <v>3691</v>
      </c>
      <c r="M47" s="121" t="b">
        <v>1</v>
      </c>
      <c r="N47" s="121" t="s">
        <v>3692</v>
      </c>
      <c r="O47" s="355" t="str">
        <f>PPG!J47</f>
        <v>11334/543965</v>
      </c>
      <c r="P47" s="121" t="b">
        <v>1</v>
      </c>
      <c r="Q47" s="121" t="b">
        <v>1</v>
      </c>
      <c r="R47" s="121" t="b">
        <v>1</v>
      </c>
    </row>
    <row r="48" spans="1:18" x14ac:dyDescent="0.25">
      <c r="A48" s="118">
        <v>1</v>
      </c>
      <c r="B48" s="119">
        <v>2</v>
      </c>
      <c r="C48" s="351">
        <f>PPG!K48</f>
        <v>400002</v>
      </c>
      <c r="D48" s="121" t="b">
        <v>1</v>
      </c>
      <c r="E48" s="352" t="str">
        <f>RIGHT(PPG!D48,4)&amp;"."&amp;PPG!N48&amp;"."&amp;PPG!L48&amp;"."&amp;$C$5</f>
        <v>2027.PPFSM.I05.Se20</v>
      </c>
      <c r="F48" s="123">
        <f t="shared" ca="1" si="0"/>
        <v>44105</v>
      </c>
      <c r="G48" s="354">
        <f>IF(PPG!AC48&lt;0,0,PPG!AC48)</f>
        <v>6242.1785714285716</v>
      </c>
      <c r="H48" s="125">
        <f t="shared" ca="1" si="1"/>
        <v>44105</v>
      </c>
      <c r="I48" s="126">
        <v>0</v>
      </c>
      <c r="J48" s="352" t="str">
        <f>LEFT(PPG!E48,20)&amp;"."&amp;PPGPAY!E48</f>
        <v>Garden Suburb Junior.2027.PPFSM.I05.Se20</v>
      </c>
      <c r="K48" s="121" t="b">
        <v>1</v>
      </c>
      <c r="L48" s="127" t="s">
        <v>3691</v>
      </c>
      <c r="M48" s="121" t="b">
        <v>1</v>
      </c>
      <c r="N48" s="121" t="s">
        <v>3692</v>
      </c>
      <c r="O48" s="355" t="str">
        <f>PPG!J48</f>
        <v>11334/543965</v>
      </c>
      <c r="P48" s="121" t="b">
        <v>1</v>
      </c>
      <c r="Q48" s="121" t="b">
        <v>1</v>
      </c>
      <c r="R48" s="121" t="b">
        <v>1</v>
      </c>
    </row>
    <row r="49" spans="1:18" x14ac:dyDescent="0.25">
      <c r="A49" s="118">
        <v>1</v>
      </c>
      <c r="B49" s="119">
        <v>2</v>
      </c>
      <c r="C49" s="351">
        <f>PPG!K49</f>
        <v>400035</v>
      </c>
      <c r="D49" s="121" t="b">
        <v>1</v>
      </c>
      <c r="E49" s="352" t="str">
        <f>RIGHT(PPG!D49,4)&amp;"."&amp;PPG!N49&amp;"."&amp;PPG!L49&amp;"."&amp;$C$5</f>
        <v>2029.PPFSM.I05.Se20</v>
      </c>
      <c r="F49" s="123">
        <f t="shared" ca="1" si="0"/>
        <v>44105</v>
      </c>
      <c r="G49" s="354">
        <f>IF(PPG!AC49&lt;0,0,PPG!AC49)</f>
        <v>16657.305714285714</v>
      </c>
      <c r="H49" s="125">
        <f t="shared" ca="1" si="1"/>
        <v>44105</v>
      </c>
      <c r="I49" s="126">
        <v>0</v>
      </c>
      <c r="J49" s="352" t="str">
        <f>LEFT(PPG!E49,20)&amp;"."&amp;PPGPAY!E49</f>
        <v>Goldbeaters Primary .2029.PPFSM.I05.Se20</v>
      </c>
      <c r="K49" s="121" t="b">
        <v>1</v>
      </c>
      <c r="L49" s="127" t="s">
        <v>3691</v>
      </c>
      <c r="M49" s="121" t="b">
        <v>1</v>
      </c>
      <c r="N49" s="121" t="s">
        <v>3692</v>
      </c>
      <c r="O49" s="355" t="str">
        <f>PPG!J49</f>
        <v>11334/543965</v>
      </c>
      <c r="P49" s="121" t="b">
        <v>1</v>
      </c>
      <c r="Q49" s="121" t="b">
        <v>1</v>
      </c>
      <c r="R49" s="121" t="b">
        <v>1</v>
      </c>
    </row>
    <row r="50" spans="1:18" x14ac:dyDescent="0.25">
      <c r="A50" s="118">
        <v>1</v>
      </c>
      <c r="B50" s="119">
        <v>2</v>
      </c>
      <c r="C50" s="351">
        <f>PPG!K50</f>
        <v>400108</v>
      </c>
      <c r="D50" s="121" t="b">
        <v>1</v>
      </c>
      <c r="E50" s="352" t="str">
        <f>RIGHT(PPG!D50,4)&amp;"."&amp;PPG!N50&amp;"."&amp;PPG!L50&amp;"."&amp;$C$5</f>
        <v>3516.PPFSM.I05.Se20</v>
      </c>
      <c r="F50" s="123">
        <f t="shared" ca="1" si="0"/>
        <v>44105</v>
      </c>
      <c r="G50" s="354">
        <f>IF(PPG!AC50&lt;0,0,PPG!AC50)</f>
        <v>1862.3057142857144</v>
      </c>
      <c r="H50" s="125">
        <f t="shared" ca="1" si="1"/>
        <v>44105</v>
      </c>
      <c r="I50" s="126">
        <v>0</v>
      </c>
      <c r="J50" s="352" t="str">
        <f>LEFT(PPG!E50,20)&amp;"."&amp;PPGPAY!E50</f>
        <v>Hasmonean Primary Sc.3516.PPFSM.I05.Se20</v>
      </c>
      <c r="K50" s="121" t="b">
        <v>1</v>
      </c>
      <c r="L50" s="127" t="s">
        <v>3691</v>
      </c>
      <c r="M50" s="121" t="b">
        <v>1</v>
      </c>
      <c r="N50" s="121" t="s">
        <v>3692</v>
      </c>
      <c r="O50" s="355" t="str">
        <f>PPG!J50</f>
        <v>11334/543965</v>
      </c>
      <c r="P50" s="121" t="b">
        <v>1</v>
      </c>
      <c r="Q50" s="121" t="b">
        <v>1</v>
      </c>
      <c r="R50" s="121" t="b">
        <v>1</v>
      </c>
    </row>
    <row r="51" spans="1:18" x14ac:dyDescent="0.25">
      <c r="A51" s="118">
        <v>1</v>
      </c>
      <c r="B51" s="119">
        <v>2</v>
      </c>
      <c r="C51" s="351">
        <f>PPG!K51</f>
        <v>400026</v>
      </c>
      <c r="D51" s="121" t="b">
        <v>1</v>
      </c>
      <c r="E51" s="352" t="str">
        <f>RIGHT(PPG!D51,4)&amp;"."&amp;PPG!N51&amp;"."&amp;PPG!L51&amp;"."&amp;$C$5</f>
        <v>2031.PPFSM.I05.Se20</v>
      </c>
      <c r="F51" s="123">
        <f t="shared" ca="1" si="0"/>
        <v>44105</v>
      </c>
      <c r="G51" s="354">
        <f>IF(PPG!AC51&lt;0,0,PPG!AC51)</f>
        <v>5598.4171428571426</v>
      </c>
      <c r="H51" s="125">
        <f t="shared" ca="1" si="1"/>
        <v>44105</v>
      </c>
      <c r="I51" s="126">
        <v>0</v>
      </c>
      <c r="J51" s="352" t="str">
        <f>LEFT(PPG!E51,20)&amp;"."&amp;PPGPAY!E51</f>
        <v>Hollickwood JMI Scho.2031.PPFSM.I05.Se20</v>
      </c>
      <c r="K51" s="121" t="b">
        <v>1</v>
      </c>
      <c r="L51" s="127" t="s">
        <v>3691</v>
      </c>
      <c r="M51" s="121" t="b">
        <v>1</v>
      </c>
      <c r="N51" s="121" t="s">
        <v>3692</v>
      </c>
      <c r="O51" s="355" t="str">
        <f>PPG!J51</f>
        <v>11334/543965</v>
      </c>
      <c r="P51" s="121" t="b">
        <v>1</v>
      </c>
      <c r="Q51" s="121" t="b">
        <v>1</v>
      </c>
      <c r="R51" s="121" t="b">
        <v>1</v>
      </c>
    </row>
    <row r="52" spans="1:18" x14ac:dyDescent="0.25">
      <c r="A52" s="118">
        <v>1</v>
      </c>
      <c r="B52" s="119">
        <v>2</v>
      </c>
      <c r="C52" s="351">
        <f>PPG!K52</f>
        <v>400084</v>
      </c>
      <c r="D52" s="121" t="b">
        <v>1</v>
      </c>
      <c r="E52" s="352" t="str">
        <f>RIGHT(PPG!D52,4)&amp;"."&amp;PPG!N52&amp;"."&amp;PPG!L52&amp;"."&amp;$C$5</f>
        <v>2032.PPFSM.I05.Se20</v>
      </c>
      <c r="F52" s="123">
        <f t="shared" ca="1" si="0"/>
        <v>44105</v>
      </c>
      <c r="G52" s="354">
        <f>IF(PPG!AC52&lt;0,0,PPG!AC52)</f>
        <v>8012.5214285714274</v>
      </c>
      <c r="H52" s="125">
        <f t="shared" ca="1" si="1"/>
        <v>44105</v>
      </c>
      <c r="I52" s="126">
        <v>0</v>
      </c>
      <c r="J52" s="352" t="str">
        <f>LEFT(PPG!E52,20)&amp;"."&amp;PPGPAY!E52</f>
        <v>Holly Park School.2032.PPFSM.I05.Se20</v>
      </c>
      <c r="K52" s="121" t="b">
        <v>1</v>
      </c>
      <c r="L52" s="127" t="s">
        <v>3691</v>
      </c>
      <c r="M52" s="121" t="b">
        <v>1</v>
      </c>
      <c r="N52" s="121" t="s">
        <v>3692</v>
      </c>
      <c r="O52" s="355" t="str">
        <f>PPG!J52</f>
        <v>11334/543965</v>
      </c>
      <c r="P52" s="121" t="b">
        <v>1</v>
      </c>
      <c r="Q52" s="121" t="b">
        <v>1</v>
      </c>
      <c r="R52" s="121" t="b">
        <v>1</v>
      </c>
    </row>
    <row r="53" spans="1:18" x14ac:dyDescent="0.25">
      <c r="A53" s="118">
        <v>1</v>
      </c>
      <c r="B53" s="119">
        <v>2</v>
      </c>
      <c r="C53" s="351">
        <f>PPG!K53</f>
        <v>400008</v>
      </c>
      <c r="D53" s="121" t="b">
        <v>1</v>
      </c>
      <c r="E53" s="352" t="str">
        <f>RIGHT(PPG!D53,4)&amp;"."&amp;PPG!N53&amp;"."&amp;PPG!L53&amp;"."&amp;$C$5</f>
        <v>3304.PPFSM.I05.Se20</v>
      </c>
      <c r="F53" s="123">
        <f t="shared" ca="1" si="0"/>
        <v>44105</v>
      </c>
      <c r="G53" s="354">
        <f>IF(PPG!AC53&lt;0,0,PPG!AC53)</f>
        <v>6862.9471428571433</v>
      </c>
      <c r="H53" s="125">
        <f t="shared" ca="1" si="1"/>
        <v>44105</v>
      </c>
      <c r="I53" s="126">
        <v>0</v>
      </c>
      <c r="J53" s="352" t="str">
        <f>LEFT(PPG!E53,20)&amp;"."&amp;PPGPAY!E53</f>
        <v>Holy Trinity School.3304.PPFSM.I05.Se20</v>
      </c>
      <c r="K53" s="121" t="b">
        <v>1</v>
      </c>
      <c r="L53" s="127" t="s">
        <v>3691</v>
      </c>
      <c r="M53" s="121" t="b">
        <v>1</v>
      </c>
      <c r="N53" s="121" t="s">
        <v>3692</v>
      </c>
      <c r="O53" s="355" t="str">
        <f>PPG!J53</f>
        <v>11334/543965</v>
      </c>
      <c r="P53" s="121" t="b">
        <v>1</v>
      </c>
      <c r="Q53" s="121" t="b">
        <v>1</v>
      </c>
      <c r="R53" s="121" t="b">
        <v>1</v>
      </c>
    </row>
    <row r="54" spans="1:18" x14ac:dyDescent="0.25">
      <c r="A54" s="118">
        <v>1</v>
      </c>
      <c r="B54" s="119">
        <v>2</v>
      </c>
      <c r="C54" s="351">
        <f>PPG!K54</f>
        <v>400046</v>
      </c>
      <c r="D54" s="121" t="b">
        <v>1</v>
      </c>
      <c r="E54" s="352" t="str">
        <f>RIGHT(PPG!D54,4)&amp;"."&amp;PPG!N54&amp;"."&amp;PPG!L54&amp;"."&amp;$C$5</f>
        <v>2036.PPFSM.I05.Se20</v>
      </c>
      <c r="F54" s="123">
        <f t="shared" ca="1" si="0"/>
        <v>44105</v>
      </c>
      <c r="G54" s="354">
        <f>IF(PPG!AC54&lt;0,0,PPG!AC54)</f>
        <v>12840.724285714285</v>
      </c>
      <c r="H54" s="125">
        <f t="shared" ca="1" si="1"/>
        <v>44105</v>
      </c>
      <c r="I54" s="126">
        <v>0</v>
      </c>
      <c r="J54" s="352" t="str">
        <f>LEFT(PPG!E54,20)&amp;"."&amp;PPGPAY!E54</f>
        <v>Livingstone School.2036.PPFSM.I05.Se20</v>
      </c>
      <c r="K54" s="121" t="b">
        <v>1</v>
      </c>
      <c r="L54" s="127" t="s">
        <v>3691</v>
      </c>
      <c r="M54" s="121" t="b">
        <v>1</v>
      </c>
      <c r="N54" s="121" t="s">
        <v>3692</v>
      </c>
      <c r="O54" s="355" t="str">
        <f>PPG!J54</f>
        <v>11334/543965</v>
      </c>
      <c r="P54" s="121" t="b">
        <v>1</v>
      </c>
      <c r="Q54" s="121" t="b">
        <v>1</v>
      </c>
      <c r="R54" s="121" t="b">
        <v>1</v>
      </c>
    </row>
    <row r="55" spans="1:18" x14ac:dyDescent="0.25">
      <c r="A55" s="118">
        <v>1</v>
      </c>
      <c r="B55" s="119">
        <v>2</v>
      </c>
      <c r="C55" s="351">
        <f>PPG!K55</f>
        <v>400030</v>
      </c>
      <c r="D55" s="121" t="b">
        <v>1</v>
      </c>
      <c r="E55" s="352" t="str">
        <f>RIGHT(PPG!D55,4)&amp;"."&amp;PPG!N55&amp;"."&amp;PPG!L55&amp;"."&amp;$C$5</f>
        <v>2037.PPFSM.I05.Se20</v>
      </c>
      <c r="F55" s="123">
        <f t="shared" ca="1" si="0"/>
        <v>44105</v>
      </c>
      <c r="G55" s="354">
        <f>IF(PPG!AC55&lt;0,0,PPG!AC55)</f>
        <v>4012.008571428571</v>
      </c>
      <c r="H55" s="125">
        <f t="shared" ca="1" si="1"/>
        <v>44105</v>
      </c>
      <c r="I55" s="126">
        <v>0</v>
      </c>
      <c r="J55" s="352" t="str">
        <f>LEFT(PPG!E55,20)&amp;"."&amp;PPGPAY!E55</f>
        <v>Manorside Primary Sc.2037.PPFSM.I05.Se20</v>
      </c>
      <c r="K55" s="121" t="b">
        <v>1</v>
      </c>
      <c r="L55" s="127" t="s">
        <v>3691</v>
      </c>
      <c r="M55" s="121" t="b">
        <v>1</v>
      </c>
      <c r="N55" s="121" t="s">
        <v>3692</v>
      </c>
      <c r="O55" s="355" t="str">
        <f>PPG!J55</f>
        <v>11334/543965</v>
      </c>
      <c r="P55" s="121" t="b">
        <v>1</v>
      </c>
      <c r="Q55" s="121" t="b">
        <v>1</v>
      </c>
      <c r="R55" s="121" t="b">
        <v>1</v>
      </c>
    </row>
    <row r="56" spans="1:18" x14ac:dyDescent="0.25">
      <c r="A56" s="118">
        <v>1</v>
      </c>
      <c r="B56" s="119">
        <v>2</v>
      </c>
      <c r="C56" s="351">
        <f>PPG!K56</f>
        <v>400130</v>
      </c>
      <c r="D56" s="121" t="b">
        <v>1</v>
      </c>
      <c r="E56" s="352" t="str">
        <f>RIGHT(PPG!D56,4)&amp;"."&amp;PPG!N56&amp;"."&amp;PPG!L56&amp;"."&amp;$C$5</f>
        <v>3523.PPFSM.I05.Se20</v>
      </c>
      <c r="F56" s="123">
        <f t="shared" ca="1" si="0"/>
        <v>44105</v>
      </c>
      <c r="G56" s="354">
        <f>IF(PPG!AC56&lt;0,0,PPG!AC56)</f>
        <v>11852.091428571428</v>
      </c>
      <c r="H56" s="125">
        <f t="shared" ca="1" si="1"/>
        <v>44105</v>
      </c>
      <c r="I56" s="126">
        <v>0</v>
      </c>
      <c r="J56" s="352" t="str">
        <f>LEFT(PPG!E56,20)&amp;"."&amp;PPGPAY!E56</f>
        <v>Martin Primary Schoo.3523.PPFSM.I05.Se20</v>
      </c>
      <c r="K56" s="121" t="b">
        <v>1</v>
      </c>
      <c r="L56" s="127" t="s">
        <v>3691</v>
      </c>
      <c r="M56" s="121" t="b">
        <v>1</v>
      </c>
      <c r="N56" s="121" t="s">
        <v>3692</v>
      </c>
      <c r="O56" s="355" t="str">
        <f>PPG!J56</f>
        <v>11334/543965</v>
      </c>
      <c r="P56" s="121" t="b">
        <v>1</v>
      </c>
      <c r="Q56" s="121" t="b">
        <v>1</v>
      </c>
      <c r="R56" s="121" t="b">
        <v>1</v>
      </c>
    </row>
    <row r="57" spans="1:18" x14ac:dyDescent="0.25">
      <c r="A57" s="118">
        <v>1</v>
      </c>
      <c r="B57" s="119">
        <v>2</v>
      </c>
      <c r="C57" s="351">
        <f>PPG!K57</f>
        <v>400112</v>
      </c>
      <c r="D57" s="121" t="b">
        <v>1</v>
      </c>
      <c r="E57" s="352" t="str">
        <f>RIGHT(PPG!D57,4)&amp;"."&amp;PPG!N57&amp;"."&amp;PPG!L57&amp;"."&amp;$C$5</f>
        <v>5948.PPFSM.I05.Se20</v>
      </c>
      <c r="F57" s="123">
        <f t="shared" ca="1" si="0"/>
        <v>44105</v>
      </c>
      <c r="G57" s="354">
        <f>IF(PPG!AC57&lt;0,0,PPG!AC57)</f>
        <v>931.15571428571434</v>
      </c>
      <c r="H57" s="125">
        <f t="shared" ca="1" si="1"/>
        <v>44105</v>
      </c>
      <c r="I57" s="126">
        <v>0</v>
      </c>
      <c r="J57" s="352" t="str">
        <f>LEFT(PPG!E57,20)&amp;"."&amp;PPGPAY!E57</f>
        <v>Mathilda Marks-Kenne.5948.PPFSM.I05.Se20</v>
      </c>
      <c r="K57" s="121" t="b">
        <v>1</v>
      </c>
      <c r="L57" s="127" t="s">
        <v>3691</v>
      </c>
      <c r="M57" s="121" t="b">
        <v>1</v>
      </c>
      <c r="N57" s="121" t="s">
        <v>3692</v>
      </c>
      <c r="O57" s="355" t="str">
        <f>PPG!J57</f>
        <v>11334/543965</v>
      </c>
      <c r="P57" s="121" t="b">
        <v>1</v>
      </c>
      <c r="Q57" s="121" t="b">
        <v>1</v>
      </c>
      <c r="R57" s="121" t="b">
        <v>1</v>
      </c>
    </row>
    <row r="58" spans="1:18" x14ac:dyDescent="0.25">
      <c r="A58" s="118">
        <v>1</v>
      </c>
      <c r="B58" s="119">
        <v>2</v>
      </c>
      <c r="C58" s="351">
        <f>PPG!K58</f>
        <v>400110</v>
      </c>
      <c r="D58" s="121" t="b">
        <v>1</v>
      </c>
      <c r="E58" s="352" t="str">
        <f>RIGHT(PPG!D58,4)&amp;"."&amp;PPG!N58&amp;"."&amp;PPG!L58&amp;"."&amp;$C$5</f>
        <v>5949.PPFSM.I05.Se20</v>
      </c>
      <c r="F58" s="123">
        <f t="shared" ca="1" si="0"/>
        <v>44105</v>
      </c>
      <c r="G58" s="354">
        <f>IF(PPG!AC58&lt;0,0,PPG!AC58)</f>
        <v>2161.1942857142858</v>
      </c>
      <c r="H58" s="125">
        <f t="shared" ca="1" si="1"/>
        <v>44105</v>
      </c>
      <c r="I58" s="126">
        <v>0</v>
      </c>
      <c r="J58" s="352" t="str">
        <f>LEFT(PPG!E58,20)&amp;"."&amp;PPGPAY!E58</f>
        <v>Menorah Foundation S.5949.PPFSM.I05.Se20</v>
      </c>
      <c r="K58" s="121" t="b">
        <v>1</v>
      </c>
      <c r="L58" s="127" t="s">
        <v>3691</v>
      </c>
      <c r="M58" s="121" t="b">
        <v>1</v>
      </c>
      <c r="N58" s="121" t="s">
        <v>3692</v>
      </c>
      <c r="O58" s="355" t="str">
        <f>PPG!J58</f>
        <v>11334/543965</v>
      </c>
      <c r="P58" s="121" t="b">
        <v>1</v>
      </c>
      <c r="Q58" s="121" t="b">
        <v>1</v>
      </c>
      <c r="R58" s="121" t="b">
        <v>1</v>
      </c>
    </row>
    <row r="59" spans="1:18" x14ac:dyDescent="0.25">
      <c r="A59" s="118">
        <v>1</v>
      </c>
      <c r="B59" s="119">
        <v>2</v>
      </c>
      <c r="C59" s="351">
        <f>PPG!K59</f>
        <v>400007</v>
      </c>
      <c r="D59" s="121" t="b">
        <v>1</v>
      </c>
      <c r="E59" s="352" t="str">
        <f>RIGHT(PPG!D59,4)&amp;"."&amp;PPG!N59&amp;"."&amp;PPG!L59&amp;"."&amp;$C$5</f>
        <v>3513.PPFSM.I05.Se20</v>
      </c>
      <c r="F59" s="123">
        <f t="shared" ca="1" si="0"/>
        <v>44105</v>
      </c>
      <c r="G59" s="354">
        <f>IF(PPG!AC59&lt;0,0,PPG!AC59)</f>
        <v>1379.49</v>
      </c>
      <c r="H59" s="125">
        <f t="shared" ca="1" si="1"/>
        <v>44105</v>
      </c>
      <c r="I59" s="126">
        <v>0</v>
      </c>
      <c r="J59" s="352" t="str">
        <f>LEFT(PPG!E59,20)&amp;"."&amp;PPGPAY!E59</f>
        <v>Menorah Primary Scho.3513.PPFSM.I05.Se20</v>
      </c>
      <c r="K59" s="121" t="b">
        <v>1</v>
      </c>
      <c r="L59" s="127" t="s">
        <v>3691</v>
      </c>
      <c r="M59" s="121" t="b">
        <v>1</v>
      </c>
      <c r="N59" s="121" t="s">
        <v>3692</v>
      </c>
      <c r="O59" s="355" t="str">
        <f>PPG!J59</f>
        <v>11334/543965</v>
      </c>
      <c r="P59" s="121" t="b">
        <v>1</v>
      </c>
      <c r="Q59" s="121" t="b">
        <v>1</v>
      </c>
      <c r="R59" s="121" t="b">
        <v>1</v>
      </c>
    </row>
    <row r="60" spans="1:18" x14ac:dyDescent="0.25">
      <c r="A60" s="118">
        <v>1</v>
      </c>
      <c r="B60" s="119">
        <v>2</v>
      </c>
      <c r="C60" s="351">
        <f>PPG!K60</f>
        <v>400086</v>
      </c>
      <c r="D60" s="121" t="b">
        <v>1</v>
      </c>
      <c r="E60" s="352" t="str">
        <f>RIGHT(PPG!D60,4)&amp;"."&amp;PPG!N60&amp;"."&amp;PPG!L60&amp;"."&amp;$C$5</f>
        <v>3305.PPFSM.I05.Se20</v>
      </c>
      <c r="F60" s="123">
        <f t="shared" ca="1" si="0"/>
        <v>44105</v>
      </c>
      <c r="G60" s="354">
        <f>IF(PPG!AC60&lt;0,0,PPG!AC60)</f>
        <v>1678.3785714285716</v>
      </c>
      <c r="H60" s="125">
        <f t="shared" ca="1" si="1"/>
        <v>44105</v>
      </c>
      <c r="I60" s="126">
        <v>0</v>
      </c>
      <c r="J60" s="352" t="str">
        <f>LEFT(PPG!E60,20)&amp;"."&amp;PPGPAY!E60</f>
        <v>Monken Hadley C E Pr.3305.PPFSM.I05.Se20</v>
      </c>
      <c r="K60" s="121" t="b">
        <v>1</v>
      </c>
      <c r="L60" s="127" t="s">
        <v>3691</v>
      </c>
      <c r="M60" s="121" t="b">
        <v>1</v>
      </c>
      <c r="N60" s="121" t="s">
        <v>3692</v>
      </c>
      <c r="O60" s="355" t="str">
        <f>PPG!J60</f>
        <v>11334/543965</v>
      </c>
      <c r="P60" s="121" t="b">
        <v>1</v>
      </c>
      <c r="Q60" s="121" t="b">
        <v>1</v>
      </c>
      <c r="R60" s="121" t="b">
        <v>1</v>
      </c>
    </row>
    <row r="61" spans="1:18" x14ac:dyDescent="0.25">
      <c r="A61" s="118">
        <v>1</v>
      </c>
      <c r="B61" s="119">
        <v>2</v>
      </c>
      <c r="C61" s="351">
        <f>PPG!K61</f>
        <v>400048</v>
      </c>
      <c r="D61" s="121" t="b">
        <v>1</v>
      </c>
      <c r="E61" s="352" t="str">
        <f>RIGHT(PPG!D61,4)&amp;"."&amp;PPG!N61&amp;"."&amp;PPG!L61&amp;"."&amp;$C$5</f>
        <v>2042.PPFSM.I05.Se20</v>
      </c>
      <c r="F61" s="123">
        <f t="shared" ca="1" si="0"/>
        <v>44105</v>
      </c>
      <c r="G61" s="354">
        <f>IF(PPG!AC61&lt;0,0,PPG!AC61)</f>
        <v>3149.8328571428569</v>
      </c>
      <c r="H61" s="125">
        <f t="shared" ca="1" si="1"/>
        <v>44105</v>
      </c>
      <c r="I61" s="126">
        <v>0</v>
      </c>
      <c r="J61" s="352" t="str">
        <f>LEFT(PPG!E61,20)&amp;"."&amp;PPGPAY!E61</f>
        <v>Monkfrith School.2042.PPFSM.I05.Se20</v>
      </c>
      <c r="K61" s="121" t="b">
        <v>1</v>
      </c>
      <c r="L61" s="127" t="s">
        <v>3691</v>
      </c>
      <c r="M61" s="121" t="b">
        <v>1</v>
      </c>
      <c r="N61" s="121" t="s">
        <v>3692</v>
      </c>
      <c r="O61" s="355" t="str">
        <f>PPG!J61</f>
        <v>11334/543965</v>
      </c>
      <c r="P61" s="121" t="b">
        <v>1</v>
      </c>
      <c r="Q61" s="121" t="b">
        <v>1</v>
      </c>
      <c r="R61" s="121" t="b">
        <v>1</v>
      </c>
    </row>
    <row r="62" spans="1:18" x14ac:dyDescent="0.25">
      <c r="A62" s="118">
        <v>1</v>
      </c>
      <c r="B62" s="119">
        <v>2</v>
      </c>
      <c r="C62" s="351">
        <f>PPG!K62</f>
        <v>400087</v>
      </c>
      <c r="D62" s="121" t="b">
        <v>1</v>
      </c>
      <c r="E62" s="352" t="str">
        <f>RIGHT(PPG!D62,4)&amp;"."&amp;PPG!N62&amp;"."&amp;PPG!L62&amp;"."&amp;$C$5</f>
        <v>2044.PPFSM.I05.Se20</v>
      </c>
      <c r="F62" s="123">
        <f t="shared" ca="1" si="0"/>
        <v>44105</v>
      </c>
      <c r="G62" s="354">
        <f>IF(PPG!AC62&lt;0,0,PPG!AC62)</f>
        <v>4448.8442857142863</v>
      </c>
      <c r="H62" s="125">
        <f t="shared" ca="1" si="1"/>
        <v>44105</v>
      </c>
      <c r="I62" s="126">
        <v>0</v>
      </c>
      <c r="J62" s="352" t="str">
        <f>LEFT(PPG!E62,20)&amp;"."&amp;PPGPAY!E62</f>
        <v>Moss Hall Infant Sch.2044.PPFSM.I05.Se20</v>
      </c>
      <c r="K62" s="121" t="b">
        <v>1</v>
      </c>
      <c r="L62" s="127" t="s">
        <v>3691</v>
      </c>
      <c r="M62" s="121" t="b">
        <v>1</v>
      </c>
      <c r="N62" s="121" t="s">
        <v>3692</v>
      </c>
      <c r="O62" s="355" t="str">
        <f>PPG!J62</f>
        <v>11334/543965</v>
      </c>
      <c r="P62" s="121" t="b">
        <v>1</v>
      </c>
      <c r="Q62" s="121" t="b">
        <v>1</v>
      </c>
      <c r="R62" s="121" t="b">
        <v>1</v>
      </c>
    </row>
    <row r="63" spans="1:18" x14ac:dyDescent="0.25">
      <c r="A63" s="118">
        <v>1</v>
      </c>
      <c r="B63" s="119">
        <v>2</v>
      </c>
      <c r="C63" s="351">
        <f>PPG!K63</f>
        <v>400088</v>
      </c>
      <c r="D63" s="121" t="b">
        <v>1</v>
      </c>
      <c r="E63" s="352" t="str">
        <f>RIGHT(PPG!D63,4)&amp;"."&amp;PPG!N63&amp;"."&amp;PPG!L63&amp;"."&amp;$C$5</f>
        <v>2043.PPFSM.I05.Se20</v>
      </c>
      <c r="F63" s="123">
        <f t="shared" ca="1" si="0"/>
        <v>44105</v>
      </c>
      <c r="G63" s="354">
        <f>IF(PPG!AC63&lt;0,0,PPG!AC63)</f>
        <v>8173.4628571428575</v>
      </c>
      <c r="H63" s="125">
        <f t="shared" ca="1" si="1"/>
        <v>44105</v>
      </c>
      <c r="I63" s="126">
        <v>0</v>
      </c>
      <c r="J63" s="352" t="str">
        <f>LEFT(PPG!E63,20)&amp;"."&amp;PPGPAY!E63</f>
        <v>Moss Hall Junior Sch.2043.PPFSM.I05.Se20</v>
      </c>
      <c r="K63" s="121" t="b">
        <v>1</v>
      </c>
      <c r="L63" s="127" t="s">
        <v>3691</v>
      </c>
      <c r="M63" s="121" t="b">
        <v>1</v>
      </c>
      <c r="N63" s="121" t="s">
        <v>3692</v>
      </c>
      <c r="O63" s="355" t="str">
        <f>PPG!J63</f>
        <v>11334/543965</v>
      </c>
      <c r="P63" s="121" t="b">
        <v>1</v>
      </c>
      <c r="Q63" s="121" t="b">
        <v>1</v>
      </c>
      <c r="R63" s="121" t="b">
        <v>1</v>
      </c>
    </row>
    <row r="64" spans="1:18" x14ac:dyDescent="0.25">
      <c r="A64" s="118">
        <v>1</v>
      </c>
      <c r="B64" s="119">
        <v>2</v>
      </c>
      <c r="C64" s="351">
        <f>PPG!K64</f>
        <v>158733</v>
      </c>
      <c r="D64" s="121" t="b">
        <v>1</v>
      </c>
      <c r="E64" s="352" t="str">
        <f>RIGHT(PPG!D64,4)&amp;"."&amp;PPG!N64&amp;"."&amp;PPG!L64&amp;"."&amp;$C$5</f>
        <v>2053.PPFSM.I05.Se20</v>
      </c>
      <c r="F64" s="123">
        <f t="shared" ca="1" si="0"/>
        <v>44105</v>
      </c>
      <c r="G64" s="354">
        <f>IF(PPG!AC64&lt;0,0,PPG!AC64)</f>
        <v>149.44571428571427</v>
      </c>
      <c r="H64" s="125">
        <f t="shared" ca="1" si="1"/>
        <v>44105</v>
      </c>
      <c r="I64" s="126">
        <v>0</v>
      </c>
      <c r="J64" s="352" t="str">
        <f>LEFT(PPG!E64,20)&amp;"."&amp;PPGPAY!E64</f>
        <v>Noam Primary School.2053.PPFSM.I05.Se20</v>
      </c>
      <c r="K64" s="121" t="b">
        <v>1</v>
      </c>
      <c r="L64" s="127" t="s">
        <v>3691</v>
      </c>
      <c r="M64" s="121" t="b">
        <v>1</v>
      </c>
      <c r="N64" s="121" t="s">
        <v>3692</v>
      </c>
      <c r="O64" s="355" t="str">
        <f>PPG!J64</f>
        <v>11334/543965</v>
      </c>
      <c r="P64" s="121" t="b">
        <v>1</v>
      </c>
      <c r="Q64" s="121" t="b">
        <v>1</v>
      </c>
      <c r="R64" s="121" t="b">
        <v>1</v>
      </c>
    </row>
    <row r="65" spans="1:18" x14ac:dyDescent="0.25">
      <c r="A65" s="118">
        <v>1</v>
      </c>
      <c r="B65" s="119">
        <v>2</v>
      </c>
      <c r="C65" s="351">
        <f>PPG!K65</f>
        <v>400089</v>
      </c>
      <c r="D65" s="121" t="b">
        <v>1</v>
      </c>
      <c r="E65" s="352" t="str">
        <f>RIGHT(PPG!D65,4)&amp;"."&amp;PPG!N65&amp;"."&amp;PPG!L65&amp;"."&amp;$C$5</f>
        <v>2045.PPFSM.I05.Se20</v>
      </c>
      <c r="F65" s="123">
        <f t="shared" ca="1" si="0"/>
        <v>44105</v>
      </c>
      <c r="G65" s="354">
        <f>IF(PPG!AC65&lt;0,0,PPG!AC65)</f>
        <v>5380</v>
      </c>
      <c r="H65" s="125">
        <f t="shared" ca="1" si="1"/>
        <v>44105</v>
      </c>
      <c r="I65" s="126">
        <v>0</v>
      </c>
      <c r="J65" s="352" t="str">
        <f>LEFT(PPG!E65,20)&amp;"."&amp;PPGPAY!E65</f>
        <v>Northside School.2045.PPFSM.I05.Se20</v>
      </c>
      <c r="K65" s="121" t="b">
        <v>1</v>
      </c>
      <c r="L65" s="127" t="s">
        <v>3691</v>
      </c>
      <c r="M65" s="121" t="b">
        <v>1</v>
      </c>
      <c r="N65" s="121" t="s">
        <v>3692</v>
      </c>
      <c r="O65" s="355" t="str">
        <f>PPG!J65</f>
        <v>11334/543965</v>
      </c>
      <c r="P65" s="121" t="b">
        <v>1</v>
      </c>
      <c r="Q65" s="121" t="b">
        <v>1</v>
      </c>
      <c r="R65" s="121" t="b">
        <v>1</v>
      </c>
    </row>
    <row r="66" spans="1:18" x14ac:dyDescent="0.25">
      <c r="A66" s="118">
        <v>1</v>
      </c>
      <c r="B66" s="119">
        <v>2</v>
      </c>
      <c r="C66" s="351">
        <f>PPG!K66</f>
        <v>400113</v>
      </c>
      <c r="D66" s="121" t="b">
        <v>1</v>
      </c>
      <c r="E66" s="352" t="str">
        <f>RIGHT(PPG!D66,4)&amp;"."&amp;PPG!N66&amp;"."&amp;PPG!L66&amp;"."&amp;$C$5</f>
        <v>2077.PPFSM.I05.Se20</v>
      </c>
      <c r="F66" s="123">
        <f t="shared" ca="1" si="0"/>
        <v>44105</v>
      </c>
      <c r="G66" s="354">
        <f>IF(PPG!AC66&lt;0,0,PPG!AC66)</f>
        <v>44672.39</v>
      </c>
      <c r="H66" s="125">
        <f t="shared" ca="1" si="1"/>
        <v>44105</v>
      </c>
      <c r="I66" s="126">
        <v>0</v>
      </c>
      <c r="J66" s="352" t="str">
        <f>LEFT(PPG!E66,20)&amp;"."&amp;PPGPAY!E66</f>
        <v>Orion Primary School.2077.PPFSM.I05.Se20</v>
      </c>
      <c r="K66" s="121" t="b">
        <v>1</v>
      </c>
      <c r="L66" s="127" t="s">
        <v>3691</v>
      </c>
      <c r="M66" s="121" t="b">
        <v>1</v>
      </c>
      <c r="N66" s="121" t="s">
        <v>3692</v>
      </c>
      <c r="O66" s="355" t="str">
        <f>PPG!J66</f>
        <v>11334/543965</v>
      </c>
      <c r="P66" s="121" t="b">
        <v>1</v>
      </c>
      <c r="Q66" s="121" t="b">
        <v>1</v>
      </c>
      <c r="R66" s="121" t="b">
        <v>1</v>
      </c>
    </row>
    <row r="67" spans="1:18" x14ac:dyDescent="0.25">
      <c r="A67" s="118">
        <v>1</v>
      </c>
      <c r="B67" s="119">
        <v>2</v>
      </c>
      <c r="C67" s="351">
        <f>PPG!K67</f>
        <v>400021</v>
      </c>
      <c r="D67" s="121" t="b">
        <v>1</v>
      </c>
      <c r="E67" s="352" t="str">
        <f>RIGHT(PPG!D67,4)&amp;"."&amp;PPG!N67&amp;"."&amp;PPG!L67&amp;"."&amp;$C$5</f>
        <v>5201.PPFSM.I05.Se20</v>
      </c>
      <c r="F67" s="123">
        <f t="shared" ca="1" si="0"/>
        <v>44105</v>
      </c>
      <c r="G67" s="354">
        <f>IF(PPG!AC67&lt;0,0,PPG!AC67)</f>
        <v>7345.7685714285699</v>
      </c>
      <c r="H67" s="125">
        <f t="shared" ca="1" si="1"/>
        <v>44105</v>
      </c>
      <c r="I67" s="126">
        <v>0</v>
      </c>
      <c r="J67" s="352" t="str">
        <f>LEFT(PPG!E67,20)&amp;"."&amp;PPGPAY!E67</f>
        <v>Osidge Primary Schoo.5201.PPFSM.I05.Se20</v>
      </c>
      <c r="K67" s="121" t="b">
        <v>1</v>
      </c>
      <c r="L67" s="127" t="s">
        <v>3691</v>
      </c>
      <c r="M67" s="121" t="b">
        <v>1</v>
      </c>
      <c r="N67" s="121" t="s">
        <v>3692</v>
      </c>
      <c r="O67" s="355" t="str">
        <f>PPG!J67</f>
        <v>11334/543965</v>
      </c>
      <c r="P67" s="121" t="b">
        <v>1</v>
      </c>
      <c r="Q67" s="121" t="b">
        <v>1</v>
      </c>
      <c r="R67" s="121" t="b">
        <v>1</v>
      </c>
    </row>
    <row r="68" spans="1:18" x14ac:dyDescent="0.25">
      <c r="A68" s="118">
        <v>1</v>
      </c>
      <c r="B68" s="119">
        <v>2</v>
      </c>
      <c r="C68" s="351">
        <f>PPG!K68</f>
        <v>400003</v>
      </c>
      <c r="D68" s="121" t="b">
        <v>1</v>
      </c>
      <c r="E68" s="352" t="str">
        <f>RIGHT(PPG!D68,4)&amp;"."&amp;PPG!N68&amp;"."&amp;PPG!L68&amp;"."&amp;$C$5</f>
        <v>3501.PPFSM.I05.Se20</v>
      </c>
      <c r="F68" s="123">
        <f t="shared" ca="1" si="0"/>
        <v>44105</v>
      </c>
      <c r="G68" s="354">
        <f>IF(PPG!AC68&lt;0,0,PPG!AC68)</f>
        <v>3287.7771428571432</v>
      </c>
      <c r="H68" s="125">
        <f t="shared" ca="1" si="1"/>
        <v>44105</v>
      </c>
      <c r="I68" s="126">
        <v>0</v>
      </c>
      <c r="J68" s="352" t="str">
        <f>LEFT(PPG!E68,20)&amp;"."&amp;PPGPAY!E68</f>
        <v>Our Lady of Lourdes .3501.PPFSM.I05.Se20</v>
      </c>
      <c r="K68" s="121" t="b">
        <v>1</v>
      </c>
      <c r="L68" s="127" t="s">
        <v>3691</v>
      </c>
      <c r="M68" s="121" t="b">
        <v>1</v>
      </c>
      <c r="N68" s="121" t="s">
        <v>3692</v>
      </c>
      <c r="O68" s="355" t="str">
        <f>PPG!J68</f>
        <v>11334/543965</v>
      </c>
      <c r="P68" s="121" t="b">
        <v>1</v>
      </c>
      <c r="Q68" s="121" t="b">
        <v>1</v>
      </c>
      <c r="R68" s="121" t="b">
        <v>1</v>
      </c>
    </row>
    <row r="69" spans="1:18" x14ac:dyDescent="0.25">
      <c r="A69" s="118">
        <v>1</v>
      </c>
      <c r="B69" s="119">
        <v>2</v>
      </c>
      <c r="C69" s="351">
        <f>PPG!K69</f>
        <v>400014</v>
      </c>
      <c r="D69" s="121" t="b">
        <v>1</v>
      </c>
      <c r="E69" s="352" t="str">
        <f>RIGHT(PPG!D69,4)&amp;"."&amp;PPG!N69&amp;"."&amp;PPG!L69&amp;"."&amp;$C$5</f>
        <v>2078.PPFSM.I05.Se20</v>
      </c>
      <c r="F69" s="123">
        <f t="shared" ca="1" si="0"/>
        <v>44105</v>
      </c>
      <c r="G69" s="354">
        <f>IF(PPG!AC69&lt;0,0,PPG!AC69)</f>
        <v>3069.36</v>
      </c>
      <c r="H69" s="125">
        <f t="shared" ca="1" si="1"/>
        <v>44105</v>
      </c>
      <c r="I69" s="126">
        <v>0</v>
      </c>
      <c r="J69" s="352" t="str">
        <f>LEFT(PPG!E69,20)&amp;"."&amp;PPGPAY!E69</f>
        <v>Pardes House School.2078.PPFSM.I05.Se20</v>
      </c>
      <c r="K69" s="121" t="b">
        <v>1</v>
      </c>
      <c r="L69" s="127" t="s">
        <v>3691</v>
      </c>
      <c r="M69" s="121" t="b">
        <v>1</v>
      </c>
      <c r="N69" s="121" t="s">
        <v>3692</v>
      </c>
      <c r="O69" s="355" t="str">
        <f>PPG!J69</f>
        <v>11334/543965</v>
      </c>
      <c r="P69" s="121" t="b">
        <v>1</v>
      </c>
      <c r="Q69" s="121" t="b">
        <v>1</v>
      </c>
      <c r="R69" s="121" t="b">
        <v>1</v>
      </c>
    </row>
    <row r="70" spans="1:18" x14ac:dyDescent="0.25">
      <c r="A70" s="118">
        <v>1</v>
      </c>
      <c r="B70" s="119">
        <v>2</v>
      </c>
      <c r="C70" s="351">
        <f>PPG!K70</f>
        <v>400010</v>
      </c>
      <c r="D70" s="121" t="b">
        <v>1</v>
      </c>
      <c r="E70" s="352" t="str">
        <f>RIGHT(PPG!D70,4)&amp;"."&amp;PPG!N70&amp;"."&amp;PPG!L70&amp;"."&amp;$C$5</f>
        <v>2071.PPFSM.I05.Se20</v>
      </c>
      <c r="F70" s="123">
        <f t="shared" ca="1" si="0"/>
        <v>44105</v>
      </c>
      <c r="G70" s="354">
        <f>IF(PPG!AC70&lt;0,0,PPG!AC70)</f>
        <v>3069.36</v>
      </c>
      <c r="H70" s="125">
        <f t="shared" ca="1" si="1"/>
        <v>44105</v>
      </c>
      <c r="I70" s="126">
        <v>0</v>
      </c>
      <c r="J70" s="352" t="str">
        <f>LEFT(PPG!E70,20)&amp;"."&amp;PPGPAY!E70</f>
        <v>Queenswell Infant an.2071.PPFSM.I05.Se20</v>
      </c>
      <c r="K70" s="121" t="b">
        <v>1</v>
      </c>
      <c r="L70" s="127" t="s">
        <v>3691</v>
      </c>
      <c r="M70" s="121" t="b">
        <v>1</v>
      </c>
      <c r="N70" s="121" t="s">
        <v>3692</v>
      </c>
      <c r="O70" s="355" t="str">
        <f>PPG!J70</f>
        <v>11334/543965</v>
      </c>
      <c r="P70" s="121" t="b">
        <v>1</v>
      </c>
      <c r="Q70" s="121" t="b">
        <v>1</v>
      </c>
      <c r="R70" s="121" t="b">
        <v>1</v>
      </c>
    </row>
    <row r="71" spans="1:18" x14ac:dyDescent="0.25">
      <c r="A71" s="118">
        <v>1</v>
      </c>
      <c r="B71" s="119">
        <v>2</v>
      </c>
      <c r="C71" s="351">
        <f>PPG!K71</f>
        <v>400012</v>
      </c>
      <c r="D71" s="121" t="b">
        <v>1</v>
      </c>
      <c r="E71" s="352" t="str">
        <f>RIGHT(PPG!D71,4)&amp;"."&amp;PPG!N71&amp;"."&amp;PPG!L71&amp;"."&amp;$C$5</f>
        <v>2072.PPFSM.I05.Se20</v>
      </c>
      <c r="F71" s="123">
        <f t="shared" ca="1" si="0"/>
        <v>44105</v>
      </c>
      <c r="G71" s="354">
        <f>IF(PPG!AC71&lt;0,0,PPG!AC71)</f>
        <v>11380.768571428571</v>
      </c>
      <c r="H71" s="125">
        <f t="shared" ca="1" si="1"/>
        <v>44105</v>
      </c>
      <c r="I71" s="126">
        <v>0</v>
      </c>
      <c r="J71" s="352" t="str">
        <f>LEFT(PPG!E71,20)&amp;"."&amp;PPGPAY!E71</f>
        <v>Queenswell Junior Sc.2072.PPFSM.I05.Se20</v>
      </c>
      <c r="K71" s="121" t="b">
        <v>1</v>
      </c>
      <c r="L71" s="127" t="s">
        <v>3691</v>
      </c>
      <c r="M71" s="121" t="b">
        <v>1</v>
      </c>
      <c r="N71" s="121" t="s">
        <v>3692</v>
      </c>
      <c r="O71" s="355" t="str">
        <f>PPG!J71</f>
        <v>11334/543965</v>
      </c>
      <c r="P71" s="121" t="b">
        <v>1</v>
      </c>
      <c r="Q71" s="121" t="b">
        <v>1</v>
      </c>
      <c r="R71" s="121" t="b">
        <v>1</v>
      </c>
    </row>
    <row r="72" spans="1:18" x14ac:dyDescent="0.25">
      <c r="A72" s="118">
        <v>1</v>
      </c>
      <c r="B72" s="119">
        <v>2</v>
      </c>
      <c r="C72" s="351">
        <f>PPG!K72</f>
        <v>400093</v>
      </c>
      <c r="D72" s="121" t="b">
        <v>1</v>
      </c>
      <c r="E72" s="352" t="str">
        <f>RIGHT(PPG!D72,4)&amp;"."&amp;PPG!N72&amp;"."&amp;PPG!L72&amp;"."&amp;$C$5</f>
        <v>3512.PPFSM.I05.Se20</v>
      </c>
      <c r="F72" s="123">
        <f t="shared" ca="1" si="0"/>
        <v>44105</v>
      </c>
      <c r="G72" s="354">
        <f>IF(PPG!AC72&lt;0,0,PPG!AC72)</f>
        <v>586.27857142857158</v>
      </c>
      <c r="H72" s="125">
        <f t="shared" ca="1" si="1"/>
        <v>44105</v>
      </c>
      <c r="I72" s="126">
        <v>0</v>
      </c>
      <c r="J72" s="352" t="str">
        <f>LEFT(PPG!E72,20)&amp;"."&amp;PPGPAY!E72</f>
        <v>Rosh Pinah.3512.PPFSM.I05.Se20</v>
      </c>
      <c r="K72" s="121" t="b">
        <v>1</v>
      </c>
      <c r="L72" s="127" t="s">
        <v>3691</v>
      </c>
      <c r="M72" s="121" t="b">
        <v>1</v>
      </c>
      <c r="N72" s="121" t="s">
        <v>3692</v>
      </c>
      <c r="O72" s="355" t="str">
        <f>PPG!J72</f>
        <v>11334/543965</v>
      </c>
      <c r="P72" s="121" t="b">
        <v>1</v>
      </c>
      <c r="Q72" s="121" t="b">
        <v>1</v>
      </c>
      <c r="R72" s="121" t="b">
        <v>1</v>
      </c>
    </row>
    <row r="73" spans="1:18" x14ac:dyDescent="0.25">
      <c r="A73" s="118">
        <v>1</v>
      </c>
      <c r="B73" s="119">
        <v>2</v>
      </c>
      <c r="C73" s="351">
        <f>PPG!K73</f>
        <v>400071</v>
      </c>
      <c r="D73" s="121" t="b">
        <v>1</v>
      </c>
      <c r="E73" s="352" t="str">
        <f>RIGHT(PPG!D73,4)&amp;"."&amp;PPG!N73&amp;"."&amp;PPG!L73&amp;"."&amp;$C$5</f>
        <v>3510.PPFSM.I05.Se20</v>
      </c>
      <c r="F73" s="123">
        <f t="shared" ca="1" si="0"/>
        <v>44105</v>
      </c>
      <c r="G73" s="354">
        <f>IF(PPG!AC73&lt;0,0,PPG!AC73)</f>
        <v>4023.5014285714287</v>
      </c>
      <c r="H73" s="125">
        <f t="shared" ca="1" si="1"/>
        <v>44105</v>
      </c>
      <c r="I73" s="126">
        <v>0</v>
      </c>
      <c r="J73" s="352" t="str">
        <f>LEFT(PPG!E73,20)&amp;"."&amp;PPGPAY!E73</f>
        <v>Sacred Heart School.3510.PPFSM.I05.Se20</v>
      </c>
      <c r="K73" s="121" t="b">
        <v>1</v>
      </c>
      <c r="L73" s="127" t="s">
        <v>3691</v>
      </c>
      <c r="M73" s="121" t="b">
        <v>1</v>
      </c>
      <c r="N73" s="121" t="s">
        <v>3692</v>
      </c>
      <c r="O73" s="355" t="str">
        <f>PPG!J73</f>
        <v>11334/543965</v>
      </c>
      <c r="P73" s="121" t="b">
        <v>1</v>
      </c>
      <c r="Q73" s="121" t="b">
        <v>1</v>
      </c>
      <c r="R73" s="121" t="b">
        <v>1</v>
      </c>
    </row>
    <row r="74" spans="1:18" x14ac:dyDescent="0.25">
      <c r="A74" s="118">
        <v>1</v>
      </c>
      <c r="B74" s="119">
        <v>2</v>
      </c>
      <c r="C74" s="351">
        <f>PPG!K74</f>
        <v>400096</v>
      </c>
      <c r="D74" s="121" t="b">
        <v>1</v>
      </c>
      <c r="E74" s="352" t="str">
        <f>RIGHT(PPG!D74,4)&amp;"."&amp;PPG!N74&amp;"."&amp;PPG!L74&amp;"."&amp;$C$5</f>
        <v>3502.PPFSM.I05.Se20</v>
      </c>
      <c r="F74" s="123">
        <f t="shared" ca="1" si="0"/>
        <v>44105</v>
      </c>
      <c r="G74" s="354">
        <f>IF(PPG!AC74&lt;0,0,PPG!AC74)</f>
        <v>9587.4342857142856</v>
      </c>
      <c r="H74" s="125">
        <f t="shared" ca="1" si="1"/>
        <v>44105</v>
      </c>
      <c r="I74" s="126">
        <v>0</v>
      </c>
      <c r="J74" s="352" t="str">
        <f>LEFT(PPG!E74,20)&amp;"."&amp;PPGPAY!E74</f>
        <v>St Agnes RC Primary .3502.PPFSM.I05.Se20</v>
      </c>
      <c r="K74" s="121" t="b">
        <v>1</v>
      </c>
      <c r="L74" s="127" t="s">
        <v>3691</v>
      </c>
      <c r="M74" s="121" t="b">
        <v>1</v>
      </c>
      <c r="N74" s="121" t="s">
        <v>3692</v>
      </c>
      <c r="O74" s="355" t="str">
        <f>PPG!J74</f>
        <v>11334/543965</v>
      </c>
      <c r="P74" s="121" t="b">
        <v>1</v>
      </c>
      <c r="Q74" s="121" t="b">
        <v>1</v>
      </c>
      <c r="R74" s="121" t="b">
        <v>1</v>
      </c>
    </row>
    <row r="75" spans="1:18" x14ac:dyDescent="0.25">
      <c r="A75" s="118">
        <v>1</v>
      </c>
      <c r="B75" s="119">
        <v>2</v>
      </c>
      <c r="C75" s="351">
        <f>PPG!K75</f>
        <v>400062</v>
      </c>
      <c r="D75" s="121" t="b">
        <v>1</v>
      </c>
      <c r="E75" s="352" t="str">
        <f>RIGHT(PPG!D75,4)&amp;"."&amp;PPG!N75&amp;"."&amp;PPG!L75&amp;"."&amp;$C$5</f>
        <v>3315.PPFSM.I05.Se20</v>
      </c>
      <c r="F75" s="123">
        <f t="shared" ca="1" si="0"/>
        <v>44105</v>
      </c>
      <c r="G75" s="354">
        <f>IF(PPG!AC75&lt;0,0,PPG!AC75)</f>
        <v>1402.4785714285715</v>
      </c>
      <c r="H75" s="125">
        <f t="shared" ca="1" si="1"/>
        <v>44105</v>
      </c>
      <c r="I75" s="126">
        <v>0</v>
      </c>
      <c r="J75" s="352" t="str">
        <f>LEFT(PPG!E75,20)&amp;"."&amp;PPGPAY!E75</f>
        <v>St Andrew's C E.3315.PPFSM.I05.Se20</v>
      </c>
      <c r="K75" s="121" t="b">
        <v>1</v>
      </c>
      <c r="L75" s="127" t="s">
        <v>3691</v>
      </c>
      <c r="M75" s="121" t="b">
        <v>1</v>
      </c>
      <c r="N75" s="121" t="s">
        <v>3692</v>
      </c>
      <c r="O75" s="355" t="str">
        <f>PPG!J75</f>
        <v>11334/543965</v>
      </c>
      <c r="P75" s="121" t="b">
        <v>1</v>
      </c>
      <c r="Q75" s="121" t="b">
        <v>1</v>
      </c>
      <c r="R75" s="121" t="b">
        <v>1</v>
      </c>
    </row>
    <row r="76" spans="1:18" x14ac:dyDescent="0.25">
      <c r="A76" s="118">
        <v>1</v>
      </c>
      <c r="B76" s="119">
        <v>2</v>
      </c>
      <c r="C76" s="351">
        <f>PPG!K76</f>
        <v>400064</v>
      </c>
      <c r="D76" s="121" t="b">
        <v>1</v>
      </c>
      <c r="E76" s="352" t="str">
        <f>RIGHT(PPG!D76,4)&amp;"."&amp;PPG!N76&amp;"."&amp;PPG!L76&amp;"."&amp;$C$5</f>
        <v>3504.PPFSM.I05.Se20</v>
      </c>
      <c r="F76" s="123">
        <f t="shared" ca="1" si="0"/>
        <v>44105</v>
      </c>
      <c r="G76" s="354">
        <f>IF(PPG!AC76&lt;0,0,PPG!AC76)</f>
        <v>4609.7857142857147</v>
      </c>
      <c r="H76" s="125">
        <f t="shared" ca="1" si="1"/>
        <v>44105</v>
      </c>
      <c r="I76" s="126">
        <v>0</v>
      </c>
      <c r="J76" s="352" t="str">
        <f>LEFT(PPG!E76,20)&amp;"."&amp;PPGPAY!E76</f>
        <v>St Catherines R C Pr.3504.PPFSM.I05.Se20</v>
      </c>
      <c r="K76" s="121" t="b">
        <v>1</v>
      </c>
      <c r="L76" s="127" t="s">
        <v>3691</v>
      </c>
      <c r="M76" s="121" t="b">
        <v>1</v>
      </c>
      <c r="N76" s="121" t="s">
        <v>3692</v>
      </c>
      <c r="O76" s="355" t="str">
        <f>PPG!J76</f>
        <v>11334/543965</v>
      </c>
      <c r="P76" s="121" t="b">
        <v>1</v>
      </c>
      <c r="Q76" s="121" t="b">
        <v>1</v>
      </c>
      <c r="R76" s="121" t="b">
        <v>1</v>
      </c>
    </row>
    <row r="77" spans="1:18" x14ac:dyDescent="0.25">
      <c r="A77" s="118">
        <v>1</v>
      </c>
      <c r="B77" s="119">
        <v>2</v>
      </c>
      <c r="C77" s="351">
        <f>PPG!K77</f>
        <v>400098</v>
      </c>
      <c r="D77" s="121" t="b">
        <v>1</v>
      </c>
      <c r="E77" s="352" t="str">
        <f>RIGHT(PPG!D77,4)&amp;"."&amp;PPG!N77&amp;"."&amp;PPG!L77&amp;"."&amp;$C$5</f>
        <v>3309.PPFSM.I05.Se20</v>
      </c>
      <c r="F77" s="123">
        <f t="shared" ca="1" si="0"/>
        <v>44105</v>
      </c>
      <c r="G77" s="354">
        <f>IF(PPG!AC77&lt;0,0,PPG!AC77)</f>
        <v>1517.4342857142856</v>
      </c>
      <c r="H77" s="125">
        <f t="shared" ca="1" si="1"/>
        <v>44105</v>
      </c>
      <c r="I77" s="126">
        <v>0</v>
      </c>
      <c r="J77" s="352" t="str">
        <f>LEFT(PPG!E77,20)&amp;"."&amp;PPGPAY!E77</f>
        <v>St Johns CE N20.3309.PPFSM.I05.Se20</v>
      </c>
      <c r="K77" s="121" t="b">
        <v>1</v>
      </c>
      <c r="L77" s="127" t="s">
        <v>3691</v>
      </c>
      <c r="M77" s="121" t="b">
        <v>1</v>
      </c>
      <c r="N77" s="121" t="s">
        <v>3692</v>
      </c>
      <c r="O77" s="355" t="str">
        <f>PPG!J77</f>
        <v>11334/543965</v>
      </c>
      <c r="P77" s="121" t="b">
        <v>1</v>
      </c>
      <c r="Q77" s="121" t="b">
        <v>1</v>
      </c>
      <c r="R77" s="121" t="b">
        <v>1</v>
      </c>
    </row>
    <row r="78" spans="1:18" x14ac:dyDescent="0.25">
      <c r="A78" s="118">
        <v>1</v>
      </c>
      <c r="B78" s="119">
        <v>2</v>
      </c>
      <c r="C78" s="351">
        <f>PPG!K78</f>
        <v>400114</v>
      </c>
      <c r="D78" s="121" t="b">
        <v>1</v>
      </c>
      <c r="E78" s="352" t="str">
        <f>RIGHT(PPG!D78,4)&amp;"."&amp;PPG!N78&amp;"."&amp;PPG!L78&amp;"."&amp;$C$5</f>
        <v>3307.PPFSM.I05.Se20</v>
      </c>
      <c r="F78" s="123">
        <f t="shared" ca="1" si="0"/>
        <v>44105</v>
      </c>
      <c r="G78" s="354">
        <f>IF(PPG!AC78&lt;0,0,PPG!AC78)</f>
        <v>2563.5457142857144</v>
      </c>
      <c r="H78" s="125">
        <f t="shared" ca="1" si="1"/>
        <v>44105</v>
      </c>
      <c r="I78" s="126">
        <v>0</v>
      </c>
      <c r="J78" s="352" t="str">
        <f>LEFT(PPG!E78,20)&amp;"."&amp;PPGPAY!E78</f>
        <v>St John's CE School .3307.PPFSM.I05.Se20</v>
      </c>
      <c r="K78" s="121" t="b">
        <v>1</v>
      </c>
      <c r="L78" s="127" t="s">
        <v>3691</v>
      </c>
      <c r="M78" s="121" t="b">
        <v>1</v>
      </c>
      <c r="N78" s="121" t="s">
        <v>3692</v>
      </c>
      <c r="O78" s="355" t="str">
        <f>PPG!J78</f>
        <v>11334/543965</v>
      </c>
      <c r="P78" s="121" t="b">
        <v>1</v>
      </c>
      <c r="Q78" s="121" t="b">
        <v>1</v>
      </c>
      <c r="R78" s="121" t="b">
        <v>1</v>
      </c>
    </row>
    <row r="79" spans="1:18" x14ac:dyDescent="0.25">
      <c r="A79" s="118">
        <v>1</v>
      </c>
      <c r="B79" s="119">
        <v>2</v>
      </c>
      <c r="C79" s="351">
        <f>PPG!K79</f>
        <v>400066</v>
      </c>
      <c r="D79" s="121" t="b">
        <v>1</v>
      </c>
      <c r="E79" s="352" t="str">
        <f>RIGHT(PPG!D79,4)&amp;"."&amp;PPG!N79&amp;"."&amp;PPG!L79&amp;"."&amp;$C$5</f>
        <v>3509.PPFSM.I05.Se20</v>
      </c>
      <c r="F79" s="123">
        <f t="shared" ca="1" si="0"/>
        <v>44105</v>
      </c>
      <c r="G79" s="354">
        <f>IF(PPG!AC79&lt;0,0,PPG!AC79)</f>
        <v>9162.091428571428</v>
      </c>
      <c r="H79" s="125">
        <f t="shared" ca="1" si="1"/>
        <v>44105</v>
      </c>
      <c r="I79" s="126">
        <v>0</v>
      </c>
      <c r="J79" s="352" t="str">
        <f>LEFT(PPG!E79,20)&amp;"."&amp;PPGPAY!E79</f>
        <v>St Joseph's Primary .3509.PPFSM.I05.Se20</v>
      </c>
      <c r="K79" s="121" t="b">
        <v>1</v>
      </c>
      <c r="L79" s="127" t="s">
        <v>3691</v>
      </c>
      <c r="M79" s="121" t="b">
        <v>1</v>
      </c>
      <c r="N79" s="121" t="s">
        <v>3692</v>
      </c>
      <c r="O79" s="355" t="str">
        <f>PPG!J79</f>
        <v>11334/543965</v>
      </c>
      <c r="P79" s="121" t="b">
        <v>1</v>
      </c>
      <c r="Q79" s="121" t="b">
        <v>1</v>
      </c>
      <c r="R79" s="121" t="b">
        <v>1</v>
      </c>
    </row>
    <row r="80" spans="1:18" x14ac:dyDescent="0.25">
      <c r="A80" s="118">
        <v>1</v>
      </c>
      <c r="B80" s="119">
        <v>2</v>
      </c>
      <c r="C80" s="351">
        <f>PPG!K80</f>
        <v>400058</v>
      </c>
      <c r="D80" s="121" t="b">
        <v>1</v>
      </c>
      <c r="E80" s="352" t="str">
        <f>RIGHT(PPG!D80,4)&amp;"."&amp;PPG!N80&amp;"."&amp;PPG!L80&amp;"."&amp;$C$5</f>
        <v>3311.PPFSM.I05.Se20</v>
      </c>
      <c r="F80" s="123">
        <f t="shared" ca="1" si="0"/>
        <v>44105</v>
      </c>
      <c r="G80" s="354">
        <f>IF(PPG!AC80&lt;0,0,PPG!AC80)</f>
        <v>6874.4457142857136</v>
      </c>
      <c r="H80" s="125">
        <f t="shared" ca="1" si="1"/>
        <v>44105</v>
      </c>
      <c r="I80" s="126">
        <v>0</v>
      </c>
      <c r="J80" s="352" t="str">
        <f>LEFT(PPG!E80,20)&amp;"."&amp;PPGPAY!E80</f>
        <v>St Mary's C E Primar.3311.PPFSM.I05.Se20</v>
      </c>
      <c r="K80" s="121" t="b">
        <v>1</v>
      </c>
      <c r="L80" s="127" t="s">
        <v>3691</v>
      </c>
      <c r="M80" s="121" t="b">
        <v>1</v>
      </c>
      <c r="N80" s="121" t="s">
        <v>3692</v>
      </c>
      <c r="O80" s="355" t="str">
        <f>PPG!J80</f>
        <v>11334/543965</v>
      </c>
      <c r="P80" s="121" t="b">
        <v>1</v>
      </c>
      <c r="Q80" s="121" t="b">
        <v>1</v>
      </c>
      <c r="R80" s="121" t="b">
        <v>1</v>
      </c>
    </row>
    <row r="81" spans="1:18" x14ac:dyDescent="0.25">
      <c r="A81" s="118">
        <v>1</v>
      </c>
      <c r="B81" s="119">
        <v>2</v>
      </c>
      <c r="C81" s="351">
        <f>PPG!K81</f>
        <v>400017</v>
      </c>
      <c r="D81" s="121" t="b">
        <v>1</v>
      </c>
      <c r="E81" s="352" t="str">
        <f>RIGHT(PPG!D81,4)&amp;"."&amp;PPG!N81&amp;"."&amp;PPG!L81&amp;"."&amp;$C$5</f>
        <v>3312.PPFSM.I05.Se20</v>
      </c>
      <c r="F81" s="123">
        <f t="shared" ca="1" si="0"/>
        <v>44105</v>
      </c>
      <c r="G81" s="354">
        <f>IF(PPG!AC81&lt;0,0,PPG!AC81)</f>
        <v>2644.0171428571425</v>
      </c>
      <c r="H81" s="125">
        <f t="shared" ca="1" si="1"/>
        <v>44105</v>
      </c>
      <c r="I81" s="126">
        <v>0</v>
      </c>
      <c r="J81" s="352" t="str">
        <f>LEFT(PPG!E81,20)&amp;"."&amp;PPGPAY!E81</f>
        <v>St Mary's School EN4.3312.PPFSM.I05.Se20</v>
      </c>
      <c r="K81" s="121" t="b">
        <v>1</v>
      </c>
      <c r="L81" s="127" t="s">
        <v>3691</v>
      </c>
      <c r="M81" s="121" t="b">
        <v>1</v>
      </c>
      <c r="N81" s="121" t="s">
        <v>3692</v>
      </c>
      <c r="O81" s="355" t="str">
        <f>PPG!J81</f>
        <v>11334/543965</v>
      </c>
      <c r="P81" s="121" t="b">
        <v>1</v>
      </c>
      <c r="Q81" s="121" t="b">
        <v>1</v>
      </c>
      <c r="R81" s="121" t="b">
        <v>1</v>
      </c>
    </row>
    <row r="82" spans="1:18" x14ac:dyDescent="0.25">
      <c r="A82" s="118">
        <v>1</v>
      </c>
      <c r="B82" s="119">
        <v>2</v>
      </c>
      <c r="C82" s="351">
        <f>PPG!K82</f>
        <v>400094</v>
      </c>
      <c r="D82" s="121" t="b">
        <v>1</v>
      </c>
      <c r="E82" s="352" t="str">
        <f>RIGHT(PPG!D82,4)&amp;"."&amp;PPG!N82&amp;"."&amp;PPG!L82&amp;"."&amp;$C$5</f>
        <v>3314.PPFSM.I05.Se20</v>
      </c>
      <c r="F82" s="123">
        <f t="shared" ca="1" si="0"/>
        <v>44105</v>
      </c>
      <c r="G82" s="354">
        <f>IF(PPG!AC82&lt;0,0,PPG!AC82)</f>
        <v>3494.7014285714286</v>
      </c>
      <c r="H82" s="125">
        <f t="shared" ca="1" si="1"/>
        <v>44105</v>
      </c>
      <c r="I82" s="126">
        <v>0</v>
      </c>
      <c r="J82" s="352" t="str">
        <f>LEFT(PPG!E82,20)&amp;"."&amp;PPGPAY!E82</f>
        <v>St Pauls CE Primary,.3314.PPFSM.I05.Se20</v>
      </c>
      <c r="K82" s="121" t="b">
        <v>1</v>
      </c>
      <c r="L82" s="127" t="s">
        <v>3691</v>
      </c>
      <c r="M82" s="121" t="b">
        <v>1</v>
      </c>
      <c r="N82" s="121" t="s">
        <v>3692</v>
      </c>
      <c r="O82" s="355" t="str">
        <f>PPG!J82</f>
        <v>11334/543965</v>
      </c>
      <c r="P82" s="121" t="b">
        <v>1</v>
      </c>
      <c r="Q82" s="121" t="b">
        <v>1</v>
      </c>
      <c r="R82" s="121" t="b">
        <v>1</v>
      </c>
    </row>
    <row r="83" spans="1:18" x14ac:dyDescent="0.25">
      <c r="A83" s="118">
        <v>1</v>
      </c>
      <c r="B83" s="119">
        <v>2</v>
      </c>
      <c r="C83" s="351">
        <f>PPG!K83</f>
        <v>400006</v>
      </c>
      <c r="D83" s="121" t="b">
        <v>1</v>
      </c>
      <c r="E83" s="352" t="str">
        <f>RIGHT(PPG!D83,4)&amp;"."&amp;PPG!N83&amp;"."&amp;PPG!L83&amp;"."&amp;$C$5</f>
        <v>3313.PPFSM.I05.Se20</v>
      </c>
      <c r="F83" s="123">
        <f t="shared" ca="1" si="0"/>
        <v>44105</v>
      </c>
      <c r="G83" s="354">
        <f>IF(PPG!AC83&lt;0,0,PPG!AC83)</f>
        <v>5115.6014285714282</v>
      </c>
      <c r="H83" s="125">
        <f t="shared" ca="1" si="1"/>
        <v>44105</v>
      </c>
      <c r="I83" s="126">
        <v>0</v>
      </c>
      <c r="J83" s="352" t="str">
        <f>LEFT(PPG!E83,20)&amp;"."&amp;PPGPAY!E83</f>
        <v>St Paul's School, N1.3313.PPFSM.I05.Se20</v>
      </c>
      <c r="K83" s="121" t="b">
        <v>1</v>
      </c>
      <c r="L83" s="127" t="s">
        <v>3691</v>
      </c>
      <c r="M83" s="121" t="b">
        <v>1</v>
      </c>
      <c r="N83" s="121" t="s">
        <v>3692</v>
      </c>
      <c r="O83" s="355" t="str">
        <f>PPG!J83</f>
        <v>11334/543965</v>
      </c>
      <c r="P83" s="121" t="b">
        <v>1</v>
      </c>
      <c r="Q83" s="121" t="b">
        <v>1</v>
      </c>
      <c r="R83" s="121" t="b">
        <v>1</v>
      </c>
    </row>
    <row r="84" spans="1:18" x14ac:dyDescent="0.25">
      <c r="A84" s="118">
        <v>1</v>
      </c>
      <c r="B84" s="119">
        <v>2</v>
      </c>
      <c r="C84" s="351">
        <f>PPG!K84</f>
        <v>400037</v>
      </c>
      <c r="D84" s="121" t="b">
        <v>1</v>
      </c>
      <c r="E84" s="352" t="str">
        <f>RIGHT(PPG!D84,4)&amp;"."&amp;PPG!N84&amp;"."&amp;PPG!L84&amp;"."&amp;$C$5</f>
        <v>3507.PPFSM.I05.Se20</v>
      </c>
      <c r="F84" s="123">
        <f t="shared" ca="1" si="0"/>
        <v>44105</v>
      </c>
      <c r="G84" s="354">
        <f>IF(PPG!AC84&lt;0,0,PPG!AC84)</f>
        <v>2034.7414285714287</v>
      </c>
      <c r="H84" s="125">
        <f t="shared" ca="1" si="1"/>
        <v>44105</v>
      </c>
      <c r="I84" s="126">
        <v>0</v>
      </c>
      <c r="J84" s="352" t="str">
        <f>LEFT(PPG!E84,20)&amp;"."&amp;PPGPAY!E84</f>
        <v>St Theresa's R.C. Pr.3507.PPFSM.I05.Se20</v>
      </c>
      <c r="K84" s="121" t="b">
        <v>1</v>
      </c>
      <c r="L84" s="127" t="s">
        <v>3691</v>
      </c>
      <c r="M84" s="121" t="b">
        <v>1</v>
      </c>
      <c r="N84" s="121" t="s">
        <v>3692</v>
      </c>
      <c r="O84" s="355" t="str">
        <f>PPG!J84</f>
        <v>11334/543965</v>
      </c>
      <c r="P84" s="121" t="b">
        <v>1</v>
      </c>
      <c r="Q84" s="121" t="b">
        <v>1</v>
      </c>
      <c r="R84" s="121" t="b">
        <v>1</v>
      </c>
    </row>
    <row r="85" spans="1:18" x14ac:dyDescent="0.25">
      <c r="A85" s="118">
        <v>1</v>
      </c>
      <c r="B85" s="119">
        <v>2</v>
      </c>
      <c r="C85" s="351">
        <f>PPG!K85</f>
        <v>400009</v>
      </c>
      <c r="D85" s="121" t="b">
        <v>1</v>
      </c>
      <c r="E85" s="352" t="str">
        <f>RIGHT(PPG!D85,4)&amp;"."&amp;PPG!N85&amp;"."&amp;PPG!L85&amp;"."&amp;$C$5</f>
        <v>3506.PPFSM.I05.Se20</v>
      </c>
      <c r="F85" s="123">
        <f t="shared" ref="F85:F148" ca="1" si="2">TODAY()</f>
        <v>44105</v>
      </c>
      <c r="G85" s="354">
        <f>IF(PPG!AC85&lt;0,0,PPG!AC85)</f>
        <v>1747.3514285714284</v>
      </c>
      <c r="H85" s="125">
        <f t="shared" ref="H85:H148" ca="1" si="3">F85</f>
        <v>44105</v>
      </c>
      <c r="I85" s="126">
        <v>0</v>
      </c>
      <c r="J85" s="352" t="str">
        <f>LEFT(PPG!E85,20)&amp;"."&amp;PPGPAY!E85</f>
        <v>St Vincent's Catholi.3506.PPFSM.I05.Se20</v>
      </c>
      <c r="K85" s="121" t="b">
        <v>1</v>
      </c>
      <c r="L85" s="127" t="s">
        <v>3691</v>
      </c>
      <c r="M85" s="121" t="b">
        <v>1</v>
      </c>
      <c r="N85" s="121" t="s">
        <v>3692</v>
      </c>
      <c r="O85" s="355" t="str">
        <f>PPG!J85</f>
        <v>11334/543965</v>
      </c>
      <c r="P85" s="121" t="b">
        <v>1</v>
      </c>
      <c r="Q85" s="121" t="b">
        <v>1</v>
      </c>
      <c r="R85" s="121" t="b">
        <v>1</v>
      </c>
    </row>
    <row r="86" spans="1:18" x14ac:dyDescent="0.25">
      <c r="A86" s="118">
        <v>1</v>
      </c>
      <c r="B86" s="119">
        <v>2</v>
      </c>
      <c r="C86" s="351">
        <f>PPG!K86</f>
        <v>400038</v>
      </c>
      <c r="D86" s="121" t="b">
        <v>1</v>
      </c>
      <c r="E86" s="352" t="str">
        <f>RIGHT(PPG!D86,4)&amp;"."&amp;PPG!N86&amp;"."&amp;PPG!L86&amp;"."&amp;$C$5</f>
        <v>2070.PPFSM.I05.Se20</v>
      </c>
      <c r="F86" s="123">
        <f t="shared" ca="1" si="2"/>
        <v>44105</v>
      </c>
      <c r="G86" s="354">
        <f>IF(PPG!AC86&lt;0,0,PPG!AC86)</f>
        <v>7955.0442857142853</v>
      </c>
      <c r="H86" s="125">
        <f t="shared" ca="1" si="3"/>
        <v>44105</v>
      </c>
      <c r="I86" s="126">
        <v>0</v>
      </c>
      <c r="J86" s="352" t="str">
        <f>LEFT(PPG!E86,20)&amp;"."&amp;PPGPAY!E86</f>
        <v>Sunnyfields Primary .2070.PPFSM.I05.Se20</v>
      </c>
      <c r="K86" s="121" t="b">
        <v>1</v>
      </c>
      <c r="L86" s="127" t="s">
        <v>3691</v>
      </c>
      <c r="M86" s="121" t="b">
        <v>1</v>
      </c>
      <c r="N86" s="121" t="s">
        <v>3692</v>
      </c>
      <c r="O86" s="355" t="str">
        <f>PPG!J86</f>
        <v>11334/543965</v>
      </c>
      <c r="P86" s="121" t="b">
        <v>1</v>
      </c>
      <c r="Q86" s="121" t="b">
        <v>1</v>
      </c>
      <c r="R86" s="121" t="b">
        <v>1</v>
      </c>
    </row>
    <row r="87" spans="1:18" x14ac:dyDescent="0.25">
      <c r="A87" s="118">
        <v>1</v>
      </c>
      <c r="B87" s="119">
        <v>2</v>
      </c>
      <c r="C87" s="351">
        <f>PPG!K87</f>
        <v>400100</v>
      </c>
      <c r="D87" s="121" t="b">
        <v>1</v>
      </c>
      <c r="E87" s="352" t="str">
        <f>RIGHT(PPG!D87,4)&amp;"."&amp;PPG!N87&amp;"."&amp;PPG!L87&amp;"."&amp;$C$5</f>
        <v>3316.PPFSM.I05.Se20</v>
      </c>
      <c r="F87" s="123">
        <f t="shared" ca="1" si="2"/>
        <v>44105</v>
      </c>
      <c r="G87" s="354">
        <f>IF(PPG!AC87&lt;0,0,PPG!AC87)</f>
        <v>1965.7685714285712</v>
      </c>
      <c r="H87" s="125">
        <f t="shared" ca="1" si="3"/>
        <v>44105</v>
      </c>
      <c r="I87" s="126">
        <v>0</v>
      </c>
      <c r="J87" s="352" t="str">
        <f>LEFT(PPG!E87,20)&amp;"."&amp;PPGPAY!E87</f>
        <v>Trent  C of E Primar.3316.PPFSM.I05.Se20</v>
      </c>
      <c r="K87" s="121" t="b">
        <v>1</v>
      </c>
      <c r="L87" s="127" t="s">
        <v>3691</v>
      </c>
      <c r="M87" s="121" t="b">
        <v>1</v>
      </c>
      <c r="N87" s="121" t="s">
        <v>3692</v>
      </c>
      <c r="O87" s="355" t="str">
        <f>PPG!J87</f>
        <v>11334/543965</v>
      </c>
      <c r="P87" s="121" t="b">
        <v>1</v>
      </c>
      <c r="Q87" s="121" t="b">
        <v>1</v>
      </c>
      <c r="R87" s="121" t="b">
        <v>1</v>
      </c>
    </row>
    <row r="88" spans="1:18" x14ac:dyDescent="0.25">
      <c r="A88" s="118">
        <v>1</v>
      </c>
      <c r="B88" s="119">
        <v>2</v>
      </c>
      <c r="C88" s="351">
        <f>PPG!K88</f>
        <v>400101</v>
      </c>
      <c r="D88" s="121" t="b">
        <v>1</v>
      </c>
      <c r="E88" s="352" t="str">
        <f>RIGHT(PPG!D88,4)&amp;"."&amp;PPG!N88&amp;"."&amp;PPG!L88&amp;"."&amp;$C$5</f>
        <v>2055.PPFSM.I05.Se20</v>
      </c>
      <c r="F88" s="123">
        <f t="shared" ca="1" si="2"/>
        <v>44105</v>
      </c>
      <c r="G88" s="354">
        <f>IF(PPG!AC88&lt;0,0,PPG!AC88)</f>
        <v>7644.6571428571415</v>
      </c>
      <c r="H88" s="125">
        <f t="shared" ca="1" si="3"/>
        <v>44105</v>
      </c>
      <c r="I88" s="126">
        <v>0</v>
      </c>
      <c r="J88" s="352" t="str">
        <f>LEFT(PPG!E88,20)&amp;"."&amp;PPGPAY!E88</f>
        <v>Tudor School.2055.PPFSM.I05.Se20</v>
      </c>
      <c r="K88" s="121" t="b">
        <v>1</v>
      </c>
      <c r="L88" s="127" t="s">
        <v>3691</v>
      </c>
      <c r="M88" s="121" t="b">
        <v>1</v>
      </c>
      <c r="N88" s="121" t="s">
        <v>3692</v>
      </c>
      <c r="O88" s="355" t="str">
        <f>PPG!J88</f>
        <v>11334/543965</v>
      </c>
      <c r="P88" s="121" t="b">
        <v>1</v>
      </c>
      <c r="Q88" s="121" t="b">
        <v>1</v>
      </c>
      <c r="R88" s="121" t="b">
        <v>1</v>
      </c>
    </row>
    <row r="89" spans="1:18" x14ac:dyDescent="0.25">
      <c r="A89" s="118">
        <v>1</v>
      </c>
      <c r="B89" s="119">
        <v>2</v>
      </c>
      <c r="C89" s="351">
        <f>PPG!K89</f>
        <v>400053</v>
      </c>
      <c r="D89" s="121" t="b">
        <v>1</v>
      </c>
      <c r="E89" s="352" t="str">
        <f>RIGHT(PPG!D89,4)&amp;"."&amp;PPG!N89&amp;"."&amp;PPG!L89&amp;"."&amp;$C$5</f>
        <v>2057.PPFSM.I05.Se20</v>
      </c>
      <c r="F89" s="123">
        <f t="shared" ca="1" si="2"/>
        <v>44105</v>
      </c>
      <c r="G89" s="354">
        <f>IF(PPG!AC89&lt;0,0,PPG!AC89)</f>
        <v>16335.425714285715</v>
      </c>
      <c r="H89" s="125">
        <f t="shared" ca="1" si="3"/>
        <v>44105</v>
      </c>
      <c r="I89" s="126">
        <v>0</v>
      </c>
      <c r="J89" s="352" t="str">
        <f>LEFT(PPG!E89,20)&amp;"."&amp;PPGPAY!E89</f>
        <v>Underhill School.2057.PPFSM.I05.Se20</v>
      </c>
      <c r="K89" s="121" t="b">
        <v>1</v>
      </c>
      <c r="L89" s="127" t="s">
        <v>3691</v>
      </c>
      <c r="M89" s="121" t="b">
        <v>1</v>
      </c>
      <c r="N89" s="121" t="s">
        <v>3692</v>
      </c>
      <c r="O89" s="355" t="str">
        <f>PPG!J89</f>
        <v>11334/543965</v>
      </c>
      <c r="P89" s="121" t="b">
        <v>1</v>
      </c>
      <c r="Q89" s="121" t="b">
        <v>1</v>
      </c>
      <c r="R89" s="121" t="b">
        <v>1</v>
      </c>
    </row>
    <row r="90" spans="1:18" x14ac:dyDescent="0.25">
      <c r="A90" s="118">
        <v>1</v>
      </c>
      <c r="B90" s="119">
        <v>2</v>
      </c>
      <c r="C90" s="351">
        <f>PPG!K90</f>
        <v>400111</v>
      </c>
      <c r="D90" s="121" t="b">
        <v>1</v>
      </c>
      <c r="E90" s="352" t="str">
        <f>RIGHT(PPG!D90,4)&amp;"."&amp;PPG!N90&amp;"."&amp;PPG!L90&amp;"."&amp;$C$5</f>
        <v>2076.PPFSM.I05.Se20</v>
      </c>
      <c r="F90" s="123">
        <f t="shared" ca="1" si="2"/>
        <v>44105</v>
      </c>
      <c r="G90" s="354">
        <f>IF(PPG!AC90&lt;0,0,PPG!AC90)</f>
        <v>11806.111428571428</v>
      </c>
      <c r="H90" s="125">
        <f t="shared" ca="1" si="3"/>
        <v>44105</v>
      </c>
      <c r="I90" s="126">
        <v>0</v>
      </c>
      <c r="J90" s="352" t="str">
        <f>LEFT(PPG!E90,20)&amp;"."&amp;PPGPAY!E90</f>
        <v>Wessex  Gardens Prim.2076.PPFSM.I05.Se20</v>
      </c>
      <c r="K90" s="121" t="b">
        <v>1</v>
      </c>
      <c r="L90" s="127" t="s">
        <v>3691</v>
      </c>
      <c r="M90" s="121" t="b">
        <v>1</v>
      </c>
      <c r="N90" s="121" t="s">
        <v>3692</v>
      </c>
      <c r="O90" s="355" t="str">
        <f>PPG!J90</f>
        <v>11334/543965</v>
      </c>
      <c r="P90" s="121" t="b">
        <v>1</v>
      </c>
      <c r="Q90" s="121" t="b">
        <v>1</v>
      </c>
      <c r="R90" s="121" t="b">
        <v>1</v>
      </c>
    </row>
    <row r="91" spans="1:18" x14ac:dyDescent="0.25">
      <c r="A91" s="118">
        <v>1</v>
      </c>
      <c r="B91" s="119">
        <v>2</v>
      </c>
      <c r="C91" s="351">
        <f>PPG!K91</f>
        <v>400011</v>
      </c>
      <c r="D91" s="121" t="b">
        <v>1</v>
      </c>
      <c r="E91" s="352" t="str">
        <f>RIGHT(PPG!D91,4)&amp;"."&amp;PPG!N91&amp;"."&amp;PPG!L91&amp;"."&amp;$C$5</f>
        <v>2060.PPFSM.I05.Se20</v>
      </c>
      <c r="F91" s="123">
        <f t="shared" ca="1" si="2"/>
        <v>44105</v>
      </c>
      <c r="G91" s="354">
        <f>IF(PPG!AC91&lt;0,0,PPG!AC91)</f>
        <v>12978.677142857143</v>
      </c>
      <c r="H91" s="125">
        <f t="shared" ca="1" si="3"/>
        <v>44105</v>
      </c>
      <c r="I91" s="126">
        <v>0</v>
      </c>
      <c r="J91" s="352" t="str">
        <f>LEFT(PPG!E91,20)&amp;"."&amp;PPGPAY!E91</f>
        <v>Whitings Hill Primar.2060.PPFSM.I05.Se20</v>
      </c>
      <c r="K91" s="121" t="b">
        <v>1</v>
      </c>
      <c r="L91" s="127" t="s">
        <v>3691</v>
      </c>
      <c r="M91" s="121" t="b">
        <v>1</v>
      </c>
      <c r="N91" s="121" t="s">
        <v>3692</v>
      </c>
      <c r="O91" s="355" t="str">
        <f>PPG!J91</f>
        <v>11334/543965</v>
      </c>
      <c r="P91" s="121" t="b">
        <v>1</v>
      </c>
      <c r="Q91" s="121" t="b">
        <v>1</v>
      </c>
      <c r="R91" s="121" t="b">
        <v>1</v>
      </c>
    </row>
    <row r="92" spans="1:18" x14ac:dyDescent="0.25">
      <c r="A92" s="118">
        <v>1</v>
      </c>
      <c r="B92" s="119">
        <v>2</v>
      </c>
      <c r="C92" s="351">
        <f>PPG!K92</f>
        <v>400117</v>
      </c>
      <c r="D92" s="121" t="b">
        <v>1</v>
      </c>
      <c r="E92" s="352" t="str">
        <f>RIGHT(PPG!D92,4)&amp;"."&amp;PPG!N92&amp;"."&amp;PPG!L92&amp;"."&amp;$C$5</f>
        <v>3518.PPFSM.I05.Se20</v>
      </c>
      <c r="F92" s="123">
        <f t="shared" ca="1" si="2"/>
        <v>44105</v>
      </c>
      <c r="G92" s="354">
        <f>IF(PPG!AC92&lt;0,0,PPG!AC92)</f>
        <v>14840.982857142857</v>
      </c>
      <c r="H92" s="125">
        <f t="shared" ca="1" si="3"/>
        <v>44105</v>
      </c>
      <c r="I92" s="126">
        <v>0</v>
      </c>
      <c r="J92" s="352" t="str">
        <f>LEFT(PPG!E92,20)&amp;"."&amp;PPGPAY!E92</f>
        <v>Woodcroft Primary Sc.3518.PPFSM.I05.Se20</v>
      </c>
      <c r="K92" s="121" t="b">
        <v>1</v>
      </c>
      <c r="L92" s="127" t="s">
        <v>3691</v>
      </c>
      <c r="M92" s="121" t="b">
        <v>1</v>
      </c>
      <c r="N92" s="121" t="s">
        <v>3692</v>
      </c>
      <c r="O92" s="355" t="str">
        <f>PPG!J92</f>
        <v>11334/543965</v>
      </c>
      <c r="P92" s="121" t="b">
        <v>1</v>
      </c>
      <c r="Q92" s="121" t="b">
        <v>1</v>
      </c>
      <c r="R92" s="121" t="b">
        <v>1</v>
      </c>
    </row>
    <row r="93" spans="1:18" x14ac:dyDescent="0.25">
      <c r="A93" s="118">
        <v>1</v>
      </c>
      <c r="B93" s="119">
        <v>2</v>
      </c>
      <c r="C93" s="351">
        <f>PPG!K93</f>
        <v>400004</v>
      </c>
      <c r="D93" s="121" t="b">
        <v>1</v>
      </c>
      <c r="E93" s="352" t="str">
        <f>RIGHT(PPG!D93,4)&amp;"."&amp;PPG!N93&amp;"."&amp;PPG!L93&amp;"."&amp;$C$5</f>
        <v>2054.PPFSM.I05.Se20</v>
      </c>
      <c r="F93" s="123">
        <f t="shared" ca="1" si="2"/>
        <v>44105</v>
      </c>
      <c r="G93" s="354">
        <f>IF(PPG!AC93&lt;0,0,PPG!AC93)</f>
        <v>1436.964285714286</v>
      </c>
      <c r="H93" s="125">
        <f t="shared" ca="1" si="3"/>
        <v>44105</v>
      </c>
      <c r="I93" s="126">
        <v>0</v>
      </c>
      <c r="J93" s="352" t="str">
        <f>LEFT(PPG!E93,20)&amp;"."&amp;PPGPAY!E93</f>
        <v>Woodridge  Primary S.2054.PPFSM.I05.Se20</v>
      </c>
      <c r="K93" s="121" t="b">
        <v>1</v>
      </c>
      <c r="L93" s="127" t="s">
        <v>3691</v>
      </c>
      <c r="M93" s="121" t="b">
        <v>1</v>
      </c>
      <c r="N93" s="121" t="s">
        <v>3692</v>
      </c>
      <c r="O93" s="355" t="str">
        <f>PPG!J93</f>
        <v>11334/543965</v>
      </c>
      <c r="P93" s="121" t="b">
        <v>1</v>
      </c>
      <c r="Q93" s="121" t="b">
        <v>1</v>
      </c>
      <c r="R93" s="121" t="b">
        <v>1</v>
      </c>
    </row>
    <row r="94" spans="1:18" x14ac:dyDescent="0.25">
      <c r="A94" s="118">
        <v>1</v>
      </c>
      <c r="B94" s="119">
        <v>2</v>
      </c>
      <c r="C94" s="351">
        <f>PPG!K94</f>
        <v>400157</v>
      </c>
      <c r="D94" s="121" t="b">
        <v>1</v>
      </c>
      <c r="E94" s="352" t="str">
        <f>RIGHT(PPG!D94,4)&amp;"."&amp;PPG!N94&amp;"."&amp;PPG!L94&amp;"."&amp;$C$5</f>
        <v>1102.PPFSM.I05.Se20</v>
      </c>
      <c r="F94" s="123">
        <f t="shared" ca="1" si="2"/>
        <v>44105</v>
      </c>
      <c r="G94" s="354">
        <f>IF(PPG!AC94&lt;0,0,PPG!AC94)</f>
        <v>57.139999999999937</v>
      </c>
      <c r="H94" s="125">
        <f t="shared" ca="1" si="3"/>
        <v>44105</v>
      </c>
      <c r="I94" s="126">
        <v>0</v>
      </c>
      <c r="J94" s="352" t="str">
        <f>LEFT(PPG!E94,20)&amp;"."&amp;PPGPAY!E94</f>
        <v>Northgate.1102.PPFSM.I05.Se20</v>
      </c>
      <c r="K94" s="121" t="b">
        <v>1</v>
      </c>
      <c r="L94" s="127" t="s">
        <v>3691</v>
      </c>
      <c r="M94" s="121" t="b">
        <v>1</v>
      </c>
      <c r="N94" s="121" t="s">
        <v>3692</v>
      </c>
      <c r="O94" s="355" t="str">
        <f>PPG!J94</f>
        <v>11332/543965</v>
      </c>
      <c r="P94" s="121" t="b">
        <v>1</v>
      </c>
      <c r="Q94" s="121" t="b">
        <v>1</v>
      </c>
      <c r="R94" s="121" t="b">
        <v>1</v>
      </c>
    </row>
    <row r="95" spans="1:18" x14ac:dyDescent="0.25">
      <c r="A95" s="118">
        <v>1</v>
      </c>
      <c r="B95" s="119">
        <v>2</v>
      </c>
      <c r="C95" s="351">
        <f>PPG!K95</f>
        <v>400156</v>
      </c>
      <c r="D95" s="121" t="b">
        <v>1</v>
      </c>
      <c r="E95" s="352" t="str">
        <f>RIGHT(PPG!D95,4)&amp;"."&amp;PPG!N95&amp;"."&amp;PPG!L95&amp;"."&amp;$C$5</f>
        <v>1100.PPFSM.I05.Se20</v>
      </c>
      <c r="F95" s="123">
        <f t="shared" ca="1" si="2"/>
        <v>44105</v>
      </c>
      <c r="G95" s="354">
        <f>IF(PPG!AC95&lt;0,0,PPG!AC95)</f>
        <v>4268.9328571428568</v>
      </c>
      <c r="H95" s="125">
        <f t="shared" ca="1" si="3"/>
        <v>44105</v>
      </c>
      <c r="I95" s="126">
        <v>0</v>
      </c>
      <c r="J95" s="352" t="str">
        <f>LEFT(PPG!E95,20)&amp;"."&amp;PPGPAY!E95</f>
        <v>Pavilion.1100.PPFSM.I05.Se20</v>
      </c>
      <c r="K95" s="121" t="b">
        <v>1</v>
      </c>
      <c r="L95" s="127" t="s">
        <v>3691</v>
      </c>
      <c r="M95" s="121" t="b">
        <v>1</v>
      </c>
      <c r="N95" s="121" t="s">
        <v>3692</v>
      </c>
      <c r="O95" s="355" t="str">
        <f>PPG!J95</f>
        <v>11332/543965</v>
      </c>
      <c r="P95" s="121" t="b">
        <v>1</v>
      </c>
      <c r="Q95" s="121" t="b">
        <v>1</v>
      </c>
      <c r="R95" s="121" t="b">
        <v>1</v>
      </c>
    </row>
    <row r="96" spans="1:18" x14ac:dyDescent="0.25">
      <c r="A96" s="118">
        <v>1</v>
      </c>
      <c r="B96" s="119">
        <v>2</v>
      </c>
      <c r="C96" s="351">
        <f>PPG!K96</f>
        <v>400041</v>
      </c>
      <c r="D96" s="121" t="b">
        <v>1</v>
      </c>
      <c r="E96" s="352" t="str">
        <f>RIGHT(PPG!D96,4)&amp;"."&amp;PPG!N96&amp;"."&amp;PPG!L96&amp;"."&amp;$C$5</f>
        <v>5405.PPFSM.I05.Se20</v>
      </c>
      <c r="F96" s="123">
        <f t="shared" ca="1" si="2"/>
        <v>44105</v>
      </c>
      <c r="G96" s="354">
        <f>IF(PPG!AC96&lt;0,0,PPG!AC96)</f>
        <v>7680.8128571428588</v>
      </c>
      <c r="H96" s="125">
        <f t="shared" ca="1" si="3"/>
        <v>44105</v>
      </c>
      <c r="I96" s="126">
        <v>0</v>
      </c>
      <c r="J96" s="352" t="str">
        <f>LEFT(PPG!E96,20)&amp;"."&amp;PPGPAY!E96</f>
        <v>Finchley Catholic Hi.5405.PPFSM.I05.Se20</v>
      </c>
      <c r="K96" s="121" t="b">
        <v>1</v>
      </c>
      <c r="L96" s="127" t="s">
        <v>3691</v>
      </c>
      <c r="M96" s="121" t="b">
        <v>1</v>
      </c>
      <c r="N96" s="121" t="s">
        <v>3692</v>
      </c>
      <c r="O96" s="355" t="str">
        <f>PPG!J96</f>
        <v>11333/543965</v>
      </c>
      <c r="P96" s="121" t="b">
        <v>1</v>
      </c>
      <c r="Q96" s="121" t="b">
        <v>1</v>
      </c>
      <c r="R96" s="121" t="b">
        <v>1</v>
      </c>
    </row>
    <row r="97" spans="1:18" x14ac:dyDescent="0.25">
      <c r="A97" s="118">
        <v>1</v>
      </c>
      <c r="B97" s="119">
        <v>2</v>
      </c>
      <c r="C97" s="351">
        <f>PPG!K97</f>
        <v>400033</v>
      </c>
      <c r="D97" s="121" t="b">
        <v>1</v>
      </c>
      <c r="E97" s="352" t="str">
        <f>RIGHT(PPG!D97,4)&amp;"."&amp;PPG!N97&amp;"."&amp;PPG!L97&amp;"."&amp;$C$5</f>
        <v>4003.PPFSM.I05.Se20</v>
      </c>
      <c r="F97" s="123">
        <f t="shared" ca="1" si="2"/>
        <v>44105</v>
      </c>
      <c r="G97" s="354">
        <f>IF(PPG!AC97&lt;0,0,PPG!AC97)</f>
        <v>22854.701428571432</v>
      </c>
      <c r="H97" s="125">
        <f t="shared" ca="1" si="3"/>
        <v>44105</v>
      </c>
      <c r="I97" s="126">
        <v>0</v>
      </c>
      <c r="J97" s="352" t="str">
        <f>LEFT(PPG!E97,20)&amp;"."&amp;PPGPAY!E97</f>
        <v>Friern Barnet School.4003.PPFSM.I05.Se20</v>
      </c>
      <c r="K97" s="121" t="b">
        <v>1</v>
      </c>
      <c r="L97" s="127" t="s">
        <v>3691</v>
      </c>
      <c r="M97" s="121" t="b">
        <v>1</v>
      </c>
      <c r="N97" s="121" t="s">
        <v>3692</v>
      </c>
      <c r="O97" s="355" t="str">
        <f>PPG!J97</f>
        <v>11333/543965</v>
      </c>
      <c r="P97" s="121" t="b">
        <v>1</v>
      </c>
      <c r="Q97" s="121" t="b">
        <v>1</v>
      </c>
      <c r="R97" s="121" t="b">
        <v>1</v>
      </c>
    </row>
    <row r="98" spans="1:18" x14ac:dyDescent="0.25">
      <c r="A98" s="118">
        <v>1</v>
      </c>
      <c r="B98" s="119">
        <v>2</v>
      </c>
      <c r="C98" s="351">
        <f>PPG!K98</f>
        <v>400140</v>
      </c>
      <c r="D98" s="121" t="b">
        <v>1</v>
      </c>
      <c r="E98" s="352" t="str">
        <f>RIGHT(PPG!D98,4)&amp;"."&amp;PPG!N98&amp;"."&amp;PPG!L98&amp;"."&amp;$C$5</f>
        <v>5427.PPFSM.I05.Se20</v>
      </c>
      <c r="F98" s="123">
        <f t="shared" ca="1" si="2"/>
        <v>44105</v>
      </c>
      <c r="G98" s="354">
        <f>IF(PPG!AC98&lt;0,0,PPG!AC98)</f>
        <v>4350.5542857142864</v>
      </c>
      <c r="H98" s="125">
        <f t="shared" ca="1" si="3"/>
        <v>44105</v>
      </c>
      <c r="I98" s="126">
        <v>0</v>
      </c>
      <c r="J98" s="352" t="str">
        <f>LEFT(PPG!E98,20)&amp;"."&amp;PPGPAY!E98</f>
        <v>JCoSS.5427.PPFSM.I05.Se20</v>
      </c>
      <c r="K98" s="121" t="b">
        <v>1</v>
      </c>
      <c r="L98" s="127" t="s">
        <v>3691</v>
      </c>
      <c r="M98" s="121" t="b">
        <v>1</v>
      </c>
      <c r="N98" s="121" t="s">
        <v>3692</v>
      </c>
      <c r="O98" s="355" t="str">
        <f>PPG!J98</f>
        <v>11333/543965</v>
      </c>
      <c r="P98" s="121" t="b">
        <v>1</v>
      </c>
      <c r="Q98" s="121" t="b">
        <v>1</v>
      </c>
      <c r="R98" s="121" t="b">
        <v>1</v>
      </c>
    </row>
    <row r="99" spans="1:18" x14ac:dyDescent="0.25">
      <c r="A99" s="118">
        <v>1</v>
      </c>
      <c r="B99" s="119">
        <v>2</v>
      </c>
      <c r="C99" s="351">
        <f>PPG!K99</f>
        <v>107953</v>
      </c>
      <c r="D99" s="121" t="b">
        <v>1</v>
      </c>
      <c r="E99" s="352" t="str">
        <f>RIGHT(PPG!D99,4)&amp;"."&amp;PPG!N99&amp;"."&amp;PPG!L99&amp;"."&amp;$C$5</f>
        <v>4004.PPFSM.I05.Se20</v>
      </c>
      <c r="F99" s="123">
        <f t="shared" ca="1" si="2"/>
        <v>44105</v>
      </c>
      <c r="G99" s="354">
        <f>IF(PPG!AC99&lt;0,0,PPG!AC99)</f>
        <v>652.99142857142863</v>
      </c>
      <c r="H99" s="125">
        <f t="shared" ca="1" si="3"/>
        <v>44105</v>
      </c>
      <c r="I99" s="126">
        <v>0</v>
      </c>
      <c r="J99" s="352" t="str">
        <f>LEFT(PPG!E99,20)&amp;"."&amp;PPGPAY!E99</f>
        <v>Menorah High School .4004.PPFSM.I05.Se20</v>
      </c>
      <c r="K99" s="121" t="b">
        <v>1</v>
      </c>
      <c r="L99" s="127" t="s">
        <v>3691</v>
      </c>
      <c r="M99" s="121" t="b">
        <v>1</v>
      </c>
      <c r="N99" s="121" t="s">
        <v>3692</v>
      </c>
      <c r="O99" s="355" t="str">
        <f>PPG!J99</f>
        <v>11333/543965</v>
      </c>
      <c r="P99" s="121" t="b">
        <v>1</v>
      </c>
      <c r="Q99" s="121" t="b">
        <v>1</v>
      </c>
      <c r="R99" s="121" t="b">
        <v>1</v>
      </c>
    </row>
    <row r="100" spans="1:18" x14ac:dyDescent="0.25">
      <c r="A100" s="118">
        <v>1</v>
      </c>
      <c r="B100" s="119">
        <v>2</v>
      </c>
      <c r="C100" s="351">
        <f>PPG!K100</f>
        <v>400029</v>
      </c>
      <c r="D100" s="121" t="b">
        <v>1</v>
      </c>
      <c r="E100" s="352" t="str">
        <f>RIGHT(PPG!D100,4)&amp;"."&amp;PPG!N100&amp;"."&amp;PPG!L100&amp;"."&amp;$C$5</f>
        <v>5404.PPFSM.I05.Se20</v>
      </c>
      <c r="F100" s="123">
        <f t="shared" ca="1" si="2"/>
        <v>44105</v>
      </c>
      <c r="G100" s="354">
        <f>IF(PPG!AC100&lt;0,0,PPG!AC100)</f>
        <v>3387.3900000000003</v>
      </c>
      <c r="H100" s="125">
        <f t="shared" ca="1" si="3"/>
        <v>44105</v>
      </c>
      <c r="I100" s="126">
        <v>0</v>
      </c>
      <c r="J100" s="352" t="str">
        <f>LEFT(PPG!E100,20)&amp;"."&amp;PPGPAY!E100</f>
        <v>St Michaels Catholic.5404.PPFSM.I05.Se20</v>
      </c>
      <c r="K100" s="121" t="b">
        <v>1</v>
      </c>
      <c r="L100" s="127" t="s">
        <v>3691</v>
      </c>
      <c r="M100" s="121" t="b">
        <v>1</v>
      </c>
      <c r="N100" s="121" t="s">
        <v>3692</v>
      </c>
      <c r="O100" s="355" t="str">
        <f>PPG!J100</f>
        <v>11333/543965</v>
      </c>
      <c r="P100" s="121" t="b">
        <v>1</v>
      </c>
      <c r="Q100" s="121" t="b">
        <v>1</v>
      </c>
      <c r="R100" s="121" t="b">
        <v>1</v>
      </c>
    </row>
    <row r="101" spans="1:18" x14ac:dyDescent="0.25">
      <c r="A101" s="118">
        <v>1</v>
      </c>
      <c r="B101" s="119">
        <v>2</v>
      </c>
      <c r="C101" s="351">
        <f>PPG!K101</f>
        <v>400013</v>
      </c>
      <c r="D101" s="121" t="b">
        <v>1</v>
      </c>
      <c r="E101" s="352" t="str">
        <f>RIGHT(PPG!D101,4)&amp;"."&amp;PPG!N101&amp;"."&amp;PPG!L101&amp;"."&amp;$C$5</f>
        <v>5407.PPFSM.I05.Se20</v>
      </c>
      <c r="F101" s="123">
        <f t="shared" ca="1" si="2"/>
        <v>44105</v>
      </c>
      <c r="G101" s="354">
        <f>IF(PPG!AC101&lt;0,0,PPG!AC101)</f>
        <v>17067.565714285716</v>
      </c>
      <c r="H101" s="125">
        <f t="shared" ca="1" si="3"/>
        <v>44105</v>
      </c>
      <c r="I101" s="126">
        <v>0</v>
      </c>
      <c r="J101" s="352" t="str">
        <f>LEFT(PPG!E101,20)&amp;"."&amp;PPGPAY!E101</f>
        <v>St. James' Catholic .5407.PPFSM.I05.Se20</v>
      </c>
      <c r="K101" s="121" t="b">
        <v>1</v>
      </c>
      <c r="L101" s="127" t="s">
        <v>3691</v>
      </c>
      <c r="M101" s="121" t="b">
        <v>1</v>
      </c>
      <c r="N101" s="121" t="s">
        <v>3692</v>
      </c>
      <c r="O101" s="355" t="str">
        <f>PPG!J101</f>
        <v>11333/543965</v>
      </c>
      <c r="P101" s="121" t="b">
        <v>1</v>
      </c>
      <c r="Q101" s="121" t="b">
        <v>1</v>
      </c>
      <c r="R101" s="121" t="b">
        <v>1</v>
      </c>
    </row>
    <row r="102" spans="1:18" x14ac:dyDescent="0.25">
      <c r="A102" s="118">
        <v>1</v>
      </c>
      <c r="B102" s="119">
        <v>2</v>
      </c>
      <c r="C102" s="351">
        <f>PPG!K102</f>
        <v>400063</v>
      </c>
      <c r="D102" s="121" t="b">
        <v>1</v>
      </c>
      <c r="E102" s="352" t="str">
        <f>RIGHT(PPG!D102,4)&amp;"."&amp;PPG!N102&amp;"."&amp;PPG!L102&amp;"."&amp;$C$5</f>
        <v>7010.PPFSM.I05.Se20</v>
      </c>
      <c r="F102" s="123">
        <f t="shared" ca="1" si="2"/>
        <v>44105</v>
      </c>
      <c r="G102" s="354">
        <f>IF(PPG!AC102&lt;0,0,PPG!AC102)</f>
        <v>2260.9828571428575</v>
      </c>
      <c r="H102" s="125">
        <f t="shared" ca="1" si="3"/>
        <v>44105</v>
      </c>
      <c r="I102" s="126">
        <v>0</v>
      </c>
      <c r="J102" s="352" t="str">
        <f>LEFT(PPG!E102,20)&amp;"."&amp;PPGPAY!E102</f>
        <v>Mapledown.7010.PPFSM.I05.Se20</v>
      </c>
      <c r="K102" s="121" t="b">
        <v>1</v>
      </c>
      <c r="L102" s="127" t="s">
        <v>3691</v>
      </c>
      <c r="M102" s="121" t="b">
        <v>1</v>
      </c>
      <c r="N102" s="121" t="s">
        <v>3692</v>
      </c>
      <c r="O102" s="355" t="str">
        <f>PPG!J102</f>
        <v>11332/543965</v>
      </c>
      <c r="P102" s="121" t="b">
        <v>1</v>
      </c>
      <c r="Q102" s="121" t="b">
        <v>1</v>
      </c>
      <c r="R102" s="121" t="b">
        <v>1</v>
      </c>
    </row>
    <row r="103" spans="1:18" x14ac:dyDescent="0.25">
      <c r="A103" s="118">
        <v>1</v>
      </c>
      <c r="B103" s="119">
        <v>2</v>
      </c>
      <c r="C103" s="351">
        <f>PPG!K103</f>
        <v>400034</v>
      </c>
      <c r="D103" s="121" t="b">
        <v>1</v>
      </c>
      <c r="E103" s="352" t="str">
        <f>RIGHT(PPG!D103,4)&amp;"."&amp;PPG!N103&amp;"."&amp;PPG!L103&amp;"."&amp;$C$5</f>
        <v>7005.PPFSM.I05.Se20</v>
      </c>
      <c r="F103" s="123">
        <f t="shared" ca="1" si="2"/>
        <v>44105</v>
      </c>
      <c r="G103" s="354">
        <f>IF(PPG!AC103&lt;0,0,PPG!AC103)</f>
        <v>4287.9085714285711</v>
      </c>
      <c r="H103" s="125">
        <f t="shared" ca="1" si="3"/>
        <v>44105</v>
      </c>
      <c r="I103" s="126">
        <v>0</v>
      </c>
      <c r="J103" s="352" t="str">
        <f>LEFT(PPG!E103,20)&amp;"."&amp;PPGPAY!E103</f>
        <v>Northway.7005.PPFSM.I05.Se20</v>
      </c>
      <c r="K103" s="121" t="b">
        <v>1</v>
      </c>
      <c r="L103" s="127" t="s">
        <v>3691</v>
      </c>
      <c r="M103" s="121" t="b">
        <v>1</v>
      </c>
      <c r="N103" s="121" t="s">
        <v>3692</v>
      </c>
      <c r="O103" s="355" t="str">
        <f>PPG!J103</f>
        <v>11332/543965</v>
      </c>
      <c r="P103" s="121" t="b">
        <v>1</v>
      </c>
      <c r="Q103" s="121" t="b">
        <v>1</v>
      </c>
      <c r="R103" s="121" t="b">
        <v>1</v>
      </c>
    </row>
    <row r="104" spans="1:18" x14ac:dyDescent="0.25">
      <c r="A104" s="118">
        <v>1</v>
      </c>
      <c r="B104" s="119">
        <v>2</v>
      </c>
      <c r="C104" s="351">
        <f>PPG!K104</f>
        <v>400091</v>
      </c>
      <c r="D104" s="121" t="b">
        <v>1</v>
      </c>
      <c r="E104" s="352" t="str">
        <f>RIGHT(PPG!D104,4)&amp;"."&amp;PPG!N104&amp;"."&amp;PPG!L104&amp;"."&amp;$C$5</f>
        <v>7009.PPFSM.I05.Se20</v>
      </c>
      <c r="F104" s="123">
        <f t="shared" ca="1" si="2"/>
        <v>44105</v>
      </c>
      <c r="G104" s="354">
        <f>IF(PPG!AC104&lt;0,0,PPG!AC104)</f>
        <v>4862.6942857142858</v>
      </c>
      <c r="H104" s="125">
        <f t="shared" ca="1" si="3"/>
        <v>44105</v>
      </c>
      <c r="I104" s="126">
        <v>0</v>
      </c>
      <c r="J104" s="352" t="str">
        <f>LEFT(PPG!E104,20)&amp;"."&amp;PPGPAY!E104</f>
        <v>Oakleigh.7009.PPFSM.I05.Se20</v>
      </c>
      <c r="K104" s="121" t="b">
        <v>1</v>
      </c>
      <c r="L104" s="127" t="s">
        <v>3691</v>
      </c>
      <c r="M104" s="121" t="b">
        <v>1</v>
      </c>
      <c r="N104" s="121" t="s">
        <v>3692</v>
      </c>
      <c r="O104" s="355" t="str">
        <f>PPG!J104</f>
        <v>11332/543965</v>
      </c>
      <c r="P104" s="121" t="b">
        <v>1</v>
      </c>
      <c r="Q104" s="121" t="b">
        <v>1</v>
      </c>
      <c r="R104" s="121" t="b">
        <v>1</v>
      </c>
    </row>
    <row r="105" spans="1:18" x14ac:dyDescent="0.25">
      <c r="A105" s="118">
        <v>1</v>
      </c>
      <c r="B105" s="119">
        <v>2</v>
      </c>
      <c r="C105" s="351">
        <f>PPG!K105</f>
        <v>400135</v>
      </c>
      <c r="D105" s="121" t="b">
        <v>1</v>
      </c>
      <c r="E105" s="352" t="str">
        <f>RIGHT(PPG!D105,4)&amp;"."&amp;PPG!N105&amp;"."&amp;PPG!L105&amp;"."&amp;$C$5</f>
        <v>3521.PPFSM.I05.Se20</v>
      </c>
      <c r="F105" s="123">
        <f t="shared" ca="1" si="2"/>
        <v>44105</v>
      </c>
      <c r="G105" s="354">
        <f>IF(PPG!AC105&lt;0,0,PPG!AC105)</f>
        <v>21511.989999999998</v>
      </c>
      <c r="H105" s="125">
        <f t="shared" ca="1" si="3"/>
        <v>44105</v>
      </c>
      <c r="I105" s="126">
        <v>0</v>
      </c>
      <c r="J105" s="352" t="str">
        <f>LEFT(PPG!E105,20)&amp;"."&amp;PPGPAY!E105</f>
        <v>St Mary's &amp; St John'.3521.PPFSM.I05.Se20</v>
      </c>
      <c r="K105" s="121" t="b">
        <v>1</v>
      </c>
      <c r="L105" s="127" t="s">
        <v>3691</v>
      </c>
      <c r="M105" s="121" t="b">
        <v>1</v>
      </c>
      <c r="N105" s="121" t="s">
        <v>3692</v>
      </c>
      <c r="O105" s="355" t="str">
        <f>PPG!J105</f>
        <v>11333/543965</v>
      </c>
      <c r="P105" s="121" t="b">
        <v>1</v>
      </c>
      <c r="Q105" s="121" t="b">
        <v>1</v>
      </c>
      <c r="R105" s="121" t="b">
        <v>1</v>
      </c>
    </row>
    <row r="106" spans="1:18" x14ac:dyDescent="0.25">
      <c r="A106" s="118">
        <v>1</v>
      </c>
      <c r="B106" s="119">
        <v>2</v>
      </c>
      <c r="C106" s="351">
        <f>PPG!K106</f>
        <v>400135</v>
      </c>
      <c r="D106" s="121" t="b">
        <v>1</v>
      </c>
      <c r="E106" s="352" t="str">
        <f>RIGHT(PPG!D106,4)&amp;"."&amp;PPG!N106&amp;"."&amp;PPG!L106&amp;"."&amp;$C$5</f>
        <v>3521.PPFSM.I05.Se20</v>
      </c>
      <c r="F106" s="123">
        <f t="shared" ca="1" si="2"/>
        <v>44105</v>
      </c>
      <c r="G106" s="354">
        <f>IF(PPG!AC106&lt;0,0,PPG!AC106)</f>
        <v>17507.991428571426</v>
      </c>
      <c r="H106" s="125">
        <f t="shared" ca="1" si="3"/>
        <v>44105</v>
      </c>
      <c r="I106" s="126">
        <v>0</v>
      </c>
      <c r="J106" s="352" t="str">
        <f>LEFT(PPG!E106,20)&amp;"."&amp;PPGPAY!E106</f>
        <v>St Mary's &amp; St John'.3521.PPFSM.I05.Se20</v>
      </c>
      <c r="K106" s="121" t="b">
        <v>1</v>
      </c>
      <c r="L106" s="127" t="s">
        <v>3691</v>
      </c>
      <c r="M106" s="121" t="b">
        <v>1</v>
      </c>
      <c r="N106" s="121" t="s">
        <v>3692</v>
      </c>
      <c r="O106" s="355" t="str">
        <f>PPG!J106</f>
        <v>11334/543965</v>
      </c>
      <c r="P106" s="121" t="b">
        <v>1</v>
      </c>
      <c r="Q106" s="121" t="b">
        <v>1</v>
      </c>
      <c r="R106" s="121" t="b">
        <v>1</v>
      </c>
    </row>
    <row r="107" spans="1:18" x14ac:dyDescent="0.25">
      <c r="A107" s="118">
        <v>1</v>
      </c>
      <c r="B107" s="119">
        <v>2</v>
      </c>
      <c r="C107" s="351">
        <f>PPG!K107</f>
        <v>400156</v>
      </c>
      <c r="D107" s="121" t="b">
        <v>1</v>
      </c>
      <c r="E107" s="352" t="str">
        <f>RIGHT(PPG!D107,4)&amp;"."&amp;PPG!N107&amp;"."&amp;PPG!L107&amp;"."&amp;$C$5</f>
        <v>1100.PPFSM.I05.Se20</v>
      </c>
      <c r="F107" s="123">
        <f t="shared" ca="1" si="2"/>
        <v>44105</v>
      </c>
      <c r="G107" s="354">
        <f>IF(PPG!AC107&lt;0,0,PPG!AC107)</f>
        <v>11.498571428571429</v>
      </c>
      <c r="H107" s="125">
        <f t="shared" ca="1" si="3"/>
        <v>44105</v>
      </c>
      <c r="I107" s="126">
        <v>0</v>
      </c>
      <c r="J107" s="352" t="str">
        <f>LEFT(PPG!E107,20)&amp;"."&amp;PPGPAY!E107</f>
        <v>Pavilion.1100.PPFSM.I05.Se20</v>
      </c>
      <c r="K107" s="121" t="b">
        <v>1</v>
      </c>
      <c r="L107" s="127" t="s">
        <v>3691</v>
      </c>
      <c r="M107" s="121" t="b">
        <v>1</v>
      </c>
      <c r="N107" s="121" t="s">
        <v>3692</v>
      </c>
      <c r="O107" s="355" t="str">
        <f>PPG!J107</f>
        <v>11332/543965</v>
      </c>
      <c r="P107" s="121" t="b">
        <v>1</v>
      </c>
      <c r="Q107" s="121" t="b">
        <v>1</v>
      </c>
      <c r="R107" s="121" t="b">
        <v>1</v>
      </c>
    </row>
    <row r="108" spans="1:18" x14ac:dyDescent="0.25">
      <c r="A108" s="118">
        <v>1</v>
      </c>
      <c r="B108" s="119">
        <v>2</v>
      </c>
      <c r="C108" s="351">
        <f>PPG!K108</f>
        <v>400015</v>
      </c>
      <c r="D108" s="121" t="b">
        <v>1</v>
      </c>
      <c r="E108" s="352" t="str">
        <f>RIGHT(PPG!D108,4)&amp;"."&amp;PPG!N108&amp;"."&amp;PPG!L108&amp;"."&amp;$C$5</f>
        <v>3317.PPSER.I05.Se20</v>
      </c>
      <c r="F108" s="123">
        <f t="shared" ca="1" si="2"/>
        <v>44105</v>
      </c>
      <c r="G108" s="354">
        <f>IF(PPG!AC108&lt;0,0,PPG!AC108)</f>
        <v>34.445714285714288</v>
      </c>
      <c r="H108" s="125">
        <f t="shared" ca="1" si="3"/>
        <v>44105</v>
      </c>
      <c r="I108" s="126">
        <v>0</v>
      </c>
      <c r="J108" s="352" t="str">
        <f>LEFT(PPG!E108,20)&amp;"."&amp;PPGPAY!E108</f>
        <v>All Saints' CE Prima.3317.PPSER.I05.Se20</v>
      </c>
      <c r="K108" s="121" t="b">
        <v>1</v>
      </c>
      <c r="L108" s="127" t="s">
        <v>3691</v>
      </c>
      <c r="M108" s="121" t="b">
        <v>1</v>
      </c>
      <c r="N108" s="121" t="s">
        <v>3692</v>
      </c>
      <c r="O108" s="355" t="str">
        <f>PPG!J108</f>
        <v>11334/543965</v>
      </c>
      <c r="P108" s="121" t="b">
        <v>1</v>
      </c>
      <c r="Q108" s="121" t="b">
        <v>1</v>
      </c>
      <c r="R108" s="121" t="b">
        <v>1</v>
      </c>
    </row>
    <row r="109" spans="1:18" x14ac:dyDescent="0.25">
      <c r="A109" s="118">
        <v>1</v>
      </c>
      <c r="B109" s="119">
        <v>2</v>
      </c>
      <c r="C109" s="351">
        <f>PPG!K109</f>
        <v>400002</v>
      </c>
      <c r="D109" s="121" t="b">
        <v>1</v>
      </c>
      <c r="E109" s="352" t="str">
        <f>RIGHT(PPG!D109,4)&amp;"."&amp;PPG!N109&amp;"."&amp;PPG!L109&amp;"."&amp;$C$5</f>
        <v>2027.PPSER.I05.Se20</v>
      </c>
      <c r="F109" s="123">
        <f t="shared" ca="1" si="2"/>
        <v>44105</v>
      </c>
      <c r="G109" s="354">
        <f>IF(PPG!AC109&lt;0,0,PPG!AC109)</f>
        <v>34.445714285714288</v>
      </c>
      <c r="H109" s="125">
        <f t="shared" ca="1" si="3"/>
        <v>44105</v>
      </c>
      <c r="I109" s="126">
        <v>0</v>
      </c>
      <c r="J109" s="352" t="str">
        <f>LEFT(PPG!E109,20)&amp;"."&amp;PPGPAY!E109</f>
        <v>Garden Suburb Junior.2027.PPSER.I05.Se20</v>
      </c>
      <c r="K109" s="121" t="b">
        <v>1</v>
      </c>
      <c r="L109" s="127" t="s">
        <v>3691</v>
      </c>
      <c r="M109" s="121" t="b">
        <v>1</v>
      </c>
      <c r="N109" s="121" t="s">
        <v>3692</v>
      </c>
      <c r="O109" s="355" t="str">
        <f>PPG!J109</f>
        <v>11334/543965</v>
      </c>
      <c r="P109" s="121" t="b">
        <v>1</v>
      </c>
      <c r="Q109" s="121" t="b">
        <v>1</v>
      </c>
      <c r="R109" s="121" t="b">
        <v>1</v>
      </c>
    </row>
    <row r="110" spans="1:18" x14ac:dyDescent="0.25">
      <c r="A110" s="118">
        <v>1</v>
      </c>
      <c r="B110" s="119">
        <v>2</v>
      </c>
      <c r="C110" s="351">
        <f>PPG!K110</f>
        <v>400010</v>
      </c>
      <c r="D110" s="121" t="b">
        <v>1</v>
      </c>
      <c r="E110" s="352" t="str">
        <f>RIGHT(PPG!D110,4)&amp;"."&amp;PPG!N110&amp;"."&amp;PPG!L110&amp;"."&amp;$C$5</f>
        <v>2071.PPSER.I05.Se20</v>
      </c>
      <c r="F110" s="123">
        <f t="shared" ca="1" si="2"/>
        <v>44105</v>
      </c>
      <c r="G110" s="354">
        <f>IF(PPG!AC110&lt;0,0,PPG!AC110)</f>
        <v>34.445714285714288</v>
      </c>
      <c r="H110" s="125">
        <f t="shared" ca="1" si="3"/>
        <v>44105</v>
      </c>
      <c r="I110" s="126">
        <v>0</v>
      </c>
      <c r="J110" s="352" t="str">
        <f>LEFT(PPG!E110,20)&amp;"."&amp;PPGPAY!E110</f>
        <v>Queenswell Infant an.2071.PPSER.I05.Se20</v>
      </c>
      <c r="K110" s="121" t="b">
        <v>1</v>
      </c>
      <c r="L110" s="127" t="s">
        <v>3691</v>
      </c>
      <c r="M110" s="121" t="b">
        <v>1</v>
      </c>
      <c r="N110" s="121" t="s">
        <v>3692</v>
      </c>
      <c r="O110" s="355" t="str">
        <f>PPG!J110</f>
        <v>11334/543965</v>
      </c>
      <c r="P110" s="121" t="b">
        <v>1</v>
      </c>
      <c r="Q110" s="121" t="b">
        <v>1</v>
      </c>
      <c r="R110" s="121" t="b">
        <v>1</v>
      </c>
    </row>
    <row r="111" spans="1:18" x14ac:dyDescent="0.25">
      <c r="A111" s="118">
        <v>1</v>
      </c>
      <c r="B111" s="119">
        <v>2</v>
      </c>
      <c r="C111" s="351">
        <f>PPG!K111</f>
        <v>400098</v>
      </c>
      <c r="D111" s="121" t="b">
        <v>1</v>
      </c>
      <c r="E111" s="352" t="str">
        <f>RIGHT(PPG!D111,4)&amp;"."&amp;PPG!N111&amp;"."&amp;PPG!L111&amp;"."&amp;$C$5</f>
        <v>3309.PPSER.I05.Se20</v>
      </c>
      <c r="F111" s="123">
        <f t="shared" ca="1" si="2"/>
        <v>44105</v>
      </c>
      <c r="G111" s="354">
        <f>IF(PPG!AC111&lt;0,0,PPG!AC111)</f>
        <v>60.941428571428574</v>
      </c>
      <c r="H111" s="125">
        <f t="shared" ca="1" si="3"/>
        <v>44105</v>
      </c>
      <c r="I111" s="126">
        <v>0</v>
      </c>
      <c r="J111" s="352" t="str">
        <f>LEFT(PPG!E111,20)&amp;"."&amp;PPGPAY!E111</f>
        <v>St Johns CE N20.3309.PPSER.I05.Se20</v>
      </c>
      <c r="K111" s="121" t="b">
        <v>1</v>
      </c>
      <c r="L111" s="127" t="s">
        <v>3691</v>
      </c>
      <c r="M111" s="121" t="b">
        <v>1</v>
      </c>
      <c r="N111" s="121" t="s">
        <v>3692</v>
      </c>
      <c r="O111" s="355" t="str">
        <f>PPG!J111</f>
        <v>11334/543965</v>
      </c>
      <c r="P111" s="121" t="b">
        <v>1</v>
      </c>
      <c r="Q111" s="121" t="b">
        <v>1</v>
      </c>
      <c r="R111" s="121" t="b">
        <v>1</v>
      </c>
    </row>
    <row r="112" spans="1:18" x14ac:dyDescent="0.25">
      <c r="A112" s="118">
        <v>1</v>
      </c>
      <c r="B112" s="119">
        <v>2</v>
      </c>
      <c r="C112" s="351">
        <f>PPG!K112</f>
        <v>400094</v>
      </c>
      <c r="D112" s="121" t="b">
        <v>1</v>
      </c>
      <c r="E112" s="352" t="str">
        <f>RIGHT(PPG!D112,4)&amp;"."&amp;PPG!N112&amp;"."&amp;PPG!L112&amp;"."&amp;$C$5</f>
        <v>3314.PPSER.I05.Se20</v>
      </c>
      <c r="F112" s="123">
        <f t="shared" ca="1" si="2"/>
        <v>44105</v>
      </c>
      <c r="G112" s="354">
        <f>IF(PPG!AC112&lt;0,0,PPG!AC112)</f>
        <v>68.888571428571439</v>
      </c>
      <c r="H112" s="125">
        <f t="shared" ca="1" si="3"/>
        <v>44105</v>
      </c>
      <c r="I112" s="126">
        <v>0</v>
      </c>
      <c r="J112" s="352" t="str">
        <f>LEFT(PPG!E112,20)&amp;"."&amp;PPGPAY!E112</f>
        <v>St Pauls CE Primary,.3314.PPSER.I05.Se20</v>
      </c>
      <c r="K112" s="121" t="b">
        <v>1</v>
      </c>
      <c r="L112" s="127" t="s">
        <v>3691</v>
      </c>
      <c r="M112" s="121" t="b">
        <v>1</v>
      </c>
      <c r="N112" s="121" t="s">
        <v>3692</v>
      </c>
      <c r="O112" s="355" t="str">
        <f>PPG!J112</f>
        <v>11334/543965</v>
      </c>
      <c r="P112" s="121" t="b">
        <v>1</v>
      </c>
      <c r="Q112" s="121" t="b">
        <v>1</v>
      </c>
      <c r="R112" s="121" t="b">
        <v>1</v>
      </c>
    </row>
    <row r="113" spans="1:18" x14ac:dyDescent="0.25">
      <c r="A113" s="118">
        <v>1</v>
      </c>
      <c r="B113" s="119">
        <v>2</v>
      </c>
      <c r="C113" s="351">
        <f>PPG!K113</f>
        <v>400037</v>
      </c>
      <c r="D113" s="121" t="b">
        <v>1</v>
      </c>
      <c r="E113" s="352" t="str">
        <f>RIGHT(PPG!D113,4)&amp;"."&amp;PPG!N113&amp;"."&amp;PPG!L113&amp;"."&amp;$C$5</f>
        <v>3507.PPSER.I05.Se20</v>
      </c>
      <c r="F113" s="123">
        <f t="shared" ca="1" si="2"/>
        <v>44105</v>
      </c>
      <c r="G113" s="354">
        <f>IF(PPG!AC113&lt;0,0,PPG!AC113)</f>
        <v>47.694285714285719</v>
      </c>
      <c r="H113" s="125">
        <f t="shared" ca="1" si="3"/>
        <v>44105</v>
      </c>
      <c r="I113" s="126">
        <v>0</v>
      </c>
      <c r="J113" s="352" t="str">
        <f>LEFT(PPG!E113,20)&amp;"."&amp;PPGPAY!E113</f>
        <v>St Theresa's R.C. Pr.3507.PPSER.I05.Se20</v>
      </c>
      <c r="K113" s="121" t="b">
        <v>1</v>
      </c>
      <c r="L113" s="127" t="s">
        <v>3691</v>
      </c>
      <c r="M113" s="121" t="b">
        <v>1</v>
      </c>
      <c r="N113" s="121" t="s">
        <v>3692</v>
      </c>
      <c r="O113" s="355" t="str">
        <f>PPG!J113</f>
        <v>11334/543965</v>
      </c>
      <c r="P113" s="121" t="b">
        <v>1</v>
      </c>
      <c r="Q113" s="121" t="b">
        <v>1</v>
      </c>
      <c r="R113" s="121" t="b">
        <v>1</v>
      </c>
    </row>
    <row r="114" spans="1:18" x14ac:dyDescent="0.25">
      <c r="A114" s="118">
        <v>1</v>
      </c>
      <c r="B114" s="119">
        <v>2</v>
      </c>
      <c r="C114" s="351">
        <f>PPG!K114</f>
        <v>400100</v>
      </c>
      <c r="D114" s="121" t="b">
        <v>1</v>
      </c>
      <c r="E114" s="352" t="str">
        <f>RIGHT(PPG!D114,4)&amp;"."&amp;PPG!N114&amp;"."&amp;PPG!L114&amp;"."&amp;$C$5</f>
        <v>3316.PPSER.I05.Se20</v>
      </c>
      <c r="F114" s="123">
        <f t="shared" ca="1" si="2"/>
        <v>44105</v>
      </c>
      <c r="G114" s="354">
        <f>IF(PPG!AC114&lt;0,0,PPG!AC114)</f>
        <v>68.888571428571439</v>
      </c>
      <c r="H114" s="125">
        <f t="shared" ca="1" si="3"/>
        <v>44105</v>
      </c>
      <c r="I114" s="126">
        <v>0</v>
      </c>
      <c r="J114" s="352" t="str">
        <f>LEFT(PPG!E114,20)&amp;"."&amp;PPGPAY!E114</f>
        <v>Trent  C of E Primar.3316.PPSER.I05.Se20</v>
      </c>
      <c r="K114" s="121" t="b">
        <v>1</v>
      </c>
      <c r="L114" s="127" t="s">
        <v>3691</v>
      </c>
      <c r="M114" s="121" t="b">
        <v>1</v>
      </c>
      <c r="N114" s="121" t="s">
        <v>3692</v>
      </c>
      <c r="O114" s="355" t="str">
        <f>PPG!J114</f>
        <v>11334/543965</v>
      </c>
      <c r="P114" s="121" t="b">
        <v>1</v>
      </c>
      <c r="Q114" s="121" t="b">
        <v>1</v>
      </c>
      <c r="R114" s="121" t="b">
        <v>1</v>
      </c>
    </row>
    <row r="115" spans="1:18" x14ac:dyDescent="0.25">
      <c r="A115" s="118">
        <v>1</v>
      </c>
      <c r="B115" s="119">
        <v>2</v>
      </c>
      <c r="C115" s="351">
        <f>PPG!K115</f>
        <v>400033</v>
      </c>
      <c r="D115" s="121" t="b">
        <v>1</v>
      </c>
      <c r="E115" s="352" t="str">
        <f>RIGHT(PPG!D115,4)&amp;"."&amp;PPG!N115&amp;"."&amp;PPG!L115&amp;"."&amp;$C$5</f>
        <v>4003.PPSER.I05.Se20</v>
      </c>
      <c r="F115" s="123">
        <f t="shared" ca="1" si="2"/>
        <v>44105</v>
      </c>
      <c r="G115" s="354">
        <f>IF(PPG!AC115&lt;0,0,PPG!AC115)</f>
        <v>47.694285714285719</v>
      </c>
      <c r="H115" s="125">
        <f t="shared" ca="1" si="3"/>
        <v>44105</v>
      </c>
      <c r="I115" s="126">
        <v>0</v>
      </c>
      <c r="J115" s="352" t="str">
        <f>LEFT(PPG!E115,20)&amp;"."&amp;PPGPAY!E115</f>
        <v>Friern Barnet School.4003.PPSER.I05.Se20</v>
      </c>
      <c r="K115" s="121" t="b">
        <v>1</v>
      </c>
      <c r="L115" s="127" t="s">
        <v>3691</v>
      </c>
      <c r="M115" s="121" t="b">
        <v>1</v>
      </c>
      <c r="N115" s="121" t="s">
        <v>3692</v>
      </c>
      <c r="O115" s="355" t="str">
        <f>PPG!J115</f>
        <v>11333/543965</v>
      </c>
      <c r="P115" s="121" t="b">
        <v>1</v>
      </c>
      <c r="Q115" s="121" t="b">
        <v>1</v>
      </c>
      <c r="R115" s="121" t="b">
        <v>1</v>
      </c>
    </row>
    <row r="116" spans="1:18" x14ac:dyDescent="0.25">
      <c r="A116" s="118">
        <v>1</v>
      </c>
      <c r="B116" s="119">
        <v>2</v>
      </c>
      <c r="C116" s="351">
        <f>PPG!K116</f>
        <v>400125</v>
      </c>
      <c r="D116" s="121" t="b">
        <v>1</v>
      </c>
      <c r="E116" s="352" t="str">
        <f>RIGHT(PPG!D116,4)&amp;"."&amp;PPG!N116&amp;"."&amp;PPG!L116&amp;"."&amp;$C$5</f>
        <v>3520.PPPL.I05.Se20</v>
      </c>
      <c r="F116" s="123">
        <f t="shared" ca="1" si="2"/>
        <v>44105</v>
      </c>
      <c r="G116" s="354">
        <f>IF(PPG!AC116&lt;0,0,PPG!AC116)</f>
        <v>180.38714285714286</v>
      </c>
      <c r="H116" s="125">
        <f t="shared" ca="1" si="3"/>
        <v>44105</v>
      </c>
      <c r="I116" s="126">
        <v>0</v>
      </c>
      <c r="J116" s="352" t="str">
        <f>LEFT(PPG!E116,20)&amp;"."&amp;PPGPAY!E116</f>
        <v>Akiva School.3520.PPPL.I05.Se20</v>
      </c>
      <c r="K116" s="121" t="b">
        <v>1</v>
      </c>
      <c r="L116" s="127" t="s">
        <v>3691</v>
      </c>
      <c r="M116" s="121" t="b">
        <v>1</v>
      </c>
      <c r="N116" s="121" t="s">
        <v>3692</v>
      </c>
      <c r="O116" s="355" t="str">
        <f>PPG!J116</f>
        <v>11334/543965</v>
      </c>
      <c r="P116" s="121" t="b">
        <v>1</v>
      </c>
      <c r="Q116" s="121" t="b">
        <v>1</v>
      </c>
      <c r="R116" s="121" t="b">
        <v>1</v>
      </c>
    </row>
    <row r="117" spans="1:18" x14ac:dyDescent="0.25">
      <c r="A117" s="118">
        <v>1</v>
      </c>
      <c r="B117" s="119">
        <v>2</v>
      </c>
      <c r="C117" s="351">
        <f>PPG!K117</f>
        <v>400015</v>
      </c>
      <c r="D117" s="121" t="b">
        <v>1</v>
      </c>
      <c r="E117" s="352" t="str">
        <f>RIGHT(PPG!D117,4)&amp;"."&amp;PPG!N117&amp;"."&amp;PPG!L117&amp;"."&amp;$C$5</f>
        <v>3317.PPPL.I05.Se20</v>
      </c>
      <c r="F117" s="123">
        <f t="shared" ca="1" si="2"/>
        <v>44105</v>
      </c>
      <c r="G117" s="354">
        <f>IF(PPG!AC117&lt;0,0,PPG!AC117)</f>
        <v>360.76857142857142</v>
      </c>
      <c r="H117" s="125">
        <f t="shared" ca="1" si="3"/>
        <v>44105</v>
      </c>
      <c r="I117" s="126">
        <v>0</v>
      </c>
      <c r="J117" s="352" t="str">
        <f>LEFT(PPG!E117,20)&amp;"."&amp;PPGPAY!E117</f>
        <v>All Saints' CE Prima.3317.PPPL.I05.Se20</v>
      </c>
      <c r="K117" s="121" t="b">
        <v>1</v>
      </c>
      <c r="L117" s="127" t="s">
        <v>3691</v>
      </c>
      <c r="M117" s="121" t="b">
        <v>1</v>
      </c>
      <c r="N117" s="121" t="s">
        <v>3692</v>
      </c>
      <c r="O117" s="355" t="str">
        <f>PPG!J117</f>
        <v>11334/543965</v>
      </c>
      <c r="P117" s="121" t="b">
        <v>1</v>
      </c>
      <c r="Q117" s="121" t="b">
        <v>1</v>
      </c>
      <c r="R117" s="121" t="b">
        <v>1</v>
      </c>
    </row>
    <row r="118" spans="1:18" x14ac:dyDescent="0.25">
      <c r="A118" s="118">
        <v>1</v>
      </c>
      <c r="B118" s="119">
        <v>2</v>
      </c>
      <c r="C118" s="351">
        <f>PPG!K118</f>
        <v>400024</v>
      </c>
      <c r="D118" s="121" t="b">
        <v>1</v>
      </c>
      <c r="E118" s="352" t="str">
        <f>RIGHT(PPG!D118,4)&amp;"."&amp;PPG!N118&amp;"."&amp;PPG!L118&amp;"."&amp;$C$5</f>
        <v>3511.PPPL.I05.Se20</v>
      </c>
      <c r="F118" s="123">
        <f t="shared" ca="1" si="2"/>
        <v>44105</v>
      </c>
      <c r="G118" s="354">
        <f>IF(PPG!AC118&lt;0,0,PPG!AC118)</f>
        <v>901.9242857142857</v>
      </c>
      <c r="H118" s="125">
        <f t="shared" ca="1" si="3"/>
        <v>44105</v>
      </c>
      <c r="I118" s="126">
        <v>0</v>
      </c>
      <c r="J118" s="352" t="str">
        <f>LEFT(PPG!E118,20)&amp;"."&amp;PPGPAY!E118</f>
        <v>Blessed Dominic Scho.3511.PPPL.I05.Se20</v>
      </c>
      <c r="K118" s="121" t="b">
        <v>1</v>
      </c>
      <c r="L118" s="127" t="s">
        <v>3691</v>
      </c>
      <c r="M118" s="121" t="b">
        <v>1</v>
      </c>
      <c r="N118" s="121" t="s">
        <v>3692</v>
      </c>
      <c r="O118" s="355" t="str">
        <f>PPG!J118</f>
        <v>11334/543965</v>
      </c>
      <c r="P118" s="121" t="b">
        <v>1</v>
      </c>
      <c r="Q118" s="121" t="b">
        <v>1</v>
      </c>
      <c r="R118" s="121" t="b">
        <v>1</v>
      </c>
    </row>
    <row r="119" spans="1:18" x14ac:dyDescent="0.25">
      <c r="A119" s="118">
        <v>1</v>
      </c>
      <c r="B119" s="119">
        <v>2</v>
      </c>
      <c r="C119" s="351">
        <f>PPG!K119</f>
        <v>400057</v>
      </c>
      <c r="D119" s="121" t="b">
        <v>1</v>
      </c>
      <c r="E119" s="352" t="str">
        <f>RIGHT(PPG!D119,4)&amp;"."&amp;PPG!N119&amp;"."&amp;PPG!L119&amp;"."&amp;$C$5</f>
        <v>2008.PPPL.I05.Se20</v>
      </c>
      <c r="F119" s="123">
        <f t="shared" ca="1" si="2"/>
        <v>44105</v>
      </c>
      <c r="G119" s="354">
        <f>IF(PPG!AC119&lt;0,0,PPG!AC119)</f>
        <v>521.11142857142852</v>
      </c>
      <c r="H119" s="125">
        <f t="shared" ca="1" si="3"/>
        <v>44105</v>
      </c>
      <c r="I119" s="126">
        <v>0</v>
      </c>
      <c r="J119" s="352" t="str">
        <f>LEFT(PPG!E119,20)&amp;"."&amp;PPGPAY!E119</f>
        <v>Brookland Infant  &amp; .2008.PPPL.I05.Se20</v>
      </c>
      <c r="K119" s="121" t="b">
        <v>1</v>
      </c>
      <c r="L119" s="127" t="s">
        <v>3691</v>
      </c>
      <c r="M119" s="121" t="b">
        <v>1</v>
      </c>
      <c r="N119" s="121" t="s">
        <v>3692</v>
      </c>
      <c r="O119" s="355" t="str">
        <f>PPG!J119</f>
        <v>11334/543965</v>
      </c>
      <c r="P119" s="121" t="b">
        <v>1</v>
      </c>
      <c r="Q119" s="121" t="b">
        <v>1</v>
      </c>
      <c r="R119" s="121" t="b">
        <v>1</v>
      </c>
    </row>
    <row r="120" spans="1:18" x14ac:dyDescent="0.25">
      <c r="A120" s="118">
        <v>1</v>
      </c>
      <c r="B120" s="119">
        <v>2</v>
      </c>
      <c r="C120" s="351">
        <f>PPG!K120</f>
        <v>400061</v>
      </c>
      <c r="D120" s="121" t="b">
        <v>1</v>
      </c>
      <c r="E120" s="352" t="str">
        <f>RIGHT(PPG!D120,4)&amp;"."&amp;PPG!N120&amp;"."&amp;PPG!L120&amp;"."&amp;$C$5</f>
        <v>2009.PPPL.I05.Se20</v>
      </c>
      <c r="F120" s="123">
        <f t="shared" ca="1" si="2"/>
        <v>44105</v>
      </c>
      <c r="G120" s="354">
        <f>IF(PPG!AC120&lt;0,0,PPG!AC120)</f>
        <v>521.11142857142852</v>
      </c>
      <c r="H120" s="125">
        <f t="shared" ca="1" si="3"/>
        <v>44105</v>
      </c>
      <c r="I120" s="126">
        <v>0</v>
      </c>
      <c r="J120" s="352" t="str">
        <f>LEFT(PPG!E120,20)&amp;"."&amp;PPGPAY!E120</f>
        <v>Brunswick Park Prima.2009.PPPL.I05.Se20</v>
      </c>
      <c r="K120" s="121" t="b">
        <v>1</v>
      </c>
      <c r="L120" s="127" t="s">
        <v>3691</v>
      </c>
      <c r="M120" s="121" t="b">
        <v>1</v>
      </c>
      <c r="N120" s="121" t="s">
        <v>3692</v>
      </c>
      <c r="O120" s="355" t="str">
        <f>PPG!J120</f>
        <v>11334/543965</v>
      </c>
      <c r="P120" s="121" t="b">
        <v>1</v>
      </c>
      <c r="Q120" s="121" t="b">
        <v>1</v>
      </c>
      <c r="R120" s="121" t="b">
        <v>1</v>
      </c>
    </row>
    <row r="121" spans="1:18" x14ac:dyDescent="0.25">
      <c r="A121" s="118">
        <v>1</v>
      </c>
      <c r="B121" s="119">
        <v>2</v>
      </c>
      <c r="C121" s="351">
        <f>PPG!K121</f>
        <v>400039</v>
      </c>
      <c r="D121" s="121" t="b">
        <v>1</v>
      </c>
      <c r="E121" s="352" t="str">
        <f>RIGHT(PPG!D121,4)&amp;"."&amp;PPG!N121&amp;"."&amp;PPG!L121&amp;"."&amp;$C$5</f>
        <v>3302.PPPL.I05.Se20</v>
      </c>
      <c r="F121" s="123">
        <f t="shared" ca="1" si="2"/>
        <v>44105</v>
      </c>
      <c r="G121" s="354">
        <f>IF(PPG!AC121&lt;0,0,PPG!AC121)</f>
        <v>521.11142857142852</v>
      </c>
      <c r="H121" s="125">
        <f t="shared" ca="1" si="3"/>
        <v>44105</v>
      </c>
      <c r="I121" s="126">
        <v>0</v>
      </c>
      <c r="J121" s="352" t="str">
        <f>LEFT(PPG!E121,20)&amp;"."&amp;PPGPAY!E121</f>
        <v>Christ Church CE Pri.3302.PPPL.I05.Se20</v>
      </c>
      <c r="K121" s="121" t="b">
        <v>1</v>
      </c>
      <c r="L121" s="127" t="s">
        <v>3691</v>
      </c>
      <c r="M121" s="121" t="b">
        <v>1</v>
      </c>
      <c r="N121" s="121" t="s">
        <v>3692</v>
      </c>
      <c r="O121" s="355" t="str">
        <f>PPG!J121</f>
        <v>11334/543965</v>
      </c>
      <c r="P121" s="121" t="b">
        <v>1</v>
      </c>
      <c r="Q121" s="121" t="b">
        <v>1</v>
      </c>
      <c r="R121" s="121" t="b">
        <v>1</v>
      </c>
    </row>
    <row r="122" spans="1:18" x14ac:dyDescent="0.25">
      <c r="A122" s="118">
        <v>1</v>
      </c>
      <c r="B122" s="119">
        <v>2</v>
      </c>
      <c r="C122" s="351">
        <f>PPG!K122</f>
        <v>400020</v>
      </c>
      <c r="D122" s="121" t="b">
        <v>1</v>
      </c>
      <c r="E122" s="352" t="str">
        <f>RIGHT(PPG!D122,4)&amp;"."&amp;PPG!N122&amp;"."&amp;PPG!L122&amp;"."&amp;$C$5</f>
        <v>2011.PPPL.I05.Se20</v>
      </c>
      <c r="F122" s="123">
        <f t="shared" ca="1" si="2"/>
        <v>44105</v>
      </c>
      <c r="G122" s="354">
        <f>IF(PPG!AC122&lt;0,0,PPG!AC122)</f>
        <v>360.76857142857142</v>
      </c>
      <c r="H122" s="125">
        <f t="shared" ca="1" si="3"/>
        <v>44105</v>
      </c>
      <c r="I122" s="126">
        <v>0</v>
      </c>
      <c r="J122" s="352" t="str">
        <f>LEFT(PPG!E122,20)&amp;"."&amp;PPGPAY!E122</f>
        <v>Church Hill Primary .2011.PPPL.I05.Se20</v>
      </c>
      <c r="K122" s="121" t="b">
        <v>1</v>
      </c>
      <c r="L122" s="127" t="s">
        <v>3691</v>
      </c>
      <c r="M122" s="121" t="b">
        <v>1</v>
      </c>
      <c r="N122" s="121" t="s">
        <v>3692</v>
      </c>
      <c r="O122" s="355" t="str">
        <f>PPG!J122</f>
        <v>11334/543965</v>
      </c>
      <c r="P122" s="121" t="b">
        <v>1</v>
      </c>
      <c r="Q122" s="121" t="b">
        <v>1</v>
      </c>
      <c r="R122" s="121" t="b">
        <v>1</v>
      </c>
    </row>
    <row r="123" spans="1:18" x14ac:dyDescent="0.25">
      <c r="A123" s="118">
        <v>1</v>
      </c>
      <c r="B123" s="119">
        <v>2</v>
      </c>
      <c r="C123" s="351">
        <f>PPG!K123</f>
        <v>400105</v>
      </c>
      <c r="D123" s="121" t="b">
        <v>1</v>
      </c>
      <c r="E123" s="352" t="str">
        <f>RIGHT(PPG!D123,4)&amp;"."&amp;PPG!N123&amp;"."&amp;PPG!L123&amp;"."&amp;$C$5</f>
        <v>2073.PPPL.I05.Se20</v>
      </c>
      <c r="F123" s="123">
        <f t="shared" ca="1" si="2"/>
        <v>44105</v>
      </c>
      <c r="G123" s="354">
        <f>IF(PPG!AC123&lt;0,0,PPG!AC123)</f>
        <v>521.11142857142852</v>
      </c>
      <c r="H123" s="125">
        <f t="shared" ca="1" si="3"/>
        <v>44105</v>
      </c>
      <c r="I123" s="126">
        <v>0</v>
      </c>
      <c r="J123" s="352" t="str">
        <f>LEFT(PPG!E123,20)&amp;"."&amp;PPGPAY!E123</f>
        <v>Danegrove JMI School.2073.PPPL.I05.Se20</v>
      </c>
      <c r="K123" s="121" t="b">
        <v>1</v>
      </c>
      <c r="L123" s="127" t="s">
        <v>3691</v>
      </c>
      <c r="M123" s="121" t="b">
        <v>1</v>
      </c>
      <c r="N123" s="121" t="s">
        <v>3692</v>
      </c>
      <c r="O123" s="355" t="str">
        <f>PPG!J123</f>
        <v>11334/543965</v>
      </c>
      <c r="P123" s="121" t="b">
        <v>1</v>
      </c>
      <c r="Q123" s="121" t="b">
        <v>1</v>
      </c>
      <c r="R123" s="121" t="b">
        <v>1</v>
      </c>
    </row>
    <row r="124" spans="1:18" x14ac:dyDescent="0.25">
      <c r="A124" s="118">
        <v>1</v>
      </c>
      <c r="B124" s="119">
        <v>2</v>
      </c>
      <c r="C124" s="351">
        <f>PPG!K124</f>
        <v>400159</v>
      </c>
      <c r="D124" s="121" t="b">
        <v>1</v>
      </c>
      <c r="E124" s="352" t="str">
        <f>RIGHT(PPG!D124,4)&amp;"."&amp;PPG!N124&amp;"."&amp;PPG!L124&amp;"."&amp;$C$5</f>
        <v>2023.PPPL.I05.Se20</v>
      </c>
      <c r="F124" s="123">
        <f t="shared" ca="1" si="2"/>
        <v>44105</v>
      </c>
      <c r="G124" s="354">
        <f>IF(PPG!AC124&lt;0,0,PPG!AC124)</f>
        <v>180.38714285714286</v>
      </c>
      <c r="H124" s="125">
        <f t="shared" ca="1" si="3"/>
        <v>44105</v>
      </c>
      <c r="I124" s="126">
        <v>0</v>
      </c>
      <c r="J124" s="352" t="str">
        <f>LEFT(PPG!E124,20)&amp;"."&amp;PPGPAY!E124</f>
        <v>Edgware Primary Scho.2023.PPPL.I05.Se20</v>
      </c>
      <c r="K124" s="121" t="b">
        <v>1</v>
      </c>
      <c r="L124" s="127" t="s">
        <v>3691</v>
      </c>
      <c r="M124" s="121" t="b">
        <v>1</v>
      </c>
      <c r="N124" s="121" t="s">
        <v>3692</v>
      </c>
      <c r="O124" s="355" t="str">
        <f>PPG!J124</f>
        <v>11334/543965</v>
      </c>
      <c r="P124" s="121" t="b">
        <v>1</v>
      </c>
      <c r="Q124" s="121" t="b">
        <v>1</v>
      </c>
      <c r="R124" s="121" t="b">
        <v>1</v>
      </c>
    </row>
    <row r="125" spans="1:18" x14ac:dyDescent="0.25">
      <c r="A125" s="118">
        <v>1</v>
      </c>
      <c r="B125" s="119">
        <v>2</v>
      </c>
      <c r="C125" s="351">
        <f>PPG!K125</f>
        <v>400047</v>
      </c>
      <c r="D125" s="121" t="b">
        <v>1</v>
      </c>
      <c r="E125" s="352" t="str">
        <f>RIGHT(PPG!D125,4)&amp;"."&amp;PPG!N125&amp;"."&amp;PPG!L125&amp;"."&amp;$C$5</f>
        <v>2024.PPPL.I05.Se20</v>
      </c>
      <c r="F125" s="123">
        <f t="shared" ca="1" si="2"/>
        <v>44105</v>
      </c>
      <c r="G125" s="354">
        <f>IF(PPG!AC125&lt;0,0,PPG!AC125)</f>
        <v>360.76857142857142</v>
      </c>
      <c r="H125" s="125">
        <f t="shared" ca="1" si="3"/>
        <v>44105</v>
      </c>
      <c r="I125" s="126">
        <v>0</v>
      </c>
      <c r="J125" s="352" t="str">
        <f>LEFT(PPG!E125,20)&amp;"."&amp;PPGPAY!E125</f>
        <v>Fairway Primary Scho.2024.PPPL.I05.Se20</v>
      </c>
      <c r="K125" s="121" t="b">
        <v>1</v>
      </c>
      <c r="L125" s="127" t="s">
        <v>3691</v>
      </c>
      <c r="M125" s="121" t="b">
        <v>1</v>
      </c>
      <c r="N125" s="121" t="s">
        <v>3692</v>
      </c>
      <c r="O125" s="355" t="str">
        <f>PPG!J125</f>
        <v>11334/543965</v>
      </c>
      <c r="P125" s="121" t="b">
        <v>1</v>
      </c>
      <c r="Q125" s="121" t="b">
        <v>1</v>
      </c>
      <c r="R125" s="121" t="b">
        <v>1</v>
      </c>
    </row>
    <row r="126" spans="1:18" x14ac:dyDescent="0.25">
      <c r="A126" s="118">
        <v>1</v>
      </c>
      <c r="B126" s="119">
        <v>2</v>
      </c>
      <c r="C126" s="351">
        <f>PPG!K126</f>
        <v>400001</v>
      </c>
      <c r="D126" s="121" t="b">
        <v>1</v>
      </c>
      <c r="E126" s="352" t="str">
        <f>RIGHT(PPG!D126,4)&amp;"."&amp;PPG!N126&amp;"."&amp;PPG!L126&amp;"."&amp;$C$5</f>
        <v>2025.PPPL.I05.Se20</v>
      </c>
      <c r="F126" s="123">
        <f t="shared" ca="1" si="2"/>
        <v>44105</v>
      </c>
      <c r="G126" s="354">
        <f>IF(PPG!AC126&lt;0,0,PPG!AC126)</f>
        <v>661.41000000000008</v>
      </c>
      <c r="H126" s="125">
        <f t="shared" ca="1" si="3"/>
        <v>44105</v>
      </c>
      <c r="I126" s="126">
        <v>0</v>
      </c>
      <c r="J126" s="352" t="str">
        <f>LEFT(PPG!E126,20)&amp;"."&amp;PPGPAY!E126</f>
        <v>Foulds.2025.PPPL.I05.Se20</v>
      </c>
      <c r="K126" s="121" t="b">
        <v>1</v>
      </c>
      <c r="L126" s="127" t="s">
        <v>3691</v>
      </c>
      <c r="M126" s="121" t="b">
        <v>1</v>
      </c>
      <c r="N126" s="121" t="s">
        <v>3692</v>
      </c>
      <c r="O126" s="355" t="str">
        <f>PPG!J126</f>
        <v>11334/543965</v>
      </c>
      <c r="P126" s="121" t="b">
        <v>1</v>
      </c>
      <c r="Q126" s="121" t="b">
        <v>1</v>
      </c>
      <c r="R126" s="121" t="b">
        <v>1</v>
      </c>
    </row>
    <row r="127" spans="1:18" x14ac:dyDescent="0.25">
      <c r="A127" s="118">
        <v>1</v>
      </c>
      <c r="B127" s="119">
        <v>2</v>
      </c>
      <c r="C127" s="351">
        <f>PPG!K127</f>
        <v>400067</v>
      </c>
      <c r="D127" s="121" t="b">
        <v>1</v>
      </c>
      <c r="E127" s="352" t="str">
        <f>RIGHT(PPG!D127,4)&amp;"."&amp;PPG!N127&amp;"."&amp;PPG!L127&amp;"."&amp;$C$5</f>
        <v>2028.PPPL.I05.Se20</v>
      </c>
      <c r="F127" s="123">
        <f t="shared" ca="1" si="2"/>
        <v>44105</v>
      </c>
      <c r="G127" s="354">
        <f>IF(PPG!AC127&lt;0,0,PPG!AC127)</f>
        <v>360.76857142857142</v>
      </c>
      <c r="H127" s="125">
        <f t="shared" ca="1" si="3"/>
        <v>44105</v>
      </c>
      <c r="I127" s="126">
        <v>0</v>
      </c>
      <c r="J127" s="352" t="str">
        <f>LEFT(PPG!E127,20)&amp;"."&amp;PPGPAY!E127</f>
        <v>Garden Suburb Infant.2028.PPPL.I05.Se20</v>
      </c>
      <c r="K127" s="121" t="b">
        <v>1</v>
      </c>
      <c r="L127" s="127" t="s">
        <v>3691</v>
      </c>
      <c r="M127" s="121" t="b">
        <v>1</v>
      </c>
      <c r="N127" s="121" t="s">
        <v>3692</v>
      </c>
      <c r="O127" s="355" t="str">
        <f>PPG!J127</f>
        <v>11334/543965</v>
      </c>
      <c r="P127" s="121" t="b">
        <v>1</v>
      </c>
      <c r="Q127" s="121" t="b">
        <v>1</v>
      </c>
      <c r="R127" s="121" t="b">
        <v>1</v>
      </c>
    </row>
    <row r="128" spans="1:18" x14ac:dyDescent="0.25">
      <c r="A128" s="118">
        <v>1</v>
      </c>
      <c r="B128" s="119">
        <v>2</v>
      </c>
      <c r="C128" s="351">
        <f>PPG!K128</f>
        <v>400002</v>
      </c>
      <c r="D128" s="121" t="b">
        <v>1</v>
      </c>
      <c r="E128" s="352" t="str">
        <f>RIGHT(PPG!D128,4)&amp;"."&amp;PPG!N128&amp;"."&amp;PPG!L128&amp;"."&amp;$C$5</f>
        <v>2027.PPPL.I05.Se20</v>
      </c>
      <c r="F128" s="123">
        <f t="shared" ca="1" si="2"/>
        <v>44105</v>
      </c>
      <c r="G128" s="354">
        <f>IF(PPG!AC128&lt;0,0,PPG!AC128)</f>
        <v>20.044285714285706</v>
      </c>
      <c r="H128" s="125">
        <f t="shared" ca="1" si="3"/>
        <v>44105</v>
      </c>
      <c r="I128" s="126">
        <v>0</v>
      </c>
      <c r="J128" s="352" t="str">
        <f>LEFT(PPG!E128,20)&amp;"."&amp;PPGPAY!E128</f>
        <v>Garden Suburb Junior.2027.PPPL.I05.Se20</v>
      </c>
      <c r="K128" s="121" t="b">
        <v>1</v>
      </c>
      <c r="L128" s="127" t="s">
        <v>3691</v>
      </c>
      <c r="M128" s="121" t="b">
        <v>1</v>
      </c>
      <c r="N128" s="121" t="s">
        <v>3692</v>
      </c>
      <c r="O128" s="355" t="str">
        <f>PPG!J128</f>
        <v>11334/543965</v>
      </c>
      <c r="P128" s="121" t="b">
        <v>1</v>
      </c>
      <c r="Q128" s="121" t="b">
        <v>1</v>
      </c>
      <c r="R128" s="121" t="b">
        <v>1</v>
      </c>
    </row>
    <row r="129" spans="1:18" x14ac:dyDescent="0.25">
      <c r="A129" s="118">
        <v>1</v>
      </c>
      <c r="B129" s="119">
        <v>2</v>
      </c>
      <c r="C129" s="351">
        <f>PPG!K129</f>
        <v>400035</v>
      </c>
      <c r="D129" s="121" t="b">
        <v>1</v>
      </c>
      <c r="E129" s="352" t="str">
        <f>RIGHT(PPG!D129,4)&amp;"."&amp;PPG!N129&amp;"."&amp;PPG!L129&amp;"."&amp;$C$5</f>
        <v>2029.PPPL.I05.Se20</v>
      </c>
      <c r="F129" s="123">
        <f t="shared" ca="1" si="2"/>
        <v>44105</v>
      </c>
      <c r="G129" s="354">
        <f>IF(PPG!AC129&lt;0,0,PPG!AC129)</f>
        <v>180.38714285714286</v>
      </c>
      <c r="H129" s="125">
        <f t="shared" ca="1" si="3"/>
        <v>44105</v>
      </c>
      <c r="I129" s="126">
        <v>0</v>
      </c>
      <c r="J129" s="352" t="str">
        <f>LEFT(PPG!E129,20)&amp;"."&amp;PPGPAY!E129</f>
        <v>Goldbeaters Primary .2029.PPPL.I05.Se20</v>
      </c>
      <c r="K129" s="121" t="b">
        <v>1</v>
      </c>
      <c r="L129" s="127" t="s">
        <v>3691</v>
      </c>
      <c r="M129" s="121" t="b">
        <v>1</v>
      </c>
      <c r="N129" s="121" t="s">
        <v>3692</v>
      </c>
      <c r="O129" s="355" t="str">
        <f>PPG!J129</f>
        <v>11334/543965</v>
      </c>
      <c r="P129" s="121" t="b">
        <v>1</v>
      </c>
      <c r="Q129" s="121" t="b">
        <v>1</v>
      </c>
      <c r="R129" s="121" t="b">
        <v>1</v>
      </c>
    </row>
    <row r="130" spans="1:18" x14ac:dyDescent="0.25">
      <c r="A130" s="118">
        <v>1</v>
      </c>
      <c r="B130" s="119">
        <v>2</v>
      </c>
      <c r="C130" s="351">
        <f>PPG!K130</f>
        <v>400084</v>
      </c>
      <c r="D130" s="121" t="b">
        <v>1</v>
      </c>
      <c r="E130" s="352" t="str">
        <f>RIGHT(PPG!D130,4)&amp;"."&amp;PPG!N130&amp;"."&amp;PPG!L130&amp;"."&amp;$C$5</f>
        <v>2032.PPPL.I05.Se20</v>
      </c>
      <c r="F130" s="123">
        <f t="shared" ca="1" si="2"/>
        <v>44105</v>
      </c>
      <c r="G130" s="354">
        <f>IF(PPG!AC130&lt;0,0,PPG!AC130)</f>
        <v>360.76857142857142</v>
      </c>
      <c r="H130" s="125">
        <f t="shared" ca="1" si="3"/>
        <v>44105</v>
      </c>
      <c r="I130" s="126">
        <v>0</v>
      </c>
      <c r="J130" s="352" t="str">
        <f>LEFT(PPG!E130,20)&amp;"."&amp;PPGPAY!E130</f>
        <v>Holly Park School.2032.PPPL.I05.Se20</v>
      </c>
      <c r="K130" s="121" t="b">
        <v>1</v>
      </c>
      <c r="L130" s="127" t="s">
        <v>3691</v>
      </c>
      <c r="M130" s="121" t="b">
        <v>1</v>
      </c>
      <c r="N130" s="121" t="s">
        <v>3692</v>
      </c>
      <c r="O130" s="355" t="str">
        <f>PPG!J130</f>
        <v>11334/543965</v>
      </c>
      <c r="P130" s="121" t="b">
        <v>1</v>
      </c>
      <c r="Q130" s="121" t="b">
        <v>1</v>
      </c>
      <c r="R130" s="121" t="b">
        <v>1</v>
      </c>
    </row>
    <row r="131" spans="1:18" x14ac:dyDescent="0.25">
      <c r="A131" s="118">
        <v>1</v>
      </c>
      <c r="B131" s="119">
        <v>2</v>
      </c>
      <c r="C131" s="351">
        <f>PPG!K131</f>
        <v>400008</v>
      </c>
      <c r="D131" s="121" t="b">
        <v>1</v>
      </c>
      <c r="E131" s="352" t="str">
        <f>RIGHT(PPG!D131,4)&amp;"."&amp;PPG!N131&amp;"."&amp;PPG!L131&amp;"."&amp;$C$5</f>
        <v>3304.PPPL.I05.Se20</v>
      </c>
      <c r="F131" s="123">
        <f t="shared" ca="1" si="2"/>
        <v>44105</v>
      </c>
      <c r="G131" s="354">
        <f>IF(PPG!AC131&lt;0,0,PPG!AC131)</f>
        <v>541.15571428571423</v>
      </c>
      <c r="H131" s="125">
        <f t="shared" ca="1" si="3"/>
        <v>44105</v>
      </c>
      <c r="I131" s="126">
        <v>0</v>
      </c>
      <c r="J131" s="352" t="str">
        <f>LEFT(PPG!E131,20)&amp;"."&amp;PPGPAY!E131</f>
        <v>Holy Trinity School.3304.PPPL.I05.Se20</v>
      </c>
      <c r="K131" s="121" t="b">
        <v>1</v>
      </c>
      <c r="L131" s="127" t="s">
        <v>3691</v>
      </c>
      <c r="M131" s="121" t="b">
        <v>1</v>
      </c>
      <c r="N131" s="121" t="s">
        <v>3692</v>
      </c>
      <c r="O131" s="355" t="str">
        <f>PPG!J131</f>
        <v>11334/543965</v>
      </c>
      <c r="P131" s="121" t="b">
        <v>1</v>
      </c>
      <c r="Q131" s="121" t="b">
        <v>1</v>
      </c>
      <c r="R131" s="121" t="b">
        <v>1</v>
      </c>
    </row>
    <row r="132" spans="1:18" x14ac:dyDescent="0.25">
      <c r="A132" s="118">
        <v>1</v>
      </c>
      <c r="B132" s="119">
        <v>2</v>
      </c>
      <c r="C132" s="351">
        <f>PPG!K132</f>
        <v>400130</v>
      </c>
      <c r="D132" s="121" t="b">
        <v>1</v>
      </c>
      <c r="E132" s="352" t="str">
        <f>RIGHT(PPG!D132,4)&amp;"."&amp;PPG!N132&amp;"."&amp;PPG!L132&amp;"."&amp;$C$5</f>
        <v>3523.PPPL.I05.Se20</v>
      </c>
      <c r="F132" s="123">
        <f t="shared" ca="1" si="2"/>
        <v>44105</v>
      </c>
      <c r="G132" s="354">
        <f>IF(PPG!AC132&lt;0,0,PPG!AC132)</f>
        <v>541.15571428571423</v>
      </c>
      <c r="H132" s="125">
        <f t="shared" ca="1" si="3"/>
        <v>44105</v>
      </c>
      <c r="I132" s="126">
        <v>0</v>
      </c>
      <c r="J132" s="352" t="str">
        <f>LEFT(PPG!E132,20)&amp;"."&amp;PPGPAY!E132</f>
        <v>Martin Primary Schoo.3523.PPPL.I05.Se20</v>
      </c>
      <c r="K132" s="121" t="b">
        <v>1</v>
      </c>
      <c r="L132" s="127" t="s">
        <v>3691</v>
      </c>
      <c r="M132" s="121" t="b">
        <v>1</v>
      </c>
      <c r="N132" s="121" t="s">
        <v>3692</v>
      </c>
      <c r="O132" s="355" t="str">
        <f>PPG!J132</f>
        <v>11334/543965</v>
      </c>
      <c r="P132" s="121" t="b">
        <v>1</v>
      </c>
      <c r="Q132" s="121" t="b">
        <v>1</v>
      </c>
      <c r="R132" s="121" t="b">
        <v>1</v>
      </c>
    </row>
    <row r="133" spans="1:18" x14ac:dyDescent="0.25">
      <c r="A133" s="118">
        <v>1</v>
      </c>
      <c r="B133" s="119">
        <v>2</v>
      </c>
      <c r="C133" s="351">
        <f>PPG!K133</f>
        <v>400086</v>
      </c>
      <c r="D133" s="121" t="b">
        <v>1</v>
      </c>
      <c r="E133" s="352" t="str">
        <f>RIGHT(PPG!D133,4)&amp;"."&amp;PPG!N133&amp;"."&amp;PPG!L133&amp;"."&amp;$C$5</f>
        <v>3305.PPPL.I05.Se20</v>
      </c>
      <c r="F133" s="123">
        <f t="shared" ca="1" si="2"/>
        <v>44105</v>
      </c>
      <c r="G133" s="354">
        <f>IF(PPG!AC133&lt;0,0,PPG!AC133)</f>
        <v>440.94142857142862</v>
      </c>
      <c r="H133" s="125">
        <f t="shared" ca="1" si="3"/>
        <v>44105</v>
      </c>
      <c r="I133" s="126">
        <v>0</v>
      </c>
      <c r="J133" s="352" t="str">
        <f>LEFT(PPG!E133,20)&amp;"."&amp;PPGPAY!E133</f>
        <v>Monken Hadley C E Pr.3305.PPPL.I05.Se20</v>
      </c>
      <c r="K133" s="121" t="b">
        <v>1</v>
      </c>
      <c r="L133" s="127" t="s">
        <v>3691</v>
      </c>
      <c r="M133" s="121" t="b">
        <v>1</v>
      </c>
      <c r="N133" s="121" t="s">
        <v>3692</v>
      </c>
      <c r="O133" s="355" t="str">
        <f>PPG!J133</f>
        <v>11334/543965</v>
      </c>
      <c r="P133" s="121" t="b">
        <v>1</v>
      </c>
      <c r="Q133" s="121" t="b">
        <v>1</v>
      </c>
      <c r="R133" s="121" t="b">
        <v>1</v>
      </c>
    </row>
    <row r="134" spans="1:18" x14ac:dyDescent="0.25">
      <c r="A134" s="118">
        <v>1</v>
      </c>
      <c r="B134" s="119">
        <v>2</v>
      </c>
      <c r="C134" s="351">
        <f>PPG!K134</f>
        <v>400048</v>
      </c>
      <c r="D134" s="121" t="b">
        <v>1</v>
      </c>
      <c r="E134" s="352" t="str">
        <f>RIGHT(PPG!D134,4)&amp;"."&amp;PPG!N134&amp;"."&amp;PPG!L134&amp;"."&amp;$C$5</f>
        <v>2042.PPPL.I05.Se20</v>
      </c>
      <c r="F134" s="123">
        <f t="shared" ca="1" si="2"/>
        <v>44105</v>
      </c>
      <c r="G134" s="354">
        <f>IF(PPG!AC134&lt;0,0,PPG!AC134)</f>
        <v>360.76857142857142</v>
      </c>
      <c r="H134" s="125">
        <f t="shared" ca="1" si="3"/>
        <v>44105</v>
      </c>
      <c r="I134" s="126">
        <v>0</v>
      </c>
      <c r="J134" s="352" t="str">
        <f>LEFT(PPG!E134,20)&amp;"."&amp;PPGPAY!E134</f>
        <v>Monkfrith School.2042.PPPL.I05.Se20</v>
      </c>
      <c r="K134" s="121" t="b">
        <v>1</v>
      </c>
      <c r="L134" s="127" t="s">
        <v>3691</v>
      </c>
      <c r="M134" s="121" t="b">
        <v>1</v>
      </c>
      <c r="N134" s="121" t="s">
        <v>3692</v>
      </c>
      <c r="O134" s="355" t="str">
        <f>PPG!J134</f>
        <v>11334/543965</v>
      </c>
      <c r="P134" s="121" t="b">
        <v>1</v>
      </c>
      <c r="Q134" s="121" t="b">
        <v>1</v>
      </c>
      <c r="R134" s="121" t="b">
        <v>1</v>
      </c>
    </row>
    <row r="135" spans="1:18" x14ac:dyDescent="0.25">
      <c r="A135" s="118">
        <v>1</v>
      </c>
      <c r="B135" s="119">
        <v>2</v>
      </c>
      <c r="C135" s="351">
        <f>PPG!K135</f>
        <v>400087</v>
      </c>
      <c r="D135" s="121" t="b">
        <v>1</v>
      </c>
      <c r="E135" s="352" t="str">
        <f>RIGHT(PPG!D135,4)&amp;"."&amp;PPG!N135&amp;"."&amp;PPG!L135&amp;"."&amp;$C$5</f>
        <v>2044.PPPL.I05.Se20</v>
      </c>
      <c r="F135" s="123">
        <f t="shared" ca="1" si="2"/>
        <v>44105</v>
      </c>
      <c r="G135" s="354">
        <f>IF(PPG!AC135&lt;0,0,PPG!AC135)</f>
        <v>200.42571428571435</v>
      </c>
      <c r="H135" s="125">
        <f t="shared" ca="1" si="3"/>
        <v>44105</v>
      </c>
      <c r="I135" s="126">
        <v>0</v>
      </c>
      <c r="J135" s="352" t="str">
        <f>LEFT(PPG!E135,20)&amp;"."&amp;PPGPAY!E135</f>
        <v>Moss Hall Infant Sch.2044.PPPL.I05.Se20</v>
      </c>
      <c r="K135" s="121" t="b">
        <v>1</v>
      </c>
      <c r="L135" s="127" t="s">
        <v>3691</v>
      </c>
      <c r="M135" s="121" t="b">
        <v>1</v>
      </c>
      <c r="N135" s="121" t="s">
        <v>3692</v>
      </c>
      <c r="O135" s="355" t="str">
        <f>PPG!J135</f>
        <v>11334/543965</v>
      </c>
      <c r="P135" s="121" t="b">
        <v>1</v>
      </c>
      <c r="Q135" s="121" t="b">
        <v>1</v>
      </c>
      <c r="R135" s="121" t="b">
        <v>1</v>
      </c>
    </row>
    <row r="136" spans="1:18" x14ac:dyDescent="0.25">
      <c r="A136" s="118">
        <v>1</v>
      </c>
      <c r="B136" s="119">
        <v>2</v>
      </c>
      <c r="C136" s="351">
        <f>PPG!K136</f>
        <v>400088</v>
      </c>
      <c r="D136" s="121" t="b">
        <v>1</v>
      </c>
      <c r="E136" s="352" t="str">
        <f>RIGHT(PPG!D136,4)&amp;"."&amp;PPG!N136&amp;"."&amp;PPG!L136&amp;"."&amp;$C$5</f>
        <v>2043.PPPL.I05.Se20</v>
      </c>
      <c r="F136" s="123">
        <f t="shared" ca="1" si="2"/>
        <v>44105</v>
      </c>
      <c r="G136" s="354">
        <f>IF(PPG!AC136&lt;0,0,PPG!AC136)</f>
        <v>541.15571428571423</v>
      </c>
      <c r="H136" s="125">
        <f t="shared" ca="1" si="3"/>
        <v>44105</v>
      </c>
      <c r="I136" s="126">
        <v>0</v>
      </c>
      <c r="J136" s="352" t="str">
        <f>LEFT(PPG!E136,20)&amp;"."&amp;PPGPAY!E136</f>
        <v>Moss Hall Junior Sch.2043.PPPL.I05.Se20</v>
      </c>
      <c r="K136" s="121" t="b">
        <v>1</v>
      </c>
      <c r="L136" s="127" t="s">
        <v>3691</v>
      </c>
      <c r="M136" s="121" t="b">
        <v>1</v>
      </c>
      <c r="N136" s="121" t="s">
        <v>3692</v>
      </c>
      <c r="O136" s="355" t="str">
        <f>PPG!J136</f>
        <v>11334/543965</v>
      </c>
      <c r="P136" s="121" t="b">
        <v>1</v>
      </c>
      <c r="Q136" s="121" t="b">
        <v>1</v>
      </c>
      <c r="R136" s="121" t="b">
        <v>1</v>
      </c>
    </row>
    <row r="137" spans="1:18" x14ac:dyDescent="0.25">
      <c r="A137" s="118">
        <v>1</v>
      </c>
      <c r="B137" s="119">
        <v>2</v>
      </c>
      <c r="C137" s="351">
        <f>PPG!K137</f>
        <v>400089</v>
      </c>
      <c r="D137" s="121" t="b">
        <v>1</v>
      </c>
      <c r="E137" s="352" t="str">
        <f>RIGHT(PPG!D137,4)&amp;"."&amp;PPG!N137&amp;"."&amp;PPG!L137&amp;"."&amp;$C$5</f>
        <v>2045.PPPL.I05.Se20</v>
      </c>
      <c r="F137" s="123">
        <f t="shared" ca="1" si="2"/>
        <v>44105</v>
      </c>
      <c r="G137" s="354">
        <f>IF(PPG!AC137&lt;0,0,PPG!AC137)</f>
        <v>180.38714285714286</v>
      </c>
      <c r="H137" s="125">
        <f t="shared" ca="1" si="3"/>
        <v>44105</v>
      </c>
      <c r="I137" s="126">
        <v>0</v>
      </c>
      <c r="J137" s="352" t="str">
        <f>LEFT(PPG!E137,20)&amp;"."&amp;PPGPAY!E137</f>
        <v>Northside School.2045.PPPL.I05.Se20</v>
      </c>
      <c r="K137" s="121" t="b">
        <v>1</v>
      </c>
      <c r="L137" s="127" t="s">
        <v>3691</v>
      </c>
      <c r="M137" s="121" t="b">
        <v>1</v>
      </c>
      <c r="N137" s="121" t="s">
        <v>3692</v>
      </c>
      <c r="O137" s="355" t="str">
        <f>PPG!J137</f>
        <v>11334/543965</v>
      </c>
      <c r="P137" s="121" t="b">
        <v>1</v>
      </c>
      <c r="Q137" s="121" t="b">
        <v>1</v>
      </c>
      <c r="R137" s="121" t="b">
        <v>1</v>
      </c>
    </row>
    <row r="138" spans="1:18" x14ac:dyDescent="0.25">
      <c r="A138" s="118">
        <v>1</v>
      </c>
      <c r="B138" s="119">
        <v>2</v>
      </c>
      <c r="C138" s="351">
        <f>PPG!K138</f>
        <v>400021</v>
      </c>
      <c r="D138" s="121" t="b">
        <v>1</v>
      </c>
      <c r="E138" s="352" t="str">
        <f>RIGHT(PPG!D138,4)&amp;"."&amp;PPG!N138&amp;"."&amp;PPG!L138&amp;"."&amp;$C$5</f>
        <v>5201.PPPL.I05.Se20</v>
      </c>
      <c r="F138" s="123">
        <f t="shared" ca="1" si="2"/>
        <v>44105</v>
      </c>
      <c r="G138" s="354">
        <f>IF(PPG!AC138&lt;0,0,PPG!AC138)</f>
        <v>280.60142857142853</v>
      </c>
      <c r="H138" s="125">
        <f t="shared" ca="1" si="3"/>
        <v>44105</v>
      </c>
      <c r="I138" s="126">
        <v>0</v>
      </c>
      <c r="J138" s="352" t="str">
        <f>LEFT(PPG!E138,20)&amp;"."&amp;PPGPAY!E138</f>
        <v>Osidge Primary Schoo.5201.PPPL.I05.Se20</v>
      </c>
      <c r="K138" s="121" t="b">
        <v>1</v>
      </c>
      <c r="L138" s="127" t="s">
        <v>3691</v>
      </c>
      <c r="M138" s="121" t="b">
        <v>1</v>
      </c>
      <c r="N138" s="121" t="s">
        <v>3692</v>
      </c>
      <c r="O138" s="355" t="str">
        <f>PPG!J138</f>
        <v>11334/543965</v>
      </c>
      <c r="P138" s="121" t="b">
        <v>1</v>
      </c>
      <c r="Q138" s="121" t="b">
        <v>1</v>
      </c>
      <c r="R138" s="121" t="b">
        <v>1</v>
      </c>
    </row>
    <row r="139" spans="1:18" x14ac:dyDescent="0.25">
      <c r="A139" s="118">
        <v>1</v>
      </c>
      <c r="B139" s="119">
        <v>2</v>
      </c>
      <c r="C139" s="351">
        <f>PPG!K139</f>
        <v>400003</v>
      </c>
      <c r="D139" s="121" t="b">
        <v>1</v>
      </c>
      <c r="E139" s="352" t="str">
        <f>RIGHT(PPG!D139,4)&amp;"."&amp;PPG!N139&amp;"."&amp;PPG!L139&amp;"."&amp;$C$5</f>
        <v>3501.PPPL.I05.Se20</v>
      </c>
      <c r="F139" s="123">
        <f t="shared" ca="1" si="2"/>
        <v>44105</v>
      </c>
      <c r="G139" s="354">
        <f>IF(PPG!AC139&lt;0,0,PPG!AC139)</f>
        <v>360.76857142857142</v>
      </c>
      <c r="H139" s="125">
        <f t="shared" ca="1" si="3"/>
        <v>44105</v>
      </c>
      <c r="I139" s="126">
        <v>0</v>
      </c>
      <c r="J139" s="352" t="str">
        <f>LEFT(PPG!E139,20)&amp;"."&amp;PPGPAY!E139</f>
        <v>Our Lady of Lourdes .3501.PPPL.I05.Se20</v>
      </c>
      <c r="K139" s="121" t="b">
        <v>1</v>
      </c>
      <c r="L139" s="127" t="s">
        <v>3691</v>
      </c>
      <c r="M139" s="121" t="b">
        <v>1</v>
      </c>
      <c r="N139" s="121" t="s">
        <v>3692</v>
      </c>
      <c r="O139" s="355" t="str">
        <f>PPG!J139</f>
        <v>11334/543965</v>
      </c>
      <c r="P139" s="121" t="b">
        <v>1</v>
      </c>
      <c r="Q139" s="121" t="b">
        <v>1</v>
      </c>
      <c r="R139" s="121" t="b">
        <v>1</v>
      </c>
    </row>
    <row r="140" spans="1:18" x14ac:dyDescent="0.25">
      <c r="A140" s="118">
        <v>1</v>
      </c>
      <c r="B140" s="119">
        <v>2</v>
      </c>
      <c r="C140" s="351">
        <f>PPG!K140</f>
        <v>400012</v>
      </c>
      <c r="D140" s="121" t="b">
        <v>1</v>
      </c>
      <c r="E140" s="352" t="str">
        <f>RIGHT(PPG!D140,4)&amp;"."&amp;PPG!N140&amp;"."&amp;PPG!L140&amp;"."&amp;$C$5</f>
        <v>2072.PPPL.I05.Se20</v>
      </c>
      <c r="F140" s="123">
        <f t="shared" ca="1" si="2"/>
        <v>44105</v>
      </c>
      <c r="G140" s="354">
        <f>IF(PPG!AC140&lt;0,0,PPG!AC140)</f>
        <v>1042.222857142857</v>
      </c>
      <c r="H140" s="125">
        <f t="shared" ca="1" si="3"/>
        <v>44105</v>
      </c>
      <c r="I140" s="126">
        <v>0</v>
      </c>
      <c r="J140" s="352" t="str">
        <f>LEFT(PPG!E140,20)&amp;"."&amp;PPGPAY!E140</f>
        <v>Queenswell Junior Sc.2072.PPPL.I05.Se20</v>
      </c>
      <c r="K140" s="121" t="b">
        <v>1</v>
      </c>
      <c r="L140" s="127" t="s">
        <v>3691</v>
      </c>
      <c r="M140" s="121" t="b">
        <v>1</v>
      </c>
      <c r="N140" s="121" t="s">
        <v>3692</v>
      </c>
      <c r="O140" s="355" t="str">
        <f>PPG!J140</f>
        <v>11334/543965</v>
      </c>
      <c r="P140" s="121" t="b">
        <v>1</v>
      </c>
      <c r="Q140" s="121" t="b">
        <v>1</v>
      </c>
      <c r="R140" s="121" t="b">
        <v>1</v>
      </c>
    </row>
    <row r="141" spans="1:18" x14ac:dyDescent="0.25">
      <c r="A141" s="118">
        <v>1</v>
      </c>
      <c r="B141" s="119">
        <v>2</v>
      </c>
      <c r="C141" s="351">
        <f>PPG!K141</f>
        <v>400071</v>
      </c>
      <c r="D141" s="121" t="b">
        <v>1</v>
      </c>
      <c r="E141" s="352" t="str">
        <f>RIGHT(PPG!D141,4)&amp;"."&amp;PPG!N141&amp;"."&amp;PPG!L141&amp;"."&amp;$C$5</f>
        <v>3510.PPPL.I05.Se20</v>
      </c>
      <c r="F141" s="123">
        <f t="shared" ca="1" si="2"/>
        <v>44105</v>
      </c>
      <c r="G141" s="354">
        <f>IF(PPG!AC141&lt;0,0,PPG!AC141)</f>
        <v>360.76857142857142</v>
      </c>
      <c r="H141" s="125">
        <f t="shared" ca="1" si="3"/>
        <v>44105</v>
      </c>
      <c r="I141" s="126">
        <v>0</v>
      </c>
      <c r="J141" s="352" t="str">
        <f>LEFT(PPG!E141,20)&amp;"."&amp;PPGPAY!E141</f>
        <v>Sacred Heart School.3510.PPPL.I05.Se20</v>
      </c>
      <c r="K141" s="121" t="b">
        <v>1</v>
      </c>
      <c r="L141" s="127" t="s">
        <v>3691</v>
      </c>
      <c r="M141" s="121" t="b">
        <v>1</v>
      </c>
      <c r="N141" s="121" t="s">
        <v>3692</v>
      </c>
      <c r="O141" s="355" t="str">
        <f>PPG!J141</f>
        <v>11334/543965</v>
      </c>
      <c r="P141" s="121" t="b">
        <v>1</v>
      </c>
      <c r="Q141" s="121" t="b">
        <v>1</v>
      </c>
      <c r="R141" s="121" t="b">
        <v>1</v>
      </c>
    </row>
    <row r="142" spans="1:18" x14ac:dyDescent="0.25">
      <c r="A142" s="118">
        <v>1</v>
      </c>
      <c r="B142" s="119">
        <v>2</v>
      </c>
      <c r="C142" s="351">
        <f>PPG!K142</f>
        <v>400064</v>
      </c>
      <c r="D142" s="121" t="b">
        <v>1</v>
      </c>
      <c r="E142" s="352" t="str">
        <f>RIGHT(PPG!D142,4)&amp;"."&amp;PPG!N142&amp;"."&amp;PPG!L142&amp;"."&amp;$C$5</f>
        <v>3504.PPPL.I05.Se20</v>
      </c>
      <c r="F142" s="123">
        <f t="shared" ca="1" si="2"/>
        <v>44105</v>
      </c>
      <c r="G142" s="354">
        <f>IF(PPG!AC142&lt;0,0,PPG!AC142)</f>
        <v>541.15571428571423</v>
      </c>
      <c r="H142" s="125">
        <f t="shared" ca="1" si="3"/>
        <v>44105</v>
      </c>
      <c r="I142" s="126">
        <v>0</v>
      </c>
      <c r="J142" s="352" t="str">
        <f>LEFT(PPG!E142,20)&amp;"."&amp;PPGPAY!E142</f>
        <v>St Catherines R C Pr.3504.PPPL.I05.Se20</v>
      </c>
      <c r="K142" s="121" t="b">
        <v>1</v>
      </c>
      <c r="L142" s="127" t="s">
        <v>3691</v>
      </c>
      <c r="M142" s="121" t="b">
        <v>1</v>
      </c>
      <c r="N142" s="121" t="s">
        <v>3692</v>
      </c>
      <c r="O142" s="355" t="str">
        <f>PPG!J142</f>
        <v>11334/543965</v>
      </c>
      <c r="P142" s="121" t="b">
        <v>1</v>
      </c>
      <c r="Q142" s="121" t="b">
        <v>1</v>
      </c>
      <c r="R142" s="121" t="b">
        <v>1</v>
      </c>
    </row>
    <row r="143" spans="1:18" x14ac:dyDescent="0.25">
      <c r="A143" s="118">
        <v>1</v>
      </c>
      <c r="B143" s="119">
        <v>2</v>
      </c>
      <c r="C143" s="351">
        <f>PPG!K143</f>
        <v>400098</v>
      </c>
      <c r="D143" s="121" t="b">
        <v>1</v>
      </c>
      <c r="E143" s="352" t="str">
        <f>RIGHT(PPG!D143,4)&amp;"."&amp;PPG!N143&amp;"."&amp;PPG!L143&amp;"."&amp;$C$5</f>
        <v>3309.PPPL.I05.Se20</v>
      </c>
      <c r="F143" s="123">
        <f t="shared" ca="1" si="2"/>
        <v>44105</v>
      </c>
      <c r="G143" s="354">
        <f>IF(PPG!AC143&lt;0,0,PPG!AC143)</f>
        <v>881.88</v>
      </c>
      <c r="H143" s="125">
        <f t="shared" ca="1" si="3"/>
        <v>44105</v>
      </c>
      <c r="I143" s="126">
        <v>0</v>
      </c>
      <c r="J143" s="352" t="str">
        <f>LEFT(PPG!E143,20)&amp;"."&amp;PPGPAY!E143</f>
        <v>St Johns CE N20.3309.PPPL.I05.Se20</v>
      </c>
      <c r="K143" s="121" t="b">
        <v>1</v>
      </c>
      <c r="L143" s="127" t="s">
        <v>3691</v>
      </c>
      <c r="M143" s="121" t="b">
        <v>1</v>
      </c>
      <c r="N143" s="121" t="s">
        <v>3692</v>
      </c>
      <c r="O143" s="355" t="str">
        <f>PPG!J143</f>
        <v>11334/543965</v>
      </c>
      <c r="P143" s="121" t="b">
        <v>1</v>
      </c>
      <c r="Q143" s="121" t="b">
        <v>1</v>
      </c>
      <c r="R143" s="121" t="b">
        <v>1</v>
      </c>
    </row>
    <row r="144" spans="1:18" x14ac:dyDescent="0.25">
      <c r="A144" s="118">
        <v>1</v>
      </c>
      <c r="B144" s="119">
        <v>2</v>
      </c>
      <c r="C144" s="351">
        <f>PPG!K144</f>
        <v>400114</v>
      </c>
      <c r="D144" s="121" t="b">
        <v>1</v>
      </c>
      <c r="E144" s="352" t="str">
        <f>RIGHT(PPG!D144,4)&amp;"."&amp;PPG!N144&amp;"."&amp;PPG!L144&amp;"."&amp;$C$5</f>
        <v>3307.PPPL.I05.Se20</v>
      </c>
      <c r="F144" s="123">
        <f t="shared" ca="1" si="2"/>
        <v>44105</v>
      </c>
      <c r="G144" s="354">
        <f>IF(PPG!AC144&lt;0,0,PPG!AC144)</f>
        <v>721.53714285714284</v>
      </c>
      <c r="H144" s="125">
        <f t="shared" ca="1" si="3"/>
        <v>44105</v>
      </c>
      <c r="I144" s="126">
        <v>0</v>
      </c>
      <c r="J144" s="352" t="str">
        <f>LEFT(PPG!E144,20)&amp;"."&amp;PPGPAY!E144</f>
        <v>St John's CE School .3307.PPPL.I05.Se20</v>
      </c>
      <c r="K144" s="121" t="b">
        <v>1</v>
      </c>
      <c r="L144" s="127" t="s">
        <v>3691</v>
      </c>
      <c r="M144" s="121" t="b">
        <v>1</v>
      </c>
      <c r="N144" s="121" t="s">
        <v>3692</v>
      </c>
      <c r="O144" s="355" t="str">
        <f>PPG!J144</f>
        <v>11334/543965</v>
      </c>
      <c r="P144" s="121" t="b">
        <v>1</v>
      </c>
      <c r="Q144" s="121" t="b">
        <v>1</v>
      </c>
      <c r="R144" s="121" t="b">
        <v>1</v>
      </c>
    </row>
    <row r="145" spans="1:18" x14ac:dyDescent="0.25">
      <c r="A145" s="118">
        <v>1</v>
      </c>
      <c r="B145" s="119">
        <v>2</v>
      </c>
      <c r="C145" s="351">
        <f>PPG!K145</f>
        <v>400058</v>
      </c>
      <c r="D145" s="121" t="b">
        <v>1</v>
      </c>
      <c r="E145" s="352" t="str">
        <f>RIGHT(PPG!D145,4)&amp;"."&amp;PPG!N145&amp;"."&amp;PPG!L145&amp;"."&amp;$C$5</f>
        <v>3311.PPPL.I05.Se20</v>
      </c>
      <c r="F145" s="123">
        <f t="shared" ca="1" si="2"/>
        <v>44105</v>
      </c>
      <c r="G145" s="354">
        <f>IF(PPG!AC145&lt;0,0,PPG!AC145)</f>
        <v>1523.2485714285715</v>
      </c>
      <c r="H145" s="125">
        <f t="shared" ca="1" si="3"/>
        <v>44105</v>
      </c>
      <c r="I145" s="126">
        <v>0</v>
      </c>
      <c r="J145" s="352" t="str">
        <f>LEFT(PPG!E145,20)&amp;"."&amp;PPGPAY!E145</f>
        <v>St Mary's C E Primar.3311.PPPL.I05.Se20</v>
      </c>
      <c r="K145" s="121" t="b">
        <v>1</v>
      </c>
      <c r="L145" s="127" t="s">
        <v>3691</v>
      </c>
      <c r="M145" s="121" t="b">
        <v>1</v>
      </c>
      <c r="N145" s="121" t="s">
        <v>3692</v>
      </c>
      <c r="O145" s="355" t="str">
        <f>PPG!J145</f>
        <v>11334/543965</v>
      </c>
      <c r="P145" s="121" t="b">
        <v>1</v>
      </c>
      <c r="Q145" s="121" t="b">
        <v>1</v>
      </c>
      <c r="R145" s="121" t="b">
        <v>1</v>
      </c>
    </row>
    <row r="146" spans="1:18" x14ac:dyDescent="0.25">
      <c r="A146" s="118">
        <v>1</v>
      </c>
      <c r="B146" s="119">
        <v>2</v>
      </c>
      <c r="C146" s="351">
        <f>PPG!K146</f>
        <v>400017</v>
      </c>
      <c r="D146" s="121" t="b">
        <v>1</v>
      </c>
      <c r="E146" s="352" t="str">
        <f>RIGHT(PPG!D146,4)&amp;"."&amp;PPG!N146&amp;"."&amp;PPG!L146&amp;"."&amp;$C$5</f>
        <v>3312.PPPL.I05.Se20</v>
      </c>
      <c r="F146" s="123">
        <f t="shared" ca="1" si="2"/>
        <v>44105</v>
      </c>
      <c r="G146" s="354">
        <f>IF(PPG!AC146&lt;0,0,PPG!AC146)</f>
        <v>100.21428571428571</v>
      </c>
      <c r="H146" s="125">
        <f t="shared" ca="1" si="3"/>
        <v>44105</v>
      </c>
      <c r="I146" s="126">
        <v>0</v>
      </c>
      <c r="J146" s="352" t="str">
        <f>LEFT(PPG!E146,20)&amp;"."&amp;PPGPAY!E146</f>
        <v>St Mary's School EN4.3312.PPPL.I05.Se20</v>
      </c>
      <c r="K146" s="121" t="b">
        <v>1</v>
      </c>
      <c r="L146" s="127" t="s">
        <v>3691</v>
      </c>
      <c r="M146" s="121" t="b">
        <v>1</v>
      </c>
      <c r="N146" s="121" t="s">
        <v>3692</v>
      </c>
      <c r="O146" s="355" t="str">
        <f>PPG!J146</f>
        <v>11334/543965</v>
      </c>
      <c r="P146" s="121" t="b">
        <v>1</v>
      </c>
      <c r="Q146" s="121" t="b">
        <v>1</v>
      </c>
      <c r="R146" s="121" t="b">
        <v>1</v>
      </c>
    </row>
    <row r="147" spans="1:18" x14ac:dyDescent="0.25">
      <c r="A147" s="118">
        <v>1</v>
      </c>
      <c r="B147" s="119">
        <v>2</v>
      </c>
      <c r="C147" s="351">
        <f>PPG!K147</f>
        <v>400094</v>
      </c>
      <c r="D147" s="121" t="b">
        <v>1</v>
      </c>
      <c r="E147" s="352" t="str">
        <f>RIGHT(PPG!D147,4)&amp;"."&amp;PPG!N147&amp;"."&amp;PPG!L147&amp;"."&amp;$C$5</f>
        <v>3314.PPPL.I05.Se20</v>
      </c>
      <c r="F147" s="123">
        <f t="shared" ca="1" si="2"/>
        <v>44105</v>
      </c>
      <c r="G147" s="354">
        <f>IF(PPG!AC147&lt;0,0,PPG!AC147)</f>
        <v>180.38714285714286</v>
      </c>
      <c r="H147" s="125">
        <f t="shared" ca="1" si="3"/>
        <v>44105</v>
      </c>
      <c r="I147" s="126">
        <v>0</v>
      </c>
      <c r="J147" s="352" t="str">
        <f>LEFT(PPG!E147,20)&amp;"."&amp;PPGPAY!E147</f>
        <v>St Pauls CE Primary,.3314.PPPL.I05.Se20</v>
      </c>
      <c r="K147" s="121" t="b">
        <v>1</v>
      </c>
      <c r="L147" s="127" t="s">
        <v>3691</v>
      </c>
      <c r="M147" s="121" t="b">
        <v>1</v>
      </c>
      <c r="N147" s="121" t="s">
        <v>3692</v>
      </c>
      <c r="O147" s="355" t="str">
        <f>PPG!J147</f>
        <v>11334/543965</v>
      </c>
      <c r="P147" s="121" t="b">
        <v>1</v>
      </c>
      <c r="Q147" s="121" t="b">
        <v>1</v>
      </c>
      <c r="R147" s="121" t="b">
        <v>1</v>
      </c>
    </row>
    <row r="148" spans="1:18" x14ac:dyDescent="0.25">
      <c r="A148" s="118">
        <v>1</v>
      </c>
      <c r="B148" s="119">
        <v>2</v>
      </c>
      <c r="C148" s="351">
        <f>PPG!K148</f>
        <v>400006</v>
      </c>
      <c r="D148" s="121" t="b">
        <v>1</v>
      </c>
      <c r="E148" s="352" t="str">
        <f>RIGHT(PPG!D148,4)&amp;"."&amp;PPG!N148&amp;"."&amp;PPG!L148&amp;"."&amp;$C$5</f>
        <v>3313.PPPL.I05.Se20</v>
      </c>
      <c r="F148" s="123">
        <f t="shared" ca="1" si="2"/>
        <v>44105</v>
      </c>
      <c r="G148" s="354">
        <f>IF(PPG!AC148&lt;0,0,PPG!AC148)</f>
        <v>360.76857142857142</v>
      </c>
      <c r="H148" s="125">
        <f t="shared" ca="1" si="3"/>
        <v>44105</v>
      </c>
      <c r="I148" s="126">
        <v>0</v>
      </c>
      <c r="J148" s="352" t="str">
        <f>LEFT(PPG!E148,20)&amp;"."&amp;PPGPAY!E148</f>
        <v>St Paul's School, N1.3313.PPPL.I05.Se20</v>
      </c>
      <c r="K148" s="121" t="b">
        <v>1</v>
      </c>
      <c r="L148" s="127" t="s">
        <v>3691</v>
      </c>
      <c r="M148" s="121" t="b">
        <v>1</v>
      </c>
      <c r="N148" s="121" t="s">
        <v>3692</v>
      </c>
      <c r="O148" s="355" t="str">
        <f>PPG!J148</f>
        <v>11334/543965</v>
      </c>
      <c r="P148" s="121" t="b">
        <v>1</v>
      </c>
      <c r="Q148" s="121" t="b">
        <v>1</v>
      </c>
      <c r="R148" s="121" t="b">
        <v>1</v>
      </c>
    </row>
    <row r="149" spans="1:18" x14ac:dyDescent="0.25">
      <c r="A149" s="118">
        <v>1</v>
      </c>
      <c r="B149" s="119">
        <v>2</v>
      </c>
      <c r="C149" s="351">
        <f>PPG!K149</f>
        <v>400037</v>
      </c>
      <c r="D149" s="121" t="b">
        <v>1</v>
      </c>
      <c r="E149" s="352" t="str">
        <f>RIGHT(PPG!D149,4)&amp;"."&amp;PPG!N149&amp;"."&amp;PPG!L149&amp;"."&amp;$C$5</f>
        <v>3507.PPPL.I05.Se20</v>
      </c>
      <c r="F149" s="123">
        <f t="shared" ref="F149:F212" ca="1" si="4">TODAY()</f>
        <v>44105</v>
      </c>
      <c r="G149" s="354">
        <f>IF(PPG!AC149&lt;0,0,PPG!AC149)</f>
        <v>180.38714285714286</v>
      </c>
      <c r="H149" s="125">
        <f t="shared" ref="H149:H212" ca="1" si="5">F149</f>
        <v>44105</v>
      </c>
      <c r="I149" s="126">
        <v>0</v>
      </c>
      <c r="J149" s="352" t="str">
        <f>LEFT(PPG!E149,20)&amp;"."&amp;PPGPAY!E149</f>
        <v>St Theresa's R.C. Pr.3507.PPPL.I05.Se20</v>
      </c>
      <c r="K149" s="121" t="b">
        <v>1</v>
      </c>
      <c r="L149" s="127" t="s">
        <v>3691</v>
      </c>
      <c r="M149" s="121" t="b">
        <v>1</v>
      </c>
      <c r="N149" s="121" t="s">
        <v>3692</v>
      </c>
      <c r="O149" s="355" t="str">
        <f>PPG!J149</f>
        <v>11334/543965</v>
      </c>
      <c r="P149" s="121" t="b">
        <v>1</v>
      </c>
      <c r="Q149" s="121" t="b">
        <v>1</v>
      </c>
      <c r="R149" s="121" t="b">
        <v>1</v>
      </c>
    </row>
    <row r="150" spans="1:18" x14ac:dyDescent="0.25">
      <c r="A150" s="118">
        <v>1</v>
      </c>
      <c r="B150" s="119">
        <v>2</v>
      </c>
      <c r="C150" s="351">
        <f>PPG!K150</f>
        <v>400009</v>
      </c>
      <c r="D150" s="121" t="b">
        <v>1</v>
      </c>
      <c r="E150" s="352" t="str">
        <f>RIGHT(PPG!D150,4)&amp;"."&amp;PPG!N150&amp;"."&amp;PPG!L150&amp;"."&amp;$C$5</f>
        <v>3506.PPPL.I05.Se20</v>
      </c>
      <c r="F150" s="123">
        <f t="shared" ca="1" si="4"/>
        <v>44105</v>
      </c>
      <c r="G150" s="354">
        <f>IF(PPG!AC150&lt;0,0,PPG!AC150)</f>
        <v>360.76857142857142</v>
      </c>
      <c r="H150" s="125">
        <f t="shared" ca="1" si="5"/>
        <v>44105</v>
      </c>
      <c r="I150" s="126">
        <v>0</v>
      </c>
      <c r="J150" s="352" t="str">
        <f>LEFT(PPG!E150,20)&amp;"."&amp;PPGPAY!E150</f>
        <v>St Vincent's Catholi.3506.PPPL.I05.Se20</v>
      </c>
      <c r="K150" s="121" t="b">
        <v>1</v>
      </c>
      <c r="L150" s="127" t="s">
        <v>3691</v>
      </c>
      <c r="M150" s="121" t="b">
        <v>1</v>
      </c>
      <c r="N150" s="121" t="s">
        <v>3692</v>
      </c>
      <c r="O150" s="355" t="str">
        <f>PPG!J150</f>
        <v>11334/543965</v>
      </c>
      <c r="P150" s="121" t="b">
        <v>1</v>
      </c>
      <c r="Q150" s="121" t="b">
        <v>1</v>
      </c>
      <c r="R150" s="121" t="b">
        <v>1</v>
      </c>
    </row>
    <row r="151" spans="1:18" x14ac:dyDescent="0.25">
      <c r="A151" s="118">
        <v>1</v>
      </c>
      <c r="B151" s="119">
        <v>2</v>
      </c>
      <c r="C151" s="351">
        <f>PPG!K151</f>
        <v>400100</v>
      </c>
      <c r="D151" s="121" t="b">
        <v>1</v>
      </c>
      <c r="E151" s="352" t="str">
        <f>RIGHT(PPG!D151,4)&amp;"."&amp;PPG!N151&amp;"."&amp;PPG!L151&amp;"."&amp;$C$5</f>
        <v>3316.PPPL.I05.Se20</v>
      </c>
      <c r="F151" s="123">
        <f t="shared" ca="1" si="4"/>
        <v>44105</v>
      </c>
      <c r="G151" s="354">
        <f>IF(PPG!AC151&lt;0,0,PPG!AC151)</f>
        <v>360.76857142857142</v>
      </c>
      <c r="H151" s="125">
        <f t="shared" ca="1" si="5"/>
        <v>44105</v>
      </c>
      <c r="I151" s="126">
        <v>0</v>
      </c>
      <c r="J151" s="352" t="str">
        <f>LEFT(PPG!E151,20)&amp;"."&amp;PPGPAY!E151</f>
        <v>Trent  C of E Primar.3316.PPPL.I05.Se20</v>
      </c>
      <c r="K151" s="121" t="b">
        <v>1</v>
      </c>
      <c r="L151" s="127" t="s">
        <v>3691</v>
      </c>
      <c r="M151" s="121" t="b">
        <v>1</v>
      </c>
      <c r="N151" s="121" t="s">
        <v>3692</v>
      </c>
      <c r="O151" s="355" t="str">
        <f>PPG!J151</f>
        <v>11334/543965</v>
      </c>
      <c r="P151" s="121" t="b">
        <v>1</v>
      </c>
      <c r="Q151" s="121" t="b">
        <v>1</v>
      </c>
      <c r="R151" s="121" t="b">
        <v>1</v>
      </c>
    </row>
    <row r="152" spans="1:18" x14ac:dyDescent="0.25">
      <c r="A152" s="118">
        <v>1</v>
      </c>
      <c r="B152" s="119">
        <v>2</v>
      </c>
      <c r="C152" s="351">
        <f>PPG!K152</f>
        <v>400053</v>
      </c>
      <c r="D152" s="121" t="b">
        <v>1</v>
      </c>
      <c r="E152" s="352" t="str">
        <f>RIGHT(PPG!D152,4)&amp;"."&amp;PPG!N152&amp;"."&amp;PPG!L152&amp;"."&amp;$C$5</f>
        <v>2057.PPPL.I05.Se20</v>
      </c>
      <c r="F152" s="123">
        <f t="shared" ca="1" si="4"/>
        <v>44105</v>
      </c>
      <c r="G152" s="354">
        <f>IF(PPG!AC152&lt;0,0,PPG!AC152)</f>
        <v>180.38714285714286</v>
      </c>
      <c r="H152" s="125">
        <f t="shared" ca="1" si="5"/>
        <v>44105</v>
      </c>
      <c r="I152" s="126">
        <v>0</v>
      </c>
      <c r="J152" s="352" t="str">
        <f>LEFT(PPG!E152,20)&amp;"."&amp;PPGPAY!E152</f>
        <v>Underhill School.2057.PPPL.I05.Se20</v>
      </c>
      <c r="K152" s="121" t="b">
        <v>1</v>
      </c>
      <c r="L152" s="127" t="s">
        <v>3691</v>
      </c>
      <c r="M152" s="121" t="b">
        <v>1</v>
      </c>
      <c r="N152" s="121" t="s">
        <v>3692</v>
      </c>
      <c r="O152" s="355" t="str">
        <f>PPG!J152</f>
        <v>11334/543965</v>
      </c>
      <c r="P152" s="121" t="b">
        <v>1</v>
      </c>
      <c r="Q152" s="121" t="b">
        <v>1</v>
      </c>
      <c r="R152" s="121" t="b">
        <v>1</v>
      </c>
    </row>
    <row r="153" spans="1:18" x14ac:dyDescent="0.25">
      <c r="A153" s="118">
        <v>1</v>
      </c>
      <c r="B153" s="119">
        <v>2</v>
      </c>
      <c r="C153" s="351">
        <f>PPG!K153</f>
        <v>400011</v>
      </c>
      <c r="D153" s="121" t="b">
        <v>1</v>
      </c>
      <c r="E153" s="352" t="str">
        <f>RIGHT(PPG!D153,4)&amp;"."&amp;PPG!N153&amp;"."&amp;PPG!L153&amp;"."&amp;$C$5</f>
        <v>2060.PPPL.I05.Se20</v>
      </c>
      <c r="F153" s="123">
        <f t="shared" ca="1" si="4"/>
        <v>44105</v>
      </c>
      <c r="G153" s="354">
        <f>IF(PPG!AC153&lt;0,0,PPG!AC153)</f>
        <v>521.11142857142852</v>
      </c>
      <c r="H153" s="125">
        <f t="shared" ca="1" si="5"/>
        <v>44105</v>
      </c>
      <c r="I153" s="126">
        <v>0</v>
      </c>
      <c r="J153" s="352" t="str">
        <f>LEFT(PPG!E153,20)&amp;"."&amp;PPGPAY!E153</f>
        <v>Whitings Hill Primar.2060.PPPL.I05.Se20</v>
      </c>
      <c r="K153" s="121" t="b">
        <v>1</v>
      </c>
      <c r="L153" s="127" t="s">
        <v>3691</v>
      </c>
      <c r="M153" s="121" t="b">
        <v>1</v>
      </c>
      <c r="N153" s="121" t="s">
        <v>3692</v>
      </c>
      <c r="O153" s="355" t="str">
        <f>PPG!J153</f>
        <v>11334/543965</v>
      </c>
      <c r="P153" s="121" t="b">
        <v>1</v>
      </c>
      <c r="Q153" s="121" t="b">
        <v>1</v>
      </c>
      <c r="R153" s="121" t="b">
        <v>1</v>
      </c>
    </row>
    <row r="154" spans="1:18" x14ac:dyDescent="0.25">
      <c r="A154" s="118">
        <v>1</v>
      </c>
      <c r="B154" s="119">
        <v>2</v>
      </c>
      <c r="C154" s="351">
        <f>PPG!K154</f>
        <v>400157</v>
      </c>
      <c r="D154" s="121" t="b">
        <v>1</v>
      </c>
      <c r="E154" s="352" t="str">
        <f>RIGHT(PPG!D154,4)&amp;"."&amp;PPG!N154&amp;"."&amp;PPG!L154&amp;"."&amp;$C$5</f>
        <v>1102.PPPL.I05.Se20</v>
      </c>
      <c r="F154" s="123">
        <f t="shared" ca="1" si="4"/>
        <v>44105</v>
      </c>
      <c r="G154" s="354">
        <f>IF(PPG!AC154&lt;0,0,PPG!AC154)</f>
        <v>260.55428571428575</v>
      </c>
      <c r="H154" s="125">
        <f t="shared" ca="1" si="5"/>
        <v>44105</v>
      </c>
      <c r="I154" s="126">
        <v>0</v>
      </c>
      <c r="J154" s="352" t="str">
        <f>LEFT(PPG!E154,20)&amp;"."&amp;PPGPAY!E154</f>
        <v>Northgate.1102.PPPL.I05.Se20</v>
      </c>
      <c r="K154" s="121" t="b">
        <v>1</v>
      </c>
      <c r="L154" s="127" t="s">
        <v>3691</v>
      </c>
      <c r="M154" s="121" t="b">
        <v>1</v>
      </c>
      <c r="N154" s="121" t="s">
        <v>3692</v>
      </c>
      <c r="O154" s="355" t="str">
        <f>PPG!J154</f>
        <v>11332/543965</v>
      </c>
      <c r="P154" s="121" t="b">
        <v>1</v>
      </c>
      <c r="Q154" s="121" t="b">
        <v>1</v>
      </c>
      <c r="R154" s="121" t="b">
        <v>1</v>
      </c>
    </row>
    <row r="155" spans="1:18" x14ac:dyDescent="0.25">
      <c r="A155" s="118">
        <v>1</v>
      </c>
      <c r="B155" s="119">
        <v>2</v>
      </c>
      <c r="C155" s="351">
        <f>PPG!K155</f>
        <v>400041</v>
      </c>
      <c r="D155" s="121" t="b">
        <v>1</v>
      </c>
      <c r="E155" s="352" t="str">
        <f>RIGHT(PPG!D155,4)&amp;"."&amp;PPG!N155&amp;"."&amp;PPG!L155&amp;"."&amp;$C$5</f>
        <v>5405.PPPL.I05.Se20</v>
      </c>
      <c r="F155" s="123">
        <f t="shared" ca="1" si="4"/>
        <v>44105</v>
      </c>
      <c r="G155" s="354">
        <f>IF(PPG!AC155&lt;0,0,PPG!AC155)</f>
        <v>380.81285714285724</v>
      </c>
      <c r="H155" s="125">
        <f t="shared" ca="1" si="5"/>
        <v>44105</v>
      </c>
      <c r="I155" s="126">
        <v>0</v>
      </c>
      <c r="J155" s="352" t="str">
        <f>LEFT(PPG!E155,20)&amp;"."&amp;PPGPAY!E155</f>
        <v>Finchley Catholic Hi.5405.PPPL.I05.Se20</v>
      </c>
      <c r="K155" s="121" t="b">
        <v>1</v>
      </c>
      <c r="L155" s="127" t="s">
        <v>3691</v>
      </c>
      <c r="M155" s="121" t="b">
        <v>1</v>
      </c>
      <c r="N155" s="121" t="s">
        <v>3692</v>
      </c>
      <c r="O155" s="355" t="str">
        <f>PPG!J155</f>
        <v>11333/543965</v>
      </c>
      <c r="P155" s="121" t="b">
        <v>1</v>
      </c>
      <c r="Q155" s="121" t="b">
        <v>1</v>
      </c>
      <c r="R155" s="121" t="b">
        <v>1</v>
      </c>
    </row>
    <row r="156" spans="1:18" x14ac:dyDescent="0.25">
      <c r="A156" s="118">
        <v>1</v>
      </c>
      <c r="B156" s="119">
        <v>2</v>
      </c>
      <c r="C156" s="351">
        <f>PPG!K156</f>
        <v>400140</v>
      </c>
      <c r="D156" s="121" t="b">
        <v>1</v>
      </c>
      <c r="E156" s="352" t="str">
        <f>RIGHT(PPG!D156,4)&amp;"."&amp;PPG!N156&amp;"."&amp;PPG!L156&amp;"."&amp;$C$5</f>
        <v>5427.PPPL.I05.Se20</v>
      </c>
      <c r="F156" s="123">
        <f t="shared" ca="1" si="4"/>
        <v>44105</v>
      </c>
      <c r="G156" s="354">
        <f>IF(PPG!AC156&lt;0,0,PPG!AC156)</f>
        <v>0</v>
      </c>
      <c r="H156" s="125">
        <f t="shared" ca="1" si="5"/>
        <v>44105</v>
      </c>
      <c r="I156" s="126">
        <v>0</v>
      </c>
      <c r="J156" s="352" t="str">
        <f>LEFT(PPG!E156,20)&amp;"."&amp;PPGPAY!E156</f>
        <v>JCoSS.5427.PPPL.I05.Se20</v>
      </c>
      <c r="K156" s="121" t="b">
        <v>1</v>
      </c>
      <c r="L156" s="127" t="s">
        <v>3691</v>
      </c>
      <c r="M156" s="121" t="b">
        <v>1</v>
      </c>
      <c r="N156" s="121" t="s">
        <v>3692</v>
      </c>
      <c r="O156" s="355" t="str">
        <f>PPG!J156</f>
        <v>11333/543965</v>
      </c>
      <c r="P156" s="121" t="b">
        <v>1</v>
      </c>
      <c r="Q156" s="121" t="b">
        <v>1</v>
      </c>
      <c r="R156" s="121" t="b">
        <v>1</v>
      </c>
    </row>
    <row r="157" spans="1:18" x14ac:dyDescent="0.25">
      <c r="A157" s="118">
        <v>1</v>
      </c>
      <c r="B157" s="119">
        <v>2</v>
      </c>
      <c r="C157" s="351">
        <f>PPG!K157</f>
        <v>400013</v>
      </c>
      <c r="D157" s="121" t="b">
        <v>1</v>
      </c>
      <c r="E157" s="352" t="str">
        <f>RIGHT(PPG!D157,4)&amp;"."&amp;PPG!N157&amp;"."&amp;PPG!L157&amp;"."&amp;$C$5</f>
        <v>5407.PPPL.I05.Se20</v>
      </c>
      <c r="F157" s="123">
        <f t="shared" ca="1" si="4"/>
        <v>44105</v>
      </c>
      <c r="G157" s="354">
        <f>IF(PPG!AC157&lt;0,0,PPG!AC157)</f>
        <v>521.11142857142852</v>
      </c>
      <c r="H157" s="125">
        <f t="shared" ca="1" si="5"/>
        <v>44105</v>
      </c>
      <c r="I157" s="126">
        <v>0</v>
      </c>
      <c r="J157" s="352" t="str">
        <f>LEFT(PPG!E157,20)&amp;"."&amp;PPGPAY!E157</f>
        <v>St. James' Catholic .5407.PPPL.I05.Se20</v>
      </c>
      <c r="K157" s="121" t="b">
        <v>1</v>
      </c>
      <c r="L157" s="127" t="s">
        <v>3691</v>
      </c>
      <c r="M157" s="121" t="b">
        <v>1</v>
      </c>
      <c r="N157" s="121" t="s">
        <v>3692</v>
      </c>
      <c r="O157" s="355" t="str">
        <f>PPG!J157</f>
        <v>11333/543965</v>
      </c>
      <c r="P157" s="121" t="b">
        <v>1</v>
      </c>
      <c r="Q157" s="121" t="b">
        <v>1</v>
      </c>
      <c r="R157" s="121" t="b">
        <v>1</v>
      </c>
    </row>
    <row r="158" spans="1:18" x14ac:dyDescent="0.25">
      <c r="A158" s="118">
        <v>1</v>
      </c>
      <c r="B158" s="119">
        <v>2</v>
      </c>
      <c r="C158" s="351">
        <f>PPG!K158</f>
        <v>400135</v>
      </c>
      <c r="D158" s="121" t="b">
        <v>1</v>
      </c>
      <c r="E158" s="352" t="str">
        <f>RIGHT(PPG!D158,4)&amp;"."&amp;PPG!N158&amp;"."&amp;PPG!L158&amp;"."&amp;$C$5</f>
        <v>3521.PPPL.I05.Se20</v>
      </c>
      <c r="F158" s="123">
        <f t="shared" ca="1" si="4"/>
        <v>44105</v>
      </c>
      <c r="G158" s="354">
        <f>IF(PPG!AC158&lt;0,0,PPG!AC158)</f>
        <v>1503.2028571428575</v>
      </c>
      <c r="H158" s="125">
        <f t="shared" ca="1" si="5"/>
        <v>44105</v>
      </c>
      <c r="I158" s="126">
        <v>0</v>
      </c>
      <c r="J158" s="352" t="str">
        <f>LEFT(PPG!E158,20)&amp;"."&amp;PPGPAY!E158</f>
        <v>St Mary's &amp; St John'.3521.PPPL.I05.Se20</v>
      </c>
      <c r="K158" s="121" t="b">
        <v>1</v>
      </c>
      <c r="L158" s="127" t="s">
        <v>3691</v>
      </c>
      <c r="M158" s="121" t="b">
        <v>1</v>
      </c>
      <c r="N158" s="121" t="s">
        <v>3692</v>
      </c>
      <c r="O158" s="355" t="str">
        <f>PPG!J158</f>
        <v>11334/543965</v>
      </c>
      <c r="P158" s="121" t="b">
        <v>1</v>
      </c>
      <c r="Q158" s="121" t="b">
        <v>1</v>
      </c>
      <c r="R158" s="121" t="b">
        <v>1</v>
      </c>
    </row>
    <row r="159" spans="1:18" x14ac:dyDescent="0.25">
      <c r="A159" s="118">
        <v>1</v>
      </c>
      <c r="B159" s="119">
        <v>2</v>
      </c>
      <c r="C159" s="351">
        <f>PPG!K159</f>
        <v>0</v>
      </c>
      <c r="D159" s="121" t="b">
        <v>1</v>
      </c>
      <c r="E159" s="352" t="str">
        <f>RIGHT(PPG!D159,4)&amp;"."&amp;PPG!N159&amp;"."&amp;PPG!L159&amp;"."&amp;$C$5</f>
        <v>...Se20</v>
      </c>
      <c r="F159" s="123">
        <f t="shared" ca="1" si="4"/>
        <v>44105</v>
      </c>
      <c r="G159" s="354">
        <f>IF(PPG!AC159&lt;0,0,PPG!AC159)</f>
        <v>0</v>
      </c>
      <c r="H159" s="125">
        <f t="shared" ca="1" si="5"/>
        <v>44105</v>
      </c>
      <c r="I159" s="126">
        <v>0</v>
      </c>
      <c r="J159" s="352" t="str">
        <f>LEFT(PPG!E159,20)&amp;"."&amp;PPGPAY!E159</f>
        <v>....Se20</v>
      </c>
      <c r="K159" s="121" t="b">
        <v>1</v>
      </c>
      <c r="L159" s="127" t="s">
        <v>3691</v>
      </c>
      <c r="M159" s="121" t="b">
        <v>1</v>
      </c>
      <c r="N159" s="121" t="s">
        <v>3692</v>
      </c>
      <c r="O159" s="355">
        <f>PPG!J159</f>
        <v>0</v>
      </c>
      <c r="P159" s="121" t="b">
        <v>1</v>
      </c>
      <c r="Q159" s="121" t="b">
        <v>1</v>
      </c>
      <c r="R159" s="121" t="b">
        <v>1</v>
      </c>
    </row>
    <row r="160" spans="1:18" x14ac:dyDescent="0.25">
      <c r="A160" s="118">
        <v>1</v>
      </c>
      <c r="B160" s="119">
        <v>2</v>
      </c>
      <c r="C160" s="351">
        <f>PPG!K160</f>
        <v>0</v>
      </c>
      <c r="D160" s="121" t="b">
        <v>1</v>
      </c>
      <c r="E160" s="352" t="str">
        <f>RIGHT(PPG!D160,4)&amp;"."&amp;PPG!N160&amp;"."&amp;PPG!L160&amp;"."&amp;$C$5</f>
        <v>...Se20</v>
      </c>
      <c r="F160" s="123">
        <f t="shared" ca="1" si="4"/>
        <v>44105</v>
      </c>
      <c r="G160" s="354">
        <f>IF(PPG!AC160&lt;0,0,PPG!AC160)</f>
        <v>0</v>
      </c>
      <c r="H160" s="125">
        <f t="shared" ca="1" si="5"/>
        <v>44105</v>
      </c>
      <c r="I160" s="126">
        <v>0</v>
      </c>
      <c r="J160" s="352" t="str">
        <f>LEFT(PPG!E160,20)&amp;"."&amp;PPGPAY!E160</f>
        <v>....Se20</v>
      </c>
      <c r="K160" s="121" t="b">
        <v>1</v>
      </c>
      <c r="L160" s="127" t="s">
        <v>3691</v>
      </c>
      <c r="M160" s="121" t="b">
        <v>1</v>
      </c>
      <c r="N160" s="121" t="s">
        <v>3692</v>
      </c>
      <c r="O160" s="355">
        <f>PPG!J160</f>
        <v>0</v>
      </c>
      <c r="P160" s="121" t="b">
        <v>1</v>
      </c>
      <c r="Q160" s="121" t="b">
        <v>1</v>
      </c>
      <c r="R160" s="121" t="b">
        <v>1</v>
      </c>
    </row>
    <row r="161" spans="1:18" x14ac:dyDescent="0.25">
      <c r="A161" s="118">
        <v>1</v>
      </c>
      <c r="B161" s="119">
        <v>2</v>
      </c>
      <c r="C161" s="351">
        <f>PPG!K161</f>
        <v>0</v>
      </c>
      <c r="D161" s="121" t="b">
        <v>1</v>
      </c>
      <c r="E161" s="352" t="str">
        <f>RIGHT(PPG!D161,4)&amp;"."&amp;PPG!N161&amp;"."&amp;PPG!L161&amp;"."&amp;$C$5</f>
        <v>...Se20</v>
      </c>
      <c r="F161" s="123">
        <f t="shared" ca="1" si="4"/>
        <v>44105</v>
      </c>
      <c r="G161" s="354">
        <f>IF(PPG!AC161&lt;0,0,PPG!AC161)</f>
        <v>0</v>
      </c>
      <c r="H161" s="125">
        <f t="shared" ca="1" si="5"/>
        <v>44105</v>
      </c>
      <c r="I161" s="126">
        <v>0</v>
      </c>
      <c r="J161" s="352" t="str">
        <f>LEFT(PPG!E161,20)&amp;"."&amp;PPGPAY!E161</f>
        <v>....Se20</v>
      </c>
      <c r="K161" s="121" t="b">
        <v>1</v>
      </c>
      <c r="L161" s="127" t="s">
        <v>3691</v>
      </c>
      <c r="M161" s="121" t="b">
        <v>1</v>
      </c>
      <c r="N161" s="121" t="s">
        <v>3692</v>
      </c>
      <c r="O161" s="355">
        <f>PPG!J161</f>
        <v>0</v>
      </c>
      <c r="P161" s="121" t="b">
        <v>1</v>
      </c>
      <c r="Q161" s="121" t="b">
        <v>1</v>
      </c>
      <c r="R161" s="121" t="b">
        <v>1</v>
      </c>
    </row>
    <row r="162" spans="1:18" x14ac:dyDescent="0.25">
      <c r="A162" s="118">
        <v>1</v>
      </c>
      <c r="B162" s="119">
        <v>2</v>
      </c>
      <c r="C162" s="351">
        <f>PPG!K162</f>
        <v>0</v>
      </c>
      <c r="D162" s="121" t="b">
        <v>1</v>
      </c>
      <c r="E162" s="352" t="str">
        <f>RIGHT(PPG!D162,4)&amp;"."&amp;PPG!N162&amp;"."&amp;PPG!L162&amp;"."&amp;$C$5</f>
        <v>...Se20</v>
      </c>
      <c r="F162" s="123">
        <f t="shared" ca="1" si="4"/>
        <v>44105</v>
      </c>
      <c r="G162" s="354">
        <f>IF(PPG!AC162&lt;0,0,PPG!AC162)</f>
        <v>0</v>
      </c>
      <c r="H162" s="125">
        <f t="shared" ca="1" si="5"/>
        <v>44105</v>
      </c>
      <c r="I162" s="126">
        <v>0</v>
      </c>
      <c r="J162" s="352" t="str">
        <f>LEFT(PPG!E162,20)&amp;"."&amp;PPGPAY!E162</f>
        <v>....Se20</v>
      </c>
      <c r="K162" s="121" t="b">
        <v>1</v>
      </c>
      <c r="L162" s="127" t="s">
        <v>3691</v>
      </c>
      <c r="M162" s="121" t="b">
        <v>1</v>
      </c>
      <c r="N162" s="121" t="s">
        <v>3692</v>
      </c>
      <c r="O162" s="355">
        <f>PPG!J162</f>
        <v>0</v>
      </c>
      <c r="P162" s="121" t="b">
        <v>1</v>
      </c>
      <c r="Q162" s="121" t="b">
        <v>1</v>
      </c>
      <c r="R162" s="121" t="b">
        <v>1</v>
      </c>
    </row>
    <row r="163" spans="1:18" x14ac:dyDescent="0.25">
      <c r="A163" s="118">
        <v>1</v>
      </c>
      <c r="B163" s="119">
        <v>2</v>
      </c>
      <c r="C163" s="351">
        <f>PPG!K163</f>
        <v>0</v>
      </c>
      <c r="D163" s="121" t="b">
        <v>1</v>
      </c>
      <c r="E163" s="352" t="str">
        <f>RIGHT(PPG!D163,4)&amp;"."&amp;PPG!N163&amp;"."&amp;PPG!L163&amp;"."&amp;$C$5</f>
        <v>...Se20</v>
      </c>
      <c r="F163" s="123">
        <f t="shared" ca="1" si="4"/>
        <v>44105</v>
      </c>
      <c r="G163" s="354">
        <f>IF(PPG!AC163&lt;0,0,PPG!AC163)</f>
        <v>0</v>
      </c>
      <c r="H163" s="125">
        <f t="shared" ca="1" si="5"/>
        <v>44105</v>
      </c>
      <c r="I163" s="126">
        <v>0</v>
      </c>
      <c r="J163" s="352" t="str">
        <f>LEFT(PPG!E163,20)&amp;"."&amp;PPGPAY!E163</f>
        <v>....Se20</v>
      </c>
      <c r="K163" s="121" t="b">
        <v>1</v>
      </c>
      <c r="L163" s="127" t="s">
        <v>3691</v>
      </c>
      <c r="M163" s="121" t="b">
        <v>1</v>
      </c>
      <c r="N163" s="121" t="s">
        <v>3692</v>
      </c>
      <c r="O163" s="355">
        <f>PPG!J163</f>
        <v>0</v>
      </c>
      <c r="P163" s="121" t="b">
        <v>1</v>
      </c>
      <c r="Q163" s="121" t="b">
        <v>1</v>
      </c>
      <c r="R163" s="121" t="b">
        <v>1</v>
      </c>
    </row>
    <row r="164" spans="1:18" x14ac:dyDescent="0.25">
      <c r="A164" s="118">
        <v>1</v>
      </c>
      <c r="B164" s="119">
        <v>2</v>
      </c>
      <c r="C164" s="351">
        <f>PPG!K164</f>
        <v>0</v>
      </c>
      <c r="D164" s="121" t="b">
        <v>1</v>
      </c>
      <c r="E164" s="352" t="str">
        <f>RIGHT(PPG!D164,4)&amp;"."&amp;PPG!N164&amp;"."&amp;PPG!L164&amp;"."&amp;$C$5</f>
        <v>...Se20</v>
      </c>
      <c r="F164" s="123">
        <f t="shared" ca="1" si="4"/>
        <v>44105</v>
      </c>
      <c r="G164" s="354">
        <f>IF(PPG!AC164&lt;0,0,PPG!AC164)</f>
        <v>0</v>
      </c>
      <c r="H164" s="125">
        <f t="shared" ca="1" si="5"/>
        <v>44105</v>
      </c>
      <c r="I164" s="126">
        <v>0</v>
      </c>
      <c r="J164" s="352" t="str">
        <f>LEFT(PPG!E164,20)&amp;"."&amp;PPGPAY!E164</f>
        <v>....Se20</v>
      </c>
      <c r="K164" s="121" t="b">
        <v>1</v>
      </c>
      <c r="L164" s="127" t="s">
        <v>3691</v>
      </c>
      <c r="M164" s="121" t="b">
        <v>1</v>
      </c>
      <c r="N164" s="121" t="s">
        <v>3692</v>
      </c>
      <c r="O164" s="355">
        <f>PPG!J164</f>
        <v>0</v>
      </c>
      <c r="P164" s="121" t="b">
        <v>1</v>
      </c>
      <c r="Q164" s="121" t="b">
        <v>1</v>
      </c>
      <c r="R164" s="121" t="b">
        <v>1</v>
      </c>
    </row>
    <row r="165" spans="1:18" x14ac:dyDescent="0.25">
      <c r="A165" s="118">
        <v>1</v>
      </c>
      <c r="B165" s="119">
        <v>2</v>
      </c>
      <c r="C165" s="351">
        <f>PPG!K165</f>
        <v>0</v>
      </c>
      <c r="D165" s="121" t="b">
        <v>1</v>
      </c>
      <c r="E165" s="352" t="str">
        <f>RIGHT(PPG!D165,4)&amp;"."&amp;PPG!N165&amp;"."&amp;PPG!L165&amp;"."&amp;$C$5</f>
        <v>...Se20</v>
      </c>
      <c r="F165" s="123">
        <f t="shared" ca="1" si="4"/>
        <v>44105</v>
      </c>
      <c r="G165" s="354">
        <f>IF(PPG!AC165&lt;0,0,PPG!AC165)</f>
        <v>0</v>
      </c>
      <c r="H165" s="125">
        <f t="shared" ca="1" si="5"/>
        <v>44105</v>
      </c>
      <c r="I165" s="126">
        <v>0</v>
      </c>
      <c r="J165" s="352" t="str">
        <f>LEFT(PPG!E165,20)&amp;"."&amp;PPGPAY!E165</f>
        <v>....Se20</v>
      </c>
      <c r="K165" s="121" t="b">
        <v>1</v>
      </c>
      <c r="L165" s="127" t="s">
        <v>3691</v>
      </c>
      <c r="M165" s="121" t="b">
        <v>1</v>
      </c>
      <c r="N165" s="121" t="s">
        <v>3692</v>
      </c>
      <c r="O165" s="355">
        <f>PPG!J165</f>
        <v>0</v>
      </c>
      <c r="P165" s="121" t="b">
        <v>1</v>
      </c>
      <c r="Q165" s="121" t="b">
        <v>1</v>
      </c>
      <c r="R165" s="121" t="b">
        <v>1</v>
      </c>
    </row>
    <row r="166" spans="1:18" x14ac:dyDescent="0.25">
      <c r="A166" s="118">
        <v>1</v>
      </c>
      <c r="B166" s="119">
        <v>2</v>
      </c>
      <c r="C166" s="351">
        <f>PPG!K166</f>
        <v>0</v>
      </c>
      <c r="D166" s="121" t="b">
        <v>1</v>
      </c>
      <c r="E166" s="352" t="str">
        <f>RIGHT(PPG!D166,4)&amp;"."&amp;PPG!N166&amp;"."&amp;PPG!L166&amp;"."&amp;$C$5</f>
        <v>...Se20</v>
      </c>
      <c r="F166" s="123">
        <f t="shared" ca="1" si="4"/>
        <v>44105</v>
      </c>
      <c r="G166" s="354">
        <f>IF(PPG!AC166&lt;0,0,PPG!AC166)</f>
        <v>0</v>
      </c>
      <c r="H166" s="125">
        <f t="shared" ca="1" si="5"/>
        <v>44105</v>
      </c>
      <c r="I166" s="126">
        <v>0</v>
      </c>
      <c r="J166" s="352" t="str">
        <f>LEFT(PPG!E166,20)&amp;"."&amp;PPGPAY!E166</f>
        <v>....Se20</v>
      </c>
      <c r="K166" s="121" t="b">
        <v>1</v>
      </c>
      <c r="L166" s="127" t="s">
        <v>3691</v>
      </c>
      <c r="M166" s="121" t="b">
        <v>1</v>
      </c>
      <c r="N166" s="121" t="s">
        <v>3692</v>
      </c>
      <c r="O166" s="355">
        <f>PPG!J166</f>
        <v>0</v>
      </c>
      <c r="P166" s="121" t="b">
        <v>1</v>
      </c>
      <c r="Q166" s="121" t="b">
        <v>1</v>
      </c>
      <c r="R166" s="121" t="b">
        <v>1</v>
      </c>
    </row>
    <row r="167" spans="1:18" x14ac:dyDescent="0.25">
      <c r="A167" s="118">
        <v>1</v>
      </c>
      <c r="B167" s="119">
        <v>2</v>
      </c>
      <c r="C167" s="351">
        <f>PPG!K167</f>
        <v>0</v>
      </c>
      <c r="D167" s="121" t="b">
        <v>1</v>
      </c>
      <c r="E167" s="352" t="str">
        <f>RIGHT(PPG!D167,4)&amp;"."&amp;PPG!N167&amp;"."&amp;PPG!L167&amp;"."&amp;$C$5</f>
        <v>...Se20</v>
      </c>
      <c r="F167" s="123">
        <f t="shared" ca="1" si="4"/>
        <v>44105</v>
      </c>
      <c r="G167" s="354">
        <f>IF(PPG!AC167&lt;0,0,PPG!AC167)</f>
        <v>0</v>
      </c>
      <c r="H167" s="125">
        <f t="shared" ca="1" si="5"/>
        <v>44105</v>
      </c>
      <c r="I167" s="126">
        <v>0</v>
      </c>
      <c r="J167" s="352" t="str">
        <f>LEFT(PPG!E167,20)&amp;"."&amp;PPGPAY!E167</f>
        <v>....Se20</v>
      </c>
      <c r="K167" s="121" t="b">
        <v>1</v>
      </c>
      <c r="L167" s="127" t="s">
        <v>3691</v>
      </c>
      <c r="M167" s="121" t="b">
        <v>1</v>
      </c>
      <c r="N167" s="121" t="s">
        <v>3692</v>
      </c>
      <c r="O167" s="355">
        <f>PPG!J167</f>
        <v>0</v>
      </c>
      <c r="P167" s="121" t="b">
        <v>1</v>
      </c>
      <c r="Q167" s="121" t="b">
        <v>1</v>
      </c>
      <c r="R167" s="121" t="b">
        <v>1</v>
      </c>
    </row>
    <row r="168" spans="1:18" x14ac:dyDescent="0.25">
      <c r="A168" s="118">
        <v>1</v>
      </c>
      <c r="B168" s="119">
        <v>2</v>
      </c>
      <c r="C168" s="351">
        <f>PPG!K168</f>
        <v>0</v>
      </c>
      <c r="D168" s="121" t="b">
        <v>1</v>
      </c>
      <c r="E168" s="352" t="str">
        <f>RIGHT(PPG!D168,4)&amp;"."&amp;PPG!N168&amp;"."&amp;PPG!L168&amp;"."&amp;$C$5</f>
        <v>...Se20</v>
      </c>
      <c r="F168" s="123">
        <f t="shared" ca="1" si="4"/>
        <v>44105</v>
      </c>
      <c r="G168" s="354">
        <f>IF(PPG!AC168&lt;0,0,PPG!AC168)</f>
        <v>0</v>
      </c>
      <c r="H168" s="125">
        <f t="shared" ca="1" si="5"/>
        <v>44105</v>
      </c>
      <c r="I168" s="126">
        <v>0</v>
      </c>
      <c r="J168" s="352" t="str">
        <f>LEFT(PPG!E168,20)&amp;"."&amp;PPGPAY!E168</f>
        <v>....Se20</v>
      </c>
      <c r="K168" s="121" t="b">
        <v>1</v>
      </c>
      <c r="L168" s="127" t="s">
        <v>3691</v>
      </c>
      <c r="M168" s="121" t="b">
        <v>1</v>
      </c>
      <c r="N168" s="121" t="s">
        <v>3692</v>
      </c>
      <c r="O168" s="355">
        <f>PPG!J168</f>
        <v>0</v>
      </c>
      <c r="P168" s="121" t="b">
        <v>1</v>
      </c>
      <c r="Q168" s="121" t="b">
        <v>1</v>
      </c>
      <c r="R168" s="121" t="b">
        <v>1</v>
      </c>
    </row>
    <row r="169" spans="1:18" x14ac:dyDescent="0.25">
      <c r="A169" s="118">
        <v>1</v>
      </c>
      <c r="B169" s="119">
        <v>2</v>
      </c>
      <c r="C169" s="351">
        <f>PPG!K169</f>
        <v>0</v>
      </c>
      <c r="D169" s="121" t="b">
        <v>1</v>
      </c>
      <c r="E169" s="352" t="str">
        <f>RIGHT(PPG!D169,4)&amp;"."&amp;PPG!N169&amp;"."&amp;PPG!L169&amp;"."&amp;$C$5</f>
        <v>...Se20</v>
      </c>
      <c r="F169" s="123">
        <f t="shared" ca="1" si="4"/>
        <v>44105</v>
      </c>
      <c r="G169" s="354">
        <f>IF(PPG!AC169&lt;0,0,PPG!AC169)</f>
        <v>0</v>
      </c>
      <c r="H169" s="125">
        <f t="shared" ca="1" si="5"/>
        <v>44105</v>
      </c>
      <c r="I169" s="126">
        <v>0</v>
      </c>
      <c r="J169" s="352" t="str">
        <f>LEFT(PPG!E169,20)&amp;"."&amp;PPGPAY!E169</f>
        <v>....Se20</v>
      </c>
      <c r="K169" s="121" t="b">
        <v>1</v>
      </c>
      <c r="L169" s="127" t="s">
        <v>3691</v>
      </c>
      <c r="M169" s="121" t="b">
        <v>1</v>
      </c>
      <c r="N169" s="121" t="s">
        <v>3692</v>
      </c>
      <c r="O169" s="355">
        <f>PPG!J169</f>
        <v>0</v>
      </c>
      <c r="P169" s="121" t="b">
        <v>1</v>
      </c>
      <c r="Q169" s="121" t="b">
        <v>1</v>
      </c>
      <c r="R169" s="121" t="b">
        <v>1</v>
      </c>
    </row>
    <row r="170" spans="1:18" x14ac:dyDescent="0.25">
      <c r="A170" s="118">
        <v>1</v>
      </c>
      <c r="B170" s="119">
        <v>2</v>
      </c>
      <c r="C170" s="351">
        <f>PPG!K170</f>
        <v>0</v>
      </c>
      <c r="D170" s="121" t="b">
        <v>1</v>
      </c>
      <c r="E170" s="352" t="str">
        <f>RIGHT(PPG!D170,4)&amp;"."&amp;PPG!N170&amp;"."&amp;PPG!L170&amp;"."&amp;$C$5</f>
        <v>...Se20</v>
      </c>
      <c r="F170" s="123">
        <f t="shared" ca="1" si="4"/>
        <v>44105</v>
      </c>
      <c r="G170" s="354">
        <f>IF(PPG!AC170&lt;0,0,PPG!AC170)</f>
        <v>0</v>
      </c>
      <c r="H170" s="125">
        <f t="shared" ca="1" si="5"/>
        <v>44105</v>
      </c>
      <c r="I170" s="126">
        <v>0</v>
      </c>
      <c r="J170" s="352" t="str">
        <f>LEFT(PPG!E170,20)&amp;"."&amp;PPGPAY!E170</f>
        <v>....Se20</v>
      </c>
      <c r="K170" s="121" t="b">
        <v>1</v>
      </c>
      <c r="L170" s="127" t="s">
        <v>3691</v>
      </c>
      <c r="M170" s="121" t="b">
        <v>1</v>
      </c>
      <c r="N170" s="121" t="s">
        <v>3692</v>
      </c>
      <c r="O170" s="355">
        <f>PPG!J170</f>
        <v>0</v>
      </c>
      <c r="P170" s="121" t="b">
        <v>1</v>
      </c>
      <c r="Q170" s="121" t="b">
        <v>1</v>
      </c>
      <c r="R170" s="121" t="b">
        <v>1</v>
      </c>
    </row>
    <row r="171" spans="1:18" x14ac:dyDescent="0.25">
      <c r="A171" s="118">
        <v>1</v>
      </c>
      <c r="B171" s="119">
        <v>2</v>
      </c>
      <c r="C171" s="351">
        <f>PPG!K171</f>
        <v>0</v>
      </c>
      <c r="D171" s="121" t="b">
        <v>1</v>
      </c>
      <c r="E171" s="352" t="str">
        <f>RIGHT(PPG!D171,4)&amp;"."&amp;PPG!N171&amp;"."&amp;PPG!L171&amp;"."&amp;$C$5</f>
        <v>...Se20</v>
      </c>
      <c r="F171" s="123">
        <f t="shared" ca="1" si="4"/>
        <v>44105</v>
      </c>
      <c r="G171" s="354">
        <f>IF(PPG!AC171&lt;0,0,PPG!AC171)</f>
        <v>0</v>
      </c>
      <c r="H171" s="125">
        <f t="shared" ca="1" si="5"/>
        <v>44105</v>
      </c>
      <c r="I171" s="126">
        <v>0</v>
      </c>
      <c r="J171" s="352" t="str">
        <f>LEFT(PPG!E171,20)&amp;"."&amp;PPGPAY!E171</f>
        <v>....Se20</v>
      </c>
      <c r="K171" s="121" t="b">
        <v>1</v>
      </c>
      <c r="L171" s="127" t="s">
        <v>3691</v>
      </c>
      <c r="M171" s="121" t="b">
        <v>1</v>
      </c>
      <c r="N171" s="121" t="s">
        <v>3692</v>
      </c>
      <c r="O171" s="355">
        <f>PPG!J171</f>
        <v>0</v>
      </c>
      <c r="P171" s="121" t="b">
        <v>1</v>
      </c>
      <c r="Q171" s="121" t="b">
        <v>1</v>
      </c>
      <c r="R171" s="121" t="b">
        <v>1</v>
      </c>
    </row>
    <row r="172" spans="1:18" x14ac:dyDescent="0.25">
      <c r="A172" s="118">
        <v>1</v>
      </c>
      <c r="B172" s="119">
        <v>2</v>
      </c>
      <c r="C172" s="351">
        <f>PPG!K172</f>
        <v>0</v>
      </c>
      <c r="D172" s="121" t="b">
        <v>1</v>
      </c>
      <c r="E172" s="352" t="str">
        <f>RIGHT(PPG!D172,4)&amp;"."&amp;PPG!N172&amp;"."&amp;PPG!L172&amp;"."&amp;$C$5</f>
        <v>...Se20</v>
      </c>
      <c r="F172" s="123">
        <f t="shared" ca="1" si="4"/>
        <v>44105</v>
      </c>
      <c r="G172" s="354">
        <f>IF(PPG!AC172&lt;0,0,PPG!AC172)</f>
        <v>0</v>
      </c>
      <c r="H172" s="125">
        <f t="shared" ca="1" si="5"/>
        <v>44105</v>
      </c>
      <c r="I172" s="126">
        <v>0</v>
      </c>
      <c r="J172" s="352" t="str">
        <f>LEFT(PPG!E172,20)&amp;"."&amp;PPGPAY!E172</f>
        <v>....Se20</v>
      </c>
      <c r="K172" s="121" t="b">
        <v>1</v>
      </c>
      <c r="L172" s="127" t="s">
        <v>3691</v>
      </c>
      <c r="M172" s="121" t="b">
        <v>1</v>
      </c>
      <c r="N172" s="121" t="s">
        <v>3692</v>
      </c>
      <c r="O172" s="355">
        <f>PPG!J172</f>
        <v>0</v>
      </c>
      <c r="P172" s="121" t="b">
        <v>1</v>
      </c>
      <c r="Q172" s="121" t="b">
        <v>1</v>
      </c>
      <c r="R172" s="121" t="b">
        <v>1</v>
      </c>
    </row>
    <row r="173" spans="1:18" x14ac:dyDescent="0.25">
      <c r="A173" s="118">
        <v>1</v>
      </c>
      <c r="B173" s="119">
        <v>2</v>
      </c>
      <c r="C173" s="351">
        <f>PPG!K173</f>
        <v>0</v>
      </c>
      <c r="D173" s="121" t="b">
        <v>1</v>
      </c>
      <c r="E173" s="352" t="str">
        <f>RIGHT(PPG!D173,4)&amp;"."&amp;PPG!N173&amp;"."&amp;PPG!L173&amp;"."&amp;$C$5</f>
        <v>...Se20</v>
      </c>
      <c r="F173" s="123">
        <f t="shared" ca="1" si="4"/>
        <v>44105</v>
      </c>
      <c r="G173" s="354">
        <f>IF(PPG!AC173&lt;0,0,PPG!AC173)</f>
        <v>0</v>
      </c>
      <c r="H173" s="125">
        <f t="shared" ca="1" si="5"/>
        <v>44105</v>
      </c>
      <c r="I173" s="126">
        <v>0</v>
      </c>
      <c r="J173" s="352" t="str">
        <f>LEFT(PPG!E173,20)&amp;"."&amp;PPGPAY!E173</f>
        <v>....Se20</v>
      </c>
      <c r="K173" s="121" t="b">
        <v>1</v>
      </c>
      <c r="L173" s="127" t="s">
        <v>3691</v>
      </c>
      <c r="M173" s="121" t="b">
        <v>1</v>
      </c>
      <c r="N173" s="121" t="s">
        <v>3692</v>
      </c>
      <c r="O173" s="355">
        <f>PPG!J173</f>
        <v>0</v>
      </c>
      <c r="P173" s="121" t="b">
        <v>1</v>
      </c>
      <c r="Q173" s="121" t="b">
        <v>1</v>
      </c>
      <c r="R173" s="121" t="b">
        <v>1</v>
      </c>
    </row>
    <row r="174" spans="1:18" x14ac:dyDescent="0.25">
      <c r="A174" s="118">
        <v>1</v>
      </c>
      <c r="B174" s="119">
        <v>2</v>
      </c>
      <c r="C174" s="351">
        <f>PPG!K174</f>
        <v>0</v>
      </c>
      <c r="D174" s="121" t="b">
        <v>1</v>
      </c>
      <c r="E174" s="352" t="str">
        <f>RIGHT(PPG!D174,4)&amp;"."&amp;PPG!N174&amp;"."&amp;PPG!L174&amp;"."&amp;$C$5</f>
        <v>...Se20</v>
      </c>
      <c r="F174" s="123">
        <f t="shared" ca="1" si="4"/>
        <v>44105</v>
      </c>
      <c r="G174" s="354">
        <f>IF(PPG!AC174&lt;0,0,PPG!AC174)</f>
        <v>0</v>
      </c>
      <c r="H174" s="125">
        <f t="shared" ca="1" si="5"/>
        <v>44105</v>
      </c>
      <c r="I174" s="126">
        <v>0</v>
      </c>
      <c r="J174" s="352" t="str">
        <f>LEFT(PPG!E174,20)&amp;"."&amp;PPGPAY!E174</f>
        <v>....Se20</v>
      </c>
      <c r="K174" s="121" t="b">
        <v>1</v>
      </c>
      <c r="L174" s="127" t="s">
        <v>3691</v>
      </c>
      <c r="M174" s="121" t="b">
        <v>1</v>
      </c>
      <c r="N174" s="121" t="s">
        <v>3692</v>
      </c>
      <c r="O174" s="355">
        <f>PPG!J174</f>
        <v>0</v>
      </c>
      <c r="P174" s="121" t="b">
        <v>1</v>
      </c>
      <c r="Q174" s="121" t="b">
        <v>1</v>
      </c>
      <c r="R174" s="121" t="b">
        <v>1</v>
      </c>
    </row>
    <row r="175" spans="1:18" x14ac:dyDescent="0.25">
      <c r="A175" s="118">
        <v>1</v>
      </c>
      <c r="B175" s="119">
        <v>2</v>
      </c>
      <c r="C175" s="351">
        <f>PPG!K175</f>
        <v>0</v>
      </c>
      <c r="D175" s="121" t="b">
        <v>1</v>
      </c>
      <c r="E175" s="352" t="str">
        <f>RIGHT(PPG!D175,4)&amp;"."&amp;PPG!N175&amp;"."&amp;PPG!L175&amp;"."&amp;$C$5</f>
        <v>...Se20</v>
      </c>
      <c r="F175" s="123">
        <f t="shared" ca="1" si="4"/>
        <v>44105</v>
      </c>
      <c r="G175" s="354">
        <f>IF(PPG!AC175&lt;0,0,PPG!AC175)</f>
        <v>0</v>
      </c>
      <c r="H175" s="125">
        <f t="shared" ca="1" si="5"/>
        <v>44105</v>
      </c>
      <c r="I175" s="126">
        <v>0</v>
      </c>
      <c r="J175" s="352" t="str">
        <f>LEFT(PPG!E175,20)&amp;"."&amp;PPGPAY!E175</f>
        <v>....Se20</v>
      </c>
      <c r="K175" s="121" t="b">
        <v>1</v>
      </c>
      <c r="L175" s="127" t="s">
        <v>3691</v>
      </c>
      <c r="M175" s="121" t="b">
        <v>1</v>
      </c>
      <c r="N175" s="121" t="s">
        <v>3692</v>
      </c>
      <c r="O175" s="355">
        <f>PPG!J175</f>
        <v>0</v>
      </c>
      <c r="P175" s="121" t="b">
        <v>1</v>
      </c>
      <c r="Q175" s="121" t="b">
        <v>1</v>
      </c>
      <c r="R175" s="121" t="b">
        <v>1</v>
      </c>
    </row>
    <row r="176" spans="1:18" x14ac:dyDescent="0.25">
      <c r="A176" s="118">
        <v>1</v>
      </c>
      <c r="B176" s="119">
        <v>2</v>
      </c>
      <c r="C176" s="351">
        <f>PPG!K176</f>
        <v>0</v>
      </c>
      <c r="D176" s="121" t="b">
        <v>1</v>
      </c>
      <c r="E176" s="352" t="str">
        <f>RIGHT(PPG!D176,4)&amp;"."&amp;PPG!N176&amp;"."&amp;PPG!L176&amp;"."&amp;$C$5</f>
        <v>...Se20</v>
      </c>
      <c r="F176" s="123">
        <f t="shared" ca="1" si="4"/>
        <v>44105</v>
      </c>
      <c r="G176" s="354">
        <f>IF(PPG!AC176&lt;0,0,PPG!AC176)</f>
        <v>0</v>
      </c>
      <c r="H176" s="125">
        <f t="shared" ca="1" si="5"/>
        <v>44105</v>
      </c>
      <c r="I176" s="126">
        <v>0</v>
      </c>
      <c r="J176" s="352" t="str">
        <f>LEFT(PPG!E176,20)&amp;"."&amp;PPGPAY!E176</f>
        <v>....Se20</v>
      </c>
      <c r="K176" s="121" t="b">
        <v>1</v>
      </c>
      <c r="L176" s="127" t="s">
        <v>3691</v>
      </c>
      <c r="M176" s="121" t="b">
        <v>1</v>
      </c>
      <c r="N176" s="121" t="s">
        <v>3692</v>
      </c>
      <c r="O176" s="355">
        <f>PPG!J176</f>
        <v>0</v>
      </c>
      <c r="P176" s="121" t="b">
        <v>1</v>
      </c>
      <c r="Q176" s="121" t="b">
        <v>1</v>
      </c>
      <c r="R176" s="121" t="b">
        <v>1</v>
      </c>
    </row>
    <row r="177" spans="1:18" x14ac:dyDescent="0.25">
      <c r="A177" s="118">
        <v>1</v>
      </c>
      <c r="B177" s="119">
        <v>2</v>
      </c>
      <c r="C177" s="351">
        <f>PPG!K177</f>
        <v>0</v>
      </c>
      <c r="D177" s="121" t="b">
        <v>1</v>
      </c>
      <c r="E177" s="352" t="str">
        <f>RIGHT(PPG!D177,4)&amp;"."&amp;PPG!N177&amp;"."&amp;PPG!L177&amp;"."&amp;$C$5</f>
        <v>...Se20</v>
      </c>
      <c r="F177" s="123">
        <f t="shared" ca="1" si="4"/>
        <v>44105</v>
      </c>
      <c r="G177" s="354">
        <f>IF(PPG!AC177&lt;0,0,PPG!AC177)</f>
        <v>0</v>
      </c>
      <c r="H177" s="125">
        <f t="shared" ca="1" si="5"/>
        <v>44105</v>
      </c>
      <c r="I177" s="126">
        <v>0</v>
      </c>
      <c r="J177" s="352" t="str">
        <f>LEFT(PPG!E177,20)&amp;"."&amp;PPGPAY!E177</f>
        <v>....Se20</v>
      </c>
      <c r="K177" s="121" t="b">
        <v>1</v>
      </c>
      <c r="L177" s="127" t="s">
        <v>3691</v>
      </c>
      <c r="M177" s="121" t="b">
        <v>1</v>
      </c>
      <c r="N177" s="121" t="s">
        <v>3692</v>
      </c>
      <c r="O177" s="355">
        <f>PPG!J177</f>
        <v>0</v>
      </c>
      <c r="P177" s="121" t="b">
        <v>1</v>
      </c>
      <c r="Q177" s="121" t="b">
        <v>1</v>
      </c>
      <c r="R177" s="121" t="b">
        <v>1</v>
      </c>
    </row>
    <row r="178" spans="1:18" x14ac:dyDescent="0.25">
      <c r="A178" s="118">
        <v>1</v>
      </c>
      <c r="B178" s="119">
        <v>2</v>
      </c>
      <c r="C178" s="351">
        <f>PPG!K178</f>
        <v>0</v>
      </c>
      <c r="D178" s="121" t="b">
        <v>1</v>
      </c>
      <c r="E178" s="352" t="str">
        <f>RIGHT(PPG!D178,4)&amp;"."&amp;PPG!N178&amp;"."&amp;PPG!L178&amp;"."&amp;$C$5</f>
        <v>...Se20</v>
      </c>
      <c r="F178" s="123">
        <f t="shared" ca="1" si="4"/>
        <v>44105</v>
      </c>
      <c r="G178" s="354">
        <f>IF(PPG!AC178&lt;0,0,PPG!AC178)</f>
        <v>0</v>
      </c>
      <c r="H178" s="125">
        <f t="shared" ca="1" si="5"/>
        <v>44105</v>
      </c>
      <c r="I178" s="126">
        <v>0</v>
      </c>
      <c r="J178" s="352" t="str">
        <f>LEFT(PPG!E178,20)&amp;"."&amp;PPGPAY!E178</f>
        <v>....Se20</v>
      </c>
      <c r="K178" s="121" t="b">
        <v>1</v>
      </c>
      <c r="L178" s="127" t="s">
        <v>3691</v>
      </c>
      <c r="M178" s="121" t="b">
        <v>1</v>
      </c>
      <c r="N178" s="121" t="s">
        <v>3692</v>
      </c>
      <c r="O178" s="355">
        <f>PPG!J178</f>
        <v>0</v>
      </c>
      <c r="P178" s="121" t="b">
        <v>1</v>
      </c>
      <c r="Q178" s="121" t="b">
        <v>1</v>
      </c>
      <c r="R178" s="121" t="b">
        <v>1</v>
      </c>
    </row>
    <row r="179" spans="1:18" x14ac:dyDescent="0.25">
      <c r="A179" s="118">
        <v>1</v>
      </c>
      <c r="B179" s="119">
        <v>2</v>
      </c>
      <c r="C179" s="351">
        <f>PPG!K179</f>
        <v>0</v>
      </c>
      <c r="D179" s="121" t="b">
        <v>1</v>
      </c>
      <c r="E179" s="352" t="str">
        <f>RIGHT(PPG!D179,4)&amp;"."&amp;PPG!N179&amp;"."&amp;PPG!L179&amp;"."&amp;$C$5</f>
        <v>...Se20</v>
      </c>
      <c r="F179" s="123">
        <f t="shared" ca="1" si="4"/>
        <v>44105</v>
      </c>
      <c r="G179" s="354">
        <f>IF(PPG!AC179&lt;0,0,PPG!AC179)</f>
        <v>0</v>
      </c>
      <c r="H179" s="125">
        <f t="shared" ca="1" si="5"/>
        <v>44105</v>
      </c>
      <c r="I179" s="126">
        <v>0</v>
      </c>
      <c r="J179" s="352" t="str">
        <f>LEFT(PPG!E179,20)&amp;"."&amp;PPGPAY!E179</f>
        <v>....Se20</v>
      </c>
      <c r="K179" s="121" t="b">
        <v>1</v>
      </c>
      <c r="L179" s="127" t="s">
        <v>3691</v>
      </c>
      <c r="M179" s="121" t="b">
        <v>1</v>
      </c>
      <c r="N179" s="121" t="s">
        <v>3692</v>
      </c>
      <c r="O179" s="355">
        <f>PPG!J179</f>
        <v>0</v>
      </c>
      <c r="P179" s="121" t="b">
        <v>1</v>
      </c>
      <c r="Q179" s="121" t="b">
        <v>1</v>
      </c>
      <c r="R179" s="121" t="b">
        <v>1</v>
      </c>
    </row>
    <row r="180" spans="1:18" x14ac:dyDescent="0.25">
      <c r="A180" s="118">
        <v>1</v>
      </c>
      <c r="B180" s="119">
        <v>2</v>
      </c>
      <c r="C180" s="351">
        <f>PPG!K180</f>
        <v>0</v>
      </c>
      <c r="D180" s="121" t="b">
        <v>1</v>
      </c>
      <c r="E180" s="352" t="str">
        <f>RIGHT(PPG!D180,4)&amp;"."&amp;PPG!N180&amp;"."&amp;PPG!L180&amp;"."&amp;$C$5</f>
        <v>...Se20</v>
      </c>
      <c r="F180" s="123">
        <f t="shared" ca="1" si="4"/>
        <v>44105</v>
      </c>
      <c r="G180" s="354">
        <f>IF(PPG!AC180&lt;0,0,PPG!AC180)</f>
        <v>0</v>
      </c>
      <c r="H180" s="125">
        <f t="shared" ca="1" si="5"/>
        <v>44105</v>
      </c>
      <c r="I180" s="126">
        <v>0</v>
      </c>
      <c r="J180" s="352" t="str">
        <f>LEFT(PPG!E180,20)&amp;"."&amp;PPGPAY!E180</f>
        <v>....Se20</v>
      </c>
      <c r="K180" s="121" t="b">
        <v>1</v>
      </c>
      <c r="L180" s="127" t="s">
        <v>3691</v>
      </c>
      <c r="M180" s="121" t="b">
        <v>1</v>
      </c>
      <c r="N180" s="121" t="s">
        <v>3692</v>
      </c>
      <c r="O180" s="355">
        <f>PPG!J180</f>
        <v>0</v>
      </c>
      <c r="P180" s="121" t="b">
        <v>1</v>
      </c>
      <c r="Q180" s="121" t="b">
        <v>1</v>
      </c>
      <c r="R180" s="121" t="b">
        <v>1</v>
      </c>
    </row>
    <row r="181" spans="1:18" x14ac:dyDescent="0.25">
      <c r="A181" s="118">
        <v>1</v>
      </c>
      <c r="B181" s="119">
        <v>2</v>
      </c>
      <c r="C181" s="351">
        <f>PPG!K181</f>
        <v>0</v>
      </c>
      <c r="D181" s="121" t="b">
        <v>1</v>
      </c>
      <c r="E181" s="352" t="str">
        <f>RIGHT(PPG!D181,4)&amp;"."&amp;PPG!N181&amp;"."&amp;PPG!L181&amp;"."&amp;$C$5</f>
        <v>...Se20</v>
      </c>
      <c r="F181" s="123">
        <f t="shared" ca="1" si="4"/>
        <v>44105</v>
      </c>
      <c r="G181" s="354">
        <f>IF(PPG!AC181&lt;0,0,PPG!AC181)</f>
        <v>0</v>
      </c>
      <c r="H181" s="125">
        <f t="shared" ca="1" si="5"/>
        <v>44105</v>
      </c>
      <c r="I181" s="126">
        <v>0</v>
      </c>
      <c r="J181" s="352" t="str">
        <f>LEFT(PPG!E181,20)&amp;"."&amp;PPGPAY!E181</f>
        <v>....Se20</v>
      </c>
      <c r="K181" s="121" t="b">
        <v>1</v>
      </c>
      <c r="L181" s="127" t="s">
        <v>3691</v>
      </c>
      <c r="M181" s="121" t="b">
        <v>1</v>
      </c>
      <c r="N181" s="121" t="s">
        <v>3692</v>
      </c>
      <c r="O181" s="355">
        <f>PPG!J181</f>
        <v>0</v>
      </c>
      <c r="P181" s="121" t="b">
        <v>1</v>
      </c>
      <c r="Q181" s="121" t="b">
        <v>1</v>
      </c>
      <c r="R181" s="121" t="b">
        <v>1</v>
      </c>
    </row>
    <row r="182" spans="1:18" x14ac:dyDescent="0.25">
      <c r="A182" s="118">
        <v>1</v>
      </c>
      <c r="B182" s="119">
        <v>2</v>
      </c>
      <c r="C182" s="351">
        <f>PPG!K182</f>
        <v>0</v>
      </c>
      <c r="D182" s="121" t="b">
        <v>1</v>
      </c>
      <c r="E182" s="352" t="str">
        <f>RIGHT(PPG!D182,4)&amp;"."&amp;PPG!N182&amp;"."&amp;PPG!L182&amp;"."&amp;$C$5</f>
        <v>...Se20</v>
      </c>
      <c r="F182" s="123">
        <f t="shared" ca="1" si="4"/>
        <v>44105</v>
      </c>
      <c r="G182" s="354">
        <f>IF(PPG!AC182&lt;0,0,PPG!AC182)</f>
        <v>0</v>
      </c>
      <c r="H182" s="125">
        <f t="shared" ca="1" si="5"/>
        <v>44105</v>
      </c>
      <c r="I182" s="126">
        <v>0</v>
      </c>
      <c r="J182" s="352" t="str">
        <f>LEFT(PPG!E182,20)&amp;"."&amp;PPGPAY!E182</f>
        <v>....Se20</v>
      </c>
      <c r="K182" s="121" t="b">
        <v>1</v>
      </c>
      <c r="L182" s="127" t="s">
        <v>3691</v>
      </c>
      <c r="M182" s="121" t="b">
        <v>1</v>
      </c>
      <c r="N182" s="121" t="s">
        <v>3692</v>
      </c>
      <c r="O182" s="355">
        <f>PPG!J182</f>
        <v>0</v>
      </c>
      <c r="P182" s="121" t="b">
        <v>1</v>
      </c>
      <c r="Q182" s="121" t="b">
        <v>1</v>
      </c>
      <c r="R182" s="121" t="b">
        <v>1</v>
      </c>
    </row>
    <row r="183" spans="1:18" x14ac:dyDescent="0.25">
      <c r="A183" s="118">
        <v>1</v>
      </c>
      <c r="B183" s="119">
        <v>2</v>
      </c>
      <c r="C183" s="351">
        <f>PPG!K183</f>
        <v>0</v>
      </c>
      <c r="D183" s="121" t="b">
        <v>1</v>
      </c>
      <c r="E183" s="352" t="str">
        <f>RIGHT(PPG!D183,4)&amp;"."&amp;PPG!N183&amp;"."&amp;PPG!L183&amp;"."&amp;$C$5</f>
        <v>...Se20</v>
      </c>
      <c r="F183" s="123">
        <f t="shared" ca="1" si="4"/>
        <v>44105</v>
      </c>
      <c r="G183" s="354">
        <f>IF(PPG!AC183&lt;0,0,PPG!AC183)</f>
        <v>0</v>
      </c>
      <c r="H183" s="125">
        <f t="shared" ca="1" si="5"/>
        <v>44105</v>
      </c>
      <c r="I183" s="126">
        <v>0</v>
      </c>
      <c r="J183" s="352" t="str">
        <f>LEFT(PPG!E183,20)&amp;"."&amp;PPGPAY!E183</f>
        <v>....Se20</v>
      </c>
      <c r="K183" s="121" t="b">
        <v>1</v>
      </c>
      <c r="L183" s="127" t="s">
        <v>3691</v>
      </c>
      <c r="M183" s="121" t="b">
        <v>1</v>
      </c>
      <c r="N183" s="121" t="s">
        <v>3692</v>
      </c>
      <c r="O183" s="355">
        <f>PPG!J183</f>
        <v>0</v>
      </c>
      <c r="P183" s="121" t="b">
        <v>1</v>
      </c>
      <c r="Q183" s="121" t="b">
        <v>1</v>
      </c>
      <c r="R183" s="121" t="b">
        <v>1</v>
      </c>
    </row>
    <row r="184" spans="1:18" x14ac:dyDescent="0.25">
      <c r="A184" s="118">
        <v>1</v>
      </c>
      <c r="B184" s="119">
        <v>2</v>
      </c>
      <c r="C184" s="351">
        <f>PPG!K184</f>
        <v>0</v>
      </c>
      <c r="D184" s="121" t="b">
        <v>1</v>
      </c>
      <c r="E184" s="352" t="str">
        <f>RIGHT(PPG!D184,4)&amp;"."&amp;PPG!N184&amp;"."&amp;PPG!L184&amp;"."&amp;$C$5</f>
        <v>...Se20</v>
      </c>
      <c r="F184" s="123">
        <f t="shared" ca="1" si="4"/>
        <v>44105</v>
      </c>
      <c r="G184" s="354">
        <f>IF(PPG!AC184&lt;0,0,PPG!AC184)</f>
        <v>0</v>
      </c>
      <c r="H184" s="125">
        <f t="shared" ca="1" si="5"/>
        <v>44105</v>
      </c>
      <c r="I184" s="126">
        <v>0</v>
      </c>
      <c r="J184" s="352" t="str">
        <f>LEFT(PPG!E184,20)&amp;"."&amp;PPGPAY!E184</f>
        <v>....Se20</v>
      </c>
      <c r="K184" s="121" t="b">
        <v>1</v>
      </c>
      <c r="L184" s="127" t="s">
        <v>3691</v>
      </c>
      <c r="M184" s="121" t="b">
        <v>1</v>
      </c>
      <c r="N184" s="121" t="s">
        <v>3692</v>
      </c>
      <c r="O184" s="355">
        <f>PPG!J184</f>
        <v>0</v>
      </c>
      <c r="P184" s="121" t="b">
        <v>1</v>
      </c>
      <c r="Q184" s="121" t="b">
        <v>1</v>
      </c>
      <c r="R184" s="121" t="b">
        <v>1</v>
      </c>
    </row>
    <row r="185" spans="1:18" x14ac:dyDescent="0.25">
      <c r="A185" s="118">
        <v>1</v>
      </c>
      <c r="B185" s="119">
        <v>2</v>
      </c>
      <c r="C185" s="351">
        <f>PPG!K185</f>
        <v>0</v>
      </c>
      <c r="D185" s="121" t="b">
        <v>1</v>
      </c>
      <c r="E185" s="352" t="str">
        <f>RIGHT(PPG!D185,4)&amp;"."&amp;PPG!N185&amp;"."&amp;PPG!L185&amp;"."&amp;$C$5</f>
        <v>...Se20</v>
      </c>
      <c r="F185" s="123">
        <f t="shared" ca="1" si="4"/>
        <v>44105</v>
      </c>
      <c r="G185" s="354">
        <f>IF(PPG!AC185&lt;0,0,PPG!AC185)</f>
        <v>0</v>
      </c>
      <c r="H185" s="125">
        <f t="shared" ca="1" si="5"/>
        <v>44105</v>
      </c>
      <c r="I185" s="126">
        <v>0</v>
      </c>
      <c r="J185" s="352" t="str">
        <f>LEFT(PPG!E185,20)&amp;"."&amp;PPGPAY!E185</f>
        <v>....Se20</v>
      </c>
      <c r="K185" s="121" t="b">
        <v>1</v>
      </c>
      <c r="L185" s="127" t="s">
        <v>3691</v>
      </c>
      <c r="M185" s="121" t="b">
        <v>1</v>
      </c>
      <c r="N185" s="121" t="s">
        <v>3692</v>
      </c>
      <c r="O185" s="355">
        <f>PPG!J185</f>
        <v>0</v>
      </c>
      <c r="P185" s="121" t="b">
        <v>1</v>
      </c>
      <c r="Q185" s="121" t="b">
        <v>1</v>
      </c>
      <c r="R185" s="121" t="b">
        <v>1</v>
      </c>
    </row>
    <row r="186" spans="1:18" x14ac:dyDescent="0.25">
      <c r="A186" s="118">
        <v>1</v>
      </c>
      <c r="B186" s="119">
        <v>2</v>
      </c>
      <c r="C186" s="351">
        <f>PPG!K186</f>
        <v>0</v>
      </c>
      <c r="D186" s="121" t="b">
        <v>1</v>
      </c>
      <c r="E186" s="352" t="str">
        <f>RIGHT(PPG!D186,4)&amp;"."&amp;PPG!N186&amp;"."&amp;PPG!L186&amp;"."&amp;$C$5</f>
        <v>...Se20</v>
      </c>
      <c r="F186" s="123">
        <f t="shared" ca="1" si="4"/>
        <v>44105</v>
      </c>
      <c r="G186" s="354">
        <f>IF(PPG!AC186&lt;0,0,PPG!AC186)</f>
        <v>0</v>
      </c>
      <c r="H186" s="125">
        <f t="shared" ca="1" si="5"/>
        <v>44105</v>
      </c>
      <c r="I186" s="126">
        <v>0</v>
      </c>
      <c r="J186" s="352" t="str">
        <f>LEFT(PPG!E186,20)&amp;"."&amp;PPGPAY!E186</f>
        <v>....Se20</v>
      </c>
      <c r="K186" s="121" t="b">
        <v>1</v>
      </c>
      <c r="L186" s="127" t="s">
        <v>3691</v>
      </c>
      <c r="M186" s="121" t="b">
        <v>1</v>
      </c>
      <c r="N186" s="121" t="s">
        <v>3692</v>
      </c>
      <c r="O186" s="355">
        <f>PPG!J186</f>
        <v>0</v>
      </c>
      <c r="P186" s="121" t="b">
        <v>1</v>
      </c>
      <c r="Q186" s="121" t="b">
        <v>1</v>
      </c>
      <c r="R186" s="121" t="b">
        <v>1</v>
      </c>
    </row>
    <row r="187" spans="1:18" x14ac:dyDescent="0.25">
      <c r="A187" s="118">
        <v>1</v>
      </c>
      <c r="B187" s="119">
        <v>2</v>
      </c>
      <c r="C187" s="351">
        <f>PPG!K187</f>
        <v>0</v>
      </c>
      <c r="D187" s="121" t="b">
        <v>1</v>
      </c>
      <c r="E187" s="352" t="str">
        <f>RIGHT(PPG!D187,4)&amp;"."&amp;PPG!N187&amp;"."&amp;PPG!L187&amp;"."&amp;$C$5</f>
        <v>...Se20</v>
      </c>
      <c r="F187" s="123">
        <f t="shared" ca="1" si="4"/>
        <v>44105</v>
      </c>
      <c r="G187" s="354">
        <f>IF(PPG!AC187&lt;0,0,PPG!AC187)</f>
        <v>0</v>
      </c>
      <c r="H187" s="125">
        <f t="shared" ca="1" si="5"/>
        <v>44105</v>
      </c>
      <c r="I187" s="126">
        <v>0</v>
      </c>
      <c r="J187" s="352" t="str">
        <f>LEFT(PPG!E187,20)&amp;"."&amp;PPGPAY!E187</f>
        <v>....Se20</v>
      </c>
      <c r="K187" s="121" t="b">
        <v>1</v>
      </c>
      <c r="L187" s="127" t="s">
        <v>3691</v>
      </c>
      <c r="M187" s="121" t="b">
        <v>1</v>
      </c>
      <c r="N187" s="121" t="s">
        <v>3692</v>
      </c>
      <c r="O187" s="355">
        <f>PPG!J187</f>
        <v>0</v>
      </c>
      <c r="P187" s="121" t="b">
        <v>1</v>
      </c>
      <c r="Q187" s="121" t="b">
        <v>1</v>
      </c>
      <c r="R187" s="121" t="b">
        <v>1</v>
      </c>
    </row>
    <row r="188" spans="1:18" x14ac:dyDescent="0.25">
      <c r="A188" s="118">
        <v>1</v>
      </c>
      <c r="B188" s="119">
        <v>2</v>
      </c>
      <c r="C188" s="351">
        <f>PPG!K188</f>
        <v>0</v>
      </c>
      <c r="D188" s="121" t="b">
        <v>1</v>
      </c>
      <c r="E188" s="352" t="str">
        <f>RIGHT(PPG!D188,4)&amp;"."&amp;PPG!N188&amp;"."&amp;PPG!L188&amp;"."&amp;$C$5</f>
        <v>...Se20</v>
      </c>
      <c r="F188" s="123">
        <f t="shared" ca="1" si="4"/>
        <v>44105</v>
      </c>
      <c r="G188" s="354">
        <f>IF(PPG!AC188&lt;0,0,PPG!AC188)</f>
        <v>0</v>
      </c>
      <c r="H188" s="125">
        <f t="shared" ca="1" si="5"/>
        <v>44105</v>
      </c>
      <c r="I188" s="126">
        <v>0</v>
      </c>
      <c r="J188" s="352" t="str">
        <f>LEFT(PPG!E188,20)&amp;"."&amp;PPGPAY!E188</f>
        <v>....Se20</v>
      </c>
      <c r="K188" s="121" t="b">
        <v>1</v>
      </c>
      <c r="L188" s="127" t="s">
        <v>3691</v>
      </c>
      <c r="M188" s="121" t="b">
        <v>1</v>
      </c>
      <c r="N188" s="121" t="s">
        <v>3692</v>
      </c>
      <c r="O188" s="355">
        <f>PPG!J188</f>
        <v>0</v>
      </c>
      <c r="P188" s="121" t="b">
        <v>1</v>
      </c>
      <c r="Q188" s="121" t="b">
        <v>1</v>
      </c>
      <c r="R188" s="121" t="b">
        <v>1</v>
      </c>
    </row>
    <row r="189" spans="1:18" x14ac:dyDescent="0.25">
      <c r="A189" s="118">
        <v>1</v>
      </c>
      <c r="B189" s="119">
        <v>2</v>
      </c>
      <c r="C189" s="351">
        <f>PPG!K189</f>
        <v>0</v>
      </c>
      <c r="D189" s="121" t="b">
        <v>1</v>
      </c>
      <c r="E189" s="352" t="str">
        <f>RIGHT(PPG!D189,4)&amp;"."&amp;PPG!N189&amp;"."&amp;PPG!L189&amp;"."&amp;$C$5</f>
        <v>...Se20</v>
      </c>
      <c r="F189" s="123">
        <f t="shared" ca="1" si="4"/>
        <v>44105</v>
      </c>
      <c r="G189" s="354">
        <f>IF(PPG!AC189&lt;0,0,PPG!AC189)</f>
        <v>0</v>
      </c>
      <c r="H189" s="125">
        <f t="shared" ca="1" si="5"/>
        <v>44105</v>
      </c>
      <c r="I189" s="126">
        <v>0</v>
      </c>
      <c r="J189" s="352" t="str">
        <f>LEFT(PPG!E189,20)&amp;"."&amp;PPGPAY!E189</f>
        <v>....Se20</v>
      </c>
      <c r="K189" s="121" t="b">
        <v>1</v>
      </c>
      <c r="L189" s="127" t="s">
        <v>3691</v>
      </c>
      <c r="M189" s="121" t="b">
        <v>1</v>
      </c>
      <c r="N189" s="121" t="s">
        <v>3692</v>
      </c>
      <c r="O189" s="355">
        <f>PPG!J189</f>
        <v>0</v>
      </c>
      <c r="P189" s="121" t="b">
        <v>1</v>
      </c>
      <c r="Q189" s="121" t="b">
        <v>1</v>
      </c>
      <c r="R189" s="121" t="b">
        <v>1</v>
      </c>
    </row>
    <row r="190" spans="1:18" x14ac:dyDescent="0.25">
      <c r="A190" s="118">
        <v>1</v>
      </c>
      <c r="B190" s="119">
        <v>2</v>
      </c>
      <c r="C190" s="351">
        <f>PPG!K190</f>
        <v>0</v>
      </c>
      <c r="D190" s="121" t="b">
        <v>1</v>
      </c>
      <c r="E190" s="352" t="str">
        <f>RIGHT(PPG!D190,4)&amp;"."&amp;PPG!N190&amp;"."&amp;PPG!L190&amp;"."&amp;$C$5</f>
        <v>...Se20</v>
      </c>
      <c r="F190" s="123">
        <f t="shared" ca="1" si="4"/>
        <v>44105</v>
      </c>
      <c r="G190" s="354">
        <f>IF(PPG!AC190&lt;0,0,PPG!AC190)</f>
        <v>0</v>
      </c>
      <c r="H190" s="125">
        <f t="shared" ca="1" si="5"/>
        <v>44105</v>
      </c>
      <c r="I190" s="126">
        <v>0</v>
      </c>
      <c r="J190" s="352" t="str">
        <f>LEFT(PPG!E190,20)&amp;"."&amp;PPGPAY!E190</f>
        <v>....Se20</v>
      </c>
      <c r="K190" s="121" t="b">
        <v>1</v>
      </c>
      <c r="L190" s="127" t="s">
        <v>3691</v>
      </c>
      <c r="M190" s="121" t="b">
        <v>1</v>
      </c>
      <c r="N190" s="121" t="s">
        <v>3692</v>
      </c>
      <c r="O190" s="355">
        <f>PPG!J190</f>
        <v>0</v>
      </c>
      <c r="P190" s="121" t="b">
        <v>1</v>
      </c>
      <c r="Q190" s="121" t="b">
        <v>1</v>
      </c>
      <c r="R190" s="121" t="b">
        <v>1</v>
      </c>
    </row>
    <row r="191" spans="1:18" x14ac:dyDescent="0.25">
      <c r="A191" s="118">
        <v>1</v>
      </c>
      <c r="B191" s="119">
        <v>2</v>
      </c>
      <c r="C191" s="351">
        <f>PPG!K191</f>
        <v>0</v>
      </c>
      <c r="D191" s="121" t="b">
        <v>1</v>
      </c>
      <c r="E191" s="352" t="str">
        <f>RIGHT(PPG!D191,4)&amp;"."&amp;PPG!N191&amp;"."&amp;PPG!L191&amp;"."&amp;$C$5</f>
        <v>...Se20</v>
      </c>
      <c r="F191" s="123">
        <f t="shared" ca="1" si="4"/>
        <v>44105</v>
      </c>
      <c r="G191" s="354">
        <f>IF(PPG!AC191&lt;0,0,PPG!AC191)</f>
        <v>0</v>
      </c>
      <c r="H191" s="125">
        <f t="shared" ca="1" si="5"/>
        <v>44105</v>
      </c>
      <c r="I191" s="126">
        <v>0</v>
      </c>
      <c r="J191" s="352" t="str">
        <f>LEFT(PPG!E191,20)&amp;"."&amp;PPGPAY!E191</f>
        <v>....Se20</v>
      </c>
      <c r="K191" s="121" t="b">
        <v>1</v>
      </c>
      <c r="L191" s="127" t="s">
        <v>3691</v>
      </c>
      <c r="M191" s="121" t="b">
        <v>1</v>
      </c>
      <c r="N191" s="121" t="s">
        <v>3692</v>
      </c>
      <c r="O191" s="355">
        <f>PPG!J191</f>
        <v>0</v>
      </c>
      <c r="P191" s="121" t="b">
        <v>1</v>
      </c>
      <c r="Q191" s="121" t="b">
        <v>1</v>
      </c>
      <c r="R191" s="121" t="b">
        <v>1</v>
      </c>
    </row>
    <row r="192" spans="1:18" x14ac:dyDescent="0.25">
      <c r="A192" s="118">
        <v>1</v>
      </c>
      <c r="B192" s="119">
        <v>2</v>
      </c>
      <c r="C192" s="351">
        <f>PPG!K192</f>
        <v>0</v>
      </c>
      <c r="D192" s="121" t="b">
        <v>1</v>
      </c>
      <c r="E192" s="352" t="str">
        <f>RIGHT(PPG!D192,4)&amp;"."&amp;PPG!N192&amp;"."&amp;PPG!L192&amp;"."&amp;$C$5</f>
        <v>...Se20</v>
      </c>
      <c r="F192" s="123">
        <f t="shared" ca="1" si="4"/>
        <v>44105</v>
      </c>
      <c r="G192" s="354">
        <f>IF(PPG!AC192&lt;0,0,PPG!AC192)</f>
        <v>0</v>
      </c>
      <c r="H192" s="125">
        <f t="shared" ca="1" si="5"/>
        <v>44105</v>
      </c>
      <c r="I192" s="126">
        <v>0</v>
      </c>
      <c r="J192" s="352" t="str">
        <f>LEFT(PPG!E192,20)&amp;"."&amp;PPGPAY!E192</f>
        <v>....Se20</v>
      </c>
      <c r="K192" s="121" t="b">
        <v>1</v>
      </c>
      <c r="L192" s="127" t="s">
        <v>3691</v>
      </c>
      <c r="M192" s="121" t="b">
        <v>1</v>
      </c>
      <c r="N192" s="121" t="s">
        <v>3692</v>
      </c>
      <c r="O192" s="355">
        <f>PPG!J192</f>
        <v>0</v>
      </c>
      <c r="P192" s="121" t="b">
        <v>1</v>
      </c>
      <c r="Q192" s="121" t="b">
        <v>1</v>
      </c>
      <c r="R192" s="121" t="b">
        <v>1</v>
      </c>
    </row>
    <row r="193" spans="1:18" x14ac:dyDescent="0.25">
      <c r="A193" s="118">
        <v>1</v>
      </c>
      <c r="B193" s="119">
        <v>2</v>
      </c>
      <c r="C193" s="351">
        <f>PPG!K193</f>
        <v>0</v>
      </c>
      <c r="D193" s="121" t="b">
        <v>1</v>
      </c>
      <c r="E193" s="352" t="str">
        <f>RIGHT(PPG!D193,4)&amp;"."&amp;PPG!N193&amp;"."&amp;PPG!L193&amp;"."&amp;$C$5</f>
        <v>...Se20</v>
      </c>
      <c r="F193" s="123">
        <f t="shared" ca="1" si="4"/>
        <v>44105</v>
      </c>
      <c r="G193" s="354">
        <f>IF(PPG!AC193&lt;0,0,PPG!AC193)</f>
        <v>0</v>
      </c>
      <c r="H193" s="125">
        <f t="shared" ca="1" si="5"/>
        <v>44105</v>
      </c>
      <c r="I193" s="126">
        <v>0</v>
      </c>
      <c r="J193" s="352" t="str">
        <f>LEFT(PPG!E193,20)&amp;"."&amp;PPGPAY!E193</f>
        <v>....Se20</v>
      </c>
      <c r="K193" s="121" t="b">
        <v>1</v>
      </c>
      <c r="L193" s="127" t="s">
        <v>3691</v>
      </c>
      <c r="M193" s="121" t="b">
        <v>1</v>
      </c>
      <c r="N193" s="121" t="s">
        <v>3692</v>
      </c>
      <c r="O193" s="355">
        <f>PPG!J193</f>
        <v>0</v>
      </c>
      <c r="P193" s="121" t="b">
        <v>1</v>
      </c>
      <c r="Q193" s="121" t="b">
        <v>1</v>
      </c>
      <c r="R193" s="121" t="b">
        <v>1</v>
      </c>
    </row>
    <row r="194" spans="1:18" x14ac:dyDescent="0.25">
      <c r="A194" s="118">
        <v>1</v>
      </c>
      <c r="B194" s="119">
        <v>2</v>
      </c>
      <c r="C194" s="351">
        <f>PPG!K194</f>
        <v>0</v>
      </c>
      <c r="D194" s="121" t="b">
        <v>1</v>
      </c>
      <c r="E194" s="352" t="str">
        <f>RIGHT(PPG!D194,4)&amp;"."&amp;PPG!N194&amp;"."&amp;PPG!L194&amp;"."&amp;$C$5</f>
        <v>...Se20</v>
      </c>
      <c r="F194" s="123">
        <f t="shared" ca="1" si="4"/>
        <v>44105</v>
      </c>
      <c r="G194" s="354">
        <f>IF(PPG!AC194&lt;0,0,PPG!AC194)</f>
        <v>0</v>
      </c>
      <c r="H194" s="125">
        <f t="shared" ca="1" si="5"/>
        <v>44105</v>
      </c>
      <c r="I194" s="126">
        <v>0</v>
      </c>
      <c r="J194" s="352" t="str">
        <f>LEFT(PPG!E194,20)&amp;"."&amp;PPGPAY!E194</f>
        <v>....Se20</v>
      </c>
      <c r="K194" s="121" t="b">
        <v>1</v>
      </c>
      <c r="L194" s="127" t="s">
        <v>3691</v>
      </c>
      <c r="M194" s="121" t="b">
        <v>1</v>
      </c>
      <c r="N194" s="121" t="s">
        <v>3692</v>
      </c>
      <c r="O194" s="355">
        <f>PPG!J194</f>
        <v>0</v>
      </c>
      <c r="P194" s="121" t="b">
        <v>1</v>
      </c>
      <c r="Q194" s="121" t="b">
        <v>1</v>
      </c>
      <c r="R194" s="121" t="b">
        <v>1</v>
      </c>
    </row>
    <row r="195" spans="1:18" x14ac:dyDescent="0.25">
      <c r="A195" s="118">
        <v>1</v>
      </c>
      <c r="B195" s="119">
        <v>2</v>
      </c>
      <c r="C195" s="351">
        <f>PPG!K195</f>
        <v>0</v>
      </c>
      <c r="D195" s="121" t="b">
        <v>1</v>
      </c>
      <c r="E195" s="352" t="str">
        <f>RIGHT(PPG!D195,4)&amp;"."&amp;PPG!N195&amp;"."&amp;PPG!L195&amp;"."&amp;$C$5</f>
        <v>...Se20</v>
      </c>
      <c r="F195" s="123">
        <f t="shared" ca="1" si="4"/>
        <v>44105</v>
      </c>
      <c r="G195" s="354">
        <f>IF(PPG!AC195&lt;0,0,PPG!AC195)</f>
        <v>0</v>
      </c>
      <c r="H195" s="125">
        <f t="shared" ca="1" si="5"/>
        <v>44105</v>
      </c>
      <c r="I195" s="126">
        <v>0</v>
      </c>
      <c r="J195" s="352" t="str">
        <f>LEFT(PPG!E195,20)&amp;"."&amp;PPGPAY!E195</f>
        <v>....Se20</v>
      </c>
      <c r="K195" s="121" t="b">
        <v>1</v>
      </c>
      <c r="L195" s="127" t="s">
        <v>3691</v>
      </c>
      <c r="M195" s="121" t="b">
        <v>1</v>
      </c>
      <c r="N195" s="121" t="s">
        <v>3692</v>
      </c>
      <c r="O195" s="355">
        <f>PPG!J195</f>
        <v>0</v>
      </c>
      <c r="P195" s="121" t="b">
        <v>1</v>
      </c>
      <c r="Q195" s="121" t="b">
        <v>1</v>
      </c>
      <c r="R195" s="121" t="b">
        <v>1</v>
      </c>
    </row>
    <row r="196" spans="1:18" x14ac:dyDescent="0.25">
      <c r="A196" s="118">
        <v>1</v>
      </c>
      <c r="B196" s="119">
        <v>2</v>
      </c>
      <c r="C196" s="351">
        <f>PPG!K196</f>
        <v>0</v>
      </c>
      <c r="D196" s="121" t="b">
        <v>1</v>
      </c>
      <c r="E196" s="352" t="str">
        <f>RIGHT(PPG!D196,4)&amp;"."&amp;PPG!N196&amp;"."&amp;PPG!L196&amp;"."&amp;$C$5</f>
        <v>...Se20</v>
      </c>
      <c r="F196" s="123">
        <f t="shared" ca="1" si="4"/>
        <v>44105</v>
      </c>
      <c r="G196" s="354">
        <f>IF(PPG!AC196&lt;0,0,PPG!AC196)</f>
        <v>0</v>
      </c>
      <c r="H196" s="125">
        <f t="shared" ca="1" si="5"/>
        <v>44105</v>
      </c>
      <c r="I196" s="126">
        <v>0</v>
      </c>
      <c r="J196" s="352" t="str">
        <f>LEFT(PPG!E196,20)&amp;"."&amp;PPGPAY!E196</f>
        <v>....Se20</v>
      </c>
      <c r="K196" s="121" t="b">
        <v>1</v>
      </c>
      <c r="L196" s="127" t="s">
        <v>3691</v>
      </c>
      <c r="M196" s="121" t="b">
        <v>1</v>
      </c>
      <c r="N196" s="121" t="s">
        <v>3692</v>
      </c>
      <c r="O196" s="355">
        <f>PPG!J196</f>
        <v>0</v>
      </c>
      <c r="P196" s="121" t="b">
        <v>1</v>
      </c>
      <c r="Q196" s="121" t="b">
        <v>1</v>
      </c>
      <c r="R196" s="121" t="b">
        <v>1</v>
      </c>
    </row>
    <row r="197" spans="1:18" x14ac:dyDescent="0.25">
      <c r="A197" s="118">
        <v>1</v>
      </c>
      <c r="B197" s="119">
        <v>2</v>
      </c>
      <c r="C197" s="351">
        <f>PPG!K197</f>
        <v>0</v>
      </c>
      <c r="D197" s="121" t="b">
        <v>1</v>
      </c>
      <c r="E197" s="352" t="str">
        <f>RIGHT(PPG!D197,4)&amp;"."&amp;PPG!N197&amp;"."&amp;PPG!L197&amp;"."&amp;$C$5</f>
        <v>...Se20</v>
      </c>
      <c r="F197" s="123">
        <f t="shared" ca="1" si="4"/>
        <v>44105</v>
      </c>
      <c r="G197" s="354">
        <f>IF(PPG!AC197&lt;0,0,PPG!AC197)</f>
        <v>0</v>
      </c>
      <c r="H197" s="125">
        <f t="shared" ca="1" si="5"/>
        <v>44105</v>
      </c>
      <c r="I197" s="126">
        <v>0</v>
      </c>
      <c r="J197" s="352" t="str">
        <f>LEFT(PPG!E197,20)&amp;"."&amp;PPGPAY!E197</f>
        <v>....Se20</v>
      </c>
      <c r="K197" s="121" t="b">
        <v>1</v>
      </c>
      <c r="L197" s="127" t="s">
        <v>3691</v>
      </c>
      <c r="M197" s="121" t="b">
        <v>1</v>
      </c>
      <c r="N197" s="121" t="s">
        <v>3692</v>
      </c>
      <c r="O197" s="355">
        <f>PPG!J197</f>
        <v>0</v>
      </c>
      <c r="P197" s="121" t="b">
        <v>1</v>
      </c>
      <c r="Q197" s="121" t="b">
        <v>1</v>
      </c>
      <c r="R197" s="121" t="b">
        <v>1</v>
      </c>
    </row>
    <row r="198" spans="1:18" x14ac:dyDescent="0.25">
      <c r="A198" s="118">
        <v>1</v>
      </c>
      <c r="B198" s="119">
        <v>2</v>
      </c>
      <c r="C198" s="351">
        <f>PPG!K198</f>
        <v>0</v>
      </c>
      <c r="D198" s="121" t="b">
        <v>1</v>
      </c>
      <c r="E198" s="352" t="str">
        <f>RIGHT(PPG!D198,4)&amp;"."&amp;PPG!N198&amp;"."&amp;PPG!L198&amp;"."&amp;$C$5</f>
        <v>...Se20</v>
      </c>
      <c r="F198" s="123">
        <f t="shared" ca="1" si="4"/>
        <v>44105</v>
      </c>
      <c r="G198" s="354">
        <f>IF(PPG!AC198&lt;0,0,PPG!AC198)</f>
        <v>0</v>
      </c>
      <c r="H198" s="125">
        <f t="shared" ca="1" si="5"/>
        <v>44105</v>
      </c>
      <c r="I198" s="126">
        <v>0</v>
      </c>
      <c r="J198" s="352" t="str">
        <f>LEFT(PPG!E198,20)&amp;"."&amp;PPGPAY!E198</f>
        <v>....Se20</v>
      </c>
      <c r="K198" s="121" t="b">
        <v>1</v>
      </c>
      <c r="L198" s="127" t="s">
        <v>3691</v>
      </c>
      <c r="M198" s="121" t="b">
        <v>1</v>
      </c>
      <c r="N198" s="121" t="s">
        <v>3692</v>
      </c>
      <c r="O198" s="355">
        <f>PPG!J198</f>
        <v>0</v>
      </c>
      <c r="P198" s="121" t="b">
        <v>1</v>
      </c>
      <c r="Q198" s="121" t="b">
        <v>1</v>
      </c>
      <c r="R198" s="121" t="b">
        <v>1</v>
      </c>
    </row>
    <row r="199" spans="1:18" x14ac:dyDescent="0.25">
      <c r="A199" s="118">
        <v>1</v>
      </c>
      <c r="B199" s="119">
        <v>2</v>
      </c>
      <c r="C199" s="351">
        <f>PPG!K199</f>
        <v>0</v>
      </c>
      <c r="D199" s="121" t="b">
        <v>1</v>
      </c>
      <c r="E199" s="352" t="str">
        <f>RIGHT(PPG!D199,4)&amp;"."&amp;PPG!N199&amp;"."&amp;PPG!L199&amp;"."&amp;$C$5</f>
        <v>...Se20</v>
      </c>
      <c r="F199" s="123">
        <f t="shared" ca="1" si="4"/>
        <v>44105</v>
      </c>
      <c r="G199" s="354">
        <f>IF(PPG!AC199&lt;0,0,PPG!AC199)</f>
        <v>0</v>
      </c>
      <c r="H199" s="125">
        <f t="shared" ca="1" si="5"/>
        <v>44105</v>
      </c>
      <c r="I199" s="126">
        <v>0</v>
      </c>
      <c r="J199" s="352" t="str">
        <f>LEFT(PPG!E199,20)&amp;"."&amp;PPGPAY!E199</f>
        <v>....Se20</v>
      </c>
      <c r="K199" s="121" t="b">
        <v>1</v>
      </c>
      <c r="L199" s="127" t="s">
        <v>3691</v>
      </c>
      <c r="M199" s="121" t="b">
        <v>1</v>
      </c>
      <c r="N199" s="121" t="s">
        <v>3692</v>
      </c>
      <c r="O199" s="355">
        <f>PPG!J199</f>
        <v>0</v>
      </c>
      <c r="P199" s="121" t="b">
        <v>1</v>
      </c>
      <c r="Q199" s="121" t="b">
        <v>1</v>
      </c>
      <c r="R199" s="121" t="b">
        <v>1</v>
      </c>
    </row>
    <row r="200" spans="1:18" x14ac:dyDescent="0.25">
      <c r="A200" s="118">
        <v>1</v>
      </c>
      <c r="B200" s="119">
        <v>2</v>
      </c>
      <c r="C200" s="351">
        <f>PPG!K200</f>
        <v>0</v>
      </c>
      <c r="D200" s="121" t="b">
        <v>1</v>
      </c>
      <c r="E200" s="352" t="str">
        <f>RIGHT(PPG!D200,4)&amp;"."&amp;PPG!N200&amp;"."&amp;PPG!L200&amp;"."&amp;$C$5</f>
        <v>...Se20</v>
      </c>
      <c r="F200" s="123">
        <f t="shared" ca="1" si="4"/>
        <v>44105</v>
      </c>
      <c r="G200" s="354">
        <f>IF(PPG!AC200&lt;0,0,PPG!AC200)</f>
        <v>0</v>
      </c>
      <c r="H200" s="125">
        <f t="shared" ca="1" si="5"/>
        <v>44105</v>
      </c>
      <c r="I200" s="126">
        <v>0</v>
      </c>
      <c r="J200" s="352" t="str">
        <f>LEFT(PPG!E200,20)&amp;"."&amp;PPGPAY!E200</f>
        <v>....Se20</v>
      </c>
      <c r="K200" s="121" t="b">
        <v>1</v>
      </c>
      <c r="L200" s="127" t="s">
        <v>3691</v>
      </c>
      <c r="M200" s="121" t="b">
        <v>1</v>
      </c>
      <c r="N200" s="121" t="s">
        <v>3692</v>
      </c>
      <c r="O200" s="355">
        <f>PPG!J200</f>
        <v>0</v>
      </c>
      <c r="P200" s="121" t="b">
        <v>1</v>
      </c>
      <c r="Q200" s="121" t="b">
        <v>1</v>
      </c>
      <c r="R200" s="121" t="b">
        <v>1</v>
      </c>
    </row>
    <row r="201" spans="1:18" x14ac:dyDescent="0.25">
      <c r="A201" s="118">
        <v>1</v>
      </c>
      <c r="B201" s="119">
        <v>2</v>
      </c>
      <c r="C201" s="351">
        <f>PPG!K201</f>
        <v>0</v>
      </c>
      <c r="D201" s="121" t="b">
        <v>1</v>
      </c>
      <c r="E201" s="352" t="str">
        <f>RIGHT(PPG!D201,4)&amp;"."&amp;PPG!N201&amp;"."&amp;PPG!L201&amp;"."&amp;$C$5</f>
        <v>...Se20</v>
      </c>
      <c r="F201" s="123">
        <f t="shared" ca="1" si="4"/>
        <v>44105</v>
      </c>
      <c r="G201" s="354">
        <f>IF(PPG!AC201&lt;0,0,PPG!AC201)</f>
        <v>0</v>
      </c>
      <c r="H201" s="125">
        <f t="shared" ca="1" si="5"/>
        <v>44105</v>
      </c>
      <c r="I201" s="126">
        <v>0</v>
      </c>
      <c r="J201" s="352" t="str">
        <f>LEFT(PPG!E201,20)&amp;"."&amp;PPGPAY!E201</f>
        <v>....Se20</v>
      </c>
      <c r="K201" s="121" t="b">
        <v>1</v>
      </c>
      <c r="L201" s="127" t="s">
        <v>3691</v>
      </c>
      <c r="M201" s="121" t="b">
        <v>1</v>
      </c>
      <c r="N201" s="121" t="s">
        <v>3692</v>
      </c>
      <c r="O201" s="355">
        <f>PPG!J201</f>
        <v>0</v>
      </c>
      <c r="P201" s="121" t="b">
        <v>1</v>
      </c>
      <c r="Q201" s="121" t="b">
        <v>1</v>
      </c>
      <c r="R201" s="121" t="b">
        <v>1</v>
      </c>
    </row>
    <row r="202" spans="1:18" x14ac:dyDescent="0.25">
      <c r="A202" s="118">
        <v>1</v>
      </c>
      <c r="B202" s="119">
        <v>2</v>
      </c>
      <c r="C202" s="351">
        <f>PPG!K202</f>
        <v>0</v>
      </c>
      <c r="D202" s="121" t="b">
        <v>1</v>
      </c>
      <c r="E202" s="352" t="str">
        <f>RIGHT(PPG!D202,4)&amp;"."&amp;PPG!N202&amp;"."&amp;PPG!L202&amp;"."&amp;$C$5</f>
        <v>...Se20</v>
      </c>
      <c r="F202" s="123">
        <f t="shared" ca="1" si="4"/>
        <v>44105</v>
      </c>
      <c r="G202" s="354">
        <f>IF(PPG!AC202&lt;0,0,PPG!AC202)</f>
        <v>0</v>
      </c>
      <c r="H202" s="125">
        <f t="shared" ca="1" si="5"/>
        <v>44105</v>
      </c>
      <c r="I202" s="126">
        <v>0</v>
      </c>
      <c r="J202" s="352" t="str">
        <f>LEFT(PPG!E202,20)&amp;"."&amp;PPGPAY!E202</f>
        <v>....Se20</v>
      </c>
      <c r="K202" s="121" t="b">
        <v>1</v>
      </c>
      <c r="L202" s="127" t="s">
        <v>3691</v>
      </c>
      <c r="M202" s="121" t="b">
        <v>1</v>
      </c>
      <c r="N202" s="121" t="s">
        <v>3692</v>
      </c>
      <c r="O202" s="355">
        <f>PPG!J202</f>
        <v>0</v>
      </c>
      <c r="P202" s="121" t="b">
        <v>1</v>
      </c>
      <c r="Q202" s="121" t="b">
        <v>1</v>
      </c>
      <c r="R202" s="121" t="b">
        <v>1</v>
      </c>
    </row>
    <row r="203" spans="1:18" x14ac:dyDescent="0.25">
      <c r="A203" s="118">
        <v>1</v>
      </c>
      <c r="B203" s="119">
        <v>2</v>
      </c>
      <c r="C203" s="351">
        <f>PPG!K203</f>
        <v>0</v>
      </c>
      <c r="D203" s="121" t="b">
        <v>1</v>
      </c>
      <c r="E203" s="352" t="str">
        <f>RIGHT(PPG!D203,4)&amp;"."&amp;PPG!N203&amp;"."&amp;PPG!L203&amp;"."&amp;$C$5</f>
        <v>...Se20</v>
      </c>
      <c r="F203" s="123">
        <f t="shared" ca="1" si="4"/>
        <v>44105</v>
      </c>
      <c r="G203" s="354">
        <f>IF(PPG!AC203&lt;0,0,PPG!AC203)</f>
        <v>0</v>
      </c>
      <c r="H203" s="125">
        <f t="shared" ca="1" si="5"/>
        <v>44105</v>
      </c>
      <c r="I203" s="126">
        <v>0</v>
      </c>
      <c r="J203" s="352" t="str">
        <f>LEFT(PPG!E203,20)&amp;"."&amp;PPGPAY!E203</f>
        <v>....Se20</v>
      </c>
      <c r="K203" s="121" t="b">
        <v>1</v>
      </c>
      <c r="L203" s="127" t="s">
        <v>3691</v>
      </c>
      <c r="M203" s="121" t="b">
        <v>1</v>
      </c>
      <c r="N203" s="121" t="s">
        <v>3692</v>
      </c>
      <c r="O203" s="355">
        <f>PPG!J203</f>
        <v>0</v>
      </c>
      <c r="P203" s="121" t="b">
        <v>1</v>
      </c>
      <c r="Q203" s="121" t="b">
        <v>1</v>
      </c>
      <c r="R203" s="121" t="b">
        <v>1</v>
      </c>
    </row>
    <row r="204" spans="1:18" x14ac:dyDescent="0.25">
      <c r="A204" s="118">
        <v>1</v>
      </c>
      <c r="B204" s="119">
        <v>2</v>
      </c>
      <c r="C204" s="351">
        <f>PPG!K204</f>
        <v>0</v>
      </c>
      <c r="D204" s="121" t="b">
        <v>1</v>
      </c>
      <c r="E204" s="352" t="str">
        <f>RIGHT(PPG!D204,4)&amp;"."&amp;PPG!N204&amp;"."&amp;PPG!L204&amp;"."&amp;$C$5</f>
        <v>...Se20</v>
      </c>
      <c r="F204" s="123">
        <f t="shared" ca="1" si="4"/>
        <v>44105</v>
      </c>
      <c r="G204" s="354">
        <f>IF(PPG!AC204&lt;0,0,PPG!AC204)</f>
        <v>0</v>
      </c>
      <c r="H204" s="125">
        <f t="shared" ca="1" si="5"/>
        <v>44105</v>
      </c>
      <c r="I204" s="126">
        <v>0</v>
      </c>
      <c r="J204" s="352" t="str">
        <f>LEFT(PPG!E204,20)&amp;"."&amp;PPGPAY!E204</f>
        <v>....Se20</v>
      </c>
      <c r="K204" s="121" t="b">
        <v>1</v>
      </c>
      <c r="L204" s="127" t="s">
        <v>3691</v>
      </c>
      <c r="M204" s="121" t="b">
        <v>1</v>
      </c>
      <c r="N204" s="121" t="s">
        <v>3692</v>
      </c>
      <c r="O204" s="355">
        <f>PPG!J204</f>
        <v>0</v>
      </c>
      <c r="P204" s="121" t="b">
        <v>1</v>
      </c>
      <c r="Q204" s="121" t="b">
        <v>1</v>
      </c>
      <c r="R204" s="121" t="b">
        <v>1</v>
      </c>
    </row>
    <row r="205" spans="1:18" x14ac:dyDescent="0.25">
      <c r="A205" s="118">
        <v>1</v>
      </c>
      <c r="B205" s="119">
        <v>2</v>
      </c>
      <c r="C205" s="351">
        <f>PPG!K205</f>
        <v>0</v>
      </c>
      <c r="D205" s="121" t="b">
        <v>1</v>
      </c>
      <c r="E205" s="352" t="str">
        <f>RIGHT(PPG!D205,4)&amp;"."&amp;PPG!N205&amp;"."&amp;PPG!L205&amp;"."&amp;$C$5</f>
        <v>...Se20</v>
      </c>
      <c r="F205" s="123">
        <f t="shared" ca="1" si="4"/>
        <v>44105</v>
      </c>
      <c r="G205" s="354">
        <f>IF(PPG!AC205&lt;0,0,PPG!AC205)</f>
        <v>0</v>
      </c>
      <c r="H205" s="125">
        <f t="shared" ca="1" si="5"/>
        <v>44105</v>
      </c>
      <c r="I205" s="126">
        <v>0</v>
      </c>
      <c r="J205" s="352" t="str">
        <f>LEFT(PPG!E205,20)&amp;"."&amp;PPGPAY!E205</f>
        <v>....Se20</v>
      </c>
      <c r="K205" s="121" t="b">
        <v>1</v>
      </c>
      <c r="L205" s="127" t="s">
        <v>3691</v>
      </c>
      <c r="M205" s="121" t="b">
        <v>1</v>
      </c>
      <c r="N205" s="121" t="s">
        <v>3692</v>
      </c>
      <c r="O205" s="355">
        <f>PPG!J205</f>
        <v>0</v>
      </c>
      <c r="P205" s="121" t="b">
        <v>1</v>
      </c>
      <c r="Q205" s="121" t="b">
        <v>1</v>
      </c>
      <c r="R205" s="121" t="b">
        <v>1</v>
      </c>
    </row>
    <row r="206" spans="1:18" x14ac:dyDescent="0.25">
      <c r="A206" s="118">
        <v>1</v>
      </c>
      <c r="B206" s="119">
        <v>2</v>
      </c>
      <c r="C206" s="351">
        <f>PPG!K206</f>
        <v>0</v>
      </c>
      <c r="D206" s="121" t="b">
        <v>1</v>
      </c>
      <c r="E206" s="352" t="str">
        <f>RIGHT(PPG!D206,4)&amp;"."&amp;PPG!N206&amp;"."&amp;PPG!L206&amp;"."&amp;$C$5</f>
        <v>...Se20</v>
      </c>
      <c r="F206" s="123">
        <f t="shared" ca="1" si="4"/>
        <v>44105</v>
      </c>
      <c r="G206" s="354">
        <f>IF(PPG!AC206&lt;0,0,PPG!AC206)</f>
        <v>0</v>
      </c>
      <c r="H206" s="125">
        <f t="shared" ca="1" si="5"/>
        <v>44105</v>
      </c>
      <c r="I206" s="126">
        <v>0</v>
      </c>
      <c r="J206" s="352" t="str">
        <f>LEFT(PPG!E206,20)&amp;"."&amp;PPGPAY!E206</f>
        <v>....Se20</v>
      </c>
      <c r="K206" s="121" t="b">
        <v>1</v>
      </c>
      <c r="L206" s="127" t="s">
        <v>3691</v>
      </c>
      <c r="M206" s="121" t="b">
        <v>1</v>
      </c>
      <c r="N206" s="121" t="s">
        <v>3692</v>
      </c>
      <c r="O206" s="355">
        <f>PPG!J206</f>
        <v>0</v>
      </c>
      <c r="P206" s="121" t="b">
        <v>1</v>
      </c>
      <c r="Q206" s="121" t="b">
        <v>1</v>
      </c>
      <c r="R206" s="121" t="b">
        <v>1</v>
      </c>
    </row>
    <row r="207" spans="1:18" x14ac:dyDescent="0.25">
      <c r="A207" s="118">
        <v>1</v>
      </c>
      <c r="B207" s="119">
        <v>2</v>
      </c>
      <c r="C207" s="351">
        <f>PPG!K207</f>
        <v>0</v>
      </c>
      <c r="D207" s="121" t="b">
        <v>1</v>
      </c>
      <c r="E207" s="352" t="str">
        <f>RIGHT(PPG!D207,4)&amp;"."&amp;PPG!N207&amp;"."&amp;PPG!L207&amp;"."&amp;$C$5</f>
        <v>...Se20</v>
      </c>
      <c r="F207" s="123">
        <f t="shared" ca="1" si="4"/>
        <v>44105</v>
      </c>
      <c r="G207" s="354">
        <f>IF(PPG!AC207&lt;0,0,PPG!AC207)</f>
        <v>0</v>
      </c>
      <c r="H207" s="125">
        <f t="shared" ca="1" si="5"/>
        <v>44105</v>
      </c>
      <c r="I207" s="126">
        <v>0</v>
      </c>
      <c r="J207" s="352" t="str">
        <f>LEFT(PPG!E207,20)&amp;"."&amp;PPGPAY!E207</f>
        <v>....Se20</v>
      </c>
      <c r="K207" s="121" t="b">
        <v>1</v>
      </c>
      <c r="L207" s="127" t="s">
        <v>3691</v>
      </c>
      <c r="M207" s="121" t="b">
        <v>1</v>
      </c>
      <c r="N207" s="121" t="s">
        <v>3692</v>
      </c>
      <c r="O207" s="355">
        <f>PPG!J207</f>
        <v>0</v>
      </c>
      <c r="P207" s="121" t="b">
        <v>1</v>
      </c>
      <c r="Q207" s="121" t="b">
        <v>1</v>
      </c>
      <c r="R207" s="121" t="b">
        <v>1</v>
      </c>
    </row>
    <row r="208" spans="1:18" x14ac:dyDescent="0.25">
      <c r="A208" s="118">
        <v>1</v>
      </c>
      <c r="B208" s="119">
        <v>2</v>
      </c>
      <c r="C208" s="351">
        <f>PPG!K208</f>
        <v>0</v>
      </c>
      <c r="D208" s="121" t="b">
        <v>1</v>
      </c>
      <c r="E208" s="352" t="str">
        <f>RIGHT(PPG!D208,4)&amp;"."&amp;PPG!N208&amp;"."&amp;PPG!L208&amp;"."&amp;$C$5</f>
        <v>...Se20</v>
      </c>
      <c r="F208" s="123">
        <f t="shared" ca="1" si="4"/>
        <v>44105</v>
      </c>
      <c r="G208" s="354">
        <f>IF(PPG!AC208&lt;0,0,PPG!AC208)</f>
        <v>0</v>
      </c>
      <c r="H208" s="125">
        <f t="shared" ca="1" si="5"/>
        <v>44105</v>
      </c>
      <c r="I208" s="126">
        <v>0</v>
      </c>
      <c r="J208" s="352" t="str">
        <f>LEFT(PPG!E208,20)&amp;"."&amp;PPGPAY!E208</f>
        <v>....Se20</v>
      </c>
      <c r="K208" s="121" t="b">
        <v>1</v>
      </c>
      <c r="L208" s="127" t="s">
        <v>3691</v>
      </c>
      <c r="M208" s="121" t="b">
        <v>1</v>
      </c>
      <c r="N208" s="121" t="s">
        <v>3692</v>
      </c>
      <c r="O208" s="355">
        <f>PPG!J208</f>
        <v>0</v>
      </c>
      <c r="P208" s="121" t="b">
        <v>1</v>
      </c>
      <c r="Q208" s="121" t="b">
        <v>1</v>
      </c>
      <c r="R208" s="121" t="b">
        <v>1</v>
      </c>
    </row>
    <row r="209" spans="1:18" x14ac:dyDescent="0.25">
      <c r="A209" s="118">
        <v>1</v>
      </c>
      <c r="B209" s="119">
        <v>2</v>
      </c>
      <c r="C209" s="351">
        <f>PPG!K209</f>
        <v>0</v>
      </c>
      <c r="D209" s="121" t="b">
        <v>1</v>
      </c>
      <c r="E209" s="352" t="str">
        <f>RIGHT(PPG!D209,4)&amp;"."&amp;PPG!N209&amp;"."&amp;PPG!L209&amp;"."&amp;$C$5</f>
        <v>...Se20</v>
      </c>
      <c r="F209" s="123">
        <f t="shared" ca="1" si="4"/>
        <v>44105</v>
      </c>
      <c r="G209" s="354">
        <f>IF(PPG!AC209&lt;0,0,PPG!AC209)</f>
        <v>0</v>
      </c>
      <c r="H209" s="125">
        <f t="shared" ca="1" si="5"/>
        <v>44105</v>
      </c>
      <c r="I209" s="126">
        <v>0</v>
      </c>
      <c r="J209" s="352" t="str">
        <f>LEFT(PPG!E209,20)&amp;"."&amp;PPGPAY!E209</f>
        <v>....Se20</v>
      </c>
      <c r="K209" s="121" t="b">
        <v>1</v>
      </c>
      <c r="L209" s="127" t="s">
        <v>3691</v>
      </c>
      <c r="M209" s="121" t="b">
        <v>1</v>
      </c>
      <c r="N209" s="121" t="s">
        <v>3692</v>
      </c>
      <c r="O209" s="355">
        <f>PPG!J209</f>
        <v>0</v>
      </c>
      <c r="P209" s="121" t="b">
        <v>1</v>
      </c>
      <c r="Q209" s="121" t="b">
        <v>1</v>
      </c>
      <c r="R209" s="121" t="b">
        <v>1</v>
      </c>
    </row>
    <row r="210" spans="1:18" x14ac:dyDescent="0.25">
      <c r="A210" s="118">
        <v>1</v>
      </c>
      <c r="B210" s="119">
        <v>2</v>
      </c>
      <c r="C210" s="351">
        <f>PPG!K210</f>
        <v>0</v>
      </c>
      <c r="D210" s="121" t="b">
        <v>1</v>
      </c>
      <c r="E210" s="352" t="str">
        <f>RIGHT(PPG!D210,4)&amp;"."&amp;PPG!N210&amp;"."&amp;PPG!L210&amp;"."&amp;$C$5</f>
        <v>...Se20</v>
      </c>
      <c r="F210" s="123">
        <f t="shared" ca="1" si="4"/>
        <v>44105</v>
      </c>
      <c r="G210" s="354">
        <f>IF(PPG!AC210&lt;0,0,PPG!AC210)</f>
        <v>0</v>
      </c>
      <c r="H210" s="125">
        <f t="shared" ca="1" si="5"/>
        <v>44105</v>
      </c>
      <c r="I210" s="126">
        <v>0</v>
      </c>
      <c r="J210" s="352" t="str">
        <f>LEFT(PPG!E210,20)&amp;"."&amp;PPGPAY!E210</f>
        <v>....Se20</v>
      </c>
      <c r="K210" s="121" t="b">
        <v>1</v>
      </c>
      <c r="L210" s="127" t="s">
        <v>3691</v>
      </c>
      <c r="M210" s="121" t="b">
        <v>1</v>
      </c>
      <c r="N210" s="121" t="s">
        <v>3692</v>
      </c>
      <c r="O210" s="355">
        <f>PPG!J210</f>
        <v>0</v>
      </c>
      <c r="P210" s="121" t="b">
        <v>1</v>
      </c>
      <c r="Q210" s="121" t="b">
        <v>1</v>
      </c>
      <c r="R210" s="121" t="b">
        <v>1</v>
      </c>
    </row>
    <row r="211" spans="1:18" x14ac:dyDescent="0.25">
      <c r="A211" s="118">
        <v>1</v>
      </c>
      <c r="B211" s="119">
        <v>2</v>
      </c>
      <c r="C211" s="351">
        <f>PPG!K211</f>
        <v>0</v>
      </c>
      <c r="D211" s="121" t="b">
        <v>1</v>
      </c>
      <c r="E211" s="352" t="str">
        <f>RIGHT(PPG!D211,4)&amp;"."&amp;PPG!N211&amp;"."&amp;PPG!L211&amp;"."&amp;$C$5</f>
        <v>...Se20</v>
      </c>
      <c r="F211" s="123">
        <f t="shared" ca="1" si="4"/>
        <v>44105</v>
      </c>
      <c r="G211" s="354">
        <f>IF(PPG!AC211&lt;0,0,PPG!AC211)</f>
        <v>0</v>
      </c>
      <c r="H211" s="125">
        <f t="shared" ca="1" si="5"/>
        <v>44105</v>
      </c>
      <c r="I211" s="126">
        <v>0</v>
      </c>
      <c r="J211" s="352" t="str">
        <f>LEFT(PPG!E211,20)&amp;"."&amp;PPGPAY!E211</f>
        <v>....Se20</v>
      </c>
      <c r="K211" s="121" t="b">
        <v>1</v>
      </c>
      <c r="L211" s="127" t="s">
        <v>3691</v>
      </c>
      <c r="M211" s="121" t="b">
        <v>1</v>
      </c>
      <c r="N211" s="121" t="s">
        <v>3692</v>
      </c>
      <c r="O211" s="355">
        <f>PPG!J211</f>
        <v>0</v>
      </c>
      <c r="P211" s="121" t="b">
        <v>1</v>
      </c>
      <c r="Q211" s="121" t="b">
        <v>1</v>
      </c>
      <c r="R211" s="121" t="b">
        <v>1</v>
      </c>
    </row>
    <row r="212" spans="1:18" x14ac:dyDescent="0.25">
      <c r="A212" s="118">
        <v>1</v>
      </c>
      <c r="B212" s="119">
        <v>2</v>
      </c>
      <c r="C212" s="351">
        <f>PPG!K212</f>
        <v>0</v>
      </c>
      <c r="D212" s="121" t="b">
        <v>1</v>
      </c>
      <c r="E212" s="352" t="str">
        <f>RIGHT(PPG!D212,4)&amp;"."&amp;PPG!N212&amp;"."&amp;PPG!L212&amp;"."&amp;$C$5</f>
        <v>...Se20</v>
      </c>
      <c r="F212" s="123">
        <f t="shared" ca="1" si="4"/>
        <v>44105</v>
      </c>
      <c r="G212" s="354">
        <f>IF(PPG!AC212&lt;0,0,PPG!AC212)</f>
        <v>0</v>
      </c>
      <c r="H212" s="125">
        <f t="shared" ca="1" si="5"/>
        <v>44105</v>
      </c>
      <c r="I212" s="126">
        <v>0</v>
      </c>
      <c r="J212" s="352" t="str">
        <f>LEFT(PPG!E212,20)&amp;"."&amp;PPGPAY!E212</f>
        <v>....Se20</v>
      </c>
      <c r="K212" s="121" t="b">
        <v>1</v>
      </c>
      <c r="L212" s="127" t="s">
        <v>3691</v>
      </c>
      <c r="M212" s="121" t="b">
        <v>1</v>
      </c>
      <c r="N212" s="121" t="s">
        <v>3692</v>
      </c>
      <c r="O212" s="355">
        <f>PPG!J212</f>
        <v>0</v>
      </c>
      <c r="P212" s="121" t="b">
        <v>1</v>
      </c>
      <c r="Q212" s="121" t="b">
        <v>1</v>
      </c>
      <c r="R212" s="121" t="b">
        <v>1</v>
      </c>
    </row>
    <row r="213" spans="1:18" x14ac:dyDescent="0.25">
      <c r="A213" s="118">
        <v>1</v>
      </c>
      <c r="B213" s="119">
        <v>2</v>
      </c>
      <c r="C213" s="351">
        <f>PPG!K213</f>
        <v>0</v>
      </c>
      <c r="D213" s="121" t="b">
        <v>1</v>
      </c>
      <c r="E213" s="352" t="str">
        <f>RIGHT(PPG!D213,4)&amp;"."&amp;PPG!N213&amp;"."&amp;PPG!L213&amp;"."&amp;$C$5</f>
        <v>...Se20</v>
      </c>
      <c r="F213" s="123">
        <f t="shared" ref="F213:F276" ca="1" si="6">TODAY()</f>
        <v>44105</v>
      </c>
      <c r="G213" s="354">
        <f>IF(PPG!AC213&lt;0,0,PPG!AC213)</f>
        <v>0</v>
      </c>
      <c r="H213" s="125">
        <f t="shared" ref="H213:H276" ca="1" si="7">F213</f>
        <v>44105</v>
      </c>
      <c r="I213" s="126">
        <v>0</v>
      </c>
      <c r="J213" s="352" t="str">
        <f>LEFT(PPG!E213,20)&amp;"."&amp;PPGPAY!E213</f>
        <v>....Se20</v>
      </c>
      <c r="K213" s="121" t="b">
        <v>1</v>
      </c>
      <c r="L213" s="127" t="s">
        <v>3691</v>
      </c>
      <c r="M213" s="121" t="b">
        <v>1</v>
      </c>
      <c r="N213" s="121" t="s">
        <v>3692</v>
      </c>
      <c r="O213" s="355">
        <f>PPG!J213</f>
        <v>0</v>
      </c>
      <c r="P213" s="121" t="b">
        <v>1</v>
      </c>
      <c r="Q213" s="121" t="b">
        <v>1</v>
      </c>
      <c r="R213" s="121" t="b">
        <v>1</v>
      </c>
    </row>
    <row r="214" spans="1:18" x14ac:dyDescent="0.25">
      <c r="A214" s="118">
        <v>1</v>
      </c>
      <c r="B214" s="119">
        <v>2</v>
      </c>
      <c r="C214" s="351">
        <f>PPG!K214</f>
        <v>0</v>
      </c>
      <c r="D214" s="121" t="b">
        <v>1</v>
      </c>
      <c r="E214" s="352" t="str">
        <f>RIGHT(PPG!D214,4)&amp;"."&amp;PPG!N214&amp;"."&amp;PPG!L214&amp;"."&amp;$C$5</f>
        <v>...Se20</v>
      </c>
      <c r="F214" s="123">
        <f t="shared" ca="1" si="6"/>
        <v>44105</v>
      </c>
      <c r="G214" s="354">
        <f>IF(PPG!AC214&lt;0,0,PPG!AC214)</f>
        <v>0</v>
      </c>
      <c r="H214" s="125">
        <f t="shared" ca="1" si="7"/>
        <v>44105</v>
      </c>
      <c r="I214" s="126">
        <v>0</v>
      </c>
      <c r="J214" s="352" t="str">
        <f>LEFT(PPG!E214,20)&amp;"."&amp;PPGPAY!E214</f>
        <v>....Se20</v>
      </c>
      <c r="K214" s="121" t="b">
        <v>1</v>
      </c>
      <c r="L214" s="127" t="s">
        <v>3691</v>
      </c>
      <c r="M214" s="121" t="b">
        <v>1</v>
      </c>
      <c r="N214" s="121" t="s">
        <v>3692</v>
      </c>
      <c r="O214" s="355">
        <f>PPG!J214</f>
        <v>0</v>
      </c>
      <c r="P214" s="121" t="b">
        <v>1</v>
      </c>
      <c r="Q214" s="121" t="b">
        <v>1</v>
      </c>
      <c r="R214" s="121" t="b">
        <v>1</v>
      </c>
    </row>
    <row r="215" spans="1:18" x14ac:dyDescent="0.25">
      <c r="A215" s="118">
        <v>1</v>
      </c>
      <c r="B215" s="119">
        <v>2</v>
      </c>
      <c r="C215" s="351">
        <f>PPG!K215</f>
        <v>0</v>
      </c>
      <c r="D215" s="121" t="b">
        <v>1</v>
      </c>
      <c r="E215" s="352" t="str">
        <f>RIGHT(PPG!D215,4)&amp;"."&amp;PPG!N215&amp;"."&amp;PPG!L215&amp;"."&amp;$C$5</f>
        <v>...Se20</v>
      </c>
      <c r="F215" s="123">
        <f t="shared" ca="1" si="6"/>
        <v>44105</v>
      </c>
      <c r="G215" s="354">
        <f>IF(PPG!AC215&lt;0,0,PPG!AC215)</f>
        <v>0</v>
      </c>
      <c r="H215" s="125">
        <f t="shared" ca="1" si="7"/>
        <v>44105</v>
      </c>
      <c r="I215" s="126">
        <v>0</v>
      </c>
      <c r="J215" s="352" t="str">
        <f>LEFT(PPG!E215,20)&amp;"."&amp;PPGPAY!E215</f>
        <v>....Se20</v>
      </c>
      <c r="K215" s="121" t="b">
        <v>1</v>
      </c>
      <c r="L215" s="127" t="s">
        <v>3691</v>
      </c>
      <c r="M215" s="121" t="b">
        <v>1</v>
      </c>
      <c r="N215" s="121" t="s">
        <v>3692</v>
      </c>
      <c r="O215" s="355">
        <f>PPG!J215</f>
        <v>0</v>
      </c>
      <c r="P215" s="121" t="b">
        <v>1</v>
      </c>
      <c r="Q215" s="121" t="b">
        <v>1</v>
      </c>
      <c r="R215" s="121" t="b">
        <v>1</v>
      </c>
    </row>
    <row r="216" spans="1:18" x14ac:dyDescent="0.25">
      <c r="A216" s="118">
        <v>1</v>
      </c>
      <c r="B216" s="119">
        <v>2</v>
      </c>
      <c r="C216" s="351">
        <f>PPG!K216</f>
        <v>0</v>
      </c>
      <c r="D216" s="121" t="b">
        <v>1</v>
      </c>
      <c r="E216" s="352" t="str">
        <f>RIGHT(PPG!D216,4)&amp;"."&amp;PPG!N216&amp;"."&amp;PPG!L216&amp;"."&amp;$C$5</f>
        <v>...Se20</v>
      </c>
      <c r="F216" s="123">
        <f t="shared" ca="1" si="6"/>
        <v>44105</v>
      </c>
      <c r="G216" s="354">
        <f>IF(PPG!AC216&lt;0,0,PPG!AC216)</f>
        <v>0</v>
      </c>
      <c r="H216" s="125">
        <f t="shared" ca="1" si="7"/>
        <v>44105</v>
      </c>
      <c r="I216" s="126">
        <v>0</v>
      </c>
      <c r="J216" s="352" t="str">
        <f>LEFT(PPG!E216,20)&amp;"."&amp;PPGPAY!E216</f>
        <v>....Se20</v>
      </c>
      <c r="K216" s="121" t="b">
        <v>1</v>
      </c>
      <c r="L216" s="127" t="s">
        <v>3691</v>
      </c>
      <c r="M216" s="121" t="b">
        <v>1</v>
      </c>
      <c r="N216" s="121" t="s">
        <v>3692</v>
      </c>
      <c r="O216" s="355">
        <f>PPG!J216</f>
        <v>0</v>
      </c>
      <c r="P216" s="121" t="b">
        <v>1</v>
      </c>
      <c r="Q216" s="121" t="b">
        <v>1</v>
      </c>
      <c r="R216" s="121" t="b">
        <v>1</v>
      </c>
    </row>
    <row r="217" spans="1:18" x14ac:dyDescent="0.25">
      <c r="A217" s="118">
        <v>1</v>
      </c>
      <c r="B217" s="119">
        <v>2</v>
      </c>
      <c r="C217" s="351">
        <f>PPG!K217</f>
        <v>0</v>
      </c>
      <c r="D217" s="121" t="b">
        <v>1</v>
      </c>
      <c r="E217" s="352" t="str">
        <f>RIGHT(PPG!D217,4)&amp;"."&amp;PPG!N217&amp;"."&amp;PPG!L217&amp;"."&amp;$C$5</f>
        <v>...Se20</v>
      </c>
      <c r="F217" s="123">
        <f t="shared" ca="1" si="6"/>
        <v>44105</v>
      </c>
      <c r="G217" s="354">
        <f>IF(PPG!AC217&lt;0,0,PPG!AC217)</f>
        <v>0</v>
      </c>
      <c r="H217" s="125">
        <f t="shared" ca="1" si="7"/>
        <v>44105</v>
      </c>
      <c r="I217" s="126">
        <v>0</v>
      </c>
      <c r="J217" s="352" t="str">
        <f>LEFT(PPG!E217,20)&amp;"."&amp;PPGPAY!E217</f>
        <v>....Se20</v>
      </c>
      <c r="K217" s="121" t="b">
        <v>1</v>
      </c>
      <c r="L217" s="127" t="s">
        <v>3691</v>
      </c>
      <c r="M217" s="121" t="b">
        <v>1</v>
      </c>
      <c r="N217" s="121" t="s">
        <v>3692</v>
      </c>
      <c r="O217" s="355">
        <f>PPG!J217</f>
        <v>0</v>
      </c>
      <c r="P217" s="121" t="b">
        <v>1</v>
      </c>
      <c r="Q217" s="121" t="b">
        <v>1</v>
      </c>
      <c r="R217" s="121" t="b">
        <v>1</v>
      </c>
    </row>
    <row r="218" spans="1:18" x14ac:dyDescent="0.25">
      <c r="A218" s="118">
        <v>1</v>
      </c>
      <c r="B218" s="119">
        <v>2</v>
      </c>
      <c r="C218" s="351">
        <f>PPG!K218</f>
        <v>0</v>
      </c>
      <c r="D218" s="121" t="b">
        <v>1</v>
      </c>
      <c r="E218" s="352" t="str">
        <f>RIGHT(PPG!D218,4)&amp;"."&amp;PPG!N218&amp;"."&amp;PPG!L218&amp;"."&amp;$C$5</f>
        <v>...Se20</v>
      </c>
      <c r="F218" s="123">
        <f t="shared" ca="1" si="6"/>
        <v>44105</v>
      </c>
      <c r="G218" s="354">
        <f>IF(PPG!AC218&lt;0,0,PPG!AC218)</f>
        <v>0</v>
      </c>
      <c r="H218" s="125">
        <f t="shared" ca="1" si="7"/>
        <v>44105</v>
      </c>
      <c r="I218" s="126">
        <v>0</v>
      </c>
      <c r="J218" s="352" t="str">
        <f>LEFT(PPG!E218,20)&amp;"."&amp;PPGPAY!E218</f>
        <v>....Se20</v>
      </c>
      <c r="K218" s="121" t="b">
        <v>1</v>
      </c>
      <c r="L218" s="127" t="s">
        <v>3691</v>
      </c>
      <c r="M218" s="121" t="b">
        <v>1</v>
      </c>
      <c r="N218" s="121" t="s">
        <v>3692</v>
      </c>
      <c r="O218" s="355">
        <f>PPG!J218</f>
        <v>0</v>
      </c>
      <c r="P218" s="121" t="b">
        <v>1</v>
      </c>
      <c r="Q218" s="121" t="b">
        <v>1</v>
      </c>
      <c r="R218" s="121" t="b">
        <v>1</v>
      </c>
    </row>
    <row r="219" spans="1:18" x14ac:dyDescent="0.25">
      <c r="A219" s="118">
        <v>1</v>
      </c>
      <c r="B219" s="119">
        <v>2</v>
      </c>
      <c r="C219" s="351">
        <f>PPG!K219</f>
        <v>0</v>
      </c>
      <c r="D219" s="121" t="b">
        <v>1</v>
      </c>
      <c r="E219" s="352" t="str">
        <f>RIGHT(PPG!D219,4)&amp;"."&amp;PPG!N219&amp;"."&amp;PPG!L219&amp;"."&amp;$C$5</f>
        <v>...Se20</v>
      </c>
      <c r="F219" s="123">
        <f t="shared" ca="1" si="6"/>
        <v>44105</v>
      </c>
      <c r="G219" s="354">
        <f>IF(PPG!AC219&lt;0,0,PPG!AC219)</f>
        <v>0</v>
      </c>
      <c r="H219" s="125">
        <f t="shared" ca="1" si="7"/>
        <v>44105</v>
      </c>
      <c r="I219" s="126">
        <v>0</v>
      </c>
      <c r="J219" s="352" t="str">
        <f>LEFT(PPG!E219,20)&amp;"."&amp;PPGPAY!E219</f>
        <v>....Se20</v>
      </c>
      <c r="K219" s="121" t="b">
        <v>1</v>
      </c>
      <c r="L219" s="127" t="s">
        <v>3691</v>
      </c>
      <c r="M219" s="121" t="b">
        <v>1</v>
      </c>
      <c r="N219" s="121" t="s">
        <v>3692</v>
      </c>
      <c r="O219" s="355">
        <f>PPG!J219</f>
        <v>0</v>
      </c>
      <c r="P219" s="121" t="b">
        <v>1</v>
      </c>
      <c r="Q219" s="121" t="b">
        <v>1</v>
      </c>
      <c r="R219" s="121" t="b">
        <v>1</v>
      </c>
    </row>
    <row r="220" spans="1:18" x14ac:dyDescent="0.25">
      <c r="A220" s="118">
        <v>1</v>
      </c>
      <c r="B220" s="119">
        <v>2</v>
      </c>
      <c r="C220" s="351">
        <f>PPG!K220</f>
        <v>0</v>
      </c>
      <c r="D220" s="121" t="b">
        <v>1</v>
      </c>
      <c r="E220" s="352" t="str">
        <f>RIGHT(PPG!D220,4)&amp;"."&amp;PPG!N220&amp;"."&amp;PPG!L220&amp;"."&amp;$C$5</f>
        <v>...Se20</v>
      </c>
      <c r="F220" s="123">
        <f t="shared" ca="1" si="6"/>
        <v>44105</v>
      </c>
      <c r="G220" s="354">
        <f>IF(PPG!AC220&lt;0,0,PPG!AC220)</f>
        <v>0</v>
      </c>
      <c r="H220" s="125">
        <f t="shared" ca="1" si="7"/>
        <v>44105</v>
      </c>
      <c r="I220" s="126">
        <v>0</v>
      </c>
      <c r="J220" s="352" t="str">
        <f>LEFT(PPG!E220,20)&amp;"."&amp;PPGPAY!E220</f>
        <v>....Se20</v>
      </c>
      <c r="K220" s="121" t="b">
        <v>1</v>
      </c>
      <c r="L220" s="127" t="s">
        <v>3691</v>
      </c>
      <c r="M220" s="121" t="b">
        <v>1</v>
      </c>
      <c r="N220" s="121" t="s">
        <v>3692</v>
      </c>
      <c r="O220" s="355">
        <f>PPG!J220</f>
        <v>0</v>
      </c>
      <c r="P220" s="121" t="b">
        <v>1</v>
      </c>
      <c r="Q220" s="121" t="b">
        <v>1</v>
      </c>
      <c r="R220" s="121" t="b">
        <v>1</v>
      </c>
    </row>
    <row r="221" spans="1:18" x14ac:dyDescent="0.25">
      <c r="A221" s="118">
        <v>1</v>
      </c>
      <c r="B221" s="119">
        <v>2</v>
      </c>
      <c r="C221" s="351">
        <f>PPG!K221</f>
        <v>0</v>
      </c>
      <c r="D221" s="121" t="b">
        <v>1</v>
      </c>
      <c r="E221" s="352" t="str">
        <f>RIGHT(PPG!D221,4)&amp;"."&amp;PPG!N221&amp;"."&amp;PPG!L221&amp;"."&amp;$C$5</f>
        <v>...Se20</v>
      </c>
      <c r="F221" s="123">
        <f t="shared" ca="1" si="6"/>
        <v>44105</v>
      </c>
      <c r="G221" s="354">
        <f>IF(PPG!AC221&lt;0,0,PPG!AC221)</f>
        <v>0</v>
      </c>
      <c r="H221" s="125">
        <f t="shared" ca="1" si="7"/>
        <v>44105</v>
      </c>
      <c r="I221" s="126">
        <v>0</v>
      </c>
      <c r="J221" s="352" t="str">
        <f>LEFT(PPG!E221,20)&amp;"."&amp;PPGPAY!E221</f>
        <v>....Se20</v>
      </c>
      <c r="K221" s="121" t="b">
        <v>1</v>
      </c>
      <c r="L221" s="127" t="s">
        <v>3691</v>
      </c>
      <c r="M221" s="121" t="b">
        <v>1</v>
      </c>
      <c r="N221" s="121" t="s">
        <v>3692</v>
      </c>
      <c r="O221" s="355">
        <f>PPG!J221</f>
        <v>0</v>
      </c>
      <c r="P221" s="121" t="b">
        <v>1</v>
      </c>
      <c r="Q221" s="121" t="b">
        <v>1</v>
      </c>
      <c r="R221" s="121" t="b">
        <v>1</v>
      </c>
    </row>
    <row r="222" spans="1:18" x14ac:dyDescent="0.25">
      <c r="A222" s="118">
        <v>1</v>
      </c>
      <c r="B222" s="119">
        <v>2</v>
      </c>
      <c r="C222" s="351">
        <f>PPG!K222</f>
        <v>0</v>
      </c>
      <c r="D222" s="121" t="b">
        <v>1</v>
      </c>
      <c r="E222" s="352" t="str">
        <f>RIGHT(PPG!D222,4)&amp;"."&amp;PPG!N222&amp;"."&amp;PPG!L222&amp;"."&amp;$C$5</f>
        <v>...Se20</v>
      </c>
      <c r="F222" s="123">
        <f t="shared" ca="1" si="6"/>
        <v>44105</v>
      </c>
      <c r="G222" s="354">
        <f>IF(PPG!AC222&lt;0,0,PPG!AC222)</f>
        <v>0</v>
      </c>
      <c r="H222" s="125">
        <f t="shared" ca="1" si="7"/>
        <v>44105</v>
      </c>
      <c r="I222" s="126">
        <v>0</v>
      </c>
      <c r="J222" s="352" t="str">
        <f>LEFT(PPG!E222,20)&amp;"."&amp;PPGPAY!E222</f>
        <v>....Se20</v>
      </c>
      <c r="K222" s="121" t="b">
        <v>1</v>
      </c>
      <c r="L222" s="127" t="s">
        <v>3691</v>
      </c>
      <c r="M222" s="121" t="b">
        <v>1</v>
      </c>
      <c r="N222" s="121" t="s">
        <v>3692</v>
      </c>
      <c r="O222" s="355">
        <f>PPG!J222</f>
        <v>0</v>
      </c>
      <c r="P222" s="121" t="b">
        <v>1</v>
      </c>
      <c r="Q222" s="121" t="b">
        <v>1</v>
      </c>
      <c r="R222" s="121" t="b">
        <v>1</v>
      </c>
    </row>
    <row r="223" spans="1:18" x14ac:dyDescent="0.25">
      <c r="A223" s="118">
        <v>1</v>
      </c>
      <c r="B223" s="119">
        <v>2</v>
      </c>
      <c r="C223" s="351">
        <f>PPG!K223</f>
        <v>0</v>
      </c>
      <c r="D223" s="121" t="b">
        <v>1</v>
      </c>
      <c r="E223" s="352" t="str">
        <f>RIGHT(PPG!D223,4)&amp;"."&amp;PPG!N223&amp;"."&amp;PPG!L223&amp;"."&amp;$C$5</f>
        <v>...Se20</v>
      </c>
      <c r="F223" s="123">
        <f t="shared" ca="1" si="6"/>
        <v>44105</v>
      </c>
      <c r="G223" s="354">
        <f>IF(PPG!AC223&lt;0,0,PPG!AC223)</f>
        <v>0</v>
      </c>
      <c r="H223" s="125">
        <f t="shared" ca="1" si="7"/>
        <v>44105</v>
      </c>
      <c r="I223" s="126">
        <v>0</v>
      </c>
      <c r="J223" s="352" t="str">
        <f>LEFT(PPG!E223,20)&amp;"."&amp;PPGPAY!E223</f>
        <v>....Se20</v>
      </c>
      <c r="K223" s="121" t="b">
        <v>1</v>
      </c>
      <c r="L223" s="127" t="s">
        <v>3691</v>
      </c>
      <c r="M223" s="121" t="b">
        <v>1</v>
      </c>
      <c r="N223" s="121" t="s">
        <v>3692</v>
      </c>
      <c r="O223" s="355">
        <f>PPG!J223</f>
        <v>0</v>
      </c>
      <c r="P223" s="121" t="b">
        <v>1</v>
      </c>
      <c r="Q223" s="121" t="b">
        <v>1</v>
      </c>
      <c r="R223" s="121" t="b">
        <v>1</v>
      </c>
    </row>
    <row r="224" spans="1:18" x14ac:dyDescent="0.25">
      <c r="A224" s="118">
        <v>1</v>
      </c>
      <c r="B224" s="119">
        <v>2</v>
      </c>
      <c r="C224" s="351">
        <f>PPG!K224</f>
        <v>0</v>
      </c>
      <c r="D224" s="121" t="b">
        <v>1</v>
      </c>
      <c r="E224" s="352" t="str">
        <f>RIGHT(PPG!D224,4)&amp;"."&amp;PPG!N224&amp;"."&amp;PPG!L224&amp;"."&amp;$C$5</f>
        <v>...Se20</v>
      </c>
      <c r="F224" s="123">
        <f t="shared" ca="1" si="6"/>
        <v>44105</v>
      </c>
      <c r="G224" s="354">
        <f>IF(PPG!AC224&lt;0,0,PPG!AC224)</f>
        <v>0</v>
      </c>
      <c r="H224" s="125">
        <f t="shared" ca="1" si="7"/>
        <v>44105</v>
      </c>
      <c r="I224" s="126">
        <v>0</v>
      </c>
      <c r="J224" s="352" t="str">
        <f>LEFT(PPG!E224,20)&amp;"."&amp;PPGPAY!E224</f>
        <v>....Se20</v>
      </c>
      <c r="K224" s="121" t="b">
        <v>1</v>
      </c>
      <c r="L224" s="127" t="s">
        <v>3691</v>
      </c>
      <c r="M224" s="121" t="b">
        <v>1</v>
      </c>
      <c r="N224" s="121" t="s">
        <v>3692</v>
      </c>
      <c r="O224" s="355">
        <f>PPG!J224</f>
        <v>0</v>
      </c>
      <c r="P224" s="121" t="b">
        <v>1</v>
      </c>
      <c r="Q224" s="121" t="b">
        <v>1</v>
      </c>
      <c r="R224" s="121" t="b">
        <v>1</v>
      </c>
    </row>
    <row r="225" spans="1:18" x14ac:dyDescent="0.25">
      <c r="A225" s="118">
        <v>1</v>
      </c>
      <c r="B225" s="119">
        <v>2</v>
      </c>
      <c r="C225" s="351">
        <f>PPG!K225</f>
        <v>0</v>
      </c>
      <c r="D225" s="121" t="b">
        <v>1</v>
      </c>
      <c r="E225" s="352" t="str">
        <f>RIGHT(PPG!D225,4)&amp;"."&amp;PPG!N225&amp;"."&amp;PPG!L225&amp;"."&amp;$C$5</f>
        <v>...Se20</v>
      </c>
      <c r="F225" s="123">
        <f t="shared" ca="1" si="6"/>
        <v>44105</v>
      </c>
      <c r="G225" s="354">
        <f>IF(PPG!AC225&lt;0,0,PPG!AC225)</f>
        <v>0</v>
      </c>
      <c r="H225" s="125">
        <f t="shared" ca="1" si="7"/>
        <v>44105</v>
      </c>
      <c r="I225" s="126">
        <v>0</v>
      </c>
      <c r="J225" s="352" t="str">
        <f>LEFT(PPG!E225,20)&amp;"."&amp;PPGPAY!E225</f>
        <v>....Se20</v>
      </c>
      <c r="K225" s="121" t="b">
        <v>1</v>
      </c>
      <c r="L225" s="127" t="s">
        <v>3691</v>
      </c>
      <c r="M225" s="121" t="b">
        <v>1</v>
      </c>
      <c r="N225" s="121" t="s">
        <v>3692</v>
      </c>
      <c r="O225" s="355">
        <f>PPG!J225</f>
        <v>0</v>
      </c>
      <c r="P225" s="121" t="b">
        <v>1</v>
      </c>
      <c r="Q225" s="121" t="b">
        <v>1</v>
      </c>
      <c r="R225" s="121" t="b">
        <v>1</v>
      </c>
    </row>
    <row r="226" spans="1:18" x14ac:dyDescent="0.25">
      <c r="A226" s="118">
        <v>1</v>
      </c>
      <c r="B226" s="119">
        <v>2</v>
      </c>
      <c r="C226" s="351">
        <f>PPG!K226</f>
        <v>0</v>
      </c>
      <c r="D226" s="121" t="b">
        <v>1</v>
      </c>
      <c r="E226" s="352" t="str">
        <f>RIGHT(PPG!D226,4)&amp;"."&amp;PPG!N226&amp;"."&amp;PPG!L226&amp;"."&amp;$C$5</f>
        <v>...Se20</v>
      </c>
      <c r="F226" s="123">
        <f t="shared" ca="1" si="6"/>
        <v>44105</v>
      </c>
      <c r="G226" s="354">
        <f>IF(PPG!AC226&lt;0,0,PPG!AC226)</f>
        <v>0</v>
      </c>
      <c r="H226" s="125">
        <f t="shared" ca="1" si="7"/>
        <v>44105</v>
      </c>
      <c r="I226" s="126">
        <v>0</v>
      </c>
      <c r="J226" s="352" t="str">
        <f>LEFT(PPG!E226,20)&amp;"."&amp;PPGPAY!E226</f>
        <v>....Se20</v>
      </c>
      <c r="K226" s="121" t="b">
        <v>1</v>
      </c>
      <c r="L226" s="127" t="s">
        <v>3691</v>
      </c>
      <c r="M226" s="121" t="b">
        <v>1</v>
      </c>
      <c r="N226" s="121" t="s">
        <v>3692</v>
      </c>
      <c r="O226" s="355">
        <f>PPG!J226</f>
        <v>0</v>
      </c>
      <c r="P226" s="121" t="b">
        <v>1</v>
      </c>
      <c r="Q226" s="121" t="b">
        <v>1</v>
      </c>
      <c r="R226" s="121" t="b">
        <v>1</v>
      </c>
    </row>
    <row r="227" spans="1:18" x14ac:dyDescent="0.25">
      <c r="A227" s="118">
        <v>1</v>
      </c>
      <c r="B227" s="119">
        <v>2</v>
      </c>
      <c r="C227" s="351">
        <f>PPG!K227</f>
        <v>0</v>
      </c>
      <c r="D227" s="121" t="b">
        <v>1</v>
      </c>
      <c r="E227" s="352" t="str">
        <f>RIGHT(PPG!D227,4)&amp;"."&amp;PPG!N227&amp;"."&amp;PPG!L227&amp;"."&amp;$C$5</f>
        <v>...Se20</v>
      </c>
      <c r="F227" s="123">
        <f t="shared" ca="1" si="6"/>
        <v>44105</v>
      </c>
      <c r="G227" s="354">
        <f>IF(PPG!AC227&lt;0,0,PPG!AC227)</f>
        <v>0</v>
      </c>
      <c r="H227" s="125">
        <f t="shared" ca="1" si="7"/>
        <v>44105</v>
      </c>
      <c r="I227" s="126">
        <v>0</v>
      </c>
      <c r="J227" s="352" t="str">
        <f>LEFT(PPG!E227,20)&amp;"."&amp;PPGPAY!E227</f>
        <v>....Se20</v>
      </c>
      <c r="K227" s="121" t="b">
        <v>1</v>
      </c>
      <c r="L227" s="127" t="s">
        <v>3691</v>
      </c>
      <c r="M227" s="121" t="b">
        <v>1</v>
      </c>
      <c r="N227" s="121" t="s">
        <v>3692</v>
      </c>
      <c r="O227" s="355">
        <f>PPG!J227</f>
        <v>0</v>
      </c>
      <c r="P227" s="121" t="b">
        <v>1</v>
      </c>
      <c r="Q227" s="121" t="b">
        <v>1</v>
      </c>
      <c r="R227" s="121" t="b">
        <v>1</v>
      </c>
    </row>
    <row r="228" spans="1:18" x14ac:dyDescent="0.25">
      <c r="A228" s="118">
        <v>1</v>
      </c>
      <c r="B228" s="119">
        <v>2</v>
      </c>
      <c r="C228" s="351">
        <f>PPG!K228</f>
        <v>0</v>
      </c>
      <c r="D228" s="121" t="b">
        <v>1</v>
      </c>
      <c r="E228" s="352" t="str">
        <f>RIGHT(PPG!D228,4)&amp;"."&amp;PPG!N228&amp;"."&amp;PPG!L228&amp;"."&amp;$C$5</f>
        <v>...Se20</v>
      </c>
      <c r="F228" s="123">
        <f t="shared" ca="1" si="6"/>
        <v>44105</v>
      </c>
      <c r="G228" s="354">
        <f>IF(PPG!AC228&lt;0,0,PPG!AC228)</f>
        <v>0</v>
      </c>
      <c r="H228" s="125">
        <f t="shared" ca="1" si="7"/>
        <v>44105</v>
      </c>
      <c r="I228" s="126">
        <v>0</v>
      </c>
      <c r="J228" s="352" t="str">
        <f>LEFT(PPG!E228,20)&amp;"."&amp;PPGPAY!E228</f>
        <v>....Se20</v>
      </c>
      <c r="K228" s="121" t="b">
        <v>1</v>
      </c>
      <c r="L228" s="127" t="s">
        <v>3691</v>
      </c>
      <c r="M228" s="121" t="b">
        <v>1</v>
      </c>
      <c r="N228" s="121" t="s">
        <v>3692</v>
      </c>
      <c r="O228" s="355">
        <f>PPG!J228</f>
        <v>0</v>
      </c>
      <c r="P228" s="121" t="b">
        <v>1</v>
      </c>
      <c r="Q228" s="121" t="b">
        <v>1</v>
      </c>
      <c r="R228" s="121" t="b">
        <v>1</v>
      </c>
    </row>
    <row r="229" spans="1:18" x14ac:dyDescent="0.25">
      <c r="A229" s="118">
        <v>1</v>
      </c>
      <c r="B229" s="119">
        <v>2</v>
      </c>
      <c r="C229" s="351">
        <f>PPG!K229</f>
        <v>0</v>
      </c>
      <c r="D229" s="121" t="b">
        <v>1</v>
      </c>
      <c r="E229" s="352" t="str">
        <f>RIGHT(PPG!D229,4)&amp;"."&amp;PPG!N229&amp;"."&amp;PPG!L229&amp;"."&amp;$C$5</f>
        <v>...Se20</v>
      </c>
      <c r="F229" s="123">
        <f t="shared" ca="1" si="6"/>
        <v>44105</v>
      </c>
      <c r="G229" s="354">
        <f>IF(PPG!AC229&lt;0,0,PPG!AC229)</f>
        <v>0</v>
      </c>
      <c r="H229" s="125">
        <f t="shared" ca="1" si="7"/>
        <v>44105</v>
      </c>
      <c r="I229" s="126">
        <v>0</v>
      </c>
      <c r="J229" s="352" t="str">
        <f>LEFT(PPG!E229,20)&amp;"."&amp;PPGPAY!E229</f>
        <v>....Se20</v>
      </c>
      <c r="K229" s="121" t="b">
        <v>1</v>
      </c>
      <c r="L229" s="127" t="s">
        <v>3691</v>
      </c>
      <c r="M229" s="121" t="b">
        <v>1</v>
      </c>
      <c r="N229" s="121" t="s">
        <v>3692</v>
      </c>
      <c r="O229" s="355">
        <f>PPG!J229</f>
        <v>0</v>
      </c>
      <c r="P229" s="121" t="b">
        <v>1</v>
      </c>
      <c r="Q229" s="121" t="b">
        <v>1</v>
      </c>
      <c r="R229" s="121" t="b">
        <v>1</v>
      </c>
    </row>
    <row r="230" spans="1:18" x14ac:dyDescent="0.25">
      <c r="A230" s="118">
        <v>1</v>
      </c>
      <c r="B230" s="119">
        <v>2</v>
      </c>
      <c r="C230" s="351">
        <f>PPG!K230</f>
        <v>0</v>
      </c>
      <c r="D230" s="121" t="b">
        <v>1</v>
      </c>
      <c r="E230" s="352" t="str">
        <f>RIGHT(PPG!D230,4)&amp;"."&amp;PPG!N230&amp;"."&amp;PPG!L230&amp;"."&amp;$C$5</f>
        <v>...Se20</v>
      </c>
      <c r="F230" s="123">
        <f t="shared" ca="1" si="6"/>
        <v>44105</v>
      </c>
      <c r="G230" s="354">
        <f>IF(PPG!AC230&lt;0,0,PPG!AC230)</f>
        <v>0</v>
      </c>
      <c r="H230" s="125">
        <f t="shared" ca="1" si="7"/>
        <v>44105</v>
      </c>
      <c r="I230" s="126">
        <v>0</v>
      </c>
      <c r="J230" s="352" t="str">
        <f>LEFT(PPG!E230,20)&amp;"."&amp;PPGPAY!E230</f>
        <v>....Se20</v>
      </c>
      <c r="K230" s="121" t="b">
        <v>1</v>
      </c>
      <c r="L230" s="127" t="s">
        <v>3691</v>
      </c>
      <c r="M230" s="121" t="b">
        <v>1</v>
      </c>
      <c r="N230" s="121" t="s">
        <v>3692</v>
      </c>
      <c r="O230" s="355">
        <f>PPG!J230</f>
        <v>0</v>
      </c>
      <c r="P230" s="121" t="b">
        <v>1</v>
      </c>
      <c r="Q230" s="121" t="b">
        <v>1</v>
      </c>
      <c r="R230" s="121" t="b">
        <v>1</v>
      </c>
    </row>
    <row r="231" spans="1:18" x14ac:dyDescent="0.25">
      <c r="A231" s="118">
        <v>1</v>
      </c>
      <c r="B231" s="119">
        <v>2</v>
      </c>
      <c r="C231" s="351">
        <f>PPG!K231</f>
        <v>0</v>
      </c>
      <c r="D231" s="121" t="b">
        <v>1</v>
      </c>
      <c r="E231" s="352" t="str">
        <f>RIGHT(PPG!D231,4)&amp;"."&amp;PPG!N231&amp;"."&amp;PPG!L231&amp;"."&amp;$C$5</f>
        <v>...Se20</v>
      </c>
      <c r="F231" s="123">
        <f t="shared" ca="1" si="6"/>
        <v>44105</v>
      </c>
      <c r="G231" s="354">
        <f>IF(PPG!AC231&lt;0,0,PPG!AC231)</f>
        <v>0</v>
      </c>
      <c r="H231" s="125">
        <f t="shared" ca="1" si="7"/>
        <v>44105</v>
      </c>
      <c r="I231" s="126">
        <v>0</v>
      </c>
      <c r="J231" s="352" t="str">
        <f>LEFT(PPG!E231,20)&amp;"."&amp;PPGPAY!E231</f>
        <v>....Se20</v>
      </c>
      <c r="K231" s="121" t="b">
        <v>1</v>
      </c>
      <c r="L231" s="127" t="s">
        <v>3691</v>
      </c>
      <c r="M231" s="121" t="b">
        <v>1</v>
      </c>
      <c r="N231" s="121" t="s">
        <v>3692</v>
      </c>
      <c r="O231" s="355">
        <f>PPG!J231</f>
        <v>0</v>
      </c>
      <c r="P231" s="121" t="b">
        <v>1</v>
      </c>
      <c r="Q231" s="121" t="b">
        <v>1</v>
      </c>
      <c r="R231" s="121" t="b">
        <v>1</v>
      </c>
    </row>
    <row r="232" spans="1:18" x14ac:dyDescent="0.25">
      <c r="A232" s="118">
        <v>1</v>
      </c>
      <c r="B232" s="119">
        <v>2</v>
      </c>
      <c r="C232" s="351">
        <f>PPG!K232</f>
        <v>0</v>
      </c>
      <c r="D232" s="121" t="b">
        <v>1</v>
      </c>
      <c r="E232" s="352" t="str">
        <f>RIGHT(PPG!D232,4)&amp;"."&amp;PPG!N232&amp;"."&amp;PPG!L232&amp;"."&amp;$C$5</f>
        <v>...Se20</v>
      </c>
      <c r="F232" s="123">
        <f t="shared" ca="1" si="6"/>
        <v>44105</v>
      </c>
      <c r="G232" s="354">
        <f>IF(PPG!AC232&lt;0,0,PPG!AC232)</f>
        <v>0</v>
      </c>
      <c r="H232" s="125">
        <f t="shared" ca="1" si="7"/>
        <v>44105</v>
      </c>
      <c r="I232" s="126">
        <v>0</v>
      </c>
      <c r="J232" s="352" t="str">
        <f>LEFT(PPG!E232,20)&amp;"."&amp;PPGPAY!E232</f>
        <v>....Se20</v>
      </c>
      <c r="K232" s="121" t="b">
        <v>1</v>
      </c>
      <c r="L232" s="127" t="s">
        <v>3691</v>
      </c>
      <c r="M232" s="121" t="b">
        <v>1</v>
      </c>
      <c r="N232" s="121" t="s">
        <v>3692</v>
      </c>
      <c r="O232" s="355">
        <f>PPG!J232</f>
        <v>0</v>
      </c>
      <c r="P232" s="121" t="b">
        <v>1</v>
      </c>
      <c r="Q232" s="121" t="b">
        <v>1</v>
      </c>
      <c r="R232" s="121" t="b">
        <v>1</v>
      </c>
    </row>
    <row r="233" spans="1:18" x14ac:dyDescent="0.25">
      <c r="A233" s="118">
        <v>1</v>
      </c>
      <c r="B233" s="119">
        <v>2</v>
      </c>
      <c r="C233" s="351">
        <f>PPG!K233</f>
        <v>0</v>
      </c>
      <c r="D233" s="121" t="b">
        <v>1</v>
      </c>
      <c r="E233" s="352" t="str">
        <f>RIGHT(PPG!D233,4)&amp;"."&amp;PPG!N233&amp;"."&amp;PPG!L233&amp;"."&amp;$C$5</f>
        <v>...Se20</v>
      </c>
      <c r="F233" s="123">
        <f t="shared" ca="1" si="6"/>
        <v>44105</v>
      </c>
      <c r="G233" s="354">
        <f>IF(PPG!AC233&lt;0,0,PPG!AC233)</f>
        <v>0</v>
      </c>
      <c r="H233" s="125">
        <f t="shared" ca="1" si="7"/>
        <v>44105</v>
      </c>
      <c r="I233" s="126">
        <v>0</v>
      </c>
      <c r="J233" s="352" t="str">
        <f>LEFT(PPG!E233,20)&amp;"."&amp;PPGPAY!E233</f>
        <v>....Se20</v>
      </c>
      <c r="K233" s="121" t="b">
        <v>1</v>
      </c>
      <c r="L233" s="127" t="s">
        <v>3691</v>
      </c>
      <c r="M233" s="121" t="b">
        <v>1</v>
      </c>
      <c r="N233" s="121" t="s">
        <v>3692</v>
      </c>
      <c r="O233" s="355">
        <f>PPG!J233</f>
        <v>0</v>
      </c>
      <c r="P233" s="121" t="b">
        <v>1</v>
      </c>
      <c r="Q233" s="121" t="b">
        <v>1</v>
      </c>
      <c r="R233" s="121" t="b">
        <v>1</v>
      </c>
    </row>
    <row r="234" spans="1:18" x14ac:dyDescent="0.25">
      <c r="A234" s="118">
        <v>1</v>
      </c>
      <c r="B234" s="119">
        <v>2</v>
      </c>
      <c r="C234" s="351">
        <f>PPG!K234</f>
        <v>0</v>
      </c>
      <c r="D234" s="121" t="b">
        <v>1</v>
      </c>
      <c r="E234" s="352" t="str">
        <f>RIGHT(PPG!D234,4)&amp;"."&amp;PPG!N234&amp;"."&amp;PPG!L234&amp;"."&amp;$C$5</f>
        <v>...Se20</v>
      </c>
      <c r="F234" s="123">
        <f t="shared" ca="1" si="6"/>
        <v>44105</v>
      </c>
      <c r="G234" s="354">
        <f>IF(PPG!AC234&lt;0,0,PPG!AC234)</f>
        <v>0</v>
      </c>
      <c r="H234" s="125">
        <f t="shared" ca="1" si="7"/>
        <v>44105</v>
      </c>
      <c r="I234" s="126">
        <v>0</v>
      </c>
      <c r="J234" s="352" t="str">
        <f>LEFT(PPG!E234,20)&amp;"."&amp;PPGPAY!E234</f>
        <v>....Se20</v>
      </c>
      <c r="K234" s="121" t="b">
        <v>1</v>
      </c>
      <c r="L234" s="127" t="s">
        <v>3691</v>
      </c>
      <c r="M234" s="121" t="b">
        <v>1</v>
      </c>
      <c r="N234" s="121" t="s">
        <v>3692</v>
      </c>
      <c r="O234" s="355">
        <f>PPG!J234</f>
        <v>0</v>
      </c>
      <c r="P234" s="121" t="b">
        <v>1</v>
      </c>
      <c r="Q234" s="121" t="b">
        <v>1</v>
      </c>
      <c r="R234" s="121" t="b">
        <v>1</v>
      </c>
    </row>
    <row r="235" spans="1:18" x14ac:dyDescent="0.25">
      <c r="A235" s="118">
        <v>1</v>
      </c>
      <c r="B235" s="119">
        <v>2</v>
      </c>
      <c r="C235" s="351">
        <f>PPG!K235</f>
        <v>0</v>
      </c>
      <c r="D235" s="121" t="b">
        <v>1</v>
      </c>
      <c r="E235" s="352" t="str">
        <f>RIGHT(PPG!D235,4)&amp;"."&amp;PPG!N235&amp;"."&amp;PPG!L235&amp;"."&amp;$C$5</f>
        <v>...Se20</v>
      </c>
      <c r="F235" s="123">
        <f t="shared" ca="1" si="6"/>
        <v>44105</v>
      </c>
      <c r="G235" s="354">
        <f>IF(PPG!AC235&lt;0,0,PPG!AC235)</f>
        <v>0</v>
      </c>
      <c r="H235" s="125">
        <f t="shared" ca="1" si="7"/>
        <v>44105</v>
      </c>
      <c r="I235" s="126">
        <v>0</v>
      </c>
      <c r="J235" s="352" t="str">
        <f>LEFT(PPG!E235,20)&amp;"."&amp;PPGPAY!E235</f>
        <v>....Se20</v>
      </c>
      <c r="K235" s="121" t="b">
        <v>1</v>
      </c>
      <c r="L235" s="127" t="s">
        <v>3691</v>
      </c>
      <c r="M235" s="121" t="b">
        <v>1</v>
      </c>
      <c r="N235" s="121" t="s">
        <v>3692</v>
      </c>
      <c r="O235" s="355">
        <f>PPG!J235</f>
        <v>0</v>
      </c>
      <c r="P235" s="121" t="b">
        <v>1</v>
      </c>
      <c r="Q235" s="121" t="b">
        <v>1</v>
      </c>
      <c r="R235" s="121" t="b">
        <v>1</v>
      </c>
    </row>
    <row r="236" spans="1:18" x14ac:dyDescent="0.25">
      <c r="A236" s="118">
        <v>1</v>
      </c>
      <c r="B236" s="119">
        <v>2</v>
      </c>
      <c r="C236" s="351">
        <f>PPG!K236</f>
        <v>0</v>
      </c>
      <c r="D236" s="121" t="b">
        <v>1</v>
      </c>
      <c r="E236" s="352" t="str">
        <f>RIGHT(PPG!D236,4)&amp;"."&amp;PPG!N236&amp;"."&amp;PPG!L236&amp;"."&amp;$C$5</f>
        <v>...Se20</v>
      </c>
      <c r="F236" s="123">
        <f t="shared" ca="1" si="6"/>
        <v>44105</v>
      </c>
      <c r="G236" s="354">
        <f>IF(PPG!AC236&lt;0,0,PPG!AC236)</f>
        <v>0</v>
      </c>
      <c r="H236" s="125">
        <f t="shared" ca="1" si="7"/>
        <v>44105</v>
      </c>
      <c r="I236" s="126">
        <v>0</v>
      </c>
      <c r="J236" s="352" t="str">
        <f>LEFT(PPG!E236,20)&amp;"."&amp;PPGPAY!E236</f>
        <v>....Se20</v>
      </c>
      <c r="K236" s="121" t="b">
        <v>1</v>
      </c>
      <c r="L236" s="127" t="s">
        <v>3691</v>
      </c>
      <c r="M236" s="121" t="b">
        <v>1</v>
      </c>
      <c r="N236" s="121" t="s">
        <v>3692</v>
      </c>
      <c r="O236" s="355">
        <f>PPG!J236</f>
        <v>0</v>
      </c>
      <c r="P236" s="121" t="b">
        <v>1</v>
      </c>
      <c r="Q236" s="121" t="b">
        <v>1</v>
      </c>
      <c r="R236" s="121" t="b">
        <v>1</v>
      </c>
    </row>
    <row r="237" spans="1:18" x14ac:dyDescent="0.25">
      <c r="A237" s="118">
        <v>1</v>
      </c>
      <c r="B237" s="119">
        <v>2</v>
      </c>
      <c r="C237" s="351">
        <f>PPG!K237</f>
        <v>0</v>
      </c>
      <c r="D237" s="121" t="b">
        <v>1</v>
      </c>
      <c r="E237" s="352" t="str">
        <f>RIGHT(PPG!D237,4)&amp;"."&amp;PPG!N237&amp;"."&amp;PPG!L237&amp;"."&amp;$C$5</f>
        <v>...Se20</v>
      </c>
      <c r="F237" s="123">
        <f t="shared" ca="1" si="6"/>
        <v>44105</v>
      </c>
      <c r="G237" s="354">
        <f>IF(PPG!AC237&lt;0,0,PPG!AC237)</f>
        <v>0</v>
      </c>
      <c r="H237" s="125">
        <f t="shared" ca="1" si="7"/>
        <v>44105</v>
      </c>
      <c r="I237" s="126">
        <v>0</v>
      </c>
      <c r="J237" s="352" t="str">
        <f>LEFT(PPG!E237,20)&amp;"."&amp;PPGPAY!E237</f>
        <v>....Se20</v>
      </c>
      <c r="K237" s="121" t="b">
        <v>1</v>
      </c>
      <c r="L237" s="127" t="s">
        <v>3691</v>
      </c>
      <c r="M237" s="121" t="b">
        <v>1</v>
      </c>
      <c r="N237" s="121" t="s">
        <v>3692</v>
      </c>
      <c r="O237" s="355">
        <f>PPG!J237</f>
        <v>0</v>
      </c>
      <c r="P237" s="121" t="b">
        <v>1</v>
      </c>
      <c r="Q237" s="121" t="b">
        <v>1</v>
      </c>
      <c r="R237" s="121" t="b">
        <v>1</v>
      </c>
    </row>
    <row r="238" spans="1:18" x14ac:dyDescent="0.25">
      <c r="A238" s="118">
        <v>1</v>
      </c>
      <c r="B238" s="119">
        <v>2</v>
      </c>
      <c r="C238" s="351">
        <f>PPG!K238</f>
        <v>0</v>
      </c>
      <c r="D238" s="121" t="b">
        <v>1</v>
      </c>
      <c r="E238" s="352" t="str">
        <f>RIGHT(PPG!D238,4)&amp;"."&amp;PPG!N238&amp;"."&amp;PPG!L238&amp;"."&amp;$C$5</f>
        <v>...Se20</v>
      </c>
      <c r="F238" s="123">
        <f t="shared" ca="1" si="6"/>
        <v>44105</v>
      </c>
      <c r="G238" s="354">
        <f>IF(PPG!AC238&lt;0,0,PPG!AC238)</f>
        <v>0</v>
      </c>
      <c r="H238" s="125">
        <f t="shared" ca="1" si="7"/>
        <v>44105</v>
      </c>
      <c r="I238" s="126">
        <v>0</v>
      </c>
      <c r="J238" s="352" t="str">
        <f>LEFT(PPG!E238,20)&amp;"."&amp;PPGPAY!E238</f>
        <v>....Se20</v>
      </c>
      <c r="K238" s="121" t="b">
        <v>1</v>
      </c>
      <c r="L238" s="127" t="s">
        <v>3691</v>
      </c>
      <c r="M238" s="121" t="b">
        <v>1</v>
      </c>
      <c r="N238" s="121" t="s">
        <v>3692</v>
      </c>
      <c r="O238" s="355">
        <f>PPG!J238</f>
        <v>0</v>
      </c>
      <c r="P238" s="121" t="b">
        <v>1</v>
      </c>
      <c r="Q238" s="121" t="b">
        <v>1</v>
      </c>
      <c r="R238" s="121" t="b">
        <v>1</v>
      </c>
    </row>
    <row r="239" spans="1:18" x14ac:dyDescent="0.25">
      <c r="A239" s="118">
        <v>1</v>
      </c>
      <c r="B239" s="119">
        <v>2</v>
      </c>
      <c r="C239" s="351">
        <f>PPG!K239</f>
        <v>0</v>
      </c>
      <c r="D239" s="121" t="b">
        <v>1</v>
      </c>
      <c r="E239" s="352" t="str">
        <f>RIGHT(PPG!D239,4)&amp;"."&amp;PPG!N239&amp;"."&amp;PPG!L239&amp;"."&amp;$C$5</f>
        <v>...Se20</v>
      </c>
      <c r="F239" s="123">
        <f t="shared" ca="1" si="6"/>
        <v>44105</v>
      </c>
      <c r="G239" s="354">
        <f>IF(PPG!AC239&lt;0,0,PPG!AC239)</f>
        <v>0</v>
      </c>
      <c r="H239" s="125">
        <f t="shared" ca="1" si="7"/>
        <v>44105</v>
      </c>
      <c r="I239" s="126">
        <v>0</v>
      </c>
      <c r="J239" s="352" t="str">
        <f>LEFT(PPG!E239,20)&amp;"."&amp;PPGPAY!E239</f>
        <v>....Se20</v>
      </c>
      <c r="K239" s="121" t="b">
        <v>1</v>
      </c>
      <c r="L239" s="127" t="s">
        <v>3691</v>
      </c>
      <c r="M239" s="121" t="b">
        <v>1</v>
      </c>
      <c r="N239" s="121" t="s">
        <v>3692</v>
      </c>
      <c r="O239" s="355">
        <f>PPG!J239</f>
        <v>0</v>
      </c>
      <c r="P239" s="121" t="b">
        <v>1</v>
      </c>
      <c r="Q239" s="121" t="b">
        <v>1</v>
      </c>
      <c r="R239" s="121" t="b">
        <v>1</v>
      </c>
    </row>
    <row r="240" spans="1:18" x14ac:dyDescent="0.25">
      <c r="A240" s="118">
        <v>1</v>
      </c>
      <c r="B240" s="119">
        <v>2</v>
      </c>
      <c r="C240" s="351">
        <f>PPG!K240</f>
        <v>0</v>
      </c>
      <c r="D240" s="121" t="b">
        <v>1</v>
      </c>
      <c r="E240" s="352" t="str">
        <f>RIGHT(PPG!D240,4)&amp;"."&amp;PPG!N240&amp;"."&amp;PPG!L240&amp;"."&amp;$C$5</f>
        <v>...Se20</v>
      </c>
      <c r="F240" s="123">
        <f t="shared" ca="1" si="6"/>
        <v>44105</v>
      </c>
      <c r="G240" s="354">
        <f>IF(PPG!AC240&lt;0,0,PPG!AC240)</f>
        <v>0</v>
      </c>
      <c r="H240" s="125">
        <f t="shared" ca="1" si="7"/>
        <v>44105</v>
      </c>
      <c r="I240" s="126">
        <v>0</v>
      </c>
      <c r="J240" s="352" t="str">
        <f>LEFT(PPG!E240,20)&amp;"."&amp;PPGPAY!E240</f>
        <v>....Se20</v>
      </c>
      <c r="K240" s="121" t="b">
        <v>1</v>
      </c>
      <c r="L240" s="127" t="s">
        <v>3691</v>
      </c>
      <c r="M240" s="121" t="b">
        <v>1</v>
      </c>
      <c r="N240" s="121" t="s">
        <v>3692</v>
      </c>
      <c r="O240" s="355">
        <f>PPG!J240</f>
        <v>0</v>
      </c>
      <c r="P240" s="121" t="b">
        <v>1</v>
      </c>
      <c r="Q240" s="121" t="b">
        <v>1</v>
      </c>
      <c r="R240" s="121" t="b">
        <v>1</v>
      </c>
    </row>
    <row r="241" spans="1:18" x14ac:dyDescent="0.25">
      <c r="A241" s="118">
        <v>1</v>
      </c>
      <c r="B241" s="119">
        <v>2</v>
      </c>
      <c r="C241" s="351">
        <f>PPG!K241</f>
        <v>0</v>
      </c>
      <c r="D241" s="121" t="b">
        <v>1</v>
      </c>
      <c r="E241" s="352" t="str">
        <f>RIGHT(PPG!D241,4)&amp;"."&amp;PPG!N241&amp;"."&amp;PPG!L241&amp;"."&amp;$C$5</f>
        <v>...Se20</v>
      </c>
      <c r="F241" s="123">
        <f t="shared" ca="1" si="6"/>
        <v>44105</v>
      </c>
      <c r="G241" s="354">
        <f>IF(PPG!AC241&lt;0,0,PPG!AC241)</f>
        <v>0</v>
      </c>
      <c r="H241" s="125">
        <f t="shared" ca="1" si="7"/>
        <v>44105</v>
      </c>
      <c r="I241" s="126">
        <v>0</v>
      </c>
      <c r="J241" s="352" t="str">
        <f>LEFT(PPG!E241,20)&amp;"."&amp;PPGPAY!E241</f>
        <v>....Se20</v>
      </c>
      <c r="K241" s="121" t="b">
        <v>1</v>
      </c>
      <c r="L241" s="127" t="s">
        <v>3691</v>
      </c>
      <c r="M241" s="121" t="b">
        <v>1</v>
      </c>
      <c r="N241" s="121" t="s">
        <v>3692</v>
      </c>
      <c r="O241" s="355">
        <f>PPG!J241</f>
        <v>0</v>
      </c>
      <c r="P241" s="121" t="b">
        <v>1</v>
      </c>
      <c r="Q241" s="121" t="b">
        <v>1</v>
      </c>
      <c r="R241" s="121" t="b">
        <v>1</v>
      </c>
    </row>
    <row r="242" spans="1:18" x14ac:dyDescent="0.25">
      <c r="A242" s="118">
        <v>1</v>
      </c>
      <c r="B242" s="119">
        <v>2</v>
      </c>
      <c r="C242" s="351">
        <f>PPG!K242</f>
        <v>0</v>
      </c>
      <c r="D242" s="121" t="b">
        <v>1</v>
      </c>
      <c r="E242" s="352" t="str">
        <f>RIGHT(PPG!D242,4)&amp;"."&amp;PPG!N242&amp;"."&amp;PPG!L242&amp;"."&amp;$C$5</f>
        <v>...Se20</v>
      </c>
      <c r="F242" s="123">
        <f t="shared" ca="1" si="6"/>
        <v>44105</v>
      </c>
      <c r="G242" s="354">
        <f>IF(PPG!AC242&lt;0,0,PPG!AC242)</f>
        <v>0</v>
      </c>
      <c r="H242" s="125">
        <f t="shared" ca="1" si="7"/>
        <v>44105</v>
      </c>
      <c r="I242" s="126">
        <v>0</v>
      </c>
      <c r="J242" s="352" t="str">
        <f>LEFT(PPG!E242,20)&amp;"."&amp;PPGPAY!E242</f>
        <v>....Se20</v>
      </c>
      <c r="K242" s="121" t="b">
        <v>1</v>
      </c>
      <c r="L242" s="127" t="s">
        <v>3691</v>
      </c>
      <c r="M242" s="121" t="b">
        <v>1</v>
      </c>
      <c r="N242" s="121" t="s">
        <v>3692</v>
      </c>
      <c r="O242" s="355">
        <f>PPG!J242</f>
        <v>0</v>
      </c>
      <c r="P242" s="121" t="b">
        <v>1</v>
      </c>
      <c r="Q242" s="121" t="b">
        <v>1</v>
      </c>
      <c r="R242" s="121" t="b">
        <v>1</v>
      </c>
    </row>
    <row r="243" spans="1:18" x14ac:dyDescent="0.25">
      <c r="A243" s="118">
        <v>1</v>
      </c>
      <c r="B243" s="119">
        <v>2</v>
      </c>
      <c r="C243" s="351">
        <f>PPG!K243</f>
        <v>0</v>
      </c>
      <c r="D243" s="121" t="b">
        <v>1</v>
      </c>
      <c r="E243" s="352" t="str">
        <f>RIGHT(PPG!D243,4)&amp;"."&amp;PPG!N243&amp;"."&amp;PPG!L243&amp;"."&amp;$C$5</f>
        <v>...Se20</v>
      </c>
      <c r="F243" s="123">
        <f t="shared" ca="1" si="6"/>
        <v>44105</v>
      </c>
      <c r="G243" s="354">
        <f>IF(PPG!AC243&lt;0,0,PPG!AC243)</f>
        <v>0</v>
      </c>
      <c r="H243" s="125">
        <f t="shared" ca="1" si="7"/>
        <v>44105</v>
      </c>
      <c r="I243" s="126">
        <v>0</v>
      </c>
      <c r="J243" s="352" t="str">
        <f>LEFT(PPG!E243,20)&amp;"."&amp;PPGPAY!E243</f>
        <v>....Se20</v>
      </c>
      <c r="K243" s="121" t="b">
        <v>1</v>
      </c>
      <c r="L243" s="127" t="s">
        <v>3691</v>
      </c>
      <c r="M243" s="121" t="b">
        <v>1</v>
      </c>
      <c r="N243" s="121" t="s">
        <v>3692</v>
      </c>
      <c r="O243" s="355">
        <f>PPG!J243</f>
        <v>0</v>
      </c>
      <c r="P243" s="121" t="b">
        <v>1</v>
      </c>
      <c r="Q243" s="121" t="b">
        <v>1</v>
      </c>
      <c r="R243" s="121" t="b">
        <v>1</v>
      </c>
    </row>
    <row r="244" spans="1:18" x14ac:dyDescent="0.25">
      <c r="A244" s="118">
        <v>1</v>
      </c>
      <c r="B244" s="119">
        <v>2</v>
      </c>
      <c r="C244" s="351">
        <f>PPG!K244</f>
        <v>0</v>
      </c>
      <c r="D244" s="121" t="b">
        <v>1</v>
      </c>
      <c r="E244" s="352" t="str">
        <f>RIGHT(PPG!D244,4)&amp;"."&amp;PPG!N244&amp;"."&amp;PPG!L244&amp;"."&amp;$C$5</f>
        <v>...Se20</v>
      </c>
      <c r="F244" s="123">
        <f t="shared" ca="1" si="6"/>
        <v>44105</v>
      </c>
      <c r="G244" s="354">
        <f>IF(PPG!AC244&lt;0,0,PPG!AC244)</f>
        <v>0</v>
      </c>
      <c r="H244" s="125">
        <f t="shared" ca="1" si="7"/>
        <v>44105</v>
      </c>
      <c r="I244" s="126">
        <v>0</v>
      </c>
      <c r="J244" s="352" t="str">
        <f>LEFT(PPG!E244,20)&amp;"."&amp;PPGPAY!E244</f>
        <v>....Se20</v>
      </c>
      <c r="K244" s="121" t="b">
        <v>1</v>
      </c>
      <c r="L244" s="127" t="s">
        <v>3691</v>
      </c>
      <c r="M244" s="121" t="b">
        <v>1</v>
      </c>
      <c r="N244" s="121" t="s">
        <v>3692</v>
      </c>
      <c r="O244" s="355">
        <f>PPG!J244</f>
        <v>0</v>
      </c>
      <c r="P244" s="121" t="b">
        <v>1</v>
      </c>
      <c r="Q244" s="121" t="b">
        <v>1</v>
      </c>
      <c r="R244" s="121" t="b">
        <v>1</v>
      </c>
    </row>
    <row r="245" spans="1:18" x14ac:dyDescent="0.25">
      <c r="A245" s="118">
        <v>1</v>
      </c>
      <c r="B245" s="119">
        <v>2</v>
      </c>
      <c r="C245" s="351">
        <f>PPG!K245</f>
        <v>0</v>
      </c>
      <c r="D245" s="121" t="b">
        <v>1</v>
      </c>
      <c r="E245" s="352" t="str">
        <f>RIGHT(PPG!D245,4)&amp;"."&amp;PPG!N245&amp;"."&amp;PPG!L245&amp;"."&amp;$C$5</f>
        <v>...Se20</v>
      </c>
      <c r="F245" s="123">
        <f t="shared" ca="1" si="6"/>
        <v>44105</v>
      </c>
      <c r="G245" s="354">
        <f>IF(PPG!AC245&lt;0,0,PPG!AC245)</f>
        <v>0</v>
      </c>
      <c r="H245" s="125">
        <f t="shared" ca="1" si="7"/>
        <v>44105</v>
      </c>
      <c r="I245" s="126">
        <v>0</v>
      </c>
      <c r="J245" s="352" t="str">
        <f>LEFT(PPG!E245,20)&amp;"."&amp;PPGPAY!E245</f>
        <v>....Se20</v>
      </c>
      <c r="K245" s="121" t="b">
        <v>1</v>
      </c>
      <c r="L245" s="127" t="s">
        <v>3691</v>
      </c>
      <c r="M245" s="121" t="b">
        <v>1</v>
      </c>
      <c r="N245" s="121" t="s">
        <v>3692</v>
      </c>
      <c r="O245" s="355">
        <f>PPG!J245</f>
        <v>0</v>
      </c>
      <c r="P245" s="121" t="b">
        <v>1</v>
      </c>
      <c r="Q245" s="121" t="b">
        <v>1</v>
      </c>
      <c r="R245" s="121" t="b">
        <v>1</v>
      </c>
    </row>
    <row r="246" spans="1:18" x14ac:dyDescent="0.25">
      <c r="A246" s="118">
        <v>1</v>
      </c>
      <c r="B246" s="119">
        <v>2</v>
      </c>
      <c r="C246" s="351">
        <f>PPG!K246</f>
        <v>0</v>
      </c>
      <c r="D246" s="121" t="b">
        <v>1</v>
      </c>
      <c r="E246" s="352" t="str">
        <f>RIGHT(PPG!D246,4)&amp;"."&amp;PPG!N246&amp;"."&amp;PPG!L246&amp;"."&amp;$C$5</f>
        <v>...Se20</v>
      </c>
      <c r="F246" s="123">
        <f t="shared" ca="1" si="6"/>
        <v>44105</v>
      </c>
      <c r="G246" s="354">
        <f>IF(PPG!AC246&lt;0,0,PPG!AC246)</f>
        <v>0</v>
      </c>
      <c r="H246" s="125">
        <f t="shared" ca="1" si="7"/>
        <v>44105</v>
      </c>
      <c r="I246" s="126">
        <v>0</v>
      </c>
      <c r="J246" s="352" t="str">
        <f>LEFT(PPG!E246,20)&amp;"."&amp;PPGPAY!E246</f>
        <v>....Se20</v>
      </c>
      <c r="K246" s="121" t="b">
        <v>1</v>
      </c>
      <c r="L246" s="127" t="s">
        <v>3691</v>
      </c>
      <c r="M246" s="121" t="b">
        <v>1</v>
      </c>
      <c r="N246" s="121" t="s">
        <v>3692</v>
      </c>
      <c r="O246" s="355">
        <f>PPG!J246</f>
        <v>0</v>
      </c>
      <c r="P246" s="121" t="b">
        <v>1</v>
      </c>
      <c r="Q246" s="121" t="b">
        <v>1</v>
      </c>
      <c r="R246" s="121" t="b">
        <v>1</v>
      </c>
    </row>
    <row r="247" spans="1:18" x14ac:dyDescent="0.25">
      <c r="A247" s="118">
        <v>1</v>
      </c>
      <c r="B247" s="119">
        <v>2</v>
      </c>
      <c r="C247" s="351">
        <f>PPG!K247</f>
        <v>0</v>
      </c>
      <c r="D247" s="121" t="b">
        <v>1</v>
      </c>
      <c r="E247" s="352" t="str">
        <f>RIGHT(PPG!D247,4)&amp;"."&amp;PPG!N247&amp;"."&amp;PPG!L247&amp;"."&amp;$C$5</f>
        <v>...Se20</v>
      </c>
      <c r="F247" s="123">
        <f t="shared" ca="1" si="6"/>
        <v>44105</v>
      </c>
      <c r="G247" s="354">
        <f>IF(PPG!AC247&lt;0,0,PPG!AC247)</f>
        <v>0</v>
      </c>
      <c r="H247" s="125">
        <f t="shared" ca="1" si="7"/>
        <v>44105</v>
      </c>
      <c r="I247" s="126">
        <v>0</v>
      </c>
      <c r="J247" s="352" t="str">
        <f>LEFT(PPG!E247,20)&amp;"."&amp;PPGPAY!E247</f>
        <v>....Se20</v>
      </c>
      <c r="K247" s="121" t="b">
        <v>1</v>
      </c>
      <c r="L247" s="127" t="s">
        <v>3691</v>
      </c>
      <c r="M247" s="121" t="b">
        <v>1</v>
      </c>
      <c r="N247" s="121" t="s">
        <v>3692</v>
      </c>
      <c r="O247" s="355">
        <f>PPG!J247</f>
        <v>0</v>
      </c>
      <c r="P247" s="121" t="b">
        <v>1</v>
      </c>
      <c r="Q247" s="121" t="b">
        <v>1</v>
      </c>
      <c r="R247" s="121" t="b">
        <v>1</v>
      </c>
    </row>
    <row r="248" spans="1:18" x14ac:dyDescent="0.25">
      <c r="A248" s="118">
        <v>1</v>
      </c>
      <c r="B248" s="119">
        <v>2</v>
      </c>
      <c r="C248" s="351">
        <f>PPG!K248</f>
        <v>0</v>
      </c>
      <c r="D248" s="121" t="b">
        <v>1</v>
      </c>
      <c r="E248" s="352" t="str">
        <f>RIGHT(PPG!D248,4)&amp;"."&amp;PPG!N248&amp;"."&amp;PPG!L248&amp;"."&amp;$C$5</f>
        <v>...Se20</v>
      </c>
      <c r="F248" s="123">
        <f t="shared" ca="1" si="6"/>
        <v>44105</v>
      </c>
      <c r="G248" s="354">
        <f>IF(PPG!AC248&lt;0,0,PPG!AC248)</f>
        <v>0</v>
      </c>
      <c r="H248" s="125">
        <f t="shared" ca="1" si="7"/>
        <v>44105</v>
      </c>
      <c r="I248" s="126">
        <v>0</v>
      </c>
      <c r="J248" s="352" t="str">
        <f>LEFT(PPG!E248,20)&amp;"."&amp;PPGPAY!E248</f>
        <v>....Se20</v>
      </c>
      <c r="K248" s="121" t="b">
        <v>1</v>
      </c>
      <c r="L248" s="127" t="s">
        <v>3691</v>
      </c>
      <c r="M248" s="121" t="b">
        <v>1</v>
      </c>
      <c r="N248" s="121" t="s">
        <v>3692</v>
      </c>
      <c r="O248" s="355">
        <f>PPG!J248</f>
        <v>0</v>
      </c>
      <c r="P248" s="121" t="b">
        <v>1</v>
      </c>
      <c r="Q248" s="121" t="b">
        <v>1</v>
      </c>
      <c r="R248" s="121" t="b">
        <v>1</v>
      </c>
    </row>
    <row r="249" spans="1:18" x14ac:dyDescent="0.25">
      <c r="A249" s="118">
        <v>1</v>
      </c>
      <c r="B249" s="119">
        <v>2</v>
      </c>
      <c r="C249" s="351">
        <f>PPG!K249</f>
        <v>0</v>
      </c>
      <c r="D249" s="121" t="b">
        <v>1</v>
      </c>
      <c r="E249" s="352" t="str">
        <f>RIGHT(PPG!D249,4)&amp;"."&amp;PPG!N249&amp;"."&amp;PPG!L249&amp;"."&amp;$C$5</f>
        <v>...Se20</v>
      </c>
      <c r="F249" s="123">
        <f t="shared" ca="1" si="6"/>
        <v>44105</v>
      </c>
      <c r="G249" s="354">
        <f>IF(PPG!AC249&lt;0,0,PPG!AC249)</f>
        <v>0</v>
      </c>
      <c r="H249" s="125">
        <f t="shared" ca="1" si="7"/>
        <v>44105</v>
      </c>
      <c r="I249" s="126">
        <v>0</v>
      </c>
      <c r="J249" s="352" t="str">
        <f>LEFT(PPG!E249,20)&amp;"."&amp;PPGPAY!E249</f>
        <v>....Se20</v>
      </c>
      <c r="K249" s="121" t="b">
        <v>1</v>
      </c>
      <c r="L249" s="127" t="s">
        <v>3691</v>
      </c>
      <c r="M249" s="121" t="b">
        <v>1</v>
      </c>
      <c r="N249" s="121" t="s">
        <v>3692</v>
      </c>
      <c r="O249" s="355">
        <f>PPG!J249</f>
        <v>0</v>
      </c>
      <c r="P249" s="121" t="b">
        <v>1</v>
      </c>
      <c r="Q249" s="121" t="b">
        <v>1</v>
      </c>
      <c r="R249" s="121" t="b">
        <v>1</v>
      </c>
    </row>
    <row r="250" spans="1:18" x14ac:dyDescent="0.25">
      <c r="A250" s="118">
        <v>1</v>
      </c>
      <c r="B250" s="119">
        <v>2</v>
      </c>
      <c r="C250" s="351">
        <f>PPG!K250</f>
        <v>0</v>
      </c>
      <c r="D250" s="121" t="b">
        <v>1</v>
      </c>
      <c r="E250" s="352" t="str">
        <f>RIGHT(PPG!D250,4)&amp;"."&amp;PPG!N250&amp;"."&amp;PPG!L250&amp;"."&amp;$C$5</f>
        <v>...Se20</v>
      </c>
      <c r="F250" s="123">
        <f t="shared" ca="1" si="6"/>
        <v>44105</v>
      </c>
      <c r="G250" s="354">
        <f>IF(PPG!AC250&lt;0,0,PPG!AC250)</f>
        <v>0</v>
      </c>
      <c r="H250" s="125">
        <f t="shared" ca="1" si="7"/>
        <v>44105</v>
      </c>
      <c r="I250" s="126">
        <v>0</v>
      </c>
      <c r="J250" s="352" t="str">
        <f>LEFT(PPG!E250,20)&amp;"."&amp;PPGPAY!E250</f>
        <v>....Se20</v>
      </c>
      <c r="K250" s="121" t="b">
        <v>1</v>
      </c>
      <c r="L250" s="127" t="s">
        <v>3691</v>
      </c>
      <c r="M250" s="121" t="b">
        <v>1</v>
      </c>
      <c r="N250" s="121" t="s">
        <v>3692</v>
      </c>
      <c r="O250" s="355">
        <f>PPG!J250</f>
        <v>0</v>
      </c>
      <c r="P250" s="121" t="b">
        <v>1</v>
      </c>
      <c r="Q250" s="121" t="b">
        <v>1</v>
      </c>
      <c r="R250" s="121" t="b">
        <v>1</v>
      </c>
    </row>
    <row r="251" spans="1:18" x14ac:dyDescent="0.25">
      <c r="A251" s="118">
        <v>1</v>
      </c>
      <c r="B251" s="119">
        <v>2</v>
      </c>
      <c r="C251" s="351">
        <f>PPG!K251</f>
        <v>0</v>
      </c>
      <c r="D251" s="121" t="b">
        <v>1</v>
      </c>
      <c r="E251" s="352" t="str">
        <f>RIGHT(PPG!D251,4)&amp;"."&amp;PPG!N251&amp;"."&amp;PPG!L251&amp;"."&amp;$C$5</f>
        <v>...Se20</v>
      </c>
      <c r="F251" s="123">
        <f t="shared" ca="1" si="6"/>
        <v>44105</v>
      </c>
      <c r="G251" s="354">
        <f>IF(PPG!AC251&lt;0,0,PPG!AC251)</f>
        <v>0</v>
      </c>
      <c r="H251" s="125">
        <f t="shared" ca="1" si="7"/>
        <v>44105</v>
      </c>
      <c r="I251" s="126">
        <v>0</v>
      </c>
      <c r="J251" s="352" t="str">
        <f>LEFT(PPG!E251,20)&amp;"."&amp;PPGPAY!E251</f>
        <v>....Se20</v>
      </c>
      <c r="K251" s="121" t="b">
        <v>1</v>
      </c>
      <c r="L251" s="127" t="s">
        <v>3691</v>
      </c>
      <c r="M251" s="121" t="b">
        <v>1</v>
      </c>
      <c r="N251" s="121" t="s">
        <v>3692</v>
      </c>
      <c r="O251" s="355">
        <f>PPG!J251</f>
        <v>0</v>
      </c>
      <c r="P251" s="121" t="b">
        <v>1</v>
      </c>
      <c r="Q251" s="121" t="b">
        <v>1</v>
      </c>
      <c r="R251" s="121" t="b">
        <v>1</v>
      </c>
    </row>
    <row r="252" spans="1:18" x14ac:dyDescent="0.25">
      <c r="A252" s="118">
        <v>1</v>
      </c>
      <c r="B252" s="119">
        <v>2</v>
      </c>
      <c r="C252" s="351">
        <f>PPG!K252</f>
        <v>0</v>
      </c>
      <c r="D252" s="121" t="b">
        <v>1</v>
      </c>
      <c r="E252" s="352" t="str">
        <f>RIGHT(PPG!D252,4)&amp;"."&amp;PPG!N252&amp;"."&amp;PPG!L252&amp;"."&amp;$C$5</f>
        <v>...Se20</v>
      </c>
      <c r="F252" s="123">
        <f t="shared" ca="1" si="6"/>
        <v>44105</v>
      </c>
      <c r="G252" s="354">
        <f>IF(PPG!AC252&lt;0,0,PPG!AC252)</f>
        <v>0</v>
      </c>
      <c r="H252" s="125">
        <f t="shared" ca="1" si="7"/>
        <v>44105</v>
      </c>
      <c r="I252" s="126">
        <v>0</v>
      </c>
      <c r="J252" s="352" t="str">
        <f>LEFT(PPG!E252,20)&amp;"."&amp;PPGPAY!E252</f>
        <v>....Se20</v>
      </c>
      <c r="K252" s="121" t="b">
        <v>1</v>
      </c>
      <c r="L252" s="127" t="s">
        <v>3691</v>
      </c>
      <c r="M252" s="121" t="b">
        <v>1</v>
      </c>
      <c r="N252" s="121" t="s">
        <v>3692</v>
      </c>
      <c r="O252" s="355">
        <f>PPG!J252</f>
        <v>0</v>
      </c>
      <c r="P252" s="121" t="b">
        <v>1</v>
      </c>
      <c r="Q252" s="121" t="b">
        <v>1</v>
      </c>
      <c r="R252" s="121" t="b">
        <v>1</v>
      </c>
    </row>
    <row r="253" spans="1:18" x14ac:dyDescent="0.25">
      <c r="A253" s="118">
        <v>1</v>
      </c>
      <c r="B253" s="119">
        <v>2</v>
      </c>
      <c r="C253" s="351">
        <f>PPG!K253</f>
        <v>0</v>
      </c>
      <c r="D253" s="121" t="b">
        <v>1</v>
      </c>
      <c r="E253" s="352" t="str">
        <f>RIGHT(PPG!D253,4)&amp;"."&amp;PPG!N253&amp;"."&amp;PPG!L253&amp;"."&amp;$C$5</f>
        <v>...Se20</v>
      </c>
      <c r="F253" s="123">
        <f t="shared" ca="1" si="6"/>
        <v>44105</v>
      </c>
      <c r="G253" s="354">
        <f>IF(PPG!AC253&lt;0,0,PPG!AC253)</f>
        <v>0</v>
      </c>
      <c r="H253" s="125">
        <f t="shared" ca="1" si="7"/>
        <v>44105</v>
      </c>
      <c r="I253" s="126">
        <v>0</v>
      </c>
      <c r="J253" s="352" t="str">
        <f>LEFT(PPG!E253,20)&amp;"."&amp;PPGPAY!E253</f>
        <v>....Se20</v>
      </c>
      <c r="K253" s="121" t="b">
        <v>1</v>
      </c>
      <c r="L253" s="127" t="s">
        <v>3691</v>
      </c>
      <c r="M253" s="121" t="b">
        <v>1</v>
      </c>
      <c r="N253" s="121" t="s">
        <v>3692</v>
      </c>
      <c r="O253" s="355">
        <f>PPG!J253</f>
        <v>0</v>
      </c>
      <c r="P253" s="121" t="b">
        <v>1</v>
      </c>
      <c r="Q253" s="121" t="b">
        <v>1</v>
      </c>
      <c r="R253" s="121" t="b">
        <v>1</v>
      </c>
    </row>
    <row r="254" spans="1:18" x14ac:dyDescent="0.25">
      <c r="A254" s="118">
        <v>1</v>
      </c>
      <c r="B254" s="119">
        <v>2</v>
      </c>
      <c r="C254" s="351">
        <f>PPG!K254</f>
        <v>0</v>
      </c>
      <c r="D254" s="121" t="b">
        <v>1</v>
      </c>
      <c r="E254" s="352" t="str">
        <f>RIGHT(PPG!D254,4)&amp;"."&amp;PPG!N254&amp;"."&amp;PPG!L254&amp;"."&amp;$C$5</f>
        <v>...Se20</v>
      </c>
      <c r="F254" s="123">
        <f t="shared" ca="1" si="6"/>
        <v>44105</v>
      </c>
      <c r="G254" s="354">
        <f>IF(PPG!AC254&lt;0,0,PPG!AC254)</f>
        <v>0</v>
      </c>
      <c r="H254" s="125">
        <f t="shared" ca="1" si="7"/>
        <v>44105</v>
      </c>
      <c r="I254" s="126">
        <v>0</v>
      </c>
      <c r="J254" s="352" t="str">
        <f>LEFT(PPG!E254,20)&amp;"."&amp;PPGPAY!E254</f>
        <v>....Se20</v>
      </c>
      <c r="K254" s="121" t="b">
        <v>1</v>
      </c>
      <c r="L254" s="127" t="s">
        <v>3691</v>
      </c>
      <c r="M254" s="121" t="b">
        <v>1</v>
      </c>
      <c r="N254" s="121" t="s">
        <v>3692</v>
      </c>
      <c r="O254" s="355">
        <f>PPG!J254</f>
        <v>0</v>
      </c>
      <c r="P254" s="121" t="b">
        <v>1</v>
      </c>
      <c r="Q254" s="121" t="b">
        <v>1</v>
      </c>
      <c r="R254" s="121" t="b">
        <v>1</v>
      </c>
    </row>
    <row r="255" spans="1:18" x14ac:dyDescent="0.25">
      <c r="A255" s="118">
        <v>1</v>
      </c>
      <c r="B255" s="119">
        <v>2</v>
      </c>
      <c r="C255" s="351">
        <f>PPG!K255</f>
        <v>0</v>
      </c>
      <c r="D255" s="121" t="b">
        <v>1</v>
      </c>
      <c r="E255" s="352" t="str">
        <f>RIGHT(PPG!D255,4)&amp;"."&amp;PPG!N255&amp;"."&amp;PPG!L255&amp;"."&amp;$C$5</f>
        <v>...Se20</v>
      </c>
      <c r="F255" s="123">
        <f t="shared" ca="1" si="6"/>
        <v>44105</v>
      </c>
      <c r="G255" s="354">
        <f>IF(PPG!AC255&lt;0,0,PPG!AC255)</f>
        <v>0</v>
      </c>
      <c r="H255" s="125">
        <f t="shared" ca="1" si="7"/>
        <v>44105</v>
      </c>
      <c r="I255" s="126">
        <v>0</v>
      </c>
      <c r="J255" s="352" t="str">
        <f>LEFT(PPG!E255,20)&amp;"."&amp;PPGPAY!E255</f>
        <v>....Se20</v>
      </c>
      <c r="K255" s="121" t="b">
        <v>1</v>
      </c>
      <c r="L255" s="127" t="s">
        <v>3691</v>
      </c>
      <c r="M255" s="121" t="b">
        <v>1</v>
      </c>
      <c r="N255" s="121" t="s">
        <v>3692</v>
      </c>
      <c r="O255" s="355">
        <f>PPG!J255</f>
        <v>0</v>
      </c>
      <c r="P255" s="121" t="b">
        <v>1</v>
      </c>
      <c r="Q255" s="121" t="b">
        <v>1</v>
      </c>
      <c r="R255" s="121" t="b">
        <v>1</v>
      </c>
    </row>
    <row r="256" spans="1:18" x14ac:dyDescent="0.25">
      <c r="A256" s="118">
        <v>1</v>
      </c>
      <c r="B256" s="119">
        <v>2</v>
      </c>
      <c r="C256" s="351">
        <f>PPG!K256</f>
        <v>0</v>
      </c>
      <c r="D256" s="121" t="b">
        <v>1</v>
      </c>
      <c r="E256" s="352" t="str">
        <f>RIGHT(PPG!D256,4)&amp;"."&amp;PPG!N256&amp;"."&amp;PPG!L256&amp;"."&amp;$C$5</f>
        <v>...Se20</v>
      </c>
      <c r="F256" s="123">
        <f t="shared" ca="1" si="6"/>
        <v>44105</v>
      </c>
      <c r="G256" s="354">
        <f>IF(PPG!AC256&lt;0,0,PPG!AC256)</f>
        <v>0</v>
      </c>
      <c r="H256" s="125">
        <f t="shared" ca="1" si="7"/>
        <v>44105</v>
      </c>
      <c r="I256" s="126">
        <v>0</v>
      </c>
      <c r="J256" s="352" t="str">
        <f>LEFT(PPG!E256,20)&amp;"."&amp;PPGPAY!E256</f>
        <v>....Se20</v>
      </c>
      <c r="K256" s="121" t="b">
        <v>1</v>
      </c>
      <c r="L256" s="127" t="s">
        <v>3691</v>
      </c>
      <c r="M256" s="121" t="b">
        <v>1</v>
      </c>
      <c r="N256" s="121" t="s">
        <v>3692</v>
      </c>
      <c r="O256" s="355">
        <f>PPG!J256</f>
        <v>0</v>
      </c>
      <c r="P256" s="121" t="b">
        <v>1</v>
      </c>
      <c r="Q256" s="121" t="b">
        <v>1</v>
      </c>
      <c r="R256" s="121" t="b">
        <v>1</v>
      </c>
    </row>
    <row r="257" spans="1:18" x14ac:dyDescent="0.25">
      <c r="A257" s="118">
        <v>1</v>
      </c>
      <c r="B257" s="119">
        <v>2</v>
      </c>
      <c r="C257" s="351">
        <f>PPG!K257</f>
        <v>0</v>
      </c>
      <c r="D257" s="121" t="b">
        <v>1</v>
      </c>
      <c r="E257" s="352" t="str">
        <f>RIGHT(PPG!D257,4)&amp;"."&amp;PPG!N257&amp;"."&amp;PPG!L257&amp;"."&amp;$C$5</f>
        <v>...Se20</v>
      </c>
      <c r="F257" s="123">
        <f t="shared" ca="1" si="6"/>
        <v>44105</v>
      </c>
      <c r="G257" s="354">
        <f>IF(PPG!AC257&lt;0,0,PPG!AC257)</f>
        <v>0</v>
      </c>
      <c r="H257" s="125">
        <f t="shared" ca="1" si="7"/>
        <v>44105</v>
      </c>
      <c r="I257" s="126">
        <v>0</v>
      </c>
      <c r="J257" s="352" t="str">
        <f>LEFT(PPG!E257,20)&amp;"."&amp;PPGPAY!E257</f>
        <v>....Se20</v>
      </c>
      <c r="K257" s="121" t="b">
        <v>1</v>
      </c>
      <c r="L257" s="127" t="s">
        <v>3691</v>
      </c>
      <c r="M257" s="121" t="b">
        <v>1</v>
      </c>
      <c r="N257" s="121" t="s">
        <v>3692</v>
      </c>
      <c r="O257" s="355">
        <f>PPG!J257</f>
        <v>0</v>
      </c>
      <c r="P257" s="121" t="b">
        <v>1</v>
      </c>
      <c r="Q257" s="121" t="b">
        <v>1</v>
      </c>
      <c r="R257" s="121" t="b">
        <v>1</v>
      </c>
    </row>
    <row r="258" spans="1:18" x14ac:dyDescent="0.25">
      <c r="A258" s="118">
        <v>1</v>
      </c>
      <c r="B258" s="119">
        <v>2</v>
      </c>
      <c r="C258" s="351">
        <f>PPG!K258</f>
        <v>0</v>
      </c>
      <c r="D258" s="121" t="b">
        <v>1</v>
      </c>
      <c r="E258" s="352" t="str">
        <f>RIGHT(PPG!D258,4)&amp;"."&amp;PPG!N258&amp;"."&amp;PPG!L258&amp;"."&amp;$C$5</f>
        <v>...Se20</v>
      </c>
      <c r="F258" s="123">
        <f t="shared" ca="1" si="6"/>
        <v>44105</v>
      </c>
      <c r="G258" s="354">
        <f>IF(PPG!AC258&lt;0,0,PPG!AC258)</f>
        <v>0</v>
      </c>
      <c r="H258" s="125">
        <f t="shared" ca="1" si="7"/>
        <v>44105</v>
      </c>
      <c r="I258" s="126">
        <v>0</v>
      </c>
      <c r="J258" s="352" t="str">
        <f>LEFT(PPG!E258,20)&amp;"."&amp;PPGPAY!E258</f>
        <v>....Se20</v>
      </c>
      <c r="K258" s="121" t="b">
        <v>1</v>
      </c>
      <c r="L258" s="127" t="s">
        <v>3691</v>
      </c>
      <c r="M258" s="121" t="b">
        <v>1</v>
      </c>
      <c r="N258" s="121" t="s">
        <v>3692</v>
      </c>
      <c r="O258" s="355">
        <f>PPG!J258</f>
        <v>0</v>
      </c>
      <c r="P258" s="121" t="b">
        <v>1</v>
      </c>
      <c r="Q258" s="121" t="b">
        <v>1</v>
      </c>
      <c r="R258" s="121" t="b">
        <v>1</v>
      </c>
    </row>
    <row r="259" spans="1:18" x14ac:dyDescent="0.25">
      <c r="A259" s="118">
        <v>1</v>
      </c>
      <c r="B259" s="119">
        <v>2</v>
      </c>
      <c r="C259" s="351">
        <f>PPG!K259</f>
        <v>0</v>
      </c>
      <c r="D259" s="121" t="b">
        <v>1</v>
      </c>
      <c r="E259" s="352" t="str">
        <f>RIGHT(PPG!D259,4)&amp;"."&amp;PPG!N259&amp;"."&amp;PPG!L259&amp;"."&amp;$C$5</f>
        <v>...Se20</v>
      </c>
      <c r="F259" s="123">
        <f t="shared" ca="1" si="6"/>
        <v>44105</v>
      </c>
      <c r="G259" s="354">
        <f>IF(PPG!AC259&lt;0,0,PPG!AC259)</f>
        <v>0</v>
      </c>
      <c r="H259" s="125">
        <f t="shared" ca="1" si="7"/>
        <v>44105</v>
      </c>
      <c r="I259" s="126">
        <v>0</v>
      </c>
      <c r="J259" s="352" t="str">
        <f>LEFT(PPG!E259,20)&amp;"."&amp;PPGPAY!E259</f>
        <v>....Se20</v>
      </c>
      <c r="K259" s="121" t="b">
        <v>1</v>
      </c>
      <c r="L259" s="127" t="s">
        <v>3691</v>
      </c>
      <c r="M259" s="121" t="b">
        <v>1</v>
      </c>
      <c r="N259" s="121" t="s">
        <v>3692</v>
      </c>
      <c r="O259" s="355">
        <f>PPG!J259</f>
        <v>0</v>
      </c>
      <c r="P259" s="121" t="b">
        <v>1</v>
      </c>
      <c r="Q259" s="121" t="b">
        <v>1</v>
      </c>
      <c r="R259" s="121" t="b">
        <v>1</v>
      </c>
    </row>
    <row r="260" spans="1:18" x14ac:dyDescent="0.25">
      <c r="A260" s="118">
        <v>1</v>
      </c>
      <c r="B260" s="119">
        <v>2</v>
      </c>
      <c r="C260" s="351">
        <f>PPG!K260</f>
        <v>0</v>
      </c>
      <c r="D260" s="121" t="b">
        <v>1</v>
      </c>
      <c r="E260" s="352" t="str">
        <f>RIGHT(PPG!D260,4)&amp;"."&amp;PPG!N260&amp;"."&amp;PPG!L260&amp;"."&amp;$C$5</f>
        <v>...Se20</v>
      </c>
      <c r="F260" s="123">
        <f t="shared" ca="1" si="6"/>
        <v>44105</v>
      </c>
      <c r="G260" s="354">
        <f>IF(PPG!AC260&lt;0,0,PPG!AC260)</f>
        <v>0</v>
      </c>
      <c r="H260" s="125">
        <f t="shared" ca="1" si="7"/>
        <v>44105</v>
      </c>
      <c r="I260" s="126">
        <v>0</v>
      </c>
      <c r="J260" s="352" t="str">
        <f>LEFT(PPG!E260,20)&amp;"."&amp;PPGPAY!E260</f>
        <v>....Se20</v>
      </c>
      <c r="K260" s="121" t="b">
        <v>1</v>
      </c>
      <c r="L260" s="127" t="s">
        <v>3691</v>
      </c>
      <c r="M260" s="121" t="b">
        <v>1</v>
      </c>
      <c r="N260" s="121" t="s">
        <v>3692</v>
      </c>
      <c r="O260" s="355">
        <f>PPG!J260</f>
        <v>0</v>
      </c>
      <c r="P260" s="121" t="b">
        <v>1</v>
      </c>
      <c r="Q260" s="121" t="b">
        <v>1</v>
      </c>
      <c r="R260" s="121" t="b">
        <v>1</v>
      </c>
    </row>
    <row r="261" spans="1:18" x14ac:dyDescent="0.25">
      <c r="A261" s="118">
        <v>1</v>
      </c>
      <c r="B261" s="119">
        <v>2</v>
      </c>
      <c r="C261" s="351">
        <f>PPG!K261</f>
        <v>0</v>
      </c>
      <c r="D261" s="121" t="b">
        <v>1</v>
      </c>
      <c r="E261" s="352" t="str">
        <f>RIGHT(PPG!D261,4)&amp;"."&amp;PPG!N261&amp;"."&amp;PPG!L261&amp;"."&amp;$C$5</f>
        <v>...Se20</v>
      </c>
      <c r="F261" s="123">
        <f t="shared" ca="1" si="6"/>
        <v>44105</v>
      </c>
      <c r="G261" s="354">
        <f>IF(PPG!AC261&lt;0,0,PPG!AC261)</f>
        <v>0</v>
      </c>
      <c r="H261" s="125">
        <f t="shared" ca="1" si="7"/>
        <v>44105</v>
      </c>
      <c r="I261" s="126">
        <v>0</v>
      </c>
      <c r="J261" s="352" t="str">
        <f>LEFT(PPG!E261,20)&amp;"."&amp;PPGPAY!E261</f>
        <v>....Se20</v>
      </c>
      <c r="K261" s="121" t="b">
        <v>1</v>
      </c>
      <c r="L261" s="127" t="s">
        <v>3691</v>
      </c>
      <c r="M261" s="121" t="b">
        <v>1</v>
      </c>
      <c r="N261" s="121" t="s">
        <v>3692</v>
      </c>
      <c r="O261" s="355">
        <f>PPG!J261</f>
        <v>0</v>
      </c>
      <c r="P261" s="121" t="b">
        <v>1</v>
      </c>
      <c r="Q261" s="121" t="b">
        <v>1</v>
      </c>
      <c r="R261" s="121" t="b">
        <v>1</v>
      </c>
    </row>
    <row r="262" spans="1:18" x14ac:dyDescent="0.25">
      <c r="A262" s="118">
        <v>1</v>
      </c>
      <c r="B262" s="119">
        <v>2</v>
      </c>
      <c r="C262" s="351">
        <f>PPG!K262</f>
        <v>0</v>
      </c>
      <c r="D262" s="121" t="b">
        <v>1</v>
      </c>
      <c r="E262" s="352" t="str">
        <f>RIGHT(PPG!D262,4)&amp;"."&amp;PPG!N262&amp;"."&amp;PPG!L262&amp;"."&amp;$C$5</f>
        <v>...Se20</v>
      </c>
      <c r="F262" s="123">
        <f t="shared" ca="1" si="6"/>
        <v>44105</v>
      </c>
      <c r="G262" s="354">
        <f>IF(PPG!AC262&lt;0,0,PPG!AC262)</f>
        <v>0</v>
      </c>
      <c r="H262" s="125">
        <f t="shared" ca="1" si="7"/>
        <v>44105</v>
      </c>
      <c r="I262" s="126">
        <v>0</v>
      </c>
      <c r="J262" s="352" t="str">
        <f>LEFT(PPG!E262,20)&amp;"."&amp;PPGPAY!E262</f>
        <v>....Se20</v>
      </c>
      <c r="K262" s="121" t="b">
        <v>1</v>
      </c>
      <c r="L262" s="127" t="s">
        <v>3691</v>
      </c>
      <c r="M262" s="121" t="b">
        <v>1</v>
      </c>
      <c r="N262" s="121" t="s">
        <v>3692</v>
      </c>
      <c r="O262" s="355">
        <f>PPG!J262</f>
        <v>0</v>
      </c>
      <c r="P262" s="121" t="b">
        <v>1</v>
      </c>
      <c r="Q262" s="121" t="b">
        <v>1</v>
      </c>
      <c r="R262" s="121" t="b">
        <v>1</v>
      </c>
    </row>
    <row r="263" spans="1:18" x14ac:dyDescent="0.25">
      <c r="A263" s="118">
        <v>1</v>
      </c>
      <c r="B263" s="119">
        <v>2</v>
      </c>
      <c r="C263" s="351">
        <f>PPG!K263</f>
        <v>0</v>
      </c>
      <c r="D263" s="121" t="b">
        <v>1</v>
      </c>
      <c r="E263" s="352" t="str">
        <f>RIGHT(PPG!D263,4)&amp;"."&amp;PPG!N263&amp;"."&amp;PPG!L263&amp;"."&amp;$C$5</f>
        <v>...Se20</v>
      </c>
      <c r="F263" s="123">
        <f t="shared" ca="1" si="6"/>
        <v>44105</v>
      </c>
      <c r="G263" s="354">
        <f>IF(PPG!AC263&lt;0,0,PPG!AC263)</f>
        <v>0</v>
      </c>
      <c r="H263" s="125">
        <f t="shared" ca="1" si="7"/>
        <v>44105</v>
      </c>
      <c r="I263" s="126">
        <v>0</v>
      </c>
      <c r="J263" s="352" t="str">
        <f>LEFT(PPG!E263,20)&amp;"."&amp;PPGPAY!E263</f>
        <v>....Se20</v>
      </c>
      <c r="K263" s="121" t="b">
        <v>1</v>
      </c>
      <c r="L263" s="127" t="s">
        <v>3691</v>
      </c>
      <c r="M263" s="121" t="b">
        <v>1</v>
      </c>
      <c r="N263" s="121" t="s">
        <v>3692</v>
      </c>
      <c r="O263" s="355">
        <f>PPG!J263</f>
        <v>0</v>
      </c>
      <c r="P263" s="121" t="b">
        <v>1</v>
      </c>
      <c r="Q263" s="121" t="b">
        <v>1</v>
      </c>
      <c r="R263" s="121" t="b">
        <v>1</v>
      </c>
    </row>
    <row r="264" spans="1:18" x14ac:dyDescent="0.25">
      <c r="A264" s="118">
        <v>1</v>
      </c>
      <c r="B264" s="119">
        <v>2</v>
      </c>
      <c r="C264" s="351">
        <f>PPG!K264</f>
        <v>0</v>
      </c>
      <c r="D264" s="121" t="b">
        <v>1</v>
      </c>
      <c r="E264" s="352" t="str">
        <f>RIGHT(PPG!D264,4)&amp;"."&amp;PPG!N264&amp;"."&amp;PPG!L264&amp;"."&amp;$C$5</f>
        <v>...Se20</v>
      </c>
      <c r="F264" s="123">
        <f t="shared" ca="1" si="6"/>
        <v>44105</v>
      </c>
      <c r="G264" s="354">
        <f>IF(PPG!AC264&lt;0,0,PPG!AC264)</f>
        <v>0</v>
      </c>
      <c r="H264" s="125">
        <f t="shared" ca="1" si="7"/>
        <v>44105</v>
      </c>
      <c r="I264" s="126">
        <v>0</v>
      </c>
      <c r="J264" s="352" t="str">
        <f>LEFT(PPG!E264,20)&amp;"."&amp;PPGPAY!E264</f>
        <v>....Se20</v>
      </c>
      <c r="K264" s="121" t="b">
        <v>1</v>
      </c>
      <c r="L264" s="127" t="s">
        <v>3691</v>
      </c>
      <c r="M264" s="121" t="b">
        <v>1</v>
      </c>
      <c r="N264" s="121" t="s">
        <v>3692</v>
      </c>
      <c r="O264" s="355">
        <f>PPG!J264</f>
        <v>0</v>
      </c>
      <c r="P264" s="121" t="b">
        <v>1</v>
      </c>
      <c r="Q264" s="121" t="b">
        <v>1</v>
      </c>
      <c r="R264" s="121" t="b">
        <v>1</v>
      </c>
    </row>
    <row r="265" spans="1:18" x14ac:dyDescent="0.25">
      <c r="A265" s="118">
        <v>1</v>
      </c>
      <c r="B265" s="119">
        <v>2</v>
      </c>
      <c r="C265" s="351">
        <f>PPG!K265</f>
        <v>0</v>
      </c>
      <c r="D265" s="121" t="b">
        <v>1</v>
      </c>
      <c r="E265" s="352" t="str">
        <f>RIGHT(PPG!D265,4)&amp;"."&amp;PPG!N265&amp;"."&amp;PPG!L265&amp;"."&amp;$C$5</f>
        <v>...Se20</v>
      </c>
      <c r="F265" s="123">
        <f t="shared" ca="1" si="6"/>
        <v>44105</v>
      </c>
      <c r="G265" s="354">
        <f>IF(PPG!AC265&lt;0,0,PPG!AC265)</f>
        <v>0</v>
      </c>
      <c r="H265" s="125">
        <f t="shared" ca="1" si="7"/>
        <v>44105</v>
      </c>
      <c r="I265" s="126">
        <v>0</v>
      </c>
      <c r="J265" s="352" t="str">
        <f>LEFT(PPG!E265,20)&amp;"."&amp;PPGPAY!E265</f>
        <v>....Se20</v>
      </c>
      <c r="K265" s="121" t="b">
        <v>1</v>
      </c>
      <c r="L265" s="127" t="s">
        <v>3691</v>
      </c>
      <c r="M265" s="121" t="b">
        <v>1</v>
      </c>
      <c r="N265" s="121" t="s">
        <v>3692</v>
      </c>
      <c r="O265" s="355">
        <f>PPG!J265</f>
        <v>0</v>
      </c>
      <c r="P265" s="121" t="b">
        <v>1</v>
      </c>
      <c r="Q265" s="121" t="b">
        <v>1</v>
      </c>
      <c r="R265" s="121" t="b">
        <v>1</v>
      </c>
    </row>
    <row r="266" spans="1:18" x14ac:dyDescent="0.25">
      <c r="A266" s="118">
        <v>1</v>
      </c>
      <c r="B266" s="119">
        <v>2</v>
      </c>
      <c r="C266" s="351">
        <f>PPG!K266</f>
        <v>0</v>
      </c>
      <c r="D266" s="121" t="b">
        <v>1</v>
      </c>
      <c r="E266" s="352" t="str">
        <f>RIGHT(PPG!D266,4)&amp;"."&amp;PPG!N266&amp;"."&amp;PPG!L266&amp;"."&amp;$C$5</f>
        <v>...Se20</v>
      </c>
      <c r="F266" s="123">
        <f t="shared" ca="1" si="6"/>
        <v>44105</v>
      </c>
      <c r="G266" s="354">
        <f>IF(PPG!AC266&lt;0,0,PPG!AC266)</f>
        <v>0</v>
      </c>
      <c r="H266" s="125">
        <f t="shared" ca="1" si="7"/>
        <v>44105</v>
      </c>
      <c r="I266" s="126">
        <v>0</v>
      </c>
      <c r="J266" s="352" t="str">
        <f>LEFT(PPG!E266,20)&amp;"."&amp;PPGPAY!E266</f>
        <v>....Se20</v>
      </c>
      <c r="K266" s="121" t="b">
        <v>1</v>
      </c>
      <c r="L266" s="127" t="s">
        <v>3691</v>
      </c>
      <c r="M266" s="121" t="b">
        <v>1</v>
      </c>
      <c r="N266" s="121" t="s">
        <v>3692</v>
      </c>
      <c r="O266" s="355">
        <f>PPG!J266</f>
        <v>0</v>
      </c>
      <c r="P266" s="121" t="b">
        <v>1</v>
      </c>
      <c r="Q266" s="121" t="b">
        <v>1</v>
      </c>
      <c r="R266" s="121" t="b">
        <v>1</v>
      </c>
    </row>
    <row r="267" spans="1:18" x14ac:dyDescent="0.25">
      <c r="A267" s="118">
        <v>1</v>
      </c>
      <c r="B267" s="119">
        <v>2</v>
      </c>
      <c r="C267" s="351">
        <f>PPG!K267</f>
        <v>0</v>
      </c>
      <c r="D267" s="121" t="b">
        <v>1</v>
      </c>
      <c r="E267" s="352" t="str">
        <f>RIGHT(PPG!D267,4)&amp;"."&amp;PPG!N267&amp;"."&amp;PPG!L267&amp;"."&amp;$C$5</f>
        <v>...Se20</v>
      </c>
      <c r="F267" s="123">
        <f t="shared" ca="1" si="6"/>
        <v>44105</v>
      </c>
      <c r="G267" s="354">
        <f>IF(PPG!AC267&lt;0,0,PPG!AC267)</f>
        <v>0</v>
      </c>
      <c r="H267" s="125">
        <f t="shared" ca="1" si="7"/>
        <v>44105</v>
      </c>
      <c r="I267" s="126">
        <v>0</v>
      </c>
      <c r="J267" s="352" t="str">
        <f>LEFT(PPG!E267,20)&amp;"."&amp;PPGPAY!E267</f>
        <v>....Se20</v>
      </c>
      <c r="K267" s="121" t="b">
        <v>1</v>
      </c>
      <c r="L267" s="127" t="s">
        <v>3691</v>
      </c>
      <c r="M267" s="121" t="b">
        <v>1</v>
      </c>
      <c r="N267" s="121" t="s">
        <v>3692</v>
      </c>
      <c r="O267" s="355">
        <f>PPG!J267</f>
        <v>0</v>
      </c>
      <c r="P267" s="121" t="b">
        <v>1</v>
      </c>
      <c r="Q267" s="121" t="b">
        <v>1</v>
      </c>
      <c r="R267" s="121" t="b">
        <v>1</v>
      </c>
    </row>
    <row r="268" spans="1:18" x14ac:dyDescent="0.25">
      <c r="A268" s="118">
        <v>1</v>
      </c>
      <c r="B268" s="119">
        <v>2</v>
      </c>
      <c r="C268" s="351">
        <f>PPG!K268</f>
        <v>0</v>
      </c>
      <c r="D268" s="121" t="b">
        <v>1</v>
      </c>
      <c r="E268" s="352" t="str">
        <f>RIGHT(PPG!D268,4)&amp;"."&amp;PPG!N268&amp;"."&amp;PPG!L268&amp;"."&amp;$C$5</f>
        <v>...Se20</v>
      </c>
      <c r="F268" s="123">
        <f t="shared" ca="1" si="6"/>
        <v>44105</v>
      </c>
      <c r="G268" s="354">
        <f>IF(PPG!AC268&lt;0,0,PPG!AC268)</f>
        <v>0</v>
      </c>
      <c r="H268" s="125">
        <f t="shared" ca="1" si="7"/>
        <v>44105</v>
      </c>
      <c r="I268" s="126">
        <v>0</v>
      </c>
      <c r="J268" s="352" t="str">
        <f>LEFT(PPG!E268,20)&amp;"."&amp;PPGPAY!E268</f>
        <v>....Se20</v>
      </c>
      <c r="K268" s="121" t="b">
        <v>1</v>
      </c>
      <c r="L268" s="127" t="s">
        <v>3691</v>
      </c>
      <c r="M268" s="121" t="b">
        <v>1</v>
      </c>
      <c r="N268" s="121" t="s">
        <v>3692</v>
      </c>
      <c r="O268" s="355">
        <f>PPG!J268</f>
        <v>0</v>
      </c>
      <c r="P268" s="121" t="b">
        <v>1</v>
      </c>
      <c r="Q268" s="121" t="b">
        <v>1</v>
      </c>
      <c r="R268" s="121" t="b">
        <v>1</v>
      </c>
    </row>
    <row r="269" spans="1:18" x14ac:dyDescent="0.25">
      <c r="A269" s="118">
        <v>1</v>
      </c>
      <c r="B269" s="119">
        <v>2</v>
      </c>
      <c r="C269" s="351">
        <f>PPG!K269</f>
        <v>0</v>
      </c>
      <c r="D269" s="121" t="b">
        <v>1</v>
      </c>
      <c r="E269" s="352" t="str">
        <f>RIGHT(PPG!D269,4)&amp;"."&amp;PPG!N269&amp;"."&amp;PPG!L269&amp;"."&amp;$C$5</f>
        <v>...Se20</v>
      </c>
      <c r="F269" s="123">
        <f t="shared" ca="1" si="6"/>
        <v>44105</v>
      </c>
      <c r="G269" s="354">
        <f>IF(PPG!AC269&lt;0,0,PPG!AC269)</f>
        <v>0</v>
      </c>
      <c r="H269" s="125">
        <f t="shared" ca="1" si="7"/>
        <v>44105</v>
      </c>
      <c r="I269" s="126">
        <v>0</v>
      </c>
      <c r="J269" s="352" t="str">
        <f>LEFT(PPG!E269,20)&amp;"."&amp;PPGPAY!E269</f>
        <v>....Se20</v>
      </c>
      <c r="K269" s="121" t="b">
        <v>1</v>
      </c>
      <c r="L269" s="127" t="s">
        <v>3691</v>
      </c>
      <c r="M269" s="121" t="b">
        <v>1</v>
      </c>
      <c r="N269" s="121" t="s">
        <v>3692</v>
      </c>
      <c r="O269" s="355">
        <f>PPG!J269</f>
        <v>0</v>
      </c>
      <c r="P269" s="121" t="b">
        <v>1</v>
      </c>
      <c r="Q269" s="121" t="b">
        <v>1</v>
      </c>
      <c r="R269" s="121" t="b">
        <v>1</v>
      </c>
    </row>
    <row r="270" spans="1:18" x14ac:dyDescent="0.25">
      <c r="A270" s="118">
        <v>1</v>
      </c>
      <c r="B270" s="119">
        <v>2</v>
      </c>
      <c r="C270" s="351">
        <f>PPG!K270</f>
        <v>0</v>
      </c>
      <c r="D270" s="121" t="b">
        <v>1</v>
      </c>
      <c r="E270" s="352" t="str">
        <f>RIGHT(PPG!D270,4)&amp;"."&amp;PPG!N270&amp;"."&amp;PPG!L270&amp;"."&amp;$C$5</f>
        <v>...Se20</v>
      </c>
      <c r="F270" s="123">
        <f t="shared" ca="1" si="6"/>
        <v>44105</v>
      </c>
      <c r="G270" s="354">
        <f>IF(PPG!AC270&lt;0,0,PPG!AC270)</f>
        <v>0</v>
      </c>
      <c r="H270" s="125">
        <f t="shared" ca="1" si="7"/>
        <v>44105</v>
      </c>
      <c r="I270" s="126">
        <v>0</v>
      </c>
      <c r="J270" s="352" t="str">
        <f>LEFT(PPG!E270,20)&amp;"."&amp;PPGPAY!E270</f>
        <v>....Se20</v>
      </c>
      <c r="K270" s="121" t="b">
        <v>1</v>
      </c>
      <c r="L270" s="127" t="s">
        <v>3691</v>
      </c>
      <c r="M270" s="121" t="b">
        <v>1</v>
      </c>
      <c r="N270" s="121" t="s">
        <v>3692</v>
      </c>
      <c r="O270" s="355">
        <f>PPG!J270</f>
        <v>0</v>
      </c>
      <c r="P270" s="121" t="b">
        <v>1</v>
      </c>
      <c r="Q270" s="121" t="b">
        <v>1</v>
      </c>
      <c r="R270" s="121" t="b">
        <v>1</v>
      </c>
    </row>
    <row r="271" spans="1:18" x14ac:dyDescent="0.25">
      <c r="A271" s="118">
        <v>1</v>
      </c>
      <c r="B271" s="119">
        <v>2</v>
      </c>
      <c r="C271" s="351">
        <f>PPG!K271</f>
        <v>0</v>
      </c>
      <c r="D271" s="121" t="b">
        <v>1</v>
      </c>
      <c r="E271" s="352" t="str">
        <f>RIGHT(PPG!D271,4)&amp;"."&amp;PPG!N271&amp;"."&amp;PPG!L271&amp;"."&amp;$C$5</f>
        <v>...Se20</v>
      </c>
      <c r="F271" s="123">
        <f t="shared" ca="1" si="6"/>
        <v>44105</v>
      </c>
      <c r="G271" s="354">
        <f>IF(PPG!AC271&lt;0,0,PPG!AC271)</f>
        <v>0</v>
      </c>
      <c r="H271" s="125">
        <f t="shared" ca="1" si="7"/>
        <v>44105</v>
      </c>
      <c r="I271" s="126">
        <v>0</v>
      </c>
      <c r="J271" s="352" t="str">
        <f>LEFT(PPG!E271,20)&amp;"."&amp;PPGPAY!E271</f>
        <v>....Se20</v>
      </c>
      <c r="K271" s="121" t="b">
        <v>1</v>
      </c>
      <c r="L271" s="127" t="s">
        <v>3691</v>
      </c>
      <c r="M271" s="121" t="b">
        <v>1</v>
      </c>
      <c r="N271" s="121" t="s">
        <v>3692</v>
      </c>
      <c r="O271" s="355">
        <f>PPG!J271</f>
        <v>0</v>
      </c>
      <c r="P271" s="121" t="b">
        <v>1</v>
      </c>
      <c r="Q271" s="121" t="b">
        <v>1</v>
      </c>
      <c r="R271" s="121" t="b">
        <v>1</v>
      </c>
    </row>
    <row r="272" spans="1:18" x14ac:dyDescent="0.25">
      <c r="A272" s="118">
        <v>1</v>
      </c>
      <c r="B272" s="119">
        <v>2</v>
      </c>
      <c r="C272" s="351">
        <f>PPG!K272</f>
        <v>0</v>
      </c>
      <c r="D272" s="121" t="b">
        <v>1</v>
      </c>
      <c r="E272" s="352" t="str">
        <f>RIGHT(PPG!D272,4)&amp;"."&amp;PPG!N272&amp;"."&amp;PPG!L272&amp;"."&amp;$C$5</f>
        <v>...Se20</v>
      </c>
      <c r="F272" s="123">
        <f t="shared" ca="1" si="6"/>
        <v>44105</v>
      </c>
      <c r="G272" s="354">
        <f>IF(PPG!AC272&lt;0,0,PPG!AC272)</f>
        <v>0</v>
      </c>
      <c r="H272" s="125">
        <f t="shared" ca="1" si="7"/>
        <v>44105</v>
      </c>
      <c r="I272" s="126">
        <v>0</v>
      </c>
      <c r="J272" s="352" t="str">
        <f>LEFT(PPG!E272,20)&amp;"."&amp;PPGPAY!E272</f>
        <v>....Se20</v>
      </c>
      <c r="K272" s="121" t="b">
        <v>1</v>
      </c>
      <c r="L272" s="127" t="s">
        <v>3691</v>
      </c>
      <c r="M272" s="121" t="b">
        <v>1</v>
      </c>
      <c r="N272" s="121" t="s">
        <v>3692</v>
      </c>
      <c r="O272" s="355">
        <f>PPG!J272</f>
        <v>0</v>
      </c>
      <c r="P272" s="121" t="b">
        <v>1</v>
      </c>
      <c r="Q272" s="121" t="b">
        <v>1</v>
      </c>
      <c r="R272" s="121" t="b">
        <v>1</v>
      </c>
    </row>
    <row r="273" spans="1:18" x14ac:dyDescent="0.25">
      <c r="A273" s="118">
        <v>1</v>
      </c>
      <c r="B273" s="119">
        <v>2</v>
      </c>
      <c r="C273" s="351">
        <f>PPG!K273</f>
        <v>0</v>
      </c>
      <c r="D273" s="121" t="b">
        <v>1</v>
      </c>
      <c r="E273" s="352" t="str">
        <f>RIGHT(PPG!D273,4)&amp;"."&amp;PPG!N273&amp;"."&amp;PPG!L273&amp;"."&amp;$C$5</f>
        <v>...Se20</v>
      </c>
      <c r="F273" s="123">
        <f t="shared" ca="1" si="6"/>
        <v>44105</v>
      </c>
      <c r="G273" s="354">
        <f>IF(PPG!AC273&lt;0,0,PPG!AC273)</f>
        <v>0</v>
      </c>
      <c r="H273" s="125">
        <f t="shared" ca="1" si="7"/>
        <v>44105</v>
      </c>
      <c r="I273" s="126">
        <v>0</v>
      </c>
      <c r="J273" s="352" t="str">
        <f>LEFT(PPG!E273,20)&amp;"."&amp;PPGPAY!E273</f>
        <v>....Se20</v>
      </c>
      <c r="K273" s="121" t="b">
        <v>1</v>
      </c>
      <c r="L273" s="127" t="s">
        <v>3691</v>
      </c>
      <c r="M273" s="121" t="b">
        <v>1</v>
      </c>
      <c r="N273" s="121" t="s">
        <v>3692</v>
      </c>
      <c r="O273" s="355">
        <f>PPG!J273</f>
        <v>0</v>
      </c>
      <c r="P273" s="121" t="b">
        <v>1</v>
      </c>
      <c r="Q273" s="121" t="b">
        <v>1</v>
      </c>
      <c r="R273" s="121" t="b">
        <v>1</v>
      </c>
    </row>
    <row r="274" spans="1:18" x14ac:dyDescent="0.25">
      <c r="A274" s="118">
        <v>1</v>
      </c>
      <c r="B274" s="119">
        <v>2</v>
      </c>
      <c r="C274" s="351">
        <f>PPG!K274</f>
        <v>0</v>
      </c>
      <c r="D274" s="121" t="b">
        <v>1</v>
      </c>
      <c r="E274" s="352" t="str">
        <f>RIGHT(PPG!D274,4)&amp;"."&amp;PPG!N274&amp;"."&amp;PPG!L274&amp;"."&amp;$C$5</f>
        <v>...Se20</v>
      </c>
      <c r="F274" s="123">
        <f t="shared" ca="1" si="6"/>
        <v>44105</v>
      </c>
      <c r="G274" s="354">
        <f>IF(PPG!AC274&lt;0,0,PPG!AC274)</f>
        <v>0</v>
      </c>
      <c r="H274" s="125">
        <f t="shared" ca="1" si="7"/>
        <v>44105</v>
      </c>
      <c r="I274" s="126">
        <v>0</v>
      </c>
      <c r="J274" s="352" t="str">
        <f>LEFT(PPG!E274,20)&amp;"."&amp;PPGPAY!E274</f>
        <v>....Se20</v>
      </c>
      <c r="K274" s="121" t="b">
        <v>1</v>
      </c>
      <c r="L274" s="127" t="s">
        <v>3691</v>
      </c>
      <c r="M274" s="121" t="b">
        <v>1</v>
      </c>
      <c r="N274" s="121" t="s">
        <v>3692</v>
      </c>
      <c r="O274" s="355">
        <f>PPG!J274</f>
        <v>0</v>
      </c>
      <c r="P274" s="121" t="b">
        <v>1</v>
      </c>
      <c r="Q274" s="121" t="b">
        <v>1</v>
      </c>
      <c r="R274" s="121" t="b">
        <v>1</v>
      </c>
    </row>
    <row r="275" spans="1:18" x14ac:dyDescent="0.25">
      <c r="A275" s="118">
        <v>1</v>
      </c>
      <c r="B275" s="119">
        <v>2</v>
      </c>
      <c r="C275" s="351">
        <f>PPG!K275</f>
        <v>0</v>
      </c>
      <c r="D275" s="121" t="b">
        <v>1</v>
      </c>
      <c r="E275" s="352" t="str">
        <f>RIGHT(PPG!D275,4)&amp;"."&amp;PPG!N275&amp;"."&amp;PPG!L275&amp;"."&amp;$C$5</f>
        <v>...Se20</v>
      </c>
      <c r="F275" s="123">
        <f t="shared" ca="1" si="6"/>
        <v>44105</v>
      </c>
      <c r="G275" s="354">
        <f>IF(PPG!AC275&lt;0,0,PPG!AC275)</f>
        <v>0</v>
      </c>
      <c r="H275" s="125">
        <f t="shared" ca="1" si="7"/>
        <v>44105</v>
      </c>
      <c r="I275" s="126">
        <v>0</v>
      </c>
      <c r="J275" s="352" t="str">
        <f>LEFT(PPG!E275,20)&amp;"."&amp;PPGPAY!E275</f>
        <v>....Se20</v>
      </c>
      <c r="K275" s="121" t="b">
        <v>1</v>
      </c>
      <c r="L275" s="127" t="s">
        <v>3691</v>
      </c>
      <c r="M275" s="121" t="b">
        <v>1</v>
      </c>
      <c r="N275" s="121" t="s">
        <v>3692</v>
      </c>
      <c r="O275" s="355">
        <f>PPG!J275</f>
        <v>0</v>
      </c>
      <c r="P275" s="121" t="b">
        <v>1</v>
      </c>
      <c r="Q275" s="121" t="b">
        <v>1</v>
      </c>
      <c r="R275" s="121" t="b">
        <v>1</v>
      </c>
    </row>
    <row r="276" spans="1:18" x14ac:dyDescent="0.25">
      <c r="A276" s="118">
        <v>1</v>
      </c>
      <c r="B276" s="119">
        <v>2</v>
      </c>
      <c r="C276" s="351">
        <f>PPG!K276</f>
        <v>0</v>
      </c>
      <c r="D276" s="121" t="b">
        <v>1</v>
      </c>
      <c r="E276" s="352" t="str">
        <f>RIGHT(PPG!D276,4)&amp;"."&amp;PPG!N276&amp;"."&amp;PPG!L276&amp;"."&amp;$C$5</f>
        <v>...Se20</v>
      </c>
      <c r="F276" s="123">
        <f t="shared" ca="1" si="6"/>
        <v>44105</v>
      </c>
      <c r="G276" s="354">
        <f>IF(PPG!AC276&lt;0,0,PPG!AC276)</f>
        <v>0</v>
      </c>
      <c r="H276" s="125">
        <f t="shared" ca="1" si="7"/>
        <v>44105</v>
      </c>
      <c r="I276" s="126">
        <v>0</v>
      </c>
      <c r="J276" s="352" t="str">
        <f>LEFT(PPG!E276,20)&amp;"."&amp;PPGPAY!E276</f>
        <v>....Se20</v>
      </c>
      <c r="K276" s="121" t="b">
        <v>1</v>
      </c>
      <c r="L276" s="127" t="s">
        <v>3691</v>
      </c>
      <c r="M276" s="121" t="b">
        <v>1</v>
      </c>
      <c r="N276" s="121" t="s">
        <v>3692</v>
      </c>
      <c r="O276" s="355">
        <f>PPG!J276</f>
        <v>0</v>
      </c>
      <c r="P276" s="121" t="b">
        <v>1</v>
      </c>
      <c r="Q276" s="121" t="b">
        <v>1</v>
      </c>
      <c r="R276" s="121" t="b">
        <v>1</v>
      </c>
    </row>
    <row r="277" spans="1:18" x14ac:dyDescent="0.25">
      <c r="A277" s="118">
        <v>1</v>
      </c>
      <c r="B277" s="119">
        <v>2</v>
      </c>
      <c r="C277" s="351">
        <f>PPG!K277</f>
        <v>0</v>
      </c>
      <c r="D277" s="121" t="b">
        <v>1</v>
      </c>
      <c r="E277" s="352" t="str">
        <f>RIGHT(PPG!D277,4)&amp;"."&amp;PPG!N277&amp;"."&amp;PPG!L277&amp;"."&amp;$C$5</f>
        <v>...Se20</v>
      </c>
      <c r="F277" s="123">
        <f t="shared" ref="F277:F340" ca="1" si="8">TODAY()</f>
        <v>44105</v>
      </c>
      <c r="G277" s="354">
        <f>IF(PPG!AC277&lt;0,0,PPG!AC277)</f>
        <v>0</v>
      </c>
      <c r="H277" s="125">
        <f t="shared" ref="H277:H340" ca="1" si="9">F277</f>
        <v>44105</v>
      </c>
      <c r="I277" s="126">
        <v>0</v>
      </c>
      <c r="J277" s="352" t="str">
        <f>LEFT(PPG!E277,20)&amp;"."&amp;PPGPAY!E277</f>
        <v>....Se20</v>
      </c>
      <c r="K277" s="121" t="b">
        <v>1</v>
      </c>
      <c r="L277" s="127" t="s">
        <v>3691</v>
      </c>
      <c r="M277" s="121" t="b">
        <v>1</v>
      </c>
      <c r="N277" s="121" t="s">
        <v>3692</v>
      </c>
      <c r="O277" s="355">
        <f>PPG!J277</f>
        <v>0</v>
      </c>
      <c r="P277" s="121" t="b">
        <v>1</v>
      </c>
      <c r="Q277" s="121" t="b">
        <v>1</v>
      </c>
      <c r="R277" s="121" t="b">
        <v>1</v>
      </c>
    </row>
    <row r="278" spans="1:18" x14ac:dyDescent="0.25">
      <c r="A278" s="118">
        <v>1</v>
      </c>
      <c r="B278" s="119">
        <v>2</v>
      </c>
      <c r="C278" s="351">
        <f>PPG!K278</f>
        <v>0</v>
      </c>
      <c r="D278" s="121" t="b">
        <v>1</v>
      </c>
      <c r="E278" s="352" t="str">
        <f>RIGHT(PPG!D278,4)&amp;"."&amp;PPG!N278&amp;"."&amp;PPG!L278&amp;"."&amp;$C$5</f>
        <v>...Se20</v>
      </c>
      <c r="F278" s="123">
        <f t="shared" ca="1" si="8"/>
        <v>44105</v>
      </c>
      <c r="G278" s="354">
        <f>IF(PPG!AC278&lt;0,0,PPG!AC278)</f>
        <v>0</v>
      </c>
      <c r="H278" s="125">
        <f t="shared" ca="1" si="9"/>
        <v>44105</v>
      </c>
      <c r="I278" s="126">
        <v>0</v>
      </c>
      <c r="J278" s="352" t="str">
        <f>LEFT(PPG!E278,20)&amp;"."&amp;PPGPAY!E278</f>
        <v>....Se20</v>
      </c>
      <c r="K278" s="121" t="b">
        <v>1</v>
      </c>
      <c r="L278" s="127" t="s">
        <v>3691</v>
      </c>
      <c r="M278" s="121" t="b">
        <v>1</v>
      </c>
      <c r="N278" s="121" t="s">
        <v>3692</v>
      </c>
      <c r="O278" s="355">
        <f>PPG!J278</f>
        <v>0</v>
      </c>
      <c r="P278" s="121" t="b">
        <v>1</v>
      </c>
      <c r="Q278" s="121" t="b">
        <v>1</v>
      </c>
      <c r="R278" s="121" t="b">
        <v>1</v>
      </c>
    </row>
    <row r="279" spans="1:18" x14ac:dyDescent="0.25">
      <c r="A279" s="118">
        <v>1</v>
      </c>
      <c r="B279" s="119">
        <v>2</v>
      </c>
      <c r="C279" s="351">
        <f>PPG!K279</f>
        <v>0</v>
      </c>
      <c r="D279" s="121" t="b">
        <v>1</v>
      </c>
      <c r="E279" s="352" t="str">
        <f>RIGHT(PPG!D279,4)&amp;"."&amp;PPG!N279&amp;"."&amp;PPG!L279&amp;"."&amp;$C$5</f>
        <v>...Se20</v>
      </c>
      <c r="F279" s="123">
        <f t="shared" ca="1" si="8"/>
        <v>44105</v>
      </c>
      <c r="G279" s="354">
        <f>IF(PPG!AC279&lt;0,0,PPG!AC279)</f>
        <v>0</v>
      </c>
      <c r="H279" s="125">
        <f t="shared" ca="1" si="9"/>
        <v>44105</v>
      </c>
      <c r="I279" s="126">
        <v>0</v>
      </c>
      <c r="J279" s="352" t="str">
        <f>LEFT(PPG!E279,20)&amp;"."&amp;PPGPAY!E279</f>
        <v>....Se20</v>
      </c>
      <c r="K279" s="121" t="b">
        <v>1</v>
      </c>
      <c r="L279" s="127" t="s">
        <v>3691</v>
      </c>
      <c r="M279" s="121" t="b">
        <v>1</v>
      </c>
      <c r="N279" s="121" t="s">
        <v>3692</v>
      </c>
      <c r="O279" s="355">
        <f>PPG!J279</f>
        <v>0</v>
      </c>
      <c r="P279" s="121" t="b">
        <v>1</v>
      </c>
      <c r="Q279" s="121" t="b">
        <v>1</v>
      </c>
      <c r="R279" s="121" t="b">
        <v>1</v>
      </c>
    </row>
    <row r="280" spans="1:18" x14ac:dyDescent="0.25">
      <c r="A280" s="118">
        <v>1</v>
      </c>
      <c r="B280" s="119">
        <v>2</v>
      </c>
      <c r="C280" s="351">
        <f>PPG!K280</f>
        <v>0</v>
      </c>
      <c r="D280" s="121" t="b">
        <v>1</v>
      </c>
      <c r="E280" s="352" t="str">
        <f>RIGHT(PPG!D280,4)&amp;"."&amp;PPG!N280&amp;"."&amp;PPG!L280&amp;"."&amp;$C$5</f>
        <v>...Se20</v>
      </c>
      <c r="F280" s="123">
        <f t="shared" ca="1" si="8"/>
        <v>44105</v>
      </c>
      <c r="G280" s="354">
        <f>IF(PPG!AC280&lt;0,0,PPG!AC280)</f>
        <v>0</v>
      </c>
      <c r="H280" s="125">
        <f t="shared" ca="1" si="9"/>
        <v>44105</v>
      </c>
      <c r="I280" s="126">
        <v>0</v>
      </c>
      <c r="J280" s="352" t="str">
        <f>LEFT(PPG!E280,20)&amp;"."&amp;PPGPAY!E280</f>
        <v>....Se20</v>
      </c>
      <c r="K280" s="121" t="b">
        <v>1</v>
      </c>
      <c r="L280" s="127" t="s">
        <v>3691</v>
      </c>
      <c r="M280" s="121" t="b">
        <v>1</v>
      </c>
      <c r="N280" s="121" t="s">
        <v>3692</v>
      </c>
      <c r="O280" s="355">
        <f>PPG!J280</f>
        <v>0</v>
      </c>
      <c r="P280" s="121" t="b">
        <v>1</v>
      </c>
      <c r="Q280" s="121" t="b">
        <v>1</v>
      </c>
      <c r="R280" s="121" t="b">
        <v>1</v>
      </c>
    </row>
    <row r="281" spans="1:18" x14ac:dyDescent="0.25">
      <c r="A281" s="118">
        <v>1</v>
      </c>
      <c r="B281" s="119">
        <v>2</v>
      </c>
      <c r="C281" s="351">
        <f>PPG!K281</f>
        <v>0</v>
      </c>
      <c r="D281" s="121" t="b">
        <v>1</v>
      </c>
      <c r="E281" s="352" t="str">
        <f>RIGHT(PPG!D281,4)&amp;"."&amp;PPG!N281&amp;"."&amp;PPG!L281&amp;"."&amp;$C$5</f>
        <v>...Se20</v>
      </c>
      <c r="F281" s="123">
        <f t="shared" ca="1" si="8"/>
        <v>44105</v>
      </c>
      <c r="G281" s="354">
        <f>IF(PPG!AC281&lt;0,0,PPG!AC281)</f>
        <v>0</v>
      </c>
      <c r="H281" s="125">
        <f t="shared" ca="1" si="9"/>
        <v>44105</v>
      </c>
      <c r="I281" s="126">
        <v>0</v>
      </c>
      <c r="J281" s="352" t="str">
        <f>LEFT(PPG!E281,20)&amp;"."&amp;PPGPAY!E281</f>
        <v>....Se20</v>
      </c>
      <c r="K281" s="121" t="b">
        <v>1</v>
      </c>
      <c r="L281" s="127" t="s">
        <v>3691</v>
      </c>
      <c r="M281" s="121" t="b">
        <v>1</v>
      </c>
      <c r="N281" s="121" t="s">
        <v>3692</v>
      </c>
      <c r="O281" s="355">
        <f>PPG!J281</f>
        <v>0</v>
      </c>
      <c r="P281" s="121" t="b">
        <v>1</v>
      </c>
      <c r="Q281" s="121" t="b">
        <v>1</v>
      </c>
      <c r="R281" s="121" t="b">
        <v>1</v>
      </c>
    </row>
    <row r="282" spans="1:18" x14ac:dyDescent="0.25">
      <c r="A282" s="118">
        <v>1</v>
      </c>
      <c r="B282" s="119">
        <v>2</v>
      </c>
      <c r="C282" s="351">
        <f>PPG!K282</f>
        <v>0</v>
      </c>
      <c r="D282" s="121" t="b">
        <v>1</v>
      </c>
      <c r="E282" s="352" t="str">
        <f>RIGHT(PPG!D282,4)&amp;"."&amp;PPG!N282&amp;"."&amp;PPG!L282&amp;"."&amp;$C$5</f>
        <v>...Se20</v>
      </c>
      <c r="F282" s="123">
        <f t="shared" ca="1" si="8"/>
        <v>44105</v>
      </c>
      <c r="G282" s="354">
        <f>IF(PPG!AC282&lt;0,0,PPG!AC282)</f>
        <v>0</v>
      </c>
      <c r="H282" s="125">
        <f t="shared" ca="1" si="9"/>
        <v>44105</v>
      </c>
      <c r="I282" s="126">
        <v>0</v>
      </c>
      <c r="J282" s="352" t="str">
        <f>LEFT(PPG!E282,20)&amp;"."&amp;PPGPAY!E282</f>
        <v>....Se20</v>
      </c>
      <c r="K282" s="121" t="b">
        <v>1</v>
      </c>
      <c r="L282" s="127" t="s">
        <v>3691</v>
      </c>
      <c r="M282" s="121" t="b">
        <v>1</v>
      </c>
      <c r="N282" s="121" t="s">
        <v>3692</v>
      </c>
      <c r="O282" s="355">
        <f>PPG!J282</f>
        <v>0</v>
      </c>
      <c r="P282" s="121" t="b">
        <v>1</v>
      </c>
      <c r="Q282" s="121" t="b">
        <v>1</v>
      </c>
      <c r="R282" s="121" t="b">
        <v>1</v>
      </c>
    </row>
    <row r="283" spans="1:18" x14ac:dyDescent="0.25">
      <c r="A283" s="118">
        <v>1</v>
      </c>
      <c r="B283" s="119">
        <v>2</v>
      </c>
      <c r="C283" s="351">
        <f>PPG!K283</f>
        <v>0</v>
      </c>
      <c r="D283" s="121" t="b">
        <v>1</v>
      </c>
      <c r="E283" s="352" t="str">
        <f>RIGHT(PPG!D283,4)&amp;"."&amp;PPG!N283&amp;"."&amp;PPG!L283&amp;"."&amp;$C$5</f>
        <v>...Se20</v>
      </c>
      <c r="F283" s="123">
        <f t="shared" ca="1" si="8"/>
        <v>44105</v>
      </c>
      <c r="G283" s="354">
        <f>IF(PPG!AC283&lt;0,0,PPG!AC283)</f>
        <v>0</v>
      </c>
      <c r="H283" s="125">
        <f t="shared" ca="1" si="9"/>
        <v>44105</v>
      </c>
      <c r="I283" s="126">
        <v>0</v>
      </c>
      <c r="J283" s="352" t="str">
        <f>LEFT(PPG!E283,20)&amp;"."&amp;PPGPAY!E283</f>
        <v>....Se20</v>
      </c>
      <c r="K283" s="121" t="b">
        <v>1</v>
      </c>
      <c r="L283" s="127" t="s">
        <v>3691</v>
      </c>
      <c r="M283" s="121" t="b">
        <v>1</v>
      </c>
      <c r="N283" s="121" t="s">
        <v>3692</v>
      </c>
      <c r="O283" s="355">
        <f>PPG!J283</f>
        <v>0</v>
      </c>
      <c r="P283" s="121" t="b">
        <v>1</v>
      </c>
      <c r="Q283" s="121" t="b">
        <v>1</v>
      </c>
      <c r="R283" s="121" t="b">
        <v>1</v>
      </c>
    </row>
    <row r="284" spans="1:18" x14ac:dyDescent="0.25">
      <c r="A284" s="118">
        <v>1</v>
      </c>
      <c r="B284" s="119">
        <v>2</v>
      </c>
      <c r="C284" s="351">
        <f>PPG!K284</f>
        <v>0</v>
      </c>
      <c r="D284" s="121" t="b">
        <v>1</v>
      </c>
      <c r="E284" s="352" t="str">
        <f>RIGHT(PPG!D284,4)&amp;"."&amp;PPG!N284&amp;"."&amp;PPG!L284&amp;"."&amp;$C$5</f>
        <v>...Se20</v>
      </c>
      <c r="F284" s="123">
        <f t="shared" ca="1" si="8"/>
        <v>44105</v>
      </c>
      <c r="G284" s="354">
        <f>IF(PPG!AC284&lt;0,0,PPG!AC284)</f>
        <v>0</v>
      </c>
      <c r="H284" s="125">
        <f t="shared" ca="1" si="9"/>
        <v>44105</v>
      </c>
      <c r="I284" s="126">
        <v>0</v>
      </c>
      <c r="J284" s="352" t="str">
        <f>LEFT(PPG!E284,20)&amp;"."&amp;PPGPAY!E284</f>
        <v>....Se20</v>
      </c>
      <c r="K284" s="121" t="b">
        <v>1</v>
      </c>
      <c r="L284" s="127" t="s">
        <v>3691</v>
      </c>
      <c r="M284" s="121" t="b">
        <v>1</v>
      </c>
      <c r="N284" s="121" t="s">
        <v>3692</v>
      </c>
      <c r="O284" s="355">
        <f>PPG!J284</f>
        <v>0</v>
      </c>
      <c r="P284" s="121" t="b">
        <v>1</v>
      </c>
      <c r="Q284" s="121" t="b">
        <v>1</v>
      </c>
      <c r="R284" s="121" t="b">
        <v>1</v>
      </c>
    </row>
    <row r="285" spans="1:18" x14ac:dyDescent="0.25">
      <c r="A285" s="118">
        <v>1</v>
      </c>
      <c r="B285" s="119">
        <v>2</v>
      </c>
      <c r="C285" s="351">
        <f>PPG!K285</f>
        <v>0</v>
      </c>
      <c r="D285" s="121" t="b">
        <v>1</v>
      </c>
      <c r="E285" s="352" t="str">
        <f>RIGHT(PPG!D285,4)&amp;"."&amp;PPG!N285&amp;"."&amp;PPG!L285&amp;"."&amp;$C$5</f>
        <v>...Se20</v>
      </c>
      <c r="F285" s="123">
        <f t="shared" ca="1" si="8"/>
        <v>44105</v>
      </c>
      <c r="G285" s="354">
        <f>IF(PPG!AC285&lt;0,0,PPG!AC285)</f>
        <v>0</v>
      </c>
      <c r="H285" s="125">
        <f t="shared" ca="1" si="9"/>
        <v>44105</v>
      </c>
      <c r="I285" s="126">
        <v>0</v>
      </c>
      <c r="J285" s="352" t="str">
        <f>LEFT(PPG!E285,20)&amp;"."&amp;PPGPAY!E285</f>
        <v>....Se20</v>
      </c>
      <c r="K285" s="121" t="b">
        <v>1</v>
      </c>
      <c r="L285" s="127" t="s">
        <v>3691</v>
      </c>
      <c r="M285" s="121" t="b">
        <v>1</v>
      </c>
      <c r="N285" s="121" t="s">
        <v>3692</v>
      </c>
      <c r="O285" s="355">
        <f>PPG!J285</f>
        <v>0</v>
      </c>
      <c r="P285" s="121" t="b">
        <v>1</v>
      </c>
      <c r="Q285" s="121" t="b">
        <v>1</v>
      </c>
      <c r="R285" s="121" t="b">
        <v>1</v>
      </c>
    </row>
    <row r="286" spans="1:18" x14ac:dyDescent="0.25">
      <c r="A286" s="118">
        <v>1</v>
      </c>
      <c r="B286" s="119">
        <v>2</v>
      </c>
      <c r="C286" s="351">
        <f>PPG!K286</f>
        <v>0</v>
      </c>
      <c r="D286" s="121" t="b">
        <v>1</v>
      </c>
      <c r="E286" s="352" t="str">
        <f>RIGHT(PPG!D286,4)&amp;"."&amp;PPG!N286&amp;"."&amp;PPG!L286&amp;"."&amp;$C$5</f>
        <v>...Se20</v>
      </c>
      <c r="F286" s="123">
        <f t="shared" ca="1" si="8"/>
        <v>44105</v>
      </c>
      <c r="G286" s="354">
        <f>IF(PPG!AC286&lt;0,0,PPG!AC286)</f>
        <v>0</v>
      </c>
      <c r="H286" s="125">
        <f t="shared" ca="1" si="9"/>
        <v>44105</v>
      </c>
      <c r="I286" s="126">
        <v>0</v>
      </c>
      <c r="J286" s="352" t="str">
        <f>LEFT(PPG!E286,20)&amp;"."&amp;PPGPAY!E286</f>
        <v>....Se20</v>
      </c>
      <c r="K286" s="121" t="b">
        <v>1</v>
      </c>
      <c r="L286" s="127" t="s">
        <v>3691</v>
      </c>
      <c r="M286" s="121" t="b">
        <v>1</v>
      </c>
      <c r="N286" s="121" t="s">
        <v>3692</v>
      </c>
      <c r="O286" s="355">
        <f>PPG!J286</f>
        <v>0</v>
      </c>
      <c r="P286" s="121" t="b">
        <v>1</v>
      </c>
      <c r="Q286" s="121" t="b">
        <v>1</v>
      </c>
      <c r="R286" s="121" t="b">
        <v>1</v>
      </c>
    </row>
    <row r="287" spans="1:18" x14ac:dyDescent="0.25">
      <c r="A287" s="118">
        <v>1</v>
      </c>
      <c r="B287" s="119">
        <v>2</v>
      </c>
      <c r="C287" s="351">
        <f>PPG!K287</f>
        <v>0</v>
      </c>
      <c r="D287" s="121" t="b">
        <v>1</v>
      </c>
      <c r="E287" s="352" t="str">
        <f>RIGHT(PPG!D287,4)&amp;"."&amp;PPG!N287&amp;"."&amp;PPG!L287&amp;"."&amp;$C$5</f>
        <v>...Se20</v>
      </c>
      <c r="F287" s="123">
        <f t="shared" ca="1" si="8"/>
        <v>44105</v>
      </c>
      <c r="G287" s="354">
        <f>IF(PPG!AC287&lt;0,0,PPG!AC287)</f>
        <v>0</v>
      </c>
      <c r="H287" s="125">
        <f t="shared" ca="1" si="9"/>
        <v>44105</v>
      </c>
      <c r="I287" s="126">
        <v>0</v>
      </c>
      <c r="J287" s="352" t="str">
        <f>LEFT(PPG!E287,20)&amp;"."&amp;PPGPAY!E287</f>
        <v>....Se20</v>
      </c>
      <c r="K287" s="121" t="b">
        <v>1</v>
      </c>
      <c r="L287" s="127" t="s">
        <v>3691</v>
      </c>
      <c r="M287" s="121" t="b">
        <v>1</v>
      </c>
      <c r="N287" s="121" t="s">
        <v>3692</v>
      </c>
      <c r="O287" s="355">
        <f>PPG!J287</f>
        <v>0</v>
      </c>
      <c r="P287" s="121" t="b">
        <v>1</v>
      </c>
      <c r="Q287" s="121" t="b">
        <v>1</v>
      </c>
      <c r="R287" s="121" t="b">
        <v>1</v>
      </c>
    </row>
    <row r="288" spans="1:18" x14ac:dyDescent="0.25">
      <c r="A288" s="118">
        <v>1</v>
      </c>
      <c r="B288" s="119">
        <v>2</v>
      </c>
      <c r="C288" s="351">
        <f>PPG!K288</f>
        <v>0</v>
      </c>
      <c r="D288" s="121" t="b">
        <v>1</v>
      </c>
      <c r="E288" s="352" t="str">
        <f>RIGHT(PPG!D288,4)&amp;"."&amp;PPG!N288&amp;"."&amp;PPG!L288&amp;"."&amp;$C$5</f>
        <v>...Se20</v>
      </c>
      <c r="F288" s="123">
        <f t="shared" ca="1" si="8"/>
        <v>44105</v>
      </c>
      <c r="G288" s="354">
        <f>IF(PPG!AC288&lt;0,0,PPG!AC288)</f>
        <v>0</v>
      </c>
      <c r="H288" s="125">
        <f t="shared" ca="1" si="9"/>
        <v>44105</v>
      </c>
      <c r="I288" s="126">
        <v>0</v>
      </c>
      <c r="J288" s="352" t="str">
        <f>LEFT(PPG!E288,20)&amp;"."&amp;PPGPAY!E288</f>
        <v>....Se20</v>
      </c>
      <c r="K288" s="121" t="b">
        <v>1</v>
      </c>
      <c r="L288" s="127" t="s">
        <v>3691</v>
      </c>
      <c r="M288" s="121" t="b">
        <v>1</v>
      </c>
      <c r="N288" s="121" t="s">
        <v>3692</v>
      </c>
      <c r="O288" s="355">
        <f>PPG!J288</f>
        <v>0</v>
      </c>
      <c r="P288" s="121" t="b">
        <v>1</v>
      </c>
      <c r="Q288" s="121" t="b">
        <v>1</v>
      </c>
      <c r="R288" s="121" t="b">
        <v>1</v>
      </c>
    </row>
    <row r="289" spans="1:18" x14ac:dyDescent="0.25">
      <c r="A289" s="118">
        <v>1</v>
      </c>
      <c r="B289" s="119">
        <v>2</v>
      </c>
      <c r="C289" s="351">
        <f>PPG!K289</f>
        <v>0</v>
      </c>
      <c r="D289" s="121" t="b">
        <v>1</v>
      </c>
      <c r="E289" s="352" t="str">
        <f>RIGHT(PPG!D289,4)&amp;"."&amp;PPG!N289&amp;"."&amp;PPG!L289&amp;"."&amp;$C$5</f>
        <v>...Se20</v>
      </c>
      <c r="F289" s="123">
        <f t="shared" ca="1" si="8"/>
        <v>44105</v>
      </c>
      <c r="G289" s="354">
        <f>IF(PPG!AC289&lt;0,0,PPG!AC289)</f>
        <v>0</v>
      </c>
      <c r="H289" s="125">
        <f t="shared" ca="1" si="9"/>
        <v>44105</v>
      </c>
      <c r="I289" s="126">
        <v>0</v>
      </c>
      <c r="J289" s="352" t="str">
        <f>LEFT(PPG!E289,20)&amp;"."&amp;PPGPAY!E289</f>
        <v>....Se20</v>
      </c>
      <c r="K289" s="121" t="b">
        <v>1</v>
      </c>
      <c r="L289" s="127" t="s">
        <v>3691</v>
      </c>
      <c r="M289" s="121" t="b">
        <v>1</v>
      </c>
      <c r="N289" s="121" t="s">
        <v>3692</v>
      </c>
      <c r="O289" s="355">
        <f>PPG!J289</f>
        <v>0</v>
      </c>
      <c r="P289" s="121" t="b">
        <v>1</v>
      </c>
      <c r="Q289" s="121" t="b">
        <v>1</v>
      </c>
      <c r="R289" s="121" t="b">
        <v>1</v>
      </c>
    </row>
    <row r="290" spans="1:18" x14ac:dyDescent="0.25">
      <c r="A290" s="118">
        <v>1</v>
      </c>
      <c r="B290" s="119">
        <v>2</v>
      </c>
      <c r="C290" s="351">
        <f>PPG!K290</f>
        <v>0</v>
      </c>
      <c r="D290" s="121" t="b">
        <v>1</v>
      </c>
      <c r="E290" s="352" t="str">
        <f>RIGHT(PPG!D290,4)&amp;"."&amp;PPG!N290&amp;"."&amp;PPG!L290&amp;"."&amp;$C$5</f>
        <v>...Se20</v>
      </c>
      <c r="F290" s="123">
        <f t="shared" ca="1" si="8"/>
        <v>44105</v>
      </c>
      <c r="G290" s="354">
        <f>IF(PPG!AC290&lt;0,0,PPG!AC290)</f>
        <v>0</v>
      </c>
      <c r="H290" s="125">
        <f t="shared" ca="1" si="9"/>
        <v>44105</v>
      </c>
      <c r="I290" s="126">
        <v>0</v>
      </c>
      <c r="J290" s="352" t="str">
        <f>LEFT(PPG!E290,20)&amp;"."&amp;PPGPAY!E290</f>
        <v>....Se20</v>
      </c>
      <c r="K290" s="121" t="b">
        <v>1</v>
      </c>
      <c r="L290" s="127" t="s">
        <v>3691</v>
      </c>
      <c r="M290" s="121" t="b">
        <v>1</v>
      </c>
      <c r="N290" s="121" t="s">
        <v>3692</v>
      </c>
      <c r="O290" s="355">
        <f>PPG!J290</f>
        <v>0</v>
      </c>
      <c r="P290" s="121" t="b">
        <v>1</v>
      </c>
      <c r="Q290" s="121" t="b">
        <v>1</v>
      </c>
      <c r="R290" s="121" t="b">
        <v>1</v>
      </c>
    </row>
    <row r="291" spans="1:18" x14ac:dyDescent="0.25">
      <c r="A291" s="118">
        <v>1</v>
      </c>
      <c r="B291" s="119">
        <v>2</v>
      </c>
      <c r="C291" s="351">
        <f>PPG!K291</f>
        <v>0</v>
      </c>
      <c r="D291" s="121" t="b">
        <v>1</v>
      </c>
      <c r="E291" s="352" t="str">
        <f>RIGHT(PPG!D291,4)&amp;"."&amp;PPG!N291&amp;"."&amp;PPG!L291&amp;"."&amp;$C$5</f>
        <v>...Se20</v>
      </c>
      <c r="F291" s="123">
        <f t="shared" ca="1" si="8"/>
        <v>44105</v>
      </c>
      <c r="G291" s="354">
        <f>IF(PPG!AC291&lt;0,0,PPG!AC291)</f>
        <v>0</v>
      </c>
      <c r="H291" s="125">
        <f t="shared" ca="1" si="9"/>
        <v>44105</v>
      </c>
      <c r="I291" s="126">
        <v>0</v>
      </c>
      <c r="J291" s="352" t="str">
        <f>LEFT(PPG!E291,20)&amp;"."&amp;PPGPAY!E291</f>
        <v>....Se20</v>
      </c>
      <c r="K291" s="121" t="b">
        <v>1</v>
      </c>
      <c r="L291" s="127" t="s">
        <v>3691</v>
      </c>
      <c r="M291" s="121" t="b">
        <v>1</v>
      </c>
      <c r="N291" s="121" t="s">
        <v>3692</v>
      </c>
      <c r="O291" s="355">
        <f>PPG!J291</f>
        <v>0</v>
      </c>
      <c r="P291" s="121" t="b">
        <v>1</v>
      </c>
      <c r="Q291" s="121" t="b">
        <v>1</v>
      </c>
      <c r="R291" s="121" t="b">
        <v>1</v>
      </c>
    </row>
    <row r="292" spans="1:18" x14ac:dyDescent="0.25">
      <c r="A292" s="118">
        <v>1</v>
      </c>
      <c r="B292" s="119">
        <v>2</v>
      </c>
      <c r="C292" s="351">
        <f>PPG!K292</f>
        <v>0</v>
      </c>
      <c r="D292" s="121" t="b">
        <v>1</v>
      </c>
      <c r="E292" s="352" t="str">
        <f>RIGHT(PPG!D292,4)&amp;"."&amp;PPG!N292&amp;"."&amp;PPG!L292&amp;"."&amp;$C$5</f>
        <v>...Se20</v>
      </c>
      <c r="F292" s="123">
        <f t="shared" ca="1" si="8"/>
        <v>44105</v>
      </c>
      <c r="G292" s="354">
        <f>IF(PPG!AC292&lt;0,0,PPG!AC292)</f>
        <v>0</v>
      </c>
      <c r="H292" s="125">
        <f t="shared" ca="1" si="9"/>
        <v>44105</v>
      </c>
      <c r="I292" s="126">
        <v>0</v>
      </c>
      <c r="J292" s="352" t="str">
        <f>LEFT(PPG!E292,20)&amp;"."&amp;PPGPAY!E292</f>
        <v>....Se20</v>
      </c>
      <c r="K292" s="121" t="b">
        <v>1</v>
      </c>
      <c r="L292" s="127" t="s">
        <v>3691</v>
      </c>
      <c r="M292" s="121" t="b">
        <v>1</v>
      </c>
      <c r="N292" s="121" t="s">
        <v>3692</v>
      </c>
      <c r="O292" s="355">
        <f>PPG!J292</f>
        <v>0</v>
      </c>
      <c r="P292" s="121" t="b">
        <v>1</v>
      </c>
      <c r="Q292" s="121" t="b">
        <v>1</v>
      </c>
      <c r="R292" s="121" t="b">
        <v>1</v>
      </c>
    </row>
    <row r="293" spans="1:18" x14ac:dyDescent="0.25">
      <c r="A293" s="118">
        <v>1</v>
      </c>
      <c r="B293" s="119">
        <v>2</v>
      </c>
      <c r="C293" s="351">
        <f>PPG!K293</f>
        <v>0</v>
      </c>
      <c r="D293" s="121" t="b">
        <v>1</v>
      </c>
      <c r="E293" s="352" t="str">
        <f>RIGHT(PPG!D293,4)&amp;"."&amp;PPG!N293&amp;"."&amp;PPG!L293&amp;"."&amp;$C$5</f>
        <v>...Se20</v>
      </c>
      <c r="F293" s="123">
        <f t="shared" ca="1" si="8"/>
        <v>44105</v>
      </c>
      <c r="G293" s="354">
        <f>IF(PPG!AC293&lt;0,0,PPG!AC293)</f>
        <v>0</v>
      </c>
      <c r="H293" s="125">
        <f t="shared" ca="1" si="9"/>
        <v>44105</v>
      </c>
      <c r="I293" s="126">
        <v>0</v>
      </c>
      <c r="J293" s="352" t="str">
        <f>LEFT(PPG!E293,20)&amp;"."&amp;PPGPAY!E293</f>
        <v>....Se20</v>
      </c>
      <c r="K293" s="121" t="b">
        <v>1</v>
      </c>
      <c r="L293" s="127" t="s">
        <v>3691</v>
      </c>
      <c r="M293" s="121" t="b">
        <v>1</v>
      </c>
      <c r="N293" s="121" t="s">
        <v>3692</v>
      </c>
      <c r="O293" s="355">
        <f>PPG!J293</f>
        <v>0</v>
      </c>
      <c r="P293" s="121" t="b">
        <v>1</v>
      </c>
      <c r="Q293" s="121" t="b">
        <v>1</v>
      </c>
      <c r="R293" s="121" t="b">
        <v>1</v>
      </c>
    </row>
    <row r="294" spans="1:18" x14ac:dyDescent="0.25">
      <c r="A294" s="118">
        <v>1</v>
      </c>
      <c r="B294" s="119">
        <v>2</v>
      </c>
      <c r="C294" s="351">
        <f>PPG!K294</f>
        <v>0</v>
      </c>
      <c r="D294" s="121" t="b">
        <v>1</v>
      </c>
      <c r="E294" s="352" t="str">
        <f>RIGHT(PPG!D294,4)&amp;"."&amp;PPG!N294&amp;"."&amp;PPG!L294&amp;"."&amp;$C$5</f>
        <v>...Se20</v>
      </c>
      <c r="F294" s="123">
        <f t="shared" ca="1" si="8"/>
        <v>44105</v>
      </c>
      <c r="G294" s="354">
        <f>IF(PPG!AC294&lt;0,0,PPG!AC294)</f>
        <v>0</v>
      </c>
      <c r="H294" s="125">
        <f t="shared" ca="1" si="9"/>
        <v>44105</v>
      </c>
      <c r="I294" s="126">
        <v>0</v>
      </c>
      <c r="J294" s="352" t="str">
        <f>LEFT(PPG!E294,20)&amp;"."&amp;PPGPAY!E294</f>
        <v>....Se20</v>
      </c>
      <c r="K294" s="121" t="b">
        <v>1</v>
      </c>
      <c r="L294" s="127" t="s">
        <v>3691</v>
      </c>
      <c r="M294" s="121" t="b">
        <v>1</v>
      </c>
      <c r="N294" s="121" t="s">
        <v>3692</v>
      </c>
      <c r="O294" s="355">
        <f>PPG!J294</f>
        <v>0</v>
      </c>
      <c r="P294" s="121" t="b">
        <v>1</v>
      </c>
      <c r="Q294" s="121" t="b">
        <v>1</v>
      </c>
      <c r="R294" s="121" t="b">
        <v>1</v>
      </c>
    </row>
    <row r="295" spans="1:18" x14ac:dyDescent="0.25">
      <c r="A295" s="118">
        <v>1</v>
      </c>
      <c r="B295" s="119">
        <v>2</v>
      </c>
      <c r="C295" s="351">
        <f>PPG!K295</f>
        <v>0</v>
      </c>
      <c r="D295" s="121" t="b">
        <v>1</v>
      </c>
      <c r="E295" s="352" t="str">
        <f>RIGHT(PPG!D295,4)&amp;"."&amp;PPG!N295&amp;"."&amp;PPG!L295&amp;"."&amp;$C$5</f>
        <v>...Se20</v>
      </c>
      <c r="F295" s="123">
        <f t="shared" ca="1" si="8"/>
        <v>44105</v>
      </c>
      <c r="G295" s="354">
        <f>IF(PPG!AC295&lt;0,0,PPG!AC295)</f>
        <v>0</v>
      </c>
      <c r="H295" s="125">
        <f t="shared" ca="1" si="9"/>
        <v>44105</v>
      </c>
      <c r="I295" s="126">
        <v>0</v>
      </c>
      <c r="J295" s="352" t="str">
        <f>LEFT(PPG!E295,20)&amp;"."&amp;PPGPAY!E295</f>
        <v>....Se20</v>
      </c>
      <c r="K295" s="121" t="b">
        <v>1</v>
      </c>
      <c r="L295" s="127" t="s">
        <v>3691</v>
      </c>
      <c r="M295" s="121" t="b">
        <v>1</v>
      </c>
      <c r="N295" s="121" t="s">
        <v>3692</v>
      </c>
      <c r="O295" s="355">
        <f>PPG!J295</f>
        <v>0</v>
      </c>
      <c r="P295" s="121" t="b">
        <v>1</v>
      </c>
      <c r="Q295" s="121" t="b">
        <v>1</v>
      </c>
      <c r="R295" s="121" t="b">
        <v>1</v>
      </c>
    </row>
    <row r="296" spans="1:18" x14ac:dyDescent="0.25">
      <c r="A296" s="118">
        <v>1</v>
      </c>
      <c r="B296" s="119">
        <v>2</v>
      </c>
      <c r="C296" s="351">
        <f>PPG!K296</f>
        <v>0</v>
      </c>
      <c r="D296" s="121" t="b">
        <v>1</v>
      </c>
      <c r="E296" s="352" t="str">
        <f>RIGHT(PPG!D296,4)&amp;"."&amp;PPG!N296&amp;"."&amp;PPG!L296&amp;"."&amp;$C$5</f>
        <v>...Se20</v>
      </c>
      <c r="F296" s="123">
        <f t="shared" ca="1" si="8"/>
        <v>44105</v>
      </c>
      <c r="G296" s="354">
        <f>IF(PPG!AC296&lt;0,0,PPG!AC296)</f>
        <v>0</v>
      </c>
      <c r="H296" s="125">
        <f t="shared" ca="1" si="9"/>
        <v>44105</v>
      </c>
      <c r="I296" s="126">
        <v>0</v>
      </c>
      <c r="J296" s="352" t="str">
        <f>LEFT(PPG!E296,20)&amp;"."&amp;PPGPAY!E296</f>
        <v>....Se20</v>
      </c>
      <c r="K296" s="121" t="b">
        <v>1</v>
      </c>
      <c r="L296" s="127" t="s">
        <v>3691</v>
      </c>
      <c r="M296" s="121" t="b">
        <v>1</v>
      </c>
      <c r="N296" s="121" t="s">
        <v>3692</v>
      </c>
      <c r="O296" s="355">
        <f>PPG!J296</f>
        <v>0</v>
      </c>
      <c r="P296" s="121" t="b">
        <v>1</v>
      </c>
      <c r="Q296" s="121" t="b">
        <v>1</v>
      </c>
      <c r="R296" s="121" t="b">
        <v>1</v>
      </c>
    </row>
    <row r="297" spans="1:18" x14ac:dyDescent="0.25">
      <c r="A297" s="118">
        <v>1</v>
      </c>
      <c r="B297" s="119">
        <v>2</v>
      </c>
      <c r="C297" s="351">
        <f>PPG!K297</f>
        <v>0</v>
      </c>
      <c r="D297" s="121" t="b">
        <v>1</v>
      </c>
      <c r="E297" s="352" t="str">
        <f>RIGHT(PPG!D297,4)&amp;"."&amp;PPG!N297&amp;"."&amp;PPG!L297&amp;"."&amp;$C$5</f>
        <v>...Se20</v>
      </c>
      <c r="F297" s="123">
        <f t="shared" ca="1" si="8"/>
        <v>44105</v>
      </c>
      <c r="G297" s="354">
        <f>IF(PPG!AC297&lt;0,0,PPG!AC297)</f>
        <v>0</v>
      </c>
      <c r="H297" s="125">
        <f t="shared" ca="1" si="9"/>
        <v>44105</v>
      </c>
      <c r="I297" s="126">
        <v>0</v>
      </c>
      <c r="J297" s="352" t="str">
        <f>LEFT(PPG!E297,20)&amp;"."&amp;PPGPAY!E297</f>
        <v>....Se20</v>
      </c>
      <c r="K297" s="121" t="b">
        <v>1</v>
      </c>
      <c r="L297" s="127" t="s">
        <v>3691</v>
      </c>
      <c r="M297" s="121" t="b">
        <v>1</v>
      </c>
      <c r="N297" s="121" t="s">
        <v>3692</v>
      </c>
      <c r="O297" s="355">
        <f>PPG!J297</f>
        <v>0</v>
      </c>
      <c r="P297" s="121" t="b">
        <v>1</v>
      </c>
      <c r="Q297" s="121" t="b">
        <v>1</v>
      </c>
      <c r="R297" s="121" t="b">
        <v>1</v>
      </c>
    </row>
    <row r="298" spans="1:18" x14ac:dyDescent="0.25">
      <c r="A298" s="118">
        <v>1</v>
      </c>
      <c r="B298" s="119">
        <v>2</v>
      </c>
      <c r="C298" s="351">
        <f>PPG!K298</f>
        <v>0</v>
      </c>
      <c r="D298" s="121" t="b">
        <v>1</v>
      </c>
      <c r="E298" s="352" t="str">
        <f>RIGHT(PPG!D298,4)&amp;"."&amp;PPG!N298&amp;"."&amp;PPG!L298&amp;"."&amp;$C$5</f>
        <v>...Se20</v>
      </c>
      <c r="F298" s="123">
        <f t="shared" ca="1" si="8"/>
        <v>44105</v>
      </c>
      <c r="G298" s="354">
        <f>IF(PPG!AC298&lt;0,0,PPG!AC298)</f>
        <v>0</v>
      </c>
      <c r="H298" s="125">
        <f t="shared" ca="1" si="9"/>
        <v>44105</v>
      </c>
      <c r="I298" s="126">
        <v>0</v>
      </c>
      <c r="J298" s="352" t="str">
        <f>LEFT(PPG!E298,20)&amp;"."&amp;PPGPAY!E298</f>
        <v>....Se20</v>
      </c>
      <c r="K298" s="121" t="b">
        <v>1</v>
      </c>
      <c r="L298" s="127" t="s">
        <v>3691</v>
      </c>
      <c r="M298" s="121" t="b">
        <v>1</v>
      </c>
      <c r="N298" s="121" t="s">
        <v>3692</v>
      </c>
      <c r="O298" s="355">
        <f>PPG!J298</f>
        <v>0</v>
      </c>
      <c r="P298" s="121" t="b">
        <v>1</v>
      </c>
      <c r="Q298" s="121" t="b">
        <v>1</v>
      </c>
      <c r="R298" s="121" t="b">
        <v>1</v>
      </c>
    </row>
    <row r="299" spans="1:18" x14ac:dyDescent="0.25">
      <c r="A299" s="118">
        <v>1</v>
      </c>
      <c r="B299" s="119">
        <v>2</v>
      </c>
      <c r="C299" s="351">
        <f>PPG!K299</f>
        <v>0</v>
      </c>
      <c r="D299" s="121" t="b">
        <v>1</v>
      </c>
      <c r="E299" s="352" t="str">
        <f>RIGHT(PPG!D299,4)&amp;"."&amp;PPG!N299&amp;"."&amp;PPG!L299&amp;"."&amp;$C$5</f>
        <v>...Se20</v>
      </c>
      <c r="F299" s="123">
        <f t="shared" ca="1" si="8"/>
        <v>44105</v>
      </c>
      <c r="G299" s="354">
        <f>IF(PPG!AC299&lt;0,0,PPG!AC299)</f>
        <v>0</v>
      </c>
      <c r="H299" s="125">
        <f t="shared" ca="1" si="9"/>
        <v>44105</v>
      </c>
      <c r="I299" s="126">
        <v>0</v>
      </c>
      <c r="J299" s="352" t="str">
        <f>LEFT(PPG!E299,20)&amp;"."&amp;PPGPAY!E299</f>
        <v>....Se20</v>
      </c>
      <c r="K299" s="121" t="b">
        <v>1</v>
      </c>
      <c r="L299" s="127" t="s">
        <v>3691</v>
      </c>
      <c r="M299" s="121" t="b">
        <v>1</v>
      </c>
      <c r="N299" s="121" t="s">
        <v>3692</v>
      </c>
      <c r="O299" s="355">
        <f>PPG!J299</f>
        <v>0</v>
      </c>
      <c r="P299" s="121" t="b">
        <v>1</v>
      </c>
      <c r="Q299" s="121" t="b">
        <v>1</v>
      </c>
      <c r="R299" s="121" t="b">
        <v>1</v>
      </c>
    </row>
    <row r="300" spans="1:18" x14ac:dyDescent="0.25">
      <c r="A300" s="118">
        <v>1</v>
      </c>
      <c r="B300" s="119">
        <v>2</v>
      </c>
      <c r="C300" s="351">
        <f>PPG!K300</f>
        <v>0</v>
      </c>
      <c r="D300" s="121" t="b">
        <v>1</v>
      </c>
      <c r="E300" s="352" t="str">
        <f>RIGHT(PPG!D300,4)&amp;"."&amp;PPG!N300&amp;"."&amp;PPG!L300&amp;"."&amp;$C$5</f>
        <v>...Se20</v>
      </c>
      <c r="F300" s="123">
        <f t="shared" ca="1" si="8"/>
        <v>44105</v>
      </c>
      <c r="G300" s="354">
        <f>IF(PPG!AC300&lt;0,0,PPG!AC300)</f>
        <v>0</v>
      </c>
      <c r="H300" s="125">
        <f t="shared" ca="1" si="9"/>
        <v>44105</v>
      </c>
      <c r="I300" s="126">
        <v>0</v>
      </c>
      <c r="J300" s="352" t="str">
        <f>LEFT(PPG!E300,20)&amp;"."&amp;PPGPAY!E300</f>
        <v>....Se20</v>
      </c>
      <c r="K300" s="121" t="b">
        <v>1</v>
      </c>
      <c r="L300" s="127" t="s">
        <v>3691</v>
      </c>
      <c r="M300" s="121" t="b">
        <v>1</v>
      </c>
      <c r="N300" s="121" t="s">
        <v>3692</v>
      </c>
      <c r="O300" s="355">
        <f>PPG!J300</f>
        <v>0</v>
      </c>
      <c r="P300" s="121" t="b">
        <v>1</v>
      </c>
      <c r="Q300" s="121" t="b">
        <v>1</v>
      </c>
      <c r="R300" s="121" t="b">
        <v>1</v>
      </c>
    </row>
    <row r="301" spans="1:18" x14ac:dyDescent="0.25">
      <c r="A301" s="118">
        <v>1</v>
      </c>
      <c r="B301" s="119">
        <v>2</v>
      </c>
      <c r="C301" s="351">
        <f>PPG!K301</f>
        <v>0</v>
      </c>
      <c r="D301" s="121" t="b">
        <v>1</v>
      </c>
      <c r="E301" s="352" t="str">
        <f>RIGHT(PPG!D301,4)&amp;"."&amp;PPG!N301&amp;"."&amp;PPG!L301&amp;"."&amp;$C$5</f>
        <v>...Se20</v>
      </c>
      <c r="F301" s="123">
        <f t="shared" ca="1" si="8"/>
        <v>44105</v>
      </c>
      <c r="G301" s="354">
        <f>IF(PPG!AC301&lt;0,0,PPG!AC301)</f>
        <v>0</v>
      </c>
      <c r="H301" s="125">
        <f t="shared" ca="1" si="9"/>
        <v>44105</v>
      </c>
      <c r="I301" s="126">
        <v>0</v>
      </c>
      <c r="J301" s="352" t="str">
        <f>LEFT(PPG!E301,20)&amp;"."&amp;PPGPAY!E301</f>
        <v>....Se20</v>
      </c>
      <c r="K301" s="121" t="b">
        <v>1</v>
      </c>
      <c r="L301" s="127" t="s">
        <v>3691</v>
      </c>
      <c r="M301" s="121" t="b">
        <v>1</v>
      </c>
      <c r="N301" s="121" t="s">
        <v>3692</v>
      </c>
      <c r="O301" s="355">
        <f>PPG!J301</f>
        <v>0</v>
      </c>
      <c r="P301" s="121" t="b">
        <v>1</v>
      </c>
      <c r="Q301" s="121" t="b">
        <v>1</v>
      </c>
      <c r="R301" s="121" t="b">
        <v>1</v>
      </c>
    </row>
    <row r="302" spans="1:18" x14ac:dyDescent="0.25">
      <c r="A302" s="118">
        <v>1</v>
      </c>
      <c r="B302" s="119">
        <v>2</v>
      </c>
      <c r="C302" s="351">
        <f>PPG!K302</f>
        <v>0</v>
      </c>
      <c r="D302" s="121" t="b">
        <v>1</v>
      </c>
      <c r="E302" s="352" t="str">
        <f>RIGHT(PPG!D302,4)&amp;"."&amp;PPG!N302&amp;"."&amp;PPG!L302&amp;"."&amp;$C$5</f>
        <v>...Se20</v>
      </c>
      <c r="F302" s="123">
        <f t="shared" ca="1" si="8"/>
        <v>44105</v>
      </c>
      <c r="G302" s="354">
        <f>IF(PPG!AC302&lt;0,0,PPG!AC302)</f>
        <v>0</v>
      </c>
      <c r="H302" s="125">
        <f t="shared" ca="1" si="9"/>
        <v>44105</v>
      </c>
      <c r="I302" s="126">
        <v>0</v>
      </c>
      <c r="J302" s="352" t="str">
        <f>LEFT(PPG!E302,20)&amp;"."&amp;PPGPAY!E302</f>
        <v>....Se20</v>
      </c>
      <c r="K302" s="121" t="b">
        <v>1</v>
      </c>
      <c r="L302" s="127" t="s">
        <v>3691</v>
      </c>
      <c r="M302" s="121" t="b">
        <v>1</v>
      </c>
      <c r="N302" s="121" t="s">
        <v>3692</v>
      </c>
      <c r="O302" s="355">
        <f>PPG!J302</f>
        <v>0</v>
      </c>
      <c r="P302" s="121" t="b">
        <v>1</v>
      </c>
      <c r="Q302" s="121" t="b">
        <v>1</v>
      </c>
      <c r="R302" s="121" t="b">
        <v>1</v>
      </c>
    </row>
    <row r="303" spans="1:18" x14ac:dyDescent="0.25">
      <c r="A303" s="118">
        <v>1</v>
      </c>
      <c r="B303" s="119">
        <v>2</v>
      </c>
      <c r="C303" s="351">
        <f>PPG!K303</f>
        <v>0</v>
      </c>
      <c r="D303" s="121" t="b">
        <v>1</v>
      </c>
      <c r="E303" s="352" t="str">
        <f>RIGHT(PPG!D303,4)&amp;"."&amp;PPG!N303&amp;"."&amp;PPG!L303&amp;"."&amp;$C$5</f>
        <v>...Se20</v>
      </c>
      <c r="F303" s="123">
        <f t="shared" ca="1" si="8"/>
        <v>44105</v>
      </c>
      <c r="G303" s="354">
        <f>IF(PPG!AC303&lt;0,0,PPG!AC303)</f>
        <v>0</v>
      </c>
      <c r="H303" s="125">
        <f t="shared" ca="1" si="9"/>
        <v>44105</v>
      </c>
      <c r="I303" s="126">
        <v>0</v>
      </c>
      <c r="J303" s="352" t="str">
        <f>LEFT(PPG!E303,20)&amp;"."&amp;PPGPAY!E303</f>
        <v>....Se20</v>
      </c>
      <c r="K303" s="121" t="b">
        <v>1</v>
      </c>
      <c r="L303" s="127" t="s">
        <v>3691</v>
      </c>
      <c r="M303" s="121" t="b">
        <v>1</v>
      </c>
      <c r="N303" s="121" t="s">
        <v>3692</v>
      </c>
      <c r="O303" s="355">
        <f>PPG!J303</f>
        <v>0</v>
      </c>
      <c r="P303" s="121" t="b">
        <v>1</v>
      </c>
      <c r="Q303" s="121" t="b">
        <v>1</v>
      </c>
      <c r="R303" s="121" t="b">
        <v>1</v>
      </c>
    </row>
    <row r="304" spans="1:18" x14ac:dyDescent="0.25">
      <c r="A304" s="118">
        <v>1</v>
      </c>
      <c r="B304" s="119">
        <v>2</v>
      </c>
      <c r="C304" s="351">
        <f>PPG!K304</f>
        <v>0</v>
      </c>
      <c r="D304" s="121" t="b">
        <v>1</v>
      </c>
      <c r="E304" s="352" t="str">
        <f>RIGHT(PPG!D304,4)&amp;"."&amp;PPG!N304&amp;"."&amp;PPG!L304&amp;"."&amp;$C$5</f>
        <v>...Se20</v>
      </c>
      <c r="F304" s="123">
        <f t="shared" ca="1" si="8"/>
        <v>44105</v>
      </c>
      <c r="G304" s="354">
        <f>IF(PPG!AC304&lt;0,0,PPG!AC304)</f>
        <v>0</v>
      </c>
      <c r="H304" s="125">
        <f t="shared" ca="1" si="9"/>
        <v>44105</v>
      </c>
      <c r="I304" s="126">
        <v>0</v>
      </c>
      <c r="J304" s="352" t="str">
        <f>LEFT(PPG!E304,20)&amp;"."&amp;PPGPAY!E304</f>
        <v>....Se20</v>
      </c>
      <c r="K304" s="121" t="b">
        <v>1</v>
      </c>
      <c r="L304" s="127" t="s">
        <v>3691</v>
      </c>
      <c r="M304" s="121" t="b">
        <v>1</v>
      </c>
      <c r="N304" s="121" t="s">
        <v>3692</v>
      </c>
      <c r="O304" s="355">
        <f>PPG!J304</f>
        <v>0</v>
      </c>
      <c r="P304" s="121" t="b">
        <v>1</v>
      </c>
      <c r="Q304" s="121" t="b">
        <v>1</v>
      </c>
      <c r="R304" s="121" t="b">
        <v>1</v>
      </c>
    </row>
    <row r="305" spans="1:18" x14ac:dyDescent="0.25">
      <c r="A305" s="118">
        <v>1</v>
      </c>
      <c r="B305" s="119">
        <v>2</v>
      </c>
      <c r="C305" s="351">
        <f>PPG!K305</f>
        <v>0</v>
      </c>
      <c r="D305" s="121" t="b">
        <v>1</v>
      </c>
      <c r="E305" s="352" t="str">
        <f>RIGHT(PPG!D305,4)&amp;"."&amp;PPG!N305&amp;"."&amp;PPG!L305&amp;"."&amp;$C$5</f>
        <v>...Se20</v>
      </c>
      <c r="F305" s="123">
        <f t="shared" ca="1" si="8"/>
        <v>44105</v>
      </c>
      <c r="G305" s="354">
        <f>IF(PPG!AC305&lt;0,0,PPG!AC305)</f>
        <v>0</v>
      </c>
      <c r="H305" s="125">
        <f t="shared" ca="1" si="9"/>
        <v>44105</v>
      </c>
      <c r="I305" s="126">
        <v>0</v>
      </c>
      <c r="J305" s="352" t="str">
        <f>LEFT(PPG!E305,20)&amp;"."&amp;PPGPAY!E305</f>
        <v>....Se20</v>
      </c>
      <c r="K305" s="121" t="b">
        <v>1</v>
      </c>
      <c r="L305" s="127" t="s">
        <v>3691</v>
      </c>
      <c r="M305" s="121" t="b">
        <v>1</v>
      </c>
      <c r="N305" s="121" t="s">
        <v>3692</v>
      </c>
      <c r="O305" s="355">
        <f>PPG!J305</f>
        <v>0</v>
      </c>
      <c r="P305" s="121" t="b">
        <v>1</v>
      </c>
      <c r="Q305" s="121" t="b">
        <v>1</v>
      </c>
      <c r="R305" s="121" t="b">
        <v>1</v>
      </c>
    </row>
    <row r="306" spans="1:18" x14ac:dyDescent="0.25">
      <c r="A306" s="118">
        <v>1</v>
      </c>
      <c r="B306" s="119">
        <v>2</v>
      </c>
      <c r="C306" s="351">
        <f>PPG!K306</f>
        <v>0</v>
      </c>
      <c r="D306" s="121" t="b">
        <v>1</v>
      </c>
      <c r="E306" s="352" t="str">
        <f>RIGHT(PPG!D306,4)&amp;"."&amp;PPG!N306&amp;"."&amp;PPG!L306&amp;"."&amp;$C$5</f>
        <v>...Se20</v>
      </c>
      <c r="F306" s="123">
        <f t="shared" ca="1" si="8"/>
        <v>44105</v>
      </c>
      <c r="G306" s="354">
        <f>IF(PPG!AC306&lt;0,0,PPG!AC306)</f>
        <v>0</v>
      </c>
      <c r="H306" s="125">
        <f t="shared" ca="1" si="9"/>
        <v>44105</v>
      </c>
      <c r="I306" s="126">
        <v>0</v>
      </c>
      <c r="J306" s="352" t="str">
        <f>LEFT(PPG!E306,20)&amp;"."&amp;PPGPAY!E306</f>
        <v>....Se20</v>
      </c>
      <c r="K306" s="121" t="b">
        <v>1</v>
      </c>
      <c r="L306" s="127" t="s">
        <v>3691</v>
      </c>
      <c r="M306" s="121" t="b">
        <v>1</v>
      </c>
      <c r="N306" s="121" t="s">
        <v>3692</v>
      </c>
      <c r="O306" s="355">
        <f>PPG!J306</f>
        <v>0</v>
      </c>
      <c r="P306" s="121" t="b">
        <v>1</v>
      </c>
      <c r="Q306" s="121" t="b">
        <v>1</v>
      </c>
      <c r="R306" s="121" t="b">
        <v>1</v>
      </c>
    </row>
    <row r="307" spans="1:18" x14ac:dyDescent="0.25">
      <c r="A307" s="118">
        <v>1</v>
      </c>
      <c r="B307" s="119">
        <v>2</v>
      </c>
      <c r="C307" s="351">
        <f>PPG!K307</f>
        <v>0</v>
      </c>
      <c r="D307" s="121" t="b">
        <v>1</v>
      </c>
      <c r="E307" s="352" t="str">
        <f>RIGHT(PPG!D307,4)&amp;"."&amp;PPG!N307&amp;"."&amp;PPG!L307&amp;"."&amp;$C$5</f>
        <v>...Se20</v>
      </c>
      <c r="F307" s="123">
        <f t="shared" ca="1" si="8"/>
        <v>44105</v>
      </c>
      <c r="G307" s="354">
        <f>IF(PPG!AC307&lt;0,0,PPG!AC307)</f>
        <v>0</v>
      </c>
      <c r="H307" s="125">
        <f t="shared" ca="1" si="9"/>
        <v>44105</v>
      </c>
      <c r="I307" s="126">
        <v>0</v>
      </c>
      <c r="J307" s="352" t="str">
        <f>LEFT(PPG!E307,20)&amp;"."&amp;PPGPAY!E307</f>
        <v>....Se20</v>
      </c>
      <c r="K307" s="121" t="b">
        <v>1</v>
      </c>
      <c r="L307" s="127" t="s">
        <v>3691</v>
      </c>
      <c r="M307" s="121" t="b">
        <v>1</v>
      </c>
      <c r="N307" s="121" t="s">
        <v>3692</v>
      </c>
      <c r="O307" s="355">
        <f>PPG!J307</f>
        <v>0</v>
      </c>
      <c r="P307" s="121" t="b">
        <v>1</v>
      </c>
      <c r="Q307" s="121" t="b">
        <v>1</v>
      </c>
      <c r="R307" s="121" t="b">
        <v>1</v>
      </c>
    </row>
    <row r="308" spans="1:18" x14ac:dyDescent="0.25">
      <c r="A308" s="118">
        <v>1</v>
      </c>
      <c r="B308" s="119">
        <v>2</v>
      </c>
      <c r="C308" s="351">
        <f>PPG!K308</f>
        <v>0</v>
      </c>
      <c r="D308" s="121" t="b">
        <v>1</v>
      </c>
      <c r="E308" s="352" t="str">
        <f>RIGHT(PPG!D308,4)&amp;"."&amp;PPG!N308&amp;"."&amp;PPG!L308&amp;"."&amp;$C$5</f>
        <v>...Se20</v>
      </c>
      <c r="F308" s="123">
        <f t="shared" ca="1" si="8"/>
        <v>44105</v>
      </c>
      <c r="G308" s="354">
        <f>IF(PPG!AC308&lt;0,0,PPG!AC308)</f>
        <v>0</v>
      </c>
      <c r="H308" s="125">
        <f t="shared" ca="1" si="9"/>
        <v>44105</v>
      </c>
      <c r="I308" s="126">
        <v>0</v>
      </c>
      <c r="J308" s="352" t="str">
        <f>LEFT(PPG!E308,20)&amp;"."&amp;PPGPAY!E308</f>
        <v>....Se20</v>
      </c>
      <c r="K308" s="121" t="b">
        <v>1</v>
      </c>
      <c r="L308" s="127" t="s">
        <v>3691</v>
      </c>
      <c r="M308" s="121" t="b">
        <v>1</v>
      </c>
      <c r="N308" s="121" t="s">
        <v>3692</v>
      </c>
      <c r="O308" s="355">
        <f>PPG!J308</f>
        <v>0</v>
      </c>
      <c r="P308" s="121" t="b">
        <v>1</v>
      </c>
      <c r="Q308" s="121" t="b">
        <v>1</v>
      </c>
      <c r="R308" s="121" t="b">
        <v>1</v>
      </c>
    </row>
    <row r="309" spans="1:18" x14ac:dyDescent="0.25">
      <c r="A309" s="118">
        <v>1</v>
      </c>
      <c r="B309" s="119">
        <v>2</v>
      </c>
      <c r="C309" s="351">
        <f>PPG!K309</f>
        <v>0</v>
      </c>
      <c r="D309" s="121" t="b">
        <v>1</v>
      </c>
      <c r="E309" s="352" t="str">
        <f>RIGHT(PPG!D309,4)&amp;"."&amp;PPG!N309&amp;"."&amp;PPG!L309&amp;"."&amp;$C$5</f>
        <v>...Se20</v>
      </c>
      <c r="F309" s="123">
        <f t="shared" ca="1" si="8"/>
        <v>44105</v>
      </c>
      <c r="G309" s="354">
        <f>IF(PPG!AC309&lt;0,0,PPG!AC309)</f>
        <v>0</v>
      </c>
      <c r="H309" s="125">
        <f t="shared" ca="1" si="9"/>
        <v>44105</v>
      </c>
      <c r="I309" s="126">
        <v>0</v>
      </c>
      <c r="J309" s="352" t="str">
        <f>LEFT(PPG!E309,20)&amp;"."&amp;PPGPAY!E309</f>
        <v>....Se20</v>
      </c>
      <c r="K309" s="121" t="b">
        <v>1</v>
      </c>
      <c r="L309" s="127" t="s">
        <v>3691</v>
      </c>
      <c r="M309" s="121" t="b">
        <v>1</v>
      </c>
      <c r="N309" s="121" t="s">
        <v>3692</v>
      </c>
      <c r="O309" s="355">
        <f>PPG!J309</f>
        <v>0</v>
      </c>
      <c r="P309" s="121" t="b">
        <v>1</v>
      </c>
      <c r="Q309" s="121" t="b">
        <v>1</v>
      </c>
      <c r="R309" s="121" t="b">
        <v>1</v>
      </c>
    </row>
    <row r="310" spans="1:18" x14ac:dyDescent="0.25">
      <c r="A310" s="118">
        <v>1</v>
      </c>
      <c r="B310" s="119">
        <v>2</v>
      </c>
      <c r="C310" s="351">
        <f>PPG!K310</f>
        <v>0</v>
      </c>
      <c r="D310" s="121" t="b">
        <v>1</v>
      </c>
      <c r="E310" s="352" t="str">
        <f>RIGHT(PPG!D310,4)&amp;"."&amp;PPG!N310&amp;"."&amp;PPG!L310&amp;"."&amp;$C$5</f>
        <v>...Se20</v>
      </c>
      <c r="F310" s="123">
        <f t="shared" ca="1" si="8"/>
        <v>44105</v>
      </c>
      <c r="G310" s="354">
        <f>IF(PPG!AC310&lt;0,0,PPG!AC310)</f>
        <v>0</v>
      </c>
      <c r="H310" s="125">
        <f t="shared" ca="1" si="9"/>
        <v>44105</v>
      </c>
      <c r="I310" s="126">
        <v>0</v>
      </c>
      <c r="J310" s="352" t="str">
        <f>LEFT(PPG!E310,20)&amp;"."&amp;PPGPAY!E310</f>
        <v>....Se20</v>
      </c>
      <c r="K310" s="121" t="b">
        <v>1</v>
      </c>
      <c r="L310" s="127" t="s">
        <v>3691</v>
      </c>
      <c r="M310" s="121" t="b">
        <v>1</v>
      </c>
      <c r="N310" s="121" t="s">
        <v>3692</v>
      </c>
      <c r="O310" s="355">
        <f>PPG!J310</f>
        <v>0</v>
      </c>
      <c r="P310" s="121" t="b">
        <v>1</v>
      </c>
      <c r="Q310" s="121" t="b">
        <v>1</v>
      </c>
      <c r="R310" s="121" t="b">
        <v>1</v>
      </c>
    </row>
    <row r="311" spans="1:18" x14ac:dyDescent="0.25">
      <c r="A311" s="118">
        <v>1</v>
      </c>
      <c r="B311" s="119">
        <v>2</v>
      </c>
      <c r="C311" s="351">
        <f>PPG!K311</f>
        <v>0</v>
      </c>
      <c r="D311" s="121" t="b">
        <v>1</v>
      </c>
      <c r="E311" s="352" t="str">
        <f>RIGHT(PPG!D311,4)&amp;"."&amp;PPG!N311&amp;"."&amp;PPG!L311&amp;"."&amp;$C$5</f>
        <v>...Se20</v>
      </c>
      <c r="F311" s="123">
        <f t="shared" ca="1" si="8"/>
        <v>44105</v>
      </c>
      <c r="G311" s="354">
        <f>IF(PPG!AC311&lt;0,0,PPG!AC311)</f>
        <v>0</v>
      </c>
      <c r="H311" s="125">
        <f t="shared" ca="1" si="9"/>
        <v>44105</v>
      </c>
      <c r="I311" s="126">
        <v>0</v>
      </c>
      <c r="J311" s="352" t="str">
        <f>LEFT(PPG!E311,20)&amp;"."&amp;PPGPAY!E311</f>
        <v>....Se20</v>
      </c>
      <c r="K311" s="121" t="b">
        <v>1</v>
      </c>
      <c r="L311" s="127" t="s">
        <v>3691</v>
      </c>
      <c r="M311" s="121" t="b">
        <v>1</v>
      </c>
      <c r="N311" s="121" t="s">
        <v>3692</v>
      </c>
      <c r="O311" s="355">
        <f>PPG!J311</f>
        <v>0</v>
      </c>
      <c r="P311" s="121" t="b">
        <v>1</v>
      </c>
      <c r="Q311" s="121" t="b">
        <v>1</v>
      </c>
      <c r="R311" s="121" t="b">
        <v>1</v>
      </c>
    </row>
    <row r="312" spans="1:18" x14ac:dyDescent="0.25">
      <c r="A312" s="118">
        <v>1</v>
      </c>
      <c r="B312" s="119">
        <v>2</v>
      </c>
      <c r="C312" s="351">
        <f>PPG!K312</f>
        <v>0</v>
      </c>
      <c r="D312" s="121" t="b">
        <v>1</v>
      </c>
      <c r="E312" s="352" t="str">
        <f>RIGHT(PPG!D312,4)&amp;"."&amp;PPG!N312&amp;"."&amp;PPG!L312&amp;"."&amp;$C$5</f>
        <v>...Se20</v>
      </c>
      <c r="F312" s="123">
        <f t="shared" ca="1" si="8"/>
        <v>44105</v>
      </c>
      <c r="G312" s="354">
        <f>IF(PPG!AC312&lt;0,0,PPG!AC312)</f>
        <v>0</v>
      </c>
      <c r="H312" s="125">
        <f t="shared" ca="1" si="9"/>
        <v>44105</v>
      </c>
      <c r="I312" s="126">
        <v>0</v>
      </c>
      <c r="J312" s="352" t="str">
        <f>LEFT(PPG!E312,20)&amp;"."&amp;PPGPAY!E312</f>
        <v>....Se20</v>
      </c>
      <c r="K312" s="121" t="b">
        <v>1</v>
      </c>
      <c r="L312" s="127" t="s">
        <v>3691</v>
      </c>
      <c r="M312" s="121" t="b">
        <v>1</v>
      </c>
      <c r="N312" s="121" t="s">
        <v>3692</v>
      </c>
      <c r="O312" s="355">
        <f>PPG!J312</f>
        <v>0</v>
      </c>
      <c r="P312" s="121" t="b">
        <v>1</v>
      </c>
      <c r="Q312" s="121" t="b">
        <v>1</v>
      </c>
      <c r="R312" s="121" t="b">
        <v>1</v>
      </c>
    </row>
    <row r="313" spans="1:18" x14ac:dyDescent="0.25">
      <c r="A313" s="118">
        <v>1</v>
      </c>
      <c r="B313" s="119">
        <v>2</v>
      </c>
      <c r="C313" s="351">
        <f>PPG!K313</f>
        <v>0</v>
      </c>
      <c r="D313" s="121" t="b">
        <v>1</v>
      </c>
      <c r="E313" s="352" t="str">
        <f>RIGHT(PPG!D313,4)&amp;"."&amp;PPG!N313&amp;"."&amp;PPG!L313&amp;"."&amp;$C$5</f>
        <v>...Se20</v>
      </c>
      <c r="F313" s="123">
        <f t="shared" ca="1" si="8"/>
        <v>44105</v>
      </c>
      <c r="G313" s="354">
        <f>IF(PPG!AC313&lt;0,0,PPG!AC313)</f>
        <v>0</v>
      </c>
      <c r="H313" s="125">
        <f t="shared" ca="1" si="9"/>
        <v>44105</v>
      </c>
      <c r="I313" s="126">
        <v>0</v>
      </c>
      <c r="J313" s="352" t="str">
        <f>LEFT(PPG!E313,20)&amp;"."&amp;PPGPAY!E313</f>
        <v>....Se20</v>
      </c>
      <c r="K313" s="121" t="b">
        <v>1</v>
      </c>
      <c r="L313" s="127" t="s">
        <v>3691</v>
      </c>
      <c r="M313" s="121" t="b">
        <v>1</v>
      </c>
      <c r="N313" s="121" t="s">
        <v>3692</v>
      </c>
      <c r="O313" s="355">
        <f>PPG!J313</f>
        <v>0</v>
      </c>
      <c r="P313" s="121" t="b">
        <v>1</v>
      </c>
      <c r="Q313" s="121" t="b">
        <v>1</v>
      </c>
      <c r="R313" s="121" t="b">
        <v>1</v>
      </c>
    </row>
    <row r="314" spans="1:18" x14ac:dyDescent="0.25">
      <c r="A314" s="118">
        <v>1</v>
      </c>
      <c r="B314" s="119">
        <v>2</v>
      </c>
      <c r="C314" s="351">
        <f>PPG!K314</f>
        <v>0</v>
      </c>
      <c r="D314" s="121" t="b">
        <v>1</v>
      </c>
      <c r="E314" s="352" t="str">
        <f>RIGHT(PPG!D314,4)&amp;"."&amp;PPG!N314&amp;"."&amp;PPG!L314&amp;"."&amp;$C$5</f>
        <v>...Se20</v>
      </c>
      <c r="F314" s="123">
        <f t="shared" ca="1" si="8"/>
        <v>44105</v>
      </c>
      <c r="G314" s="354">
        <f>IF(PPG!AC314&lt;0,0,PPG!AC314)</f>
        <v>0</v>
      </c>
      <c r="H314" s="125">
        <f t="shared" ca="1" si="9"/>
        <v>44105</v>
      </c>
      <c r="I314" s="126">
        <v>0</v>
      </c>
      <c r="J314" s="352" t="str">
        <f>LEFT(PPG!E314,20)&amp;"."&amp;PPGPAY!E314</f>
        <v>....Se20</v>
      </c>
      <c r="K314" s="121" t="b">
        <v>1</v>
      </c>
      <c r="L314" s="127" t="s">
        <v>3691</v>
      </c>
      <c r="M314" s="121" t="b">
        <v>1</v>
      </c>
      <c r="N314" s="121" t="s">
        <v>3692</v>
      </c>
      <c r="O314" s="355">
        <f>PPG!J314</f>
        <v>0</v>
      </c>
      <c r="P314" s="121" t="b">
        <v>1</v>
      </c>
      <c r="Q314" s="121" t="b">
        <v>1</v>
      </c>
      <c r="R314" s="121" t="b">
        <v>1</v>
      </c>
    </row>
    <row r="315" spans="1:18" x14ac:dyDescent="0.25">
      <c r="A315" s="118">
        <v>1</v>
      </c>
      <c r="B315" s="119">
        <v>2</v>
      </c>
      <c r="C315" s="351">
        <f>PPG!K315</f>
        <v>0</v>
      </c>
      <c r="D315" s="121" t="b">
        <v>1</v>
      </c>
      <c r="E315" s="352" t="str">
        <f>RIGHT(PPG!D315,4)&amp;"."&amp;PPG!N315&amp;"."&amp;PPG!L315&amp;"."&amp;$C$5</f>
        <v>...Se20</v>
      </c>
      <c r="F315" s="123">
        <f t="shared" ca="1" si="8"/>
        <v>44105</v>
      </c>
      <c r="G315" s="354">
        <f>IF(PPG!AC315&lt;0,0,PPG!AC315)</f>
        <v>0</v>
      </c>
      <c r="H315" s="125">
        <f t="shared" ca="1" si="9"/>
        <v>44105</v>
      </c>
      <c r="I315" s="126">
        <v>0</v>
      </c>
      <c r="J315" s="352" t="str">
        <f>LEFT(PPG!E315,20)&amp;"."&amp;PPGPAY!E315</f>
        <v>....Se20</v>
      </c>
      <c r="K315" s="121" t="b">
        <v>1</v>
      </c>
      <c r="L315" s="127" t="s">
        <v>3691</v>
      </c>
      <c r="M315" s="121" t="b">
        <v>1</v>
      </c>
      <c r="N315" s="121" t="s">
        <v>3692</v>
      </c>
      <c r="O315" s="355">
        <f>PPG!J315</f>
        <v>0</v>
      </c>
      <c r="P315" s="121" t="b">
        <v>1</v>
      </c>
      <c r="Q315" s="121" t="b">
        <v>1</v>
      </c>
      <c r="R315" s="121" t="b">
        <v>1</v>
      </c>
    </row>
    <row r="316" spans="1:18" x14ac:dyDescent="0.25">
      <c r="A316" s="118">
        <v>1</v>
      </c>
      <c r="B316" s="119">
        <v>2</v>
      </c>
      <c r="C316" s="351">
        <f>PPG!K316</f>
        <v>0</v>
      </c>
      <c r="D316" s="121" t="b">
        <v>1</v>
      </c>
      <c r="E316" s="352" t="str">
        <f>RIGHT(PPG!D316,4)&amp;"."&amp;PPG!N316&amp;"."&amp;PPG!L316&amp;"."&amp;$C$5</f>
        <v>...Se20</v>
      </c>
      <c r="F316" s="123">
        <f t="shared" ca="1" si="8"/>
        <v>44105</v>
      </c>
      <c r="G316" s="354">
        <f>IF(PPG!AC316&lt;0,0,PPG!AC316)</f>
        <v>0</v>
      </c>
      <c r="H316" s="125">
        <f t="shared" ca="1" si="9"/>
        <v>44105</v>
      </c>
      <c r="I316" s="126">
        <v>0</v>
      </c>
      <c r="J316" s="352" t="str">
        <f>LEFT(PPG!E316,20)&amp;"."&amp;PPGPAY!E316</f>
        <v>....Se20</v>
      </c>
      <c r="K316" s="121" t="b">
        <v>1</v>
      </c>
      <c r="L316" s="127" t="s">
        <v>3691</v>
      </c>
      <c r="M316" s="121" t="b">
        <v>1</v>
      </c>
      <c r="N316" s="121" t="s">
        <v>3692</v>
      </c>
      <c r="O316" s="355">
        <f>PPG!J316</f>
        <v>0</v>
      </c>
      <c r="P316" s="121" t="b">
        <v>1</v>
      </c>
      <c r="Q316" s="121" t="b">
        <v>1</v>
      </c>
      <c r="R316" s="121" t="b">
        <v>1</v>
      </c>
    </row>
    <row r="317" spans="1:18" x14ac:dyDescent="0.25">
      <c r="A317" s="118">
        <v>1</v>
      </c>
      <c r="B317" s="119">
        <v>2</v>
      </c>
      <c r="C317" s="351">
        <f>PPG!K317</f>
        <v>0</v>
      </c>
      <c r="D317" s="121" t="b">
        <v>1</v>
      </c>
      <c r="E317" s="352" t="str">
        <f>RIGHT(PPG!D317,4)&amp;"."&amp;PPG!N317&amp;"."&amp;PPG!L317&amp;"."&amp;$C$5</f>
        <v>...Se20</v>
      </c>
      <c r="F317" s="123">
        <f t="shared" ca="1" si="8"/>
        <v>44105</v>
      </c>
      <c r="G317" s="354">
        <f>IF(PPG!AC317&lt;0,0,PPG!AC317)</f>
        <v>0</v>
      </c>
      <c r="H317" s="125">
        <f t="shared" ca="1" si="9"/>
        <v>44105</v>
      </c>
      <c r="I317" s="126">
        <v>0</v>
      </c>
      <c r="J317" s="352" t="str">
        <f>LEFT(PPG!E317,20)&amp;"."&amp;PPGPAY!E317</f>
        <v>....Se20</v>
      </c>
      <c r="K317" s="121" t="b">
        <v>1</v>
      </c>
      <c r="L317" s="127" t="s">
        <v>3691</v>
      </c>
      <c r="M317" s="121" t="b">
        <v>1</v>
      </c>
      <c r="N317" s="121" t="s">
        <v>3692</v>
      </c>
      <c r="O317" s="355">
        <f>PPG!J317</f>
        <v>0</v>
      </c>
      <c r="P317" s="121" t="b">
        <v>1</v>
      </c>
      <c r="Q317" s="121" t="b">
        <v>1</v>
      </c>
      <c r="R317" s="121" t="b">
        <v>1</v>
      </c>
    </row>
    <row r="318" spans="1:18" x14ac:dyDescent="0.25">
      <c r="A318" s="118">
        <v>1</v>
      </c>
      <c r="B318" s="119">
        <v>2</v>
      </c>
      <c r="C318" s="351">
        <f>PPG!K318</f>
        <v>0</v>
      </c>
      <c r="D318" s="121" t="b">
        <v>1</v>
      </c>
      <c r="E318" s="352" t="str">
        <f>RIGHT(PPG!D318,4)&amp;"."&amp;PPG!N318&amp;"."&amp;PPG!L318&amp;"."&amp;$C$5</f>
        <v>...Se20</v>
      </c>
      <c r="F318" s="123">
        <f t="shared" ca="1" si="8"/>
        <v>44105</v>
      </c>
      <c r="G318" s="354">
        <f>IF(PPG!AC318&lt;0,0,PPG!AC318)</f>
        <v>0</v>
      </c>
      <c r="H318" s="125">
        <f t="shared" ca="1" si="9"/>
        <v>44105</v>
      </c>
      <c r="I318" s="126">
        <v>0</v>
      </c>
      <c r="J318" s="352" t="str">
        <f>LEFT(PPG!E318,20)&amp;"."&amp;PPGPAY!E318</f>
        <v>....Se20</v>
      </c>
      <c r="K318" s="121" t="b">
        <v>1</v>
      </c>
      <c r="L318" s="127" t="s">
        <v>3691</v>
      </c>
      <c r="M318" s="121" t="b">
        <v>1</v>
      </c>
      <c r="N318" s="121" t="s">
        <v>3692</v>
      </c>
      <c r="O318" s="355">
        <f>PPG!J318</f>
        <v>0</v>
      </c>
      <c r="P318" s="121" t="b">
        <v>1</v>
      </c>
      <c r="Q318" s="121" t="b">
        <v>1</v>
      </c>
      <c r="R318" s="121" t="b">
        <v>1</v>
      </c>
    </row>
    <row r="319" spans="1:18" x14ac:dyDescent="0.25">
      <c r="A319" s="118">
        <v>1</v>
      </c>
      <c r="B319" s="119">
        <v>2</v>
      </c>
      <c r="C319" s="351">
        <f>PPG!K319</f>
        <v>0</v>
      </c>
      <c r="D319" s="121" t="b">
        <v>1</v>
      </c>
      <c r="E319" s="352" t="str">
        <f>RIGHT(PPG!D319,4)&amp;"."&amp;PPG!N319&amp;"."&amp;PPG!L319&amp;"."&amp;$C$5</f>
        <v>...Se20</v>
      </c>
      <c r="F319" s="123">
        <f t="shared" ca="1" si="8"/>
        <v>44105</v>
      </c>
      <c r="G319" s="354">
        <f>IF(PPG!AC319&lt;0,0,PPG!AC319)</f>
        <v>0</v>
      </c>
      <c r="H319" s="125">
        <f t="shared" ca="1" si="9"/>
        <v>44105</v>
      </c>
      <c r="I319" s="126">
        <v>0</v>
      </c>
      <c r="J319" s="352" t="str">
        <f>LEFT(PPG!E319,20)&amp;"."&amp;PPGPAY!E319</f>
        <v>....Se20</v>
      </c>
      <c r="K319" s="121" t="b">
        <v>1</v>
      </c>
      <c r="L319" s="127" t="s">
        <v>3691</v>
      </c>
      <c r="M319" s="121" t="b">
        <v>1</v>
      </c>
      <c r="N319" s="121" t="s">
        <v>3692</v>
      </c>
      <c r="O319" s="355">
        <f>PPG!J319</f>
        <v>0</v>
      </c>
      <c r="P319" s="121" t="b">
        <v>1</v>
      </c>
      <c r="Q319" s="121" t="b">
        <v>1</v>
      </c>
      <c r="R319" s="121" t="b">
        <v>1</v>
      </c>
    </row>
    <row r="320" spans="1:18" x14ac:dyDescent="0.25">
      <c r="A320" s="118">
        <v>1</v>
      </c>
      <c r="B320" s="119">
        <v>2</v>
      </c>
      <c r="C320" s="351">
        <f>PPG!K320</f>
        <v>0</v>
      </c>
      <c r="D320" s="121" t="b">
        <v>1</v>
      </c>
      <c r="E320" s="352" t="str">
        <f>RIGHT(PPG!D320,4)&amp;"."&amp;PPG!N320&amp;"."&amp;PPG!L320&amp;"."&amp;$C$5</f>
        <v>...Se20</v>
      </c>
      <c r="F320" s="123">
        <f t="shared" ca="1" si="8"/>
        <v>44105</v>
      </c>
      <c r="G320" s="354">
        <f>IF(PPG!AC320&lt;0,0,PPG!AC320)</f>
        <v>0</v>
      </c>
      <c r="H320" s="125">
        <f t="shared" ca="1" si="9"/>
        <v>44105</v>
      </c>
      <c r="I320" s="126">
        <v>0</v>
      </c>
      <c r="J320" s="352" t="str">
        <f>LEFT(PPG!E320,20)&amp;"."&amp;PPGPAY!E320</f>
        <v>....Se20</v>
      </c>
      <c r="K320" s="121" t="b">
        <v>1</v>
      </c>
      <c r="L320" s="127" t="s">
        <v>3691</v>
      </c>
      <c r="M320" s="121" t="b">
        <v>1</v>
      </c>
      <c r="N320" s="121" t="s">
        <v>3692</v>
      </c>
      <c r="O320" s="355">
        <f>PPG!J320</f>
        <v>0</v>
      </c>
      <c r="P320" s="121" t="b">
        <v>1</v>
      </c>
      <c r="Q320" s="121" t="b">
        <v>1</v>
      </c>
      <c r="R320" s="121" t="b">
        <v>1</v>
      </c>
    </row>
    <row r="321" spans="1:18" x14ac:dyDescent="0.25">
      <c r="A321" s="118">
        <v>1</v>
      </c>
      <c r="B321" s="119">
        <v>2</v>
      </c>
      <c r="C321" s="351">
        <f>PPG!K321</f>
        <v>0</v>
      </c>
      <c r="D321" s="121" t="b">
        <v>1</v>
      </c>
      <c r="E321" s="352" t="str">
        <f>RIGHT(PPG!D321,4)&amp;"."&amp;PPG!N321&amp;"."&amp;PPG!L321&amp;"."&amp;$C$5</f>
        <v>...Se20</v>
      </c>
      <c r="F321" s="123">
        <f t="shared" ca="1" si="8"/>
        <v>44105</v>
      </c>
      <c r="G321" s="354">
        <f>IF(PPG!AC321&lt;0,0,PPG!AC321)</f>
        <v>0</v>
      </c>
      <c r="H321" s="125">
        <f t="shared" ca="1" si="9"/>
        <v>44105</v>
      </c>
      <c r="I321" s="126">
        <v>0</v>
      </c>
      <c r="J321" s="352" t="str">
        <f>LEFT(PPG!E321,20)&amp;"."&amp;PPGPAY!E321</f>
        <v>....Se20</v>
      </c>
      <c r="K321" s="121" t="b">
        <v>1</v>
      </c>
      <c r="L321" s="127" t="s">
        <v>3691</v>
      </c>
      <c r="M321" s="121" t="b">
        <v>1</v>
      </c>
      <c r="N321" s="121" t="s">
        <v>3692</v>
      </c>
      <c r="O321" s="355">
        <f>PPG!J321</f>
        <v>0</v>
      </c>
      <c r="P321" s="121" t="b">
        <v>1</v>
      </c>
      <c r="Q321" s="121" t="b">
        <v>1</v>
      </c>
      <c r="R321" s="121" t="b">
        <v>1</v>
      </c>
    </row>
    <row r="322" spans="1:18" x14ac:dyDescent="0.25">
      <c r="A322" s="118">
        <v>1</v>
      </c>
      <c r="B322" s="119">
        <v>2</v>
      </c>
      <c r="C322" s="351">
        <f>PPG!K322</f>
        <v>0</v>
      </c>
      <c r="D322" s="121" t="b">
        <v>1</v>
      </c>
      <c r="E322" s="352" t="str">
        <f>RIGHT(PPG!D322,4)&amp;"."&amp;PPG!N322&amp;"."&amp;PPG!L322&amp;"."&amp;$C$5</f>
        <v>...Se20</v>
      </c>
      <c r="F322" s="123">
        <f t="shared" ca="1" si="8"/>
        <v>44105</v>
      </c>
      <c r="G322" s="354">
        <f>IF(PPG!AC322&lt;0,0,PPG!AC322)</f>
        <v>0</v>
      </c>
      <c r="H322" s="125">
        <f t="shared" ca="1" si="9"/>
        <v>44105</v>
      </c>
      <c r="I322" s="126">
        <v>0</v>
      </c>
      <c r="J322" s="352" t="str">
        <f>LEFT(PPG!E322,20)&amp;"."&amp;PPGPAY!E322</f>
        <v>....Se20</v>
      </c>
      <c r="K322" s="121" t="b">
        <v>1</v>
      </c>
      <c r="L322" s="127" t="s">
        <v>3691</v>
      </c>
      <c r="M322" s="121" t="b">
        <v>1</v>
      </c>
      <c r="N322" s="121" t="s">
        <v>3692</v>
      </c>
      <c r="O322" s="355">
        <f>PPG!J322</f>
        <v>0</v>
      </c>
      <c r="P322" s="121" t="b">
        <v>1</v>
      </c>
      <c r="Q322" s="121" t="b">
        <v>1</v>
      </c>
      <c r="R322" s="121" t="b">
        <v>1</v>
      </c>
    </row>
    <row r="323" spans="1:18" x14ac:dyDescent="0.25">
      <c r="A323" s="118">
        <v>1</v>
      </c>
      <c r="B323" s="119">
        <v>2</v>
      </c>
      <c r="C323" s="351">
        <f>PPG!K323</f>
        <v>0</v>
      </c>
      <c r="D323" s="121" t="b">
        <v>1</v>
      </c>
      <c r="E323" s="352" t="str">
        <f>RIGHT(PPG!D323,4)&amp;"."&amp;PPG!N323&amp;"."&amp;PPG!L323&amp;"."&amp;$C$5</f>
        <v>...Se20</v>
      </c>
      <c r="F323" s="123">
        <f t="shared" ca="1" si="8"/>
        <v>44105</v>
      </c>
      <c r="G323" s="354">
        <f>IF(PPG!AC323&lt;0,0,PPG!AC323)</f>
        <v>0</v>
      </c>
      <c r="H323" s="125">
        <f t="shared" ca="1" si="9"/>
        <v>44105</v>
      </c>
      <c r="I323" s="126">
        <v>0</v>
      </c>
      <c r="J323" s="352" t="str">
        <f>LEFT(PPG!E323,20)&amp;"."&amp;PPGPAY!E323</f>
        <v>....Se20</v>
      </c>
      <c r="K323" s="121" t="b">
        <v>1</v>
      </c>
      <c r="L323" s="127" t="s">
        <v>3691</v>
      </c>
      <c r="M323" s="121" t="b">
        <v>1</v>
      </c>
      <c r="N323" s="121" t="s">
        <v>3692</v>
      </c>
      <c r="O323" s="355">
        <f>PPG!J323</f>
        <v>0</v>
      </c>
      <c r="P323" s="121" t="b">
        <v>1</v>
      </c>
      <c r="Q323" s="121" t="b">
        <v>1</v>
      </c>
      <c r="R323" s="121" t="b">
        <v>1</v>
      </c>
    </row>
    <row r="324" spans="1:18" x14ac:dyDescent="0.25">
      <c r="A324" s="118">
        <v>1</v>
      </c>
      <c r="B324" s="119">
        <v>2</v>
      </c>
      <c r="C324" s="351">
        <f>PPG!K324</f>
        <v>0</v>
      </c>
      <c r="D324" s="121" t="b">
        <v>1</v>
      </c>
      <c r="E324" s="352" t="str">
        <f>RIGHT(PPG!D324,4)&amp;"."&amp;PPG!N324&amp;"."&amp;PPG!L324&amp;"."&amp;$C$5</f>
        <v>...Se20</v>
      </c>
      <c r="F324" s="123">
        <f t="shared" ca="1" si="8"/>
        <v>44105</v>
      </c>
      <c r="G324" s="354">
        <f>IF(PPG!AC324&lt;0,0,PPG!AC324)</f>
        <v>0</v>
      </c>
      <c r="H324" s="125">
        <f t="shared" ca="1" si="9"/>
        <v>44105</v>
      </c>
      <c r="I324" s="126">
        <v>0</v>
      </c>
      <c r="J324" s="352" t="str">
        <f>LEFT(PPG!E324,20)&amp;"."&amp;PPGPAY!E324</f>
        <v>....Se20</v>
      </c>
      <c r="K324" s="121" t="b">
        <v>1</v>
      </c>
      <c r="L324" s="127" t="s">
        <v>3691</v>
      </c>
      <c r="M324" s="121" t="b">
        <v>1</v>
      </c>
      <c r="N324" s="121" t="s">
        <v>3692</v>
      </c>
      <c r="O324" s="355">
        <f>PPG!J324</f>
        <v>0</v>
      </c>
      <c r="P324" s="121" t="b">
        <v>1</v>
      </c>
      <c r="Q324" s="121" t="b">
        <v>1</v>
      </c>
      <c r="R324" s="121" t="b">
        <v>1</v>
      </c>
    </row>
    <row r="325" spans="1:18" x14ac:dyDescent="0.25">
      <c r="A325" s="118">
        <v>1</v>
      </c>
      <c r="B325" s="119">
        <v>2</v>
      </c>
      <c r="C325" s="351">
        <f>PPG!K325</f>
        <v>0</v>
      </c>
      <c r="D325" s="121" t="b">
        <v>1</v>
      </c>
      <c r="E325" s="352" t="str">
        <f>RIGHT(PPG!D325,4)&amp;"."&amp;PPG!N325&amp;"."&amp;PPG!L325&amp;"."&amp;$C$5</f>
        <v>...Se20</v>
      </c>
      <c r="F325" s="123">
        <f t="shared" ca="1" si="8"/>
        <v>44105</v>
      </c>
      <c r="G325" s="354">
        <f>IF(PPG!AC325&lt;0,0,PPG!AC325)</f>
        <v>0</v>
      </c>
      <c r="H325" s="125">
        <f t="shared" ca="1" si="9"/>
        <v>44105</v>
      </c>
      <c r="I325" s="126">
        <v>0</v>
      </c>
      <c r="J325" s="352" t="str">
        <f>LEFT(PPG!E325,20)&amp;"."&amp;PPGPAY!E325</f>
        <v>....Se20</v>
      </c>
      <c r="K325" s="121" t="b">
        <v>1</v>
      </c>
      <c r="L325" s="127" t="s">
        <v>3691</v>
      </c>
      <c r="M325" s="121" t="b">
        <v>1</v>
      </c>
      <c r="N325" s="121" t="s">
        <v>3692</v>
      </c>
      <c r="O325" s="355">
        <f>PPG!J325</f>
        <v>0</v>
      </c>
      <c r="P325" s="121" t="b">
        <v>1</v>
      </c>
      <c r="Q325" s="121" t="b">
        <v>1</v>
      </c>
      <c r="R325" s="121" t="b">
        <v>1</v>
      </c>
    </row>
    <row r="326" spans="1:18" x14ac:dyDescent="0.25">
      <c r="A326" s="118">
        <v>1</v>
      </c>
      <c r="B326" s="119">
        <v>2</v>
      </c>
      <c r="C326" s="351">
        <f>PPG!K326</f>
        <v>0</v>
      </c>
      <c r="D326" s="121" t="b">
        <v>1</v>
      </c>
      <c r="E326" s="352" t="str">
        <f>RIGHT(PPG!D326,4)&amp;"."&amp;PPG!N326&amp;"."&amp;PPG!L326&amp;"."&amp;$C$5</f>
        <v>...Se20</v>
      </c>
      <c r="F326" s="123">
        <f t="shared" ca="1" si="8"/>
        <v>44105</v>
      </c>
      <c r="G326" s="354">
        <f>IF(PPG!AC326&lt;0,0,PPG!AC326)</f>
        <v>0</v>
      </c>
      <c r="H326" s="125">
        <f t="shared" ca="1" si="9"/>
        <v>44105</v>
      </c>
      <c r="I326" s="126">
        <v>0</v>
      </c>
      <c r="J326" s="352" t="str">
        <f>LEFT(PPG!E326,20)&amp;"."&amp;PPGPAY!E326</f>
        <v>....Se20</v>
      </c>
      <c r="K326" s="121" t="b">
        <v>1</v>
      </c>
      <c r="L326" s="127" t="s">
        <v>3691</v>
      </c>
      <c r="M326" s="121" t="b">
        <v>1</v>
      </c>
      <c r="N326" s="121" t="s">
        <v>3692</v>
      </c>
      <c r="O326" s="355">
        <f>PPG!J326</f>
        <v>0</v>
      </c>
      <c r="P326" s="121" t="b">
        <v>1</v>
      </c>
      <c r="Q326" s="121" t="b">
        <v>1</v>
      </c>
      <c r="R326" s="121" t="b">
        <v>1</v>
      </c>
    </row>
    <row r="327" spans="1:18" x14ac:dyDescent="0.25">
      <c r="A327" s="118">
        <v>1</v>
      </c>
      <c r="B327" s="119">
        <v>2</v>
      </c>
      <c r="C327" s="351">
        <f>PPG!K327</f>
        <v>0</v>
      </c>
      <c r="D327" s="121" t="b">
        <v>1</v>
      </c>
      <c r="E327" s="352" t="str">
        <f>RIGHT(PPG!D327,4)&amp;"."&amp;PPG!N327&amp;"."&amp;PPG!L327&amp;"."&amp;$C$5</f>
        <v>...Se20</v>
      </c>
      <c r="F327" s="123">
        <f t="shared" ca="1" si="8"/>
        <v>44105</v>
      </c>
      <c r="G327" s="354">
        <f>IF(PPG!AC327&lt;0,0,PPG!AC327)</f>
        <v>0</v>
      </c>
      <c r="H327" s="125">
        <f t="shared" ca="1" si="9"/>
        <v>44105</v>
      </c>
      <c r="I327" s="126">
        <v>0</v>
      </c>
      <c r="J327" s="352" t="str">
        <f>LEFT(PPG!E327,20)&amp;"."&amp;PPGPAY!E327</f>
        <v>....Se20</v>
      </c>
      <c r="K327" s="121" t="b">
        <v>1</v>
      </c>
      <c r="L327" s="127" t="s">
        <v>3691</v>
      </c>
      <c r="M327" s="121" t="b">
        <v>1</v>
      </c>
      <c r="N327" s="121" t="s">
        <v>3692</v>
      </c>
      <c r="O327" s="355">
        <f>PPG!J327</f>
        <v>0</v>
      </c>
      <c r="P327" s="121" t="b">
        <v>1</v>
      </c>
      <c r="Q327" s="121" t="b">
        <v>1</v>
      </c>
      <c r="R327" s="121" t="b">
        <v>1</v>
      </c>
    </row>
    <row r="328" spans="1:18" x14ac:dyDescent="0.25">
      <c r="A328" s="118">
        <v>1</v>
      </c>
      <c r="B328" s="119">
        <v>2</v>
      </c>
      <c r="C328" s="351">
        <f>PPG!K328</f>
        <v>0</v>
      </c>
      <c r="D328" s="121" t="b">
        <v>1</v>
      </c>
      <c r="E328" s="352" t="str">
        <f>RIGHT(PPG!D328,4)&amp;"."&amp;PPG!N328&amp;"."&amp;PPG!L328&amp;"."&amp;$C$5</f>
        <v>...Se20</v>
      </c>
      <c r="F328" s="123">
        <f t="shared" ca="1" si="8"/>
        <v>44105</v>
      </c>
      <c r="G328" s="354">
        <f>IF(PPG!AC328&lt;0,0,PPG!AC328)</f>
        <v>0</v>
      </c>
      <c r="H328" s="125">
        <f t="shared" ca="1" si="9"/>
        <v>44105</v>
      </c>
      <c r="I328" s="126">
        <v>0</v>
      </c>
      <c r="J328" s="352" t="str">
        <f>LEFT(PPG!E328,20)&amp;"."&amp;PPGPAY!E328</f>
        <v>....Se20</v>
      </c>
      <c r="K328" s="121" t="b">
        <v>1</v>
      </c>
      <c r="L328" s="127" t="s">
        <v>3691</v>
      </c>
      <c r="M328" s="121" t="b">
        <v>1</v>
      </c>
      <c r="N328" s="121" t="s">
        <v>3692</v>
      </c>
      <c r="O328" s="355">
        <f>PPG!J328</f>
        <v>0</v>
      </c>
      <c r="P328" s="121" t="b">
        <v>1</v>
      </c>
      <c r="Q328" s="121" t="b">
        <v>1</v>
      </c>
      <c r="R328" s="121" t="b">
        <v>1</v>
      </c>
    </row>
    <row r="329" spans="1:18" x14ac:dyDescent="0.25">
      <c r="A329" s="118">
        <v>1</v>
      </c>
      <c r="B329" s="119">
        <v>2</v>
      </c>
      <c r="C329" s="351">
        <f>PPG!K329</f>
        <v>0</v>
      </c>
      <c r="D329" s="121" t="b">
        <v>1</v>
      </c>
      <c r="E329" s="352" t="str">
        <f>RIGHT(PPG!D329,4)&amp;"."&amp;PPG!N329&amp;"."&amp;PPG!L329&amp;"."&amp;$C$5</f>
        <v>...Se20</v>
      </c>
      <c r="F329" s="123">
        <f t="shared" ca="1" si="8"/>
        <v>44105</v>
      </c>
      <c r="G329" s="354">
        <f>IF(PPG!AC329&lt;0,0,PPG!AC329)</f>
        <v>0</v>
      </c>
      <c r="H329" s="125">
        <f t="shared" ca="1" si="9"/>
        <v>44105</v>
      </c>
      <c r="I329" s="126">
        <v>0</v>
      </c>
      <c r="J329" s="352" t="str">
        <f>LEFT(PPG!E329,20)&amp;"."&amp;PPGPAY!E329</f>
        <v>....Se20</v>
      </c>
      <c r="K329" s="121" t="b">
        <v>1</v>
      </c>
      <c r="L329" s="127" t="s">
        <v>3691</v>
      </c>
      <c r="M329" s="121" t="b">
        <v>1</v>
      </c>
      <c r="N329" s="121" t="s">
        <v>3692</v>
      </c>
      <c r="O329" s="355">
        <f>PPG!J329</f>
        <v>0</v>
      </c>
      <c r="P329" s="121" t="b">
        <v>1</v>
      </c>
      <c r="Q329" s="121" t="b">
        <v>1</v>
      </c>
      <c r="R329" s="121" t="b">
        <v>1</v>
      </c>
    </row>
    <row r="330" spans="1:18" x14ac:dyDescent="0.25">
      <c r="A330" s="118">
        <v>1</v>
      </c>
      <c r="B330" s="119">
        <v>2</v>
      </c>
      <c r="C330" s="351">
        <f>PPG!K330</f>
        <v>0</v>
      </c>
      <c r="D330" s="121" t="b">
        <v>1</v>
      </c>
      <c r="E330" s="352" t="str">
        <f>RIGHT(PPG!D330,4)&amp;"."&amp;PPG!N330&amp;"."&amp;PPG!L330&amp;"."&amp;$C$5</f>
        <v>...Se20</v>
      </c>
      <c r="F330" s="123">
        <f t="shared" ca="1" si="8"/>
        <v>44105</v>
      </c>
      <c r="G330" s="354">
        <f>IF(PPG!AC330&lt;0,0,PPG!AC330)</f>
        <v>0</v>
      </c>
      <c r="H330" s="125">
        <f t="shared" ca="1" si="9"/>
        <v>44105</v>
      </c>
      <c r="I330" s="126">
        <v>0</v>
      </c>
      <c r="J330" s="352" t="str">
        <f>LEFT(PPG!E330,20)&amp;"."&amp;PPGPAY!E330</f>
        <v>....Se20</v>
      </c>
      <c r="K330" s="121" t="b">
        <v>1</v>
      </c>
      <c r="L330" s="127" t="s">
        <v>3691</v>
      </c>
      <c r="M330" s="121" t="b">
        <v>1</v>
      </c>
      <c r="N330" s="121" t="s">
        <v>3692</v>
      </c>
      <c r="O330" s="355">
        <f>PPG!J330</f>
        <v>0</v>
      </c>
      <c r="P330" s="121" t="b">
        <v>1</v>
      </c>
      <c r="Q330" s="121" t="b">
        <v>1</v>
      </c>
      <c r="R330" s="121" t="b">
        <v>1</v>
      </c>
    </row>
    <row r="331" spans="1:18" x14ac:dyDescent="0.25">
      <c r="A331" s="118">
        <v>1</v>
      </c>
      <c r="B331" s="119">
        <v>2</v>
      </c>
      <c r="C331" s="351">
        <f>PPG!K331</f>
        <v>0</v>
      </c>
      <c r="D331" s="121" t="b">
        <v>1</v>
      </c>
      <c r="E331" s="352" t="str">
        <f>RIGHT(PPG!D331,4)&amp;"."&amp;PPG!N331&amp;"."&amp;PPG!L331&amp;"."&amp;$C$5</f>
        <v>...Se20</v>
      </c>
      <c r="F331" s="123">
        <f t="shared" ca="1" si="8"/>
        <v>44105</v>
      </c>
      <c r="G331" s="354">
        <f>IF(PPG!AC331&lt;0,0,PPG!AC331)</f>
        <v>0</v>
      </c>
      <c r="H331" s="125">
        <f t="shared" ca="1" si="9"/>
        <v>44105</v>
      </c>
      <c r="I331" s="126">
        <v>0</v>
      </c>
      <c r="J331" s="352" t="str">
        <f>LEFT(PPG!E331,20)&amp;"."&amp;PPGPAY!E331</f>
        <v>....Se20</v>
      </c>
      <c r="K331" s="121" t="b">
        <v>1</v>
      </c>
      <c r="L331" s="127" t="s">
        <v>3691</v>
      </c>
      <c r="M331" s="121" t="b">
        <v>1</v>
      </c>
      <c r="N331" s="121" t="s">
        <v>3692</v>
      </c>
      <c r="O331" s="355">
        <f>PPG!J331</f>
        <v>0</v>
      </c>
      <c r="P331" s="121" t="b">
        <v>1</v>
      </c>
      <c r="Q331" s="121" t="b">
        <v>1</v>
      </c>
      <c r="R331" s="121" t="b">
        <v>1</v>
      </c>
    </row>
    <row r="332" spans="1:18" x14ac:dyDescent="0.25">
      <c r="A332" s="118">
        <v>1</v>
      </c>
      <c r="B332" s="119">
        <v>2</v>
      </c>
      <c r="C332" s="351">
        <f>PPG!K332</f>
        <v>0</v>
      </c>
      <c r="D332" s="121" t="b">
        <v>1</v>
      </c>
      <c r="E332" s="352" t="str">
        <f>RIGHT(PPG!D332,4)&amp;"."&amp;PPG!N332&amp;"."&amp;PPG!L332&amp;"."&amp;$C$5</f>
        <v>...Se20</v>
      </c>
      <c r="F332" s="123">
        <f t="shared" ca="1" si="8"/>
        <v>44105</v>
      </c>
      <c r="G332" s="354">
        <f>IF(PPG!AC332&lt;0,0,PPG!AC332)</f>
        <v>0</v>
      </c>
      <c r="H332" s="125">
        <f t="shared" ca="1" si="9"/>
        <v>44105</v>
      </c>
      <c r="I332" s="126">
        <v>0</v>
      </c>
      <c r="J332" s="352" t="str">
        <f>LEFT(PPG!E332,20)&amp;"."&amp;PPGPAY!E332</f>
        <v>....Se20</v>
      </c>
      <c r="K332" s="121" t="b">
        <v>1</v>
      </c>
      <c r="L332" s="127" t="s">
        <v>3691</v>
      </c>
      <c r="M332" s="121" t="b">
        <v>1</v>
      </c>
      <c r="N332" s="121" t="s">
        <v>3692</v>
      </c>
      <c r="O332" s="355">
        <f>PPG!J332</f>
        <v>0</v>
      </c>
      <c r="P332" s="121" t="b">
        <v>1</v>
      </c>
      <c r="Q332" s="121" t="b">
        <v>1</v>
      </c>
      <c r="R332" s="121" t="b">
        <v>1</v>
      </c>
    </row>
    <row r="333" spans="1:18" x14ac:dyDescent="0.25">
      <c r="A333" s="118">
        <v>1</v>
      </c>
      <c r="B333" s="119">
        <v>2</v>
      </c>
      <c r="C333" s="351">
        <f>PPG!K333</f>
        <v>0</v>
      </c>
      <c r="D333" s="121" t="b">
        <v>1</v>
      </c>
      <c r="E333" s="352" t="str">
        <f>RIGHT(PPG!D333,4)&amp;"."&amp;PPG!N333&amp;"."&amp;PPG!L333&amp;"."&amp;$C$5</f>
        <v>...Se20</v>
      </c>
      <c r="F333" s="123">
        <f t="shared" ca="1" si="8"/>
        <v>44105</v>
      </c>
      <c r="G333" s="354">
        <f>IF(PPG!AC333&lt;0,0,PPG!AC333)</f>
        <v>0</v>
      </c>
      <c r="H333" s="125">
        <f t="shared" ca="1" si="9"/>
        <v>44105</v>
      </c>
      <c r="I333" s="126">
        <v>0</v>
      </c>
      <c r="J333" s="352" t="str">
        <f>LEFT(PPG!E333,20)&amp;"."&amp;PPGPAY!E333</f>
        <v>....Se20</v>
      </c>
      <c r="K333" s="121" t="b">
        <v>1</v>
      </c>
      <c r="L333" s="127" t="s">
        <v>3691</v>
      </c>
      <c r="M333" s="121" t="b">
        <v>1</v>
      </c>
      <c r="N333" s="121" t="s">
        <v>3692</v>
      </c>
      <c r="O333" s="355">
        <f>PPG!J333</f>
        <v>0</v>
      </c>
      <c r="P333" s="121" t="b">
        <v>1</v>
      </c>
      <c r="Q333" s="121" t="b">
        <v>1</v>
      </c>
      <c r="R333" s="121" t="b">
        <v>1</v>
      </c>
    </row>
    <row r="334" spans="1:18" x14ac:dyDescent="0.25">
      <c r="A334" s="118">
        <v>1</v>
      </c>
      <c r="B334" s="119">
        <v>2</v>
      </c>
      <c r="C334" s="351">
        <f>PPG!K334</f>
        <v>0</v>
      </c>
      <c r="D334" s="121" t="b">
        <v>1</v>
      </c>
      <c r="E334" s="352" t="str">
        <f>RIGHT(PPG!D334,4)&amp;"."&amp;PPG!N334&amp;"."&amp;PPG!L334&amp;"."&amp;$C$5</f>
        <v>...Se20</v>
      </c>
      <c r="F334" s="123">
        <f t="shared" ca="1" si="8"/>
        <v>44105</v>
      </c>
      <c r="G334" s="354">
        <f>IF(PPG!AC334&lt;0,0,PPG!AC334)</f>
        <v>0</v>
      </c>
      <c r="H334" s="125">
        <f t="shared" ca="1" si="9"/>
        <v>44105</v>
      </c>
      <c r="I334" s="126">
        <v>0</v>
      </c>
      <c r="J334" s="352" t="str">
        <f>LEFT(PPG!E334,20)&amp;"."&amp;PPGPAY!E334</f>
        <v>....Se20</v>
      </c>
      <c r="K334" s="121" t="b">
        <v>1</v>
      </c>
      <c r="L334" s="127" t="s">
        <v>3691</v>
      </c>
      <c r="M334" s="121" t="b">
        <v>1</v>
      </c>
      <c r="N334" s="121" t="s">
        <v>3692</v>
      </c>
      <c r="O334" s="355">
        <f>PPG!J334</f>
        <v>0</v>
      </c>
      <c r="P334" s="121" t="b">
        <v>1</v>
      </c>
      <c r="Q334" s="121" t="b">
        <v>1</v>
      </c>
      <c r="R334" s="121" t="b">
        <v>1</v>
      </c>
    </row>
    <row r="335" spans="1:18" x14ac:dyDescent="0.25">
      <c r="A335" s="118">
        <v>1</v>
      </c>
      <c r="B335" s="119">
        <v>2</v>
      </c>
      <c r="C335" s="351">
        <f>PPG!K335</f>
        <v>0</v>
      </c>
      <c r="D335" s="121" t="b">
        <v>1</v>
      </c>
      <c r="E335" s="352" t="str">
        <f>RIGHT(PPG!D335,4)&amp;"."&amp;PPG!N335&amp;"."&amp;PPG!L335&amp;"."&amp;$C$5</f>
        <v>...Se20</v>
      </c>
      <c r="F335" s="123">
        <f t="shared" ca="1" si="8"/>
        <v>44105</v>
      </c>
      <c r="G335" s="354">
        <f>IF(PPG!AC335&lt;0,0,PPG!AC335)</f>
        <v>0</v>
      </c>
      <c r="H335" s="125">
        <f t="shared" ca="1" si="9"/>
        <v>44105</v>
      </c>
      <c r="I335" s="126">
        <v>0</v>
      </c>
      <c r="J335" s="352" t="str">
        <f>LEFT(PPG!E335,20)&amp;"."&amp;PPGPAY!E335</f>
        <v>....Se20</v>
      </c>
      <c r="K335" s="121" t="b">
        <v>1</v>
      </c>
      <c r="L335" s="127" t="s">
        <v>3691</v>
      </c>
      <c r="M335" s="121" t="b">
        <v>1</v>
      </c>
      <c r="N335" s="121" t="s">
        <v>3692</v>
      </c>
      <c r="O335" s="355">
        <f>PPG!J335</f>
        <v>0</v>
      </c>
      <c r="P335" s="121" t="b">
        <v>1</v>
      </c>
      <c r="Q335" s="121" t="b">
        <v>1</v>
      </c>
      <c r="R335" s="121" t="b">
        <v>1</v>
      </c>
    </row>
    <row r="336" spans="1:18" x14ac:dyDescent="0.25">
      <c r="A336" s="118">
        <v>1</v>
      </c>
      <c r="B336" s="119">
        <v>2</v>
      </c>
      <c r="C336" s="351">
        <f>PPG!K336</f>
        <v>0</v>
      </c>
      <c r="D336" s="121" t="b">
        <v>1</v>
      </c>
      <c r="E336" s="352" t="str">
        <f>RIGHT(PPG!D336,4)&amp;"."&amp;PPG!N336&amp;"."&amp;PPG!L336&amp;"."&amp;$C$5</f>
        <v>...Se20</v>
      </c>
      <c r="F336" s="123">
        <f t="shared" ca="1" si="8"/>
        <v>44105</v>
      </c>
      <c r="G336" s="354">
        <f>IF(PPG!AC336&lt;0,0,PPG!AC336)</f>
        <v>0</v>
      </c>
      <c r="H336" s="125">
        <f t="shared" ca="1" si="9"/>
        <v>44105</v>
      </c>
      <c r="I336" s="126">
        <v>0</v>
      </c>
      <c r="J336" s="352" t="str">
        <f>LEFT(PPG!E336,20)&amp;"."&amp;PPGPAY!E336</f>
        <v>....Se20</v>
      </c>
      <c r="K336" s="121" t="b">
        <v>1</v>
      </c>
      <c r="L336" s="127" t="s">
        <v>3691</v>
      </c>
      <c r="M336" s="121" t="b">
        <v>1</v>
      </c>
      <c r="N336" s="121" t="s">
        <v>3692</v>
      </c>
      <c r="O336" s="355">
        <f>PPG!J336</f>
        <v>0</v>
      </c>
      <c r="P336" s="121" t="b">
        <v>1</v>
      </c>
      <c r="Q336" s="121" t="b">
        <v>1</v>
      </c>
      <c r="R336" s="121" t="b">
        <v>1</v>
      </c>
    </row>
    <row r="337" spans="1:18" x14ac:dyDescent="0.25">
      <c r="A337" s="118">
        <v>1</v>
      </c>
      <c r="B337" s="119">
        <v>2</v>
      </c>
      <c r="C337" s="351">
        <f>PPG!K337</f>
        <v>0</v>
      </c>
      <c r="D337" s="121" t="b">
        <v>1</v>
      </c>
      <c r="E337" s="352" t="str">
        <f>RIGHT(PPG!D337,4)&amp;"."&amp;PPG!N337&amp;"."&amp;PPG!L337&amp;"."&amp;$C$5</f>
        <v>...Se20</v>
      </c>
      <c r="F337" s="123">
        <f t="shared" ca="1" si="8"/>
        <v>44105</v>
      </c>
      <c r="G337" s="354">
        <f>IF(PPG!AC337&lt;0,0,PPG!AC337)</f>
        <v>0</v>
      </c>
      <c r="H337" s="125">
        <f t="shared" ca="1" si="9"/>
        <v>44105</v>
      </c>
      <c r="I337" s="126">
        <v>0</v>
      </c>
      <c r="J337" s="352" t="str">
        <f>LEFT(PPG!E337,20)&amp;"."&amp;PPGPAY!E337</f>
        <v>....Se20</v>
      </c>
      <c r="K337" s="121" t="b">
        <v>1</v>
      </c>
      <c r="L337" s="127" t="s">
        <v>3691</v>
      </c>
      <c r="M337" s="121" t="b">
        <v>1</v>
      </c>
      <c r="N337" s="121" t="s">
        <v>3692</v>
      </c>
      <c r="O337" s="355">
        <f>PPG!J337</f>
        <v>0</v>
      </c>
      <c r="P337" s="121" t="b">
        <v>1</v>
      </c>
      <c r="Q337" s="121" t="b">
        <v>1</v>
      </c>
      <c r="R337" s="121" t="b">
        <v>1</v>
      </c>
    </row>
    <row r="338" spans="1:18" x14ac:dyDescent="0.25">
      <c r="A338" s="118">
        <v>1</v>
      </c>
      <c r="B338" s="119">
        <v>2</v>
      </c>
      <c r="C338" s="351">
        <f>PPG!K338</f>
        <v>0</v>
      </c>
      <c r="D338" s="121" t="b">
        <v>1</v>
      </c>
      <c r="E338" s="352" t="str">
        <f>RIGHT(PPG!D338,4)&amp;"."&amp;PPG!N338&amp;"."&amp;PPG!L338&amp;"."&amp;$C$5</f>
        <v>...Se20</v>
      </c>
      <c r="F338" s="123">
        <f t="shared" ca="1" si="8"/>
        <v>44105</v>
      </c>
      <c r="G338" s="354">
        <f>IF(PPG!AC338&lt;0,0,PPG!AC338)</f>
        <v>0</v>
      </c>
      <c r="H338" s="125">
        <f t="shared" ca="1" si="9"/>
        <v>44105</v>
      </c>
      <c r="I338" s="126">
        <v>0</v>
      </c>
      <c r="J338" s="352" t="str">
        <f>LEFT(PPG!E338,20)&amp;"."&amp;PPGPAY!E338</f>
        <v>....Se20</v>
      </c>
      <c r="K338" s="121" t="b">
        <v>1</v>
      </c>
      <c r="L338" s="127" t="s">
        <v>3691</v>
      </c>
      <c r="M338" s="121" t="b">
        <v>1</v>
      </c>
      <c r="N338" s="121" t="s">
        <v>3692</v>
      </c>
      <c r="O338" s="355">
        <f>PPG!J338</f>
        <v>0</v>
      </c>
      <c r="P338" s="121" t="b">
        <v>1</v>
      </c>
      <c r="Q338" s="121" t="b">
        <v>1</v>
      </c>
      <c r="R338" s="121" t="b">
        <v>1</v>
      </c>
    </row>
    <row r="339" spans="1:18" x14ac:dyDescent="0.25">
      <c r="A339" s="118">
        <v>1</v>
      </c>
      <c r="B339" s="119">
        <v>2</v>
      </c>
      <c r="C339" s="351">
        <f>PPG!K339</f>
        <v>0</v>
      </c>
      <c r="D339" s="121" t="b">
        <v>1</v>
      </c>
      <c r="E339" s="352" t="str">
        <f>RIGHT(PPG!D339,4)&amp;"."&amp;PPG!N339&amp;"."&amp;PPG!L339&amp;"."&amp;$C$5</f>
        <v>...Se20</v>
      </c>
      <c r="F339" s="123">
        <f t="shared" ca="1" si="8"/>
        <v>44105</v>
      </c>
      <c r="G339" s="354">
        <f>IF(PPG!AC339&lt;0,0,PPG!AC339)</f>
        <v>0</v>
      </c>
      <c r="H339" s="125">
        <f t="shared" ca="1" si="9"/>
        <v>44105</v>
      </c>
      <c r="I339" s="126">
        <v>0</v>
      </c>
      <c r="J339" s="352" t="str">
        <f>LEFT(PPG!E339,20)&amp;"."&amp;PPGPAY!E339</f>
        <v>....Se20</v>
      </c>
      <c r="K339" s="121" t="b">
        <v>1</v>
      </c>
      <c r="L339" s="127" t="s">
        <v>3691</v>
      </c>
      <c r="M339" s="121" t="b">
        <v>1</v>
      </c>
      <c r="N339" s="121" t="s">
        <v>3692</v>
      </c>
      <c r="O339" s="355">
        <f>PPG!J339</f>
        <v>0</v>
      </c>
      <c r="P339" s="121" t="b">
        <v>1</v>
      </c>
      <c r="Q339" s="121" t="b">
        <v>1</v>
      </c>
      <c r="R339" s="121" t="b">
        <v>1</v>
      </c>
    </row>
    <row r="340" spans="1:18" x14ac:dyDescent="0.25">
      <c r="A340" s="118">
        <v>1</v>
      </c>
      <c r="B340" s="119">
        <v>2</v>
      </c>
      <c r="C340" s="351">
        <f>PPG!K340</f>
        <v>0</v>
      </c>
      <c r="D340" s="121" t="b">
        <v>1</v>
      </c>
      <c r="E340" s="352" t="str">
        <f>RIGHT(PPG!D340,4)&amp;"."&amp;PPG!N340&amp;"."&amp;PPG!L340&amp;"."&amp;$C$5</f>
        <v>...Se20</v>
      </c>
      <c r="F340" s="123">
        <f t="shared" ca="1" si="8"/>
        <v>44105</v>
      </c>
      <c r="G340" s="354">
        <f>IF(PPG!AC340&lt;0,0,PPG!AC340)</f>
        <v>0</v>
      </c>
      <c r="H340" s="125">
        <f t="shared" ca="1" si="9"/>
        <v>44105</v>
      </c>
      <c r="I340" s="126">
        <v>0</v>
      </c>
      <c r="J340" s="352" t="str">
        <f>LEFT(PPG!E340,20)&amp;"."&amp;PPGPAY!E340</f>
        <v>....Se20</v>
      </c>
      <c r="K340" s="121" t="b">
        <v>1</v>
      </c>
      <c r="L340" s="127" t="s">
        <v>3691</v>
      </c>
      <c r="M340" s="121" t="b">
        <v>1</v>
      </c>
      <c r="N340" s="121" t="s">
        <v>3692</v>
      </c>
      <c r="O340" s="355">
        <f>PPG!J340</f>
        <v>0</v>
      </c>
      <c r="P340" s="121" t="b">
        <v>1</v>
      </c>
      <c r="Q340" s="121" t="b">
        <v>1</v>
      </c>
      <c r="R340" s="121" t="b">
        <v>1</v>
      </c>
    </row>
    <row r="341" spans="1:18" x14ac:dyDescent="0.25">
      <c r="A341" s="118">
        <v>1</v>
      </c>
      <c r="B341" s="119">
        <v>2</v>
      </c>
      <c r="C341" s="351">
        <f>PPG!K341</f>
        <v>0</v>
      </c>
      <c r="D341" s="121" t="b">
        <v>1</v>
      </c>
      <c r="E341" s="352" t="str">
        <f>RIGHT(PPG!D341,4)&amp;"."&amp;PPG!N341&amp;"."&amp;PPG!L341&amp;"."&amp;$C$5</f>
        <v>...Se20</v>
      </c>
      <c r="F341" s="123">
        <f t="shared" ref="F341:F398" ca="1" si="10">TODAY()</f>
        <v>44105</v>
      </c>
      <c r="G341" s="354">
        <f>IF(PPG!AC341&lt;0,0,PPG!AC341)</f>
        <v>0</v>
      </c>
      <c r="H341" s="125">
        <f t="shared" ref="H341:H398" ca="1" si="11">F341</f>
        <v>44105</v>
      </c>
      <c r="I341" s="126">
        <v>0</v>
      </c>
      <c r="J341" s="352" t="str">
        <f>LEFT(PPG!E341,20)&amp;"."&amp;PPGPAY!E341</f>
        <v>....Se20</v>
      </c>
      <c r="K341" s="121" t="b">
        <v>1</v>
      </c>
      <c r="L341" s="127" t="s">
        <v>3691</v>
      </c>
      <c r="M341" s="121" t="b">
        <v>1</v>
      </c>
      <c r="N341" s="121" t="s">
        <v>3692</v>
      </c>
      <c r="O341" s="355">
        <f>PPG!J341</f>
        <v>0</v>
      </c>
      <c r="P341" s="121" t="b">
        <v>1</v>
      </c>
      <c r="Q341" s="121" t="b">
        <v>1</v>
      </c>
      <c r="R341" s="121" t="b">
        <v>1</v>
      </c>
    </row>
    <row r="342" spans="1:18" x14ac:dyDescent="0.25">
      <c r="A342" s="118">
        <v>1</v>
      </c>
      <c r="B342" s="119">
        <v>2</v>
      </c>
      <c r="C342" s="351">
        <f>PPG!K342</f>
        <v>0</v>
      </c>
      <c r="D342" s="121" t="b">
        <v>1</v>
      </c>
      <c r="E342" s="352" t="str">
        <f>RIGHT(PPG!D342,4)&amp;"."&amp;PPG!N342&amp;"."&amp;PPG!L342&amp;"."&amp;$C$5</f>
        <v>...Se20</v>
      </c>
      <c r="F342" s="123">
        <f t="shared" ca="1" si="10"/>
        <v>44105</v>
      </c>
      <c r="G342" s="354">
        <f>IF(PPG!AC342&lt;0,0,PPG!AC342)</f>
        <v>0</v>
      </c>
      <c r="H342" s="125">
        <f t="shared" ca="1" si="11"/>
        <v>44105</v>
      </c>
      <c r="I342" s="126">
        <v>0</v>
      </c>
      <c r="J342" s="352" t="str">
        <f>LEFT(PPG!E342,20)&amp;"."&amp;PPGPAY!E342</f>
        <v>....Se20</v>
      </c>
      <c r="K342" s="121" t="b">
        <v>1</v>
      </c>
      <c r="L342" s="127" t="s">
        <v>3691</v>
      </c>
      <c r="M342" s="121" t="b">
        <v>1</v>
      </c>
      <c r="N342" s="121" t="s">
        <v>3692</v>
      </c>
      <c r="O342" s="355">
        <f>PPG!J342</f>
        <v>0</v>
      </c>
      <c r="P342" s="121" t="b">
        <v>1</v>
      </c>
      <c r="Q342" s="121" t="b">
        <v>1</v>
      </c>
      <c r="R342" s="121" t="b">
        <v>1</v>
      </c>
    </row>
    <row r="343" spans="1:18" x14ac:dyDescent="0.25">
      <c r="A343" s="118">
        <v>1</v>
      </c>
      <c r="B343" s="119">
        <v>2</v>
      </c>
      <c r="C343" s="351">
        <f>PPG!K343</f>
        <v>0</v>
      </c>
      <c r="D343" s="121" t="b">
        <v>1</v>
      </c>
      <c r="E343" s="352" t="str">
        <f>RIGHT(PPG!D343,4)&amp;"."&amp;PPG!N343&amp;"."&amp;PPG!L343&amp;"."&amp;$C$5</f>
        <v>...Se20</v>
      </c>
      <c r="F343" s="123">
        <f t="shared" ca="1" si="10"/>
        <v>44105</v>
      </c>
      <c r="G343" s="354">
        <f>IF(PPG!AC343&lt;0,0,PPG!AC343)</f>
        <v>0</v>
      </c>
      <c r="H343" s="125">
        <f t="shared" ca="1" si="11"/>
        <v>44105</v>
      </c>
      <c r="I343" s="126">
        <v>0</v>
      </c>
      <c r="J343" s="352" t="str">
        <f>LEFT(PPG!E343,20)&amp;"."&amp;PPGPAY!E343</f>
        <v>....Se20</v>
      </c>
      <c r="K343" s="121" t="b">
        <v>1</v>
      </c>
      <c r="L343" s="127" t="s">
        <v>3691</v>
      </c>
      <c r="M343" s="121" t="b">
        <v>1</v>
      </c>
      <c r="N343" s="121" t="s">
        <v>3692</v>
      </c>
      <c r="O343" s="355">
        <f>PPG!J343</f>
        <v>0</v>
      </c>
      <c r="P343" s="121" t="b">
        <v>1</v>
      </c>
      <c r="Q343" s="121" t="b">
        <v>1</v>
      </c>
      <c r="R343" s="121" t="b">
        <v>1</v>
      </c>
    </row>
    <row r="344" spans="1:18" x14ac:dyDescent="0.25">
      <c r="A344" s="118">
        <v>1</v>
      </c>
      <c r="B344" s="119">
        <v>2</v>
      </c>
      <c r="C344" s="351">
        <f>PPG!K344</f>
        <v>0</v>
      </c>
      <c r="D344" s="121" t="b">
        <v>1</v>
      </c>
      <c r="E344" s="352" t="str">
        <f>RIGHT(PPG!D344,4)&amp;"."&amp;PPG!N344&amp;"."&amp;PPG!L344&amp;"."&amp;$C$5</f>
        <v>...Se20</v>
      </c>
      <c r="F344" s="123">
        <f t="shared" ca="1" si="10"/>
        <v>44105</v>
      </c>
      <c r="G344" s="354">
        <f>IF(PPG!AC344&lt;0,0,PPG!AC344)</f>
        <v>0</v>
      </c>
      <c r="H344" s="125">
        <f t="shared" ca="1" si="11"/>
        <v>44105</v>
      </c>
      <c r="I344" s="126">
        <v>0</v>
      </c>
      <c r="J344" s="352" t="str">
        <f>LEFT(PPG!E344,20)&amp;"."&amp;PPGPAY!E344</f>
        <v>....Se20</v>
      </c>
      <c r="K344" s="121" t="b">
        <v>1</v>
      </c>
      <c r="L344" s="127" t="s">
        <v>3691</v>
      </c>
      <c r="M344" s="121" t="b">
        <v>1</v>
      </c>
      <c r="N344" s="121" t="s">
        <v>3692</v>
      </c>
      <c r="O344" s="355">
        <f>PPG!J344</f>
        <v>0</v>
      </c>
      <c r="P344" s="121" t="b">
        <v>1</v>
      </c>
      <c r="Q344" s="121" t="b">
        <v>1</v>
      </c>
      <c r="R344" s="121" t="b">
        <v>1</v>
      </c>
    </row>
    <row r="345" spans="1:18" x14ac:dyDescent="0.25">
      <c r="A345" s="118">
        <v>1</v>
      </c>
      <c r="B345" s="119">
        <v>2</v>
      </c>
      <c r="C345" s="351">
        <f>PPG!K345</f>
        <v>0</v>
      </c>
      <c r="D345" s="121" t="b">
        <v>1</v>
      </c>
      <c r="E345" s="352" t="str">
        <f>RIGHT(PPG!D345,4)&amp;"."&amp;PPG!N345&amp;"."&amp;PPG!L345&amp;"."&amp;$C$5</f>
        <v>...Se20</v>
      </c>
      <c r="F345" s="123">
        <f t="shared" ca="1" si="10"/>
        <v>44105</v>
      </c>
      <c r="G345" s="354">
        <f>IF(PPG!AC345&lt;0,0,PPG!AC345)</f>
        <v>0</v>
      </c>
      <c r="H345" s="125">
        <f t="shared" ca="1" si="11"/>
        <v>44105</v>
      </c>
      <c r="I345" s="126">
        <v>0</v>
      </c>
      <c r="J345" s="352" t="str">
        <f>LEFT(PPG!E345,20)&amp;"."&amp;PPGPAY!E345</f>
        <v>....Se20</v>
      </c>
      <c r="K345" s="121" t="b">
        <v>1</v>
      </c>
      <c r="L345" s="127" t="s">
        <v>3691</v>
      </c>
      <c r="M345" s="121" t="b">
        <v>1</v>
      </c>
      <c r="N345" s="121" t="s">
        <v>3692</v>
      </c>
      <c r="O345" s="355">
        <f>PPG!J345</f>
        <v>0</v>
      </c>
      <c r="P345" s="121" t="b">
        <v>1</v>
      </c>
      <c r="Q345" s="121" t="b">
        <v>1</v>
      </c>
      <c r="R345" s="121" t="b">
        <v>1</v>
      </c>
    </row>
    <row r="346" spans="1:18" x14ac:dyDescent="0.25">
      <c r="A346" s="118">
        <v>1</v>
      </c>
      <c r="B346" s="119">
        <v>2</v>
      </c>
      <c r="C346" s="351">
        <f>PPG!K346</f>
        <v>0</v>
      </c>
      <c r="D346" s="121" t="b">
        <v>1</v>
      </c>
      <c r="E346" s="352" t="str">
        <f>RIGHT(PPG!D346,4)&amp;"."&amp;PPG!N346&amp;"."&amp;PPG!L346&amp;"."&amp;$C$5</f>
        <v>...Se20</v>
      </c>
      <c r="F346" s="123">
        <f t="shared" ca="1" si="10"/>
        <v>44105</v>
      </c>
      <c r="G346" s="354">
        <f>IF(PPG!AC346&lt;0,0,PPG!AC346)</f>
        <v>0</v>
      </c>
      <c r="H346" s="125">
        <f t="shared" ca="1" si="11"/>
        <v>44105</v>
      </c>
      <c r="I346" s="126">
        <v>0</v>
      </c>
      <c r="J346" s="352" t="str">
        <f>LEFT(PPG!E346,20)&amp;"."&amp;PPGPAY!E346</f>
        <v>....Se20</v>
      </c>
      <c r="K346" s="121" t="b">
        <v>1</v>
      </c>
      <c r="L346" s="127" t="s">
        <v>3691</v>
      </c>
      <c r="M346" s="121" t="b">
        <v>1</v>
      </c>
      <c r="N346" s="121" t="s">
        <v>3692</v>
      </c>
      <c r="O346" s="355">
        <f>PPG!J346</f>
        <v>0</v>
      </c>
      <c r="P346" s="121" t="b">
        <v>1</v>
      </c>
      <c r="Q346" s="121" t="b">
        <v>1</v>
      </c>
      <c r="R346" s="121" t="b">
        <v>1</v>
      </c>
    </row>
    <row r="347" spans="1:18" x14ac:dyDescent="0.25">
      <c r="A347" s="118">
        <v>1</v>
      </c>
      <c r="B347" s="119">
        <v>2</v>
      </c>
      <c r="C347" s="351">
        <f>PPG!K347</f>
        <v>0</v>
      </c>
      <c r="D347" s="121" t="b">
        <v>1</v>
      </c>
      <c r="E347" s="352" t="str">
        <f>RIGHT(PPG!D347,4)&amp;"."&amp;PPG!N347&amp;"."&amp;PPG!L347&amp;"."&amp;$C$5</f>
        <v>...Se20</v>
      </c>
      <c r="F347" s="123">
        <f t="shared" ca="1" si="10"/>
        <v>44105</v>
      </c>
      <c r="G347" s="354">
        <f>IF(PPG!AC347&lt;0,0,PPG!AC347)</f>
        <v>0</v>
      </c>
      <c r="H347" s="125">
        <f t="shared" ca="1" si="11"/>
        <v>44105</v>
      </c>
      <c r="I347" s="126">
        <v>0</v>
      </c>
      <c r="J347" s="352" t="str">
        <f>LEFT(PPG!E347,20)&amp;"."&amp;PPGPAY!E347</f>
        <v>....Se20</v>
      </c>
      <c r="K347" s="121" t="b">
        <v>1</v>
      </c>
      <c r="L347" s="127" t="s">
        <v>3691</v>
      </c>
      <c r="M347" s="121" t="b">
        <v>1</v>
      </c>
      <c r="N347" s="121" t="s">
        <v>3692</v>
      </c>
      <c r="O347" s="355">
        <f>PPG!J347</f>
        <v>0</v>
      </c>
      <c r="P347" s="121" t="b">
        <v>1</v>
      </c>
      <c r="Q347" s="121" t="b">
        <v>1</v>
      </c>
      <c r="R347" s="121" t="b">
        <v>1</v>
      </c>
    </row>
    <row r="348" spans="1:18" x14ac:dyDescent="0.25">
      <c r="A348" s="118">
        <v>1</v>
      </c>
      <c r="B348" s="119">
        <v>2</v>
      </c>
      <c r="C348" s="351">
        <f>PPG!K348</f>
        <v>0</v>
      </c>
      <c r="D348" s="121" t="b">
        <v>1</v>
      </c>
      <c r="E348" s="352" t="str">
        <f>RIGHT(PPG!D348,4)&amp;"."&amp;PPG!N348&amp;"."&amp;PPG!L348&amp;"."&amp;$C$5</f>
        <v>...Se20</v>
      </c>
      <c r="F348" s="123">
        <f t="shared" ca="1" si="10"/>
        <v>44105</v>
      </c>
      <c r="G348" s="354">
        <f>IF(PPG!AC348&lt;0,0,PPG!AC348)</f>
        <v>0</v>
      </c>
      <c r="H348" s="125">
        <f t="shared" ca="1" si="11"/>
        <v>44105</v>
      </c>
      <c r="I348" s="126">
        <v>0</v>
      </c>
      <c r="J348" s="352" t="str">
        <f>LEFT(PPG!E348,20)&amp;"."&amp;PPGPAY!E348</f>
        <v>....Se20</v>
      </c>
      <c r="K348" s="121" t="b">
        <v>1</v>
      </c>
      <c r="L348" s="127" t="s">
        <v>3691</v>
      </c>
      <c r="M348" s="121" t="b">
        <v>1</v>
      </c>
      <c r="N348" s="121" t="s">
        <v>3692</v>
      </c>
      <c r="O348" s="355">
        <f>PPG!J348</f>
        <v>0</v>
      </c>
      <c r="P348" s="121" t="b">
        <v>1</v>
      </c>
      <c r="Q348" s="121" t="b">
        <v>1</v>
      </c>
      <c r="R348" s="121" t="b">
        <v>1</v>
      </c>
    </row>
    <row r="349" spans="1:18" x14ac:dyDescent="0.25">
      <c r="A349" s="118">
        <v>1</v>
      </c>
      <c r="B349" s="119">
        <v>2</v>
      </c>
      <c r="C349" s="351">
        <f>PPG!K349</f>
        <v>0</v>
      </c>
      <c r="D349" s="121" t="b">
        <v>1</v>
      </c>
      <c r="E349" s="352" t="str">
        <f>RIGHT(PPG!D349,4)&amp;"."&amp;PPG!N349&amp;"."&amp;PPG!L349&amp;"."&amp;$C$5</f>
        <v>...Se20</v>
      </c>
      <c r="F349" s="123">
        <f t="shared" ca="1" si="10"/>
        <v>44105</v>
      </c>
      <c r="G349" s="354">
        <f>IF(PPG!AC349&lt;0,0,PPG!AC349)</f>
        <v>0</v>
      </c>
      <c r="H349" s="125">
        <f t="shared" ca="1" si="11"/>
        <v>44105</v>
      </c>
      <c r="I349" s="126">
        <v>0</v>
      </c>
      <c r="J349" s="352" t="str">
        <f>LEFT(PPG!E349,20)&amp;"."&amp;PPGPAY!E349</f>
        <v>....Se20</v>
      </c>
      <c r="K349" s="121" t="b">
        <v>1</v>
      </c>
      <c r="L349" s="127" t="s">
        <v>3691</v>
      </c>
      <c r="M349" s="121" t="b">
        <v>1</v>
      </c>
      <c r="N349" s="121" t="s">
        <v>3692</v>
      </c>
      <c r="O349" s="355">
        <f>PPG!J349</f>
        <v>0</v>
      </c>
      <c r="P349" s="121" t="b">
        <v>1</v>
      </c>
      <c r="Q349" s="121" t="b">
        <v>1</v>
      </c>
      <c r="R349" s="121" t="b">
        <v>1</v>
      </c>
    </row>
    <row r="350" spans="1:18" x14ac:dyDescent="0.25">
      <c r="A350" s="118">
        <v>1</v>
      </c>
      <c r="B350" s="119">
        <v>2</v>
      </c>
      <c r="C350" s="351">
        <f>PPG!K350</f>
        <v>0</v>
      </c>
      <c r="D350" s="121" t="b">
        <v>1</v>
      </c>
      <c r="E350" s="352" t="str">
        <f>RIGHT(PPG!D350,4)&amp;"."&amp;PPG!N350&amp;"."&amp;PPG!L350&amp;"."&amp;$C$5</f>
        <v>...Se20</v>
      </c>
      <c r="F350" s="123">
        <f t="shared" ca="1" si="10"/>
        <v>44105</v>
      </c>
      <c r="G350" s="354">
        <f>IF(PPG!AC350&lt;0,0,PPG!AC350)</f>
        <v>0</v>
      </c>
      <c r="H350" s="125">
        <f t="shared" ca="1" si="11"/>
        <v>44105</v>
      </c>
      <c r="I350" s="126">
        <v>0</v>
      </c>
      <c r="J350" s="352" t="str">
        <f>LEFT(PPG!E350,20)&amp;"."&amp;PPGPAY!E350</f>
        <v>....Se20</v>
      </c>
      <c r="K350" s="121" t="b">
        <v>1</v>
      </c>
      <c r="L350" s="127" t="s">
        <v>3691</v>
      </c>
      <c r="M350" s="121" t="b">
        <v>1</v>
      </c>
      <c r="N350" s="121" t="s">
        <v>3692</v>
      </c>
      <c r="O350" s="355">
        <f>PPG!J350</f>
        <v>0</v>
      </c>
      <c r="P350" s="121" t="b">
        <v>1</v>
      </c>
      <c r="Q350" s="121" t="b">
        <v>1</v>
      </c>
      <c r="R350" s="121" t="b">
        <v>1</v>
      </c>
    </row>
    <row r="351" spans="1:18" x14ac:dyDescent="0.25">
      <c r="A351" s="118">
        <v>1</v>
      </c>
      <c r="B351" s="119">
        <v>2</v>
      </c>
      <c r="C351" s="351">
        <f>PPG!K351</f>
        <v>0</v>
      </c>
      <c r="D351" s="121" t="b">
        <v>1</v>
      </c>
      <c r="E351" s="352" t="str">
        <f>RIGHT(PPG!D351,4)&amp;"."&amp;PPG!N351&amp;"."&amp;PPG!L351&amp;"."&amp;$C$5</f>
        <v>...Se20</v>
      </c>
      <c r="F351" s="123">
        <f t="shared" ca="1" si="10"/>
        <v>44105</v>
      </c>
      <c r="G351" s="354">
        <f>IF(PPG!AC351&lt;0,0,PPG!AC351)</f>
        <v>0</v>
      </c>
      <c r="H351" s="125">
        <f t="shared" ca="1" si="11"/>
        <v>44105</v>
      </c>
      <c r="I351" s="126">
        <v>0</v>
      </c>
      <c r="J351" s="352" t="str">
        <f>LEFT(PPG!E351,20)&amp;"."&amp;PPGPAY!E351</f>
        <v>....Se20</v>
      </c>
      <c r="K351" s="121" t="b">
        <v>1</v>
      </c>
      <c r="L351" s="127" t="s">
        <v>3691</v>
      </c>
      <c r="M351" s="121" t="b">
        <v>1</v>
      </c>
      <c r="N351" s="121" t="s">
        <v>3692</v>
      </c>
      <c r="O351" s="355">
        <f>PPG!J351</f>
        <v>0</v>
      </c>
      <c r="P351" s="121" t="b">
        <v>1</v>
      </c>
      <c r="Q351" s="121" t="b">
        <v>1</v>
      </c>
      <c r="R351" s="121" t="b">
        <v>1</v>
      </c>
    </row>
    <row r="352" spans="1:18" x14ac:dyDescent="0.25">
      <c r="A352" s="118">
        <v>1</v>
      </c>
      <c r="B352" s="119">
        <v>2</v>
      </c>
      <c r="C352" s="351">
        <f>PPG!K352</f>
        <v>0</v>
      </c>
      <c r="D352" s="121" t="b">
        <v>1</v>
      </c>
      <c r="E352" s="352" t="str">
        <f>RIGHT(PPG!D352,4)&amp;"."&amp;PPG!N352&amp;"."&amp;PPG!L352&amp;"."&amp;$C$5</f>
        <v>...Se20</v>
      </c>
      <c r="F352" s="123">
        <f t="shared" ca="1" si="10"/>
        <v>44105</v>
      </c>
      <c r="G352" s="354">
        <f>IF(PPG!AC352&lt;0,0,PPG!AC352)</f>
        <v>0</v>
      </c>
      <c r="H352" s="125">
        <f t="shared" ca="1" si="11"/>
        <v>44105</v>
      </c>
      <c r="I352" s="126">
        <v>0</v>
      </c>
      <c r="J352" s="352" t="str">
        <f>LEFT(PPG!E352,20)&amp;"."&amp;PPGPAY!E352</f>
        <v>....Se20</v>
      </c>
      <c r="K352" s="121" t="b">
        <v>1</v>
      </c>
      <c r="L352" s="127" t="s">
        <v>3691</v>
      </c>
      <c r="M352" s="121" t="b">
        <v>1</v>
      </c>
      <c r="N352" s="121" t="s">
        <v>3692</v>
      </c>
      <c r="O352" s="355">
        <f>PPG!J352</f>
        <v>0</v>
      </c>
      <c r="P352" s="121" t="b">
        <v>1</v>
      </c>
      <c r="Q352" s="121" t="b">
        <v>1</v>
      </c>
      <c r="R352" s="121" t="b">
        <v>1</v>
      </c>
    </row>
    <row r="353" spans="1:18" x14ac:dyDescent="0.25">
      <c r="A353" s="118">
        <v>1</v>
      </c>
      <c r="B353" s="119">
        <v>2</v>
      </c>
      <c r="C353" s="351">
        <f>PPG!K353</f>
        <v>0</v>
      </c>
      <c r="D353" s="121" t="b">
        <v>1</v>
      </c>
      <c r="E353" s="352" t="str">
        <f>RIGHT(PPG!D353,4)&amp;"."&amp;PPG!N353&amp;"."&amp;PPG!L353&amp;"."&amp;$C$5</f>
        <v>...Se20</v>
      </c>
      <c r="F353" s="123">
        <f t="shared" ca="1" si="10"/>
        <v>44105</v>
      </c>
      <c r="G353" s="354">
        <f>IF(PPG!AC353&lt;0,0,PPG!AC353)</f>
        <v>0</v>
      </c>
      <c r="H353" s="125">
        <f t="shared" ca="1" si="11"/>
        <v>44105</v>
      </c>
      <c r="I353" s="126">
        <v>0</v>
      </c>
      <c r="J353" s="352" t="str">
        <f>LEFT(PPG!E353,20)&amp;"."&amp;PPGPAY!E353</f>
        <v>....Se20</v>
      </c>
      <c r="K353" s="121" t="b">
        <v>1</v>
      </c>
      <c r="L353" s="127" t="s">
        <v>3691</v>
      </c>
      <c r="M353" s="121" t="b">
        <v>1</v>
      </c>
      <c r="N353" s="121" t="s">
        <v>3692</v>
      </c>
      <c r="O353" s="355">
        <f>PPG!J353</f>
        <v>0</v>
      </c>
      <c r="P353" s="121" t="b">
        <v>1</v>
      </c>
      <c r="Q353" s="121" t="b">
        <v>1</v>
      </c>
      <c r="R353" s="121" t="b">
        <v>1</v>
      </c>
    </row>
    <row r="354" spans="1:18" x14ac:dyDescent="0.25">
      <c r="A354" s="118">
        <v>1</v>
      </c>
      <c r="B354" s="119">
        <v>2</v>
      </c>
      <c r="C354" s="351">
        <f>PPG!K354</f>
        <v>0</v>
      </c>
      <c r="D354" s="121" t="b">
        <v>1</v>
      </c>
      <c r="E354" s="352" t="str">
        <f>RIGHT(PPG!D354,4)&amp;"."&amp;PPG!N354&amp;"."&amp;PPG!L354&amp;"."&amp;$C$5</f>
        <v>...Se20</v>
      </c>
      <c r="F354" s="123">
        <f t="shared" ca="1" si="10"/>
        <v>44105</v>
      </c>
      <c r="G354" s="354">
        <f>IF(PPG!AC354&lt;0,0,PPG!AC354)</f>
        <v>0</v>
      </c>
      <c r="H354" s="125">
        <f t="shared" ca="1" si="11"/>
        <v>44105</v>
      </c>
      <c r="I354" s="126">
        <v>0</v>
      </c>
      <c r="J354" s="352" t="str">
        <f>LEFT(PPG!E354,20)&amp;"."&amp;PPGPAY!E354</f>
        <v>....Se20</v>
      </c>
      <c r="K354" s="121" t="b">
        <v>1</v>
      </c>
      <c r="L354" s="127" t="s">
        <v>3691</v>
      </c>
      <c r="M354" s="121" t="b">
        <v>1</v>
      </c>
      <c r="N354" s="121" t="s">
        <v>3692</v>
      </c>
      <c r="O354" s="355">
        <f>PPG!J354</f>
        <v>0</v>
      </c>
      <c r="P354" s="121" t="b">
        <v>1</v>
      </c>
      <c r="Q354" s="121" t="b">
        <v>1</v>
      </c>
      <c r="R354" s="121" t="b">
        <v>1</v>
      </c>
    </row>
    <row r="355" spans="1:18" x14ac:dyDescent="0.25">
      <c r="A355" s="118">
        <v>1</v>
      </c>
      <c r="B355" s="119">
        <v>2</v>
      </c>
      <c r="C355" s="351">
        <f>PPG!K355</f>
        <v>0</v>
      </c>
      <c r="D355" s="121" t="b">
        <v>1</v>
      </c>
      <c r="E355" s="352" t="str">
        <f>RIGHT(PPG!D355,4)&amp;"."&amp;PPG!N355&amp;"."&amp;PPG!L355&amp;"."&amp;$C$5</f>
        <v>...Se20</v>
      </c>
      <c r="F355" s="123">
        <f t="shared" ca="1" si="10"/>
        <v>44105</v>
      </c>
      <c r="G355" s="354">
        <f>IF(PPG!AC355&lt;0,0,PPG!AC355)</f>
        <v>0</v>
      </c>
      <c r="H355" s="125">
        <f t="shared" ca="1" si="11"/>
        <v>44105</v>
      </c>
      <c r="I355" s="126">
        <v>0</v>
      </c>
      <c r="J355" s="352" t="str">
        <f>LEFT(PPG!E355,20)&amp;"."&amp;PPGPAY!E355</f>
        <v>....Se20</v>
      </c>
      <c r="K355" s="121" t="b">
        <v>1</v>
      </c>
      <c r="L355" s="127" t="s">
        <v>3691</v>
      </c>
      <c r="M355" s="121" t="b">
        <v>1</v>
      </c>
      <c r="N355" s="121" t="s">
        <v>3692</v>
      </c>
      <c r="O355" s="355">
        <f>PPG!J355</f>
        <v>0</v>
      </c>
      <c r="P355" s="121" t="b">
        <v>1</v>
      </c>
      <c r="Q355" s="121" t="b">
        <v>1</v>
      </c>
      <c r="R355" s="121" t="b">
        <v>1</v>
      </c>
    </row>
    <row r="356" spans="1:18" x14ac:dyDescent="0.25">
      <c r="A356" s="118">
        <v>1</v>
      </c>
      <c r="B356" s="119">
        <v>2</v>
      </c>
      <c r="C356" s="351">
        <f>PPG!K356</f>
        <v>0</v>
      </c>
      <c r="D356" s="121" t="b">
        <v>1</v>
      </c>
      <c r="E356" s="352" t="str">
        <f>RIGHT(PPG!D356,4)&amp;"."&amp;PPG!N356&amp;"."&amp;PPG!L356&amp;"."&amp;$C$5</f>
        <v>...Se20</v>
      </c>
      <c r="F356" s="123">
        <f t="shared" ca="1" si="10"/>
        <v>44105</v>
      </c>
      <c r="G356" s="354">
        <f>IF(PPG!AC356&lt;0,0,PPG!AC356)</f>
        <v>0</v>
      </c>
      <c r="H356" s="125">
        <f t="shared" ca="1" si="11"/>
        <v>44105</v>
      </c>
      <c r="I356" s="126">
        <v>0</v>
      </c>
      <c r="J356" s="352" t="str">
        <f>LEFT(PPG!E356,20)&amp;"."&amp;PPGPAY!E356</f>
        <v>....Se20</v>
      </c>
      <c r="K356" s="121" t="b">
        <v>1</v>
      </c>
      <c r="L356" s="127" t="s">
        <v>3691</v>
      </c>
      <c r="M356" s="121" t="b">
        <v>1</v>
      </c>
      <c r="N356" s="121" t="s">
        <v>3692</v>
      </c>
      <c r="O356" s="355">
        <f>PPG!J356</f>
        <v>0</v>
      </c>
      <c r="P356" s="121" t="b">
        <v>1</v>
      </c>
      <c r="Q356" s="121" t="b">
        <v>1</v>
      </c>
      <c r="R356" s="121" t="b">
        <v>1</v>
      </c>
    </row>
    <row r="357" spans="1:18" x14ac:dyDescent="0.25">
      <c r="A357" s="118">
        <v>1</v>
      </c>
      <c r="B357" s="119">
        <v>2</v>
      </c>
      <c r="C357" s="351">
        <f>PPG!K357</f>
        <v>0</v>
      </c>
      <c r="D357" s="121" t="b">
        <v>1</v>
      </c>
      <c r="E357" s="352" t="str">
        <f>RIGHT(PPG!D357,4)&amp;"."&amp;PPG!N357&amp;"."&amp;PPG!L357&amp;"."&amp;$C$5</f>
        <v>...Se20</v>
      </c>
      <c r="F357" s="123">
        <f t="shared" ca="1" si="10"/>
        <v>44105</v>
      </c>
      <c r="G357" s="354">
        <f>IF(PPG!AC357&lt;0,0,PPG!AC357)</f>
        <v>0</v>
      </c>
      <c r="H357" s="125">
        <f t="shared" ca="1" si="11"/>
        <v>44105</v>
      </c>
      <c r="I357" s="126">
        <v>0</v>
      </c>
      <c r="J357" s="352" t="str">
        <f>LEFT(PPG!E357,20)&amp;"."&amp;PPGPAY!E357</f>
        <v>....Se20</v>
      </c>
      <c r="K357" s="121" t="b">
        <v>1</v>
      </c>
      <c r="L357" s="127" t="s">
        <v>3691</v>
      </c>
      <c r="M357" s="121" t="b">
        <v>1</v>
      </c>
      <c r="N357" s="121" t="s">
        <v>3692</v>
      </c>
      <c r="O357" s="355">
        <f>PPG!J357</f>
        <v>0</v>
      </c>
      <c r="P357" s="121" t="b">
        <v>1</v>
      </c>
      <c r="Q357" s="121" t="b">
        <v>1</v>
      </c>
      <c r="R357" s="121" t="b">
        <v>1</v>
      </c>
    </row>
    <row r="358" spans="1:18" x14ac:dyDescent="0.25">
      <c r="A358" s="118">
        <v>1</v>
      </c>
      <c r="B358" s="119">
        <v>2</v>
      </c>
      <c r="C358" s="351">
        <f>PPG!K358</f>
        <v>0</v>
      </c>
      <c r="D358" s="121" t="b">
        <v>1</v>
      </c>
      <c r="E358" s="352" t="str">
        <f>RIGHT(PPG!D358,4)&amp;"."&amp;PPG!N358&amp;"."&amp;PPG!L358&amp;"."&amp;$C$5</f>
        <v>...Se20</v>
      </c>
      <c r="F358" s="123">
        <f t="shared" ca="1" si="10"/>
        <v>44105</v>
      </c>
      <c r="G358" s="354">
        <f>IF(PPG!AC358&lt;0,0,PPG!AC358)</f>
        <v>0</v>
      </c>
      <c r="H358" s="125">
        <f t="shared" ca="1" si="11"/>
        <v>44105</v>
      </c>
      <c r="I358" s="126">
        <v>0</v>
      </c>
      <c r="J358" s="352" t="str">
        <f>LEFT(PPG!E358,20)&amp;"."&amp;PPGPAY!E358</f>
        <v>....Se20</v>
      </c>
      <c r="K358" s="121" t="b">
        <v>1</v>
      </c>
      <c r="L358" s="127" t="s">
        <v>3691</v>
      </c>
      <c r="M358" s="121" t="b">
        <v>1</v>
      </c>
      <c r="N358" s="121" t="s">
        <v>3692</v>
      </c>
      <c r="O358" s="355">
        <f>PPG!J358</f>
        <v>0</v>
      </c>
      <c r="P358" s="121" t="b">
        <v>1</v>
      </c>
      <c r="Q358" s="121" t="b">
        <v>1</v>
      </c>
      <c r="R358" s="121" t="b">
        <v>1</v>
      </c>
    </row>
    <row r="359" spans="1:18" x14ac:dyDescent="0.25">
      <c r="A359" s="118">
        <v>1</v>
      </c>
      <c r="B359" s="119">
        <v>2</v>
      </c>
      <c r="C359" s="351">
        <f>PPG!K359</f>
        <v>0</v>
      </c>
      <c r="D359" s="121" t="b">
        <v>1</v>
      </c>
      <c r="E359" s="352" t="str">
        <f>RIGHT(PPG!D359,4)&amp;"."&amp;PPG!N359&amp;"."&amp;PPG!L359&amp;"."&amp;$C$5</f>
        <v>...Se20</v>
      </c>
      <c r="F359" s="123">
        <f t="shared" ca="1" si="10"/>
        <v>44105</v>
      </c>
      <c r="G359" s="354">
        <f>IF(PPG!AC359&lt;0,0,PPG!AC359)</f>
        <v>0</v>
      </c>
      <c r="H359" s="125">
        <f t="shared" ca="1" si="11"/>
        <v>44105</v>
      </c>
      <c r="I359" s="126">
        <v>0</v>
      </c>
      <c r="J359" s="352" t="str">
        <f>LEFT(PPG!E359,20)&amp;"."&amp;PPGPAY!E359</f>
        <v>....Se20</v>
      </c>
      <c r="K359" s="121" t="b">
        <v>1</v>
      </c>
      <c r="L359" s="127" t="s">
        <v>3691</v>
      </c>
      <c r="M359" s="121" t="b">
        <v>1</v>
      </c>
      <c r="N359" s="121" t="s">
        <v>3692</v>
      </c>
      <c r="O359" s="355">
        <f>PPG!J359</f>
        <v>0</v>
      </c>
      <c r="P359" s="121" t="b">
        <v>1</v>
      </c>
      <c r="Q359" s="121" t="b">
        <v>1</v>
      </c>
      <c r="R359" s="121" t="b">
        <v>1</v>
      </c>
    </row>
    <row r="360" spans="1:18" x14ac:dyDescent="0.25">
      <c r="A360" s="118">
        <v>1</v>
      </c>
      <c r="B360" s="119">
        <v>2</v>
      </c>
      <c r="C360" s="351">
        <f>PPG!K360</f>
        <v>0</v>
      </c>
      <c r="D360" s="121" t="b">
        <v>1</v>
      </c>
      <c r="E360" s="352" t="str">
        <f>RIGHT(PPG!D360,4)&amp;"."&amp;PPG!N360&amp;"."&amp;PPG!L360&amp;"."&amp;$C$5</f>
        <v>...Se20</v>
      </c>
      <c r="F360" s="123">
        <f t="shared" ca="1" si="10"/>
        <v>44105</v>
      </c>
      <c r="G360" s="354">
        <f>IF(PPG!AC360&lt;0,0,PPG!AC360)</f>
        <v>0</v>
      </c>
      <c r="H360" s="125">
        <f t="shared" ca="1" si="11"/>
        <v>44105</v>
      </c>
      <c r="I360" s="126">
        <v>0</v>
      </c>
      <c r="J360" s="352" t="str">
        <f>LEFT(PPG!E360,20)&amp;"."&amp;PPGPAY!E360</f>
        <v>....Se20</v>
      </c>
      <c r="K360" s="121" t="b">
        <v>1</v>
      </c>
      <c r="L360" s="127" t="s">
        <v>3691</v>
      </c>
      <c r="M360" s="121" t="b">
        <v>1</v>
      </c>
      <c r="N360" s="121" t="s">
        <v>3692</v>
      </c>
      <c r="O360" s="355">
        <f>PPG!J360</f>
        <v>0</v>
      </c>
      <c r="P360" s="121" t="b">
        <v>1</v>
      </c>
      <c r="Q360" s="121" t="b">
        <v>1</v>
      </c>
      <c r="R360" s="121" t="b">
        <v>1</v>
      </c>
    </row>
    <row r="361" spans="1:18" x14ac:dyDescent="0.25">
      <c r="A361" s="118">
        <v>1</v>
      </c>
      <c r="B361" s="119">
        <v>2</v>
      </c>
      <c r="C361" s="351">
        <f>PPG!K361</f>
        <v>0</v>
      </c>
      <c r="D361" s="121" t="b">
        <v>1</v>
      </c>
      <c r="E361" s="352" t="str">
        <f>RIGHT(PPG!D361,4)&amp;"."&amp;PPG!N361&amp;"."&amp;PPG!L361&amp;"."&amp;$C$5</f>
        <v>...Se20</v>
      </c>
      <c r="F361" s="123">
        <f t="shared" ca="1" si="10"/>
        <v>44105</v>
      </c>
      <c r="G361" s="354">
        <f>IF(PPG!AC361&lt;0,0,PPG!AC361)</f>
        <v>0</v>
      </c>
      <c r="H361" s="125">
        <f t="shared" ca="1" si="11"/>
        <v>44105</v>
      </c>
      <c r="I361" s="126">
        <v>0</v>
      </c>
      <c r="J361" s="352" t="str">
        <f>LEFT(PPG!E361,20)&amp;"."&amp;PPGPAY!E361</f>
        <v>....Se20</v>
      </c>
      <c r="K361" s="121" t="b">
        <v>1</v>
      </c>
      <c r="L361" s="127" t="s">
        <v>3691</v>
      </c>
      <c r="M361" s="121" t="b">
        <v>1</v>
      </c>
      <c r="N361" s="121" t="s">
        <v>3692</v>
      </c>
      <c r="O361" s="355">
        <f>PPG!J361</f>
        <v>0</v>
      </c>
      <c r="P361" s="121" t="b">
        <v>1</v>
      </c>
      <c r="Q361" s="121" t="b">
        <v>1</v>
      </c>
      <c r="R361" s="121" t="b">
        <v>1</v>
      </c>
    </row>
    <row r="362" spans="1:18" x14ac:dyDescent="0.25">
      <c r="A362" s="118">
        <v>1</v>
      </c>
      <c r="B362" s="119">
        <v>2</v>
      </c>
      <c r="C362" s="351">
        <f>PPG!K362</f>
        <v>0</v>
      </c>
      <c r="D362" s="121" t="b">
        <v>1</v>
      </c>
      <c r="E362" s="352" t="str">
        <f>RIGHT(PPG!D362,4)&amp;"."&amp;PPG!N362&amp;"."&amp;PPG!L362&amp;"."&amp;$C$5</f>
        <v>...Se20</v>
      </c>
      <c r="F362" s="123">
        <f t="shared" ca="1" si="10"/>
        <v>44105</v>
      </c>
      <c r="G362" s="354">
        <f>IF(PPG!AC362&lt;0,0,PPG!AC362)</f>
        <v>0</v>
      </c>
      <c r="H362" s="125">
        <f t="shared" ca="1" si="11"/>
        <v>44105</v>
      </c>
      <c r="I362" s="126">
        <v>0</v>
      </c>
      <c r="J362" s="352" t="str">
        <f>LEFT(PPG!E362,20)&amp;"."&amp;PPGPAY!E362</f>
        <v>....Se20</v>
      </c>
      <c r="K362" s="121" t="b">
        <v>1</v>
      </c>
      <c r="L362" s="127" t="s">
        <v>3691</v>
      </c>
      <c r="M362" s="121" t="b">
        <v>1</v>
      </c>
      <c r="N362" s="121" t="s">
        <v>3692</v>
      </c>
      <c r="O362" s="355">
        <f>PPG!J362</f>
        <v>0</v>
      </c>
      <c r="P362" s="121" t="b">
        <v>1</v>
      </c>
      <c r="Q362" s="121" t="b">
        <v>1</v>
      </c>
      <c r="R362" s="121" t="b">
        <v>1</v>
      </c>
    </row>
    <row r="363" spans="1:18" x14ac:dyDescent="0.25">
      <c r="A363" s="118">
        <v>1</v>
      </c>
      <c r="B363" s="119">
        <v>2</v>
      </c>
      <c r="C363" s="351">
        <f>PPG!K363</f>
        <v>0</v>
      </c>
      <c r="D363" s="121" t="b">
        <v>1</v>
      </c>
      <c r="E363" s="352" t="str">
        <f>RIGHT(PPG!D363,4)&amp;"."&amp;PPG!N363&amp;"."&amp;PPG!L363&amp;"."&amp;$C$5</f>
        <v>...Se20</v>
      </c>
      <c r="F363" s="123">
        <f t="shared" ca="1" si="10"/>
        <v>44105</v>
      </c>
      <c r="G363" s="354">
        <f>IF(PPG!AC363&lt;0,0,PPG!AC363)</f>
        <v>0</v>
      </c>
      <c r="H363" s="125">
        <f t="shared" ca="1" si="11"/>
        <v>44105</v>
      </c>
      <c r="I363" s="126">
        <v>0</v>
      </c>
      <c r="J363" s="352" t="str">
        <f>LEFT(PPG!E363,20)&amp;"."&amp;PPGPAY!E363</f>
        <v>....Se20</v>
      </c>
      <c r="K363" s="121" t="b">
        <v>1</v>
      </c>
      <c r="L363" s="127" t="s">
        <v>3691</v>
      </c>
      <c r="M363" s="121" t="b">
        <v>1</v>
      </c>
      <c r="N363" s="121" t="s">
        <v>3692</v>
      </c>
      <c r="O363" s="355">
        <f>PPG!J363</f>
        <v>0</v>
      </c>
      <c r="P363" s="121" t="b">
        <v>1</v>
      </c>
      <c r="Q363" s="121" t="b">
        <v>1</v>
      </c>
      <c r="R363" s="121" t="b">
        <v>1</v>
      </c>
    </row>
    <row r="364" spans="1:18" x14ac:dyDescent="0.25">
      <c r="A364" s="118">
        <v>1</v>
      </c>
      <c r="B364" s="119">
        <v>2</v>
      </c>
      <c r="C364" s="351">
        <f>PPG!K364</f>
        <v>0</v>
      </c>
      <c r="D364" s="121" t="b">
        <v>1</v>
      </c>
      <c r="E364" s="352" t="str">
        <f>RIGHT(PPG!D364,4)&amp;"."&amp;PPG!N364&amp;"."&amp;PPG!L364&amp;"."&amp;$C$5</f>
        <v>...Se20</v>
      </c>
      <c r="F364" s="123">
        <f t="shared" ca="1" si="10"/>
        <v>44105</v>
      </c>
      <c r="G364" s="354">
        <f>IF(PPG!AC364&lt;0,0,PPG!AC364)</f>
        <v>0</v>
      </c>
      <c r="H364" s="125">
        <f t="shared" ca="1" si="11"/>
        <v>44105</v>
      </c>
      <c r="I364" s="126">
        <v>0</v>
      </c>
      <c r="J364" s="352" t="str">
        <f>LEFT(PPG!E364,20)&amp;"."&amp;PPGPAY!E364</f>
        <v>....Se20</v>
      </c>
      <c r="K364" s="121" t="b">
        <v>1</v>
      </c>
      <c r="L364" s="127" t="s">
        <v>3691</v>
      </c>
      <c r="M364" s="121" t="b">
        <v>1</v>
      </c>
      <c r="N364" s="121" t="s">
        <v>3692</v>
      </c>
      <c r="O364" s="355">
        <f>PPG!J364</f>
        <v>0</v>
      </c>
      <c r="P364" s="121" t="b">
        <v>1</v>
      </c>
      <c r="Q364" s="121" t="b">
        <v>1</v>
      </c>
      <c r="R364" s="121" t="b">
        <v>1</v>
      </c>
    </row>
    <row r="365" spans="1:18" x14ac:dyDescent="0.25">
      <c r="A365" s="118">
        <v>1</v>
      </c>
      <c r="B365" s="119">
        <v>2</v>
      </c>
      <c r="C365" s="351">
        <f>PPG!K365</f>
        <v>0</v>
      </c>
      <c r="D365" s="121" t="b">
        <v>1</v>
      </c>
      <c r="E365" s="352" t="str">
        <f>RIGHT(PPG!D365,4)&amp;"."&amp;PPG!N365&amp;"."&amp;PPG!L365&amp;"."&amp;$C$5</f>
        <v>...Se20</v>
      </c>
      <c r="F365" s="123">
        <f t="shared" ca="1" si="10"/>
        <v>44105</v>
      </c>
      <c r="G365" s="354">
        <f>IF(PPG!AC365&lt;0,0,PPG!AC365)</f>
        <v>0</v>
      </c>
      <c r="H365" s="125">
        <f t="shared" ca="1" si="11"/>
        <v>44105</v>
      </c>
      <c r="I365" s="126">
        <v>0</v>
      </c>
      <c r="J365" s="352" t="str">
        <f>LEFT(PPG!E365,20)&amp;"."&amp;PPGPAY!E365</f>
        <v>....Se20</v>
      </c>
      <c r="K365" s="121" t="b">
        <v>1</v>
      </c>
      <c r="L365" s="127" t="s">
        <v>3691</v>
      </c>
      <c r="M365" s="121" t="b">
        <v>1</v>
      </c>
      <c r="N365" s="121" t="s">
        <v>3692</v>
      </c>
      <c r="O365" s="355">
        <f>PPG!J365</f>
        <v>0</v>
      </c>
      <c r="P365" s="121" t="b">
        <v>1</v>
      </c>
      <c r="Q365" s="121" t="b">
        <v>1</v>
      </c>
      <c r="R365" s="121" t="b">
        <v>1</v>
      </c>
    </row>
    <row r="366" spans="1:18" x14ac:dyDescent="0.25">
      <c r="A366" s="118">
        <v>1</v>
      </c>
      <c r="B366" s="119">
        <v>2</v>
      </c>
      <c r="C366" s="351">
        <f>PPG!K366</f>
        <v>0</v>
      </c>
      <c r="D366" s="121" t="b">
        <v>1</v>
      </c>
      <c r="E366" s="352" t="str">
        <f>RIGHT(PPG!D366,4)&amp;"."&amp;PPG!N366&amp;"."&amp;PPG!L366&amp;"."&amp;$C$5</f>
        <v>...Se20</v>
      </c>
      <c r="F366" s="123">
        <f t="shared" ca="1" si="10"/>
        <v>44105</v>
      </c>
      <c r="G366" s="354">
        <f>IF(PPG!AC366&lt;0,0,PPG!AC366)</f>
        <v>0</v>
      </c>
      <c r="H366" s="125">
        <f t="shared" ca="1" si="11"/>
        <v>44105</v>
      </c>
      <c r="I366" s="126">
        <v>0</v>
      </c>
      <c r="J366" s="352" t="str">
        <f>LEFT(PPG!E366,20)&amp;"."&amp;PPGPAY!E366</f>
        <v>....Se20</v>
      </c>
      <c r="K366" s="121" t="b">
        <v>1</v>
      </c>
      <c r="L366" s="127" t="s">
        <v>3691</v>
      </c>
      <c r="M366" s="121" t="b">
        <v>1</v>
      </c>
      <c r="N366" s="121" t="s">
        <v>3692</v>
      </c>
      <c r="O366" s="355">
        <f>PPG!J366</f>
        <v>0</v>
      </c>
      <c r="P366" s="121" t="b">
        <v>1</v>
      </c>
      <c r="Q366" s="121" t="b">
        <v>1</v>
      </c>
      <c r="R366" s="121" t="b">
        <v>1</v>
      </c>
    </row>
    <row r="367" spans="1:18" x14ac:dyDescent="0.25">
      <c r="A367" s="118">
        <v>1</v>
      </c>
      <c r="B367" s="119">
        <v>2</v>
      </c>
      <c r="C367" s="351">
        <f>PPG!K367</f>
        <v>0</v>
      </c>
      <c r="D367" s="121" t="b">
        <v>1</v>
      </c>
      <c r="E367" s="352" t="str">
        <f>RIGHT(PPG!D367,4)&amp;"."&amp;PPG!N367&amp;"."&amp;PPG!L367&amp;"."&amp;$C$5</f>
        <v>...Se20</v>
      </c>
      <c r="F367" s="123">
        <f t="shared" ca="1" si="10"/>
        <v>44105</v>
      </c>
      <c r="G367" s="354">
        <f>IF(PPG!AC367&lt;0,0,PPG!AC367)</f>
        <v>0</v>
      </c>
      <c r="H367" s="125">
        <f t="shared" ca="1" si="11"/>
        <v>44105</v>
      </c>
      <c r="I367" s="126">
        <v>0</v>
      </c>
      <c r="J367" s="352" t="str">
        <f>LEFT(PPG!E367,20)&amp;"."&amp;PPGPAY!E367</f>
        <v>....Se20</v>
      </c>
      <c r="K367" s="121" t="b">
        <v>1</v>
      </c>
      <c r="L367" s="127" t="s">
        <v>3691</v>
      </c>
      <c r="M367" s="121" t="b">
        <v>1</v>
      </c>
      <c r="N367" s="121" t="s">
        <v>3692</v>
      </c>
      <c r="O367" s="355">
        <f>PPG!J367</f>
        <v>0</v>
      </c>
      <c r="P367" s="121" t="b">
        <v>1</v>
      </c>
      <c r="Q367" s="121" t="b">
        <v>1</v>
      </c>
      <c r="R367" s="121" t="b">
        <v>1</v>
      </c>
    </row>
    <row r="368" spans="1:18" x14ac:dyDescent="0.25">
      <c r="A368" s="118">
        <v>1</v>
      </c>
      <c r="B368" s="119">
        <v>2</v>
      </c>
      <c r="C368" s="351">
        <f>PPG!K368</f>
        <v>0</v>
      </c>
      <c r="D368" s="121" t="b">
        <v>1</v>
      </c>
      <c r="E368" s="352" t="str">
        <f>RIGHT(PPG!D368,4)&amp;"."&amp;PPG!N368&amp;"."&amp;PPG!L368&amp;"."&amp;$C$5</f>
        <v>...Se20</v>
      </c>
      <c r="F368" s="123">
        <f t="shared" ca="1" si="10"/>
        <v>44105</v>
      </c>
      <c r="G368" s="354">
        <f>IF(PPG!AC368&lt;0,0,PPG!AC368)</f>
        <v>0</v>
      </c>
      <c r="H368" s="125">
        <f t="shared" ca="1" si="11"/>
        <v>44105</v>
      </c>
      <c r="I368" s="126">
        <v>0</v>
      </c>
      <c r="J368" s="352" t="str">
        <f>LEFT(PPG!E368,20)&amp;"."&amp;PPGPAY!E368</f>
        <v>....Se20</v>
      </c>
      <c r="K368" s="121" t="b">
        <v>1</v>
      </c>
      <c r="L368" s="127" t="s">
        <v>3691</v>
      </c>
      <c r="M368" s="121" t="b">
        <v>1</v>
      </c>
      <c r="N368" s="121" t="s">
        <v>3692</v>
      </c>
      <c r="O368" s="355">
        <f>PPG!J368</f>
        <v>0</v>
      </c>
      <c r="P368" s="121" t="b">
        <v>1</v>
      </c>
      <c r="Q368" s="121" t="b">
        <v>1</v>
      </c>
      <c r="R368" s="121" t="b">
        <v>1</v>
      </c>
    </row>
    <row r="369" spans="1:18" x14ac:dyDescent="0.25">
      <c r="A369" s="118">
        <v>1</v>
      </c>
      <c r="B369" s="119">
        <v>2</v>
      </c>
      <c r="C369" s="351">
        <f>PPG!K369</f>
        <v>0</v>
      </c>
      <c r="D369" s="121" t="b">
        <v>1</v>
      </c>
      <c r="E369" s="352" t="str">
        <f>RIGHT(PPG!D369,4)&amp;"."&amp;PPG!N369&amp;"."&amp;PPG!L369&amp;"."&amp;$C$5</f>
        <v>...Se20</v>
      </c>
      <c r="F369" s="123">
        <f t="shared" ca="1" si="10"/>
        <v>44105</v>
      </c>
      <c r="G369" s="354">
        <f>IF(PPG!AC369&lt;0,0,PPG!AC369)</f>
        <v>0</v>
      </c>
      <c r="H369" s="125">
        <f t="shared" ca="1" si="11"/>
        <v>44105</v>
      </c>
      <c r="I369" s="126">
        <v>0</v>
      </c>
      <c r="J369" s="352" t="str">
        <f>LEFT(PPG!E369,20)&amp;"."&amp;PPGPAY!E369</f>
        <v>....Se20</v>
      </c>
      <c r="K369" s="121" t="b">
        <v>1</v>
      </c>
      <c r="L369" s="127" t="s">
        <v>3691</v>
      </c>
      <c r="M369" s="121" t="b">
        <v>1</v>
      </c>
      <c r="N369" s="121" t="s">
        <v>3692</v>
      </c>
      <c r="O369" s="355">
        <f>PPG!J369</f>
        <v>0</v>
      </c>
      <c r="P369" s="121" t="b">
        <v>1</v>
      </c>
      <c r="Q369" s="121" t="b">
        <v>1</v>
      </c>
      <c r="R369" s="121" t="b">
        <v>1</v>
      </c>
    </row>
    <row r="370" spans="1:18" x14ac:dyDescent="0.25">
      <c r="A370" s="118">
        <v>1</v>
      </c>
      <c r="B370" s="119">
        <v>2</v>
      </c>
      <c r="C370" s="351">
        <f>PPG!K370</f>
        <v>0</v>
      </c>
      <c r="D370" s="121" t="b">
        <v>1</v>
      </c>
      <c r="E370" s="352" t="str">
        <f>RIGHT(PPG!D370,4)&amp;"."&amp;PPG!N370&amp;"."&amp;PPG!L370&amp;"."&amp;$C$5</f>
        <v>...Se20</v>
      </c>
      <c r="F370" s="123">
        <f t="shared" ca="1" si="10"/>
        <v>44105</v>
      </c>
      <c r="G370" s="354">
        <f>IF(PPG!AC370&lt;0,0,PPG!AC370)</f>
        <v>0</v>
      </c>
      <c r="H370" s="125">
        <f t="shared" ca="1" si="11"/>
        <v>44105</v>
      </c>
      <c r="I370" s="126">
        <v>0</v>
      </c>
      <c r="J370" s="352" t="str">
        <f>LEFT(PPG!E370,20)&amp;"."&amp;PPGPAY!E370</f>
        <v>....Se20</v>
      </c>
      <c r="K370" s="121" t="b">
        <v>1</v>
      </c>
      <c r="L370" s="127" t="s">
        <v>3691</v>
      </c>
      <c r="M370" s="121" t="b">
        <v>1</v>
      </c>
      <c r="N370" s="121" t="s">
        <v>3692</v>
      </c>
      <c r="O370" s="355">
        <f>PPG!J370</f>
        <v>0</v>
      </c>
      <c r="P370" s="121" t="b">
        <v>1</v>
      </c>
      <c r="Q370" s="121" t="b">
        <v>1</v>
      </c>
      <c r="R370" s="121" t="b">
        <v>1</v>
      </c>
    </row>
    <row r="371" spans="1:18" x14ac:dyDescent="0.25">
      <c r="A371" s="118">
        <v>1</v>
      </c>
      <c r="B371" s="119">
        <v>2</v>
      </c>
      <c r="C371" s="351">
        <f>PPG!K371</f>
        <v>0</v>
      </c>
      <c r="D371" s="121" t="b">
        <v>1</v>
      </c>
      <c r="E371" s="352" t="str">
        <f>RIGHT(PPG!D371,4)&amp;"."&amp;PPG!N371&amp;"."&amp;PPG!L371&amp;"."&amp;$C$5</f>
        <v>...Se20</v>
      </c>
      <c r="F371" s="123">
        <f t="shared" ca="1" si="10"/>
        <v>44105</v>
      </c>
      <c r="G371" s="354">
        <f>IF(PPG!AC371&lt;0,0,PPG!AC371)</f>
        <v>0</v>
      </c>
      <c r="H371" s="125">
        <f t="shared" ca="1" si="11"/>
        <v>44105</v>
      </c>
      <c r="I371" s="126">
        <v>0</v>
      </c>
      <c r="J371" s="352" t="str">
        <f>LEFT(PPG!E371,20)&amp;"."&amp;PPGPAY!E371</f>
        <v>....Se20</v>
      </c>
      <c r="K371" s="121" t="b">
        <v>1</v>
      </c>
      <c r="L371" s="127" t="s">
        <v>3691</v>
      </c>
      <c r="M371" s="121" t="b">
        <v>1</v>
      </c>
      <c r="N371" s="121" t="s">
        <v>3692</v>
      </c>
      <c r="O371" s="355">
        <f>PPG!J371</f>
        <v>0</v>
      </c>
      <c r="P371" s="121" t="b">
        <v>1</v>
      </c>
      <c r="Q371" s="121" t="b">
        <v>1</v>
      </c>
      <c r="R371" s="121" t="b">
        <v>1</v>
      </c>
    </row>
    <row r="372" spans="1:18" x14ac:dyDescent="0.25">
      <c r="A372" s="118">
        <v>1</v>
      </c>
      <c r="B372" s="119">
        <v>2</v>
      </c>
      <c r="C372" s="351">
        <f>PPG!K372</f>
        <v>0</v>
      </c>
      <c r="D372" s="121" t="b">
        <v>1</v>
      </c>
      <c r="E372" s="352" t="str">
        <f>RIGHT(PPG!D372,4)&amp;"."&amp;PPG!N372&amp;"."&amp;PPG!L372&amp;"."&amp;$C$5</f>
        <v>...Se20</v>
      </c>
      <c r="F372" s="123">
        <f t="shared" ca="1" si="10"/>
        <v>44105</v>
      </c>
      <c r="G372" s="354">
        <f>IF(PPG!AC372&lt;0,0,PPG!AC372)</f>
        <v>0</v>
      </c>
      <c r="H372" s="125">
        <f t="shared" ca="1" si="11"/>
        <v>44105</v>
      </c>
      <c r="I372" s="126">
        <v>0</v>
      </c>
      <c r="J372" s="352" t="str">
        <f>LEFT(PPG!E372,20)&amp;"."&amp;PPGPAY!E372</f>
        <v>....Se20</v>
      </c>
      <c r="K372" s="121" t="b">
        <v>1</v>
      </c>
      <c r="L372" s="127" t="s">
        <v>3691</v>
      </c>
      <c r="M372" s="121" t="b">
        <v>1</v>
      </c>
      <c r="N372" s="121" t="s">
        <v>3692</v>
      </c>
      <c r="O372" s="355">
        <f>PPG!J372</f>
        <v>0</v>
      </c>
      <c r="P372" s="121" t="b">
        <v>1</v>
      </c>
      <c r="Q372" s="121" t="b">
        <v>1</v>
      </c>
      <c r="R372" s="121" t="b">
        <v>1</v>
      </c>
    </row>
    <row r="373" spans="1:18" x14ac:dyDescent="0.25">
      <c r="A373" s="118">
        <v>1</v>
      </c>
      <c r="B373" s="119">
        <v>2</v>
      </c>
      <c r="C373" s="351">
        <f>PPG!K373</f>
        <v>0</v>
      </c>
      <c r="D373" s="121" t="b">
        <v>1</v>
      </c>
      <c r="E373" s="352" t="str">
        <f>RIGHT(PPG!D373,4)&amp;"."&amp;PPG!N373&amp;"."&amp;PPG!L373&amp;"."&amp;$C$5</f>
        <v>...Se20</v>
      </c>
      <c r="F373" s="123">
        <f t="shared" ca="1" si="10"/>
        <v>44105</v>
      </c>
      <c r="G373" s="354">
        <f>IF(PPG!AC373&lt;0,0,PPG!AC373)</f>
        <v>0</v>
      </c>
      <c r="H373" s="125">
        <f t="shared" ca="1" si="11"/>
        <v>44105</v>
      </c>
      <c r="I373" s="126">
        <v>0</v>
      </c>
      <c r="J373" s="352" t="str">
        <f>LEFT(PPG!E373,20)&amp;"."&amp;PPGPAY!E373</f>
        <v>....Se20</v>
      </c>
      <c r="K373" s="121" t="b">
        <v>1</v>
      </c>
      <c r="L373" s="127" t="s">
        <v>3691</v>
      </c>
      <c r="M373" s="121" t="b">
        <v>1</v>
      </c>
      <c r="N373" s="121" t="s">
        <v>3692</v>
      </c>
      <c r="O373" s="355">
        <f>PPG!J373</f>
        <v>0</v>
      </c>
      <c r="P373" s="121" t="b">
        <v>1</v>
      </c>
      <c r="Q373" s="121" t="b">
        <v>1</v>
      </c>
      <c r="R373" s="121" t="b">
        <v>1</v>
      </c>
    </row>
    <row r="374" spans="1:18" x14ac:dyDescent="0.25">
      <c r="A374" s="118">
        <v>1</v>
      </c>
      <c r="B374" s="119">
        <v>2</v>
      </c>
      <c r="C374" s="351">
        <f>PPG!K374</f>
        <v>0</v>
      </c>
      <c r="D374" s="121" t="b">
        <v>1</v>
      </c>
      <c r="E374" s="352" t="str">
        <f>RIGHT(PPG!D374,4)&amp;"."&amp;PPG!N374&amp;"."&amp;PPG!L374&amp;"."&amp;$C$5</f>
        <v>...Se20</v>
      </c>
      <c r="F374" s="123">
        <f t="shared" ca="1" si="10"/>
        <v>44105</v>
      </c>
      <c r="G374" s="354">
        <f>IF(PPG!AC374&lt;0,0,PPG!AC374)</f>
        <v>0</v>
      </c>
      <c r="H374" s="125">
        <f t="shared" ca="1" si="11"/>
        <v>44105</v>
      </c>
      <c r="I374" s="126">
        <v>0</v>
      </c>
      <c r="J374" s="352" t="str">
        <f>LEFT(PPG!E374,20)&amp;"."&amp;PPGPAY!E374</f>
        <v>....Se20</v>
      </c>
      <c r="K374" s="121" t="b">
        <v>1</v>
      </c>
      <c r="L374" s="127" t="s">
        <v>3691</v>
      </c>
      <c r="M374" s="121" t="b">
        <v>1</v>
      </c>
      <c r="N374" s="121" t="s">
        <v>3692</v>
      </c>
      <c r="O374" s="355">
        <f>PPG!J374</f>
        <v>0</v>
      </c>
      <c r="P374" s="121" t="b">
        <v>1</v>
      </c>
      <c r="Q374" s="121" t="b">
        <v>1</v>
      </c>
      <c r="R374" s="121" t="b">
        <v>1</v>
      </c>
    </row>
    <row r="375" spans="1:18" x14ac:dyDescent="0.25">
      <c r="A375" s="118">
        <v>1</v>
      </c>
      <c r="B375" s="119">
        <v>2</v>
      </c>
      <c r="C375" s="351">
        <f>PPG!K375</f>
        <v>0</v>
      </c>
      <c r="D375" s="121" t="b">
        <v>1</v>
      </c>
      <c r="E375" s="352" t="str">
        <f>RIGHT(PPG!D375,4)&amp;"."&amp;PPG!N375&amp;"."&amp;PPG!L375&amp;"."&amp;$C$5</f>
        <v>...Se20</v>
      </c>
      <c r="F375" s="123">
        <f t="shared" ca="1" si="10"/>
        <v>44105</v>
      </c>
      <c r="G375" s="354">
        <f>IF(PPG!AC375&lt;0,0,PPG!AC375)</f>
        <v>0</v>
      </c>
      <c r="H375" s="125">
        <f t="shared" ca="1" si="11"/>
        <v>44105</v>
      </c>
      <c r="I375" s="126">
        <v>0</v>
      </c>
      <c r="J375" s="352" t="str">
        <f>LEFT(PPG!E375,20)&amp;"."&amp;PPGPAY!E375</f>
        <v>....Se20</v>
      </c>
      <c r="K375" s="121" t="b">
        <v>1</v>
      </c>
      <c r="L375" s="127" t="s">
        <v>3691</v>
      </c>
      <c r="M375" s="121" t="b">
        <v>1</v>
      </c>
      <c r="N375" s="121" t="s">
        <v>3692</v>
      </c>
      <c r="O375" s="355">
        <f>PPG!J375</f>
        <v>0</v>
      </c>
      <c r="P375" s="121" t="b">
        <v>1</v>
      </c>
      <c r="Q375" s="121" t="b">
        <v>1</v>
      </c>
      <c r="R375" s="121" t="b">
        <v>1</v>
      </c>
    </row>
    <row r="376" spans="1:18" x14ac:dyDescent="0.25">
      <c r="A376" s="118">
        <v>1</v>
      </c>
      <c r="B376" s="119">
        <v>2</v>
      </c>
      <c r="C376" s="351">
        <f>PPG!K376</f>
        <v>0</v>
      </c>
      <c r="D376" s="121" t="b">
        <v>1</v>
      </c>
      <c r="E376" s="352" t="str">
        <f>RIGHT(PPG!D376,4)&amp;"."&amp;PPG!N376&amp;"."&amp;PPG!L376&amp;"."&amp;$C$5</f>
        <v>...Se20</v>
      </c>
      <c r="F376" s="123">
        <f t="shared" ca="1" si="10"/>
        <v>44105</v>
      </c>
      <c r="G376" s="354">
        <f>IF(PPG!AC376&lt;0,0,PPG!AC376)</f>
        <v>0</v>
      </c>
      <c r="H376" s="125">
        <f t="shared" ca="1" si="11"/>
        <v>44105</v>
      </c>
      <c r="I376" s="126">
        <v>0</v>
      </c>
      <c r="J376" s="352" t="str">
        <f>LEFT(PPG!E376,20)&amp;"."&amp;PPGPAY!E376</f>
        <v>....Se20</v>
      </c>
      <c r="K376" s="121" t="b">
        <v>1</v>
      </c>
      <c r="L376" s="127" t="s">
        <v>3691</v>
      </c>
      <c r="M376" s="121" t="b">
        <v>1</v>
      </c>
      <c r="N376" s="121" t="s">
        <v>3692</v>
      </c>
      <c r="O376" s="355">
        <f>PPG!J376</f>
        <v>0</v>
      </c>
      <c r="P376" s="121" t="b">
        <v>1</v>
      </c>
      <c r="Q376" s="121" t="b">
        <v>1</v>
      </c>
      <c r="R376" s="121" t="b">
        <v>1</v>
      </c>
    </row>
    <row r="377" spans="1:18" x14ac:dyDescent="0.25">
      <c r="A377" s="118">
        <v>1</v>
      </c>
      <c r="B377" s="119">
        <v>2</v>
      </c>
      <c r="C377" s="351">
        <f>PPG!K377</f>
        <v>0</v>
      </c>
      <c r="D377" s="121" t="b">
        <v>1</v>
      </c>
      <c r="E377" s="352" t="str">
        <f>RIGHT(PPG!D377,4)&amp;"."&amp;PPG!N377&amp;"."&amp;PPG!L377&amp;"."&amp;$C$5</f>
        <v>...Se20</v>
      </c>
      <c r="F377" s="123">
        <f t="shared" ca="1" si="10"/>
        <v>44105</v>
      </c>
      <c r="G377" s="354">
        <f>IF(PPG!AC377&lt;0,0,PPG!AC377)</f>
        <v>0</v>
      </c>
      <c r="H377" s="125">
        <f t="shared" ca="1" si="11"/>
        <v>44105</v>
      </c>
      <c r="I377" s="126">
        <v>0</v>
      </c>
      <c r="J377" s="352" t="str">
        <f>LEFT(PPG!E377,20)&amp;"."&amp;PPGPAY!E377</f>
        <v>....Se20</v>
      </c>
      <c r="K377" s="121" t="b">
        <v>1</v>
      </c>
      <c r="L377" s="127" t="s">
        <v>3691</v>
      </c>
      <c r="M377" s="121" t="b">
        <v>1</v>
      </c>
      <c r="N377" s="121" t="s">
        <v>3692</v>
      </c>
      <c r="O377" s="355">
        <f>PPG!J377</f>
        <v>0</v>
      </c>
      <c r="P377" s="121" t="b">
        <v>1</v>
      </c>
      <c r="Q377" s="121" t="b">
        <v>1</v>
      </c>
      <c r="R377" s="121" t="b">
        <v>1</v>
      </c>
    </row>
    <row r="378" spans="1:18" x14ac:dyDescent="0.25">
      <c r="A378" s="118">
        <v>1</v>
      </c>
      <c r="B378" s="119">
        <v>2</v>
      </c>
      <c r="C378" s="351">
        <f>PPG!K378</f>
        <v>0</v>
      </c>
      <c r="D378" s="121" t="b">
        <v>1</v>
      </c>
      <c r="E378" s="352" t="str">
        <f>RIGHT(PPG!D378,4)&amp;"."&amp;PPG!N378&amp;"."&amp;PPG!L378&amp;"."&amp;$C$5</f>
        <v>...Se20</v>
      </c>
      <c r="F378" s="123">
        <f t="shared" ca="1" si="10"/>
        <v>44105</v>
      </c>
      <c r="G378" s="354">
        <f>IF(PPG!AC378&lt;0,0,PPG!AC378)</f>
        <v>0</v>
      </c>
      <c r="H378" s="125">
        <f t="shared" ca="1" si="11"/>
        <v>44105</v>
      </c>
      <c r="I378" s="126">
        <v>0</v>
      </c>
      <c r="J378" s="352" t="str">
        <f>LEFT(PPG!E378,20)&amp;"."&amp;PPGPAY!E378</f>
        <v>....Se20</v>
      </c>
      <c r="K378" s="121" t="b">
        <v>1</v>
      </c>
      <c r="L378" s="127" t="s">
        <v>3691</v>
      </c>
      <c r="M378" s="121" t="b">
        <v>1</v>
      </c>
      <c r="N378" s="121" t="s">
        <v>3692</v>
      </c>
      <c r="O378" s="355">
        <f>PPG!J378</f>
        <v>0</v>
      </c>
      <c r="P378" s="121" t="b">
        <v>1</v>
      </c>
      <c r="Q378" s="121" t="b">
        <v>1</v>
      </c>
      <c r="R378" s="121" t="b">
        <v>1</v>
      </c>
    </row>
    <row r="379" spans="1:18" x14ac:dyDescent="0.25">
      <c r="A379" s="118">
        <v>1</v>
      </c>
      <c r="B379" s="119">
        <v>2</v>
      </c>
      <c r="C379" s="351">
        <f>PPG!K379</f>
        <v>0</v>
      </c>
      <c r="D379" s="121" t="b">
        <v>1</v>
      </c>
      <c r="E379" s="352" t="str">
        <f>RIGHT(PPG!D379,4)&amp;"."&amp;PPG!N379&amp;"."&amp;PPG!L379&amp;"."&amp;$C$5</f>
        <v>...Se20</v>
      </c>
      <c r="F379" s="123">
        <f t="shared" ca="1" si="10"/>
        <v>44105</v>
      </c>
      <c r="G379" s="354">
        <f>IF(PPG!AC379&lt;0,0,PPG!AC379)</f>
        <v>0</v>
      </c>
      <c r="H379" s="125">
        <f t="shared" ca="1" si="11"/>
        <v>44105</v>
      </c>
      <c r="I379" s="126">
        <v>0</v>
      </c>
      <c r="J379" s="352" t="str">
        <f>LEFT(PPG!E379,20)&amp;"."&amp;PPGPAY!E379</f>
        <v>....Se20</v>
      </c>
      <c r="K379" s="121" t="b">
        <v>1</v>
      </c>
      <c r="L379" s="127" t="s">
        <v>3691</v>
      </c>
      <c r="M379" s="121" t="b">
        <v>1</v>
      </c>
      <c r="N379" s="121" t="s">
        <v>3692</v>
      </c>
      <c r="O379" s="355">
        <f>PPG!J379</f>
        <v>0</v>
      </c>
      <c r="P379" s="121" t="b">
        <v>1</v>
      </c>
      <c r="Q379" s="121" t="b">
        <v>1</v>
      </c>
      <c r="R379" s="121" t="b">
        <v>1</v>
      </c>
    </row>
    <row r="380" spans="1:18" x14ac:dyDescent="0.25">
      <c r="A380" s="118">
        <v>1</v>
      </c>
      <c r="B380" s="119">
        <v>2</v>
      </c>
      <c r="C380" s="351">
        <f>PPG!K380</f>
        <v>0</v>
      </c>
      <c r="D380" s="121" t="b">
        <v>1</v>
      </c>
      <c r="E380" s="352" t="str">
        <f>RIGHT(PPG!D380,4)&amp;"."&amp;PPG!N380&amp;"."&amp;PPG!L380&amp;"."&amp;$C$5</f>
        <v>...Se20</v>
      </c>
      <c r="F380" s="123">
        <f t="shared" ca="1" si="10"/>
        <v>44105</v>
      </c>
      <c r="G380" s="354">
        <f>IF(PPG!AC380&lt;0,0,PPG!AC380)</f>
        <v>0</v>
      </c>
      <c r="H380" s="125">
        <f t="shared" ca="1" si="11"/>
        <v>44105</v>
      </c>
      <c r="I380" s="126">
        <v>0</v>
      </c>
      <c r="J380" s="352" t="str">
        <f>LEFT(PPG!E380,20)&amp;"."&amp;PPGPAY!E380</f>
        <v>....Se20</v>
      </c>
      <c r="K380" s="121" t="b">
        <v>1</v>
      </c>
      <c r="L380" s="127" t="s">
        <v>3691</v>
      </c>
      <c r="M380" s="121" t="b">
        <v>1</v>
      </c>
      <c r="N380" s="121" t="s">
        <v>3692</v>
      </c>
      <c r="O380" s="355">
        <f>PPG!J380</f>
        <v>0</v>
      </c>
      <c r="P380" s="121" t="b">
        <v>1</v>
      </c>
      <c r="Q380" s="121" t="b">
        <v>1</v>
      </c>
      <c r="R380" s="121" t="b">
        <v>1</v>
      </c>
    </row>
    <row r="381" spans="1:18" x14ac:dyDescent="0.25">
      <c r="A381" s="118">
        <v>1</v>
      </c>
      <c r="B381" s="119">
        <v>2</v>
      </c>
      <c r="C381" s="351">
        <f>PPG!K381</f>
        <v>0</v>
      </c>
      <c r="D381" s="121" t="b">
        <v>1</v>
      </c>
      <c r="E381" s="352" t="str">
        <f>RIGHT(PPG!D381,4)&amp;"."&amp;PPG!N381&amp;"."&amp;PPG!L381&amp;"."&amp;$C$5</f>
        <v>...Se20</v>
      </c>
      <c r="F381" s="123">
        <f t="shared" ca="1" si="10"/>
        <v>44105</v>
      </c>
      <c r="G381" s="354">
        <f>IF(PPG!AC381&lt;0,0,PPG!AC381)</f>
        <v>0</v>
      </c>
      <c r="H381" s="125">
        <f t="shared" ca="1" si="11"/>
        <v>44105</v>
      </c>
      <c r="I381" s="126">
        <v>0</v>
      </c>
      <c r="J381" s="352" t="str">
        <f>LEFT(PPG!E381,20)&amp;"."&amp;PPGPAY!E381</f>
        <v>....Se20</v>
      </c>
      <c r="K381" s="121" t="b">
        <v>1</v>
      </c>
      <c r="L381" s="127" t="s">
        <v>3691</v>
      </c>
      <c r="M381" s="121" t="b">
        <v>1</v>
      </c>
      <c r="N381" s="121" t="s">
        <v>3692</v>
      </c>
      <c r="O381" s="355">
        <f>PPG!J381</f>
        <v>0</v>
      </c>
      <c r="P381" s="121" t="b">
        <v>1</v>
      </c>
      <c r="Q381" s="121" t="b">
        <v>1</v>
      </c>
      <c r="R381" s="121" t="b">
        <v>1</v>
      </c>
    </row>
    <row r="382" spans="1:18" x14ac:dyDescent="0.25">
      <c r="A382" s="118">
        <v>1</v>
      </c>
      <c r="B382" s="119">
        <v>2</v>
      </c>
      <c r="C382" s="351">
        <f>PPG!K382</f>
        <v>0</v>
      </c>
      <c r="D382" s="121" t="b">
        <v>1</v>
      </c>
      <c r="E382" s="352" t="str">
        <f>RIGHT(PPG!D382,4)&amp;"."&amp;PPG!N382&amp;"."&amp;PPG!L382&amp;"."&amp;$C$5</f>
        <v>...Se20</v>
      </c>
      <c r="F382" s="123">
        <f t="shared" ca="1" si="10"/>
        <v>44105</v>
      </c>
      <c r="G382" s="354">
        <f>IF(PPG!AC382&lt;0,0,PPG!AC382)</f>
        <v>0</v>
      </c>
      <c r="H382" s="125">
        <f t="shared" ca="1" si="11"/>
        <v>44105</v>
      </c>
      <c r="I382" s="126">
        <v>0</v>
      </c>
      <c r="J382" s="352" t="str">
        <f>LEFT(PPG!E382,20)&amp;"."&amp;PPGPAY!E382</f>
        <v>....Se20</v>
      </c>
      <c r="K382" s="121" t="b">
        <v>1</v>
      </c>
      <c r="L382" s="127" t="s">
        <v>3691</v>
      </c>
      <c r="M382" s="121" t="b">
        <v>1</v>
      </c>
      <c r="N382" s="121" t="s">
        <v>3692</v>
      </c>
      <c r="O382" s="355">
        <f>PPG!J382</f>
        <v>0</v>
      </c>
      <c r="P382" s="121" t="b">
        <v>1</v>
      </c>
      <c r="Q382" s="121" t="b">
        <v>1</v>
      </c>
      <c r="R382" s="121" t="b">
        <v>1</v>
      </c>
    </row>
    <row r="383" spans="1:18" x14ac:dyDescent="0.25">
      <c r="A383" s="118">
        <v>1</v>
      </c>
      <c r="B383" s="119">
        <v>2</v>
      </c>
      <c r="C383" s="351">
        <f>PPG!K383</f>
        <v>0</v>
      </c>
      <c r="D383" s="121" t="b">
        <v>1</v>
      </c>
      <c r="E383" s="352" t="str">
        <f>RIGHT(PPG!D383,4)&amp;"."&amp;PPG!N383&amp;"."&amp;PPG!L383&amp;"."&amp;$C$5</f>
        <v>...Se20</v>
      </c>
      <c r="F383" s="123">
        <f t="shared" ca="1" si="10"/>
        <v>44105</v>
      </c>
      <c r="G383" s="354">
        <f>IF(PPG!AC383&lt;0,0,PPG!AC383)</f>
        <v>0</v>
      </c>
      <c r="H383" s="125">
        <f t="shared" ca="1" si="11"/>
        <v>44105</v>
      </c>
      <c r="I383" s="126">
        <v>0</v>
      </c>
      <c r="J383" s="352" t="str">
        <f>LEFT(PPG!E383,20)&amp;"."&amp;PPGPAY!E383</f>
        <v>....Se20</v>
      </c>
      <c r="K383" s="121" t="b">
        <v>1</v>
      </c>
      <c r="L383" s="127" t="s">
        <v>3691</v>
      </c>
      <c r="M383" s="121" t="b">
        <v>1</v>
      </c>
      <c r="N383" s="121" t="s">
        <v>3692</v>
      </c>
      <c r="O383" s="355">
        <f>PPG!J383</f>
        <v>0</v>
      </c>
      <c r="P383" s="121" t="b">
        <v>1</v>
      </c>
      <c r="Q383" s="121" t="b">
        <v>1</v>
      </c>
      <c r="R383" s="121" t="b">
        <v>1</v>
      </c>
    </row>
    <row r="384" spans="1:18" x14ac:dyDescent="0.25">
      <c r="A384" s="118">
        <v>1</v>
      </c>
      <c r="B384" s="119">
        <v>2</v>
      </c>
      <c r="C384" s="351">
        <f>PPG!K384</f>
        <v>0</v>
      </c>
      <c r="D384" s="121" t="b">
        <v>1</v>
      </c>
      <c r="E384" s="352" t="str">
        <f>RIGHT(PPG!D384,4)&amp;"."&amp;PPG!N384&amp;"."&amp;PPG!L384&amp;"."&amp;$C$5</f>
        <v>...Se20</v>
      </c>
      <c r="F384" s="123">
        <f t="shared" ca="1" si="10"/>
        <v>44105</v>
      </c>
      <c r="G384" s="354">
        <f>IF(PPG!AC384&lt;0,0,PPG!AC384)</f>
        <v>0</v>
      </c>
      <c r="H384" s="125">
        <f t="shared" ca="1" si="11"/>
        <v>44105</v>
      </c>
      <c r="I384" s="126">
        <v>0</v>
      </c>
      <c r="J384" s="352" t="str">
        <f>LEFT(PPG!E384,20)&amp;"."&amp;PPGPAY!E384</f>
        <v>....Se20</v>
      </c>
      <c r="K384" s="121" t="b">
        <v>1</v>
      </c>
      <c r="L384" s="127" t="s">
        <v>3691</v>
      </c>
      <c r="M384" s="121" t="b">
        <v>1</v>
      </c>
      <c r="N384" s="121" t="s">
        <v>3692</v>
      </c>
      <c r="O384" s="355">
        <f>PPG!J384</f>
        <v>0</v>
      </c>
      <c r="P384" s="121" t="b">
        <v>1</v>
      </c>
      <c r="Q384" s="121" t="b">
        <v>1</v>
      </c>
      <c r="R384" s="121" t="b">
        <v>1</v>
      </c>
    </row>
    <row r="385" spans="1:18" x14ac:dyDescent="0.25">
      <c r="A385" s="118">
        <v>1</v>
      </c>
      <c r="B385" s="119">
        <v>2</v>
      </c>
      <c r="C385" s="351">
        <f>PPG!K385</f>
        <v>0</v>
      </c>
      <c r="D385" s="121" t="b">
        <v>1</v>
      </c>
      <c r="E385" s="352" t="str">
        <f>RIGHT(PPG!D385,4)&amp;"."&amp;PPG!N385&amp;"."&amp;PPG!L385&amp;"."&amp;$C$5</f>
        <v>...Se20</v>
      </c>
      <c r="F385" s="123">
        <f t="shared" ca="1" si="10"/>
        <v>44105</v>
      </c>
      <c r="G385" s="354">
        <f>IF(PPG!AC385&lt;0,0,PPG!AC385)</f>
        <v>0</v>
      </c>
      <c r="H385" s="125">
        <f t="shared" ca="1" si="11"/>
        <v>44105</v>
      </c>
      <c r="I385" s="126">
        <v>0</v>
      </c>
      <c r="J385" s="352" t="str">
        <f>LEFT(PPG!E385,20)&amp;"."&amp;PPGPAY!E385</f>
        <v>....Se20</v>
      </c>
      <c r="K385" s="121" t="b">
        <v>1</v>
      </c>
      <c r="L385" s="127" t="s">
        <v>3691</v>
      </c>
      <c r="M385" s="121" t="b">
        <v>1</v>
      </c>
      <c r="N385" s="121" t="s">
        <v>3692</v>
      </c>
      <c r="O385" s="355">
        <f>PPG!J385</f>
        <v>0</v>
      </c>
      <c r="P385" s="121" t="b">
        <v>1</v>
      </c>
      <c r="Q385" s="121" t="b">
        <v>1</v>
      </c>
      <c r="R385" s="121" t="b">
        <v>1</v>
      </c>
    </row>
    <row r="386" spans="1:18" x14ac:dyDescent="0.25">
      <c r="A386" s="118">
        <v>1</v>
      </c>
      <c r="B386" s="119">
        <v>2</v>
      </c>
      <c r="C386" s="351">
        <f>PPG!K386</f>
        <v>0</v>
      </c>
      <c r="D386" s="121" t="b">
        <v>1</v>
      </c>
      <c r="E386" s="352" t="str">
        <f>RIGHT(PPG!D386,4)&amp;"."&amp;PPG!N386&amp;"."&amp;PPG!L386&amp;"."&amp;$C$5</f>
        <v>...Se20</v>
      </c>
      <c r="F386" s="123">
        <f t="shared" ca="1" si="10"/>
        <v>44105</v>
      </c>
      <c r="G386" s="354">
        <f>IF(PPG!AC386&lt;0,0,PPG!AC386)</f>
        <v>0</v>
      </c>
      <c r="H386" s="125">
        <f t="shared" ca="1" si="11"/>
        <v>44105</v>
      </c>
      <c r="I386" s="126">
        <v>0</v>
      </c>
      <c r="J386" s="352" t="str">
        <f>LEFT(PPG!E386,20)&amp;"."&amp;PPGPAY!E386</f>
        <v>....Se20</v>
      </c>
      <c r="K386" s="121" t="b">
        <v>1</v>
      </c>
      <c r="L386" s="127" t="s">
        <v>3691</v>
      </c>
      <c r="M386" s="121" t="b">
        <v>1</v>
      </c>
      <c r="N386" s="121" t="s">
        <v>3692</v>
      </c>
      <c r="O386" s="355">
        <f>PPG!J386</f>
        <v>0</v>
      </c>
      <c r="P386" s="121" t="b">
        <v>1</v>
      </c>
      <c r="Q386" s="121" t="b">
        <v>1</v>
      </c>
      <c r="R386" s="121" t="b">
        <v>1</v>
      </c>
    </row>
    <row r="387" spans="1:18" x14ac:dyDescent="0.25">
      <c r="A387" s="118">
        <v>1</v>
      </c>
      <c r="B387" s="119">
        <v>2</v>
      </c>
      <c r="C387" s="351">
        <f>PPG!K387</f>
        <v>0</v>
      </c>
      <c r="D387" s="121" t="b">
        <v>1</v>
      </c>
      <c r="E387" s="352" t="str">
        <f>RIGHT(PPG!D387,4)&amp;"."&amp;PPG!N387&amp;"."&amp;PPG!L387&amp;"."&amp;$C$5</f>
        <v>...Se20</v>
      </c>
      <c r="F387" s="123">
        <f t="shared" ca="1" si="10"/>
        <v>44105</v>
      </c>
      <c r="G387" s="354">
        <f>IF(PPG!AC387&lt;0,0,PPG!AC387)</f>
        <v>0</v>
      </c>
      <c r="H387" s="125">
        <f t="shared" ca="1" si="11"/>
        <v>44105</v>
      </c>
      <c r="I387" s="126">
        <v>0</v>
      </c>
      <c r="J387" s="352" t="str">
        <f>LEFT(PPG!E387,20)&amp;"."&amp;PPGPAY!E387</f>
        <v>....Se20</v>
      </c>
      <c r="K387" s="121" t="b">
        <v>1</v>
      </c>
      <c r="L387" s="127" t="s">
        <v>3691</v>
      </c>
      <c r="M387" s="121" t="b">
        <v>1</v>
      </c>
      <c r="N387" s="121" t="s">
        <v>3692</v>
      </c>
      <c r="O387" s="355">
        <f>PPG!J387</f>
        <v>0</v>
      </c>
      <c r="P387" s="121" t="b">
        <v>1</v>
      </c>
      <c r="Q387" s="121" t="b">
        <v>1</v>
      </c>
      <c r="R387" s="121" t="b">
        <v>1</v>
      </c>
    </row>
    <row r="388" spans="1:18" x14ac:dyDescent="0.25">
      <c r="A388" s="118">
        <v>1</v>
      </c>
      <c r="B388" s="119">
        <v>2</v>
      </c>
      <c r="C388" s="351">
        <f>PPG!K388</f>
        <v>0</v>
      </c>
      <c r="D388" s="121" t="b">
        <v>1</v>
      </c>
      <c r="E388" s="352" t="str">
        <f>RIGHT(PPG!D388,4)&amp;"."&amp;PPG!N388&amp;"."&amp;PPG!L388&amp;"."&amp;$C$5</f>
        <v>...Se20</v>
      </c>
      <c r="F388" s="123">
        <f t="shared" ca="1" si="10"/>
        <v>44105</v>
      </c>
      <c r="G388" s="354">
        <f>IF(PPG!AC388&lt;0,0,PPG!AC388)</f>
        <v>0</v>
      </c>
      <c r="H388" s="125">
        <f t="shared" ca="1" si="11"/>
        <v>44105</v>
      </c>
      <c r="I388" s="126">
        <v>0</v>
      </c>
      <c r="J388" s="352" t="str">
        <f>LEFT(PPG!E388,20)&amp;"."&amp;PPGPAY!E388</f>
        <v>....Se20</v>
      </c>
      <c r="K388" s="121" t="b">
        <v>1</v>
      </c>
      <c r="L388" s="127" t="s">
        <v>3691</v>
      </c>
      <c r="M388" s="121" t="b">
        <v>1</v>
      </c>
      <c r="N388" s="121" t="s">
        <v>3692</v>
      </c>
      <c r="O388" s="355">
        <f>PPG!J388</f>
        <v>0</v>
      </c>
      <c r="P388" s="121" t="b">
        <v>1</v>
      </c>
      <c r="Q388" s="121" t="b">
        <v>1</v>
      </c>
      <c r="R388" s="121" t="b">
        <v>1</v>
      </c>
    </row>
    <row r="389" spans="1:18" x14ac:dyDescent="0.25">
      <c r="A389" s="118">
        <v>1</v>
      </c>
      <c r="B389" s="119">
        <v>2</v>
      </c>
      <c r="C389" s="351">
        <f>PPG!K389</f>
        <v>0</v>
      </c>
      <c r="D389" s="121" t="b">
        <v>1</v>
      </c>
      <c r="E389" s="352" t="str">
        <f>RIGHT(PPG!D389,4)&amp;"."&amp;PPG!N389&amp;"."&amp;PPG!L389&amp;"."&amp;$C$5</f>
        <v>...Se20</v>
      </c>
      <c r="F389" s="123">
        <f t="shared" ca="1" si="10"/>
        <v>44105</v>
      </c>
      <c r="G389" s="354">
        <f>IF(PPG!AC389&lt;0,0,PPG!AC389)</f>
        <v>0</v>
      </c>
      <c r="H389" s="125">
        <f t="shared" ca="1" si="11"/>
        <v>44105</v>
      </c>
      <c r="I389" s="126">
        <v>0</v>
      </c>
      <c r="J389" s="352" t="str">
        <f>LEFT(PPG!E389,20)&amp;"."&amp;PPGPAY!E389</f>
        <v>....Se20</v>
      </c>
      <c r="K389" s="121" t="b">
        <v>1</v>
      </c>
      <c r="L389" s="127" t="s">
        <v>3691</v>
      </c>
      <c r="M389" s="121" t="b">
        <v>1</v>
      </c>
      <c r="N389" s="121" t="s">
        <v>3692</v>
      </c>
      <c r="O389" s="355">
        <f>PPG!J389</f>
        <v>0</v>
      </c>
      <c r="P389" s="121" t="b">
        <v>1</v>
      </c>
      <c r="Q389" s="121" t="b">
        <v>1</v>
      </c>
      <c r="R389" s="121" t="b">
        <v>1</v>
      </c>
    </row>
    <row r="390" spans="1:18" x14ac:dyDescent="0.25">
      <c r="A390" s="118">
        <v>1</v>
      </c>
      <c r="B390" s="119">
        <v>2</v>
      </c>
      <c r="C390" s="351">
        <f>PPG!K390</f>
        <v>0</v>
      </c>
      <c r="D390" s="121" t="b">
        <v>1</v>
      </c>
      <c r="E390" s="352" t="str">
        <f>RIGHT(PPG!D390,4)&amp;"."&amp;PPG!N390&amp;"."&amp;PPG!L390&amp;"."&amp;$C$5</f>
        <v>...Se20</v>
      </c>
      <c r="F390" s="123">
        <f t="shared" ca="1" si="10"/>
        <v>44105</v>
      </c>
      <c r="G390" s="354">
        <f>IF(PPG!AC390&lt;0,0,PPG!AC390)</f>
        <v>0</v>
      </c>
      <c r="H390" s="125">
        <f t="shared" ca="1" si="11"/>
        <v>44105</v>
      </c>
      <c r="I390" s="126">
        <v>0</v>
      </c>
      <c r="J390" s="352" t="str">
        <f>LEFT(PPG!E390,20)&amp;"."&amp;PPGPAY!E390</f>
        <v>....Se20</v>
      </c>
      <c r="K390" s="121" t="b">
        <v>1</v>
      </c>
      <c r="L390" s="127" t="s">
        <v>3691</v>
      </c>
      <c r="M390" s="121" t="b">
        <v>1</v>
      </c>
      <c r="N390" s="121" t="s">
        <v>3692</v>
      </c>
      <c r="O390" s="355">
        <f>PPG!J390</f>
        <v>0</v>
      </c>
      <c r="P390" s="121" t="b">
        <v>1</v>
      </c>
      <c r="Q390" s="121" t="b">
        <v>1</v>
      </c>
      <c r="R390" s="121" t="b">
        <v>1</v>
      </c>
    </row>
    <row r="391" spans="1:18" x14ac:dyDescent="0.25">
      <c r="A391" s="118">
        <v>1</v>
      </c>
      <c r="B391" s="119">
        <v>2</v>
      </c>
      <c r="C391" s="351">
        <f>PPG!K391</f>
        <v>0</v>
      </c>
      <c r="D391" s="121" t="b">
        <v>1</v>
      </c>
      <c r="E391" s="352" t="str">
        <f>RIGHT(PPG!D391,4)&amp;"."&amp;PPG!N391&amp;"."&amp;PPG!L391&amp;"."&amp;$C$5</f>
        <v>...Se20</v>
      </c>
      <c r="F391" s="123">
        <f t="shared" ca="1" si="10"/>
        <v>44105</v>
      </c>
      <c r="G391" s="354">
        <f>IF(PPG!AC391&lt;0,0,PPG!AC391)</f>
        <v>0</v>
      </c>
      <c r="H391" s="125">
        <f t="shared" ca="1" si="11"/>
        <v>44105</v>
      </c>
      <c r="I391" s="126">
        <v>0</v>
      </c>
      <c r="J391" s="352" t="str">
        <f>LEFT(PPG!E391,20)&amp;"."&amp;PPGPAY!E391</f>
        <v>....Se20</v>
      </c>
      <c r="K391" s="121" t="b">
        <v>1</v>
      </c>
      <c r="L391" s="127" t="s">
        <v>3691</v>
      </c>
      <c r="M391" s="121" t="b">
        <v>1</v>
      </c>
      <c r="N391" s="121" t="s">
        <v>3692</v>
      </c>
      <c r="O391" s="355">
        <f>PPG!J391</f>
        <v>0</v>
      </c>
      <c r="P391" s="121" t="b">
        <v>1</v>
      </c>
      <c r="Q391" s="121" t="b">
        <v>1</v>
      </c>
      <c r="R391" s="121" t="b">
        <v>1</v>
      </c>
    </row>
    <row r="392" spans="1:18" x14ac:dyDescent="0.25">
      <c r="A392" s="118">
        <v>1</v>
      </c>
      <c r="B392" s="119">
        <v>2</v>
      </c>
      <c r="C392" s="351">
        <f>PPG!K392</f>
        <v>0</v>
      </c>
      <c r="D392" s="121" t="b">
        <v>1</v>
      </c>
      <c r="E392" s="352" t="str">
        <f>RIGHT(PPG!D392,4)&amp;"."&amp;PPG!N392&amp;"."&amp;PPG!L392&amp;"."&amp;$C$5</f>
        <v>...Se20</v>
      </c>
      <c r="F392" s="123">
        <f t="shared" ca="1" si="10"/>
        <v>44105</v>
      </c>
      <c r="G392" s="354">
        <f>IF(PPG!AC392&lt;0,0,PPG!AC392)</f>
        <v>0</v>
      </c>
      <c r="H392" s="125">
        <f t="shared" ca="1" si="11"/>
        <v>44105</v>
      </c>
      <c r="I392" s="126">
        <v>0</v>
      </c>
      <c r="J392" s="352" t="str">
        <f>LEFT(PPG!E392,20)&amp;"."&amp;PPGPAY!E392</f>
        <v>....Se20</v>
      </c>
      <c r="K392" s="121" t="b">
        <v>1</v>
      </c>
      <c r="L392" s="127" t="s">
        <v>3691</v>
      </c>
      <c r="M392" s="121" t="b">
        <v>1</v>
      </c>
      <c r="N392" s="121" t="s">
        <v>3692</v>
      </c>
      <c r="O392" s="355">
        <f>PPG!J392</f>
        <v>0</v>
      </c>
      <c r="P392" s="121" t="b">
        <v>1</v>
      </c>
      <c r="Q392" s="121" t="b">
        <v>1</v>
      </c>
      <c r="R392" s="121" t="b">
        <v>1</v>
      </c>
    </row>
    <row r="393" spans="1:18" x14ac:dyDescent="0.25">
      <c r="A393" s="118">
        <v>1</v>
      </c>
      <c r="B393" s="119">
        <v>2</v>
      </c>
      <c r="C393" s="351">
        <f>PPG!K393</f>
        <v>0</v>
      </c>
      <c r="D393" s="121" t="b">
        <v>1</v>
      </c>
      <c r="E393" s="352" t="str">
        <f>RIGHT(PPG!D393,4)&amp;"."&amp;PPG!N393&amp;"."&amp;PPG!L393&amp;"."&amp;$C$5</f>
        <v>...Se20</v>
      </c>
      <c r="F393" s="123">
        <f t="shared" ca="1" si="10"/>
        <v>44105</v>
      </c>
      <c r="G393" s="354">
        <f>IF(PPG!AC393&lt;0,0,PPG!AC393)</f>
        <v>0</v>
      </c>
      <c r="H393" s="125">
        <f t="shared" ca="1" si="11"/>
        <v>44105</v>
      </c>
      <c r="I393" s="126">
        <v>0</v>
      </c>
      <c r="J393" s="352" t="str">
        <f>LEFT(PPG!E393,20)&amp;"."&amp;PPGPAY!E393</f>
        <v>....Se20</v>
      </c>
      <c r="K393" s="121" t="b">
        <v>1</v>
      </c>
      <c r="L393" s="127" t="s">
        <v>3691</v>
      </c>
      <c r="M393" s="121" t="b">
        <v>1</v>
      </c>
      <c r="N393" s="121" t="s">
        <v>3692</v>
      </c>
      <c r="O393" s="355">
        <f>PPG!J393</f>
        <v>0</v>
      </c>
      <c r="P393" s="121" t="b">
        <v>1</v>
      </c>
      <c r="Q393" s="121" t="b">
        <v>1</v>
      </c>
      <c r="R393" s="121" t="b">
        <v>1</v>
      </c>
    </row>
    <row r="394" spans="1:18" x14ac:dyDescent="0.25">
      <c r="A394" s="118">
        <v>1</v>
      </c>
      <c r="B394" s="119">
        <v>2</v>
      </c>
      <c r="C394" s="351">
        <f>PPG!K394</f>
        <v>0</v>
      </c>
      <c r="D394" s="121" t="b">
        <v>1</v>
      </c>
      <c r="E394" s="352" t="str">
        <f>RIGHT(PPG!D394,4)&amp;"."&amp;PPG!N394&amp;"."&amp;PPG!L394&amp;"."&amp;$C$5</f>
        <v>...Se20</v>
      </c>
      <c r="F394" s="123">
        <f t="shared" ca="1" si="10"/>
        <v>44105</v>
      </c>
      <c r="G394" s="354">
        <f>IF(PPG!AC394&lt;0,0,PPG!AC394)</f>
        <v>0</v>
      </c>
      <c r="H394" s="125">
        <f t="shared" ca="1" si="11"/>
        <v>44105</v>
      </c>
      <c r="I394" s="126">
        <v>0</v>
      </c>
      <c r="J394" s="352" t="str">
        <f>LEFT(PPG!E394,20)&amp;"."&amp;PPGPAY!E394</f>
        <v>....Se20</v>
      </c>
      <c r="K394" s="121" t="b">
        <v>1</v>
      </c>
      <c r="L394" s="127" t="s">
        <v>3691</v>
      </c>
      <c r="M394" s="121" t="b">
        <v>1</v>
      </c>
      <c r="N394" s="121" t="s">
        <v>3692</v>
      </c>
      <c r="O394" s="355">
        <f>PPG!J394</f>
        <v>0</v>
      </c>
      <c r="P394" s="121" t="b">
        <v>1</v>
      </c>
      <c r="Q394" s="121" t="b">
        <v>1</v>
      </c>
      <c r="R394" s="121" t="b">
        <v>1</v>
      </c>
    </row>
    <row r="395" spans="1:18" x14ac:dyDescent="0.25">
      <c r="A395" s="118">
        <v>1</v>
      </c>
      <c r="B395" s="119">
        <v>2</v>
      </c>
      <c r="C395" s="351">
        <f>PPG!K395</f>
        <v>0</v>
      </c>
      <c r="D395" s="121" t="b">
        <v>1</v>
      </c>
      <c r="E395" s="352" t="str">
        <f>RIGHT(PPG!D395,4)&amp;"."&amp;PPG!N395&amp;"."&amp;PPG!L395&amp;"."&amp;$C$5</f>
        <v>...Se20</v>
      </c>
      <c r="F395" s="123">
        <f t="shared" ca="1" si="10"/>
        <v>44105</v>
      </c>
      <c r="G395" s="354">
        <f>IF(PPG!AC395&lt;0,0,PPG!AC395)</f>
        <v>0</v>
      </c>
      <c r="H395" s="125">
        <f t="shared" ca="1" si="11"/>
        <v>44105</v>
      </c>
      <c r="I395" s="126">
        <v>0</v>
      </c>
      <c r="J395" s="352" t="str">
        <f>LEFT(PPG!E395,20)&amp;"."&amp;PPGPAY!E395</f>
        <v>....Se20</v>
      </c>
      <c r="K395" s="121" t="b">
        <v>1</v>
      </c>
      <c r="L395" s="127" t="s">
        <v>3691</v>
      </c>
      <c r="M395" s="121" t="b">
        <v>1</v>
      </c>
      <c r="N395" s="121" t="s">
        <v>3692</v>
      </c>
      <c r="O395" s="355">
        <f>PPG!J395</f>
        <v>0</v>
      </c>
      <c r="P395" s="121" t="b">
        <v>1</v>
      </c>
      <c r="Q395" s="121" t="b">
        <v>1</v>
      </c>
      <c r="R395" s="121" t="b">
        <v>1</v>
      </c>
    </row>
    <row r="396" spans="1:18" x14ac:dyDescent="0.25">
      <c r="A396" s="118">
        <v>1</v>
      </c>
      <c r="B396" s="119">
        <v>2</v>
      </c>
      <c r="C396" s="351">
        <f>PPG!K396</f>
        <v>0</v>
      </c>
      <c r="D396" s="121" t="b">
        <v>1</v>
      </c>
      <c r="E396" s="352" t="str">
        <f>RIGHT(PPG!D396,4)&amp;"."&amp;PPG!N396&amp;"."&amp;PPG!L396&amp;"."&amp;$C$5</f>
        <v>...Se20</v>
      </c>
      <c r="F396" s="123">
        <f t="shared" ca="1" si="10"/>
        <v>44105</v>
      </c>
      <c r="G396" s="354">
        <f>IF(PPG!AC396&lt;0,0,PPG!AC396)</f>
        <v>0</v>
      </c>
      <c r="H396" s="125">
        <f t="shared" ca="1" si="11"/>
        <v>44105</v>
      </c>
      <c r="I396" s="126">
        <v>0</v>
      </c>
      <c r="J396" s="352" t="str">
        <f>LEFT(PPG!E396,20)&amp;"."&amp;PPGPAY!E396</f>
        <v>....Se20</v>
      </c>
      <c r="K396" s="121" t="b">
        <v>1</v>
      </c>
      <c r="L396" s="127" t="s">
        <v>3691</v>
      </c>
      <c r="M396" s="121" t="b">
        <v>1</v>
      </c>
      <c r="N396" s="121" t="s">
        <v>3692</v>
      </c>
      <c r="O396" s="355">
        <f>PPG!J396</f>
        <v>0</v>
      </c>
      <c r="P396" s="121" t="b">
        <v>1</v>
      </c>
      <c r="Q396" s="121" t="b">
        <v>1</v>
      </c>
      <c r="R396" s="121" t="b">
        <v>1</v>
      </c>
    </row>
    <row r="397" spans="1:18" x14ac:dyDescent="0.25">
      <c r="A397" s="118">
        <v>1</v>
      </c>
      <c r="B397" s="119">
        <v>2</v>
      </c>
      <c r="C397" s="351">
        <f>PPG!K397</f>
        <v>0</v>
      </c>
      <c r="D397" s="121" t="b">
        <v>1</v>
      </c>
      <c r="E397" s="352" t="str">
        <f>RIGHT(PPG!D397,4)&amp;"."&amp;PPG!N397&amp;"."&amp;PPG!L397&amp;"."&amp;$C$5</f>
        <v>...Se20</v>
      </c>
      <c r="F397" s="123">
        <f t="shared" ca="1" si="10"/>
        <v>44105</v>
      </c>
      <c r="G397" s="354">
        <f>IF(PPG!AC397&lt;0,0,PPG!AC397)</f>
        <v>0</v>
      </c>
      <c r="H397" s="125">
        <f t="shared" ca="1" si="11"/>
        <v>44105</v>
      </c>
      <c r="I397" s="126">
        <v>0</v>
      </c>
      <c r="J397" s="352" t="str">
        <f>LEFT(PPG!E397,20)&amp;"."&amp;PPGPAY!E397</f>
        <v>....Se20</v>
      </c>
      <c r="K397" s="121" t="b">
        <v>1</v>
      </c>
      <c r="L397" s="127" t="s">
        <v>3691</v>
      </c>
      <c r="M397" s="121" t="b">
        <v>1</v>
      </c>
      <c r="N397" s="121" t="s">
        <v>3692</v>
      </c>
      <c r="O397" s="355">
        <f>PPG!J397</f>
        <v>0</v>
      </c>
      <c r="P397" s="121" t="b">
        <v>1</v>
      </c>
      <c r="Q397" s="121" t="b">
        <v>1</v>
      </c>
      <c r="R397" s="121" t="b">
        <v>1</v>
      </c>
    </row>
    <row r="398" spans="1:18" x14ac:dyDescent="0.25">
      <c r="A398" s="118">
        <v>1</v>
      </c>
      <c r="B398" s="119">
        <v>2</v>
      </c>
      <c r="C398" s="351">
        <f>PPG!K398</f>
        <v>0</v>
      </c>
      <c r="D398" s="121" t="b">
        <v>1</v>
      </c>
      <c r="E398" s="352" t="str">
        <f>RIGHT(PPG!D398,4)&amp;"."&amp;PPG!N398&amp;"."&amp;PPG!L398&amp;"."&amp;$C$5</f>
        <v>...Se20</v>
      </c>
      <c r="F398" s="123">
        <f t="shared" ca="1" si="10"/>
        <v>44105</v>
      </c>
      <c r="G398" s="354">
        <f>IF(PPG!AC398&lt;0,0,PPG!AC398)</f>
        <v>0</v>
      </c>
      <c r="H398" s="125">
        <f t="shared" ca="1" si="11"/>
        <v>44105</v>
      </c>
      <c r="I398" s="126">
        <v>0</v>
      </c>
      <c r="J398" s="352" t="str">
        <f>LEFT(PPG!E398,20)&amp;"."&amp;PPGPAY!E398</f>
        <v>....Se20</v>
      </c>
      <c r="K398" s="121" t="b">
        <v>1</v>
      </c>
      <c r="L398" s="127" t="s">
        <v>3691</v>
      </c>
      <c r="M398" s="121" t="b">
        <v>1</v>
      </c>
      <c r="N398" s="121" t="s">
        <v>3692</v>
      </c>
      <c r="O398" s="355">
        <f>PPG!J398</f>
        <v>0</v>
      </c>
      <c r="P398" s="121" t="b">
        <v>1</v>
      </c>
      <c r="Q398" s="121" t="b">
        <v>1</v>
      </c>
      <c r="R398" s="121" t="b">
        <v>1</v>
      </c>
    </row>
  </sheetData>
  <autoFilter ref="A19:J398"/>
  <mergeCells count="5">
    <mergeCell ref="A1:N1"/>
    <mergeCell ref="B3:E3"/>
    <mergeCell ref="H3:I3"/>
    <mergeCell ref="C7:D8"/>
    <mergeCell ref="C10:D11"/>
  </mergeCells>
  <conditionalFormatting sqref="G20:G398">
    <cfRule type="cellIs" dxfId="62" priority="4" operator="lessThan">
      <formula>0</formula>
    </cfRule>
    <cfRule type="cellIs" dxfId="61" priority="5" operator="equal">
      <formula>0</formula>
    </cfRule>
  </conditionalFormatting>
  <conditionalFormatting sqref="C7:D8">
    <cfRule type="cellIs" dxfId="60" priority="3" operator="equal">
      <formula>"Error"</formula>
    </cfRule>
  </conditionalFormatting>
  <conditionalFormatting sqref="C10:D11">
    <cfRule type="cellIs" dxfId="59" priority="2" operator="equal">
      <formula>"Error"</formula>
    </cfRule>
  </conditionalFormatting>
  <conditionalFormatting sqref="C7:D8 C10:D11">
    <cfRule type="cellIs" dxfId="5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P156" sqref="P1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73</v>
      </c>
      <c r="C3" s="480"/>
      <c r="D3" s="480"/>
      <c r="E3" s="481"/>
      <c r="F3" s="83" t="s">
        <v>3521</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-SUMIF(PPG!AC20:AC158,"&lt;0")</f>
        <v>2104.4800000000014</v>
      </c>
      <c r="C7" s="484" t="str">
        <f>IF(ROUND(ABS(B7-B8),0)&gt;0,"Error","OK")</f>
        <v>OK</v>
      </c>
      <c r="D7" s="485"/>
      <c r="P7" s="31" t="s">
        <v>3644</v>
      </c>
      <c r="Q7" s="31">
        <v>21</v>
      </c>
      <c r="R7" s="31" t="s">
        <v>3645</v>
      </c>
      <c r="S7" s="31" t="s">
        <v>3646</v>
      </c>
    </row>
    <row r="8" spans="1:22" ht="16.5" thickTop="1" thickBot="1" x14ac:dyDescent="0.3">
      <c r="A8" s="84" t="s">
        <v>3647</v>
      </c>
      <c r="B8" s="86">
        <f>SUM(H20:H909)</f>
        <v>2104.4800000000014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PPG!I3</f>
        <v>139</v>
      </c>
      <c r="C10" s="484" t="str">
        <f>IF(ROUND(ABS(B10-B11),0)&gt;0,"Error","OK")</f>
        <v>OK</v>
      </c>
      <c r="D10" s="485"/>
      <c r="P10" s="31" t="s">
        <v>3655</v>
      </c>
      <c r="Q10" s="31">
        <v>24</v>
      </c>
      <c r="R10" s="31" t="s">
        <v>3656</v>
      </c>
      <c r="S10" s="31" t="s">
        <v>3657</v>
      </c>
    </row>
    <row r="11" spans="1:22" ht="16.5" thickTop="1" thickBot="1" x14ac:dyDescent="0.3">
      <c r="A11" s="84" t="s">
        <v>3658</v>
      </c>
      <c r="B11" s="84">
        <f>COUNTIF(D20:D500,"&gt;0")</f>
        <v>139</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SUM(H20:H934)</f>
        <v>2104.4800000000014</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PPG!K20</f>
        <v>400125</v>
      </c>
      <c r="E20" s="127" t="b">
        <v>1</v>
      </c>
      <c r="F20" s="208" t="str">
        <f>RIGHT(PPG!D20,4)&amp;"."&amp;PPG!N20&amp;"."&amp;PPG!L20&amp;"."&amp;PPGPAY!$C$5</f>
        <v>3520.PPFSM.I05.Se20</v>
      </c>
      <c r="G20" s="209">
        <f ca="1">TODAY()</f>
        <v>44105</v>
      </c>
      <c r="H20" s="210">
        <f>IF(PPG!AC20&gt;0,0,-PPG!AC20)</f>
        <v>0</v>
      </c>
      <c r="I20" s="211">
        <f ca="1">G20</f>
        <v>44105</v>
      </c>
      <c r="J20" s="127">
        <v>3</v>
      </c>
      <c r="K20" s="127" t="b">
        <v>1</v>
      </c>
      <c r="L20" s="127" t="s">
        <v>4034</v>
      </c>
      <c r="M20" s="127" t="b">
        <v>1</v>
      </c>
      <c r="N20" s="127" t="s">
        <v>3692</v>
      </c>
      <c r="O20" s="208" t="str">
        <f>LEFT(PPG!E20,19)&amp;"."&amp;PPGCR!F20</f>
        <v>Akiva School.3520.PPFSM.I05.Se20</v>
      </c>
      <c r="P20" s="212" t="str">
        <f>PPG!J20</f>
        <v>11334/543965</v>
      </c>
      <c r="Q20" s="127" t="b">
        <v>1</v>
      </c>
      <c r="R20" s="127" t="b">
        <v>1</v>
      </c>
      <c r="S20" s="127" t="b">
        <v>1</v>
      </c>
    </row>
    <row r="21" spans="1:20" x14ac:dyDescent="0.25">
      <c r="A21" s="127" t="s">
        <v>4033</v>
      </c>
      <c r="B21" s="206">
        <v>1</v>
      </c>
      <c r="C21" s="127">
        <v>2</v>
      </c>
      <c r="D21" s="357">
        <f>PPG!K21</f>
        <v>400069</v>
      </c>
      <c r="E21" s="127" t="b">
        <v>1</v>
      </c>
      <c r="F21" s="358" t="str">
        <f>RIGHT(PPG!D21,4)&amp;"."&amp;PPG!N21&amp;"."&amp;PPG!L21&amp;"."&amp;PPGPAY!$C$5</f>
        <v>3300.PPFSM.I05.Se20</v>
      </c>
      <c r="G21" s="209">
        <f t="shared" ref="G21:G84" ca="1" si="0">TODAY()</f>
        <v>44105</v>
      </c>
      <c r="H21" s="360">
        <f>IF(PPG!AC21&gt;0,0,-PPG!AC21)</f>
        <v>0</v>
      </c>
      <c r="I21" s="211">
        <f t="shared" ref="I21:I84" ca="1" si="1">G21</f>
        <v>44105</v>
      </c>
      <c r="J21" s="127">
        <v>4</v>
      </c>
      <c r="K21" s="127" t="b">
        <v>1</v>
      </c>
      <c r="L21" s="127" t="s">
        <v>4034</v>
      </c>
      <c r="M21" s="127" t="b">
        <v>1</v>
      </c>
      <c r="N21" s="127" t="s">
        <v>3692</v>
      </c>
      <c r="O21" s="358" t="str">
        <f>LEFT(PPG!E21,19)&amp;"."&amp;PPGCR!F21</f>
        <v>All Saints' CE Prim.3300.PPFSM.I05.Se20</v>
      </c>
      <c r="P21" s="361" t="str">
        <f>PPG!J21</f>
        <v>11334/543965</v>
      </c>
      <c r="Q21" s="127" t="b">
        <v>1</v>
      </c>
      <c r="R21" s="127" t="b">
        <v>1</v>
      </c>
      <c r="S21" s="127" t="b">
        <v>1</v>
      </c>
    </row>
    <row r="22" spans="1:20" x14ac:dyDescent="0.25">
      <c r="A22" s="127" t="s">
        <v>4033</v>
      </c>
      <c r="B22" s="206">
        <v>1</v>
      </c>
      <c r="C22" s="127">
        <v>2</v>
      </c>
      <c r="D22" s="357">
        <f>PPG!K22</f>
        <v>400015</v>
      </c>
      <c r="E22" s="127" t="b">
        <v>1</v>
      </c>
      <c r="F22" s="358" t="str">
        <f>RIGHT(PPG!D22,4)&amp;"."&amp;PPG!N22&amp;"."&amp;PPG!L22&amp;"."&amp;PPGPAY!$C$5</f>
        <v>3317.PPFSM.I05.Se20</v>
      </c>
      <c r="G22" s="209">
        <f t="shared" ca="1" si="0"/>
        <v>44105</v>
      </c>
      <c r="H22" s="360">
        <f>IF(PPG!AC22&gt;0,0,-PPG!AC22)</f>
        <v>0</v>
      </c>
      <c r="I22" s="211">
        <f t="shared" ca="1" si="1"/>
        <v>44105</v>
      </c>
      <c r="J22" s="127">
        <v>5</v>
      </c>
      <c r="K22" s="127" t="b">
        <v>1</v>
      </c>
      <c r="L22" s="127" t="s">
        <v>4034</v>
      </c>
      <c r="M22" s="127" t="b">
        <v>1</v>
      </c>
      <c r="N22" s="127" t="s">
        <v>3692</v>
      </c>
      <c r="O22" s="358" t="str">
        <f>LEFT(PPG!E22,19)&amp;"."&amp;PPGCR!F22</f>
        <v>All Saints' CE Prim.3317.PPFSM.I05.Se20</v>
      </c>
      <c r="P22" s="361" t="str">
        <f>PPG!J22</f>
        <v>11334/543965</v>
      </c>
      <c r="Q22" s="127" t="b">
        <v>1</v>
      </c>
      <c r="R22" s="127" t="b">
        <v>1</v>
      </c>
      <c r="S22" s="127" t="b">
        <v>1</v>
      </c>
    </row>
    <row r="23" spans="1:20" x14ac:dyDescent="0.25">
      <c r="A23" s="127" t="s">
        <v>4033</v>
      </c>
      <c r="B23" s="206">
        <v>1</v>
      </c>
      <c r="C23" s="127">
        <v>2</v>
      </c>
      <c r="D23" s="357">
        <f>PPG!K23</f>
        <v>400023</v>
      </c>
      <c r="E23" s="127" t="b">
        <v>1</v>
      </c>
      <c r="F23" s="358" t="str">
        <f>RIGHT(PPG!D23,4)&amp;"."&amp;PPG!N23&amp;"."&amp;PPG!L23&amp;"."&amp;PPGPAY!$C$5</f>
        <v>3500.PPFSM.I05.Se20</v>
      </c>
      <c r="G23" s="209">
        <f t="shared" ca="1" si="0"/>
        <v>44105</v>
      </c>
      <c r="H23" s="360">
        <f>IF(PPG!AC23&gt;0,0,-PPG!AC23)</f>
        <v>0</v>
      </c>
      <c r="I23" s="211">
        <f t="shared" ca="1" si="1"/>
        <v>44105</v>
      </c>
      <c r="J23" s="127">
        <v>6</v>
      </c>
      <c r="K23" s="127" t="b">
        <v>1</v>
      </c>
      <c r="L23" s="127" t="s">
        <v>4034</v>
      </c>
      <c r="M23" s="127" t="b">
        <v>1</v>
      </c>
      <c r="N23" s="127" t="s">
        <v>3692</v>
      </c>
      <c r="O23" s="358" t="str">
        <f>LEFT(PPG!E23,19)&amp;"."&amp;PPGCR!F23</f>
        <v>Annunciation Cathol.3500.PPFSM.I05.Se20</v>
      </c>
      <c r="P23" s="361" t="str">
        <f>PPG!J23</f>
        <v>11334/543965</v>
      </c>
      <c r="Q23" s="127" t="b">
        <v>1</v>
      </c>
      <c r="R23" s="127" t="b">
        <v>1</v>
      </c>
      <c r="S23" s="127" t="b">
        <v>1</v>
      </c>
    </row>
    <row r="24" spans="1:20" x14ac:dyDescent="0.25">
      <c r="A24" s="127" t="s">
        <v>4033</v>
      </c>
      <c r="B24" s="206">
        <v>1</v>
      </c>
      <c r="C24" s="127">
        <v>2</v>
      </c>
      <c r="D24" s="357">
        <f>PPG!K24</f>
        <v>400107</v>
      </c>
      <c r="E24" s="127" t="b">
        <v>1</v>
      </c>
      <c r="F24" s="358" t="str">
        <f>RIGHT(PPG!D24,4)&amp;"."&amp;PPG!N24&amp;"."&amp;PPG!L24&amp;"."&amp;PPGPAY!$C$5</f>
        <v>3514.PPFSM.I05.Se20</v>
      </c>
      <c r="G24" s="209">
        <f t="shared" ca="1" si="0"/>
        <v>44105</v>
      </c>
      <c r="H24" s="360">
        <f>IF(PPG!AC24&gt;0,0,-PPG!AC24)</f>
        <v>0</v>
      </c>
      <c r="I24" s="211">
        <f t="shared" ca="1" si="1"/>
        <v>44105</v>
      </c>
      <c r="J24" s="127">
        <v>7</v>
      </c>
      <c r="K24" s="127" t="b">
        <v>1</v>
      </c>
      <c r="L24" s="127" t="s">
        <v>4034</v>
      </c>
      <c r="M24" s="127" t="b">
        <v>1</v>
      </c>
      <c r="N24" s="127" t="s">
        <v>3692</v>
      </c>
      <c r="O24" s="358" t="str">
        <f>LEFT(PPG!E24,19)&amp;"."&amp;PPGCR!F24</f>
        <v>Annunciation Cathol.3514.PPFSM.I05.Se20</v>
      </c>
      <c r="P24" s="361" t="str">
        <f>PPG!J24</f>
        <v>11334/543965</v>
      </c>
      <c r="Q24" s="127" t="b">
        <v>1</v>
      </c>
      <c r="R24" s="127" t="b">
        <v>1</v>
      </c>
      <c r="S24" s="127" t="b">
        <v>1</v>
      </c>
    </row>
    <row r="25" spans="1:20" x14ac:dyDescent="0.25">
      <c r="A25" s="127" t="s">
        <v>4033</v>
      </c>
      <c r="B25" s="206">
        <v>1</v>
      </c>
      <c r="C25" s="127">
        <v>2</v>
      </c>
      <c r="D25" s="357">
        <f>PPG!K25</f>
        <v>400005</v>
      </c>
      <c r="E25" s="127" t="b">
        <v>1</v>
      </c>
      <c r="F25" s="358" t="str">
        <f>RIGHT(PPG!D25,4)&amp;"."&amp;PPG!N25&amp;"."&amp;PPG!L25&amp;"."&amp;PPGPAY!$C$5</f>
        <v>2002.PPFSM.I05.Se20</v>
      </c>
      <c r="G25" s="209">
        <f t="shared" ca="1" si="0"/>
        <v>44105</v>
      </c>
      <c r="H25" s="360">
        <f>IF(PPG!AC25&gt;0,0,-PPG!AC25)</f>
        <v>0</v>
      </c>
      <c r="I25" s="211">
        <f t="shared" ca="1" si="1"/>
        <v>44105</v>
      </c>
      <c r="J25" s="127">
        <v>8</v>
      </c>
      <c r="K25" s="127" t="b">
        <v>1</v>
      </c>
      <c r="L25" s="127" t="s">
        <v>4034</v>
      </c>
      <c r="M25" s="127" t="b">
        <v>1</v>
      </c>
      <c r="N25" s="127" t="s">
        <v>3692</v>
      </c>
      <c r="O25" s="358" t="str">
        <f>LEFT(PPG!E25,19)&amp;"."&amp;PPGCR!F25</f>
        <v>Barnfield School.2002.PPFSM.I05.Se20</v>
      </c>
      <c r="P25" s="361" t="str">
        <f>PPG!J25</f>
        <v>11334/543965</v>
      </c>
      <c r="Q25" s="127" t="b">
        <v>1</v>
      </c>
      <c r="R25" s="127" t="b">
        <v>1</v>
      </c>
      <c r="S25" s="127" t="b">
        <v>1</v>
      </c>
    </row>
    <row r="26" spans="1:20" x14ac:dyDescent="0.25">
      <c r="A26" s="127" t="s">
        <v>4033</v>
      </c>
      <c r="B26" s="206">
        <v>1</v>
      </c>
      <c r="C26" s="127">
        <v>2</v>
      </c>
      <c r="D26" s="357">
        <f>PPG!K26</f>
        <v>400070</v>
      </c>
      <c r="E26" s="127" t="b">
        <v>1</v>
      </c>
      <c r="F26" s="358" t="str">
        <f>RIGHT(PPG!D26,4)&amp;"."&amp;PPG!N26&amp;"."&amp;PPG!L26&amp;"."&amp;PPGPAY!$C$5</f>
        <v>2079.PPFSM.I05.Se20</v>
      </c>
      <c r="G26" s="209">
        <f t="shared" ca="1" si="0"/>
        <v>44105</v>
      </c>
      <c r="H26" s="360">
        <f>IF(PPG!AC26&gt;0,0,-PPG!AC26)</f>
        <v>0</v>
      </c>
      <c r="I26" s="211">
        <f t="shared" ca="1" si="1"/>
        <v>44105</v>
      </c>
      <c r="J26" s="127">
        <v>9</v>
      </c>
      <c r="K26" s="127" t="b">
        <v>1</v>
      </c>
      <c r="L26" s="127" t="s">
        <v>4034</v>
      </c>
      <c r="M26" s="127" t="b">
        <v>1</v>
      </c>
      <c r="N26" s="127" t="s">
        <v>3692</v>
      </c>
      <c r="O26" s="358" t="str">
        <f>LEFT(PPG!E26,19)&amp;"."&amp;PPGCR!F26</f>
        <v>Beis Yaakov.2079.PPFSM.I05.Se20</v>
      </c>
      <c r="P26" s="361" t="str">
        <f>PPG!J26</f>
        <v>11334/543965</v>
      </c>
      <c r="Q26" s="127" t="b">
        <v>1</v>
      </c>
      <c r="R26" s="127" t="b">
        <v>1</v>
      </c>
      <c r="S26" s="127" t="b">
        <v>1</v>
      </c>
    </row>
    <row r="27" spans="1:20" x14ac:dyDescent="0.25">
      <c r="A27" s="127" t="s">
        <v>4033</v>
      </c>
      <c r="B27" s="206">
        <v>1</v>
      </c>
      <c r="C27" s="127">
        <v>2</v>
      </c>
      <c r="D27" s="357">
        <f>PPG!K27</f>
        <v>400150</v>
      </c>
      <c r="E27" s="127" t="b">
        <v>1</v>
      </c>
      <c r="F27" s="358" t="str">
        <f>RIGHT(PPG!D27,4)&amp;"."&amp;PPG!N27&amp;"."&amp;PPG!L27&amp;"."&amp;PPGPAY!$C$5</f>
        <v>3524.PPFSM.I05.Se20</v>
      </c>
      <c r="G27" s="209">
        <f t="shared" ca="1" si="0"/>
        <v>44105</v>
      </c>
      <c r="H27" s="360">
        <f>IF(PPG!AC27&gt;0,0,-PPG!AC27)</f>
        <v>0</v>
      </c>
      <c r="I27" s="211">
        <f t="shared" ca="1" si="1"/>
        <v>44105</v>
      </c>
      <c r="J27" s="127">
        <v>10</v>
      </c>
      <c r="K27" s="127" t="b">
        <v>1</v>
      </c>
      <c r="L27" s="127" t="s">
        <v>4034</v>
      </c>
      <c r="M27" s="127" t="b">
        <v>1</v>
      </c>
      <c r="N27" s="127" t="s">
        <v>3692</v>
      </c>
      <c r="O27" s="358" t="str">
        <f>LEFT(PPG!E27,19)&amp;"."&amp;PPGCR!F27</f>
        <v>Beit Shvidler Prima.3524.PPFSM.I05.Se20</v>
      </c>
      <c r="P27" s="361" t="str">
        <f>PPG!J27</f>
        <v>11334/543965</v>
      </c>
      <c r="Q27" s="127" t="b">
        <v>1</v>
      </c>
      <c r="R27" s="127" t="b">
        <v>1</v>
      </c>
      <c r="S27" s="127" t="b">
        <v>1</v>
      </c>
    </row>
    <row r="28" spans="1:20" x14ac:dyDescent="0.25">
      <c r="A28" s="127" t="s">
        <v>4033</v>
      </c>
      <c r="B28" s="206">
        <v>1</v>
      </c>
      <c r="C28" s="127">
        <v>2</v>
      </c>
      <c r="D28" s="357">
        <f>PPG!K28</f>
        <v>400051</v>
      </c>
      <c r="E28" s="127" t="b">
        <v>1</v>
      </c>
      <c r="F28" s="358" t="str">
        <f>RIGHT(PPG!D28,4)&amp;"."&amp;PPG!N28&amp;"."&amp;PPG!L28&amp;"."&amp;PPGPAY!$C$5</f>
        <v>2003.PPFSM.I05.Se20</v>
      </c>
      <c r="G28" s="209">
        <f t="shared" ca="1" si="0"/>
        <v>44105</v>
      </c>
      <c r="H28" s="360">
        <f>IF(PPG!AC28&gt;0,0,-PPG!AC28)</f>
        <v>0</v>
      </c>
      <c r="I28" s="211">
        <f t="shared" ca="1" si="1"/>
        <v>44105</v>
      </c>
      <c r="J28" s="127">
        <v>11</v>
      </c>
      <c r="K28" s="127" t="b">
        <v>1</v>
      </c>
      <c r="L28" s="127" t="s">
        <v>4034</v>
      </c>
      <c r="M28" s="127" t="b">
        <v>1</v>
      </c>
      <c r="N28" s="127" t="s">
        <v>3692</v>
      </c>
      <c r="O28" s="358" t="str">
        <f>LEFT(PPG!E28,19)&amp;"."&amp;PPGCR!F28</f>
        <v>Bell Lane Primary S.2003.PPFSM.I05.Se20</v>
      </c>
      <c r="P28" s="361" t="str">
        <f>PPG!J28</f>
        <v>11334/543965</v>
      </c>
      <c r="Q28" s="127" t="b">
        <v>1</v>
      </c>
      <c r="R28" s="127" t="b">
        <v>1</v>
      </c>
      <c r="S28" s="127" t="b">
        <v>1</v>
      </c>
    </row>
    <row r="29" spans="1:20" x14ac:dyDescent="0.25">
      <c r="A29" s="127" t="s">
        <v>4033</v>
      </c>
      <c r="B29" s="206">
        <v>1</v>
      </c>
      <c r="C29" s="127">
        <v>2</v>
      </c>
      <c r="D29" s="357">
        <f>PPG!K29</f>
        <v>400024</v>
      </c>
      <c r="E29" s="127" t="b">
        <v>1</v>
      </c>
      <c r="F29" s="358" t="str">
        <f>RIGHT(PPG!D29,4)&amp;"."&amp;PPG!N29&amp;"."&amp;PPG!L29&amp;"."&amp;PPGPAY!$C$5</f>
        <v>3511.PPFSM.I05.Se20</v>
      </c>
      <c r="G29" s="209">
        <f t="shared" ca="1" si="0"/>
        <v>44105</v>
      </c>
      <c r="H29" s="360">
        <f>IF(PPG!AC29&gt;0,0,-PPG!AC29)</f>
        <v>0</v>
      </c>
      <c r="I29" s="211">
        <f t="shared" ca="1" si="1"/>
        <v>44105</v>
      </c>
      <c r="J29" s="127">
        <v>12</v>
      </c>
      <c r="K29" s="127" t="b">
        <v>1</v>
      </c>
      <c r="L29" s="127" t="s">
        <v>4034</v>
      </c>
      <c r="M29" s="127" t="b">
        <v>1</v>
      </c>
      <c r="N29" s="127" t="s">
        <v>3692</v>
      </c>
      <c r="O29" s="358" t="str">
        <f>LEFT(PPG!E29,19)&amp;"."&amp;PPGCR!F29</f>
        <v>Blessed Dominic Sch.3511.PPFSM.I05.Se20</v>
      </c>
      <c r="P29" s="361" t="str">
        <f>PPG!J29</f>
        <v>11334/543965</v>
      </c>
      <c r="Q29" s="127" t="b">
        <v>1</v>
      </c>
      <c r="R29" s="127" t="b">
        <v>1</v>
      </c>
      <c r="S29" s="127" t="b">
        <v>1</v>
      </c>
    </row>
    <row r="30" spans="1:20" x14ac:dyDescent="0.25">
      <c r="A30" s="127" t="s">
        <v>4033</v>
      </c>
      <c r="B30" s="206">
        <v>1</v>
      </c>
      <c r="C30" s="127">
        <v>2</v>
      </c>
      <c r="D30" s="357">
        <f>PPG!K30</f>
        <v>400057</v>
      </c>
      <c r="E30" s="127" t="b">
        <v>1</v>
      </c>
      <c r="F30" s="358" t="str">
        <f>RIGHT(PPG!D30,4)&amp;"."&amp;PPG!N30&amp;"."&amp;PPG!L30&amp;"."&amp;PPGPAY!$C$5</f>
        <v>2008.PPFSM.I05.Se20</v>
      </c>
      <c r="G30" s="209">
        <f t="shared" ca="1" si="0"/>
        <v>44105</v>
      </c>
      <c r="H30" s="360">
        <f>IF(PPG!AC30&gt;0,0,-PPG!AC30)</f>
        <v>0</v>
      </c>
      <c r="I30" s="211">
        <f t="shared" ca="1" si="1"/>
        <v>44105</v>
      </c>
      <c r="J30" s="127">
        <v>13</v>
      </c>
      <c r="K30" s="127" t="b">
        <v>1</v>
      </c>
      <c r="L30" s="127" t="s">
        <v>4034</v>
      </c>
      <c r="M30" s="127" t="b">
        <v>1</v>
      </c>
      <c r="N30" s="127" t="s">
        <v>3692</v>
      </c>
      <c r="O30" s="358" t="str">
        <f>LEFT(PPG!E30,19)&amp;"."&amp;PPGCR!F30</f>
        <v>Brookland Infant  &amp;.2008.PPFSM.I05.Se20</v>
      </c>
      <c r="P30" s="361" t="str">
        <f>PPG!J30</f>
        <v>11334/543965</v>
      </c>
      <c r="Q30" s="127" t="b">
        <v>1</v>
      </c>
      <c r="R30" s="127" t="b">
        <v>1</v>
      </c>
      <c r="S30" s="127" t="b">
        <v>1</v>
      </c>
    </row>
    <row r="31" spans="1:20" x14ac:dyDescent="0.25">
      <c r="A31" s="127" t="s">
        <v>4033</v>
      </c>
      <c r="B31" s="206">
        <v>1</v>
      </c>
      <c r="C31" s="127">
        <v>2</v>
      </c>
      <c r="D31" s="357">
        <f>PPG!K31</f>
        <v>400040</v>
      </c>
      <c r="E31" s="127" t="b">
        <v>1</v>
      </c>
      <c r="F31" s="358" t="str">
        <f>RIGHT(PPG!D31,4)&amp;"."&amp;PPG!N31&amp;"."&amp;PPG!L31&amp;"."&amp;PPGPAY!$C$5</f>
        <v>2007.PPFSM.I05.Se20</v>
      </c>
      <c r="G31" s="209">
        <f t="shared" ca="1" si="0"/>
        <v>44105</v>
      </c>
      <c r="H31" s="360">
        <f>IF(PPG!AC31&gt;0,0,-PPG!AC31)</f>
        <v>0</v>
      </c>
      <c r="I31" s="211">
        <f t="shared" ca="1" si="1"/>
        <v>44105</v>
      </c>
      <c r="J31" s="127">
        <v>14</v>
      </c>
      <c r="K31" s="127" t="b">
        <v>1</v>
      </c>
      <c r="L31" s="127" t="s">
        <v>4034</v>
      </c>
      <c r="M31" s="127" t="b">
        <v>1</v>
      </c>
      <c r="N31" s="127" t="s">
        <v>3692</v>
      </c>
      <c r="O31" s="358" t="str">
        <f>LEFT(PPG!E31,19)&amp;"."&amp;PPGCR!F31</f>
        <v>Brookland Junior Sc.2007.PPFSM.I05.Se20</v>
      </c>
      <c r="P31" s="361" t="str">
        <f>PPG!J31</f>
        <v>11334/543965</v>
      </c>
      <c r="Q31" s="127" t="b">
        <v>1</v>
      </c>
      <c r="R31" s="127" t="b">
        <v>1</v>
      </c>
      <c r="S31" s="127" t="b">
        <v>1</v>
      </c>
    </row>
    <row r="32" spans="1:20" x14ac:dyDescent="0.25">
      <c r="A32" s="127" t="s">
        <v>4033</v>
      </c>
      <c r="B32" s="206">
        <v>1</v>
      </c>
      <c r="C32" s="127">
        <v>2</v>
      </c>
      <c r="D32" s="357">
        <f>PPG!K32</f>
        <v>400061</v>
      </c>
      <c r="E32" s="127" t="b">
        <v>1</v>
      </c>
      <c r="F32" s="358" t="str">
        <f>RIGHT(PPG!D32,4)&amp;"."&amp;PPG!N32&amp;"."&amp;PPG!L32&amp;"."&amp;PPGPAY!$C$5</f>
        <v>2009.PPFSM.I05.Se20</v>
      </c>
      <c r="G32" s="209">
        <f t="shared" ca="1" si="0"/>
        <v>44105</v>
      </c>
      <c r="H32" s="360">
        <f>IF(PPG!AC32&gt;0,0,-PPG!AC32)</f>
        <v>0</v>
      </c>
      <c r="I32" s="211">
        <f t="shared" ca="1" si="1"/>
        <v>44105</v>
      </c>
      <c r="J32" s="127">
        <v>15</v>
      </c>
      <c r="K32" s="127" t="b">
        <v>1</v>
      </c>
      <c r="L32" s="127" t="s">
        <v>4034</v>
      </c>
      <c r="M32" s="127" t="b">
        <v>1</v>
      </c>
      <c r="N32" s="127" t="s">
        <v>3692</v>
      </c>
      <c r="O32" s="358" t="str">
        <f>LEFT(PPG!E32,19)&amp;"."&amp;PPGCR!F32</f>
        <v>Brunswick Park Prim.2009.PPFSM.I05.Se20</v>
      </c>
      <c r="P32" s="361" t="str">
        <f>PPG!J32</f>
        <v>11334/543965</v>
      </c>
      <c r="Q32" s="127" t="b">
        <v>1</v>
      </c>
      <c r="R32" s="127" t="b">
        <v>1</v>
      </c>
      <c r="S32" s="127" t="b">
        <v>1</v>
      </c>
    </row>
    <row r="33" spans="1:19" x14ac:dyDescent="0.25">
      <c r="A33" s="127" t="s">
        <v>4033</v>
      </c>
      <c r="B33" s="206">
        <v>1</v>
      </c>
      <c r="C33" s="127">
        <v>2</v>
      </c>
      <c r="D33" s="357">
        <f>PPG!K33</f>
        <v>400065</v>
      </c>
      <c r="E33" s="127" t="b">
        <v>1</v>
      </c>
      <c r="F33" s="358" t="str">
        <f>RIGHT(PPG!D33,4)&amp;"."&amp;PPG!N33&amp;"."&amp;PPG!L33&amp;"."&amp;PPGPAY!$C$5</f>
        <v>2067.PPFSM.I05.Se20</v>
      </c>
      <c r="G33" s="209">
        <f t="shared" ca="1" si="0"/>
        <v>44105</v>
      </c>
      <c r="H33" s="360">
        <f>IF(PPG!AC33&gt;0,0,-PPG!AC33)</f>
        <v>0</v>
      </c>
      <c r="I33" s="211">
        <f t="shared" ca="1" si="1"/>
        <v>44105</v>
      </c>
      <c r="J33" s="127">
        <v>16</v>
      </c>
      <c r="K33" s="127" t="b">
        <v>1</v>
      </c>
      <c r="L33" s="127" t="s">
        <v>4034</v>
      </c>
      <c r="M33" s="127" t="b">
        <v>1</v>
      </c>
      <c r="N33" s="127" t="s">
        <v>3692</v>
      </c>
      <c r="O33" s="358" t="str">
        <f>LEFT(PPG!E33,19)&amp;"."&amp;PPGCR!F33</f>
        <v>Chalgrove Primary S.2067.PPFSM.I05.Se20</v>
      </c>
      <c r="P33" s="361" t="str">
        <f>PPG!J33</f>
        <v>11334/543965</v>
      </c>
      <c r="Q33" s="127" t="b">
        <v>1</v>
      </c>
      <c r="R33" s="127" t="b">
        <v>1</v>
      </c>
      <c r="S33" s="127" t="b">
        <v>1</v>
      </c>
    </row>
    <row r="34" spans="1:19" x14ac:dyDescent="0.25">
      <c r="A34" s="127" t="s">
        <v>4033</v>
      </c>
      <c r="B34" s="206">
        <v>1</v>
      </c>
      <c r="C34" s="127">
        <v>2</v>
      </c>
      <c r="D34" s="357">
        <f>PPG!K34</f>
        <v>400039</v>
      </c>
      <c r="E34" s="127" t="b">
        <v>1</v>
      </c>
      <c r="F34" s="358" t="str">
        <f>RIGHT(PPG!D34,4)&amp;"."&amp;PPG!N34&amp;"."&amp;PPG!L34&amp;"."&amp;PPGPAY!$C$5</f>
        <v>3302.PPFSM.I05.Se20</v>
      </c>
      <c r="G34" s="209">
        <f t="shared" ca="1" si="0"/>
        <v>44105</v>
      </c>
      <c r="H34" s="360">
        <f>IF(PPG!AC34&gt;0,0,-PPG!AC34)</f>
        <v>0</v>
      </c>
      <c r="I34" s="211">
        <f t="shared" ca="1" si="1"/>
        <v>44105</v>
      </c>
      <c r="J34" s="127">
        <v>17</v>
      </c>
      <c r="K34" s="127" t="b">
        <v>1</v>
      </c>
      <c r="L34" s="127" t="s">
        <v>4034</v>
      </c>
      <c r="M34" s="127" t="b">
        <v>1</v>
      </c>
      <c r="N34" s="127" t="s">
        <v>3692</v>
      </c>
      <c r="O34" s="358" t="str">
        <f>LEFT(PPG!E34,19)&amp;"."&amp;PPGCR!F34</f>
        <v>Christ Church CE Pr.3302.PPFSM.I05.Se20</v>
      </c>
      <c r="P34" s="361" t="str">
        <f>PPG!J34</f>
        <v>11334/543965</v>
      </c>
      <c r="Q34" s="127" t="b">
        <v>1</v>
      </c>
      <c r="R34" s="127" t="b">
        <v>1</v>
      </c>
      <c r="S34" s="127" t="b">
        <v>1</v>
      </c>
    </row>
    <row r="35" spans="1:19" x14ac:dyDescent="0.25">
      <c r="A35" s="127" t="s">
        <v>4033</v>
      </c>
      <c r="B35" s="206">
        <v>1</v>
      </c>
      <c r="C35" s="127">
        <v>2</v>
      </c>
      <c r="D35" s="357">
        <f>PPG!K35</f>
        <v>400020</v>
      </c>
      <c r="E35" s="127" t="b">
        <v>1</v>
      </c>
      <c r="F35" s="358" t="str">
        <f>RIGHT(PPG!D35,4)&amp;"."&amp;PPG!N35&amp;"."&amp;PPG!L35&amp;"."&amp;PPGPAY!$C$5</f>
        <v>2011.PPFSM.I05.Se20</v>
      </c>
      <c r="G35" s="209">
        <f t="shared" ca="1" si="0"/>
        <v>44105</v>
      </c>
      <c r="H35" s="360">
        <f>IF(PPG!AC35&gt;0,0,-PPG!AC35)</f>
        <v>0</v>
      </c>
      <c r="I35" s="211">
        <f t="shared" ca="1" si="1"/>
        <v>44105</v>
      </c>
      <c r="J35" s="127">
        <v>18</v>
      </c>
      <c r="K35" s="127" t="b">
        <v>1</v>
      </c>
      <c r="L35" s="127" t="s">
        <v>4034</v>
      </c>
      <c r="M35" s="127" t="b">
        <v>1</v>
      </c>
      <c r="N35" s="127" t="s">
        <v>3692</v>
      </c>
      <c r="O35" s="358" t="str">
        <f>LEFT(PPG!E35,19)&amp;"."&amp;PPGCR!F35</f>
        <v>Church Hill Primary.2011.PPFSM.I05.Se20</v>
      </c>
      <c r="P35" s="361" t="str">
        <f>PPG!J35</f>
        <v>11334/543965</v>
      </c>
      <c r="Q35" s="127" t="b">
        <v>1</v>
      </c>
      <c r="R35" s="127" t="b">
        <v>1</v>
      </c>
      <c r="S35" s="127" t="b">
        <v>1</v>
      </c>
    </row>
    <row r="36" spans="1:19" x14ac:dyDescent="0.25">
      <c r="A36" s="127" t="s">
        <v>4033</v>
      </c>
      <c r="B36" s="206">
        <v>1</v>
      </c>
      <c r="C36" s="127">
        <v>2</v>
      </c>
      <c r="D36" s="357">
        <f>PPG!K36</f>
        <v>400050</v>
      </c>
      <c r="E36" s="127" t="b">
        <v>1</v>
      </c>
      <c r="F36" s="358" t="str">
        <f>RIGHT(PPG!D36,4)&amp;"."&amp;PPG!N36&amp;"."&amp;PPG!L36&amp;"."&amp;PPGPAY!$C$5</f>
        <v>2014.PPFSM.I05.Se20</v>
      </c>
      <c r="G36" s="209">
        <f t="shared" ca="1" si="0"/>
        <v>44105</v>
      </c>
      <c r="H36" s="360">
        <f>IF(PPG!AC36&gt;0,0,-PPG!AC36)</f>
        <v>0</v>
      </c>
      <c r="I36" s="211">
        <f t="shared" ca="1" si="1"/>
        <v>44105</v>
      </c>
      <c r="J36" s="127">
        <v>19</v>
      </c>
      <c r="K36" s="127" t="b">
        <v>1</v>
      </c>
      <c r="L36" s="127" t="s">
        <v>4034</v>
      </c>
      <c r="M36" s="127" t="b">
        <v>1</v>
      </c>
      <c r="N36" s="127" t="s">
        <v>3692</v>
      </c>
      <c r="O36" s="358" t="str">
        <f>LEFT(PPG!E36,19)&amp;"."&amp;PPGCR!F36</f>
        <v>Colindale School.2014.PPFSM.I05.Se20</v>
      </c>
      <c r="P36" s="361" t="str">
        <f>PPG!J36</f>
        <v>11334/543965</v>
      </c>
      <c r="Q36" s="127" t="b">
        <v>1</v>
      </c>
      <c r="R36" s="127" t="b">
        <v>1</v>
      </c>
      <c r="S36" s="127" t="b">
        <v>1</v>
      </c>
    </row>
    <row r="37" spans="1:19" x14ac:dyDescent="0.25">
      <c r="A37" s="127" t="s">
        <v>4033</v>
      </c>
      <c r="B37" s="206">
        <v>1</v>
      </c>
      <c r="C37" s="127">
        <v>2</v>
      </c>
      <c r="D37" s="357">
        <f>PPG!K37</f>
        <v>400059</v>
      </c>
      <c r="E37" s="127" t="b">
        <v>1</v>
      </c>
      <c r="F37" s="358" t="str">
        <f>RIGHT(PPG!D37,4)&amp;"."&amp;PPG!N37&amp;"."&amp;PPG!L37&amp;"."&amp;PPGPAY!$C$5</f>
        <v>2015.PPFSM.I05.Se20</v>
      </c>
      <c r="G37" s="209">
        <f t="shared" ca="1" si="0"/>
        <v>44105</v>
      </c>
      <c r="H37" s="360">
        <f>IF(PPG!AC37&gt;0,0,-PPG!AC37)</f>
        <v>0</v>
      </c>
      <c r="I37" s="211">
        <f t="shared" ca="1" si="1"/>
        <v>44105</v>
      </c>
      <c r="J37" s="127">
        <v>20</v>
      </c>
      <c r="K37" s="127" t="b">
        <v>1</v>
      </c>
      <c r="L37" s="127" t="s">
        <v>4034</v>
      </c>
      <c r="M37" s="127" t="b">
        <v>1</v>
      </c>
      <c r="N37" s="127" t="s">
        <v>3692</v>
      </c>
      <c r="O37" s="358" t="str">
        <f>LEFT(PPG!E37,19)&amp;"."&amp;PPGCR!F37</f>
        <v>Coppetts Wood.2015.PPFSM.I05.Se20</v>
      </c>
      <c r="P37" s="361" t="str">
        <f>PPG!J37</f>
        <v>11334/543965</v>
      </c>
      <c r="Q37" s="127" t="b">
        <v>1</v>
      </c>
      <c r="R37" s="127" t="b">
        <v>1</v>
      </c>
      <c r="S37" s="127" t="b">
        <v>1</v>
      </c>
    </row>
    <row r="38" spans="1:19" x14ac:dyDescent="0.25">
      <c r="A38" s="127" t="s">
        <v>4033</v>
      </c>
      <c r="B38" s="206">
        <v>1</v>
      </c>
      <c r="C38" s="127">
        <v>2</v>
      </c>
      <c r="D38" s="357">
        <f>PPG!K38</f>
        <v>400049</v>
      </c>
      <c r="E38" s="127" t="b">
        <v>1</v>
      </c>
      <c r="F38" s="358" t="str">
        <f>RIGHT(PPG!D38,4)&amp;"."&amp;PPG!N38&amp;"."&amp;PPG!L38&amp;"."&amp;PPGPAY!$C$5</f>
        <v>2016.PPFSM.I05.Se20</v>
      </c>
      <c r="G38" s="209">
        <f t="shared" ca="1" si="0"/>
        <v>44105</v>
      </c>
      <c r="H38" s="360">
        <f>IF(PPG!AC38&gt;0,0,-PPG!AC38)</f>
        <v>0</v>
      </c>
      <c r="I38" s="211">
        <f t="shared" ca="1" si="1"/>
        <v>44105</v>
      </c>
      <c r="J38" s="127">
        <v>21</v>
      </c>
      <c r="K38" s="127" t="b">
        <v>1</v>
      </c>
      <c r="L38" s="127" t="s">
        <v>4034</v>
      </c>
      <c r="M38" s="127" t="b">
        <v>1</v>
      </c>
      <c r="N38" s="127" t="s">
        <v>3692</v>
      </c>
      <c r="O38" s="358" t="str">
        <f>LEFT(PPG!E38,19)&amp;"."&amp;PPGCR!F38</f>
        <v>Courtland School.2016.PPFSM.I05.Se20</v>
      </c>
      <c r="P38" s="361" t="str">
        <f>PPG!J38</f>
        <v>11334/543965</v>
      </c>
      <c r="Q38" s="127" t="b">
        <v>1</v>
      </c>
      <c r="R38" s="127" t="b">
        <v>1</v>
      </c>
      <c r="S38" s="127" t="b">
        <v>1</v>
      </c>
    </row>
    <row r="39" spans="1:19" x14ac:dyDescent="0.25">
      <c r="A39" s="127" t="s">
        <v>4033</v>
      </c>
      <c r="B39" s="206">
        <v>1</v>
      </c>
      <c r="C39" s="127">
        <v>2</v>
      </c>
      <c r="D39" s="357">
        <f>PPG!K39</f>
        <v>400080</v>
      </c>
      <c r="E39" s="127" t="b">
        <v>1</v>
      </c>
      <c r="F39" s="358" t="str">
        <f>RIGHT(PPG!D39,4)&amp;"."&amp;PPG!N39&amp;"."&amp;PPG!L39&amp;"."&amp;PPGPAY!$C$5</f>
        <v>2017.PPFSM.I05.Se20</v>
      </c>
      <c r="G39" s="209">
        <f t="shared" ca="1" si="0"/>
        <v>44105</v>
      </c>
      <c r="H39" s="360">
        <f>IF(PPG!AC39&gt;0,0,-PPG!AC39)</f>
        <v>0</v>
      </c>
      <c r="I39" s="211">
        <f t="shared" ca="1" si="1"/>
        <v>44105</v>
      </c>
      <c r="J39" s="127">
        <v>22</v>
      </c>
      <c r="K39" s="127" t="b">
        <v>1</v>
      </c>
      <c r="L39" s="127" t="s">
        <v>4034</v>
      </c>
      <c r="M39" s="127" t="b">
        <v>1</v>
      </c>
      <c r="N39" s="127" t="s">
        <v>3692</v>
      </c>
      <c r="O39" s="358" t="str">
        <f>LEFT(PPG!E39,19)&amp;"."&amp;PPGCR!F39</f>
        <v>Cromer Road Primary.2017.PPFSM.I05.Se20</v>
      </c>
      <c r="P39" s="361" t="str">
        <f>PPG!J39</f>
        <v>11334/543965</v>
      </c>
      <c r="Q39" s="127" t="b">
        <v>1</v>
      </c>
      <c r="R39" s="127" t="b">
        <v>1</v>
      </c>
      <c r="S39" s="127" t="b">
        <v>1</v>
      </c>
    </row>
    <row r="40" spans="1:19" x14ac:dyDescent="0.25">
      <c r="A40" s="127" t="s">
        <v>4033</v>
      </c>
      <c r="B40" s="206">
        <v>1</v>
      </c>
      <c r="C40" s="127">
        <v>2</v>
      </c>
      <c r="D40" s="357">
        <f>PPG!K40</f>
        <v>400105</v>
      </c>
      <c r="E40" s="127" t="b">
        <v>1</v>
      </c>
      <c r="F40" s="358" t="str">
        <f>RIGHT(PPG!D40,4)&amp;"."&amp;PPG!N40&amp;"."&amp;PPG!L40&amp;"."&amp;PPGPAY!$C$5</f>
        <v>2073.PPFSM.I05.Se20</v>
      </c>
      <c r="G40" s="209">
        <f t="shared" ca="1" si="0"/>
        <v>44105</v>
      </c>
      <c r="H40" s="360">
        <f>IF(PPG!AC40&gt;0,0,-PPG!AC40)</f>
        <v>0</v>
      </c>
      <c r="I40" s="211">
        <f t="shared" ca="1" si="1"/>
        <v>44105</v>
      </c>
      <c r="J40" s="127">
        <v>23</v>
      </c>
      <c r="K40" s="127" t="b">
        <v>1</v>
      </c>
      <c r="L40" s="127" t="s">
        <v>4034</v>
      </c>
      <c r="M40" s="127" t="b">
        <v>1</v>
      </c>
      <c r="N40" s="127" t="s">
        <v>3692</v>
      </c>
      <c r="O40" s="358" t="str">
        <f>LEFT(PPG!E40,19)&amp;"."&amp;PPGCR!F40</f>
        <v>Danegrove JMI Schoo.2073.PPFSM.I05.Se20</v>
      </c>
      <c r="P40" s="361" t="str">
        <f>PPG!J40</f>
        <v>11334/543965</v>
      </c>
      <c r="Q40" s="127" t="b">
        <v>1</v>
      </c>
      <c r="R40" s="127" t="b">
        <v>1</v>
      </c>
      <c r="S40" s="127" t="b">
        <v>1</v>
      </c>
    </row>
    <row r="41" spans="1:19" x14ac:dyDescent="0.25">
      <c r="A41" s="127" t="s">
        <v>4033</v>
      </c>
      <c r="B41" s="206">
        <v>1</v>
      </c>
      <c r="C41" s="127">
        <v>2</v>
      </c>
      <c r="D41" s="357">
        <f>PPG!K41</f>
        <v>400036</v>
      </c>
      <c r="E41" s="127" t="b">
        <v>1</v>
      </c>
      <c r="F41" s="358" t="str">
        <f>RIGHT(PPG!D41,4)&amp;"."&amp;PPG!N41&amp;"."&amp;PPG!L41&amp;"."&amp;PPGPAY!$C$5</f>
        <v>2019.PPFSM.I05.Se20</v>
      </c>
      <c r="G41" s="209">
        <f t="shared" ca="1" si="0"/>
        <v>44105</v>
      </c>
      <c r="H41" s="360">
        <f>IF(PPG!AC41&gt;0,0,-PPG!AC41)</f>
        <v>0</v>
      </c>
      <c r="I41" s="211">
        <f t="shared" ca="1" si="1"/>
        <v>44105</v>
      </c>
      <c r="J41" s="127">
        <v>24</v>
      </c>
      <c r="K41" s="127" t="b">
        <v>1</v>
      </c>
      <c r="L41" s="127" t="s">
        <v>4034</v>
      </c>
      <c r="M41" s="127" t="b">
        <v>1</v>
      </c>
      <c r="N41" s="127" t="s">
        <v>3692</v>
      </c>
      <c r="O41" s="358" t="str">
        <f>LEFT(PPG!E41,19)&amp;"."&amp;PPGCR!F41</f>
        <v>Deansbrook Infant S.2019.PPFSM.I05.Se20</v>
      </c>
      <c r="P41" s="361" t="str">
        <f>PPG!J41</f>
        <v>11334/543965</v>
      </c>
      <c r="Q41" s="127" t="b">
        <v>1</v>
      </c>
      <c r="R41" s="127" t="b">
        <v>1</v>
      </c>
      <c r="S41" s="127" t="b">
        <v>1</v>
      </c>
    </row>
    <row r="42" spans="1:19" x14ac:dyDescent="0.25">
      <c r="A42" s="127" t="s">
        <v>4033</v>
      </c>
      <c r="B42" s="206">
        <v>1</v>
      </c>
      <c r="C42" s="127">
        <v>2</v>
      </c>
      <c r="D42" s="357">
        <f>PPG!K42</f>
        <v>400042</v>
      </c>
      <c r="E42" s="127" t="b">
        <v>1</v>
      </c>
      <c r="F42" s="358" t="str">
        <f>RIGHT(PPG!D42,4)&amp;"."&amp;PPG!N42&amp;"."&amp;PPG!L42&amp;"."&amp;PPGPAY!$C$5</f>
        <v>2021.PPFSM.I05.Se20</v>
      </c>
      <c r="G42" s="209">
        <f t="shared" ca="1" si="0"/>
        <v>44105</v>
      </c>
      <c r="H42" s="360">
        <f>IF(PPG!AC42&gt;0,0,-PPG!AC42)</f>
        <v>0</v>
      </c>
      <c r="I42" s="211">
        <f t="shared" ca="1" si="1"/>
        <v>44105</v>
      </c>
      <c r="J42" s="127">
        <v>25</v>
      </c>
      <c r="K42" s="127" t="b">
        <v>1</v>
      </c>
      <c r="L42" s="127" t="s">
        <v>4034</v>
      </c>
      <c r="M42" s="127" t="b">
        <v>1</v>
      </c>
      <c r="N42" s="127" t="s">
        <v>3692</v>
      </c>
      <c r="O42" s="358" t="str">
        <f>LEFT(PPG!E42,19)&amp;"."&amp;PPGCR!F42</f>
        <v>Dollis Primary Scho.2021.PPFSM.I05.Se20</v>
      </c>
      <c r="P42" s="361" t="str">
        <f>PPG!J42</f>
        <v>11334/543965</v>
      </c>
      <c r="Q42" s="127" t="b">
        <v>1</v>
      </c>
      <c r="R42" s="127" t="b">
        <v>1</v>
      </c>
      <c r="S42" s="127" t="b">
        <v>1</v>
      </c>
    </row>
    <row r="43" spans="1:19" x14ac:dyDescent="0.25">
      <c r="A43" s="127" t="s">
        <v>4033</v>
      </c>
      <c r="B43" s="206">
        <v>1</v>
      </c>
      <c r="C43" s="127">
        <v>2</v>
      </c>
      <c r="D43" s="357">
        <f>PPG!K43</f>
        <v>400159</v>
      </c>
      <c r="E43" s="127" t="b">
        <v>1</v>
      </c>
      <c r="F43" s="358" t="str">
        <f>RIGHT(PPG!D43,4)&amp;"."&amp;PPG!N43&amp;"."&amp;PPG!L43&amp;"."&amp;PPGPAY!$C$5</f>
        <v>2023.PPFSM.I05.Se20</v>
      </c>
      <c r="G43" s="209">
        <f t="shared" ca="1" si="0"/>
        <v>44105</v>
      </c>
      <c r="H43" s="360">
        <f>IF(PPG!AC43&gt;0,0,-PPG!AC43)</f>
        <v>0</v>
      </c>
      <c r="I43" s="211">
        <f t="shared" ca="1" si="1"/>
        <v>44105</v>
      </c>
      <c r="J43" s="127">
        <v>26</v>
      </c>
      <c r="K43" s="127" t="b">
        <v>1</v>
      </c>
      <c r="L43" s="127" t="s">
        <v>4034</v>
      </c>
      <c r="M43" s="127" t="b">
        <v>1</v>
      </c>
      <c r="N43" s="127" t="s">
        <v>3692</v>
      </c>
      <c r="O43" s="358" t="str">
        <f>LEFT(PPG!E43,19)&amp;"."&amp;PPGCR!F43</f>
        <v>Edgware Primary Sch.2023.PPFSM.I05.Se20</v>
      </c>
      <c r="P43" s="361" t="str">
        <f>PPG!J43</f>
        <v>11334/543965</v>
      </c>
      <c r="Q43" s="127" t="b">
        <v>1</v>
      </c>
      <c r="R43" s="127" t="b">
        <v>1</v>
      </c>
      <c r="S43" s="127" t="b">
        <v>1</v>
      </c>
    </row>
    <row r="44" spans="1:19" x14ac:dyDescent="0.25">
      <c r="A44" s="127" t="s">
        <v>4033</v>
      </c>
      <c r="B44" s="206">
        <v>1</v>
      </c>
      <c r="C44" s="127">
        <v>2</v>
      </c>
      <c r="D44" s="357">
        <f>PPG!K44</f>
        <v>400047</v>
      </c>
      <c r="E44" s="127" t="b">
        <v>1</v>
      </c>
      <c r="F44" s="358" t="str">
        <f>RIGHT(PPG!D44,4)&amp;"."&amp;PPG!N44&amp;"."&amp;PPG!L44&amp;"."&amp;PPGPAY!$C$5</f>
        <v>2024.PPFSM.I05.Se20</v>
      </c>
      <c r="G44" s="209">
        <f t="shared" ca="1" si="0"/>
        <v>44105</v>
      </c>
      <c r="H44" s="360">
        <f>IF(PPG!AC44&gt;0,0,-PPG!AC44)</f>
        <v>0</v>
      </c>
      <c r="I44" s="211">
        <f t="shared" ca="1" si="1"/>
        <v>44105</v>
      </c>
      <c r="J44" s="127">
        <v>27</v>
      </c>
      <c r="K44" s="127" t="b">
        <v>1</v>
      </c>
      <c r="L44" s="127" t="s">
        <v>4034</v>
      </c>
      <c r="M44" s="127" t="b">
        <v>1</v>
      </c>
      <c r="N44" s="127" t="s">
        <v>3692</v>
      </c>
      <c r="O44" s="358" t="str">
        <f>LEFT(PPG!E44,19)&amp;"."&amp;PPGCR!F44</f>
        <v>Fairway Primary Sch.2024.PPFSM.I05.Se20</v>
      </c>
      <c r="P44" s="361" t="str">
        <f>PPG!J44</f>
        <v>11334/543965</v>
      </c>
      <c r="Q44" s="127" t="b">
        <v>1</v>
      </c>
      <c r="R44" s="127" t="b">
        <v>1</v>
      </c>
      <c r="S44" s="127" t="b">
        <v>1</v>
      </c>
    </row>
    <row r="45" spans="1:19" x14ac:dyDescent="0.25">
      <c r="A45" s="127" t="s">
        <v>4033</v>
      </c>
      <c r="B45" s="206">
        <v>1</v>
      </c>
      <c r="C45" s="127">
        <v>2</v>
      </c>
      <c r="D45" s="357">
        <f>PPG!K45</f>
        <v>400001</v>
      </c>
      <c r="E45" s="127" t="b">
        <v>1</v>
      </c>
      <c r="F45" s="358" t="str">
        <f>RIGHT(PPG!D45,4)&amp;"."&amp;PPG!N45&amp;"."&amp;PPG!L45&amp;"."&amp;PPGPAY!$C$5</f>
        <v>2025.PPFSM.I05.Se20</v>
      </c>
      <c r="G45" s="209">
        <f t="shared" ca="1" si="0"/>
        <v>44105</v>
      </c>
      <c r="H45" s="360">
        <f>IF(PPG!AC45&gt;0,0,-PPG!AC45)</f>
        <v>0</v>
      </c>
      <c r="I45" s="211">
        <f t="shared" ca="1" si="1"/>
        <v>44105</v>
      </c>
      <c r="J45" s="127">
        <v>28</v>
      </c>
      <c r="K45" s="127" t="b">
        <v>1</v>
      </c>
      <c r="L45" s="127" t="s">
        <v>4034</v>
      </c>
      <c r="M45" s="127" t="b">
        <v>1</v>
      </c>
      <c r="N45" s="127" t="s">
        <v>3692</v>
      </c>
      <c r="O45" s="358" t="str">
        <f>LEFT(PPG!E45,19)&amp;"."&amp;PPGCR!F45</f>
        <v>Foulds.2025.PPFSM.I05.Se20</v>
      </c>
      <c r="P45" s="361" t="str">
        <f>PPG!J45</f>
        <v>11334/543965</v>
      </c>
      <c r="Q45" s="127" t="b">
        <v>1</v>
      </c>
      <c r="R45" s="127" t="b">
        <v>1</v>
      </c>
      <c r="S45" s="127" t="b">
        <v>1</v>
      </c>
    </row>
    <row r="46" spans="1:19" x14ac:dyDescent="0.25">
      <c r="A46" s="127" t="s">
        <v>4033</v>
      </c>
      <c r="B46" s="206">
        <v>1</v>
      </c>
      <c r="C46" s="127">
        <v>2</v>
      </c>
      <c r="D46" s="357">
        <f>PPG!K46</f>
        <v>400082</v>
      </c>
      <c r="E46" s="127" t="b">
        <v>1</v>
      </c>
      <c r="F46" s="358" t="str">
        <f>RIGHT(PPG!D46,4)&amp;"."&amp;PPG!N46&amp;"."&amp;PPG!L46&amp;"."&amp;PPGPAY!$C$5</f>
        <v>2026.PPFSM.I05.Se20</v>
      </c>
      <c r="G46" s="209">
        <f t="shared" ca="1" si="0"/>
        <v>44105</v>
      </c>
      <c r="H46" s="360">
        <f>IF(PPG!AC46&gt;0,0,-PPG!AC46)</f>
        <v>0</v>
      </c>
      <c r="I46" s="211">
        <f t="shared" ca="1" si="1"/>
        <v>44105</v>
      </c>
      <c r="J46" s="127">
        <v>29</v>
      </c>
      <c r="K46" s="127" t="b">
        <v>1</v>
      </c>
      <c r="L46" s="127" t="s">
        <v>4034</v>
      </c>
      <c r="M46" s="127" t="b">
        <v>1</v>
      </c>
      <c r="N46" s="127" t="s">
        <v>3692</v>
      </c>
      <c r="O46" s="358" t="str">
        <f>LEFT(PPG!E46,19)&amp;"."&amp;PPGCR!F46</f>
        <v>Frith Manor School.2026.PPFSM.I05.Se20</v>
      </c>
      <c r="P46" s="361" t="str">
        <f>PPG!J46</f>
        <v>11334/543965</v>
      </c>
      <c r="Q46" s="127" t="b">
        <v>1</v>
      </c>
      <c r="R46" s="127" t="b">
        <v>1</v>
      </c>
      <c r="S46" s="127" t="b">
        <v>1</v>
      </c>
    </row>
    <row r="47" spans="1:19" x14ac:dyDescent="0.25">
      <c r="A47" s="127" t="s">
        <v>4033</v>
      </c>
      <c r="B47" s="206">
        <v>1</v>
      </c>
      <c r="C47" s="127">
        <v>2</v>
      </c>
      <c r="D47" s="357">
        <f>PPG!K47</f>
        <v>400067</v>
      </c>
      <c r="E47" s="127" t="b">
        <v>1</v>
      </c>
      <c r="F47" s="358" t="str">
        <f>RIGHT(PPG!D47,4)&amp;"."&amp;PPG!N47&amp;"."&amp;PPG!L47&amp;"."&amp;PPGPAY!$C$5</f>
        <v>2028.PPFSM.I05.Se20</v>
      </c>
      <c r="G47" s="209">
        <f t="shared" ca="1" si="0"/>
        <v>44105</v>
      </c>
      <c r="H47" s="360">
        <f>IF(PPG!AC47&gt;0,0,-PPG!AC47)</f>
        <v>0</v>
      </c>
      <c r="I47" s="211">
        <f t="shared" ca="1" si="1"/>
        <v>44105</v>
      </c>
      <c r="J47" s="127">
        <v>30</v>
      </c>
      <c r="K47" s="127" t="b">
        <v>1</v>
      </c>
      <c r="L47" s="127" t="s">
        <v>4034</v>
      </c>
      <c r="M47" s="127" t="b">
        <v>1</v>
      </c>
      <c r="N47" s="127" t="s">
        <v>3692</v>
      </c>
      <c r="O47" s="358" t="str">
        <f>LEFT(PPG!E47,19)&amp;"."&amp;PPGCR!F47</f>
        <v>Garden Suburb Infan.2028.PPFSM.I05.Se20</v>
      </c>
      <c r="P47" s="361" t="str">
        <f>PPG!J47</f>
        <v>11334/543965</v>
      </c>
      <c r="Q47" s="127" t="b">
        <v>1</v>
      </c>
      <c r="R47" s="127" t="b">
        <v>1</v>
      </c>
      <c r="S47" s="127" t="b">
        <v>1</v>
      </c>
    </row>
    <row r="48" spans="1:19" x14ac:dyDescent="0.25">
      <c r="A48" s="127" t="s">
        <v>4033</v>
      </c>
      <c r="B48" s="206">
        <v>1</v>
      </c>
      <c r="C48" s="127">
        <v>2</v>
      </c>
      <c r="D48" s="357">
        <f>PPG!K48</f>
        <v>400002</v>
      </c>
      <c r="E48" s="127" t="b">
        <v>1</v>
      </c>
      <c r="F48" s="358" t="str">
        <f>RIGHT(PPG!D48,4)&amp;"."&amp;PPG!N48&amp;"."&amp;PPG!L48&amp;"."&amp;PPGPAY!$C$5</f>
        <v>2027.PPFSM.I05.Se20</v>
      </c>
      <c r="G48" s="209">
        <f t="shared" ca="1" si="0"/>
        <v>44105</v>
      </c>
      <c r="H48" s="360">
        <f>IF(PPG!AC48&gt;0,0,-PPG!AC48)</f>
        <v>0</v>
      </c>
      <c r="I48" s="211">
        <f t="shared" ca="1" si="1"/>
        <v>44105</v>
      </c>
      <c r="J48" s="127">
        <v>31</v>
      </c>
      <c r="K48" s="127" t="b">
        <v>1</v>
      </c>
      <c r="L48" s="127" t="s">
        <v>4034</v>
      </c>
      <c r="M48" s="127" t="b">
        <v>1</v>
      </c>
      <c r="N48" s="127" t="s">
        <v>3692</v>
      </c>
      <c r="O48" s="358" t="str">
        <f>LEFT(PPG!E48,19)&amp;"."&amp;PPGCR!F48</f>
        <v>Garden Suburb Junio.2027.PPFSM.I05.Se20</v>
      </c>
      <c r="P48" s="361" t="str">
        <f>PPG!J48</f>
        <v>11334/543965</v>
      </c>
      <c r="Q48" s="127" t="b">
        <v>1</v>
      </c>
      <c r="R48" s="127" t="b">
        <v>1</v>
      </c>
      <c r="S48" s="127" t="b">
        <v>1</v>
      </c>
    </row>
    <row r="49" spans="1:19" x14ac:dyDescent="0.25">
      <c r="A49" s="127" t="s">
        <v>4033</v>
      </c>
      <c r="B49" s="206">
        <v>1</v>
      </c>
      <c r="C49" s="127">
        <v>2</v>
      </c>
      <c r="D49" s="357">
        <f>PPG!K49</f>
        <v>400035</v>
      </c>
      <c r="E49" s="127" t="b">
        <v>1</v>
      </c>
      <c r="F49" s="358" t="str">
        <f>RIGHT(PPG!D49,4)&amp;"."&amp;PPG!N49&amp;"."&amp;PPG!L49&amp;"."&amp;PPGPAY!$C$5</f>
        <v>2029.PPFSM.I05.Se20</v>
      </c>
      <c r="G49" s="209">
        <f t="shared" ca="1" si="0"/>
        <v>44105</v>
      </c>
      <c r="H49" s="360">
        <f>IF(PPG!AC49&gt;0,0,-PPG!AC49)</f>
        <v>0</v>
      </c>
      <c r="I49" s="211">
        <f t="shared" ca="1" si="1"/>
        <v>44105</v>
      </c>
      <c r="J49" s="127">
        <v>32</v>
      </c>
      <c r="K49" s="127" t="b">
        <v>1</v>
      </c>
      <c r="L49" s="127" t="s">
        <v>4034</v>
      </c>
      <c r="M49" s="127" t="b">
        <v>1</v>
      </c>
      <c r="N49" s="127" t="s">
        <v>3692</v>
      </c>
      <c r="O49" s="358" t="str">
        <f>LEFT(PPG!E49,19)&amp;"."&amp;PPGCR!F49</f>
        <v>Goldbeaters Primary.2029.PPFSM.I05.Se20</v>
      </c>
      <c r="P49" s="361" t="str">
        <f>PPG!J49</f>
        <v>11334/543965</v>
      </c>
      <c r="Q49" s="127" t="b">
        <v>1</v>
      </c>
      <c r="R49" s="127" t="b">
        <v>1</v>
      </c>
      <c r="S49" s="127" t="b">
        <v>1</v>
      </c>
    </row>
    <row r="50" spans="1:19" x14ac:dyDescent="0.25">
      <c r="A50" s="127" t="s">
        <v>4033</v>
      </c>
      <c r="B50" s="206">
        <v>1</v>
      </c>
      <c r="C50" s="127">
        <v>2</v>
      </c>
      <c r="D50" s="357">
        <f>PPG!K50</f>
        <v>400108</v>
      </c>
      <c r="E50" s="127" t="b">
        <v>1</v>
      </c>
      <c r="F50" s="358" t="str">
        <f>RIGHT(PPG!D50,4)&amp;"."&amp;PPG!N50&amp;"."&amp;PPG!L50&amp;"."&amp;PPGPAY!$C$5</f>
        <v>3516.PPFSM.I05.Se20</v>
      </c>
      <c r="G50" s="209">
        <f t="shared" ca="1" si="0"/>
        <v>44105</v>
      </c>
      <c r="H50" s="360">
        <f>IF(PPG!AC50&gt;0,0,-PPG!AC50)</f>
        <v>0</v>
      </c>
      <c r="I50" s="211">
        <f t="shared" ca="1" si="1"/>
        <v>44105</v>
      </c>
      <c r="J50" s="127">
        <v>33</v>
      </c>
      <c r="K50" s="127" t="b">
        <v>1</v>
      </c>
      <c r="L50" s="127" t="s">
        <v>4034</v>
      </c>
      <c r="M50" s="127" t="b">
        <v>1</v>
      </c>
      <c r="N50" s="127" t="s">
        <v>3692</v>
      </c>
      <c r="O50" s="358" t="str">
        <f>LEFT(PPG!E50,19)&amp;"."&amp;PPGCR!F50</f>
        <v>Hasmonean Primary S.3516.PPFSM.I05.Se20</v>
      </c>
      <c r="P50" s="361" t="str">
        <f>PPG!J50</f>
        <v>11334/543965</v>
      </c>
      <c r="Q50" s="127" t="b">
        <v>1</v>
      </c>
      <c r="R50" s="127" t="b">
        <v>1</v>
      </c>
      <c r="S50" s="127" t="b">
        <v>1</v>
      </c>
    </row>
    <row r="51" spans="1:19" x14ac:dyDescent="0.25">
      <c r="A51" s="127" t="s">
        <v>4033</v>
      </c>
      <c r="B51" s="206">
        <v>1</v>
      </c>
      <c r="C51" s="127">
        <v>2</v>
      </c>
      <c r="D51" s="357">
        <f>PPG!K51</f>
        <v>400026</v>
      </c>
      <c r="E51" s="127" t="b">
        <v>1</v>
      </c>
      <c r="F51" s="358" t="str">
        <f>RIGHT(PPG!D51,4)&amp;"."&amp;PPG!N51&amp;"."&amp;PPG!L51&amp;"."&amp;PPGPAY!$C$5</f>
        <v>2031.PPFSM.I05.Se20</v>
      </c>
      <c r="G51" s="209">
        <f t="shared" ca="1" si="0"/>
        <v>44105</v>
      </c>
      <c r="H51" s="360">
        <f>IF(PPG!AC51&gt;0,0,-PPG!AC51)</f>
        <v>0</v>
      </c>
      <c r="I51" s="211">
        <f t="shared" ca="1" si="1"/>
        <v>44105</v>
      </c>
      <c r="J51" s="127">
        <v>34</v>
      </c>
      <c r="K51" s="127" t="b">
        <v>1</v>
      </c>
      <c r="L51" s="127" t="s">
        <v>4034</v>
      </c>
      <c r="M51" s="127" t="b">
        <v>1</v>
      </c>
      <c r="N51" s="127" t="s">
        <v>3692</v>
      </c>
      <c r="O51" s="358" t="str">
        <f>LEFT(PPG!E51,19)&amp;"."&amp;PPGCR!F51</f>
        <v>Hollickwood JMI Sch.2031.PPFSM.I05.Se20</v>
      </c>
      <c r="P51" s="361" t="str">
        <f>PPG!J51</f>
        <v>11334/543965</v>
      </c>
      <c r="Q51" s="127" t="b">
        <v>1</v>
      </c>
      <c r="R51" s="127" t="b">
        <v>1</v>
      </c>
      <c r="S51" s="127" t="b">
        <v>1</v>
      </c>
    </row>
    <row r="52" spans="1:19" x14ac:dyDescent="0.25">
      <c r="A52" s="127" t="s">
        <v>4033</v>
      </c>
      <c r="B52" s="206">
        <v>1</v>
      </c>
      <c r="C52" s="127">
        <v>2</v>
      </c>
      <c r="D52" s="357">
        <f>PPG!K52</f>
        <v>400084</v>
      </c>
      <c r="E52" s="127" t="b">
        <v>1</v>
      </c>
      <c r="F52" s="358" t="str">
        <f>RIGHT(PPG!D52,4)&amp;"."&amp;PPG!N52&amp;"."&amp;PPG!L52&amp;"."&amp;PPGPAY!$C$5</f>
        <v>2032.PPFSM.I05.Se20</v>
      </c>
      <c r="G52" s="209">
        <f t="shared" ca="1" si="0"/>
        <v>44105</v>
      </c>
      <c r="H52" s="360">
        <f>IF(PPG!AC52&gt;0,0,-PPG!AC52)</f>
        <v>0</v>
      </c>
      <c r="I52" s="211">
        <f t="shared" ca="1" si="1"/>
        <v>44105</v>
      </c>
      <c r="J52" s="127">
        <v>35</v>
      </c>
      <c r="K52" s="127" t="b">
        <v>1</v>
      </c>
      <c r="L52" s="127" t="s">
        <v>4034</v>
      </c>
      <c r="M52" s="127" t="b">
        <v>1</v>
      </c>
      <c r="N52" s="127" t="s">
        <v>3692</v>
      </c>
      <c r="O52" s="358" t="str">
        <f>LEFT(PPG!E52,19)&amp;"."&amp;PPGCR!F52</f>
        <v>Holly Park School.2032.PPFSM.I05.Se20</v>
      </c>
      <c r="P52" s="361" t="str">
        <f>PPG!J52</f>
        <v>11334/543965</v>
      </c>
      <c r="Q52" s="127" t="b">
        <v>1</v>
      </c>
      <c r="R52" s="127" t="b">
        <v>1</v>
      </c>
      <c r="S52" s="127" t="b">
        <v>1</v>
      </c>
    </row>
    <row r="53" spans="1:19" x14ac:dyDescent="0.25">
      <c r="A53" s="127" t="s">
        <v>4033</v>
      </c>
      <c r="B53" s="206">
        <v>1</v>
      </c>
      <c r="C53" s="127">
        <v>2</v>
      </c>
      <c r="D53" s="357">
        <f>PPG!K53</f>
        <v>400008</v>
      </c>
      <c r="E53" s="127" t="b">
        <v>1</v>
      </c>
      <c r="F53" s="358" t="str">
        <f>RIGHT(PPG!D53,4)&amp;"."&amp;PPG!N53&amp;"."&amp;PPG!L53&amp;"."&amp;PPGPAY!$C$5</f>
        <v>3304.PPFSM.I05.Se20</v>
      </c>
      <c r="G53" s="209">
        <f t="shared" ca="1" si="0"/>
        <v>44105</v>
      </c>
      <c r="H53" s="360">
        <f>IF(PPG!AC53&gt;0,0,-PPG!AC53)</f>
        <v>0</v>
      </c>
      <c r="I53" s="211">
        <f t="shared" ca="1" si="1"/>
        <v>44105</v>
      </c>
      <c r="J53" s="127">
        <v>36</v>
      </c>
      <c r="K53" s="127" t="b">
        <v>1</v>
      </c>
      <c r="L53" s="127" t="s">
        <v>4034</v>
      </c>
      <c r="M53" s="127" t="b">
        <v>1</v>
      </c>
      <c r="N53" s="127" t="s">
        <v>3692</v>
      </c>
      <c r="O53" s="358" t="str">
        <f>LEFT(PPG!E53,19)&amp;"."&amp;PPGCR!F53</f>
        <v>Holy Trinity School.3304.PPFSM.I05.Se20</v>
      </c>
      <c r="P53" s="361" t="str">
        <f>PPG!J53</f>
        <v>11334/543965</v>
      </c>
      <c r="Q53" s="127" t="b">
        <v>1</v>
      </c>
      <c r="R53" s="127" t="b">
        <v>1</v>
      </c>
      <c r="S53" s="127" t="b">
        <v>1</v>
      </c>
    </row>
    <row r="54" spans="1:19" x14ac:dyDescent="0.25">
      <c r="A54" s="127" t="s">
        <v>4033</v>
      </c>
      <c r="B54" s="206">
        <v>1</v>
      </c>
      <c r="C54" s="127">
        <v>2</v>
      </c>
      <c r="D54" s="357">
        <f>PPG!K54</f>
        <v>400046</v>
      </c>
      <c r="E54" s="127" t="b">
        <v>1</v>
      </c>
      <c r="F54" s="358" t="str">
        <f>RIGHT(PPG!D54,4)&amp;"."&amp;PPG!N54&amp;"."&amp;PPG!L54&amp;"."&amp;PPGPAY!$C$5</f>
        <v>2036.PPFSM.I05.Se20</v>
      </c>
      <c r="G54" s="209">
        <f t="shared" ca="1" si="0"/>
        <v>44105</v>
      </c>
      <c r="H54" s="360">
        <f>IF(PPG!AC54&gt;0,0,-PPG!AC54)</f>
        <v>0</v>
      </c>
      <c r="I54" s="211">
        <f t="shared" ca="1" si="1"/>
        <v>44105</v>
      </c>
      <c r="J54" s="127">
        <v>37</v>
      </c>
      <c r="K54" s="127" t="b">
        <v>1</v>
      </c>
      <c r="L54" s="127" t="s">
        <v>4034</v>
      </c>
      <c r="M54" s="127" t="b">
        <v>1</v>
      </c>
      <c r="N54" s="127" t="s">
        <v>3692</v>
      </c>
      <c r="O54" s="358" t="str">
        <f>LEFT(PPG!E54,19)&amp;"."&amp;PPGCR!F54</f>
        <v>Livingstone School.2036.PPFSM.I05.Se20</v>
      </c>
      <c r="P54" s="361" t="str">
        <f>PPG!J54</f>
        <v>11334/543965</v>
      </c>
      <c r="Q54" s="127" t="b">
        <v>1</v>
      </c>
      <c r="R54" s="127" t="b">
        <v>1</v>
      </c>
      <c r="S54" s="127" t="b">
        <v>1</v>
      </c>
    </row>
    <row r="55" spans="1:19" x14ac:dyDescent="0.25">
      <c r="A55" s="127" t="s">
        <v>4033</v>
      </c>
      <c r="B55" s="206">
        <v>1</v>
      </c>
      <c r="C55" s="127">
        <v>2</v>
      </c>
      <c r="D55" s="357">
        <f>PPG!K55</f>
        <v>400030</v>
      </c>
      <c r="E55" s="127" t="b">
        <v>1</v>
      </c>
      <c r="F55" s="358" t="str">
        <f>RIGHT(PPG!D55,4)&amp;"."&amp;PPG!N55&amp;"."&amp;PPG!L55&amp;"."&amp;PPGPAY!$C$5</f>
        <v>2037.PPFSM.I05.Se20</v>
      </c>
      <c r="G55" s="209">
        <f t="shared" ca="1" si="0"/>
        <v>44105</v>
      </c>
      <c r="H55" s="360">
        <f>IF(PPG!AC55&gt;0,0,-PPG!AC55)</f>
        <v>0</v>
      </c>
      <c r="I55" s="211">
        <f t="shared" ca="1" si="1"/>
        <v>44105</v>
      </c>
      <c r="J55" s="127">
        <v>38</v>
      </c>
      <c r="K55" s="127" t="b">
        <v>1</v>
      </c>
      <c r="L55" s="127" t="s">
        <v>4034</v>
      </c>
      <c r="M55" s="127" t="b">
        <v>1</v>
      </c>
      <c r="N55" s="127" t="s">
        <v>3692</v>
      </c>
      <c r="O55" s="358" t="str">
        <f>LEFT(PPG!E55,19)&amp;"."&amp;PPGCR!F55</f>
        <v>Manorside Primary S.2037.PPFSM.I05.Se20</v>
      </c>
      <c r="P55" s="361" t="str">
        <f>PPG!J55</f>
        <v>11334/543965</v>
      </c>
      <c r="Q55" s="127" t="b">
        <v>1</v>
      </c>
      <c r="R55" s="127" t="b">
        <v>1</v>
      </c>
      <c r="S55" s="127" t="b">
        <v>1</v>
      </c>
    </row>
    <row r="56" spans="1:19" x14ac:dyDescent="0.25">
      <c r="A56" s="127" t="s">
        <v>4033</v>
      </c>
      <c r="B56" s="206">
        <v>1</v>
      </c>
      <c r="C56" s="127">
        <v>2</v>
      </c>
      <c r="D56" s="357">
        <f>PPG!K56</f>
        <v>400130</v>
      </c>
      <c r="E56" s="127" t="b">
        <v>1</v>
      </c>
      <c r="F56" s="358" t="str">
        <f>RIGHT(PPG!D56,4)&amp;"."&amp;PPG!N56&amp;"."&amp;PPG!L56&amp;"."&amp;PPGPAY!$C$5</f>
        <v>3523.PPFSM.I05.Se20</v>
      </c>
      <c r="G56" s="209">
        <f t="shared" ca="1" si="0"/>
        <v>44105</v>
      </c>
      <c r="H56" s="360">
        <f>IF(PPG!AC56&gt;0,0,-PPG!AC56)</f>
        <v>0</v>
      </c>
      <c r="I56" s="211">
        <f t="shared" ca="1" si="1"/>
        <v>44105</v>
      </c>
      <c r="J56" s="127">
        <v>39</v>
      </c>
      <c r="K56" s="127" t="b">
        <v>1</v>
      </c>
      <c r="L56" s="127" t="s">
        <v>4034</v>
      </c>
      <c r="M56" s="127" t="b">
        <v>1</v>
      </c>
      <c r="N56" s="127" t="s">
        <v>3692</v>
      </c>
      <c r="O56" s="358" t="str">
        <f>LEFT(PPG!E56,19)&amp;"."&amp;PPGCR!F56</f>
        <v>Martin Primary Scho.3523.PPFSM.I05.Se20</v>
      </c>
      <c r="P56" s="361" t="str">
        <f>PPG!J56</f>
        <v>11334/543965</v>
      </c>
      <c r="Q56" s="127" t="b">
        <v>1</v>
      </c>
      <c r="R56" s="127" t="b">
        <v>1</v>
      </c>
      <c r="S56" s="127" t="b">
        <v>1</v>
      </c>
    </row>
    <row r="57" spans="1:19" x14ac:dyDescent="0.25">
      <c r="A57" s="127" t="s">
        <v>4033</v>
      </c>
      <c r="B57" s="206">
        <v>1</v>
      </c>
      <c r="C57" s="127">
        <v>2</v>
      </c>
      <c r="D57" s="357">
        <f>PPG!K57</f>
        <v>400112</v>
      </c>
      <c r="E57" s="127" t="b">
        <v>1</v>
      </c>
      <c r="F57" s="358" t="str">
        <f>RIGHT(PPG!D57,4)&amp;"."&amp;PPG!N57&amp;"."&amp;PPG!L57&amp;"."&amp;PPGPAY!$C$5</f>
        <v>5948.PPFSM.I05.Se20</v>
      </c>
      <c r="G57" s="209">
        <f t="shared" ca="1" si="0"/>
        <v>44105</v>
      </c>
      <c r="H57" s="360">
        <f>IF(PPG!AC57&gt;0,0,-PPG!AC57)</f>
        <v>0</v>
      </c>
      <c r="I57" s="211">
        <f t="shared" ca="1" si="1"/>
        <v>44105</v>
      </c>
      <c r="J57" s="127">
        <v>40</v>
      </c>
      <c r="K57" s="127" t="b">
        <v>1</v>
      </c>
      <c r="L57" s="127" t="s">
        <v>4034</v>
      </c>
      <c r="M57" s="127" t="b">
        <v>1</v>
      </c>
      <c r="N57" s="127" t="s">
        <v>3692</v>
      </c>
      <c r="O57" s="358" t="str">
        <f>LEFT(PPG!E57,19)&amp;"."&amp;PPGCR!F57</f>
        <v>Mathilda Marks-Kenn.5948.PPFSM.I05.Se20</v>
      </c>
      <c r="P57" s="361" t="str">
        <f>PPG!J57</f>
        <v>11334/543965</v>
      </c>
      <c r="Q57" s="127" t="b">
        <v>1</v>
      </c>
      <c r="R57" s="127" t="b">
        <v>1</v>
      </c>
      <c r="S57" s="127" t="b">
        <v>1</v>
      </c>
    </row>
    <row r="58" spans="1:19" x14ac:dyDescent="0.25">
      <c r="A58" s="127" t="s">
        <v>4033</v>
      </c>
      <c r="B58" s="206">
        <v>1</v>
      </c>
      <c r="C58" s="127">
        <v>2</v>
      </c>
      <c r="D58" s="357">
        <f>PPG!K58</f>
        <v>400110</v>
      </c>
      <c r="E58" s="127" t="b">
        <v>1</v>
      </c>
      <c r="F58" s="358" t="str">
        <f>RIGHT(PPG!D58,4)&amp;"."&amp;PPG!N58&amp;"."&amp;PPG!L58&amp;"."&amp;PPGPAY!$C$5</f>
        <v>5949.PPFSM.I05.Se20</v>
      </c>
      <c r="G58" s="209">
        <f t="shared" ca="1" si="0"/>
        <v>44105</v>
      </c>
      <c r="H58" s="360">
        <f>IF(PPG!AC58&gt;0,0,-PPG!AC58)</f>
        <v>0</v>
      </c>
      <c r="I58" s="211">
        <f t="shared" ca="1" si="1"/>
        <v>44105</v>
      </c>
      <c r="J58" s="127">
        <v>41</v>
      </c>
      <c r="K58" s="127" t="b">
        <v>1</v>
      </c>
      <c r="L58" s="127" t="s">
        <v>4034</v>
      </c>
      <c r="M58" s="127" t="b">
        <v>1</v>
      </c>
      <c r="N58" s="127" t="s">
        <v>3692</v>
      </c>
      <c r="O58" s="358" t="str">
        <f>LEFT(PPG!E58,19)&amp;"."&amp;PPGCR!F58</f>
        <v>Menorah Foundation .5949.PPFSM.I05.Se20</v>
      </c>
      <c r="P58" s="361" t="str">
        <f>PPG!J58</f>
        <v>11334/543965</v>
      </c>
      <c r="Q58" s="127" t="b">
        <v>1</v>
      </c>
      <c r="R58" s="127" t="b">
        <v>1</v>
      </c>
      <c r="S58" s="127" t="b">
        <v>1</v>
      </c>
    </row>
    <row r="59" spans="1:19" x14ac:dyDescent="0.25">
      <c r="A59" s="127" t="s">
        <v>4033</v>
      </c>
      <c r="B59" s="206">
        <v>1</v>
      </c>
      <c r="C59" s="127">
        <v>2</v>
      </c>
      <c r="D59" s="357">
        <f>PPG!K59</f>
        <v>400007</v>
      </c>
      <c r="E59" s="127" t="b">
        <v>1</v>
      </c>
      <c r="F59" s="358" t="str">
        <f>RIGHT(PPG!D59,4)&amp;"."&amp;PPG!N59&amp;"."&amp;PPG!L59&amp;"."&amp;PPGPAY!$C$5</f>
        <v>3513.PPFSM.I05.Se20</v>
      </c>
      <c r="G59" s="209">
        <f t="shared" ca="1" si="0"/>
        <v>44105</v>
      </c>
      <c r="H59" s="360">
        <f>IF(PPG!AC59&gt;0,0,-PPG!AC59)</f>
        <v>0</v>
      </c>
      <c r="I59" s="211">
        <f t="shared" ca="1" si="1"/>
        <v>44105</v>
      </c>
      <c r="J59" s="127">
        <v>42</v>
      </c>
      <c r="K59" s="127" t="b">
        <v>1</v>
      </c>
      <c r="L59" s="127" t="s">
        <v>4034</v>
      </c>
      <c r="M59" s="127" t="b">
        <v>1</v>
      </c>
      <c r="N59" s="127" t="s">
        <v>3692</v>
      </c>
      <c r="O59" s="358" t="str">
        <f>LEFT(PPG!E59,19)&amp;"."&amp;PPGCR!F59</f>
        <v>Menorah Primary Sch.3513.PPFSM.I05.Se20</v>
      </c>
      <c r="P59" s="361" t="str">
        <f>PPG!J59</f>
        <v>11334/543965</v>
      </c>
      <c r="Q59" s="127" t="b">
        <v>1</v>
      </c>
      <c r="R59" s="127" t="b">
        <v>1</v>
      </c>
      <c r="S59" s="127" t="b">
        <v>1</v>
      </c>
    </row>
    <row r="60" spans="1:19" x14ac:dyDescent="0.25">
      <c r="A60" s="127" t="s">
        <v>4033</v>
      </c>
      <c r="B60" s="206">
        <v>1</v>
      </c>
      <c r="C60" s="127">
        <v>2</v>
      </c>
      <c r="D60" s="357">
        <f>PPG!K60</f>
        <v>400086</v>
      </c>
      <c r="E60" s="127" t="b">
        <v>1</v>
      </c>
      <c r="F60" s="358" t="str">
        <f>RIGHT(PPG!D60,4)&amp;"."&amp;PPG!N60&amp;"."&amp;PPG!L60&amp;"."&amp;PPGPAY!$C$5</f>
        <v>3305.PPFSM.I05.Se20</v>
      </c>
      <c r="G60" s="209">
        <f t="shared" ca="1" si="0"/>
        <v>44105</v>
      </c>
      <c r="H60" s="360">
        <f>IF(PPG!AC60&gt;0,0,-PPG!AC60)</f>
        <v>0</v>
      </c>
      <c r="I60" s="211">
        <f t="shared" ca="1" si="1"/>
        <v>44105</v>
      </c>
      <c r="J60" s="127">
        <v>43</v>
      </c>
      <c r="K60" s="127" t="b">
        <v>1</v>
      </c>
      <c r="L60" s="127" t="s">
        <v>4034</v>
      </c>
      <c r="M60" s="127" t="b">
        <v>1</v>
      </c>
      <c r="N60" s="127" t="s">
        <v>3692</v>
      </c>
      <c r="O60" s="358" t="str">
        <f>LEFT(PPG!E60,19)&amp;"."&amp;PPGCR!F60</f>
        <v>Monken Hadley C E P.3305.PPFSM.I05.Se20</v>
      </c>
      <c r="P60" s="361" t="str">
        <f>PPG!J60</f>
        <v>11334/543965</v>
      </c>
      <c r="Q60" s="127" t="b">
        <v>1</v>
      </c>
      <c r="R60" s="127" t="b">
        <v>1</v>
      </c>
      <c r="S60" s="127" t="b">
        <v>1</v>
      </c>
    </row>
    <row r="61" spans="1:19" x14ac:dyDescent="0.25">
      <c r="A61" s="127" t="s">
        <v>4033</v>
      </c>
      <c r="B61" s="206">
        <v>1</v>
      </c>
      <c r="C61" s="127">
        <v>2</v>
      </c>
      <c r="D61" s="357">
        <f>PPG!K61</f>
        <v>400048</v>
      </c>
      <c r="E61" s="127" t="b">
        <v>1</v>
      </c>
      <c r="F61" s="358" t="str">
        <f>RIGHT(PPG!D61,4)&amp;"."&amp;PPG!N61&amp;"."&amp;PPG!L61&amp;"."&amp;PPGPAY!$C$5</f>
        <v>2042.PPFSM.I05.Se20</v>
      </c>
      <c r="G61" s="209">
        <f t="shared" ca="1" si="0"/>
        <v>44105</v>
      </c>
      <c r="H61" s="360">
        <f>IF(PPG!AC61&gt;0,0,-PPG!AC61)</f>
        <v>0</v>
      </c>
      <c r="I61" s="211">
        <f t="shared" ca="1" si="1"/>
        <v>44105</v>
      </c>
      <c r="J61" s="127">
        <v>44</v>
      </c>
      <c r="K61" s="127" t="b">
        <v>1</v>
      </c>
      <c r="L61" s="127" t="s">
        <v>4034</v>
      </c>
      <c r="M61" s="127" t="b">
        <v>1</v>
      </c>
      <c r="N61" s="127" t="s">
        <v>3692</v>
      </c>
      <c r="O61" s="358" t="str">
        <f>LEFT(PPG!E61,19)&amp;"."&amp;PPGCR!F61</f>
        <v>Monkfrith School.2042.PPFSM.I05.Se20</v>
      </c>
      <c r="P61" s="361" t="str">
        <f>PPG!J61</f>
        <v>11334/543965</v>
      </c>
      <c r="Q61" s="127" t="b">
        <v>1</v>
      </c>
      <c r="R61" s="127" t="b">
        <v>1</v>
      </c>
      <c r="S61" s="127" t="b">
        <v>1</v>
      </c>
    </row>
    <row r="62" spans="1:19" x14ac:dyDescent="0.25">
      <c r="A62" s="127" t="s">
        <v>4033</v>
      </c>
      <c r="B62" s="206">
        <v>1</v>
      </c>
      <c r="C62" s="127">
        <v>2</v>
      </c>
      <c r="D62" s="357">
        <f>PPG!K62</f>
        <v>400087</v>
      </c>
      <c r="E62" s="127" t="b">
        <v>1</v>
      </c>
      <c r="F62" s="358" t="str">
        <f>RIGHT(PPG!D62,4)&amp;"."&amp;PPG!N62&amp;"."&amp;PPG!L62&amp;"."&amp;PPGPAY!$C$5</f>
        <v>2044.PPFSM.I05.Se20</v>
      </c>
      <c r="G62" s="209">
        <f t="shared" ca="1" si="0"/>
        <v>44105</v>
      </c>
      <c r="H62" s="360">
        <f>IF(PPG!AC62&gt;0,0,-PPG!AC62)</f>
        <v>0</v>
      </c>
      <c r="I62" s="211">
        <f t="shared" ca="1" si="1"/>
        <v>44105</v>
      </c>
      <c r="J62" s="127">
        <v>45</v>
      </c>
      <c r="K62" s="127" t="b">
        <v>1</v>
      </c>
      <c r="L62" s="127" t="s">
        <v>4034</v>
      </c>
      <c r="M62" s="127" t="b">
        <v>1</v>
      </c>
      <c r="N62" s="127" t="s">
        <v>3692</v>
      </c>
      <c r="O62" s="358" t="str">
        <f>LEFT(PPG!E62,19)&amp;"."&amp;PPGCR!F62</f>
        <v>Moss Hall Infant Sc.2044.PPFSM.I05.Se20</v>
      </c>
      <c r="P62" s="361" t="str">
        <f>PPG!J62</f>
        <v>11334/543965</v>
      </c>
      <c r="Q62" s="127" t="b">
        <v>1</v>
      </c>
      <c r="R62" s="127" t="b">
        <v>1</v>
      </c>
      <c r="S62" s="127" t="b">
        <v>1</v>
      </c>
    </row>
    <row r="63" spans="1:19" x14ac:dyDescent="0.25">
      <c r="A63" s="127" t="s">
        <v>4033</v>
      </c>
      <c r="B63" s="206">
        <v>1</v>
      </c>
      <c r="C63" s="127">
        <v>2</v>
      </c>
      <c r="D63" s="357">
        <f>PPG!K63</f>
        <v>400088</v>
      </c>
      <c r="E63" s="127" t="b">
        <v>1</v>
      </c>
      <c r="F63" s="358" t="str">
        <f>RIGHT(PPG!D63,4)&amp;"."&amp;PPG!N63&amp;"."&amp;PPG!L63&amp;"."&amp;PPGPAY!$C$5</f>
        <v>2043.PPFSM.I05.Se20</v>
      </c>
      <c r="G63" s="209">
        <f t="shared" ca="1" si="0"/>
        <v>44105</v>
      </c>
      <c r="H63" s="360">
        <f>IF(PPG!AC63&gt;0,0,-PPG!AC63)</f>
        <v>0</v>
      </c>
      <c r="I63" s="211">
        <f t="shared" ca="1" si="1"/>
        <v>44105</v>
      </c>
      <c r="J63" s="127">
        <v>46</v>
      </c>
      <c r="K63" s="127" t="b">
        <v>1</v>
      </c>
      <c r="L63" s="127" t="s">
        <v>4034</v>
      </c>
      <c r="M63" s="127" t="b">
        <v>1</v>
      </c>
      <c r="N63" s="127" t="s">
        <v>3692</v>
      </c>
      <c r="O63" s="358" t="str">
        <f>LEFT(PPG!E63,19)&amp;"."&amp;PPGCR!F63</f>
        <v>Moss Hall Junior Sc.2043.PPFSM.I05.Se20</v>
      </c>
      <c r="P63" s="361" t="str">
        <f>PPG!J63</f>
        <v>11334/543965</v>
      </c>
      <c r="Q63" s="127" t="b">
        <v>1</v>
      </c>
      <c r="R63" s="127" t="b">
        <v>1</v>
      </c>
      <c r="S63" s="127" t="b">
        <v>1</v>
      </c>
    </row>
    <row r="64" spans="1:19" x14ac:dyDescent="0.25">
      <c r="A64" s="127" t="s">
        <v>4033</v>
      </c>
      <c r="B64" s="206">
        <v>1</v>
      </c>
      <c r="C64" s="127">
        <v>2</v>
      </c>
      <c r="D64" s="357">
        <f>PPG!K64</f>
        <v>158733</v>
      </c>
      <c r="E64" s="127" t="b">
        <v>1</v>
      </c>
      <c r="F64" s="358" t="str">
        <f>RIGHT(PPG!D64,4)&amp;"."&amp;PPG!N64&amp;"."&amp;PPG!L64&amp;"."&amp;PPGPAY!$C$5</f>
        <v>2053.PPFSM.I05.Se20</v>
      </c>
      <c r="G64" s="209">
        <f t="shared" ca="1" si="0"/>
        <v>44105</v>
      </c>
      <c r="H64" s="360">
        <f>IF(PPG!AC64&gt;0,0,-PPG!AC64)</f>
        <v>0</v>
      </c>
      <c r="I64" s="211">
        <f t="shared" ca="1" si="1"/>
        <v>44105</v>
      </c>
      <c r="J64" s="127">
        <v>47</v>
      </c>
      <c r="K64" s="127" t="b">
        <v>1</v>
      </c>
      <c r="L64" s="127" t="s">
        <v>4034</v>
      </c>
      <c r="M64" s="127" t="b">
        <v>1</v>
      </c>
      <c r="N64" s="127" t="s">
        <v>3692</v>
      </c>
      <c r="O64" s="358" t="str">
        <f>LEFT(PPG!E64,19)&amp;"."&amp;PPGCR!F64</f>
        <v>Noam Primary School.2053.PPFSM.I05.Se20</v>
      </c>
      <c r="P64" s="361" t="str">
        <f>PPG!J64</f>
        <v>11334/543965</v>
      </c>
      <c r="Q64" s="127" t="b">
        <v>1</v>
      </c>
      <c r="R64" s="127" t="b">
        <v>1</v>
      </c>
      <c r="S64" s="127" t="b">
        <v>1</v>
      </c>
    </row>
    <row r="65" spans="1:19" x14ac:dyDescent="0.25">
      <c r="A65" s="127" t="s">
        <v>4033</v>
      </c>
      <c r="B65" s="206">
        <v>1</v>
      </c>
      <c r="C65" s="127">
        <v>2</v>
      </c>
      <c r="D65" s="357">
        <f>PPG!K65</f>
        <v>400089</v>
      </c>
      <c r="E65" s="127" t="b">
        <v>1</v>
      </c>
      <c r="F65" s="358" t="str">
        <f>RIGHT(PPG!D65,4)&amp;"."&amp;PPG!N65&amp;"."&amp;PPG!L65&amp;"."&amp;PPGPAY!$C$5</f>
        <v>2045.PPFSM.I05.Se20</v>
      </c>
      <c r="G65" s="209">
        <f t="shared" ca="1" si="0"/>
        <v>44105</v>
      </c>
      <c r="H65" s="360">
        <f>IF(PPG!AC65&gt;0,0,-PPG!AC65)</f>
        <v>0</v>
      </c>
      <c r="I65" s="211">
        <f t="shared" ca="1" si="1"/>
        <v>44105</v>
      </c>
      <c r="J65" s="127">
        <v>48</v>
      </c>
      <c r="K65" s="127" t="b">
        <v>1</v>
      </c>
      <c r="L65" s="127" t="s">
        <v>4034</v>
      </c>
      <c r="M65" s="127" t="b">
        <v>1</v>
      </c>
      <c r="N65" s="127" t="s">
        <v>3692</v>
      </c>
      <c r="O65" s="358" t="str">
        <f>LEFT(PPG!E65,19)&amp;"."&amp;PPGCR!F65</f>
        <v>Northside School.2045.PPFSM.I05.Se20</v>
      </c>
      <c r="P65" s="361" t="str">
        <f>PPG!J65</f>
        <v>11334/543965</v>
      </c>
      <c r="Q65" s="127" t="b">
        <v>1</v>
      </c>
      <c r="R65" s="127" t="b">
        <v>1</v>
      </c>
      <c r="S65" s="127" t="b">
        <v>1</v>
      </c>
    </row>
    <row r="66" spans="1:19" x14ac:dyDescent="0.25">
      <c r="A66" s="127" t="s">
        <v>4033</v>
      </c>
      <c r="B66" s="206">
        <v>1</v>
      </c>
      <c r="C66" s="127">
        <v>2</v>
      </c>
      <c r="D66" s="357">
        <f>PPG!K66</f>
        <v>400113</v>
      </c>
      <c r="E66" s="127" t="b">
        <v>1</v>
      </c>
      <c r="F66" s="358" t="str">
        <f>RIGHT(PPG!D66,4)&amp;"."&amp;PPG!N66&amp;"."&amp;PPG!L66&amp;"."&amp;PPGPAY!$C$5</f>
        <v>2077.PPFSM.I05.Se20</v>
      </c>
      <c r="G66" s="209">
        <f t="shared" ca="1" si="0"/>
        <v>44105</v>
      </c>
      <c r="H66" s="360">
        <f>IF(PPG!AC66&gt;0,0,-PPG!AC66)</f>
        <v>0</v>
      </c>
      <c r="I66" s="211">
        <f t="shared" ca="1" si="1"/>
        <v>44105</v>
      </c>
      <c r="J66" s="127">
        <v>49</v>
      </c>
      <c r="K66" s="127" t="b">
        <v>1</v>
      </c>
      <c r="L66" s="127" t="s">
        <v>4034</v>
      </c>
      <c r="M66" s="127" t="b">
        <v>1</v>
      </c>
      <c r="N66" s="127" t="s">
        <v>3692</v>
      </c>
      <c r="O66" s="358" t="str">
        <f>LEFT(PPG!E66,19)&amp;"."&amp;PPGCR!F66</f>
        <v>Orion Primary Schoo.2077.PPFSM.I05.Se20</v>
      </c>
      <c r="P66" s="361" t="str">
        <f>PPG!J66</f>
        <v>11334/543965</v>
      </c>
      <c r="Q66" s="127" t="b">
        <v>1</v>
      </c>
      <c r="R66" s="127" t="b">
        <v>1</v>
      </c>
      <c r="S66" s="127" t="b">
        <v>1</v>
      </c>
    </row>
    <row r="67" spans="1:19" x14ac:dyDescent="0.25">
      <c r="A67" s="127" t="s">
        <v>4033</v>
      </c>
      <c r="B67" s="206">
        <v>1</v>
      </c>
      <c r="C67" s="127">
        <v>2</v>
      </c>
      <c r="D67" s="357">
        <f>PPG!K67</f>
        <v>400021</v>
      </c>
      <c r="E67" s="127" t="b">
        <v>1</v>
      </c>
      <c r="F67" s="358" t="str">
        <f>RIGHT(PPG!D67,4)&amp;"."&amp;PPG!N67&amp;"."&amp;PPG!L67&amp;"."&amp;PPGPAY!$C$5</f>
        <v>5201.PPFSM.I05.Se20</v>
      </c>
      <c r="G67" s="209">
        <f t="shared" ca="1" si="0"/>
        <v>44105</v>
      </c>
      <c r="H67" s="360">
        <f>IF(PPG!AC67&gt;0,0,-PPG!AC67)</f>
        <v>0</v>
      </c>
      <c r="I67" s="211">
        <f t="shared" ca="1" si="1"/>
        <v>44105</v>
      </c>
      <c r="J67" s="127">
        <v>50</v>
      </c>
      <c r="K67" s="127" t="b">
        <v>1</v>
      </c>
      <c r="L67" s="127" t="s">
        <v>4034</v>
      </c>
      <c r="M67" s="127" t="b">
        <v>1</v>
      </c>
      <c r="N67" s="127" t="s">
        <v>3692</v>
      </c>
      <c r="O67" s="358" t="str">
        <f>LEFT(PPG!E67,19)&amp;"."&amp;PPGCR!F67</f>
        <v>Osidge Primary Scho.5201.PPFSM.I05.Se20</v>
      </c>
      <c r="P67" s="361" t="str">
        <f>PPG!J67</f>
        <v>11334/543965</v>
      </c>
      <c r="Q67" s="127" t="b">
        <v>1</v>
      </c>
      <c r="R67" s="127" t="b">
        <v>1</v>
      </c>
      <c r="S67" s="127" t="b">
        <v>1</v>
      </c>
    </row>
    <row r="68" spans="1:19" x14ac:dyDescent="0.25">
      <c r="A68" s="127" t="s">
        <v>4033</v>
      </c>
      <c r="B68" s="206">
        <v>1</v>
      </c>
      <c r="C68" s="127">
        <v>2</v>
      </c>
      <c r="D68" s="357">
        <f>PPG!K68</f>
        <v>400003</v>
      </c>
      <c r="E68" s="127" t="b">
        <v>1</v>
      </c>
      <c r="F68" s="358" t="str">
        <f>RIGHT(PPG!D68,4)&amp;"."&amp;PPG!N68&amp;"."&amp;PPG!L68&amp;"."&amp;PPGPAY!$C$5</f>
        <v>3501.PPFSM.I05.Se20</v>
      </c>
      <c r="G68" s="209">
        <f t="shared" ca="1" si="0"/>
        <v>44105</v>
      </c>
      <c r="H68" s="360">
        <f>IF(PPG!AC68&gt;0,0,-PPG!AC68)</f>
        <v>0</v>
      </c>
      <c r="I68" s="211">
        <f t="shared" ca="1" si="1"/>
        <v>44105</v>
      </c>
      <c r="J68" s="127">
        <v>51</v>
      </c>
      <c r="K68" s="127" t="b">
        <v>1</v>
      </c>
      <c r="L68" s="127" t="s">
        <v>4034</v>
      </c>
      <c r="M68" s="127" t="b">
        <v>1</v>
      </c>
      <c r="N68" s="127" t="s">
        <v>3692</v>
      </c>
      <c r="O68" s="358" t="str">
        <f>LEFT(PPG!E68,19)&amp;"."&amp;PPGCR!F68</f>
        <v>Our Lady of Lourdes.3501.PPFSM.I05.Se20</v>
      </c>
      <c r="P68" s="361" t="str">
        <f>PPG!J68</f>
        <v>11334/543965</v>
      </c>
      <c r="Q68" s="127" t="b">
        <v>1</v>
      </c>
      <c r="R68" s="127" t="b">
        <v>1</v>
      </c>
      <c r="S68" s="127" t="b">
        <v>1</v>
      </c>
    </row>
    <row r="69" spans="1:19" x14ac:dyDescent="0.25">
      <c r="A69" s="127" t="s">
        <v>4033</v>
      </c>
      <c r="B69" s="206">
        <v>1</v>
      </c>
      <c r="C69" s="127">
        <v>2</v>
      </c>
      <c r="D69" s="357">
        <f>PPG!K69</f>
        <v>400014</v>
      </c>
      <c r="E69" s="127" t="b">
        <v>1</v>
      </c>
      <c r="F69" s="358" t="str">
        <f>RIGHT(PPG!D69,4)&amp;"."&amp;PPG!N69&amp;"."&amp;PPG!L69&amp;"."&amp;PPGPAY!$C$5</f>
        <v>2078.PPFSM.I05.Se20</v>
      </c>
      <c r="G69" s="209">
        <f t="shared" ca="1" si="0"/>
        <v>44105</v>
      </c>
      <c r="H69" s="360">
        <f>IF(PPG!AC69&gt;0,0,-PPG!AC69)</f>
        <v>0</v>
      </c>
      <c r="I69" s="211">
        <f t="shared" ca="1" si="1"/>
        <v>44105</v>
      </c>
      <c r="J69" s="127">
        <v>52</v>
      </c>
      <c r="K69" s="127" t="b">
        <v>1</v>
      </c>
      <c r="L69" s="127" t="s">
        <v>4034</v>
      </c>
      <c r="M69" s="127" t="b">
        <v>1</v>
      </c>
      <c r="N69" s="127" t="s">
        <v>3692</v>
      </c>
      <c r="O69" s="358" t="str">
        <f>LEFT(PPG!E69,19)&amp;"."&amp;PPGCR!F69</f>
        <v>Pardes House School.2078.PPFSM.I05.Se20</v>
      </c>
      <c r="P69" s="361" t="str">
        <f>PPG!J69</f>
        <v>11334/543965</v>
      </c>
      <c r="Q69" s="127" t="b">
        <v>1</v>
      </c>
      <c r="R69" s="127" t="b">
        <v>1</v>
      </c>
      <c r="S69" s="127" t="b">
        <v>1</v>
      </c>
    </row>
    <row r="70" spans="1:19" x14ac:dyDescent="0.25">
      <c r="A70" s="127" t="s">
        <v>4033</v>
      </c>
      <c r="B70" s="206">
        <v>1</v>
      </c>
      <c r="C70" s="127">
        <v>2</v>
      </c>
      <c r="D70" s="357">
        <f>PPG!K70</f>
        <v>400010</v>
      </c>
      <c r="E70" s="127" t="b">
        <v>1</v>
      </c>
      <c r="F70" s="358" t="str">
        <f>RIGHT(PPG!D70,4)&amp;"."&amp;PPG!N70&amp;"."&amp;PPG!L70&amp;"."&amp;PPGPAY!$C$5</f>
        <v>2071.PPFSM.I05.Se20</v>
      </c>
      <c r="G70" s="209">
        <f t="shared" ca="1" si="0"/>
        <v>44105</v>
      </c>
      <c r="H70" s="360">
        <f>IF(PPG!AC70&gt;0,0,-PPG!AC70)</f>
        <v>0</v>
      </c>
      <c r="I70" s="211">
        <f t="shared" ca="1" si="1"/>
        <v>44105</v>
      </c>
      <c r="J70" s="127">
        <v>53</v>
      </c>
      <c r="K70" s="127" t="b">
        <v>1</v>
      </c>
      <c r="L70" s="127" t="s">
        <v>4034</v>
      </c>
      <c r="M70" s="127" t="b">
        <v>1</v>
      </c>
      <c r="N70" s="127" t="s">
        <v>3692</v>
      </c>
      <c r="O70" s="358" t="str">
        <f>LEFT(PPG!E70,19)&amp;"."&amp;PPGCR!F70</f>
        <v>Queenswell Infant a.2071.PPFSM.I05.Se20</v>
      </c>
      <c r="P70" s="361" t="str">
        <f>PPG!J70</f>
        <v>11334/543965</v>
      </c>
      <c r="Q70" s="127" t="b">
        <v>1</v>
      </c>
      <c r="R70" s="127" t="b">
        <v>1</v>
      </c>
      <c r="S70" s="127" t="b">
        <v>1</v>
      </c>
    </row>
    <row r="71" spans="1:19" x14ac:dyDescent="0.25">
      <c r="A71" s="127" t="s">
        <v>4033</v>
      </c>
      <c r="B71" s="206">
        <v>1</v>
      </c>
      <c r="C71" s="127">
        <v>2</v>
      </c>
      <c r="D71" s="357">
        <f>PPG!K71</f>
        <v>400012</v>
      </c>
      <c r="E71" s="127" t="b">
        <v>1</v>
      </c>
      <c r="F71" s="358" t="str">
        <f>RIGHT(PPG!D71,4)&amp;"."&amp;PPG!N71&amp;"."&amp;PPG!L71&amp;"."&amp;PPGPAY!$C$5</f>
        <v>2072.PPFSM.I05.Se20</v>
      </c>
      <c r="G71" s="209">
        <f t="shared" ca="1" si="0"/>
        <v>44105</v>
      </c>
      <c r="H71" s="360">
        <f>IF(PPG!AC71&gt;0,0,-PPG!AC71)</f>
        <v>0</v>
      </c>
      <c r="I71" s="211">
        <f t="shared" ca="1" si="1"/>
        <v>44105</v>
      </c>
      <c r="J71" s="127">
        <v>54</v>
      </c>
      <c r="K71" s="127" t="b">
        <v>1</v>
      </c>
      <c r="L71" s="127" t="s">
        <v>4034</v>
      </c>
      <c r="M71" s="127" t="b">
        <v>1</v>
      </c>
      <c r="N71" s="127" t="s">
        <v>3692</v>
      </c>
      <c r="O71" s="358" t="str">
        <f>LEFT(PPG!E71,19)&amp;"."&amp;PPGCR!F71</f>
        <v>Queenswell Junior S.2072.PPFSM.I05.Se20</v>
      </c>
      <c r="P71" s="361" t="str">
        <f>PPG!J71</f>
        <v>11334/543965</v>
      </c>
      <c r="Q71" s="127" t="b">
        <v>1</v>
      </c>
      <c r="R71" s="127" t="b">
        <v>1</v>
      </c>
      <c r="S71" s="127" t="b">
        <v>1</v>
      </c>
    </row>
    <row r="72" spans="1:19" x14ac:dyDescent="0.25">
      <c r="A72" s="127" t="s">
        <v>4033</v>
      </c>
      <c r="B72" s="206">
        <v>1</v>
      </c>
      <c r="C72" s="127">
        <v>2</v>
      </c>
      <c r="D72" s="357">
        <f>PPG!K72</f>
        <v>400093</v>
      </c>
      <c r="E72" s="127" t="b">
        <v>1</v>
      </c>
      <c r="F72" s="358" t="str">
        <f>RIGHT(PPG!D72,4)&amp;"."&amp;PPG!N72&amp;"."&amp;PPG!L72&amp;"."&amp;PPGPAY!$C$5</f>
        <v>3512.PPFSM.I05.Se20</v>
      </c>
      <c r="G72" s="209">
        <f t="shared" ca="1" si="0"/>
        <v>44105</v>
      </c>
      <c r="H72" s="360">
        <f>IF(PPG!AC72&gt;0,0,-PPG!AC72)</f>
        <v>0</v>
      </c>
      <c r="I72" s="211">
        <f t="shared" ca="1" si="1"/>
        <v>44105</v>
      </c>
      <c r="J72" s="127">
        <v>55</v>
      </c>
      <c r="K72" s="127" t="b">
        <v>1</v>
      </c>
      <c r="L72" s="127" t="s">
        <v>4034</v>
      </c>
      <c r="M72" s="127" t="b">
        <v>1</v>
      </c>
      <c r="N72" s="127" t="s">
        <v>3692</v>
      </c>
      <c r="O72" s="358" t="str">
        <f>LEFT(PPG!E72,19)&amp;"."&amp;PPGCR!F72</f>
        <v>Rosh Pinah.3512.PPFSM.I05.Se20</v>
      </c>
      <c r="P72" s="361" t="str">
        <f>PPG!J72</f>
        <v>11334/543965</v>
      </c>
      <c r="Q72" s="127" t="b">
        <v>1</v>
      </c>
      <c r="R72" s="127" t="b">
        <v>1</v>
      </c>
      <c r="S72" s="127" t="b">
        <v>1</v>
      </c>
    </row>
    <row r="73" spans="1:19" x14ac:dyDescent="0.25">
      <c r="A73" s="127" t="s">
        <v>4033</v>
      </c>
      <c r="B73" s="206">
        <v>1</v>
      </c>
      <c r="C73" s="127">
        <v>2</v>
      </c>
      <c r="D73" s="357">
        <f>PPG!K73</f>
        <v>400071</v>
      </c>
      <c r="E73" s="127" t="b">
        <v>1</v>
      </c>
      <c r="F73" s="358" t="str">
        <f>RIGHT(PPG!D73,4)&amp;"."&amp;PPG!N73&amp;"."&amp;PPG!L73&amp;"."&amp;PPGPAY!$C$5</f>
        <v>3510.PPFSM.I05.Se20</v>
      </c>
      <c r="G73" s="209">
        <f t="shared" ca="1" si="0"/>
        <v>44105</v>
      </c>
      <c r="H73" s="360">
        <f>IF(PPG!AC73&gt;0,0,-PPG!AC73)</f>
        <v>0</v>
      </c>
      <c r="I73" s="211">
        <f t="shared" ca="1" si="1"/>
        <v>44105</v>
      </c>
      <c r="J73" s="127">
        <v>56</v>
      </c>
      <c r="K73" s="127" t="b">
        <v>1</v>
      </c>
      <c r="L73" s="127" t="s">
        <v>4034</v>
      </c>
      <c r="M73" s="127" t="b">
        <v>1</v>
      </c>
      <c r="N73" s="127" t="s">
        <v>3692</v>
      </c>
      <c r="O73" s="358" t="str">
        <f>LEFT(PPG!E73,19)&amp;"."&amp;PPGCR!F73</f>
        <v>Sacred Heart School.3510.PPFSM.I05.Se20</v>
      </c>
      <c r="P73" s="361" t="str">
        <f>PPG!J73</f>
        <v>11334/543965</v>
      </c>
      <c r="Q73" s="127" t="b">
        <v>1</v>
      </c>
      <c r="R73" s="127" t="b">
        <v>1</v>
      </c>
      <c r="S73" s="127" t="b">
        <v>1</v>
      </c>
    </row>
    <row r="74" spans="1:19" x14ac:dyDescent="0.25">
      <c r="A74" s="127" t="s">
        <v>4033</v>
      </c>
      <c r="B74" s="206">
        <v>1</v>
      </c>
      <c r="C74" s="127">
        <v>2</v>
      </c>
      <c r="D74" s="357">
        <f>PPG!K74</f>
        <v>400096</v>
      </c>
      <c r="E74" s="127" t="b">
        <v>1</v>
      </c>
      <c r="F74" s="358" t="str">
        <f>RIGHT(PPG!D74,4)&amp;"."&amp;PPG!N74&amp;"."&amp;PPG!L74&amp;"."&amp;PPGPAY!$C$5</f>
        <v>3502.PPFSM.I05.Se20</v>
      </c>
      <c r="G74" s="209">
        <f t="shared" ca="1" si="0"/>
        <v>44105</v>
      </c>
      <c r="H74" s="360">
        <f>IF(PPG!AC74&gt;0,0,-PPG!AC74)</f>
        <v>0</v>
      </c>
      <c r="I74" s="211">
        <f t="shared" ca="1" si="1"/>
        <v>44105</v>
      </c>
      <c r="J74" s="127">
        <v>57</v>
      </c>
      <c r="K74" s="127" t="b">
        <v>1</v>
      </c>
      <c r="L74" s="127" t="s">
        <v>4034</v>
      </c>
      <c r="M74" s="127" t="b">
        <v>1</v>
      </c>
      <c r="N74" s="127" t="s">
        <v>3692</v>
      </c>
      <c r="O74" s="358" t="str">
        <f>LEFT(PPG!E74,19)&amp;"."&amp;PPGCR!F74</f>
        <v>St Agnes RC Primary.3502.PPFSM.I05.Se20</v>
      </c>
      <c r="P74" s="361" t="str">
        <f>PPG!J74</f>
        <v>11334/543965</v>
      </c>
      <c r="Q74" s="127" t="b">
        <v>1</v>
      </c>
      <c r="R74" s="127" t="b">
        <v>1</v>
      </c>
      <c r="S74" s="127" t="b">
        <v>1</v>
      </c>
    </row>
    <row r="75" spans="1:19" x14ac:dyDescent="0.25">
      <c r="A75" s="127" t="s">
        <v>4033</v>
      </c>
      <c r="B75" s="206">
        <v>1</v>
      </c>
      <c r="C75" s="127">
        <v>2</v>
      </c>
      <c r="D75" s="357">
        <f>PPG!K75</f>
        <v>400062</v>
      </c>
      <c r="E75" s="127" t="b">
        <v>1</v>
      </c>
      <c r="F75" s="358" t="str">
        <f>RIGHT(PPG!D75,4)&amp;"."&amp;PPG!N75&amp;"."&amp;PPG!L75&amp;"."&amp;PPGPAY!$C$5</f>
        <v>3315.PPFSM.I05.Se20</v>
      </c>
      <c r="G75" s="209">
        <f t="shared" ca="1" si="0"/>
        <v>44105</v>
      </c>
      <c r="H75" s="360">
        <f>IF(PPG!AC75&gt;0,0,-PPG!AC75)</f>
        <v>0</v>
      </c>
      <c r="I75" s="211">
        <f t="shared" ca="1" si="1"/>
        <v>44105</v>
      </c>
      <c r="J75" s="127">
        <v>58</v>
      </c>
      <c r="K75" s="127" t="b">
        <v>1</v>
      </c>
      <c r="L75" s="127" t="s">
        <v>4034</v>
      </c>
      <c r="M75" s="127" t="b">
        <v>1</v>
      </c>
      <c r="N75" s="127" t="s">
        <v>3692</v>
      </c>
      <c r="O75" s="358" t="str">
        <f>LEFT(PPG!E75,19)&amp;"."&amp;PPGCR!F75</f>
        <v>St Andrew's C E.3315.PPFSM.I05.Se20</v>
      </c>
      <c r="P75" s="361" t="str">
        <f>PPG!J75</f>
        <v>11334/543965</v>
      </c>
      <c r="Q75" s="127" t="b">
        <v>1</v>
      </c>
      <c r="R75" s="127" t="b">
        <v>1</v>
      </c>
      <c r="S75" s="127" t="b">
        <v>1</v>
      </c>
    </row>
    <row r="76" spans="1:19" x14ac:dyDescent="0.25">
      <c r="A76" s="127" t="s">
        <v>4033</v>
      </c>
      <c r="B76" s="206">
        <v>1</v>
      </c>
      <c r="C76" s="127">
        <v>2</v>
      </c>
      <c r="D76" s="357">
        <f>PPG!K76</f>
        <v>400064</v>
      </c>
      <c r="E76" s="127" t="b">
        <v>1</v>
      </c>
      <c r="F76" s="358" t="str">
        <f>RIGHT(PPG!D76,4)&amp;"."&amp;PPG!N76&amp;"."&amp;PPG!L76&amp;"."&amp;PPGPAY!$C$5</f>
        <v>3504.PPFSM.I05.Se20</v>
      </c>
      <c r="G76" s="209">
        <f t="shared" ca="1" si="0"/>
        <v>44105</v>
      </c>
      <c r="H76" s="360">
        <f>IF(PPG!AC76&gt;0,0,-PPG!AC76)</f>
        <v>0</v>
      </c>
      <c r="I76" s="211">
        <f t="shared" ca="1" si="1"/>
        <v>44105</v>
      </c>
      <c r="J76" s="127">
        <v>59</v>
      </c>
      <c r="K76" s="127" t="b">
        <v>1</v>
      </c>
      <c r="L76" s="127" t="s">
        <v>4034</v>
      </c>
      <c r="M76" s="127" t="b">
        <v>1</v>
      </c>
      <c r="N76" s="127" t="s">
        <v>3692</v>
      </c>
      <c r="O76" s="358" t="str">
        <f>LEFT(PPG!E76,19)&amp;"."&amp;PPGCR!F76</f>
        <v>St Catherines R C P.3504.PPFSM.I05.Se20</v>
      </c>
      <c r="P76" s="361" t="str">
        <f>PPG!J76</f>
        <v>11334/543965</v>
      </c>
      <c r="Q76" s="127" t="b">
        <v>1</v>
      </c>
      <c r="R76" s="127" t="b">
        <v>1</v>
      </c>
      <c r="S76" s="127" t="b">
        <v>1</v>
      </c>
    </row>
    <row r="77" spans="1:19" x14ac:dyDescent="0.25">
      <c r="A77" s="127" t="s">
        <v>4033</v>
      </c>
      <c r="B77" s="206">
        <v>1</v>
      </c>
      <c r="C77" s="127">
        <v>2</v>
      </c>
      <c r="D77" s="357">
        <f>PPG!K77</f>
        <v>400098</v>
      </c>
      <c r="E77" s="127" t="b">
        <v>1</v>
      </c>
      <c r="F77" s="358" t="str">
        <f>RIGHT(PPG!D77,4)&amp;"."&amp;PPG!N77&amp;"."&amp;PPG!L77&amp;"."&amp;PPGPAY!$C$5</f>
        <v>3309.PPFSM.I05.Se20</v>
      </c>
      <c r="G77" s="209">
        <f t="shared" ca="1" si="0"/>
        <v>44105</v>
      </c>
      <c r="H77" s="360">
        <f>IF(PPG!AC77&gt;0,0,-PPG!AC77)</f>
        <v>0</v>
      </c>
      <c r="I77" s="211">
        <f t="shared" ca="1" si="1"/>
        <v>44105</v>
      </c>
      <c r="J77" s="127">
        <v>60</v>
      </c>
      <c r="K77" s="127" t="b">
        <v>1</v>
      </c>
      <c r="L77" s="127" t="s">
        <v>4034</v>
      </c>
      <c r="M77" s="127" t="b">
        <v>1</v>
      </c>
      <c r="N77" s="127" t="s">
        <v>3692</v>
      </c>
      <c r="O77" s="358" t="str">
        <f>LEFT(PPG!E77,19)&amp;"."&amp;PPGCR!F77</f>
        <v>St Johns CE N20.3309.PPFSM.I05.Se20</v>
      </c>
      <c r="P77" s="361" t="str">
        <f>PPG!J77</f>
        <v>11334/543965</v>
      </c>
      <c r="Q77" s="127" t="b">
        <v>1</v>
      </c>
      <c r="R77" s="127" t="b">
        <v>1</v>
      </c>
      <c r="S77" s="127" t="b">
        <v>1</v>
      </c>
    </row>
    <row r="78" spans="1:19" x14ac:dyDescent="0.25">
      <c r="A78" s="127" t="s">
        <v>4033</v>
      </c>
      <c r="B78" s="206">
        <v>1</v>
      </c>
      <c r="C78" s="127">
        <v>2</v>
      </c>
      <c r="D78" s="357">
        <f>PPG!K78</f>
        <v>400114</v>
      </c>
      <c r="E78" s="127" t="b">
        <v>1</v>
      </c>
      <c r="F78" s="358" t="str">
        <f>RIGHT(PPG!D78,4)&amp;"."&amp;PPG!N78&amp;"."&amp;PPG!L78&amp;"."&amp;PPGPAY!$C$5</f>
        <v>3307.PPFSM.I05.Se20</v>
      </c>
      <c r="G78" s="209">
        <f t="shared" ca="1" si="0"/>
        <v>44105</v>
      </c>
      <c r="H78" s="360">
        <f>IF(PPG!AC78&gt;0,0,-PPG!AC78)</f>
        <v>0</v>
      </c>
      <c r="I78" s="211">
        <f t="shared" ca="1" si="1"/>
        <v>44105</v>
      </c>
      <c r="J78" s="127">
        <v>61</v>
      </c>
      <c r="K78" s="127" t="b">
        <v>1</v>
      </c>
      <c r="L78" s="127" t="s">
        <v>4034</v>
      </c>
      <c r="M78" s="127" t="b">
        <v>1</v>
      </c>
      <c r="N78" s="127" t="s">
        <v>3692</v>
      </c>
      <c r="O78" s="358" t="str">
        <f>LEFT(PPG!E78,19)&amp;"."&amp;PPGCR!F78</f>
        <v>St John's CE School.3307.PPFSM.I05.Se20</v>
      </c>
      <c r="P78" s="361" t="str">
        <f>PPG!J78</f>
        <v>11334/543965</v>
      </c>
      <c r="Q78" s="127" t="b">
        <v>1</v>
      </c>
      <c r="R78" s="127" t="b">
        <v>1</v>
      </c>
      <c r="S78" s="127" t="b">
        <v>1</v>
      </c>
    </row>
    <row r="79" spans="1:19" x14ac:dyDescent="0.25">
      <c r="A79" s="127" t="s">
        <v>4033</v>
      </c>
      <c r="B79" s="206">
        <v>1</v>
      </c>
      <c r="C79" s="127">
        <v>2</v>
      </c>
      <c r="D79" s="357">
        <f>PPG!K79</f>
        <v>400066</v>
      </c>
      <c r="E79" s="127" t="b">
        <v>1</v>
      </c>
      <c r="F79" s="358" t="str">
        <f>RIGHT(PPG!D79,4)&amp;"."&amp;PPG!N79&amp;"."&amp;PPG!L79&amp;"."&amp;PPGPAY!$C$5</f>
        <v>3509.PPFSM.I05.Se20</v>
      </c>
      <c r="G79" s="209">
        <f t="shared" ca="1" si="0"/>
        <v>44105</v>
      </c>
      <c r="H79" s="360">
        <f>IF(PPG!AC79&gt;0,0,-PPG!AC79)</f>
        <v>0</v>
      </c>
      <c r="I79" s="211">
        <f t="shared" ca="1" si="1"/>
        <v>44105</v>
      </c>
      <c r="J79" s="127">
        <v>62</v>
      </c>
      <c r="K79" s="127" t="b">
        <v>1</v>
      </c>
      <c r="L79" s="127" t="s">
        <v>4034</v>
      </c>
      <c r="M79" s="127" t="b">
        <v>1</v>
      </c>
      <c r="N79" s="127" t="s">
        <v>3692</v>
      </c>
      <c r="O79" s="358" t="str">
        <f>LEFT(PPG!E79,19)&amp;"."&amp;PPGCR!F79</f>
        <v>St Joseph's Primary.3509.PPFSM.I05.Se20</v>
      </c>
      <c r="P79" s="361" t="str">
        <f>PPG!J79</f>
        <v>11334/543965</v>
      </c>
      <c r="Q79" s="127" t="b">
        <v>1</v>
      </c>
      <c r="R79" s="127" t="b">
        <v>1</v>
      </c>
      <c r="S79" s="127" t="b">
        <v>1</v>
      </c>
    </row>
    <row r="80" spans="1:19" x14ac:dyDescent="0.25">
      <c r="A80" s="127" t="s">
        <v>4033</v>
      </c>
      <c r="B80" s="206">
        <v>1</v>
      </c>
      <c r="C80" s="127">
        <v>2</v>
      </c>
      <c r="D80" s="357">
        <f>PPG!K80</f>
        <v>400058</v>
      </c>
      <c r="E80" s="127" t="b">
        <v>1</v>
      </c>
      <c r="F80" s="358" t="str">
        <f>RIGHT(PPG!D80,4)&amp;"."&amp;PPG!N80&amp;"."&amp;PPG!L80&amp;"."&amp;PPGPAY!$C$5</f>
        <v>3311.PPFSM.I05.Se20</v>
      </c>
      <c r="G80" s="209">
        <f t="shared" ca="1" si="0"/>
        <v>44105</v>
      </c>
      <c r="H80" s="360">
        <f>IF(PPG!AC80&gt;0,0,-PPG!AC80)</f>
        <v>0</v>
      </c>
      <c r="I80" s="211">
        <f t="shared" ca="1" si="1"/>
        <v>44105</v>
      </c>
      <c r="J80" s="127">
        <v>63</v>
      </c>
      <c r="K80" s="127" t="b">
        <v>1</v>
      </c>
      <c r="L80" s="127" t="s">
        <v>4034</v>
      </c>
      <c r="M80" s="127" t="b">
        <v>1</v>
      </c>
      <c r="N80" s="127" t="s">
        <v>3692</v>
      </c>
      <c r="O80" s="358" t="str">
        <f>LEFT(PPG!E80,19)&amp;"."&amp;PPGCR!F80</f>
        <v>St Mary's C E Prima.3311.PPFSM.I05.Se20</v>
      </c>
      <c r="P80" s="361" t="str">
        <f>PPG!J80</f>
        <v>11334/543965</v>
      </c>
      <c r="Q80" s="127" t="b">
        <v>1</v>
      </c>
      <c r="R80" s="127" t="b">
        <v>1</v>
      </c>
      <c r="S80" s="127" t="b">
        <v>1</v>
      </c>
    </row>
    <row r="81" spans="1:19" x14ac:dyDescent="0.25">
      <c r="A81" s="127" t="s">
        <v>4033</v>
      </c>
      <c r="B81" s="206">
        <v>1</v>
      </c>
      <c r="C81" s="127">
        <v>2</v>
      </c>
      <c r="D81" s="357">
        <f>PPG!K81</f>
        <v>400017</v>
      </c>
      <c r="E81" s="127" t="b">
        <v>1</v>
      </c>
      <c r="F81" s="358" t="str">
        <f>RIGHT(PPG!D81,4)&amp;"."&amp;PPG!N81&amp;"."&amp;PPG!L81&amp;"."&amp;PPGPAY!$C$5</f>
        <v>3312.PPFSM.I05.Se20</v>
      </c>
      <c r="G81" s="209">
        <f t="shared" ca="1" si="0"/>
        <v>44105</v>
      </c>
      <c r="H81" s="360">
        <f>IF(PPG!AC81&gt;0,0,-PPG!AC81)</f>
        <v>0</v>
      </c>
      <c r="I81" s="211">
        <f t="shared" ca="1" si="1"/>
        <v>44105</v>
      </c>
      <c r="J81" s="127">
        <v>64</v>
      </c>
      <c r="K81" s="127" t="b">
        <v>1</v>
      </c>
      <c r="L81" s="127" t="s">
        <v>4034</v>
      </c>
      <c r="M81" s="127" t="b">
        <v>1</v>
      </c>
      <c r="N81" s="127" t="s">
        <v>3692</v>
      </c>
      <c r="O81" s="358" t="str">
        <f>LEFT(PPG!E81,19)&amp;"."&amp;PPGCR!F81</f>
        <v>St Mary's School EN.3312.PPFSM.I05.Se20</v>
      </c>
      <c r="P81" s="361" t="str">
        <f>PPG!J81</f>
        <v>11334/543965</v>
      </c>
      <c r="Q81" s="127" t="b">
        <v>1</v>
      </c>
      <c r="R81" s="127" t="b">
        <v>1</v>
      </c>
      <c r="S81" s="127" t="b">
        <v>1</v>
      </c>
    </row>
    <row r="82" spans="1:19" x14ac:dyDescent="0.25">
      <c r="A82" s="127" t="s">
        <v>4033</v>
      </c>
      <c r="B82" s="206">
        <v>1</v>
      </c>
      <c r="C82" s="127">
        <v>2</v>
      </c>
      <c r="D82" s="357">
        <f>PPG!K82</f>
        <v>400094</v>
      </c>
      <c r="E82" s="127" t="b">
        <v>1</v>
      </c>
      <c r="F82" s="358" t="str">
        <f>RIGHT(PPG!D82,4)&amp;"."&amp;PPG!N82&amp;"."&amp;PPG!L82&amp;"."&amp;PPGPAY!$C$5</f>
        <v>3314.PPFSM.I05.Se20</v>
      </c>
      <c r="G82" s="209">
        <f t="shared" ca="1" si="0"/>
        <v>44105</v>
      </c>
      <c r="H82" s="360">
        <f>IF(PPG!AC82&gt;0,0,-PPG!AC82)</f>
        <v>0</v>
      </c>
      <c r="I82" s="211">
        <f t="shared" ca="1" si="1"/>
        <v>44105</v>
      </c>
      <c r="J82" s="127">
        <v>65</v>
      </c>
      <c r="K82" s="127" t="b">
        <v>1</v>
      </c>
      <c r="L82" s="127" t="s">
        <v>4034</v>
      </c>
      <c r="M82" s="127" t="b">
        <v>1</v>
      </c>
      <c r="N82" s="127" t="s">
        <v>3692</v>
      </c>
      <c r="O82" s="358" t="str">
        <f>LEFT(PPG!E82,19)&amp;"."&amp;PPGCR!F82</f>
        <v>St Pauls CE Primary.3314.PPFSM.I05.Se20</v>
      </c>
      <c r="P82" s="361" t="str">
        <f>PPG!J82</f>
        <v>11334/543965</v>
      </c>
      <c r="Q82" s="127" t="b">
        <v>1</v>
      </c>
      <c r="R82" s="127" t="b">
        <v>1</v>
      </c>
      <c r="S82" s="127" t="b">
        <v>1</v>
      </c>
    </row>
    <row r="83" spans="1:19" x14ac:dyDescent="0.25">
      <c r="A83" s="127" t="s">
        <v>4033</v>
      </c>
      <c r="B83" s="206">
        <v>1</v>
      </c>
      <c r="C83" s="127">
        <v>2</v>
      </c>
      <c r="D83" s="357">
        <f>PPG!K83</f>
        <v>400006</v>
      </c>
      <c r="E83" s="127" t="b">
        <v>1</v>
      </c>
      <c r="F83" s="358" t="str">
        <f>RIGHT(PPG!D83,4)&amp;"."&amp;PPG!N83&amp;"."&amp;PPG!L83&amp;"."&amp;PPGPAY!$C$5</f>
        <v>3313.PPFSM.I05.Se20</v>
      </c>
      <c r="G83" s="209">
        <f t="shared" ca="1" si="0"/>
        <v>44105</v>
      </c>
      <c r="H83" s="360">
        <f>IF(PPG!AC83&gt;0,0,-PPG!AC83)</f>
        <v>0</v>
      </c>
      <c r="I83" s="211">
        <f t="shared" ca="1" si="1"/>
        <v>44105</v>
      </c>
      <c r="J83" s="127">
        <v>66</v>
      </c>
      <c r="K83" s="127" t="b">
        <v>1</v>
      </c>
      <c r="L83" s="127" t="s">
        <v>4034</v>
      </c>
      <c r="M83" s="127" t="b">
        <v>1</v>
      </c>
      <c r="N83" s="127" t="s">
        <v>3692</v>
      </c>
      <c r="O83" s="358" t="str">
        <f>LEFT(PPG!E83,19)&amp;"."&amp;PPGCR!F83</f>
        <v>St Paul's School, N.3313.PPFSM.I05.Se20</v>
      </c>
      <c r="P83" s="361" t="str">
        <f>PPG!J83</f>
        <v>11334/543965</v>
      </c>
      <c r="Q83" s="127" t="b">
        <v>1</v>
      </c>
      <c r="R83" s="127" t="b">
        <v>1</v>
      </c>
      <c r="S83" s="127" t="b">
        <v>1</v>
      </c>
    </row>
    <row r="84" spans="1:19" x14ac:dyDescent="0.25">
      <c r="A84" s="127" t="s">
        <v>4033</v>
      </c>
      <c r="B84" s="206">
        <v>1</v>
      </c>
      <c r="C84" s="127">
        <v>2</v>
      </c>
      <c r="D84" s="357">
        <f>PPG!K84</f>
        <v>400037</v>
      </c>
      <c r="E84" s="127" t="b">
        <v>1</v>
      </c>
      <c r="F84" s="358" t="str">
        <f>RIGHT(PPG!D84,4)&amp;"."&amp;PPG!N84&amp;"."&amp;PPG!L84&amp;"."&amp;PPGPAY!$C$5</f>
        <v>3507.PPFSM.I05.Se20</v>
      </c>
      <c r="G84" s="209">
        <f t="shared" ca="1" si="0"/>
        <v>44105</v>
      </c>
      <c r="H84" s="360">
        <f>IF(PPG!AC84&gt;0,0,-PPG!AC84)</f>
        <v>0</v>
      </c>
      <c r="I84" s="211">
        <f t="shared" ca="1" si="1"/>
        <v>44105</v>
      </c>
      <c r="J84" s="127">
        <v>67</v>
      </c>
      <c r="K84" s="127" t="b">
        <v>1</v>
      </c>
      <c r="L84" s="127" t="s">
        <v>4034</v>
      </c>
      <c r="M84" s="127" t="b">
        <v>1</v>
      </c>
      <c r="N84" s="127" t="s">
        <v>3692</v>
      </c>
      <c r="O84" s="358" t="str">
        <f>LEFT(PPG!E84,19)&amp;"."&amp;PPGCR!F84</f>
        <v>St Theresa's R.C. P.3507.PPFSM.I05.Se20</v>
      </c>
      <c r="P84" s="361" t="str">
        <f>PPG!J84</f>
        <v>11334/543965</v>
      </c>
      <c r="Q84" s="127" t="b">
        <v>1</v>
      </c>
      <c r="R84" s="127" t="b">
        <v>1</v>
      </c>
      <c r="S84" s="127" t="b">
        <v>1</v>
      </c>
    </row>
    <row r="85" spans="1:19" x14ac:dyDescent="0.25">
      <c r="A85" s="127" t="s">
        <v>4033</v>
      </c>
      <c r="B85" s="206">
        <v>1</v>
      </c>
      <c r="C85" s="127">
        <v>2</v>
      </c>
      <c r="D85" s="357">
        <f>PPG!K85</f>
        <v>400009</v>
      </c>
      <c r="E85" s="127" t="b">
        <v>1</v>
      </c>
      <c r="F85" s="358" t="str">
        <f>RIGHT(PPG!D85,4)&amp;"."&amp;PPG!N85&amp;"."&amp;PPG!L85&amp;"."&amp;PPGPAY!$C$5</f>
        <v>3506.PPFSM.I05.Se20</v>
      </c>
      <c r="G85" s="209">
        <f t="shared" ref="G85:G148" ca="1" si="2">TODAY()</f>
        <v>44105</v>
      </c>
      <c r="H85" s="360">
        <f>IF(PPG!AC85&gt;0,0,-PPG!AC85)</f>
        <v>0</v>
      </c>
      <c r="I85" s="211">
        <f t="shared" ref="I85:I148" ca="1" si="3">G85</f>
        <v>44105</v>
      </c>
      <c r="J85" s="127">
        <v>68</v>
      </c>
      <c r="K85" s="127" t="b">
        <v>1</v>
      </c>
      <c r="L85" s="127" t="s">
        <v>4034</v>
      </c>
      <c r="M85" s="127" t="b">
        <v>1</v>
      </c>
      <c r="N85" s="127" t="s">
        <v>3692</v>
      </c>
      <c r="O85" s="358" t="str">
        <f>LEFT(PPG!E85,19)&amp;"."&amp;PPGCR!F85</f>
        <v>St Vincent's Cathol.3506.PPFSM.I05.Se20</v>
      </c>
      <c r="P85" s="361" t="str">
        <f>PPG!J85</f>
        <v>11334/543965</v>
      </c>
      <c r="Q85" s="127" t="b">
        <v>1</v>
      </c>
      <c r="R85" s="127" t="b">
        <v>1</v>
      </c>
      <c r="S85" s="127" t="b">
        <v>1</v>
      </c>
    </row>
    <row r="86" spans="1:19" x14ac:dyDescent="0.25">
      <c r="A86" s="127" t="s">
        <v>4033</v>
      </c>
      <c r="B86" s="206">
        <v>1</v>
      </c>
      <c r="C86" s="127">
        <v>2</v>
      </c>
      <c r="D86" s="357">
        <f>PPG!K86</f>
        <v>400038</v>
      </c>
      <c r="E86" s="127" t="b">
        <v>1</v>
      </c>
      <c r="F86" s="358" t="str">
        <f>RIGHT(PPG!D86,4)&amp;"."&amp;PPG!N86&amp;"."&amp;PPG!L86&amp;"."&amp;PPGPAY!$C$5</f>
        <v>2070.PPFSM.I05.Se20</v>
      </c>
      <c r="G86" s="209">
        <f t="shared" ca="1" si="2"/>
        <v>44105</v>
      </c>
      <c r="H86" s="360">
        <f>IF(PPG!AC86&gt;0,0,-PPG!AC86)</f>
        <v>0</v>
      </c>
      <c r="I86" s="211">
        <f t="shared" ca="1" si="3"/>
        <v>44105</v>
      </c>
      <c r="J86" s="127">
        <v>69</v>
      </c>
      <c r="K86" s="127" t="b">
        <v>1</v>
      </c>
      <c r="L86" s="127" t="s">
        <v>4034</v>
      </c>
      <c r="M86" s="127" t="b">
        <v>1</v>
      </c>
      <c r="N86" s="127" t="s">
        <v>3692</v>
      </c>
      <c r="O86" s="358" t="str">
        <f>LEFT(PPG!E86,19)&amp;"."&amp;PPGCR!F86</f>
        <v>Sunnyfields Primary.2070.PPFSM.I05.Se20</v>
      </c>
      <c r="P86" s="361" t="str">
        <f>PPG!J86</f>
        <v>11334/543965</v>
      </c>
      <c r="Q86" s="127" t="b">
        <v>1</v>
      </c>
      <c r="R86" s="127" t="b">
        <v>1</v>
      </c>
      <c r="S86" s="127" t="b">
        <v>1</v>
      </c>
    </row>
    <row r="87" spans="1:19" x14ac:dyDescent="0.25">
      <c r="A87" s="127" t="s">
        <v>4033</v>
      </c>
      <c r="B87" s="206">
        <v>1</v>
      </c>
      <c r="C87" s="127">
        <v>2</v>
      </c>
      <c r="D87" s="357">
        <f>PPG!K87</f>
        <v>400100</v>
      </c>
      <c r="E87" s="127" t="b">
        <v>1</v>
      </c>
      <c r="F87" s="358" t="str">
        <f>RIGHT(PPG!D87,4)&amp;"."&amp;PPG!N87&amp;"."&amp;PPG!L87&amp;"."&amp;PPGPAY!$C$5</f>
        <v>3316.PPFSM.I05.Se20</v>
      </c>
      <c r="G87" s="209">
        <f t="shared" ca="1" si="2"/>
        <v>44105</v>
      </c>
      <c r="H87" s="360">
        <f>IF(PPG!AC87&gt;0,0,-PPG!AC87)</f>
        <v>0</v>
      </c>
      <c r="I87" s="211">
        <f t="shared" ca="1" si="3"/>
        <v>44105</v>
      </c>
      <c r="J87" s="127">
        <v>70</v>
      </c>
      <c r="K87" s="127" t="b">
        <v>1</v>
      </c>
      <c r="L87" s="127" t="s">
        <v>4034</v>
      </c>
      <c r="M87" s="127" t="b">
        <v>1</v>
      </c>
      <c r="N87" s="127" t="s">
        <v>3692</v>
      </c>
      <c r="O87" s="358" t="str">
        <f>LEFT(PPG!E87,19)&amp;"."&amp;PPGCR!F87</f>
        <v>Trent  C of E Prima.3316.PPFSM.I05.Se20</v>
      </c>
      <c r="P87" s="361" t="str">
        <f>PPG!J87</f>
        <v>11334/543965</v>
      </c>
      <c r="Q87" s="127" t="b">
        <v>1</v>
      </c>
      <c r="R87" s="127" t="b">
        <v>1</v>
      </c>
      <c r="S87" s="127" t="b">
        <v>1</v>
      </c>
    </row>
    <row r="88" spans="1:19" x14ac:dyDescent="0.25">
      <c r="A88" s="127" t="s">
        <v>4033</v>
      </c>
      <c r="B88" s="206">
        <v>1</v>
      </c>
      <c r="C88" s="127">
        <v>2</v>
      </c>
      <c r="D88" s="357">
        <f>PPG!K88</f>
        <v>400101</v>
      </c>
      <c r="E88" s="127" t="b">
        <v>1</v>
      </c>
      <c r="F88" s="358" t="str">
        <f>RIGHT(PPG!D88,4)&amp;"."&amp;PPG!N88&amp;"."&amp;PPG!L88&amp;"."&amp;PPGPAY!$C$5</f>
        <v>2055.PPFSM.I05.Se20</v>
      </c>
      <c r="G88" s="209">
        <f t="shared" ca="1" si="2"/>
        <v>44105</v>
      </c>
      <c r="H88" s="360">
        <f>IF(PPG!AC88&gt;0,0,-PPG!AC88)</f>
        <v>0</v>
      </c>
      <c r="I88" s="211">
        <f t="shared" ca="1" si="3"/>
        <v>44105</v>
      </c>
      <c r="J88" s="127">
        <v>71</v>
      </c>
      <c r="K88" s="127" t="b">
        <v>1</v>
      </c>
      <c r="L88" s="127" t="s">
        <v>4034</v>
      </c>
      <c r="M88" s="127" t="b">
        <v>1</v>
      </c>
      <c r="N88" s="127" t="s">
        <v>3692</v>
      </c>
      <c r="O88" s="358" t="str">
        <f>LEFT(PPG!E88,19)&amp;"."&amp;PPGCR!F88</f>
        <v>Tudor School.2055.PPFSM.I05.Se20</v>
      </c>
      <c r="P88" s="361" t="str">
        <f>PPG!J88</f>
        <v>11334/543965</v>
      </c>
      <c r="Q88" s="127" t="b">
        <v>1</v>
      </c>
      <c r="R88" s="127" t="b">
        <v>1</v>
      </c>
      <c r="S88" s="127" t="b">
        <v>1</v>
      </c>
    </row>
    <row r="89" spans="1:19" x14ac:dyDescent="0.25">
      <c r="A89" s="127" t="s">
        <v>4033</v>
      </c>
      <c r="B89" s="206">
        <v>1</v>
      </c>
      <c r="C89" s="127">
        <v>2</v>
      </c>
      <c r="D89" s="357">
        <f>PPG!K89</f>
        <v>400053</v>
      </c>
      <c r="E89" s="127" t="b">
        <v>1</v>
      </c>
      <c r="F89" s="358" t="str">
        <f>RIGHT(PPG!D89,4)&amp;"."&amp;PPG!N89&amp;"."&amp;PPG!L89&amp;"."&amp;PPGPAY!$C$5</f>
        <v>2057.PPFSM.I05.Se20</v>
      </c>
      <c r="G89" s="209">
        <f t="shared" ca="1" si="2"/>
        <v>44105</v>
      </c>
      <c r="H89" s="360">
        <f>IF(PPG!AC89&gt;0,0,-PPG!AC89)</f>
        <v>0</v>
      </c>
      <c r="I89" s="211">
        <f t="shared" ca="1" si="3"/>
        <v>44105</v>
      </c>
      <c r="J89" s="127">
        <v>72</v>
      </c>
      <c r="K89" s="127" t="b">
        <v>1</v>
      </c>
      <c r="L89" s="127" t="s">
        <v>4034</v>
      </c>
      <c r="M89" s="127" t="b">
        <v>1</v>
      </c>
      <c r="N89" s="127" t="s">
        <v>3692</v>
      </c>
      <c r="O89" s="358" t="str">
        <f>LEFT(PPG!E89,19)&amp;"."&amp;PPGCR!F89</f>
        <v>Underhill School.2057.PPFSM.I05.Se20</v>
      </c>
      <c r="P89" s="361" t="str">
        <f>PPG!J89</f>
        <v>11334/543965</v>
      </c>
      <c r="Q89" s="127" t="b">
        <v>1</v>
      </c>
      <c r="R89" s="127" t="b">
        <v>1</v>
      </c>
      <c r="S89" s="127" t="b">
        <v>1</v>
      </c>
    </row>
    <row r="90" spans="1:19" x14ac:dyDescent="0.25">
      <c r="A90" s="127" t="s">
        <v>4033</v>
      </c>
      <c r="B90" s="206">
        <v>1</v>
      </c>
      <c r="C90" s="127">
        <v>2</v>
      </c>
      <c r="D90" s="357">
        <f>PPG!K90</f>
        <v>400111</v>
      </c>
      <c r="E90" s="127" t="b">
        <v>1</v>
      </c>
      <c r="F90" s="358" t="str">
        <f>RIGHT(PPG!D90,4)&amp;"."&amp;PPG!N90&amp;"."&amp;PPG!L90&amp;"."&amp;PPGPAY!$C$5</f>
        <v>2076.PPFSM.I05.Se20</v>
      </c>
      <c r="G90" s="209">
        <f t="shared" ca="1" si="2"/>
        <v>44105</v>
      </c>
      <c r="H90" s="360">
        <f>IF(PPG!AC90&gt;0,0,-PPG!AC90)</f>
        <v>0</v>
      </c>
      <c r="I90" s="211">
        <f t="shared" ca="1" si="3"/>
        <v>44105</v>
      </c>
      <c r="J90" s="127">
        <v>73</v>
      </c>
      <c r="K90" s="127" t="b">
        <v>1</v>
      </c>
      <c r="L90" s="127" t="s">
        <v>4034</v>
      </c>
      <c r="M90" s="127" t="b">
        <v>1</v>
      </c>
      <c r="N90" s="127" t="s">
        <v>3692</v>
      </c>
      <c r="O90" s="358" t="str">
        <f>LEFT(PPG!E90,19)&amp;"."&amp;PPGCR!F90</f>
        <v>Wessex  Gardens Pri.2076.PPFSM.I05.Se20</v>
      </c>
      <c r="P90" s="361" t="str">
        <f>PPG!J90</f>
        <v>11334/543965</v>
      </c>
      <c r="Q90" s="127" t="b">
        <v>1</v>
      </c>
      <c r="R90" s="127" t="b">
        <v>1</v>
      </c>
      <c r="S90" s="127" t="b">
        <v>1</v>
      </c>
    </row>
    <row r="91" spans="1:19" x14ac:dyDescent="0.25">
      <c r="A91" s="127" t="s">
        <v>4033</v>
      </c>
      <c r="B91" s="206">
        <v>1</v>
      </c>
      <c r="C91" s="127">
        <v>2</v>
      </c>
      <c r="D91" s="357">
        <f>PPG!K91</f>
        <v>400011</v>
      </c>
      <c r="E91" s="127" t="b">
        <v>1</v>
      </c>
      <c r="F91" s="358" t="str">
        <f>RIGHT(PPG!D91,4)&amp;"."&amp;PPG!N91&amp;"."&amp;PPG!L91&amp;"."&amp;PPGPAY!$C$5</f>
        <v>2060.PPFSM.I05.Se20</v>
      </c>
      <c r="G91" s="209">
        <f t="shared" ca="1" si="2"/>
        <v>44105</v>
      </c>
      <c r="H91" s="360">
        <f>IF(PPG!AC91&gt;0,0,-PPG!AC91)</f>
        <v>0</v>
      </c>
      <c r="I91" s="211">
        <f t="shared" ca="1" si="3"/>
        <v>44105</v>
      </c>
      <c r="J91" s="127">
        <v>74</v>
      </c>
      <c r="K91" s="127" t="b">
        <v>1</v>
      </c>
      <c r="L91" s="127" t="s">
        <v>4034</v>
      </c>
      <c r="M91" s="127" t="b">
        <v>1</v>
      </c>
      <c r="N91" s="127" t="s">
        <v>3692</v>
      </c>
      <c r="O91" s="358" t="str">
        <f>LEFT(PPG!E91,19)&amp;"."&amp;PPGCR!F91</f>
        <v>Whitings Hill Prima.2060.PPFSM.I05.Se20</v>
      </c>
      <c r="P91" s="361" t="str">
        <f>PPG!J91</f>
        <v>11334/543965</v>
      </c>
      <c r="Q91" s="127" t="b">
        <v>1</v>
      </c>
      <c r="R91" s="127" t="b">
        <v>1</v>
      </c>
      <c r="S91" s="127" t="b">
        <v>1</v>
      </c>
    </row>
    <row r="92" spans="1:19" x14ac:dyDescent="0.25">
      <c r="A92" s="127" t="s">
        <v>4033</v>
      </c>
      <c r="B92" s="206">
        <v>1</v>
      </c>
      <c r="C92" s="127">
        <v>2</v>
      </c>
      <c r="D92" s="357">
        <f>PPG!K92</f>
        <v>400117</v>
      </c>
      <c r="E92" s="127" t="b">
        <v>1</v>
      </c>
      <c r="F92" s="358" t="str">
        <f>RIGHT(PPG!D92,4)&amp;"."&amp;PPG!N92&amp;"."&amp;PPG!L92&amp;"."&amp;PPGPAY!$C$5</f>
        <v>3518.PPFSM.I05.Se20</v>
      </c>
      <c r="G92" s="209">
        <f t="shared" ca="1" si="2"/>
        <v>44105</v>
      </c>
      <c r="H92" s="360">
        <f>IF(PPG!AC92&gt;0,0,-PPG!AC92)</f>
        <v>0</v>
      </c>
      <c r="I92" s="211">
        <f t="shared" ca="1" si="3"/>
        <v>44105</v>
      </c>
      <c r="J92" s="127">
        <v>75</v>
      </c>
      <c r="K92" s="127" t="b">
        <v>1</v>
      </c>
      <c r="L92" s="127" t="s">
        <v>4034</v>
      </c>
      <c r="M92" s="127" t="b">
        <v>1</v>
      </c>
      <c r="N92" s="127" t="s">
        <v>3692</v>
      </c>
      <c r="O92" s="358" t="str">
        <f>LEFT(PPG!E92,19)&amp;"."&amp;PPGCR!F92</f>
        <v>Woodcroft Primary S.3518.PPFSM.I05.Se20</v>
      </c>
      <c r="P92" s="361" t="str">
        <f>PPG!J92</f>
        <v>11334/543965</v>
      </c>
      <c r="Q92" s="127" t="b">
        <v>1</v>
      </c>
      <c r="R92" s="127" t="b">
        <v>1</v>
      </c>
      <c r="S92" s="127" t="b">
        <v>1</v>
      </c>
    </row>
    <row r="93" spans="1:19" x14ac:dyDescent="0.25">
      <c r="A93" s="127" t="s">
        <v>4033</v>
      </c>
      <c r="B93" s="206">
        <v>1</v>
      </c>
      <c r="C93" s="127">
        <v>2</v>
      </c>
      <c r="D93" s="357">
        <f>PPG!K93</f>
        <v>400004</v>
      </c>
      <c r="E93" s="127" t="b">
        <v>1</v>
      </c>
      <c r="F93" s="358" t="str">
        <f>RIGHT(PPG!D93,4)&amp;"."&amp;PPG!N93&amp;"."&amp;PPG!L93&amp;"."&amp;PPGPAY!$C$5</f>
        <v>2054.PPFSM.I05.Se20</v>
      </c>
      <c r="G93" s="209">
        <f t="shared" ca="1" si="2"/>
        <v>44105</v>
      </c>
      <c r="H93" s="360">
        <f>IF(PPG!AC93&gt;0,0,-PPG!AC93)</f>
        <v>0</v>
      </c>
      <c r="I93" s="211">
        <f t="shared" ca="1" si="3"/>
        <v>44105</v>
      </c>
      <c r="J93" s="127">
        <v>76</v>
      </c>
      <c r="K93" s="127" t="b">
        <v>1</v>
      </c>
      <c r="L93" s="127" t="s">
        <v>4034</v>
      </c>
      <c r="M93" s="127" t="b">
        <v>1</v>
      </c>
      <c r="N93" s="127" t="s">
        <v>3692</v>
      </c>
      <c r="O93" s="358" t="str">
        <f>LEFT(PPG!E93,19)&amp;"."&amp;PPGCR!F93</f>
        <v>Woodridge  Primary .2054.PPFSM.I05.Se20</v>
      </c>
      <c r="P93" s="361" t="str">
        <f>PPG!J93</f>
        <v>11334/543965</v>
      </c>
      <c r="Q93" s="127" t="b">
        <v>1</v>
      </c>
      <c r="R93" s="127" t="b">
        <v>1</v>
      </c>
      <c r="S93" s="127" t="b">
        <v>1</v>
      </c>
    </row>
    <row r="94" spans="1:19" x14ac:dyDescent="0.25">
      <c r="A94" s="127" t="s">
        <v>4033</v>
      </c>
      <c r="B94" s="206">
        <v>1</v>
      </c>
      <c r="C94" s="127">
        <v>2</v>
      </c>
      <c r="D94" s="357">
        <f>PPG!K94</f>
        <v>400157</v>
      </c>
      <c r="E94" s="127" t="b">
        <v>1</v>
      </c>
      <c r="F94" s="358" t="str">
        <f>RIGHT(PPG!D94,4)&amp;"."&amp;PPG!N94&amp;"."&amp;PPG!L94&amp;"."&amp;PPGPAY!$C$5</f>
        <v>1102.PPFSM.I05.Se20</v>
      </c>
      <c r="G94" s="209">
        <f t="shared" ca="1" si="2"/>
        <v>44105</v>
      </c>
      <c r="H94" s="360">
        <f>IF(PPG!AC94&gt;0,0,-PPG!AC94)</f>
        <v>0</v>
      </c>
      <c r="I94" s="211">
        <f t="shared" ca="1" si="3"/>
        <v>44105</v>
      </c>
      <c r="J94" s="127">
        <v>77</v>
      </c>
      <c r="K94" s="127" t="b">
        <v>1</v>
      </c>
      <c r="L94" s="127" t="s">
        <v>4034</v>
      </c>
      <c r="M94" s="127" t="b">
        <v>1</v>
      </c>
      <c r="N94" s="127" t="s">
        <v>3692</v>
      </c>
      <c r="O94" s="358" t="str">
        <f>LEFT(PPG!E94,19)&amp;"."&amp;PPGCR!F94</f>
        <v>Northgate.1102.PPFSM.I05.Se20</v>
      </c>
      <c r="P94" s="361" t="str">
        <f>PPG!J94</f>
        <v>11332/543965</v>
      </c>
      <c r="Q94" s="127" t="b">
        <v>1</v>
      </c>
      <c r="R94" s="127" t="b">
        <v>1</v>
      </c>
      <c r="S94" s="127" t="b">
        <v>1</v>
      </c>
    </row>
    <row r="95" spans="1:19" x14ac:dyDescent="0.25">
      <c r="A95" s="127" t="s">
        <v>4033</v>
      </c>
      <c r="B95" s="206">
        <v>1</v>
      </c>
      <c r="C95" s="127">
        <v>2</v>
      </c>
      <c r="D95" s="357">
        <f>PPG!K95</f>
        <v>400156</v>
      </c>
      <c r="E95" s="127" t="b">
        <v>1</v>
      </c>
      <c r="F95" s="358" t="str">
        <f>RIGHT(PPG!D95,4)&amp;"."&amp;PPG!N95&amp;"."&amp;PPG!L95&amp;"."&amp;PPGPAY!$C$5</f>
        <v>1100.PPFSM.I05.Se20</v>
      </c>
      <c r="G95" s="209">
        <f t="shared" ca="1" si="2"/>
        <v>44105</v>
      </c>
      <c r="H95" s="360">
        <f>IF(PPG!AC95&gt;0,0,-PPG!AC95)</f>
        <v>0</v>
      </c>
      <c r="I95" s="211">
        <f t="shared" ca="1" si="3"/>
        <v>44105</v>
      </c>
      <c r="J95" s="127">
        <v>78</v>
      </c>
      <c r="K95" s="127" t="b">
        <v>1</v>
      </c>
      <c r="L95" s="127" t="s">
        <v>4034</v>
      </c>
      <c r="M95" s="127" t="b">
        <v>1</v>
      </c>
      <c r="N95" s="127" t="s">
        <v>3692</v>
      </c>
      <c r="O95" s="358" t="str">
        <f>LEFT(PPG!E95,19)&amp;"."&amp;PPGCR!F95</f>
        <v>Pavilion.1100.PPFSM.I05.Se20</v>
      </c>
      <c r="P95" s="361" t="str">
        <f>PPG!J95</f>
        <v>11332/543965</v>
      </c>
      <c r="Q95" s="127" t="b">
        <v>1</v>
      </c>
      <c r="R95" s="127" t="b">
        <v>1</v>
      </c>
      <c r="S95" s="127" t="b">
        <v>1</v>
      </c>
    </row>
    <row r="96" spans="1:19" x14ac:dyDescent="0.25">
      <c r="A96" s="127" t="s">
        <v>4033</v>
      </c>
      <c r="B96" s="206">
        <v>1</v>
      </c>
      <c r="C96" s="127">
        <v>2</v>
      </c>
      <c r="D96" s="357">
        <f>PPG!K96</f>
        <v>400041</v>
      </c>
      <c r="E96" s="127" t="b">
        <v>1</v>
      </c>
      <c r="F96" s="358" t="str">
        <f>RIGHT(PPG!D96,4)&amp;"."&amp;PPG!N96&amp;"."&amp;PPG!L96&amp;"."&amp;PPGPAY!$C$5</f>
        <v>5405.PPFSM.I05.Se20</v>
      </c>
      <c r="G96" s="209">
        <f t="shared" ca="1" si="2"/>
        <v>44105</v>
      </c>
      <c r="H96" s="360">
        <f>IF(PPG!AC96&gt;0,0,-PPG!AC96)</f>
        <v>0</v>
      </c>
      <c r="I96" s="211">
        <f t="shared" ca="1" si="3"/>
        <v>44105</v>
      </c>
      <c r="J96" s="127">
        <v>79</v>
      </c>
      <c r="K96" s="127" t="b">
        <v>1</v>
      </c>
      <c r="L96" s="127" t="s">
        <v>4034</v>
      </c>
      <c r="M96" s="127" t="b">
        <v>1</v>
      </c>
      <c r="N96" s="127" t="s">
        <v>3692</v>
      </c>
      <c r="O96" s="358" t="str">
        <f>LEFT(PPG!E96,19)&amp;"."&amp;PPGCR!F96</f>
        <v>Finchley Catholic H.5405.PPFSM.I05.Se20</v>
      </c>
      <c r="P96" s="361" t="str">
        <f>PPG!J96</f>
        <v>11333/543965</v>
      </c>
      <c r="Q96" s="127" t="b">
        <v>1</v>
      </c>
      <c r="R96" s="127" t="b">
        <v>1</v>
      </c>
      <c r="S96" s="127" t="b">
        <v>1</v>
      </c>
    </row>
    <row r="97" spans="1:19" x14ac:dyDescent="0.25">
      <c r="A97" s="127" t="s">
        <v>4033</v>
      </c>
      <c r="B97" s="206">
        <v>1</v>
      </c>
      <c r="C97" s="127">
        <v>2</v>
      </c>
      <c r="D97" s="357">
        <f>PPG!K97</f>
        <v>400033</v>
      </c>
      <c r="E97" s="127" t="b">
        <v>1</v>
      </c>
      <c r="F97" s="358" t="str">
        <f>RIGHT(PPG!D97,4)&amp;"."&amp;PPG!N97&amp;"."&amp;PPG!L97&amp;"."&amp;PPGPAY!$C$5</f>
        <v>4003.PPFSM.I05.Se20</v>
      </c>
      <c r="G97" s="209">
        <f t="shared" ca="1" si="2"/>
        <v>44105</v>
      </c>
      <c r="H97" s="360">
        <f>IF(PPG!AC97&gt;0,0,-PPG!AC97)</f>
        <v>0</v>
      </c>
      <c r="I97" s="211">
        <f t="shared" ca="1" si="3"/>
        <v>44105</v>
      </c>
      <c r="J97" s="127">
        <v>80</v>
      </c>
      <c r="K97" s="127" t="b">
        <v>1</v>
      </c>
      <c r="L97" s="127" t="s">
        <v>4034</v>
      </c>
      <c r="M97" s="127" t="b">
        <v>1</v>
      </c>
      <c r="N97" s="127" t="s">
        <v>3692</v>
      </c>
      <c r="O97" s="358" t="str">
        <f>LEFT(PPG!E97,19)&amp;"."&amp;PPGCR!F97</f>
        <v>Friern Barnet Schoo.4003.PPFSM.I05.Se20</v>
      </c>
      <c r="P97" s="361" t="str">
        <f>PPG!J97</f>
        <v>11333/543965</v>
      </c>
      <c r="Q97" s="127" t="b">
        <v>1</v>
      </c>
      <c r="R97" s="127" t="b">
        <v>1</v>
      </c>
      <c r="S97" s="127" t="b">
        <v>1</v>
      </c>
    </row>
    <row r="98" spans="1:19" x14ac:dyDescent="0.25">
      <c r="A98" s="127" t="s">
        <v>4033</v>
      </c>
      <c r="B98" s="206">
        <v>1</v>
      </c>
      <c r="C98" s="127">
        <v>2</v>
      </c>
      <c r="D98" s="357">
        <f>PPG!K98</f>
        <v>400140</v>
      </c>
      <c r="E98" s="127" t="b">
        <v>1</v>
      </c>
      <c r="F98" s="358" t="str">
        <f>RIGHT(PPG!D98,4)&amp;"."&amp;PPG!N98&amp;"."&amp;PPG!L98&amp;"."&amp;PPGPAY!$C$5</f>
        <v>5427.PPFSM.I05.Se20</v>
      </c>
      <c r="G98" s="209">
        <f t="shared" ca="1" si="2"/>
        <v>44105</v>
      </c>
      <c r="H98" s="360">
        <f>IF(PPG!AC98&gt;0,0,-PPG!AC98)</f>
        <v>0</v>
      </c>
      <c r="I98" s="211">
        <f t="shared" ca="1" si="3"/>
        <v>44105</v>
      </c>
      <c r="J98" s="127">
        <v>81</v>
      </c>
      <c r="K98" s="127" t="b">
        <v>1</v>
      </c>
      <c r="L98" s="127" t="s">
        <v>4034</v>
      </c>
      <c r="M98" s="127" t="b">
        <v>1</v>
      </c>
      <c r="N98" s="127" t="s">
        <v>3692</v>
      </c>
      <c r="O98" s="358" t="str">
        <f>LEFT(PPG!E98,19)&amp;"."&amp;PPGCR!F98</f>
        <v>JCoSS.5427.PPFSM.I05.Se20</v>
      </c>
      <c r="P98" s="361" t="str">
        <f>PPG!J98</f>
        <v>11333/543965</v>
      </c>
      <c r="Q98" s="127" t="b">
        <v>1</v>
      </c>
      <c r="R98" s="127" t="b">
        <v>1</v>
      </c>
      <c r="S98" s="127" t="b">
        <v>1</v>
      </c>
    </row>
    <row r="99" spans="1:19" x14ac:dyDescent="0.25">
      <c r="A99" s="127" t="s">
        <v>4033</v>
      </c>
      <c r="B99" s="206">
        <v>1</v>
      </c>
      <c r="C99" s="127">
        <v>2</v>
      </c>
      <c r="D99" s="357">
        <f>PPG!K99</f>
        <v>107953</v>
      </c>
      <c r="E99" s="127" t="b">
        <v>1</v>
      </c>
      <c r="F99" s="358" t="str">
        <f>RIGHT(PPG!D99,4)&amp;"."&amp;PPG!N99&amp;"."&amp;PPG!L99&amp;"."&amp;PPGPAY!$C$5</f>
        <v>4004.PPFSM.I05.Se20</v>
      </c>
      <c r="G99" s="209">
        <f t="shared" ca="1" si="2"/>
        <v>44105</v>
      </c>
      <c r="H99" s="360">
        <f>IF(PPG!AC99&gt;0,0,-PPG!AC99)</f>
        <v>0</v>
      </c>
      <c r="I99" s="211">
        <f t="shared" ca="1" si="3"/>
        <v>44105</v>
      </c>
      <c r="J99" s="127">
        <v>82</v>
      </c>
      <c r="K99" s="127" t="b">
        <v>1</v>
      </c>
      <c r="L99" s="127" t="s">
        <v>4034</v>
      </c>
      <c r="M99" s="127" t="b">
        <v>1</v>
      </c>
      <c r="N99" s="127" t="s">
        <v>3692</v>
      </c>
      <c r="O99" s="358" t="str">
        <f>LEFT(PPG!E99,19)&amp;"."&amp;PPGCR!F99</f>
        <v>Menorah High School.4004.PPFSM.I05.Se20</v>
      </c>
      <c r="P99" s="361" t="str">
        <f>PPG!J99</f>
        <v>11333/543965</v>
      </c>
      <c r="Q99" s="127" t="b">
        <v>1</v>
      </c>
      <c r="R99" s="127" t="b">
        <v>1</v>
      </c>
      <c r="S99" s="127" t="b">
        <v>1</v>
      </c>
    </row>
    <row r="100" spans="1:19" x14ac:dyDescent="0.25">
      <c r="A100" s="127" t="s">
        <v>4033</v>
      </c>
      <c r="B100" s="206">
        <v>1</v>
      </c>
      <c r="C100" s="127">
        <v>2</v>
      </c>
      <c r="D100" s="357">
        <f>PPG!K100</f>
        <v>400029</v>
      </c>
      <c r="E100" s="127" t="b">
        <v>1</v>
      </c>
      <c r="F100" s="358" t="str">
        <f>RIGHT(PPG!D100,4)&amp;"."&amp;PPG!N100&amp;"."&amp;PPG!L100&amp;"."&amp;PPGPAY!$C$5</f>
        <v>5404.PPFSM.I05.Se20</v>
      </c>
      <c r="G100" s="209">
        <f t="shared" ca="1" si="2"/>
        <v>44105</v>
      </c>
      <c r="H100" s="360">
        <f>IF(PPG!AC100&gt;0,0,-PPG!AC100)</f>
        <v>0</v>
      </c>
      <c r="I100" s="211">
        <f t="shared" ca="1" si="3"/>
        <v>44105</v>
      </c>
      <c r="J100" s="127">
        <v>83</v>
      </c>
      <c r="K100" s="127" t="b">
        <v>1</v>
      </c>
      <c r="L100" s="127" t="s">
        <v>4034</v>
      </c>
      <c r="M100" s="127" t="b">
        <v>1</v>
      </c>
      <c r="N100" s="127" t="s">
        <v>3692</v>
      </c>
      <c r="O100" s="358" t="str">
        <f>LEFT(PPG!E100,19)&amp;"."&amp;PPGCR!F100</f>
        <v>St Michaels Catholi.5404.PPFSM.I05.Se20</v>
      </c>
      <c r="P100" s="361" t="str">
        <f>PPG!J100</f>
        <v>11333/543965</v>
      </c>
      <c r="Q100" s="127" t="b">
        <v>1</v>
      </c>
      <c r="R100" s="127" t="b">
        <v>1</v>
      </c>
      <c r="S100" s="127" t="b">
        <v>1</v>
      </c>
    </row>
    <row r="101" spans="1:19" x14ac:dyDescent="0.25">
      <c r="A101" s="127" t="s">
        <v>4033</v>
      </c>
      <c r="B101" s="206">
        <v>1</v>
      </c>
      <c r="C101" s="127">
        <v>2</v>
      </c>
      <c r="D101" s="357">
        <f>PPG!K101</f>
        <v>400013</v>
      </c>
      <c r="E101" s="127" t="b">
        <v>1</v>
      </c>
      <c r="F101" s="358" t="str">
        <f>RIGHT(PPG!D101,4)&amp;"."&amp;PPG!N101&amp;"."&amp;PPG!L101&amp;"."&amp;PPGPAY!$C$5</f>
        <v>5407.PPFSM.I05.Se20</v>
      </c>
      <c r="G101" s="209">
        <f t="shared" ca="1" si="2"/>
        <v>44105</v>
      </c>
      <c r="H101" s="360">
        <f>IF(PPG!AC101&gt;0,0,-PPG!AC101)</f>
        <v>0</v>
      </c>
      <c r="I101" s="211">
        <f t="shared" ca="1" si="3"/>
        <v>44105</v>
      </c>
      <c r="J101" s="127">
        <v>84</v>
      </c>
      <c r="K101" s="127" t="b">
        <v>1</v>
      </c>
      <c r="L101" s="127" t="s">
        <v>4034</v>
      </c>
      <c r="M101" s="127" t="b">
        <v>1</v>
      </c>
      <c r="N101" s="127" t="s">
        <v>3692</v>
      </c>
      <c r="O101" s="358" t="str">
        <f>LEFT(PPG!E101,19)&amp;"."&amp;PPGCR!F101</f>
        <v>St. James' Catholic.5407.PPFSM.I05.Se20</v>
      </c>
      <c r="P101" s="361" t="str">
        <f>PPG!J101</f>
        <v>11333/543965</v>
      </c>
      <c r="Q101" s="127" t="b">
        <v>1</v>
      </c>
      <c r="R101" s="127" t="b">
        <v>1</v>
      </c>
      <c r="S101" s="127" t="b">
        <v>1</v>
      </c>
    </row>
    <row r="102" spans="1:19" x14ac:dyDescent="0.25">
      <c r="A102" s="127" t="s">
        <v>4033</v>
      </c>
      <c r="B102" s="206">
        <v>1</v>
      </c>
      <c r="C102" s="127">
        <v>2</v>
      </c>
      <c r="D102" s="357">
        <f>PPG!K102</f>
        <v>400063</v>
      </c>
      <c r="E102" s="127" t="b">
        <v>1</v>
      </c>
      <c r="F102" s="358" t="str">
        <f>RIGHT(PPG!D102,4)&amp;"."&amp;PPG!N102&amp;"."&amp;PPG!L102&amp;"."&amp;PPGPAY!$C$5</f>
        <v>7010.PPFSM.I05.Se20</v>
      </c>
      <c r="G102" s="209">
        <f t="shared" ca="1" si="2"/>
        <v>44105</v>
      </c>
      <c r="H102" s="360">
        <f>IF(PPG!AC102&gt;0,0,-PPG!AC102)</f>
        <v>0</v>
      </c>
      <c r="I102" s="211">
        <f t="shared" ca="1" si="3"/>
        <v>44105</v>
      </c>
      <c r="J102" s="127">
        <v>85</v>
      </c>
      <c r="K102" s="127" t="b">
        <v>1</v>
      </c>
      <c r="L102" s="127" t="s">
        <v>4034</v>
      </c>
      <c r="M102" s="127" t="b">
        <v>1</v>
      </c>
      <c r="N102" s="127" t="s">
        <v>3692</v>
      </c>
      <c r="O102" s="358" t="str">
        <f>LEFT(PPG!E102,19)&amp;"."&amp;PPGCR!F102</f>
        <v>Mapledown.7010.PPFSM.I05.Se20</v>
      </c>
      <c r="P102" s="361" t="str">
        <f>PPG!J102</f>
        <v>11332/543965</v>
      </c>
      <c r="Q102" s="127" t="b">
        <v>1</v>
      </c>
      <c r="R102" s="127" t="b">
        <v>1</v>
      </c>
      <c r="S102" s="127" t="b">
        <v>1</v>
      </c>
    </row>
    <row r="103" spans="1:19" x14ac:dyDescent="0.25">
      <c r="A103" s="127" t="s">
        <v>4033</v>
      </c>
      <c r="B103" s="206">
        <v>1</v>
      </c>
      <c r="C103" s="127">
        <v>2</v>
      </c>
      <c r="D103" s="357">
        <f>PPG!K103</f>
        <v>400034</v>
      </c>
      <c r="E103" s="127" t="b">
        <v>1</v>
      </c>
      <c r="F103" s="358" t="str">
        <f>RIGHT(PPG!D103,4)&amp;"."&amp;PPG!N103&amp;"."&amp;PPG!L103&amp;"."&amp;PPGPAY!$C$5</f>
        <v>7005.PPFSM.I05.Se20</v>
      </c>
      <c r="G103" s="209">
        <f t="shared" ca="1" si="2"/>
        <v>44105</v>
      </c>
      <c r="H103" s="360">
        <f>IF(PPG!AC103&gt;0,0,-PPG!AC103)</f>
        <v>0</v>
      </c>
      <c r="I103" s="211">
        <f t="shared" ca="1" si="3"/>
        <v>44105</v>
      </c>
      <c r="J103" s="127">
        <v>86</v>
      </c>
      <c r="K103" s="127" t="b">
        <v>1</v>
      </c>
      <c r="L103" s="127" t="s">
        <v>4034</v>
      </c>
      <c r="M103" s="127" t="b">
        <v>1</v>
      </c>
      <c r="N103" s="127" t="s">
        <v>3692</v>
      </c>
      <c r="O103" s="358" t="str">
        <f>LEFT(PPG!E103,19)&amp;"."&amp;PPGCR!F103</f>
        <v>Northway.7005.PPFSM.I05.Se20</v>
      </c>
      <c r="P103" s="361" t="str">
        <f>PPG!J103</f>
        <v>11332/543965</v>
      </c>
      <c r="Q103" s="127" t="b">
        <v>1</v>
      </c>
      <c r="R103" s="127" t="b">
        <v>1</v>
      </c>
      <c r="S103" s="127" t="b">
        <v>1</v>
      </c>
    </row>
    <row r="104" spans="1:19" x14ac:dyDescent="0.25">
      <c r="A104" s="127" t="s">
        <v>4033</v>
      </c>
      <c r="B104" s="206">
        <v>1</v>
      </c>
      <c r="C104" s="127">
        <v>2</v>
      </c>
      <c r="D104" s="357">
        <f>PPG!K104</f>
        <v>400091</v>
      </c>
      <c r="E104" s="127" t="b">
        <v>1</v>
      </c>
      <c r="F104" s="358" t="str">
        <f>RIGHT(PPG!D104,4)&amp;"."&amp;PPG!N104&amp;"."&amp;PPG!L104&amp;"."&amp;PPGPAY!$C$5</f>
        <v>7009.PPFSM.I05.Se20</v>
      </c>
      <c r="G104" s="209">
        <f t="shared" ca="1" si="2"/>
        <v>44105</v>
      </c>
      <c r="H104" s="360">
        <f>IF(PPG!AC104&gt;0,0,-PPG!AC104)</f>
        <v>0</v>
      </c>
      <c r="I104" s="211">
        <f t="shared" ca="1" si="3"/>
        <v>44105</v>
      </c>
      <c r="J104" s="127">
        <v>87</v>
      </c>
      <c r="K104" s="127" t="b">
        <v>1</v>
      </c>
      <c r="L104" s="127" t="s">
        <v>4034</v>
      </c>
      <c r="M104" s="127" t="b">
        <v>1</v>
      </c>
      <c r="N104" s="127" t="s">
        <v>3692</v>
      </c>
      <c r="O104" s="358" t="str">
        <f>LEFT(PPG!E104,19)&amp;"."&amp;PPGCR!F104</f>
        <v>Oakleigh.7009.PPFSM.I05.Se20</v>
      </c>
      <c r="P104" s="361" t="str">
        <f>PPG!J104</f>
        <v>11332/543965</v>
      </c>
      <c r="Q104" s="127" t="b">
        <v>1</v>
      </c>
      <c r="R104" s="127" t="b">
        <v>1</v>
      </c>
      <c r="S104" s="127" t="b">
        <v>1</v>
      </c>
    </row>
    <row r="105" spans="1:19" x14ac:dyDescent="0.25">
      <c r="A105" s="127" t="s">
        <v>4033</v>
      </c>
      <c r="B105" s="206">
        <v>1</v>
      </c>
      <c r="C105" s="127">
        <v>2</v>
      </c>
      <c r="D105" s="357">
        <f>PPG!K105</f>
        <v>400135</v>
      </c>
      <c r="E105" s="127" t="b">
        <v>1</v>
      </c>
      <c r="F105" s="358" t="str">
        <f>RIGHT(PPG!D105,4)&amp;"."&amp;PPG!N105&amp;"."&amp;PPG!L105&amp;"."&amp;PPGPAY!$C$5</f>
        <v>3521.PPFSM.I05.Se20</v>
      </c>
      <c r="G105" s="209">
        <f t="shared" ca="1" si="2"/>
        <v>44105</v>
      </c>
      <c r="H105" s="360">
        <f>IF(PPG!AC105&gt;0,0,-PPG!AC105)</f>
        <v>0</v>
      </c>
      <c r="I105" s="211">
        <f t="shared" ca="1" si="3"/>
        <v>44105</v>
      </c>
      <c r="J105" s="127">
        <v>88</v>
      </c>
      <c r="K105" s="127" t="b">
        <v>1</v>
      </c>
      <c r="L105" s="127" t="s">
        <v>4034</v>
      </c>
      <c r="M105" s="127" t="b">
        <v>1</v>
      </c>
      <c r="N105" s="127" t="s">
        <v>3692</v>
      </c>
      <c r="O105" s="358" t="str">
        <f>LEFT(PPG!E105,19)&amp;"."&amp;PPGCR!F105</f>
        <v>St Mary's &amp; St John.3521.PPFSM.I05.Se20</v>
      </c>
      <c r="P105" s="361" t="str">
        <f>PPG!J105</f>
        <v>11333/543965</v>
      </c>
      <c r="Q105" s="127" t="b">
        <v>1</v>
      </c>
      <c r="R105" s="127" t="b">
        <v>1</v>
      </c>
      <c r="S105" s="127" t="b">
        <v>1</v>
      </c>
    </row>
    <row r="106" spans="1:19" x14ac:dyDescent="0.25">
      <c r="A106" s="127" t="s">
        <v>4033</v>
      </c>
      <c r="B106" s="206">
        <v>1</v>
      </c>
      <c r="C106" s="127">
        <v>2</v>
      </c>
      <c r="D106" s="357">
        <f>PPG!K106</f>
        <v>400135</v>
      </c>
      <c r="E106" s="127" t="b">
        <v>1</v>
      </c>
      <c r="F106" s="358" t="str">
        <f>RIGHT(PPG!D106,4)&amp;"."&amp;PPG!N106&amp;"."&amp;PPG!L106&amp;"."&amp;PPGPAY!$C$5</f>
        <v>3521.PPFSM.I05.Se20</v>
      </c>
      <c r="G106" s="209">
        <f t="shared" ca="1" si="2"/>
        <v>44105</v>
      </c>
      <c r="H106" s="360">
        <f>IF(PPG!AC106&gt;0,0,-PPG!AC106)</f>
        <v>0</v>
      </c>
      <c r="I106" s="211">
        <f t="shared" ca="1" si="3"/>
        <v>44105</v>
      </c>
      <c r="J106" s="127">
        <v>89</v>
      </c>
      <c r="K106" s="127" t="b">
        <v>1</v>
      </c>
      <c r="L106" s="127" t="s">
        <v>4034</v>
      </c>
      <c r="M106" s="127" t="b">
        <v>1</v>
      </c>
      <c r="N106" s="127" t="s">
        <v>3692</v>
      </c>
      <c r="O106" s="358" t="str">
        <f>LEFT(PPG!E106,19)&amp;"."&amp;PPGCR!F106</f>
        <v>St Mary's &amp; St John.3521.PPFSM.I05.Se20</v>
      </c>
      <c r="P106" s="361" t="str">
        <f>PPG!J106</f>
        <v>11334/543965</v>
      </c>
      <c r="Q106" s="127" t="b">
        <v>1</v>
      </c>
      <c r="R106" s="127" t="b">
        <v>1</v>
      </c>
      <c r="S106" s="127" t="b">
        <v>1</v>
      </c>
    </row>
    <row r="107" spans="1:19" x14ac:dyDescent="0.25">
      <c r="A107" s="127" t="s">
        <v>4033</v>
      </c>
      <c r="B107" s="206">
        <v>1</v>
      </c>
      <c r="C107" s="127">
        <v>2</v>
      </c>
      <c r="D107" s="357">
        <f>PPG!K107</f>
        <v>400156</v>
      </c>
      <c r="E107" s="127" t="b">
        <v>1</v>
      </c>
      <c r="F107" s="358" t="str">
        <f>RIGHT(PPG!D107,4)&amp;"."&amp;PPG!N107&amp;"."&amp;PPG!L107&amp;"."&amp;PPGPAY!$C$5</f>
        <v>1100.PPFSM.I05.Se20</v>
      </c>
      <c r="G107" s="209">
        <f t="shared" ca="1" si="2"/>
        <v>44105</v>
      </c>
      <c r="H107" s="360">
        <f>IF(PPG!AC107&gt;0,0,-PPG!AC107)</f>
        <v>0</v>
      </c>
      <c r="I107" s="211">
        <f t="shared" ca="1" si="3"/>
        <v>44105</v>
      </c>
      <c r="J107" s="127">
        <v>90</v>
      </c>
      <c r="K107" s="127" t="b">
        <v>1</v>
      </c>
      <c r="L107" s="127" t="s">
        <v>4034</v>
      </c>
      <c r="M107" s="127" t="b">
        <v>1</v>
      </c>
      <c r="N107" s="127" t="s">
        <v>3692</v>
      </c>
      <c r="O107" s="358" t="str">
        <f>LEFT(PPG!E107,19)&amp;"."&amp;PPGCR!F107</f>
        <v>Pavilion.1100.PPFSM.I05.Se20</v>
      </c>
      <c r="P107" s="361" t="str">
        <f>PPG!J107</f>
        <v>11332/543965</v>
      </c>
      <c r="Q107" s="127" t="b">
        <v>1</v>
      </c>
      <c r="R107" s="127" t="b">
        <v>1</v>
      </c>
      <c r="S107" s="127" t="b">
        <v>1</v>
      </c>
    </row>
    <row r="108" spans="1:19" x14ac:dyDescent="0.25">
      <c r="A108" s="127" t="s">
        <v>4033</v>
      </c>
      <c r="B108" s="206">
        <v>1</v>
      </c>
      <c r="C108" s="127">
        <v>2</v>
      </c>
      <c r="D108" s="357">
        <f>PPG!K108</f>
        <v>400015</v>
      </c>
      <c r="E108" s="127" t="b">
        <v>1</v>
      </c>
      <c r="F108" s="358" t="str">
        <f>RIGHT(PPG!D108,4)&amp;"."&amp;PPG!N108&amp;"."&amp;PPG!L108&amp;"."&amp;PPGPAY!$C$5</f>
        <v>3317.PPSER.I05.Se20</v>
      </c>
      <c r="G108" s="209">
        <f t="shared" ca="1" si="2"/>
        <v>44105</v>
      </c>
      <c r="H108" s="360">
        <f>IF(PPG!AC108&gt;0,0,-PPG!AC108)</f>
        <v>0</v>
      </c>
      <c r="I108" s="211">
        <f t="shared" ca="1" si="3"/>
        <v>44105</v>
      </c>
      <c r="J108" s="127">
        <v>91</v>
      </c>
      <c r="K108" s="127" t="b">
        <v>1</v>
      </c>
      <c r="L108" s="127" t="s">
        <v>4034</v>
      </c>
      <c r="M108" s="127" t="b">
        <v>1</v>
      </c>
      <c r="N108" s="127" t="s">
        <v>3692</v>
      </c>
      <c r="O108" s="358" t="str">
        <f>LEFT(PPG!E108,19)&amp;"."&amp;PPGCR!F108</f>
        <v>All Saints' CE Prim.3317.PPSER.I05.Se20</v>
      </c>
      <c r="P108" s="361" t="str">
        <f>PPG!J108</f>
        <v>11334/543965</v>
      </c>
      <c r="Q108" s="127" t="b">
        <v>1</v>
      </c>
      <c r="R108" s="127" t="b">
        <v>1</v>
      </c>
      <c r="S108" s="127" t="b">
        <v>1</v>
      </c>
    </row>
    <row r="109" spans="1:19" x14ac:dyDescent="0.25">
      <c r="A109" s="127" t="s">
        <v>4033</v>
      </c>
      <c r="B109" s="206">
        <v>1</v>
      </c>
      <c r="C109" s="127">
        <v>2</v>
      </c>
      <c r="D109" s="357">
        <f>PPG!K109</f>
        <v>400002</v>
      </c>
      <c r="E109" s="127" t="b">
        <v>1</v>
      </c>
      <c r="F109" s="358" t="str">
        <f>RIGHT(PPG!D109,4)&amp;"."&amp;PPG!N109&amp;"."&amp;PPG!L109&amp;"."&amp;PPGPAY!$C$5</f>
        <v>2027.PPSER.I05.Se20</v>
      </c>
      <c r="G109" s="209">
        <f t="shared" ca="1" si="2"/>
        <v>44105</v>
      </c>
      <c r="H109" s="360">
        <f>IF(PPG!AC109&gt;0,0,-PPG!AC109)</f>
        <v>0</v>
      </c>
      <c r="I109" s="211">
        <f t="shared" ca="1" si="3"/>
        <v>44105</v>
      </c>
      <c r="J109" s="127">
        <v>92</v>
      </c>
      <c r="K109" s="127" t="b">
        <v>1</v>
      </c>
      <c r="L109" s="127" t="s">
        <v>4034</v>
      </c>
      <c r="M109" s="127" t="b">
        <v>1</v>
      </c>
      <c r="N109" s="127" t="s">
        <v>3692</v>
      </c>
      <c r="O109" s="358" t="str">
        <f>LEFT(PPG!E109,19)&amp;"."&amp;PPGCR!F109</f>
        <v>Garden Suburb Junio.2027.PPSER.I05.Se20</v>
      </c>
      <c r="P109" s="361" t="str">
        <f>PPG!J109</f>
        <v>11334/543965</v>
      </c>
      <c r="Q109" s="127" t="b">
        <v>1</v>
      </c>
      <c r="R109" s="127" t="b">
        <v>1</v>
      </c>
      <c r="S109" s="127" t="b">
        <v>1</v>
      </c>
    </row>
    <row r="110" spans="1:19" x14ac:dyDescent="0.25">
      <c r="A110" s="127" t="s">
        <v>4033</v>
      </c>
      <c r="B110" s="206">
        <v>1</v>
      </c>
      <c r="C110" s="127">
        <v>2</v>
      </c>
      <c r="D110" s="357">
        <f>PPG!K110</f>
        <v>400010</v>
      </c>
      <c r="E110" s="127" t="b">
        <v>1</v>
      </c>
      <c r="F110" s="358" t="str">
        <f>RIGHT(PPG!D110,4)&amp;"."&amp;PPG!N110&amp;"."&amp;PPG!L110&amp;"."&amp;PPGPAY!$C$5</f>
        <v>2071.PPSER.I05.Se20</v>
      </c>
      <c r="G110" s="209">
        <f t="shared" ca="1" si="2"/>
        <v>44105</v>
      </c>
      <c r="H110" s="360">
        <f>IF(PPG!AC110&gt;0,0,-PPG!AC110)</f>
        <v>0</v>
      </c>
      <c r="I110" s="211">
        <f t="shared" ca="1" si="3"/>
        <v>44105</v>
      </c>
      <c r="J110" s="127">
        <v>93</v>
      </c>
      <c r="K110" s="127" t="b">
        <v>1</v>
      </c>
      <c r="L110" s="127" t="s">
        <v>4034</v>
      </c>
      <c r="M110" s="127" t="b">
        <v>1</v>
      </c>
      <c r="N110" s="127" t="s">
        <v>3692</v>
      </c>
      <c r="O110" s="358" t="str">
        <f>LEFT(PPG!E110,19)&amp;"."&amp;PPGCR!F110</f>
        <v>Queenswell Infant a.2071.PPSER.I05.Se20</v>
      </c>
      <c r="P110" s="361" t="str">
        <f>PPG!J110</f>
        <v>11334/543965</v>
      </c>
      <c r="Q110" s="127" t="b">
        <v>1</v>
      </c>
      <c r="R110" s="127" t="b">
        <v>1</v>
      </c>
      <c r="S110" s="127" t="b">
        <v>1</v>
      </c>
    </row>
    <row r="111" spans="1:19" x14ac:dyDescent="0.25">
      <c r="A111" s="127" t="s">
        <v>4033</v>
      </c>
      <c r="B111" s="206">
        <v>1</v>
      </c>
      <c r="C111" s="127">
        <v>2</v>
      </c>
      <c r="D111" s="357">
        <f>PPG!K111</f>
        <v>400098</v>
      </c>
      <c r="E111" s="127" t="b">
        <v>1</v>
      </c>
      <c r="F111" s="358" t="str">
        <f>RIGHT(PPG!D111,4)&amp;"."&amp;PPG!N111&amp;"."&amp;PPG!L111&amp;"."&amp;PPGPAY!$C$5</f>
        <v>3309.PPSER.I05.Se20</v>
      </c>
      <c r="G111" s="209">
        <f t="shared" ca="1" si="2"/>
        <v>44105</v>
      </c>
      <c r="H111" s="360">
        <f>IF(PPG!AC111&gt;0,0,-PPG!AC111)</f>
        <v>0</v>
      </c>
      <c r="I111" s="211">
        <f t="shared" ca="1" si="3"/>
        <v>44105</v>
      </c>
      <c r="J111" s="127">
        <v>94</v>
      </c>
      <c r="K111" s="127" t="b">
        <v>1</v>
      </c>
      <c r="L111" s="127" t="s">
        <v>4034</v>
      </c>
      <c r="M111" s="127" t="b">
        <v>1</v>
      </c>
      <c r="N111" s="127" t="s">
        <v>3692</v>
      </c>
      <c r="O111" s="358" t="str">
        <f>LEFT(PPG!E111,19)&amp;"."&amp;PPGCR!F111</f>
        <v>St Johns CE N20.3309.PPSER.I05.Se20</v>
      </c>
      <c r="P111" s="361" t="str">
        <f>PPG!J111</f>
        <v>11334/543965</v>
      </c>
      <c r="Q111" s="127" t="b">
        <v>1</v>
      </c>
      <c r="R111" s="127" t="b">
        <v>1</v>
      </c>
      <c r="S111" s="127" t="b">
        <v>1</v>
      </c>
    </row>
    <row r="112" spans="1:19" x14ac:dyDescent="0.25">
      <c r="A112" s="127" t="s">
        <v>4033</v>
      </c>
      <c r="B112" s="206">
        <v>1</v>
      </c>
      <c r="C112" s="127">
        <v>2</v>
      </c>
      <c r="D112" s="357">
        <f>PPG!K112</f>
        <v>400094</v>
      </c>
      <c r="E112" s="127" t="b">
        <v>1</v>
      </c>
      <c r="F112" s="358" t="str">
        <f>RIGHT(PPG!D112,4)&amp;"."&amp;PPG!N112&amp;"."&amp;PPG!L112&amp;"."&amp;PPGPAY!$C$5</f>
        <v>3314.PPSER.I05.Se20</v>
      </c>
      <c r="G112" s="209">
        <f t="shared" ca="1" si="2"/>
        <v>44105</v>
      </c>
      <c r="H112" s="360">
        <f>IF(PPG!AC112&gt;0,0,-PPG!AC112)</f>
        <v>0</v>
      </c>
      <c r="I112" s="211">
        <f t="shared" ca="1" si="3"/>
        <v>44105</v>
      </c>
      <c r="J112" s="127">
        <v>95</v>
      </c>
      <c r="K112" s="127" t="b">
        <v>1</v>
      </c>
      <c r="L112" s="127" t="s">
        <v>4034</v>
      </c>
      <c r="M112" s="127" t="b">
        <v>1</v>
      </c>
      <c r="N112" s="127" t="s">
        <v>3692</v>
      </c>
      <c r="O112" s="358" t="str">
        <f>LEFT(PPG!E112,19)&amp;"."&amp;PPGCR!F112</f>
        <v>St Pauls CE Primary.3314.PPSER.I05.Se20</v>
      </c>
      <c r="P112" s="361" t="str">
        <f>PPG!J112</f>
        <v>11334/543965</v>
      </c>
      <c r="Q112" s="127" t="b">
        <v>1</v>
      </c>
      <c r="R112" s="127" t="b">
        <v>1</v>
      </c>
      <c r="S112" s="127" t="b">
        <v>1</v>
      </c>
    </row>
    <row r="113" spans="1:19" x14ac:dyDescent="0.25">
      <c r="A113" s="127" t="s">
        <v>4033</v>
      </c>
      <c r="B113" s="206">
        <v>1</v>
      </c>
      <c r="C113" s="127">
        <v>2</v>
      </c>
      <c r="D113" s="357">
        <f>PPG!K113</f>
        <v>400037</v>
      </c>
      <c r="E113" s="127" t="b">
        <v>1</v>
      </c>
      <c r="F113" s="358" t="str">
        <f>RIGHT(PPG!D113,4)&amp;"."&amp;PPG!N113&amp;"."&amp;PPG!L113&amp;"."&amp;PPGPAY!$C$5</f>
        <v>3507.PPSER.I05.Se20</v>
      </c>
      <c r="G113" s="209">
        <f t="shared" ca="1" si="2"/>
        <v>44105</v>
      </c>
      <c r="H113" s="360">
        <f>IF(PPG!AC113&gt;0,0,-PPG!AC113)</f>
        <v>0</v>
      </c>
      <c r="I113" s="211">
        <f t="shared" ca="1" si="3"/>
        <v>44105</v>
      </c>
      <c r="J113" s="127">
        <v>96</v>
      </c>
      <c r="K113" s="127" t="b">
        <v>1</v>
      </c>
      <c r="L113" s="127" t="s">
        <v>4034</v>
      </c>
      <c r="M113" s="127" t="b">
        <v>1</v>
      </c>
      <c r="N113" s="127" t="s">
        <v>3692</v>
      </c>
      <c r="O113" s="358" t="str">
        <f>LEFT(PPG!E113,19)&amp;"."&amp;PPGCR!F113</f>
        <v>St Theresa's R.C. P.3507.PPSER.I05.Se20</v>
      </c>
      <c r="P113" s="361" t="str">
        <f>PPG!J113</f>
        <v>11334/543965</v>
      </c>
      <c r="Q113" s="127" t="b">
        <v>1</v>
      </c>
      <c r="R113" s="127" t="b">
        <v>1</v>
      </c>
      <c r="S113" s="127" t="b">
        <v>1</v>
      </c>
    </row>
    <row r="114" spans="1:19" x14ac:dyDescent="0.25">
      <c r="A114" s="127" t="s">
        <v>4033</v>
      </c>
      <c r="B114" s="206">
        <v>1</v>
      </c>
      <c r="C114" s="127">
        <v>2</v>
      </c>
      <c r="D114" s="357">
        <f>PPG!K114</f>
        <v>400100</v>
      </c>
      <c r="E114" s="127" t="b">
        <v>1</v>
      </c>
      <c r="F114" s="358" t="str">
        <f>RIGHT(PPG!D114,4)&amp;"."&amp;PPG!N114&amp;"."&amp;PPG!L114&amp;"."&amp;PPGPAY!$C$5</f>
        <v>3316.PPSER.I05.Se20</v>
      </c>
      <c r="G114" s="209">
        <f t="shared" ca="1" si="2"/>
        <v>44105</v>
      </c>
      <c r="H114" s="360">
        <f>IF(PPG!AC114&gt;0,0,-PPG!AC114)</f>
        <v>0</v>
      </c>
      <c r="I114" s="211">
        <f t="shared" ca="1" si="3"/>
        <v>44105</v>
      </c>
      <c r="J114" s="127">
        <v>97</v>
      </c>
      <c r="K114" s="127" t="b">
        <v>1</v>
      </c>
      <c r="L114" s="127" t="s">
        <v>4034</v>
      </c>
      <c r="M114" s="127" t="b">
        <v>1</v>
      </c>
      <c r="N114" s="127" t="s">
        <v>3692</v>
      </c>
      <c r="O114" s="358" t="str">
        <f>LEFT(PPG!E114,19)&amp;"."&amp;PPGCR!F114</f>
        <v>Trent  C of E Prima.3316.PPSER.I05.Se20</v>
      </c>
      <c r="P114" s="361" t="str">
        <f>PPG!J114</f>
        <v>11334/543965</v>
      </c>
      <c r="Q114" s="127" t="b">
        <v>1</v>
      </c>
      <c r="R114" s="127" t="b">
        <v>1</v>
      </c>
      <c r="S114" s="127" t="b">
        <v>1</v>
      </c>
    </row>
    <row r="115" spans="1:19" x14ac:dyDescent="0.25">
      <c r="A115" s="127" t="s">
        <v>4033</v>
      </c>
      <c r="B115" s="206">
        <v>1</v>
      </c>
      <c r="C115" s="127">
        <v>2</v>
      </c>
      <c r="D115" s="357">
        <f>PPG!K115</f>
        <v>400033</v>
      </c>
      <c r="E115" s="127" t="b">
        <v>1</v>
      </c>
      <c r="F115" s="358" t="str">
        <f>RIGHT(PPG!D115,4)&amp;"."&amp;PPG!N115&amp;"."&amp;PPG!L115&amp;"."&amp;PPGPAY!$C$5</f>
        <v>4003.PPSER.I05.Se20</v>
      </c>
      <c r="G115" s="209">
        <f t="shared" ca="1" si="2"/>
        <v>44105</v>
      </c>
      <c r="H115" s="360">
        <f>IF(PPG!AC115&gt;0,0,-PPG!AC115)</f>
        <v>0</v>
      </c>
      <c r="I115" s="211">
        <f t="shared" ca="1" si="3"/>
        <v>44105</v>
      </c>
      <c r="J115" s="127">
        <v>98</v>
      </c>
      <c r="K115" s="127" t="b">
        <v>1</v>
      </c>
      <c r="L115" s="127" t="s">
        <v>4034</v>
      </c>
      <c r="M115" s="127" t="b">
        <v>1</v>
      </c>
      <c r="N115" s="127" t="s">
        <v>3692</v>
      </c>
      <c r="O115" s="358" t="str">
        <f>LEFT(PPG!E115,19)&amp;"."&amp;PPGCR!F115</f>
        <v>Friern Barnet Schoo.4003.PPSER.I05.Se20</v>
      </c>
      <c r="P115" s="361" t="str">
        <f>PPG!J115</f>
        <v>11333/543965</v>
      </c>
      <c r="Q115" s="127" t="b">
        <v>1</v>
      </c>
      <c r="R115" s="127" t="b">
        <v>1</v>
      </c>
      <c r="S115" s="127" t="b">
        <v>1</v>
      </c>
    </row>
    <row r="116" spans="1:19" x14ac:dyDescent="0.25">
      <c r="A116" s="127" t="s">
        <v>4033</v>
      </c>
      <c r="B116" s="206">
        <v>1</v>
      </c>
      <c r="C116" s="127">
        <v>2</v>
      </c>
      <c r="D116" s="357">
        <f>PPG!K116</f>
        <v>400125</v>
      </c>
      <c r="E116" s="127" t="b">
        <v>1</v>
      </c>
      <c r="F116" s="358" t="str">
        <f>RIGHT(PPG!D116,4)&amp;"."&amp;PPG!N116&amp;"."&amp;PPG!L116&amp;"."&amp;PPGPAY!$C$5</f>
        <v>3520.PPPL.I05.Se20</v>
      </c>
      <c r="G116" s="209">
        <f t="shared" ca="1" si="2"/>
        <v>44105</v>
      </c>
      <c r="H116" s="360">
        <f>IF(PPG!AC116&gt;0,0,-PPG!AC116)</f>
        <v>0</v>
      </c>
      <c r="I116" s="211">
        <f t="shared" ca="1" si="3"/>
        <v>44105</v>
      </c>
      <c r="J116" s="127">
        <v>99</v>
      </c>
      <c r="K116" s="127" t="b">
        <v>1</v>
      </c>
      <c r="L116" s="127" t="s">
        <v>4034</v>
      </c>
      <c r="M116" s="127" t="b">
        <v>1</v>
      </c>
      <c r="N116" s="127" t="s">
        <v>3692</v>
      </c>
      <c r="O116" s="358" t="str">
        <f>LEFT(PPG!E116,19)&amp;"."&amp;PPGCR!F116</f>
        <v>Akiva School.3520.PPPL.I05.Se20</v>
      </c>
      <c r="P116" s="361" t="str">
        <f>PPG!J116</f>
        <v>11334/543965</v>
      </c>
      <c r="Q116" s="127" t="b">
        <v>1</v>
      </c>
      <c r="R116" s="127" t="b">
        <v>1</v>
      </c>
      <c r="S116" s="127" t="b">
        <v>1</v>
      </c>
    </row>
    <row r="117" spans="1:19" x14ac:dyDescent="0.25">
      <c r="A117" s="127" t="s">
        <v>4033</v>
      </c>
      <c r="B117" s="206">
        <v>1</v>
      </c>
      <c r="C117" s="127">
        <v>2</v>
      </c>
      <c r="D117" s="357">
        <f>PPG!K117</f>
        <v>400015</v>
      </c>
      <c r="E117" s="127" t="b">
        <v>1</v>
      </c>
      <c r="F117" s="358" t="str">
        <f>RIGHT(PPG!D117,4)&amp;"."&amp;PPG!N117&amp;"."&amp;PPG!L117&amp;"."&amp;PPGPAY!$C$5</f>
        <v>3317.PPPL.I05.Se20</v>
      </c>
      <c r="G117" s="209">
        <f t="shared" ca="1" si="2"/>
        <v>44105</v>
      </c>
      <c r="H117" s="360">
        <f>IF(PPG!AC117&gt;0,0,-PPG!AC117)</f>
        <v>0</v>
      </c>
      <c r="I117" s="211">
        <f t="shared" ca="1" si="3"/>
        <v>44105</v>
      </c>
      <c r="J117" s="127">
        <v>100</v>
      </c>
      <c r="K117" s="127" t="b">
        <v>1</v>
      </c>
      <c r="L117" s="127" t="s">
        <v>4034</v>
      </c>
      <c r="M117" s="127" t="b">
        <v>1</v>
      </c>
      <c r="N117" s="127" t="s">
        <v>3692</v>
      </c>
      <c r="O117" s="358" t="str">
        <f>LEFT(PPG!E117,19)&amp;"."&amp;PPGCR!F117</f>
        <v>All Saints' CE Prim.3317.PPPL.I05.Se20</v>
      </c>
      <c r="P117" s="361" t="str">
        <f>PPG!J117</f>
        <v>11334/543965</v>
      </c>
      <c r="Q117" s="127" t="b">
        <v>1</v>
      </c>
      <c r="R117" s="127" t="b">
        <v>1</v>
      </c>
      <c r="S117" s="127" t="b">
        <v>1</v>
      </c>
    </row>
    <row r="118" spans="1:19" x14ac:dyDescent="0.25">
      <c r="A118" s="127" t="s">
        <v>4033</v>
      </c>
      <c r="B118" s="206">
        <v>1</v>
      </c>
      <c r="C118" s="127">
        <v>2</v>
      </c>
      <c r="D118" s="357">
        <f>PPG!K118</f>
        <v>400024</v>
      </c>
      <c r="E118" s="127" t="b">
        <v>1</v>
      </c>
      <c r="F118" s="358" t="str">
        <f>RIGHT(PPG!D118,4)&amp;"."&amp;PPG!N118&amp;"."&amp;PPG!L118&amp;"."&amp;PPGPAY!$C$5</f>
        <v>3511.PPPL.I05.Se20</v>
      </c>
      <c r="G118" s="209">
        <f t="shared" ca="1" si="2"/>
        <v>44105</v>
      </c>
      <c r="H118" s="360">
        <f>IF(PPG!AC118&gt;0,0,-PPG!AC118)</f>
        <v>0</v>
      </c>
      <c r="I118" s="211">
        <f t="shared" ca="1" si="3"/>
        <v>44105</v>
      </c>
      <c r="J118" s="127">
        <v>101</v>
      </c>
      <c r="K118" s="127" t="b">
        <v>1</v>
      </c>
      <c r="L118" s="127" t="s">
        <v>4034</v>
      </c>
      <c r="M118" s="127" t="b">
        <v>1</v>
      </c>
      <c r="N118" s="127" t="s">
        <v>3692</v>
      </c>
      <c r="O118" s="358" t="str">
        <f>LEFT(PPG!E118,19)&amp;"."&amp;PPGCR!F118</f>
        <v>Blessed Dominic Sch.3511.PPPL.I05.Se20</v>
      </c>
      <c r="P118" s="361" t="str">
        <f>PPG!J118</f>
        <v>11334/543965</v>
      </c>
      <c r="Q118" s="127" t="b">
        <v>1</v>
      </c>
      <c r="R118" s="127" t="b">
        <v>1</v>
      </c>
      <c r="S118" s="127" t="b">
        <v>1</v>
      </c>
    </row>
    <row r="119" spans="1:19" x14ac:dyDescent="0.25">
      <c r="A119" s="127" t="s">
        <v>4033</v>
      </c>
      <c r="B119" s="206">
        <v>1</v>
      </c>
      <c r="C119" s="127">
        <v>2</v>
      </c>
      <c r="D119" s="357">
        <f>PPG!K119</f>
        <v>400057</v>
      </c>
      <c r="E119" s="127" t="b">
        <v>1</v>
      </c>
      <c r="F119" s="358" t="str">
        <f>RIGHT(PPG!D119,4)&amp;"."&amp;PPG!N119&amp;"."&amp;PPG!L119&amp;"."&amp;PPGPAY!$C$5</f>
        <v>2008.PPPL.I05.Se20</v>
      </c>
      <c r="G119" s="209">
        <f t="shared" ca="1" si="2"/>
        <v>44105</v>
      </c>
      <c r="H119" s="360">
        <f>IF(PPG!AC119&gt;0,0,-PPG!AC119)</f>
        <v>0</v>
      </c>
      <c r="I119" s="211">
        <f t="shared" ca="1" si="3"/>
        <v>44105</v>
      </c>
      <c r="J119" s="127">
        <v>102</v>
      </c>
      <c r="K119" s="127" t="b">
        <v>1</v>
      </c>
      <c r="L119" s="127" t="s">
        <v>4034</v>
      </c>
      <c r="M119" s="127" t="b">
        <v>1</v>
      </c>
      <c r="N119" s="127" t="s">
        <v>3692</v>
      </c>
      <c r="O119" s="358" t="str">
        <f>LEFT(PPG!E119,19)&amp;"."&amp;PPGCR!F119</f>
        <v>Brookland Infant  &amp;.2008.PPPL.I05.Se20</v>
      </c>
      <c r="P119" s="361" t="str">
        <f>PPG!J119</f>
        <v>11334/543965</v>
      </c>
      <c r="Q119" s="127" t="b">
        <v>1</v>
      </c>
      <c r="R119" s="127" t="b">
        <v>1</v>
      </c>
      <c r="S119" s="127" t="b">
        <v>1</v>
      </c>
    </row>
    <row r="120" spans="1:19" x14ac:dyDescent="0.25">
      <c r="A120" s="127" t="s">
        <v>4033</v>
      </c>
      <c r="B120" s="206">
        <v>1</v>
      </c>
      <c r="C120" s="127">
        <v>2</v>
      </c>
      <c r="D120" s="357">
        <f>PPG!K120</f>
        <v>400061</v>
      </c>
      <c r="E120" s="127" t="b">
        <v>1</v>
      </c>
      <c r="F120" s="358" t="str">
        <f>RIGHT(PPG!D120,4)&amp;"."&amp;PPG!N120&amp;"."&amp;PPG!L120&amp;"."&amp;PPGPAY!$C$5</f>
        <v>2009.PPPL.I05.Se20</v>
      </c>
      <c r="G120" s="209">
        <f t="shared" ca="1" si="2"/>
        <v>44105</v>
      </c>
      <c r="H120" s="360">
        <f>IF(PPG!AC120&gt;0,0,-PPG!AC120)</f>
        <v>0</v>
      </c>
      <c r="I120" s="211">
        <f t="shared" ca="1" si="3"/>
        <v>44105</v>
      </c>
      <c r="J120" s="127">
        <v>103</v>
      </c>
      <c r="K120" s="127" t="b">
        <v>1</v>
      </c>
      <c r="L120" s="127" t="s">
        <v>4034</v>
      </c>
      <c r="M120" s="127" t="b">
        <v>1</v>
      </c>
      <c r="N120" s="127" t="s">
        <v>3692</v>
      </c>
      <c r="O120" s="358" t="str">
        <f>LEFT(PPG!E120,19)&amp;"."&amp;PPGCR!F120</f>
        <v>Brunswick Park Prim.2009.PPPL.I05.Se20</v>
      </c>
      <c r="P120" s="361" t="str">
        <f>PPG!J120</f>
        <v>11334/543965</v>
      </c>
      <c r="Q120" s="127" t="b">
        <v>1</v>
      </c>
      <c r="R120" s="127" t="b">
        <v>1</v>
      </c>
      <c r="S120" s="127" t="b">
        <v>1</v>
      </c>
    </row>
    <row r="121" spans="1:19" x14ac:dyDescent="0.25">
      <c r="A121" s="127" t="s">
        <v>4033</v>
      </c>
      <c r="B121" s="206">
        <v>1</v>
      </c>
      <c r="C121" s="127">
        <v>2</v>
      </c>
      <c r="D121" s="357">
        <f>PPG!K121</f>
        <v>400039</v>
      </c>
      <c r="E121" s="127" t="b">
        <v>1</v>
      </c>
      <c r="F121" s="358" t="str">
        <f>RIGHT(PPG!D121,4)&amp;"."&amp;PPG!N121&amp;"."&amp;PPG!L121&amp;"."&amp;PPGPAY!$C$5</f>
        <v>3302.PPPL.I05.Se20</v>
      </c>
      <c r="G121" s="209">
        <f t="shared" ca="1" si="2"/>
        <v>44105</v>
      </c>
      <c r="H121" s="360">
        <f>IF(PPG!AC121&gt;0,0,-PPG!AC121)</f>
        <v>0</v>
      </c>
      <c r="I121" s="211">
        <f t="shared" ca="1" si="3"/>
        <v>44105</v>
      </c>
      <c r="J121" s="127">
        <v>104</v>
      </c>
      <c r="K121" s="127" t="b">
        <v>1</v>
      </c>
      <c r="L121" s="127" t="s">
        <v>4034</v>
      </c>
      <c r="M121" s="127" t="b">
        <v>1</v>
      </c>
      <c r="N121" s="127" t="s">
        <v>3692</v>
      </c>
      <c r="O121" s="358" t="str">
        <f>LEFT(PPG!E121,19)&amp;"."&amp;PPGCR!F121</f>
        <v>Christ Church CE Pr.3302.PPPL.I05.Se20</v>
      </c>
      <c r="P121" s="361" t="str">
        <f>PPG!J121</f>
        <v>11334/543965</v>
      </c>
      <c r="Q121" s="127" t="b">
        <v>1</v>
      </c>
      <c r="R121" s="127" t="b">
        <v>1</v>
      </c>
      <c r="S121" s="127" t="b">
        <v>1</v>
      </c>
    </row>
    <row r="122" spans="1:19" x14ac:dyDescent="0.25">
      <c r="A122" s="127" t="s">
        <v>4033</v>
      </c>
      <c r="B122" s="206">
        <v>1</v>
      </c>
      <c r="C122" s="127">
        <v>2</v>
      </c>
      <c r="D122" s="357">
        <f>PPG!K122</f>
        <v>400020</v>
      </c>
      <c r="E122" s="127" t="b">
        <v>1</v>
      </c>
      <c r="F122" s="358" t="str">
        <f>RIGHT(PPG!D122,4)&amp;"."&amp;PPG!N122&amp;"."&amp;PPG!L122&amp;"."&amp;PPGPAY!$C$5</f>
        <v>2011.PPPL.I05.Se20</v>
      </c>
      <c r="G122" s="209">
        <f t="shared" ca="1" si="2"/>
        <v>44105</v>
      </c>
      <c r="H122" s="360">
        <f>IF(PPG!AC122&gt;0,0,-PPG!AC122)</f>
        <v>0</v>
      </c>
      <c r="I122" s="211">
        <f t="shared" ca="1" si="3"/>
        <v>44105</v>
      </c>
      <c r="J122" s="127">
        <v>105</v>
      </c>
      <c r="K122" s="127" t="b">
        <v>1</v>
      </c>
      <c r="L122" s="127" t="s">
        <v>4034</v>
      </c>
      <c r="M122" s="127" t="b">
        <v>1</v>
      </c>
      <c r="N122" s="127" t="s">
        <v>3692</v>
      </c>
      <c r="O122" s="358" t="str">
        <f>LEFT(PPG!E122,19)&amp;"."&amp;PPGCR!F122</f>
        <v>Church Hill Primary.2011.PPPL.I05.Se20</v>
      </c>
      <c r="P122" s="361" t="str">
        <f>PPG!J122</f>
        <v>11334/543965</v>
      </c>
      <c r="Q122" s="127" t="b">
        <v>1</v>
      </c>
      <c r="R122" s="127" t="b">
        <v>1</v>
      </c>
      <c r="S122" s="127" t="b">
        <v>1</v>
      </c>
    </row>
    <row r="123" spans="1:19" x14ac:dyDescent="0.25">
      <c r="A123" s="127" t="s">
        <v>4033</v>
      </c>
      <c r="B123" s="206">
        <v>1</v>
      </c>
      <c r="C123" s="127">
        <v>2</v>
      </c>
      <c r="D123" s="357">
        <f>PPG!K123</f>
        <v>400105</v>
      </c>
      <c r="E123" s="127" t="b">
        <v>1</v>
      </c>
      <c r="F123" s="358" t="str">
        <f>RIGHT(PPG!D123,4)&amp;"."&amp;PPG!N123&amp;"."&amp;PPG!L123&amp;"."&amp;PPGPAY!$C$5</f>
        <v>2073.PPPL.I05.Se20</v>
      </c>
      <c r="G123" s="209">
        <f t="shared" ca="1" si="2"/>
        <v>44105</v>
      </c>
      <c r="H123" s="360">
        <f>IF(PPG!AC123&gt;0,0,-PPG!AC123)</f>
        <v>0</v>
      </c>
      <c r="I123" s="211">
        <f t="shared" ca="1" si="3"/>
        <v>44105</v>
      </c>
      <c r="J123" s="127">
        <v>106</v>
      </c>
      <c r="K123" s="127" t="b">
        <v>1</v>
      </c>
      <c r="L123" s="127" t="s">
        <v>4034</v>
      </c>
      <c r="M123" s="127" t="b">
        <v>1</v>
      </c>
      <c r="N123" s="127" t="s">
        <v>3692</v>
      </c>
      <c r="O123" s="358" t="str">
        <f>LEFT(PPG!E123,19)&amp;"."&amp;PPGCR!F123</f>
        <v>Danegrove JMI Schoo.2073.PPPL.I05.Se20</v>
      </c>
      <c r="P123" s="361" t="str">
        <f>PPG!J123</f>
        <v>11334/543965</v>
      </c>
      <c r="Q123" s="127" t="b">
        <v>1</v>
      </c>
      <c r="R123" s="127" t="b">
        <v>1</v>
      </c>
      <c r="S123" s="127" t="b">
        <v>1</v>
      </c>
    </row>
    <row r="124" spans="1:19" x14ac:dyDescent="0.25">
      <c r="A124" s="127" t="s">
        <v>4033</v>
      </c>
      <c r="B124" s="206">
        <v>1</v>
      </c>
      <c r="C124" s="127">
        <v>2</v>
      </c>
      <c r="D124" s="357">
        <f>PPG!K124</f>
        <v>400159</v>
      </c>
      <c r="E124" s="127" t="b">
        <v>1</v>
      </c>
      <c r="F124" s="358" t="str">
        <f>RIGHT(PPG!D124,4)&amp;"."&amp;PPG!N124&amp;"."&amp;PPG!L124&amp;"."&amp;PPGPAY!$C$5</f>
        <v>2023.PPPL.I05.Se20</v>
      </c>
      <c r="G124" s="209">
        <f t="shared" ca="1" si="2"/>
        <v>44105</v>
      </c>
      <c r="H124" s="360">
        <f>IF(PPG!AC124&gt;0,0,-PPG!AC124)</f>
        <v>0</v>
      </c>
      <c r="I124" s="211">
        <f t="shared" ca="1" si="3"/>
        <v>44105</v>
      </c>
      <c r="J124" s="127">
        <v>107</v>
      </c>
      <c r="K124" s="127" t="b">
        <v>1</v>
      </c>
      <c r="L124" s="127" t="s">
        <v>4034</v>
      </c>
      <c r="M124" s="127" t="b">
        <v>1</v>
      </c>
      <c r="N124" s="127" t="s">
        <v>3692</v>
      </c>
      <c r="O124" s="358" t="str">
        <f>LEFT(PPG!E124,19)&amp;"."&amp;PPGCR!F124</f>
        <v>Edgware Primary Sch.2023.PPPL.I05.Se20</v>
      </c>
      <c r="P124" s="361" t="str">
        <f>PPG!J124</f>
        <v>11334/543965</v>
      </c>
      <c r="Q124" s="127" t="b">
        <v>1</v>
      </c>
      <c r="R124" s="127" t="b">
        <v>1</v>
      </c>
      <c r="S124" s="127" t="b">
        <v>1</v>
      </c>
    </row>
    <row r="125" spans="1:19" x14ac:dyDescent="0.25">
      <c r="A125" s="127" t="s">
        <v>4033</v>
      </c>
      <c r="B125" s="206">
        <v>1</v>
      </c>
      <c r="C125" s="127">
        <v>2</v>
      </c>
      <c r="D125" s="357">
        <f>PPG!K125</f>
        <v>400047</v>
      </c>
      <c r="E125" s="127" t="b">
        <v>1</v>
      </c>
      <c r="F125" s="358" t="str">
        <f>RIGHT(PPG!D125,4)&amp;"."&amp;PPG!N125&amp;"."&amp;PPG!L125&amp;"."&amp;PPGPAY!$C$5</f>
        <v>2024.PPPL.I05.Se20</v>
      </c>
      <c r="G125" s="209">
        <f t="shared" ca="1" si="2"/>
        <v>44105</v>
      </c>
      <c r="H125" s="360">
        <f>IF(PPG!AC125&gt;0,0,-PPG!AC125)</f>
        <v>0</v>
      </c>
      <c r="I125" s="211">
        <f t="shared" ca="1" si="3"/>
        <v>44105</v>
      </c>
      <c r="J125" s="127">
        <v>108</v>
      </c>
      <c r="K125" s="127" t="b">
        <v>1</v>
      </c>
      <c r="L125" s="127" t="s">
        <v>4034</v>
      </c>
      <c r="M125" s="127" t="b">
        <v>1</v>
      </c>
      <c r="N125" s="127" t="s">
        <v>3692</v>
      </c>
      <c r="O125" s="358" t="str">
        <f>LEFT(PPG!E125,19)&amp;"."&amp;PPGCR!F125</f>
        <v>Fairway Primary Sch.2024.PPPL.I05.Se20</v>
      </c>
      <c r="P125" s="361" t="str">
        <f>PPG!J125</f>
        <v>11334/543965</v>
      </c>
      <c r="Q125" s="127" t="b">
        <v>1</v>
      </c>
      <c r="R125" s="127" t="b">
        <v>1</v>
      </c>
      <c r="S125" s="127" t="b">
        <v>1</v>
      </c>
    </row>
    <row r="126" spans="1:19" x14ac:dyDescent="0.25">
      <c r="A126" s="127" t="s">
        <v>4033</v>
      </c>
      <c r="B126" s="206">
        <v>1</v>
      </c>
      <c r="C126" s="127">
        <v>2</v>
      </c>
      <c r="D126" s="357">
        <f>PPG!K126</f>
        <v>400001</v>
      </c>
      <c r="E126" s="127" t="b">
        <v>1</v>
      </c>
      <c r="F126" s="358" t="str">
        <f>RIGHT(PPG!D126,4)&amp;"."&amp;PPG!N126&amp;"."&amp;PPG!L126&amp;"."&amp;PPGPAY!$C$5</f>
        <v>2025.PPPL.I05.Se20</v>
      </c>
      <c r="G126" s="209">
        <f t="shared" ca="1" si="2"/>
        <v>44105</v>
      </c>
      <c r="H126" s="360">
        <f>IF(PPG!AC126&gt;0,0,-PPG!AC126)</f>
        <v>0</v>
      </c>
      <c r="I126" s="211">
        <f t="shared" ca="1" si="3"/>
        <v>44105</v>
      </c>
      <c r="J126" s="127">
        <v>109</v>
      </c>
      <c r="K126" s="127" t="b">
        <v>1</v>
      </c>
      <c r="L126" s="127" t="s">
        <v>4034</v>
      </c>
      <c r="M126" s="127" t="b">
        <v>1</v>
      </c>
      <c r="N126" s="127" t="s">
        <v>3692</v>
      </c>
      <c r="O126" s="358" t="str">
        <f>LEFT(PPG!E126,19)&amp;"."&amp;PPGCR!F126</f>
        <v>Foulds.2025.PPPL.I05.Se20</v>
      </c>
      <c r="P126" s="361" t="str">
        <f>PPG!J126</f>
        <v>11334/543965</v>
      </c>
      <c r="Q126" s="127" t="b">
        <v>1</v>
      </c>
      <c r="R126" s="127" t="b">
        <v>1</v>
      </c>
      <c r="S126" s="127" t="b">
        <v>1</v>
      </c>
    </row>
    <row r="127" spans="1:19" x14ac:dyDescent="0.25">
      <c r="A127" s="127" t="s">
        <v>4033</v>
      </c>
      <c r="B127" s="206">
        <v>1</v>
      </c>
      <c r="C127" s="127">
        <v>2</v>
      </c>
      <c r="D127" s="357">
        <f>PPG!K127</f>
        <v>400067</v>
      </c>
      <c r="E127" s="127" t="b">
        <v>1</v>
      </c>
      <c r="F127" s="358" t="str">
        <f>RIGHT(PPG!D127,4)&amp;"."&amp;PPG!N127&amp;"."&amp;PPG!L127&amp;"."&amp;PPGPAY!$C$5</f>
        <v>2028.PPPL.I05.Se20</v>
      </c>
      <c r="G127" s="209">
        <f t="shared" ca="1" si="2"/>
        <v>44105</v>
      </c>
      <c r="H127" s="360">
        <f>IF(PPG!AC127&gt;0,0,-PPG!AC127)</f>
        <v>0</v>
      </c>
      <c r="I127" s="211">
        <f t="shared" ca="1" si="3"/>
        <v>44105</v>
      </c>
      <c r="J127" s="127">
        <v>110</v>
      </c>
      <c r="K127" s="127" t="b">
        <v>1</v>
      </c>
      <c r="L127" s="127" t="s">
        <v>4034</v>
      </c>
      <c r="M127" s="127" t="b">
        <v>1</v>
      </c>
      <c r="N127" s="127" t="s">
        <v>3692</v>
      </c>
      <c r="O127" s="358" t="str">
        <f>LEFT(PPG!E127,19)&amp;"."&amp;PPGCR!F127</f>
        <v>Garden Suburb Infan.2028.PPPL.I05.Se20</v>
      </c>
      <c r="P127" s="361" t="str">
        <f>PPG!J127</f>
        <v>11334/543965</v>
      </c>
      <c r="Q127" s="127" t="b">
        <v>1</v>
      </c>
      <c r="R127" s="127" t="b">
        <v>1</v>
      </c>
      <c r="S127" s="127" t="b">
        <v>1</v>
      </c>
    </row>
    <row r="128" spans="1:19" x14ac:dyDescent="0.25">
      <c r="A128" s="127" t="s">
        <v>4033</v>
      </c>
      <c r="B128" s="206">
        <v>1</v>
      </c>
      <c r="C128" s="127">
        <v>2</v>
      </c>
      <c r="D128" s="357">
        <f>PPG!K128</f>
        <v>400002</v>
      </c>
      <c r="E128" s="127" t="b">
        <v>1</v>
      </c>
      <c r="F128" s="358" t="str">
        <f>RIGHT(PPG!D128,4)&amp;"."&amp;PPG!N128&amp;"."&amp;PPG!L128&amp;"."&amp;PPGPAY!$C$5</f>
        <v>2027.PPPL.I05.Se20</v>
      </c>
      <c r="G128" s="209">
        <f t="shared" ca="1" si="2"/>
        <v>44105</v>
      </c>
      <c r="H128" s="360">
        <f>IF(PPG!AC128&gt;0,0,-PPG!AC128)</f>
        <v>0</v>
      </c>
      <c r="I128" s="211">
        <f t="shared" ca="1" si="3"/>
        <v>44105</v>
      </c>
      <c r="J128" s="127">
        <v>111</v>
      </c>
      <c r="K128" s="127" t="b">
        <v>1</v>
      </c>
      <c r="L128" s="127" t="s">
        <v>4034</v>
      </c>
      <c r="M128" s="127" t="b">
        <v>1</v>
      </c>
      <c r="N128" s="127" t="s">
        <v>3692</v>
      </c>
      <c r="O128" s="358" t="str">
        <f>LEFT(PPG!E128,19)&amp;"."&amp;PPGCR!F128</f>
        <v>Garden Suburb Junio.2027.PPPL.I05.Se20</v>
      </c>
      <c r="P128" s="361" t="str">
        <f>PPG!J128</f>
        <v>11334/543965</v>
      </c>
      <c r="Q128" s="127" t="b">
        <v>1</v>
      </c>
      <c r="R128" s="127" t="b">
        <v>1</v>
      </c>
      <c r="S128" s="127" t="b">
        <v>1</v>
      </c>
    </row>
    <row r="129" spans="1:19" x14ac:dyDescent="0.25">
      <c r="A129" s="127" t="s">
        <v>4033</v>
      </c>
      <c r="B129" s="206">
        <v>1</v>
      </c>
      <c r="C129" s="127">
        <v>2</v>
      </c>
      <c r="D129" s="357">
        <f>PPG!K129</f>
        <v>400035</v>
      </c>
      <c r="E129" s="127" t="b">
        <v>1</v>
      </c>
      <c r="F129" s="358" t="str">
        <f>RIGHT(PPG!D129,4)&amp;"."&amp;PPG!N129&amp;"."&amp;PPG!L129&amp;"."&amp;PPGPAY!$C$5</f>
        <v>2029.PPPL.I05.Se20</v>
      </c>
      <c r="G129" s="209">
        <f t="shared" ca="1" si="2"/>
        <v>44105</v>
      </c>
      <c r="H129" s="360">
        <f>IF(PPG!AC129&gt;0,0,-PPG!AC129)</f>
        <v>0</v>
      </c>
      <c r="I129" s="211">
        <f t="shared" ca="1" si="3"/>
        <v>44105</v>
      </c>
      <c r="J129" s="127">
        <v>112</v>
      </c>
      <c r="K129" s="127" t="b">
        <v>1</v>
      </c>
      <c r="L129" s="127" t="s">
        <v>4034</v>
      </c>
      <c r="M129" s="127" t="b">
        <v>1</v>
      </c>
      <c r="N129" s="127" t="s">
        <v>3692</v>
      </c>
      <c r="O129" s="358" t="str">
        <f>LEFT(PPG!E129,19)&amp;"."&amp;PPGCR!F129</f>
        <v>Goldbeaters Primary.2029.PPPL.I05.Se20</v>
      </c>
      <c r="P129" s="361" t="str">
        <f>PPG!J129</f>
        <v>11334/543965</v>
      </c>
      <c r="Q129" s="127" t="b">
        <v>1</v>
      </c>
      <c r="R129" s="127" t="b">
        <v>1</v>
      </c>
      <c r="S129" s="127" t="b">
        <v>1</v>
      </c>
    </row>
    <row r="130" spans="1:19" x14ac:dyDescent="0.25">
      <c r="A130" s="127" t="s">
        <v>4033</v>
      </c>
      <c r="B130" s="206">
        <v>1</v>
      </c>
      <c r="C130" s="127">
        <v>2</v>
      </c>
      <c r="D130" s="357">
        <f>PPG!K130</f>
        <v>400084</v>
      </c>
      <c r="E130" s="127" t="b">
        <v>1</v>
      </c>
      <c r="F130" s="358" t="str">
        <f>RIGHT(PPG!D130,4)&amp;"."&amp;PPG!N130&amp;"."&amp;PPG!L130&amp;"."&amp;PPGPAY!$C$5</f>
        <v>2032.PPPL.I05.Se20</v>
      </c>
      <c r="G130" s="209">
        <f t="shared" ca="1" si="2"/>
        <v>44105</v>
      </c>
      <c r="H130" s="360">
        <f>IF(PPG!AC130&gt;0,0,-PPG!AC130)</f>
        <v>0</v>
      </c>
      <c r="I130" s="211">
        <f t="shared" ca="1" si="3"/>
        <v>44105</v>
      </c>
      <c r="J130" s="127">
        <v>113</v>
      </c>
      <c r="K130" s="127" t="b">
        <v>1</v>
      </c>
      <c r="L130" s="127" t="s">
        <v>4034</v>
      </c>
      <c r="M130" s="127" t="b">
        <v>1</v>
      </c>
      <c r="N130" s="127" t="s">
        <v>3692</v>
      </c>
      <c r="O130" s="358" t="str">
        <f>LEFT(PPG!E130,19)&amp;"."&amp;PPGCR!F130</f>
        <v>Holly Park School.2032.PPPL.I05.Se20</v>
      </c>
      <c r="P130" s="361" t="str">
        <f>PPG!J130</f>
        <v>11334/543965</v>
      </c>
      <c r="Q130" s="127" t="b">
        <v>1</v>
      </c>
      <c r="R130" s="127" t="b">
        <v>1</v>
      </c>
      <c r="S130" s="127" t="b">
        <v>1</v>
      </c>
    </row>
    <row r="131" spans="1:19" x14ac:dyDescent="0.25">
      <c r="A131" s="127" t="s">
        <v>4033</v>
      </c>
      <c r="B131" s="206">
        <v>1</v>
      </c>
      <c r="C131" s="127">
        <v>2</v>
      </c>
      <c r="D131" s="357">
        <f>PPG!K131</f>
        <v>400008</v>
      </c>
      <c r="E131" s="127" t="b">
        <v>1</v>
      </c>
      <c r="F131" s="358" t="str">
        <f>RIGHT(PPG!D131,4)&amp;"."&amp;PPG!N131&amp;"."&amp;PPG!L131&amp;"."&amp;PPGPAY!$C$5</f>
        <v>3304.PPPL.I05.Se20</v>
      </c>
      <c r="G131" s="209">
        <f t="shared" ca="1" si="2"/>
        <v>44105</v>
      </c>
      <c r="H131" s="360">
        <f>IF(PPG!AC131&gt;0,0,-PPG!AC131)</f>
        <v>0</v>
      </c>
      <c r="I131" s="211">
        <f t="shared" ca="1" si="3"/>
        <v>44105</v>
      </c>
      <c r="J131" s="127">
        <v>114</v>
      </c>
      <c r="K131" s="127" t="b">
        <v>1</v>
      </c>
      <c r="L131" s="127" t="s">
        <v>4034</v>
      </c>
      <c r="M131" s="127" t="b">
        <v>1</v>
      </c>
      <c r="N131" s="127" t="s">
        <v>3692</v>
      </c>
      <c r="O131" s="358" t="str">
        <f>LEFT(PPG!E131,19)&amp;"."&amp;PPGCR!F131</f>
        <v>Holy Trinity School.3304.PPPL.I05.Se20</v>
      </c>
      <c r="P131" s="361" t="str">
        <f>PPG!J131</f>
        <v>11334/543965</v>
      </c>
      <c r="Q131" s="127" t="b">
        <v>1</v>
      </c>
      <c r="R131" s="127" t="b">
        <v>1</v>
      </c>
      <c r="S131" s="127" t="b">
        <v>1</v>
      </c>
    </row>
    <row r="132" spans="1:19" x14ac:dyDescent="0.25">
      <c r="A132" s="127" t="s">
        <v>4033</v>
      </c>
      <c r="B132" s="206">
        <v>1</v>
      </c>
      <c r="C132" s="127">
        <v>2</v>
      </c>
      <c r="D132" s="357">
        <f>PPG!K132</f>
        <v>400130</v>
      </c>
      <c r="E132" s="127" t="b">
        <v>1</v>
      </c>
      <c r="F132" s="358" t="str">
        <f>RIGHT(PPG!D132,4)&amp;"."&amp;PPG!N132&amp;"."&amp;PPG!L132&amp;"."&amp;PPGPAY!$C$5</f>
        <v>3523.PPPL.I05.Se20</v>
      </c>
      <c r="G132" s="209">
        <f t="shared" ca="1" si="2"/>
        <v>44105</v>
      </c>
      <c r="H132" s="360">
        <f>IF(PPG!AC132&gt;0,0,-PPG!AC132)</f>
        <v>0</v>
      </c>
      <c r="I132" s="211">
        <f t="shared" ca="1" si="3"/>
        <v>44105</v>
      </c>
      <c r="J132" s="127">
        <v>115</v>
      </c>
      <c r="K132" s="127" t="b">
        <v>1</v>
      </c>
      <c r="L132" s="127" t="s">
        <v>4034</v>
      </c>
      <c r="M132" s="127" t="b">
        <v>1</v>
      </c>
      <c r="N132" s="127" t="s">
        <v>3692</v>
      </c>
      <c r="O132" s="358" t="str">
        <f>LEFT(PPG!E132,19)&amp;"."&amp;PPGCR!F132</f>
        <v>Martin Primary Scho.3523.PPPL.I05.Se20</v>
      </c>
      <c r="P132" s="361" t="str">
        <f>PPG!J132</f>
        <v>11334/543965</v>
      </c>
      <c r="Q132" s="127" t="b">
        <v>1</v>
      </c>
      <c r="R132" s="127" t="b">
        <v>1</v>
      </c>
      <c r="S132" s="127" t="b">
        <v>1</v>
      </c>
    </row>
    <row r="133" spans="1:19" x14ac:dyDescent="0.25">
      <c r="A133" s="127" t="s">
        <v>4033</v>
      </c>
      <c r="B133" s="206">
        <v>1</v>
      </c>
      <c r="C133" s="127">
        <v>2</v>
      </c>
      <c r="D133" s="357">
        <f>PPG!K133</f>
        <v>400086</v>
      </c>
      <c r="E133" s="127" t="b">
        <v>1</v>
      </c>
      <c r="F133" s="358" t="str">
        <f>RIGHT(PPG!D133,4)&amp;"."&amp;PPG!N133&amp;"."&amp;PPG!L133&amp;"."&amp;PPGPAY!$C$5</f>
        <v>3305.PPPL.I05.Se20</v>
      </c>
      <c r="G133" s="209">
        <f t="shared" ca="1" si="2"/>
        <v>44105</v>
      </c>
      <c r="H133" s="360">
        <f>IF(PPG!AC133&gt;0,0,-PPG!AC133)</f>
        <v>0</v>
      </c>
      <c r="I133" s="211">
        <f t="shared" ca="1" si="3"/>
        <v>44105</v>
      </c>
      <c r="J133" s="127">
        <v>116</v>
      </c>
      <c r="K133" s="127" t="b">
        <v>1</v>
      </c>
      <c r="L133" s="127" t="s">
        <v>4034</v>
      </c>
      <c r="M133" s="127" t="b">
        <v>1</v>
      </c>
      <c r="N133" s="127" t="s">
        <v>3692</v>
      </c>
      <c r="O133" s="358" t="str">
        <f>LEFT(PPG!E133,19)&amp;"."&amp;PPGCR!F133</f>
        <v>Monken Hadley C E P.3305.PPPL.I05.Se20</v>
      </c>
      <c r="P133" s="361" t="str">
        <f>PPG!J133</f>
        <v>11334/543965</v>
      </c>
      <c r="Q133" s="127" t="b">
        <v>1</v>
      </c>
      <c r="R133" s="127" t="b">
        <v>1</v>
      </c>
      <c r="S133" s="127" t="b">
        <v>1</v>
      </c>
    </row>
    <row r="134" spans="1:19" x14ac:dyDescent="0.25">
      <c r="A134" s="127" t="s">
        <v>4033</v>
      </c>
      <c r="B134" s="206">
        <v>1</v>
      </c>
      <c r="C134" s="127">
        <v>2</v>
      </c>
      <c r="D134" s="357">
        <f>PPG!K134</f>
        <v>400048</v>
      </c>
      <c r="E134" s="127" t="b">
        <v>1</v>
      </c>
      <c r="F134" s="358" t="str">
        <f>RIGHT(PPG!D134,4)&amp;"."&amp;PPG!N134&amp;"."&amp;PPG!L134&amp;"."&amp;PPGPAY!$C$5</f>
        <v>2042.PPPL.I05.Se20</v>
      </c>
      <c r="G134" s="209">
        <f t="shared" ca="1" si="2"/>
        <v>44105</v>
      </c>
      <c r="H134" s="360">
        <f>IF(PPG!AC134&gt;0,0,-PPG!AC134)</f>
        <v>0</v>
      </c>
      <c r="I134" s="211">
        <f t="shared" ca="1" si="3"/>
        <v>44105</v>
      </c>
      <c r="J134" s="127">
        <v>117</v>
      </c>
      <c r="K134" s="127" t="b">
        <v>1</v>
      </c>
      <c r="L134" s="127" t="s">
        <v>4034</v>
      </c>
      <c r="M134" s="127" t="b">
        <v>1</v>
      </c>
      <c r="N134" s="127" t="s">
        <v>3692</v>
      </c>
      <c r="O134" s="358" t="str">
        <f>LEFT(PPG!E134,19)&amp;"."&amp;PPGCR!F134</f>
        <v>Monkfrith School.2042.PPPL.I05.Se20</v>
      </c>
      <c r="P134" s="361" t="str">
        <f>PPG!J134</f>
        <v>11334/543965</v>
      </c>
      <c r="Q134" s="127" t="b">
        <v>1</v>
      </c>
      <c r="R134" s="127" t="b">
        <v>1</v>
      </c>
      <c r="S134" s="127" t="b">
        <v>1</v>
      </c>
    </row>
    <row r="135" spans="1:19" x14ac:dyDescent="0.25">
      <c r="A135" s="127" t="s">
        <v>4033</v>
      </c>
      <c r="B135" s="206">
        <v>1</v>
      </c>
      <c r="C135" s="127">
        <v>2</v>
      </c>
      <c r="D135" s="357">
        <f>PPG!K135</f>
        <v>400087</v>
      </c>
      <c r="E135" s="127" t="b">
        <v>1</v>
      </c>
      <c r="F135" s="358" t="str">
        <f>RIGHT(PPG!D135,4)&amp;"."&amp;PPG!N135&amp;"."&amp;PPG!L135&amp;"."&amp;PPGPAY!$C$5</f>
        <v>2044.PPPL.I05.Se20</v>
      </c>
      <c r="G135" s="209">
        <f t="shared" ca="1" si="2"/>
        <v>44105</v>
      </c>
      <c r="H135" s="360">
        <f>IF(PPG!AC135&gt;0,0,-PPG!AC135)</f>
        <v>0</v>
      </c>
      <c r="I135" s="211">
        <f t="shared" ca="1" si="3"/>
        <v>44105</v>
      </c>
      <c r="J135" s="127">
        <v>118</v>
      </c>
      <c r="K135" s="127" t="b">
        <v>1</v>
      </c>
      <c r="L135" s="127" t="s">
        <v>4034</v>
      </c>
      <c r="M135" s="127" t="b">
        <v>1</v>
      </c>
      <c r="N135" s="127" t="s">
        <v>3692</v>
      </c>
      <c r="O135" s="358" t="str">
        <f>LEFT(PPG!E135,19)&amp;"."&amp;PPGCR!F135</f>
        <v>Moss Hall Infant Sc.2044.PPPL.I05.Se20</v>
      </c>
      <c r="P135" s="361" t="str">
        <f>PPG!J135</f>
        <v>11334/543965</v>
      </c>
      <c r="Q135" s="127" t="b">
        <v>1</v>
      </c>
      <c r="R135" s="127" t="b">
        <v>1</v>
      </c>
      <c r="S135" s="127" t="b">
        <v>1</v>
      </c>
    </row>
    <row r="136" spans="1:19" x14ac:dyDescent="0.25">
      <c r="A136" s="127" t="s">
        <v>4033</v>
      </c>
      <c r="B136" s="206">
        <v>1</v>
      </c>
      <c r="C136" s="127">
        <v>2</v>
      </c>
      <c r="D136" s="357">
        <f>PPG!K136</f>
        <v>400088</v>
      </c>
      <c r="E136" s="127" t="b">
        <v>1</v>
      </c>
      <c r="F136" s="358" t="str">
        <f>RIGHT(PPG!D136,4)&amp;"."&amp;PPG!N136&amp;"."&amp;PPG!L136&amp;"."&amp;PPGPAY!$C$5</f>
        <v>2043.PPPL.I05.Se20</v>
      </c>
      <c r="G136" s="209">
        <f t="shared" ca="1" si="2"/>
        <v>44105</v>
      </c>
      <c r="H136" s="360">
        <f>IF(PPG!AC136&gt;0,0,-PPG!AC136)</f>
        <v>0</v>
      </c>
      <c r="I136" s="211">
        <f t="shared" ca="1" si="3"/>
        <v>44105</v>
      </c>
      <c r="J136" s="127">
        <v>119</v>
      </c>
      <c r="K136" s="127" t="b">
        <v>1</v>
      </c>
      <c r="L136" s="127" t="s">
        <v>4034</v>
      </c>
      <c r="M136" s="127" t="b">
        <v>1</v>
      </c>
      <c r="N136" s="127" t="s">
        <v>3692</v>
      </c>
      <c r="O136" s="358" t="str">
        <f>LEFT(PPG!E136,19)&amp;"."&amp;PPGCR!F136</f>
        <v>Moss Hall Junior Sc.2043.PPPL.I05.Se20</v>
      </c>
      <c r="P136" s="361" t="str">
        <f>PPG!J136</f>
        <v>11334/543965</v>
      </c>
      <c r="Q136" s="127" t="b">
        <v>1</v>
      </c>
      <c r="R136" s="127" t="b">
        <v>1</v>
      </c>
      <c r="S136" s="127" t="b">
        <v>1</v>
      </c>
    </row>
    <row r="137" spans="1:19" x14ac:dyDescent="0.25">
      <c r="A137" s="127" t="s">
        <v>4033</v>
      </c>
      <c r="B137" s="206">
        <v>1</v>
      </c>
      <c r="C137" s="127">
        <v>2</v>
      </c>
      <c r="D137" s="357">
        <f>PPG!K137</f>
        <v>400089</v>
      </c>
      <c r="E137" s="127" t="b">
        <v>1</v>
      </c>
      <c r="F137" s="358" t="str">
        <f>RIGHT(PPG!D137,4)&amp;"."&amp;PPG!N137&amp;"."&amp;PPG!L137&amp;"."&amp;PPGPAY!$C$5</f>
        <v>2045.PPPL.I05.Se20</v>
      </c>
      <c r="G137" s="209">
        <f t="shared" ca="1" si="2"/>
        <v>44105</v>
      </c>
      <c r="H137" s="360">
        <f>IF(PPG!AC137&gt;0,0,-PPG!AC137)</f>
        <v>0</v>
      </c>
      <c r="I137" s="211">
        <f t="shared" ca="1" si="3"/>
        <v>44105</v>
      </c>
      <c r="J137" s="127">
        <v>120</v>
      </c>
      <c r="K137" s="127" t="b">
        <v>1</v>
      </c>
      <c r="L137" s="127" t="s">
        <v>4034</v>
      </c>
      <c r="M137" s="127" t="b">
        <v>1</v>
      </c>
      <c r="N137" s="127" t="s">
        <v>3692</v>
      </c>
      <c r="O137" s="358" t="str">
        <f>LEFT(PPG!E137,19)&amp;"."&amp;PPGCR!F137</f>
        <v>Northside School.2045.PPPL.I05.Se20</v>
      </c>
      <c r="P137" s="361" t="str">
        <f>PPG!J137</f>
        <v>11334/543965</v>
      </c>
      <c r="Q137" s="127" t="b">
        <v>1</v>
      </c>
      <c r="R137" s="127" t="b">
        <v>1</v>
      </c>
      <c r="S137" s="127" t="b">
        <v>1</v>
      </c>
    </row>
    <row r="138" spans="1:19" x14ac:dyDescent="0.25">
      <c r="A138" s="127" t="s">
        <v>4033</v>
      </c>
      <c r="B138" s="206">
        <v>1</v>
      </c>
      <c r="C138" s="127">
        <v>2</v>
      </c>
      <c r="D138" s="357">
        <f>PPG!K138</f>
        <v>400021</v>
      </c>
      <c r="E138" s="127" t="b">
        <v>1</v>
      </c>
      <c r="F138" s="358" t="str">
        <f>RIGHT(PPG!D138,4)&amp;"."&amp;PPG!N138&amp;"."&amp;PPG!L138&amp;"."&amp;PPGPAY!$C$5</f>
        <v>5201.PPPL.I05.Se20</v>
      </c>
      <c r="G138" s="209">
        <f t="shared" ca="1" si="2"/>
        <v>44105</v>
      </c>
      <c r="H138" s="360">
        <f>IF(PPG!AC138&gt;0,0,-PPG!AC138)</f>
        <v>0</v>
      </c>
      <c r="I138" s="211">
        <f t="shared" ca="1" si="3"/>
        <v>44105</v>
      </c>
      <c r="J138" s="127">
        <v>121</v>
      </c>
      <c r="K138" s="127" t="b">
        <v>1</v>
      </c>
      <c r="L138" s="127" t="s">
        <v>4034</v>
      </c>
      <c r="M138" s="127" t="b">
        <v>1</v>
      </c>
      <c r="N138" s="127" t="s">
        <v>3692</v>
      </c>
      <c r="O138" s="358" t="str">
        <f>LEFT(PPG!E138,19)&amp;"."&amp;PPGCR!F138</f>
        <v>Osidge Primary Scho.5201.PPPL.I05.Se20</v>
      </c>
      <c r="P138" s="361" t="str">
        <f>PPG!J138</f>
        <v>11334/543965</v>
      </c>
      <c r="Q138" s="127" t="b">
        <v>1</v>
      </c>
      <c r="R138" s="127" t="b">
        <v>1</v>
      </c>
      <c r="S138" s="127" t="b">
        <v>1</v>
      </c>
    </row>
    <row r="139" spans="1:19" x14ac:dyDescent="0.25">
      <c r="A139" s="127" t="s">
        <v>4033</v>
      </c>
      <c r="B139" s="206">
        <v>1</v>
      </c>
      <c r="C139" s="127">
        <v>2</v>
      </c>
      <c r="D139" s="357">
        <f>PPG!K139</f>
        <v>400003</v>
      </c>
      <c r="E139" s="127" t="b">
        <v>1</v>
      </c>
      <c r="F139" s="358" t="str">
        <f>RIGHT(PPG!D139,4)&amp;"."&amp;PPG!N139&amp;"."&amp;PPG!L139&amp;"."&amp;PPGPAY!$C$5</f>
        <v>3501.PPPL.I05.Se20</v>
      </c>
      <c r="G139" s="209">
        <f t="shared" ca="1" si="2"/>
        <v>44105</v>
      </c>
      <c r="H139" s="360">
        <f>IF(PPG!AC139&gt;0,0,-PPG!AC139)</f>
        <v>0</v>
      </c>
      <c r="I139" s="211">
        <f t="shared" ca="1" si="3"/>
        <v>44105</v>
      </c>
      <c r="J139" s="127">
        <v>122</v>
      </c>
      <c r="K139" s="127" t="b">
        <v>1</v>
      </c>
      <c r="L139" s="127" t="s">
        <v>4034</v>
      </c>
      <c r="M139" s="127" t="b">
        <v>1</v>
      </c>
      <c r="N139" s="127" t="s">
        <v>3692</v>
      </c>
      <c r="O139" s="358" t="str">
        <f>LEFT(PPG!E139,19)&amp;"."&amp;PPGCR!F139</f>
        <v>Our Lady of Lourdes.3501.PPPL.I05.Se20</v>
      </c>
      <c r="P139" s="361" t="str">
        <f>PPG!J139</f>
        <v>11334/543965</v>
      </c>
      <c r="Q139" s="127" t="b">
        <v>1</v>
      </c>
      <c r="R139" s="127" t="b">
        <v>1</v>
      </c>
      <c r="S139" s="127" t="b">
        <v>1</v>
      </c>
    </row>
    <row r="140" spans="1:19" x14ac:dyDescent="0.25">
      <c r="A140" s="127" t="s">
        <v>4033</v>
      </c>
      <c r="B140" s="206">
        <v>1</v>
      </c>
      <c r="C140" s="127">
        <v>2</v>
      </c>
      <c r="D140" s="357">
        <f>PPG!K140</f>
        <v>400012</v>
      </c>
      <c r="E140" s="127" t="b">
        <v>1</v>
      </c>
      <c r="F140" s="358" t="str">
        <f>RIGHT(PPG!D140,4)&amp;"."&amp;PPG!N140&amp;"."&amp;PPG!L140&amp;"."&amp;PPGPAY!$C$5</f>
        <v>2072.PPPL.I05.Se20</v>
      </c>
      <c r="G140" s="209">
        <f t="shared" ca="1" si="2"/>
        <v>44105</v>
      </c>
      <c r="H140" s="360">
        <f>IF(PPG!AC140&gt;0,0,-PPG!AC140)</f>
        <v>0</v>
      </c>
      <c r="I140" s="211">
        <f t="shared" ca="1" si="3"/>
        <v>44105</v>
      </c>
      <c r="J140" s="127">
        <v>123</v>
      </c>
      <c r="K140" s="127" t="b">
        <v>1</v>
      </c>
      <c r="L140" s="127" t="s">
        <v>4034</v>
      </c>
      <c r="M140" s="127" t="b">
        <v>1</v>
      </c>
      <c r="N140" s="127" t="s">
        <v>3692</v>
      </c>
      <c r="O140" s="358" t="str">
        <f>LEFT(PPG!E140,19)&amp;"."&amp;PPGCR!F140</f>
        <v>Queenswell Junior S.2072.PPPL.I05.Se20</v>
      </c>
      <c r="P140" s="361" t="str">
        <f>PPG!J140</f>
        <v>11334/543965</v>
      </c>
      <c r="Q140" s="127" t="b">
        <v>1</v>
      </c>
      <c r="R140" s="127" t="b">
        <v>1</v>
      </c>
      <c r="S140" s="127" t="b">
        <v>1</v>
      </c>
    </row>
    <row r="141" spans="1:19" x14ac:dyDescent="0.25">
      <c r="A141" s="127" t="s">
        <v>4033</v>
      </c>
      <c r="B141" s="206">
        <v>1</v>
      </c>
      <c r="C141" s="127">
        <v>2</v>
      </c>
      <c r="D141" s="357">
        <f>PPG!K141</f>
        <v>400071</v>
      </c>
      <c r="E141" s="127" t="b">
        <v>1</v>
      </c>
      <c r="F141" s="358" t="str">
        <f>RIGHT(PPG!D141,4)&amp;"."&amp;PPG!N141&amp;"."&amp;PPG!L141&amp;"."&amp;PPGPAY!$C$5</f>
        <v>3510.PPPL.I05.Se20</v>
      </c>
      <c r="G141" s="209">
        <f t="shared" ca="1" si="2"/>
        <v>44105</v>
      </c>
      <c r="H141" s="360">
        <f>IF(PPG!AC141&gt;0,0,-PPG!AC141)</f>
        <v>0</v>
      </c>
      <c r="I141" s="211">
        <f t="shared" ca="1" si="3"/>
        <v>44105</v>
      </c>
      <c r="J141" s="127">
        <v>124</v>
      </c>
      <c r="K141" s="127" t="b">
        <v>1</v>
      </c>
      <c r="L141" s="127" t="s">
        <v>4034</v>
      </c>
      <c r="M141" s="127" t="b">
        <v>1</v>
      </c>
      <c r="N141" s="127" t="s">
        <v>3692</v>
      </c>
      <c r="O141" s="358" t="str">
        <f>LEFT(PPG!E141,19)&amp;"."&amp;PPGCR!F141</f>
        <v>Sacred Heart School.3510.PPPL.I05.Se20</v>
      </c>
      <c r="P141" s="361" t="str">
        <f>PPG!J141</f>
        <v>11334/543965</v>
      </c>
      <c r="Q141" s="127" t="b">
        <v>1</v>
      </c>
      <c r="R141" s="127" t="b">
        <v>1</v>
      </c>
      <c r="S141" s="127" t="b">
        <v>1</v>
      </c>
    </row>
    <row r="142" spans="1:19" x14ac:dyDescent="0.25">
      <c r="A142" s="127" t="s">
        <v>4033</v>
      </c>
      <c r="B142" s="206">
        <v>1</v>
      </c>
      <c r="C142" s="127">
        <v>2</v>
      </c>
      <c r="D142" s="357">
        <f>PPG!K142</f>
        <v>400064</v>
      </c>
      <c r="E142" s="127" t="b">
        <v>1</v>
      </c>
      <c r="F142" s="358" t="str">
        <f>RIGHT(PPG!D142,4)&amp;"."&amp;PPG!N142&amp;"."&amp;PPG!L142&amp;"."&amp;PPGPAY!$C$5</f>
        <v>3504.PPPL.I05.Se20</v>
      </c>
      <c r="G142" s="209">
        <f t="shared" ca="1" si="2"/>
        <v>44105</v>
      </c>
      <c r="H142" s="360">
        <f>IF(PPG!AC142&gt;0,0,-PPG!AC142)</f>
        <v>0</v>
      </c>
      <c r="I142" s="211">
        <f t="shared" ca="1" si="3"/>
        <v>44105</v>
      </c>
      <c r="J142" s="127">
        <v>125</v>
      </c>
      <c r="K142" s="127" t="b">
        <v>1</v>
      </c>
      <c r="L142" s="127" t="s">
        <v>4034</v>
      </c>
      <c r="M142" s="127" t="b">
        <v>1</v>
      </c>
      <c r="N142" s="127" t="s">
        <v>3692</v>
      </c>
      <c r="O142" s="358" t="str">
        <f>LEFT(PPG!E142,19)&amp;"."&amp;PPGCR!F142</f>
        <v>St Catherines R C P.3504.PPPL.I05.Se20</v>
      </c>
      <c r="P142" s="361" t="str">
        <f>PPG!J142</f>
        <v>11334/543965</v>
      </c>
      <c r="Q142" s="127" t="b">
        <v>1</v>
      </c>
      <c r="R142" s="127" t="b">
        <v>1</v>
      </c>
      <c r="S142" s="127" t="b">
        <v>1</v>
      </c>
    </row>
    <row r="143" spans="1:19" x14ac:dyDescent="0.25">
      <c r="A143" s="127" t="s">
        <v>4033</v>
      </c>
      <c r="B143" s="206">
        <v>1</v>
      </c>
      <c r="C143" s="127">
        <v>2</v>
      </c>
      <c r="D143" s="357">
        <f>PPG!K143</f>
        <v>400098</v>
      </c>
      <c r="E143" s="127" t="b">
        <v>1</v>
      </c>
      <c r="F143" s="358" t="str">
        <f>RIGHT(PPG!D143,4)&amp;"."&amp;PPG!N143&amp;"."&amp;PPG!L143&amp;"."&amp;PPGPAY!$C$5</f>
        <v>3309.PPPL.I05.Se20</v>
      </c>
      <c r="G143" s="209">
        <f t="shared" ca="1" si="2"/>
        <v>44105</v>
      </c>
      <c r="H143" s="360">
        <f>IF(PPG!AC143&gt;0,0,-PPG!AC143)</f>
        <v>0</v>
      </c>
      <c r="I143" s="211">
        <f t="shared" ca="1" si="3"/>
        <v>44105</v>
      </c>
      <c r="J143" s="127">
        <v>126</v>
      </c>
      <c r="K143" s="127" t="b">
        <v>1</v>
      </c>
      <c r="L143" s="127" t="s">
        <v>4034</v>
      </c>
      <c r="M143" s="127" t="b">
        <v>1</v>
      </c>
      <c r="N143" s="127" t="s">
        <v>3692</v>
      </c>
      <c r="O143" s="358" t="str">
        <f>LEFT(PPG!E143,19)&amp;"."&amp;PPGCR!F143</f>
        <v>St Johns CE N20.3309.PPPL.I05.Se20</v>
      </c>
      <c r="P143" s="361" t="str">
        <f>PPG!J143</f>
        <v>11334/543965</v>
      </c>
      <c r="Q143" s="127" t="b">
        <v>1</v>
      </c>
      <c r="R143" s="127" t="b">
        <v>1</v>
      </c>
      <c r="S143" s="127" t="b">
        <v>1</v>
      </c>
    </row>
    <row r="144" spans="1:19" x14ac:dyDescent="0.25">
      <c r="A144" s="127" t="s">
        <v>4033</v>
      </c>
      <c r="B144" s="206">
        <v>1</v>
      </c>
      <c r="C144" s="127">
        <v>2</v>
      </c>
      <c r="D144" s="357">
        <f>PPG!K144</f>
        <v>400114</v>
      </c>
      <c r="E144" s="127" t="b">
        <v>1</v>
      </c>
      <c r="F144" s="358" t="str">
        <f>RIGHT(PPG!D144,4)&amp;"."&amp;PPG!N144&amp;"."&amp;PPG!L144&amp;"."&amp;PPGPAY!$C$5</f>
        <v>3307.PPPL.I05.Se20</v>
      </c>
      <c r="G144" s="209">
        <f t="shared" ca="1" si="2"/>
        <v>44105</v>
      </c>
      <c r="H144" s="360">
        <f>IF(PPG!AC144&gt;0,0,-PPG!AC144)</f>
        <v>0</v>
      </c>
      <c r="I144" s="211">
        <f t="shared" ca="1" si="3"/>
        <v>44105</v>
      </c>
      <c r="J144" s="127">
        <v>127</v>
      </c>
      <c r="K144" s="127" t="b">
        <v>1</v>
      </c>
      <c r="L144" s="127" t="s">
        <v>4034</v>
      </c>
      <c r="M144" s="127" t="b">
        <v>1</v>
      </c>
      <c r="N144" s="127" t="s">
        <v>3692</v>
      </c>
      <c r="O144" s="358" t="str">
        <f>LEFT(PPG!E144,19)&amp;"."&amp;PPGCR!F144</f>
        <v>St John's CE School.3307.PPPL.I05.Se20</v>
      </c>
      <c r="P144" s="361" t="str">
        <f>PPG!J144</f>
        <v>11334/543965</v>
      </c>
      <c r="Q144" s="127" t="b">
        <v>1</v>
      </c>
      <c r="R144" s="127" t="b">
        <v>1</v>
      </c>
      <c r="S144" s="127" t="b">
        <v>1</v>
      </c>
    </row>
    <row r="145" spans="1:19" x14ac:dyDescent="0.25">
      <c r="A145" s="127" t="s">
        <v>4033</v>
      </c>
      <c r="B145" s="206">
        <v>1</v>
      </c>
      <c r="C145" s="127">
        <v>2</v>
      </c>
      <c r="D145" s="357">
        <f>PPG!K145</f>
        <v>400058</v>
      </c>
      <c r="E145" s="127" t="b">
        <v>1</v>
      </c>
      <c r="F145" s="358" t="str">
        <f>RIGHT(PPG!D145,4)&amp;"."&amp;PPG!N145&amp;"."&amp;PPG!L145&amp;"."&amp;PPGPAY!$C$5</f>
        <v>3311.PPPL.I05.Se20</v>
      </c>
      <c r="G145" s="209">
        <f t="shared" ca="1" si="2"/>
        <v>44105</v>
      </c>
      <c r="H145" s="360">
        <f>IF(PPG!AC145&gt;0,0,-PPG!AC145)</f>
        <v>0</v>
      </c>
      <c r="I145" s="211">
        <f t="shared" ca="1" si="3"/>
        <v>44105</v>
      </c>
      <c r="J145" s="127">
        <v>128</v>
      </c>
      <c r="K145" s="127" t="b">
        <v>1</v>
      </c>
      <c r="L145" s="127" t="s">
        <v>4034</v>
      </c>
      <c r="M145" s="127" t="b">
        <v>1</v>
      </c>
      <c r="N145" s="127" t="s">
        <v>3692</v>
      </c>
      <c r="O145" s="358" t="str">
        <f>LEFT(PPG!E145,19)&amp;"."&amp;PPGCR!F145</f>
        <v>St Mary's C E Prima.3311.PPPL.I05.Se20</v>
      </c>
      <c r="P145" s="361" t="str">
        <f>PPG!J145</f>
        <v>11334/543965</v>
      </c>
      <c r="Q145" s="127" t="b">
        <v>1</v>
      </c>
      <c r="R145" s="127" t="b">
        <v>1</v>
      </c>
      <c r="S145" s="127" t="b">
        <v>1</v>
      </c>
    </row>
    <row r="146" spans="1:19" x14ac:dyDescent="0.25">
      <c r="A146" s="127" t="s">
        <v>4033</v>
      </c>
      <c r="B146" s="206">
        <v>1</v>
      </c>
      <c r="C146" s="127">
        <v>2</v>
      </c>
      <c r="D146" s="357">
        <f>PPG!K146</f>
        <v>400017</v>
      </c>
      <c r="E146" s="127" t="b">
        <v>1</v>
      </c>
      <c r="F146" s="358" t="str">
        <f>RIGHT(PPG!D146,4)&amp;"."&amp;PPG!N146&amp;"."&amp;PPG!L146&amp;"."&amp;PPGPAY!$C$5</f>
        <v>3312.PPPL.I05.Se20</v>
      </c>
      <c r="G146" s="209">
        <f t="shared" ca="1" si="2"/>
        <v>44105</v>
      </c>
      <c r="H146" s="360">
        <f>IF(PPG!AC146&gt;0,0,-PPG!AC146)</f>
        <v>0</v>
      </c>
      <c r="I146" s="211">
        <f t="shared" ca="1" si="3"/>
        <v>44105</v>
      </c>
      <c r="J146" s="127">
        <v>129</v>
      </c>
      <c r="K146" s="127" t="b">
        <v>1</v>
      </c>
      <c r="L146" s="127" t="s">
        <v>4034</v>
      </c>
      <c r="M146" s="127" t="b">
        <v>1</v>
      </c>
      <c r="N146" s="127" t="s">
        <v>3692</v>
      </c>
      <c r="O146" s="358" t="str">
        <f>LEFT(PPG!E146,19)&amp;"."&amp;PPGCR!F146</f>
        <v>St Mary's School EN.3312.PPPL.I05.Se20</v>
      </c>
      <c r="P146" s="361" t="str">
        <f>PPG!J146</f>
        <v>11334/543965</v>
      </c>
      <c r="Q146" s="127" t="b">
        <v>1</v>
      </c>
      <c r="R146" s="127" t="b">
        <v>1</v>
      </c>
      <c r="S146" s="127" t="b">
        <v>1</v>
      </c>
    </row>
    <row r="147" spans="1:19" x14ac:dyDescent="0.25">
      <c r="A147" s="127" t="s">
        <v>4033</v>
      </c>
      <c r="B147" s="206">
        <v>1</v>
      </c>
      <c r="C147" s="127">
        <v>2</v>
      </c>
      <c r="D147" s="357">
        <f>PPG!K147</f>
        <v>400094</v>
      </c>
      <c r="E147" s="127" t="b">
        <v>1</v>
      </c>
      <c r="F147" s="358" t="str">
        <f>RIGHT(PPG!D147,4)&amp;"."&amp;PPG!N147&amp;"."&amp;PPG!L147&amp;"."&amp;PPGPAY!$C$5</f>
        <v>3314.PPPL.I05.Se20</v>
      </c>
      <c r="G147" s="209">
        <f t="shared" ca="1" si="2"/>
        <v>44105</v>
      </c>
      <c r="H147" s="360">
        <f>IF(PPG!AC147&gt;0,0,-PPG!AC147)</f>
        <v>0</v>
      </c>
      <c r="I147" s="211">
        <f t="shared" ca="1" si="3"/>
        <v>44105</v>
      </c>
      <c r="J147" s="127">
        <v>130</v>
      </c>
      <c r="K147" s="127" t="b">
        <v>1</v>
      </c>
      <c r="L147" s="127" t="s">
        <v>4034</v>
      </c>
      <c r="M147" s="127" t="b">
        <v>1</v>
      </c>
      <c r="N147" s="127" t="s">
        <v>3692</v>
      </c>
      <c r="O147" s="358" t="str">
        <f>LEFT(PPG!E147,19)&amp;"."&amp;PPGCR!F147</f>
        <v>St Pauls CE Primary.3314.PPPL.I05.Se20</v>
      </c>
      <c r="P147" s="361" t="str">
        <f>PPG!J147</f>
        <v>11334/543965</v>
      </c>
      <c r="Q147" s="127" t="b">
        <v>1</v>
      </c>
      <c r="R147" s="127" t="b">
        <v>1</v>
      </c>
      <c r="S147" s="127" t="b">
        <v>1</v>
      </c>
    </row>
    <row r="148" spans="1:19" x14ac:dyDescent="0.25">
      <c r="A148" s="127" t="s">
        <v>4033</v>
      </c>
      <c r="B148" s="206">
        <v>1</v>
      </c>
      <c r="C148" s="127">
        <v>2</v>
      </c>
      <c r="D148" s="357">
        <f>PPG!K148</f>
        <v>400006</v>
      </c>
      <c r="E148" s="127" t="b">
        <v>1</v>
      </c>
      <c r="F148" s="358" t="str">
        <f>RIGHT(PPG!D148,4)&amp;"."&amp;PPG!N148&amp;"."&amp;PPG!L148&amp;"."&amp;PPGPAY!$C$5</f>
        <v>3313.PPPL.I05.Se20</v>
      </c>
      <c r="G148" s="209">
        <f t="shared" ca="1" si="2"/>
        <v>44105</v>
      </c>
      <c r="H148" s="360">
        <f>IF(PPG!AC148&gt;0,0,-PPG!AC148)</f>
        <v>0</v>
      </c>
      <c r="I148" s="211">
        <f t="shared" ca="1" si="3"/>
        <v>44105</v>
      </c>
      <c r="J148" s="127">
        <v>131</v>
      </c>
      <c r="K148" s="127" t="b">
        <v>1</v>
      </c>
      <c r="L148" s="127" t="s">
        <v>4034</v>
      </c>
      <c r="M148" s="127" t="b">
        <v>1</v>
      </c>
      <c r="N148" s="127" t="s">
        <v>3692</v>
      </c>
      <c r="O148" s="358" t="str">
        <f>LEFT(PPG!E148,19)&amp;"."&amp;PPGCR!F148</f>
        <v>St Paul's School, N.3313.PPPL.I05.Se20</v>
      </c>
      <c r="P148" s="361" t="str">
        <f>PPG!J148</f>
        <v>11334/543965</v>
      </c>
      <c r="Q148" s="127" t="b">
        <v>1</v>
      </c>
      <c r="R148" s="127" t="b">
        <v>1</v>
      </c>
      <c r="S148" s="127" t="b">
        <v>1</v>
      </c>
    </row>
    <row r="149" spans="1:19" x14ac:dyDescent="0.25">
      <c r="A149" s="127" t="s">
        <v>4033</v>
      </c>
      <c r="B149" s="206">
        <v>1</v>
      </c>
      <c r="C149" s="127">
        <v>2</v>
      </c>
      <c r="D149" s="357">
        <f>PPG!K149</f>
        <v>400037</v>
      </c>
      <c r="E149" s="127" t="b">
        <v>1</v>
      </c>
      <c r="F149" s="358" t="str">
        <f>RIGHT(PPG!D149,4)&amp;"."&amp;PPG!N149&amp;"."&amp;PPG!L149&amp;"."&amp;PPGPAY!$C$5</f>
        <v>3507.PPPL.I05.Se20</v>
      </c>
      <c r="G149" s="209">
        <f t="shared" ref="G149:G212" ca="1" si="4">TODAY()</f>
        <v>44105</v>
      </c>
      <c r="H149" s="360">
        <f>IF(PPG!AC149&gt;0,0,-PPG!AC149)</f>
        <v>0</v>
      </c>
      <c r="I149" s="211">
        <f t="shared" ref="I149:I212" ca="1" si="5">G149</f>
        <v>44105</v>
      </c>
      <c r="J149" s="127">
        <v>132</v>
      </c>
      <c r="K149" s="127" t="b">
        <v>1</v>
      </c>
      <c r="L149" s="127" t="s">
        <v>4034</v>
      </c>
      <c r="M149" s="127" t="b">
        <v>1</v>
      </c>
      <c r="N149" s="127" t="s">
        <v>3692</v>
      </c>
      <c r="O149" s="358" t="str">
        <f>LEFT(PPG!E149,19)&amp;"."&amp;PPGCR!F149</f>
        <v>St Theresa's R.C. P.3507.PPPL.I05.Se20</v>
      </c>
      <c r="P149" s="361" t="str">
        <f>PPG!J149</f>
        <v>11334/543965</v>
      </c>
      <c r="Q149" s="127" t="b">
        <v>1</v>
      </c>
      <c r="R149" s="127" t="b">
        <v>1</v>
      </c>
      <c r="S149" s="127" t="b">
        <v>1</v>
      </c>
    </row>
    <row r="150" spans="1:19" x14ac:dyDescent="0.25">
      <c r="A150" s="127" t="s">
        <v>4033</v>
      </c>
      <c r="B150" s="206">
        <v>1</v>
      </c>
      <c r="C150" s="127">
        <v>2</v>
      </c>
      <c r="D150" s="357">
        <f>PPG!K150</f>
        <v>400009</v>
      </c>
      <c r="E150" s="127" t="b">
        <v>1</v>
      </c>
      <c r="F150" s="358" t="str">
        <f>RIGHT(PPG!D150,4)&amp;"."&amp;PPG!N150&amp;"."&amp;PPG!L150&amp;"."&amp;PPGPAY!$C$5</f>
        <v>3506.PPPL.I05.Se20</v>
      </c>
      <c r="G150" s="209">
        <f t="shared" ca="1" si="4"/>
        <v>44105</v>
      </c>
      <c r="H150" s="360">
        <f>IF(PPG!AC150&gt;0,0,-PPG!AC150)</f>
        <v>0</v>
      </c>
      <c r="I150" s="211">
        <f t="shared" ca="1" si="5"/>
        <v>44105</v>
      </c>
      <c r="J150" s="127">
        <v>133</v>
      </c>
      <c r="K150" s="127" t="b">
        <v>1</v>
      </c>
      <c r="L150" s="127" t="s">
        <v>4034</v>
      </c>
      <c r="M150" s="127" t="b">
        <v>1</v>
      </c>
      <c r="N150" s="127" t="s">
        <v>3692</v>
      </c>
      <c r="O150" s="358" t="str">
        <f>LEFT(PPG!E150,19)&amp;"."&amp;PPGCR!F150</f>
        <v>St Vincent's Cathol.3506.PPPL.I05.Se20</v>
      </c>
      <c r="P150" s="361" t="str">
        <f>PPG!J150</f>
        <v>11334/543965</v>
      </c>
      <c r="Q150" s="127" t="b">
        <v>1</v>
      </c>
      <c r="R150" s="127" t="b">
        <v>1</v>
      </c>
      <c r="S150" s="127" t="b">
        <v>1</v>
      </c>
    </row>
    <row r="151" spans="1:19" x14ac:dyDescent="0.25">
      <c r="A151" s="127" t="s">
        <v>4033</v>
      </c>
      <c r="B151" s="206">
        <v>1</v>
      </c>
      <c r="C151" s="127">
        <v>2</v>
      </c>
      <c r="D151" s="357">
        <f>PPG!K151</f>
        <v>400100</v>
      </c>
      <c r="E151" s="127" t="b">
        <v>1</v>
      </c>
      <c r="F151" s="358" t="str">
        <f>RIGHT(PPG!D151,4)&amp;"."&amp;PPG!N151&amp;"."&amp;PPG!L151&amp;"."&amp;PPGPAY!$C$5</f>
        <v>3316.PPPL.I05.Se20</v>
      </c>
      <c r="G151" s="209">
        <f t="shared" ca="1" si="4"/>
        <v>44105</v>
      </c>
      <c r="H151" s="360">
        <f>IF(PPG!AC151&gt;0,0,-PPG!AC151)</f>
        <v>0</v>
      </c>
      <c r="I151" s="211">
        <f t="shared" ca="1" si="5"/>
        <v>44105</v>
      </c>
      <c r="J151" s="127">
        <v>134</v>
      </c>
      <c r="K151" s="127" t="b">
        <v>1</v>
      </c>
      <c r="L151" s="127" t="s">
        <v>4034</v>
      </c>
      <c r="M151" s="127" t="b">
        <v>1</v>
      </c>
      <c r="N151" s="127" t="s">
        <v>3692</v>
      </c>
      <c r="O151" s="358" t="str">
        <f>LEFT(PPG!E151,19)&amp;"."&amp;PPGCR!F151</f>
        <v>Trent  C of E Prima.3316.PPPL.I05.Se20</v>
      </c>
      <c r="P151" s="361" t="str">
        <f>PPG!J151</f>
        <v>11334/543965</v>
      </c>
      <c r="Q151" s="127" t="b">
        <v>1</v>
      </c>
      <c r="R151" s="127" t="b">
        <v>1</v>
      </c>
      <c r="S151" s="127" t="b">
        <v>1</v>
      </c>
    </row>
    <row r="152" spans="1:19" x14ac:dyDescent="0.25">
      <c r="A152" s="127" t="s">
        <v>4033</v>
      </c>
      <c r="B152" s="206">
        <v>1</v>
      </c>
      <c r="C152" s="127">
        <v>2</v>
      </c>
      <c r="D152" s="357">
        <f>PPG!K152</f>
        <v>400053</v>
      </c>
      <c r="E152" s="127" t="b">
        <v>1</v>
      </c>
      <c r="F152" s="358" t="str">
        <f>RIGHT(PPG!D152,4)&amp;"."&amp;PPG!N152&amp;"."&amp;PPG!L152&amp;"."&amp;PPGPAY!$C$5</f>
        <v>2057.PPPL.I05.Se20</v>
      </c>
      <c r="G152" s="209">
        <f t="shared" ca="1" si="4"/>
        <v>44105</v>
      </c>
      <c r="H152" s="360">
        <f>IF(PPG!AC152&gt;0,0,-PPG!AC152)</f>
        <v>0</v>
      </c>
      <c r="I152" s="211">
        <f t="shared" ca="1" si="5"/>
        <v>44105</v>
      </c>
      <c r="J152" s="127">
        <v>135</v>
      </c>
      <c r="K152" s="127" t="b">
        <v>1</v>
      </c>
      <c r="L152" s="127" t="s">
        <v>4034</v>
      </c>
      <c r="M152" s="127" t="b">
        <v>1</v>
      </c>
      <c r="N152" s="127" t="s">
        <v>3692</v>
      </c>
      <c r="O152" s="358" t="str">
        <f>LEFT(PPG!E152,19)&amp;"."&amp;PPGCR!F152</f>
        <v>Underhill School.2057.PPPL.I05.Se20</v>
      </c>
      <c r="P152" s="361" t="str">
        <f>PPG!J152</f>
        <v>11334/543965</v>
      </c>
      <c r="Q152" s="127" t="b">
        <v>1</v>
      </c>
      <c r="R152" s="127" t="b">
        <v>1</v>
      </c>
      <c r="S152" s="127" t="b">
        <v>1</v>
      </c>
    </row>
    <row r="153" spans="1:19" x14ac:dyDescent="0.25">
      <c r="A153" s="127" t="s">
        <v>4033</v>
      </c>
      <c r="B153" s="206">
        <v>1</v>
      </c>
      <c r="C153" s="127">
        <v>2</v>
      </c>
      <c r="D153" s="357">
        <f>PPG!K153</f>
        <v>400011</v>
      </c>
      <c r="E153" s="127" t="b">
        <v>1</v>
      </c>
      <c r="F153" s="358" t="str">
        <f>RIGHT(PPG!D153,4)&amp;"."&amp;PPG!N153&amp;"."&amp;PPG!L153&amp;"."&amp;PPGPAY!$C$5</f>
        <v>2060.PPPL.I05.Se20</v>
      </c>
      <c r="G153" s="209">
        <f t="shared" ca="1" si="4"/>
        <v>44105</v>
      </c>
      <c r="H153" s="360">
        <f>IF(PPG!AC153&gt;0,0,-PPG!AC153)</f>
        <v>0</v>
      </c>
      <c r="I153" s="211">
        <f t="shared" ca="1" si="5"/>
        <v>44105</v>
      </c>
      <c r="J153" s="127">
        <v>136</v>
      </c>
      <c r="K153" s="127" t="b">
        <v>1</v>
      </c>
      <c r="L153" s="127" t="s">
        <v>4034</v>
      </c>
      <c r="M153" s="127" t="b">
        <v>1</v>
      </c>
      <c r="N153" s="127" t="s">
        <v>3692</v>
      </c>
      <c r="O153" s="358" t="str">
        <f>LEFT(PPG!E153,19)&amp;"."&amp;PPGCR!F153</f>
        <v>Whitings Hill Prima.2060.PPPL.I05.Se20</v>
      </c>
      <c r="P153" s="361" t="str">
        <f>PPG!J153</f>
        <v>11334/543965</v>
      </c>
      <c r="Q153" s="127" t="b">
        <v>1</v>
      </c>
      <c r="R153" s="127" t="b">
        <v>1</v>
      </c>
      <c r="S153" s="127" t="b">
        <v>1</v>
      </c>
    </row>
    <row r="154" spans="1:19" x14ac:dyDescent="0.25">
      <c r="A154" s="127" t="s">
        <v>4033</v>
      </c>
      <c r="B154" s="206">
        <v>1</v>
      </c>
      <c r="C154" s="127">
        <v>2</v>
      </c>
      <c r="D154" s="357">
        <f>PPG!K154</f>
        <v>400157</v>
      </c>
      <c r="E154" s="127" t="b">
        <v>1</v>
      </c>
      <c r="F154" s="358" t="str">
        <f>RIGHT(PPG!D154,4)&amp;"."&amp;PPG!N154&amp;"."&amp;PPG!L154&amp;"."&amp;PPGPAY!$C$5</f>
        <v>1102.PPPL.I05.Se20</v>
      </c>
      <c r="G154" s="209">
        <f t="shared" ca="1" si="4"/>
        <v>44105</v>
      </c>
      <c r="H154" s="360">
        <f>IF(PPG!AC154&gt;0,0,-PPG!AC154)</f>
        <v>0</v>
      </c>
      <c r="I154" s="211">
        <f t="shared" ca="1" si="5"/>
        <v>44105</v>
      </c>
      <c r="J154" s="127">
        <v>137</v>
      </c>
      <c r="K154" s="127" t="b">
        <v>1</v>
      </c>
      <c r="L154" s="127" t="s">
        <v>4034</v>
      </c>
      <c r="M154" s="127" t="b">
        <v>1</v>
      </c>
      <c r="N154" s="127" t="s">
        <v>3692</v>
      </c>
      <c r="O154" s="358" t="str">
        <f>LEFT(PPG!E154,19)&amp;"."&amp;PPGCR!F154</f>
        <v>Northgate.1102.PPPL.I05.Se20</v>
      </c>
      <c r="P154" s="361" t="str">
        <f>PPG!J154</f>
        <v>11332/543965</v>
      </c>
      <c r="Q154" s="127" t="b">
        <v>1</v>
      </c>
      <c r="R154" s="127" t="b">
        <v>1</v>
      </c>
      <c r="S154" s="127" t="b">
        <v>1</v>
      </c>
    </row>
    <row r="155" spans="1:19" x14ac:dyDescent="0.25">
      <c r="A155" s="127" t="s">
        <v>4033</v>
      </c>
      <c r="B155" s="206">
        <v>1</v>
      </c>
      <c r="C155" s="127">
        <v>2</v>
      </c>
      <c r="D155" s="357">
        <f>PPG!K155</f>
        <v>400041</v>
      </c>
      <c r="E155" s="127" t="b">
        <v>1</v>
      </c>
      <c r="F155" s="358" t="str">
        <f>RIGHT(PPG!D155,4)&amp;"."&amp;PPG!N155&amp;"."&amp;PPG!L155&amp;"."&amp;PPGPAY!$C$5</f>
        <v>5405.PPPL.I05.Se20</v>
      </c>
      <c r="G155" s="209">
        <f t="shared" ca="1" si="4"/>
        <v>44105</v>
      </c>
      <c r="H155" s="360">
        <f>IF(PPG!AC155&gt;0,0,-PPG!AC155)</f>
        <v>0</v>
      </c>
      <c r="I155" s="211">
        <f t="shared" ca="1" si="5"/>
        <v>44105</v>
      </c>
      <c r="J155" s="127">
        <v>138</v>
      </c>
      <c r="K155" s="127" t="b">
        <v>1</v>
      </c>
      <c r="L155" s="127" t="s">
        <v>4034</v>
      </c>
      <c r="M155" s="127" t="b">
        <v>1</v>
      </c>
      <c r="N155" s="127" t="s">
        <v>3692</v>
      </c>
      <c r="O155" s="358" t="str">
        <f>LEFT(PPG!E155,19)&amp;"."&amp;PPGCR!F155</f>
        <v>Finchley Catholic H.5405.PPPL.I05.Se20</v>
      </c>
      <c r="P155" s="361" t="str">
        <f>PPG!J155</f>
        <v>11333/543965</v>
      </c>
      <c r="Q155" s="127" t="b">
        <v>1</v>
      </c>
      <c r="R155" s="127" t="b">
        <v>1</v>
      </c>
      <c r="S155" s="127" t="b">
        <v>1</v>
      </c>
    </row>
    <row r="156" spans="1:19" x14ac:dyDescent="0.25">
      <c r="A156" s="127" t="s">
        <v>4033</v>
      </c>
      <c r="B156" s="206">
        <v>1</v>
      </c>
      <c r="C156" s="127">
        <v>2</v>
      </c>
      <c r="D156" s="357">
        <f>PPG!K156</f>
        <v>400140</v>
      </c>
      <c r="E156" s="127" t="b">
        <v>1</v>
      </c>
      <c r="F156" s="358" t="str">
        <f>RIGHT(PPG!D156,4)&amp;"."&amp;PPG!N156&amp;"."&amp;PPG!L156&amp;"."&amp;PPGPAY!$C$5</f>
        <v>5427.PPPL.I05.Se20</v>
      </c>
      <c r="G156" s="209">
        <f t="shared" ca="1" si="4"/>
        <v>44105</v>
      </c>
      <c r="H156" s="360">
        <f>IF(PPG!AC156&gt;0,0,-PPG!AC156)</f>
        <v>2104.4800000000014</v>
      </c>
      <c r="I156" s="211">
        <f t="shared" ca="1" si="5"/>
        <v>44105</v>
      </c>
      <c r="J156" s="127">
        <v>139</v>
      </c>
      <c r="K156" s="127" t="b">
        <v>1</v>
      </c>
      <c r="L156" s="127" t="s">
        <v>4034</v>
      </c>
      <c r="M156" s="127" t="b">
        <v>1</v>
      </c>
      <c r="N156" s="127" t="s">
        <v>3692</v>
      </c>
      <c r="O156" s="358" t="str">
        <f>LEFT(PPG!E156,19)&amp;"."&amp;PPGCR!F156</f>
        <v>JCoSS.5427.PPPL.I05.Se20</v>
      </c>
      <c r="P156" s="361" t="str">
        <f>PPG!J156</f>
        <v>11333/543965</v>
      </c>
      <c r="Q156" s="127" t="b">
        <v>1</v>
      </c>
      <c r="R156" s="127" t="b">
        <v>1</v>
      </c>
      <c r="S156" s="127" t="b">
        <v>1</v>
      </c>
    </row>
    <row r="157" spans="1:19" x14ac:dyDescent="0.25">
      <c r="A157" s="127" t="s">
        <v>4033</v>
      </c>
      <c r="B157" s="206">
        <v>1</v>
      </c>
      <c r="C157" s="127">
        <v>2</v>
      </c>
      <c r="D157" s="357">
        <f>PPG!K157</f>
        <v>400013</v>
      </c>
      <c r="E157" s="127" t="b">
        <v>1</v>
      </c>
      <c r="F157" s="358" t="str">
        <f>RIGHT(PPG!D157,4)&amp;"."&amp;PPG!N157&amp;"."&amp;PPG!L157&amp;"."&amp;PPGPAY!$C$5</f>
        <v>5407.PPPL.I05.Se20</v>
      </c>
      <c r="G157" s="209">
        <f t="shared" ca="1" si="4"/>
        <v>44105</v>
      </c>
      <c r="H157" s="360">
        <f>IF(PPG!AC157&gt;0,0,-PPG!AC157)</f>
        <v>0</v>
      </c>
      <c r="I157" s="211">
        <f t="shared" ca="1" si="5"/>
        <v>44105</v>
      </c>
      <c r="J157" s="127">
        <v>140</v>
      </c>
      <c r="K157" s="127" t="b">
        <v>1</v>
      </c>
      <c r="L157" s="127" t="s">
        <v>4034</v>
      </c>
      <c r="M157" s="127" t="b">
        <v>1</v>
      </c>
      <c r="N157" s="127" t="s">
        <v>3692</v>
      </c>
      <c r="O157" s="358" t="str">
        <f>LEFT(PPG!E157,19)&amp;"."&amp;PPGCR!F157</f>
        <v>St. James' Catholic.5407.PPPL.I05.Se20</v>
      </c>
      <c r="P157" s="361" t="str">
        <f>PPG!J157</f>
        <v>11333/543965</v>
      </c>
      <c r="Q157" s="127" t="b">
        <v>1</v>
      </c>
      <c r="R157" s="127" t="b">
        <v>1</v>
      </c>
      <c r="S157" s="127" t="b">
        <v>1</v>
      </c>
    </row>
    <row r="158" spans="1:19" x14ac:dyDescent="0.25">
      <c r="A158" s="127" t="s">
        <v>4033</v>
      </c>
      <c r="B158" s="206">
        <v>1</v>
      </c>
      <c r="C158" s="127">
        <v>2</v>
      </c>
      <c r="D158" s="357">
        <f>PPG!K158</f>
        <v>400135</v>
      </c>
      <c r="E158" s="127" t="b">
        <v>1</v>
      </c>
      <c r="F158" s="358" t="str">
        <f>RIGHT(PPG!D158,4)&amp;"."&amp;PPG!N158&amp;"."&amp;PPG!L158&amp;"."&amp;PPGPAY!$C$5</f>
        <v>3521.PPPL.I05.Se20</v>
      </c>
      <c r="G158" s="209">
        <f t="shared" ca="1" si="4"/>
        <v>44105</v>
      </c>
      <c r="H158" s="360">
        <f>IF(PPG!AC158&gt;0,0,-PPG!AC158)</f>
        <v>0</v>
      </c>
      <c r="I158" s="211">
        <f t="shared" ca="1" si="5"/>
        <v>44105</v>
      </c>
      <c r="J158" s="127">
        <v>141</v>
      </c>
      <c r="K158" s="127" t="b">
        <v>1</v>
      </c>
      <c r="L158" s="127" t="s">
        <v>4034</v>
      </c>
      <c r="M158" s="127" t="b">
        <v>1</v>
      </c>
      <c r="N158" s="127" t="s">
        <v>3692</v>
      </c>
      <c r="O158" s="358" t="str">
        <f>LEFT(PPG!E158,19)&amp;"."&amp;PPGCR!F158</f>
        <v>St Mary's &amp; St John.3521.PPPL.I05.Se20</v>
      </c>
      <c r="P158" s="361" t="str">
        <f>PPG!J158</f>
        <v>11334/543965</v>
      </c>
      <c r="Q158" s="127" t="b">
        <v>1</v>
      </c>
      <c r="R158" s="127" t="b">
        <v>1</v>
      </c>
      <c r="S158" s="127" t="b">
        <v>1</v>
      </c>
    </row>
    <row r="159" spans="1:19" x14ac:dyDescent="0.25">
      <c r="A159" s="127" t="s">
        <v>4033</v>
      </c>
      <c r="B159" s="206">
        <v>1</v>
      </c>
      <c r="C159" s="127">
        <v>2</v>
      </c>
      <c r="D159" s="357">
        <f>PPG!K159</f>
        <v>0</v>
      </c>
      <c r="E159" s="127" t="b">
        <v>1</v>
      </c>
      <c r="F159" s="358" t="str">
        <f>RIGHT(PPG!D159,4)&amp;"."&amp;PPG!N159&amp;"."&amp;PPG!L159&amp;"."&amp;PPGPAY!$C$5</f>
        <v>...Se20</v>
      </c>
      <c r="G159" s="209">
        <f t="shared" ca="1" si="4"/>
        <v>44105</v>
      </c>
      <c r="H159" s="360">
        <f>IF(PPG!AC159&gt;0,0,-PPG!AC159)</f>
        <v>0</v>
      </c>
      <c r="I159" s="211">
        <f t="shared" ca="1" si="5"/>
        <v>44105</v>
      </c>
      <c r="J159" s="127">
        <v>142</v>
      </c>
      <c r="K159" s="127" t="b">
        <v>1</v>
      </c>
      <c r="L159" s="127" t="s">
        <v>4034</v>
      </c>
      <c r="M159" s="127" t="b">
        <v>1</v>
      </c>
      <c r="N159" s="127" t="s">
        <v>3692</v>
      </c>
      <c r="O159" s="358" t="str">
        <f>LEFT(PPG!E159,19)&amp;"."&amp;PPGCR!F159</f>
        <v>....Se20</v>
      </c>
      <c r="P159" s="361">
        <f>PPG!J159</f>
        <v>0</v>
      </c>
      <c r="Q159" s="127" t="b">
        <v>1</v>
      </c>
      <c r="R159" s="127" t="b">
        <v>1</v>
      </c>
      <c r="S159" s="127" t="b">
        <v>1</v>
      </c>
    </row>
    <row r="160" spans="1:19" x14ac:dyDescent="0.25">
      <c r="A160" s="127" t="s">
        <v>4033</v>
      </c>
      <c r="B160" s="206">
        <v>1</v>
      </c>
      <c r="C160" s="127">
        <v>2</v>
      </c>
      <c r="D160" s="357">
        <f>PPG!K160</f>
        <v>0</v>
      </c>
      <c r="E160" s="127" t="b">
        <v>1</v>
      </c>
      <c r="F160" s="358" t="str">
        <f>RIGHT(PPG!D160,4)&amp;"."&amp;PPG!N160&amp;"."&amp;PPG!L160&amp;"."&amp;PPGPAY!$C$5</f>
        <v>...Se20</v>
      </c>
      <c r="G160" s="209">
        <f t="shared" ca="1" si="4"/>
        <v>44105</v>
      </c>
      <c r="H160" s="360">
        <f>IF(PPG!AC160&gt;0,0,-PPG!AC160)</f>
        <v>0</v>
      </c>
      <c r="I160" s="211">
        <f t="shared" ca="1" si="5"/>
        <v>44105</v>
      </c>
      <c r="J160" s="127">
        <v>143</v>
      </c>
      <c r="K160" s="127" t="b">
        <v>1</v>
      </c>
      <c r="L160" s="127" t="s">
        <v>4034</v>
      </c>
      <c r="M160" s="127" t="b">
        <v>1</v>
      </c>
      <c r="N160" s="127" t="s">
        <v>3692</v>
      </c>
      <c r="O160" s="358" t="str">
        <f>LEFT(PPG!E160,19)&amp;"."&amp;PPGCR!F160</f>
        <v>....Se20</v>
      </c>
      <c r="P160" s="361">
        <f>PPG!J160</f>
        <v>0</v>
      </c>
      <c r="Q160" s="127" t="b">
        <v>1</v>
      </c>
      <c r="R160" s="127" t="b">
        <v>1</v>
      </c>
      <c r="S160" s="127" t="b">
        <v>1</v>
      </c>
    </row>
    <row r="161" spans="1:19" x14ac:dyDescent="0.25">
      <c r="A161" s="127" t="s">
        <v>4033</v>
      </c>
      <c r="B161" s="206">
        <v>1</v>
      </c>
      <c r="C161" s="127">
        <v>2</v>
      </c>
      <c r="D161" s="357">
        <f>PPG!K161</f>
        <v>0</v>
      </c>
      <c r="E161" s="127" t="b">
        <v>1</v>
      </c>
      <c r="F161" s="358" t="str">
        <f>RIGHT(PPG!D161,4)&amp;"."&amp;PPG!N161&amp;"."&amp;PPG!L161&amp;"."&amp;PPGPAY!$C$5</f>
        <v>...Se20</v>
      </c>
      <c r="G161" s="209">
        <f t="shared" ca="1" si="4"/>
        <v>44105</v>
      </c>
      <c r="H161" s="360">
        <f>IF(PPG!AC161&gt;0,0,-PPG!AC161)</f>
        <v>0</v>
      </c>
      <c r="I161" s="211">
        <f t="shared" ca="1" si="5"/>
        <v>44105</v>
      </c>
      <c r="J161" s="127">
        <v>144</v>
      </c>
      <c r="K161" s="127" t="b">
        <v>1</v>
      </c>
      <c r="L161" s="127" t="s">
        <v>4034</v>
      </c>
      <c r="M161" s="127" t="b">
        <v>1</v>
      </c>
      <c r="N161" s="127" t="s">
        <v>3692</v>
      </c>
      <c r="O161" s="358" t="str">
        <f>LEFT(PPG!E161,19)&amp;"."&amp;PPGCR!F161</f>
        <v>....Se20</v>
      </c>
      <c r="P161" s="361">
        <f>PPG!J161</f>
        <v>0</v>
      </c>
      <c r="Q161" s="127" t="b">
        <v>1</v>
      </c>
      <c r="R161" s="127" t="b">
        <v>1</v>
      </c>
      <c r="S161" s="127" t="b">
        <v>1</v>
      </c>
    </row>
    <row r="162" spans="1:19" x14ac:dyDescent="0.25">
      <c r="A162" s="127" t="s">
        <v>4033</v>
      </c>
      <c r="B162" s="206">
        <v>1</v>
      </c>
      <c r="C162" s="127">
        <v>2</v>
      </c>
      <c r="D162" s="357">
        <f>PPG!K162</f>
        <v>0</v>
      </c>
      <c r="E162" s="127" t="b">
        <v>1</v>
      </c>
      <c r="F162" s="358" t="str">
        <f>RIGHT(PPG!D162,4)&amp;"."&amp;PPG!N162&amp;"."&amp;PPG!L162&amp;"."&amp;PPGPAY!$C$5</f>
        <v>...Se20</v>
      </c>
      <c r="G162" s="209">
        <f t="shared" ca="1" si="4"/>
        <v>44105</v>
      </c>
      <c r="H162" s="360">
        <f>IF(PPG!AC162&gt;0,0,-PPG!AC162)</f>
        <v>0</v>
      </c>
      <c r="I162" s="211">
        <f t="shared" ca="1" si="5"/>
        <v>44105</v>
      </c>
      <c r="J162" s="127">
        <v>145</v>
      </c>
      <c r="K162" s="127" t="b">
        <v>1</v>
      </c>
      <c r="L162" s="127" t="s">
        <v>4034</v>
      </c>
      <c r="M162" s="127" t="b">
        <v>1</v>
      </c>
      <c r="N162" s="127" t="s">
        <v>3692</v>
      </c>
      <c r="O162" s="358" t="str">
        <f>LEFT(PPG!E162,19)&amp;"."&amp;PPGCR!F162</f>
        <v>....Se20</v>
      </c>
      <c r="P162" s="361">
        <f>PPG!J162</f>
        <v>0</v>
      </c>
      <c r="Q162" s="127" t="b">
        <v>1</v>
      </c>
      <c r="R162" s="127" t="b">
        <v>1</v>
      </c>
      <c r="S162" s="127" t="b">
        <v>1</v>
      </c>
    </row>
    <row r="163" spans="1:19" x14ac:dyDescent="0.25">
      <c r="A163" s="127" t="s">
        <v>4033</v>
      </c>
      <c r="B163" s="206">
        <v>1</v>
      </c>
      <c r="C163" s="127">
        <v>2</v>
      </c>
      <c r="D163" s="357">
        <f>PPG!K163</f>
        <v>0</v>
      </c>
      <c r="E163" s="127" t="b">
        <v>1</v>
      </c>
      <c r="F163" s="358" t="str">
        <f>RIGHT(PPG!D163,4)&amp;"."&amp;PPG!N163&amp;"."&amp;PPG!L163&amp;"."&amp;PPGPAY!$C$5</f>
        <v>...Se20</v>
      </c>
      <c r="G163" s="209">
        <f t="shared" ca="1" si="4"/>
        <v>44105</v>
      </c>
      <c r="H163" s="360">
        <f>IF(PPG!AC163&gt;0,0,-PPG!AC163)</f>
        <v>0</v>
      </c>
      <c r="I163" s="211">
        <f t="shared" ca="1" si="5"/>
        <v>44105</v>
      </c>
      <c r="J163" s="127">
        <v>146</v>
      </c>
      <c r="K163" s="127" t="b">
        <v>1</v>
      </c>
      <c r="L163" s="127" t="s">
        <v>4034</v>
      </c>
      <c r="M163" s="127" t="b">
        <v>1</v>
      </c>
      <c r="N163" s="127" t="s">
        <v>3692</v>
      </c>
      <c r="O163" s="358" t="str">
        <f>LEFT(PPG!E163,19)&amp;"."&amp;PPGCR!F163</f>
        <v>....Se20</v>
      </c>
      <c r="P163" s="361">
        <f>PPG!J163</f>
        <v>0</v>
      </c>
      <c r="Q163" s="127" t="b">
        <v>1</v>
      </c>
      <c r="R163" s="127" t="b">
        <v>1</v>
      </c>
      <c r="S163" s="127" t="b">
        <v>1</v>
      </c>
    </row>
    <row r="164" spans="1:19" x14ac:dyDescent="0.25">
      <c r="A164" s="127" t="s">
        <v>4033</v>
      </c>
      <c r="B164" s="206">
        <v>1</v>
      </c>
      <c r="C164" s="127">
        <v>2</v>
      </c>
      <c r="D164" s="357">
        <f>PPG!K164</f>
        <v>0</v>
      </c>
      <c r="E164" s="127" t="b">
        <v>1</v>
      </c>
      <c r="F164" s="358" t="str">
        <f>RIGHT(PPG!D164,4)&amp;"."&amp;PPG!N164&amp;"."&amp;PPG!L164&amp;"."&amp;PPGPAY!$C$5</f>
        <v>...Se20</v>
      </c>
      <c r="G164" s="209">
        <f t="shared" ca="1" si="4"/>
        <v>44105</v>
      </c>
      <c r="H164" s="360">
        <f>IF(PPG!AC164&gt;0,0,-PPG!AC164)</f>
        <v>0</v>
      </c>
      <c r="I164" s="211">
        <f t="shared" ca="1" si="5"/>
        <v>44105</v>
      </c>
      <c r="J164" s="127">
        <v>147</v>
      </c>
      <c r="K164" s="127" t="b">
        <v>1</v>
      </c>
      <c r="L164" s="127" t="s">
        <v>4034</v>
      </c>
      <c r="M164" s="127" t="b">
        <v>1</v>
      </c>
      <c r="N164" s="127" t="s">
        <v>3692</v>
      </c>
      <c r="O164" s="358" t="str">
        <f>LEFT(PPG!E164,19)&amp;"."&amp;PPGCR!F164</f>
        <v>....Se20</v>
      </c>
      <c r="P164" s="361">
        <f>PPG!J164</f>
        <v>0</v>
      </c>
      <c r="Q164" s="127" t="b">
        <v>1</v>
      </c>
      <c r="R164" s="127" t="b">
        <v>1</v>
      </c>
      <c r="S164" s="127" t="b">
        <v>1</v>
      </c>
    </row>
    <row r="165" spans="1:19" x14ac:dyDescent="0.25">
      <c r="A165" s="127" t="s">
        <v>4033</v>
      </c>
      <c r="B165" s="206">
        <v>1</v>
      </c>
      <c r="C165" s="127">
        <v>2</v>
      </c>
      <c r="D165" s="357">
        <f>PPG!K165</f>
        <v>0</v>
      </c>
      <c r="E165" s="127" t="b">
        <v>1</v>
      </c>
      <c r="F165" s="358" t="str">
        <f>RIGHT(PPG!D165,4)&amp;"."&amp;PPG!N165&amp;"."&amp;PPG!L165&amp;"."&amp;PPGPAY!$C$5</f>
        <v>...Se20</v>
      </c>
      <c r="G165" s="209">
        <f t="shared" ca="1" si="4"/>
        <v>44105</v>
      </c>
      <c r="H165" s="360">
        <f>IF(PPG!AC165&gt;0,0,-PPG!AC165)</f>
        <v>0</v>
      </c>
      <c r="I165" s="211">
        <f t="shared" ca="1" si="5"/>
        <v>44105</v>
      </c>
      <c r="J165" s="127">
        <v>148</v>
      </c>
      <c r="K165" s="127" t="b">
        <v>1</v>
      </c>
      <c r="L165" s="127" t="s">
        <v>4034</v>
      </c>
      <c r="M165" s="127" t="b">
        <v>1</v>
      </c>
      <c r="N165" s="127" t="s">
        <v>3692</v>
      </c>
      <c r="O165" s="358" t="str">
        <f>LEFT(PPG!E165,19)&amp;"."&amp;PPGCR!F165</f>
        <v>....Se20</v>
      </c>
      <c r="P165" s="361">
        <f>PPG!J165</f>
        <v>0</v>
      </c>
      <c r="Q165" s="127" t="b">
        <v>1</v>
      </c>
      <c r="R165" s="127" t="b">
        <v>1</v>
      </c>
      <c r="S165" s="127" t="b">
        <v>1</v>
      </c>
    </row>
    <row r="166" spans="1:19" x14ac:dyDescent="0.25">
      <c r="A166" s="127" t="s">
        <v>4033</v>
      </c>
      <c r="B166" s="206">
        <v>1</v>
      </c>
      <c r="C166" s="127">
        <v>2</v>
      </c>
      <c r="D166" s="357">
        <f>PPG!K166</f>
        <v>0</v>
      </c>
      <c r="E166" s="127" t="b">
        <v>1</v>
      </c>
      <c r="F166" s="358" t="str">
        <f>RIGHT(PPG!D166,4)&amp;"."&amp;PPG!N166&amp;"."&amp;PPG!L166&amp;"."&amp;PPGPAY!$C$5</f>
        <v>...Se20</v>
      </c>
      <c r="G166" s="209">
        <f t="shared" ca="1" si="4"/>
        <v>44105</v>
      </c>
      <c r="H166" s="360">
        <f>IF(PPG!AC166&gt;0,0,-PPG!AC166)</f>
        <v>0</v>
      </c>
      <c r="I166" s="211">
        <f t="shared" ca="1" si="5"/>
        <v>44105</v>
      </c>
      <c r="J166" s="127">
        <v>149</v>
      </c>
      <c r="K166" s="127" t="b">
        <v>1</v>
      </c>
      <c r="L166" s="127" t="s">
        <v>4034</v>
      </c>
      <c r="M166" s="127" t="b">
        <v>1</v>
      </c>
      <c r="N166" s="127" t="s">
        <v>3692</v>
      </c>
      <c r="O166" s="358" t="str">
        <f>LEFT(PPG!E166,19)&amp;"."&amp;PPGCR!F166</f>
        <v>....Se20</v>
      </c>
      <c r="P166" s="361">
        <f>PPG!J166</f>
        <v>0</v>
      </c>
      <c r="Q166" s="127" t="b">
        <v>1</v>
      </c>
      <c r="R166" s="127" t="b">
        <v>1</v>
      </c>
      <c r="S166" s="127" t="b">
        <v>1</v>
      </c>
    </row>
    <row r="167" spans="1:19" x14ac:dyDescent="0.25">
      <c r="A167" s="127" t="s">
        <v>4033</v>
      </c>
      <c r="B167" s="206">
        <v>1</v>
      </c>
      <c r="C167" s="127">
        <v>2</v>
      </c>
      <c r="D167" s="357">
        <f>PPG!K167</f>
        <v>0</v>
      </c>
      <c r="E167" s="127" t="b">
        <v>1</v>
      </c>
      <c r="F167" s="358" t="str">
        <f>RIGHT(PPG!D167,4)&amp;"."&amp;PPG!N167&amp;"."&amp;PPG!L167&amp;"."&amp;PPGPAY!$C$5</f>
        <v>...Se20</v>
      </c>
      <c r="G167" s="209">
        <f t="shared" ca="1" si="4"/>
        <v>44105</v>
      </c>
      <c r="H167" s="360">
        <f>IF(PPG!AC167&gt;0,0,-PPG!AC167)</f>
        <v>0</v>
      </c>
      <c r="I167" s="211">
        <f t="shared" ca="1" si="5"/>
        <v>44105</v>
      </c>
      <c r="J167" s="127">
        <v>150</v>
      </c>
      <c r="K167" s="127" t="b">
        <v>1</v>
      </c>
      <c r="L167" s="127" t="s">
        <v>4034</v>
      </c>
      <c r="M167" s="127" t="b">
        <v>1</v>
      </c>
      <c r="N167" s="127" t="s">
        <v>3692</v>
      </c>
      <c r="O167" s="358" t="str">
        <f>LEFT(PPG!E167,19)&amp;"."&amp;PPGCR!F167</f>
        <v>....Se20</v>
      </c>
      <c r="P167" s="361">
        <f>PPG!J167</f>
        <v>0</v>
      </c>
      <c r="Q167" s="127" t="b">
        <v>1</v>
      </c>
      <c r="R167" s="127" t="b">
        <v>1</v>
      </c>
      <c r="S167" s="127" t="b">
        <v>1</v>
      </c>
    </row>
    <row r="168" spans="1:19" x14ac:dyDescent="0.25">
      <c r="A168" s="127" t="s">
        <v>4033</v>
      </c>
      <c r="B168" s="206">
        <v>1</v>
      </c>
      <c r="C168" s="127">
        <v>2</v>
      </c>
      <c r="D168" s="357">
        <f>PPG!K168</f>
        <v>0</v>
      </c>
      <c r="E168" s="127" t="b">
        <v>1</v>
      </c>
      <c r="F168" s="358" t="str">
        <f>RIGHT(PPG!D168,4)&amp;"."&amp;PPG!N168&amp;"."&amp;PPG!L168&amp;"."&amp;PPGPAY!$C$5</f>
        <v>...Se20</v>
      </c>
      <c r="G168" s="209">
        <f t="shared" ca="1" si="4"/>
        <v>44105</v>
      </c>
      <c r="H168" s="360">
        <f>IF(PPG!AC168&gt;0,0,-PPG!AC168)</f>
        <v>0</v>
      </c>
      <c r="I168" s="211">
        <f t="shared" ca="1" si="5"/>
        <v>44105</v>
      </c>
      <c r="J168" s="127">
        <v>151</v>
      </c>
      <c r="K168" s="127" t="b">
        <v>1</v>
      </c>
      <c r="L168" s="127" t="s">
        <v>4034</v>
      </c>
      <c r="M168" s="127" t="b">
        <v>1</v>
      </c>
      <c r="N168" s="127" t="s">
        <v>3692</v>
      </c>
      <c r="O168" s="358" t="str">
        <f>LEFT(PPG!E168,19)&amp;"."&amp;PPGCR!F168</f>
        <v>....Se20</v>
      </c>
      <c r="P168" s="361">
        <f>PPG!J168</f>
        <v>0</v>
      </c>
      <c r="Q168" s="127" t="b">
        <v>1</v>
      </c>
      <c r="R168" s="127" t="b">
        <v>1</v>
      </c>
      <c r="S168" s="127" t="b">
        <v>1</v>
      </c>
    </row>
    <row r="169" spans="1:19" x14ac:dyDescent="0.25">
      <c r="A169" s="127" t="s">
        <v>4033</v>
      </c>
      <c r="B169" s="206">
        <v>1</v>
      </c>
      <c r="C169" s="127">
        <v>2</v>
      </c>
      <c r="D169" s="357">
        <f>PPG!K169</f>
        <v>0</v>
      </c>
      <c r="E169" s="127" t="b">
        <v>1</v>
      </c>
      <c r="F169" s="358" t="str">
        <f>RIGHT(PPG!D169,4)&amp;"."&amp;PPG!N169&amp;"."&amp;PPG!L169&amp;"."&amp;PPGPAY!$C$5</f>
        <v>...Se20</v>
      </c>
      <c r="G169" s="209">
        <f t="shared" ca="1" si="4"/>
        <v>44105</v>
      </c>
      <c r="H169" s="360">
        <f>IF(PPG!AC169&gt;0,0,-PPG!AC169)</f>
        <v>0</v>
      </c>
      <c r="I169" s="211">
        <f t="shared" ca="1" si="5"/>
        <v>44105</v>
      </c>
      <c r="J169" s="127">
        <v>152</v>
      </c>
      <c r="K169" s="127" t="b">
        <v>1</v>
      </c>
      <c r="L169" s="127" t="s">
        <v>4034</v>
      </c>
      <c r="M169" s="127" t="b">
        <v>1</v>
      </c>
      <c r="N169" s="127" t="s">
        <v>3692</v>
      </c>
      <c r="O169" s="358" t="str">
        <f>LEFT(PPG!E169,19)&amp;"."&amp;PPGCR!F169</f>
        <v>....Se20</v>
      </c>
      <c r="P169" s="361">
        <f>PPG!J169</f>
        <v>0</v>
      </c>
      <c r="Q169" s="127" t="b">
        <v>1</v>
      </c>
      <c r="R169" s="127" t="b">
        <v>1</v>
      </c>
      <c r="S169" s="127" t="b">
        <v>1</v>
      </c>
    </row>
    <row r="170" spans="1:19" x14ac:dyDescent="0.25">
      <c r="A170" s="127" t="s">
        <v>4033</v>
      </c>
      <c r="B170" s="206">
        <v>1</v>
      </c>
      <c r="C170" s="127">
        <v>2</v>
      </c>
      <c r="D170" s="357">
        <f>PPG!K170</f>
        <v>0</v>
      </c>
      <c r="E170" s="127" t="b">
        <v>1</v>
      </c>
      <c r="F170" s="358" t="str">
        <f>RIGHT(PPG!D170,4)&amp;"."&amp;PPG!N170&amp;"."&amp;PPG!L170&amp;"."&amp;PPGPAY!$C$5</f>
        <v>...Se20</v>
      </c>
      <c r="G170" s="209">
        <f t="shared" ca="1" si="4"/>
        <v>44105</v>
      </c>
      <c r="H170" s="360">
        <f>IF(PPG!AC170&gt;0,0,-PPG!AC170)</f>
        <v>0</v>
      </c>
      <c r="I170" s="211">
        <f t="shared" ca="1" si="5"/>
        <v>44105</v>
      </c>
      <c r="J170" s="127">
        <v>153</v>
      </c>
      <c r="K170" s="127" t="b">
        <v>1</v>
      </c>
      <c r="L170" s="127" t="s">
        <v>4034</v>
      </c>
      <c r="M170" s="127" t="b">
        <v>1</v>
      </c>
      <c r="N170" s="127" t="s">
        <v>3692</v>
      </c>
      <c r="O170" s="358" t="str">
        <f>LEFT(PPG!E170,19)&amp;"."&amp;PPGCR!F170</f>
        <v>....Se20</v>
      </c>
      <c r="P170" s="361">
        <f>PPG!J170</f>
        <v>0</v>
      </c>
      <c r="Q170" s="127" t="b">
        <v>1</v>
      </c>
      <c r="R170" s="127" t="b">
        <v>1</v>
      </c>
      <c r="S170" s="127" t="b">
        <v>1</v>
      </c>
    </row>
    <row r="171" spans="1:19" x14ac:dyDescent="0.25">
      <c r="A171" s="127" t="s">
        <v>4033</v>
      </c>
      <c r="B171" s="206">
        <v>1</v>
      </c>
      <c r="C171" s="127">
        <v>2</v>
      </c>
      <c r="D171" s="357">
        <f>PPG!K171</f>
        <v>0</v>
      </c>
      <c r="E171" s="127" t="b">
        <v>1</v>
      </c>
      <c r="F171" s="358" t="str">
        <f>RIGHT(PPG!D171,4)&amp;"."&amp;PPG!N171&amp;"."&amp;PPG!L171&amp;"."&amp;PPGPAY!$C$5</f>
        <v>...Se20</v>
      </c>
      <c r="G171" s="209">
        <f t="shared" ca="1" si="4"/>
        <v>44105</v>
      </c>
      <c r="H171" s="360">
        <f>IF(PPG!AC171&gt;0,0,-PPG!AC171)</f>
        <v>0</v>
      </c>
      <c r="I171" s="211">
        <f t="shared" ca="1" si="5"/>
        <v>44105</v>
      </c>
      <c r="J171" s="127">
        <v>154</v>
      </c>
      <c r="K171" s="127" t="b">
        <v>1</v>
      </c>
      <c r="L171" s="127" t="s">
        <v>4034</v>
      </c>
      <c r="M171" s="127" t="b">
        <v>1</v>
      </c>
      <c r="N171" s="127" t="s">
        <v>3692</v>
      </c>
      <c r="O171" s="358" t="str">
        <f>LEFT(PPG!E171,19)&amp;"."&amp;PPGCR!F171</f>
        <v>....Se20</v>
      </c>
      <c r="P171" s="361">
        <f>PPG!J171</f>
        <v>0</v>
      </c>
      <c r="Q171" s="127" t="b">
        <v>1</v>
      </c>
      <c r="R171" s="127" t="b">
        <v>1</v>
      </c>
      <c r="S171" s="127" t="b">
        <v>1</v>
      </c>
    </row>
    <row r="172" spans="1:19" x14ac:dyDescent="0.25">
      <c r="A172" s="127" t="s">
        <v>4033</v>
      </c>
      <c r="B172" s="206">
        <v>1</v>
      </c>
      <c r="C172" s="127">
        <v>2</v>
      </c>
      <c r="D172" s="357">
        <f>PPG!K172</f>
        <v>0</v>
      </c>
      <c r="E172" s="127" t="b">
        <v>1</v>
      </c>
      <c r="F172" s="358" t="str">
        <f>RIGHT(PPG!D172,4)&amp;"."&amp;PPG!N172&amp;"."&amp;PPG!L172&amp;"."&amp;PPGPAY!$C$5</f>
        <v>...Se20</v>
      </c>
      <c r="G172" s="209">
        <f t="shared" ca="1" si="4"/>
        <v>44105</v>
      </c>
      <c r="H172" s="360">
        <f>IF(PPG!AC172&gt;0,0,-PPG!AC172)</f>
        <v>0</v>
      </c>
      <c r="I172" s="211">
        <f t="shared" ca="1" si="5"/>
        <v>44105</v>
      </c>
      <c r="J172" s="127">
        <v>155</v>
      </c>
      <c r="K172" s="127" t="b">
        <v>1</v>
      </c>
      <c r="L172" s="127" t="s">
        <v>4034</v>
      </c>
      <c r="M172" s="127" t="b">
        <v>1</v>
      </c>
      <c r="N172" s="127" t="s">
        <v>3692</v>
      </c>
      <c r="O172" s="358" t="str">
        <f>LEFT(PPG!E172,19)&amp;"."&amp;PPGCR!F172</f>
        <v>....Se20</v>
      </c>
      <c r="P172" s="361">
        <f>PPG!J172</f>
        <v>0</v>
      </c>
      <c r="Q172" s="127" t="b">
        <v>1</v>
      </c>
      <c r="R172" s="127" t="b">
        <v>1</v>
      </c>
      <c r="S172" s="127" t="b">
        <v>1</v>
      </c>
    </row>
    <row r="173" spans="1:19" x14ac:dyDescent="0.25">
      <c r="A173" s="127" t="s">
        <v>4033</v>
      </c>
      <c r="B173" s="206">
        <v>1</v>
      </c>
      <c r="C173" s="127">
        <v>2</v>
      </c>
      <c r="D173" s="357">
        <f>PPG!K173</f>
        <v>0</v>
      </c>
      <c r="E173" s="127" t="b">
        <v>1</v>
      </c>
      <c r="F173" s="358" t="str">
        <f>RIGHT(PPG!D173,4)&amp;"."&amp;PPG!N173&amp;"."&amp;PPG!L173&amp;"."&amp;PPGPAY!$C$5</f>
        <v>...Se20</v>
      </c>
      <c r="G173" s="209">
        <f t="shared" ca="1" si="4"/>
        <v>44105</v>
      </c>
      <c r="H173" s="360">
        <f>IF(PPG!AC173&gt;0,0,-PPG!AC173)</f>
        <v>0</v>
      </c>
      <c r="I173" s="211">
        <f t="shared" ca="1" si="5"/>
        <v>44105</v>
      </c>
      <c r="J173" s="127">
        <v>156</v>
      </c>
      <c r="K173" s="127" t="b">
        <v>1</v>
      </c>
      <c r="L173" s="127" t="s">
        <v>4034</v>
      </c>
      <c r="M173" s="127" t="b">
        <v>1</v>
      </c>
      <c r="N173" s="127" t="s">
        <v>3692</v>
      </c>
      <c r="O173" s="358" t="str">
        <f>LEFT(PPG!E173,19)&amp;"."&amp;PPGCR!F173</f>
        <v>....Se20</v>
      </c>
      <c r="P173" s="361">
        <f>PPG!J173</f>
        <v>0</v>
      </c>
      <c r="Q173" s="127" t="b">
        <v>1</v>
      </c>
      <c r="R173" s="127" t="b">
        <v>1</v>
      </c>
      <c r="S173" s="127" t="b">
        <v>1</v>
      </c>
    </row>
    <row r="174" spans="1:19" x14ac:dyDescent="0.25">
      <c r="A174" s="127" t="s">
        <v>4033</v>
      </c>
      <c r="B174" s="206">
        <v>1</v>
      </c>
      <c r="C174" s="127">
        <v>2</v>
      </c>
      <c r="D174" s="357">
        <f>PPG!K174</f>
        <v>0</v>
      </c>
      <c r="E174" s="127" t="b">
        <v>1</v>
      </c>
      <c r="F174" s="358" t="str">
        <f>RIGHT(PPG!D174,4)&amp;"."&amp;PPG!N174&amp;"."&amp;PPG!L174&amp;"."&amp;PPGPAY!$C$5</f>
        <v>...Se20</v>
      </c>
      <c r="G174" s="209">
        <f t="shared" ca="1" si="4"/>
        <v>44105</v>
      </c>
      <c r="H174" s="360">
        <f>IF(PPG!AC174&gt;0,0,-PPG!AC174)</f>
        <v>0</v>
      </c>
      <c r="I174" s="211">
        <f t="shared" ca="1" si="5"/>
        <v>44105</v>
      </c>
      <c r="J174" s="127">
        <v>157</v>
      </c>
      <c r="K174" s="127" t="b">
        <v>1</v>
      </c>
      <c r="L174" s="127" t="s">
        <v>4034</v>
      </c>
      <c r="M174" s="127" t="b">
        <v>1</v>
      </c>
      <c r="N174" s="127" t="s">
        <v>3692</v>
      </c>
      <c r="O174" s="358" t="str">
        <f>LEFT(PPG!E174,19)&amp;"."&amp;PPGCR!F174</f>
        <v>....Se20</v>
      </c>
      <c r="P174" s="361">
        <f>PPG!J174</f>
        <v>0</v>
      </c>
      <c r="Q174" s="127" t="b">
        <v>1</v>
      </c>
      <c r="R174" s="127" t="b">
        <v>1</v>
      </c>
      <c r="S174" s="127" t="b">
        <v>1</v>
      </c>
    </row>
    <row r="175" spans="1:19" x14ac:dyDescent="0.25">
      <c r="A175" s="127" t="s">
        <v>4033</v>
      </c>
      <c r="B175" s="206">
        <v>1</v>
      </c>
      <c r="C175" s="127">
        <v>2</v>
      </c>
      <c r="D175" s="357">
        <f>PPG!K175</f>
        <v>0</v>
      </c>
      <c r="E175" s="127" t="b">
        <v>1</v>
      </c>
      <c r="F175" s="358" t="str">
        <f>RIGHT(PPG!D175,4)&amp;"."&amp;PPG!N175&amp;"."&amp;PPG!L175&amp;"."&amp;PPGPAY!$C$5</f>
        <v>...Se20</v>
      </c>
      <c r="G175" s="209">
        <f t="shared" ca="1" si="4"/>
        <v>44105</v>
      </c>
      <c r="H175" s="360">
        <f>IF(PPG!AC175&gt;0,0,-PPG!AC175)</f>
        <v>0</v>
      </c>
      <c r="I175" s="211">
        <f t="shared" ca="1" si="5"/>
        <v>44105</v>
      </c>
      <c r="J175" s="127">
        <v>158</v>
      </c>
      <c r="K175" s="127" t="b">
        <v>1</v>
      </c>
      <c r="L175" s="127" t="s">
        <v>4034</v>
      </c>
      <c r="M175" s="127" t="b">
        <v>1</v>
      </c>
      <c r="N175" s="127" t="s">
        <v>3692</v>
      </c>
      <c r="O175" s="358" t="str">
        <f>LEFT(PPG!E175,19)&amp;"."&amp;PPGCR!F175</f>
        <v>....Se20</v>
      </c>
      <c r="P175" s="361">
        <f>PPG!J175</f>
        <v>0</v>
      </c>
      <c r="Q175" s="127" t="b">
        <v>1</v>
      </c>
      <c r="R175" s="127" t="b">
        <v>1</v>
      </c>
      <c r="S175" s="127" t="b">
        <v>1</v>
      </c>
    </row>
    <row r="176" spans="1:19" x14ac:dyDescent="0.25">
      <c r="A176" s="127" t="s">
        <v>4033</v>
      </c>
      <c r="B176" s="206">
        <v>1</v>
      </c>
      <c r="C176" s="127">
        <v>2</v>
      </c>
      <c r="D176" s="357">
        <f>PPG!K176</f>
        <v>0</v>
      </c>
      <c r="E176" s="127" t="b">
        <v>1</v>
      </c>
      <c r="F176" s="358" t="str">
        <f>RIGHT(PPG!D176,4)&amp;"."&amp;PPG!N176&amp;"."&amp;PPG!L176&amp;"."&amp;PPGPAY!$C$5</f>
        <v>...Se20</v>
      </c>
      <c r="G176" s="209">
        <f t="shared" ca="1" si="4"/>
        <v>44105</v>
      </c>
      <c r="H176" s="360">
        <f>IF(PPG!AC176&gt;0,0,-PPG!AC176)</f>
        <v>0</v>
      </c>
      <c r="I176" s="211">
        <f t="shared" ca="1" si="5"/>
        <v>44105</v>
      </c>
      <c r="J176" s="127">
        <v>159</v>
      </c>
      <c r="K176" s="127" t="b">
        <v>1</v>
      </c>
      <c r="L176" s="127" t="s">
        <v>4034</v>
      </c>
      <c r="M176" s="127" t="b">
        <v>1</v>
      </c>
      <c r="N176" s="127" t="s">
        <v>3692</v>
      </c>
      <c r="O176" s="358" t="str">
        <f>LEFT(PPG!E176,19)&amp;"."&amp;PPGCR!F176</f>
        <v>....Se20</v>
      </c>
      <c r="P176" s="361">
        <f>PPG!J176</f>
        <v>0</v>
      </c>
      <c r="Q176" s="127" t="b">
        <v>1</v>
      </c>
      <c r="R176" s="127" t="b">
        <v>1</v>
      </c>
      <c r="S176" s="127" t="b">
        <v>1</v>
      </c>
    </row>
    <row r="177" spans="1:19" x14ac:dyDescent="0.25">
      <c r="A177" s="127" t="s">
        <v>4033</v>
      </c>
      <c r="B177" s="206">
        <v>1</v>
      </c>
      <c r="C177" s="127">
        <v>2</v>
      </c>
      <c r="D177" s="357">
        <f>PPG!K177</f>
        <v>0</v>
      </c>
      <c r="E177" s="127" t="b">
        <v>1</v>
      </c>
      <c r="F177" s="358" t="str">
        <f>RIGHT(PPG!D177,4)&amp;"."&amp;PPG!N177&amp;"."&amp;PPG!L177&amp;"."&amp;PPGPAY!$C$5</f>
        <v>...Se20</v>
      </c>
      <c r="G177" s="209">
        <f t="shared" ca="1" si="4"/>
        <v>44105</v>
      </c>
      <c r="H177" s="360">
        <f>IF(PPG!AC177&gt;0,0,-PPG!AC177)</f>
        <v>0</v>
      </c>
      <c r="I177" s="211">
        <f t="shared" ca="1" si="5"/>
        <v>44105</v>
      </c>
      <c r="J177" s="127">
        <v>160</v>
      </c>
      <c r="K177" s="127" t="b">
        <v>1</v>
      </c>
      <c r="L177" s="127" t="s">
        <v>4034</v>
      </c>
      <c r="M177" s="127" t="b">
        <v>1</v>
      </c>
      <c r="N177" s="127" t="s">
        <v>3692</v>
      </c>
      <c r="O177" s="358" t="str">
        <f>LEFT(PPG!E177,19)&amp;"."&amp;PPGCR!F177</f>
        <v>....Se20</v>
      </c>
      <c r="P177" s="361">
        <f>PPG!J177</f>
        <v>0</v>
      </c>
      <c r="Q177" s="127" t="b">
        <v>1</v>
      </c>
      <c r="R177" s="127" t="b">
        <v>1</v>
      </c>
      <c r="S177" s="127" t="b">
        <v>1</v>
      </c>
    </row>
    <row r="178" spans="1:19" x14ac:dyDescent="0.25">
      <c r="A178" s="127" t="s">
        <v>4033</v>
      </c>
      <c r="B178" s="206">
        <v>1</v>
      </c>
      <c r="C178" s="127">
        <v>2</v>
      </c>
      <c r="D178" s="357">
        <f>PPG!K178</f>
        <v>0</v>
      </c>
      <c r="E178" s="127" t="b">
        <v>1</v>
      </c>
      <c r="F178" s="358" t="str">
        <f>RIGHT(PPG!D178,4)&amp;"."&amp;PPG!N178&amp;"."&amp;PPG!L178&amp;"."&amp;PPGPAY!$C$5</f>
        <v>...Se20</v>
      </c>
      <c r="G178" s="209">
        <f t="shared" ca="1" si="4"/>
        <v>44105</v>
      </c>
      <c r="H178" s="360">
        <f>IF(PPG!AC178&gt;0,0,-PPG!AC178)</f>
        <v>0</v>
      </c>
      <c r="I178" s="211">
        <f t="shared" ca="1" si="5"/>
        <v>44105</v>
      </c>
      <c r="J178" s="127">
        <v>161</v>
      </c>
      <c r="K178" s="127" t="b">
        <v>1</v>
      </c>
      <c r="L178" s="127" t="s">
        <v>4034</v>
      </c>
      <c r="M178" s="127" t="b">
        <v>1</v>
      </c>
      <c r="N178" s="127" t="s">
        <v>3692</v>
      </c>
      <c r="O178" s="358" t="str">
        <f>LEFT(PPG!E178,19)&amp;"."&amp;PPGCR!F178</f>
        <v>....Se20</v>
      </c>
      <c r="P178" s="361">
        <f>PPG!J178</f>
        <v>0</v>
      </c>
      <c r="Q178" s="127" t="b">
        <v>1</v>
      </c>
      <c r="R178" s="127" t="b">
        <v>1</v>
      </c>
      <c r="S178" s="127" t="b">
        <v>1</v>
      </c>
    </row>
    <row r="179" spans="1:19" x14ac:dyDescent="0.25">
      <c r="A179" s="127" t="s">
        <v>4033</v>
      </c>
      <c r="B179" s="206">
        <v>1</v>
      </c>
      <c r="C179" s="127">
        <v>2</v>
      </c>
      <c r="D179" s="357">
        <f>PPG!K179</f>
        <v>0</v>
      </c>
      <c r="E179" s="127" t="b">
        <v>1</v>
      </c>
      <c r="F179" s="358" t="str">
        <f>RIGHT(PPG!D179,4)&amp;"."&amp;PPG!N179&amp;"."&amp;PPG!L179&amp;"."&amp;PPGPAY!$C$5</f>
        <v>...Se20</v>
      </c>
      <c r="G179" s="209">
        <f t="shared" ca="1" si="4"/>
        <v>44105</v>
      </c>
      <c r="H179" s="360">
        <f>IF(PPG!AC179&gt;0,0,-PPG!AC179)</f>
        <v>0</v>
      </c>
      <c r="I179" s="211">
        <f t="shared" ca="1" si="5"/>
        <v>44105</v>
      </c>
      <c r="J179" s="127">
        <v>162</v>
      </c>
      <c r="K179" s="127" t="b">
        <v>1</v>
      </c>
      <c r="L179" s="127" t="s">
        <v>4034</v>
      </c>
      <c r="M179" s="127" t="b">
        <v>1</v>
      </c>
      <c r="N179" s="127" t="s">
        <v>3692</v>
      </c>
      <c r="O179" s="358" t="str">
        <f>LEFT(PPG!E179,19)&amp;"."&amp;PPGCR!F179</f>
        <v>....Se20</v>
      </c>
      <c r="P179" s="361">
        <f>PPG!J179</f>
        <v>0</v>
      </c>
      <c r="Q179" s="127" t="b">
        <v>1</v>
      </c>
      <c r="R179" s="127" t="b">
        <v>1</v>
      </c>
      <c r="S179" s="127" t="b">
        <v>1</v>
      </c>
    </row>
    <row r="180" spans="1:19" x14ac:dyDescent="0.25">
      <c r="A180" s="127" t="s">
        <v>4033</v>
      </c>
      <c r="B180" s="206">
        <v>1</v>
      </c>
      <c r="C180" s="127">
        <v>2</v>
      </c>
      <c r="D180" s="357">
        <f>PPG!K180</f>
        <v>0</v>
      </c>
      <c r="E180" s="127" t="b">
        <v>1</v>
      </c>
      <c r="F180" s="358" t="str">
        <f>RIGHT(PPG!D180,4)&amp;"."&amp;PPG!N180&amp;"."&amp;PPG!L180&amp;"."&amp;PPGPAY!$C$5</f>
        <v>...Se20</v>
      </c>
      <c r="G180" s="209">
        <f t="shared" ca="1" si="4"/>
        <v>44105</v>
      </c>
      <c r="H180" s="360">
        <f>IF(PPG!AC180&gt;0,0,-PPG!AC180)</f>
        <v>0</v>
      </c>
      <c r="I180" s="211">
        <f t="shared" ca="1" si="5"/>
        <v>44105</v>
      </c>
      <c r="J180" s="127">
        <v>163</v>
      </c>
      <c r="K180" s="127" t="b">
        <v>1</v>
      </c>
      <c r="L180" s="127" t="s">
        <v>4034</v>
      </c>
      <c r="M180" s="127" t="b">
        <v>1</v>
      </c>
      <c r="N180" s="127" t="s">
        <v>3692</v>
      </c>
      <c r="O180" s="358" t="str">
        <f>LEFT(PPG!E180,19)&amp;"."&amp;PPGCR!F180</f>
        <v>....Se20</v>
      </c>
      <c r="P180" s="361">
        <f>PPG!J180</f>
        <v>0</v>
      </c>
      <c r="Q180" s="127" t="b">
        <v>1</v>
      </c>
      <c r="R180" s="127" t="b">
        <v>1</v>
      </c>
      <c r="S180" s="127" t="b">
        <v>1</v>
      </c>
    </row>
    <row r="181" spans="1:19" x14ac:dyDescent="0.25">
      <c r="A181" s="127" t="s">
        <v>4033</v>
      </c>
      <c r="B181" s="206">
        <v>1</v>
      </c>
      <c r="C181" s="127">
        <v>2</v>
      </c>
      <c r="D181" s="357">
        <f>PPG!K181</f>
        <v>0</v>
      </c>
      <c r="E181" s="127" t="b">
        <v>1</v>
      </c>
      <c r="F181" s="358" t="str">
        <f>RIGHT(PPG!D181,4)&amp;"."&amp;PPG!N181&amp;"."&amp;PPG!L181&amp;"."&amp;PPGPAY!$C$5</f>
        <v>...Se20</v>
      </c>
      <c r="G181" s="209">
        <f t="shared" ca="1" si="4"/>
        <v>44105</v>
      </c>
      <c r="H181" s="360">
        <f>IF(PPG!AC181&gt;0,0,-PPG!AC181)</f>
        <v>0</v>
      </c>
      <c r="I181" s="211">
        <f t="shared" ca="1" si="5"/>
        <v>44105</v>
      </c>
      <c r="J181" s="127">
        <v>164</v>
      </c>
      <c r="K181" s="127" t="b">
        <v>1</v>
      </c>
      <c r="L181" s="127" t="s">
        <v>4034</v>
      </c>
      <c r="M181" s="127" t="b">
        <v>1</v>
      </c>
      <c r="N181" s="127" t="s">
        <v>3692</v>
      </c>
      <c r="O181" s="358" t="str">
        <f>LEFT(PPG!E181,19)&amp;"."&amp;PPGCR!F181</f>
        <v>....Se20</v>
      </c>
      <c r="P181" s="361">
        <f>PPG!J181</f>
        <v>0</v>
      </c>
      <c r="Q181" s="127" t="b">
        <v>1</v>
      </c>
      <c r="R181" s="127" t="b">
        <v>1</v>
      </c>
      <c r="S181" s="127" t="b">
        <v>1</v>
      </c>
    </row>
    <row r="182" spans="1:19" x14ac:dyDescent="0.25">
      <c r="A182" s="127" t="s">
        <v>4033</v>
      </c>
      <c r="B182" s="206">
        <v>1</v>
      </c>
      <c r="C182" s="127">
        <v>2</v>
      </c>
      <c r="D182" s="357">
        <f>PPG!K182</f>
        <v>0</v>
      </c>
      <c r="E182" s="127" t="b">
        <v>1</v>
      </c>
      <c r="F182" s="358" t="str">
        <f>RIGHT(PPG!D182,4)&amp;"."&amp;PPG!N182&amp;"."&amp;PPG!L182&amp;"."&amp;PPGPAY!$C$5</f>
        <v>...Se20</v>
      </c>
      <c r="G182" s="209">
        <f t="shared" ca="1" si="4"/>
        <v>44105</v>
      </c>
      <c r="H182" s="360">
        <f>IF(PPG!AC182&gt;0,0,-PPG!AC182)</f>
        <v>0</v>
      </c>
      <c r="I182" s="211">
        <f t="shared" ca="1" si="5"/>
        <v>44105</v>
      </c>
      <c r="J182" s="127">
        <v>165</v>
      </c>
      <c r="K182" s="127" t="b">
        <v>1</v>
      </c>
      <c r="L182" s="127" t="s">
        <v>4034</v>
      </c>
      <c r="M182" s="127" t="b">
        <v>1</v>
      </c>
      <c r="N182" s="127" t="s">
        <v>3692</v>
      </c>
      <c r="O182" s="358" t="str">
        <f>LEFT(PPG!E182,19)&amp;"."&amp;PPGCR!F182</f>
        <v>....Se20</v>
      </c>
      <c r="P182" s="361">
        <f>PPG!J182</f>
        <v>0</v>
      </c>
      <c r="Q182" s="127" t="b">
        <v>1</v>
      </c>
      <c r="R182" s="127" t="b">
        <v>1</v>
      </c>
      <c r="S182" s="127" t="b">
        <v>1</v>
      </c>
    </row>
    <row r="183" spans="1:19" x14ac:dyDescent="0.25">
      <c r="A183" s="127" t="s">
        <v>4033</v>
      </c>
      <c r="B183" s="206">
        <v>1</v>
      </c>
      <c r="C183" s="127">
        <v>2</v>
      </c>
      <c r="D183" s="357">
        <f>PPG!K183</f>
        <v>0</v>
      </c>
      <c r="E183" s="127" t="b">
        <v>1</v>
      </c>
      <c r="F183" s="358" t="str">
        <f>RIGHT(PPG!D183,4)&amp;"."&amp;PPG!N183&amp;"."&amp;PPG!L183&amp;"."&amp;PPGPAY!$C$5</f>
        <v>...Se20</v>
      </c>
      <c r="G183" s="209">
        <f t="shared" ca="1" si="4"/>
        <v>44105</v>
      </c>
      <c r="H183" s="360">
        <f>IF(PPG!AC183&gt;0,0,-PPG!AC183)</f>
        <v>0</v>
      </c>
      <c r="I183" s="211">
        <f t="shared" ca="1" si="5"/>
        <v>44105</v>
      </c>
      <c r="J183" s="127">
        <v>166</v>
      </c>
      <c r="K183" s="127" t="b">
        <v>1</v>
      </c>
      <c r="L183" s="127" t="s">
        <v>4034</v>
      </c>
      <c r="M183" s="127" t="b">
        <v>1</v>
      </c>
      <c r="N183" s="127" t="s">
        <v>3692</v>
      </c>
      <c r="O183" s="358" t="str">
        <f>LEFT(PPG!E183,19)&amp;"."&amp;PPGCR!F183</f>
        <v>....Se20</v>
      </c>
      <c r="P183" s="361">
        <f>PPG!J183</f>
        <v>0</v>
      </c>
      <c r="Q183" s="127" t="b">
        <v>1</v>
      </c>
      <c r="R183" s="127" t="b">
        <v>1</v>
      </c>
      <c r="S183" s="127" t="b">
        <v>1</v>
      </c>
    </row>
    <row r="184" spans="1:19" x14ac:dyDescent="0.25">
      <c r="A184" s="127" t="s">
        <v>4033</v>
      </c>
      <c r="B184" s="206">
        <v>1</v>
      </c>
      <c r="C184" s="127">
        <v>2</v>
      </c>
      <c r="D184" s="357">
        <f>PPG!K184</f>
        <v>0</v>
      </c>
      <c r="E184" s="127" t="b">
        <v>1</v>
      </c>
      <c r="F184" s="358" t="str">
        <f>RIGHT(PPG!D184,4)&amp;"."&amp;PPG!N184&amp;"."&amp;PPG!L184&amp;"."&amp;PPGPAY!$C$5</f>
        <v>...Se20</v>
      </c>
      <c r="G184" s="209">
        <f t="shared" ca="1" si="4"/>
        <v>44105</v>
      </c>
      <c r="H184" s="360">
        <f>IF(PPG!AC184&gt;0,0,-PPG!AC184)</f>
        <v>0</v>
      </c>
      <c r="I184" s="211">
        <f t="shared" ca="1" si="5"/>
        <v>44105</v>
      </c>
      <c r="J184" s="127">
        <v>167</v>
      </c>
      <c r="K184" s="127" t="b">
        <v>1</v>
      </c>
      <c r="L184" s="127" t="s">
        <v>4034</v>
      </c>
      <c r="M184" s="127" t="b">
        <v>1</v>
      </c>
      <c r="N184" s="127" t="s">
        <v>3692</v>
      </c>
      <c r="O184" s="358" t="str">
        <f>LEFT(PPG!E184,19)&amp;"."&amp;PPGCR!F184</f>
        <v>....Se20</v>
      </c>
      <c r="P184" s="361">
        <f>PPG!J184</f>
        <v>0</v>
      </c>
      <c r="Q184" s="127" t="b">
        <v>1</v>
      </c>
      <c r="R184" s="127" t="b">
        <v>1</v>
      </c>
      <c r="S184" s="127" t="b">
        <v>1</v>
      </c>
    </row>
    <row r="185" spans="1:19" x14ac:dyDescent="0.25">
      <c r="A185" s="127" t="s">
        <v>4033</v>
      </c>
      <c r="B185" s="206">
        <v>1</v>
      </c>
      <c r="C185" s="127">
        <v>2</v>
      </c>
      <c r="D185" s="357">
        <f>PPG!K185</f>
        <v>0</v>
      </c>
      <c r="E185" s="127" t="b">
        <v>1</v>
      </c>
      <c r="F185" s="358" t="str">
        <f>RIGHT(PPG!D185,4)&amp;"."&amp;PPG!N185&amp;"."&amp;PPG!L185&amp;"."&amp;PPGPAY!$C$5</f>
        <v>...Se20</v>
      </c>
      <c r="G185" s="209">
        <f t="shared" ca="1" si="4"/>
        <v>44105</v>
      </c>
      <c r="H185" s="360">
        <f>IF(PPG!AC185&gt;0,0,-PPG!AC185)</f>
        <v>0</v>
      </c>
      <c r="I185" s="211">
        <f t="shared" ca="1" si="5"/>
        <v>44105</v>
      </c>
      <c r="J185" s="127">
        <v>168</v>
      </c>
      <c r="K185" s="127" t="b">
        <v>1</v>
      </c>
      <c r="L185" s="127" t="s">
        <v>4034</v>
      </c>
      <c r="M185" s="127" t="b">
        <v>1</v>
      </c>
      <c r="N185" s="127" t="s">
        <v>3692</v>
      </c>
      <c r="O185" s="358" t="str">
        <f>LEFT(PPG!E185,19)&amp;"."&amp;PPGCR!F185</f>
        <v>....Se20</v>
      </c>
      <c r="P185" s="361">
        <f>PPG!J185</f>
        <v>0</v>
      </c>
      <c r="Q185" s="127" t="b">
        <v>1</v>
      </c>
      <c r="R185" s="127" t="b">
        <v>1</v>
      </c>
      <c r="S185" s="127" t="b">
        <v>1</v>
      </c>
    </row>
    <row r="186" spans="1:19" x14ac:dyDescent="0.25">
      <c r="A186" s="127" t="s">
        <v>4033</v>
      </c>
      <c r="B186" s="206">
        <v>1</v>
      </c>
      <c r="C186" s="127">
        <v>2</v>
      </c>
      <c r="D186" s="357">
        <f>PPG!K186</f>
        <v>0</v>
      </c>
      <c r="E186" s="127" t="b">
        <v>1</v>
      </c>
      <c r="F186" s="358" t="str">
        <f>RIGHT(PPG!D186,4)&amp;"."&amp;PPG!N186&amp;"."&amp;PPG!L186&amp;"."&amp;PPGPAY!$C$5</f>
        <v>...Se20</v>
      </c>
      <c r="G186" s="209">
        <f t="shared" ca="1" si="4"/>
        <v>44105</v>
      </c>
      <c r="H186" s="360">
        <f>IF(PPG!AC186&gt;0,0,-PPG!AC186)</f>
        <v>0</v>
      </c>
      <c r="I186" s="211">
        <f t="shared" ca="1" si="5"/>
        <v>44105</v>
      </c>
      <c r="J186" s="127">
        <v>169</v>
      </c>
      <c r="K186" s="127" t="b">
        <v>1</v>
      </c>
      <c r="L186" s="127" t="s">
        <v>4034</v>
      </c>
      <c r="M186" s="127" t="b">
        <v>1</v>
      </c>
      <c r="N186" s="127" t="s">
        <v>3692</v>
      </c>
      <c r="O186" s="358" t="str">
        <f>LEFT(PPG!E186,19)&amp;"."&amp;PPGCR!F186</f>
        <v>....Se20</v>
      </c>
      <c r="P186" s="361">
        <f>PPG!J186</f>
        <v>0</v>
      </c>
      <c r="Q186" s="127" t="b">
        <v>1</v>
      </c>
      <c r="R186" s="127" t="b">
        <v>1</v>
      </c>
      <c r="S186" s="127" t="b">
        <v>1</v>
      </c>
    </row>
    <row r="187" spans="1:19" x14ac:dyDescent="0.25">
      <c r="A187" s="127" t="s">
        <v>4033</v>
      </c>
      <c r="B187" s="206">
        <v>1</v>
      </c>
      <c r="C187" s="127">
        <v>2</v>
      </c>
      <c r="D187" s="357">
        <f>PPG!K187</f>
        <v>0</v>
      </c>
      <c r="E187" s="127" t="b">
        <v>1</v>
      </c>
      <c r="F187" s="358" t="str">
        <f>RIGHT(PPG!D187,4)&amp;"."&amp;PPG!N187&amp;"."&amp;PPG!L187&amp;"."&amp;PPGPAY!$C$5</f>
        <v>...Se20</v>
      </c>
      <c r="G187" s="209">
        <f t="shared" ca="1" si="4"/>
        <v>44105</v>
      </c>
      <c r="H187" s="360">
        <f>IF(PPG!AC187&gt;0,0,-PPG!AC187)</f>
        <v>0</v>
      </c>
      <c r="I187" s="211">
        <f t="shared" ca="1" si="5"/>
        <v>44105</v>
      </c>
      <c r="J187" s="127">
        <v>170</v>
      </c>
      <c r="K187" s="127" t="b">
        <v>1</v>
      </c>
      <c r="L187" s="127" t="s">
        <v>4034</v>
      </c>
      <c r="M187" s="127" t="b">
        <v>1</v>
      </c>
      <c r="N187" s="127" t="s">
        <v>3692</v>
      </c>
      <c r="O187" s="358" t="str">
        <f>LEFT(PPG!E187,19)&amp;"."&amp;PPGCR!F187</f>
        <v>....Se20</v>
      </c>
      <c r="P187" s="361">
        <f>PPG!J187</f>
        <v>0</v>
      </c>
      <c r="Q187" s="127" t="b">
        <v>1</v>
      </c>
      <c r="R187" s="127" t="b">
        <v>1</v>
      </c>
      <c r="S187" s="127" t="b">
        <v>1</v>
      </c>
    </row>
    <row r="188" spans="1:19" x14ac:dyDescent="0.25">
      <c r="A188" s="127" t="s">
        <v>4033</v>
      </c>
      <c r="B188" s="206">
        <v>1</v>
      </c>
      <c r="C188" s="127">
        <v>2</v>
      </c>
      <c r="D188" s="357">
        <f>PPG!K188</f>
        <v>0</v>
      </c>
      <c r="E188" s="127" t="b">
        <v>1</v>
      </c>
      <c r="F188" s="358" t="str">
        <f>RIGHT(PPG!D188,4)&amp;"."&amp;PPG!N188&amp;"."&amp;PPG!L188&amp;"."&amp;PPGPAY!$C$5</f>
        <v>...Se20</v>
      </c>
      <c r="G188" s="209">
        <f t="shared" ca="1" si="4"/>
        <v>44105</v>
      </c>
      <c r="H188" s="360">
        <f>IF(PPG!AC188&gt;0,0,-PPG!AC188)</f>
        <v>0</v>
      </c>
      <c r="I188" s="211">
        <f t="shared" ca="1" si="5"/>
        <v>44105</v>
      </c>
      <c r="J188" s="127">
        <v>171</v>
      </c>
      <c r="K188" s="127" t="b">
        <v>1</v>
      </c>
      <c r="L188" s="127" t="s">
        <v>4034</v>
      </c>
      <c r="M188" s="127" t="b">
        <v>1</v>
      </c>
      <c r="N188" s="127" t="s">
        <v>3692</v>
      </c>
      <c r="O188" s="358" t="str">
        <f>LEFT(PPG!E188,19)&amp;"."&amp;PPGCR!F188</f>
        <v>....Se20</v>
      </c>
      <c r="P188" s="361">
        <f>PPG!J188</f>
        <v>0</v>
      </c>
      <c r="Q188" s="127" t="b">
        <v>1</v>
      </c>
      <c r="R188" s="127" t="b">
        <v>1</v>
      </c>
      <c r="S188" s="127" t="b">
        <v>1</v>
      </c>
    </row>
    <row r="189" spans="1:19" x14ac:dyDescent="0.25">
      <c r="A189" s="127" t="s">
        <v>4033</v>
      </c>
      <c r="B189" s="206">
        <v>1</v>
      </c>
      <c r="C189" s="127">
        <v>2</v>
      </c>
      <c r="D189" s="357">
        <f>PPG!K189</f>
        <v>0</v>
      </c>
      <c r="E189" s="127" t="b">
        <v>1</v>
      </c>
      <c r="F189" s="358" t="str">
        <f>RIGHT(PPG!D189,4)&amp;"."&amp;PPG!N189&amp;"."&amp;PPG!L189&amp;"."&amp;PPGPAY!$C$5</f>
        <v>...Se20</v>
      </c>
      <c r="G189" s="209">
        <f t="shared" ca="1" si="4"/>
        <v>44105</v>
      </c>
      <c r="H189" s="360">
        <f>IF(PPG!AC189&gt;0,0,-PPG!AC189)</f>
        <v>0</v>
      </c>
      <c r="I189" s="211">
        <f t="shared" ca="1" si="5"/>
        <v>44105</v>
      </c>
      <c r="J189" s="127">
        <v>172</v>
      </c>
      <c r="K189" s="127" t="b">
        <v>1</v>
      </c>
      <c r="L189" s="127" t="s">
        <v>4034</v>
      </c>
      <c r="M189" s="127" t="b">
        <v>1</v>
      </c>
      <c r="N189" s="127" t="s">
        <v>3692</v>
      </c>
      <c r="O189" s="358" t="str">
        <f>LEFT(PPG!E189,19)&amp;"."&amp;PPGCR!F189</f>
        <v>....Se20</v>
      </c>
      <c r="P189" s="361">
        <f>PPG!J189</f>
        <v>0</v>
      </c>
      <c r="Q189" s="127" t="b">
        <v>1</v>
      </c>
      <c r="R189" s="127" t="b">
        <v>1</v>
      </c>
      <c r="S189" s="127" t="b">
        <v>1</v>
      </c>
    </row>
    <row r="190" spans="1:19" x14ac:dyDescent="0.25">
      <c r="A190" s="127" t="s">
        <v>4033</v>
      </c>
      <c r="B190" s="206">
        <v>1</v>
      </c>
      <c r="C190" s="127">
        <v>2</v>
      </c>
      <c r="D190" s="357">
        <f>PPG!K190</f>
        <v>0</v>
      </c>
      <c r="E190" s="127" t="b">
        <v>1</v>
      </c>
      <c r="F190" s="358" t="str">
        <f>RIGHT(PPG!D190,4)&amp;"."&amp;PPG!N190&amp;"."&amp;PPG!L190&amp;"."&amp;PPGPAY!$C$5</f>
        <v>...Se20</v>
      </c>
      <c r="G190" s="209">
        <f t="shared" ca="1" si="4"/>
        <v>44105</v>
      </c>
      <c r="H190" s="360">
        <f>IF(PPG!AC190&gt;0,0,-PPG!AC190)</f>
        <v>0</v>
      </c>
      <c r="I190" s="211">
        <f t="shared" ca="1" si="5"/>
        <v>44105</v>
      </c>
      <c r="J190" s="127">
        <v>173</v>
      </c>
      <c r="K190" s="127" t="b">
        <v>1</v>
      </c>
      <c r="L190" s="127" t="s">
        <v>4034</v>
      </c>
      <c r="M190" s="127" t="b">
        <v>1</v>
      </c>
      <c r="N190" s="127" t="s">
        <v>3692</v>
      </c>
      <c r="O190" s="358" t="str">
        <f>LEFT(PPG!E190,19)&amp;"."&amp;PPGCR!F190</f>
        <v>....Se20</v>
      </c>
      <c r="P190" s="361">
        <f>PPG!J190</f>
        <v>0</v>
      </c>
      <c r="Q190" s="127" t="b">
        <v>1</v>
      </c>
      <c r="R190" s="127" t="b">
        <v>1</v>
      </c>
      <c r="S190" s="127" t="b">
        <v>1</v>
      </c>
    </row>
    <row r="191" spans="1:19" x14ac:dyDescent="0.25">
      <c r="A191" s="127" t="s">
        <v>4033</v>
      </c>
      <c r="B191" s="206">
        <v>1</v>
      </c>
      <c r="C191" s="127">
        <v>2</v>
      </c>
      <c r="D191" s="357">
        <f>PPG!K191</f>
        <v>0</v>
      </c>
      <c r="E191" s="127" t="b">
        <v>1</v>
      </c>
      <c r="F191" s="358" t="str">
        <f>RIGHT(PPG!D191,4)&amp;"."&amp;PPG!N191&amp;"."&amp;PPG!L191&amp;"."&amp;PPGPAY!$C$5</f>
        <v>...Se20</v>
      </c>
      <c r="G191" s="209">
        <f t="shared" ca="1" si="4"/>
        <v>44105</v>
      </c>
      <c r="H191" s="360">
        <f>IF(PPG!AC191&gt;0,0,-PPG!AC191)</f>
        <v>0</v>
      </c>
      <c r="I191" s="211">
        <f t="shared" ca="1" si="5"/>
        <v>44105</v>
      </c>
      <c r="J191" s="127">
        <v>174</v>
      </c>
      <c r="K191" s="127" t="b">
        <v>1</v>
      </c>
      <c r="L191" s="127" t="s">
        <v>4034</v>
      </c>
      <c r="M191" s="127" t="b">
        <v>1</v>
      </c>
      <c r="N191" s="127" t="s">
        <v>3692</v>
      </c>
      <c r="O191" s="358" t="str">
        <f>LEFT(PPG!E191,19)&amp;"."&amp;PPGCR!F191</f>
        <v>....Se20</v>
      </c>
      <c r="P191" s="361">
        <f>PPG!J191</f>
        <v>0</v>
      </c>
      <c r="Q191" s="127" t="b">
        <v>1</v>
      </c>
      <c r="R191" s="127" t="b">
        <v>1</v>
      </c>
      <c r="S191" s="127" t="b">
        <v>1</v>
      </c>
    </row>
    <row r="192" spans="1:19" x14ac:dyDescent="0.25">
      <c r="A192" s="127" t="s">
        <v>4033</v>
      </c>
      <c r="B192" s="206">
        <v>1</v>
      </c>
      <c r="C192" s="127">
        <v>2</v>
      </c>
      <c r="D192" s="357">
        <f>PPG!K192</f>
        <v>0</v>
      </c>
      <c r="E192" s="127" t="b">
        <v>1</v>
      </c>
      <c r="F192" s="358" t="str">
        <f>RIGHT(PPG!D192,4)&amp;"."&amp;PPG!N192&amp;"."&amp;PPG!L192&amp;"."&amp;PPGPAY!$C$5</f>
        <v>...Se20</v>
      </c>
      <c r="G192" s="209">
        <f t="shared" ca="1" si="4"/>
        <v>44105</v>
      </c>
      <c r="H192" s="360">
        <f>IF(PPG!AC192&gt;0,0,-PPG!AC192)</f>
        <v>0</v>
      </c>
      <c r="I192" s="211">
        <f t="shared" ca="1" si="5"/>
        <v>44105</v>
      </c>
      <c r="J192" s="127">
        <v>175</v>
      </c>
      <c r="K192" s="127" t="b">
        <v>1</v>
      </c>
      <c r="L192" s="127" t="s">
        <v>4034</v>
      </c>
      <c r="M192" s="127" t="b">
        <v>1</v>
      </c>
      <c r="N192" s="127" t="s">
        <v>3692</v>
      </c>
      <c r="O192" s="358" t="str">
        <f>LEFT(PPG!E192,19)&amp;"."&amp;PPGCR!F192</f>
        <v>....Se20</v>
      </c>
      <c r="P192" s="361">
        <f>PPG!J192</f>
        <v>0</v>
      </c>
      <c r="Q192" s="127" t="b">
        <v>1</v>
      </c>
      <c r="R192" s="127" t="b">
        <v>1</v>
      </c>
      <c r="S192" s="127" t="b">
        <v>1</v>
      </c>
    </row>
    <row r="193" spans="1:19" x14ac:dyDescent="0.25">
      <c r="A193" s="127" t="s">
        <v>4033</v>
      </c>
      <c r="B193" s="206">
        <v>1</v>
      </c>
      <c r="C193" s="127">
        <v>2</v>
      </c>
      <c r="D193" s="357">
        <f>PPG!K193</f>
        <v>0</v>
      </c>
      <c r="E193" s="127" t="b">
        <v>1</v>
      </c>
      <c r="F193" s="358" t="str">
        <f>RIGHT(PPG!D193,4)&amp;"."&amp;PPG!N193&amp;"."&amp;PPG!L193&amp;"."&amp;PPGPAY!$C$5</f>
        <v>...Se20</v>
      </c>
      <c r="G193" s="209">
        <f t="shared" ca="1" si="4"/>
        <v>44105</v>
      </c>
      <c r="H193" s="360">
        <f>IF(PPG!AC193&gt;0,0,-PPG!AC193)</f>
        <v>0</v>
      </c>
      <c r="I193" s="211">
        <f t="shared" ca="1" si="5"/>
        <v>44105</v>
      </c>
      <c r="J193" s="127">
        <v>176</v>
      </c>
      <c r="K193" s="127" t="b">
        <v>1</v>
      </c>
      <c r="L193" s="127" t="s">
        <v>4034</v>
      </c>
      <c r="M193" s="127" t="b">
        <v>1</v>
      </c>
      <c r="N193" s="127" t="s">
        <v>3692</v>
      </c>
      <c r="O193" s="358" t="str">
        <f>LEFT(PPG!E193,19)&amp;"."&amp;PPGCR!F193</f>
        <v>....Se20</v>
      </c>
      <c r="P193" s="361">
        <f>PPG!J193</f>
        <v>0</v>
      </c>
      <c r="Q193" s="127" t="b">
        <v>1</v>
      </c>
      <c r="R193" s="127" t="b">
        <v>1</v>
      </c>
      <c r="S193" s="127" t="b">
        <v>1</v>
      </c>
    </row>
    <row r="194" spans="1:19" x14ac:dyDescent="0.25">
      <c r="A194" s="127" t="s">
        <v>4033</v>
      </c>
      <c r="B194" s="206">
        <v>1</v>
      </c>
      <c r="C194" s="127">
        <v>2</v>
      </c>
      <c r="D194" s="357">
        <f>PPG!K194</f>
        <v>0</v>
      </c>
      <c r="E194" s="127" t="b">
        <v>1</v>
      </c>
      <c r="F194" s="358" t="str">
        <f>RIGHT(PPG!D194,4)&amp;"."&amp;PPG!N194&amp;"."&amp;PPG!L194&amp;"."&amp;PPGPAY!$C$5</f>
        <v>...Se20</v>
      </c>
      <c r="G194" s="209">
        <f t="shared" ca="1" si="4"/>
        <v>44105</v>
      </c>
      <c r="H194" s="360">
        <f>IF(PPG!AC194&gt;0,0,-PPG!AC194)</f>
        <v>0</v>
      </c>
      <c r="I194" s="211">
        <f t="shared" ca="1" si="5"/>
        <v>44105</v>
      </c>
      <c r="J194" s="127">
        <v>177</v>
      </c>
      <c r="K194" s="127" t="b">
        <v>1</v>
      </c>
      <c r="L194" s="127" t="s">
        <v>4034</v>
      </c>
      <c r="M194" s="127" t="b">
        <v>1</v>
      </c>
      <c r="N194" s="127" t="s">
        <v>3692</v>
      </c>
      <c r="O194" s="358" t="str">
        <f>LEFT(PPG!E194,19)&amp;"."&amp;PPGCR!F194</f>
        <v>....Se20</v>
      </c>
      <c r="P194" s="361">
        <f>PPG!J194</f>
        <v>0</v>
      </c>
      <c r="Q194" s="127" t="b">
        <v>1</v>
      </c>
      <c r="R194" s="127" t="b">
        <v>1</v>
      </c>
      <c r="S194" s="127" t="b">
        <v>1</v>
      </c>
    </row>
    <row r="195" spans="1:19" x14ac:dyDescent="0.25">
      <c r="A195" s="127" t="s">
        <v>4033</v>
      </c>
      <c r="B195" s="206">
        <v>1</v>
      </c>
      <c r="C195" s="127">
        <v>2</v>
      </c>
      <c r="D195" s="357">
        <f>PPG!K195</f>
        <v>0</v>
      </c>
      <c r="E195" s="127" t="b">
        <v>1</v>
      </c>
      <c r="F195" s="358" t="str">
        <f>RIGHT(PPG!D195,4)&amp;"."&amp;PPG!N195&amp;"."&amp;PPG!L195&amp;"."&amp;PPGPAY!$C$5</f>
        <v>...Se20</v>
      </c>
      <c r="G195" s="209">
        <f t="shared" ca="1" si="4"/>
        <v>44105</v>
      </c>
      <c r="H195" s="360">
        <f>IF(PPG!AC195&gt;0,0,-PPG!AC195)</f>
        <v>0</v>
      </c>
      <c r="I195" s="211">
        <f t="shared" ca="1" si="5"/>
        <v>44105</v>
      </c>
      <c r="J195" s="127">
        <v>178</v>
      </c>
      <c r="K195" s="127" t="b">
        <v>1</v>
      </c>
      <c r="L195" s="127" t="s">
        <v>4034</v>
      </c>
      <c r="M195" s="127" t="b">
        <v>1</v>
      </c>
      <c r="N195" s="127" t="s">
        <v>3692</v>
      </c>
      <c r="O195" s="358" t="str">
        <f>LEFT(PPG!E195,19)&amp;"."&amp;PPGCR!F195</f>
        <v>....Se20</v>
      </c>
      <c r="P195" s="361">
        <f>PPG!J195</f>
        <v>0</v>
      </c>
      <c r="Q195" s="127" t="b">
        <v>1</v>
      </c>
      <c r="R195" s="127" t="b">
        <v>1</v>
      </c>
      <c r="S195" s="127" t="b">
        <v>1</v>
      </c>
    </row>
    <row r="196" spans="1:19" x14ac:dyDescent="0.25">
      <c r="A196" s="127" t="s">
        <v>4033</v>
      </c>
      <c r="B196" s="206">
        <v>1</v>
      </c>
      <c r="C196" s="127">
        <v>2</v>
      </c>
      <c r="D196" s="357">
        <f>PPG!K196</f>
        <v>0</v>
      </c>
      <c r="E196" s="127" t="b">
        <v>1</v>
      </c>
      <c r="F196" s="358" t="str">
        <f>RIGHT(PPG!D196,4)&amp;"."&amp;PPG!N196&amp;"."&amp;PPG!L196&amp;"."&amp;PPGPAY!$C$5</f>
        <v>...Se20</v>
      </c>
      <c r="G196" s="209">
        <f t="shared" ca="1" si="4"/>
        <v>44105</v>
      </c>
      <c r="H196" s="360">
        <f>IF(PPG!AC196&gt;0,0,-PPG!AC196)</f>
        <v>0</v>
      </c>
      <c r="I196" s="211">
        <f t="shared" ca="1" si="5"/>
        <v>44105</v>
      </c>
      <c r="J196" s="127">
        <v>179</v>
      </c>
      <c r="K196" s="127" t="b">
        <v>1</v>
      </c>
      <c r="L196" s="127" t="s">
        <v>4034</v>
      </c>
      <c r="M196" s="127" t="b">
        <v>1</v>
      </c>
      <c r="N196" s="127" t="s">
        <v>3692</v>
      </c>
      <c r="O196" s="358" t="str">
        <f>LEFT(PPG!E196,19)&amp;"."&amp;PPGCR!F196</f>
        <v>....Se20</v>
      </c>
      <c r="P196" s="361">
        <f>PPG!J196</f>
        <v>0</v>
      </c>
      <c r="Q196" s="127" t="b">
        <v>1</v>
      </c>
      <c r="R196" s="127" t="b">
        <v>1</v>
      </c>
      <c r="S196" s="127" t="b">
        <v>1</v>
      </c>
    </row>
    <row r="197" spans="1:19" x14ac:dyDescent="0.25">
      <c r="A197" s="127" t="s">
        <v>4033</v>
      </c>
      <c r="B197" s="206">
        <v>1</v>
      </c>
      <c r="C197" s="127">
        <v>2</v>
      </c>
      <c r="D197" s="357">
        <f>PPG!K197</f>
        <v>0</v>
      </c>
      <c r="E197" s="127" t="b">
        <v>1</v>
      </c>
      <c r="F197" s="358" t="str">
        <f>RIGHT(PPG!D197,4)&amp;"."&amp;PPG!N197&amp;"."&amp;PPG!L197&amp;"."&amp;PPGPAY!$C$5</f>
        <v>...Se20</v>
      </c>
      <c r="G197" s="209">
        <f t="shared" ca="1" si="4"/>
        <v>44105</v>
      </c>
      <c r="H197" s="360">
        <f>IF(PPG!AC197&gt;0,0,-PPG!AC197)</f>
        <v>0</v>
      </c>
      <c r="I197" s="211">
        <f t="shared" ca="1" si="5"/>
        <v>44105</v>
      </c>
      <c r="J197" s="127">
        <v>180</v>
      </c>
      <c r="K197" s="127" t="b">
        <v>1</v>
      </c>
      <c r="L197" s="127" t="s">
        <v>4034</v>
      </c>
      <c r="M197" s="127" t="b">
        <v>1</v>
      </c>
      <c r="N197" s="127" t="s">
        <v>3692</v>
      </c>
      <c r="O197" s="358" t="str">
        <f>LEFT(PPG!E197,19)&amp;"."&amp;PPGCR!F197</f>
        <v>....Se20</v>
      </c>
      <c r="P197" s="361">
        <f>PPG!J197</f>
        <v>0</v>
      </c>
      <c r="Q197" s="127" t="b">
        <v>1</v>
      </c>
      <c r="R197" s="127" t="b">
        <v>1</v>
      </c>
      <c r="S197" s="127" t="b">
        <v>1</v>
      </c>
    </row>
    <row r="198" spans="1:19" x14ac:dyDescent="0.25">
      <c r="A198" s="127" t="s">
        <v>4033</v>
      </c>
      <c r="B198" s="206">
        <v>1</v>
      </c>
      <c r="C198" s="127">
        <v>2</v>
      </c>
      <c r="D198" s="357">
        <f>PPG!K198</f>
        <v>0</v>
      </c>
      <c r="E198" s="127" t="b">
        <v>1</v>
      </c>
      <c r="F198" s="358" t="str">
        <f>RIGHT(PPG!D198,4)&amp;"."&amp;PPG!N198&amp;"."&amp;PPG!L198&amp;"."&amp;PPGPAY!$C$5</f>
        <v>...Se20</v>
      </c>
      <c r="G198" s="209">
        <f t="shared" ca="1" si="4"/>
        <v>44105</v>
      </c>
      <c r="H198" s="360">
        <f>IF(PPG!AC198&gt;0,0,-PPG!AC198)</f>
        <v>0</v>
      </c>
      <c r="I198" s="211">
        <f t="shared" ca="1" si="5"/>
        <v>44105</v>
      </c>
      <c r="J198" s="127">
        <v>181</v>
      </c>
      <c r="K198" s="127" t="b">
        <v>1</v>
      </c>
      <c r="L198" s="127" t="s">
        <v>4034</v>
      </c>
      <c r="M198" s="127" t="b">
        <v>1</v>
      </c>
      <c r="N198" s="127" t="s">
        <v>3692</v>
      </c>
      <c r="O198" s="358" t="str">
        <f>LEFT(PPG!E198,19)&amp;"."&amp;PPGCR!F198</f>
        <v>....Se20</v>
      </c>
      <c r="P198" s="361">
        <f>PPG!J198</f>
        <v>0</v>
      </c>
      <c r="Q198" s="127" t="b">
        <v>1</v>
      </c>
      <c r="R198" s="127" t="b">
        <v>1</v>
      </c>
      <c r="S198" s="127" t="b">
        <v>1</v>
      </c>
    </row>
    <row r="199" spans="1:19" x14ac:dyDescent="0.25">
      <c r="A199" s="127" t="s">
        <v>4033</v>
      </c>
      <c r="B199" s="206">
        <v>1</v>
      </c>
      <c r="C199" s="127">
        <v>2</v>
      </c>
      <c r="D199" s="357">
        <f>PPG!K199</f>
        <v>0</v>
      </c>
      <c r="E199" s="127" t="b">
        <v>1</v>
      </c>
      <c r="F199" s="358" t="str">
        <f>RIGHT(PPG!D199,4)&amp;"."&amp;PPG!N199&amp;"."&amp;PPG!L199&amp;"."&amp;PPGPAY!$C$5</f>
        <v>...Se20</v>
      </c>
      <c r="G199" s="209">
        <f t="shared" ca="1" si="4"/>
        <v>44105</v>
      </c>
      <c r="H199" s="360">
        <f>IF(PPG!AC199&gt;0,0,-PPG!AC199)</f>
        <v>0</v>
      </c>
      <c r="I199" s="211">
        <f t="shared" ca="1" si="5"/>
        <v>44105</v>
      </c>
      <c r="J199" s="127">
        <v>182</v>
      </c>
      <c r="K199" s="127" t="b">
        <v>1</v>
      </c>
      <c r="L199" s="127" t="s">
        <v>4034</v>
      </c>
      <c r="M199" s="127" t="b">
        <v>1</v>
      </c>
      <c r="N199" s="127" t="s">
        <v>3692</v>
      </c>
      <c r="O199" s="358" t="str">
        <f>LEFT(PPG!E199,19)&amp;"."&amp;PPGCR!F199</f>
        <v>....Se20</v>
      </c>
      <c r="P199" s="361">
        <f>PPG!J199</f>
        <v>0</v>
      </c>
      <c r="Q199" s="127" t="b">
        <v>1</v>
      </c>
      <c r="R199" s="127" t="b">
        <v>1</v>
      </c>
      <c r="S199" s="127" t="b">
        <v>1</v>
      </c>
    </row>
    <row r="200" spans="1:19" x14ac:dyDescent="0.25">
      <c r="A200" s="127" t="s">
        <v>4033</v>
      </c>
      <c r="B200" s="206">
        <v>1</v>
      </c>
      <c r="C200" s="127">
        <v>2</v>
      </c>
      <c r="D200" s="357">
        <f>PPG!K200</f>
        <v>0</v>
      </c>
      <c r="E200" s="127" t="b">
        <v>1</v>
      </c>
      <c r="F200" s="358" t="str">
        <f>RIGHT(PPG!D200,4)&amp;"."&amp;PPG!N200&amp;"."&amp;PPG!L200&amp;"."&amp;PPGPAY!$C$5</f>
        <v>...Se20</v>
      </c>
      <c r="G200" s="209">
        <f t="shared" ca="1" si="4"/>
        <v>44105</v>
      </c>
      <c r="H200" s="360">
        <f>IF(PPG!AC200&gt;0,0,-PPG!AC200)</f>
        <v>0</v>
      </c>
      <c r="I200" s="211">
        <f t="shared" ca="1" si="5"/>
        <v>44105</v>
      </c>
      <c r="J200" s="127">
        <v>183</v>
      </c>
      <c r="K200" s="127" t="b">
        <v>1</v>
      </c>
      <c r="L200" s="127" t="s">
        <v>4034</v>
      </c>
      <c r="M200" s="127" t="b">
        <v>1</v>
      </c>
      <c r="N200" s="127" t="s">
        <v>3692</v>
      </c>
      <c r="O200" s="358" t="str">
        <f>LEFT(PPG!E200,19)&amp;"."&amp;PPGCR!F200</f>
        <v>....Se20</v>
      </c>
      <c r="P200" s="361">
        <f>PPG!J200</f>
        <v>0</v>
      </c>
      <c r="Q200" s="127" t="b">
        <v>1</v>
      </c>
      <c r="R200" s="127" t="b">
        <v>1</v>
      </c>
      <c r="S200" s="127" t="b">
        <v>1</v>
      </c>
    </row>
    <row r="201" spans="1:19" x14ac:dyDescent="0.25">
      <c r="A201" s="127" t="s">
        <v>4033</v>
      </c>
      <c r="B201" s="206">
        <v>1</v>
      </c>
      <c r="C201" s="127">
        <v>2</v>
      </c>
      <c r="D201" s="357">
        <f>PPG!K201</f>
        <v>0</v>
      </c>
      <c r="E201" s="127" t="b">
        <v>1</v>
      </c>
      <c r="F201" s="358" t="str">
        <f>RIGHT(PPG!D201,4)&amp;"."&amp;PPG!N201&amp;"."&amp;PPG!L201&amp;"."&amp;PPGPAY!$C$5</f>
        <v>...Se20</v>
      </c>
      <c r="G201" s="209">
        <f t="shared" ca="1" si="4"/>
        <v>44105</v>
      </c>
      <c r="H201" s="360">
        <f>IF(PPG!AC201&gt;0,0,-PPG!AC201)</f>
        <v>0</v>
      </c>
      <c r="I201" s="211">
        <f t="shared" ca="1" si="5"/>
        <v>44105</v>
      </c>
      <c r="J201" s="127">
        <v>184</v>
      </c>
      <c r="K201" s="127" t="b">
        <v>1</v>
      </c>
      <c r="L201" s="127" t="s">
        <v>4034</v>
      </c>
      <c r="M201" s="127" t="b">
        <v>1</v>
      </c>
      <c r="N201" s="127" t="s">
        <v>3692</v>
      </c>
      <c r="O201" s="358" t="str">
        <f>LEFT(PPG!E201,19)&amp;"."&amp;PPGCR!F201</f>
        <v>....Se20</v>
      </c>
      <c r="P201" s="361">
        <f>PPG!J201</f>
        <v>0</v>
      </c>
      <c r="Q201" s="127" t="b">
        <v>1</v>
      </c>
      <c r="R201" s="127" t="b">
        <v>1</v>
      </c>
      <c r="S201" s="127" t="b">
        <v>1</v>
      </c>
    </row>
    <row r="202" spans="1:19" x14ac:dyDescent="0.25">
      <c r="A202" s="127" t="s">
        <v>4033</v>
      </c>
      <c r="B202" s="206">
        <v>1</v>
      </c>
      <c r="C202" s="127">
        <v>2</v>
      </c>
      <c r="D202" s="357">
        <f>PPG!K202</f>
        <v>0</v>
      </c>
      <c r="E202" s="127" t="b">
        <v>1</v>
      </c>
      <c r="F202" s="358" t="str">
        <f>RIGHT(PPG!D202,4)&amp;"."&amp;PPG!N202&amp;"."&amp;PPG!L202&amp;"."&amp;PPGPAY!$C$5</f>
        <v>...Se20</v>
      </c>
      <c r="G202" s="209">
        <f t="shared" ca="1" si="4"/>
        <v>44105</v>
      </c>
      <c r="H202" s="360">
        <f>IF(PPG!AC202&gt;0,0,-PPG!AC202)</f>
        <v>0</v>
      </c>
      <c r="I202" s="211">
        <f t="shared" ca="1" si="5"/>
        <v>44105</v>
      </c>
      <c r="J202" s="127">
        <v>185</v>
      </c>
      <c r="K202" s="127" t="b">
        <v>1</v>
      </c>
      <c r="L202" s="127" t="s">
        <v>4034</v>
      </c>
      <c r="M202" s="127" t="b">
        <v>1</v>
      </c>
      <c r="N202" s="127" t="s">
        <v>3692</v>
      </c>
      <c r="O202" s="358" t="str">
        <f>LEFT(PPG!E202,19)&amp;"."&amp;PPGCR!F202</f>
        <v>....Se20</v>
      </c>
      <c r="P202" s="361">
        <f>PPG!J202</f>
        <v>0</v>
      </c>
      <c r="Q202" s="127" t="b">
        <v>1</v>
      </c>
      <c r="R202" s="127" t="b">
        <v>1</v>
      </c>
      <c r="S202" s="127" t="b">
        <v>1</v>
      </c>
    </row>
    <row r="203" spans="1:19" x14ac:dyDescent="0.25">
      <c r="A203" s="127" t="s">
        <v>4033</v>
      </c>
      <c r="B203" s="206">
        <v>1</v>
      </c>
      <c r="C203" s="127">
        <v>2</v>
      </c>
      <c r="D203" s="357">
        <f>PPG!K203</f>
        <v>0</v>
      </c>
      <c r="E203" s="127" t="b">
        <v>1</v>
      </c>
      <c r="F203" s="358" t="str">
        <f>RIGHT(PPG!D203,4)&amp;"."&amp;PPG!N203&amp;"."&amp;PPG!L203&amp;"."&amp;PPGPAY!$C$5</f>
        <v>...Se20</v>
      </c>
      <c r="G203" s="209">
        <f t="shared" ca="1" si="4"/>
        <v>44105</v>
      </c>
      <c r="H203" s="360">
        <f>IF(PPG!AC203&gt;0,0,-PPG!AC203)</f>
        <v>0</v>
      </c>
      <c r="I203" s="211">
        <f t="shared" ca="1" si="5"/>
        <v>44105</v>
      </c>
      <c r="J203" s="127">
        <v>186</v>
      </c>
      <c r="K203" s="127" t="b">
        <v>1</v>
      </c>
      <c r="L203" s="127" t="s">
        <v>4034</v>
      </c>
      <c r="M203" s="127" t="b">
        <v>1</v>
      </c>
      <c r="N203" s="127" t="s">
        <v>3692</v>
      </c>
      <c r="O203" s="358" t="str">
        <f>LEFT(PPG!E203,19)&amp;"."&amp;PPGCR!F203</f>
        <v>....Se20</v>
      </c>
      <c r="P203" s="361">
        <f>PPG!J203</f>
        <v>0</v>
      </c>
      <c r="Q203" s="127" t="b">
        <v>1</v>
      </c>
      <c r="R203" s="127" t="b">
        <v>1</v>
      </c>
      <c r="S203" s="127" t="b">
        <v>1</v>
      </c>
    </row>
    <row r="204" spans="1:19" x14ac:dyDescent="0.25">
      <c r="A204" s="127" t="s">
        <v>4033</v>
      </c>
      <c r="B204" s="206">
        <v>1</v>
      </c>
      <c r="C204" s="127">
        <v>2</v>
      </c>
      <c r="D204" s="357">
        <f>PPG!K204</f>
        <v>0</v>
      </c>
      <c r="E204" s="127" t="b">
        <v>1</v>
      </c>
      <c r="F204" s="358" t="str">
        <f>RIGHT(PPG!D204,4)&amp;"."&amp;PPG!N204&amp;"."&amp;PPG!L204&amp;"."&amp;PPGPAY!$C$5</f>
        <v>...Se20</v>
      </c>
      <c r="G204" s="209">
        <f t="shared" ca="1" si="4"/>
        <v>44105</v>
      </c>
      <c r="H204" s="360">
        <f>IF(PPG!AC204&gt;0,0,-PPG!AC204)</f>
        <v>0</v>
      </c>
      <c r="I204" s="211">
        <f t="shared" ca="1" si="5"/>
        <v>44105</v>
      </c>
      <c r="J204" s="127">
        <v>187</v>
      </c>
      <c r="K204" s="127" t="b">
        <v>1</v>
      </c>
      <c r="L204" s="127" t="s">
        <v>4034</v>
      </c>
      <c r="M204" s="127" t="b">
        <v>1</v>
      </c>
      <c r="N204" s="127" t="s">
        <v>3692</v>
      </c>
      <c r="O204" s="358" t="str">
        <f>LEFT(PPG!E204,19)&amp;"."&amp;PPGCR!F204</f>
        <v>....Se20</v>
      </c>
      <c r="P204" s="361">
        <f>PPG!J204</f>
        <v>0</v>
      </c>
      <c r="Q204" s="127" t="b">
        <v>1</v>
      </c>
      <c r="R204" s="127" t="b">
        <v>1</v>
      </c>
      <c r="S204" s="127" t="b">
        <v>1</v>
      </c>
    </row>
    <row r="205" spans="1:19" x14ac:dyDescent="0.25">
      <c r="A205" s="127" t="s">
        <v>4033</v>
      </c>
      <c r="B205" s="206">
        <v>1</v>
      </c>
      <c r="C205" s="127">
        <v>2</v>
      </c>
      <c r="D205" s="357">
        <f>PPG!K205</f>
        <v>0</v>
      </c>
      <c r="E205" s="127" t="b">
        <v>1</v>
      </c>
      <c r="F205" s="358" t="str">
        <f>RIGHT(PPG!D205,4)&amp;"."&amp;PPG!N205&amp;"."&amp;PPG!L205&amp;"."&amp;PPGPAY!$C$5</f>
        <v>...Se20</v>
      </c>
      <c r="G205" s="209">
        <f t="shared" ca="1" si="4"/>
        <v>44105</v>
      </c>
      <c r="H205" s="360">
        <f>IF(PPG!AC205&gt;0,0,-PPG!AC205)</f>
        <v>0</v>
      </c>
      <c r="I205" s="211">
        <f t="shared" ca="1" si="5"/>
        <v>44105</v>
      </c>
      <c r="J205" s="127">
        <v>188</v>
      </c>
      <c r="K205" s="127" t="b">
        <v>1</v>
      </c>
      <c r="L205" s="127" t="s">
        <v>4034</v>
      </c>
      <c r="M205" s="127" t="b">
        <v>1</v>
      </c>
      <c r="N205" s="127" t="s">
        <v>3692</v>
      </c>
      <c r="O205" s="358" t="str">
        <f>LEFT(PPG!E205,19)&amp;"."&amp;PPGCR!F205</f>
        <v>....Se20</v>
      </c>
      <c r="P205" s="361">
        <f>PPG!J205</f>
        <v>0</v>
      </c>
      <c r="Q205" s="127" t="b">
        <v>1</v>
      </c>
      <c r="R205" s="127" t="b">
        <v>1</v>
      </c>
      <c r="S205" s="127" t="b">
        <v>1</v>
      </c>
    </row>
    <row r="206" spans="1:19" x14ac:dyDescent="0.25">
      <c r="A206" s="127" t="s">
        <v>4033</v>
      </c>
      <c r="B206" s="206">
        <v>1</v>
      </c>
      <c r="C206" s="127">
        <v>2</v>
      </c>
      <c r="D206" s="357">
        <f>PPG!K206</f>
        <v>0</v>
      </c>
      <c r="E206" s="127" t="b">
        <v>1</v>
      </c>
      <c r="F206" s="358" t="str">
        <f>RIGHT(PPG!D206,4)&amp;"."&amp;PPG!N206&amp;"."&amp;PPG!L206&amp;"."&amp;PPGPAY!$C$5</f>
        <v>...Se20</v>
      </c>
      <c r="G206" s="209">
        <f t="shared" ca="1" si="4"/>
        <v>44105</v>
      </c>
      <c r="H206" s="360">
        <f>IF(PPG!AC206&gt;0,0,-PPG!AC206)</f>
        <v>0</v>
      </c>
      <c r="I206" s="211">
        <f t="shared" ca="1" si="5"/>
        <v>44105</v>
      </c>
      <c r="J206" s="127">
        <v>189</v>
      </c>
      <c r="K206" s="127" t="b">
        <v>1</v>
      </c>
      <c r="L206" s="127" t="s">
        <v>4034</v>
      </c>
      <c r="M206" s="127" t="b">
        <v>1</v>
      </c>
      <c r="N206" s="127" t="s">
        <v>3692</v>
      </c>
      <c r="O206" s="358" t="str">
        <f>LEFT(PPG!E206,19)&amp;"."&amp;PPGCR!F206</f>
        <v>....Se20</v>
      </c>
      <c r="P206" s="361">
        <f>PPG!J206</f>
        <v>0</v>
      </c>
      <c r="Q206" s="127" t="b">
        <v>1</v>
      </c>
      <c r="R206" s="127" t="b">
        <v>1</v>
      </c>
      <c r="S206" s="127" t="b">
        <v>1</v>
      </c>
    </row>
    <row r="207" spans="1:19" x14ac:dyDescent="0.25">
      <c r="A207" s="127" t="s">
        <v>4033</v>
      </c>
      <c r="B207" s="206">
        <v>1</v>
      </c>
      <c r="C207" s="127">
        <v>2</v>
      </c>
      <c r="D207" s="357">
        <f>PPG!K207</f>
        <v>0</v>
      </c>
      <c r="E207" s="127" t="b">
        <v>1</v>
      </c>
      <c r="F207" s="358" t="str">
        <f>RIGHT(PPG!D207,4)&amp;"."&amp;PPG!N207&amp;"."&amp;PPG!L207&amp;"."&amp;PPGPAY!$C$5</f>
        <v>...Se20</v>
      </c>
      <c r="G207" s="209">
        <f t="shared" ca="1" si="4"/>
        <v>44105</v>
      </c>
      <c r="H207" s="360">
        <f>IF(PPG!AC207&gt;0,0,-PPG!AC207)</f>
        <v>0</v>
      </c>
      <c r="I207" s="211">
        <f t="shared" ca="1" si="5"/>
        <v>44105</v>
      </c>
      <c r="J207" s="127">
        <v>190</v>
      </c>
      <c r="K207" s="127" t="b">
        <v>1</v>
      </c>
      <c r="L207" s="127" t="s">
        <v>4034</v>
      </c>
      <c r="M207" s="127" t="b">
        <v>1</v>
      </c>
      <c r="N207" s="127" t="s">
        <v>3692</v>
      </c>
      <c r="O207" s="358" t="str">
        <f>LEFT(PPG!E207,19)&amp;"."&amp;PPGCR!F207</f>
        <v>....Se20</v>
      </c>
      <c r="P207" s="361">
        <f>PPG!J207</f>
        <v>0</v>
      </c>
      <c r="Q207" s="127" t="b">
        <v>1</v>
      </c>
      <c r="R207" s="127" t="b">
        <v>1</v>
      </c>
      <c r="S207" s="127" t="b">
        <v>1</v>
      </c>
    </row>
    <row r="208" spans="1:19" x14ac:dyDescent="0.25">
      <c r="A208" s="127" t="s">
        <v>4033</v>
      </c>
      <c r="B208" s="206">
        <v>1</v>
      </c>
      <c r="C208" s="127">
        <v>2</v>
      </c>
      <c r="D208" s="357">
        <f>PPG!K208</f>
        <v>0</v>
      </c>
      <c r="E208" s="127" t="b">
        <v>1</v>
      </c>
      <c r="F208" s="358" t="str">
        <f>RIGHT(PPG!D208,4)&amp;"."&amp;PPG!N208&amp;"."&amp;PPG!L208&amp;"."&amp;PPGPAY!$C$5</f>
        <v>...Se20</v>
      </c>
      <c r="G208" s="209">
        <f t="shared" ca="1" si="4"/>
        <v>44105</v>
      </c>
      <c r="H208" s="360">
        <f>IF(PPG!AC208&gt;0,0,-PPG!AC208)</f>
        <v>0</v>
      </c>
      <c r="I208" s="211">
        <f t="shared" ca="1" si="5"/>
        <v>44105</v>
      </c>
      <c r="J208" s="127">
        <v>191</v>
      </c>
      <c r="K208" s="127" t="b">
        <v>1</v>
      </c>
      <c r="L208" s="127" t="s">
        <v>4034</v>
      </c>
      <c r="M208" s="127" t="b">
        <v>1</v>
      </c>
      <c r="N208" s="127" t="s">
        <v>3692</v>
      </c>
      <c r="O208" s="358" t="str">
        <f>LEFT(PPG!E208,19)&amp;"."&amp;PPGCR!F208</f>
        <v>....Se20</v>
      </c>
      <c r="P208" s="361">
        <f>PPG!J208</f>
        <v>0</v>
      </c>
      <c r="Q208" s="127" t="b">
        <v>1</v>
      </c>
      <c r="R208" s="127" t="b">
        <v>1</v>
      </c>
      <c r="S208" s="127" t="b">
        <v>1</v>
      </c>
    </row>
    <row r="209" spans="1:19" x14ac:dyDescent="0.25">
      <c r="A209" s="127" t="s">
        <v>4033</v>
      </c>
      <c r="B209" s="206">
        <v>1</v>
      </c>
      <c r="C209" s="127">
        <v>2</v>
      </c>
      <c r="D209" s="357">
        <f>PPG!K209</f>
        <v>0</v>
      </c>
      <c r="E209" s="127" t="b">
        <v>1</v>
      </c>
      <c r="F209" s="358" t="str">
        <f>RIGHT(PPG!D209,4)&amp;"."&amp;PPG!N209&amp;"."&amp;PPG!L209&amp;"."&amp;PPGPAY!$C$5</f>
        <v>...Se20</v>
      </c>
      <c r="G209" s="209">
        <f t="shared" ca="1" si="4"/>
        <v>44105</v>
      </c>
      <c r="H209" s="360">
        <f>IF(PPG!AC209&gt;0,0,-PPG!AC209)</f>
        <v>0</v>
      </c>
      <c r="I209" s="211">
        <f t="shared" ca="1" si="5"/>
        <v>44105</v>
      </c>
      <c r="J209" s="127">
        <v>192</v>
      </c>
      <c r="K209" s="127" t="b">
        <v>1</v>
      </c>
      <c r="L209" s="127" t="s">
        <v>4034</v>
      </c>
      <c r="M209" s="127" t="b">
        <v>1</v>
      </c>
      <c r="N209" s="127" t="s">
        <v>3692</v>
      </c>
      <c r="O209" s="358" t="str">
        <f>LEFT(PPG!E209,19)&amp;"."&amp;PPGCR!F209</f>
        <v>....Se20</v>
      </c>
      <c r="P209" s="361">
        <f>PPG!J209</f>
        <v>0</v>
      </c>
      <c r="Q209" s="127" t="b">
        <v>1</v>
      </c>
      <c r="R209" s="127" t="b">
        <v>1</v>
      </c>
      <c r="S209" s="127" t="b">
        <v>1</v>
      </c>
    </row>
    <row r="210" spans="1:19" x14ac:dyDescent="0.25">
      <c r="A210" s="127" t="s">
        <v>4033</v>
      </c>
      <c r="B210" s="206">
        <v>1</v>
      </c>
      <c r="C210" s="127">
        <v>2</v>
      </c>
      <c r="D210" s="357">
        <f>PPG!K210</f>
        <v>0</v>
      </c>
      <c r="E210" s="127" t="b">
        <v>1</v>
      </c>
      <c r="F210" s="358" t="str">
        <f>RIGHT(PPG!D210,4)&amp;"."&amp;PPG!N210&amp;"."&amp;PPG!L210&amp;"."&amp;PPGPAY!$C$5</f>
        <v>...Se20</v>
      </c>
      <c r="G210" s="209">
        <f t="shared" ca="1" si="4"/>
        <v>44105</v>
      </c>
      <c r="H210" s="360">
        <f>IF(PPG!AC210&gt;0,0,-PPG!AC210)</f>
        <v>0</v>
      </c>
      <c r="I210" s="211">
        <f t="shared" ca="1" si="5"/>
        <v>44105</v>
      </c>
      <c r="J210" s="127">
        <v>193</v>
      </c>
      <c r="K210" s="127" t="b">
        <v>1</v>
      </c>
      <c r="L210" s="127" t="s">
        <v>4034</v>
      </c>
      <c r="M210" s="127" t="b">
        <v>1</v>
      </c>
      <c r="N210" s="127" t="s">
        <v>3692</v>
      </c>
      <c r="O210" s="358" t="str">
        <f>LEFT(PPG!E210,19)&amp;"."&amp;PPGCR!F210</f>
        <v>....Se20</v>
      </c>
      <c r="P210" s="361">
        <f>PPG!J210</f>
        <v>0</v>
      </c>
      <c r="Q210" s="127" t="b">
        <v>1</v>
      </c>
      <c r="R210" s="127" t="b">
        <v>1</v>
      </c>
      <c r="S210" s="127" t="b">
        <v>1</v>
      </c>
    </row>
    <row r="211" spans="1:19" x14ac:dyDescent="0.25">
      <c r="A211" s="127" t="s">
        <v>4033</v>
      </c>
      <c r="B211" s="206">
        <v>1</v>
      </c>
      <c r="C211" s="127">
        <v>2</v>
      </c>
      <c r="D211" s="357">
        <f>PPG!K211</f>
        <v>0</v>
      </c>
      <c r="E211" s="127" t="b">
        <v>1</v>
      </c>
      <c r="F211" s="358" t="str">
        <f>RIGHT(PPG!D211,4)&amp;"."&amp;PPG!N211&amp;"."&amp;PPG!L211&amp;"."&amp;PPGPAY!$C$5</f>
        <v>...Se20</v>
      </c>
      <c r="G211" s="209">
        <f t="shared" ca="1" si="4"/>
        <v>44105</v>
      </c>
      <c r="H211" s="360">
        <f>IF(PPG!AC211&gt;0,0,-PPG!AC211)</f>
        <v>0</v>
      </c>
      <c r="I211" s="211">
        <f t="shared" ca="1" si="5"/>
        <v>44105</v>
      </c>
      <c r="J211" s="127">
        <v>194</v>
      </c>
      <c r="K211" s="127" t="b">
        <v>1</v>
      </c>
      <c r="L211" s="127" t="s">
        <v>4034</v>
      </c>
      <c r="M211" s="127" t="b">
        <v>1</v>
      </c>
      <c r="N211" s="127" t="s">
        <v>3692</v>
      </c>
      <c r="O211" s="358" t="str">
        <f>LEFT(PPG!E211,19)&amp;"."&amp;PPGCR!F211</f>
        <v>....Se20</v>
      </c>
      <c r="P211" s="361">
        <f>PPG!J211</f>
        <v>0</v>
      </c>
      <c r="Q211" s="127" t="b">
        <v>1</v>
      </c>
      <c r="R211" s="127" t="b">
        <v>1</v>
      </c>
      <c r="S211" s="127" t="b">
        <v>1</v>
      </c>
    </row>
    <row r="212" spans="1:19" x14ac:dyDescent="0.25">
      <c r="A212" s="127" t="s">
        <v>4033</v>
      </c>
      <c r="B212" s="206">
        <v>1</v>
      </c>
      <c r="C212" s="127">
        <v>2</v>
      </c>
      <c r="D212" s="357">
        <f>PPG!K212</f>
        <v>0</v>
      </c>
      <c r="E212" s="127" t="b">
        <v>1</v>
      </c>
      <c r="F212" s="358" t="str">
        <f>RIGHT(PPG!D212,4)&amp;"."&amp;PPG!N212&amp;"."&amp;PPG!L212&amp;"."&amp;PPGPAY!$C$5</f>
        <v>...Se20</v>
      </c>
      <c r="G212" s="209">
        <f t="shared" ca="1" si="4"/>
        <v>44105</v>
      </c>
      <c r="H212" s="360">
        <f>IF(PPG!AC212&gt;0,0,-PPG!AC212)</f>
        <v>0</v>
      </c>
      <c r="I212" s="211">
        <f t="shared" ca="1" si="5"/>
        <v>44105</v>
      </c>
      <c r="J212" s="127">
        <v>195</v>
      </c>
      <c r="K212" s="127" t="b">
        <v>1</v>
      </c>
      <c r="L212" s="127" t="s">
        <v>4034</v>
      </c>
      <c r="M212" s="127" t="b">
        <v>1</v>
      </c>
      <c r="N212" s="127" t="s">
        <v>3692</v>
      </c>
      <c r="O212" s="358" t="str">
        <f>LEFT(PPG!E212,19)&amp;"."&amp;PPGCR!F212</f>
        <v>....Se20</v>
      </c>
      <c r="P212" s="361">
        <f>PPG!J212</f>
        <v>0</v>
      </c>
      <c r="Q212" s="127" t="b">
        <v>1</v>
      </c>
      <c r="R212" s="127" t="b">
        <v>1</v>
      </c>
      <c r="S212" s="127" t="b">
        <v>1</v>
      </c>
    </row>
    <row r="213" spans="1:19" x14ac:dyDescent="0.25">
      <c r="A213" s="127" t="s">
        <v>4033</v>
      </c>
      <c r="B213" s="206">
        <v>1</v>
      </c>
      <c r="C213" s="127">
        <v>2</v>
      </c>
      <c r="D213" s="357">
        <f>PPG!K213</f>
        <v>0</v>
      </c>
      <c r="E213" s="127" t="b">
        <v>1</v>
      </c>
      <c r="F213" s="358" t="str">
        <f>RIGHT(PPG!D213,4)&amp;"."&amp;PPG!N213&amp;"."&amp;PPG!L213&amp;"."&amp;PPGPAY!$C$5</f>
        <v>...Se20</v>
      </c>
      <c r="G213" s="209">
        <f t="shared" ref="G213:G276" ca="1" si="6">TODAY()</f>
        <v>44105</v>
      </c>
      <c r="H213" s="360">
        <f>IF(PPG!AC213&gt;0,0,-PPG!AC213)</f>
        <v>0</v>
      </c>
      <c r="I213" s="211">
        <f t="shared" ref="I213:I276" ca="1" si="7">G213</f>
        <v>44105</v>
      </c>
      <c r="J213" s="127">
        <v>196</v>
      </c>
      <c r="K213" s="127" t="b">
        <v>1</v>
      </c>
      <c r="L213" s="127" t="s">
        <v>4034</v>
      </c>
      <c r="M213" s="127" t="b">
        <v>1</v>
      </c>
      <c r="N213" s="127" t="s">
        <v>3692</v>
      </c>
      <c r="O213" s="358" t="str">
        <f>LEFT(PPG!E213,19)&amp;"."&amp;PPGCR!F213</f>
        <v>....Se20</v>
      </c>
      <c r="P213" s="361">
        <f>PPG!J213</f>
        <v>0</v>
      </c>
      <c r="Q213" s="127" t="b">
        <v>1</v>
      </c>
      <c r="R213" s="127" t="b">
        <v>1</v>
      </c>
      <c r="S213" s="127" t="b">
        <v>1</v>
      </c>
    </row>
    <row r="214" spans="1:19" x14ac:dyDescent="0.25">
      <c r="A214" s="127" t="s">
        <v>4033</v>
      </c>
      <c r="B214" s="206">
        <v>1</v>
      </c>
      <c r="C214" s="127">
        <v>2</v>
      </c>
      <c r="D214" s="357">
        <f>PPG!K214</f>
        <v>0</v>
      </c>
      <c r="E214" s="127" t="b">
        <v>1</v>
      </c>
      <c r="F214" s="358" t="str">
        <f>RIGHT(PPG!D214,4)&amp;"."&amp;PPG!N214&amp;"."&amp;PPG!L214&amp;"."&amp;PPGPAY!$C$5</f>
        <v>...Se20</v>
      </c>
      <c r="G214" s="209">
        <f t="shared" ca="1" si="6"/>
        <v>44105</v>
      </c>
      <c r="H214" s="360">
        <f>IF(PPG!AC214&gt;0,0,-PPG!AC214)</f>
        <v>0</v>
      </c>
      <c r="I214" s="211">
        <f t="shared" ca="1" si="7"/>
        <v>44105</v>
      </c>
      <c r="J214" s="127">
        <v>197</v>
      </c>
      <c r="K214" s="127" t="b">
        <v>1</v>
      </c>
      <c r="L214" s="127" t="s">
        <v>4034</v>
      </c>
      <c r="M214" s="127" t="b">
        <v>1</v>
      </c>
      <c r="N214" s="127" t="s">
        <v>3692</v>
      </c>
      <c r="O214" s="358" t="str">
        <f>LEFT(PPG!E214,19)&amp;"."&amp;PPGCR!F214</f>
        <v>....Se20</v>
      </c>
      <c r="P214" s="361">
        <f>PPG!J214</f>
        <v>0</v>
      </c>
      <c r="Q214" s="127" t="b">
        <v>1</v>
      </c>
      <c r="R214" s="127" t="b">
        <v>1</v>
      </c>
      <c r="S214" s="127" t="b">
        <v>1</v>
      </c>
    </row>
    <row r="215" spans="1:19" x14ac:dyDescent="0.25">
      <c r="A215" s="127" t="s">
        <v>4033</v>
      </c>
      <c r="B215" s="206">
        <v>1</v>
      </c>
      <c r="C215" s="127">
        <v>2</v>
      </c>
      <c r="D215" s="357">
        <f>PPG!K215</f>
        <v>0</v>
      </c>
      <c r="E215" s="127" t="b">
        <v>1</v>
      </c>
      <c r="F215" s="358" t="str">
        <f>RIGHT(PPG!D215,4)&amp;"."&amp;PPG!N215&amp;"."&amp;PPG!L215&amp;"."&amp;PPGPAY!$C$5</f>
        <v>...Se20</v>
      </c>
      <c r="G215" s="209">
        <f t="shared" ca="1" si="6"/>
        <v>44105</v>
      </c>
      <c r="H215" s="360">
        <f>IF(PPG!AC215&gt;0,0,-PPG!AC215)</f>
        <v>0</v>
      </c>
      <c r="I215" s="211">
        <f t="shared" ca="1" si="7"/>
        <v>44105</v>
      </c>
      <c r="J215" s="127">
        <v>198</v>
      </c>
      <c r="K215" s="127" t="b">
        <v>1</v>
      </c>
      <c r="L215" s="127" t="s">
        <v>4034</v>
      </c>
      <c r="M215" s="127" t="b">
        <v>1</v>
      </c>
      <c r="N215" s="127" t="s">
        <v>3692</v>
      </c>
      <c r="O215" s="358" t="str">
        <f>LEFT(PPG!E215,19)&amp;"."&amp;PPGCR!F215</f>
        <v>....Se20</v>
      </c>
      <c r="P215" s="361">
        <f>PPG!J215</f>
        <v>0</v>
      </c>
      <c r="Q215" s="127" t="b">
        <v>1</v>
      </c>
      <c r="R215" s="127" t="b">
        <v>1</v>
      </c>
      <c r="S215" s="127" t="b">
        <v>1</v>
      </c>
    </row>
    <row r="216" spans="1:19" x14ac:dyDescent="0.25">
      <c r="A216" s="127" t="s">
        <v>4033</v>
      </c>
      <c r="B216" s="206">
        <v>1</v>
      </c>
      <c r="C216" s="127">
        <v>2</v>
      </c>
      <c r="D216" s="357">
        <f>PPG!K216</f>
        <v>0</v>
      </c>
      <c r="E216" s="127" t="b">
        <v>1</v>
      </c>
      <c r="F216" s="358" t="str">
        <f>RIGHT(PPG!D216,4)&amp;"."&amp;PPG!N216&amp;"."&amp;PPG!L216&amp;"."&amp;PPGPAY!$C$5</f>
        <v>...Se20</v>
      </c>
      <c r="G216" s="209">
        <f t="shared" ca="1" si="6"/>
        <v>44105</v>
      </c>
      <c r="H216" s="360">
        <f>IF(PPG!AC216&gt;0,0,-PPG!AC216)</f>
        <v>0</v>
      </c>
      <c r="I216" s="211">
        <f t="shared" ca="1" si="7"/>
        <v>44105</v>
      </c>
      <c r="J216" s="127">
        <v>199</v>
      </c>
      <c r="K216" s="127" t="b">
        <v>1</v>
      </c>
      <c r="L216" s="127" t="s">
        <v>4034</v>
      </c>
      <c r="M216" s="127" t="b">
        <v>1</v>
      </c>
      <c r="N216" s="127" t="s">
        <v>3692</v>
      </c>
      <c r="O216" s="358" t="str">
        <f>LEFT(PPG!E216,19)&amp;"."&amp;PPGCR!F216</f>
        <v>....Se20</v>
      </c>
      <c r="P216" s="361">
        <f>PPG!J216</f>
        <v>0</v>
      </c>
      <c r="Q216" s="127" t="b">
        <v>1</v>
      </c>
      <c r="R216" s="127" t="b">
        <v>1</v>
      </c>
      <c r="S216" s="127" t="b">
        <v>1</v>
      </c>
    </row>
    <row r="217" spans="1:19" x14ac:dyDescent="0.25">
      <c r="A217" s="127" t="s">
        <v>4033</v>
      </c>
      <c r="B217" s="206">
        <v>1</v>
      </c>
      <c r="C217" s="127">
        <v>2</v>
      </c>
      <c r="D217" s="357">
        <f>PPG!K217</f>
        <v>0</v>
      </c>
      <c r="E217" s="127" t="b">
        <v>1</v>
      </c>
      <c r="F217" s="358" t="str">
        <f>RIGHT(PPG!D217,4)&amp;"."&amp;PPG!N217&amp;"."&amp;PPG!L217&amp;"."&amp;PPGPAY!$C$5</f>
        <v>...Se20</v>
      </c>
      <c r="G217" s="209">
        <f t="shared" ca="1" si="6"/>
        <v>44105</v>
      </c>
      <c r="H217" s="360">
        <f>IF(PPG!AC217&gt;0,0,-PPG!AC217)</f>
        <v>0</v>
      </c>
      <c r="I217" s="211">
        <f t="shared" ca="1" si="7"/>
        <v>44105</v>
      </c>
      <c r="J217" s="127">
        <v>200</v>
      </c>
      <c r="K217" s="127" t="b">
        <v>1</v>
      </c>
      <c r="L217" s="127" t="s">
        <v>4034</v>
      </c>
      <c r="M217" s="127" t="b">
        <v>1</v>
      </c>
      <c r="N217" s="127" t="s">
        <v>3692</v>
      </c>
      <c r="O217" s="358" t="str">
        <f>LEFT(PPG!E217,19)&amp;"."&amp;PPGCR!F217</f>
        <v>....Se20</v>
      </c>
      <c r="P217" s="361">
        <f>PPG!J217</f>
        <v>0</v>
      </c>
      <c r="Q217" s="127" t="b">
        <v>1</v>
      </c>
      <c r="R217" s="127" t="b">
        <v>1</v>
      </c>
      <c r="S217" s="127" t="b">
        <v>1</v>
      </c>
    </row>
    <row r="218" spans="1:19" x14ac:dyDescent="0.25">
      <c r="A218" s="127" t="s">
        <v>4033</v>
      </c>
      <c r="B218" s="206">
        <v>1</v>
      </c>
      <c r="C218" s="127">
        <v>2</v>
      </c>
      <c r="D218" s="357">
        <f>PPG!K218</f>
        <v>0</v>
      </c>
      <c r="E218" s="127" t="b">
        <v>1</v>
      </c>
      <c r="F218" s="358" t="str">
        <f>RIGHT(PPG!D218,4)&amp;"."&amp;PPG!N218&amp;"."&amp;PPG!L218&amp;"."&amp;PPGPAY!$C$5</f>
        <v>...Se20</v>
      </c>
      <c r="G218" s="209">
        <f t="shared" ca="1" si="6"/>
        <v>44105</v>
      </c>
      <c r="H218" s="360">
        <f>IF(PPG!AC218&gt;0,0,-PPG!AC218)</f>
        <v>0</v>
      </c>
      <c r="I218" s="211">
        <f t="shared" ca="1" si="7"/>
        <v>44105</v>
      </c>
      <c r="J218" s="127">
        <v>201</v>
      </c>
      <c r="K218" s="127" t="b">
        <v>1</v>
      </c>
      <c r="L218" s="127" t="s">
        <v>4034</v>
      </c>
      <c r="M218" s="127" t="b">
        <v>1</v>
      </c>
      <c r="N218" s="127" t="s">
        <v>3692</v>
      </c>
      <c r="O218" s="358" t="str">
        <f>LEFT(PPG!E218,19)&amp;"."&amp;PPGCR!F218</f>
        <v>....Se20</v>
      </c>
      <c r="P218" s="361">
        <f>PPG!J218</f>
        <v>0</v>
      </c>
      <c r="Q218" s="127" t="b">
        <v>1</v>
      </c>
      <c r="R218" s="127" t="b">
        <v>1</v>
      </c>
      <c r="S218" s="127" t="b">
        <v>1</v>
      </c>
    </row>
    <row r="219" spans="1:19" x14ac:dyDescent="0.25">
      <c r="A219" s="127" t="s">
        <v>4033</v>
      </c>
      <c r="B219" s="206">
        <v>1</v>
      </c>
      <c r="C219" s="127">
        <v>2</v>
      </c>
      <c r="D219" s="357">
        <f>PPG!K219</f>
        <v>0</v>
      </c>
      <c r="E219" s="127" t="b">
        <v>1</v>
      </c>
      <c r="F219" s="358" t="str">
        <f>RIGHT(PPG!D219,4)&amp;"."&amp;PPG!N219&amp;"."&amp;PPG!L219&amp;"."&amp;PPGPAY!$C$5</f>
        <v>...Se20</v>
      </c>
      <c r="G219" s="209">
        <f t="shared" ca="1" si="6"/>
        <v>44105</v>
      </c>
      <c r="H219" s="360">
        <f>IF(PPG!AC219&gt;0,0,-PPG!AC219)</f>
        <v>0</v>
      </c>
      <c r="I219" s="211">
        <f t="shared" ca="1" si="7"/>
        <v>44105</v>
      </c>
      <c r="J219" s="127">
        <v>202</v>
      </c>
      <c r="K219" s="127" t="b">
        <v>1</v>
      </c>
      <c r="L219" s="127" t="s">
        <v>4034</v>
      </c>
      <c r="M219" s="127" t="b">
        <v>1</v>
      </c>
      <c r="N219" s="127" t="s">
        <v>3692</v>
      </c>
      <c r="O219" s="358" t="str">
        <f>LEFT(PPG!E219,19)&amp;"."&amp;PPGCR!F219</f>
        <v>....Se20</v>
      </c>
      <c r="P219" s="361">
        <f>PPG!J219</f>
        <v>0</v>
      </c>
      <c r="Q219" s="127" t="b">
        <v>1</v>
      </c>
      <c r="R219" s="127" t="b">
        <v>1</v>
      </c>
      <c r="S219" s="127" t="b">
        <v>1</v>
      </c>
    </row>
    <row r="220" spans="1:19" x14ac:dyDescent="0.25">
      <c r="A220" s="127" t="s">
        <v>4033</v>
      </c>
      <c r="B220" s="206">
        <v>1</v>
      </c>
      <c r="C220" s="127">
        <v>2</v>
      </c>
      <c r="D220" s="357">
        <f>PPG!K220</f>
        <v>0</v>
      </c>
      <c r="E220" s="127" t="b">
        <v>1</v>
      </c>
      <c r="F220" s="358" t="str">
        <f>RIGHT(PPG!D220,4)&amp;"."&amp;PPG!N220&amp;"."&amp;PPG!L220&amp;"."&amp;PPGPAY!$C$5</f>
        <v>...Se20</v>
      </c>
      <c r="G220" s="209">
        <f t="shared" ca="1" si="6"/>
        <v>44105</v>
      </c>
      <c r="H220" s="360">
        <f>IF(PPG!AC220&gt;0,0,-PPG!AC220)</f>
        <v>0</v>
      </c>
      <c r="I220" s="211">
        <f t="shared" ca="1" si="7"/>
        <v>44105</v>
      </c>
      <c r="J220" s="127">
        <v>203</v>
      </c>
      <c r="K220" s="127" t="b">
        <v>1</v>
      </c>
      <c r="L220" s="127" t="s">
        <v>4034</v>
      </c>
      <c r="M220" s="127" t="b">
        <v>1</v>
      </c>
      <c r="N220" s="127" t="s">
        <v>3692</v>
      </c>
      <c r="O220" s="358" t="str">
        <f>LEFT(PPG!E220,19)&amp;"."&amp;PPGCR!F220</f>
        <v>....Se20</v>
      </c>
      <c r="P220" s="361">
        <f>PPG!J220</f>
        <v>0</v>
      </c>
      <c r="Q220" s="127" t="b">
        <v>1</v>
      </c>
      <c r="R220" s="127" t="b">
        <v>1</v>
      </c>
      <c r="S220" s="127" t="b">
        <v>1</v>
      </c>
    </row>
    <row r="221" spans="1:19" x14ac:dyDescent="0.25">
      <c r="A221" s="127" t="s">
        <v>4033</v>
      </c>
      <c r="B221" s="206">
        <v>1</v>
      </c>
      <c r="C221" s="127">
        <v>2</v>
      </c>
      <c r="D221" s="357">
        <f>PPG!K221</f>
        <v>0</v>
      </c>
      <c r="E221" s="127" t="b">
        <v>1</v>
      </c>
      <c r="F221" s="358" t="str">
        <f>RIGHT(PPG!D221,4)&amp;"."&amp;PPG!N221&amp;"."&amp;PPG!L221&amp;"."&amp;PPGPAY!$C$5</f>
        <v>...Se20</v>
      </c>
      <c r="G221" s="209">
        <f t="shared" ca="1" si="6"/>
        <v>44105</v>
      </c>
      <c r="H221" s="360">
        <f>IF(PPG!AC221&gt;0,0,-PPG!AC221)</f>
        <v>0</v>
      </c>
      <c r="I221" s="211">
        <f t="shared" ca="1" si="7"/>
        <v>44105</v>
      </c>
      <c r="J221" s="127">
        <v>204</v>
      </c>
      <c r="K221" s="127" t="b">
        <v>1</v>
      </c>
      <c r="L221" s="127" t="s">
        <v>4034</v>
      </c>
      <c r="M221" s="127" t="b">
        <v>1</v>
      </c>
      <c r="N221" s="127" t="s">
        <v>3692</v>
      </c>
      <c r="O221" s="358" t="str">
        <f>LEFT(PPG!E221,19)&amp;"."&amp;PPGCR!F221</f>
        <v>....Se20</v>
      </c>
      <c r="P221" s="361">
        <f>PPG!J221</f>
        <v>0</v>
      </c>
      <c r="Q221" s="127" t="b">
        <v>1</v>
      </c>
      <c r="R221" s="127" t="b">
        <v>1</v>
      </c>
      <c r="S221" s="127" t="b">
        <v>1</v>
      </c>
    </row>
    <row r="222" spans="1:19" x14ac:dyDescent="0.25">
      <c r="A222" s="127" t="s">
        <v>4033</v>
      </c>
      <c r="B222" s="206">
        <v>1</v>
      </c>
      <c r="C222" s="127">
        <v>2</v>
      </c>
      <c r="D222" s="357">
        <f>PPG!K222</f>
        <v>0</v>
      </c>
      <c r="E222" s="127" t="b">
        <v>1</v>
      </c>
      <c r="F222" s="358" t="str">
        <f>RIGHT(PPG!D222,4)&amp;"."&amp;PPG!N222&amp;"."&amp;PPG!L222&amp;"."&amp;PPGPAY!$C$5</f>
        <v>...Se20</v>
      </c>
      <c r="G222" s="209">
        <f t="shared" ca="1" si="6"/>
        <v>44105</v>
      </c>
      <c r="H222" s="360">
        <f>IF(PPG!AC222&gt;0,0,-PPG!AC222)</f>
        <v>0</v>
      </c>
      <c r="I222" s="211">
        <f t="shared" ca="1" si="7"/>
        <v>44105</v>
      </c>
      <c r="J222" s="127">
        <v>205</v>
      </c>
      <c r="K222" s="127" t="b">
        <v>1</v>
      </c>
      <c r="L222" s="127" t="s">
        <v>4034</v>
      </c>
      <c r="M222" s="127" t="b">
        <v>1</v>
      </c>
      <c r="N222" s="127" t="s">
        <v>3692</v>
      </c>
      <c r="O222" s="358" t="str">
        <f>LEFT(PPG!E222,19)&amp;"."&amp;PPGCR!F222</f>
        <v>....Se20</v>
      </c>
      <c r="P222" s="361">
        <f>PPG!J222</f>
        <v>0</v>
      </c>
      <c r="Q222" s="127" t="b">
        <v>1</v>
      </c>
      <c r="R222" s="127" t="b">
        <v>1</v>
      </c>
      <c r="S222" s="127" t="b">
        <v>1</v>
      </c>
    </row>
    <row r="223" spans="1:19" x14ac:dyDescent="0.25">
      <c r="A223" s="127" t="s">
        <v>4033</v>
      </c>
      <c r="B223" s="206">
        <v>1</v>
      </c>
      <c r="C223" s="127">
        <v>2</v>
      </c>
      <c r="D223" s="357">
        <f>PPG!K223</f>
        <v>0</v>
      </c>
      <c r="E223" s="127" t="b">
        <v>1</v>
      </c>
      <c r="F223" s="358" t="str">
        <f>RIGHT(PPG!D223,4)&amp;"."&amp;PPG!N223&amp;"."&amp;PPG!L223&amp;"."&amp;PPGPAY!$C$5</f>
        <v>...Se20</v>
      </c>
      <c r="G223" s="209">
        <f t="shared" ca="1" si="6"/>
        <v>44105</v>
      </c>
      <c r="H223" s="360">
        <f>IF(PPG!AC223&gt;0,0,-PPG!AC223)</f>
        <v>0</v>
      </c>
      <c r="I223" s="211">
        <f t="shared" ca="1" si="7"/>
        <v>44105</v>
      </c>
      <c r="J223" s="127">
        <v>206</v>
      </c>
      <c r="K223" s="127" t="b">
        <v>1</v>
      </c>
      <c r="L223" s="127" t="s">
        <v>4034</v>
      </c>
      <c r="M223" s="127" t="b">
        <v>1</v>
      </c>
      <c r="N223" s="127" t="s">
        <v>3692</v>
      </c>
      <c r="O223" s="358" t="str">
        <f>LEFT(PPG!E223,19)&amp;"."&amp;PPGCR!F223</f>
        <v>....Se20</v>
      </c>
      <c r="P223" s="361">
        <f>PPG!J223</f>
        <v>0</v>
      </c>
      <c r="Q223" s="127" t="b">
        <v>1</v>
      </c>
      <c r="R223" s="127" t="b">
        <v>1</v>
      </c>
      <c r="S223" s="127" t="b">
        <v>1</v>
      </c>
    </row>
    <row r="224" spans="1:19" x14ac:dyDescent="0.25">
      <c r="A224" s="127" t="s">
        <v>4033</v>
      </c>
      <c r="B224" s="206">
        <v>1</v>
      </c>
      <c r="C224" s="127">
        <v>2</v>
      </c>
      <c r="D224" s="357">
        <f>PPG!K224</f>
        <v>0</v>
      </c>
      <c r="E224" s="127" t="b">
        <v>1</v>
      </c>
      <c r="F224" s="358" t="str">
        <f>RIGHT(PPG!D224,4)&amp;"."&amp;PPG!N224&amp;"."&amp;PPG!L224&amp;"."&amp;PPGPAY!$C$5</f>
        <v>...Se20</v>
      </c>
      <c r="G224" s="209">
        <f t="shared" ca="1" si="6"/>
        <v>44105</v>
      </c>
      <c r="H224" s="360">
        <f>IF(PPG!AC224&gt;0,0,-PPG!AC224)</f>
        <v>0</v>
      </c>
      <c r="I224" s="211">
        <f t="shared" ca="1" si="7"/>
        <v>44105</v>
      </c>
      <c r="J224" s="127">
        <v>207</v>
      </c>
      <c r="K224" s="127" t="b">
        <v>1</v>
      </c>
      <c r="L224" s="127" t="s">
        <v>4034</v>
      </c>
      <c r="M224" s="127" t="b">
        <v>1</v>
      </c>
      <c r="N224" s="127" t="s">
        <v>3692</v>
      </c>
      <c r="O224" s="358" t="str">
        <f>LEFT(PPG!E224,19)&amp;"."&amp;PPGCR!F224</f>
        <v>....Se20</v>
      </c>
      <c r="P224" s="361">
        <f>PPG!J224</f>
        <v>0</v>
      </c>
      <c r="Q224" s="127" t="b">
        <v>1</v>
      </c>
      <c r="R224" s="127" t="b">
        <v>1</v>
      </c>
      <c r="S224" s="127" t="b">
        <v>1</v>
      </c>
    </row>
    <row r="225" spans="1:19" x14ac:dyDescent="0.25">
      <c r="A225" s="127" t="s">
        <v>4033</v>
      </c>
      <c r="B225" s="206">
        <v>1</v>
      </c>
      <c r="C225" s="127">
        <v>2</v>
      </c>
      <c r="D225" s="357">
        <f>PPG!K225</f>
        <v>0</v>
      </c>
      <c r="E225" s="127" t="b">
        <v>1</v>
      </c>
      <c r="F225" s="358" t="str">
        <f>RIGHT(PPG!D225,4)&amp;"."&amp;PPG!N225&amp;"."&amp;PPG!L225&amp;"."&amp;PPGPAY!$C$5</f>
        <v>...Se20</v>
      </c>
      <c r="G225" s="209">
        <f t="shared" ca="1" si="6"/>
        <v>44105</v>
      </c>
      <c r="H225" s="360">
        <f>IF(PPG!AC225&gt;0,0,-PPG!AC225)</f>
        <v>0</v>
      </c>
      <c r="I225" s="211">
        <f t="shared" ca="1" si="7"/>
        <v>44105</v>
      </c>
      <c r="J225" s="127">
        <v>208</v>
      </c>
      <c r="K225" s="127" t="b">
        <v>1</v>
      </c>
      <c r="L225" s="127" t="s">
        <v>4034</v>
      </c>
      <c r="M225" s="127" t="b">
        <v>1</v>
      </c>
      <c r="N225" s="127" t="s">
        <v>3692</v>
      </c>
      <c r="O225" s="358" t="str">
        <f>LEFT(PPG!E225,19)&amp;"."&amp;PPGCR!F225</f>
        <v>....Se20</v>
      </c>
      <c r="P225" s="361">
        <f>PPG!J225</f>
        <v>0</v>
      </c>
      <c r="Q225" s="127" t="b">
        <v>1</v>
      </c>
      <c r="R225" s="127" t="b">
        <v>1</v>
      </c>
      <c r="S225" s="127" t="b">
        <v>1</v>
      </c>
    </row>
    <row r="226" spans="1:19" x14ac:dyDescent="0.25">
      <c r="A226" s="127" t="s">
        <v>4033</v>
      </c>
      <c r="B226" s="206">
        <v>1</v>
      </c>
      <c r="C226" s="127">
        <v>2</v>
      </c>
      <c r="D226" s="357">
        <f>PPG!K226</f>
        <v>0</v>
      </c>
      <c r="E226" s="127" t="b">
        <v>1</v>
      </c>
      <c r="F226" s="358" t="str">
        <f>RIGHT(PPG!D226,4)&amp;"."&amp;PPG!N226&amp;"."&amp;PPG!L226&amp;"."&amp;PPGPAY!$C$5</f>
        <v>...Se20</v>
      </c>
      <c r="G226" s="209">
        <f t="shared" ca="1" si="6"/>
        <v>44105</v>
      </c>
      <c r="H226" s="360">
        <f>IF(PPG!AC226&gt;0,0,-PPG!AC226)</f>
        <v>0</v>
      </c>
      <c r="I226" s="211">
        <f t="shared" ca="1" si="7"/>
        <v>44105</v>
      </c>
      <c r="J226" s="127">
        <v>209</v>
      </c>
      <c r="K226" s="127" t="b">
        <v>1</v>
      </c>
      <c r="L226" s="127" t="s">
        <v>4034</v>
      </c>
      <c r="M226" s="127" t="b">
        <v>1</v>
      </c>
      <c r="N226" s="127" t="s">
        <v>3692</v>
      </c>
      <c r="O226" s="358" t="str">
        <f>LEFT(PPG!E226,19)&amp;"."&amp;PPGCR!F226</f>
        <v>....Se20</v>
      </c>
      <c r="P226" s="361">
        <f>PPG!J226</f>
        <v>0</v>
      </c>
      <c r="Q226" s="127" t="b">
        <v>1</v>
      </c>
      <c r="R226" s="127" t="b">
        <v>1</v>
      </c>
      <c r="S226" s="127" t="b">
        <v>1</v>
      </c>
    </row>
    <row r="227" spans="1:19" x14ac:dyDescent="0.25">
      <c r="A227" s="127" t="s">
        <v>4033</v>
      </c>
      <c r="B227" s="206">
        <v>1</v>
      </c>
      <c r="C227" s="127">
        <v>2</v>
      </c>
      <c r="D227" s="357">
        <f>PPG!K227</f>
        <v>0</v>
      </c>
      <c r="E227" s="127" t="b">
        <v>1</v>
      </c>
      <c r="F227" s="358" t="str">
        <f>RIGHT(PPG!D227,4)&amp;"."&amp;PPG!N227&amp;"."&amp;PPG!L227&amp;"."&amp;PPGPAY!$C$5</f>
        <v>...Se20</v>
      </c>
      <c r="G227" s="209">
        <f t="shared" ca="1" si="6"/>
        <v>44105</v>
      </c>
      <c r="H227" s="360">
        <f>IF(PPG!AC227&gt;0,0,-PPG!AC227)</f>
        <v>0</v>
      </c>
      <c r="I227" s="211">
        <f t="shared" ca="1" si="7"/>
        <v>44105</v>
      </c>
      <c r="J227" s="127">
        <v>210</v>
      </c>
      <c r="K227" s="127" t="b">
        <v>1</v>
      </c>
      <c r="L227" s="127" t="s">
        <v>4034</v>
      </c>
      <c r="M227" s="127" t="b">
        <v>1</v>
      </c>
      <c r="N227" s="127" t="s">
        <v>3692</v>
      </c>
      <c r="O227" s="358" t="str">
        <f>LEFT(PPG!E227,19)&amp;"."&amp;PPGCR!F227</f>
        <v>....Se20</v>
      </c>
      <c r="P227" s="361">
        <f>PPG!J227</f>
        <v>0</v>
      </c>
      <c r="Q227" s="127" t="b">
        <v>1</v>
      </c>
      <c r="R227" s="127" t="b">
        <v>1</v>
      </c>
      <c r="S227" s="127" t="b">
        <v>1</v>
      </c>
    </row>
    <row r="228" spans="1:19" x14ac:dyDescent="0.25">
      <c r="A228" s="127" t="s">
        <v>4033</v>
      </c>
      <c r="B228" s="206">
        <v>1</v>
      </c>
      <c r="C228" s="127">
        <v>2</v>
      </c>
      <c r="D228" s="357">
        <f>PPG!K228</f>
        <v>0</v>
      </c>
      <c r="E228" s="127" t="b">
        <v>1</v>
      </c>
      <c r="F228" s="358" t="str">
        <f>RIGHT(PPG!D228,4)&amp;"."&amp;PPG!N228&amp;"."&amp;PPG!L228&amp;"."&amp;PPGPAY!$C$5</f>
        <v>...Se20</v>
      </c>
      <c r="G228" s="209">
        <f t="shared" ca="1" si="6"/>
        <v>44105</v>
      </c>
      <c r="H228" s="360">
        <f>IF(PPG!AC228&gt;0,0,-PPG!AC228)</f>
        <v>0</v>
      </c>
      <c r="I228" s="211">
        <f t="shared" ca="1" si="7"/>
        <v>44105</v>
      </c>
      <c r="J228" s="127">
        <v>211</v>
      </c>
      <c r="K228" s="127" t="b">
        <v>1</v>
      </c>
      <c r="L228" s="127" t="s">
        <v>4034</v>
      </c>
      <c r="M228" s="127" t="b">
        <v>1</v>
      </c>
      <c r="N228" s="127" t="s">
        <v>3692</v>
      </c>
      <c r="O228" s="358" t="str">
        <f>LEFT(PPG!E228,19)&amp;"."&amp;PPGCR!F228</f>
        <v>....Se20</v>
      </c>
      <c r="P228" s="361">
        <f>PPG!J228</f>
        <v>0</v>
      </c>
      <c r="Q228" s="127" t="b">
        <v>1</v>
      </c>
      <c r="R228" s="127" t="b">
        <v>1</v>
      </c>
      <c r="S228" s="127" t="b">
        <v>1</v>
      </c>
    </row>
    <row r="229" spans="1:19" x14ac:dyDescent="0.25">
      <c r="A229" s="127" t="s">
        <v>4033</v>
      </c>
      <c r="B229" s="206">
        <v>1</v>
      </c>
      <c r="C229" s="127">
        <v>2</v>
      </c>
      <c r="D229" s="357">
        <f>PPG!K229</f>
        <v>0</v>
      </c>
      <c r="E229" s="127" t="b">
        <v>1</v>
      </c>
      <c r="F229" s="358" t="str">
        <f>RIGHT(PPG!D229,4)&amp;"."&amp;PPG!N229&amp;"."&amp;PPG!L229&amp;"."&amp;PPGPAY!$C$5</f>
        <v>...Se20</v>
      </c>
      <c r="G229" s="209">
        <f t="shared" ca="1" si="6"/>
        <v>44105</v>
      </c>
      <c r="H229" s="360">
        <f>IF(PPG!AC229&gt;0,0,-PPG!AC229)</f>
        <v>0</v>
      </c>
      <c r="I229" s="211">
        <f t="shared" ca="1" si="7"/>
        <v>44105</v>
      </c>
      <c r="J229" s="127">
        <v>212</v>
      </c>
      <c r="K229" s="127" t="b">
        <v>1</v>
      </c>
      <c r="L229" s="127" t="s">
        <v>4034</v>
      </c>
      <c r="M229" s="127" t="b">
        <v>1</v>
      </c>
      <c r="N229" s="127" t="s">
        <v>3692</v>
      </c>
      <c r="O229" s="358" t="str">
        <f>LEFT(PPG!E229,19)&amp;"."&amp;PPGCR!F229</f>
        <v>....Se20</v>
      </c>
      <c r="P229" s="361">
        <f>PPG!J229</f>
        <v>0</v>
      </c>
      <c r="Q229" s="127" t="b">
        <v>1</v>
      </c>
      <c r="R229" s="127" t="b">
        <v>1</v>
      </c>
      <c r="S229" s="127" t="b">
        <v>1</v>
      </c>
    </row>
    <row r="230" spans="1:19" x14ac:dyDescent="0.25">
      <c r="A230" s="127" t="s">
        <v>4033</v>
      </c>
      <c r="B230" s="206">
        <v>1</v>
      </c>
      <c r="C230" s="127">
        <v>2</v>
      </c>
      <c r="D230" s="357">
        <f>PPG!K230</f>
        <v>0</v>
      </c>
      <c r="E230" s="127" t="b">
        <v>1</v>
      </c>
      <c r="F230" s="358" t="str">
        <f>RIGHT(PPG!D230,4)&amp;"."&amp;PPG!N230&amp;"."&amp;PPG!L230&amp;"."&amp;PPGPAY!$C$5</f>
        <v>...Se20</v>
      </c>
      <c r="G230" s="209">
        <f t="shared" ca="1" si="6"/>
        <v>44105</v>
      </c>
      <c r="H230" s="360">
        <f>IF(PPG!AC230&gt;0,0,-PPG!AC230)</f>
        <v>0</v>
      </c>
      <c r="I230" s="211">
        <f t="shared" ca="1" si="7"/>
        <v>44105</v>
      </c>
      <c r="J230" s="127">
        <v>213</v>
      </c>
      <c r="K230" s="127" t="b">
        <v>1</v>
      </c>
      <c r="L230" s="127" t="s">
        <v>4034</v>
      </c>
      <c r="M230" s="127" t="b">
        <v>1</v>
      </c>
      <c r="N230" s="127" t="s">
        <v>3692</v>
      </c>
      <c r="O230" s="358" t="str">
        <f>LEFT(PPG!E230,19)&amp;"."&amp;PPGCR!F230</f>
        <v>....Se20</v>
      </c>
      <c r="P230" s="361">
        <f>PPG!J230</f>
        <v>0</v>
      </c>
      <c r="Q230" s="127" t="b">
        <v>1</v>
      </c>
      <c r="R230" s="127" t="b">
        <v>1</v>
      </c>
      <c r="S230" s="127" t="b">
        <v>1</v>
      </c>
    </row>
    <row r="231" spans="1:19" x14ac:dyDescent="0.25">
      <c r="A231" s="127" t="s">
        <v>4033</v>
      </c>
      <c r="B231" s="206">
        <v>1</v>
      </c>
      <c r="C231" s="127">
        <v>2</v>
      </c>
      <c r="D231" s="357">
        <f>PPG!K231</f>
        <v>0</v>
      </c>
      <c r="E231" s="127" t="b">
        <v>1</v>
      </c>
      <c r="F231" s="358" t="str">
        <f>RIGHT(PPG!D231,4)&amp;"."&amp;PPG!N231&amp;"."&amp;PPG!L231&amp;"."&amp;PPGPAY!$C$5</f>
        <v>...Se20</v>
      </c>
      <c r="G231" s="209">
        <f t="shared" ca="1" si="6"/>
        <v>44105</v>
      </c>
      <c r="H231" s="360">
        <f>IF(PPG!AC231&gt;0,0,-PPG!AC231)</f>
        <v>0</v>
      </c>
      <c r="I231" s="211">
        <f t="shared" ca="1" si="7"/>
        <v>44105</v>
      </c>
      <c r="J231" s="127">
        <v>214</v>
      </c>
      <c r="K231" s="127" t="b">
        <v>1</v>
      </c>
      <c r="L231" s="127" t="s">
        <v>4034</v>
      </c>
      <c r="M231" s="127" t="b">
        <v>1</v>
      </c>
      <c r="N231" s="127" t="s">
        <v>3692</v>
      </c>
      <c r="O231" s="358" t="str">
        <f>LEFT(PPG!E231,19)&amp;"."&amp;PPGCR!F231</f>
        <v>....Se20</v>
      </c>
      <c r="P231" s="361">
        <f>PPG!J231</f>
        <v>0</v>
      </c>
      <c r="Q231" s="127" t="b">
        <v>1</v>
      </c>
      <c r="R231" s="127" t="b">
        <v>1</v>
      </c>
      <c r="S231" s="127" t="b">
        <v>1</v>
      </c>
    </row>
    <row r="232" spans="1:19" x14ac:dyDescent="0.25">
      <c r="A232" s="127" t="s">
        <v>4033</v>
      </c>
      <c r="B232" s="206">
        <v>1</v>
      </c>
      <c r="C232" s="127">
        <v>2</v>
      </c>
      <c r="D232" s="357">
        <f>PPG!K232</f>
        <v>0</v>
      </c>
      <c r="E232" s="127" t="b">
        <v>1</v>
      </c>
      <c r="F232" s="358" t="str">
        <f>RIGHT(PPG!D232,4)&amp;"."&amp;PPG!N232&amp;"."&amp;PPG!L232&amp;"."&amp;PPGPAY!$C$5</f>
        <v>...Se20</v>
      </c>
      <c r="G232" s="209">
        <f t="shared" ca="1" si="6"/>
        <v>44105</v>
      </c>
      <c r="H232" s="360">
        <f>IF(PPG!AC232&gt;0,0,-PPG!AC232)</f>
        <v>0</v>
      </c>
      <c r="I232" s="211">
        <f t="shared" ca="1" si="7"/>
        <v>44105</v>
      </c>
      <c r="J232" s="127">
        <v>215</v>
      </c>
      <c r="K232" s="127" t="b">
        <v>1</v>
      </c>
      <c r="L232" s="127" t="s">
        <v>4034</v>
      </c>
      <c r="M232" s="127" t="b">
        <v>1</v>
      </c>
      <c r="N232" s="127" t="s">
        <v>3692</v>
      </c>
      <c r="O232" s="358" t="str">
        <f>LEFT(PPG!E232,19)&amp;"."&amp;PPGCR!F232</f>
        <v>....Se20</v>
      </c>
      <c r="P232" s="361">
        <f>PPG!J232</f>
        <v>0</v>
      </c>
      <c r="Q232" s="127" t="b">
        <v>1</v>
      </c>
      <c r="R232" s="127" t="b">
        <v>1</v>
      </c>
      <c r="S232" s="127" t="b">
        <v>1</v>
      </c>
    </row>
    <row r="233" spans="1:19" x14ac:dyDescent="0.25">
      <c r="A233" s="127" t="s">
        <v>4033</v>
      </c>
      <c r="B233" s="206">
        <v>1</v>
      </c>
      <c r="C233" s="127">
        <v>2</v>
      </c>
      <c r="D233" s="357">
        <f>PPG!K233</f>
        <v>0</v>
      </c>
      <c r="E233" s="127" t="b">
        <v>1</v>
      </c>
      <c r="F233" s="358" t="str">
        <f>RIGHT(PPG!D233,4)&amp;"."&amp;PPG!N233&amp;"."&amp;PPG!L233&amp;"."&amp;PPGPAY!$C$5</f>
        <v>...Se20</v>
      </c>
      <c r="G233" s="209">
        <f t="shared" ca="1" si="6"/>
        <v>44105</v>
      </c>
      <c r="H233" s="360">
        <f>IF(PPG!AC233&gt;0,0,-PPG!AC233)</f>
        <v>0</v>
      </c>
      <c r="I233" s="211">
        <f t="shared" ca="1" si="7"/>
        <v>44105</v>
      </c>
      <c r="J233" s="127">
        <v>216</v>
      </c>
      <c r="K233" s="127" t="b">
        <v>1</v>
      </c>
      <c r="L233" s="127" t="s">
        <v>4034</v>
      </c>
      <c r="M233" s="127" t="b">
        <v>1</v>
      </c>
      <c r="N233" s="127" t="s">
        <v>3692</v>
      </c>
      <c r="O233" s="358" t="str">
        <f>LEFT(PPG!E233,19)&amp;"."&amp;PPGCR!F233</f>
        <v>....Se20</v>
      </c>
      <c r="P233" s="361">
        <f>PPG!J233</f>
        <v>0</v>
      </c>
      <c r="Q233" s="127" t="b">
        <v>1</v>
      </c>
      <c r="R233" s="127" t="b">
        <v>1</v>
      </c>
      <c r="S233" s="127" t="b">
        <v>1</v>
      </c>
    </row>
    <row r="234" spans="1:19" x14ac:dyDescent="0.25">
      <c r="A234" s="127" t="s">
        <v>4033</v>
      </c>
      <c r="B234" s="206">
        <v>1</v>
      </c>
      <c r="C234" s="127">
        <v>2</v>
      </c>
      <c r="D234" s="357">
        <f>PPG!K234</f>
        <v>0</v>
      </c>
      <c r="E234" s="127" t="b">
        <v>1</v>
      </c>
      <c r="F234" s="358" t="str">
        <f>RIGHT(PPG!D234,4)&amp;"."&amp;PPG!N234&amp;"."&amp;PPG!L234&amp;"."&amp;PPGPAY!$C$5</f>
        <v>...Se20</v>
      </c>
      <c r="G234" s="209">
        <f t="shared" ca="1" si="6"/>
        <v>44105</v>
      </c>
      <c r="H234" s="360">
        <f>IF(PPG!AC234&gt;0,0,-PPG!AC234)</f>
        <v>0</v>
      </c>
      <c r="I234" s="211">
        <f t="shared" ca="1" si="7"/>
        <v>44105</v>
      </c>
      <c r="J234" s="127">
        <v>217</v>
      </c>
      <c r="K234" s="127" t="b">
        <v>1</v>
      </c>
      <c r="L234" s="127" t="s">
        <v>4034</v>
      </c>
      <c r="M234" s="127" t="b">
        <v>1</v>
      </c>
      <c r="N234" s="127" t="s">
        <v>3692</v>
      </c>
      <c r="O234" s="358" t="str">
        <f>LEFT(PPG!E234,19)&amp;"."&amp;PPGCR!F234</f>
        <v>....Se20</v>
      </c>
      <c r="P234" s="361">
        <f>PPG!J234</f>
        <v>0</v>
      </c>
      <c r="Q234" s="127" t="b">
        <v>1</v>
      </c>
      <c r="R234" s="127" t="b">
        <v>1</v>
      </c>
      <c r="S234" s="127" t="b">
        <v>1</v>
      </c>
    </row>
    <row r="235" spans="1:19" x14ac:dyDescent="0.25">
      <c r="A235" s="127" t="s">
        <v>4033</v>
      </c>
      <c r="B235" s="206">
        <v>1</v>
      </c>
      <c r="C235" s="127">
        <v>2</v>
      </c>
      <c r="D235" s="357">
        <f>PPG!K235</f>
        <v>0</v>
      </c>
      <c r="E235" s="127" t="b">
        <v>1</v>
      </c>
      <c r="F235" s="358" t="str">
        <f>RIGHT(PPG!D235,4)&amp;"."&amp;PPG!N235&amp;"."&amp;PPG!L235&amp;"."&amp;PPGPAY!$C$5</f>
        <v>...Se20</v>
      </c>
      <c r="G235" s="209">
        <f t="shared" ca="1" si="6"/>
        <v>44105</v>
      </c>
      <c r="H235" s="360">
        <f>IF(PPG!AC235&gt;0,0,-PPG!AC235)</f>
        <v>0</v>
      </c>
      <c r="I235" s="211">
        <f t="shared" ca="1" si="7"/>
        <v>44105</v>
      </c>
      <c r="J235" s="127">
        <v>218</v>
      </c>
      <c r="K235" s="127" t="b">
        <v>1</v>
      </c>
      <c r="L235" s="127" t="s">
        <v>4034</v>
      </c>
      <c r="M235" s="127" t="b">
        <v>1</v>
      </c>
      <c r="N235" s="127" t="s">
        <v>3692</v>
      </c>
      <c r="O235" s="358" t="str">
        <f>LEFT(PPG!E235,19)&amp;"."&amp;PPGCR!F235</f>
        <v>....Se20</v>
      </c>
      <c r="P235" s="361">
        <f>PPG!J235</f>
        <v>0</v>
      </c>
      <c r="Q235" s="127" t="b">
        <v>1</v>
      </c>
      <c r="R235" s="127" t="b">
        <v>1</v>
      </c>
      <c r="S235" s="127" t="b">
        <v>1</v>
      </c>
    </row>
    <row r="236" spans="1:19" x14ac:dyDescent="0.25">
      <c r="A236" s="127" t="s">
        <v>4033</v>
      </c>
      <c r="B236" s="206">
        <v>1</v>
      </c>
      <c r="C236" s="127">
        <v>2</v>
      </c>
      <c r="D236" s="357">
        <f>PPG!K236</f>
        <v>0</v>
      </c>
      <c r="E236" s="127" t="b">
        <v>1</v>
      </c>
      <c r="F236" s="358" t="str">
        <f>RIGHT(PPG!D236,4)&amp;"."&amp;PPG!N236&amp;"."&amp;PPG!L236&amp;"."&amp;PPGPAY!$C$5</f>
        <v>...Se20</v>
      </c>
      <c r="G236" s="209">
        <f t="shared" ca="1" si="6"/>
        <v>44105</v>
      </c>
      <c r="H236" s="360">
        <f>IF(PPG!AC236&gt;0,0,-PPG!AC236)</f>
        <v>0</v>
      </c>
      <c r="I236" s="211">
        <f t="shared" ca="1" si="7"/>
        <v>44105</v>
      </c>
      <c r="J236" s="127">
        <v>219</v>
      </c>
      <c r="K236" s="127" t="b">
        <v>1</v>
      </c>
      <c r="L236" s="127" t="s">
        <v>4034</v>
      </c>
      <c r="M236" s="127" t="b">
        <v>1</v>
      </c>
      <c r="N236" s="127" t="s">
        <v>3692</v>
      </c>
      <c r="O236" s="358" t="str">
        <f>LEFT(PPG!E236,19)&amp;"."&amp;PPGCR!F236</f>
        <v>....Se20</v>
      </c>
      <c r="P236" s="361">
        <f>PPG!J236</f>
        <v>0</v>
      </c>
      <c r="Q236" s="127" t="b">
        <v>1</v>
      </c>
      <c r="R236" s="127" t="b">
        <v>1</v>
      </c>
      <c r="S236" s="127" t="b">
        <v>1</v>
      </c>
    </row>
    <row r="237" spans="1:19" x14ac:dyDescent="0.25">
      <c r="A237" s="127" t="s">
        <v>4033</v>
      </c>
      <c r="B237" s="206">
        <v>1</v>
      </c>
      <c r="C237" s="127">
        <v>2</v>
      </c>
      <c r="D237" s="357">
        <f>PPG!K237</f>
        <v>0</v>
      </c>
      <c r="E237" s="127" t="b">
        <v>1</v>
      </c>
      <c r="F237" s="358" t="str">
        <f>RIGHT(PPG!D237,4)&amp;"."&amp;PPG!N237&amp;"."&amp;PPG!L237&amp;"."&amp;PPGPAY!$C$5</f>
        <v>...Se20</v>
      </c>
      <c r="G237" s="209">
        <f t="shared" ca="1" si="6"/>
        <v>44105</v>
      </c>
      <c r="H237" s="360">
        <f>IF(PPG!AC237&gt;0,0,-PPG!AC237)</f>
        <v>0</v>
      </c>
      <c r="I237" s="211">
        <f t="shared" ca="1" si="7"/>
        <v>44105</v>
      </c>
      <c r="J237" s="127">
        <v>220</v>
      </c>
      <c r="K237" s="127" t="b">
        <v>1</v>
      </c>
      <c r="L237" s="127" t="s">
        <v>4034</v>
      </c>
      <c r="M237" s="127" t="b">
        <v>1</v>
      </c>
      <c r="N237" s="127" t="s">
        <v>3692</v>
      </c>
      <c r="O237" s="358" t="str">
        <f>LEFT(PPG!E237,19)&amp;"."&amp;PPGCR!F237</f>
        <v>....Se20</v>
      </c>
      <c r="P237" s="361">
        <f>PPG!J237</f>
        <v>0</v>
      </c>
      <c r="Q237" s="127" t="b">
        <v>1</v>
      </c>
      <c r="R237" s="127" t="b">
        <v>1</v>
      </c>
      <c r="S237" s="127" t="b">
        <v>1</v>
      </c>
    </row>
    <row r="238" spans="1:19" x14ac:dyDescent="0.25">
      <c r="A238" s="127" t="s">
        <v>4033</v>
      </c>
      <c r="B238" s="206">
        <v>1</v>
      </c>
      <c r="C238" s="127">
        <v>2</v>
      </c>
      <c r="D238" s="357">
        <f>PPG!K238</f>
        <v>0</v>
      </c>
      <c r="E238" s="127" t="b">
        <v>1</v>
      </c>
      <c r="F238" s="358" t="str">
        <f>RIGHT(PPG!D238,4)&amp;"."&amp;PPG!N238&amp;"."&amp;PPG!L238&amp;"."&amp;PPGPAY!$C$5</f>
        <v>...Se20</v>
      </c>
      <c r="G238" s="209">
        <f t="shared" ca="1" si="6"/>
        <v>44105</v>
      </c>
      <c r="H238" s="360">
        <f>IF(PPG!AC238&gt;0,0,-PPG!AC238)</f>
        <v>0</v>
      </c>
      <c r="I238" s="211">
        <f t="shared" ca="1" si="7"/>
        <v>44105</v>
      </c>
      <c r="J238" s="127">
        <v>221</v>
      </c>
      <c r="K238" s="127" t="b">
        <v>1</v>
      </c>
      <c r="L238" s="127" t="s">
        <v>4034</v>
      </c>
      <c r="M238" s="127" t="b">
        <v>1</v>
      </c>
      <c r="N238" s="127" t="s">
        <v>3692</v>
      </c>
      <c r="O238" s="358" t="str">
        <f>LEFT(PPG!E238,19)&amp;"."&amp;PPGCR!F238</f>
        <v>....Se20</v>
      </c>
      <c r="P238" s="361">
        <f>PPG!J238</f>
        <v>0</v>
      </c>
      <c r="Q238" s="127" t="b">
        <v>1</v>
      </c>
      <c r="R238" s="127" t="b">
        <v>1</v>
      </c>
      <c r="S238" s="127" t="b">
        <v>1</v>
      </c>
    </row>
    <row r="239" spans="1:19" x14ac:dyDescent="0.25">
      <c r="A239" s="127" t="s">
        <v>4033</v>
      </c>
      <c r="B239" s="206">
        <v>1</v>
      </c>
      <c r="C239" s="127">
        <v>2</v>
      </c>
      <c r="D239" s="357">
        <f>PPG!K239</f>
        <v>0</v>
      </c>
      <c r="E239" s="127" t="b">
        <v>1</v>
      </c>
      <c r="F239" s="358" t="str">
        <f>RIGHT(PPG!D239,4)&amp;"."&amp;PPG!N239&amp;"."&amp;PPG!L239&amp;"."&amp;PPGPAY!$C$5</f>
        <v>...Se20</v>
      </c>
      <c r="G239" s="209">
        <f t="shared" ca="1" si="6"/>
        <v>44105</v>
      </c>
      <c r="H239" s="360">
        <f>IF(PPG!AC239&gt;0,0,-PPG!AC239)</f>
        <v>0</v>
      </c>
      <c r="I239" s="211">
        <f t="shared" ca="1" si="7"/>
        <v>44105</v>
      </c>
      <c r="J239" s="127">
        <v>222</v>
      </c>
      <c r="K239" s="127" t="b">
        <v>1</v>
      </c>
      <c r="L239" s="127" t="s">
        <v>4034</v>
      </c>
      <c r="M239" s="127" t="b">
        <v>1</v>
      </c>
      <c r="N239" s="127" t="s">
        <v>3692</v>
      </c>
      <c r="O239" s="358" t="str">
        <f>LEFT(PPG!E239,19)&amp;"."&amp;PPGCR!F239</f>
        <v>....Se20</v>
      </c>
      <c r="P239" s="361">
        <f>PPG!J239</f>
        <v>0</v>
      </c>
      <c r="Q239" s="127" t="b">
        <v>1</v>
      </c>
      <c r="R239" s="127" t="b">
        <v>1</v>
      </c>
      <c r="S239" s="127" t="b">
        <v>1</v>
      </c>
    </row>
    <row r="240" spans="1:19" x14ac:dyDescent="0.25">
      <c r="A240" s="127" t="s">
        <v>4033</v>
      </c>
      <c r="B240" s="206">
        <v>1</v>
      </c>
      <c r="C240" s="127">
        <v>2</v>
      </c>
      <c r="D240" s="357">
        <f>PPG!K240</f>
        <v>0</v>
      </c>
      <c r="E240" s="127" t="b">
        <v>1</v>
      </c>
      <c r="F240" s="358" t="str">
        <f>RIGHT(PPG!D240,4)&amp;"."&amp;PPG!N240&amp;"."&amp;PPG!L240&amp;"."&amp;PPGPAY!$C$5</f>
        <v>...Se20</v>
      </c>
      <c r="G240" s="209">
        <f t="shared" ca="1" si="6"/>
        <v>44105</v>
      </c>
      <c r="H240" s="360">
        <f>IF(PPG!AC240&gt;0,0,-PPG!AC240)</f>
        <v>0</v>
      </c>
      <c r="I240" s="211">
        <f t="shared" ca="1" si="7"/>
        <v>44105</v>
      </c>
      <c r="J240" s="127">
        <v>223</v>
      </c>
      <c r="K240" s="127" t="b">
        <v>1</v>
      </c>
      <c r="L240" s="127" t="s">
        <v>4034</v>
      </c>
      <c r="M240" s="127" t="b">
        <v>1</v>
      </c>
      <c r="N240" s="127" t="s">
        <v>3692</v>
      </c>
      <c r="O240" s="358" t="str">
        <f>LEFT(PPG!E240,19)&amp;"."&amp;PPGCR!F240</f>
        <v>....Se20</v>
      </c>
      <c r="P240" s="361">
        <f>PPG!J240</f>
        <v>0</v>
      </c>
      <c r="Q240" s="127" t="b">
        <v>1</v>
      </c>
      <c r="R240" s="127" t="b">
        <v>1</v>
      </c>
      <c r="S240" s="127" t="b">
        <v>1</v>
      </c>
    </row>
    <row r="241" spans="1:19" x14ac:dyDescent="0.25">
      <c r="A241" s="127" t="s">
        <v>4033</v>
      </c>
      <c r="B241" s="206">
        <v>1</v>
      </c>
      <c r="C241" s="127">
        <v>2</v>
      </c>
      <c r="D241" s="357">
        <f>PPG!K241</f>
        <v>0</v>
      </c>
      <c r="E241" s="127" t="b">
        <v>1</v>
      </c>
      <c r="F241" s="358" t="str">
        <f>RIGHT(PPG!D241,4)&amp;"."&amp;PPG!N241&amp;"."&amp;PPG!L241&amp;"."&amp;PPGPAY!$C$5</f>
        <v>...Se20</v>
      </c>
      <c r="G241" s="209">
        <f t="shared" ca="1" si="6"/>
        <v>44105</v>
      </c>
      <c r="H241" s="360">
        <f>IF(PPG!AC241&gt;0,0,-PPG!AC241)</f>
        <v>0</v>
      </c>
      <c r="I241" s="211">
        <f t="shared" ca="1" si="7"/>
        <v>44105</v>
      </c>
      <c r="J241" s="127">
        <v>224</v>
      </c>
      <c r="K241" s="127" t="b">
        <v>1</v>
      </c>
      <c r="L241" s="127" t="s">
        <v>4034</v>
      </c>
      <c r="M241" s="127" t="b">
        <v>1</v>
      </c>
      <c r="N241" s="127" t="s">
        <v>3692</v>
      </c>
      <c r="O241" s="358" t="str">
        <f>LEFT(PPG!E241,19)&amp;"."&amp;PPGCR!F241</f>
        <v>....Se20</v>
      </c>
      <c r="P241" s="361">
        <f>PPG!J241</f>
        <v>0</v>
      </c>
      <c r="Q241" s="127" t="b">
        <v>1</v>
      </c>
      <c r="R241" s="127" t="b">
        <v>1</v>
      </c>
      <c r="S241" s="127" t="b">
        <v>1</v>
      </c>
    </row>
    <row r="242" spans="1:19" x14ac:dyDescent="0.25">
      <c r="A242" s="127" t="s">
        <v>4033</v>
      </c>
      <c r="B242" s="206">
        <v>1</v>
      </c>
      <c r="C242" s="127">
        <v>2</v>
      </c>
      <c r="D242" s="357">
        <f>PPG!K242</f>
        <v>0</v>
      </c>
      <c r="E242" s="127" t="b">
        <v>1</v>
      </c>
      <c r="F242" s="358" t="str">
        <f>RIGHT(PPG!D242,4)&amp;"."&amp;PPG!N242&amp;"."&amp;PPG!L242&amp;"."&amp;PPGPAY!$C$5</f>
        <v>...Se20</v>
      </c>
      <c r="G242" s="209">
        <f t="shared" ca="1" si="6"/>
        <v>44105</v>
      </c>
      <c r="H242" s="360">
        <f>IF(PPG!AC242&gt;0,0,-PPG!AC242)</f>
        <v>0</v>
      </c>
      <c r="I242" s="211">
        <f t="shared" ca="1" si="7"/>
        <v>44105</v>
      </c>
      <c r="J242" s="127">
        <v>225</v>
      </c>
      <c r="K242" s="127" t="b">
        <v>1</v>
      </c>
      <c r="L242" s="127" t="s">
        <v>4034</v>
      </c>
      <c r="M242" s="127" t="b">
        <v>1</v>
      </c>
      <c r="N242" s="127" t="s">
        <v>3692</v>
      </c>
      <c r="O242" s="358" t="str">
        <f>LEFT(PPG!E242,19)&amp;"."&amp;PPGCR!F242</f>
        <v>....Se20</v>
      </c>
      <c r="P242" s="361">
        <f>PPG!J242</f>
        <v>0</v>
      </c>
      <c r="Q242" s="127" t="b">
        <v>1</v>
      </c>
      <c r="R242" s="127" t="b">
        <v>1</v>
      </c>
      <c r="S242" s="127" t="b">
        <v>1</v>
      </c>
    </row>
    <row r="243" spans="1:19" x14ac:dyDescent="0.25">
      <c r="A243" s="127" t="s">
        <v>4033</v>
      </c>
      <c r="B243" s="206">
        <v>1</v>
      </c>
      <c r="C243" s="127">
        <v>2</v>
      </c>
      <c r="D243" s="357">
        <f>PPG!K243</f>
        <v>0</v>
      </c>
      <c r="E243" s="127" t="b">
        <v>1</v>
      </c>
      <c r="F243" s="358" t="str">
        <f>RIGHT(PPG!D243,4)&amp;"."&amp;PPG!N243&amp;"."&amp;PPG!L243&amp;"."&amp;PPGPAY!$C$5</f>
        <v>...Se20</v>
      </c>
      <c r="G243" s="209">
        <f t="shared" ca="1" si="6"/>
        <v>44105</v>
      </c>
      <c r="H243" s="360">
        <f>IF(PPG!AC243&gt;0,0,-PPG!AC243)</f>
        <v>0</v>
      </c>
      <c r="I243" s="211">
        <f t="shared" ca="1" si="7"/>
        <v>44105</v>
      </c>
      <c r="J243" s="127">
        <v>226</v>
      </c>
      <c r="K243" s="127" t="b">
        <v>1</v>
      </c>
      <c r="L243" s="127" t="s">
        <v>4034</v>
      </c>
      <c r="M243" s="127" t="b">
        <v>1</v>
      </c>
      <c r="N243" s="127" t="s">
        <v>3692</v>
      </c>
      <c r="O243" s="358" t="str">
        <f>LEFT(PPG!E243,19)&amp;"."&amp;PPGCR!F243</f>
        <v>....Se20</v>
      </c>
      <c r="P243" s="361">
        <f>PPG!J243</f>
        <v>0</v>
      </c>
      <c r="Q243" s="127" t="b">
        <v>1</v>
      </c>
      <c r="R243" s="127" t="b">
        <v>1</v>
      </c>
      <c r="S243" s="127" t="b">
        <v>1</v>
      </c>
    </row>
    <row r="244" spans="1:19" x14ac:dyDescent="0.25">
      <c r="A244" s="127" t="s">
        <v>4033</v>
      </c>
      <c r="B244" s="206">
        <v>1</v>
      </c>
      <c r="C244" s="127">
        <v>2</v>
      </c>
      <c r="D244" s="357">
        <f>PPG!K244</f>
        <v>0</v>
      </c>
      <c r="E244" s="127" t="b">
        <v>1</v>
      </c>
      <c r="F244" s="358" t="str">
        <f>RIGHT(PPG!D244,4)&amp;"."&amp;PPG!N244&amp;"."&amp;PPG!L244&amp;"."&amp;PPGPAY!$C$5</f>
        <v>...Se20</v>
      </c>
      <c r="G244" s="209">
        <f t="shared" ca="1" si="6"/>
        <v>44105</v>
      </c>
      <c r="H244" s="360">
        <f>IF(PPG!AC244&gt;0,0,-PPG!AC244)</f>
        <v>0</v>
      </c>
      <c r="I244" s="211">
        <f t="shared" ca="1" si="7"/>
        <v>44105</v>
      </c>
      <c r="J244" s="127">
        <v>227</v>
      </c>
      <c r="K244" s="127" t="b">
        <v>1</v>
      </c>
      <c r="L244" s="127" t="s">
        <v>4034</v>
      </c>
      <c r="M244" s="127" t="b">
        <v>1</v>
      </c>
      <c r="N244" s="127" t="s">
        <v>3692</v>
      </c>
      <c r="O244" s="358" t="str">
        <f>LEFT(PPG!E244,19)&amp;"."&amp;PPGCR!F244</f>
        <v>....Se20</v>
      </c>
      <c r="P244" s="361">
        <f>PPG!J244</f>
        <v>0</v>
      </c>
      <c r="Q244" s="127" t="b">
        <v>1</v>
      </c>
      <c r="R244" s="127" t="b">
        <v>1</v>
      </c>
      <c r="S244" s="127" t="b">
        <v>1</v>
      </c>
    </row>
    <row r="245" spans="1:19" x14ac:dyDescent="0.25">
      <c r="A245" s="127" t="s">
        <v>4033</v>
      </c>
      <c r="B245" s="206">
        <v>1</v>
      </c>
      <c r="C245" s="127">
        <v>2</v>
      </c>
      <c r="D245" s="357">
        <f>PPG!K245</f>
        <v>0</v>
      </c>
      <c r="E245" s="127" t="b">
        <v>1</v>
      </c>
      <c r="F245" s="358" t="str">
        <f>RIGHT(PPG!D245,4)&amp;"."&amp;PPG!N245&amp;"."&amp;PPG!L245&amp;"."&amp;PPGPAY!$C$5</f>
        <v>...Se20</v>
      </c>
      <c r="G245" s="209">
        <f t="shared" ca="1" si="6"/>
        <v>44105</v>
      </c>
      <c r="H245" s="360">
        <f>IF(PPG!AC245&gt;0,0,-PPG!AC245)</f>
        <v>0</v>
      </c>
      <c r="I245" s="211">
        <f t="shared" ca="1" si="7"/>
        <v>44105</v>
      </c>
      <c r="J245" s="127">
        <v>228</v>
      </c>
      <c r="K245" s="127" t="b">
        <v>1</v>
      </c>
      <c r="L245" s="127" t="s">
        <v>4034</v>
      </c>
      <c r="M245" s="127" t="b">
        <v>1</v>
      </c>
      <c r="N245" s="127" t="s">
        <v>3692</v>
      </c>
      <c r="O245" s="358" t="str">
        <f>LEFT(PPG!E245,19)&amp;"."&amp;PPGCR!F245</f>
        <v>....Se20</v>
      </c>
      <c r="P245" s="361">
        <f>PPG!J245</f>
        <v>0</v>
      </c>
      <c r="Q245" s="127" t="b">
        <v>1</v>
      </c>
      <c r="R245" s="127" t="b">
        <v>1</v>
      </c>
      <c r="S245" s="127" t="b">
        <v>1</v>
      </c>
    </row>
    <row r="246" spans="1:19" x14ac:dyDescent="0.25">
      <c r="A246" s="127" t="s">
        <v>4033</v>
      </c>
      <c r="B246" s="206">
        <v>1</v>
      </c>
      <c r="C246" s="127">
        <v>2</v>
      </c>
      <c r="D246" s="357">
        <f>PPG!K246</f>
        <v>0</v>
      </c>
      <c r="E246" s="127" t="b">
        <v>1</v>
      </c>
      <c r="F246" s="358" t="str">
        <f>RIGHT(PPG!D246,4)&amp;"."&amp;PPG!N246&amp;"."&amp;PPG!L246&amp;"."&amp;PPGPAY!$C$5</f>
        <v>...Se20</v>
      </c>
      <c r="G246" s="209">
        <f t="shared" ca="1" si="6"/>
        <v>44105</v>
      </c>
      <c r="H246" s="360">
        <f>IF(PPG!AC246&gt;0,0,-PPG!AC246)</f>
        <v>0</v>
      </c>
      <c r="I246" s="211">
        <f t="shared" ca="1" si="7"/>
        <v>44105</v>
      </c>
      <c r="J246" s="127">
        <v>229</v>
      </c>
      <c r="K246" s="127" t="b">
        <v>1</v>
      </c>
      <c r="L246" s="127" t="s">
        <v>4034</v>
      </c>
      <c r="M246" s="127" t="b">
        <v>1</v>
      </c>
      <c r="N246" s="127" t="s">
        <v>3692</v>
      </c>
      <c r="O246" s="358" t="str">
        <f>LEFT(PPG!E246,19)&amp;"."&amp;PPGCR!F246</f>
        <v>....Se20</v>
      </c>
      <c r="P246" s="361">
        <f>PPG!J246</f>
        <v>0</v>
      </c>
      <c r="Q246" s="127" t="b">
        <v>1</v>
      </c>
      <c r="R246" s="127" t="b">
        <v>1</v>
      </c>
      <c r="S246" s="127" t="b">
        <v>1</v>
      </c>
    </row>
    <row r="247" spans="1:19" x14ac:dyDescent="0.25">
      <c r="A247" s="127" t="s">
        <v>4033</v>
      </c>
      <c r="B247" s="206">
        <v>1</v>
      </c>
      <c r="C247" s="127">
        <v>2</v>
      </c>
      <c r="D247" s="357">
        <f>PPG!K247</f>
        <v>0</v>
      </c>
      <c r="E247" s="127" t="b">
        <v>1</v>
      </c>
      <c r="F247" s="358" t="str">
        <f>RIGHT(PPG!D247,4)&amp;"."&amp;PPG!N247&amp;"."&amp;PPG!L247&amp;"."&amp;PPGPAY!$C$5</f>
        <v>...Se20</v>
      </c>
      <c r="G247" s="209">
        <f t="shared" ca="1" si="6"/>
        <v>44105</v>
      </c>
      <c r="H247" s="360">
        <f>IF(PPG!AC247&gt;0,0,-PPG!AC247)</f>
        <v>0</v>
      </c>
      <c r="I247" s="211">
        <f t="shared" ca="1" si="7"/>
        <v>44105</v>
      </c>
      <c r="J247" s="127">
        <v>230</v>
      </c>
      <c r="K247" s="127" t="b">
        <v>1</v>
      </c>
      <c r="L247" s="127" t="s">
        <v>4034</v>
      </c>
      <c r="M247" s="127" t="b">
        <v>1</v>
      </c>
      <c r="N247" s="127" t="s">
        <v>3692</v>
      </c>
      <c r="O247" s="358" t="str">
        <f>LEFT(PPG!E247,19)&amp;"."&amp;PPGCR!F247</f>
        <v>....Se20</v>
      </c>
      <c r="P247" s="361">
        <f>PPG!J247</f>
        <v>0</v>
      </c>
      <c r="Q247" s="127" t="b">
        <v>1</v>
      </c>
      <c r="R247" s="127" t="b">
        <v>1</v>
      </c>
      <c r="S247" s="127" t="b">
        <v>1</v>
      </c>
    </row>
    <row r="248" spans="1:19" x14ac:dyDescent="0.25">
      <c r="A248" s="127" t="s">
        <v>4033</v>
      </c>
      <c r="B248" s="206">
        <v>1</v>
      </c>
      <c r="C248" s="127">
        <v>2</v>
      </c>
      <c r="D248" s="357">
        <f>PPG!K248</f>
        <v>0</v>
      </c>
      <c r="E248" s="127" t="b">
        <v>1</v>
      </c>
      <c r="F248" s="358" t="str">
        <f>RIGHT(PPG!D248,4)&amp;"."&amp;PPG!N248&amp;"."&amp;PPG!L248&amp;"."&amp;PPGPAY!$C$5</f>
        <v>...Se20</v>
      </c>
      <c r="G248" s="209">
        <f t="shared" ca="1" si="6"/>
        <v>44105</v>
      </c>
      <c r="H248" s="360">
        <f>IF(PPG!AC248&gt;0,0,-PPG!AC248)</f>
        <v>0</v>
      </c>
      <c r="I248" s="211">
        <f t="shared" ca="1" si="7"/>
        <v>44105</v>
      </c>
      <c r="J248" s="127">
        <v>231</v>
      </c>
      <c r="K248" s="127" t="b">
        <v>1</v>
      </c>
      <c r="L248" s="127" t="s">
        <v>4034</v>
      </c>
      <c r="M248" s="127" t="b">
        <v>1</v>
      </c>
      <c r="N248" s="127" t="s">
        <v>3692</v>
      </c>
      <c r="O248" s="358" t="str">
        <f>LEFT(PPG!E248,19)&amp;"."&amp;PPGCR!F248</f>
        <v>....Se20</v>
      </c>
      <c r="P248" s="361">
        <f>PPG!J248</f>
        <v>0</v>
      </c>
      <c r="Q248" s="127" t="b">
        <v>1</v>
      </c>
      <c r="R248" s="127" t="b">
        <v>1</v>
      </c>
      <c r="S248" s="127" t="b">
        <v>1</v>
      </c>
    </row>
    <row r="249" spans="1:19" x14ac:dyDescent="0.25">
      <c r="A249" s="127" t="s">
        <v>4033</v>
      </c>
      <c r="B249" s="206">
        <v>1</v>
      </c>
      <c r="C249" s="127">
        <v>2</v>
      </c>
      <c r="D249" s="357">
        <f>PPG!K249</f>
        <v>0</v>
      </c>
      <c r="E249" s="127" t="b">
        <v>1</v>
      </c>
      <c r="F249" s="358" t="str">
        <f>RIGHT(PPG!D249,4)&amp;"."&amp;PPG!N249&amp;"."&amp;PPG!L249&amp;"."&amp;PPGPAY!$C$5</f>
        <v>...Se20</v>
      </c>
      <c r="G249" s="209">
        <f t="shared" ca="1" si="6"/>
        <v>44105</v>
      </c>
      <c r="H249" s="360">
        <f>IF(PPG!AC249&gt;0,0,-PPG!AC249)</f>
        <v>0</v>
      </c>
      <c r="I249" s="211">
        <f t="shared" ca="1" si="7"/>
        <v>44105</v>
      </c>
      <c r="J249" s="127">
        <v>232</v>
      </c>
      <c r="K249" s="127" t="b">
        <v>1</v>
      </c>
      <c r="L249" s="127" t="s">
        <v>4034</v>
      </c>
      <c r="M249" s="127" t="b">
        <v>1</v>
      </c>
      <c r="N249" s="127" t="s">
        <v>3692</v>
      </c>
      <c r="O249" s="358" t="str">
        <f>LEFT(PPG!E249,19)&amp;"."&amp;PPGCR!F249</f>
        <v>....Se20</v>
      </c>
      <c r="P249" s="361">
        <f>PPG!J249</f>
        <v>0</v>
      </c>
      <c r="Q249" s="127" t="b">
        <v>1</v>
      </c>
      <c r="R249" s="127" t="b">
        <v>1</v>
      </c>
      <c r="S249" s="127" t="b">
        <v>1</v>
      </c>
    </row>
    <row r="250" spans="1:19" x14ac:dyDescent="0.25">
      <c r="A250" s="127" t="s">
        <v>4033</v>
      </c>
      <c r="B250" s="206">
        <v>1</v>
      </c>
      <c r="C250" s="127">
        <v>2</v>
      </c>
      <c r="D250" s="357">
        <f>PPG!K250</f>
        <v>0</v>
      </c>
      <c r="E250" s="127" t="b">
        <v>1</v>
      </c>
      <c r="F250" s="358" t="str">
        <f>RIGHT(PPG!D250,4)&amp;"."&amp;PPG!N250&amp;"."&amp;PPG!L250&amp;"."&amp;PPGPAY!$C$5</f>
        <v>...Se20</v>
      </c>
      <c r="G250" s="209">
        <f t="shared" ca="1" si="6"/>
        <v>44105</v>
      </c>
      <c r="H250" s="360">
        <f>IF(PPG!AC250&gt;0,0,-PPG!AC250)</f>
        <v>0</v>
      </c>
      <c r="I250" s="211">
        <f t="shared" ca="1" si="7"/>
        <v>44105</v>
      </c>
      <c r="J250" s="127">
        <v>233</v>
      </c>
      <c r="K250" s="127" t="b">
        <v>1</v>
      </c>
      <c r="L250" s="127" t="s">
        <v>4034</v>
      </c>
      <c r="M250" s="127" t="b">
        <v>1</v>
      </c>
      <c r="N250" s="127" t="s">
        <v>3692</v>
      </c>
      <c r="O250" s="358" t="str">
        <f>LEFT(PPG!E250,19)&amp;"."&amp;PPGCR!F250</f>
        <v>....Se20</v>
      </c>
      <c r="P250" s="361">
        <f>PPG!J250</f>
        <v>0</v>
      </c>
      <c r="Q250" s="127" t="b">
        <v>1</v>
      </c>
      <c r="R250" s="127" t="b">
        <v>1</v>
      </c>
      <c r="S250" s="127" t="b">
        <v>1</v>
      </c>
    </row>
    <row r="251" spans="1:19" x14ac:dyDescent="0.25">
      <c r="A251" s="127" t="s">
        <v>4033</v>
      </c>
      <c r="B251" s="206">
        <v>1</v>
      </c>
      <c r="C251" s="127">
        <v>2</v>
      </c>
      <c r="D251" s="357">
        <f>PPG!K251</f>
        <v>0</v>
      </c>
      <c r="E251" s="127" t="b">
        <v>1</v>
      </c>
      <c r="F251" s="358" t="str">
        <f>RIGHT(PPG!D251,4)&amp;"."&amp;PPG!N251&amp;"."&amp;PPG!L251&amp;"."&amp;PPGPAY!$C$5</f>
        <v>...Se20</v>
      </c>
      <c r="G251" s="209">
        <f t="shared" ca="1" si="6"/>
        <v>44105</v>
      </c>
      <c r="H251" s="360">
        <f>IF(PPG!AC251&gt;0,0,-PPG!AC251)</f>
        <v>0</v>
      </c>
      <c r="I251" s="211">
        <f t="shared" ca="1" si="7"/>
        <v>44105</v>
      </c>
      <c r="J251" s="127">
        <v>234</v>
      </c>
      <c r="K251" s="127" t="b">
        <v>1</v>
      </c>
      <c r="L251" s="127" t="s">
        <v>4034</v>
      </c>
      <c r="M251" s="127" t="b">
        <v>1</v>
      </c>
      <c r="N251" s="127" t="s">
        <v>3692</v>
      </c>
      <c r="O251" s="358" t="str">
        <f>LEFT(PPG!E251,19)&amp;"."&amp;PPGCR!F251</f>
        <v>....Se20</v>
      </c>
      <c r="P251" s="361">
        <f>PPG!J251</f>
        <v>0</v>
      </c>
      <c r="Q251" s="127" t="b">
        <v>1</v>
      </c>
      <c r="R251" s="127" t="b">
        <v>1</v>
      </c>
      <c r="S251" s="127" t="b">
        <v>1</v>
      </c>
    </row>
    <row r="252" spans="1:19" x14ac:dyDescent="0.25">
      <c r="A252" s="127" t="s">
        <v>4033</v>
      </c>
      <c r="B252" s="206">
        <v>1</v>
      </c>
      <c r="C252" s="127">
        <v>2</v>
      </c>
      <c r="D252" s="357">
        <f>PPG!K252</f>
        <v>0</v>
      </c>
      <c r="E252" s="127" t="b">
        <v>1</v>
      </c>
      <c r="F252" s="358" t="str">
        <f>RIGHT(PPG!D252,4)&amp;"."&amp;PPG!N252&amp;"."&amp;PPG!L252&amp;"."&amp;PPGPAY!$C$5</f>
        <v>...Se20</v>
      </c>
      <c r="G252" s="209">
        <f t="shared" ca="1" si="6"/>
        <v>44105</v>
      </c>
      <c r="H252" s="360">
        <f>IF(PPG!AC252&gt;0,0,-PPG!AC252)</f>
        <v>0</v>
      </c>
      <c r="I252" s="211">
        <f t="shared" ca="1" si="7"/>
        <v>44105</v>
      </c>
      <c r="J252" s="127">
        <v>235</v>
      </c>
      <c r="K252" s="127" t="b">
        <v>1</v>
      </c>
      <c r="L252" s="127" t="s">
        <v>4034</v>
      </c>
      <c r="M252" s="127" t="b">
        <v>1</v>
      </c>
      <c r="N252" s="127" t="s">
        <v>3692</v>
      </c>
      <c r="O252" s="358" t="str">
        <f>LEFT(PPG!E252,19)&amp;"."&amp;PPGCR!F252</f>
        <v>....Se20</v>
      </c>
      <c r="P252" s="361">
        <f>PPG!J252</f>
        <v>0</v>
      </c>
      <c r="Q252" s="127" t="b">
        <v>1</v>
      </c>
      <c r="R252" s="127" t="b">
        <v>1</v>
      </c>
      <c r="S252" s="127" t="b">
        <v>1</v>
      </c>
    </row>
    <row r="253" spans="1:19" x14ac:dyDescent="0.25">
      <c r="A253" s="127" t="s">
        <v>4033</v>
      </c>
      <c r="B253" s="206">
        <v>1</v>
      </c>
      <c r="C253" s="127">
        <v>2</v>
      </c>
      <c r="D253" s="357">
        <f>PPG!K253</f>
        <v>0</v>
      </c>
      <c r="E253" s="127" t="b">
        <v>1</v>
      </c>
      <c r="F253" s="358" t="str">
        <f>RIGHT(PPG!D253,4)&amp;"."&amp;PPG!N253&amp;"."&amp;PPG!L253&amp;"."&amp;PPGPAY!$C$5</f>
        <v>...Se20</v>
      </c>
      <c r="G253" s="209">
        <f t="shared" ca="1" si="6"/>
        <v>44105</v>
      </c>
      <c r="H253" s="360">
        <f>IF(PPG!AC253&gt;0,0,-PPG!AC253)</f>
        <v>0</v>
      </c>
      <c r="I253" s="211">
        <f t="shared" ca="1" si="7"/>
        <v>44105</v>
      </c>
      <c r="J253" s="127">
        <v>236</v>
      </c>
      <c r="K253" s="127" t="b">
        <v>1</v>
      </c>
      <c r="L253" s="127" t="s">
        <v>4034</v>
      </c>
      <c r="M253" s="127" t="b">
        <v>1</v>
      </c>
      <c r="N253" s="127" t="s">
        <v>3692</v>
      </c>
      <c r="O253" s="358" t="str">
        <f>LEFT(PPG!E253,19)&amp;"."&amp;PPGCR!F253</f>
        <v>....Se20</v>
      </c>
      <c r="P253" s="361">
        <f>PPG!J253</f>
        <v>0</v>
      </c>
      <c r="Q253" s="127" t="b">
        <v>1</v>
      </c>
      <c r="R253" s="127" t="b">
        <v>1</v>
      </c>
      <c r="S253" s="127" t="b">
        <v>1</v>
      </c>
    </row>
    <row r="254" spans="1:19" x14ac:dyDescent="0.25">
      <c r="A254" s="127" t="s">
        <v>4033</v>
      </c>
      <c r="B254" s="206">
        <v>1</v>
      </c>
      <c r="C254" s="127">
        <v>2</v>
      </c>
      <c r="D254" s="357">
        <f>PPG!K254</f>
        <v>0</v>
      </c>
      <c r="E254" s="127" t="b">
        <v>1</v>
      </c>
      <c r="F254" s="358" t="str">
        <f>RIGHT(PPG!D254,4)&amp;"."&amp;PPG!N254&amp;"."&amp;PPG!L254&amp;"."&amp;PPGPAY!$C$5</f>
        <v>...Se20</v>
      </c>
      <c r="G254" s="209">
        <f t="shared" ca="1" si="6"/>
        <v>44105</v>
      </c>
      <c r="H254" s="360">
        <f>IF(PPG!AC254&gt;0,0,-PPG!AC254)</f>
        <v>0</v>
      </c>
      <c r="I254" s="211">
        <f t="shared" ca="1" si="7"/>
        <v>44105</v>
      </c>
      <c r="J254" s="127">
        <v>237</v>
      </c>
      <c r="K254" s="127" t="b">
        <v>1</v>
      </c>
      <c r="L254" s="127" t="s">
        <v>4034</v>
      </c>
      <c r="M254" s="127" t="b">
        <v>1</v>
      </c>
      <c r="N254" s="127" t="s">
        <v>3692</v>
      </c>
      <c r="O254" s="358" t="str">
        <f>LEFT(PPG!E254,19)&amp;"."&amp;PPGCR!F254</f>
        <v>....Se20</v>
      </c>
      <c r="P254" s="361">
        <f>PPG!J254</f>
        <v>0</v>
      </c>
      <c r="Q254" s="127" t="b">
        <v>1</v>
      </c>
      <c r="R254" s="127" t="b">
        <v>1</v>
      </c>
      <c r="S254" s="127" t="b">
        <v>1</v>
      </c>
    </row>
    <row r="255" spans="1:19" x14ac:dyDescent="0.25">
      <c r="A255" s="127" t="s">
        <v>4033</v>
      </c>
      <c r="B255" s="206">
        <v>1</v>
      </c>
      <c r="C255" s="127">
        <v>2</v>
      </c>
      <c r="D255" s="357">
        <f>PPG!K255</f>
        <v>0</v>
      </c>
      <c r="E255" s="127" t="b">
        <v>1</v>
      </c>
      <c r="F255" s="358" t="str">
        <f>RIGHT(PPG!D255,4)&amp;"."&amp;PPG!N255&amp;"."&amp;PPG!L255&amp;"."&amp;PPGPAY!$C$5</f>
        <v>...Se20</v>
      </c>
      <c r="G255" s="209">
        <f t="shared" ca="1" si="6"/>
        <v>44105</v>
      </c>
      <c r="H255" s="360">
        <f>IF(PPG!AC255&gt;0,0,-PPG!AC255)</f>
        <v>0</v>
      </c>
      <c r="I255" s="211">
        <f t="shared" ca="1" si="7"/>
        <v>44105</v>
      </c>
      <c r="J255" s="127">
        <v>238</v>
      </c>
      <c r="K255" s="127" t="b">
        <v>1</v>
      </c>
      <c r="L255" s="127" t="s">
        <v>4034</v>
      </c>
      <c r="M255" s="127" t="b">
        <v>1</v>
      </c>
      <c r="N255" s="127" t="s">
        <v>3692</v>
      </c>
      <c r="O255" s="358" t="str">
        <f>LEFT(PPG!E255,19)&amp;"."&amp;PPGCR!F255</f>
        <v>....Se20</v>
      </c>
      <c r="P255" s="361">
        <f>PPG!J255</f>
        <v>0</v>
      </c>
      <c r="Q255" s="127" t="b">
        <v>1</v>
      </c>
      <c r="R255" s="127" t="b">
        <v>1</v>
      </c>
      <c r="S255" s="127" t="b">
        <v>1</v>
      </c>
    </row>
    <row r="256" spans="1:19" x14ac:dyDescent="0.25">
      <c r="A256" s="127" t="s">
        <v>4033</v>
      </c>
      <c r="B256" s="206">
        <v>1</v>
      </c>
      <c r="C256" s="127">
        <v>2</v>
      </c>
      <c r="D256" s="357">
        <f>PPG!K256</f>
        <v>0</v>
      </c>
      <c r="E256" s="127" t="b">
        <v>1</v>
      </c>
      <c r="F256" s="358" t="str">
        <f>RIGHT(PPG!D256,4)&amp;"."&amp;PPG!N256&amp;"."&amp;PPG!L256&amp;"."&amp;PPGPAY!$C$5</f>
        <v>...Se20</v>
      </c>
      <c r="G256" s="209">
        <f t="shared" ca="1" si="6"/>
        <v>44105</v>
      </c>
      <c r="H256" s="360">
        <f>IF(PPG!AC256&gt;0,0,-PPG!AC256)</f>
        <v>0</v>
      </c>
      <c r="I256" s="211">
        <f t="shared" ca="1" si="7"/>
        <v>44105</v>
      </c>
      <c r="J256" s="127">
        <v>239</v>
      </c>
      <c r="K256" s="127" t="b">
        <v>1</v>
      </c>
      <c r="L256" s="127" t="s">
        <v>4034</v>
      </c>
      <c r="M256" s="127" t="b">
        <v>1</v>
      </c>
      <c r="N256" s="127" t="s">
        <v>3692</v>
      </c>
      <c r="O256" s="358" t="str">
        <f>LEFT(PPG!E256,19)&amp;"."&amp;PPGCR!F256</f>
        <v>....Se20</v>
      </c>
      <c r="P256" s="361">
        <f>PPG!J256</f>
        <v>0</v>
      </c>
      <c r="Q256" s="127" t="b">
        <v>1</v>
      </c>
      <c r="R256" s="127" t="b">
        <v>1</v>
      </c>
      <c r="S256" s="127" t="b">
        <v>1</v>
      </c>
    </row>
    <row r="257" spans="1:19" x14ac:dyDescent="0.25">
      <c r="A257" s="127" t="s">
        <v>4033</v>
      </c>
      <c r="B257" s="206">
        <v>1</v>
      </c>
      <c r="C257" s="127">
        <v>2</v>
      </c>
      <c r="D257" s="357">
        <f>PPG!K257</f>
        <v>0</v>
      </c>
      <c r="E257" s="127" t="b">
        <v>1</v>
      </c>
      <c r="F257" s="358" t="str">
        <f>RIGHT(PPG!D257,4)&amp;"."&amp;PPG!N257&amp;"."&amp;PPG!L257&amp;"."&amp;PPGPAY!$C$5</f>
        <v>...Se20</v>
      </c>
      <c r="G257" s="209">
        <f t="shared" ca="1" si="6"/>
        <v>44105</v>
      </c>
      <c r="H257" s="360">
        <f>IF(PPG!AC257&gt;0,0,-PPG!AC257)</f>
        <v>0</v>
      </c>
      <c r="I257" s="211">
        <f t="shared" ca="1" si="7"/>
        <v>44105</v>
      </c>
      <c r="J257" s="127">
        <v>240</v>
      </c>
      <c r="K257" s="127" t="b">
        <v>1</v>
      </c>
      <c r="L257" s="127" t="s">
        <v>4034</v>
      </c>
      <c r="M257" s="127" t="b">
        <v>1</v>
      </c>
      <c r="N257" s="127" t="s">
        <v>3692</v>
      </c>
      <c r="O257" s="358" t="str">
        <f>LEFT(PPG!E257,19)&amp;"."&amp;PPGCR!F257</f>
        <v>....Se20</v>
      </c>
      <c r="P257" s="361">
        <f>PPG!J257</f>
        <v>0</v>
      </c>
      <c r="Q257" s="127" t="b">
        <v>1</v>
      </c>
      <c r="R257" s="127" t="b">
        <v>1</v>
      </c>
      <c r="S257" s="127" t="b">
        <v>1</v>
      </c>
    </row>
    <row r="258" spans="1:19" x14ac:dyDescent="0.25">
      <c r="A258" s="127" t="s">
        <v>4033</v>
      </c>
      <c r="B258" s="206">
        <v>1</v>
      </c>
      <c r="C258" s="127">
        <v>2</v>
      </c>
      <c r="D258" s="357">
        <f>PPG!K258</f>
        <v>0</v>
      </c>
      <c r="E258" s="127" t="b">
        <v>1</v>
      </c>
      <c r="F258" s="358" t="str">
        <f>RIGHT(PPG!D258,4)&amp;"."&amp;PPG!N258&amp;"."&amp;PPG!L258&amp;"."&amp;PPGPAY!$C$5</f>
        <v>...Se20</v>
      </c>
      <c r="G258" s="209">
        <f t="shared" ca="1" si="6"/>
        <v>44105</v>
      </c>
      <c r="H258" s="360">
        <f>IF(PPG!AC258&gt;0,0,-PPG!AC258)</f>
        <v>0</v>
      </c>
      <c r="I258" s="211">
        <f t="shared" ca="1" si="7"/>
        <v>44105</v>
      </c>
      <c r="J258" s="127">
        <v>241</v>
      </c>
      <c r="K258" s="127" t="b">
        <v>1</v>
      </c>
      <c r="L258" s="127" t="s">
        <v>4034</v>
      </c>
      <c r="M258" s="127" t="b">
        <v>1</v>
      </c>
      <c r="N258" s="127" t="s">
        <v>3692</v>
      </c>
      <c r="O258" s="358" t="str">
        <f>LEFT(PPG!E258,19)&amp;"."&amp;PPGCR!F258</f>
        <v>....Se20</v>
      </c>
      <c r="P258" s="361">
        <f>PPG!J258</f>
        <v>0</v>
      </c>
      <c r="Q258" s="127" t="b">
        <v>1</v>
      </c>
      <c r="R258" s="127" t="b">
        <v>1</v>
      </c>
      <c r="S258" s="127" t="b">
        <v>1</v>
      </c>
    </row>
    <row r="259" spans="1:19" x14ac:dyDescent="0.25">
      <c r="A259" s="127" t="s">
        <v>4033</v>
      </c>
      <c r="B259" s="206">
        <v>1</v>
      </c>
      <c r="C259" s="127">
        <v>2</v>
      </c>
      <c r="D259" s="357">
        <f>PPG!K259</f>
        <v>0</v>
      </c>
      <c r="E259" s="127" t="b">
        <v>1</v>
      </c>
      <c r="F259" s="358" t="str">
        <f>RIGHT(PPG!D259,4)&amp;"."&amp;PPG!N259&amp;"."&amp;PPG!L259&amp;"."&amp;PPGPAY!$C$5</f>
        <v>...Se20</v>
      </c>
      <c r="G259" s="209">
        <f t="shared" ca="1" si="6"/>
        <v>44105</v>
      </c>
      <c r="H259" s="360">
        <f>IF(PPG!AC259&gt;0,0,-PPG!AC259)</f>
        <v>0</v>
      </c>
      <c r="I259" s="211">
        <f t="shared" ca="1" si="7"/>
        <v>44105</v>
      </c>
      <c r="J259" s="127">
        <v>242</v>
      </c>
      <c r="K259" s="127" t="b">
        <v>1</v>
      </c>
      <c r="L259" s="127" t="s">
        <v>4034</v>
      </c>
      <c r="M259" s="127" t="b">
        <v>1</v>
      </c>
      <c r="N259" s="127" t="s">
        <v>3692</v>
      </c>
      <c r="O259" s="358" t="str">
        <f>LEFT(PPG!E259,19)&amp;"."&amp;PPGCR!F259</f>
        <v>....Se20</v>
      </c>
      <c r="P259" s="361">
        <f>PPG!J259</f>
        <v>0</v>
      </c>
      <c r="Q259" s="127" t="b">
        <v>1</v>
      </c>
      <c r="R259" s="127" t="b">
        <v>1</v>
      </c>
      <c r="S259" s="127" t="b">
        <v>1</v>
      </c>
    </row>
    <row r="260" spans="1:19" x14ac:dyDescent="0.25">
      <c r="A260" s="127" t="s">
        <v>4033</v>
      </c>
      <c r="B260" s="206">
        <v>1</v>
      </c>
      <c r="C260" s="127">
        <v>2</v>
      </c>
      <c r="D260" s="357">
        <f>PPG!K260</f>
        <v>0</v>
      </c>
      <c r="E260" s="127" t="b">
        <v>1</v>
      </c>
      <c r="F260" s="358" t="str">
        <f>RIGHT(PPG!D260,4)&amp;"."&amp;PPG!N260&amp;"."&amp;PPG!L260&amp;"."&amp;PPGPAY!$C$5</f>
        <v>...Se20</v>
      </c>
      <c r="G260" s="209">
        <f t="shared" ca="1" si="6"/>
        <v>44105</v>
      </c>
      <c r="H260" s="360">
        <f>IF(PPG!AC260&gt;0,0,-PPG!AC260)</f>
        <v>0</v>
      </c>
      <c r="I260" s="211">
        <f t="shared" ca="1" si="7"/>
        <v>44105</v>
      </c>
      <c r="J260" s="127">
        <v>243</v>
      </c>
      <c r="K260" s="127" t="b">
        <v>1</v>
      </c>
      <c r="L260" s="127" t="s">
        <v>4034</v>
      </c>
      <c r="M260" s="127" t="b">
        <v>1</v>
      </c>
      <c r="N260" s="127" t="s">
        <v>3692</v>
      </c>
      <c r="O260" s="358" t="str">
        <f>LEFT(PPG!E260,19)&amp;"."&amp;PPGCR!F260</f>
        <v>....Se20</v>
      </c>
      <c r="P260" s="361">
        <f>PPG!J260</f>
        <v>0</v>
      </c>
      <c r="Q260" s="127" t="b">
        <v>1</v>
      </c>
      <c r="R260" s="127" t="b">
        <v>1</v>
      </c>
      <c r="S260" s="127" t="b">
        <v>1</v>
      </c>
    </row>
    <row r="261" spans="1:19" x14ac:dyDescent="0.25">
      <c r="A261" s="127" t="s">
        <v>4033</v>
      </c>
      <c r="B261" s="206">
        <v>1</v>
      </c>
      <c r="C261" s="127">
        <v>2</v>
      </c>
      <c r="D261" s="357">
        <f>PPG!K261</f>
        <v>0</v>
      </c>
      <c r="E261" s="127" t="b">
        <v>1</v>
      </c>
      <c r="F261" s="358" t="str">
        <f>RIGHT(PPG!D261,4)&amp;"."&amp;PPG!N261&amp;"."&amp;PPG!L261&amp;"."&amp;PPGPAY!$C$5</f>
        <v>...Se20</v>
      </c>
      <c r="G261" s="209">
        <f t="shared" ca="1" si="6"/>
        <v>44105</v>
      </c>
      <c r="H261" s="360">
        <f>IF(PPG!AC261&gt;0,0,-PPG!AC261)</f>
        <v>0</v>
      </c>
      <c r="I261" s="211">
        <f t="shared" ca="1" si="7"/>
        <v>44105</v>
      </c>
      <c r="J261" s="127">
        <v>244</v>
      </c>
      <c r="K261" s="127" t="b">
        <v>1</v>
      </c>
      <c r="L261" s="127" t="s">
        <v>4034</v>
      </c>
      <c r="M261" s="127" t="b">
        <v>1</v>
      </c>
      <c r="N261" s="127" t="s">
        <v>3692</v>
      </c>
      <c r="O261" s="358" t="str">
        <f>LEFT(PPG!E261,19)&amp;"."&amp;PPGCR!F261</f>
        <v>....Se20</v>
      </c>
      <c r="P261" s="361">
        <f>PPG!J261</f>
        <v>0</v>
      </c>
      <c r="Q261" s="127" t="b">
        <v>1</v>
      </c>
      <c r="R261" s="127" t="b">
        <v>1</v>
      </c>
      <c r="S261" s="127" t="b">
        <v>1</v>
      </c>
    </row>
    <row r="262" spans="1:19" x14ac:dyDescent="0.25">
      <c r="A262" s="127" t="s">
        <v>4033</v>
      </c>
      <c r="B262" s="206">
        <v>1</v>
      </c>
      <c r="C262" s="127">
        <v>2</v>
      </c>
      <c r="D262" s="357">
        <f>PPG!K262</f>
        <v>0</v>
      </c>
      <c r="E262" s="127" t="b">
        <v>1</v>
      </c>
      <c r="F262" s="358" t="str">
        <f>RIGHT(PPG!D262,4)&amp;"."&amp;PPG!N262&amp;"."&amp;PPG!L262&amp;"."&amp;PPGPAY!$C$5</f>
        <v>...Se20</v>
      </c>
      <c r="G262" s="209">
        <f t="shared" ca="1" si="6"/>
        <v>44105</v>
      </c>
      <c r="H262" s="360">
        <f>IF(PPG!AC262&gt;0,0,-PPG!AC262)</f>
        <v>0</v>
      </c>
      <c r="I262" s="211">
        <f t="shared" ca="1" si="7"/>
        <v>44105</v>
      </c>
      <c r="J262" s="127">
        <v>245</v>
      </c>
      <c r="K262" s="127" t="b">
        <v>1</v>
      </c>
      <c r="L262" s="127" t="s">
        <v>4034</v>
      </c>
      <c r="M262" s="127" t="b">
        <v>1</v>
      </c>
      <c r="N262" s="127" t="s">
        <v>3692</v>
      </c>
      <c r="O262" s="358" t="str">
        <f>LEFT(PPG!E262,19)&amp;"."&amp;PPGCR!F262</f>
        <v>....Se20</v>
      </c>
      <c r="P262" s="361">
        <f>PPG!J262</f>
        <v>0</v>
      </c>
      <c r="Q262" s="127" t="b">
        <v>1</v>
      </c>
      <c r="R262" s="127" t="b">
        <v>1</v>
      </c>
      <c r="S262" s="127" t="b">
        <v>1</v>
      </c>
    </row>
    <row r="263" spans="1:19" x14ac:dyDescent="0.25">
      <c r="A263" s="127" t="s">
        <v>4033</v>
      </c>
      <c r="B263" s="206">
        <v>1</v>
      </c>
      <c r="C263" s="127">
        <v>2</v>
      </c>
      <c r="D263" s="357">
        <f>PPG!K263</f>
        <v>0</v>
      </c>
      <c r="E263" s="127" t="b">
        <v>1</v>
      </c>
      <c r="F263" s="358" t="str">
        <f>RIGHT(PPG!D263,4)&amp;"."&amp;PPG!N263&amp;"."&amp;PPG!L263&amp;"."&amp;PPGPAY!$C$5</f>
        <v>...Se20</v>
      </c>
      <c r="G263" s="209">
        <f t="shared" ca="1" si="6"/>
        <v>44105</v>
      </c>
      <c r="H263" s="360">
        <f>IF(PPG!AC263&gt;0,0,-PPG!AC263)</f>
        <v>0</v>
      </c>
      <c r="I263" s="211">
        <f t="shared" ca="1" si="7"/>
        <v>44105</v>
      </c>
      <c r="J263" s="127">
        <v>246</v>
      </c>
      <c r="K263" s="127" t="b">
        <v>1</v>
      </c>
      <c r="L263" s="127" t="s">
        <v>4034</v>
      </c>
      <c r="M263" s="127" t="b">
        <v>1</v>
      </c>
      <c r="N263" s="127" t="s">
        <v>3692</v>
      </c>
      <c r="O263" s="358" t="str">
        <f>LEFT(PPG!E263,19)&amp;"."&amp;PPGCR!F263</f>
        <v>....Se20</v>
      </c>
      <c r="P263" s="361">
        <f>PPG!J263</f>
        <v>0</v>
      </c>
      <c r="Q263" s="127" t="b">
        <v>1</v>
      </c>
      <c r="R263" s="127" t="b">
        <v>1</v>
      </c>
      <c r="S263" s="127" t="b">
        <v>1</v>
      </c>
    </row>
    <row r="264" spans="1:19" x14ac:dyDescent="0.25">
      <c r="A264" s="127" t="s">
        <v>4033</v>
      </c>
      <c r="B264" s="206">
        <v>1</v>
      </c>
      <c r="C264" s="127">
        <v>2</v>
      </c>
      <c r="D264" s="357">
        <f>PPG!K264</f>
        <v>0</v>
      </c>
      <c r="E264" s="127" t="b">
        <v>1</v>
      </c>
      <c r="F264" s="358" t="str">
        <f>RIGHT(PPG!D264,4)&amp;"."&amp;PPG!N264&amp;"."&amp;PPG!L264&amp;"."&amp;PPGPAY!$C$5</f>
        <v>...Se20</v>
      </c>
      <c r="G264" s="209">
        <f t="shared" ca="1" si="6"/>
        <v>44105</v>
      </c>
      <c r="H264" s="360">
        <f>IF(PPG!AC264&gt;0,0,-PPG!AC264)</f>
        <v>0</v>
      </c>
      <c r="I264" s="211">
        <f t="shared" ca="1" si="7"/>
        <v>44105</v>
      </c>
      <c r="J264" s="127">
        <v>247</v>
      </c>
      <c r="K264" s="127" t="b">
        <v>1</v>
      </c>
      <c r="L264" s="127" t="s">
        <v>4034</v>
      </c>
      <c r="M264" s="127" t="b">
        <v>1</v>
      </c>
      <c r="N264" s="127" t="s">
        <v>3692</v>
      </c>
      <c r="O264" s="358" t="str">
        <f>LEFT(PPG!E264,19)&amp;"."&amp;PPGCR!F264</f>
        <v>....Se20</v>
      </c>
      <c r="P264" s="361">
        <f>PPG!J264</f>
        <v>0</v>
      </c>
      <c r="Q264" s="127" t="b">
        <v>1</v>
      </c>
      <c r="R264" s="127" t="b">
        <v>1</v>
      </c>
      <c r="S264" s="127" t="b">
        <v>1</v>
      </c>
    </row>
    <row r="265" spans="1:19" x14ac:dyDescent="0.25">
      <c r="A265" s="127" t="s">
        <v>4033</v>
      </c>
      <c r="B265" s="206">
        <v>1</v>
      </c>
      <c r="C265" s="127">
        <v>2</v>
      </c>
      <c r="D265" s="357">
        <f>PPG!K265</f>
        <v>0</v>
      </c>
      <c r="E265" s="127" t="b">
        <v>1</v>
      </c>
      <c r="F265" s="358" t="str">
        <f>RIGHT(PPG!D265,4)&amp;"."&amp;PPG!N265&amp;"."&amp;PPG!L265&amp;"."&amp;PPGPAY!$C$5</f>
        <v>...Se20</v>
      </c>
      <c r="G265" s="209">
        <f t="shared" ca="1" si="6"/>
        <v>44105</v>
      </c>
      <c r="H265" s="360">
        <f>IF(PPG!AC265&gt;0,0,-PPG!AC265)</f>
        <v>0</v>
      </c>
      <c r="I265" s="211">
        <f t="shared" ca="1" si="7"/>
        <v>44105</v>
      </c>
      <c r="J265" s="127">
        <v>248</v>
      </c>
      <c r="K265" s="127" t="b">
        <v>1</v>
      </c>
      <c r="L265" s="127" t="s">
        <v>4034</v>
      </c>
      <c r="M265" s="127" t="b">
        <v>1</v>
      </c>
      <c r="N265" s="127" t="s">
        <v>3692</v>
      </c>
      <c r="O265" s="358" t="str">
        <f>LEFT(PPG!E265,19)&amp;"."&amp;PPGCR!F265</f>
        <v>....Se20</v>
      </c>
      <c r="P265" s="361">
        <f>PPG!J265</f>
        <v>0</v>
      </c>
      <c r="Q265" s="127" t="b">
        <v>1</v>
      </c>
      <c r="R265" s="127" t="b">
        <v>1</v>
      </c>
      <c r="S265" s="127" t="b">
        <v>1</v>
      </c>
    </row>
    <row r="266" spans="1:19" x14ac:dyDescent="0.25">
      <c r="A266" s="127" t="s">
        <v>4033</v>
      </c>
      <c r="B266" s="206">
        <v>1</v>
      </c>
      <c r="C266" s="127">
        <v>2</v>
      </c>
      <c r="D266" s="357">
        <f>PPG!K266</f>
        <v>0</v>
      </c>
      <c r="E266" s="127" t="b">
        <v>1</v>
      </c>
      <c r="F266" s="358" t="str">
        <f>RIGHT(PPG!D266,4)&amp;"."&amp;PPG!N266&amp;"."&amp;PPG!L266&amp;"."&amp;PPGPAY!$C$5</f>
        <v>...Se20</v>
      </c>
      <c r="G266" s="209">
        <f t="shared" ca="1" si="6"/>
        <v>44105</v>
      </c>
      <c r="H266" s="360">
        <f>IF(PPG!AC266&gt;0,0,-PPG!AC266)</f>
        <v>0</v>
      </c>
      <c r="I266" s="211">
        <f t="shared" ca="1" si="7"/>
        <v>44105</v>
      </c>
      <c r="J266" s="127">
        <v>249</v>
      </c>
      <c r="K266" s="127" t="b">
        <v>1</v>
      </c>
      <c r="L266" s="127" t="s">
        <v>4034</v>
      </c>
      <c r="M266" s="127" t="b">
        <v>1</v>
      </c>
      <c r="N266" s="127" t="s">
        <v>3692</v>
      </c>
      <c r="O266" s="358" t="str">
        <f>LEFT(PPG!E266,19)&amp;"."&amp;PPGCR!F266</f>
        <v>....Se20</v>
      </c>
      <c r="P266" s="361">
        <f>PPG!J266</f>
        <v>0</v>
      </c>
      <c r="Q266" s="127" t="b">
        <v>1</v>
      </c>
      <c r="R266" s="127" t="b">
        <v>1</v>
      </c>
      <c r="S266" s="127" t="b">
        <v>1</v>
      </c>
    </row>
    <row r="267" spans="1:19" x14ac:dyDescent="0.25">
      <c r="A267" s="127" t="s">
        <v>4033</v>
      </c>
      <c r="B267" s="206">
        <v>1</v>
      </c>
      <c r="C267" s="127">
        <v>2</v>
      </c>
      <c r="D267" s="357">
        <f>PPG!K267</f>
        <v>0</v>
      </c>
      <c r="E267" s="127" t="b">
        <v>1</v>
      </c>
      <c r="F267" s="358" t="str">
        <f>RIGHT(PPG!D267,4)&amp;"."&amp;PPG!N267&amp;"."&amp;PPG!L267&amp;"."&amp;PPGPAY!$C$5</f>
        <v>...Se20</v>
      </c>
      <c r="G267" s="209">
        <f t="shared" ca="1" si="6"/>
        <v>44105</v>
      </c>
      <c r="H267" s="360">
        <f>IF(PPG!AC267&gt;0,0,-PPG!AC267)</f>
        <v>0</v>
      </c>
      <c r="I267" s="211">
        <f t="shared" ca="1" si="7"/>
        <v>44105</v>
      </c>
      <c r="J267" s="127">
        <v>250</v>
      </c>
      <c r="K267" s="127" t="b">
        <v>1</v>
      </c>
      <c r="L267" s="127" t="s">
        <v>4034</v>
      </c>
      <c r="M267" s="127" t="b">
        <v>1</v>
      </c>
      <c r="N267" s="127" t="s">
        <v>3692</v>
      </c>
      <c r="O267" s="358" t="str">
        <f>LEFT(PPG!E267,19)&amp;"."&amp;PPGCR!F267</f>
        <v>....Se20</v>
      </c>
      <c r="P267" s="361">
        <f>PPG!J267</f>
        <v>0</v>
      </c>
      <c r="Q267" s="127" t="b">
        <v>1</v>
      </c>
      <c r="R267" s="127" t="b">
        <v>1</v>
      </c>
      <c r="S267" s="127" t="b">
        <v>1</v>
      </c>
    </row>
    <row r="268" spans="1:19" x14ac:dyDescent="0.25">
      <c r="A268" s="127" t="s">
        <v>4033</v>
      </c>
      <c r="B268" s="206">
        <v>1</v>
      </c>
      <c r="C268" s="127">
        <v>2</v>
      </c>
      <c r="D268" s="357">
        <f>PPG!K268</f>
        <v>0</v>
      </c>
      <c r="E268" s="127" t="b">
        <v>1</v>
      </c>
      <c r="F268" s="358" t="str">
        <f>RIGHT(PPG!D268,4)&amp;"."&amp;PPG!N268&amp;"."&amp;PPG!L268&amp;"."&amp;PPGPAY!$C$5</f>
        <v>...Se20</v>
      </c>
      <c r="G268" s="209">
        <f t="shared" ca="1" si="6"/>
        <v>44105</v>
      </c>
      <c r="H268" s="360">
        <f>IF(PPG!AC268&gt;0,0,-PPG!AC268)</f>
        <v>0</v>
      </c>
      <c r="I268" s="211">
        <f t="shared" ca="1" si="7"/>
        <v>44105</v>
      </c>
      <c r="J268" s="127">
        <v>251</v>
      </c>
      <c r="K268" s="127" t="b">
        <v>1</v>
      </c>
      <c r="L268" s="127" t="s">
        <v>4034</v>
      </c>
      <c r="M268" s="127" t="b">
        <v>1</v>
      </c>
      <c r="N268" s="127" t="s">
        <v>3692</v>
      </c>
      <c r="O268" s="358" t="str">
        <f>LEFT(PPG!E268,19)&amp;"."&amp;PPGCR!F268</f>
        <v>....Se20</v>
      </c>
      <c r="P268" s="361">
        <f>PPG!J268</f>
        <v>0</v>
      </c>
      <c r="Q268" s="127" t="b">
        <v>1</v>
      </c>
      <c r="R268" s="127" t="b">
        <v>1</v>
      </c>
      <c r="S268" s="127" t="b">
        <v>1</v>
      </c>
    </row>
    <row r="269" spans="1:19" x14ac:dyDescent="0.25">
      <c r="A269" s="127" t="s">
        <v>4033</v>
      </c>
      <c r="B269" s="206">
        <v>1</v>
      </c>
      <c r="C269" s="127">
        <v>2</v>
      </c>
      <c r="D269" s="357">
        <f>PPG!K269</f>
        <v>0</v>
      </c>
      <c r="E269" s="127" t="b">
        <v>1</v>
      </c>
      <c r="F269" s="358" t="str">
        <f>RIGHT(PPG!D269,4)&amp;"."&amp;PPG!N269&amp;"."&amp;PPG!L269&amp;"."&amp;PPGPAY!$C$5</f>
        <v>...Se20</v>
      </c>
      <c r="G269" s="209">
        <f t="shared" ca="1" si="6"/>
        <v>44105</v>
      </c>
      <c r="H269" s="360">
        <f>IF(PPG!AC269&gt;0,0,-PPG!AC269)</f>
        <v>0</v>
      </c>
      <c r="I269" s="211">
        <f t="shared" ca="1" si="7"/>
        <v>44105</v>
      </c>
      <c r="J269" s="127">
        <v>252</v>
      </c>
      <c r="K269" s="127" t="b">
        <v>1</v>
      </c>
      <c r="L269" s="127" t="s">
        <v>4034</v>
      </c>
      <c r="M269" s="127" t="b">
        <v>1</v>
      </c>
      <c r="N269" s="127" t="s">
        <v>3692</v>
      </c>
      <c r="O269" s="358" t="str">
        <f>LEFT(PPG!E269,19)&amp;"."&amp;PPGCR!F269</f>
        <v>....Se20</v>
      </c>
      <c r="P269" s="361">
        <f>PPG!J269</f>
        <v>0</v>
      </c>
      <c r="Q269" s="127" t="b">
        <v>1</v>
      </c>
      <c r="R269" s="127" t="b">
        <v>1</v>
      </c>
      <c r="S269" s="127" t="b">
        <v>1</v>
      </c>
    </row>
    <row r="270" spans="1:19" x14ac:dyDescent="0.25">
      <c r="A270" s="127" t="s">
        <v>4033</v>
      </c>
      <c r="B270" s="206">
        <v>1</v>
      </c>
      <c r="C270" s="127">
        <v>2</v>
      </c>
      <c r="D270" s="357">
        <f>PPG!K270</f>
        <v>0</v>
      </c>
      <c r="E270" s="127" t="b">
        <v>1</v>
      </c>
      <c r="F270" s="358" t="str">
        <f>RIGHT(PPG!D270,4)&amp;"."&amp;PPG!N270&amp;"."&amp;PPG!L270&amp;"."&amp;PPGPAY!$C$5</f>
        <v>...Se20</v>
      </c>
      <c r="G270" s="209">
        <f t="shared" ca="1" si="6"/>
        <v>44105</v>
      </c>
      <c r="H270" s="360">
        <f>IF(PPG!AC270&gt;0,0,-PPG!AC270)</f>
        <v>0</v>
      </c>
      <c r="I270" s="211">
        <f t="shared" ca="1" si="7"/>
        <v>44105</v>
      </c>
      <c r="J270" s="127">
        <v>253</v>
      </c>
      <c r="K270" s="127" t="b">
        <v>1</v>
      </c>
      <c r="L270" s="127" t="s">
        <v>4034</v>
      </c>
      <c r="M270" s="127" t="b">
        <v>1</v>
      </c>
      <c r="N270" s="127" t="s">
        <v>3692</v>
      </c>
      <c r="O270" s="358" t="str">
        <f>LEFT(PPG!E270,19)&amp;"."&amp;PPGCR!F270</f>
        <v>....Se20</v>
      </c>
      <c r="P270" s="361">
        <f>PPG!J270</f>
        <v>0</v>
      </c>
      <c r="Q270" s="127" t="b">
        <v>1</v>
      </c>
      <c r="R270" s="127" t="b">
        <v>1</v>
      </c>
      <c r="S270" s="127" t="b">
        <v>1</v>
      </c>
    </row>
    <row r="271" spans="1:19" x14ac:dyDescent="0.25">
      <c r="A271" s="127" t="s">
        <v>4033</v>
      </c>
      <c r="B271" s="206">
        <v>1</v>
      </c>
      <c r="C271" s="127">
        <v>2</v>
      </c>
      <c r="D271" s="357">
        <f>PPG!K271</f>
        <v>0</v>
      </c>
      <c r="E271" s="127" t="b">
        <v>1</v>
      </c>
      <c r="F271" s="358" t="str">
        <f>RIGHT(PPG!D271,4)&amp;"."&amp;PPG!N271&amp;"."&amp;PPG!L271&amp;"."&amp;PPGPAY!$C$5</f>
        <v>...Se20</v>
      </c>
      <c r="G271" s="209">
        <f t="shared" ca="1" si="6"/>
        <v>44105</v>
      </c>
      <c r="H271" s="360">
        <f>IF(PPG!AC271&gt;0,0,-PPG!AC271)</f>
        <v>0</v>
      </c>
      <c r="I271" s="211">
        <f t="shared" ca="1" si="7"/>
        <v>44105</v>
      </c>
      <c r="J271" s="127">
        <v>254</v>
      </c>
      <c r="K271" s="127" t="b">
        <v>1</v>
      </c>
      <c r="L271" s="127" t="s">
        <v>4034</v>
      </c>
      <c r="M271" s="127" t="b">
        <v>1</v>
      </c>
      <c r="N271" s="127" t="s">
        <v>3692</v>
      </c>
      <c r="O271" s="358" t="str">
        <f>LEFT(PPG!E271,19)&amp;"."&amp;PPGCR!F271</f>
        <v>....Se20</v>
      </c>
      <c r="P271" s="361">
        <f>PPG!J271</f>
        <v>0</v>
      </c>
      <c r="Q271" s="127" t="b">
        <v>1</v>
      </c>
      <c r="R271" s="127" t="b">
        <v>1</v>
      </c>
      <c r="S271" s="127" t="b">
        <v>1</v>
      </c>
    </row>
    <row r="272" spans="1:19" x14ac:dyDescent="0.25">
      <c r="A272" s="127" t="s">
        <v>4033</v>
      </c>
      <c r="B272" s="206">
        <v>1</v>
      </c>
      <c r="C272" s="127">
        <v>2</v>
      </c>
      <c r="D272" s="357">
        <f>PPG!K272</f>
        <v>0</v>
      </c>
      <c r="E272" s="127" t="b">
        <v>1</v>
      </c>
      <c r="F272" s="358" t="str">
        <f>RIGHT(PPG!D272,4)&amp;"."&amp;PPG!N272&amp;"."&amp;PPG!L272&amp;"."&amp;PPGPAY!$C$5</f>
        <v>...Se20</v>
      </c>
      <c r="G272" s="209">
        <f t="shared" ca="1" si="6"/>
        <v>44105</v>
      </c>
      <c r="H272" s="360">
        <f>IF(PPG!AC272&gt;0,0,-PPG!AC272)</f>
        <v>0</v>
      </c>
      <c r="I272" s="211">
        <f t="shared" ca="1" si="7"/>
        <v>44105</v>
      </c>
      <c r="J272" s="127">
        <v>255</v>
      </c>
      <c r="K272" s="127" t="b">
        <v>1</v>
      </c>
      <c r="L272" s="127" t="s">
        <v>4034</v>
      </c>
      <c r="M272" s="127" t="b">
        <v>1</v>
      </c>
      <c r="N272" s="127" t="s">
        <v>3692</v>
      </c>
      <c r="O272" s="358" t="str">
        <f>LEFT(PPG!E272,19)&amp;"."&amp;PPGCR!F272</f>
        <v>....Se20</v>
      </c>
      <c r="P272" s="361">
        <f>PPG!J272</f>
        <v>0</v>
      </c>
      <c r="Q272" s="127" t="b">
        <v>1</v>
      </c>
      <c r="R272" s="127" t="b">
        <v>1</v>
      </c>
      <c r="S272" s="127" t="b">
        <v>1</v>
      </c>
    </row>
    <row r="273" spans="1:19" x14ac:dyDescent="0.25">
      <c r="A273" s="127" t="s">
        <v>4033</v>
      </c>
      <c r="B273" s="206">
        <v>1</v>
      </c>
      <c r="C273" s="127">
        <v>2</v>
      </c>
      <c r="D273" s="357">
        <f>PPG!K273</f>
        <v>0</v>
      </c>
      <c r="E273" s="127" t="b">
        <v>1</v>
      </c>
      <c r="F273" s="358" t="str">
        <f>RIGHT(PPG!D273,4)&amp;"."&amp;PPG!N273&amp;"."&amp;PPG!L273&amp;"."&amp;PPGPAY!$C$5</f>
        <v>...Se20</v>
      </c>
      <c r="G273" s="209">
        <f t="shared" ca="1" si="6"/>
        <v>44105</v>
      </c>
      <c r="H273" s="360">
        <f>IF(PPG!AC273&gt;0,0,-PPG!AC273)</f>
        <v>0</v>
      </c>
      <c r="I273" s="211">
        <f t="shared" ca="1" si="7"/>
        <v>44105</v>
      </c>
      <c r="J273" s="127">
        <v>256</v>
      </c>
      <c r="K273" s="127" t="b">
        <v>1</v>
      </c>
      <c r="L273" s="127" t="s">
        <v>4034</v>
      </c>
      <c r="M273" s="127" t="b">
        <v>1</v>
      </c>
      <c r="N273" s="127" t="s">
        <v>3692</v>
      </c>
      <c r="O273" s="358" t="str">
        <f>LEFT(PPG!E273,19)&amp;"."&amp;PPGCR!F273</f>
        <v>....Se20</v>
      </c>
      <c r="P273" s="361">
        <f>PPG!J273</f>
        <v>0</v>
      </c>
      <c r="Q273" s="127" t="b">
        <v>1</v>
      </c>
      <c r="R273" s="127" t="b">
        <v>1</v>
      </c>
      <c r="S273" s="127" t="b">
        <v>1</v>
      </c>
    </row>
    <row r="274" spans="1:19" x14ac:dyDescent="0.25">
      <c r="A274" s="127" t="s">
        <v>4033</v>
      </c>
      <c r="B274" s="206">
        <v>1</v>
      </c>
      <c r="C274" s="127">
        <v>2</v>
      </c>
      <c r="D274" s="357">
        <f>PPG!K274</f>
        <v>0</v>
      </c>
      <c r="E274" s="127" t="b">
        <v>1</v>
      </c>
      <c r="F274" s="358" t="str">
        <f>RIGHT(PPG!D274,4)&amp;"."&amp;PPG!N274&amp;"."&amp;PPG!L274&amp;"."&amp;PPGPAY!$C$5</f>
        <v>...Se20</v>
      </c>
      <c r="G274" s="209">
        <f t="shared" ca="1" si="6"/>
        <v>44105</v>
      </c>
      <c r="H274" s="360">
        <f>IF(PPG!AC274&gt;0,0,-PPG!AC274)</f>
        <v>0</v>
      </c>
      <c r="I274" s="211">
        <f t="shared" ca="1" si="7"/>
        <v>44105</v>
      </c>
      <c r="J274" s="127">
        <v>257</v>
      </c>
      <c r="K274" s="127" t="b">
        <v>1</v>
      </c>
      <c r="L274" s="127" t="s">
        <v>4034</v>
      </c>
      <c r="M274" s="127" t="b">
        <v>1</v>
      </c>
      <c r="N274" s="127" t="s">
        <v>3692</v>
      </c>
      <c r="O274" s="358" t="str">
        <f>LEFT(PPG!E274,19)&amp;"."&amp;PPGCR!F274</f>
        <v>....Se20</v>
      </c>
      <c r="P274" s="361">
        <f>PPG!J274</f>
        <v>0</v>
      </c>
      <c r="Q274" s="127" t="b">
        <v>1</v>
      </c>
      <c r="R274" s="127" t="b">
        <v>1</v>
      </c>
      <c r="S274" s="127" t="b">
        <v>1</v>
      </c>
    </row>
    <row r="275" spans="1:19" x14ac:dyDescent="0.25">
      <c r="A275" s="127" t="s">
        <v>4033</v>
      </c>
      <c r="B275" s="206">
        <v>1</v>
      </c>
      <c r="C275" s="127">
        <v>2</v>
      </c>
      <c r="D275" s="357">
        <f>PPG!K275</f>
        <v>0</v>
      </c>
      <c r="E275" s="127" t="b">
        <v>1</v>
      </c>
      <c r="F275" s="358" t="str">
        <f>RIGHT(PPG!D275,4)&amp;"."&amp;PPG!N275&amp;"."&amp;PPG!L275&amp;"."&amp;PPGPAY!$C$5</f>
        <v>...Se20</v>
      </c>
      <c r="G275" s="209">
        <f t="shared" ca="1" si="6"/>
        <v>44105</v>
      </c>
      <c r="H275" s="360">
        <f>IF(PPG!AC275&gt;0,0,-PPG!AC275)</f>
        <v>0</v>
      </c>
      <c r="I275" s="211">
        <f t="shared" ca="1" si="7"/>
        <v>44105</v>
      </c>
      <c r="J275" s="127">
        <v>258</v>
      </c>
      <c r="K275" s="127" t="b">
        <v>1</v>
      </c>
      <c r="L275" s="127" t="s">
        <v>4034</v>
      </c>
      <c r="M275" s="127" t="b">
        <v>1</v>
      </c>
      <c r="N275" s="127" t="s">
        <v>3692</v>
      </c>
      <c r="O275" s="358" t="str">
        <f>LEFT(PPG!E275,19)&amp;"."&amp;PPGCR!F275</f>
        <v>....Se20</v>
      </c>
      <c r="P275" s="361">
        <f>PPG!J275</f>
        <v>0</v>
      </c>
      <c r="Q275" s="127" t="b">
        <v>1</v>
      </c>
      <c r="R275" s="127" t="b">
        <v>1</v>
      </c>
      <c r="S275" s="127" t="b">
        <v>1</v>
      </c>
    </row>
    <row r="276" spans="1:19" x14ac:dyDescent="0.25">
      <c r="A276" s="127" t="s">
        <v>4033</v>
      </c>
      <c r="B276" s="206">
        <v>1</v>
      </c>
      <c r="C276" s="127">
        <v>2</v>
      </c>
      <c r="D276" s="357">
        <f>PPG!K276</f>
        <v>0</v>
      </c>
      <c r="E276" s="127" t="b">
        <v>1</v>
      </c>
      <c r="F276" s="358" t="str">
        <f>RIGHT(PPG!D276,4)&amp;"."&amp;PPG!N276&amp;"."&amp;PPG!L276&amp;"."&amp;PPGPAY!$C$5</f>
        <v>...Se20</v>
      </c>
      <c r="G276" s="209">
        <f t="shared" ca="1" si="6"/>
        <v>44105</v>
      </c>
      <c r="H276" s="360">
        <f>IF(PPG!AC276&gt;0,0,-PPG!AC276)</f>
        <v>0</v>
      </c>
      <c r="I276" s="211">
        <f t="shared" ca="1" si="7"/>
        <v>44105</v>
      </c>
      <c r="J276" s="127">
        <v>259</v>
      </c>
      <c r="K276" s="127" t="b">
        <v>1</v>
      </c>
      <c r="L276" s="127" t="s">
        <v>4034</v>
      </c>
      <c r="M276" s="127" t="b">
        <v>1</v>
      </c>
      <c r="N276" s="127" t="s">
        <v>3692</v>
      </c>
      <c r="O276" s="358" t="str">
        <f>LEFT(PPG!E276,19)&amp;"."&amp;PPGCR!F276</f>
        <v>....Se20</v>
      </c>
      <c r="P276" s="361">
        <f>PPG!J276</f>
        <v>0</v>
      </c>
      <c r="Q276" s="127" t="b">
        <v>1</v>
      </c>
      <c r="R276" s="127" t="b">
        <v>1</v>
      </c>
      <c r="S276" s="127" t="b">
        <v>1</v>
      </c>
    </row>
    <row r="277" spans="1:19" x14ac:dyDescent="0.25">
      <c r="A277" s="127" t="s">
        <v>4033</v>
      </c>
      <c r="B277" s="206">
        <v>1</v>
      </c>
      <c r="C277" s="127">
        <v>2</v>
      </c>
      <c r="D277" s="357">
        <f>PPG!K277</f>
        <v>0</v>
      </c>
      <c r="E277" s="127" t="b">
        <v>1</v>
      </c>
      <c r="F277" s="358" t="str">
        <f>RIGHT(PPG!D277,4)&amp;"."&amp;PPG!N277&amp;"."&amp;PPG!L277&amp;"."&amp;PPGPAY!$C$5</f>
        <v>...Se20</v>
      </c>
      <c r="G277" s="209">
        <f t="shared" ref="G277:G340" ca="1" si="8">TODAY()</f>
        <v>44105</v>
      </c>
      <c r="H277" s="360">
        <f>IF(PPG!AC277&gt;0,0,-PPG!AC277)</f>
        <v>0</v>
      </c>
      <c r="I277" s="211">
        <f t="shared" ref="I277:I340" ca="1" si="9">G277</f>
        <v>44105</v>
      </c>
      <c r="J277" s="127">
        <v>260</v>
      </c>
      <c r="K277" s="127" t="b">
        <v>1</v>
      </c>
      <c r="L277" s="127" t="s">
        <v>4034</v>
      </c>
      <c r="M277" s="127" t="b">
        <v>1</v>
      </c>
      <c r="N277" s="127" t="s">
        <v>3692</v>
      </c>
      <c r="O277" s="358" t="str">
        <f>LEFT(PPG!E277,19)&amp;"."&amp;PPGCR!F277</f>
        <v>....Se20</v>
      </c>
      <c r="P277" s="361">
        <f>PPG!J277</f>
        <v>0</v>
      </c>
      <c r="Q277" s="127" t="b">
        <v>1</v>
      </c>
      <c r="R277" s="127" t="b">
        <v>1</v>
      </c>
      <c r="S277" s="127" t="b">
        <v>1</v>
      </c>
    </row>
    <row r="278" spans="1:19" x14ac:dyDescent="0.25">
      <c r="A278" s="127" t="s">
        <v>4033</v>
      </c>
      <c r="B278" s="206">
        <v>1</v>
      </c>
      <c r="C278" s="127">
        <v>2</v>
      </c>
      <c r="D278" s="357">
        <f>PPG!K278</f>
        <v>0</v>
      </c>
      <c r="E278" s="127" t="b">
        <v>1</v>
      </c>
      <c r="F278" s="358" t="str">
        <f>RIGHT(PPG!D278,4)&amp;"."&amp;PPG!N278&amp;"."&amp;PPG!L278&amp;"."&amp;PPGPAY!$C$5</f>
        <v>...Se20</v>
      </c>
      <c r="G278" s="209">
        <f t="shared" ca="1" si="8"/>
        <v>44105</v>
      </c>
      <c r="H278" s="360">
        <f>IF(PPG!AC278&gt;0,0,-PPG!AC278)</f>
        <v>0</v>
      </c>
      <c r="I278" s="211">
        <f t="shared" ca="1" si="9"/>
        <v>44105</v>
      </c>
      <c r="J278" s="127">
        <v>261</v>
      </c>
      <c r="K278" s="127" t="b">
        <v>1</v>
      </c>
      <c r="L278" s="127" t="s">
        <v>4034</v>
      </c>
      <c r="M278" s="127" t="b">
        <v>1</v>
      </c>
      <c r="N278" s="127" t="s">
        <v>3692</v>
      </c>
      <c r="O278" s="358" t="str">
        <f>LEFT(PPG!E278,19)&amp;"."&amp;PPGCR!F278</f>
        <v>....Se20</v>
      </c>
      <c r="P278" s="361">
        <f>PPG!J278</f>
        <v>0</v>
      </c>
      <c r="Q278" s="127" t="b">
        <v>1</v>
      </c>
      <c r="R278" s="127" t="b">
        <v>1</v>
      </c>
      <c r="S278" s="127" t="b">
        <v>1</v>
      </c>
    </row>
    <row r="279" spans="1:19" x14ac:dyDescent="0.25">
      <c r="A279" s="127" t="s">
        <v>4033</v>
      </c>
      <c r="B279" s="206">
        <v>1</v>
      </c>
      <c r="C279" s="127">
        <v>2</v>
      </c>
      <c r="D279" s="357">
        <f>PPG!K279</f>
        <v>0</v>
      </c>
      <c r="E279" s="127" t="b">
        <v>1</v>
      </c>
      <c r="F279" s="358" t="str">
        <f>RIGHT(PPG!D279,4)&amp;"."&amp;PPG!N279&amp;"."&amp;PPG!L279&amp;"."&amp;PPGPAY!$C$5</f>
        <v>...Se20</v>
      </c>
      <c r="G279" s="209">
        <f t="shared" ca="1" si="8"/>
        <v>44105</v>
      </c>
      <c r="H279" s="360">
        <f>IF(PPG!AC279&gt;0,0,-PPG!AC279)</f>
        <v>0</v>
      </c>
      <c r="I279" s="211">
        <f t="shared" ca="1" si="9"/>
        <v>44105</v>
      </c>
      <c r="J279" s="127">
        <v>262</v>
      </c>
      <c r="K279" s="127" t="b">
        <v>1</v>
      </c>
      <c r="L279" s="127" t="s">
        <v>4034</v>
      </c>
      <c r="M279" s="127" t="b">
        <v>1</v>
      </c>
      <c r="N279" s="127" t="s">
        <v>3692</v>
      </c>
      <c r="O279" s="358" t="str">
        <f>LEFT(PPG!E279,19)&amp;"."&amp;PPGCR!F279</f>
        <v>....Se20</v>
      </c>
      <c r="P279" s="361">
        <f>PPG!J279</f>
        <v>0</v>
      </c>
      <c r="Q279" s="127" t="b">
        <v>1</v>
      </c>
      <c r="R279" s="127" t="b">
        <v>1</v>
      </c>
      <c r="S279" s="127" t="b">
        <v>1</v>
      </c>
    </row>
    <row r="280" spans="1:19" x14ac:dyDescent="0.25">
      <c r="A280" s="127" t="s">
        <v>4033</v>
      </c>
      <c r="B280" s="206">
        <v>1</v>
      </c>
      <c r="C280" s="127">
        <v>2</v>
      </c>
      <c r="D280" s="357">
        <f>PPG!K280</f>
        <v>0</v>
      </c>
      <c r="E280" s="127" t="b">
        <v>1</v>
      </c>
      <c r="F280" s="358" t="str">
        <f>RIGHT(PPG!D280,4)&amp;"."&amp;PPG!N280&amp;"."&amp;PPG!L280&amp;"."&amp;PPGPAY!$C$5</f>
        <v>...Se20</v>
      </c>
      <c r="G280" s="209">
        <f t="shared" ca="1" si="8"/>
        <v>44105</v>
      </c>
      <c r="H280" s="360">
        <f>IF(PPG!AC280&gt;0,0,-PPG!AC280)</f>
        <v>0</v>
      </c>
      <c r="I280" s="211">
        <f t="shared" ca="1" si="9"/>
        <v>44105</v>
      </c>
      <c r="J280" s="127">
        <v>263</v>
      </c>
      <c r="K280" s="127" t="b">
        <v>1</v>
      </c>
      <c r="L280" s="127" t="s">
        <v>4034</v>
      </c>
      <c r="M280" s="127" t="b">
        <v>1</v>
      </c>
      <c r="N280" s="127" t="s">
        <v>3692</v>
      </c>
      <c r="O280" s="358" t="str">
        <f>LEFT(PPG!E280,19)&amp;"."&amp;PPGCR!F280</f>
        <v>....Se20</v>
      </c>
      <c r="P280" s="361">
        <f>PPG!J280</f>
        <v>0</v>
      </c>
      <c r="Q280" s="127" t="b">
        <v>1</v>
      </c>
      <c r="R280" s="127" t="b">
        <v>1</v>
      </c>
      <c r="S280" s="127" t="b">
        <v>1</v>
      </c>
    </row>
    <row r="281" spans="1:19" x14ac:dyDescent="0.25">
      <c r="A281" s="127" t="s">
        <v>4033</v>
      </c>
      <c r="B281" s="206">
        <v>1</v>
      </c>
      <c r="C281" s="127">
        <v>2</v>
      </c>
      <c r="D281" s="357">
        <f>PPG!K281</f>
        <v>0</v>
      </c>
      <c r="E281" s="127" t="b">
        <v>1</v>
      </c>
      <c r="F281" s="358" t="str">
        <f>RIGHT(PPG!D281,4)&amp;"."&amp;PPG!N281&amp;"."&amp;PPG!L281&amp;"."&amp;PPGPAY!$C$5</f>
        <v>...Se20</v>
      </c>
      <c r="G281" s="209">
        <f t="shared" ca="1" si="8"/>
        <v>44105</v>
      </c>
      <c r="H281" s="360">
        <f>IF(PPG!AC281&gt;0,0,-PPG!AC281)</f>
        <v>0</v>
      </c>
      <c r="I281" s="211">
        <f t="shared" ca="1" si="9"/>
        <v>44105</v>
      </c>
      <c r="J281" s="127">
        <v>264</v>
      </c>
      <c r="K281" s="127" t="b">
        <v>1</v>
      </c>
      <c r="L281" s="127" t="s">
        <v>4034</v>
      </c>
      <c r="M281" s="127" t="b">
        <v>1</v>
      </c>
      <c r="N281" s="127" t="s">
        <v>3692</v>
      </c>
      <c r="O281" s="358" t="str">
        <f>LEFT(PPG!E281,19)&amp;"."&amp;PPGCR!F281</f>
        <v>....Se20</v>
      </c>
      <c r="P281" s="361">
        <f>PPG!J281</f>
        <v>0</v>
      </c>
      <c r="Q281" s="127" t="b">
        <v>1</v>
      </c>
      <c r="R281" s="127" t="b">
        <v>1</v>
      </c>
      <c r="S281" s="127" t="b">
        <v>1</v>
      </c>
    </row>
    <row r="282" spans="1:19" x14ac:dyDescent="0.25">
      <c r="A282" s="127" t="s">
        <v>4033</v>
      </c>
      <c r="B282" s="206">
        <v>1</v>
      </c>
      <c r="C282" s="127">
        <v>2</v>
      </c>
      <c r="D282" s="357">
        <f>PPG!K282</f>
        <v>0</v>
      </c>
      <c r="E282" s="127" t="b">
        <v>1</v>
      </c>
      <c r="F282" s="358" t="str">
        <f>RIGHT(PPG!D282,4)&amp;"."&amp;PPG!N282&amp;"."&amp;PPG!L282&amp;"."&amp;PPGPAY!$C$5</f>
        <v>...Se20</v>
      </c>
      <c r="G282" s="209">
        <f t="shared" ca="1" si="8"/>
        <v>44105</v>
      </c>
      <c r="H282" s="360">
        <f>IF(PPG!AC282&gt;0,0,-PPG!AC282)</f>
        <v>0</v>
      </c>
      <c r="I282" s="211">
        <f t="shared" ca="1" si="9"/>
        <v>44105</v>
      </c>
      <c r="J282" s="127">
        <v>265</v>
      </c>
      <c r="K282" s="127" t="b">
        <v>1</v>
      </c>
      <c r="L282" s="127" t="s">
        <v>4034</v>
      </c>
      <c r="M282" s="127" t="b">
        <v>1</v>
      </c>
      <c r="N282" s="127" t="s">
        <v>3692</v>
      </c>
      <c r="O282" s="358" t="str">
        <f>LEFT(PPG!E282,19)&amp;"."&amp;PPGCR!F282</f>
        <v>....Se20</v>
      </c>
      <c r="P282" s="361">
        <f>PPG!J282</f>
        <v>0</v>
      </c>
      <c r="Q282" s="127" t="b">
        <v>1</v>
      </c>
      <c r="R282" s="127" t="b">
        <v>1</v>
      </c>
      <c r="S282" s="127" t="b">
        <v>1</v>
      </c>
    </row>
    <row r="283" spans="1:19" x14ac:dyDescent="0.25">
      <c r="A283" s="127" t="s">
        <v>4033</v>
      </c>
      <c r="B283" s="206">
        <v>1</v>
      </c>
      <c r="C283" s="127">
        <v>2</v>
      </c>
      <c r="D283" s="357">
        <f>PPG!K283</f>
        <v>0</v>
      </c>
      <c r="E283" s="127" t="b">
        <v>1</v>
      </c>
      <c r="F283" s="358" t="str">
        <f>RIGHT(PPG!D283,4)&amp;"."&amp;PPG!N283&amp;"."&amp;PPG!L283&amp;"."&amp;PPGPAY!$C$5</f>
        <v>...Se20</v>
      </c>
      <c r="G283" s="209">
        <f t="shared" ca="1" si="8"/>
        <v>44105</v>
      </c>
      <c r="H283" s="360">
        <f>IF(PPG!AC283&gt;0,0,-PPG!AC283)</f>
        <v>0</v>
      </c>
      <c r="I283" s="211">
        <f t="shared" ca="1" si="9"/>
        <v>44105</v>
      </c>
      <c r="J283" s="127">
        <v>266</v>
      </c>
      <c r="K283" s="127" t="b">
        <v>1</v>
      </c>
      <c r="L283" s="127" t="s">
        <v>4034</v>
      </c>
      <c r="M283" s="127" t="b">
        <v>1</v>
      </c>
      <c r="N283" s="127" t="s">
        <v>3692</v>
      </c>
      <c r="O283" s="358" t="str">
        <f>LEFT(PPG!E283,19)&amp;"."&amp;PPGCR!F283</f>
        <v>....Se20</v>
      </c>
      <c r="P283" s="361">
        <f>PPG!J283</f>
        <v>0</v>
      </c>
      <c r="Q283" s="127" t="b">
        <v>1</v>
      </c>
      <c r="R283" s="127" t="b">
        <v>1</v>
      </c>
      <c r="S283" s="127" t="b">
        <v>1</v>
      </c>
    </row>
    <row r="284" spans="1:19" x14ac:dyDescent="0.25">
      <c r="A284" s="127" t="s">
        <v>4033</v>
      </c>
      <c r="B284" s="206">
        <v>1</v>
      </c>
      <c r="C284" s="127">
        <v>2</v>
      </c>
      <c r="D284" s="357">
        <f>PPG!K284</f>
        <v>0</v>
      </c>
      <c r="E284" s="127" t="b">
        <v>1</v>
      </c>
      <c r="F284" s="358" t="str">
        <f>RIGHT(PPG!D284,4)&amp;"."&amp;PPG!N284&amp;"."&amp;PPG!L284&amp;"."&amp;PPGPAY!$C$5</f>
        <v>...Se20</v>
      </c>
      <c r="G284" s="209">
        <f t="shared" ca="1" si="8"/>
        <v>44105</v>
      </c>
      <c r="H284" s="360">
        <f>IF(PPG!AC284&gt;0,0,-PPG!AC284)</f>
        <v>0</v>
      </c>
      <c r="I284" s="211">
        <f t="shared" ca="1" si="9"/>
        <v>44105</v>
      </c>
      <c r="J284" s="127">
        <v>267</v>
      </c>
      <c r="K284" s="127" t="b">
        <v>1</v>
      </c>
      <c r="L284" s="127" t="s">
        <v>4034</v>
      </c>
      <c r="M284" s="127" t="b">
        <v>1</v>
      </c>
      <c r="N284" s="127" t="s">
        <v>3692</v>
      </c>
      <c r="O284" s="358" t="str">
        <f>LEFT(PPG!E284,19)&amp;"."&amp;PPGCR!F284</f>
        <v>....Se20</v>
      </c>
      <c r="P284" s="361">
        <f>PPG!J284</f>
        <v>0</v>
      </c>
      <c r="Q284" s="127" t="b">
        <v>1</v>
      </c>
      <c r="R284" s="127" t="b">
        <v>1</v>
      </c>
      <c r="S284" s="127" t="b">
        <v>1</v>
      </c>
    </row>
    <row r="285" spans="1:19" x14ac:dyDescent="0.25">
      <c r="A285" s="127" t="s">
        <v>4033</v>
      </c>
      <c r="B285" s="206">
        <v>1</v>
      </c>
      <c r="C285" s="127">
        <v>2</v>
      </c>
      <c r="D285" s="357">
        <f>PPG!K285</f>
        <v>0</v>
      </c>
      <c r="E285" s="127" t="b">
        <v>1</v>
      </c>
      <c r="F285" s="358" t="str">
        <f>RIGHT(PPG!D285,4)&amp;"."&amp;PPG!N285&amp;"."&amp;PPG!L285&amp;"."&amp;PPGPAY!$C$5</f>
        <v>...Se20</v>
      </c>
      <c r="G285" s="209">
        <f t="shared" ca="1" si="8"/>
        <v>44105</v>
      </c>
      <c r="H285" s="360">
        <f>IF(PPG!AC285&gt;0,0,-PPG!AC285)</f>
        <v>0</v>
      </c>
      <c r="I285" s="211">
        <f t="shared" ca="1" si="9"/>
        <v>44105</v>
      </c>
      <c r="J285" s="127">
        <v>268</v>
      </c>
      <c r="K285" s="127" t="b">
        <v>1</v>
      </c>
      <c r="L285" s="127" t="s">
        <v>4034</v>
      </c>
      <c r="M285" s="127" t="b">
        <v>1</v>
      </c>
      <c r="N285" s="127" t="s">
        <v>3692</v>
      </c>
      <c r="O285" s="358" t="str">
        <f>LEFT(PPG!E285,19)&amp;"."&amp;PPGCR!F285</f>
        <v>....Se20</v>
      </c>
      <c r="P285" s="361">
        <f>PPG!J285</f>
        <v>0</v>
      </c>
      <c r="Q285" s="127" t="b">
        <v>1</v>
      </c>
      <c r="R285" s="127" t="b">
        <v>1</v>
      </c>
      <c r="S285" s="127" t="b">
        <v>1</v>
      </c>
    </row>
    <row r="286" spans="1:19" x14ac:dyDescent="0.25">
      <c r="A286" s="127" t="s">
        <v>4033</v>
      </c>
      <c r="B286" s="206">
        <v>1</v>
      </c>
      <c r="C286" s="127">
        <v>2</v>
      </c>
      <c r="D286" s="357">
        <f>PPG!K286</f>
        <v>0</v>
      </c>
      <c r="E286" s="127" t="b">
        <v>1</v>
      </c>
      <c r="F286" s="358" t="str">
        <f>RIGHT(PPG!D286,4)&amp;"."&amp;PPG!N286&amp;"."&amp;PPG!L286&amp;"."&amp;PPGPAY!$C$5</f>
        <v>...Se20</v>
      </c>
      <c r="G286" s="209">
        <f t="shared" ca="1" si="8"/>
        <v>44105</v>
      </c>
      <c r="H286" s="360">
        <f>IF(PPG!AC286&gt;0,0,-PPG!AC286)</f>
        <v>0</v>
      </c>
      <c r="I286" s="211">
        <f t="shared" ca="1" si="9"/>
        <v>44105</v>
      </c>
      <c r="J286" s="127">
        <v>269</v>
      </c>
      <c r="K286" s="127" t="b">
        <v>1</v>
      </c>
      <c r="L286" s="127" t="s">
        <v>4034</v>
      </c>
      <c r="M286" s="127" t="b">
        <v>1</v>
      </c>
      <c r="N286" s="127" t="s">
        <v>3692</v>
      </c>
      <c r="O286" s="358" t="str">
        <f>LEFT(PPG!E286,19)&amp;"."&amp;PPGCR!F286</f>
        <v>....Se20</v>
      </c>
      <c r="P286" s="361">
        <f>PPG!J286</f>
        <v>0</v>
      </c>
      <c r="Q286" s="127" t="b">
        <v>1</v>
      </c>
      <c r="R286" s="127" t="b">
        <v>1</v>
      </c>
      <c r="S286" s="127" t="b">
        <v>1</v>
      </c>
    </row>
    <row r="287" spans="1:19" x14ac:dyDescent="0.25">
      <c r="A287" s="127" t="s">
        <v>4033</v>
      </c>
      <c r="B287" s="206">
        <v>1</v>
      </c>
      <c r="C287" s="127">
        <v>2</v>
      </c>
      <c r="D287" s="357">
        <f>PPG!K287</f>
        <v>0</v>
      </c>
      <c r="E287" s="127" t="b">
        <v>1</v>
      </c>
      <c r="F287" s="358" t="str">
        <f>RIGHT(PPG!D287,4)&amp;"."&amp;PPG!N287&amp;"."&amp;PPG!L287&amp;"."&amp;PPGPAY!$C$5</f>
        <v>...Se20</v>
      </c>
      <c r="G287" s="209">
        <f t="shared" ca="1" si="8"/>
        <v>44105</v>
      </c>
      <c r="H287" s="360">
        <f>IF(PPG!AC287&gt;0,0,-PPG!AC287)</f>
        <v>0</v>
      </c>
      <c r="I287" s="211">
        <f t="shared" ca="1" si="9"/>
        <v>44105</v>
      </c>
      <c r="J287" s="127">
        <v>270</v>
      </c>
      <c r="K287" s="127" t="b">
        <v>1</v>
      </c>
      <c r="L287" s="127" t="s">
        <v>4034</v>
      </c>
      <c r="M287" s="127" t="b">
        <v>1</v>
      </c>
      <c r="N287" s="127" t="s">
        <v>3692</v>
      </c>
      <c r="O287" s="358" t="str">
        <f>LEFT(PPG!E287,19)&amp;"."&amp;PPGCR!F287</f>
        <v>....Se20</v>
      </c>
      <c r="P287" s="361">
        <f>PPG!J287</f>
        <v>0</v>
      </c>
      <c r="Q287" s="127" t="b">
        <v>1</v>
      </c>
      <c r="R287" s="127" t="b">
        <v>1</v>
      </c>
      <c r="S287" s="127" t="b">
        <v>1</v>
      </c>
    </row>
    <row r="288" spans="1:19" x14ac:dyDescent="0.25">
      <c r="A288" s="127" t="s">
        <v>4033</v>
      </c>
      <c r="B288" s="206">
        <v>1</v>
      </c>
      <c r="C288" s="127">
        <v>2</v>
      </c>
      <c r="D288" s="357">
        <f>PPG!K288</f>
        <v>0</v>
      </c>
      <c r="E288" s="127" t="b">
        <v>1</v>
      </c>
      <c r="F288" s="358" t="str">
        <f>RIGHT(PPG!D288,4)&amp;"."&amp;PPG!N288&amp;"."&amp;PPG!L288&amp;"."&amp;PPGPAY!$C$5</f>
        <v>...Se20</v>
      </c>
      <c r="G288" s="209">
        <f t="shared" ca="1" si="8"/>
        <v>44105</v>
      </c>
      <c r="H288" s="360">
        <f>IF(PPG!AC288&gt;0,0,-PPG!AC288)</f>
        <v>0</v>
      </c>
      <c r="I288" s="211">
        <f t="shared" ca="1" si="9"/>
        <v>44105</v>
      </c>
      <c r="J288" s="127">
        <v>271</v>
      </c>
      <c r="K288" s="127" t="b">
        <v>1</v>
      </c>
      <c r="L288" s="127" t="s">
        <v>4034</v>
      </c>
      <c r="M288" s="127" t="b">
        <v>1</v>
      </c>
      <c r="N288" s="127" t="s">
        <v>3692</v>
      </c>
      <c r="O288" s="358" t="str">
        <f>LEFT(PPG!E288,19)&amp;"."&amp;PPGCR!F288</f>
        <v>....Se20</v>
      </c>
      <c r="P288" s="361">
        <f>PPG!J288</f>
        <v>0</v>
      </c>
      <c r="Q288" s="127" t="b">
        <v>1</v>
      </c>
      <c r="R288" s="127" t="b">
        <v>1</v>
      </c>
      <c r="S288" s="127" t="b">
        <v>1</v>
      </c>
    </row>
    <row r="289" spans="1:19" x14ac:dyDescent="0.25">
      <c r="A289" s="127" t="s">
        <v>4033</v>
      </c>
      <c r="B289" s="206">
        <v>1</v>
      </c>
      <c r="C289" s="127">
        <v>2</v>
      </c>
      <c r="D289" s="357">
        <f>PPG!K289</f>
        <v>0</v>
      </c>
      <c r="E289" s="127" t="b">
        <v>1</v>
      </c>
      <c r="F289" s="358" t="str">
        <f>RIGHT(PPG!D289,4)&amp;"."&amp;PPG!N289&amp;"."&amp;PPG!L289&amp;"."&amp;PPGPAY!$C$5</f>
        <v>...Se20</v>
      </c>
      <c r="G289" s="209">
        <f t="shared" ca="1" si="8"/>
        <v>44105</v>
      </c>
      <c r="H289" s="360">
        <f>IF(PPG!AC289&gt;0,0,-PPG!AC289)</f>
        <v>0</v>
      </c>
      <c r="I289" s="211">
        <f t="shared" ca="1" si="9"/>
        <v>44105</v>
      </c>
      <c r="J289" s="127">
        <v>272</v>
      </c>
      <c r="K289" s="127" t="b">
        <v>1</v>
      </c>
      <c r="L289" s="127" t="s">
        <v>4034</v>
      </c>
      <c r="M289" s="127" t="b">
        <v>1</v>
      </c>
      <c r="N289" s="127" t="s">
        <v>3692</v>
      </c>
      <c r="O289" s="358" t="str">
        <f>LEFT(PPG!E289,19)&amp;"."&amp;PPGCR!F289</f>
        <v>....Se20</v>
      </c>
      <c r="P289" s="361">
        <f>PPG!J289</f>
        <v>0</v>
      </c>
      <c r="Q289" s="127" t="b">
        <v>1</v>
      </c>
      <c r="R289" s="127" t="b">
        <v>1</v>
      </c>
      <c r="S289" s="127" t="b">
        <v>1</v>
      </c>
    </row>
    <row r="290" spans="1:19" x14ac:dyDescent="0.25">
      <c r="A290" s="127" t="s">
        <v>4033</v>
      </c>
      <c r="B290" s="206">
        <v>1</v>
      </c>
      <c r="C290" s="127">
        <v>2</v>
      </c>
      <c r="D290" s="357">
        <f>PPG!K290</f>
        <v>0</v>
      </c>
      <c r="E290" s="127" t="b">
        <v>1</v>
      </c>
      <c r="F290" s="358" t="str">
        <f>RIGHT(PPG!D290,4)&amp;"."&amp;PPG!N290&amp;"."&amp;PPG!L290&amp;"."&amp;PPGPAY!$C$5</f>
        <v>...Se20</v>
      </c>
      <c r="G290" s="209">
        <f t="shared" ca="1" si="8"/>
        <v>44105</v>
      </c>
      <c r="H290" s="360">
        <f>IF(PPG!AC290&gt;0,0,-PPG!AC290)</f>
        <v>0</v>
      </c>
      <c r="I290" s="211">
        <f t="shared" ca="1" si="9"/>
        <v>44105</v>
      </c>
      <c r="J290" s="127">
        <v>273</v>
      </c>
      <c r="K290" s="127" t="b">
        <v>1</v>
      </c>
      <c r="L290" s="127" t="s">
        <v>4034</v>
      </c>
      <c r="M290" s="127" t="b">
        <v>1</v>
      </c>
      <c r="N290" s="127" t="s">
        <v>3692</v>
      </c>
      <c r="O290" s="358" t="str">
        <f>LEFT(PPG!E290,19)&amp;"."&amp;PPGCR!F290</f>
        <v>....Se20</v>
      </c>
      <c r="P290" s="361">
        <f>PPG!J290</f>
        <v>0</v>
      </c>
      <c r="Q290" s="127" t="b">
        <v>1</v>
      </c>
      <c r="R290" s="127" t="b">
        <v>1</v>
      </c>
      <c r="S290" s="127" t="b">
        <v>1</v>
      </c>
    </row>
    <row r="291" spans="1:19" x14ac:dyDescent="0.25">
      <c r="A291" s="127" t="s">
        <v>4033</v>
      </c>
      <c r="B291" s="206">
        <v>1</v>
      </c>
      <c r="C291" s="127">
        <v>2</v>
      </c>
      <c r="D291" s="357">
        <f>PPG!K291</f>
        <v>0</v>
      </c>
      <c r="E291" s="127" t="b">
        <v>1</v>
      </c>
      <c r="F291" s="358" t="str">
        <f>RIGHT(PPG!D291,4)&amp;"."&amp;PPG!N291&amp;"."&amp;PPG!L291&amp;"."&amp;PPGPAY!$C$5</f>
        <v>...Se20</v>
      </c>
      <c r="G291" s="209">
        <f t="shared" ca="1" si="8"/>
        <v>44105</v>
      </c>
      <c r="H291" s="360">
        <f>IF(PPG!AC291&gt;0,0,-PPG!AC291)</f>
        <v>0</v>
      </c>
      <c r="I291" s="211">
        <f t="shared" ca="1" si="9"/>
        <v>44105</v>
      </c>
      <c r="J291" s="127">
        <v>274</v>
      </c>
      <c r="K291" s="127" t="b">
        <v>1</v>
      </c>
      <c r="L291" s="127" t="s">
        <v>4034</v>
      </c>
      <c r="M291" s="127" t="b">
        <v>1</v>
      </c>
      <c r="N291" s="127" t="s">
        <v>3692</v>
      </c>
      <c r="O291" s="358" t="str">
        <f>LEFT(PPG!E291,19)&amp;"."&amp;PPGCR!F291</f>
        <v>....Se20</v>
      </c>
      <c r="P291" s="361">
        <f>PPG!J291</f>
        <v>0</v>
      </c>
      <c r="Q291" s="127" t="b">
        <v>1</v>
      </c>
      <c r="R291" s="127" t="b">
        <v>1</v>
      </c>
      <c r="S291" s="127" t="b">
        <v>1</v>
      </c>
    </row>
    <row r="292" spans="1:19" x14ac:dyDescent="0.25">
      <c r="A292" s="127" t="s">
        <v>4033</v>
      </c>
      <c r="B292" s="206">
        <v>1</v>
      </c>
      <c r="C292" s="127">
        <v>2</v>
      </c>
      <c r="D292" s="357">
        <f>PPG!K292</f>
        <v>0</v>
      </c>
      <c r="E292" s="127" t="b">
        <v>1</v>
      </c>
      <c r="F292" s="358" t="str">
        <f>RIGHT(PPG!D292,4)&amp;"."&amp;PPG!N292&amp;"."&amp;PPG!L292&amp;"."&amp;PPGPAY!$C$5</f>
        <v>...Se20</v>
      </c>
      <c r="G292" s="209">
        <f t="shared" ca="1" si="8"/>
        <v>44105</v>
      </c>
      <c r="H292" s="360">
        <f>IF(PPG!AC292&gt;0,0,-PPG!AC292)</f>
        <v>0</v>
      </c>
      <c r="I292" s="211">
        <f t="shared" ca="1" si="9"/>
        <v>44105</v>
      </c>
      <c r="J292" s="127">
        <v>275</v>
      </c>
      <c r="K292" s="127" t="b">
        <v>1</v>
      </c>
      <c r="L292" s="127" t="s">
        <v>4034</v>
      </c>
      <c r="M292" s="127" t="b">
        <v>1</v>
      </c>
      <c r="N292" s="127" t="s">
        <v>3692</v>
      </c>
      <c r="O292" s="358" t="str">
        <f>LEFT(PPG!E292,19)&amp;"."&amp;PPGCR!F292</f>
        <v>....Se20</v>
      </c>
      <c r="P292" s="361">
        <f>PPG!J292</f>
        <v>0</v>
      </c>
      <c r="Q292" s="127" t="b">
        <v>1</v>
      </c>
      <c r="R292" s="127" t="b">
        <v>1</v>
      </c>
      <c r="S292" s="127" t="b">
        <v>1</v>
      </c>
    </row>
    <row r="293" spans="1:19" x14ac:dyDescent="0.25">
      <c r="A293" s="127" t="s">
        <v>4033</v>
      </c>
      <c r="B293" s="206">
        <v>1</v>
      </c>
      <c r="C293" s="127">
        <v>2</v>
      </c>
      <c r="D293" s="357">
        <f>PPG!K293</f>
        <v>0</v>
      </c>
      <c r="E293" s="127" t="b">
        <v>1</v>
      </c>
      <c r="F293" s="358" t="str">
        <f>RIGHT(PPG!D293,4)&amp;"."&amp;PPG!N293&amp;"."&amp;PPG!L293&amp;"."&amp;PPGPAY!$C$5</f>
        <v>...Se20</v>
      </c>
      <c r="G293" s="209">
        <f t="shared" ca="1" si="8"/>
        <v>44105</v>
      </c>
      <c r="H293" s="360">
        <f>IF(PPG!AC293&gt;0,0,-PPG!AC293)</f>
        <v>0</v>
      </c>
      <c r="I293" s="211">
        <f t="shared" ca="1" si="9"/>
        <v>44105</v>
      </c>
      <c r="J293" s="127">
        <v>276</v>
      </c>
      <c r="K293" s="127" t="b">
        <v>1</v>
      </c>
      <c r="L293" s="127" t="s">
        <v>4034</v>
      </c>
      <c r="M293" s="127" t="b">
        <v>1</v>
      </c>
      <c r="N293" s="127" t="s">
        <v>3692</v>
      </c>
      <c r="O293" s="358" t="str">
        <f>LEFT(PPG!E293,19)&amp;"."&amp;PPGCR!F293</f>
        <v>....Se20</v>
      </c>
      <c r="P293" s="361">
        <f>PPG!J293</f>
        <v>0</v>
      </c>
      <c r="Q293" s="127" t="b">
        <v>1</v>
      </c>
      <c r="R293" s="127" t="b">
        <v>1</v>
      </c>
      <c r="S293" s="127" t="b">
        <v>1</v>
      </c>
    </row>
    <row r="294" spans="1:19" x14ac:dyDescent="0.25">
      <c r="A294" s="127" t="s">
        <v>4033</v>
      </c>
      <c r="B294" s="206">
        <v>1</v>
      </c>
      <c r="C294" s="127">
        <v>2</v>
      </c>
      <c r="D294" s="357">
        <f>PPG!K294</f>
        <v>0</v>
      </c>
      <c r="E294" s="127" t="b">
        <v>1</v>
      </c>
      <c r="F294" s="358" t="str">
        <f>RIGHT(PPG!D294,4)&amp;"."&amp;PPG!N294&amp;"."&amp;PPG!L294&amp;"."&amp;PPGPAY!$C$5</f>
        <v>...Se20</v>
      </c>
      <c r="G294" s="209">
        <f t="shared" ca="1" si="8"/>
        <v>44105</v>
      </c>
      <c r="H294" s="360">
        <f>IF(PPG!AC294&gt;0,0,-PPG!AC294)</f>
        <v>0</v>
      </c>
      <c r="I294" s="211">
        <f t="shared" ca="1" si="9"/>
        <v>44105</v>
      </c>
      <c r="J294" s="127">
        <v>277</v>
      </c>
      <c r="K294" s="127" t="b">
        <v>1</v>
      </c>
      <c r="L294" s="127" t="s">
        <v>4034</v>
      </c>
      <c r="M294" s="127" t="b">
        <v>1</v>
      </c>
      <c r="N294" s="127" t="s">
        <v>3692</v>
      </c>
      <c r="O294" s="358" t="str">
        <f>LEFT(PPG!E294,19)&amp;"."&amp;PPGCR!F294</f>
        <v>....Se20</v>
      </c>
      <c r="P294" s="361">
        <f>PPG!J294</f>
        <v>0</v>
      </c>
      <c r="Q294" s="127" t="b">
        <v>1</v>
      </c>
      <c r="R294" s="127" t="b">
        <v>1</v>
      </c>
      <c r="S294" s="127" t="b">
        <v>1</v>
      </c>
    </row>
    <row r="295" spans="1:19" x14ac:dyDescent="0.25">
      <c r="A295" s="127" t="s">
        <v>4033</v>
      </c>
      <c r="B295" s="206">
        <v>1</v>
      </c>
      <c r="C295" s="127">
        <v>2</v>
      </c>
      <c r="D295" s="357">
        <f>PPG!K295</f>
        <v>0</v>
      </c>
      <c r="E295" s="127" t="b">
        <v>1</v>
      </c>
      <c r="F295" s="358" t="str">
        <f>RIGHT(PPG!D295,4)&amp;"."&amp;PPG!N295&amp;"."&amp;PPG!L295&amp;"."&amp;PPGPAY!$C$5</f>
        <v>...Se20</v>
      </c>
      <c r="G295" s="209">
        <f t="shared" ca="1" si="8"/>
        <v>44105</v>
      </c>
      <c r="H295" s="360">
        <f>IF(PPG!AC295&gt;0,0,-PPG!AC295)</f>
        <v>0</v>
      </c>
      <c r="I295" s="211">
        <f t="shared" ca="1" si="9"/>
        <v>44105</v>
      </c>
      <c r="J295" s="127">
        <v>278</v>
      </c>
      <c r="K295" s="127" t="b">
        <v>1</v>
      </c>
      <c r="L295" s="127" t="s">
        <v>4034</v>
      </c>
      <c r="M295" s="127" t="b">
        <v>1</v>
      </c>
      <c r="N295" s="127" t="s">
        <v>3692</v>
      </c>
      <c r="O295" s="358" t="str">
        <f>LEFT(PPG!E295,19)&amp;"."&amp;PPGCR!F295</f>
        <v>....Se20</v>
      </c>
      <c r="P295" s="361">
        <f>PPG!J295</f>
        <v>0</v>
      </c>
      <c r="Q295" s="127" t="b">
        <v>1</v>
      </c>
      <c r="R295" s="127" t="b">
        <v>1</v>
      </c>
      <c r="S295" s="127" t="b">
        <v>1</v>
      </c>
    </row>
    <row r="296" spans="1:19" x14ac:dyDescent="0.25">
      <c r="A296" s="127" t="s">
        <v>4033</v>
      </c>
      <c r="B296" s="206">
        <v>1</v>
      </c>
      <c r="C296" s="127">
        <v>2</v>
      </c>
      <c r="D296" s="357">
        <f>PPG!K296</f>
        <v>0</v>
      </c>
      <c r="E296" s="127" t="b">
        <v>1</v>
      </c>
      <c r="F296" s="358" t="str">
        <f>RIGHT(PPG!D296,4)&amp;"."&amp;PPG!N296&amp;"."&amp;PPG!L296&amp;"."&amp;PPGPAY!$C$5</f>
        <v>...Se20</v>
      </c>
      <c r="G296" s="209">
        <f t="shared" ca="1" si="8"/>
        <v>44105</v>
      </c>
      <c r="H296" s="360">
        <f>IF(PPG!AC296&gt;0,0,-PPG!AC296)</f>
        <v>0</v>
      </c>
      <c r="I296" s="211">
        <f t="shared" ca="1" si="9"/>
        <v>44105</v>
      </c>
      <c r="J296" s="127">
        <v>279</v>
      </c>
      <c r="K296" s="127" t="b">
        <v>1</v>
      </c>
      <c r="L296" s="127" t="s">
        <v>4034</v>
      </c>
      <c r="M296" s="127" t="b">
        <v>1</v>
      </c>
      <c r="N296" s="127" t="s">
        <v>3692</v>
      </c>
      <c r="O296" s="358" t="str">
        <f>LEFT(PPG!E296,19)&amp;"."&amp;PPGCR!F296</f>
        <v>....Se20</v>
      </c>
      <c r="P296" s="361">
        <f>PPG!J296</f>
        <v>0</v>
      </c>
      <c r="Q296" s="127" t="b">
        <v>1</v>
      </c>
      <c r="R296" s="127" t="b">
        <v>1</v>
      </c>
      <c r="S296" s="127" t="b">
        <v>1</v>
      </c>
    </row>
    <row r="297" spans="1:19" x14ac:dyDescent="0.25">
      <c r="A297" s="127" t="s">
        <v>4033</v>
      </c>
      <c r="B297" s="206">
        <v>1</v>
      </c>
      <c r="C297" s="127">
        <v>2</v>
      </c>
      <c r="D297" s="357">
        <f>PPG!K297</f>
        <v>0</v>
      </c>
      <c r="E297" s="127" t="b">
        <v>1</v>
      </c>
      <c r="F297" s="358" t="str">
        <f>RIGHT(PPG!D297,4)&amp;"."&amp;PPG!N297&amp;"."&amp;PPG!L297&amp;"."&amp;PPGPAY!$C$5</f>
        <v>...Se20</v>
      </c>
      <c r="G297" s="209">
        <f t="shared" ca="1" si="8"/>
        <v>44105</v>
      </c>
      <c r="H297" s="360">
        <f>IF(PPG!AC297&gt;0,0,-PPG!AC297)</f>
        <v>0</v>
      </c>
      <c r="I297" s="211">
        <f t="shared" ca="1" si="9"/>
        <v>44105</v>
      </c>
      <c r="J297" s="127">
        <v>280</v>
      </c>
      <c r="K297" s="127" t="b">
        <v>1</v>
      </c>
      <c r="L297" s="127" t="s">
        <v>4034</v>
      </c>
      <c r="M297" s="127" t="b">
        <v>1</v>
      </c>
      <c r="N297" s="127" t="s">
        <v>3692</v>
      </c>
      <c r="O297" s="358" t="str">
        <f>LEFT(PPG!E297,19)&amp;"."&amp;PPGCR!F297</f>
        <v>....Se20</v>
      </c>
      <c r="P297" s="361">
        <f>PPG!J297</f>
        <v>0</v>
      </c>
      <c r="Q297" s="127" t="b">
        <v>1</v>
      </c>
      <c r="R297" s="127" t="b">
        <v>1</v>
      </c>
      <c r="S297" s="127" t="b">
        <v>1</v>
      </c>
    </row>
    <row r="298" spans="1:19" x14ac:dyDescent="0.25">
      <c r="A298" s="127" t="s">
        <v>4033</v>
      </c>
      <c r="B298" s="206">
        <v>1</v>
      </c>
      <c r="C298" s="127">
        <v>2</v>
      </c>
      <c r="D298" s="357">
        <f>PPG!K298</f>
        <v>0</v>
      </c>
      <c r="E298" s="127" t="b">
        <v>1</v>
      </c>
      <c r="F298" s="358" t="str">
        <f>RIGHT(PPG!D298,4)&amp;"."&amp;PPG!N298&amp;"."&amp;PPG!L298&amp;"."&amp;PPGPAY!$C$5</f>
        <v>...Se20</v>
      </c>
      <c r="G298" s="209">
        <f t="shared" ca="1" si="8"/>
        <v>44105</v>
      </c>
      <c r="H298" s="360">
        <f>IF(PPG!AC298&gt;0,0,-PPG!AC298)</f>
        <v>0</v>
      </c>
      <c r="I298" s="211">
        <f t="shared" ca="1" si="9"/>
        <v>44105</v>
      </c>
      <c r="J298" s="127">
        <v>281</v>
      </c>
      <c r="K298" s="127" t="b">
        <v>1</v>
      </c>
      <c r="L298" s="127" t="s">
        <v>4034</v>
      </c>
      <c r="M298" s="127" t="b">
        <v>1</v>
      </c>
      <c r="N298" s="127" t="s">
        <v>3692</v>
      </c>
      <c r="O298" s="358" t="str">
        <f>LEFT(PPG!E298,19)&amp;"."&amp;PPGCR!F298</f>
        <v>....Se20</v>
      </c>
      <c r="P298" s="361">
        <f>PPG!J298</f>
        <v>0</v>
      </c>
      <c r="Q298" s="127" t="b">
        <v>1</v>
      </c>
      <c r="R298" s="127" t="b">
        <v>1</v>
      </c>
      <c r="S298" s="127" t="b">
        <v>1</v>
      </c>
    </row>
    <row r="299" spans="1:19" x14ac:dyDescent="0.25">
      <c r="A299" s="127" t="s">
        <v>4033</v>
      </c>
      <c r="B299" s="206">
        <v>1</v>
      </c>
      <c r="C299" s="127">
        <v>2</v>
      </c>
      <c r="D299" s="357">
        <f>PPG!K299</f>
        <v>0</v>
      </c>
      <c r="E299" s="127" t="b">
        <v>1</v>
      </c>
      <c r="F299" s="358" t="str">
        <f>RIGHT(PPG!D299,4)&amp;"."&amp;PPG!N299&amp;"."&amp;PPG!L299&amp;"."&amp;PPGPAY!$C$5</f>
        <v>...Se20</v>
      </c>
      <c r="G299" s="209">
        <f t="shared" ca="1" si="8"/>
        <v>44105</v>
      </c>
      <c r="H299" s="360">
        <f>IF(PPG!AC299&gt;0,0,-PPG!AC299)</f>
        <v>0</v>
      </c>
      <c r="I299" s="211">
        <f t="shared" ca="1" si="9"/>
        <v>44105</v>
      </c>
      <c r="J299" s="127">
        <v>282</v>
      </c>
      <c r="K299" s="127" t="b">
        <v>1</v>
      </c>
      <c r="L299" s="127" t="s">
        <v>4034</v>
      </c>
      <c r="M299" s="127" t="b">
        <v>1</v>
      </c>
      <c r="N299" s="127" t="s">
        <v>3692</v>
      </c>
      <c r="O299" s="358" t="str">
        <f>LEFT(PPG!E299,19)&amp;"."&amp;PPGCR!F299</f>
        <v>....Se20</v>
      </c>
      <c r="P299" s="361">
        <f>PPG!J299</f>
        <v>0</v>
      </c>
      <c r="Q299" s="127" t="b">
        <v>1</v>
      </c>
      <c r="R299" s="127" t="b">
        <v>1</v>
      </c>
      <c r="S299" s="127" t="b">
        <v>1</v>
      </c>
    </row>
    <row r="300" spans="1:19" x14ac:dyDescent="0.25">
      <c r="A300" s="127" t="s">
        <v>4033</v>
      </c>
      <c r="B300" s="206">
        <v>1</v>
      </c>
      <c r="C300" s="127">
        <v>2</v>
      </c>
      <c r="D300" s="357">
        <f>PPG!K300</f>
        <v>0</v>
      </c>
      <c r="E300" s="127" t="b">
        <v>1</v>
      </c>
      <c r="F300" s="358" t="str">
        <f>RIGHT(PPG!D300,4)&amp;"."&amp;PPG!N300&amp;"."&amp;PPG!L300&amp;"."&amp;PPGPAY!$C$5</f>
        <v>...Se20</v>
      </c>
      <c r="G300" s="209">
        <f t="shared" ca="1" si="8"/>
        <v>44105</v>
      </c>
      <c r="H300" s="360">
        <f>IF(PPG!AC300&gt;0,0,-PPG!AC300)</f>
        <v>0</v>
      </c>
      <c r="I300" s="211">
        <f t="shared" ca="1" si="9"/>
        <v>44105</v>
      </c>
      <c r="J300" s="127">
        <v>283</v>
      </c>
      <c r="K300" s="127" t="b">
        <v>1</v>
      </c>
      <c r="L300" s="127" t="s">
        <v>4034</v>
      </c>
      <c r="M300" s="127" t="b">
        <v>1</v>
      </c>
      <c r="N300" s="127" t="s">
        <v>3692</v>
      </c>
      <c r="O300" s="358" t="str">
        <f>LEFT(PPG!E300,19)&amp;"."&amp;PPGCR!F300</f>
        <v>....Se20</v>
      </c>
      <c r="P300" s="361">
        <f>PPG!J300</f>
        <v>0</v>
      </c>
      <c r="Q300" s="127" t="b">
        <v>1</v>
      </c>
      <c r="R300" s="127" t="b">
        <v>1</v>
      </c>
      <c r="S300" s="127" t="b">
        <v>1</v>
      </c>
    </row>
    <row r="301" spans="1:19" x14ac:dyDescent="0.25">
      <c r="A301" s="127" t="s">
        <v>4033</v>
      </c>
      <c r="B301" s="206">
        <v>1</v>
      </c>
      <c r="C301" s="127">
        <v>2</v>
      </c>
      <c r="D301" s="357">
        <f>PPG!K301</f>
        <v>0</v>
      </c>
      <c r="E301" s="127" t="b">
        <v>1</v>
      </c>
      <c r="F301" s="358" t="str">
        <f>RIGHT(PPG!D301,4)&amp;"."&amp;PPG!N301&amp;"."&amp;PPG!L301&amp;"."&amp;PPGPAY!$C$5</f>
        <v>...Se20</v>
      </c>
      <c r="G301" s="209">
        <f t="shared" ca="1" si="8"/>
        <v>44105</v>
      </c>
      <c r="H301" s="360">
        <f>IF(PPG!AC301&gt;0,0,-PPG!AC301)</f>
        <v>0</v>
      </c>
      <c r="I301" s="211">
        <f t="shared" ca="1" si="9"/>
        <v>44105</v>
      </c>
      <c r="J301" s="127">
        <v>284</v>
      </c>
      <c r="K301" s="127" t="b">
        <v>1</v>
      </c>
      <c r="L301" s="127" t="s">
        <v>4034</v>
      </c>
      <c r="M301" s="127" t="b">
        <v>1</v>
      </c>
      <c r="N301" s="127" t="s">
        <v>3692</v>
      </c>
      <c r="O301" s="358" t="str">
        <f>LEFT(PPG!E301,19)&amp;"."&amp;PPGCR!F301</f>
        <v>....Se20</v>
      </c>
      <c r="P301" s="361">
        <f>PPG!J301</f>
        <v>0</v>
      </c>
      <c r="Q301" s="127" t="b">
        <v>1</v>
      </c>
      <c r="R301" s="127" t="b">
        <v>1</v>
      </c>
      <c r="S301" s="127" t="b">
        <v>1</v>
      </c>
    </row>
    <row r="302" spans="1:19" x14ac:dyDescent="0.25">
      <c r="A302" s="127" t="s">
        <v>4033</v>
      </c>
      <c r="B302" s="206">
        <v>1</v>
      </c>
      <c r="C302" s="127">
        <v>2</v>
      </c>
      <c r="D302" s="357">
        <f>PPG!K302</f>
        <v>0</v>
      </c>
      <c r="E302" s="127" t="b">
        <v>1</v>
      </c>
      <c r="F302" s="358" t="str">
        <f>RIGHT(PPG!D302,4)&amp;"."&amp;PPG!N302&amp;"."&amp;PPG!L302&amp;"."&amp;PPGPAY!$C$5</f>
        <v>...Se20</v>
      </c>
      <c r="G302" s="209">
        <f t="shared" ca="1" si="8"/>
        <v>44105</v>
      </c>
      <c r="H302" s="360">
        <f>IF(PPG!AC302&gt;0,0,-PPG!AC302)</f>
        <v>0</v>
      </c>
      <c r="I302" s="211">
        <f t="shared" ca="1" si="9"/>
        <v>44105</v>
      </c>
      <c r="J302" s="127">
        <v>285</v>
      </c>
      <c r="K302" s="127" t="b">
        <v>1</v>
      </c>
      <c r="L302" s="127" t="s">
        <v>4034</v>
      </c>
      <c r="M302" s="127" t="b">
        <v>1</v>
      </c>
      <c r="N302" s="127" t="s">
        <v>3692</v>
      </c>
      <c r="O302" s="358" t="str">
        <f>LEFT(PPG!E302,19)&amp;"."&amp;PPGCR!F302</f>
        <v>....Se20</v>
      </c>
      <c r="P302" s="361">
        <f>PPG!J302</f>
        <v>0</v>
      </c>
      <c r="Q302" s="127" t="b">
        <v>1</v>
      </c>
      <c r="R302" s="127" t="b">
        <v>1</v>
      </c>
      <c r="S302" s="127" t="b">
        <v>1</v>
      </c>
    </row>
    <row r="303" spans="1:19" x14ac:dyDescent="0.25">
      <c r="A303" s="127" t="s">
        <v>4033</v>
      </c>
      <c r="B303" s="206">
        <v>1</v>
      </c>
      <c r="C303" s="127">
        <v>2</v>
      </c>
      <c r="D303" s="357">
        <f>PPG!K303</f>
        <v>0</v>
      </c>
      <c r="E303" s="127" t="b">
        <v>1</v>
      </c>
      <c r="F303" s="358" t="str">
        <f>RIGHT(PPG!D303,4)&amp;"."&amp;PPG!N303&amp;"."&amp;PPG!L303&amp;"."&amp;PPGPAY!$C$5</f>
        <v>...Se20</v>
      </c>
      <c r="G303" s="209">
        <f t="shared" ca="1" si="8"/>
        <v>44105</v>
      </c>
      <c r="H303" s="360">
        <f>IF(PPG!AC303&gt;0,0,-PPG!AC303)</f>
        <v>0</v>
      </c>
      <c r="I303" s="211">
        <f t="shared" ca="1" si="9"/>
        <v>44105</v>
      </c>
      <c r="J303" s="127">
        <v>286</v>
      </c>
      <c r="K303" s="127" t="b">
        <v>1</v>
      </c>
      <c r="L303" s="127" t="s">
        <v>4034</v>
      </c>
      <c r="M303" s="127" t="b">
        <v>1</v>
      </c>
      <c r="N303" s="127" t="s">
        <v>3692</v>
      </c>
      <c r="O303" s="358" t="str">
        <f>LEFT(PPG!E303,19)&amp;"."&amp;PPGCR!F303</f>
        <v>....Se20</v>
      </c>
      <c r="P303" s="361">
        <f>PPG!J303</f>
        <v>0</v>
      </c>
      <c r="Q303" s="127" t="b">
        <v>1</v>
      </c>
      <c r="R303" s="127" t="b">
        <v>1</v>
      </c>
      <c r="S303" s="127" t="b">
        <v>1</v>
      </c>
    </row>
    <row r="304" spans="1:19" x14ac:dyDescent="0.25">
      <c r="A304" s="127" t="s">
        <v>4033</v>
      </c>
      <c r="B304" s="206">
        <v>1</v>
      </c>
      <c r="C304" s="127">
        <v>2</v>
      </c>
      <c r="D304" s="357">
        <f>PPG!K304</f>
        <v>0</v>
      </c>
      <c r="E304" s="127" t="b">
        <v>1</v>
      </c>
      <c r="F304" s="358" t="str">
        <f>RIGHT(PPG!D304,4)&amp;"."&amp;PPG!N304&amp;"."&amp;PPG!L304&amp;"."&amp;PPGPAY!$C$5</f>
        <v>...Se20</v>
      </c>
      <c r="G304" s="209">
        <f t="shared" ca="1" si="8"/>
        <v>44105</v>
      </c>
      <c r="H304" s="360">
        <f>IF(PPG!AC304&gt;0,0,-PPG!AC304)</f>
        <v>0</v>
      </c>
      <c r="I304" s="211">
        <f t="shared" ca="1" si="9"/>
        <v>44105</v>
      </c>
      <c r="J304" s="127">
        <v>287</v>
      </c>
      <c r="K304" s="127" t="b">
        <v>1</v>
      </c>
      <c r="L304" s="127" t="s">
        <v>4034</v>
      </c>
      <c r="M304" s="127" t="b">
        <v>1</v>
      </c>
      <c r="N304" s="127" t="s">
        <v>3692</v>
      </c>
      <c r="O304" s="358" t="str">
        <f>LEFT(PPG!E304,19)&amp;"."&amp;PPGCR!F304</f>
        <v>....Se20</v>
      </c>
      <c r="P304" s="361">
        <f>PPG!J304</f>
        <v>0</v>
      </c>
      <c r="Q304" s="127" t="b">
        <v>1</v>
      </c>
      <c r="R304" s="127" t="b">
        <v>1</v>
      </c>
      <c r="S304" s="127" t="b">
        <v>1</v>
      </c>
    </row>
    <row r="305" spans="1:19" x14ac:dyDescent="0.25">
      <c r="A305" s="127" t="s">
        <v>4033</v>
      </c>
      <c r="B305" s="206">
        <v>1</v>
      </c>
      <c r="C305" s="127">
        <v>2</v>
      </c>
      <c r="D305" s="357">
        <f>PPG!K305</f>
        <v>0</v>
      </c>
      <c r="E305" s="127" t="b">
        <v>1</v>
      </c>
      <c r="F305" s="358" t="str">
        <f>RIGHT(PPG!D305,4)&amp;"."&amp;PPG!N305&amp;"."&amp;PPG!L305&amp;"."&amp;PPGPAY!$C$5</f>
        <v>...Se20</v>
      </c>
      <c r="G305" s="209">
        <f t="shared" ca="1" si="8"/>
        <v>44105</v>
      </c>
      <c r="H305" s="360">
        <f>IF(PPG!AC305&gt;0,0,-PPG!AC305)</f>
        <v>0</v>
      </c>
      <c r="I305" s="211">
        <f t="shared" ca="1" si="9"/>
        <v>44105</v>
      </c>
      <c r="J305" s="127">
        <v>288</v>
      </c>
      <c r="K305" s="127" t="b">
        <v>1</v>
      </c>
      <c r="L305" s="127" t="s">
        <v>4034</v>
      </c>
      <c r="M305" s="127" t="b">
        <v>1</v>
      </c>
      <c r="N305" s="127" t="s">
        <v>3692</v>
      </c>
      <c r="O305" s="358" t="str">
        <f>LEFT(PPG!E305,19)&amp;"."&amp;PPGCR!F305</f>
        <v>....Se20</v>
      </c>
      <c r="P305" s="361">
        <f>PPG!J305</f>
        <v>0</v>
      </c>
      <c r="Q305" s="127" t="b">
        <v>1</v>
      </c>
      <c r="R305" s="127" t="b">
        <v>1</v>
      </c>
      <c r="S305" s="127" t="b">
        <v>1</v>
      </c>
    </row>
    <row r="306" spans="1:19" x14ac:dyDescent="0.25">
      <c r="A306" s="127" t="s">
        <v>4033</v>
      </c>
      <c r="B306" s="206">
        <v>1</v>
      </c>
      <c r="C306" s="127">
        <v>2</v>
      </c>
      <c r="D306" s="357">
        <f>PPG!K306</f>
        <v>0</v>
      </c>
      <c r="E306" s="127" t="b">
        <v>1</v>
      </c>
      <c r="F306" s="358" t="str">
        <f>RIGHT(PPG!D306,4)&amp;"."&amp;PPG!N306&amp;"."&amp;PPG!L306&amp;"."&amp;PPGPAY!$C$5</f>
        <v>...Se20</v>
      </c>
      <c r="G306" s="209">
        <f t="shared" ca="1" si="8"/>
        <v>44105</v>
      </c>
      <c r="H306" s="360">
        <f>IF(PPG!AC306&gt;0,0,-PPG!AC306)</f>
        <v>0</v>
      </c>
      <c r="I306" s="211">
        <f t="shared" ca="1" si="9"/>
        <v>44105</v>
      </c>
      <c r="J306" s="127">
        <v>289</v>
      </c>
      <c r="K306" s="127" t="b">
        <v>1</v>
      </c>
      <c r="L306" s="127" t="s">
        <v>4034</v>
      </c>
      <c r="M306" s="127" t="b">
        <v>1</v>
      </c>
      <c r="N306" s="127" t="s">
        <v>3692</v>
      </c>
      <c r="O306" s="358" t="str">
        <f>LEFT(PPG!E306,19)&amp;"."&amp;PPGCR!F306</f>
        <v>....Se20</v>
      </c>
      <c r="P306" s="361">
        <f>PPG!J306</f>
        <v>0</v>
      </c>
      <c r="Q306" s="127" t="b">
        <v>1</v>
      </c>
      <c r="R306" s="127" t="b">
        <v>1</v>
      </c>
      <c r="S306" s="127" t="b">
        <v>1</v>
      </c>
    </row>
    <row r="307" spans="1:19" x14ac:dyDescent="0.25">
      <c r="A307" s="127" t="s">
        <v>4033</v>
      </c>
      <c r="B307" s="206">
        <v>1</v>
      </c>
      <c r="C307" s="127">
        <v>2</v>
      </c>
      <c r="D307" s="357">
        <f>PPG!K307</f>
        <v>0</v>
      </c>
      <c r="E307" s="127" t="b">
        <v>1</v>
      </c>
      <c r="F307" s="358" t="str">
        <f>RIGHT(PPG!D307,4)&amp;"."&amp;PPG!N307&amp;"."&amp;PPG!L307&amp;"."&amp;PPGPAY!$C$5</f>
        <v>...Se20</v>
      </c>
      <c r="G307" s="209">
        <f t="shared" ca="1" si="8"/>
        <v>44105</v>
      </c>
      <c r="H307" s="360">
        <f>IF(PPG!AC307&gt;0,0,-PPG!AC307)</f>
        <v>0</v>
      </c>
      <c r="I307" s="211">
        <f t="shared" ca="1" si="9"/>
        <v>44105</v>
      </c>
      <c r="J307" s="127">
        <v>290</v>
      </c>
      <c r="K307" s="127" t="b">
        <v>1</v>
      </c>
      <c r="L307" s="127" t="s">
        <v>4034</v>
      </c>
      <c r="M307" s="127" t="b">
        <v>1</v>
      </c>
      <c r="N307" s="127" t="s">
        <v>3692</v>
      </c>
      <c r="O307" s="358" t="str">
        <f>LEFT(PPG!E307,19)&amp;"."&amp;PPGCR!F307</f>
        <v>....Se20</v>
      </c>
      <c r="P307" s="361">
        <f>PPG!J307</f>
        <v>0</v>
      </c>
      <c r="Q307" s="127" t="b">
        <v>1</v>
      </c>
      <c r="R307" s="127" t="b">
        <v>1</v>
      </c>
      <c r="S307" s="127" t="b">
        <v>1</v>
      </c>
    </row>
    <row r="308" spans="1:19" x14ac:dyDescent="0.25">
      <c r="A308" s="127" t="s">
        <v>4033</v>
      </c>
      <c r="B308" s="206">
        <v>1</v>
      </c>
      <c r="C308" s="127">
        <v>2</v>
      </c>
      <c r="D308" s="357">
        <f>PPG!K308</f>
        <v>0</v>
      </c>
      <c r="E308" s="127" t="b">
        <v>1</v>
      </c>
      <c r="F308" s="358" t="str">
        <f>RIGHT(PPG!D308,4)&amp;"."&amp;PPG!N308&amp;"."&amp;PPG!L308&amp;"."&amp;PPGPAY!$C$5</f>
        <v>...Se20</v>
      </c>
      <c r="G308" s="209">
        <f t="shared" ca="1" si="8"/>
        <v>44105</v>
      </c>
      <c r="H308" s="360">
        <f>IF(PPG!AC308&gt;0,0,-PPG!AC308)</f>
        <v>0</v>
      </c>
      <c r="I308" s="211">
        <f t="shared" ca="1" si="9"/>
        <v>44105</v>
      </c>
      <c r="J308" s="127">
        <v>291</v>
      </c>
      <c r="K308" s="127" t="b">
        <v>1</v>
      </c>
      <c r="L308" s="127" t="s">
        <v>4034</v>
      </c>
      <c r="M308" s="127" t="b">
        <v>1</v>
      </c>
      <c r="N308" s="127" t="s">
        <v>3692</v>
      </c>
      <c r="O308" s="358" t="str">
        <f>LEFT(PPG!E308,19)&amp;"."&amp;PPGCR!F308</f>
        <v>....Se20</v>
      </c>
      <c r="P308" s="361">
        <f>PPG!J308</f>
        <v>0</v>
      </c>
      <c r="Q308" s="127" t="b">
        <v>1</v>
      </c>
      <c r="R308" s="127" t="b">
        <v>1</v>
      </c>
      <c r="S308" s="127" t="b">
        <v>1</v>
      </c>
    </row>
    <row r="309" spans="1:19" x14ac:dyDescent="0.25">
      <c r="A309" s="127" t="s">
        <v>4033</v>
      </c>
      <c r="B309" s="206">
        <v>1</v>
      </c>
      <c r="C309" s="127">
        <v>2</v>
      </c>
      <c r="D309" s="357">
        <f>PPG!K309</f>
        <v>0</v>
      </c>
      <c r="E309" s="127" t="b">
        <v>1</v>
      </c>
      <c r="F309" s="358" t="str">
        <f>RIGHT(PPG!D309,4)&amp;"."&amp;PPG!N309&amp;"."&amp;PPG!L309&amp;"."&amp;PPGPAY!$C$5</f>
        <v>...Se20</v>
      </c>
      <c r="G309" s="209">
        <f t="shared" ca="1" si="8"/>
        <v>44105</v>
      </c>
      <c r="H309" s="360">
        <f>IF(PPG!AC309&gt;0,0,-PPG!AC309)</f>
        <v>0</v>
      </c>
      <c r="I309" s="211">
        <f t="shared" ca="1" si="9"/>
        <v>44105</v>
      </c>
      <c r="J309" s="127">
        <v>292</v>
      </c>
      <c r="K309" s="127" t="b">
        <v>1</v>
      </c>
      <c r="L309" s="127" t="s">
        <v>4034</v>
      </c>
      <c r="M309" s="127" t="b">
        <v>1</v>
      </c>
      <c r="N309" s="127" t="s">
        <v>3692</v>
      </c>
      <c r="O309" s="358" t="str">
        <f>LEFT(PPG!E309,19)&amp;"."&amp;PPGCR!F309</f>
        <v>....Se20</v>
      </c>
      <c r="P309" s="361">
        <f>PPG!J309</f>
        <v>0</v>
      </c>
      <c r="Q309" s="127" t="b">
        <v>1</v>
      </c>
      <c r="R309" s="127" t="b">
        <v>1</v>
      </c>
      <c r="S309" s="127" t="b">
        <v>1</v>
      </c>
    </row>
    <row r="310" spans="1:19" x14ac:dyDescent="0.25">
      <c r="A310" s="127" t="s">
        <v>4033</v>
      </c>
      <c r="B310" s="206">
        <v>1</v>
      </c>
      <c r="C310" s="127">
        <v>2</v>
      </c>
      <c r="D310" s="357">
        <f>PPG!K310</f>
        <v>0</v>
      </c>
      <c r="E310" s="127" t="b">
        <v>1</v>
      </c>
      <c r="F310" s="358" t="str">
        <f>RIGHT(PPG!D310,4)&amp;"."&amp;PPG!N310&amp;"."&amp;PPG!L310&amp;"."&amp;PPGPAY!$C$5</f>
        <v>...Se20</v>
      </c>
      <c r="G310" s="209">
        <f t="shared" ca="1" si="8"/>
        <v>44105</v>
      </c>
      <c r="H310" s="360">
        <f>IF(PPG!AC310&gt;0,0,-PPG!AC310)</f>
        <v>0</v>
      </c>
      <c r="I310" s="211">
        <f t="shared" ca="1" si="9"/>
        <v>44105</v>
      </c>
      <c r="J310" s="127">
        <v>293</v>
      </c>
      <c r="K310" s="127" t="b">
        <v>1</v>
      </c>
      <c r="L310" s="127" t="s">
        <v>4034</v>
      </c>
      <c r="M310" s="127" t="b">
        <v>1</v>
      </c>
      <c r="N310" s="127" t="s">
        <v>3692</v>
      </c>
      <c r="O310" s="358" t="str">
        <f>LEFT(PPG!E310,19)&amp;"."&amp;PPGCR!F310</f>
        <v>....Se20</v>
      </c>
      <c r="P310" s="361">
        <f>PPG!J310</f>
        <v>0</v>
      </c>
      <c r="Q310" s="127" t="b">
        <v>1</v>
      </c>
      <c r="R310" s="127" t="b">
        <v>1</v>
      </c>
      <c r="S310" s="127" t="b">
        <v>1</v>
      </c>
    </row>
    <row r="311" spans="1:19" x14ac:dyDescent="0.25">
      <c r="A311" s="127" t="s">
        <v>4033</v>
      </c>
      <c r="B311" s="206">
        <v>1</v>
      </c>
      <c r="C311" s="127">
        <v>2</v>
      </c>
      <c r="D311" s="357">
        <f>PPG!K311</f>
        <v>0</v>
      </c>
      <c r="E311" s="127" t="b">
        <v>1</v>
      </c>
      <c r="F311" s="358" t="str">
        <f>RIGHT(PPG!D311,4)&amp;"."&amp;PPG!N311&amp;"."&amp;PPG!L311&amp;"."&amp;PPGPAY!$C$5</f>
        <v>...Se20</v>
      </c>
      <c r="G311" s="209">
        <f t="shared" ca="1" si="8"/>
        <v>44105</v>
      </c>
      <c r="H311" s="360">
        <f>IF(PPG!AC311&gt;0,0,-PPG!AC311)</f>
        <v>0</v>
      </c>
      <c r="I311" s="211">
        <f t="shared" ca="1" si="9"/>
        <v>44105</v>
      </c>
      <c r="J311" s="127">
        <v>294</v>
      </c>
      <c r="K311" s="127" t="b">
        <v>1</v>
      </c>
      <c r="L311" s="127" t="s">
        <v>4034</v>
      </c>
      <c r="M311" s="127" t="b">
        <v>1</v>
      </c>
      <c r="N311" s="127" t="s">
        <v>3692</v>
      </c>
      <c r="O311" s="358" t="str">
        <f>LEFT(PPG!E311,19)&amp;"."&amp;PPGCR!F311</f>
        <v>....Se20</v>
      </c>
      <c r="P311" s="361">
        <f>PPG!J311</f>
        <v>0</v>
      </c>
      <c r="Q311" s="127" t="b">
        <v>1</v>
      </c>
      <c r="R311" s="127" t="b">
        <v>1</v>
      </c>
      <c r="S311" s="127" t="b">
        <v>1</v>
      </c>
    </row>
    <row r="312" spans="1:19" x14ac:dyDescent="0.25">
      <c r="A312" s="127" t="s">
        <v>4033</v>
      </c>
      <c r="B312" s="206">
        <v>1</v>
      </c>
      <c r="C312" s="127">
        <v>2</v>
      </c>
      <c r="D312" s="357">
        <f>PPG!K312</f>
        <v>0</v>
      </c>
      <c r="E312" s="127" t="b">
        <v>1</v>
      </c>
      <c r="F312" s="358" t="str">
        <f>RIGHT(PPG!D312,4)&amp;"."&amp;PPG!N312&amp;"."&amp;PPG!L312&amp;"."&amp;PPGPAY!$C$5</f>
        <v>...Se20</v>
      </c>
      <c r="G312" s="209">
        <f t="shared" ca="1" si="8"/>
        <v>44105</v>
      </c>
      <c r="H312" s="360">
        <f>IF(PPG!AC312&gt;0,0,-PPG!AC312)</f>
        <v>0</v>
      </c>
      <c r="I312" s="211">
        <f t="shared" ca="1" si="9"/>
        <v>44105</v>
      </c>
      <c r="J312" s="127">
        <v>295</v>
      </c>
      <c r="K312" s="127" t="b">
        <v>1</v>
      </c>
      <c r="L312" s="127" t="s">
        <v>4034</v>
      </c>
      <c r="M312" s="127" t="b">
        <v>1</v>
      </c>
      <c r="N312" s="127" t="s">
        <v>3692</v>
      </c>
      <c r="O312" s="358" t="str">
        <f>LEFT(PPG!E312,19)&amp;"."&amp;PPGCR!F312</f>
        <v>....Se20</v>
      </c>
      <c r="P312" s="361">
        <f>PPG!J312</f>
        <v>0</v>
      </c>
      <c r="Q312" s="127" t="b">
        <v>1</v>
      </c>
      <c r="R312" s="127" t="b">
        <v>1</v>
      </c>
      <c r="S312" s="127" t="b">
        <v>1</v>
      </c>
    </row>
    <row r="313" spans="1:19" x14ac:dyDescent="0.25">
      <c r="A313" s="127" t="s">
        <v>4033</v>
      </c>
      <c r="B313" s="206">
        <v>1</v>
      </c>
      <c r="C313" s="127">
        <v>2</v>
      </c>
      <c r="D313" s="357">
        <f>PPG!K313</f>
        <v>0</v>
      </c>
      <c r="E313" s="127" t="b">
        <v>1</v>
      </c>
      <c r="F313" s="358" t="str">
        <f>RIGHT(PPG!D313,4)&amp;"."&amp;PPG!N313&amp;"."&amp;PPG!L313&amp;"."&amp;PPGPAY!$C$5</f>
        <v>...Se20</v>
      </c>
      <c r="G313" s="209">
        <f t="shared" ca="1" si="8"/>
        <v>44105</v>
      </c>
      <c r="H313" s="360">
        <f>IF(PPG!AC313&gt;0,0,-PPG!AC313)</f>
        <v>0</v>
      </c>
      <c r="I313" s="211">
        <f t="shared" ca="1" si="9"/>
        <v>44105</v>
      </c>
      <c r="J313" s="127">
        <v>296</v>
      </c>
      <c r="K313" s="127" t="b">
        <v>1</v>
      </c>
      <c r="L313" s="127" t="s">
        <v>4034</v>
      </c>
      <c r="M313" s="127" t="b">
        <v>1</v>
      </c>
      <c r="N313" s="127" t="s">
        <v>3692</v>
      </c>
      <c r="O313" s="358" t="str">
        <f>LEFT(PPG!E313,19)&amp;"."&amp;PPGCR!F313</f>
        <v>....Se20</v>
      </c>
      <c r="P313" s="361">
        <f>PPG!J313</f>
        <v>0</v>
      </c>
      <c r="Q313" s="127" t="b">
        <v>1</v>
      </c>
      <c r="R313" s="127" t="b">
        <v>1</v>
      </c>
      <c r="S313" s="127" t="b">
        <v>1</v>
      </c>
    </row>
    <row r="314" spans="1:19" x14ac:dyDescent="0.25">
      <c r="A314" s="127" t="s">
        <v>4033</v>
      </c>
      <c r="B314" s="206">
        <v>1</v>
      </c>
      <c r="C314" s="127">
        <v>2</v>
      </c>
      <c r="D314" s="357">
        <f>PPG!K314</f>
        <v>0</v>
      </c>
      <c r="E314" s="127" t="b">
        <v>1</v>
      </c>
      <c r="F314" s="358" t="str">
        <f>RIGHT(PPG!D314,4)&amp;"."&amp;PPG!N314&amp;"."&amp;PPG!L314&amp;"."&amp;PPGPAY!$C$5</f>
        <v>...Se20</v>
      </c>
      <c r="G314" s="209">
        <f t="shared" ca="1" si="8"/>
        <v>44105</v>
      </c>
      <c r="H314" s="360">
        <f>IF(PPG!AC314&gt;0,0,-PPG!AC314)</f>
        <v>0</v>
      </c>
      <c r="I314" s="211">
        <f t="shared" ca="1" si="9"/>
        <v>44105</v>
      </c>
      <c r="J314" s="127">
        <v>297</v>
      </c>
      <c r="K314" s="127" t="b">
        <v>1</v>
      </c>
      <c r="L314" s="127" t="s">
        <v>4034</v>
      </c>
      <c r="M314" s="127" t="b">
        <v>1</v>
      </c>
      <c r="N314" s="127" t="s">
        <v>3692</v>
      </c>
      <c r="O314" s="358" t="str">
        <f>LEFT(PPG!E314,19)&amp;"."&amp;PPGCR!F314</f>
        <v>....Se20</v>
      </c>
      <c r="P314" s="361">
        <f>PPG!J314</f>
        <v>0</v>
      </c>
      <c r="Q314" s="127" t="b">
        <v>1</v>
      </c>
      <c r="R314" s="127" t="b">
        <v>1</v>
      </c>
      <c r="S314" s="127" t="b">
        <v>1</v>
      </c>
    </row>
    <row r="315" spans="1:19" x14ac:dyDescent="0.25">
      <c r="A315" s="127" t="s">
        <v>4033</v>
      </c>
      <c r="B315" s="206">
        <v>1</v>
      </c>
      <c r="C315" s="127">
        <v>2</v>
      </c>
      <c r="D315" s="357">
        <f>PPG!K315</f>
        <v>0</v>
      </c>
      <c r="E315" s="127" t="b">
        <v>1</v>
      </c>
      <c r="F315" s="358" t="str">
        <f>RIGHT(PPG!D315,4)&amp;"."&amp;PPG!N315&amp;"."&amp;PPG!L315&amp;"."&amp;PPGPAY!$C$5</f>
        <v>...Se20</v>
      </c>
      <c r="G315" s="209">
        <f t="shared" ca="1" si="8"/>
        <v>44105</v>
      </c>
      <c r="H315" s="360">
        <f>IF(PPG!AC315&gt;0,0,-PPG!AC315)</f>
        <v>0</v>
      </c>
      <c r="I315" s="211">
        <f t="shared" ca="1" si="9"/>
        <v>44105</v>
      </c>
      <c r="J315" s="127">
        <v>298</v>
      </c>
      <c r="K315" s="127" t="b">
        <v>1</v>
      </c>
      <c r="L315" s="127" t="s">
        <v>4034</v>
      </c>
      <c r="M315" s="127" t="b">
        <v>1</v>
      </c>
      <c r="N315" s="127" t="s">
        <v>3692</v>
      </c>
      <c r="O315" s="358" t="str">
        <f>LEFT(PPG!E315,19)&amp;"."&amp;PPGCR!F315</f>
        <v>....Se20</v>
      </c>
      <c r="P315" s="361">
        <f>PPG!J315</f>
        <v>0</v>
      </c>
      <c r="Q315" s="127" t="b">
        <v>1</v>
      </c>
      <c r="R315" s="127" t="b">
        <v>1</v>
      </c>
      <c r="S315" s="127" t="b">
        <v>1</v>
      </c>
    </row>
    <row r="316" spans="1:19" x14ac:dyDescent="0.25">
      <c r="A316" s="127" t="s">
        <v>4033</v>
      </c>
      <c r="B316" s="206">
        <v>1</v>
      </c>
      <c r="C316" s="127">
        <v>2</v>
      </c>
      <c r="D316" s="357">
        <f>PPG!K316</f>
        <v>0</v>
      </c>
      <c r="E316" s="127" t="b">
        <v>1</v>
      </c>
      <c r="F316" s="358" t="str">
        <f>RIGHT(PPG!D316,4)&amp;"."&amp;PPG!N316&amp;"."&amp;PPG!L316&amp;"."&amp;PPGPAY!$C$5</f>
        <v>...Se20</v>
      </c>
      <c r="G316" s="209">
        <f t="shared" ca="1" si="8"/>
        <v>44105</v>
      </c>
      <c r="H316" s="360">
        <f>IF(PPG!AC316&gt;0,0,-PPG!AC316)</f>
        <v>0</v>
      </c>
      <c r="I316" s="211">
        <f t="shared" ca="1" si="9"/>
        <v>44105</v>
      </c>
      <c r="J316" s="127">
        <v>299</v>
      </c>
      <c r="K316" s="127" t="b">
        <v>1</v>
      </c>
      <c r="L316" s="127" t="s">
        <v>4034</v>
      </c>
      <c r="M316" s="127" t="b">
        <v>1</v>
      </c>
      <c r="N316" s="127" t="s">
        <v>3692</v>
      </c>
      <c r="O316" s="358" t="str">
        <f>LEFT(PPG!E316,19)&amp;"."&amp;PPGCR!F316</f>
        <v>....Se20</v>
      </c>
      <c r="P316" s="361">
        <f>PPG!J316</f>
        <v>0</v>
      </c>
      <c r="Q316" s="127" t="b">
        <v>1</v>
      </c>
      <c r="R316" s="127" t="b">
        <v>1</v>
      </c>
      <c r="S316" s="127" t="b">
        <v>1</v>
      </c>
    </row>
    <row r="317" spans="1:19" x14ac:dyDescent="0.25">
      <c r="A317" s="127" t="s">
        <v>4033</v>
      </c>
      <c r="B317" s="206">
        <v>1</v>
      </c>
      <c r="C317" s="127">
        <v>2</v>
      </c>
      <c r="D317" s="357">
        <f>PPG!K317</f>
        <v>0</v>
      </c>
      <c r="E317" s="127" t="b">
        <v>1</v>
      </c>
      <c r="F317" s="358" t="str">
        <f>RIGHT(PPG!D317,4)&amp;"."&amp;PPG!N317&amp;"."&amp;PPG!L317&amp;"."&amp;PPGPAY!$C$5</f>
        <v>...Se20</v>
      </c>
      <c r="G317" s="209">
        <f t="shared" ca="1" si="8"/>
        <v>44105</v>
      </c>
      <c r="H317" s="360">
        <f>IF(PPG!AC317&gt;0,0,-PPG!AC317)</f>
        <v>0</v>
      </c>
      <c r="I317" s="211">
        <f t="shared" ca="1" si="9"/>
        <v>44105</v>
      </c>
      <c r="J317" s="127">
        <v>300</v>
      </c>
      <c r="K317" s="127" t="b">
        <v>1</v>
      </c>
      <c r="L317" s="127" t="s">
        <v>4034</v>
      </c>
      <c r="M317" s="127" t="b">
        <v>1</v>
      </c>
      <c r="N317" s="127" t="s">
        <v>3692</v>
      </c>
      <c r="O317" s="358" t="str">
        <f>LEFT(PPG!E317,19)&amp;"."&amp;PPGCR!F317</f>
        <v>....Se20</v>
      </c>
      <c r="P317" s="361">
        <f>PPG!J317</f>
        <v>0</v>
      </c>
      <c r="Q317" s="127" t="b">
        <v>1</v>
      </c>
      <c r="R317" s="127" t="b">
        <v>1</v>
      </c>
      <c r="S317" s="127" t="b">
        <v>1</v>
      </c>
    </row>
    <row r="318" spans="1:19" x14ac:dyDescent="0.25">
      <c r="A318" s="127" t="s">
        <v>4033</v>
      </c>
      <c r="B318" s="206">
        <v>1</v>
      </c>
      <c r="C318" s="127">
        <v>2</v>
      </c>
      <c r="D318" s="357">
        <f>PPG!K318</f>
        <v>0</v>
      </c>
      <c r="E318" s="127" t="b">
        <v>1</v>
      </c>
      <c r="F318" s="358" t="str">
        <f>RIGHT(PPG!D318,4)&amp;"."&amp;PPG!N318&amp;"."&amp;PPG!L318&amp;"."&amp;PPGPAY!$C$5</f>
        <v>...Se20</v>
      </c>
      <c r="G318" s="209">
        <f t="shared" ca="1" si="8"/>
        <v>44105</v>
      </c>
      <c r="H318" s="360">
        <f>IF(PPG!AC318&gt;0,0,-PPG!AC318)</f>
        <v>0</v>
      </c>
      <c r="I318" s="211">
        <f t="shared" ca="1" si="9"/>
        <v>44105</v>
      </c>
      <c r="J318" s="127">
        <v>301</v>
      </c>
      <c r="K318" s="127" t="b">
        <v>1</v>
      </c>
      <c r="L318" s="127" t="s">
        <v>4034</v>
      </c>
      <c r="M318" s="127" t="b">
        <v>1</v>
      </c>
      <c r="N318" s="127" t="s">
        <v>3692</v>
      </c>
      <c r="O318" s="358" t="str">
        <f>LEFT(PPG!E318,19)&amp;"."&amp;PPGCR!F318</f>
        <v>....Se20</v>
      </c>
      <c r="P318" s="361">
        <f>PPG!J318</f>
        <v>0</v>
      </c>
      <c r="Q318" s="127" t="b">
        <v>1</v>
      </c>
      <c r="R318" s="127" t="b">
        <v>1</v>
      </c>
      <c r="S318" s="127" t="b">
        <v>1</v>
      </c>
    </row>
    <row r="319" spans="1:19" x14ac:dyDescent="0.25">
      <c r="A319" s="127" t="s">
        <v>4033</v>
      </c>
      <c r="B319" s="206">
        <v>1</v>
      </c>
      <c r="C319" s="127">
        <v>2</v>
      </c>
      <c r="D319" s="357">
        <f>PPG!K319</f>
        <v>0</v>
      </c>
      <c r="E319" s="127" t="b">
        <v>1</v>
      </c>
      <c r="F319" s="358" t="str">
        <f>RIGHT(PPG!D319,4)&amp;"."&amp;PPG!N319&amp;"."&amp;PPG!L319&amp;"."&amp;PPGPAY!$C$5</f>
        <v>...Se20</v>
      </c>
      <c r="G319" s="209">
        <f t="shared" ca="1" si="8"/>
        <v>44105</v>
      </c>
      <c r="H319" s="360">
        <f>IF(PPG!AC319&gt;0,0,-PPG!AC319)</f>
        <v>0</v>
      </c>
      <c r="I319" s="211">
        <f t="shared" ca="1" si="9"/>
        <v>44105</v>
      </c>
      <c r="J319" s="127">
        <v>302</v>
      </c>
      <c r="K319" s="127" t="b">
        <v>1</v>
      </c>
      <c r="L319" s="127" t="s">
        <v>4034</v>
      </c>
      <c r="M319" s="127" t="b">
        <v>1</v>
      </c>
      <c r="N319" s="127" t="s">
        <v>3692</v>
      </c>
      <c r="O319" s="358" t="str">
        <f>LEFT(PPG!E319,19)&amp;"."&amp;PPGCR!F319</f>
        <v>....Se20</v>
      </c>
      <c r="P319" s="361">
        <f>PPG!J319</f>
        <v>0</v>
      </c>
      <c r="Q319" s="127" t="b">
        <v>1</v>
      </c>
      <c r="R319" s="127" t="b">
        <v>1</v>
      </c>
      <c r="S319" s="127" t="b">
        <v>1</v>
      </c>
    </row>
    <row r="320" spans="1:19" x14ac:dyDescent="0.25">
      <c r="A320" s="127" t="s">
        <v>4033</v>
      </c>
      <c r="B320" s="206">
        <v>1</v>
      </c>
      <c r="C320" s="127">
        <v>2</v>
      </c>
      <c r="D320" s="357">
        <f>PPG!K320</f>
        <v>0</v>
      </c>
      <c r="E320" s="127" t="b">
        <v>1</v>
      </c>
      <c r="F320" s="358" t="str">
        <f>RIGHT(PPG!D320,4)&amp;"."&amp;PPG!N320&amp;"."&amp;PPG!L320&amp;"."&amp;PPGPAY!$C$5</f>
        <v>...Se20</v>
      </c>
      <c r="G320" s="209">
        <f t="shared" ca="1" si="8"/>
        <v>44105</v>
      </c>
      <c r="H320" s="360">
        <f>IF(PPG!AC320&gt;0,0,-PPG!AC320)</f>
        <v>0</v>
      </c>
      <c r="I320" s="211">
        <f t="shared" ca="1" si="9"/>
        <v>44105</v>
      </c>
      <c r="J320" s="127">
        <v>303</v>
      </c>
      <c r="K320" s="127" t="b">
        <v>1</v>
      </c>
      <c r="L320" s="127" t="s">
        <v>4034</v>
      </c>
      <c r="M320" s="127" t="b">
        <v>1</v>
      </c>
      <c r="N320" s="127" t="s">
        <v>3692</v>
      </c>
      <c r="O320" s="358" t="str">
        <f>LEFT(PPG!E320,19)&amp;"."&amp;PPGCR!F320</f>
        <v>....Se20</v>
      </c>
      <c r="P320" s="361">
        <f>PPG!J320</f>
        <v>0</v>
      </c>
      <c r="Q320" s="127" t="b">
        <v>1</v>
      </c>
      <c r="R320" s="127" t="b">
        <v>1</v>
      </c>
      <c r="S320" s="127" t="b">
        <v>1</v>
      </c>
    </row>
    <row r="321" spans="1:19" x14ac:dyDescent="0.25">
      <c r="A321" s="127" t="s">
        <v>4033</v>
      </c>
      <c r="B321" s="206">
        <v>1</v>
      </c>
      <c r="C321" s="127">
        <v>2</v>
      </c>
      <c r="D321" s="357">
        <f>PPG!K321</f>
        <v>0</v>
      </c>
      <c r="E321" s="127" t="b">
        <v>1</v>
      </c>
      <c r="F321" s="358" t="str">
        <f>RIGHT(PPG!D321,4)&amp;"."&amp;PPG!N321&amp;"."&amp;PPG!L321&amp;"."&amp;PPGPAY!$C$5</f>
        <v>...Se20</v>
      </c>
      <c r="G321" s="209">
        <f t="shared" ca="1" si="8"/>
        <v>44105</v>
      </c>
      <c r="H321" s="360">
        <f>IF(PPG!AC321&gt;0,0,-PPG!AC321)</f>
        <v>0</v>
      </c>
      <c r="I321" s="211">
        <f t="shared" ca="1" si="9"/>
        <v>44105</v>
      </c>
      <c r="J321" s="127">
        <v>304</v>
      </c>
      <c r="K321" s="127" t="b">
        <v>1</v>
      </c>
      <c r="L321" s="127" t="s">
        <v>4034</v>
      </c>
      <c r="M321" s="127" t="b">
        <v>1</v>
      </c>
      <c r="N321" s="127" t="s">
        <v>3692</v>
      </c>
      <c r="O321" s="358" t="str">
        <f>LEFT(PPG!E321,19)&amp;"."&amp;PPGCR!F321</f>
        <v>....Se20</v>
      </c>
      <c r="P321" s="361">
        <f>PPG!J321</f>
        <v>0</v>
      </c>
      <c r="Q321" s="127" t="b">
        <v>1</v>
      </c>
      <c r="R321" s="127" t="b">
        <v>1</v>
      </c>
      <c r="S321" s="127" t="b">
        <v>1</v>
      </c>
    </row>
    <row r="322" spans="1:19" x14ac:dyDescent="0.25">
      <c r="A322" s="127" t="s">
        <v>4033</v>
      </c>
      <c r="B322" s="206">
        <v>1</v>
      </c>
      <c r="C322" s="127">
        <v>2</v>
      </c>
      <c r="D322" s="357">
        <f>PPG!K322</f>
        <v>0</v>
      </c>
      <c r="E322" s="127" t="b">
        <v>1</v>
      </c>
      <c r="F322" s="358" t="str">
        <f>RIGHT(PPG!D322,4)&amp;"."&amp;PPG!N322&amp;"."&amp;PPG!L322&amp;"."&amp;PPGPAY!$C$5</f>
        <v>...Se20</v>
      </c>
      <c r="G322" s="209">
        <f t="shared" ca="1" si="8"/>
        <v>44105</v>
      </c>
      <c r="H322" s="360">
        <f>IF(PPG!AC322&gt;0,0,-PPG!AC322)</f>
        <v>0</v>
      </c>
      <c r="I322" s="211">
        <f t="shared" ca="1" si="9"/>
        <v>44105</v>
      </c>
      <c r="J322" s="127">
        <v>305</v>
      </c>
      <c r="K322" s="127" t="b">
        <v>1</v>
      </c>
      <c r="L322" s="127" t="s">
        <v>4034</v>
      </c>
      <c r="M322" s="127" t="b">
        <v>1</v>
      </c>
      <c r="N322" s="127" t="s">
        <v>3692</v>
      </c>
      <c r="O322" s="358" t="str">
        <f>LEFT(PPG!E322,19)&amp;"."&amp;PPGCR!F322</f>
        <v>....Se20</v>
      </c>
      <c r="P322" s="361">
        <f>PPG!J322</f>
        <v>0</v>
      </c>
      <c r="Q322" s="127" t="b">
        <v>1</v>
      </c>
      <c r="R322" s="127" t="b">
        <v>1</v>
      </c>
      <c r="S322" s="127" t="b">
        <v>1</v>
      </c>
    </row>
    <row r="323" spans="1:19" x14ac:dyDescent="0.25">
      <c r="A323" s="127" t="s">
        <v>4033</v>
      </c>
      <c r="B323" s="206">
        <v>1</v>
      </c>
      <c r="C323" s="127">
        <v>2</v>
      </c>
      <c r="D323" s="357">
        <f>PPG!K323</f>
        <v>0</v>
      </c>
      <c r="E323" s="127" t="b">
        <v>1</v>
      </c>
      <c r="F323" s="358" t="str">
        <f>RIGHT(PPG!D323,4)&amp;"."&amp;PPG!N323&amp;"."&amp;PPG!L323&amp;"."&amp;PPGPAY!$C$5</f>
        <v>...Se20</v>
      </c>
      <c r="G323" s="209">
        <f t="shared" ca="1" si="8"/>
        <v>44105</v>
      </c>
      <c r="H323" s="360">
        <f>IF(PPG!AC323&gt;0,0,-PPG!AC323)</f>
        <v>0</v>
      </c>
      <c r="I323" s="211">
        <f t="shared" ca="1" si="9"/>
        <v>44105</v>
      </c>
      <c r="J323" s="127">
        <v>306</v>
      </c>
      <c r="K323" s="127" t="b">
        <v>1</v>
      </c>
      <c r="L323" s="127" t="s">
        <v>4034</v>
      </c>
      <c r="M323" s="127" t="b">
        <v>1</v>
      </c>
      <c r="N323" s="127" t="s">
        <v>3692</v>
      </c>
      <c r="O323" s="358" t="str">
        <f>LEFT(PPG!E323,19)&amp;"."&amp;PPGCR!F323</f>
        <v>....Se20</v>
      </c>
      <c r="P323" s="361">
        <f>PPG!J323</f>
        <v>0</v>
      </c>
      <c r="Q323" s="127" t="b">
        <v>1</v>
      </c>
      <c r="R323" s="127" t="b">
        <v>1</v>
      </c>
      <c r="S323" s="127" t="b">
        <v>1</v>
      </c>
    </row>
    <row r="324" spans="1:19" x14ac:dyDescent="0.25">
      <c r="A324" s="127" t="s">
        <v>4033</v>
      </c>
      <c r="B324" s="206">
        <v>1</v>
      </c>
      <c r="C324" s="127">
        <v>2</v>
      </c>
      <c r="D324" s="357">
        <f>PPG!K324</f>
        <v>0</v>
      </c>
      <c r="E324" s="127" t="b">
        <v>1</v>
      </c>
      <c r="F324" s="358" t="str">
        <f>RIGHT(PPG!D324,4)&amp;"."&amp;PPG!N324&amp;"."&amp;PPG!L324&amp;"."&amp;PPGPAY!$C$5</f>
        <v>...Se20</v>
      </c>
      <c r="G324" s="209">
        <f t="shared" ca="1" si="8"/>
        <v>44105</v>
      </c>
      <c r="H324" s="360">
        <f>IF(PPG!AC324&gt;0,0,-PPG!AC324)</f>
        <v>0</v>
      </c>
      <c r="I324" s="211">
        <f t="shared" ca="1" si="9"/>
        <v>44105</v>
      </c>
      <c r="J324" s="127">
        <v>307</v>
      </c>
      <c r="K324" s="127" t="b">
        <v>1</v>
      </c>
      <c r="L324" s="127" t="s">
        <v>4034</v>
      </c>
      <c r="M324" s="127" t="b">
        <v>1</v>
      </c>
      <c r="N324" s="127" t="s">
        <v>3692</v>
      </c>
      <c r="O324" s="358" t="str">
        <f>LEFT(PPG!E324,19)&amp;"."&amp;PPGCR!F324</f>
        <v>....Se20</v>
      </c>
      <c r="P324" s="361">
        <f>PPG!J324</f>
        <v>0</v>
      </c>
      <c r="Q324" s="127" t="b">
        <v>1</v>
      </c>
      <c r="R324" s="127" t="b">
        <v>1</v>
      </c>
      <c r="S324" s="127" t="b">
        <v>1</v>
      </c>
    </row>
    <row r="325" spans="1:19" x14ac:dyDescent="0.25">
      <c r="A325" s="127" t="s">
        <v>4033</v>
      </c>
      <c r="B325" s="206">
        <v>1</v>
      </c>
      <c r="C325" s="127">
        <v>2</v>
      </c>
      <c r="D325" s="357">
        <f>PPG!K325</f>
        <v>0</v>
      </c>
      <c r="E325" s="127" t="b">
        <v>1</v>
      </c>
      <c r="F325" s="358" t="str">
        <f>RIGHT(PPG!D325,4)&amp;"."&amp;PPG!N325&amp;"."&amp;PPG!L325&amp;"."&amp;PPGPAY!$C$5</f>
        <v>...Se20</v>
      </c>
      <c r="G325" s="209">
        <f t="shared" ca="1" si="8"/>
        <v>44105</v>
      </c>
      <c r="H325" s="360">
        <f>IF(PPG!AC325&gt;0,0,-PPG!AC325)</f>
        <v>0</v>
      </c>
      <c r="I325" s="211">
        <f t="shared" ca="1" si="9"/>
        <v>44105</v>
      </c>
      <c r="J325" s="127">
        <v>308</v>
      </c>
      <c r="K325" s="127" t="b">
        <v>1</v>
      </c>
      <c r="L325" s="127" t="s">
        <v>4034</v>
      </c>
      <c r="M325" s="127" t="b">
        <v>1</v>
      </c>
      <c r="N325" s="127" t="s">
        <v>3692</v>
      </c>
      <c r="O325" s="358" t="str">
        <f>LEFT(PPG!E325,19)&amp;"."&amp;PPGCR!F325</f>
        <v>....Se20</v>
      </c>
      <c r="P325" s="361">
        <f>PPG!J325</f>
        <v>0</v>
      </c>
      <c r="Q325" s="127" t="b">
        <v>1</v>
      </c>
      <c r="R325" s="127" t="b">
        <v>1</v>
      </c>
      <c r="S325" s="127" t="b">
        <v>1</v>
      </c>
    </row>
    <row r="326" spans="1:19" x14ac:dyDescent="0.25">
      <c r="A326" s="127" t="s">
        <v>4033</v>
      </c>
      <c r="B326" s="206">
        <v>1</v>
      </c>
      <c r="C326" s="127">
        <v>2</v>
      </c>
      <c r="D326" s="357">
        <f>PPG!K326</f>
        <v>0</v>
      </c>
      <c r="E326" s="127" t="b">
        <v>1</v>
      </c>
      <c r="F326" s="358" t="str">
        <f>RIGHT(PPG!D326,4)&amp;"."&amp;PPG!N326&amp;"."&amp;PPG!L326&amp;"."&amp;PPGPAY!$C$5</f>
        <v>...Se20</v>
      </c>
      <c r="G326" s="209">
        <f t="shared" ca="1" si="8"/>
        <v>44105</v>
      </c>
      <c r="H326" s="360">
        <f>IF(PPG!AC326&gt;0,0,-PPG!AC326)</f>
        <v>0</v>
      </c>
      <c r="I326" s="211">
        <f t="shared" ca="1" si="9"/>
        <v>44105</v>
      </c>
      <c r="J326" s="127">
        <v>309</v>
      </c>
      <c r="K326" s="127" t="b">
        <v>1</v>
      </c>
      <c r="L326" s="127" t="s">
        <v>4034</v>
      </c>
      <c r="M326" s="127" t="b">
        <v>1</v>
      </c>
      <c r="N326" s="127" t="s">
        <v>3692</v>
      </c>
      <c r="O326" s="358" t="str">
        <f>LEFT(PPG!E326,19)&amp;"."&amp;PPGCR!F326</f>
        <v>....Se20</v>
      </c>
      <c r="P326" s="361">
        <f>PPG!J326</f>
        <v>0</v>
      </c>
      <c r="Q326" s="127" t="b">
        <v>1</v>
      </c>
      <c r="R326" s="127" t="b">
        <v>1</v>
      </c>
      <c r="S326" s="127" t="b">
        <v>1</v>
      </c>
    </row>
    <row r="327" spans="1:19" x14ac:dyDescent="0.25">
      <c r="A327" s="127" t="s">
        <v>4033</v>
      </c>
      <c r="B327" s="206">
        <v>1</v>
      </c>
      <c r="C327" s="127">
        <v>2</v>
      </c>
      <c r="D327" s="357">
        <f>PPG!K327</f>
        <v>0</v>
      </c>
      <c r="E327" s="127" t="b">
        <v>1</v>
      </c>
      <c r="F327" s="358" t="str">
        <f>RIGHT(PPG!D327,4)&amp;"."&amp;PPG!N327&amp;"."&amp;PPG!L327&amp;"."&amp;PPGPAY!$C$5</f>
        <v>...Se20</v>
      </c>
      <c r="G327" s="209">
        <f t="shared" ca="1" si="8"/>
        <v>44105</v>
      </c>
      <c r="H327" s="360">
        <f>IF(PPG!AC327&gt;0,0,-PPG!AC327)</f>
        <v>0</v>
      </c>
      <c r="I327" s="211">
        <f t="shared" ca="1" si="9"/>
        <v>44105</v>
      </c>
      <c r="J327" s="127">
        <v>310</v>
      </c>
      <c r="K327" s="127" t="b">
        <v>1</v>
      </c>
      <c r="L327" s="127" t="s">
        <v>4034</v>
      </c>
      <c r="M327" s="127" t="b">
        <v>1</v>
      </c>
      <c r="N327" s="127" t="s">
        <v>3692</v>
      </c>
      <c r="O327" s="358" t="str">
        <f>LEFT(PPG!E327,19)&amp;"."&amp;PPGCR!F327</f>
        <v>....Se20</v>
      </c>
      <c r="P327" s="361">
        <f>PPG!J327</f>
        <v>0</v>
      </c>
      <c r="Q327" s="127" t="b">
        <v>1</v>
      </c>
      <c r="R327" s="127" t="b">
        <v>1</v>
      </c>
      <c r="S327" s="127" t="b">
        <v>1</v>
      </c>
    </row>
    <row r="328" spans="1:19" x14ac:dyDescent="0.25">
      <c r="A328" s="127" t="s">
        <v>4033</v>
      </c>
      <c r="B328" s="206">
        <v>1</v>
      </c>
      <c r="C328" s="127">
        <v>2</v>
      </c>
      <c r="D328" s="357">
        <f>PPG!K328</f>
        <v>0</v>
      </c>
      <c r="E328" s="127" t="b">
        <v>1</v>
      </c>
      <c r="F328" s="358" t="str">
        <f>RIGHT(PPG!D328,4)&amp;"."&amp;PPG!N328&amp;"."&amp;PPG!L328&amp;"."&amp;PPGPAY!$C$5</f>
        <v>...Se20</v>
      </c>
      <c r="G328" s="209">
        <f t="shared" ca="1" si="8"/>
        <v>44105</v>
      </c>
      <c r="H328" s="360">
        <f>IF(PPG!AC328&gt;0,0,-PPG!AC328)</f>
        <v>0</v>
      </c>
      <c r="I328" s="211">
        <f t="shared" ca="1" si="9"/>
        <v>44105</v>
      </c>
      <c r="J328" s="127">
        <v>311</v>
      </c>
      <c r="K328" s="127" t="b">
        <v>1</v>
      </c>
      <c r="L328" s="127" t="s">
        <v>4034</v>
      </c>
      <c r="M328" s="127" t="b">
        <v>1</v>
      </c>
      <c r="N328" s="127" t="s">
        <v>3692</v>
      </c>
      <c r="O328" s="358" t="str">
        <f>LEFT(PPG!E328,19)&amp;"."&amp;PPGCR!F328</f>
        <v>....Se20</v>
      </c>
      <c r="P328" s="361">
        <f>PPG!J328</f>
        <v>0</v>
      </c>
      <c r="Q328" s="127" t="b">
        <v>1</v>
      </c>
      <c r="R328" s="127" t="b">
        <v>1</v>
      </c>
      <c r="S328" s="127" t="b">
        <v>1</v>
      </c>
    </row>
    <row r="329" spans="1:19" x14ac:dyDescent="0.25">
      <c r="A329" s="127" t="s">
        <v>4033</v>
      </c>
      <c r="B329" s="206">
        <v>1</v>
      </c>
      <c r="C329" s="127">
        <v>2</v>
      </c>
      <c r="D329" s="357">
        <f>PPG!K329</f>
        <v>0</v>
      </c>
      <c r="E329" s="127" t="b">
        <v>1</v>
      </c>
      <c r="F329" s="358" t="str">
        <f>RIGHT(PPG!D329,4)&amp;"."&amp;PPG!N329&amp;"."&amp;PPG!L329&amp;"."&amp;PPGPAY!$C$5</f>
        <v>...Se20</v>
      </c>
      <c r="G329" s="209">
        <f t="shared" ca="1" si="8"/>
        <v>44105</v>
      </c>
      <c r="H329" s="360">
        <f>IF(PPG!AC329&gt;0,0,-PPG!AC329)</f>
        <v>0</v>
      </c>
      <c r="I329" s="211">
        <f t="shared" ca="1" si="9"/>
        <v>44105</v>
      </c>
      <c r="J329" s="127">
        <v>312</v>
      </c>
      <c r="K329" s="127" t="b">
        <v>1</v>
      </c>
      <c r="L329" s="127" t="s">
        <v>4034</v>
      </c>
      <c r="M329" s="127" t="b">
        <v>1</v>
      </c>
      <c r="N329" s="127" t="s">
        <v>3692</v>
      </c>
      <c r="O329" s="358" t="str">
        <f>LEFT(PPG!E329,19)&amp;"."&amp;PPGCR!F329</f>
        <v>....Se20</v>
      </c>
      <c r="P329" s="361">
        <f>PPG!J329</f>
        <v>0</v>
      </c>
      <c r="Q329" s="127" t="b">
        <v>1</v>
      </c>
      <c r="R329" s="127" t="b">
        <v>1</v>
      </c>
      <c r="S329" s="127" t="b">
        <v>1</v>
      </c>
    </row>
    <row r="330" spans="1:19" x14ac:dyDescent="0.25">
      <c r="A330" s="127" t="s">
        <v>4033</v>
      </c>
      <c r="B330" s="206">
        <v>1</v>
      </c>
      <c r="C330" s="127">
        <v>2</v>
      </c>
      <c r="D330" s="357">
        <f>PPG!K330</f>
        <v>0</v>
      </c>
      <c r="E330" s="127" t="b">
        <v>1</v>
      </c>
      <c r="F330" s="358" t="str">
        <f>RIGHT(PPG!D330,4)&amp;"."&amp;PPG!N330&amp;"."&amp;PPG!L330&amp;"."&amp;PPGPAY!$C$5</f>
        <v>...Se20</v>
      </c>
      <c r="G330" s="209">
        <f t="shared" ca="1" si="8"/>
        <v>44105</v>
      </c>
      <c r="H330" s="360">
        <f>IF(PPG!AC330&gt;0,0,-PPG!AC330)</f>
        <v>0</v>
      </c>
      <c r="I330" s="211">
        <f t="shared" ca="1" si="9"/>
        <v>44105</v>
      </c>
      <c r="J330" s="127">
        <v>313</v>
      </c>
      <c r="K330" s="127" t="b">
        <v>1</v>
      </c>
      <c r="L330" s="127" t="s">
        <v>4034</v>
      </c>
      <c r="M330" s="127" t="b">
        <v>1</v>
      </c>
      <c r="N330" s="127" t="s">
        <v>3692</v>
      </c>
      <c r="O330" s="358" t="str">
        <f>LEFT(PPG!E330,19)&amp;"."&amp;PPGCR!F330</f>
        <v>....Se20</v>
      </c>
      <c r="P330" s="361">
        <f>PPG!J330</f>
        <v>0</v>
      </c>
      <c r="Q330" s="127" t="b">
        <v>1</v>
      </c>
      <c r="R330" s="127" t="b">
        <v>1</v>
      </c>
      <c r="S330" s="127" t="b">
        <v>1</v>
      </c>
    </row>
    <row r="331" spans="1:19" x14ac:dyDescent="0.25">
      <c r="A331" s="127" t="s">
        <v>4033</v>
      </c>
      <c r="B331" s="206">
        <v>1</v>
      </c>
      <c r="C331" s="127">
        <v>2</v>
      </c>
      <c r="D331" s="357">
        <f>PPG!K331</f>
        <v>0</v>
      </c>
      <c r="E331" s="127" t="b">
        <v>1</v>
      </c>
      <c r="F331" s="358" t="str">
        <f>RIGHT(PPG!D331,4)&amp;"."&amp;PPG!N331&amp;"."&amp;PPG!L331&amp;"."&amp;PPGPAY!$C$5</f>
        <v>...Se20</v>
      </c>
      <c r="G331" s="209">
        <f t="shared" ca="1" si="8"/>
        <v>44105</v>
      </c>
      <c r="H331" s="360">
        <f>IF(PPG!AC331&gt;0,0,-PPG!AC331)</f>
        <v>0</v>
      </c>
      <c r="I331" s="211">
        <f t="shared" ca="1" si="9"/>
        <v>44105</v>
      </c>
      <c r="J331" s="127">
        <v>314</v>
      </c>
      <c r="K331" s="127" t="b">
        <v>1</v>
      </c>
      <c r="L331" s="127" t="s">
        <v>4034</v>
      </c>
      <c r="M331" s="127" t="b">
        <v>1</v>
      </c>
      <c r="N331" s="127" t="s">
        <v>3692</v>
      </c>
      <c r="O331" s="358" t="str">
        <f>LEFT(PPG!E331,19)&amp;"."&amp;PPGCR!F331</f>
        <v>....Se20</v>
      </c>
      <c r="P331" s="361">
        <f>PPG!J331</f>
        <v>0</v>
      </c>
      <c r="Q331" s="127" t="b">
        <v>1</v>
      </c>
      <c r="R331" s="127" t="b">
        <v>1</v>
      </c>
      <c r="S331" s="127" t="b">
        <v>1</v>
      </c>
    </row>
    <row r="332" spans="1:19" x14ac:dyDescent="0.25">
      <c r="A332" s="127" t="s">
        <v>4033</v>
      </c>
      <c r="B332" s="206">
        <v>1</v>
      </c>
      <c r="C332" s="127">
        <v>2</v>
      </c>
      <c r="D332" s="357">
        <f>PPG!K332</f>
        <v>0</v>
      </c>
      <c r="E332" s="127" t="b">
        <v>1</v>
      </c>
      <c r="F332" s="358" t="str">
        <f>RIGHT(PPG!D332,4)&amp;"."&amp;PPG!N332&amp;"."&amp;PPG!L332&amp;"."&amp;PPGPAY!$C$5</f>
        <v>...Se20</v>
      </c>
      <c r="G332" s="209">
        <f t="shared" ca="1" si="8"/>
        <v>44105</v>
      </c>
      <c r="H332" s="360">
        <f>IF(PPG!AC332&gt;0,0,-PPG!AC332)</f>
        <v>0</v>
      </c>
      <c r="I332" s="211">
        <f t="shared" ca="1" si="9"/>
        <v>44105</v>
      </c>
      <c r="J332" s="127">
        <v>315</v>
      </c>
      <c r="K332" s="127" t="b">
        <v>1</v>
      </c>
      <c r="L332" s="127" t="s">
        <v>4034</v>
      </c>
      <c r="M332" s="127" t="b">
        <v>1</v>
      </c>
      <c r="N332" s="127" t="s">
        <v>3692</v>
      </c>
      <c r="O332" s="358" t="str">
        <f>LEFT(PPG!E332,19)&amp;"."&amp;PPGCR!F332</f>
        <v>....Se20</v>
      </c>
      <c r="P332" s="361">
        <f>PPG!J332</f>
        <v>0</v>
      </c>
      <c r="Q332" s="127" t="b">
        <v>1</v>
      </c>
      <c r="R332" s="127" t="b">
        <v>1</v>
      </c>
      <c r="S332" s="127" t="b">
        <v>1</v>
      </c>
    </row>
    <row r="333" spans="1:19" x14ac:dyDescent="0.25">
      <c r="A333" s="127" t="s">
        <v>4033</v>
      </c>
      <c r="B333" s="206">
        <v>1</v>
      </c>
      <c r="C333" s="127">
        <v>2</v>
      </c>
      <c r="D333" s="357">
        <f>PPG!K333</f>
        <v>0</v>
      </c>
      <c r="E333" s="127" t="b">
        <v>1</v>
      </c>
      <c r="F333" s="358" t="str">
        <f>RIGHT(PPG!D333,4)&amp;"."&amp;PPG!N333&amp;"."&amp;PPG!L333&amp;"."&amp;PPGPAY!$C$5</f>
        <v>...Se20</v>
      </c>
      <c r="G333" s="209">
        <f t="shared" ca="1" si="8"/>
        <v>44105</v>
      </c>
      <c r="H333" s="360">
        <f>IF(PPG!AC333&gt;0,0,-PPG!AC333)</f>
        <v>0</v>
      </c>
      <c r="I333" s="211">
        <f t="shared" ca="1" si="9"/>
        <v>44105</v>
      </c>
      <c r="J333" s="127">
        <v>316</v>
      </c>
      <c r="K333" s="127" t="b">
        <v>1</v>
      </c>
      <c r="L333" s="127" t="s">
        <v>4034</v>
      </c>
      <c r="M333" s="127" t="b">
        <v>1</v>
      </c>
      <c r="N333" s="127" t="s">
        <v>3692</v>
      </c>
      <c r="O333" s="358" t="str">
        <f>LEFT(PPG!E333,19)&amp;"."&amp;PPGCR!F333</f>
        <v>....Se20</v>
      </c>
      <c r="P333" s="361">
        <f>PPG!J333</f>
        <v>0</v>
      </c>
      <c r="Q333" s="127" t="b">
        <v>1</v>
      </c>
      <c r="R333" s="127" t="b">
        <v>1</v>
      </c>
      <c r="S333" s="127" t="b">
        <v>1</v>
      </c>
    </row>
    <row r="334" spans="1:19" x14ac:dyDescent="0.25">
      <c r="A334" s="127" t="s">
        <v>4033</v>
      </c>
      <c r="B334" s="206">
        <v>1</v>
      </c>
      <c r="C334" s="127">
        <v>2</v>
      </c>
      <c r="D334" s="357">
        <f>PPG!K334</f>
        <v>0</v>
      </c>
      <c r="E334" s="127" t="b">
        <v>1</v>
      </c>
      <c r="F334" s="358" t="str">
        <f>RIGHT(PPG!D334,4)&amp;"."&amp;PPG!N334&amp;"."&amp;PPG!L334&amp;"."&amp;PPGPAY!$C$5</f>
        <v>...Se20</v>
      </c>
      <c r="G334" s="209">
        <f t="shared" ca="1" si="8"/>
        <v>44105</v>
      </c>
      <c r="H334" s="360">
        <f>IF(PPG!AC334&gt;0,0,-PPG!AC334)</f>
        <v>0</v>
      </c>
      <c r="I334" s="211">
        <f t="shared" ca="1" si="9"/>
        <v>44105</v>
      </c>
      <c r="J334" s="127">
        <v>317</v>
      </c>
      <c r="K334" s="127" t="b">
        <v>1</v>
      </c>
      <c r="L334" s="127" t="s">
        <v>4034</v>
      </c>
      <c r="M334" s="127" t="b">
        <v>1</v>
      </c>
      <c r="N334" s="127" t="s">
        <v>3692</v>
      </c>
      <c r="O334" s="358" t="str">
        <f>LEFT(PPG!E334,19)&amp;"."&amp;PPGCR!F334</f>
        <v>....Se20</v>
      </c>
      <c r="P334" s="361">
        <f>PPG!J334</f>
        <v>0</v>
      </c>
      <c r="Q334" s="127" t="b">
        <v>1</v>
      </c>
      <c r="R334" s="127" t="b">
        <v>1</v>
      </c>
      <c r="S334" s="127" t="b">
        <v>1</v>
      </c>
    </row>
    <row r="335" spans="1:19" x14ac:dyDescent="0.25">
      <c r="A335" s="127" t="s">
        <v>4033</v>
      </c>
      <c r="B335" s="206">
        <v>1</v>
      </c>
      <c r="C335" s="127">
        <v>2</v>
      </c>
      <c r="D335" s="357">
        <f>PPG!K335</f>
        <v>0</v>
      </c>
      <c r="E335" s="127" t="b">
        <v>1</v>
      </c>
      <c r="F335" s="358" t="str">
        <f>RIGHT(PPG!D335,4)&amp;"."&amp;PPG!N335&amp;"."&amp;PPG!L335&amp;"."&amp;PPGPAY!$C$5</f>
        <v>...Se20</v>
      </c>
      <c r="G335" s="209">
        <f t="shared" ca="1" si="8"/>
        <v>44105</v>
      </c>
      <c r="H335" s="360">
        <f>IF(PPG!AC335&gt;0,0,-PPG!AC335)</f>
        <v>0</v>
      </c>
      <c r="I335" s="211">
        <f t="shared" ca="1" si="9"/>
        <v>44105</v>
      </c>
      <c r="J335" s="127">
        <v>318</v>
      </c>
      <c r="K335" s="127" t="b">
        <v>1</v>
      </c>
      <c r="L335" s="127" t="s">
        <v>4034</v>
      </c>
      <c r="M335" s="127" t="b">
        <v>1</v>
      </c>
      <c r="N335" s="127" t="s">
        <v>3692</v>
      </c>
      <c r="O335" s="358" t="str">
        <f>LEFT(PPG!E335,19)&amp;"."&amp;PPGCR!F335</f>
        <v>....Se20</v>
      </c>
      <c r="P335" s="361">
        <f>PPG!J335</f>
        <v>0</v>
      </c>
      <c r="Q335" s="127" t="b">
        <v>1</v>
      </c>
      <c r="R335" s="127" t="b">
        <v>1</v>
      </c>
      <c r="S335" s="127" t="b">
        <v>1</v>
      </c>
    </row>
    <row r="336" spans="1:19" x14ac:dyDescent="0.25">
      <c r="A336" s="127" t="s">
        <v>4033</v>
      </c>
      <c r="B336" s="206">
        <v>1</v>
      </c>
      <c r="C336" s="127">
        <v>2</v>
      </c>
      <c r="D336" s="357">
        <f>PPG!K336</f>
        <v>0</v>
      </c>
      <c r="E336" s="127" t="b">
        <v>1</v>
      </c>
      <c r="F336" s="358" t="str">
        <f>RIGHT(PPG!D336,4)&amp;"."&amp;PPG!N336&amp;"."&amp;PPG!L336&amp;"."&amp;PPGPAY!$C$5</f>
        <v>...Se20</v>
      </c>
      <c r="G336" s="209">
        <f t="shared" ca="1" si="8"/>
        <v>44105</v>
      </c>
      <c r="H336" s="360">
        <f>IF(PPG!AC336&gt;0,0,-PPG!AC336)</f>
        <v>0</v>
      </c>
      <c r="I336" s="211">
        <f t="shared" ca="1" si="9"/>
        <v>44105</v>
      </c>
      <c r="J336" s="127">
        <v>319</v>
      </c>
      <c r="K336" s="127" t="b">
        <v>1</v>
      </c>
      <c r="L336" s="127" t="s">
        <v>4034</v>
      </c>
      <c r="M336" s="127" t="b">
        <v>1</v>
      </c>
      <c r="N336" s="127" t="s">
        <v>3692</v>
      </c>
      <c r="O336" s="358" t="str">
        <f>LEFT(PPG!E336,19)&amp;"."&amp;PPGCR!F336</f>
        <v>....Se20</v>
      </c>
      <c r="P336" s="361">
        <f>PPG!J336</f>
        <v>0</v>
      </c>
      <c r="Q336" s="127" t="b">
        <v>1</v>
      </c>
      <c r="R336" s="127" t="b">
        <v>1</v>
      </c>
      <c r="S336" s="127" t="b">
        <v>1</v>
      </c>
    </row>
    <row r="337" spans="1:19" x14ac:dyDescent="0.25">
      <c r="A337" s="127" t="s">
        <v>4033</v>
      </c>
      <c r="B337" s="206">
        <v>1</v>
      </c>
      <c r="C337" s="127">
        <v>2</v>
      </c>
      <c r="D337" s="357">
        <f>PPG!K337</f>
        <v>0</v>
      </c>
      <c r="E337" s="127" t="b">
        <v>1</v>
      </c>
      <c r="F337" s="358" t="str">
        <f>RIGHT(PPG!D337,4)&amp;"."&amp;PPG!N337&amp;"."&amp;PPG!L337&amp;"."&amp;PPGPAY!$C$5</f>
        <v>...Se20</v>
      </c>
      <c r="G337" s="209">
        <f t="shared" ca="1" si="8"/>
        <v>44105</v>
      </c>
      <c r="H337" s="360">
        <f>IF(PPG!AC337&gt;0,0,-PPG!AC337)</f>
        <v>0</v>
      </c>
      <c r="I337" s="211">
        <f t="shared" ca="1" si="9"/>
        <v>44105</v>
      </c>
      <c r="J337" s="127">
        <v>320</v>
      </c>
      <c r="K337" s="127" t="b">
        <v>1</v>
      </c>
      <c r="L337" s="127" t="s">
        <v>4034</v>
      </c>
      <c r="M337" s="127" t="b">
        <v>1</v>
      </c>
      <c r="N337" s="127" t="s">
        <v>3692</v>
      </c>
      <c r="O337" s="358" t="str">
        <f>LEFT(PPG!E337,19)&amp;"."&amp;PPGCR!F337</f>
        <v>....Se20</v>
      </c>
      <c r="P337" s="361">
        <f>PPG!J337</f>
        <v>0</v>
      </c>
      <c r="Q337" s="127" t="b">
        <v>1</v>
      </c>
      <c r="R337" s="127" t="b">
        <v>1</v>
      </c>
      <c r="S337" s="127" t="b">
        <v>1</v>
      </c>
    </row>
    <row r="338" spans="1:19" x14ac:dyDescent="0.25">
      <c r="A338" s="127" t="s">
        <v>4033</v>
      </c>
      <c r="B338" s="206">
        <v>1</v>
      </c>
      <c r="C338" s="127">
        <v>2</v>
      </c>
      <c r="D338" s="357">
        <f>PPG!K338</f>
        <v>0</v>
      </c>
      <c r="E338" s="127" t="b">
        <v>1</v>
      </c>
      <c r="F338" s="358" t="str">
        <f>RIGHT(PPG!D338,4)&amp;"."&amp;PPG!N338&amp;"."&amp;PPG!L338&amp;"."&amp;PPGPAY!$C$5</f>
        <v>...Se20</v>
      </c>
      <c r="G338" s="209">
        <f t="shared" ca="1" si="8"/>
        <v>44105</v>
      </c>
      <c r="H338" s="360">
        <f>IF(PPG!AC338&gt;0,0,-PPG!AC338)</f>
        <v>0</v>
      </c>
      <c r="I338" s="211">
        <f t="shared" ca="1" si="9"/>
        <v>44105</v>
      </c>
      <c r="J338" s="127">
        <v>321</v>
      </c>
      <c r="K338" s="127" t="b">
        <v>1</v>
      </c>
      <c r="L338" s="127" t="s">
        <v>4034</v>
      </c>
      <c r="M338" s="127" t="b">
        <v>1</v>
      </c>
      <c r="N338" s="127" t="s">
        <v>3692</v>
      </c>
      <c r="O338" s="358" t="str">
        <f>LEFT(PPG!E338,19)&amp;"."&amp;PPGCR!F338</f>
        <v>....Se20</v>
      </c>
      <c r="P338" s="361">
        <f>PPG!J338</f>
        <v>0</v>
      </c>
      <c r="Q338" s="127" t="b">
        <v>1</v>
      </c>
      <c r="R338" s="127" t="b">
        <v>1</v>
      </c>
      <c r="S338" s="127" t="b">
        <v>1</v>
      </c>
    </row>
    <row r="339" spans="1:19" x14ac:dyDescent="0.25">
      <c r="A339" s="127" t="s">
        <v>4033</v>
      </c>
      <c r="B339" s="206">
        <v>1</v>
      </c>
      <c r="C339" s="127">
        <v>2</v>
      </c>
      <c r="D339" s="357">
        <f>PPG!K339</f>
        <v>0</v>
      </c>
      <c r="E339" s="127" t="b">
        <v>1</v>
      </c>
      <c r="F339" s="358" t="str">
        <f>RIGHT(PPG!D339,4)&amp;"."&amp;PPG!N339&amp;"."&amp;PPG!L339&amp;"."&amp;PPGPAY!$C$5</f>
        <v>...Se20</v>
      </c>
      <c r="G339" s="209">
        <f t="shared" ca="1" si="8"/>
        <v>44105</v>
      </c>
      <c r="H339" s="360">
        <f>IF(PPG!AC339&gt;0,0,-PPG!AC339)</f>
        <v>0</v>
      </c>
      <c r="I339" s="211">
        <f t="shared" ca="1" si="9"/>
        <v>44105</v>
      </c>
      <c r="J339" s="127">
        <v>322</v>
      </c>
      <c r="K339" s="127" t="b">
        <v>1</v>
      </c>
      <c r="L339" s="127" t="s">
        <v>4034</v>
      </c>
      <c r="M339" s="127" t="b">
        <v>1</v>
      </c>
      <c r="N339" s="127" t="s">
        <v>3692</v>
      </c>
      <c r="O339" s="358" t="str">
        <f>LEFT(PPG!E339,19)&amp;"."&amp;PPGCR!F339</f>
        <v>....Se20</v>
      </c>
      <c r="P339" s="361">
        <f>PPG!J339</f>
        <v>0</v>
      </c>
      <c r="Q339" s="127" t="b">
        <v>1</v>
      </c>
      <c r="R339" s="127" t="b">
        <v>1</v>
      </c>
      <c r="S339" s="127" t="b">
        <v>1</v>
      </c>
    </row>
    <row r="340" spans="1:19" x14ac:dyDescent="0.25">
      <c r="A340" s="127" t="s">
        <v>4033</v>
      </c>
      <c r="B340" s="206">
        <v>1</v>
      </c>
      <c r="C340" s="127">
        <v>2</v>
      </c>
      <c r="D340" s="357">
        <f>PPG!K340</f>
        <v>0</v>
      </c>
      <c r="E340" s="127" t="b">
        <v>1</v>
      </c>
      <c r="F340" s="358" t="str">
        <f>RIGHT(PPG!D340,4)&amp;"."&amp;PPG!N340&amp;"."&amp;PPG!L340&amp;"."&amp;PPGPAY!$C$5</f>
        <v>...Se20</v>
      </c>
      <c r="G340" s="209">
        <f t="shared" ca="1" si="8"/>
        <v>44105</v>
      </c>
      <c r="H340" s="360">
        <f>IF(PPG!AC340&gt;0,0,-PPG!AC340)</f>
        <v>0</v>
      </c>
      <c r="I340" s="211">
        <f t="shared" ca="1" si="9"/>
        <v>44105</v>
      </c>
      <c r="J340" s="127">
        <v>323</v>
      </c>
      <c r="K340" s="127" t="b">
        <v>1</v>
      </c>
      <c r="L340" s="127" t="s">
        <v>4034</v>
      </c>
      <c r="M340" s="127" t="b">
        <v>1</v>
      </c>
      <c r="N340" s="127" t="s">
        <v>3692</v>
      </c>
      <c r="O340" s="358" t="str">
        <f>LEFT(PPG!E340,19)&amp;"."&amp;PPGCR!F340</f>
        <v>....Se20</v>
      </c>
      <c r="P340" s="361">
        <f>PPG!J340</f>
        <v>0</v>
      </c>
      <c r="Q340" s="127" t="b">
        <v>1</v>
      </c>
      <c r="R340" s="127" t="b">
        <v>1</v>
      </c>
      <c r="S340" s="127" t="b">
        <v>1</v>
      </c>
    </row>
    <row r="341" spans="1:19" x14ac:dyDescent="0.25">
      <c r="A341" s="127" t="s">
        <v>4033</v>
      </c>
      <c r="B341" s="206">
        <v>1</v>
      </c>
      <c r="C341" s="127">
        <v>2</v>
      </c>
      <c r="D341" s="357">
        <f>PPG!K341</f>
        <v>0</v>
      </c>
      <c r="E341" s="127" t="b">
        <v>1</v>
      </c>
      <c r="F341" s="358" t="str">
        <f>RIGHT(PPG!D341,4)&amp;"."&amp;PPG!N341&amp;"."&amp;PPG!L341&amp;"."&amp;PPGPAY!$C$5</f>
        <v>...Se20</v>
      </c>
      <c r="G341" s="209">
        <f t="shared" ref="G341:G392" ca="1" si="10">TODAY()</f>
        <v>44105</v>
      </c>
      <c r="H341" s="360">
        <f>IF(PPG!AC341&gt;0,0,-PPG!AC341)</f>
        <v>0</v>
      </c>
      <c r="I341" s="211">
        <f t="shared" ref="I341:I392" ca="1" si="11">G341</f>
        <v>44105</v>
      </c>
      <c r="J341" s="127">
        <v>324</v>
      </c>
      <c r="K341" s="127" t="b">
        <v>1</v>
      </c>
      <c r="L341" s="127" t="s">
        <v>4034</v>
      </c>
      <c r="M341" s="127" t="b">
        <v>1</v>
      </c>
      <c r="N341" s="127" t="s">
        <v>3692</v>
      </c>
      <c r="O341" s="358" t="str">
        <f>LEFT(PPG!E341,19)&amp;"."&amp;PPGCR!F341</f>
        <v>....Se20</v>
      </c>
      <c r="P341" s="361">
        <f>PPG!J341</f>
        <v>0</v>
      </c>
      <c r="Q341" s="127" t="b">
        <v>1</v>
      </c>
      <c r="R341" s="127" t="b">
        <v>1</v>
      </c>
      <c r="S341" s="127" t="b">
        <v>1</v>
      </c>
    </row>
    <row r="342" spans="1:19" x14ac:dyDescent="0.25">
      <c r="A342" s="127" t="s">
        <v>4033</v>
      </c>
      <c r="B342" s="206">
        <v>1</v>
      </c>
      <c r="C342" s="127">
        <v>2</v>
      </c>
      <c r="D342" s="357">
        <f>PPG!K342</f>
        <v>0</v>
      </c>
      <c r="E342" s="127" t="b">
        <v>1</v>
      </c>
      <c r="F342" s="358" t="str">
        <f>RIGHT(PPG!D342,4)&amp;"."&amp;PPG!N342&amp;"."&amp;PPG!L342&amp;"."&amp;PPGPAY!$C$5</f>
        <v>...Se20</v>
      </c>
      <c r="G342" s="209">
        <f t="shared" ca="1" si="10"/>
        <v>44105</v>
      </c>
      <c r="H342" s="360">
        <f>IF(PPG!AC342&gt;0,0,-PPG!AC342)</f>
        <v>0</v>
      </c>
      <c r="I342" s="211">
        <f t="shared" ca="1" si="11"/>
        <v>44105</v>
      </c>
      <c r="J342" s="127">
        <v>325</v>
      </c>
      <c r="K342" s="127" t="b">
        <v>1</v>
      </c>
      <c r="L342" s="127" t="s">
        <v>4034</v>
      </c>
      <c r="M342" s="127" t="b">
        <v>1</v>
      </c>
      <c r="N342" s="127" t="s">
        <v>3692</v>
      </c>
      <c r="O342" s="358" t="str">
        <f>LEFT(PPG!E342,19)&amp;"."&amp;PPGCR!F342</f>
        <v>....Se20</v>
      </c>
      <c r="P342" s="361">
        <f>PPG!J342</f>
        <v>0</v>
      </c>
      <c r="Q342" s="127" t="b">
        <v>1</v>
      </c>
      <c r="R342" s="127" t="b">
        <v>1</v>
      </c>
      <c r="S342" s="127" t="b">
        <v>1</v>
      </c>
    </row>
    <row r="343" spans="1:19" x14ac:dyDescent="0.25">
      <c r="A343" s="127" t="s">
        <v>4033</v>
      </c>
      <c r="B343" s="206">
        <v>1</v>
      </c>
      <c r="C343" s="127">
        <v>2</v>
      </c>
      <c r="D343" s="357">
        <f>PPG!K343</f>
        <v>0</v>
      </c>
      <c r="E343" s="127" t="b">
        <v>1</v>
      </c>
      <c r="F343" s="358" t="str">
        <f>RIGHT(PPG!D343,4)&amp;"."&amp;PPG!N343&amp;"."&amp;PPG!L343&amp;"."&amp;PPGPAY!$C$5</f>
        <v>...Se20</v>
      </c>
      <c r="G343" s="209">
        <f t="shared" ca="1" si="10"/>
        <v>44105</v>
      </c>
      <c r="H343" s="360">
        <f>IF(PPG!AC343&gt;0,0,-PPG!AC343)</f>
        <v>0</v>
      </c>
      <c r="I343" s="211">
        <f t="shared" ca="1" si="11"/>
        <v>44105</v>
      </c>
      <c r="J343" s="127">
        <v>326</v>
      </c>
      <c r="K343" s="127" t="b">
        <v>1</v>
      </c>
      <c r="L343" s="127" t="s">
        <v>4034</v>
      </c>
      <c r="M343" s="127" t="b">
        <v>1</v>
      </c>
      <c r="N343" s="127" t="s">
        <v>3692</v>
      </c>
      <c r="O343" s="358" t="str">
        <f>LEFT(PPG!E343,19)&amp;"."&amp;PPGCR!F343</f>
        <v>....Se20</v>
      </c>
      <c r="P343" s="361">
        <f>PPG!J343</f>
        <v>0</v>
      </c>
      <c r="Q343" s="127" t="b">
        <v>1</v>
      </c>
      <c r="R343" s="127" t="b">
        <v>1</v>
      </c>
      <c r="S343" s="127" t="b">
        <v>1</v>
      </c>
    </row>
    <row r="344" spans="1:19" x14ac:dyDescent="0.25">
      <c r="A344" s="127" t="s">
        <v>4033</v>
      </c>
      <c r="B344" s="206">
        <v>1</v>
      </c>
      <c r="C344" s="127">
        <v>2</v>
      </c>
      <c r="D344" s="357">
        <f>PPG!K344</f>
        <v>0</v>
      </c>
      <c r="E344" s="127" t="b">
        <v>1</v>
      </c>
      <c r="F344" s="358" t="str">
        <f>RIGHT(PPG!D344,4)&amp;"."&amp;PPG!N344&amp;"."&amp;PPG!L344&amp;"."&amp;PPGPAY!$C$5</f>
        <v>...Se20</v>
      </c>
      <c r="G344" s="209">
        <f t="shared" ca="1" si="10"/>
        <v>44105</v>
      </c>
      <c r="H344" s="360">
        <f>IF(PPG!AC344&gt;0,0,-PPG!AC344)</f>
        <v>0</v>
      </c>
      <c r="I344" s="211">
        <f t="shared" ca="1" si="11"/>
        <v>44105</v>
      </c>
      <c r="J344" s="127">
        <v>327</v>
      </c>
      <c r="K344" s="127" t="b">
        <v>1</v>
      </c>
      <c r="L344" s="127" t="s">
        <v>4034</v>
      </c>
      <c r="M344" s="127" t="b">
        <v>1</v>
      </c>
      <c r="N344" s="127" t="s">
        <v>3692</v>
      </c>
      <c r="O344" s="358" t="str">
        <f>LEFT(PPG!E344,19)&amp;"."&amp;PPGCR!F344</f>
        <v>....Se20</v>
      </c>
      <c r="P344" s="361">
        <f>PPG!J344</f>
        <v>0</v>
      </c>
      <c r="Q344" s="127" t="b">
        <v>1</v>
      </c>
      <c r="R344" s="127" t="b">
        <v>1</v>
      </c>
      <c r="S344" s="127" t="b">
        <v>1</v>
      </c>
    </row>
    <row r="345" spans="1:19" x14ac:dyDescent="0.25">
      <c r="A345" s="127" t="s">
        <v>4033</v>
      </c>
      <c r="B345" s="206">
        <v>1</v>
      </c>
      <c r="C345" s="127">
        <v>2</v>
      </c>
      <c r="D345" s="357">
        <f>PPG!K345</f>
        <v>0</v>
      </c>
      <c r="E345" s="127" t="b">
        <v>1</v>
      </c>
      <c r="F345" s="358" t="str">
        <f>RIGHT(PPG!D345,4)&amp;"."&amp;PPG!N345&amp;"."&amp;PPG!L345&amp;"."&amp;PPGPAY!$C$5</f>
        <v>...Se20</v>
      </c>
      <c r="G345" s="209">
        <f t="shared" ca="1" si="10"/>
        <v>44105</v>
      </c>
      <c r="H345" s="360">
        <f>IF(PPG!AC345&gt;0,0,-PPG!AC345)</f>
        <v>0</v>
      </c>
      <c r="I345" s="211">
        <f t="shared" ca="1" si="11"/>
        <v>44105</v>
      </c>
      <c r="J345" s="127">
        <v>328</v>
      </c>
      <c r="K345" s="127" t="b">
        <v>1</v>
      </c>
      <c r="L345" s="127" t="s">
        <v>4034</v>
      </c>
      <c r="M345" s="127" t="b">
        <v>1</v>
      </c>
      <c r="N345" s="127" t="s">
        <v>3692</v>
      </c>
      <c r="O345" s="358" t="str">
        <f>LEFT(PPG!E345,19)&amp;"."&amp;PPGCR!F345</f>
        <v>....Se20</v>
      </c>
      <c r="P345" s="361">
        <f>PPG!J345</f>
        <v>0</v>
      </c>
      <c r="Q345" s="127" t="b">
        <v>1</v>
      </c>
      <c r="R345" s="127" t="b">
        <v>1</v>
      </c>
      <c r="S345" s="127" t="b">
        <v>1</v>
      </c>
    </row>
    <row r="346" spans="1:19" x14ac:dyDescent="0.25">
      <c r="A346" s="127" t="s">
        <v>4033</v>
      </c>
      <c r="B346" s="206">
        <v>1</v>
      </c>
      <c r="C346" s="127">
        <v>2</v>
      </c>
      <c r="D346" s="357">
        <f>PPG!K346</f>
        <v>0</v>
      </c>
      <c r="E346" s="127" t="b">
        <v>1</v>
      </c>
      <c r="F346" s="358" t="str">
        <f>RIGHT(PPG!D346,4)&amp;"."&amp;PPG!N346&amp;"."&amp;PPG!L346&amp;"."&amp;PPGPAY!$C$5</f>
        <v>...Se20</v>
      </c>
      <c r="G346" s="209">
        <f t="shared" ca="1" si="10"/>
        <v>44105</v>
      </c>
      <c r="H346" s="360">
        <f>IF(PPG!AC346&gt;0,0,-PPG!AC346)</f>
        <v>0</v>
      </c>
      <c r="I346" s="211">
        <f t="shared" ca="1" si="11"/>
        <v>44105</v>
      </c>
      <c r="J346" s="127">
        <v>329</v>
      </c>
      <c r="K346" s="127" t="b">
        <v>1</v>
      </c>
      <c r="L346" s="127" t="s">
        <v>4034</v>
      </c>
      <c r="M346" s="127" t="b">
        <v>1</v>
      </c>
      <c r="N346" s="127" t="s">
        <v>3692</v>
      </c>
      <c r="O346" s="358" t="str">
        <f>LEFT(PPG!E346,19)&amp;"."&amp;PPGCR!F346</f>
        <v>....Se20</v>
      </c>
      <c r="P346" s="361">
        <f>PPG!J346</f>
        <v>0</v>
      </c>
      <c r="Q346" s="127" t="b">
        <v>1</v>
      </c>
      <c r="R346" s="127" t="b">
        <v>1</v>
      </c>
      <c r="S346" s="127" t="b">
        <v>1</v>
      </c>
    </row>
    <row r="347" spans="1:19" x14ac:dyDescent="0.25">
      <c r="A347" s="127" t="s">
        <v>4033</v>
      </c>
      <c r="B347" s="206">
        <v>1</v>
      </c>
      <c r="C347" s="127">
        <v>2</v>
      </c>
      <c r="D347" s="357">
        <f>PPG!K347</f>
        <v>0</v>
      </c>
      <c r="E347" s="127" t="b">
        <v>1</v>
      </c>
      <c r="F347" s="358" t="str">
        <f>RIGHT(PPG!D347,4)&amp;"."&amp;PPG!N347&amp;"."&amp;PPG!L347&amp;"."&amp;PPGPAY!$C$5</f>
        <v>...Se20</v>
      </c>
      <c r="G347" s="209">
        <f t="shared" ca="1" si="10"/>
        <v>44105</v>
      </c>
      <c r="H347" s="360">
        <f>IF(PPG!AC347&gt;0,0,-PPG!AC347)</f>
        <v>0</v>
      </c>
      <c r="I347" s="211">
        <f t="shared" ca="1" si="11"/>
        <v>44105</v>
      </c>
      <c r="J347" s="127">
        <v>330</v>
      </c>
      <c r="K347" s="127" t="b">
        <v>1</v>
      </c>
      <c r="L347" s="127" t="s">
        <v>4034</v>
      </c>
      <c r="M347" s="127" t="b">
        <v>1</v>
      </c>
      <c r="N347" s="127" t="s">
        <v>3692</v>
      </c>
      <c r="O347" s="358" t="str">
        <f>LEFT(PPG!E347,19)&amp;"."&amp;PPGCR!F347</f>
        <v>....Se20</v>
      </c>
      <c r="P347" s="361">
        <f>PPG!J347</f>
        <v>0</v>
      </c>
      <c r="Q347" s="127" t="b">
        <v>1</v>
      </c>
      <c r="R347" s="127" t="b">
        <v>1</v>
      </c>
      <c r="S347" s="127" t="b">
        <v>1</v>
      </c>
    </row>
    <row r="348" spans="1:19" x14ac:dyDescent="0.25">
      <c r="A348" s="127" t="s">
        <v>4033</v>
      </c>
      <c r="B348" s="206">
        <v>1</v>
      </c>
      <c r="C348" s="127">
        <v>2</v>
      </c>
      <c r="D348" s="357">
        <f>PPG!K348</f>
        <v>0</v>
      </c>
      <c r="E348" s="127" t="b">
        <v>1</v>
      </c>
      <c r="F348" s="358" t="str">
        <f>RIGHT(PPG!D348,4)&amp;"."&amp;PPG!N348&amp;"."&amp;PPG!L348&amp;"."&amp;PPGPAY!$C$5</f>
        <v>...Se20</v>
      </c>
      <c r="G348" s="209">
        <f t="shared" ca="1" si="10"/>
        <v>44105</v>
      </c>
      <c r="H348" s="360">
        <f>IF(PPG!AC348&gt;0,0,-PPG!AC348)</f>
        <v>0</v>
      </c>
      <c r="I348" s="211">
        <f t="shared" ca="1" si="11"/>
        <v>44105</v>
      </c>
      <c r="J348" s="127">
        <v>331</v>
      </c>
      <c r="K348" s="127" t="b">
        <v>1</v>
      </c>
      <c r="L348" s="127" t="s">
        <v>4034</v>
      </c>
      <c r="M348" s="127" t="b">
        <v>1</v>
      </c>
      <c r="N348" s="127" t="s">
        <v>3692</v>
      </c>
      <c r="O348" s="358" t="str">
        <f>LEFT(PPG!E348,19)&amp;"."&amp;PPGCR!F348</f>
        <v>....Se20</v>
      </c>
      <c r="P348" s="361">
        <f>PPG!J348</f>
        <v>0</v>
      </c>
      <c r="Q348" s="127" t="b">
        <v>1</v>
      </c>
      <c r="R348" s="127" t="b">
        <v>1</v>
      </c>
      <c r="S348" s="127" t="b">
        <v>1</v>
      </c>
    </row>
    <row r="349" spans="1:19" x14ac:dyDescent="0.25">
      <c r="A349" s="127" t="s">
        <v>4033</v>
      </c>
      <c r="B349" s="206">
        <v>1</v>
      </c>
      <c r="C349" s="127">
        <v>2</v>
      </c>
      <c r="D349" s="357">
        <f>PPG!K349</f>
        <v>0</v>
      </c>
      <c r="E349" s="127" t="b">
        <v>1</v>
      </c>
      <c r="F349" s="358" t="str">
        <f>RIGHT(PPG!D349,4)&amp;"."&amp;PPG!N349&amp;"."&amp;PPG!L349&amp;"."&amp;PPGPAY!$C$5</f>
        <v>...Se20</v>
      </c>
      <c r="G349" s="209">
        <f t="shared" ca="1" si="10"/>
        <v>44105</v>
      </c>
      <c r="H349" s="360">
        <f>IF(PPG!AC349&gt;0,0,-PPG!AC349)</f>
        <v>0</v>
      </c>
      <c r="I349" s="211">
        <f t="shared" ca="1" si="11"/>
        <v>44105</v>
      </c>
      <c r="J349" s="127">
        <v>332</v>
      </c>
      <c r="K349" s="127" t="b">
        <v>1</v>
      </c>
      <c r="L349" s="127" t="s">
        <v>4034</v>
      </c>
      <c r="M349" s="127" t="b">
        <v>1</v>
      </c>
      <c r="N349" s="127" t="s">
        <v>3692</v>
      </c>
      <c r="O349" s="358" t="str">
        <f>LEFT(PPG!E349,19)&amp;"."&amp;PPGCR!F349</f>
        <v>....Se20</v>
      </c>
      <c r="P349" s="361">
        <f>PPG!J349</f>
        <v>0</v>
      </c>
      <c r="Q349" s="127" t="b">
        <v>1</v>
      </c>
      <c r="R349" s="127" t="b">
        <v>1</v>
      </c>
      <c r="S349" s="127" t="b">
        <v>1</v>
      </c>
    </row>
    <row r="350" spans="1:19" x14ac:dyDescent="0.25">
      <c r="A350" s="127" t="s">
        <v>4033</v>
      </c>
      <c r="B350" s="206">
        <v>1</v>
      </c>
      <c r="C350" s="127">
        <v>2</v>
      </c>
      <c r="D350" s="357">
        <f>PPG!K350</f>
        <v>0</v>
      </c>
      <c r="E350" s="127" t="b">
        <v>1</v>
      </c>
      <c r="F350" s="358" t="str">
        <f>RIGHT(PPG!D350,4)&amp;"."&amp;PPG!N350&amp;"."&amp;PPG!L350&amp;"."&amp;PPGPAY!$C$5</f>
        <v>...Se20</v>
      </c>
      <c r="G350" s="209">
        <f t="shared" ca="1" si="10"/>
        <v>44105</v>
      </c>
      <c r="H350" s="360">
        <f>IF(PPG!AC350&gt;0,0,-PPG!AC350)</f>
        <v>0</v>
      </c>
      <c r="I350" s="211">
        <f t="shared" ca="1" si="11"/>
        <v>44105</v>
      </c>
      <c r="J350" s="127">
        <v>333</v>
      </c>
      <c r="K350" s="127" t="b">
        <v>1</v>
      </c>
      <c r="L350" s="127" t="s">
        <v>4034</v>
      </c>
      <c r="M350" s="127" t="b">
        <v>1</v>
      </c>
      <c r="N350" s="127" t="s">
        <v>3692</v>
      </c>
      <c r="O350" s="358" t="str">
        <f>LEFT(PPG!E350,19)&amp;"."&amp;PPGCR!F350</f>
        <v>....Se20</v>
      </c>
      <c r="P350" s="361">
        <f>PPG!J350</f>
        <v>0</v>
      </c>
      <c r="Q350" s="127" t="b">
        <v>1</v>
      </c>
      <c r="R350" s="127" t="b">
        <v>1</v>
      </c>
      <c r="S350" s="127" t="b">
        <v>1</v>
      </c>
    </row>
    <row r="351" spans="1:19" x14ac:dyDescent="0.25">
      <c r="A351" s="127" t="s">
        <v>4033</v>
      </c>
      <c r="B351" s="206">
        <v>1</v>
      </c>
      <c r="C351" s="127">
        <v>2</v>
      </c>
      <c r="D351" s="357">
        <f>PPG!K351</f>
        <v>0</v>
      </c>
      <c r="E351" s="127" t="b">
        <v>1</v>
      </c>
      <c r="F351" s="358" t="str">
        <f>RIGHT(PPG!D351,4)&amp;"."&amp;PPG!N351&amp;"."&amp;PPG!L351&amp;"."&amp;PPGPAY!$C$5</f>
        <v>...Se20</v>
      </c>
      <c r="G351" s="209">
        <f t="shared" ca="1" si="10"/>
        <v>44105</v>
      </c>
      <c r="H351" s="360">
        <f>IF(PPG!AC351&gt;0,0,-PPG!AC351)</f>
        <v>0</v>
      </c>
      <c r="I351" s="211">
        <f t="shared" ca="1" si="11"/>
        <v>44105</v>
      </c>
      <c r="J351" s="127">
        <v>334</v>
      </c>
      <c r="K351" s="127" t="b">
        <v>1</v>
      </c>
      <c r="L351" s="127" t="s">
        <v>4034</v>
      </c>
      <c r="M351" s="127" t="b">
        <v>1</v>
      </c>
      <c r="N351" s="127" t="s">
        <v>3692</v>
      </c>
      <c r="O351" s="358" t="str">
        <f>LEFT(PPG!E351,19)&amp;"."&amp;PPGCR!F351</f>
        <v>....Se20</v>
      </c>
      <c r="P351" s="361">
        <f>PPG!J351</f>
        <v>0</v>
      </c>
      <c r="Q351" s="127" t="b">
        <v>1</v>
      </c>
      <c r="R351" s="127" t="b">
        <v>1</v>
      </c>
      <c r="S351" s="127" t="b">
        <v>1</v>
      </c>
    </row>
    <row r="352" spans="1:19" x14ac:dyDescent="0.25">
      <c r="A352" s="127" t="s">
        <v>4033</v>
      </c>
      <c r="B352" s="206">
        <v>1</v>
      </c>
      <c r="C352" s="127">
        <v>2</v>
      </c>
      <c r="D352" s="357">
        <f>PPG!K352</f>
        <v>0</v>
      </c>
      <c r="E352" s="127" t="b">
        <v>1</v>
      </c>
      <c r="F352" s="358" t="str">
        <f>RIGHT(PPG!D352,4)&amp;"."&amp;PPG!N352&amp;"."&amp;PPG!L352&amp;"."&amp;PPGPAY!$C$5</f>
        <v>...Se20</v>
      </c>
      <c r="G352" s="209">
        <f t="shared" ca="1" si="10"/>
        <v>44105</v>
      </c>
      <c r="H352" s="360">
        <f>IF(PPG!AC352&gt;0,0,-PPG!AC352)</f>
        <v>0</v>
      </c>
      <c r="I352" s="211">
        <f t="shared" ca="1" si="11"/>
        <v>44105</v>
      </c>
      <c r="J352" s="127">
        <v>335</v>
      </c>
      <c r="K352" s="127" t="b">
        <v>1</v>
      </c>
      <c r="L352" s="127" t="s">
        <v>4034</v>
      </c>
      <c r="M352" s="127" t="b">
        <v>1</v>
      </c>
      <c r="N352" s="127" t="s">
        <v>3692</v>
      </c>
      <c r="O352" s="358" t="str">
        <f>LEFT(PPG!E352,19)&amp;"."&amp;PPGCR!F352</f>
        <v>....Se20</v>
      </c>
      <c r="P352" s="361">
        <f>PPG!J352</f>
        <v>0</v>
      </c>
      <c r="Q352" s="127" t="b">
        <v>1</v>
      </c>
      <c r="R352" s="127" t="b">
        <v>1</v>
      </c>
      <c r="S352" s="127" t="b">
        <v>1</v>
      </c>
    </row>
    <row r="353" spans="1:19" x14ac:dyDescent="0.25">
      <c r="A353" s="127" t="s">
        <v>4033</v>
      </c>
      <c r="B353" s="206">
        <v>1</v>
      </c>
      <c r="C353" s="127">
        <v>2</v>
      </c>
      <c r="D353" s="357">
        <f>PPG!K353</f>
        <v>0</v>
      </c>
      <c r="E353" s="127" t="b">
        <v>1</v>
      </c>
      <c r="F353" s="358" t="str">
        <f>RIGHT(PPG!D353,4)&amp;"."&amp;PPG!N353&amp;"."&amp;PPG!L353&amp;"."&amp;PPGPAY!$C$5</f>
        <v>...Se20</v>
      </c>
      <c r="G353" s="209">
        <f t="shared" ca="1" si="10"/>
        <v>44105</v>
      </c>
      <c r="H353" s="360">
        <f>IF(PPG!AC353&gt;0,0,-PPG!AC353)</f>
        <v>0</v>
      </c>
      <c r="I353" s="211">
        <f t="shared" ca="1" si="11"/>
        <v>44105</v>
      </c>
      <c r="J353" s="127">
        <v>336</v>
      </c>
      <c r="K353" s="127" t="b">
        <v>1</v>
      </c>
      <c r="L353" s="127" t="s">
        <v>4034</v>
      </c>
      <c r="M353" s="127" t="b">
        <v>1</v>
      </c>
      <c r="N353" s="127" t="s">
        <v>3692</v>
      </c>
      <c r="O353" s="358" t="str">
        <f>LEFT(PPG!E353,19)&amp;"."&amp;PPGCR!F353</f>
        <v>....Se20</v>
      </c>
      <c r="P353" s="361">
        <f>PPG!J353</f>
        <v>0</v>
      </c>
      <c r="Q353" s="127" t="b">
        <v>1</v>
      </c>
      <c r="R353" s="127" t="b">
        <v>1</v>
      </c>
      <c r="S353" s="127" t="b">
        <v>1</v>
      </c>
    </row>
    <row r="354" spans="1:19" x14ac:dyDescent="0.25">
      <c r="A354" s="127" t="s">
        <v>4033</v>
      </c>
      <c r="B354" s="206">
        <v>1</v>
      </c>
      <c r="C354" s="127">
        <v>2</v>
      </c>
      <c r="D354" s="357">
        <f>PPG!K354</f>
        <v>0</v>
      </c>
      <c r="E354" s="127" t="b">
        <v>1</v>
      </c>
      <c r="F354" s="358" t="str">
        <f>RIGHT(PPG!D354,4)&amp;"."&amp;PPG!N354&amp;"."&amp;PPG!L354&amp;"."&amp;PPGPAY!$C$5</f>
        <v>...Se20</v>
      </c>
      <c r="G354" s="209">
        <f t="shared" ca="1" si="10"/>
        <v>44105</v>
      </c>
      <c r="H354" s="360">
        <f>IF(PPG!AC354&gt;0,0,-PPG!AC354)</f>
        <v>0</v>
      </c>
      <c r="I354" s="211">
        <f t="shared" ca="1" si="11"/>
        <v>44105</v>
      </c>
      <c r="J354" s="127">
        <v>337</v>
      </c>
      <c r="K354" s="127" t="b">
        <v>1</v>
      </c>
      <c r="L354" s="127" t="s">
        <v>4034</v>
      </c>
      <c r="M354" s="127" t="b">
        <v>1</v>
      </c>
      <c r="N354" s="127" t="s">
        <v>3692</v>
      </c>
      <c r="O354" s="358" t="str">
        <f>LEFT(PPG!E354,19)&amp;"."&amp;PPGCR!F354</f>
        <v>....Se20</v>
      </c>
      <c r="P354" s="361">
        <f>PPG!J354</f>
        <v>0</v>
      </c>
      <c r="Q354" s="127" t="b">
        <v>1</v>
      </c>
      <c r="R354" s="127" t="b">
        <v>1</v>
      </c>
      <c r="S354" s="127" t="b">
        <v>1</v>
      </c>
    </row>
    <row r="355" spans="1:19" x14ac:dyDescent="0.25">
      <c r="A355" s="127" t="s">
        <v>4033</v>
      </c>
      <c r="B355" s="206">
        <v>1</v>
      </c>
      <c r="C355" s="127">
        <v>2</v>
      </c>
      <c r="D355" s="357">
        <f>PPG!K355</f>
        <v>0</v>
      </c>
      <c r="E355" s="127" t="b">
        <v>1</v>
      </c>
      <c r="F355" s="358" t="str">
        <f>RIGHT(PPG!D355,4)&amp;"."&amp;PPG!N355&amp;"."&amp;PPG!L355&amp;"."&amp;PPGPAY!$C$5</f>
        <v>...Se20</v>
      </c>
      <c r="G355" s="209">
        <f t="shared" ca="1" si="10"/>
        <v>44105</v>
      </c>
      <c r="H355" s="360">
        <f>IF(PPG!AC355&gt;0,0,-PPG!AC355)</f>
        <v>0</v>
      </c>
      <c r="I355" s="211">
        <f t="shared" ca="1" si="11"/>
        <v>44105</v>
      </c>
      <c r="J355" s="127">
        <v>338</v>
      </c>
      <c r="K355" s="127" t="b">
        <v>1</v>
      </c>
      <c r="L355" s="127" t="s">
        <v>4034</v>
      </c>
      <c r="M355" s="127" t="b">
        <v>1</v>
      </c>
      <c r="N355" s="127" t="s">
        <v>3692</v>
      </c>
      <c r="O355" s="358" t="str">
        <f>LEFT(PPG!E355,19)&amp;"."&amp;PPGCR!F355</f>
        <v>....Se20</v>
      </c>
      <c r="P355" s="361">
        <f>PPG!J355</f>
        <v>0</v>
      </c>
      <c r="Q355" s="127" t="b">
        <v>1</v>
      </c>
      <c r="R355" s="127" t="b">
        <v>1</v>
      </c>
      <c r="S355" s="127" t="b">
        <v>1</v>
      </c>
    </row>
    <row r="356" spans="1:19" x14ac:dyDescent="0.25">
      <c r="A356" s="127" t="s">
        <v>4033</v>
      </c>
      <c r="B356" s="206">
        <v>1</v>
      </c>
      <c r="C356" s="127">
        <v>2</v>
      </c>
      <c r="D356" s="357">
        <f>PPG!K356</f>
        <v>0</v>
      </c>
      <c r="E356" s="127" t="b">
        <v>1</v>
      </c>
      <c r="F356" s="358" t="str">
        <f>RIGHT(PPG!D356,4)&amp;"."&amp;PPG!N356&amp;"."&amp;PPG!L356&amp;"."&amp;PPGPAY!$C$5</f>
        <v>...Se20</v>
      </c>
      <c r="G356" s="209">
        <f t="shared" ca="1" si="10"/>
        <v>44105</v>
      </c>
      <c r="H356" s="360">
        <f>IF(PPG!AC356&gt;0,0,-PPG!AC356)</f>
        <v>0</v>
      </c>
      <c r="I356" s="211">
        <f t="shared" ca="1" si="11"/>
        <v>44105</v>
      </c>
      <c r="J356" s="127">
        <v>339</v>
      </c>
      <c r="K356" s="127" t="b">
        <v>1</v>
      </c>
      <c r="L356" s="127" t="s">
        <v>4034</v>
      </c>
      <c r="M356" s="127" t="b">
        <v>1</v>
      </c>
      <c r="N356" s="127" t="s">
        <v>3692</v>
      </c>
      <c r="O356" s="358" t="str">
        <f>LEFT(PPG!E356,19)&amp;"."&amp;PPGCR!F356</f>
        <v>....Se20</v>
      </c>
      <c r="P356" s="361">
        <f>PPG!J356</f>
        <v>0</v>
      </c>
      <c r="Q356" s="127" t="b">
        <v>1</v>
      </c>
      <c r="R356" s="127" t="b">
        <v>1</v>
      </c>
      <c r="S356" s="127" t="b">
        <v>1</v>
      </c>
    </row>
    <row r="357" spans="1:19" x14ac:dyDescent="0.25">
      <c r="A357" s="127" t="s">
        <v>4033</v>
      </c>
      <c r="B357" s="206">
        <v>1</v>
      </c>
      <c r="C357" s="127">
        <v>2</v>
      </c>
      <c r="D357" s="357">
        <f>PPG!K357</f>
        <v>0</v>
      </c>
      <c r="E357" s="127" t="b">
        <v>1</v>
      </c>
      <c r="F357" s="358" t="str">
        <f>RIGHT(PPG!D357,4)&amp;"."&amp;PPG!N357&amp;"."&amp;PPG!L357&amp;"."&amp;PPGPAY!$C$5</f>
        <v>...Se20</v>
      </c>
      <c r="G357" s="209">
        <f t="shared" ca="1" si="10"/>
        <v>44105</v>
      </c>
      <c r="H357" s="360">
        <f>IF(PPG!AC357&gt;0,0,-PPG!AC357)</f>
        <v>0</v>
      </c>
      <c r="I357" s="211">
        <f t="shared" ca="1" si="11"/>
        <v>44105</v>
      </c>
      <c r="J357" s="127">
        <v>340</v>
      </c>
      <c r="K357" s="127" t="b">
        <v>1</v>
      </c>
      <c r="L357" s="127" t="s">
        <v>4034</v>
      </c>
      <c r="M357" s="127" t="b">
        <v>1</v>
      </c>
      <c r="N357" s="127" t="s">
        <v>3692</v>
      </c>
      <c r="O357" s="358" t="str">
        <f>LEFT(PPG!E357,19)&amp;"."&amp;PPGCR!F357</f>
        <v>....Se20</v>
      </c>
      <c r="P357" s="361">
        <f>PPG!J357</f>
        <v>0</v>
      </c>
      <c r="Q357" s="127" t="b">
        <v>1</v>
      </c>
      <c r="R357" s="127" t="b">
        <v>1</v>
      </c>
      <c r="S357" s="127" t="b">
        <v>1</v>
      </c>
    </row>
    <row r="358" spans="1:19" x14ac:dyDescent="0.25">
      <c r="A358" s="127" t="s">
        <v>4033</v>
      </c>
      <c r="B358" s="206">
        <v>1</v>
      </c>
      <c r="C358" s="127">
        <v>2</v>
      </c>
      <c r="D358" s="357">
        <f>PPG!K358</f>
        <v>0</v>
      </c>
      <c r="E358" s="127" t="b">
        <v>1</v>
      </c>
      <c r="F358" s="358" t="str">
        <f>RIGHT(PPG!D358,4)&amp;"."&amp;PPG!N358&amp;"."&amp;PPG!L358&amp;"."&amp;PPGPAY!$C$5</f>
        <v>...Se20</v>
      </c>
      <c r="G358" s="209">
        <f t="shared" ca="1" si="10"/>
        <v>44105</v>
      </c>
      <c r="H358" s="360">
        <f>IF(PPG!AC358&gt;0,0,-PPG!AC358)</f>
        <v>0</v>
      </c>
      <c r="I358" s="211">
        <f t="shared" ca="1" si="11"/>
        <v>44105</v>
      </c>
      <c r="J358" s="127">
        <v>341</v>
      </c>
      <c r="K358" s="127" t="b">
        <v>1</v>
      </c>
      <c r="L358" s="127" t="s">
        <v>4034</v>
      </c>
      <c r="M358" s="127" t="b">
        <v>1</v>
      </c>
      <c r="N358" s="127" t="s">
        <v>3692</v>
      </c>
      <c r="O358" s="358" t="str">
        <f>LEFT(PPG!E358,19)&amp;"."&amp;PPGCR!F358</f>
        <v>....Se20</v>
      </c>
      <c r="P358" s="361">
        <f>PPG!J358</f>
        <v>0</v>
      </c>
      <c r="Q358" s="127" t="b">
        <v>1</v>
      </c>
      <c r="R358" s="127" t="b">
        <v>1</v>
      </c>
      <c r="S358" s="127" t="b">
        <v>1</v>
      </c>
    </row>
    <row r="359" spans="1:19" x14ac:dyDescent="0.25">
      <c r="A359" s="127" t="s">
        <v>4033</v>
      </c>
      <c r="B359" s="206">
        <v>1</v>
      </c>
      <c r="C359" s="127">
        <v>2</v>
      </c>
      <c r="D359" s="357">
        <f>PPG!K359</f>
        <v>0</v>
      </c>
      <c r="E359" s="127" t="b">
        <v>1</v>
      </c>
      <c r="F359" s="358" t="str">
        <f>RIGHT(PPG!D359,4)&amp;"."&amp;PPG!N359&amp;"."&amp;PPG!L359&amp;"."&amp;PPGPAY!$C$5</f>
        <v>...Se20</v>
      </c>
      <c r="G359" s="209">
        <f t="shared" ca="1" si="10"/>
        <v>44105</v>
      </c>
      <c r="H359" s="360">
        <f>IF(PPG!AC359&gt;0,0,-PPG!AC359)</f>
        <v>0</v>
      </c>
      <c r="I359" s="211">
        <f t="shared" ca="1" si="11"/>
        <v>44105</v>
      </c>
      <c r="J359" s="127">
        <v>342</v>
      </c>
      <c r="K359" s="127" t="b">
        <v>1</v>
      </c>
      <c r="L359" s="127" t="s">
        <v>4034</v>
      </c>
      <c r="M359" s="127" t="b">
        <v>1</v>
      </c>
      <c r="N359" s="127" t="s">
        <v>3692</v>
      </c>
      <c r="O359" s="358" t="str">
        <f>LEFT(PPG!E359,19)&amp;"."&amp;PPGCR!F359</f>
        <v>....Se20</v>
      </c>
      <c r="P359" s="361">
        <f>PPG!J359</f>
        <v>0</v>
      </c>
      <c r="Q359" s="127" t="b">
        <v>1</v>
      </c>
      <c r="R359" s="127" t="b">
        <v>1</v>
      </c>
      <c r="S359" s="127" t="b">
        <v>1</v>
      </c>
    </row>
    <row r="360" spans="1:19" x14ac:dyDescent="0.25">
      <c r="A360" s="127" t="s">
        <v>4033</v>
      </c>
      <c r="B360" s="206">
        <v>1</v>
      </c>
      <c r="C360" s="127">
        <v>2</v>
      </c>
      <c r="D360" s="357">
        <f>PPG!K360</f>
        <v>0</v>
      </c>
      <c r="E360" s="127" t="b">
        <v>1</v>
      </c>
      <c r="F360" s="358" t="str">
        <f>RIGHT(PPG!D360,4)&amp;"."&amp;PPG!N360&amp;"."&amp;PPG!L360&amp;"."&amp;PPGPAY!$C$5</f>
        <v>...Se20</v>
      </c>
      <c r="G360" s="209">
        <f t="shared" ca="1" si="10"/>
        <v>44105</v>
      </c>
      <c r="H360" s="360">
        <f>IF(PPG!AC360&gt;0,0,-PPG!AC360)</f>
        <v>0</v>
      </c>
      <c r="I360" s="211">
        <f t="shared" ca="1" si="11"/>
        <v>44105</v>
      </c>
      <c r="J360" s="127">
        <v>343</v>
      </c>
      <c r="K360" s="127" t="b">
        <v>1</v>
      </c>
      <c r="L360" s="127" t="s">
        <v>4034</v>
      </c>
      <c r="M360" s="127" t="b">
        <v>1</v>
      </c>
      <c r="N360" s="127" t="s">
        <v>3692</v>
      </c>
      <c r="O360" s="358" t="str">
        <f>LEFT(PPG!E360,19)&amp;"."&amp;PPGCR!F360</f>
        <v>....Se20</v>
      </c>
      <c r="P360" s="361">
        <f>PPG!J360</f>
        <v>0</v>
      </c>
      <c r="Q360" s="127" t="b">
        <v>1</v>
      </c>
      <c r="R360" s="127" t="b">
        <v>1</v>
      </c>
      <c r="S360" s="127" t="b">
        <v>1</v>
      </c>
    </row>
    <row r="361" spans="1:19" x14ac:dyDescent="0.25">
      <c r="A361" s="127" t="s">
        <v>4033</v>
      </c>
      <c r="B361" s="206">
        <v>1</v>
      </c>
      <c r="C361" s="127">
        <v>2</v>
      </c>
      <c r="D361" s="357">
        <f>PPG!K361</f>
        <v>0</v>
      </c>
      <c r="E361" s="127" t="b">
        <v>1</v>
      </c>
      <c r="F361" s="358" t="str">
        <f>RIGHT(PPG!D361,4)&amp;"."&amp;PPG!N361&amp;"."&amp;PPG!L361&amp;"."&amp;PPGPAY!$C$5</f>
        <v>...Se20</v>
      </c>
      <c r="G361" s="209">
        <f t="shared" ca="1" si="10"/>
        <v>44105</v>
      </c>
      <c r="H361" s="360">
        <f>IF(PPG!AC361&gt;0,0,-PPG!AC361)</f>
        <v>0</v>
      </c>
      <c r="I361" s="211">
        <f t="shared" ca="1" si="11"/>
        <v>44105</v>
      </c>
      <c r="J361" s="127">
        <v>344</v>
      </c>
      <c r="K361" s="127" t="b">
        <v>1</v>
      </c>
      <c r="L361" s="127" t="s">
        <v>4034</v>
      </c>
      <c r="M361" s="127" t="b">
        <v>1</v>
      </c>
      <c r="N361" s="127" t="s">
        <v>3692</v>
      </c>
      <c r="O361" s="358" t="str">
        <f>LEFT(PPG!E361,19)&amp;"."&amp;PPGCR!F361</f>
        <v>....Se20</v>
      </c>
      <c r="P361" s="361">
        <f>PPG!J361</f>
        <v>0</v>
      </c>
      <c r="Q361" s="127" t="b">
        <v>1</v>
      </c>
      <c r="R361" s="127" t="b">
        <v>1</v>
      </c>
      <c r="S361" s="127" t="b">
        <v>1</v>
      </c>
    </row>
    <row r="362" spans="1:19" x14ac:dyDescent="0.25">
      <c r="A362" s="127" t="s">
        <v>4033</v>
      </c>
      <c r="B362" s="206">
        <v>1</v>
      </c>
      <c r="C362" s="127">
        <v>2</v>
      </c>
      <c r="D362" s="357">
        <f>PPG!K362</f>
        <v>0</v>
      </c>
      <c r="E362" s="127" t="b">
        <v>1</v>
      </c>
      <c r="F362" s="358" t="str">
        <f>RIGHT(PPG!D362,4)&amp;"."&amp;PPG!N362&amp;"."&amp;PPG!L362&amp;"."&amp;PPGPAY!$C$5</f>
        <v>...Se20</v>
      </c>
      <c r="G362" s="209">
        <f t="shared" ca="1" si="10"/>
        <v>44105</v>
      </c>
      <c r="H362" s="360">
        <f>IF(PPG!AC362&gt;0,0,-PPG!AC362)</f>
        <v>0</v>
      </c>
      <c r="I362" s="211">
        <f t="shared" ca="1" si="11"/>
        <v>44105</v>
      </c>
      <c r="J362" s="127">
        <v>345</v>
      </c>
      <c r="K362" s="127" t="b">
        <v>1</v>
      </c>
      <c r="L362" s="127" t="s">
        <v>4034</v>
      </c>
      <c r="M362" s="127" t="b">
        <v>1</v>
      </c>
      <c r="N362" s="127" t="s">
        <v>3692</v>
      </c>
      <c r="O362" s="358" t="str">
        <f>LEFT(PPG!E362,19)&amp;"."&amp;PPGCR!F362</f>
        <v>....Se20</v>
      </c>
      <c r="P362" s="361">
        <f>PPG!J362</f>
        <v>0</v>
      </c>
      <c r="Q362" s="127" t="b">
        <v>1</v>
      </c>
      <c r="R362" s="127" t="b">
        <v>1</v>
      </c>
      <c r="S362" s="127" t="b">
        <v>1</v>
      </c>
    </row>
    <row r="363" spans="1:19" x14ac:dyDescent="0.25">
      <c r="A363" s="127" t="s">
        <v>4033</v>
      </c>
      <c r="B363" s="206">
        <v>1</v>
      </c>
      <c r="C363" s="127">
        <v>2</v>
      </c>
      <c r="D363" s="357">
        <f>PPG!K363</f>
        <v>0</v>
      </c>
      <c r="E363" s="127" t="b">
        <v>1</v>
      </c>
      <c r="F363" s="358" t="str">
        <f>RIGHT(PPG!D363,4)&amp;"."&amp;PPG!N363&amp;"."&amp;PPG!L363&amp;"."&amp;PPGPAY!$C$5</f>
        <v>...Se20</v>
      </c>
      <c r="G363" s="209">
        <f t="shared" ca="1" si="10"/>
        <v>44105</v>
      </c>
      <c r="H363" s="360">
        <f>IF(PPG!AC363&gt;0,0,-PPG!AC363)</f>
        <v>0</v>
      </c>
      <c r="I363" s="211">
        <f t="shared" ca="1" si="11"/>
        <v>44105</v>
      </c>
      <c r="J363" s="127">
        <v>346</v>
      </c>
      <c r="K363" s="127" t="b">
        <v>1</v>
      </c>
      <c r="L363" s="127" t="s">
        <v>4034</v>
      </c>
      <c r="M363" s="127" t="b">
        <v>1</v>
      </c>
      <c r="N363" s="127" t="s">
        <v>3692</v>
      </c>
      <c r="O363" s="358" t="str">
        <f>LEFT(PPG!E363,19)&amp;"."&amp;PPGCR!F363</f>
        <v>....Se20</v>
      </c>
      <c r="P363" s="361">
        <f>PPG!J363</f>
        <v>0</v>
      </c>
      <c r="Q363" s="127" t="b">
        <v>1</v>
      </c>
      <c r="R363" s="127" t="b">
        <v>1</v>
      </c>
      <c r="S363" s="127" t="b">
        <v>1</v>
      </c>
    </row>
    <row r="364" spans="1:19" x14ac:dyDescent="0.25">
      <c r="A364" s="127" t="s">
        <v>4033</v>
      </c>
      <c r="B364" s="206">
        <v>1</v>
      </c>
      <c r="C364" s="127">
        <v>2</v>
      </c>
      <c r="D364" s="357">
        <f>PPG!K364</f>
        <v>0</v>
      </c>
      <c r="E364" s="127" t="b">
        <v>1</v>
      </c>
      <c r="F364" s="358" t="str">
        <f>RIGHT(PPG!D364,4)&amp;"."&amp;PPG!N364&amp;"."&amp;PPG!L364&amp;"."&amp;PPGPAY!$C$5</f>
        <v>...Se20</v>
      </c>
      <c r="G364" s="209">
        <f t="shared" ca="1" si="10"/>
        <v>44105</v>
      </c>
      <c r="H364" s="360">
        <f>IF(PPG!AC364&gt;0,0,-PPG!AC364)</f>
        <v>0</v>
      </c>
      <c r="I364" s="211">
        <f t="shared" ca="1" si="11"/>
        <v>44105</v>
      </c>
      <c r="J364" s="127">
        <v>347</v>
      </c>
      <c r="K364" s="127" t="b">
        <v>1</v>
      </c>
      <c r="L364" s="127" t="s">
        <v>4034</v>
      </c>
      <c r="M364" s="127" t="b">
        <v>1</v>
      </c>
      <c r="N364" s="127" t="s">
        <v>3692</v>
      </c>
      <c r="O364" s="358" t="str">
        <f>LEFT(PPG!E364,19)&amp;"."&amp;PPGCR!F364</f>
        <v>....Se20</v>
      </c>
      <c r="P364" s="361">
        <f>PPG!J364</f>
        <v>0</v>
      </c>
      <c r="Q364" s="127" t="b">
        <v>1</v>
      </c>
      <c r="R364" s="127" t="b">
        <v>1</v>
      </c>
      <c r="S364" s="127" t="b">
        <v>1</v>
      </c>
    </row>
    <row r="365" spans="1:19" x14ac:dyDescent="0.25">
      <c r="A365" s="127" t="s">
        <v>4033</v>
      </c>
      <c r="B365" s="206">
        <v>1</v>
      </c>
      <c r="C365" s="127">
        <v>2</v>
      </c>
      <c r="D365" s="357">
        <f>PPG!K365</f>
        <v>0</v>
      </c>
      <c r="E365" s="127" t="b">
        <v>1</v>
      </c>
      <c r="F365" s="358" t="str">
        <f>RIGHT(PPG!D365,4)&amp;"."&amp;PPG!N365&amp;"."&amp;PPG!L365&amp;"."&amp;PPGPAY!$C$5</f>
        <v>...Se20</v>
      </c>
      <c r="G365" s="209">
        <f t="shared" ca="1" si="10"/>
        <v>44105</v>
      </c>
      <c r="H365" s="360">
        <f>IF(PPG!AC365&gt;0,0,-PPG!AC365)</f>
        <v>0</v>
      </c>
      <c r="I365" s="211">
        <f t="shared" ca="1" si="11"/>
        <v>44105</v>
      </c>
      <c r="J365" s="127">
        <v>348</v>
      </c>
      <c r="K365" s="127" t="b">
        <v>1</v>
      </c>
      <c r="L365" s="127" t="s">
        <v>4034</v>
      </c>
      <c r="M365" s="127" t="b">
        <v>1</v>
      </c>
      <c r="N365" s="127" t="s">
        <v>3692</v>
      </c>
      <c r="O365" s="358" t="str">
        <f>LEFT(PPG!E365,19)&amp;"."&amp;PPGCR!F365</f>
        <v>....Se20</v>
      </c>
      <c r="P365" s="361">
        <f>PPG!J365</f>
        <v>0</v>
      </c>
      <c r="Q365" s="127" t="b">
        <v>1</v>
      </c>
      <c r="R365" s="127" t="b">
        <v>1</v>
      </c>
      <c r="S365" s="127" t="b">
        <v>1</v>
      </c>
    </row>
    <row r="366" spans="1:19" x14ac:dyDescent="0.25">
      <c r="A366" s="127" t="s">
        <v>4033</v>
      </c>
      <c r="B366" s="206">
        <v>1</v>
      </c>
      <c r="C366" s="127">
        <v>2</v>
      </c>
      <c r="D366" s="357">
        <f>PPG!K366</f>
        <v>0</v>
      </c>
      <c r="E366" s="127" t="b">
        <v>1</v>
      </c>
      <c r="F366" s="358" t="str">
        <f>RIGHT(PPG!D366,4)&amp;"."&amp;PPG!N366&amp;"."&amp;PPG!L366&amp;"."&amp;PPGPAY!$C$5</f>
        <v>...Se20</v>
      </c>
      <c r="G366" s="209">
        <f t="shared" ca="1" si="10"/>
        <v>44105</v>
      </c>
      <c r="H366" s="360">
        <f>IF(PPG!AC366&gt;0,0,-PPG!AC366)</f>
        <v>0</v>
      </c>
      <c r="I366" s="211">
        <f t="shared" ca="1" si="11"/>
        <v>44105</v>
      </c>
      <c r="J366" s="127">
        <v>349</v>
      </c>
      <c r="K366" s="127" t="b">
        <v>1</v>
      </c>
      <c r="L366" s="127" t="s">
        <v>4034</v>
      </c>
      <c r="M366" s="127" t="b">
        <v>1</v>
      </c>
      <c r="N366" s="127" t="s">
        <v>3692</v>
      </c>
      <c r="O366" s="358" t="str">
        <f>LEFT(PPG!E366,19)&amp;"."&amp;PPGCR!F366</f>
        <v>....Se20</v>
      </c>
      <c r="P366" s="361">
        <f>PPG!J366</f>
        <v>0</v>
      </c>
      <c r="Q366" s="127" t="b">
        <v>1</v>
      </c>
      <c r="R366" s="127" t="b">
        <v>1</v>
      </c>
      <c r="S366" s="127" t="b">
        <v>1</v>
      </c>
    </row>
    <row r="367" spans="1:19" x14ac:dyDescent="0.25">
      <c r="A367" s="127" t="s">
        <v>4033</v>
      </c>
      <c r="B367" s="206">
        <v>1</v>
      </c>
      <c r="C367" s="127">
        <v>2</v>
      </c>
      <c r="D367" s="357">
        <f>PPG!K367</f>
        <v>0</v>
      </c>
      <c r="E367" s="127" t="b">
        <v>1</v>
      </c>
      <c r="F367" s="358" t="str">
        <f>RIGHT(PPG!D367,4)&amp;"."&amp;PPG!N367&amp;"."&amp;PPG!L367&amp;"."&amp;PPGPAY!$C$5</f>
        <v>...Se20</v>
      </c>
      <c r="G367" s="209">
        <f t="shared" ca="1" si="10"/>
        <v>44105</v>
      </c>
      <c r="H367" s="360">
        <f>IF(PPG!AC367&gt;0,0,-PPG!AC367)</f>
        <v>0</v>
      </c>
      <c r="I367" s="211">
        <f t="shared" ca="1" si="11"/>
        <v>44105</v>
      </c>
      <c r="J367" s="127">
        <v>350</v>
      </c>
      <c r="K367" s="127" t="b">
        <v>1</v>
      </c>
      <c r="L367" s="127" t="s">
        <v>4034</v>
      </c>
      <c r="M367" s="127" t="b">
        <v>1</v>
      </c>
      <c r="N367" s="127" t="s">
        <v>3692</v>
      </c>
      <c r="O367" s="358" t="str">
        <f>LEFT(PPG!E367,19)&amp;"."&amp;PPGCR!F367</f>
        <v>....Se20</v>
      </c>
      <c r="P367" s="361">
        <f>PPG!J367</f>
        <v>0</v>
      </c>
      <c r="Q367" s="127" t="b">
        <v>1</v>
      </c>
      <c r="R367" s="127" t="b">
        <v>1</v>
      </c>
      <c r="S367" s="127" t="b">
        <v>1</v>
      </c>
    </row>
    <row r="368" spans="1:19" x14ac:dyDescent="0.25">
      <c r="A368" s="127" t="s">
        <v>4033</v>
      </c>
      <c r="B368" s="206">
        <v>1</v>
      </c>
      <c r="C368" s="127">
        <v>2</v>
      </c>
      <c r="D368" s="357">
        <f>PPG!K368</f>
        <v>0</v>
      </c>
      <c r="E368" s="127" t="b">
        <v>1</v>
      </c>
      <c r="F368" s="358" t="str">
        <f>RIGHT(PPG!D368,4)&amp;"."&amp;PPG!N368&amp;"."&amp;PPG!L368&amp;"."&amp;PPGPAY!$C$5</f>
        <v>...Se20</v>
      </c>
      <c r="G368" s="209">
        <f t="shared" ca="1" si="10"/>
        <v>44105</v>
      </c>
      <c r="H368" s="360">
        <f>IF(PPG!AC368&gt;0,0,-PPG!AC368)</f>
        <v>0</v>
      </c>
      <c r="I368" s="211">
        <f t="shared" ca="1" si="11"/>
        <v>44105</v>
      </c>
      <c r="J368" s="127">
        <v>351</v>
      </c>
      <c r="K368" s="127" t="b">
        <v>1</v>
      </c>
      <c r="L368" s="127" t="s">
        <v>4034</v>
      </c>
      <c r="M368" s="127" t="b">
        <v>1</v>
      </c>
      <c r="N368" s="127" t="s">
        <v>3692</v>
      </c>
      <c r="O368" s="358" t="str">
        <f>LEFT(PPG!E368,19)&amp;"."&amp;PPGCR!F368</f>
        <v>....Se20</v>
      </c>
      <c r="P368" s="361">
        <f>PPG!J368</f>
        <v>0</v>
      </c>
      <c r="Q368" s="127" t="b">
        <v>1</v>
      </c>
      <c r="R368" s="127" t="b">
        <v>1</v>
      </c>
      <c r="S368" s="127" t="b">
        <v>1</v>
      </c>
    </row>
    <row r="369" spans="1:19" x14ac:dyDescent="0.25">
      <c r="A369" s="127" t="s">
        <v>4033</v>
      </c>
      <c r="B369" s="206">
        <v>1</v>
      </c>
      <c r="C369" s="127">
        <v>2</v>
      </c>
      <c r="D369" s="357">
        <f>PPG!K369</f>
        <v>0</v>
      </c>
      <c r="E369" s="127" t="b">
        <v>1</v>
      </c>
      <c r="F369" s="358" t="str">
        <f>RIGHT(PPG!D369,4)&amp;"."&amp;PPG!N369&amp;"."&amp;PPG!L369&amp;"."&amp;PPGPAY!$C$5</f>
        <v>...Se20</v>
      </c>
      <c r="G369" s="209">
        <f t="shared" ca="1" si="10"/>
        <v>44105</v>
      </c>
      <c r="H369" s="360">
        <f>IF(PPG!AC369&gt;0,0,-PPG!AC369)</f>
        <v>0</v>
      </c>
      <c r="I369" s="211">
        <f t="shared" ca="1" si="11"/>
        <v>44105</v>
      </c>
      <c r="J369" s="127">
        <v>352</v>
      </c>
      <c r="K369" s="127" t="b">
        <v>1</v>
      </c>
      <c r="L369" s="127" t="s">
        <v>4034</v>
      </c>
      <c r="M369" s="127" t="b">
        <v>1</v>
      </c>
      <c r="N369" s="127" t="s">
        <v>3692</v>
      </c>
      <c r="O369" s="358" t="str">
        <f>LEFT(PPG!E369,19)&amp;"."&amp;PPGCR!F369</f>
        <v>....Se20</v>
      </c>
      <c r="P369" s="361">
        <f>PPG!J369</f>
        <v>0</v>
      </c>
      <c r="Q369" s="127" t="b">
        <v>1</v>
      </c>
      <c r="R369" s="127" t="b">
        <v>1</v>
      </c>
      <c r="S369" s="127" t="b">
        <v>1</v>
      </c>
    </row>
    <row r="370" spans="1:19" x14ac:dyDescent="0.25">
      <c r="A370" s="127" t="s">
        <v>4033</v>
      </c>
      <c r="B370" s="206">
        <v>1</v>
      </c>
      <c r="C370" s="127">
        <v>2</v>
      </c>
      <c r="D370" s="357">
        <f>PPG!K370</f>
        <v>0</v>
      </c>
      <c r="E370" s="127" t="b">
        <v>1</v>
      </c>
      <c r="F370" s="358" t="str">
        <f>RIGHT(PPG!D370,4)&amp;"."&amp;PPG!N370&amp;"."&amp;PPG!L370&amp;"."&amp;PPGPAY!$C$5</f>
        <v>...Se20</v>
      </c>
      <c r="G370" s="209">
        <f t="shared" ca="1" si="10"/>
        <v>44105</v>
      </c>
      <c r="H370" s="360">
        <f>IF(PPG!AC370&gt;0,0,-PPG!AC370)</f>
        <v>0</v>
      </c>
      <c r="I370" s="211">
        <f t="shared" ca="1" si="11"/>
        <v>44105</v>
      </c>
      <c r="J370" s="127">
        <v>353</v>
      </c>
      <c r="K370" s="127" t="b">
        <v>1</v>
      </c>
      <c r="L370" s="127" t="s">
        <v>4034</v>
      </c>
      <c r="M370" s="127" t="b">
        <v>1</v>
      </c>
      <c r="N370" s="127" t="s">
        <v>3692</v>
      </c>
      <c r="O370" s="358" t="str">
        <f>LEFT(PPG!E370,19)&amp;"."&amp;PPGCR!F370</f>
        <v>....Se20</v>
      </c>
      <c r="P370" s="361">
        <f>PPG!J370</f>
        <v>0</v>
      </c>
      <c r="Q370" s="127" t="b">
        <v>1</v>
      </c>
      <c r="R370" s="127" t="b">
        <v>1</v>
      </c>
      <c r="S370" s="127" t="b">
        <v>1</v>
      </c>
    </row>
    <row r="371" spans="1:19" x14ac:dyDescent="0.25">
      <c r="A371" s="127" t="s">
        <v>4033</v>
      </c>
      <c r="B371" s="206">
        <v>1</v>
      </c>
      <c r="C371" s="127">
        <v>2</v>
      </c>
      <c r="D371" s="357">
        <f>PPG!K371</f>
        <v>0</v>
      </c>
      <c r="E371" s="127" t="b">
        <v>1</v>
      </c>
      <c r="F371" s="358" t="str">
        <f>RIGHT(PPG!D371,4)&amp;"."&amp;PPG!N371&amp;"."&amp;PPG!L371&amp;"."&amp;PPGPAY!$C$5</f>
        <v>...Se20</v>
      </c>
      <c r="G371" s="209">
        <f t="shared" ca="1" si="10"/>
        <v>44105</v>
      </c>
      <c r="H371" s="360">
        <f>IF(PPG!AC371&gt;0,0,-PPG!AC371)</f>
        <v>0</v>
      </c>
      <c r="I371" s="211">
        <f t="shared" ca="1" si="11"/>
        <v>44105</v>
      </c>
      <c r="J371" s="127">
        <v>354</v>
      </c>
      <c r="K371" s="127" t="b">
        <v>1</v>
      </c>
      <c r="L371" s="127" t="s">
        <v>4034</v>
      </c>
      <c r="M371" s="127" t="b">
        <v>1</v>
      </c>
      <c r="N371" s="127" t="s">
        <v>3692</v>
      </c>
      <c r="O371" s="358" t="str">
        <f>LEFT(PPG!E371,19)&amp;"."&amp;PPGCR!F371</f>
        <v>....Se20</v>
      </c>
      <c r="P371" s="361">
        <f>PPG!J371</f>
        <v>0</v>
      </c>
      <c r="Q371" s="127" t="b">
        <v>1</v>
      </c>
      <c r="R371" s="127" t="b">
        <v>1</v>
      </c>
      <c r="S371" s="127" t="b">
        <v>1</v>
      </c>
    </row>
    <row r="372" spans="1:19" x14ac:dyDescent="0.25">
      <c r="A372" s="127" t="s">
        <v>4033</v>
      </c>
      <c r="B372" s="206">
        <v>1</v>
      </c>
      <c r="C372" s="127">
        <v>2</v>
      </c>
      <c r="D372" s="357">
        <f>PPG!K372</f>
        <v>0</v>
      </c>
      <c r="E372" s="127" t="b">
        <v>1</v>
      </c>
      <c r="F372" s="358" t="str">
        <f>RIGHT(PPG!D372,4)&amp;"."&amp;PPG!N372&amp;"."&amp;PPG!L372&amp;"."&amp;PPGPAY!$C$5</f>
        <v>...Se20</v>
      </c>
      <c r="G372" s="209">
        <f t="shared" ca="1" si="10"/>
        <v>44105</v>
      </c>
      <c r="H372" s="360">
        <f>IF(PPG!AC372&gt;0,0,-PPG!AC372)</f>
        <v>0</v>
      </c>
      <c r="I372" s="211">
        <f t="shared" ca="1" si="11"/>
        <v>44105</v>
      </c>
      <c r="J372" s="127">
        <v>355</v>
      </c>
      <c r="K372" s="127" t="b">
        <v>1</v>
      </c>
      <c r="L372" s="127" t="s">
        <v>4034</v>
      </c>
      <c r="M372" s="127" t="b">
        <v>1</v>
      </c>
      <c r="N372" s="127" t="s">
        <v>3692</v>
      </c>
      <c r="O372" s="358" t="str">
        <f>LEFT(PPG!E372,19)&amp;"."&amp;PPGCR!F372</f>
        <v>....Se20</v>
      </c>
      <c r="P372" s="361">
        <f>PPG!J372</f>
        <v>0</v>
      </c>
      <c r="Q372" s="127" t="b">
        <v>1</v>
      </c>
      <c r="R372" s="127" t="b">
        <v>1</v>
      </c>
      <c r="S372" s="127" t="b">
        <v>1</v>
      </c>
    </row>
    <row r="373" spans="1:19" x14ac:dyDescent="0.25">
      <c r="A373" s="127" t="s">
        <v>4033</v>
      </c>
      <c r="B373" s="206">
        <v>1</v>
      </c>
      <c r="C373" s="127">
        <v>2</v>
      </c>
      <c r="D373" s="357">
        <f>PPG!K373</f>
        <v>0</v>
      </c>
      <c r="E373" s="127" t="b">
        <v>1</v>
      </c>
      <c r="F373" s="358" t="str">
        <f>RIGHT(PPG!D373,4)&amp;"."&amp;PPG!N373&amp;"."&amp;PPG!L373&amp;"."&amp;PPGPAY!$C$5</f>
        <v>...Se20</v>
      </c>
      <c r="G373" s="209">
        <f t="shared" ca="1" si="10"/>
        <v>44105</v>
      </c>
      <c r="H373" s="360">
        <f>IF(PPG!AC373&gt;0,0,-PPG!AC373)</f>
        <v>0</v>
      </c>
      <c r="I373" s="211">
        <f t="shared" ca="1" si="11"/>
        <v>44105</v>
      </c>
      <c r="J373" s="127">
        <v>356</v>
      </c>
      <c r="K373" s="127" t="b">
        <v>1</v>
      </c>
      <c r="L373" s="127" t="s">
        <v>4034</v>
      </c>
      <c r="M373" s="127" t="b">
        <v>1</v>
      </c>
      <c r="N373" s="127" t="s">
        <v>3692</v>
      </c>
      <c r="O373" s="358" t="str">
        <f>LEFT(PPG!E373,19)&amp;"."&amp;PPGCR!F373</f>
        <v>....Se20</v>
      </c>
      <c r="P373" s="361">
        <f>PPG!J373</f>
        <v>0</v>
      </c>
      <c r="Q373" s="127" t="b">
        <v>1</v>
      </c>
      <c r="R373" s="127" t="b">
        <v>1</v>
      </c>
      <c r="S373" s="127" t="b">
        <v>1</v>
      </c>
    </row>
    <row r="374" spans="1:19" x14ac:dyDescent="0.25">
      <c r="A374" s="127" t="s">
        <v>4033</v>
      </c>
      <c r="B374" s="206">
        <v>1</v>
      </c>
      <c r="C374" s="127">
        <v>2</v>
      </c>
      <c r="D374" s="357">
        <f>PPG!K374</f>
        <v>0</v>
      </c>
      <c r="E374" s="127" t="b">
        <v>1</v>
      </c>
      <c r="F374" s="358" t="str">
        <f>RIGHT(PPG!D374,4)&amp;"."&amp;PPG!N374&amp;"."&amp;PPG!L374&amp;"."&amp;PPGPAY!$C$5</f>
        <v>...Se20</v>
      </c>
      <c r="G374" s="209">
        <f t="shared" ca="1" si="10"/>
        <v>44105</v>
      </c>
      <c r="H374" s="360">
        <f>IF(PPG!AC374&gt;0,0,-PPG!AC374)</f>
        <v>0</v>
      </c>
      <c r="I374" s="211">
        <f t="shared" ca="1" si="11"/>
        <v>44105</v>
      </c>
      <c r="J374" s="127">
        <v>357</v>
      </c>
      <c r="K374" s="127" t="b">
        <v>1</v>
      </c>
      <c r="L374" s="127" t="s">
        <v>4034</v>
      </c>
      <c r="M374" s="127" t="b">
        <v>1</v>
      </c>
      <c r="N374" s="127" t="s">
        <v>3692</v>
      </c>
      <c r="O374" s="358" t="str">
        <f>LEFT(PPG!E374,19)&amp;"."&amp;PPGCR!F374</f>
        <v>....Se20</v>
      </c>
      <c r="P374" s="361">
        <f>PPG!J374</f>
        <v>0</v>
      </c>
      <c r="Q374" s="127" t="b">
        <v>1</v>
      </c>
      <c r="R374" s="127" t="b">
        <v>1</v>
      </c>
      <c r="S374" s="127" t="b">
        <v>1</v>
      </c>
    </row>
    <row r="375" spans="1:19" x14ac:dyDescent="0.25">
      <c r="A375" s="127" t="s">
        <v>4033</v>
      </c>
      <c r="B375" s="206">
        <v>1</v>
      </c>
      <c r="C375" s="127">
        <v>2</v>
      </c>
      <c r="D375" s="357">
        <f>PPG!K375</f>
        <v>0</v>
      </c>
      <c r="E375" s="127" t="b">
        <v>1</v>
      </c>
      <c r="F375" s="358" t="str">
        <f>RIGHT(PPG!D375,4)&amp;"."&amp;PPG!N375&amp;"."&amp;PPG!L375&amp;"."&amp;PPGPAY!$C$5</f>
        <v>...Se20</v>
      </c>
      <c r="G375" s="209">
        <f t="shared" ca="1" si="10"/>
        <v>44105</v>
      </c>
      <c r="H375" s="360">
        <f>IF(PPG!AC375&gt;0,0,-PPG!AC375)</f>
        <v>0</v>
      </c>
      <c r="I375" s="211">
        <f t="shared" ca="1" si="11"/>
        <v>44105</v>
      </c>
      <c r="J375" s="127">
        <v>358</v>
      </c>
      <c r="K375" s="127" t="b">
        <v>1</v>
      </c>
      <c r="L375" s="127" t="s">
        <v>4034</v>
      </c>
      <c r="M375" s="127" t="b">
        <v>1</v>
      </c>
      <c r="N375" s="127" t="s">
        <v>3692</v>
      </c>
      <c r="O375" s="358" t="str">
        <f>LEFT(PPG!E375,19)&amp;"."&amp;PPGCR!F375</f>
        <v>....Se20</v>
      </c>
      <c r="P375" s="361">
        <f>PPG!J375</f>
        <v>0</v>
      </c>
      <c r="Q375" s="127" t="b">
        <v>1</v>
      </c>
      <c r="R375" s="127" t="b">
        <v>1</v>
      </c>
      <c r="S375" s="127" t="b">
        <v>1</v>
      </c>
    </row>
    <row r="376" spans="1:19" x14ac:dyDescent="0.25">
      <c r="A376" s="127" t="s">
        <v>4033</v>
      </c>
      <c r="B376" s="206">
        <v>1</v>
      </c>
      <c r="C376" s="127">
        <v>2</v>
      </c>
      <c r="D376" s="357">
        <f>PPG!K376</f>
        <v>0</v>
      </c>
      <c r="E376" s="127" t="b">
        <v>1</v>
      </c>
      <c r="F376" s="358" t="str">
        <f>RIGHT(PPG!D376,4)&amp;"."&amp;PPG!N376&amp;"."&amp;PPG!L376&amp;"."&amp;PPGPAY!$C$5</f>
        <v>...Se20</v>
      </c>
      <c r="G376" s="209">
        <f t="shared" ca="1" si="10"/>
        <v>44105</v>
      </c>
      <c r="H376" s="360">
        <f>IF(PPG!AC376&gt;0,0,-PPG!AC376)</f>
        <v>0</v>
      </c>
      <c r="I376" s="211">
        <f t="shared" ca="1" si="11"/>
        <v>44105</v>
      </c>
      <c r="J376" s="127">
        <v>359</v>
      </c>
      <c r="K376" s="127" t="b">
        <v>1</v>
      </c>
      <c r="L376" s="127" t="s">
        <v>4034</v>
      </c>
      <c r="M376" s="127" t="b">
        <v>1</v>
      </c>
      <c r="N376" s="127" t="s">
        <v>3692</v>
      </c>
      <c r="O376" s="358" t="str">
        <f>LEFT(PPG!E376,19)&amp;"."&amp;PPGCR!F376</f>
        <v>....Se20</v>
      </c>
      <c r="P376" s="361">
        <f>PPG!J376</f>
        <v>0</v>
      </c>
      <c r="Q376" s="127" t="b">
        <v>1</v>
      </c>
      <c r="R376" s="127" t="b">
        <v>1</v>
      </c>
      <c r="S376" s="127" t="b">
        <v>1</v>
      </c>
    </row>
    <row r="377" spans="1:19" x14ac:dyDescent="0.25">
      <c r="A377" s="127" t="s">
        <v>4033</v>
      </c>
      <c r="B377" s="206">
        <v>1</v>
      </c>
      <c r="C377" s="127">
        <v>2</v>
      </c>
      <c r="D377" s="357">
        <f>PPG!K377</f>
        <v>0</v>
      </c>
      <c r="E377" s="127" t="b">
        <v>1</v>
      </c>
      <c r="F377" s="358" t="str">
        <f>RIGHT(PPG!D377,4)&amp;"."&amp;PPG!N377&amp;"."&amp;PPG!L377&amp;"."&amp;PPGPAY!$C$5</f>
        <v>...Se20</v>
      </c>
      <c r="G377" s="209">
        <f t="shared" ca="1" si="10"/>
        <v>44105</v>
      </c>
      <c r="H377" s="360">
        <f>IF(PPG!AC377&gt;0,0,-PPG!AC377)</f>
        <v>0</v>
      </c>
      <c r="I377" s="211">
        <f t="shared" ca="1" si="11"/>
        <v>44105</v>
      </c>
      <c r="J377" s="127">
        <v>360</v>
      </c>
      <c r="K377" s="127" t="b">
        <v>1</v>
      </c>
      <c r="L377" s="127" t="s">
        <v>4034</v>
      </c>
      <c r="M377" s="127" t="b">
        <v>1</v>
      </c>
      <c r="N377" s="127" t="s">
        <v>3692</v>
      </c>
      <c r="O377" s="358" t="str">
        <f>LEFT(PPG!E377,19)&amp;"."&amp;PPGCR!F377</f>
        <v>....Se20</v>
      </c>
      <c r="P377" s="361">
        <f>PPG!J377</f>
        <v>0</v>
      </c>
      <c r="Q377" s="127" t="b">
        <v>1</v>
      </c>
      <c r="R377" s="127" t="b">
        <v>1</v>
      </c>
      <c r="S377" s="127" t="b">
        <v>1</v>
      </c>
    </row>
    <row r="378" spans="1:19" x14ac:dyDescent="0.25">
      <c r="A378" s="127" t="s">
        <v>4033</v>
      </c>
      <c r="B378" s="206">
        <v>1</v>
      </c>
      <c r="C378" s="127">
        <v>2</v>
      </c>
      <c r="D378" s="357">
        <f>PPG!K378</f>
        <v>0</v>
      </c>
      <c r="E378" s="127" t="b">
        <v>1</v>
      </c>
      <c r="F378" s="358" t="str">
        <f>RIGHT(PPG!D378,4)&amp;"."&amp;PPG!N378&amp;"."&amp;PPG!L378&amp;"."&amp;PPGPAY!$C$5</f>
        <v>...Se20</v>
      </c>
      <c r="G378" s="209">
        <f t="shared" ca="1" si="10"/>
        <v>44105</v>
      </c>
      <c r="H378" s="360">
        <f>IF(PPG!AC378&gt;0,0,-PPG!AC378)</f>
        <v>0</v>
      </c>
      <c r="I378" s="211">
        <f t="shared" ca="1" si="11"/>
        <v>44105</v>
      </c>
      <c r="J378" s="127">
        <v>361</v>
      </c>
      <c r="K378" s="127" t="b">
        <v>1</v>
      </c>
      <c r="L378" s="127" t="s">
        <v>4034</v>
      </c>
      <c r="M378" s="127" t="b">
        <v>1</v>
      </c>
      <c r="N378" s="127" t="s">
        <v>3692</v>
      </c>
      <c r="O378" s="358" t="str">
        <f>LEFT(PPG!E378,19)&amp;"."&amp;PPGCR!F378</f>
        <v>....Se20</v>
      </c>
      <c r="P378" s="361">
        <f>PPG!J378</f>
        <v>0</v>
      </c>
      <c r="Q378" s="127" t="b">
        <v>1</v>
      </c>
      <c r="R378" s="127" t="b">
        <v>1</v>
      </c>
      <c r="S378" s="127" t="b">
        <v>1</v>
      </c>
    </row>
    <row r="379" spans="1:19" x14ac:dyDescent="0.25">
      <c r="A379" s="127" t="s">
        <v>4033</v>
      </c>
      <c r="B379" s="206">
        <v>1</v>
      </c>
      <c r="C379" s="127">
        <v>2</v>
      </c>
      <c r="D379" s="357">
        <f>PPG!K379</f>
        <v>0</v>
      </c>
      <c r="E379" s="127" t="b">
        <v>1</v>
      </c>
      <c r="F379" s="358" t="str">
        <f>RIGHT(PPG!D379,4)&amp;"."&amp;PPG!N379&amp;"."&amp;PPG!L379&amp;"."&amp;PPGPAY!$C$5</f>
        <v>...Se20</v>
      </c>
      <c r="G379" s="209">
        <f t="shared" ca="1" si="10"/>
        <v>44105</v>
      </c>
      <c r="H379" s="360">
        <f>IF(PPG!AC379&gt;0,0,-PPG!AC379)</f>
        <v>0</v>
      </c>
      <c r="I379" s="211">
        <f t="shared" ca="1" si="11"/>
        <v>44105</v>
      </c>
      <c r="J379" s="127">
        <v>362</v>
      </c>
      <c r="K379" s="127" t="b">
        <v>1</v>
      </c>
      <c r="L379" s="127" t="s">
        <v>4034</v>
      </c>
      <c r="M379" s="127" t="b">
        <v>1</v>
      </c>
      <c r="N379" s="127" t="s">
        <v>3692</v>
      </c>
      <c r="O379" s="358" t="str">
        <f>LEFT(PPG!E379,19)&amp;"."&amp;PPGCR!F379</f>
        <v>....Se20</v>
      </c>
      <c r="P379" s="361">
        <f>PPG!J379</f>
        <v>0</v>
      </c>
      <c r="Q379" s="127" t="b">
        <v>1</v>
      </c>
      <c r="R379" s="127" t="b">
        <v>1</v>
      </c>
      <c r="S379" s="127" t="b">
        <v>1</v>
      </c>
    </row>
    <row r="380" spans="1:19" x14ac:dyDescent="0.25">
      <c r="A380" s="127" t="s">
        <v>4033</v>
      </c>
      <c r="B380" s="206">
        <v>1</v>
      </c>
      <c r="C380" s="127">
        <v>2</v>
      </c>
      <c r="D380" s="357">
        <f>PPG!K380</f>
        <v>0</v>
      </c>
      <c r="E380" s="127" t="b">
        <v>1</v>
      </c>
      <c r="F380" s="358" t="str">
        <f>RIGHT(PPG!D380,4)&amp;"."&amp;PPG!N380&amp;"."&amp;PPG!L380&amp;"."&amp;PPGPAY!$C$5</f>
        <v>...Se20</v>
      </c>
      <c r="G380" s="209">
        <f t="shared" ca="1" si="10"/>
        <v>44105</v>
      </c>
      <c r="H380" s="360">
        <f>IF(PPG!AC380&gt;0,0,-PPG!AC380)</f>
        <v>0</v>
      </c>
      <c r="I380" s="211">
        <f t="shared" ca="1" si="11"/>
        <v>44105</v>
      </c>
      <c r="J380" s="127">
        <v>363</v>
      </c>
      <c r="K380" s="127" t="b">
        <v>1</v>
      </c>
      <c r="L380" s="127" t="s">
        <v>4034</v>
      </c>
      <c r="M380" s="127" t="b">
        <v>1</v>
      </c>
      <c r="N380" s="127" t="s">
        <v>3692</v>
      </c>
      <c r="O380" s="358" t="str">
        <f>LEFT(PPG!E380,19)&amp;"."&amp;PPGCR!F380</f>
        <v>....Se20</v>
      </c>
      <c r="P380" s="361">
        <f>PPG!J380</f>
        <v>0</v>
      </c>
      <c r="Q380" s="127" t="b">
        <v>1</v>
      </c>
      <c r="R380" s="127" t="b">
        <v>1</v>
      </c>
      <c r="S380" s="127" t="b">
        <v>1</v>
      </c>
    </row>
    <row r="381" spans="1:19" x14ac:dyDescent="0.25">
      <c r="A381" s="127" t="s">
        <v>4033</v>
      </c>
      <c r="B381" s="206">
        <v>1</v>
      </c>
      <c r="C381" s="127">
        <v>2</v>
      </c>
      <c r="D381" s="357">
        <f>PPG!K381</f>
        <v>0</v>
      </c>
      <c r="E381" s="127" t="b">
        <v>1</v>
      </c>
      <c r="F381" s="358" t="str">
        <f>RIGHT(PPG!D381,4)&amp;"."&amp;PPG!N381&amp;"."&amp;PPG!L381&amp;"."&amp;PPGPAY!$C$5</f>
        <v>...Se20</v>
      </c>
      <c r="G381" s="209">
        <f t="shared" ca="1" si="10"/>
        <v>44105</v>
      </c>
      <c r="H381" s="360">
        <f>IF(PPG!AC381&gt;0,0,-PPG!AC381)</f>
        <v>0</v>
      </c>
      <c r="I381" s="211">
        <f t="shared" ca="1" si="11"/>
        <v>44105</v>
      </c>
      <c r="J381" s="127">
        <v>364</v>
      </c>
      <c r="K381" s="127" t="b">
        <v>1</v>
      </c>
      <c r="L381" s="127" t="s">
        <v>4034</v>
      </c>
      <c r="M381" s="127" t="b">
        <v>1</v>
      </c>
      <c r="N381" s="127" t="s">
        <v>3692</v>
      </c>
      <c r="O381" s="358" t="str">
        <f>LEFT(PPG!E381,19)&amp;"."&amp;PPGCR!F381</f>
        <v>....Se20</v>
      </c>
      <c r="P381" s="361">
        <f>PPG!J381</f>
        <v>0</v>
      </c>
      <c r="Q381" s="127" t="b">
        <v>1</v>
      </c>
      <c r="R381" s="127" t="b">
        <v>1</v>
      </c>
      <c r="S381" s="127" t="b">
        <v>1</v>
      </c>
    </row>
    <row r="382" spans="1:19" x14ac:dyDescent="0.25">
      <c r="A382" s="127" t="s">
        <v>4033</v>
      </c>
      <c r="B382" s="206">
        <v>1</v>
      </c>
      <c r="C382" s="127">
        <v>2</v>
      </c>
      <c r="D382" s="357">
        <f>PPG!K382</f>
        <v>0</v>
      </c>
      <c r="E382" s="127" t="b">
        <v>1</v>
      </c>
      <c r="F382" s="358" t="str">
        <f>RIGHT(PPG!D382,4)&amp;"."&amp;PPG!N382&amp;"."&amp;PPG!L382&amp;"."&amp;PPGPAY!$C$5</f>
        <v>...Se20</v>
      </c>
      <c r="G382" s="209">
        <f t="shared" ca="1" si="10"/>
        <v>44105</v>
      </c>
      <c r="H382" s="360">
        <f>IF(PPG!AC382&gt;0,0,-PPG!AC382)</f>
        <v>0</v>
      </c>
      <c r="I382" s="211">
        <f t="shared" ca="1" si="11"/>
        <v>44105</v>
      </c>
      <c r="J382" s="127">
        <v>365</v>
      </c>
      <c r="K382" s="127" t="b">
        <v>1</v>
      </c>
      <c r="L382" s="127" t="s">
        <v>4034</v>
      </c>
      <c r="M382" s="127" t="b">
        <v>1</v>
      </c>
      <c r="N382" s="127" t="s">
        <v>3692</v>
      </c>
      <c r="O382" s="358" t="str">
        <f>LEFT(PPG!E382,19)&amp;"."&amp;PPGCR!F382</f>
        <v>....Se20</v>
      </c>
      <c r="P382" s="361">
        <f>PPG!J382</f>
        <v>0</v>
      </c>
      <c r="Q382" s="127" t="b">
        <v>1</v>
      </c>
      <c r="R382" s="127" t="b">
        <v>1</v>
      </c>
      <c r="S382" s="127" t="b">
        <v>1</v>
      </c>
    </row>
    <row r="383" spans="1:19" x14ac:dyDescent="0.25">
      <c r="A383" s="127" t="s">
        <v>4033</v>
      </c>
      <c r="B383" s="206">
        <v>1</v>
      </c>
      <c r="C383" s="127">
        <v>2</v>
      </c>
      <c r="D383" s="357">
        <f>PPG!K383</f>
        <v>0</v>
      </c>
      <c r="E383" s="127" t="b">
        <v>1</v>
      </c>
      <c r="F383" s="358" t="str">
        <f>RIGHT(PPG!D383,4)&amp;"."&amp;PPG!N383&amp;"."&amp;PPG!L383&amp;"."&amp;PPGPAY!$C$5</f>
        <v>...Se20</v>
      </c>
      <c r="G383" s="209">
        <f t="shared" ca="1" si="10"/>
        <v>44105</v>
      </c>
      <c r="H383" s="360">
        <f>IF(PPG!AC383&gt;0,0,-PPG!AC383)</f>
        <v>0</v>
      </c>
      <c r="I383" s="211">
        <f t="shared" ca="1" si="11"/>
        <v>44105</v>
      </c>
      <c r="J383" s="127">
        <v>366</v>
      </c>
      <c r="K383" s="127" t="b">
        <v>1</v>
      </c>
      <c r="L383" s="127" t="s">
        <v>4034</v>
      </c>
      <c r="M383" s="127" t="b">
        <v>1</v>
      </c>
      <c r="N383" s="127" t="s">
        <v>3692</v>
      </c>
      <c r="O383" s="358" t="str">
        <f>LEFT(PPG!E383,19)&amp;"."&amp;PPGCR!F383</f>
        <v>....Se20</v>
      </c>
      <c r="P383" s="361">
        <f>PPG!J383</f>
        <v>0</v>
      </c>
      <c r="Q383" s="127" t="b">
        <v>1</v>
      </c>
      <c r="R383" s="127" t="b">
        <v>1</v>
      </c>
      <c r="S383" s="127" t="b">
        <v>1</v>
      </c>
    </row>
    <row r="384" spans="1:19" x14ac:dyDescent="0.25">
      <c r="A384" s="127" t="s">
        <v>4033</v>
      </c>
      <c r="B384" s="206">
        <v>1</v>
      </c>
      <c r="C384" s="127">
        <v>2</v>
      </c>
      <c r="D384" s="357">
        <f>PPG!K384</f>
        <v>0</v>
      </c>
      <c r="E384" s="127" t="b">
        <v>1</v>
      </c>
      <c r="F384" s="358" t="str">
        <f>RIGHT(PPG!D384,4)&amp;"."&amp;PPG!N384&amp;"."&amp;PPG!L384&amp;"."&amp;PPGPAY!$C$5</f>
        <v>...Se20</v>
      </c>
      <c r="G384" s="209">
        <f t="shared" ca="1" si="10"/>
        <v>44105</v>
      </c>
      <c r="H384" s="360">
        <f>IF(PPG!AC384&gt;0,0,-PPG!AC384)</f>
        <v>0</v>
      </c>
      <c r="I384" s="211">
        <f t="shared" ca="1" si="11"/>
        <v>44105</v>
      </c>
      <c r="J384" s="127">
        <v>367</v>
      </c>
      <c r="K384" s="127" t="b">
        <v>1</v>
      </c>
      <c r="L384" s="127" t="s">
        <v>4034</v>
      </c>
      <c r="M384" s="127" t="b">
        <v>1</v>
      </c>
      <c r="N384" s="127" t="s">
        <v>3692</v>
      </c>
      <c r="O384" s="358" t="str">
        <f>LEFT(PPG!E384,19)&amp;"."&amp;PPGCR!F384</f>
        <v>....Se20</v>
      </c>
      <c r="P384" s="361">
        <f>PPG!J384</f>
        <v>0</v>
      </c>
      <c r="Q384" s="127" t="b">
        <v>1</v>
      </c>
      <c r="R384" s="127" t="b">
        <v>1</v>
      </c>
      <c r="S384" s="127" t="b">
        <v>1</v>
      </c>
    </row>
    <row r="385" spans="1:19" x14ac:dyDescent="0.25">
      <c r="A385" s="127" t="s">
        <v>4033</v>
      </c>
      <c r="B385" s="206">
        <v>1</v>
      </c>
      <c r="C385" s="127">
        <v>2</v>
      </c>
      <c r="D385" s="357">
        <f>PPG!K385</f>
        <v>0</v>
      </c>
      <c r="E385" s="127" t="b">
        <v>1</v>
      </c>
      <c r="F385" s="358" t="str">
        <f>RIGHT(PPG!D385,4)&amp;"."&amp;PPG!N385&amp;"."&amp;PPG!L385&amp;"."&amp;PPGPAY!$C$5</f>
        <v>...Se20</v>
      </c>
      <c r="G385" s="209">
        <f t="shared" ca="1" si="10"/>
        <v>44105</v>
      </c>
      <c r="H385" s="360">
        <f>IF(PPG!AC385&gt;0,0,-PPG!AC385)</f>
        <v>0</v>
      </c>
      <c r="I385" s="211">
        <f t="shared" ca="1" si="11"/>
        <v>44105</v>
      </c>
      <c r="J385" s="127">
        <v>368</v>
      </c>
      <c r="K385" s="127" t="b">
        <v>1</v>
      </c>
      <c r="L385" s="127" t="s">
        <v>4034</v>
      </c>
      <c r="M385" s="127" t="b">
        <v>1</v>
      </c>
      <c r="N385" s="127" t="s">
        <v>3692</v>
      </c>
      <c r="O385" s="358" t="str">
        <f>LEFT(PPG!E385,19)&amp;"."&amp;PPGCR!F385</f>
        <v>....Se20</v>
      </c>
      <c r="P385" s="361">
        <f>PPG!J385</f>
        <v>0</v>
      </c>
      <c r="Q385" s="127" t="b">
        <v>1</v>
      </c>
      <c r="R385" s="127" t="b">
        <v>1</v>
      </c>
      <c r="S385" s="127" t="b">
        <v>1</v>
      </c>
    </row>
    <row r="386" spans="1:19" x14ac:dyDescent="0.25">
      <c r="A386" s="127" t="s">
        <v>4033</v>
      </c>
      <c r="B386" s="206">
        <v>1</v>
      </c>
      <c r="C386" s="127">
        <v>2</v>
      </c>
      <c r="D386" s="357">
        <f>PPG!K386</f>
        <v>0</v>
      </c>
      <c r="E386" s="127" t="b">
        <v>1</v>
      </c>
      <c r="F386" s="358" t="str">
        <f>RIGHT(PPG!D386,4)&amp;"."&amp;PPG!N386&amp;"."&amp;PPG!L386&amp;"."&amp;PPGPAY!$C$5</f>
        <v>...Se20</v>
      </c>
      <c r="G386" s="209">
        <f t="shared" ca="1" si="10"/>
        <v>44105</v>
      </c>
      <c r="H386" s="360">
        <f>IF(PPG!AC386&gt;0,0,-PPG!AC386)</f>
        <v>0</v>
      </c>
      <c r="I386" s="211">
        <f t="shared" ca="1" si="11"/>
        <v>44105</v>
      </c>
      <c r="J386" s="127">
        <v>369</v>
      </c>
      <c r="K386" s="127" t="b">
        <v>1</v>
      </c>
      <c r="L386" s="127" t="s">
        <v>4034</v>
      </c>
      <c r="M386" s="127" t="b">
        <v>1</v>
      </c>
      <c r="N386" s="127" t="s">
        <v>3692</v>
      </c>
      <c r="O386" s="358" t="str">
        <f>LEFT(PPG!E386,19)&amp;"."&amp;PPGCR!F386</f>
        <v>....Se20</v>
      </c>
      <c r="P386" s="361">
        <f>PPG!J386</f>
        <v>0</v>
      </c>
      <c r="Q386" s="127" t="b">
        <v>1</v>
      </c>
      <c r="R386" s="127" t="b">
        <v>1</v>
      </c>
      <c r="S386" s="127" t="b">
        <v>1</v>
      </c>
    </row>
    <row r="387" spans="1:19" x14ac:dyDescent="0.25">
      <c r="A387" s="127" t="s">
        <v>4033</v>
      </c>
      <c r="B387" s="206">
        <v>1</v>
      </c>
      <c r="C387" s="127">
        <v>2</v>
      </c>
      <c r="D387" s="357">
        <f>PPG!K387</f>
        <v>0</v>
      </c>
      <c r="E387" s="127" t="b">
        <v>1</v>
      </c>
      <c r="F387" s="358" t="str">
        <f>RIGHT(PPG!D387,4)&amp;"."&amp;PPG!N387&amp;"."&amp;PPG!L387&amp;"."&amp;PPGPAY!$C$5</f>
        <v>...Se20</v>
      </c>
      <c r="G387" s="209">
        <f t="shared" ca="1" si="10"/>
        <v>44105</v>
      </c>
      <c r="H387" s="360">
        <f>IF(PPG!AC387&gt;0,0,-PPG!AC387)</f>
        <v>0</v>
      </c>
      <c r="I387" s="211">
        <f t="shared" ca="1" si="11"/>
        <v>44105</v>
      </c>
      <c r="J387" s="127">
        <v>370</v>
      </c>
      <c r="K387" s="127" t="b">
        <v>1</v>
      </c>
      <c r="L387" s="127" t="s">
        <v>4034</v>
      </c>
      <c r="M387" s="127" t="b">
        <v>1</v>
      </c>
      <c r="N387" s="127" t="s">
        <v>3692</v>
      </c>
      <c r="O387" s="358" t="str">
        <f>LEFT(PPG!E387,19)&amp;"."&amp;PPGCR!F387</f>
        <v>....Se20</v>
      </c>
      <c r="P387" s="361">
        <f>PPG!J387</f>
        <v>0</v>
      </c>
      <c r="Q387" s="127" t="b">
        <v>1</v>
      </c>
      <c r="R387" s="127" t="b">
        <v>1</v>
      </c>
      <c r="S387" s="127" t="b">
        <v>1</v>
      </c>
    </row>
    <row r="388" spans="1:19" x14ac:dyDescent="0.25">
      <c r="A388" s="127" t="s">
        <v>4033</v>
      </c>
      <c r="B388" s="206">
        <v>1</v>
      </c>
      <c r="C388" s="127">
        <v>2</v>
      </c>
      <c r="D388" s="357">
        <f>PPG!K388</f>
        <v>0</v>
      </c>
      <c r="E388" s="127" t="b">
        <v>1</v>
      </c>
      <c r="F388" s="358" t="str">
        <f>RIGHT(PPG!D388,4)&amp;"."&amp;PPG!N388&amp;"."&amp;PPG!L388&amp;"."&amp;PPGPAY!$C$5</f>
        <v>...Se20</v>
      </c>
      <c r="G388" s="209">
        <f t="shared" ca="1" si="10"/>
        <v>44105</v>
      </c>
      <c r="H388" s="360">
        <f>IF(PPG!AC388&gt;0,0,-PPG!AC388)</f>
        <v>0</v>
      </c>
      <c r="I388" s="211">
        <f t="shared" ca="1" si="11"/>
        <v>44105</v>
      </c>
      <c r="J388" s="127">
        <v>371</v>
      </c>
      <c r="K388" s="127" t="b">
        <v>1</v>
      </c>
      <c r="L388" s="127" t="s">
        <v>4034</v>
      </c>
      <c r="M388" s="127" t="b">
        <v>1</v>
      </c>
      <c r="N388" s="127" t="s">
        <v>3692</v>
      </c>
      <c r="O388" s="358" t="str">
        <f>LEFT(PPG!E388,19)&amp;"."&amp;PPGCR!F388</f>
        <v>....Se20</v>
      </c>
      <c r="P388" s="361">
        <f>PPG!J388</f>
        <v>0</v>
      </c>
      <c r="Q388" s="127" t="b">
        <v>1</v>
      </c>
      <c r="R388" s="127" t="b">
        <v>1</v>
      </c>
      <c r="S388" s="127" t="b">
        <v>1</v>
      </c>
    </row>
    <row r="389" spans="1:19" x14ac:dyDescent="0.25">
      <c r="A389" s="127" t="s">
        <v>4033</v>
      </c>
      <c r="B389" s="206">
        <v>1</v>
      </c>
      <c r="C389" s="127">
        <v>2</v>
      </c>
      <c r="D389" s="357">
        <f>PPG!K389</f>
        <v>0</v>
      </c>
      <c r="E389" s="127" t="b">
        <v>1</v>
      </c>
      <c r="F389" s="358" t="str">
        <f>RIGHT(PPG!D389,4)&amp;"."&amp;PPG!N389&amp;"."&amp;PPG!L389&amp;"."&amp;PPGPAY!$C$5</f>
        <v>...Se20</v>
      </c>
      <c r="G389" s="209">
        <f t="shared" ca="1" si="10"/>
        <v>44105</v>
      </c>
      <c r="H389" s="360">
        <f>IF(PPG!AC389&gt;0,0,-PPG!AC389)</f>
        <v>0</v>
      </c>
      <c r="I389" s="211">
        <f t="shared" ca="1" si="11"/>
        <v>44105</v>
      </c>
      <c r="J389" s="127">
        <v>372</v>
      </c>
      <c r="K389" s="127" t="b">
        <v>1</v>
      </c>
      <c r="L389" s="127" t="s">
        <v>4034</v>
      </c>
      <c r="M389" s="127" t="b">
        <v>1</v>
      </c>
      <c r="N389" s="127" t="s">
        <v>3692</v>
      </c>
      <c r="O389" s="358" t="str">
        <f>LEFT(PPG!E389,19)&amp;"."&amp;PPGCR!F389</f>
        <v>....Se20</v>
      </c>
      <c r="P389" s="361">
        <f>PPG!J389</f>
        <v>0</v>
      </c>
      <c r="Q389" s="127" t="b">
        <v>1</v>
      </c>
      <c r="R389" s="127" t="b">
        <v>1</v>
      </c>
      <c r="S389" s="127" t="b">
        <v>1</v>
      </c>
    </row>
    <row r="390" spans="1:19" x14ac:dyDescent="0.25">
      <c r="A390" s="127" t="s">
        <v>4033</v>
      </c>
      <c r="B390" s="206">
        <v>1</v>
      </c>
      <c r="C390" s="127">
        <v>2</v>
      </c>
      <c r="D390" s="357">
        <f>PPG!K390</f>
        <v>0</v>
      </c>
      <c r="E390" s="127" t="b">
        <v>1</v>
      </c>
      <c r="F390" s="358" t="str">
        <f>RIGHT(PPG!D390,4)&amp;"."&amp;PPG!N390&amp;"."&amp;PPG!L390&amp;"."&amp;PPGPAY!$C$5</f>
        <v>...Se20</v>
      </c>
      <c r="G390" s="209">
        <f t="shared" ca="1" si="10"/>
        <v>44105</v>
      </c>
      <c r="H390" s="360">
        <f>IF(PPG!AC390&gt;0,0,-PPG!AC390)</f>
        <v>0</v>
      </c>
      <c r="I390" s="211">
        <f t="shared" ca="1" si="11"/>
        <v>44105</v>
      </c>
      <c r="J390" s="127">
        <v>373</v>
      </c>
      <c r="K390" s="127" t="b">
        <v>1</v>
      </c>
      <c r="L390" s="127" t="s">
        <v>4034</v>
      </c>
      <c r="M390" s="127" t="b">
        <v>1</v>
      </c>
      <c r="N390" s="127" t="s">
        <v>3692</v>
      </c>
      <c r="O390" s="358" t="str">
        <f>LEFT(PPG!E390,19)&amp;"."&amp;PPGCR!F390</f>
        <v>....Se20</v>
      </c>
      <c r="P390" s="361">
        <f>PPG!J390</f>
        <v>0</v>
      </c>
      <c r="Q390" s="127" t="b">
        <v>1</v>
      </c>
      <c r="R390" s="127" t="b">
        <v>1</v>
      </c>
      <c r="S390" s="127" t="b">
        <v>1</v>
      </c>
    </row>
    <row r="391" spans="1:19" x14ac:dyDescent="0.25">
      <c r="A391" s="127" t="s">
        <v>4033</v>
      </c>
      <c r="B391" s="206">
        <v>1</v>
      </c>
      <c r="C391" s="127">
        <v>2</v>
      </c>
      <c r="D391" s="357">
        <f>PPG!K391</f>
        <v>0</v>
      </c>
      <c r="E391" s="127" t="b">
        <v>1</v>
      </c>
      <c r="F391" s="358" t="str">
        <f>RIGHT(PPG!D391,4)&amp;"."&amp;PPG!N391&amp;"."&amp;PPG!L391&amp;"."&amp;PPGPAY!$C$5</f>
        <v>...Se20</v>
      </c>
      <c r="G391" s="209">
        <f t="shared" ca="1" si="10"/>
        <v>44105</v>
      </c>
      <c r="H391" s="360">
        <f>IF(PPG!AC391&gt;0,0,-PPG!AC391)</f>
        <v>0</v>
      </c>
      <c r="I391" s="211">
        <f t="shared" ca="1" si="11"/>
        <v>44105</v>
      </c>
      <c r="J391" s="127">
        <v>374</v>
      </c>
      <c r="K391" s="127" t="b">
        <v>1</v>
      </c>
      <c r="L391" s="127" t="s">
        <v>4034</v>
      </c>
      <c r="M391" s="127" t="b">
        <v>1</v>
      </c>
      <c r="N391" s="127" t="s">
        <v>3692</v>
      </c>
      <c r="O391" s="358" t="str">
        <f>LEFT(PPG!E391,19)&amp;"."&amp;PPGCR!F391</f>
        <v>....Se20</v>
      </c>
      <c r="P391" s="361">
        <f>PPG!J391</f>
        <v>0</v>
      </c>
      <c r="Q391" s="127" t="b">
        <v>1</v>
      </c>
      <c r="R391" s="127" t="b">
        <v>1</v>
      </c>
      <c r="S391" s="127" t="b">
        <v>1</v>
      </c>
    </row>
    <row r="392" spans="1:19" x14ac:dyDescent="0.25">
      <c r="A392" s="127" t="s">
        <v>4033</v>
      </c>
      <c r="B392" s="206">
        <v>1</v>
      </c>
      <c r="C392" s="127">
        <v>2</v>
      </c>
      <c r="D392" s="357">
        <f>PPG!K392</f>
        <v>0</v>
      </c>
      <c r="E392" s="127" t="b">
        <v>1</v>
      </c>
      <c r="F392" s="358" t="str">
        <f>RIGHT(PPG!D392,4)&amp;"."&amp;PPG!N392&amp;"."&amp;PPG!L392&amp;"."&amp;PPGPAY!$C$5</f>
        <v>...Se20</v>
      </c>
      <c r="G392" s="209">
        <f t="shared" ca="1" si="10"/>
        <v>44105</v>
      </c>
      <c r="H392" s="360">
        <f>IF(PPG!AC392&gt;0,0,-PPG!AC392)</f>
        <v>0</v>
      </c>
      <c r="I392" s="211">
        <f t="shared" ca="1" si="11"/>
        <v>44105</v>
      </c>
      <c r="J392" s="127">
        <v>375</v>
      </c>
      <c r="K392" s="127" t="b">
        <v>1</v>
      </c>
      <c r="L392" s="127" t="s">
        <v>4034</v>
      </c>
      <c r="M392" s="127" t="b">
        <v>1</v>
      </c>
      <c r="N392" s="127" t="s">
        <v>3692</v>
      </c>
      <c r="O392" s="358" t="str">
        <f>LEFT(PPG!E392,19)&amp;"."&amp;PPGCR!F392</f>
        <v>....Se20</v>
      </c>
      <c r="P392" s="361">
        <f>PPG!J392</f>
        <v>0</v>
      </c>
      <c r="Q392" s="127" t="b">
        <v>1</v>
      </c>
      <c r="R392" s="127" t="b">
        <v>1</v>
      </c>
      <c r="S392" s="127" t="b">
        <v>1</v>
      </c>
    </row>
    <row r="393" spans="1:19" x14ac:dyDescent="0.25">
      <c r="A393" s="127" t="s">
        <v>4033</v>
      </c>
      <c r="B393" s="206">
        <v>1</v>
      </c>
      <c r="C393" s="127">
        <v>2</v>
      </c>
      <c r="D393" s="357">
        <f>PPG!K393</f>
        <v>0</v>
      </c>
      <c r="E393" s="127" t="b">
        <v>1</v>
      </c>
      <c r="F393" s="358" t="str">
        <f>RIGHT(PPG!D393,4)&amp;"."&amp;PPG!N393&amp;"."&amp;PPG!L393&amp;"."&amp;PPGPAY!$C$5</f>
        <v>...Se20</v>
      </c>
      <c r="G393" s="209">
        <f ca="1">TODAY()</f>
        <v>44105</v>
      </c>
      <c r="H393" s="360">
        <f>IF(PPG!AC393&gt;0,0,-PPG!AC393)</f>
        <v>0</v>
      </c>
      <c r="I393" s="211">
        <f ca="1">G393</f>
        <v>44105</v>
      </c>
      <c r="J393" s="127">
        <v>376</v>
      </c>
      <c r="K393" s="127" t="b">
        <v>1</v>
      </c>
      <c r="L393" s="127" t="s">
        <v>4034</v>
      </c>
      <c r="M393" s="127" t="b">
        <v>1</v>
      </c>
      <c r="N393" s="127" t="s">
        <v>3692</v>
      </c>
      <c r="O393" s="358" t="str">
        <f>LEFT(PPG!E393,19)&amp;"."&amp;PPGCR!F393</f>
        <v>....Se20</v>
      </c>
      <c r="P393" s="361">
        <f>PPG!J393</f>
        <v>0</v>
      </c>
      <c r="Q393" s="127" t="b">
        <v>1</v>
      </c>
      <c r="R393" s="127" t="b">
        <v>1</v>
      </c>
      <c r="S393" s="127" t="b">
        <v>1</v>
      </c>
    </row>
    <row r="394" spans="1:19" x14ac:dyDescent="0.25">
      <c r="A394" s="127" t="s">
        <v>4033</v>
      </c>
      <c r="B394" s="206">
        <v>1</v>
      </c>
      <c r="C394" s="127">
        <v>2</v>
      </c>
      <c r="D394" s="357">
        <f>PPG!K394</f>
        <v>0</v>
      </c>
      <c r="E394" s="127" t="b">
        <v>1</v>
      </c>
      <c r="F394" s="358" t="str">
        <f>RIGHT(PPG!D394,4)&amp;"."&amp;PPG!N394&amp;"."&amp;PPG!L394&amp;"."&amp;PPGPAY!$C$5</f>
        <v>...Se20</v>
      </c>
      <c r="G394" s="209">
        <f t="shared" ref="G394:G398" ca="1" si="12">TODAY()</f>
        <v>44105</v>
      </c>
      <c r="H394" s="360">
        <f>IF(PPG!AC394&gt;0,0,-PPG!AC394)</f>
        <v>0</v>
      </c>
      <c r="I394" s="211">
        <f t="shared" ref="I394:I398" ca="1" si="13">G394</f>
        <v>44105</v>
      </c>
      <c r="J394" s="127">
        <v>377</v>
      </c>
      <c r="K394" s="127" t="b">
        <v>1</v>
      </c>
      <c r="L394" s="127" t="s">
        <v>4034</v>
      </c>
      <c r="M394" s="127" t="b">
        <v>1</v>
      </c>
      <c r="N394" s="127" t="s">
        <v>3692</v>
      </c>
      <c r="O394" s="358" t="str">
        <f>LEFT(PPG!E394,19)&amp;"."&amp;PPGCR!F394</f>
        <v>....Se20</v>
      </c>
      <c r="P394" s="361">
        <f>PPG!J394</f>
        <v>0</v>
      </c>
      <c r="Q394" s="127" t="b">
        <v>1</v>
      </c>
      <c r="R394" s="127" t="b">
        <v>1</v>
      </c>
      <c r="S394" s="127" t="b">
        <v>1</v>
      </c>
    </row>
    <row r="395" spans="1:19" x14ac:dyDescent="0.25">
      <c r="A395" s="127" t="s">
        <v>4033</v>
      </c>
      <c r="B395" s="206">
        <v>1</v>
      </c>
      <c r="C395" s="127">
        <v>2</v>
      </c>
      <c r="D395" s="357">
        <f>PPG!K395</f>
        <v>0</v>
      </c>
      <c r="E395" s="127" t="b">
        <v>1</v>
      </c>
      <c r="F395" s="358" t="str">
        <f>RIGHT(PPG!D395,4)&amp;"."&amp;PPG!N395&amp;"."&amp;PPG!L395&amp;"."&amp;PPGPAY!$C$5</f>
        <v>...Se20</v>
      </c>
      <c r="G395" s="209">
        <f t="shared" ca="1" si="12"/>
        <v>44105</v>
      </c>
      <c r="H395" s="360">
        <f>IF(PPG!AC395&gt;0,0,-PPG!AC395)</f>
        <v>0</v>
      </c>
      <c r="I395" s="211">
        <f t="shared" ca="1" si="13"/>
        <v>44105</v>
      </c>
      <c r="J395" s="127">
        <v>378</v>
      </c>
      <c r="K395" s="127" t="b">
        <v>1</v>
      </c>
      <c r="L395" s="127" t="s">
        <v>4034</v>
      </c>
      <c r="M395" s="127" t="b">
        <v>1</v>
      </c>
      <c r="N395" s="127" t="s">
        <v>3692</v>
      </c>
      <c r="O395" s="358" t="str">
        <f>LEFT(PPG!E395,19)&amp;"."&amp;PPGCR!F395</f>
        <v>....Se20</v>
      </c>
      <c r="P395" s="361">
        <f>PPG!J395</f>
        <v>0</v>
      </c>
      <c r="Q395" s="127" t="b">
        <v>1</v>
      </c>
      <c r="R395" s="127" t="b">
        <v>1</v>
      </c>
      <c r="S395" s="127" t="b">
        <v>1</v>
      </c>
    </row>
    <row r="396" spans="1:19" x14ac:dyDescent="0.25">
      <c r="A396" s="127" t="s">
        <v>4033</v>
      </c>
      <c r="B396" s="206">
        <v>1</v>
      </c>
      <c r="C396" s="127">
        <v>2</v>
      </c>
      <c r="D396" s="357">
        <f>PPG!K396</f>
        <v>0</v>
      </c>
      <c r="E396" s="127" t="b">
        <v>1</v>
      </c>
      <c r="F396" s="358" t="str">
        <f>RIGHT(PPG!D396,4)&amp;"."&amp;PPG!N396&amp;"."&amp;PPG!L396&amp;"."&amp;PPGPAY!$C$5</f>
        <v>...Se20</v>
      </c>
      <c r="G396" s="209">
        <f t="shared" ca="1" si="12"/>
        <v>44105</v>
      </c>
      <c r="H396" s="360">
        <f>IF(PPG!AC396&gt;0,0,-PPG!AC396)</f>
        <v>0</v>
      </c>
      <c r="I396" s="211">
        <f t="shared" ca="1" si="13"/>
        <v>44105</v>
      </c>
      <c r="J396" s="127">
        <v>379</v>
      </c>
      <c r="K396" s="127" t="b">
        <v>1</v>
      </c>
      <c r="L396" s="127" t="s">
        <v>4034</v>
      </c>
      <c r="M396" s="127" t="b">
        <v>1</v>
      </c>
      <c r="N396" s="127" t="s">
        <v>3692</v>
      </c>
      <c r="O396" s="358" t="str">
        <f>LEFT(PPG!E396,19)&amp;"."&amp;PPGCR!F396</f>
        <v>....Se20</v>
      </c>
      <c r="P396" s="361">
        <f>PPG!J396</f>
        <v>0</v>
      </c>
      <c r="Q396" s="127" t="b">
        <v>1</v>
      </c>
      <c r="R396" s="127" t="b">
        <v>1</v>
      </c>
      <c r="S396" s="127" t="b">
        <v>1</v>
      </c>
    </row>
    <row r="397" spans="1:19" x14ac:dyDescent="0.25">
      <c r="A397" s="127" t="s">
        <v>4033</v>
      </c>
      <c r="B397" s="206">
        <v>1</v>
      </c>
      <c r="C397" s="127">
        <v>2</v>
      </c>
      <c r="D397" s="357">
        <f>PPG!K397</f>
        <v>0</v>
      </c>
      <c r="E397" s="127" t="b">
        <v>1</v>
      </c>
      <c r="F397" s="358" t="str">
        <f>RIGHT(PPG!D397,4)&amp;"."&amp;PPG!N397&amp;"."&amp;PPG!L397&amp;"."&amp;PPGPAY!$C$5</f>
        <v>...Se20</v>
      </c>
      <c r="G397" s="209">
        <f t="shared" ca="1" si="12"/>
        <v>44105</v>
      </c>
      <c r="H397" s="360">
        <f>IF(PPG!AC397&gt;0,0,-PPG!AC397)</f>
        <v>0</v>
      </c>
      <c r="I397" s="211">
        <f t="shared" ca="1" si="13"/>
        <v>44105</v>
      </c>
      <c r="J397" s="127">
        <v>380</v>
      </c>
      <c r="K397" s="127" t="b">
        <v>1</v>
      </c>
      <c r="L397" s="127" t="s">
        <v>4034</v>
      </c>
      <c r="M397" s="127" t="b">
        <v>1</v>
      </c>
      <c r="N397" s="127" t="s">
        <v>3692</v>
      </c>
      <c r="O397" s="358" t="str">
        <f>LEFT(PPG!E397,19)&amp;"."&amp;PPGCR!F397</f>
        <v>....Se20</v>
      </c>
      <c r="P397" s="361">
        <f>PPG!J397</f>
        <v>0</v>
      </c>
      <c r="Q397" s="127" t="b">
        <v>1</v>
      </c>
      <c r="R397" s="127" t="b">
        <v>1</v>
      </c>
      <c r="S397" s="127" t="b">
        <v>1</v>
      </c>
    </row>
    <row r="398" spans="1:19" x14ac:dyDescent="0.25">
      <c r="A398" s="127" t="s">
        <v>4033</v>
      </c>
      <c r="B398" s="206">
        <v>1</v>
      </c>
      <c r="C398" s="127">
        <v>2</v>
      </c>
      <c r="D398" s="357">
        <f>PPG!K398</f>
        <v>0</v>
      </c>
      <c r="E398" s="127" t="b">
        <v>1</v>
      </c>
      <c r="F398" s="358" t="str">
        <f>RIGHT(PPG!D398,4)&amp;"."&amp;PPG!N398&amp;"."&amp;PPG!L398&amp;"."&amp;PPGPAY!$C$5</f>
        <v>...Se20</v>
      </c>
      <c r="G398" s="209">
        <f t="shared" ca="1" si="12"/>
        <v>44105</v>
      </c>
      <c r="H398" s="360">
        <f>IF(PPG!AC398&gt;0,0,-PPG!AC398)</f>
        <v>0</v>
      </c>
      <c r="I398" s="211">
        <f t="shared" ca="1" si="13"/>
        <v>44105</v>
      </c>
      <c r="J398" s="127">
        <v>381</v>
      </c>
      <c r="K398" s="127" t="b">
        <v>1</v>
      </c>
      <c r="L398" s="127" t="s">
        <v>4034</v>
      </c>
      <c r="M398" s="127" t="b">
        <v>1</v>
      </c>
      <c r="N398" s="127" t="s">
        <v>3692</v>
      </c>
      <c r="O398" s="358" t="str">
        <f>LEFT(PPG!E398,19)&amp;"."&amp;PPGCR!F398</f>
        <v>....Se20</v>
      </c>
      <c r="P398" s="361">
        <f>PPG!J398</f>
        <v>0</v>
      </c>
      <c r="Q398" s="127" t="b">
        <v>1</v>
      </c>
      <c r="R398" s="127" t="b">
        <v>1</v>
      </c>
      <c r="S398" s="127" t="b">
        <v>1</v>
      </c>
    </row>
  </sheetData>
  <mergeCells count="5">
    <mergeCell ref="A1:N1"/>
    <mergeCell ref="B3:E3"/>
    <mergeCell ref="I3:L3"/>
    <mergeCell ref="C7:D8"/>
    <mergeCell ref="C10:D11"/>
  </mergeCells>
  <conditionalFormatting sqref="H20:H398">
    <cfRule type="cellIs" dxfId="57" priority="4" operator="equal">
      <formula>0</formula>
    </cfRule>
  </conditionalFormatting>
  <conditionalFormatting sqref="C7:D8">
    <cfRule type="cellIs" dxfId="56" priority="3" operator="equal">
      <formula>"Error"</formula>
    </cfRule>
  </conditionalFormatting>
  <conditionalFormatting sqref="C10:D11">
    <cfRule type="cellIs" dxfId="55" priority="2" operator="equal">
      <formula>"Error"</formula>
    </cfRule>
  </conditionalFormatting>
  <conditionalFormatting sqref="C7:D8 C10:D11">
    <cfRule type="cellIs" dxfId="5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Y1" zoomScale="85" zoomScaleNormal="85" workbookViewId="0">
      <selection activeCell="AB20" sqref="AB20:AB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8"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4036</v>
      </c>
      <c r="AN1">
        <v>10162</v>
      </c>
    </row>
    <row r="2" spans="1:53" ht="15.75" thickBot="1" x14ac:dyDescent="0.3">
      <c r="AM2" t="s">
        <v>3630</v>
      </c>
      <c r="AN2">
        <v>10163</v>
      </c>
    </row>
    <row r="3" spans="1:53" ht="26.25" thickTop="1" thickBot="1" x14ac:dyDescent="0.55000000000000004">
      <c r="A3" s="33" t="s">
        <v>3557</v>
      </c>
      <c r="B3" s="475" t="s">
        <v>181</v>
      </c>
      <c r="C3" s="475"/>
      <c r="D3" s="475"/>
      <c r="E3" s="475"/>
      <c r="F3" s="476"/>
      <c r="H3" s="34" t="s">
        <v>3559</v>
      </c>
      <c r="I3" s="35">
        <f>COUNTIF(D20:D693,"&gt;0")</f>
        <v>7</v>
      </c>
      <c r="J3" s="36" t="s">
        <v>3560</v>
      </c>
      <c r="K3" s="36"/>
      <c r="L3" s="36"/>
      <c r="M3" s="36"/>
      <c r="N3" s="37"/>
      <c r="O3" s="38"/>
      <c r="P3" s="38"/>
      <c r="Q3" s="38"/>
      <c r="AM3" t="s">
        <v>48</v>
      </c>
      <c r="AN3">
        <v>11510</v>
      </c>
    </row>
    <row r="4" spans="1:53" ht="16.5" thickTop="1" thickBot="1" x14ac:dyDescent="0.3">
      <c r="A4" s="33" t="s">
        <v>3562</v>
      </c>
      <c r="B4" s="477" t="s">
        <v>66</v>
      </c>
      <c r="C4" s="478"/>
      <c r="H4" s="33" t="s">
        <v>3563</v>
      </c>
      <c r="I4" s="35">
        <f>COUNTIF(G20:G737,"&gt;0")</f>
        <v>7</v>
      </c>
      <c r="J4" s="39" t="s">
        <v>3564</v>
      </c>
      <c r="K4" s="35">
        <f>COUNTIF(G20:G737,"&lt;0")</f>
        <v>0</v>
      </c>
      <c r="L4" s="39" t="s">
        <v>3565</v>
      </c>
      <c r="M4" s="35">
        <f>COUNTIF(G20:G737,"=0")</f>
        <v>0</v>
      </c>
    </row>
    <row r="5" spans="1:53" ht="15.75" thickTop="1" x14ac:dyDescent="0.25">
      <c r="A5" s="33" t="s">
        <v>3567</v>
      </c>
      <c r="B5" s="469"/>
      <c r="C5" s="470"/>
      <c r="D5" s="470"/>
      <c r="E5" s="470"/>
      <c r="F5" s="470"/>
      <c r="G5" s="470"/>
      <c r="H5" s="470"/>
      <c r="I5" s="470"/>
      <c r="J5" s="470"/>
      <c r="K5" s="470"/>
      <c r="L5" s="470"/>
      <c r="M5" s="470"/>
      <c r="N5" s="471"/>
      <c r="O5" s="40"/>
      <c r="P5" s="40"/>
      <c r="Q5" s="40"/>
    </row>
    <row r="6" spans="1:53" x14ac:dyDescent="0.25">
      <c r="B6" s="469"/>
      <c r="C6" s="470"/>
      <c r="D6" s="470"/>
      <c r="E6" s="470"/>
      <c r="F6" s="470"/>
      <c r="G6" s="470"/>
      <c r="H6" s="470"/>
      <c r="I6" s="470"/>
      <c r="J6" s="470"/>
      <c r="K6" s="470"/>
      <c r="L6" s="470"/>
      <c r="M6" s="470"/>
      <c r="N6" s="471"/>
      <c r="O6" s="40"/>
      <c r="P6" s="40"/>
      <c r="Q6" s="40"/>
    </row>
    <row r="7" spans="1:53" x14ac:dyDescent="0.25">
      <c r="B7" s="469"/>
      <c r="C7" s="470"/>
      <c r="D7" s="470"/>
      <c r="E7" s="470"/>
      <c r="F7" s="470"/>
      <c r="G7" s="470"/>
      <c r="H7" s="470"/>
      <c r="I7" s="470"/>
      <c r="J7" s="470"/>
      <c r="K7" s="470"/>
      <c r="L7" s="470"/>
      <c r="M7" s="470"/>
      <c r="N7" s="471"/>
      <c r="O7" s="40"/>
      <c r="P7" s="40"/>
      <c r="Q7" s="40"/>
    </row>
    <row r="8" spans="1:53" x14ac:dyDescent="0.25">
      <c r="B8" s="468"/>
      <c r="C8" s="468"/>
      <c r="D8" s="468"/>
      <c r="E8" s="468"/>
      <c r="F8" s="468"/>
      <c r="G8" s="468"/>
      <c r="H8" s="468"/>
      <c r="I8" s="468"/>
      <c r="J8" s="468"/>
      <c r="K8" s="468"/>
      <c r="L8" s="468"/>
      <c r="M8" s="468"/>
      <c r="N8" s="468"/>
      <c r="O8" s="40"/>
      <c r="P8" s="40"/>
      <c r="Q8" s="40"/>
    </row>
    <row r="9" spans="1:53" x14ac:dyDescent="0.25">
      <c r="B9" s="468"/>
      <c r="C9" s="468"/>
      <c r="D9" s="468"/>
      <c r="E9" s="468"/>
      <c r="F9" s="468"/>
      <c r="G9" s="468"/>
      <c r="H9" s="468"/>
      <c r="I9" s="468"/>
      <c r="J9" s="468"/>
      <c r="K9" s="468"/>
      <c r="L9" s="468"/>
      <c r="M9" s="468"/>
      <c r="N9" s="468"/>
      <c r="O9" s="40"/>
      <c r="P9" s="40"/>
      <c r="Q9" s="40"/>
    </row>
    <row r="10" spans="1:53" x14ac:dyDescent="0.25">
      <c r="A10" s="38"/>
      <c r="B10" s="38"/>
      <c r="C10" s="38"/>
      <c r="D10" s="38"/>
      <c r="E10" s="38"/>
      <c r="F10" s="38"/>
      <c r="G10" s="38"/>
      <c r="H10" s="38"/>
      <c r="I10" s="47"/>
      <c r="J10" s="47"/>
      <c r="K10" s="47"/>
      <c r="L10" s="47"/>
      <c r="M10" s="47"/>
      <c r="N10" s="47"/>
      <c r="O10" s="47"/>
      <c r="P10" s="47"/>
      <c r="Q10" s="47"/>
    </row>
    <row r="11" spans="1:53" x14ac:dyDescent="0.25">
      <c r="A11" s="33" t="s">
        <v>3581</v>
      </c>
      <c r="B11" s="465"/>
      <c r="C11" s="466"/>
      <c r="D11" s="466"/>
      <c r="E11" s="467"/>
      <c r="F11" s="465"/>
      <c r="G11" s="466"/>
      <c r="H11" s="466"/>
      <c r="I11" s="466"/>
      <c r="J11" s="466"/>
      <c r="K11" s="466"/>
      <c r="L11" s="466"/>
      <c r="M11" s="466"/>
      <c r="N11" s="467"/>
      <c r="O11" s="47"/>
      <c r="P11" s="47"/>
      <c r="Q11" s="47"/>
    </row>
    <row r="12" spans="1:53" x14ac:dyDescent="0.25">
      <c r="A12" s="38"/>
      <c r="B12" s="465"/>
      <c r="C12" s="466"/>
      <c r="D12" s="466"/>
      <c r="E12" s="467"/>
      <c r="F12" s="465"/>
      <c r="G12" s="466"/>
      <c r="H12" s="466"/>
      <c r="I12" s="466"/>
      <c r="J12" s="466"/>
      <c r="K12" s="466"/>
      <c r="L12" s="466"/>
      <c r="M12" s="466"/>
      <c r="N12" s="467"/>
      <c r="O12" s="47"/>
      <c r="P12" s="47"/>
      <c r="Q12" s="47"/>
    </row>
    <row r="13" spans="1:53" x14ac:dyDescent="0.25">
      <c r="A13" s="38"/>
      <c r="B13" s="465"/>
      <c r="C13" s="466"/>
      <c r="D13" s="466"/>
      <c r="E13" s="467"/>
      <c r="F13" s="465"/>
      <c r="G13" s="466"/>
      <c r="H13" s="466"/>
      <c r="I13" s="466"/>
      <c r="J13" s="466"/>
      <c r="K13" s="466"/>
      <c r="L13" s="466"/>
      <c r="M13" s="466"/>
      <c r="N13" s="467"/>
      <c r="O13" s="47"/>
      <c r="P13" s="47"/>
      <c r="Q13" s="47"/>
      <c r="AQ13"/>
      <c r="AR13"/>
      <c r="AS13"/>
      <c r="AT13"/>
      <c r="AU13"/>
      <c r="AV13"/>
      <c r="AW13"/>
      <c r="AX13"/>
      <c r="AY13"/>
      <c r="AZ13"/>
      <c r="BA13"/>
    </row>
    <row r="14" spans="1:53" x14ac:dyDescent="0.25">
      <c r="A14" s="38"/>
      <c r="B14" s="465"/>
      <c r="C14" s="466"/>
      <c r="D14" s="466"/>
      <c r="E14" s="467"/>
      <c r="F14" s="465"/>
      <c r="G14" s="466"/>
      <c r="H14" s="466"/>
      <c r="I14" s="466"/>
      <c r="J14" s="466"/>
      <c r="K14" s="466"/>
      <c r="L14" s="466"/>
      <c r="M14" s="466"/>
      <c r="N14" s="467"/>
      <c r="O14" s="47"/>
      <c r="P14" s="47"/>
      <c r="Q14" s="47"/>
      <c r="R14" s="48">
        <f>R15+R16</f>
        <v>0</v>
      </c>
      <c r="S14" s="48">
        <f t="shared" ref="S14:AL14" si="0">S15+S16</f>
        <v>0</v>
      </c>
      <c r="T14" s="48">
        <f t="shared" si="0"/>
        <v>740409.7</v>
      </c>
      <c r="U14" s="48">
        <f t="shared" si="0"/>
        <v>453173.22999999992</v>
      </c>
      <c r="V14" s="48">
        <f t="shared" si="0"/>
        <v>453173.22999999992</v>
      </c>
      <c r="W14" s="48">
        <f t="shared" si="0"/>
        <v>453260.74999999994</v>
      </c>
      <c r="X14" s="48">
        <f t="shared" si="0"/>
        <v>453260.74999999994</v>
      </c>
      <c r="Y14" s="48"/>
      <c r="Z14" s="48"/>
      <c r="AA14" s="48"/>
      <c r="AB14" s="48">
        <f t="shared" si="0"/>
        <v>453260.76285714284</v>
      </c>
      <c r="AC14" s="48"/>
      <c r="AD14" s="48">
        <f t="shared" si="0"/>
        <v>453260.76285714284</v>
      </c>
      <c r="AE14" s="48">
        <f t="shared" si="0"/>
        <v>453260.76285714284</v>
      </c>
      <c r="AF14" s="48">
        <f t="shared" si="0"/>
        <v>453260.76285714284</v>
      </c>
      <c r="AG14" s="48">
        <f t="shared" si="0"/>
        <v>453260.76285714284</v>
      </c>
      <c r="AH14" s="48">
        <f t="shared" si="0"/>
        <v>453260.76285714284</v>
      </c>
      <c r="AI14" s="48">
        <f t="shared" si="0"/>
        <v>453260.76285714284</v>
      </c>
      <c r="AJ14" s="48">
        <f t="shared" si="0"/>
        <v>5726103</v>
      </c>
      <c r="AK14" s="48">
        <f t="shared" si="0"/>
        <v>0</v>
      </c>
      <c r="AL14" s="48">
        <f t="shared" si="0"/>
        <v>0</v>
      </c>
      <c r="AM14" s="49" t="s">
        <v>3583</v>
      </c>
      <c r="AQ14"/>
      <c r="AR14"/>
      <c r="AS14"/>
      <c r="AT14"/>
      <c r="AU14"/>
      <c r="AV14"/>
      <c r="AW14"/>
      <c r="AX14"/>
      <c r="AY14"/>
      <c r="AZ14"/>
      <c r="BA14"/>
    </row>
    <row r="15" spans="1:53" x14ac:dyDescent="0.25">
      <c r="A15" s="38"/>
      <c r="B15" s="465"/>
      <c r="C15" s="466"/>
      <c r="D15" s="466"/>
      <c r="E15" s="467"/>
      <c r="F15" s="465"/>
      <c r="G15" s="466"/>
      <c r="H15" s="466"/>
      <c r="I15" s="466"/>
      <c r="J15" s="466"/>
      <c r="K15" s="466"/>
      <c r="L15" s="466"/>
      <c r="M15" s="466"/>
      <c r="N15" s="467"/>
      <c r="O15" s="47"/>
      <c r="P15" s="47"/>
      <c r="Q15" s="47"/>
      <c r="R15" s="50">
        <f t="shared" ref="R15:AL15" si="1">SUMIF(R20:R708,"&gt;0")</f>
        <v>0</v>
      </c>
      <c r="S15" s="50">
        <f t="shared" si="1"/>
        <v>0</v>
      </c>
      <c r="T15" s="50">
        <f t="shared" si="1"/>
        <v>740409.7</v>
      </c>
      <c r="U15" s="50">
        <f t="shared" si="1"/>
        <v>453173.22999999992</v>
      </c>
      <c r="V15" s="50">
        <f t="shared" si="1"/>
        <v>453173.22999999992</v>
      </c>
      <c r="W15" s="50">
        <f t="shared" si="1"/>
        <v>453260.74999999994</v>
      </c>
      <c r="X15" s="50">
        <f t="shared" si="1"/>
        <v>453260.74999999994</v>
      </c>
      <c r="Y15" s="50"/>
      <c r="Z15" s="50"/>
      <c r="AA15" s="50"/>
      <c r="AB15" s="50">
        <f t="shared" si="1"/>
        <v>453260.76285714284</v>
      </c>
      <c r="AC15" s="50"/>
      <c r="AD15" s="50">
        <f t="shared" si="1"/>
        <v>453260.76285714284</v>
      </c>
      <c r="AE15" s="50">
        <f t="shared" si="1"/>
        <v>453260.76285714284</v>
      </c>
      <c r="AF15" s="50">
        <f t="shared" si="1"/>
        <v>453260.76285714284</v>
      </c>
      <c r="AG15" s="50">
        <f t="shared" si="1"/>
        <v>453260.76285714284</v>
      </c>
      <c r="AH15" s="50">
        <f t="shared" si="1"/>
        <v>453260.76285714284</v>
      </c>
      <c r="AI15" s="50">
        <f t="shared" si="1"/>
        <v>453260.76285714284</v>
      </c>
      <c r="AJ15" s="50">
        <f t="shared" si="1"/>
        <v>5726103</v>
      </c>
      <c r="AK15" s="50">
        <f t="shared" si="1"/>
        <v>0</v>
      </c>
      <c r="AL15" s="50">
        <f t="shared" si="1"/>
        <v>0</v>
      </c>
      <c r="AM15" s="49" t="s">
        <v>3563</v>
      </c>
      <c r="AQ15"/>
      <c r="AR15"/>
      <c r="AS15"/>
      <c r="AT15"/>
      <c r="AU15"/>
      <c r="AV15"/>
      <c r="AW15"/>
      <c r="AX15"/>
      <c r="AY15"/>
      <c r="AZ15"/>
      <c r="BA15"/>
    </row>
    <row r="16" spans="1:53" x14ac:dyDescent="0.25">
      <c r="A16" s="38"/>
      <c r="B16" s="465"/>
      <c r="C16" s="466"/>
      <c r="D16" s="466"/>
      <c r="E16" s="467"/>
      <c r="F16" s="465"/>
      <c r="G16" s="466"/>
      <c r="H16" s="466"/>
      <c r="I16" s="466"/>
      <c r="J16" s="466"/>
      <c r="K16" s="466"/>
      <c r="L16" s="466"/>
      <c r="M16" s="466"/>
      <c r="N16" s="467"/>
      <c r="O16" s="47"/>
      <c r="P16" s="47"/>
      <c r="Q16" s="47"/>
      <c r="R16" s="50">
        <f t="shared" ref="R16:AL16" si="2">SUMIF(R20:R708,"&lt;0")</f>
        <v>0</v>
      </c>
      <c r="S16" s="50">
        <f t="shared" si="2"/>
        <v>0</v>
      </c>
      <c r="T16" s="50">
        <f t="shared" si="2"/>
        <v>0</v>
      </c>
      <c r="U16" s="50">
        <f t="shared" si="2"/>
        <v>0</v>
      </c>
      <c r="V16" s="50">
        <f t="shared" si="2"/>
        <v>0</v>
      </c>
      <c r="W16" s="50">
        <f t="shared" si="2"/>
        <v>0</v>
      </c>
      <c r="X16" s="50">
        <f t="shared" si="2"/>
        <v>0</v>
      </c>
      <c r="Y16" s="50"/>
      <c r="Z16" s="50"/>
      <c r="AA16" s="50"/>
      <c r="AB16" s="50">
        <f t="shared" si="2"/>
        <v>0</v>
      </c>
      <c r="AC16" s="50"/>
      <c r="AD16" s="50">
        <f t="shared" si="2"/>
        <v>0</v>
      </c>
      <c r="AE16" s="50">
        <f t="shared" si="2"/>
        <v>0</v>
      </c>
      <c r="AF16" s="50">
        <f t="shared" si="2"/>
        <v>0</v>
      </c>
      <c r="AG16" s="50">
        <f t="shared" si="2"/>
        <v>0</v>
      </c>
      <c r="AH16" s="50">
        <f t="shared" si="2"/>
        <v>0</v>
      </c>
      <c r="AI16" s="50">
        <f t="shared" si="2"/>
        <v>0</v>
      </c>
      <c r="AJ16" s="50">
        <f t="shared" si="2"/>
        <v>0</v>
      </c>
      <c r="AK16" s="50">
        <f t="shared" si="2"/>
        <v>0</v>
      </c>
      <c r="AL16" s="50">
        <f t="shared" si="2"/>
        <v>0</v>
      </c>
      <c r="AM16" s="49" t="s">
        <v>3564</v>
      </c>
      <c r="AQ16"/>
      <c r="AR16"/>
      <c r="AS16"/>
      <c r="AT16"/>
      <c r="AU16"/>
      <c r="AV16"/>
      <c r="AW16"/>
      <c r="AX16"/>
      <c r="AY16"/>
      <c r="AZ16"/>
      <c r="BA16"/>
    </row>
    <row r="17" spans="1:73" x14ac:dyDescent="0.25">
      <c r="A17" s="38">
        <f>COUNTIF(D20:D773,"&gt;0")</f>
        <v>7</v>
      </c>
      <c r="B17" s="465"/>
      <c r="C17" s="466"/>
      <c r="D17" s="466"/>
      <c r="E17" s="467"/>
      <c r="F17" s="465" t="s">
        <v>4254</v>
      </c>
      <c r="G17" s="466"/>
      <c r="H17" s="466"/>
      <c r="I17" s="466"/>
      <c r="J17" s="466"/>
      <c r="K17" s="466"/>
      <c r="L17" s="466"/>
      <c r="M17" s="466"/>
      <c r="N17" s="467"/>
      <c r="O17" s="47"/>
      <c r="P17" s="47"/>
      <c r="Q17" s="47"/>
      <c r="R17" s="462" t="s">
        <v>3996</v>
      </c>
      <c r="S17" s="464"/>
      <c r="T17" s="464"/>
      <c r="U17" s="464"/>
      <c r="V17" s="464"/>
      <c r="W17" s="464"/>
      <c r="X17" s="464"/>
      <c r="Y17" s="464"/>
      <c r="Z17" s="464"/>
      <c r="AA17" s="464"/>
      <c r="AB17" s="464"/>
      <c r="AC17" s="464"/>
      <c r="AD17" s="464"/>
      <c r="AE17" s="464"/>
      <c r="AF17" s="464"/>
      <c r="AG17" s="464"/>
      <c r="AH17" s="464"/>
      <c r="AI17" s="464"/>
      <c r="AQ17"/>
      <c r="AR17"/>
      <c r="AS17"/>
      <c r="AT17"/>
      <c r="AU17"/>
      <c r="AV17"/>
      <c r="AW17"/>
      <c r="AX17"/>
      <c r="AY17"/>
      <c r="AZ17"/>
      <c r="BA17"/>
    </row>
    <row r="18" spans="1:73" ht="15.75" thickBot="1" x14ac:dyDescent="0.3">
      <c r="A18" t="s">
        <v>3585</v>
      </c>
      <c r="G18" s="53">
        <f>SUM(G20:G708)</f>
        <v>5726103</v>
      </c>
      <c r="I18" s="302" t="s">
        <v>4253</v>
      </c>
      <c r="R18" s="54">
        <v>0</v>
      </c>
      <c r="S18" s="54">
        <v>0</v>
      </c>
      <c r="T18" s="54">
        <f>2/13</f>
        <v>0.15384615384615385</v>
      </c>
      <c r="U18" s="54">
        <f>1/13</f>
        <v>7.6923076923076927E-2</v>
      </c>
      <c r="V18" s="54">
        <f t="shared" ref="V18:AI18" si="3">1/13</f>
        <v>7.6923076923076927E-2</v>
      </c>
      <c r="W18" s="54">
        <f t="shared" si="3"/>
        <v>7.6923076923076927E-2</v>
      </c>
      <c r="X18" s="54">
        <f t="shared" si="3"/>
        <v>7.6923076923076927E-2</v>
      </c>
      <c r="Y18" s="54"/>
      <c r="Z18" s="54"/>
      <c r="AA18" s="54"/>
      <c r="AB18" s="54">
        <f t="shared" si="3"/>
        <v>7.6923076923076927E-2</v>
      </c>
      <c r="AC18" s="54"/>
      <c r="AD18" s="54">
        <f t="shared" si="3"/>
        <v>7.6923076923076927E-2</v>
      </c>
      <c r="AE18" s="54">
        <f t="shared" si="3"/>
        <v>7.6923076923076927E-2</v>
      </c>
      <c r="AF18" s="54">
        <f t="shared" si="3"/>
        <v>7.6923076923076927E-2</v>
      </c>
      <c r="AG18" s="54">
        <f t="shared" si="3"/>
        <v>7.6923076923076927E-2</v>
      </c>
      <c r="AH18" s="54">
        <f t="shared" si="3"/>
        <v>7.6923076923076927E-2</v>
      </c>
      <c r="AI18" s="54">
        <f t="shared" si="3"/>
        <v>7.6923076923076927E-2</v>
      </c>
      <c r="AK18" s="53">
        <f>SUM(AK20:AK708)</f>
        <v>0</v>
      </c>
      <c r="AQ18"/>
      <c r="AR18"/>
      <c r="AS18"/>
      <c r="AT18"/>
      <c r="AU18"/>
      <c r="AV18"/>
      <c r="AW18"/>
      <c r="AX18"/>
      <c r="AY18"/>
      <c r="AZ18"/>
      <c r="BA18"/>
    </row>
    <row r="19" spans="1:73" s="65" customFormat="1" ht="46.5" thickTop="1" thickBot="1" x14ac:dyDescent="0.3">
      <c r="A19" s="59" t="s">
        <v>3557</v>
      </c>
      <c r="B19" s="59" t="s">
        <v>3589</v>
      </c>
      <c r="C19" s="60" t="s">
        <v>4</v>
      </c>
      <c r="D19" s="60" t="s">
        <v>3590</v>
      </c>
      <c r="E19" s="60" t="s">
        <v>3591</v>
      </c>
      <c r="F19" s="60" t="s">
        <v>3592</v>
      </c>
      <c r="G19" s="60" t="s">
        <v>4252</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4255</v>
      </c>
      <c r="AA19" s="54"/>
      <c r="AB19" s="63" t="s">
        <v>31</v>
      </c>
      <c r="AC19" s="54"/>
      <c r="AD19" s="63" t="s">
        <v>32</v>
      </c>
      <c r="AE19" s="63" t="s">
        <v>33</v>
      </c>
      <c r="AF19" s="63" t="s">
        <v>34</v>
      </c>
      <c r="AG19" s="63" t="s">
        <v>35</v>
      </c>
      <c r="AH19" s="63" t="s">
        <v>36</v>
      </c>
      <c r="AI19" s="63" t="s">
        <v>37</v>
      </c>
      <c r="AJ19" s="63" t="s">
        <v>3604</v>
      </c>
      <c r="AK19" s="63" t="s">
        <v>3605</v>
      </c>
      <c r="AL19" s="64"/>
      <c r="AM19" s="65" t="s">
        <v>3606</v>
      </c>
      <c r="AN19" s="65" t="s">
        <v>3606</v>
      </c>
    </row>
    <row r="20" spans="1:73" ht="15.75" thickTop="1" x14ac:dyDescent="0.25">
      <c r="A20" t="str">
        <f>$B$3</f>
        <v>POST16</v>
      </c>
      <c r="B20" s="75" t="s">
        <v>3620</v>
      </c>
      <c r="C20" s="76">
        <v>44027</v>
      </c>
      <c r="D20" s="75">
        <v>3025405</v>
      </c>
      <c r="E20" t="str">
        <f>VLOOKUP(D20,Schools!A:B,2,0)</f>
        <v>Finchley Catholic High School</v>
      </c>
      <c r="F20" t="str">
        <f>VLOOKUP(D20,Schools!$A:$Z,3,0)</f>
        <v>M</v>
      </c>
      <c r="G20" s="77">
        <v>1614726.33</v>
      </c>
      <c r="H20" s="75" t="s">
        <v>3621</v>
      </c>
      <c r="I20" s="75"/>
      <c r="J20" t="str">
        <f>P20&amp;"/"&amp;Q20</f>
        <v>11441/543965</v>
      </c>
      <c r="K20">
        <f>VLOOKUP(D20,Schools!$A:$Z,9,0)</f>
        <v>400041</v>
      </c>
      <c r="L20" s="75" t="s">
        <v>182</v>
      </c>
      <c r="M20" s="75" t="s">
        <v>181</v>
      </c>
      <c r="N20" s="75" t="s">
        <v>4042</v>
      </c>
      <c r="O20" s="78" t="str">
        <f>VLOOKUP(D20,Schools!A:D,4,0)</f>
        <v>Secondary</v>
      </c>
      <c r="P20" s="78">
        <v>11441</v>
      </c>
      <c r="Q20" s="78">
        <f>IF(F20="M",543965,516500)</f>
        <v>543965</v>
      </c>
      <c r="R20" s="79">
        <v>0</v>
      </c>
      <c r="S20" s="79">
        <v>0</v>
      </c>
      <c r="T20" s="79">
        <v>228479.23</v>
      </c>
      <c r="U20" s="79">
        <v>126022.46999999999</v>
      </c>
      <c r="V20" s="79">
        <v>126022.46999999999</v>
      </c>
      <c r="W20" s="79">
        <v>126022.46999999999</v>
      </c>
      <c r="X20" s="79">
        <v>126022.46999999999</v>
      </c>
      <c r="Y20" s="79">
        <f>SUM(R20:X20)</f>
        <v>732569.11</v>
      </c>
      <c r="Z20" s="319">
        <f>G20-Y20</f>
        <v>882157.22000000009</v>
      </c>
      <c r="AA20" s="319"/>
      <c r="AB20" s="79">
        <f>Z20/7</f>
        <v>126022.46</v>
      </c>
      <c r="AC20" s="79"/>
      <c r="AD20" s="79">
        <f>$Z20/7</f>
        <v>126022.46</v>
      </c>
      <c r="AE20" s="79">
        <f t="shared" ref="AE20:AI26" si="4">$Z20/7</f>
        <v>126022.46</v>
      </c>
      <c r="AF20" s="79">
        <f t="shared" si="4"/>
        <v>126022.46</v>
      </c>
      <c r="AG20" s="79">
        <f t="shared" si="4"/>
        <v>126022.46</v>
      </c>
      <c r="AH20" s="79">
        <f t="shared" si="4"/>
        <v>126022.46</v>
      </c>
      <c r="AI20" s="79">
        <f t="shared" si="4"/>
        <v>126022.46</v>
      </c>
      <c r="AJ20" s="52">
        <f>SUM(AB20:AI20)+Y20</f>
        <v>1614726.33</v>
      </c>
      <c r="AK20" s="52">
        <f>AJ20-G20</f>
        <v>0</v>
      </c>
      <c r="AL20" s="79"/>
      <c r="AQ20"/>
      <c r="AR20"/>
      <c r="AS20"/>
      <c r="AT20"/>
      <c r="AU20"/>
      <c r="AV20"/>
      <c r="AW20"/>
      <c r="AX20"/>
      <c r="AY20"/>
      <c r="AZ20"/>
      <c r="BA20"/>
    </row>
    <row r="21" spans="1:73" x14ac:dyDescent="0.25">
      <c r="A21" t="str">
        <f t="shared" ref="A21:A26" si="5">$B$3</f>
        <v>POST16</v>
      </c>
      <c r="B21" s="75" t="s">
        <v>3620</v>
      </c>
      <c r="C21" s="76">
        <v>44027</v>
      </c>
      <c r="D21" s="75">
        <v>3025427</v>
      </c>
      <c r="E21" t="str">
        <f>VLOOKUP(D21,Schools!A:B,2,0)</f>
        <v>JCoSS</v>
      </c>
      <c r="F21" t="str">
        <f>VLOOKUP(D21,Schools!$A:$Z,3,0)</f>
        <v>M</v>
      </c>
      <c r="G21" s="77">
        <v>1403232.33</v>
      </c>
      <c r="H21" s="75" t="s">
        <v>3621</v>
      </c>
      <c r="I21" s="75"/>
      <c r="J21" t="str">
        <f t="shared" ref="J21:J26" si="6">P21&amp;"/"&amp;Q21</f>
        <v>11441/543965</v>
      </c>
      <c r="K21">
        <f>VLOOKUP(D21,Schools!$A:$Z,9,0)</f>
        <v>400140</v>
      </c>
      <c r="L21" s="75" t="s">
        <v>182</v>
      </c>
      <c r="M21" s="75" t="s">
        <v>181</v>
      </c>
      <c r="N21" s="75" t="s">
        <v>4042</v>
      </c>
      <c r="O21" s="78" t="str">
        <f>VLOOKUP(D21,Schools!A:D,4,0)</f>
        <v>Secondary</v>
      </c>
      <c r="P21" s="78">
        <v>11441</v>
      </c>
      <c r="Q21" s="78">
        <f t="shared" ref="Q21:Q26" si="7">IF(F21="M",543965,516500)</f>
        <v>543965</v>
      </c>
      <c r="R21" s="79">
        <v>0</v>
      </c>
      <c r="S21" s="79">
        <v>0</v>
      </c>
      <c r="T21" s="79">
        <v>189347.23</v>
      </c>
      <c r="U21" s="79">
        <v>110353.18</v>
      </c>
      <c r="V21" s="79">
        <v>110353.18</v>
      </c>
      <c r="W21" s="79">
        <v>110353.18</v>
      </c>
      <c r="X21" s="79">
        <v>110353.18</v>
      </c>
      <c r="Y21" s="79">
        <f t="shared" ref="Y21:Y26" si="8">SUM(R21:X21)</f>
        <v>630759.94999999995</v>
      </c>
      <c r="Z21" s="319">
        <f t="shared" ref="Z21:Z26" si="9">G21-Y21</f>
        <v>772472.38000000012</v>
      </c>
      <c r="AA21" s="319"/>
      <c r="AB21" s="79">
        <f t="shared" ref="AB21:AB26" si="10">Z21/7</f>
        <v>110353.19714285716</v>
      </c>
      <c r="AC21" s="79"/>
      <c r="AD21" s="79">
        <f t="shared" ref="AD21:AD26" si="11">$Z21/7</f>
        <v>110353.19714285716</v>
      </c>
      <c r="AE21" s="79">
        <f t="shared" si="4"/>
        <v>110353.19714285716</v>
      </c>
      <c r="AF21" s="79">
        <f t="shared" si="4"/>
        <v>110353.19714285716</v>
      </c>
      <c r="AG21" s="79">
        <f t="shared" si="4"/>
        <v>110353.19714285716</v>
      </c>
      <c r="AH21" s="79">
        <f t="shared" si="4"/>
        <v>110353.19714285716</v>
      </c>
      <c r="AI21" s="79">
        <f t="shared" si="4"/>
        <v>110353.19714285716</v>
      </c>
      <c r="AJ21" s="52">
        <f t="shared" ref="AJ21:AJ26" si="12">SUM(AB21:AI21)+Y21</f>
        <v>1403232.33</v>
      </c>
      <c r="AK21" s="52">
        <f t="shared" ref="AK21:AK26" si="13">AJ21-G21</f>
        <v>0</v>
      </c>
      <c r="AL21" s="79"/>
      <c r="AQ21"/>
      <c r="AR21"/>
      <c r="AS21"/>
      <c r="AT21"/>
      <c r="AU21"/>
      <c r="AV21"/>
      <c r="AW21"/>
      <c r="AX21"/>
      <c r="AY21"/>
      <c r="AZ21"/>
      <c r="BA21"/>
    </row>
    <row r="22" spans="1:73" x14ac:dyDescent="0.25">
      <c r="A22" t="str">
        <f t="shared" si="5"/>
        <v>POST16</v>
      </c>
      <c r="B22" s="75" t="s">
        <v>3620</v>
      </c>
      <c r="C22" s="76">
        <v>44027</v>
      </c>
      <c r="D22" s="75">
        <v>3024004</v>
      </c>
      <c r="E22" t="str">
        <f>VLOOKUP(D22,Schools!A:B,2,0)</f>
        <v>Menorah High School (Girls)</v>
      </c>
      <c r="F22" t="str">
        <f>VLOOKUP(D22,Schools!$A:$Z,3,0)</f>
        <v>M</v>
      </c>
      <c r="G22" s="77">
        <v>324356.67000000004</v>
      </c>
      <c r="H22" s="75" t="s">
        <v>3621</v>
      </c>
      <c r="I22" s="75"/>
      <c r="J22" t="str">
        <f t="shared" si="6"/>
        <v>11441/543965</v>
      </c>
      <c r="K22">
        <f>VLOOKUP(D22,Schools!$A:$Z,9,0)</f>
        <v>107953</v>
      </c>
      <c r="L22" s="75" t="s">
        <v>182</v>
      </c>
      <c r="M22" s="75" t="s">
        <v>181</v>
      </c>
      <c r="N22" s="75" t="s">
        <v>4042</v>
      </c>
      <c r="O22" s="78" t="str">
        <f>VLOOKUP(D22,Schools!A:D,4,0)</f>
        <v>Secondary</v>
      </c>
      <c r="P22" s="78">
        <v>11441</v>
      </c>
      <c r="Q22" s="78">
        <f t="shared" si="7"/>
        <v>543965</v>
      </c>
      <c r="R22" s="79">
        <v>0</v>
      </c>
      <c r="S22" s="79">
        <v>0</v>
      </c>
      <c r="T22" s="79">
        <v>39777.229999999996</v>
      </c>
      <c r="U22" s="79">
        <v>25870.850000000017</v>
      </c>
      <c r="V22" s="79">
        <v>25870.850000000017</v>
      </c>
      <c r="W22" s="79">
        <v>25870.850000000017</v>
      </c>
      <c r="X22" s="79">
        <v>25870.850000000017</v>
      </c>
      <c r="Y22" s="79">
        <f t="shared" si="8"/>
        <v>143260.63000000006</v>
      </c>
      <c r="Z22" s="319">
        <f t="shared" si="9"/>
        <v>181096.03999999998</v>
      </c>
      <c r="AA22" s="319"/>
      <c r="AB22" s="79">
        <f t="shared" si="10"/>
        <v>25870.862857142853</v>
      </c>
      <c r="AC22" s="79"/>
      <c r="AD22" s="79">
        <f t="shared" si="11"/>
        <v>25870.862857142853</v>
      </c>
      <c r="AE22" s="79">
        <f t="shared" si="4"/>
        <v>25870.862857142853</v>
      </c>
      <c r="AF22" s="79">
        <f t="shared" si="4"/>
        <v>25870.862857142853</v>
      </c>
      <c r="AG22" s="79">
        <f t="shared" si="4"/>
        <v>25870.862857142853</v>
      </c>
      <c r="AH22" s="79">
        <f t="shared" si="4"/>
        <v>25870.862857142853</v>
      </c>
      <c r="AI22" s="79">
        <f t="shared" si="4"/>
        <v>25870.862857142853</v>
      </c>
      <c r="AJ22" s="52">
        <f t="shared" si="12"/>
        <v>324356.67000000004</v>
      </c>
      <c r="AK22" s="52">
        <f t="shared" si="13"/>
        <v>0</v>
      </c>
      <c r="AL22" s="79"/>
      <c r="AQ22"/>
      <c r="AR22"/>
      <c r="AS22"/>
      <c r="AT22"/>
      <c r="AU22"/>
      <c r="AV22"/>
      <c r="AW22"/>
      <c r="AX22"/>
      <c r="AY22"/>
      <c r="AZ22"/>
      <c r="BA22"/>
    </row>
    <row r="23" spans="1:73" x14ac:dyDescent="0.25">
      <c r="A23" t="str">
        <f t="shared" si="5"/>
        <v>POST16</v>
      </c>
      <c r="B23" s="75" t="s">
        <v>3620</v>
      </c>
      <c r="C23" s="76">
        <v>44027</v>
      </c>
      <c r="D23" s="75">
        <v>3025404</v>
      </c>
      <c r="E23" t="str">
        <f>VLOOKUP(D23,Schools!A:B,2,0)</f>
        <v>St Michaels Catholic Grammar School</v>
      </c>
      <c r="F23" t="str">
        <f>VLOOKUP(D23,Schools!$A:$Z,3,0)</f>
        <v>M</v>
      </c>
      <c r="G23" s="77">
        <v>1156887.9900000002</v>
      </c>
      <c r="H23" s="75" t="s">
        <v>3621</v>
      </c>
      <c r="I23" s="75"/>
      <c r="J23" t="str">
        <f t="shared" si="6"/>
        <v>11441/543965</v>
      </c>
      <c r="K23">
        <f>VLOOKUP(D23,Schools!$A:$Z,9,0)</f>
        <v>400029</v>
      </c>
      <c r="L23" s="75" t="s">
        <v>182</v>
      </c>
      <c r="M23" s="75" t="s">
        <v>181</v>
      </c>
      <c r="N23" s="75" t="s">
        <v>4042</v>
      </c>
      <c r="O23" s="78" t="str">
        <f>VLOOKUP(D23,Schools!A:D,4,0)</f>
        <v>Secondary</v>
      </c>
      <c r="P23" s="78">
        <v>11441</v>
      </c>
      <c r="Q23" s="78">
        <f t="shared" si="7"/>
        <v>543965</v>
      </c>
      <c r="R23" s="79">
        <v>0</v>
      </c>
      <c r="S23" s="79">
        <v>0</v>
      </c>
      <c r="T23" s="79">
        <v>160133.54</v>
      </c>
      <c r="U23" s="79">
        <v>90614.04</v>
      </c>
      <c r="V23" s="79">
        <v>90614.04</v>
      </c>
      <c r="W23" s="79">
        <v>90614.04</v>
      </c>
      <c r="X23" s="79">
        <v>90614.04</v>
      </c>
      <c r="Y23" s="79">
        <f t="shared" si="8"/>
        <v>522589.69999999995</v>
      </c>
      <c r="Z23" s="319">
        <f t="shared" si="9"/>
        <v>634298.29000000027</v>
      </c>
      <c r="AA23" s="319"/>
      <c r="AB23" s="79">
        <f t="shared" si="10"/>
        <v>90614.041428571465</v>
      </c>
      <c r="AC23" s="79"/>
      <c r="AD23" s="79">
        <f t="shared" si="11"/>
        <v>90614.041428571465</v>
      </c>
      <c r="AE23" s="79">
        <f t="shared" si="4"/>
        <v>90614.041428571465</v>
      </c>
      <c r="AF23" s="79">
        <f t="shared" si="4"/>
        <v>90614.041428571465</v>
      </c>
      <c r="AG23" s="79">
        <f t="shared" si="4"/>
        <v>90614.041428571465</v>
      </c>
      <c r="AH23" s="79">
        <f t="shared" si="4"/>
        <v>90614.041428571465</v>
      </c>
      <c r="AI23" s="79">
        <f t="shared" si="4"/>
        <v>90614.041428571465</v>
      </c>
      <c r="AJ23" s="52">
        <f t="shared" si="12"/>
        <v>1156887.9900000002</v>
      </c>
      <c r="AK23" s="52">
        <f t="shared" si="13"/>
        <v>0</v>
      </c>
      <c r="AL23" s="79"/>
      <c r="AQ23"/>
      <c r="AR23"/>
      <c r="AS23"/>
      <c r="AT23"/>
      <c r="AU23"/>
      <c r="AV23"/>
      <c r="AW23"/>
      <c r="AX23"/>
      <c r="AY23"/>
      <c r="AZ23"/>
      <c r="BA23"/>
    </row>
    <row r="24" spans="1:73" x14ac:dyDescent="0.25">
      <c r="A24" t="str">
        <f t="shared" si="5"/>
        <v>POST16</v>
      </c>
      <c r="B24" s="75" t="s">
        <v>3620</v>
      </c>
      <c r="C24" s="76">
        <v>44027</v>
      </c>
      <c r="D24" s="75">
        <v>3025407</v>
      </c>
      <c r="E24" t="str">
        <f>VLOOKUP(D24,Schools!A:B,2,0)</f>
        <v>St. James' Catholic High School</v>
      </c>
      <c r="F24" t="str">
        <f>VLOOKUP(D24,Schools!$A:$Z,3,0)</f>
        <v>M</v>
      </c>
      <c r="G24" s="77">
        <v>813104.33999999985</v>
      </c>
      <c r="H24" s="75" t="s">
        <v>3621</v>
      </c>
      <c r="I24" s="75"/>
      <c r="J24" t="str">
        <f t="shared" si="6"/>
        <v>11441/543965</v>
      </c>
      <c r="K24">
        <f>VLOOKUP(D24,Schools!$A:$Z,9,0)</f>
        <v>400013</v>
      </c>
      <c r="L24" s="75" t="s">
        <v>182</v>
      </c>
      <c r="M24" s="75" t="s">
        <v>181</v>
      </c>
      <c r="N24" s="75" t="s">
        <v>4042</v>
      </c>
      <c r="O24" s="78" t="str">
        <f>VLOOKUP(D24,Schools!A:D,4,0)</f>
        <v>Secondary</v>
      </c>
      <c r="P24" s="78">
        <v>11441</v>
      </c>
      <c r="Q24" s="78">
        <f t="shared" si="7"/>
        <v>543965</v>
      </c>
      <c r="R24" s="79">
        <v>0</v>
      </c>
      <c r="S24" s="79">
        <v>0</v>
      </c>
      <c r="T24" s="79">
        <v>122672.47</v>
      </c>
      <c r="U24" s="79">
        <v>62766.529999999992</v>
      </c>
      <c r="V24" s="79">
        <v>62766.529999999992</v>
      </c>
      <c r="W24" s="79">
        <v>62766.529999999992</v>
      </c>
      <c r="X24" s="79">
        <v>62766.529999999992</v>
      </c>
      <c r="Y24" s="79">
        <f t="shared" si="8"/>
        <v>373738.58999999997</v>
      </c>
      <c r="Z24" s="319">
        <f t="shared" si="9"/>
        <v>439365.74999999988</v>
      </c>
      <c r="AA24" s="319"/>
      <c r="AB24" s="79">
        <f t="shared" si="10"/>
        <v>62766.535714285696</v>
      </c>
      <c r="AC24" s="79"/>
      <c r="AD24" s="79">
        <f t="shared" si="11"/>
        <v>62766.535714285696</v>
      </c>
      <c r="AE24" s="79">
        <f t="shared" si="4"/>
        <v>62766.535714285696</v>
      </c>
      <c r="AF24" s="79">
        <f t="shared" si="4"/>
        <v>62766.535714285696</v>
      </c>
      <c r="AG24" s="79">
        <f t="shared" si="4"/>
        <v>62766.535714285696</v>
      </c>
      <c r="AH24" s="79">
        <f t="shared" si="4"/>
        <v>62766.535714285696</v>
      </c>
      <c r="AI24" s="79">
        <f t="shared" si="4"/>
        <v>62766.535714285696</v>
      </c>
      <c r="AJ24" s="52">
        <f t="shared" si="12"/>
        <v>813104.33999999985</v>
      </c>
      <c r="AK24" s="52">
        <f t="shared" si="13"/>
        <v>0</v>
      </c>
      <c r="AL24" s="79"/>
      <c r="AQ24"/>
      <c r="AR24"/>
      <c r="AS24"/>
      <c r="AT24"/>
      <c r="AU24"/>
      <c r="AV24"/>
      <c r="AW24"/>
      <c r="AX24"/>
      <c r="AY24"/>
      <c r="AZ24"/>
      <c r="BA24"/>
    </row>
    <row r="25" spans="1:73" x14ac:dyDescent="0.25">
      <c r="A25" t="str">
        <f t="shared" si="5"/>
        <v>POST16</v>
      </c>
      <c r="B25" s="75" t="s">
        <v>3620</v>
      </c>
      <c r="C25" s="76">
        <v>44027</v>
      </c>
      <c r="D25" s="75">
        <v>3023521</v>
      </c>
      <c r="E25" t="str">
        <f>VLOOKUP(D25,Schools!A:B,2,0)</f>
        <v>St Mary's &amp; St John's CE School</v>
      </c>
      <c r="F25" t="str">
        <f>VLOOKUP(D25,Schools!$A:$Z,3,0)</f>
        <v>M</v>
      </c>
      <c r="G25" s="77">
        <v>413007.67</v>
      </c>
      <c r="H25" s="75" t="s">
        <v>3621</v>
      </c>
      <c r="I25" s="75"/>
      <c r="J25" t="str">
        <f t="shared" si="6"/>
        <v>11441/543965</v>
      </c>
      <c r="K25">
        <f>VLOOKUP(D25,Schools!$A:$Z,9,0)</f>
        <v>400135</v>
      </c>
      <c r="L25" s="75" t="s">
        <v>182</v>
      </c>
      <c r="M25" s="75" t="s">
        <v>181</v>
      </c>
      <c r="N25" s="75" t="s">
        <v>4042</v>
      </c>
      <c r="O25" s="78" t="str">
        <f>VLOOKUP(D25,Schools!A:D,4,0)</f>
        <v>All through</v>
      </c>
      <c r="P25" s="78">
        <v>11441</v>
      </c>
      <c r="Q25" s="78">
        <f t="shared" si="7"/>
        <v>543965</v>
      </c>
      <c r="R25" s="79">
        <v>0</v>
      </c>
      <c r="S25" s="79">
        <v>0</v>
      </c>
      <c r="T25" s="79">
        <v>0</v>
      </c>
      <c r="U25" s="79">
        <v>37546.159999999996</v>
      </c>
      <c r="V25" s="79">
        <v>37546.159999999996</v>
      </c>
      <c r="W25" s="79">
        <v>37546.159999999996</v>
      </c>
      <c r="X25" s="79">
        <v>37546.159999999996</v>
      </c>
      <c r="Y25" s="79">
        <f t="shared" si="8"/>
        <v>150184.63999999998</v>
      </c>
      <c r="Z25" s="319">
        <f t="shared" si="9"/>
        <v>262823.03000000003</v>
      </c>
      <c r="AA25" s="319"/>
      <c r="AB25" s="79">
        <f t="shared" si="10"/>
        <v>37546.147142857146</v>
      </c>
      <c r="AC25" s="79"/>
      <c r="AD25" s="79">
        <f t="shared" si="11"/>
        <v>37546.147142857146</v>
      </c>
      <c r="AE25" s="79">
        <f t="shared" si="4"/>
        <v>37546.147142857146</v>
      </c>
      <c r="AF25" s="79">
        <f t="shared" si="4"/>
        <v>37546.147142857146</v>
      </c>
      <c r="AG25" s="79">
        <f t="shared" si="4"/>
        <v>37546.147142857146</v>
      </c>
      <c r="AH25" s="79">
        <f t="shared" si="4"/>
        <v>37546.147142857146</v>
      </c>
      <c r="AI25" s="79">
        <f t="shared" si="4"/>
        <v>37546.147142857146</v>
      </c>
      <c r="AJ25" s="52">
        <f t="shared" si="12"/>
        <v>413007.67000000004</v>
      </c>
      <c r="AK25" s="52">
        <f t="shared" si="13"/>
        <v>0</v>
      </c>
      <c r="AL25" s="79"/>
      <c r="AQ25"/>
      <c r="AR25"/>
      <c r="AS25"/>
      <c r="AT25"/>
      <c r="AU25"/>
      <c r="AV25"/>
      <c r="AW25"/>
      <c r="AX25"/>
      <c r="AY25"/>
      <c r="AZ25"/>
      <c r="BA25"/>
    </row>
    <row r="26" spans="1:73" x14ac:dyDescent="0.25">
      <c r="A26" t="str">
        <f t="shared" si="5"/>
        <v>POST16</v>
      </c>
      <c r="B26" s="75" t="s">
        <v>3620</v>
      </c>
      <c r="C26" s="76">
        <v>44033</v>
      </c>
      <c r="D26" s="75">
        <v>3027010</v>
      </c>
      <c r="E26" t="str">
        <f>VLOOKUP(D26,Schools!A:B,2,0)</f>
        <v>Mapledown</v>
      </c>
      <c r="F26" t="str">
        <f>VLOOKUP(D26,Schools!$A:$Z,3,0)</f>
        <v>M</v>
      </c>
      <c r="G26" s="77">
        <v>787.67</v>
      </c>
      <c r="H26" s="75" t="s">
        <v>4043</v>
      </c>
      <c r="I26" s="75"/>
      <c r="J26" t="str">
        <f t="shared" si="6"/>
        <v>11441/543965</v>
      </c>
      <c r="K26">
        <f>VLOOKUP(D26,Schools!$A:$Z,9,0)</f>
        <v>400063</v>
      </c>
      <c r="L26" s="75" t="s">
        <v>182</v>
      </c>
      <c r="M26" s="75" t="s">
        <v>181</v>
      </c>
      <c r="N26" s="75" t="s">
        <v>4042</v>
      </c>
      <c r="O26" s="78" t="str">
        <f>VLOOKUP(D26,Schools!A:D,4,0)</f>
        <v>Special</v>
      </c>
      <c r="P26" s="78">
        <v>11441</v>
      </c>
      <c r="Q26" s="78">
        <f t="shared" si="7"/>
        <v>543965</v>
      </c>
      <c r="R26" s="79">
        <v>0</v>
      </c>
      <c r="S26" s="79">
        <v>0</v>
      </c>
      <c r="T26" s="79">
        <v>0</v>
      </c>
      <c r="U26" s="79">
        <v>0</v>
      </c>
      <c r="V26" s="79">
        <v>0</v>
      </c>
      <c r="W26" s="79">
        <v>87.52</v>
      </c>
      <c r="X26" s="79">
        <v>87.52</v>
      </c>
      <c r="Y26" s="79">
        <f t="shared" si="8"/>
        <v>175.04</v>
      </c>
      <c r="Z26" s="319">
        <f t="shared" si="9"/>
        <v>612.63</v>
      </c>
      <c r="AA26" s="319"/>
      <c r="AB26" s="79">
        <f t="shared" si="10"/>
        <v>87.518571428571434</v>
      </c>
      <c r="AC26" s="79"/>
      <c r="AD26" s="79">
        <f t="shared" si="11"/>
        <v>87.518571428571434</v>
      </c>
      <c r="AE26" s="79">
        <f t="shared" si="4"/>
        <v>87.518571428571434</v>
      </c>
      <c r="AF26" s="79">
        <f t="shared" si="4"/>
        <v>87.518571428571434</v>
      </c>
      <c r="AG26" s="79">
        <f t="shared" si="4"/>
        <v>87.518571428571434</v>
      </c>
      <c r="AH26" s="79">
        <f t="shared" si="4"/>
        <v>87.518571428571434</v>
      </c>
      <c r="AI26" s="79">
        <f t="shared" si="4"/>
        <v>87.518571428571434</v>
      </c>
      <c r="AJ26" s="52">
        <f t="shared" si="12"/>
        <v>787.67000000000007</v>
      </c>
      <c r="AK26" s="52">
        <f t="shared" si="13"/>
        <v>0</v>
      </c>
      <c r="AL26" s="79"/>
      <c r="AQ26"/>
      <c r="AR26"/>
      <c r="AS26"/>
      <c r="AT26"/>
      <c r="AU26"/>
      <c r="AV26"/>
      <c r="AW26"/>
      <c r="AX26"/>
      <c r="AY26"/>
      <c r="AZ26"/>
      <c r="BA26"/>
    </row>
    <row r="27" spans="1:73" x14ac:dyDescent="0.25">
      <c r="G27" s="81"/>
      <c r="Q27" s="78"/>
      <c r="R27" s="79"/>
      <c r="S27" s="79"/>
      <c r="T27" s="79"/>
      <c r="U27" s="79"/>
      <c r="V27" s="79"/>
      <c r="W27" s="79"/>
      <c r="X27" s="79"/>
      <c r="Y27" s="79"/>
      <c r="Z27" s="79"/>
      <c r="AA27" s="79"/>
      <c r="AB27" s="79"/>
      <c r="AC27" s="79"/>
      <c r="AD27" s="79"/>
      <c r="AE27" s="79"/>
      <c r="AF27" s="79"/>
      <c r="AG27" s="79"/>
      <c r="AH27" s="79"/>
      <c r="AI27" s="79"/>
      <c r="AJ27" s="52"/>
      <c r="AK27" s="52"/>
      <c r="AL27" s="79"/>
      <c r="AP27" s="8"/>
      <c r="BC27" s="8"/>
      <c r="BD27" s="53"/>
      <c r="BE27" s="80"/>
      <c r="BH27" s="3"/>
      <c r="BI27" s="52"/>
      <c r="BJ27" s="52"/>
      <c r="BK27" s="52"/>
      <c r="BL27" s="52"/>
      <c r="BM27" s="53"/>
      <c r="BN27" s="52"/>
      <c r="BO27" s="8"/>
      <c r="BP27" s="52"/>
      <c r="BQ27" s="1"/>
      <c r="BR27" s="52"/>
      <c r="BS27" s="1"/>
      <c r="BT27" s="53"/>
      <c r="BU27" s="53"/>
    </row>
    <row r="28" spans="1:73" x14ac:dyDescent="0.25">
      <c r="G28" s="81"/>
      <c r="Q28" s="78"/>
      <c r="R28" s="79"/>
      <c r="S28" s="79"/>
      <c r="T28" s="79"/>
      <c r="U28" s="79"/>
      <c r="V28" s="79"/>
      <c r="W28" s="79"/>
      <c r="X28" s="79"/>
      <c r="Y28" s="79"/>
      <c r="Z28" s="79"/>
      <c r="AA28" s="79"/>
      <c r="AB28" s="79"/>
      <c r="AC28" s="79"/>
      <c r="AD28" s="79"/>
      <c r="AE28" s="79"/>
      <c r="AF28" s="79"/>
      <c r="AG28" s="79"/>
      <c r="AH28" s="79"/>
      <c r="AI28" s="79"/>
      <c r="AJ28" s="52"/>
      <c r="AK28" s="52"/>
      <c r="AL28" s="79"/>
      <c r="AP28" s="8"/>
      <c r="BC28" s="8"/>
      <c r="BD28" s="53"/>
      <c r="BE28" s="80"/>
      <c r="BH28" s="3"/>
      <c r="BI28" s="52"/>
      <c r="BJ28" s="52"/>
      <c r="BK28" s="52"/>
      <c r="BL28" s="52"/>
      <c r="BM28" s="53"/>
      <c r="BN28" s="52"/>
      <c r="BO28" s="8"/>
      <c r="BP28" s="52"/>
      <c r="BQ28" s="1"/>
      <c r="BR28" s="52"/>
      <c r="BS28" s="1"/>
      <c r="BT28" s="53"/>
      <c r="BU28" s="53"/>
    </row>
    <row r="29" spans="1:73" x14ac:dyDescent="0.25">
      <c r="G29" s="81"/>
      <c r="Q29" s="78"/>
      <c r="R29" s="79"/>
      <c r="S29" s="79"/>
      <c r="T29" s="79"/>
      <c r="U29" s="79"/>
      <c r="V29" s="79"/>
      <c r="W29" s="79"/>
      <c r="X29" s="79"/>
      <c r="Y29" s="79"/>
      <c r="Z29" s="79"/>
      <c r="AA29" s="79"/>
      <c r="AB29" s="79"/>
      <c r="AC29" s="79"/>
      <c r="AD29" s="79"/>
      <c r="AE29" s="79"/>
      <c r="AF29" s="79"/>
      <c r="AG29" s="79"/>
      <c r="AH29" s="79"/>
      <c r="AI29" s="79"/>
      <c r="AJ29" s="52"/>
      <c r="AK29" s="52"/>
      <c r="AL29" s="79"/>
      <c r="AP29" s="8"/>
      <c r="BC29" s="8"/>
      <c r="BD29" s="53"/>
      <c r="BE29" s="80"/>
      <c r="BH29" s="3"/>
      <c r="BI29" s="52"/>
      <c r="BJ29" s="52"/>
      <c r="BK29" s="52"/>
      <c r="BL29" s="52"/>
      <c r="BM29" s="53"/>
      <c r="BN29" s="52"/>
      <c r="BO29" s="8"/>
      <c r="BP29" s="52"/>
      <c r="BQ29" s="1"/>
      <c r="BR29" s="52"/>
      <c r="BS29" s="1"/>
      <c r="BT29" s="53"/>
      <c r="BU29" s="53"/>
    </row>
    <row r="30" spans="1:73" x14ac:dyDescent="0.25">
      <c r="G30" s="81"/>
      <c r="Q30" s="78"/>
      <c r="R30" s="79"/>
      <c r="S30" s="79"/>
      <c r="T30" s="79"/>
      <c r="U30" s="79"/>
      <c r="V30" s="79"/>
      <c r="W30" s="79"/>
      <c r="X30" s="79"/>
      <c r="Y30" s="79"/>
      <c r="Z30" s="79"/>
      <c r="AA30" s="79"/>
      <c r="AB30" s="79"/>
      <c r="AC30" s="79"/>
      <c r="AD30" s="79"/>
      <c r="AE30" s="79"/>
      <c r="AF30" s="79"/>
      <c r="AG30" s="79"/>
      <c r="AH30" s="79"/>
      <c r="AI30" s="79"/>
      <c r="AJ30" s="52"/>
      <c r="AK30" s="52"/>
      <c r="AL30" s="79"/>
      <c r="AP30" s="8"/>
      <c r="BC30" s="8"/>
      <c r="BD30" s="53"/>
      <c r="BE30" s="80"/>
      <c r="BH30" s="3"/>
      <c r="BI30" s="52"/>
      <c r="BJ30" s="52"/>
      <c r="BK30" s="52"/>
      <c r="BL30" s="52"/>
      <c r="BM30" s="53"/>
      <c r="BN30" s="52"/>
      <c r="BO30" s="8"/>
      <c r="BP30" s="52"/>
      <c r="BQ30" s="1"/>
      <c r="BR30" s="52"/>
      <c r="BS30" s="1"/>
      <c r="BT30" s="53"/>
      <c r="BU30" s="53"/>
    </row>
    <row r="31" spans="1:73" x14ac:dyDescent="0.25">
      <c r="G31" s="81"/>
      <c r="Q31" s="78"/>
      <c r="R31" s="79"/>
      <c r="S31" s="79"/>
      <c r="T31" s="79"/>
      <c r="U31" s="79"/>
      <c r="V31" s="79"/>
      <c r="W31" s="79"/>
      <c r="X31" s="79"/>
      <c r="Y31" s="79"/>
      <c r="Z31" s="79"/>
      <c r="AA31" s="79"/>
      <c r="AB31" s="79"/>
      <c r="AC31" s="79"/>
      <c r="AD31" s="79"/>
      <c r="AE31" s="79"/>
      <c r="AF31" s="79"/>
      <c r="AG31" s="79"/>
      <c r="AH31" s="79"/>
      <c r="AI31" s="79"/>
      <c r="AJ31" s="52"/>
      <c r="AK31" s="52"/>
      <c r="AL31" s="79"/>
      <c r="AP31" s="8"/>
      <c r="BC31" s="8"/>
      <c r="BD31" s="53"/>
      <c r="BE31" s="80"/>
      <c r="BH31" s="3"/>
      <c r="BI31" s="52"/>
      <c r="BJ31" s="52"/>
      <c r="BK31" s="52"/>
      <c r="BL31" s="52"/>
      <c r="BM31" s="53"/>
      <c r="BN31" s="52"/>
      <c r="BO31" s="8"/>
      <c r="BP31" s="52"/>
      <c r="BQ31" s="1"/>
      <c r="BR31" s="52"/>
      <c r="BS31" s="1"/>
      <c r="BT31" s="53"/>
      <c r="BU31" s="53"/>
    </row>
    <row r="32" spans="1:73" x14ac:dyDescent="0.25">
      <c r="G32" s="81"/>
      <c r="Q32" s="78"/>
      <c r="R32" s="79"/>
      <c r="S32" s="79"/>
      <c r="T32" s="79"/>
      <c r="U32" s="79"/>
      <c r="V32" s="79"/>
      <c r="W32" s="79"/>
      <c r="X32" s="79"/>
      <c r="Y32" s="79"/>
      <c r="Z32" s="79"/>
      <c r="AA32" s="79"/>
      <c r="AB32" s="79"/>
      <c r="AC32" s="79"/>
      <c r="AD32" s="79"/>
      <c r="AE32" s="79"/>
      <c r="AF32" s="79"/>
      <c r="AG32" s="79"/>
      <c r="AH32" s="79"/>
      <c r="AI32" s="79"/>
      <c r="AJ32" s="52"/>
      <c r="AK32" s="52"/>
      <c r="AL32" s="79"/>
      <c r="AP32" s="8"/>
      <c r="BC32" s="8"/>
      <c r="BD32" s="53"/>
      <c r="BE32" s="80"/>
      <c r="BH32" s="3"/>
      <c r="BI32" s="52"/>
      <c r="BJ32" s="52"/>
      <c r="BK32" s="52"/>
      <c r="BL32" s="52"/>
      <c r="BM32" s="53"/>
      <c r="BN32" s="52"/>
      <c r="BO32" s="8"/>
      <c r="BP32" s="52"/>
      <c r="BQ32" s="1"/>
      <c r="BR32" s="52"/>
      <c r="BS32" s="1"/>
      <c r="BT32" s="53"/>
      <c r="BU32" s="53"/>
    </row>
    <row r="33" spans="7:73" x14ac:dyDescent="0.25">
      <c r="G33" s="81"/>
      <c r="Q33" s="78"/>
      <c r="R33" s="79"/>
      <c r="S33" s="79"/>
      <c r="T33" s="79"/>
      <c r="U33" s="79"/>
      <c r="V33" s="79"/>
      <c r="W33" s="79"/>
      <c r="X33" s="79"/>
      <c r="Y33" s="79"/>
      <c r="Z33" s="79"/>
      <c r="AA33" s="79"/>
      <c r="AB33" s="79"/>
      <c r="AC33" s="79"/>
      <c r="AD33" s="79"/>
      <c r="AE33" s="79"/>
      <c r="AF33" s="79"/>
      <c r="AG33" s="79"/>
      <c r="AH33" s="79"/>
      <c r="AI33" s="79"/>
      <c r="AJ33" s="52"/>
      <c r="AK33" s="52"/>
      <c r="AL33" s="79"/>
      <c r="AP33" s="8"/>
      <c r="BC33" s="8"/>
      <c r="BD33" s="53"/>
      <c r="BE33" s="80"/>
      <c r="BH33" s="3"/>
      <c r="BI33" s="52"/>
      <c r="BJ33" s="52"/>
      <c r="BK33" s="52"/>
      <c r="BL33" s="52"/>
      <c r="BM33" s="53"/>
      <c r="BN33" s="52"/>
      <c r="BO33" s="8"/>
      <c r="BP33" s="52"/>
      <c r="BQ33" s="1"/>
      <c r="BR33" s="52"/>
      <c r="BS33" s="1"/>
      <c r="BT33" s="53"/>
      <c r="BU33" s="53"/>
    </row>
    <row r="34" spans="7:73" x14ac:dyDescent="0.25">
      <c r="G34" s="81"/>
      <c r="Q34" s="78"/>
      <c r="R34" s="79"/>
      <c r="S34" s="79"/>
      <c r="T34" s="79"/>
      <c r="U34" s="79"/>
      <c r="V34" s="79"/>
      <c r="W34" s="79"/>
      <c r="X34" s="79"/>
      <c r="Y34" s="79"/>
      <c r="Z34" s="79"/>
      <c r="AA34" s="79"/>
      <c r="AB34" s="79"/>
      <c r="AC34" s="79"/>
      <c r="AD34" s="79"/>
      <c r="AE34" s="79"/>
      <c r="AF34" s="79"/>
      <c r="AG34" s="79"/>
      <c r="AH34" s="79"/>
      <c r="AI34" s="79"/>
      <c r="AJ34" s="52"/>
      <c r="AK34" s="52"/>
      <c r="AL34" s="79"/>
      <c r="AP34" s="8"/>
      <c r="BC34" s="8"/>
      <c r="BD34" s="53"/>
      <c r="BE34" s="80"/>
      <c r="BH34" s="3"/>
      <c r="BI34" s="52"/>
      <c r="BJ34" s="52"/>
      <c r="BK34" s="52"/>
      <c r="BL34" s="52"/>
      <c r="BM34" s="53"/>
      <c r="BN34" s="52"/>
      <c r="BO34" s="8"/>
      <c r="BP34" s="52"/>
      <c r="BQ34" s="1"/>
      <c r="BR34" s="52"/>
      <c r="BS34" s="1"/>
      <c r="BT34" s="53"/>
      <c r="BU34" s="53"/>
    </row>
    <row r="35" spans="7:73" x14ac:dyDescent="0.25">
      <c r="G35" s="81"/>
      <c r="Q35" s="78"/>
      <c r="R35" s="79"/>
      <c r="S35" s="79"/>
      <c r="T35" s="79"/>
      <c r="U35" s="79"/>
      <c r="V35" s="79"/>
      <c r="W35" s="79"/>
      <c r="X35" s="79"/>
      <c r="Y35" s="79"/>
      <c r="Z35" s="79"/>
      <c r="AA35" s="79"/>
      <c r="AB35" s="79"/>
      <c r="AC35" s="79"/>
      <c r="AD35" s="79"/>
      <c r="AE35" s="79"/>
      <c r="AF35" s="79"/>
      <c r="AG35" s="79"/>
      <c r="AH35" s="79"/>
      <c r="AI35" s="79"/>
      <c r="AJ35" s="52"/>
      <c r="AK35" s="52"/>
      <c r="AL35" s="79"/>
      <c r="AP35" s="8"/>
      <c r="BC35" s="8"/>
      <c r="BD35" s="53"/>
      <c r="BE35" s="80"/>
      <c r="BH35" s="3"/>
      <c r="BI35" s="52"/>
      <c r="BJ35" s="52"/>
      <c r="BK35" s="52"/>
      <c r="BL35" s="52"/>
      <c r="BM35" s="53"/>
      <c r="BN35" s="52"/>
      <c r="BO35" s="8"/>
      <c r="BP35" s="52"/>
      <c r="BQ35" s="1"/>
      <c r="BR35" s="52"/>
      <c r="BS35" s="1"/>
      <c r="BT35" s="53"/>
      <c r="BU35" s="53"/>
    </row>
    <row r="36" spans="7:73" x14ac:dyDescent="0.25">
      <c r="G36" s="81"/>
      <c r="Q36" s="78"/>
      <c r="R36" s="79"/>
      <c r="S36" s="79"/>
      <c r="T36" s="79"/>
      <c r="U36" s="79"/>
      <c r="V36" s="79"/>
      <c r="W36" s="79"/>
      <c r="X36" s="79"/>
      <c r="Y36" s="79"/>
      <c r="Z36" s="79"/>
      <c r="AA36" s="79"/>
      <c r="AB36" s="79"/>
      <c r="AC36" s="79"/>
      <c r="AD36" s="79"/>
      <c r="AE36" s="79"/>
      <c r="AF36" s="79"/>
      <c r="AG36" s="79"/>
      <c r="AH36" s="79"/>
      <c r="AI36" s="79"/>
      <c r="AJ36" s="52"/>
      <c r="AK36" s="52"/>
      <c r="AL36" s="79"/>
      <c r="AP36" s="8"/>
      <c r="BC36" s="8"/>
      <c r="BD36" s="53"/>
      <c r="BE36" s="80"/>
      <c r="BH36" s="3"/>
      <c r="BI36" s="52"/>
      <c r="BJ36" s="52"/>
      <c r="BK36" s="52"/>
      <c r="BL36" s="52"/>
      <c r="BM36" s="53"/>
      <c r="BN36" s="52"/>
      <c r="BO36" s="8"/>
      <c r="BP36" s="52"/>
      <c r="BQ36" s="1"/>
      <c r="BR36" s="52"/>
      <c r="BS36" s="1"/>
      <c r="BT36" s="53"/>
      <c r="BU36" s="53"/>
    </row>
    <row r="37" spans="7:73" x14ac:dyDescent="0.25">
      <c r="G37" s="81"/>
      <c r="Q37" s="78"/>
      <c r="R37" s="79"/>
      <c r="S37" s="79"/>
      <c r="T37" s="79"/>
      <c r="U37" s="79"/>
      <c r="V37" s="79"/>
      <c r="W37" s="79"/>
      <c r="X37" s="79"/>
      <c r="Y37" s="79"/>
      <c r="Z37" s="79"/>
      <c r="AA37" s="79"/>
      <c r="AB37" s="79"/>
      <c r="AC37" s="79"/>
      <c r="AD37" s="79"/>
      <c r="AE37" s="79"/>
      <c r="AF37" s="79"/>
      <c r="AG37" s="79"/>
      <c r="AH37" s="79"/>
      <c r="AI37" s="79"/>
      <c r="AJ37" s="52"/>
      <c r="AK37" s="52"/>
      <c r="AL37" s="79"/>
      <c r="AP37" s="8"/>
      <c r="BC37" s="8"/>
      <c r="BD37" s="53"/>
      <c r="BE37" s="80"/>
      <c r="BH37" s="3"/>
      <c r="BI37" s="52"/>
      <c r="BJ37" s="52"/>
      <c r="BK37" s="52"/>
      <c r="BL37" s="52"/>
      <c r="BM37" s="53"/>
      <c r="BN37" s="52"/>
      <c r="BO37" s="8"/>
      <c r="BP37" s="52"/>
      <c r="BQ37" s="1"/>
      <c r="BR37" s="52"/>
      <c r="BS37" s="1"/>
      <c r="BT37" s="53"/>
      <c r="BU37" s="53"/>
    </row>
    <row r="38" spans="7:73" x14ac:dyDescent="0.25">
      <c r="G38" s="81"/>
      <c r="Q38" s="78"/>
      <c r="R38" s="79"/>
      <c r="S38" s="79"/>
      <c r="T38" s="79"/>
      <c r="U38" s="79"/>
      <c r="V38" s="79"/>
      <c r="W38" s="79"/>
      <c r="X38" s="79"/>
      <c r="Y38" s="79"/>
      <c r="Z38" s="79"/>
      <c r="AA38" s="79"/>
      <c r="AB38" s="79"/>
      <c r="AC38" s="79"/>
      <c r="AD38" s="79"/>
      <c r="AE38" s="79"/>
      <c r="AF38" s="79"/>
      <c r="AG38" s="79"/>
      <c r="AH38" s="79"/>
      <c r="AI38" s="79"/>
      <c r="AJ38" s="52"/>
      <c r="AK38" s="52"/>
      <c r="AL38" s="79"/>
      <c r="AP38" s="8"/>
      <c r="BC38" s="8"/>
      <c r="BD38" s="53"/>
      <c r="BE38" s="80"/>
      <c r="BH38" s="3"/>
      <c r="BI38" s="52"/>
      <c r="BJ38" s="52"/>
      <c r="BK38" s="52"/>
      <c r="BL38" s="52"/>
      <c r="BM38" s="53"/>
      <c r="BN38" s="52"/>
      <c r="BO38" s="8"/>
      <c r="BP38" s="52"/>
      <c r="BQ38" s="1"/>
      <c r="BR38" s="52"/>
      <c r="BS38" s="1"/>
      <c r="BT38" s="53"/>
      <c r="BU38" s="53"/>
    </row>
    <row r="39" spans="7:73" x14ac:dyDescent="0.25">
      <c r="G39" s="81"/>
      <c r="Q39" s="78"/>
      <c r="R39" s="79"/>
      <c r="S39" s="79"/>
      <c r="T39" s="79"/>
      <c r="U39" s="79"/>
      <c r="V39" s="79"/>
      <c r="W39" s="79"/>
      <c r="X39" s="79"/>
      <c r="Y39" s="79"/>
      <c r="Z39" s="79"/>
      <c r="AA39" s="79"/>
      <c r="AB39" s="79"/>
      <c r="AC39" s="79"/>
      <c r="AD39" s="79"/>
      <c r="AE39" s="79"/>
      <c r="AF39" s="79"/>
      <c r="AG39" s="79"/>
      <c r="AH39" s="79"/>
      <c r="AI39" s="79"/>
      <c r="AJ39" s="52"/>
      <c r="AK39" s="52"/>
      <c r="AL39" s="79"/>
      <c r="AP39" s="8"/>
      <c r="BC39" s="8"/>
      <c r="BD39" s="53"/>
      <c r="BE39" s="80"/>
      <c r="BH39" s="3"/>
      <c r="BI39" s="52"/>
      <c r="BJ39" s="52"/>
      <c r="BK39" s="52"/>
      <c r="BL39" s="52"/>
      <c r="BM39" s="53"/>
      <c r="BN39" s="52"/>
      <c r="BO39" s="8"/>
      <c r="BP39" s="52"/>
      <c r="BQ39" s="1"/>
      <c r="BR39" s="52"/>
      <c r="BS39" s="1"/>
      <c r="BT39" s="53"/>
      <c r="BU39" s="53"/>
    </row>
    <row r="40" spans="7:73" x14ac:dyDescent="0.25">
      <c r="G40" s="81"/>
      <c r="Q40" s="78"/>
      <c r="R40" s="79"/>
      <c r="S40" s="79"/>
      <c r="T40" s="79"/>
      <c r="U40" s="79"/>
      <c r="V40" s="79"/>
      <c r="W40" s="79"/>
      <c r="X40" s="79"/>
      <c r="Y40" s="79"/>
      <c r="Z40" s="79"/>
      <c r="AA40" s="79"/>
      <c r="AB40" s="79"/>
      <c r="AC40" s="79"/>
      <c r="AD40" s="79"/>
      <c r="AE40" s="79"/>
      <c r="AF40" s="79"/>
      <c r="AG40" s="79"/>
      <c r="AH40" s="79"/>
      <c r="AI40" s="79"/>
      <c r="AJ40" s="52"/>
      <c r="AK40" s="52"/>
      <c r="AL40" s="79"/>
      <c r="AP40" s="8"/>
      <c r="BC40" s="8"/>
      <c r="BD40" s="53"/>
      <c r="BE40" s="80"/>
      <c r="BH40" s="3"/>
      <c r="BI40" s="52"/>
      <c r="BJ40" s="52"/>
      <c r="BK40" s="52"/>
      <c r="BL40" s="52"/>
      <c r="BM40" s="53"/>
      <c r="BN40" s="52"/>
      <c r="BO40" s="8"/>
      <c r="BP40" s="52"/>
      <c r="BQ40" s="1"/>
      <c r="BR40" s="52"/>
      <c r="BS40" s="1"/>
      <c r="BT40" s="53"/>
      <c r="BU40" s="53"/>
    </row>
    <row r="41" spans="7:73" x14ac:dyDescent="0.25">
      <c r="G41" s="81"/>
      <c r="Q41" s="78"/>
      <c r="R41" s="79"/>
      <c r="S41" s="79"/>
      <c r="T41" s="79"/>
      <c r="U41" s="79"/>
      <c r="V41" s="79"/>
      <c r="W41" s="79"/>
      <c r="X41" s="79"/>
      <c r="Y41" s="79"/>
      <c r="Z41" s="79"/>
      <c r="AA41" s="79"/>
      <c r="AB41" s="79"/>
      <c r="AC41" s="79"/>
      <c r="AD41" s="79"/>
      <c r="AE41" s="79"/>
      <c r="AF41" s="79"/>
      <c r="AG41" s="79"/>
      <c r="AH41" s="79"/>
      <c r="AI41" s="79"/>
      <c r="AJ41" s="52"/>
      <c r="AK41" s="52"/>
      <c r="AL41" s="79"/>
      <c r="AP41" s="8"/>
      <c r="BC41" s="8"/>
      <c r="BD41" s="53"/>
      <c r="BE41" s="80"/>
      <c r="BH41" s="3"/>
      <c r="BI41" s="52"/>
      <c r="BJ41" s="52"/>
      <c r="BK41" s="52"/>
      <c r="BL41" s="52"/>
      <c r="BM41" s="53"/>
      <c r="BN41" s="52"/>
      <c r="BO41" s="8"/>
      <c r="BP41" s="52"/>
      <c r="BQ41" s="1"/>
      <c r="BR41" s="52"/>
      <c r="BS41" s="1"/>
      <c r="BT41" s="53"/>
      <c r="BU41" s="53"/>
    </row>
    <row r="42" spans="7:73" x14ac:dyDescent="0.25">
      <c r="G42" s="81"/>
      <c r="Q42" s="78"/>
      <c r="R42" s="79"/>
      <c r="S42" s="79"/>
      <c r="T42" s="79"/>
      <c r="U42" s="79"/>
      <c r="V42" s="79"/>
      <c r="W42" s="79"/>
      <c r="X42" s="79"/>
      <c r="Y42" s="79"/>
      <c r="Z42" s="79"/>
      <c r="AA42" s="79"/>
      <c r="AB42" s="79"/>
      <c r="AC42" s="79"/>
      <c r="AD42" s="79"/>
      <c r="AE42" s="79"/>
      <c r="AF42" s="79"/>
      <c r="AG42" s="79"/>
      <c r="AH42" s="79"/>
      <c r="AI42" s="79"/>
      <c r="AJ42" s="52"/>
      <c r="AK42" s="52"/>
      <c r="AL42" s="79"/>
      <c r="AP42" s="8"/>
      <c r="BC42" s="8"/>
      <c r="BD42" s="53"/>
      <c r="BE42" s="80"/>
      <c r="BH42" s="3"/>
      <c r="BI42" s="52"/>
      <c r="BJ42" s="52"/>
      <c r="BK42" s="52"/>
      <c r="BL42" s="52"/>
      <c r="BM42" s="53"/>
      <c r="BN42" s="52"/>
      <c r="BO42" s="8"/>
      <c r="BP42" s="52"/>
      <c r="BQ42" s="1"/>
      <c r="BR42" s="52"/>
      <c r="BS42" s="1"/>
      <c r="BT42" s="53"/>
      <c r="BU42" s="53"/>
    </row>
    <row r="43" spans="7:73" x14ac:dyDescent="0.25">
      <c r="G43" s="81"/>
      <c r="Q43" s="78"/>
      <c r="R43" s="79"/>
      <c r="S43" s="79"/>
      <c r="T43" s="79"/>
      <c r="U43" s="79"/>
      <c r="V43" s="79"/>
      <c r="W43" s="79"/>
      <c r="X43" s="79"/>
      <c r="Y43" s="79"/>
      <c r="Z43" s="79"/>
      <c r="AA43" s="79"/>
      <c r="AB43" s="79"/>
      <c r="AC43" s="79"/>
      <c r="AD43" s="79"/>
      <c r="AE43" s="79"/>
      <c r="AF43" s="79"/>
      <c r="AG43" s="79"/>
      <c r="AH43" s="79"/>
      <c r="AI43" s="79"/>
      <c r="AJ43" s="52"/>
      <c r="AK43" s="52"/>
      <c r="AL43" s="79"/>
      <c r="AP43" s="8"/>
      <c r="BC43" s="8"/>
      <c r="BD43" s="53"/>
      <c r="BE43" s="80"/>
      <c r="BH43" s="3"/>
      <c r="BI43" s="52"/>
      <c r="BJ43" s="52"/>
      <c r="BK43" s="52"/>
      <c r="BL43" s="52"/>
      <c r="BM43" s="53"/>
      <c r="BN43" s="52"/>
      <c r="BO43" s="8"/>
      <c r="BP43" s="52"/>
      <c r="BQ43" s="1"/>
      <c r="BR43" s="52"/>
      <c r="BS43" s="1"/>
      <c r="BT43" s="53"/>
      <c r="BU43" s="53"/>
    </row>
    <row r="44" spans="7:73" x14ac:dyDescent="0.25">
      <c r="G44" s="81"/>
      <c r="Q44" s="78"/>
      <c r="R44" s="79"/>
      <c r="S44" s="79"/>
      <c r="T44" s="79"/>
      <c r="U44" s="79"/>
      <c r="V44" s="79"/>
      <c r="W44" s="79"/>
      <c r="X44" s="79"/>
      <c r="Y44" s="79"/>
      <c r="Z44" s="79"/>
      <c r="AA44" s="79"/>
      <c r="AB44" s="79"/>
      <c r="AC44" s="79"/>
      <c r="AD44" s="79"/>
      <c r="AE44" s="79"/>
      <c r="AF44" s="79"/>
      <c r="AG44" s="79"/>
      <c r="AH44" s="79"/>
      <c r="AI44" s="79"/>
      <c r="AJ44" s="52"/>
      <c r="AK44" s="52"/>
      <c r="AL44" s="79"/>
      <c r="AP44" s="8"/>
      <c r="BC44" s="8"/>
      <c r="BD44" s="53"/>
      <c r="BE44" s="80"/>
      <c r="BH44" s="3"/>
      <c r="BI44" s="52"/>
      <c r="BJ44" s="52"/>
      <c r="BK44" s="52"/>
      <c r="BL44" s="52"/>
      <c r="BM44" s="53"/>
      <c r="BN44" s="52"/>
      <c r="BO44" s="8"/>
      <c r="BP44" s="52"/>
      <c r="BQ44" s="1"/>
      <c r="BR44" s="52"/>
      <c r="BS44" s="1"/>
      <c r="BT44" s="53"/>
      <c r="BU44" s="53"/>
    </row>
    <row r="45" spans="7:73" x14ac:dyDescent="0.25">
      <c r="G45" s="81"/>
      <c r="Q45" s="78"/>
      <c r="R45" s="79"/>
      <c r="S45" s="79"/>
      <c r="T45" s="79"/>
      <c r="U45" s="79"/>
      <c r="V45" s="79"/>
      <c r="W45" s="79"/>
      <c r="X45" s="79"/>
      <c r="Y45" s="79"/>
      <c r="Z45" s="79"/>
      <c r="AA45" s="79"/>
      <c r="AB45" s="79"/>
      <c r="AC45" s="79"/>
      <c r="AD45" s="79"/>
      <c r="AE45" s="79"/>
      <c r="AF45" s="79"/>
      <c r="AG45" s="79"/>
      <c r="AH45" s="79"/>
      <c r="AI45" s="79"/>
      <c r="AJ45" s="52"/>
      <c r="AK45" s="52"/>
      <c r="AL45" s="79"/>
      <c r="AP45" s="8"/>
      <c r="BC45" s="8"/>
      <c r="BD45" s="53"/>
      <c r="BE45" s="80"/>
      <c r="BH45" s="3"/>
      <c r="BI45" s="52"/>
      <c r="BJ45" s="52"/>
      <c r="BK45" s="52"/>
      <c r="BL45" s="52"/>
      <c r="BM45" s="53"/>
      <c r="BN45" s="52"/>
      <c r="BO45" s="8"/>
      <c r="BP45" s="52"/>
      <c r="BQ45" s="1"/>
      <c r="BR45" s="52"/>
      <c r="BS45" s="1"/>
      <c r="BT45" s="53"/>
      <c r="BU45" s="53"/>
    </row>
    <row r="46" spans="7:73" x14ac:dyDescent="0.25">
      <c r="G46" s="81"/>
      <c r="Q46" s="78"/>
      <c r="R46" s="79"/>
      <c r="S46" s="79"/>
      <c r="T46" s="79"/>
      <c r="U46" s="79"/>
      <c r="V46" s="79"/>
      <c r="W46" s="79"/>
      <c r="X46" s="79"/>
      <c r="Y46" s="79"/>
      <c r="Z46" s="79"/>
      <c r="AA46" s="79"/>
      <c r="AB46" s="79"/>
      <c r="AC46" s="79"/>
      <c r="AD46" s="79"/>
      <c r="AE46" s="79"/>
      <c r="AF46" s="79"/>
      <c r="AG46" s="79"/>
      <c r="AH46" s="79"/>
      <c r="AI46" s="79"/>
      <c r="AJ46" s="52"/>
      <c r="AK46" s="52"/>
      <c r="AL46" s="79"/>
      <c r="AP46" s="8"/>
      <c r="BC46" s="8"/>
      <c r="BD46" s="53"/>
      <c r="BE46" s="80"/>
      <c r="BH46" s="3"/>
      <c r="BI46" s="52"/>
      <c r="BJ46" s="52"/>
      <c r="BK46" s="52"/>
      <c r="BL46" s="52"/>
      <c r="BM46" s="53"/>
      <c r="BN46" s="52"/>
      <c r="BO46" s="8"/>
      <c r="BP46" s="52"/>
      <c r="BQ46" s="1"/>
      <c r="BR46" s="52"/>
      <c r="BS46" s="1"/>
      <c r="BT46" s="53"/>
      <c r="BU46" s="53"/>
    </row>
    <row r="47" spans="7:73" x14ac:dyDescent="0.25">
      <c r="G47" s="81"/>
      <c r="Q47" s="78"/>
      <c r="R47" s="79"/>
      <c r="S47" s="79"/>
      <c r="T47" s="79"/>
      <c r="U47" s="79"/>
      <c r="V47" s="79"/>
      <c r="W47" s="79"/>
      <c r="X47" s="79"/>
      <c r="Y47" s="79"/>
      <c r="Z47" s="79"/>
      <c r="AA47" s="79"/>
      <c r="AB47" s="79"/>
      <c r="AC47" s="79"/>
      <c r="AD47" s="79"/>
      <c r="AE47" s="79"/>
      <c r="AF47" s="79"/>
      <c r="AG47" s="79"/>
      <c r="AH47" s="79"/>
      <c r="AI47" s="79"/>
      <c r="AJ47" s="52"/>
      <c r="AK47" s="52"/>
      <c r="AL47" s="79"/>
      <c r="AP47" s="8"/>
      <c r="BC47" s="8"/>
      <c r="BD47" s="53"/>
      <c r="BE47" s="80"/>
      <c r="BH47" s="3"/>
      <c r="BI47" s="52"/>
      <c r="BJ47" s="52"/>
      <c r="BK47" s="52"/>
      <c r="BL47" s="52"/>
      <c r="BM47" s="53"/>
      <c r="BN47" s="52"/>
      <c r="BO47" s="8"/>
      <c r="BP47" s="52"/>
      <c r="BQ47" s="1"/>
      <c r="BR47" s="52"/>
      <c r="BS47" s="1"/>
      <c r="BT47" s="53"/>
      <c r="BU47" s="53"/>
    </row>
    <row r="48" spans="7:73" x14ac:dyDescent="0.25">
      <c r="G48" s="81"/>
      <c r="Q48" s="78"/>
      <c r="R48" s="79"/>
      <c r="S48" s="79"/>
      <c r="T48" s="79"/>
      <c r="U48" s="79"/>
      <c r="V48" s="79"/>
      <c r="W48" s="79"/>
      <c r="X48" s="79"/>
      <c r="Y48" s="79"/>
      <c r="Z48" s="79"/>
      <c r="AA48" s="79"/>
      <c r="AB48" s="79"/>
      <c r="AC48" s="79"/>
      <c r="AD48" s="79"/>
      <c r="AE48" s="79"/>
      <c r="AF48" s="79"/>
      <c r="AG48" s="79"/>
      <c r="AH48" s="79"/>
      <c r="AI48" s="79"/>
      <c r="AJ48" s="52"/>
      <c r="AK48" s="52"/>
      <c r="AL48" s="79"/>
      <c r="AP48" s="8"/>
      <c r="BC48" s="8"/>
      <c r="BD48" s="53"/>
      <c r="BE48" s="80"/>
      <c r="BH48" s="3"/>
      <c r="BI48" s="52"/>
      <c r="BJ48" s="52"/>
      <c r="BK48" s="52"/>
      <c r="BL48" s="52"/>
      <c r="BM48" s="53"/>
      <c r="BN48" s="52"/>
      <c r="BO48" s="8"/>
      <c r="BP48" s="52"/>
      <c r="BQ48" s="1"/>
      <c r="BR48" s="52"/>
      <c r="BS48" s="1"/>
      <c r="BT48" s="53"/>
      <c r="BU48" s="53"/>
    </row>
    <row r="49" spans="7:73" x14ac:dyDescent="0.25">
      <c r="G49" s="81"/>
      <c r="Q49" s="78"/>
      <c r="R49" s="79"/>
      <c r="S49" s="79"/>
      <c r="T49" s="79"/>
      <c r="U49" s="79"/>
      <c r="V49" s="79"/>
      <c r="W49" s="79"/>
      <c r="X49" s="79"/>
      <c r="Y49" s="79"/>
      <c r="Z49" s="79"/>
      <c r="AA49" s="79"/>
      <c r="AB49" s="79"/>
      <c r="AC49" s="79"/>
      <c r="AD49" s="79"/>
      <c r="AE49" s="79"/>
      <c r="AF49" s="79"/>
      <c r="AG49" s="79"/>
      <c r="AH49" s="79"/>
      <c r="AI49" s="79"/>
      <c r="AJ49" s="52"/>
      <c r="AK49" s="52"/>
      <c r="AL49" s="79"/>
      <c r="AP49" s="8"/>
      <c r="BC49" s="8"/>
      <c r="BD49" s="53"/>
      <c r="BE49" s="80"/>
      <c r="BH49" s="3"/>
      <c r="BI49" s="52"/>
      <c r="BJ49" s="52"/>
      <c r="BK49" s="52"/>
      <c r="BL49" s="52"/>
      <c r="BM49" s="53"/>
      <c r="BN49" s="52"/>
      <c r="BO49" s="8"/>
      <c r="BP49" s="52"/>
      <c r="BQ49" s="1"/>
      <c r="BR49" s="52"/>
      <c r="BS49" s="1"/>
      <c r="BT49" s="53"/>
      <c r="BU49" s="53"/>
    </row>
    <row r="50" spans="7:73" x14ac:dyDescent="0.25">
      <c r="G50" s="81"/>
      <c r="Q50" s="78"/>
      <c r="R50" s="79"/>
      <c r="S50" s="79"/>
      <c r="T50" s="79"/>
      <c r="U50" s="79"/>
      <c r="V50" s="79"/>
      <c r="W50" s="79"/>
      <c r="X50" s="79"/>
      <c r="Y50" s="79"/>
      <c r="Z50" s="79"/>
      <c r="AA50" s="79"/>
      <c r="AB50" s="79"/>
      <c r="AC50" s="79"/>
      <c r="AD50" s="79"/>
      <c r="AE50" s="79"/>
      <c r="AF50" s="79"/>
      <c r="AG50" s="79"/>
      <c r="AH50" s="79"/>
      <c r="AI50" s="79"/>
      <c r="AJ50" s="52"/>
      <c r="AK50" s="52"/>
      <c r="AL50" s="79"/>
      <c r="AP50" s="8"/>
      <c r="BC50" s="8"/>
      <c r="BD50" s="53"/>
      <c r="BE50" s="80"/>
      <c r="BH50" s="3"/>
      <c r="BI50" s="52"/>
      <c r="BJ50" s="52"/>
      <c r="BK50" s="52"/>
      <c r="BL50" s="52"/>
      <c r="BM50" s="53"/>
      <c r="BN50" s="52"/>
      <c r="BO50" s="8"/>
      <c r="BP50" s="52"/>
      <c r="BQ50" s="1"/>
      <c r="BR50" s="52"/>
      <c r="BS50" s="1"/>
      <c r="BT50" s="53"/>
      <c r="BU50" s="53"/>
    </row>
    <row r="51" spans="7:73" x14ac:dyDescent="0.25">
      <c r="G51" s="81"/>
      <c r="Q51" s="78"/>
      <c r="R51" s="79"/>
      <c r="S51" s="79"/>
      <c r="T51" s="79"/>
      <c r="U51" s="79"/>
      <c r="V51" s="79"/>
      <c r="W51" s="79"/>
      <c r="X51" s="79"/>
      <c r="Y51" s="79"/>
      <c r="Z51" s="79"/>
      <c r="AA51" s="79"/>
      <c r="AB51" s="79"/>
      <c r="AC51" s="79"/>
      <c r="AD51" s="79"/>
      <c r="AE51" s="79"/>
      <c r="AF51" s="79"/>
      <c r="AG51" s="79"/>
      <c r="AH51" s="79"/>
      <c r="AI51" s="79"/>
      <c r="AJ51" s="52"/>
      <c r="AK51" s="52"/>
      <c r="AL51" s="79"/>
      <c r="AP51" s="8"/>
      <c r="BC51" s="8"/>
      <c r="BD51" s="53"/>
      <c r="BE51" s="80"/>
      <c r="BH51" s="3"/>
      <c r="BI51" s="52"/>
      <c r="BJ51" s="52"/>
      <c r="BK51" s="52"/>
      <c r="BL51" s="52"/>
      <c r="BM51" s="53"/>
      <c r="BN51" s="52"/>
      <c r="BO51" s="8"/>
      <c r="BP51" s="52"/>
      <c r="BQ51" s="1"/>
      <c r="BR51" s="52"/>
      <c r="BS51" s="1"/>
      <c r="BT51" s="53"/>
      <c r="BU51" s="53"/>
    </row>
    <row r="52" spans="7:73" x14ac:dyDescent="0.25">
      <c r="G52" s="81"/>
      <c r="Q52" s="78"/>
      <c r="R52" s="79"/>
      <c r="S52" s="79"/>
      <c r="T52" s="79"/>
      <c r="U52" s="79"/>
      <c r="V52" s="79"/>
      <c r="W52" s="79"/>
      <c r="X52" s="79"/>
      <c r="Y52" s="79"/>
      <c r="Z52" s="79"/>
      <c r="AA52" s="79"/>
      <c r="AB52" s="79"/>
      <c r="AC52" s="79"/>
      <c r="AD52" s="79"/>
      <c r="AE52" s="79"/>
      <c r="AF52" s="79"/>
      <c r="AG52" s="79"/>
      <c r="AH52" s="79"/>
      <c r="AI52" s="79"/>
      <c r="AJ52" s="52"/>
      <c r="AK52" s="52"/>
      <c r="AL52" s="79"/>
      <c r="AP52" s="8"/>
      <c r="BC52" s="8"/>
      <c r="BD52" s="53"/>
      <c r="BE52" s="80"/>
      <c r="BH52" s="3"/>
      <c r="BI52" s="52"/>
      <c r="BJ52" s="52"/>
      <c r="BK52" s="52"/>
      <c r="BL52" s="52"/>
      <c r="BM52" s="53"/>
      <c r="BN52" s="52"/>
      <c r="BO52" s="8"/>
      <c r="BP52" s="52"/>
      <c r="BQ52" s="1"/>
      <c r="BR52" s="52"/>
      <c r="BS52" s="1"/>
      <c r="BT52" s="53"/>
      <c r="BU52" s="53"/>
    </row>
    <row r="53" spans="7:73" x14ac:dyDescent="0.25">
      <c r="G53" s="81"/>
      <c r="Q53" s="78"/>
      <c r="R53" s="79"/>
      <c r="S53" s="79"/>
      <c r="T53" s="79"/>
      <c r="U53" s="79"/>
      <c r="V53" s="79"/>
      <c r="W53" s="79"/>
      <c r="X53" s="79"/>
      <c r="Y53" s="79"/>
      <c r="Z53" s="79"/>
      <c r="AA53" s="79"/>
      <c r="AB53" s="79"/>
      <c r="AC53" s="79"/>
      <c r="AD53" s="79"/>
      <c r="AE53" s="79"/>
      <c r="AF53" s="79"/>
      <c r="AG53" s="79"/>
      <c r="AH53" s="79"/>
      <c r="AI53" s="79"/>
      <c r="AJ53" s="52"/>
      <c r="AK53" s="52"/>
      <c r="AL53" s="79"/>
      <c r="AP53" s="8"/>
      <c r="BC53" s="8"/>
      <c r="BD53" s="53"/>
      <c r="BE53" s="80"/>
      <c r="BH53" s="3"/>
      <c r="BI53" s="52"/>
      <c r="BJ53" s="52"/>
      <c r="BK53" s="52"/>
      <c r="BL53" s="52"/>
      <c r="BM53" s="53"/>
      <c r="BN53" s="52"/>
      <c r="BO53" s="8"/>
      <c r="BP53" s="52"/>
      <c r="BQ53" s="1"/>
      <c r="BR53" s="52"/>
      <c r="BS53" s="1"/>
      <c r="BT53" s="53"/>
      <c r="BU53" s="53"/>
    </row>
    <row r="54" spans="7:73" x14ac:dyDescent="0.25">
      <c r="G54" s="81"/>
      <c r="Q54" s="78"/>
      <c r="R54" s="79"/>
      <c r="S54" s="79"/>
      <c r="T54" s="79"/>
      <c r="U54" s="79"/>
      <c r="V54" s="79"/>
      <c r="W54" s="79"/>
      <c r="X54" s="79"/>
      <c r="Y54" s="79"/>
      <c r="Z54" s="79"/>
      <c r="AA54" s="79"/>
      <c r="AB54" s="79"/>
      <c r="AC54" s="79"/>
      <c r="AD54" s="79"/>
      <c r="AE54" s="79"/>
      <c r="AF54" s="79"/>
      <c r="AG54" s="79"/>
      <c r="AH54" s="79"/>
      <c r="AI54" s="79"/>
      <c r="AJ54" s="52"/>
      <c r="AK54" s="52"/>
      <c r="AL54" s="79"/>
      <c r="AP54" s="8"/>
      <c r="BC54" s="8"/>
      <c r="BD54" s="53"/>
      <c r="BE54" s="80"/>
      <c r="BH54" s="3"/>
      <c r="BI54" s="52"/>
      <c r="BJ54" s="52"/>
      <c r="BK54" s="52"/>
      <c r="BL54" s="52"/>
      <c r="BM54" s="53"/>
      <c r="BN54" s="52"/>
      <c r="BO54" s="8"/>
      <c r="BP54" s="52"/>
      <c r="BQ54" s="1"/>
      <c r="BR54" s="52"/>
      <c r="BS54" s="1"/>
      <c r="BT54" s="53"/>
      <c r="BU54" s="53"/>
    </row>
    <row r="55" spans="7:73" x14ac:dyDescent="0.25">
      <c r="G55" s="81"/>
      <c r="Q55" s="78"/>
      <c r="R55" s="79"/>
      <c r="S55" s="79"/>
      <c r="T55" s="79"/>
      <c r="U55" s="79"/>
      <c r="V55" s="79"/>
      <c r="W55" s="79"/>
      <c r="X55" s="79"/>
      <c r="Y55" s="79"/>
      <c r="Z55" s="79"/>
      <c r="AA55" s="79"/>
      <c r="AB55" s="79"/>
      <c r="AC55" s="79"/>
      <c r="AD55" s="79"/>
      <c r="AE55" s="79"/>
      <c r="AF55" s="79"/>
      <c r="AG55" s="79"/>
      <c r="AH55" s="79"/>
      <c r="AI55" s="79"/>
      <c r="AJ55" s="52"/>
      <c r="AK55" s="52"/>
      <c r="AL55" s="79"/>
      <c r="AP55" s="8"/>
      <c r="BC55" s="8"/>
      <c r="BD55" s="53"/>
      <c r="BE55" s="80"/>
      <c r="BH55" s="3"/>
      <c r="BI55" s="52"/>
      <c r="BJ55" s="52"/>
      <c r="BK55" s="52"/>
      <c r="BL55" s="52"/>
      <c r="BM55" s="53"/>
      <c r="BN55" s="52"/>
      <c r="BO55" s="8"/>
      <c r="BP55" s="52"/>
      <c r="BQ55" s="1"/>
      <c r="BR55" s="52"/>
      <c r="BS55" s="1"/>
      <c r="BT55" s="53"/>
      <c r="BU55" s="53"/>
    </row>
    <row r="56" spans="7:73" x14ac:dyDescent="0.25">
      <c r="G56" s="81"/>
      <c r="Q56" s="78"/>
      <c r="R56" s="79"/>
      <c r="S56" s="79"/>
      <c r="T56" s="79"/>
      <c r="U56" s="79"/>
      <c r="V56" s="79"/>
      <c r="W56" s="79"/>
      <c r="X56" s="79"/>
      <c r="Y56" s="79"/>
      <c r="Z56" s="79"/>
      <c r="AA56" s="79"/>
      <c r="AB56" s="79"/>
      <c r="AC56" s="79"/>
      <c r="AD56" s="79"/>
      <c r="AE56" s="79"/>
      <c r="AF56" s="79"/>
      <c r="AG56" s="79"/>
      <c r="AH56" s="79"/>
      <c r="AI56" s="79"/>
      <c r="AJ56" s="52"/>
      <c r="AK56" s="52"/>
      <c r="AL56" s="79"/>
      <c r="AP56" s="8"/>
      <c r="BC56" s="8"/>
      <c r="BD56" s="53"/>
      <c r="BE56" s="80"/>
      <c r="BH56" s="3"/>
      <c r="BI56" s="52"/>
      <c r="BJ56" s="52"/>
      <c r="BK56" s="52"/>
      <c r="BL56" s="52"/>
      <c r="BM56" s="53"/>
      <c r="BN56" s="52"/>
      <c r="BO56" s="8"/>
      <c r="BP56" s="52"/>
      <c r="BQ56" s="1"/>
      <c r="BR56" s="52"/>
      <c r="BS56" s="1"/>
      <c r="BT56" s="53"/>
      <c r="BU56" s="53"/>
    </row>
    <row r="57" spans="7:73" x14ac:dyDescent="0.25">
      <c r="G57" s="81"/>
      <c r="Q57" s="78"/>
      <c r="R57" s="79"/>
      <c r="S57" s="79"/>
      <c r="T57" s="79"/>
      <c r="U57" s="79"/>
      <c r="V57" s="79"/>
      <c r="W57" s="79"/>
      <c r="X57" s="79"/>
      <c r="Y57" s="79"/>
      <c r="Z57" s="79"/>
      <c r="AA57" s="79"/>
      <c r="AB57" s="79"/>
      <c r="AC57" s="79"/>
      <c r="AD57" s="79"/>
      <c r="AE57" s="79"/>
      <c r="AF57" s="79"/>
      <c r="AG57" s="79"/>
      <c r="AH57" s="79"/>
      <c r="AI57" s="79"/>
      <c r="AJ57" s="52"/>
      <c r="AK57" s="52"/>
      <c r="AL57" s="79"/>
      <c r="AP57" s="8"/>
      <c r="BC57" s="8"/>
      <c r="BD57" s="53"/>
      <c r="BE57" s="80"/>
      <c r="BH57" s="3"/>
      <c r="BI57" s="52"/>
      <c r="BJ57" s="52"/>
      <c r="BK57" s="52"/>
      <c r="BL57" s="52"/>
      <c r="BM57" s="53"/>
      <c r="BN57" s="52"/>
      <c r="BO57" s="8"/>
      <c r="BP57" s="52"/>
      <c r="BQ57" s="1"/>
      <c r="BR57" s="52"/>
      <c r="BS57" s="1"/>
      <c r="BT57" s="53"/>
      <c r="BU57" s="53"/>
    </row>
    <row r="58" spans="7:73" x14ac:dyDescent="0.25">
      <c r="G58" s="81"/>
      <c r="Q58" s="78"/>
      <c r="R58" s="79"/>
      <c r="S58" s="79"/>
      <c r="T58" s="79"/>
      <c r="U58" s="79"/>
      <c r="V58" s="79"/>
      <c r="W58" s="79"/>
      <c r="X58" s="79"/>
      <c r="Y58" s="79"/>
      <c r="Z58" s="79"/>
      <c r="AA58" s="79"/>
      <c r="AB58" s="79"/>
      <c r="AC58" s="79"/>
      <c r="AD58" s="79"/>
      <c r="AE58" s="79"/>
      <c r="AF58" s="79"/>
      <c r="AG58" s="79"/>
      <c r="AH58" s="79"/>
      <c r="AI58" s="79"/>
      <c r="AJ58" s="52"/>
      <c r="AK58" s="52"/>
      <c r="AL58" s="79"/>
      <c r="AP58" s="8"/>
      <c r="BC58" s="8"/>
      <c r="BD58" s="53"/>
      <c r="BE58" s="80"/>
      <c r="BH58" s="3"/>
      <c r="BI58" s="52"/>
      <c r="BJ58" s="52"/>
      <c r="BK58" s="52"/>
      <c r="BL58" s="52"/>
      <c r="BM58" s="53"/>
      <c r="BN58" s="52"/>
      <c r="BO58" s="8"/>
      <c r="BP58" s="52"/>
      <c r="BQ58" s="1"/>
      <c r="BR58" s="52"/>
      <c r="BS58" s="1"/>
      <c r="BT58" s="53"/>
      <c r="BU58" s="53"/>
    </row>
    <row r="59" spans="7:73" x14ac:dyDescent="0.25">
      <c r="G59" s="81"/>
      <c r="Q59" s="78"/>
      <c r="R59" s="79"/>
      <c r="S59" s="79"/>
      <c r="T59" s="79"/>
      <c r="U59" s="79"/>
      <c r="V59" s="79"/>
      <c r="W59" s="79"/>
      <c r="X59" s="79"/>
      <c r="Y59" s="79"/>
      <c r="Z59" s="79"/>
      <c r="AA59" s="79"/>
      <c r="AB59" s="79"/>
      <c r="AC59" s="79"/>
      <c r="AD59" s="79"/>
      <c r="AE59" s="79"/>
      <c r="AF59" s="79"/>
      <c r="AG59" s="79"/>
      <c r="AH59" s="79"/>
      <c r="AI59" s="79"/>
      <c r="AJ59" s="52"/>
      <c r="AK59" s="52"/>
      <c r="AL59" s="79"/>
      <c r="AP59" s="8"/>
      <c r="BC59" s="8"/>
      <c r="BD59" s="53"/>
      <c r="BE59" s="80"/>
      <c r="BH59" s="3"/>
      <c r="BI59" s="52"/>
      <c r="BJ59" s="52"/>
      <c r="BK59" s="52"/>
      <c r="BL59" s="52"/>
      <c r="BM59" s="53"/>
      <c r="BN59" s="52"/>
      <c r="BO59" s="8"/>
      <c r="BP59" s="52"/>
      <c r="BQ59" s="1"/>
      <c r="BR59" s="52"/>
      <c r="BS59" s="1"/>
      <c r="BT59" s="53"/>
      <c r="BU59" s="53"/>
    </row>
    <row r="60" spans="7:73" x14ac:dyDescent="0.25">
      <c r="G60" s="81"/>
      <c r="Q60" s="78"/>
      <c r="R60" s="79"/>
      <c r="S60" s="79"/>
      <c r="T60" s="79"/>
      <c r="U60" s="79"/>
      <c r="V60" s="79"/>
      <c r="W60" s="79"/>
      <c r="X60" s="79"/>
      <c r="Y60" s="79"/>
      <c r="Z60" s="79"/>
      <c r="AA60" s="79"/>
      <c r="AB60" s="79"/>
      <c r="AC60" s="79"/>
      <c r="AD60" s="79"/>
      <c r="AE60" s="79"/>
      <c r="AF60" s="79"/>
      <c r="AG60" s="79"/>
      <c r="AH60" s="79"/>
      <c r="AI60" s="79"/>
      <c r="AJ60" s="52"/>
      <c r="AK60" s="52"/>
      <c r="AL60" s="79"/>
      <c r="AP60" s="8"/>
      <c r="BC60" s="8"/>
      <c r="BD60" s="53"/>
      <c r="BE60" s="80"/>
      <c r="BH60" s="3"/>
      <c r="BI60" s="52"/>
      <c r="BJ60" s="52"/>
      <c r="BK60" s="52"/>
      <c r="BL60" s="52"/>
      <c r="BM60" s="53"/>
      <c r="BN60" s="52"/>
      <c r="BO60" s="8"/>
      <c r="BP60" s="52"/>
      <c r="BQ60" s="1"/>
      <c r="BR60" s="52"/>
      <c r="BS60" s="1"/>
      <c r="BT60" s="53"/>
      <c r="BU60" s="53"/>
    </row>
    <row r="61" spans="7:73" x14ac:dyDescent="0.25">
      <c r="G61" s="81"/>
      <c r="Q61" s="78"/>
      <c r="R61" s="79"/>
      <c r="S61" s="79"/>
      <c r="T61" s="79"/>
      <c r="U61" s="79"/>
      <c r="V61" s="79"/>
      <c r="W61" s="79"/>
      <c r="X61" s="79"/>
      <c r="Y61" s="79"/>
      <c r="Z61" s="79"/>
      <c r="AA61" s="79"/>
      <c r="AB61" s="79"/>
      <c r="AC61" s="79"/>
      <c r="AD61" s="79"/>
      <c r="AE61" s="79"/>
      <c r="AF61" s="79"/>
      <c r="AG61" s="79"/>
      <c r="AH61" s="79"/>
      <c r="AI61" s="79"/>
      <c r="AJ61" s="52"/>
      <c r="AK61" s="52"/>
      <c r="AL61" s="79"/>
      <c r="AP61" s="8"/>
      <c r="BC61" s="8"/>
      <c r="BD61" s="53"/>
      <c r="BE61" s="80"/>
      <c r="BH61" s="3"/>
      <c r="BI61" s="52"/>
      <c r="BJ61" s="52"/>
      <c r="BK61" s="52"/>
      <c r="BL61" s="52"/>
      <c r="BM61" s="53"/>
      <c r="BN61" s="52"/>
      <c r="BO61" s="8"/>
      <c r="BP61" s="52"/>
      <c r="BQ61" s="1"/>
      <c r="BR61" s="52"/>
      <c r="BS61" s="1"/>
      <c r="BT61" s="53"/>
      <c r="BU61" s="53"/>
    </row>
    <row r="62" spans="7:73" x14ac:dyDescent="0.25">
      <c r="G62" s="81"/>
      <c r="Q62" s="78"/>
      <c r="R62" s="79"/>
      <c r="S62" s="79"/>
      <c r="T62" s="79"/>
      <c r="U62" s="79"/>
      <c r="V62" s="79"/>
      <c r="W62" s="79"/>
      <c r="X62" s="79"/>
      <c r="Y62" s="79"/>
      <c r="Z62" s="79"/>
      <c r="AA62" s="79"/>
      <c r="AB62" s="79"/>
      <c r="AC62" s="79"/>
      <c r="AD62" s="79"/>
      <c r="AE62" s="79"/>
      <c r="AF62" s="79"/>
      <c r="AG62" s="79"/>
      <c r="AH62" s="79"/>
      <c r="AI62" s="79"/>
      <c r="AJ62" s="52"/>
      <c r="AK62" s="52"/>
      <c r="AL62" s="79"/>
      <c r="AP62" s="8"/>
      <c r="BC62" s="8"/>
      <c r="BD62" s="53"/>
      <c r="BE62" s="80"/>
      <c r="BH62" s="3"/>
      <c r="BI62" s="52"/>
      <c r="BJ62" s="52"/>
      <c r="BK62" s="52"/>
      <c r="BL62" s="52"/>
      <c r="BM62" s="53"/>
      <c r="BN62" s="52"/>
      <c r="BO62" s="8"/>
      <c r="BP62" s="52"/>
      <c r="BQ62" s="1"/>
      <c r="BR62" s="52"/>
      <c r="BS62" s="1"/>
      <c r="BT62" s="53"/>
      <c r="BU62" s="53"/>
    </row>
    <row r="63" spans="7:73" x14ac:dyDescent="0.25">
      <c r="G63" s="81"/>
      <c r="Q63" s="78"/>
      <c r="R63" s="79"/>
      <c r="S63" s="79"/>
      <c r="T63" s="79"/>
      <c r="U63" s="79"/>
      <c r="V63" s="79"/>
      <c r="W63" s="79"/>
      <c r="X63" s="79"/>
      <c r="Y63" s="79"/>
      <c r="Z63" s="79"/>
      <c r="AA63" s="79"/>
      <c r="AB63" s="79"/>
      <c r="AC63" s="79"/>
      <c r="AD63" s="79"/>
      <c r="AE63" s="79"/>
      <c r="AF63" s="79"/>
      <c r="AG63" s="79"/>
      <c r="AH63" s="79"/>
      <c r="AI63" s="79"/>
      <c r="AJ63" s="52"/>
      <c r="AK63" s="52"/>
      <c r="AL63" s="79"/>
      <c r="AP63" s="8"/>
      <c r="BC63" s="8"/>
      <c r="BD63" s="53"/>
      <c r="BE63" s="80"/>
      <c r="BH63" s="3"/>
      <c r="BI63" s="52"/>
      <c r="BJ63" s="52"/>
      <c r="BK63" s="52"/>
      <c r="BL63" s="52"/>
      <c r="BM63" s="53"/>
      <c r="BN63" s="52"/>
      <c r="BO63" s="8"/>
      <c r="BP63" s="52"/>
      <c r="BQ63" s="1"/>
      <c r="BR63" s="52"/>
      <c r="BS63" s="1"/>
      <c r="BT63" s="53"/>
      <c r="BU63" s="53"/>
    </row>
    <row r="64" spans="7:73" x14ac:dyDescent="0.25">
      <c r="G64" s="81"/>
      <c r="Q64" s="78"/>
      <c r="R64" s="79"/>
      <c r="S64" s="79"/>
      <c r="T64" s="79"/>
      <c r="U64" s="79"/>
      <c r="V64" s="79"/>
      <c r="W64" s="79"/>
      <c r="X64" s="79"/>
      <c r="Y64" s="79"/>
      <c r="Z64" s="79"/>
      <c r="AA64" s="79"/>
      <c r="AB64" s="79"/>
      <c r="AC64" s="79"/>
      <c r="AD64" s="79"/>
      <c r="AE64" s="79"/>
      <c r="AF64" s="79"/>
      <c r="AG64" s="79"/>
      <c r="AH64" s="79"/>
      <c r="AI64" s="79"/>
      <c r="AJ64" s="52"/>
      <c r="AK64" s="52"/>
      <c r="AL64" s="79"/>
      <c r="AP64" s="8"/>
      <c r="BC64" s="8"/>
      <c r="BD64" s="53"/>
      <c r="BE64" s="80"/>
      <c r="BH64" s="3"/>
      <c r="BI64" s="52"/>
      <c r="BJ64" s="52"/>
      <c r="BK64" s="52"/>
      <c r="BL64" s="52"/>
      <c r="BM64" s="53"/>
      <c r="BN64" s="52"/>
      <c r="BO64" s="8"/>
      <c r="BP64" s="52"/>
      <c r="BQ64" s="1"/>
      <c r="BR64" s="52"/>
      <c r="BS64" s="1"/>
      <c r="BT64" s="53"/>
      <c r="BU64" s="53"/>
    </row>
    <row r="65" spans="7:73" x14ac:dyDescent="0.25">
      <c r="G65" s="81"/>
      <c r="Q65" s="78"/>
      <c r="R65" s="79"/>
      <c r="S65" s="79"/>
      <c r="T65" s="79"/>
      <c r="U65" s="79"/>
      <c r="V65" s="79"/>
      <c r="W65" s="79"/>
      <c r="X65" s="79"/>
      <c r="Y65" s="79"/>
      <c r="Z65" s="79"/>
      <c r="AA65" s="79"/>
      <c r="AB65" s="79"/>
      <c r="AC65" s="79"/>
      <c r="AD65" s="79"/>
      <c r="AE65" s="79"/>
      <c r="AF65" s="79"/>
      <c r="AG65" s="79"/>
      <c r="AH65" s="79"/>
      <c r="AI65" s="79"/>
      <c r="AJ65" s="52"/>
      <c r="AK65" s="52"/>
      <c r="AL65" s="79"/>
      <c r="AP65" s="8"/>
      <c r="BC65" s="8"/>
      <c r="BD65" s="53"/>
      <c r="BE65" s="80"/>
      <c r="BH65" s="3"/>
      <c r="BI65" s="52"/>
      <c r="BJ65" s="52"/>
      <c r="BK65" s="52"/>
      <c r="BL65" s="52"/>
      <c r="BM65" s="53"/>
      <c r="BN65" s="52"/>
      <c r="BO65" s="8"/>
      <c r="BP65" s="52"/>
      <c r="BQ65" s="1"/>
      <c r="BR65" s="52"/>
      <c r="BS65" s="1"/>
      <c r="BT65" s="53"/>
      <c r="BU65" s="53"/>
    </row>
    <row r="66" spans="7:73" x14ac:dyDescent="0.25">
      <c r="G66" s="81"/>
      <c r="Q66" s="78"/>
      <c r="R66" s="79"/>
      <c r="S66" s="79"/>
      <c r="T66" s="79"/>
      <c r="U66" s="79"/>
      <c r="V66" s="79"/>
      <c r="W66" s="79"/>
      <c r="X66" s="79"/>
      <c r="Y66" s="79"/>
      <c r="Z66" s="79"/>
      <c r="AA66" s="79"/>
      <c r="AB66" s="79"/>
      <c r="AC66" s="79"/>
      <c r="AD66" s="79"/>
      <c r="AE66" s="79"/>
      <c r="AF66" s="79"/>
      <c r="AG66" s="79"/>
      <c r="AH66" s="79"/>
      <c r="AI66" s="79"/>
      <c r="AJ66" s="52"/>
      <c r="AK66" s="52"/>
      <c r="AL66" s="79"/>
      <c r="AP66" s="8"/>
      <c r="BC66" s="8"/>
      <c r="BD66" s="53"/>
      <c r="BE66" s="80"/>
      <c r="BH66" s="3"/>
      <c r="BI66" s="52"/>
      <c r="BJ66" s="52"/>
      <c r="BK66" s="52"/>
      <c r="BL66" s="52"/>
      <c r="BM66" s="53"/>
      <c r="BN66" s="52"/>
      <c r="BO66" s="8"/>
      <c r="BP66" s="52"/>
      <c r="BQ66" s="1"/>
      <c r="BR66" s="52"/>
      <c r="BS66" s="1"/>
      <c r="BT66" s="53"/>
      <c r="BU66" s="53"/>
    </row>
    <row r="67" spans="7:73" x14ac:dyDescent="0.25">
      <c r="G67" s="81"/>
      <c r="Q67" s="78"/>
      <c r="R67" s="79"/>
      <c r="S67" s="79"/>
      <c r="T67" s="79"/>
      <c r="U67" s="79"/>
      <c r="V67" s="79"/>
      <c r="W67" s="79"/>
      <c r="X67" s="79"/>
      <c r="Y67" s="79"/>
      <c r="Z67" s="79"/>
      <c r="AA67" s="79"/>
      <c r="AB67" s="79"/>
      <c r="AC67" s="79"/>
      <c r="AD67" s="79"/>
      <c r="AE67" s="79"/>
      <c r="AF67" s="79"/>
      <c r="AG67" s="79"/>
      <c r="AH67" s="79"/>
      <c r="AI67" s="79"/>
      <c r="AJ67" s="52"/>
      <c r="AK67" s="52"/>
      <c r="AL67" s="79"/>
      <c r="AP67" s="8"/>
      <c r="BC67" s="8"/>
      <c r="BD67" s="53"/>
      <c r="BE67" s="80"/>
      <c r="BH67" s="3"/>
      <c r="BI67" s="52"/>
      <c r="BJ67" s="52"/>
      <c r="BK67" s="52"/>
      <c r="BL67" s="52"/>
      <c r="BM67" s="53"/>
      <c r="BN67" s="52"/>
      <c r="BO67" s="8"/>
      <c r="BP67" s="52"/>
      <c r="BQ67" s="1"/>
      <c r="BR67" s="52"/>
      <c r="BS67" s="1"/>
      <c r="BT67" s="53"/>
      <c r="BU67" s="53"/>
    </row>
    <row r="68" spans="7:73" x14ac:dyDescent="0.25">
      <c r="G68" s="81"/>
      <c r="Q68" s="78"/>
      <c r="R68" s="79"/>
      <c r="S68" s="79"/>
      <c r="T68" s="79"/>
      <c r="U68" s="79"/>
      <c r="V68" s="79"/>
      <c r="W68" s="79"/>
      <c r="X68" s="79"/>
      <c r="Y68" s="79"/>
      <c r="Z68" s="79"/>
      <c r="AA68" s="79"/>
      <c r="AB68" s="79"/>
      <c r="AC68" s="79"/>
      <c r="AD68" s="79"/>
      <c r="AE68" s="79"/>
      <c r="AF68" s="79"/>
      <c r="AG68" s="79"/>
      <c r="AH68" s="79"/>
      <c r="AI68" s="79"/>
      <c r="AJ68" s="52"/>
      <c r="AK68" s="52"/>
      <c r="AL68" s="79"/>
      <c r="AP68" s="8"/>
      <c r="BC68" s="8"/>
      <c r="BD68" s="53"/>
      <c r="BE68" s="80"/>
      <c r="BH68" s="3"/>
      <c r="BI68" s="52"/>
      <c r="BJ68" s="52"/>
      <c r="BK68" s="52"/>
      <c r="BL68" s="52"/>
      <c r="BM68" s="53"/>
      <c r="BN68" s="52"/>
      <c r="BO68" s="8"/>
      <c r="BP68" s="52"/>
      <c r="BQ68" s="1"/>
      <c r="BR68" s="52"/>
      <c r="BS68" s="1"/>
      <c r="BT68" s="53"/>
      <c r="BU68" s="53"/>
    </row>
    <row r="69" spans="7:73" x14ac:dyDescent="0.25">
      <c r="G69" s="81"/>
      <c r="Q69" s="78"/>
      <c r="R69" s="79"/>
      <c r="S69" s="79"/>
      <c r="T69" s="79"/>
      <c r="U69" s="79"/>
      <c r="V69" s="79"/>
      <c r="W69" s="79"/>
      <c r="X69" s="79"/>
      <c r="Y69" s="79"/>
      <c r="Z69" s="79"/>
      <c r="AA69" s="79"/>
      <c r="AB69" s="79"/>
      <c r="AC69" s="79"/>
      <c r="AD69" s="79"/>
      <c r="AE69" s="79"/>
      <c r="AF69" s="79"/>
      <c r="AG69" s="79"/>
      <c r="AH69" s="79"/>
      <c r="AI69" s="79"/>
      <c r="AJ69" s="52"/>
      <c r="AK69" s="52"/>
      <c r="AL69" s="79"/>
      <c r="AP69" s="8"/>
      <c r="BC69" s="8"/>
      <c r="BD69" s="53"/>
      <c r="BE69" s="80"/>
      <c r="BH69" s="3"/>
      <c r="BI69" s="52"/>
      <c r="BJ69" s="52"/>
      <c r="BK69" s="52"/>
      <c r="BL69" s="52"/>
      <c r="BM69" s="53"/>
      <c r="BN69" s="52"/>
      <c r="BO69" s="8"/>
      <c r="BP69" s="52"/>
      <c r="BQ69" s="1"/>
      <c r="BR69" s="52"/>
      <c r="BS69" s="1"/>
      <c r="BT69" s="53"/>
      <c r="BU69" s="53"/>
    </row>
    <row r="70" spans="7:73" x14ac:dyDescent="0.25">
      <c r="G70" s="81"/>
      <c r="Q70" s="78"/>
      <c r="R70" s="79"/>
      <c r="S70" s="79"/>
      <c r="T70" s="79"/>
      <c r="U70" s="79"/>
      <c r="V70" s="79"/>
      <c r="W70" s="79"/>
      <c r="X70" s="79"/>
      <c r="Y70" s="79"/>
      <c r="Z70" s="79"/>
      <c r="AA70" s="79"/>
      <c r="AB70" s="79"/>
      <c r="AC70" s="79"/>
      <c r="AD70" s="79"/>
      <c r="AE70" s="79"/>
      <c r="AF70" s="79"/>
      <c r="AG70" s="79"/>
      <c r="AH70" s="79"/>
      <c r="AI70" s="79"/>
      <c r="AJ70" s="52"/>
      <c r="AK70" s="52"/>
      <c r="AL70" s="79"/>
      <c r="AP70" s="8"/>
      <c r="BC70" s="8"/>
      <c r="BD70" s="53"/>
      <c r="BE70" s="80"/>
      <c r="BH70" s="3"/>
      <c r="BI70" s="52"/>
      <c r="BJ70" s="52"/>
      <c r="BK70" s="52"/>
      <c r="BL70" s="52"/>
      <c r="BM70" s="53"/>
      <c r="BN70" s="52"/>
      <c r="BO70" s="8"/>
      <c r="BP70" s="52"/>
      <c r="BQ70" s="1"/>
      <c r="BR70" s="52"/>
      <c r="BS70" s="1"/>
      <c r="BT70" s="53"/>
      <c r="BU70" s="53"/>
    </row>
    <row r="71" spans="7:73" x14ac:dyDescent="0.25">
      <c r="G71" s="81"/>
      <c r="Q71" s="78"/>
      <c r="R71" s="79"/>
      <c r="S71" s="79"/>
      <c r="T71" s="79"/>
      <c r="U71" s="79"/>
      <c r="V71" s="79"/>
      <c r="W71" s="79"/>
      <c r="X71" s="79"/>
      <c r="Y71" s="79"/>
      <c r="Z71" s="79"/>
      <c r="AA71" s="79"/>
      <c r="AB71" s="79"/>
      <c r="AC71" s="79"/>
      <c r="AD71" s="79"/>
      <c r="AE71" s="79"/>
      <c r="AF71" s="79"/>
      <c r="AG71" s="79"/>
      <c r="AH71" s="79"/>
      <c r="AI71" s="79"/>
      <c r="AJ71" s="52"/>
      <c r="AK71" s="52"/>
      <c r="AL71" s="79"/>
      <c r="AP71" s="8"/>
      <c r="BC71" s="8"/>
      <c r="BD71" s="53"/>
      <c r="BE71" s="80"/>
      <c r="BH71" s="3"/>
      <c r="BI71" s="52"/>
      <c r="BJ71" s="52"/>
      <c r="BK71" s="52"/>
      <c r="BL71" s="52"/>
      <c r="BM71" s="53"/>
      <c r="BN71" s="52"/>
      <c r="BO71" s="8"/>
      <c r="BP71" s="52"/>
      <c r="BQ71" s="1"/>
      <c r="BR71" s="52"/>
      <c r="BS71" s="1"/>
      <c r="BT71" s="53"/>
      <c r="BU71" s="53"/>
    </row>
    <row r="72" spans="7:73" x14ac:dyDescent="0.25">
      <c r="G72" s="81"/>
      <c r="Q72" s="78"/>
      <c r="R72" s="79"/>
      <c r="S72" s="79"/>
      <c r="T72" s="79"/>
      <c r="U72" s="79"/>
      <c r="V72" s="79"/>
      <c r="W72" s="79"/>
      <c r="X72" s="79"/>
      <c r="Y72" s="79"/>
      <c r="Z72" s="79"/>
      <c r="AA72" s="79"/>
      <c r="AB72" s="79"/>
      <c r="AC72" s="79"/>
      <c r="AD72" s="79"/>
      <c r="AE72" s="79"/>
      <c r="AF72" s="79"/>
      <c r="AG72" s="79"/>
      <c r="AH72" s="79"/>
      <c r="AI72" s="79"/>
      <c r="AJ72" s="52"/>
      <c r="AK72" s="52"/>
      <c r="AL72" s="79"/>
      <c r="AP72" s="8"/>
      <c r="BC72" s="8"/>
      <c r="BD72" s="53"/>
      <c r="BE72" s="80"/>
      <c r="BH72" s="3"/>
      <c r="BI72" s="52"/>
      <c r="BJ72" s="52"/>
      <c r="BK72" s="52"/>
      <c r="BL72" s="52"/>
      <c r="BM72" s="53"/>
      <c r="BN72" s="52"/>
      <c r="BO72" s="8"/>
      <c r="BP72" s="52"/>
      <c r="BQ72" s="1"/>
      <c r="BR72" s="52"/>
      <c r="BS72" s="1"/>
      <c r="BT72" s="53"/>
      <c r="BU72" s="53"/>
    </row>
    <row r="73" spans="7:73" x14ac:dyDescent="0.25">
      <c r="G73" s="81"/>
      <c r="Q73" s="78"/>
      <c r="R73" s="79"/>
      <c r="S73" s="79"/>
      <c r="T73" s="79"/>
      <c r="U73" s="79"/>
      <c r="V73" s="79"/>
      <c r="W73" s="79"/>
      <c r="X73" s="79"/>
      <c r="Y73" s="79"/>
      <c r="Z73" s="79"/>
      <c r="AA73" s="79"/>
      <c r="AB73" s="79"/>
      <c r="AC73" s="79"/>
      <c r="AD73" s="79"/>
      <c r="AE73" s="79"/>
      <c r="AF73" s="79"/>
      <c r="AG73" s="79"/>
      <c r="AH73" s="79"/>
      <c r="AI73" s="79"/>
      <c r="AJ73" s="52"/>
      <c r="AK73" s="52"/>
      <c r="AL73" s="79"/>
      <c r="AP73" s="8"/>
      <c r="BC73" s="8"/>
      <c r="BD73" s="53"/>
      <c r="BE73" s="80"/>
      <c r="BH73" s="3"/>
      <c r="BI73" s="52"/>
      <c r="BJ73" s="52"/>
      <c r="BK73" s="52"/>
      <c r="BL73" s="52"/>
      <c r="BM73" s="53"/>
      <c r="BN73" s="52"/>
      <c r="BO73" s="8"/>
      <c r="BP73" s="52"/>
      <c r="BQ73" s="1"/>
      <c r="BR73" s="52"/>
      <c r="BS73" s="1"/>
      <c r="BT73" s="53"/>
      <c r="BU73" s="53"/>
    </row>
    <row r="74" spans="7:73" x14ac:dyDescent="0.25">
      <c r="G74" s="81"/>
      <c r="Q74" s="78"/>
      <c r="R74" s="79"/>
      <c r="S74" s="79"/>
      <c r="T74" s="79"/>
      <c r="U74" s="79"/>
      <c r="V74" s="79"/>
      <c r="W74" s="79"/>
      <c r="X74" s="79"/>
      <c r="Y74" s="79"/>
      <c r="Z74" s="79"/>
      <c r="AA74" s="79"/>
      <c r="AB74" s="79"/>
      <c r="AC74" s="79"/>
      <c r="AD74" s="79"/>
      <c r="AE74" s="79"/>
      <c r="AF74" s="79"/>
      <c r="AG74" s="79"/>
      <c r="AH74" s="79"/>
      <c r="AI74" s="79"/>
      <c r="AJ74" s="52"/>
      <c r="AK74" s="52"/>
      <c r="AL74" s="79"/>
      <c r="AP74" s="8"/>
      <c r="BC74" s="8"/>
      <c r="BD74" s="53"/>
      <c r="BE74" s="80"/>
      <c r="BH74" s="3"/>
      <c r="BI74" s="52"/>
      <c r="BJ74" s="52"/>
      <c r="BK74" s="52"/>
      <c r="BL74" s="52"/>
      <c r="BM74" s="53"/>
      <c r="BN74" s="52"/>
      <c r="BO74" s="8"/>
      <c r="BP74" s="52"/>
      <c r="BQ74" s="1"/>
      <c r="BR74" s="52"/>
      <c r="BS74" s="1"/>
      <c r="BT74" s="53"/>
      <c r="BU74" s="53"/>
    </row>
    <row r="75" spans="7:73" x14ac:dyDescent="0.25">
      <c r="G75" s="81"/>
      <c r="Q75" s="78"/>
      <c r="R75" s="79"/>
      <c r="S75" s="79"/>
      <c r="T75" s="79"/>
      <c r="U75" s="79"/>
      <c r="V75" s="79"/>
      <c r="W75" s="79"/>
      <c r="X75" s="79"/>
      <c r="Y75" s="79"/>
      <c r="Z75" s="79"/>
      <c r="AA75" s="79"/>
      <c r="AB75" s="79"/>
      <c r="AC75" s="79"/>
      <c r="AD75" s="79"/>
      <c r="AE75" s="79"/>
      <c r="AF75" s="79"/>
      <c r="AG75" s="79"/>
      <c r="AH75" s="79"/>
      <c r="AI75" s="79"/>
      <c r="AJ75" s="52"/>
      <c r="AK75" s="52"/>
      <c r="AL75" s="79"/>
      <c r="AP75" s="8"/>
      <c r="BC75" s="8"/>
      <c r="BD75" s="53"/>
      <c r="BE75" s="80"/>
      <c r="BH75" s="3"/>
      <c r="BI75" s="52"/>
      <c r="BJ75" s="52"/>
      <c r="BK75" s="52"/>
      <c r="BL75" s="52"/>
      <c r="BM75" s="53"/>
      <c r="BN75" s="52"/>
      <c r="BO75" s="8"/>
      <c r="BP75" s="52"/>
      <c r="BQ75" s="1"/>
      <c r="BR75" s="52"/>
      <c r="BS75" s="1"/>
      <c r="BT75" s="53"/>
      <c r="BU75" s="53"/>
    </row>
    <row r="76" spans="7:73" x14ac:dyDescent="0.25">
      <c r="G76" s="81"/>
      <c r="Q76" s="78"/>
      <c r="R76" s="79"/>
      <c r="S76" s="79"/>
      <c r="T76" s="79"/>
      <c r="U76" s="79"/>
      <c r="V76" s="79"/>
      <c r="W76" s="79"/>
      <c r="X76" s="79"/>
      <c r="Y76" s="79"/>
      <c r="Z76" s="79"/>
      <c r="AA76" s="79"/>
      <c r="AB76" s="79"/>
      <c r="AC76" s="79"/>
      <c r="AD76" s="79"/>
      <c r="AE76" s="79"/>
      <c r="AF76" s="79"/>
      <c r="AG76" s="79"/>
      <c r="AH76" s="79"/>
      <c r="AI76" s="79"/>
      <c r="AJ76" s="52"/>
      <c r="AK76" s="52"/>
      <c r="AL76" s="79"/>
      <c r="AP76" s="8"/>
      <c r="BC76" s="8"/>
      <c r="BD76" s="53"/>
      <c r="BE76" s="80"/>
      <c r="BH76" s="3"/>
      <c r="BI76" s="52"/>
      <c r="BJ76" s="52"/>
      <c r="BK76" s="52"/>
      <c r="BL76" s="52"/>
      <c r="BM76" s="53"/>
      <c r="BN76" s="52"/>
      <c r="BO76" s="8"/>
      <c r="BP76" s="52"/>
      <c r="BQ76" s="1"/>
      <c r="BR76" s="52"/>
      <c r="BS76" s="1"/>
      <c r="BT76" s="53"/>
      <c r="BU76" s="53"/>
    </row>
    <row r="77" spans="7:73" x14ac:dyDescent="0.25">
      <c r="G77" s="81"/>
      <c r="Q77" s="78"/>
      <c r="R77" s="79"/>
      <c r="S77" s="79"/>
      <c r="T77" s="79"/>
      <c r="U77" s="79"/>
      <c r="V77" s="79"/>
      <c r="W77" s="79"/>
      <c r="X77" s="79"/>
      <c r="Y77" s="79"/>
      <c r="Z77" s="79"/>
      <c r="AA77" s="79"/>
      <c r="AB77" s="79"/>
      <c r="AC77" s="79"/>
      <c r="AD77" s="79"/>
      <c r="AE77" s="79"/>
      <c r="AF77" s="79"/>
      <c r="AG77" s="79"/>
      <c r="AH77" s="79"/>
      <c r="AI77" s="79"/>
      <c r="AJ77" s="52"/>
      <c r="AK77" s="52"/>
      <c r="AL77" s="79"/>
      <c r="AP77" s="8"/>
      <c r="BC77" s="8"/>
      <c r="BD77" s="53"/>
      <c r="BE77" s="80"/>
      <c r="BH77" s="3"/>
      <c r="BI77" s="52"/>
      <c r="BJ77" s="52"/>
      <c r="BK77" s="52"/>
      <c r="BL77" s="52"/>
      <c r="BM77" s="53"/>
      <c r="BN77" s="52"/>
      <c r="BO77" s="8"/>
      <c r="BP77" s="52"/>
      <c r="BQ77" s="1"/>
      <c r="BR77" s="52"/>
      <c r="BS77" s="1"/>
      <c r="BT77" s="53"/>
      <c r="BU77" s="53"/>
    </row>
    <row r="78" spans="7:73" x14ac:dyDescent="0.25">
      <c r="G78" s="81"/>
      <c r="Q78" s="78"/>
      <c r="R78" s="79"/>
      <c r="S78" s="79"/>
      <c r="T78" s="79"/>
      <c r="U78" s="79"/>
      <c r="V78" s="79"/>
      <c r="W78" s="79"/>
      <c r="X78" s="79"/>
      <c r="Y78" s="79"/>
      <c r="Z78" s="79"/>
      <c r="AA78" s="79"/>
      <c r="AB78" s="79"/>
      <c r="AC78" s="79"/>
      <c r="AD78" s="79"/>
      <c r="AE78" s="79"/>
      <c r="AF78" s="79"/>
      <c r="AG78" s="79"/>
      <c r="AH78" s="79"/>
      <c r="AI78" s="79"/>
      <c r="AJ78" s="52"/>
      <c r="AK78" s="52"/>
      <c r="AL78" s="79"/>
      <c r="AP78" s="8"/>
      <c r="BC78" s="8"/>
      <c r="BD78" s="53"/>
      <c r="BE78" s="80"/>
      <c r="BH78" s="3"/>
      <c r="BI78" s="52"/>
      <c r="BJ78" s="52"/>
      <c r="BK78" s="52"/>
      <c r="BL78" s="52"/>
      <c r="BM78" s="53"/>
      <c r="BN78" s="52"/>
      <c r="BO78" s="8"/>
      <c r="BP78" s="52"/>
      <c r="BQ78" s="1"/>
      <c r="BR78" s="52"/>
      <c r="BS78" s="1"/>
      <c r="BT78" s="53"/>
      <c r="BU78" s="53"/>
    </row>
    <row r="79" spans="7:73" x14ac:dyDescent="0.25">
      <c r="G79" s="81"/>
      <c r="Q79" s="78"/>
      <c r="R79" s="79"/>
      <c r="S79" s="79"/>
      <c r="T79" s="79"/>
      <c r="U79" s="79"/>
      <c r="V79" s="79"/>
      <c r="W79" s="79"/>
      <c r="X79" s="79"/>
      <c r="Y79" s="79"/>
      <c r="Z79" s="79"/>
      <c r="AA79" s="79"/>
      <c r="AB79" s="79"/>
      <c r="AC79" s="79"/>
      <c r="AD79" s="79"/>
      <c r="AE79" s="79"/>
      <c r="AF79" s="79"/>
      <c r="AG79" s="79"/>
      <c r="AH79" s="79"/>
      <c r="AI79" s="79"/>
      <c r="AJ79" s="52"/>
      <c r="AK79" s="52"/>
      <c r="AL79" s="79"/>
      <c r="AP79" s="8"/>
      <c r="BC79" s="8"/>
      <c r="BD79" s="53"/>
      <c r="BE79" s="80"/>
      <c r="BH79" s="3"/>
      <c r="BI79" s="52"/>
      <c r="BJ79" s="52"/>
      <c r="BK79" s="52"/>
      <c r="BL79" s="52"/>
      <c r="BM79" s="53"/>
      <c r="BN79" s="52"/>
      <c r="BO79" s="8"/>
      <c r="BP79" s="52"/>
      <c r="BQ79" s="1"/>
      <c r="BR79" s="52"/>
      <c r="BS79" s="1"/>
      <c r="BT79" s="53"/>
      <c r="BU79" s="53"/>
    </row>
    <row r="80" spans="7:73" x14ac:dyDescent="0.25">
      <c r="G80" s="81"/>
      <c r="Q80" s="78"/>
      <c r="R80" s="79"/>
      <c r="S80" s="79"/>
      <c r="T80" s="79"/>
      <c r="U80" s="79"/>
      <c r="V80" s="79"/>
      <c r="W80" s="79"/>
      <c r="X80" s="79"/>
      <c r="Y80" s="79"/>
      <c r="Z80" s="79"/>
      <c r="AA80" s="79"/>
      <c r="AB80" s="79"/>
      <c r="AC80" s="79"/>
      <c r="AD80" s="79"/>
      <c r="AE80" s="79"/>
      <c r="AF80" s="79"/>
      <c r="AG80" s="79"/>
      <c r="AH80" s="79"/>
      <c r="AI80" s="79"/>
      <c r="AJ80" s="52"/>
      <c r="AK80" s="52"/>
      <c r="AL80" s="79"/>
      <c r="AP80" s="8"/>
      <c r="BC80" s="8"/>
      <c r="BD80" s="53"/>
      <c r="BE80" s="80"/>
      <c r="BH80" s="3"/>
      <c r="BI80" s="52"/>
      <c r="BJ80" s="52"/>
      <c r="BK80" s="52"/>
      <c r="BL80" s="52"/>
      <c r="BM80" s="53"/>
      <c r="BN80" s="52"/>
      <c r="BO80" s="8"/>
      <c r="BP80" s="52"/>
      <c r="BQ80" s="1"/>
      <c r="BR80" s="52"/>
      <c r="BS80" s="1"/>
      <c r="BT80" s="53"/>
      <c r="BU80" s="53"/>
    </row>
    <row r="81" spans="7:73" x14ac:dyDescent="0.25">
      <c r="G81" s="81"/>
      <c r="Q81" s="78"/>
      <c r="R81" s="79"/>
      <c r="S81" s="79"/>
      <c r="T81" s="79"/>
      <c r="U81" s="79"/>
      <c r="V81" s="79"/>
      <c r="W81" s="79"/>
      <c r="X81" s="79"/>
      <c r="Y81" s="79"/>
      <c r="Z81" s="79"/>
      <c r="AA81" s="79"/>
      <c r="AB81" s="79"/>
      <c r="AC81" s="79"/>
      <c r="AD81" s="79"/>
      <c r="AE81" s="79"/>
      <c r="AF81" s="79"/>
      <c r="AG81" s="79"/>
      <c r="AH81" s="79"/>
      <c r="AI81" s="79"/>
      <c r="AJ81" s="52"/>
      <c r="AK81" s="52"/>
      <c r="AL81" s="79"/>
      <c r="AP81" s="8"/>
      <c r="BC81" s="8"/>
      <c r="BD81" s="53"/>
      <c r="BE81" s="80"/>
      <c r="BH81" s="3"/>
      <c r="BI81" s="52"/>
      <c r="BJ81" s="52"/>
      <c r="BK81" s="52"/>
      <c r="BL81" s="52"/>
      <c r="BM81" s="53"/>
      <c r="BN81" s="52"/>
      <c r="BO81" s="8"/>
      <c r="BP81" s="52"/>
      <c r="BQ81" s="1"/>
      <c r="BR81" s="52"/>
      <c r="BS81" s="1"/>
      <c r="BT81" s="53"/>
      <c r="BU81" s="53"/>
    </row>
    <row r="82" spans="7:73" x14ac:dyDescent="0.25">
      <c r="G82" s="81"/>
      <c r="Q82" s="78"/>
      <c r="R82" s="79"/>
      <c r="S82" s="79"/>
      <c r="T82" s="79"/>
      <c r="U82" s="79"/>
      <c r="V82" s="79"/>
      <c r="W82" s="79"/>
      <c r="X82" s="79"/>
      <c r="Y82" s="79"/>
      <c r="Z82" s="79"/>
      <c r="AA82" s="79"/>
      <c r="AB82" s="79"/>
      <c r="AC82" s="79"/>
      <c r="AD82" s="79"/>
      <c r="AE82" s="79"/>
      <c r="AF82" s="79"/>
      <c r="AG82" s="79"/>
      <c r="AH82" s="79"/>
      <c r="AI82" s="79"/>
      <c r="AJ82" s="52"/>
      <c r="AK82" s="52"/>
      <c r="AL82" s="79"/>
      <c r="AP82" s="8"/>
      <c r="BC82" s="8"/>
      <c r="BD82" s="53"/>
      <c r="BE82" s="80"/>
      <c r="BH82" s="3"/>
      <c r="BI82" s="52"/>
      <c r="BJ82" s="52"/>
      <c r="BK82" s="52"/>
      <c r="BL82" s="52"/>
      <c r="BM82" s="53"/>
      <c r="BN82" s="52"/>
      <c r="BO82" s="8"/>
      <c r="BP82" s="52"/>
      <c r="BQ82" s="1"/>
      <c r="BR82" s="52"/>
      <c r="BS82" s="1"/>
      <c r="BT82" s="53"/>
      <c r="BU82" s="53"/>
    </row>
    <row r="83" spans="7:73" x14ac:dyDescent="0.25">
      <c r="G83" s="81"/>
      <c r="Q83" s="78"/>
      <c r="R83" s="79"/>
      <c r="S83" s="79"/>
      <c r="T83" s="79"/>
      <c r="U83" s="79"/>
      <c r="V83" s="79"/>
      <c r="W83" s="79"/>
      <c r="X83" s="79"/>
      <c r="Y83" s="79"/>
      <c r="Z83" s="79"/>
      <c r="AA83" s="79"/>
      <c r="AB83" s="79"/>
      <c r="AC83" s="79"/>
      <c r="AD83" s="79"/>
      <c r="AE83" s="79"/>
      <c r="AF83" s="79"/>
      <c r="AG83" s="79"/>
      <c r="AH83" s="79"/>
      <c r="AI83" s="79"/>
      <c r="AJ83" s="52"/>
      <c r="AK83" s="52"/>
      <c r="AL83" s="79"/>
      <c r="AP83" s="8"/>
      <c r="BC83" s="8"/>
      <c r="BD83" s="53"/>
      <c r="BE83" s="80"/>
      <c r="BH83" s="3"/>
      <c r="BI83" s="52"/>
      <c r="BJ83" s="52"/>
      <c r="BK83" s="52"/>
      <c r="BL83" s="52"/>
      <c r="BM83" s="53"/>
      <c r="BN83" s="52"/>
      <c r="BO83" s="8"/>
      <c r="BP83" s="52"/>
      <c r="BQ83" s="1"/>
      <c r="BR83" s="52"/>
      <c r="BS83" s="1"/>
      <c r="BT83" s="53"/>
      <c r="BU83" s="53"/>
    </row>
    <row r="84" spans="7:73" x14ac:dyDescent="0.25">
      <c r="G84" s="81"/>
      <c r="Q84" s="78"/>
      <c r="R84" s="79"/>
      <c r="S84" s="79"/>
      <c r="T84" s="79"/>
      <c r="U84" s="79"/>
      <c r="V84" s="79"/>
      <c r="W84" s="79"/>
      <c r="X84" s="79"/>
      <c r="Y84" s="79"/>
      <c r="Z84" s="79"/>
      <c r="AA84" s="79"/>
      <c r="AB84" s="79"/>
      <c r="AC84" s="79"/>
      <c r="AD84" s="79"/>
      <c r="AE84" s="79"/>
      <c r="AF84" s="79"/>
      <c r="AG84" s="79"/>
      <c r="AH84" s="79"/>
      <c r="AI84" s="79"/>
      <c r="AJ84" s="52"/>
      <c r="AK84" s="52"/>
      <c r="AL84" s="79"/>
      <c r="AP84" s="8"/>
      <c r="BC84" s="8"/>
      <c r="BD84" s="53"/>
      <c r="BE84" s="80"/>
      <c r="BH84" s="3"/>
      <c r="BI84" s="52"/>
      <c r="BJ84" s="52"/>
      <c r="BK84" s="52"/>
      <c r="BL84" s="52"/>
      <c r="BM84" s="53"/>
      <c r="BN84" s="52"/>
      <c r="BO84" s="8"/>
      <c r="BP84" s="52"/>
      <c r="BQ84" s="1"/>
      <c r="BR84" s="52"/>
      <c r="BS84" s="1"/>
      <c r="BT84" s="53"/>
      <c r="BU84" s="53"/>
    </row>
    <row r="85" spans="7:73" x14ac:dyDescent="0.25">
      <c r="G85" s="81"/>
      <c r="Q85" s="78"/>
      <c r="R85" s="79"/>
      <c r="S85" s="79"/>
      <c r="T85" s="79"/>
      <c r="U85" s="79"/>
      <c r="V85" s="79"/>
      <c r="W85" s="79"/>
      <c r="X85" s="79"/>
      <c r="Y85" s="79"/>
      <c r="Z85" s="79"/>
      <c r="AA85" s="79"/>
      <c r="AB85" s="79"/>
      <c r="AC85" s="79"/>
      <c r="AD85" s="79"/>
      <c r="AE85" s="79"/>
      <c r="AF85" s="79"/>
      <c r="AG85" s="79"/>
      <c r="AH85" s="79"/>
      <c r="AI85" s="79"/>
      <c r="AJ85" s="52"/>
      <c r="AK85" s="52"/>
      <c r="AL85" s="79"/>
      <c r="AP85" s="8"/>
      <c r="BC85" s="8"/>
      <c r="BD85" s="53"/>
      <c r="BE85" s="80"/>
      <c r="BH85" s="3"/>
      <c r="BI85" s="52"/>
      <c r="BJ85" s="52"/>
      <c r="BK85" s="52"/>
      <c r="BL85" s="52"/>
      <c r="BM85" s="53"/>
      <c r="BN85" s="52"/>
      <c r="BO85" s="8"/>
      <c r="BP85" s="52"/>
      <c r="BQ85" s="1"/>
      <c r="BR85" s="52"/>
      <c r="BS85" s="1"/>
      <c r="BT85" s="53"/>
      <c r="BU85" s="53"/>
    </row>
    <row r="86" spans="7:73" x14ac:dyDescent="0.25">
      <c r="G86" s="81"/>
      <c r="Q86" s="78"/>
      <c r="R86" s="79"/>
      <c r="S86" s="79"/>
      <c r="T86" s="79"/>
      <c r="U86" s="79"/>
      <c r="V86" s="79"/>
      <c r="W86" s="79"/>
      <c r="X86" s="79"/>
      <c r="Y86" s="79"/>
      <c r="Z86" s="79"/>
      <c r="AA86" s="79"/>
      <c r="AB86" s="79"/>
      <c r="AC86" s="79"/>
      <c r="AD86" s="79"/>
      <c r="AE86" s="79"/>
      <c r="AF86" s="79"/>
      <c r="AG86" s="79"/>
      <c r="AH86" s="79"/>
      <c r="AI86" s="79"/>
      <c r="AJ86" s="52"/>
      <c r="AK86" s="52"/>
      <c r="AL86" s="79"/>
      <c r="AP86" s="8"/>
      <c r="BC86" s="8"/>
      <c r="BD86" s="53"/>
      <c r="BE86" s="80"/>
      <c r="BH86" s="3"/>
      <c r="BI86" s="52"/>
      <c r="BJ86" s="52"/>
      <c r="BK86" s="52"/>
      <c r="BL86" s="52"/>
      <c r="BM86" s="53"/>
      <c r="BN86" s="52"/>
      <c r="BO86" s="8"/>
      <c r="BP86" s="52"/>
      <c r="BQ86" s="1"/>
      <c r="BR86" s="52"/>
      <c r="BS86" s="1"/>
      <c r="BT86" s="53"/>
      <c r="BU86" s="53"/>
    </row>
    <row r="87" spans="7:73" x14ac:dyDescent="0.25">
      <c r="G87" s="81"/>
      <c r="Q87" s="78"/>
      <c r="R87" s="79"/>
      <c r="S87" s="79"/>
      <c r="T87" s="79"/>
      <c r="U87" s="79"/>
      <c r="V87" s="79"/>
      <c r="W87" s="79"/>
      <c r="X87" s="79"/>
      <c r="Y87" s="79"/>
      <c r="Z87" s="79"/>
      <c r="AA87" s="79"/>
      <c r="AB87" s="79"/>
      <c r="AC87" s="79"/>
      <c r="AD87" s="79"/>
      <c r="AE87" s="79"/>
      <c r="AF87" s="79"/>
      <c r="AG87" s="79"/>
      <c r="AH87" s="79"/>
      <c r="AI87" s="79"/>
      <c r="AJ87" s="52"/>
      <c r="AK87" s="52"/>
      <c r="AL87" s="79"/>
      <c r="AP87" s="8"/>
      <c r="BC87" s="8"/>
      <c r="BD87" s="53"/>
      <c r="BE87" s="80"/>
      <c r="BH87" s="3"/>
      <c r="BI87" s="52"/>
      <c r="BJ87" s="52"/>
      <c r="BK87" s="52"/>
      <c r="BL87" s="52"/>
      <c r="BM87" s="53"/>
      <c r="BN87" s="52"/>
      <c r="BO87" s="8"/>
      <c r="BP87" s="52"/>
      <c r="BQ87" s="1"/>
      <c r="BR87" s="52"/>
      <c r="BS87" s="1"/>
      <c r="BT87" s="53"/>
      <c r="BU87" s="53"/>
    </row>
    <row r="88" spans="7:73" x14ac:dyDescent="0.25">
      <c r="G88" s="81"/>
      <c r="Q88" s="78"/>
      <c r="R88" s="79"/>
      <c r="S88" s="79"/>
      <c r="T88" s="79"/>
      <c r="U88" s="79"/>
      <c r="V88" s="79"/>
      <c r="W88" s="79"/>
      <c r="X88" s="79"/>
      <c r="Y88" s="79"/>
      <c r="Z88" s="79"/>
      <c r="AA88" s="79"/>
      <c r="AB88" s="79"/>
      <c r="AC88" s="79"/>
      <c r="AD88" s="79"/>
      <c r="AE88" s="79"/>
      <c r="AF88" s="79"/>
      <c r="AG88" s="79"/>
      <c r="AH88" s="79"/>
      <c r="AI88" s="79"/>
      <c r="AJ88" s="52"/>
      <c r="AK88" s="52"/>
      <c r="AL88" s="79"/>
      <c r="AP88" s="8"/>
      <c r="BC88" s="8"/>
      <c r="BD88" s="53"/>
      <c r="BE88" s="80"/>
      <c r="BH88" s="3"/>
      <c r="BI88" s="52"/>
      <c r="BJ88" s="52"/>
      <c r="BK88" s="52"/>
      <c r="BL88" s="52"/>
      <c r="BM88" s="53"/>
      <c r="BN88" s="52"/>
      <c r="BO88" s="8"/>
      <c r="BP88" s="52"/>
      <c r="BQ88" s="1"/>
      <c r="BR88" s="52"/>
      <c r="BS88" s="1"/>
      <c r="BT88" s="53"/>
      <c r="BU88" s="53"/>
    </row>
    <row r="89" spans="7:73" x14ac:dyDescent="0.25">
      <c r="G89" s="81"/>
      <c r="Q89" s="78"/>
      <c r="R89" s="79"/>
      <c r="S89" s="79"/>
      <c r="T89" s="79"/>
      <c r="U89" s="79"/>
      <c r="V89" s="79"/>
      <c r="W89" s="79"/>
      <c r="X89" s="79"/>
      <c r="Y89" s="79"/>
      <c r="Z89" s="79"/>
      <c r="AA89" s="79"/>
      <c r="AB89" s="79"/>
      <c r="AC89" s="79"/>
      <c r="AD89" s="79"/>
      <c r="AE89" s="79"/>
      <c r="AF89" s="79"/>
      <c r="AG89" s="79"/>
      <c r="AH89" s="79"/>
      <c r="AI89" s="79"/>
      <c r="AJ89" s="52"/>
      <c r="AK89" s="52"/>
      <c r="AL89" s="79"/>
      <c r="AP89" s="8"/>
      <c r="BC89" s="8"/>
      <c r="BD89" s="53"/>
      <c r="BE89" s="80"/>
      <c r="BH89" s="3"/>
      <c r="BI89" s="52"/>
      <c r="BJ89" s="52"/>
      <c r="BK89" s="52"/>
      <c r="BL89" s="52"/>
      <c r="BM89" s="53"/>
      <c r="BN89" s="52"/>
      <c r="BO89" s="8"/>
      <c r="BP89" s="52"/>
      <c r="BQ89" s="1"/>
      <c r="BR89" s="52"/>
      <c r="BS89" s="1"/>
      <c r="BT89" s="53"/>
      <c r="BU89" s="53"/>
    </row>
    <row r="90" spans="7:73" x14ac:dyDescent="0.25">
      <c r="G90" s="81"/>
      <c r="Q90" s="78"/>
      <c r="R90" s="79"/>
      <c r="S90" s="79"/>
      <c r="T90" s="79"/>
      <c r="U90" s="79"/>
      <c r="V90" s="79"/>
      <c r="W90" s="79"/>
      <c r="X90" s="79"/>
      <c r="Y90" s="79"/>
      <c r="Z90" s="79"/>
      <c r="AA90" s="79"/>
      <c r="AB90" s="79"/>
      <c r="AC90" s="79"/>
      <c r="AD90" s="79"/>
      <c r="AE90" s="79"/>
      <c r="AF90" s="79"/>
      <c r="AG90" s="79"/>
      <c r="AH90" s="79"/>
      <c r="AI90" s="79"/>
      <c r="AJ90" s="52"/>
      <c r="AK90" s="52"/>
      <c r="AL90" s="79"/>
      <c r="AP90" s="8"/>
      <c r="BC90" s="8"/>
      <c r="BD90" s="53"/>
      <c r="BE90" s="80"/>
      <c r="BH90" s="3"/>
      <c r="BI90" s="52"/>
      <c r="BJ90" s="52"/>
      <c r="BK90" s="52"/>
      <c r="BL90" s="52"/>
      <c r="BM90" s="53"/>
      <c r="BN90" s="52"/>
      <c r="BO90" s="8"/>
      <c r="BP90" s="52"/>
      <c r="BQ90" s="1"/>
      <c r="BR90" s="52"/>
      <c r="BS90" s="1"/>
      <c r="BT90" s="53"/>
      <c r="BU90" s="53"/>
    </row>
    <row r="91" spans="7:73" x14ac:dyDescent="0.25">
      <c r="G91" s="81"/>
      <c r="Q91" s="78"/>
      <c r="R91" s="79"/>
      <c r="S91" s="79"/>
      <c r="T91" s="79"/>
      <c r="U91" s="79"/>
      <c r="V91" s="79"/>
      <c r="W91" s="79"/>
      <c r="X91" s="79"/>
      <c r="Y91" s="79"/>
      <c r="Z91" s="79"/>
      <c r="AA91" s="79"/>
      <c r="AB91" s="79"/>
      <c r="AC91" s="79"/>
      <c r="AD91" s="79"/>
      <c r="AE91" s="79"/>
      <c r="AF91" s="79"/>
      <c r="AG91" s="79"/>
      <c r="AH91" s="79"/>
      <c r="AI91" s="79"/>
      <c r="AJ91" s="52"/>
      <c r="AK91" s="52"/>
      <c r="AL91" s="79"/>
      <c r="AP91" s="8"/>
      <c r="BC91" s="8"/>
      <c r="BD91" s="53"/>
      <c r="BE91" s="80"/>
      <c r="BH91" s="3"/>
      <c r="BI91" s="52"/>
      <c r="BJ91" s="52"/>
      <c r="BK91" s="52"/>
      <c r="BL91" s="52"/>
      <c r="BM91" s="53"/>
      <c r="BN91" s="52"/>
      <c r="BO91" s="8"/>
      <c r="BP91" s="52"/>
      <c r="BQ91" s="1"/>
      <c r="BR91" s="52"/>
      <c r="BS91" s="1"/>
      <c r="BT91" s="53"/>
      <c r="BU91" s="53"/>
    </row>
    <row r="92" spans="7:73" x14ac:dyDescent="0.25">
      <c r="G92" s="81"/>
      <c r="Q92" s="78"/>
      <c r="R92" s="79"/>
      <c r="S92" s="79"/>
      <c r="T92" s="79"/>
      <c r="U92" s="79"/>
      <c r="V92" s="79"/>
      <c r="W92" s="79"/>
      <c r="X92" s="79"/>
      <c r="Y92" s="79"/>
      <c r="Z92" s="79"/>
      <c r="AA92" s="79"/>
      <c r="AB92" s="79"/>
      <c r="AC92" s="79"/>
      <c r="AD92" s="79"/>
      <c r="AE92" s="79"/>
      <c r="AF92" s="79"/>
      <c r="AG92" s="79"/>
      <c r="AH92" s="79"/>
      <c r="AI92" s="79"/>
      <c r="AJ92" s="52"/>
      <c r="AK92" s="52"/>
      <c r="AL92" s="79"/>
      <c r="AP92" s="8"/>
      <c r="BC92" s="8"/>
      <c r="BD92" s="53"/>
      <c r="BE92" s="80"/>
      <c r="BH92" s="3"/>
      <c r="BI92" s="52"/>
      <c r="BJ92" s="52"/>
      <c r="BK92" s="52"/>
      <c r="BL92" s="52"/>
      <c r="BM92" s="53"/>
      <c r="BN92" s="52"/>
      <c r="BO92" s="8"/>
      <c r="BP92" s="52"/>
      <c r="BQ92" s="1"/>
      <c r="BR92" s="52"/>
      <c r="BS92" s="1"/>
      <c r="BT92" s="53"/>
      <c r="BU92" s="53"/>
    </row>
    <row r="93" spans="7:73" x14ac:dyDescent="0.25">
      <c r="G93" s="81"/>
      <c r="Q93" s="78"/>
      <c r="R93" s="79"/>
      <c r="S93" s="79"/>
      <c r="T93" s="79"/>
      <c r="U93" s="79"/>
      <c r="V93" s="79"/>
      <c r="W93" s="79"/>
      <c r="X93" s="79"/>
      <c r="Y93" s="79"/>
      <c r="Z93" s="79"/>
      <c r="AA93" s="79"/>
      <c r="AB93" s="79"/>
      <c r="AC93" s="79"/>
      <c r="AD93" s="79"/>
      <c r="AE93" s="79"/>
      <c r="AF93" s="79"/>
      <c r="AG93" s="79"/>
      <c r="AH93" s="79"/>
      <c r="AI93" s="79"/>
      <c r="AJ93" s="52"/>
      <c r="AK93" s="52"/>
      <c r="AL93" s="79"/>
      <c r="AP93" s="8"/>
      <c r="BC93" s="8"/>
      <c r="BD93" s="53"/>
      <c r="BE93" s="80"/>
      <c r="BH93" s="3"/>
      <c r="BI93" s="52"/>
      <c r="BJ93" s="52"/>
      <c r="BK93" s="52"/>
      <c r="BL93" s="52"/>
      <c r="BM93" s="53"/>
      <c r="BN93" s="52"/>
      <c r="BO93" s="8"/>
      <c r="BP93" s="52"/>
      <c r="BQ93" s="1"/>
      <c r="BR93" s="52"/>
      <c r="BS93" s="1"/>
      <c r="BT93" s="53"/>
      <c r="BU93" s="53"/>
    </row>
    <row r="94" spans="7:73" x14ac:dyDescent="0.25">
      <c r="G94" s="81"/>
      <c r="Q94" s="78"/>
      <c r="R94" s="79"/>
      <c r="S94" s="79"/>
      <c r="T94" s="79"/>
      <c r="U94" s="79"/>
      <c r="V94" s="79"/>
      <c r="W94" s="79"/>
      <c r="X94" s="79"/>
      <c r="Y94" s="79"/>
      <c r="Z94" s="79"/>
      <c r="AA94" s="79"/>
      <c r="AB94" s="79"/>
      <c r="AC94" s="79"/>
      <c r="AD94" s="79"/>
      <c r="AE94" s="79"/>
      <c r="AF94" s="79"/>
      <c r="AG94" s="79"/>
      <c r="AH94" s="79"/>
      <c r="AI94" s="79"/>
      <c r="AJ94" s="52"/>
      <c r="AK94" s="52"/>
      <c r="AL94" s="79"/>
      <c r="AP94" s="8"/>
      <c r="BC94" s="8"/>
      <c r="BD94" s="53"/>
      <c r="BE94" s="80"/>
      <c r="BH94" s="3"/>
      <c r="BI94" s="52"/>
      <c r="BJ94" s="52"/>
      <c r="BK94" s="52"/>
      <c r="BL94" s="52"/>
      <c r="BM94" s="53"/>
      <c r="BN94" s="52"/>
      <c r="BO94" s="8"/>
      <c r="BP94" s="52"/>
      <c r="BQ94" s="1"/>
      <c r="BR94" s="52"/>
      <c r="BS94" s="1"/>
      <c r="BT94" s="53"/>
      <c r="BU94" s="53"/>
    </row>
    <row r="95" spans="7:73" x14ac:dyDescent="0.25">
      <c r="G95" s="81"/>
      <c r="Q95" s="78"/>
      <c r="R95" s="79"/>
      <c r="S95" s="79"/>
      <c r="T95" s="79"/>
      <c r="U95" s="79"/>
      <c r="V95" s="79"/>
      <c r="W95" s="79"/>
      <c r="X95" s="79"/>
      <c r="Y95" s="79"/>
      <c r="Z95" s="79"/>
      <c r="AA95" s="79"/>
      <c r="AB95" s="79"/>
      <c r="AC95" s="79"/>
      <c r="AD95" s="79"/>
      <c r="AE95" s="79"/>
      <c r="AF95" s="79"/>
      <c r="AG95" s="79"/>
      <c r="AH95" s="79"/>
      <c r="AI95" s="79"/>
      <c r="AJ95" s="52"/>
      <c r="AK95" s="52"/>
      <c r="AL95" s="79"/>
      <c r="AP95" s="8"/>
      <c r="BC95" s="8"/>
      <c r="BD95" s="53"/>
      <c r="BE95" s="80"/>
      <c r="BH95" s="3"/>
      <c r="BI95" s="52"/>
      <c r="BJ95" s="52"/>
      <c r="BK95" s="52"/>
      <c r="BL95" s="52"/>
      <c r="BM95" s="53"/>
      <c r="BN95" s="52"/>
      <c r="BO95" s="8"/>
      <c r="BP95" s="52"/>
      <c r="BQ95" s="1"/>
      <c r="BR95" s="52"/>
      <c r="BS95" s="1"/>
      <c r="BT95" s="53"/>
      <c r="BU95" s="53"/>
    </row>
    <row r="96" spans="7:73" x14ac:dyDescent="0.25">
      <c r="G96" s="81"/>
      <c r="Q96" s="78"/>
      <c r="R96" s="79"/>
      <c r="S96" s="79"/>
      <c r="T96" s="79"/>
      <c r="U96" s="79"/>
      <c r="V96" s="79"/>
      <c r="W96" s="79"/>
      <c r="X96" s="79"/>
      <c r="Y96" s="79"/>
      <c r="Z96" s="79"/>
      <c r="AA96" s="79"/>
      <c r="AB96" s="79"/>
      <c r="AC96" s="79"/>
      <c r="AD96" s="79"/>
      <c r="AE96" s="79"/>
      <c r="AF96" s="79"/>
      <c r="AG96" s="79"/>
      <c r="AH96" s="79"/>
      <c r="AI96" s="79"/>
      <c r="AJ96" s="52"/>
      <c r="AK96" s="52"/>
      <c r="AL96" s="79"/>
      <c r="AP96" s="8"/>
      <c r="BC96" s="8"/>
      <c r="BD96" s="53"/>
      <c r="BE96" s="80"/>
      <c r="BH96" s="3"/>
      <c r="BI96" s="52"/>
      <c r="BJ96" s="52"/>
      <c r="BK96" s="52"/>
      <c r="BL96" s="52"/>
      <c r="BM96" s="53"/>
      <c r="BN96" s="52"/>
      <c r="BO96" s="8"/>
      <c r="BP96" s="52"/>
      <c r="BQ96" s="1"/>
      <c r="BR96" s="52"/>
      <c r="BS96" s="1"/>
      <c r="BT96" s="53"/>
      <c r="BU96" s="53"/>
    </row>
    <row r="97" spans="7:73" x14ac:dyDescent="0.25">
      <c r="G97" s="81"/>
      <c r="Q97" s="78"/>
      <c r="R97" s="79"/>
      <c r="S97" s="79"/>
      <c r="T97" s="79"/>
      <c r="U97" s="79"/>
      <c r="V97" s="79"/>
      <c r="W97" s="79"/>
      <c r="X97" s="79"/>
      <c r="Y97" s="79"/>
      <c r="Z97" s="79"/>
      <c r="AA97" s="79"/>
      <c r="AB97" s="79"/>
      <c r="AC97" s="79"/>
      <c r="AD97" s="79"/>
      <c r="AE97" s="79"/>
      <c r="AF97" s="79"/>
      <c r="AG97" s="79"/>
      <c r="AH97" s="79"/>
      <c r="AI97" s="79"/>
      <c r="AJ97" s="52"/>
      <c r="AK97" s="52"/>
      <c r="AL97" s="79"/>
      <c r="AP97" s="8"/>
      <c r="BC97" s="8"/>
      <c r="BD97" s="53"/>
      <c r="BE97" s="80"/>
      <c r="BH97" s="3"/>
      <c r="BI97" s="52"/>
      <c r="BJ97" s="52"/>
      <c r="BK97" s="52"/>
      <c r="BL97" s="52"/>
      <c r="BM97" s="53"/>
      <c r="BN97" s="52"/>
      <c r="BO97" s="8"/>
      <c r="BP97" s="52"/>
      <c r="BQ97" s="1"/>
      <c r="BR97" s="52"/>
      <c r="BS97" s="1"/>
      <c r="BT97" s="53"/>
      <c r="BU97" s="53"/>
    </row>
    <row r="98" spans="7:73" x14ac:dyDescent="0.25">
      <c r="G98" s="81"/>
      <c r="Q98" s="78"/>
      <c r="R98" s="79"/>
      <c r="S98" s="79"/>
      <c r="T98" s="79"/>
      <c r="U98" s="79"/>
      <c r="V98" s="79"/>
      <c r="W98" s="79"/>
      <c r="X98" s="79"/>
      <c r="Y98" s="79"/>
      <c r="Z98" s="79"/>
      <c r="AA98" s="79"/>
      <c r="AB98" s="79"/>
      <c r="AC98" s="79"/>
      <c r="AD98" s="79"/>
      <c r="AE98" s="79"/>
      <c r="AF98" s="79"/>
      <c r="AG98" s="79"/>
      <c r="AH98" s="79"/>
      <c r="AI98" s="79"/>
      <c r="AJ98" s="52"/>
      <c r="AK98" s="52"/>
      <c r="AL98" s="79"/>
      <c r="AP98" s="8"/>
      <c r="BC98" s="8"/>
      <c r="BD98" s="53"/>
      <c r="BE98" s="80"/>
      <c r="BH98" s="3"/>
      <c r="BI98" s="52"/>
      <c r="BJ98" s="52"/>
      <c r="BK98" s="52"/>
      <c r="BL98" s="52"/>
      <c r="BM98" s="53"/>
      <c r="BN98" s="52"/>
      <c r="BO98" s="8"/>
      <c r="BP98" s="52"/>
      <c r="BQ98" s="1"/>
      <c r="BR98" s="52"/>
      <c r="BS98" s="1"/>
      <c r="BT98" s="53"/>
      <c r="BU98" s="53"/>
    </row>
    <row r="99" spans="7:73" x14ac:dyDescent="0.25">
      <c r="G99" s="81"/>
      <c r="Q99" s="78"/>
      <c r="R99" s="79"/>
      <c r="S99" s="79"/>
      <c r="T99" s="79"/>
      <c r="U99" s="79"/>
      <c r="V99" s="79"/>
      <c r="W99" s="79"/>
      <c r="X99" s="79"/>
      <c r="Y99" s="79"/>
      <c r="Z99" s="79"/>
      <c r="AA99" s="79"/>
      <c r="AB99" s="79"/>
      <c r="AC99" s="79"/>
      <c r="AD99" s="79"/>
      <c r="AE99" s="79"/>
      <c r="AF99" s="79"/>
      <c r="AG99" s="79"/>
      <c r="AH99" s="79"/>
      <c r="AI99" s="79"/>
      <c r="AJ99" s="52"/>
      <c r="AK99" s="52"/>
      <c r="AL99" s="79"/>
      <c r="AP99" s="8"/>
      <c r="BC99" s="8"/>
      <c r="BD99" s="53"/>
      <c r="BE99" s="80"/>
      <c r="BH99" s="3"/>
      <c r="BI99" s="52"/>
      <c r="BJ99" s="52"/>
      <c r="BK99" s="52"/>
      <c r="BL99" s="52"/>
      <c r="BM99" s="53"/>
      <c r="BN99" s="52"/>
      <c r="BO99" s="8"/>
      <c r="BP99" s="52"/>
      <c r="BQ99" s="1"/>
      <c r="BR99" s="52"/>
      <c r="BS99" s="1"/>
      <c r="BT99" s="53"/>
      <c r="BU99" s="53"/>
    </row>
    <row r="100" spans="7:73" x14ac:dyDescent="0.25">
      <c r="G100" s="81"/>
      <c r="Q100" s="78"/>
      <c r="R100" s="79"/>
      <c r="S100" s="79"/>
      <c r="T100" s="79"/>
      <c r="U100" s="79"/>
      <c r="V100" s="79"/>
      <c r="W100" s="79"/>
      <c r="X100" s="79"/>
      <c r="Y100" s="79"/>
      <c r="Z100" s="79"/>
      <c r="AA100" s="79"/>
      <c r="AB100" s="79"/>
      <c r="AC100" s="79"/>
      <c r="AD100" s="79"/>
      <c r="AE100" s="79"/>
      <c r="AF100" s="79"/>
      <c r="AG100" s="79"/>
      <c r="AH100" s="79"/>
      <c r="AI100" s="79"/>
      <c r="AJ100" s="52"/>
      <c r="AK100" s="52"/>
      <c r="AL100" s="79"/>
      <c r="AP100" s="8"/>
      <c r="BC100" s="8"/>
      <c r="BD100" s="53"/>
      <c r="BE100" s="80"/>
      <c r="BH100" s="3"/>
      <c r="BI100" s="52"/>
      <c r="BJ100" s="52"/>
      <c r="BK100" s="52"/>
      <c r="BL100" s="52"/>
      <c r="BM100" s="53"/>
      <c r="BN100" s="52"/>
      <c r="BO100" s="8"/>
      <c r="BP100" s="52"/>
      <c r="BQ100" s="1"/>
      <c r="BR100" s="52"/>
      <c r="BS100" s="1"/>
      <c r="BT100" s="53"/>
      <c r="BU100" s="53"/>
    </row>
    <row r="101" spans="7:73" x14ac:dyDescent="0.25">
      <c r="G101" s="81"/>
      <c r="Q101" s="78"/>
      <c r="R101" s="79"/>
      <c r="S101" s="79"/>
      <c r="T101" s="79"/>
      <c r="U101" s="79"/>
      <c r="V101" s="79"/>
      <c r="W101" s="79"/>
      <c r="X101" s="79"/>
      <c r="Y101" s="79"/>
      <c r="Z101" s="79"/>
      <c r="AA101" s="79"/>
      <c r="AB101" s="79"/>
      <c r="AC101" s="79"/>
      <c r="AD101" s="79"/>
      <c r="AE101" s="79"/>
      <c r="AF101" s="79"/>
      <c r="AG101" s="79"/>
      <c r="AH101" s="79"/>
      <c r="AI101" s="79"/>
      <c r="AJ101" s="52"/>
      <c r="AK101" s="52"/>
      <c r="AL101" s="79"/>
      <c r="AP101" s="8"/>
      <c r="BC101" s="8"/>
      <c r="BD101" s="53"/>
      <c r="BE101" s="80"/>
      <c r="BH101" s="3"/>
      <c r="BI101" s="52"/>
      <c r="BJ101" s="52"/>
      <c r="BK101" s="52"/>
      <c r="BL101" s="52"/>
      <c r="BM101" s="53"/>
      <c r="BN101" s="52"/>
      <c r="BO101" s="8"/>
      <c r="BP101" s="52"/>
      <c r="BQ101" s="1"/>
      <c r="BR101" s="52"/>
      <c r="BS101" s="1"/>
      <c r="BT101" s="53"/>
      <c r="BU101" s="53"/>
    </row>
    <row r="102" spans="7:73" x14ac:dyDescent="0.25">
      <c r="G102" s="81"/>
      <c r="Q102" s="78"/>
      <c r="R102" s="79"/>
      <c r="S102" s="79"/>
      <c r="T102" s="79"/>
      <c r="U102" s="79"/>
      <c r="V102" s="79"/>
      <c r="W102" s="79"/>
      <c r="X102" s="79"/>
      <c r="Y102" s="79"/>
      <c r="Z102" s="79"/>
      <c r="AA102" s="79"/>
      <c r="AB102" s="79"/>
      <c r="AC102" s="79"/>
      <c r="AD102" s="79"/>
      <c r="AE102" s="79"/>
      <c r="AF102" s="79"/>
      <c r="AG102" s="79"/>
      <c r="AH102" s="79"/>
      <c r="AI102" s="79"/>
      <c r="AJ102" s="52"/>
      <c r="AK102" s="52"/>
      <c r="AL102" s="79"/>
      <c r="AP102" s="8"/>
      <c r="BC102" s="8"/>
      <c r="BD102" s="53"/>
      <c r="BE102" s="80"/>
      <c r="BH102" s="3"/>
      <c r="BI102" s="52"/>
      <c r="BJ102" s="52"/>
      <c r="BK102" s="52"/>
      <c r="BL102" s="52"/>
      <c r="BM102" s="53"/>
      <c r="BN102" s="52"/>
      <c r="BO102" s="8"/>
      <c r="BP102" s="52"/>
      <c r="BQ102" s="1"/>
      <c r="BR102" s="52"/>
      <c r="BS102" s="1"/>
      <c r="BT102" s="53"/>
      <c r="BU102" s="53"/>
    </row>
    <row r="103" spans="7:73" x14ac:dyDescent="0.25">
      <c r="G103" s="81"/>
      <c r="Q103" s="78"/>
      <c r="R103" s="79"/>
      <c r="S103" s="79"/>
      <c r="T103" s="79"/>
      <c r="U103" s="79"/>
      <c r="V103" s="79"/>
      <c r="W103" s="79"/>
      <c r="X103" s="79"/>
      <c r="Y103" s="79"/>
      <c r="Z103" s="79"/>
      <c r="AA103" s="79"/>
      <c r="AB103" s="79"/>
      <c r="AC103" s="79"/>
      <c r="AD103" s="79"/>
      <c r="AE103" s="79"/>
      <c r="AF103" s="79"/>
      <c r="AG103" s="79"/>
      <c r="AH103" s="79"/>
      <c r="AI103" s="79"/>
      <c r="AJ103" s="52"/>
      <c r="AK103" s="52"/>
      <c r="AL103" s="79"/>
      <c r="AP103" s="8"/>
      <c r="BC103" s="8"/>
      <c r="BD103" s="53"/>
      <c r="BE103" s="80"/>
      <c r="BH103" s="3"/>
      <c r="BI103" s="52"/>
      <c r="BJ103" s="52"/>
      <c r="BK103" s="52"/>
      <c r="BL103" s="52"/>
      <c r="BM103" s="53"/>
      <c r="BN103" s="52"/>
      <c r="BO103" s="8"/>
      <c r="BP103" s="52"/>
      <c r="BQ103" s="1"/>
      <c r="BR103" s="52"/>
      <c r="BS103" s="1"/>
      <c r="BT103" s="53"/>
      <c r="BU103" s="53"/>
    </row>
    <row r="104" spans="7:73" x14ac:dyDescent="0.25">
      <c r="G104" s="81"/>
      <c r="Q104" s="78"/>
      <c r="R104" s="79"/>
      <c r="S104" s="79"/>
      <c r="T104" s="79"/>
      <c r="U104" s="79"/>
      <c r="V104" s="79"/>
      <c r="W104" s="79"/>
      <c r="X104" s="79"/>
      <c r="Y104" s="79"/>
      <c r="Z104" s="79"/>
      <c r="AA104" s="79"/>
      <c r="AB104" s="79"/>
      <c r="AC104" s="79"/>
      <c r="AD104" s="79"/>
      <c r="AE104" s="79"/>
      <c r="AF104" s="79"/>
      <c r="AG104" s="79"/>
      <c r="AH104" s="79"/>
      <c r="AI104" s="79"/>
      <c r="AJ104" s="52"/>
      <c r="AK104" s="52"/>
      <c r="AL104" s="79"/>
      <c r="AP104" s="8"/>
      <c r="BC104" s="8"/>
      <c r="BD104" s="53"/>
      <c r="BE104" s="80"/>
      <c r="BH104" s="3"/>
      <c r="BI104" s="52"/>
      <c r="BJ104" s="52"/>
      <c r="BK104" s="52"/>
      <c r="BL104" s="52"/>
      <c r="BM104" s="53"/>
      <c r="BN104" s="52"/>
      <c r="BO104" s="8"/>
      <c r="BP104" s="52"/>
      <c r="BQ104" s="1"/>
      <c r="BR104" s="52"/>
      <c r="BS104" s="1"/>
      <c r="BT104" s="53"/>
      <c r="BU104" s="53"/>
    </row>
    <row r="105" spans="7:73" x14ac:dyDescent="0.25">
      <c r="G105" s="81"/>
      <c r="Q105" s="78"/>
      <c r="R105" s="79"/>
      <c r="S105" s="79"/>
      <c r="T105" s="79"/>
      <c r="U105" s="79"/>
      <c r="V105" s="79"/>
      <c r="W105" s="79"/>
      <c r="X105" s="79"/>
      <c r="Y105" s="79"/>
      <c r="Z105" s="79"/>
      <c r="AA105" s="79"/>
      <c r="AB105" s="79"/>
      <c r="AC105" s="79"/>
      <c r="AD105" s="79"/>
      <c r="AE105" s="79"/>
      <c r="AF105" s="79"/>
      <c r="AG105" s="79"/>
      <c r="AH105" s="79"/>
      <c r="AI105" s="79"/>
      <c r="AJ105" s="52"/>
      <c r="AK105" s="52"/>
      <c r="AL105" s="79"/>
      <c r="AP105" s="8"/>
      <c r="BC105" s="8"/>
      <c r="BD105" s="53"/>
      <c r="BE105" s="80"/>
      <c r="BH105" s="3"/>
      <c r="BI105" s="52"/>
      <c r="BJ105" s="52"/>
      <c r="BK105" s="52"/>
      <c r="BL105" s="52"/>
      <c r="BM105" s="53"/>
      <c r="BN105" s="52"/>
      <c r="BO105" s="8"/>
      <c r="BP105" s="52"/>
      <c r="BQ105" s="1"/>
      <c r="BR105" s="52"/>
      <c r="BS105" s="1"/>
      <c r="BT105" s="53"/>
      <c r="BU105" s="53"/>
    </row>
    <row r="106" spans="7:73" x14ac:dyDescent="0.25">
      <c r="G106" s="81"/>
      <c r="Q106" s="78"/>
      <c r="R106" s="79"/>
      <c r="S106" s="79"/>
      <c r="T106" s="79"/>
      <c r="U106" s="79"/>
      <c r="V106" s="79"/>
      <c r="W106" s="79"/>
      <c r="X106" s="79"/>
      <c r="Y106" s="79"/>
      <c r="Z106" s="79"/>
      <c r="AA106" s="79"/>
      <c r="AB106" s="79"/>
      <c r="AC106" s="79"/>
      <c r="AD106" s="79"/>
      <c r="AE106" s="79"/>
      <c r="AF106" s="79"/>
      <c r="AG106" s="79"/>
      <c r="AH106" s="79"/>
      <c r="AI106" s="79"/>
      <c r="AJ106" s="52"/>
      <c r="AK106" s="52"/>
      <c r="AL106" s="79"/>
      <c r="AP106" s="8"/>
      <c r="BC106" s="8"/>
      <c r="BD106" s="53"/>
      <c r="BE106" s="80"/>
      <c r="BH106" s="3"/>
      <c r="BI106" s="52"/>
      <c r="BJ106" s="52"/>
      <c r="BK106" s="52"/>
      <c r="BL106" s="52"/>
      <c r="BM106" s="53"/>
      <c r="BN106" s="52"/>
      <c r="BO106" s="8"/>
      <c r="BP106" s="52"/>
      <c r="BQ106" s="1"/>
      <c r="BR106" s="52"/>
      <c r="BS106" s="1"/>
      <c r="BT106" s="53"/>
      <c r="BU106" s="53"/>
    </row>
    <row r="107" spans="7:73" x14ac:dyDescent="0.25">
      <c r="G107" s="81"/>
      <c r="Q107" s="78"/>
      <c r="R107" s="79"/>
      <c r="S107" s="79"/>
      <c r="T107" s="79"/>
      <c r="U107" s="79"/>
      <c r="V107" s="79"/>
      <c r="W107" s="79"/>
      <c r="X107" s="79"/>
      <c r="Y107" s="79"/>
      <c r="Z107" s="79"/>
      <c r="AA107" s="79"/>
      <c r="AB107" s="79"/>
      <c r="AC107" s="79"/>
      <c r="AD107" s="79"/>
      <c r="AE107" s="79"/>
      <c r="AF107" s="79"/>
      <c r="AG107" s="79"/>
      <c r="AH107" s="79"/>
      <c r="AI107" s="79"/>
      <c r="AJ107" s="52"/>
      <c r="AK107" s="52"/>
      <c r="AL107" s="79"/>
      <c r="AP107" s="8"/>
      <c r="BC107" s="8"/>
      <c r="BD107" s="53"/>
      <c r="BE107" s="80"/>
      <c r="BH107" s="3"/>
      <c r="BI107" s="52"/>
      <c r="BJ107" s="52"/>
      <c r="BK107" s="52"/>
      <c r="BL107" s="52"/>
      <c r="BM107" s="53"/>
      <c r="BN107" s="52"/>
      <c r="BO107" s="8"/>
      <c r="BP107" s="52"/>
      <c r="BQ107" s="1"/>
      <c r="BR107" s="52"/>
      <c r="BS107" s="1"/>
      <c r="BT107" s="53"/>
      <c r="BU107" s="53"/>
    </row>
    <row r="108" spans="7:73" x14ac:dyDescent="0.25">
      <c r="G108" s="81"/>
      <c r="Q108" s="78"/>
      <c r="R108" s="79"/>
      <c r="S108" s="79"/>
      <c r="T108" s="79"/>
      <c r="U108" s="79"/>
      <c r="V108" s="79"/>
      <c r="W108" s="79"/>
      <c r="X108" s="79"/>
      <c r="Y108" s="79"/>
      <c r="Z108" s="79"/>
      <c r="AA108" s="79"/>
      <c r="AB108" s="79"/>
      <c r="AC108" s="79"/>
      <c r="AD108" s="79"/>
      <c r="AE108" s="79"/>
      <c r="AF108" s="79"/>
      <c r="AG108" s="79"/>
      <c r="AH108" s="79"/>
      <c r="AI108" s="79"/>
      <c r="AJ108" s="52"/>
      <c r="AK108" s="52"/>
      <c r="AL108" s="79"/>
      <c r="AP108" s="8"/>
      <c r="BC108" s="8"/>
      <c r="BD108" s="53"/>
      <c r="BE108" s="80"/>
      <c r="BH108" s="3"/>
      <c r="BI108" s="52"/>
      <c r="BJ108" s="52"/>
      <c r="BK108" s="52"/>
      <c r="BL108" s="52"/>
      <c r="BM108" s="53"/>
      <c r="BN108" s="52"/>
      <c r="BO108" s="8"/>
      <c r="BP108" s="52"/>
      <c r="BQ108" s="1"/>
      <c r="BR108" s="52"/>
      <c r="BS108" s="1"/>
      <c r="BT108" s="53"/>
      <c r="BU108" s="53"/>
    </row>
    <row r="109" spans="7:73" x14ac:dyDescent="0.25">
      <c r="G109" s="81"/>
      <c r="Q109" s="78"/>
      <c r="R109" s="79"/>
      <c r="S109" s="79"/>
      <c r="T109" s="79"/>
      <c r="U109" s="79"/>
      <c r="V109" s="79"/>
      <c r="W109" s="79"/>
      <c r="X109" s="79"/>
      <c r="Y109" s="79"/>
      <c r="Z109" s="79"/>
      <c r="AA109" s="79"/>
      <c r="AB109" s="79"/>
      <c r="AC109" s="79"/>
      <c r="AD109" s="79"/>
      <c r="AE109" s="79"/>
      <c r="AF109" s="79"/>
      <c r="AG109" s="79"/>
      <c r="AH109" s="79"/>
      <c r="AI109" s="79"/>
      <c r="AJ109" s="52"/>
      <c r="AK109" s="52"/>
      <c r="AL109" s="79"/>
      <c r="AP109" s="8"/>
      <c r="BC109" s="8"/>
      <c r="BD109" s="53"/>
      <c r="BE109" s="80"/>
      <c r="BH109" s="3"/>
      <c r="BI109" s="52"/>
      <c r="BJ109" s="52"/>
      <c r="BK109" s="52"/>
      <c r="BL109" s="52"/>
      <c r="BM109" s="53"/>
      <c r="BN109" s="52"/>
      <c r="BO109" s="8"/>
      <c r="BP109" s="52"/>
      <c r="BQ109" s="1"/>
      <c r="BR109" s="52"/>
      <c r="BS109" s="1"/>
      <c r="BT109" s="53"/>
      <c r="BU109" s="53"/>
    </row>
    <row r="110" spans="7:73" x14ac:dyDescent="0.25">
      <c r="G110" s="81"/>
      <c r="Q110" s="78"/>
      <c r="R110" s="79"/>
      <c r="S110" s="79"/>
      <c r="T110" s="79"/>
      <c r="U110" s="79"/>
      <c r="V110" s="79"/>
      <c r="W110" s="79"/>
      <c r="X110" s="79"/>
      <c r="Y110" s="79"/>
      <c r="Z110" s="79"/>
      <c r="AA110" s="79"/>
      <c r="AB110" s="79"/>
      <c r="AC110" s="79"/>
      <c r="AD110" s="79"/>
      <c r="AE110" s="79"/>
      <c r="AF110" s="79"/>
      <c r="AG110" s="79"/>
      <c r="AH110" s="79"/>
      <c r="AI110" s="79"/>
      <c r="AJ110" s="52"/>
      <c r="AK110" s="52"/>
      <c r="AL110" s="79"/>
      <c r="AP110" s="8"/>
      <c r="BC110" s="8"/>
      <c r="BD110" s="53"/>
      <c r="BE110" s="80"/>
      <c r="BH110" s="3"/>
      <c r="BI110" s="52"/>
      <c r="BJ110" s="52"/>
      <c r="BK110" s="52"/>
      <c r="BL110" s="52"/>
      <c r="BM110" s="53"/>
      <c r="BN110" s="52"/>
      <c r="BO110" s="8"/>
      <c r="BP110" s="52"/>
      <c r="BQ110" s="1"/>
      <c r="BR110" s="52"/>
      <c r="BS110" s="1"/>
      <c r="BT110" s="53"/>
      <c r="BU110" s="53"/>
    </row>
    <row r="111" spans="7:73" x14ac:dyDescent="0.25">
      <c r="G111" s="81"/>
      <c r="Q111" s="78"/>
      <c r="R111" s="79"/>
      <c r="S111" s="79"/>
      <c r="T111" s="79"/>
      <c r="U111" s="79"/>
      <c r="V111" s="79"/>
      <c r="W111" s="79"/>
      <c r="X111" s="79"/>
      <c r="Y111" s="79"/>
      <c r="Z111" s="79"/>
      <c r="AA111" s="79"/>
      <c r="AB111" s="79"/>
      <c r="AC111" s="79"/>
      <c r="AD111" s="79"/>
      <c r="AE111" s="79"/>
      <c r="AF111" s="79"/>
      <c r="AG111" s="79"/>
      <c r="AH111" s="79"/>
      <c r="AI111" s="79"/>
      <c r="AJ111" s="52"/>
      <c r="AK111" s="52"/>
      <c r="AL111" s="79"/>
      <c r="AP111" s="8"/>
      <c r="BC111" s="8"/>
      <c r="BD111" s="53"/>
      <c r="BE111" s="80"/>
      <c r="BH111" s="3"/>
      <c r="BI111" s="52"/>
      <c r="BJ111" s="52"/>
      <c r="BK111" s="52"/>
      <c r="BL111" s="52"/>
      <c r="BM111" s="53"/>
      <c r="BN111" s="52"/>
      <c r="BO111" s="8"/>
      <c r="BP111" s="52"/>
      <c r="BQ111" s="1"/>
      <c r="BR111" s="52"/>
      <c r="BS111" s="1"/>
      <c r="BT111" s="53"/>
      <c r="BU111" s="53"/>
    </row>
    <row r="112" spans="7:73" x14ac:dyDescent="0.25">
      <c r="G112" s="81"/>
      <c r="Q112" s="78"/>
      <c r="R112" s="79"/>
      <c r="S112" s="79"/>
      <c r="T112" s="79"/>
      <c r="U112" s="79"/>
      <c r="V112" s="79"/>
      <c r="W112" s="79"/>
      <c r="X112" s="79"/>
      <c r="Y112" s="79"/>
      <c r="Z112" s="79"/>
      <c r="AA112" s="79"/>
      <c r="AB112" s="79"/>
      <c r="AC112" s="79"/>
      <c r="AD112" s="79"/>
      <c r="AE112" s="79"/>
      <c r="AF112" s="79"/>
      <c r="AG112" s="79"/>
      <c r="AH112" s="79"/>
      <c r="AI112" s="79"/>
      <c r="AJ112" s="52"/>
      <c r="AK112" s="52"/>
      <c r="AL112" s="79"/>
      <c r="AP112" s="8"/>
      <c r="BC112" s="8"/>
      <c r="BD112" s="53"/>
      <c r="BE112" s="80"/>
      <c r="BH112" s="3"/>
      <c r="BI112" s="52"/>
      <c r="BJ112" s="52"/>
      <c r="BK112" s="52"/>
      <c r="BL112" s="52"/>
      <c r="BM112" s="53"/>
      <c r="BN112" s="52"/>
      <c r="BO112" s="8"/>
      <c r="BP112" s="52"/>
      <c r="BQ112" s="1"/>
      <c r="BR112" s="52"/>
      <c r="BS112" s="1"/>
      <c r="BT112" s="53"/>
      <c r="BU112" s="53"/>
    </row>
    <row r="113" spans="7:73" x14ac:dyDescent="0.25">
      <c r="G113" s="81"/>
      <c r="Q113" s="78"/>
      <c r="R113" s="79"/>
      <c r="S113" s="79"/>
      <c r="T113" s="79"/>
      <c r="U113" s="79"/>
      <c r="V113" s="79"/>
      <c r="W113" s="79"/>
      <c r="X113" s="79"/>
      <c r="Y113" s="79"/>
      <c r="Z113" s="79"/>
      <c r="AA113" s="79"/>
      <c r="AB113" s="79"/>
      <c r="AC113" s="79"/>
      <c r="AD113" s="79"/>
      <c r="AE113" s="79"/>
      <c r="AF113" s="79"/>
      <c r="AG113" s="79"/>
      <c r="AH113" s="79"/>
      <c r="AI113" s="79"/>
      <c r="AJ113" s="52"/>
      <c r="AK113" s="52"/>
      <c r="AL113" s="79"/>
      <c r="AP113" s="8"/>
      <c r="BC113" s="8"/>
      <c r="BD113" s="53"/>
      <c r="BE113" s="80"/>
      <c r="BH113" s="3"/>
      <c r="BI113" s="52"/>
      <c r="BJ113" s="52"/>
      <c r="BK113" s="52"/>
      <c r="BL113" s="52"/>
      <c r="BM113" s="53"/>
      <c r="BN113" s="52"/>
      <c r="BO113" s="8"/>
      <c r="BP113" s="52"/>
      <c r="BQ113" s="1"/>
      <c r="BR113" s="52"/>
      <c r="BS113" s="1"/>
      <c r="BT113" s="53"/>
      <c r="BU113" s="53"/>
    </row>
    <row r="114" spans="7:73" x14ac:dyDescent="0.25">
      <c r="G114" s="81"/>
      <c r="Q114" s="78"/>
      <c r="R114" s="79"/>
      <c r="S114" s="79"/>
      <c r="T114" s="79"/>
      <c r="U114" s="79"/>
      <c r="V114" s="79"/>
      <c r="W114" s="79"/>
      <c r="X114" s="79"/>
      <c r="Y114" s="79"/>
      <c r="Z114" s="79"/>
      <c r="AA114" s="79"/>
      <c r="AB114" s="79"/>
      <c r="AC114" s="79"/>
      <c r="AD114" s="79"/>
      <c r="AE114" s="79"/>
      <c r="AF114" s="79"/>
      <c r="AG114" s="79"/>
      <c r="AH114" s="79"/>
      <c r="AI114" s="79"/>
      <c r="AJ114" s="52"/>
      <c r="AK114" s="52"/>
      <c r="AL114" s="79"/>
      <c r="AP114" s="8"/>
      <c r="BC114" s="8"/>
      <c r="BD114" s="53"/>
      <c r="BE114" s="80"/>
      <c r="BH114" s="3"/>
      <c r="BI114" s="52"/>
      <c r="BJ114" s="52"/>
      <c r="BK114" s="52"/>
      <c r="BL114" s="52"/>
      <c r="BM114" s="53"/>
      <c r="BN114" s="52"/>
      <c r="BO114" s="8"/>
      <c r="BP114" s="52"/>
      <c r="BQ114" s="1"/>
      <c r="BR114" s="52"/>
      <c r="BS114" s="1"/>
      <c r="BT114" s="53"/>
      <c r="BU114" s="53"/>
    </row>
    <row r="115" spans="7:73" x14ac:dyDescent="0.25">
      <c r="G115" s="81"/>
      <c r="Q115" s="78"/>
      <c r="R115" s="79"/>
      <c r="S115" s="79"/>
      <c r="T115" s="79"/>
      <c r="U115" s="79"/>
      <c r="V115" s="79"/>
      <c r="W115" s="79"/>
      <c r="X115" s="79"/>
      <c r="Y115" s="79"/>
      <c r="Z115" s="79"/>
      <c r="AA115" s="79"/>
      <c r="AB115" s="79"/>
      <c r="AC115" s="79"/>
      <c r="AD115" s="79"/>
      <c r="AE115" s="79"/>
      <c r="AF115" s="79"/>
      <c r="AG115" s="79"/>
      <c r="AH115" s="79"/>
      <c r="AI115" s="79"/>
      <c r="AJ115" s="52"/>
      <c r="AK115" s="52"/>
      <c r="AL115" s="79"/>
      <c r="AP115" s="8"/>
      <c r="BC115" s="8"/>
      <c r="BD115" s="53"/>
      <c r="BE115" s="80"/>
      <c r="BH115" s="3"/>
      <c r="BI115" s="52"/>
      <c r="BJ115" s="52"/>
      <c r="BK115" s="52"/>
      <c r="BL115" s="52"/>
      <c r="BM115" s="53"/>
      <c r="BN115" s="52"/>
      <c r="BO115" s="8"/>
      <c r="BP115" s="52"/>
      <c r="BQ115" s="1"/>
      <c r="BR115" s="52"/>
      <c r="BS115" s="1"/>
      <c r="BT115" s="53"/>
      <c r="BU115" s="53"/>
    </row>
    <row r="116" spans="7:73" x14ac:dyDescent="0.25">
      <c r="G116" s="81"/>
      <c r="Q116" s="78"/>
      <c r="R116" s="79"/>
      <c r="S116" s="79"/>
      <c r="T116" s="79"/>
      <c r="U116" s="79"/>
      <c r="V116" s="79"/>
      <c r="W116" s="79"/>
      <c r="X116" s="79"/>
      <c r="Y116" s="79"/>
      <c r="Z116" s="79"/>
      <c r="AA116" s="79"/>
      <c r="AB116" s="79"/>
      <c r="AC116" s="79"/>
      <c r="AD116" s="79"/>
      <c r="AE116" s="79"/>
      <c r="AF116" s="79"/>
      <c r="AG116" s="79"/>
      <c r="AH116" s="79"/>
      <c r="AI116" s="79"/>
      <c r="AJ116" s="52"/>
      <c r="AK116" s="52"/>
      <c r="AL116" s="79"/>
      <c r="AP116" s="8"/>
      <c r="BC116" s="8"/>
      <c r="BD116" s="53"/>
      <c r="BE116" s="80"/>
      <c r="BH116" s="3"/>
      <c r="BI116" s="52"/>
      <c r="BJ116" s="52"/>
      <c r="BK116" s="52"/>
      <c r="BL116" s="52"/>
      <c r="BM116" s="53"/>
      <c r="BN116" s="52"/>
      <c r="BO116" s="8"/>
      <c r="BP116" s="52"/>
      <c r="BQ116" s="1"/>
      <c r="BR116" s="52"/>
      <c r="BS116" s="1"/>
      <c r="BT116" s="53"/>
      <c r="BU116" s="53"/>
    </row>
    <row r="117" spans="7:73" x14ac:dyDescent="0.25">
      <c r="G117" s="81"/>
      <c r="Q117" s="78"/>
      <c r="R117" s="79"/>
      <c r="S117" s="79"/>
      <c r="T117" s="79"/>
      <c r="U117" s="79"/>
      <c r="V117" s="79"/>
      <c r="W117" s="79"/>
      <c r="X117" s="79"/>
      <c r="Y117" s="79"/>
      <c r="Z117" s="79"/>
      <c r="AA117" s="79"/>
      <c r="AB117" s="79"/>
      <c r="AC117" s="79"/>
      <c r="AD117" s="79"/>
      <c r="AE117" s="79"/>
      <c r="AF117" s="79"/>
      <c r="AG117" s="79"/>
      <c r="AH117" s="79"/>
      <c r="AI117" s="79"/>
      <c r="AJ117" s="52"/>
      <c r="AK117" s="52"/>
      <c r="AL117" s="79"/>
      <c r="AP117" s="8"/>
      <c r="BC117" s="8"/>
      <c r="BD117" s="53"/>
      <c r="BE117" s="80"/>
      <c r="BH117" s="3"/>
      <c r="BI117" s="52"/>
      <c r="BJ117" s="52"/>
      <c r="BK117" s="52"/>
      <c r="BL117" s="52"/>
      <c r="BM117" s="53"/>
      <c r="BN117" s="52"/>
      <c r="BO117" s="8"/>
      <c r="BP117" s="52"/>
      <c r="BQ117" s="1"/>
      <c r="BR117" s="52"/>
      <c r="BS117" s="1"/>
      <c r="BT117" s="53"/>
      <c r="BU117" s="53"/>
    </row>
    <row r="118" spans="7:73" x14ac:dyDescent="0.25">
      <c r="G118" s="81"/>
      <c r="Q118" s="78"/>
      <c r="R118" s="79"/>
      <c r="S118" s="79"/>
      <c r="T118" s="79"/>
      <c r="U118" s="79"/>
      <c r="V118" s="79"/>
      <c r="W118" s="79"/>
      <c r="X118" s="79"/>
      <c r="Y118" s="79"/>
      <c r="Z118" s="79"/>
      <c r="AA118" s="79"/>
      <c r="AB118" s="79"/>
      <c r="AC118" s="79"/>
      <c r="AD118" s="79"/>
      <c r="AE118" s="79"/>
      <c r="AF118" s="79"/>
      <c r="AG118" s="79"/>
      <c r="AH118" s="79"/>
      <c r="AI118" s="79"/>
      <c r="AJ118" s="52"/>
      <c r="AK118" s="52"/>
      <c r="AL118" s="79"/>
      <c r="AP118" s="8"/>
      <c r="BC118" s="8"/>
      <c r="BD118" s="53"/>
      <c r="BE118" s="80"/>
      <c r="BH118" s="3"/>
      <c r="BI118" s="52"/>
      <c r="BJ118" s="52"/>
      <c r="BK118" s="52"/>
      <c r="BL118" s="52"/>
      <c r="BM118" s="53"/>
      <c r="BN118" s="52"/>
      <c r="BO118" s="8"/>
      <c r="BP118" s="52"/>
      <c r="BQ118" s="1"/>
      <c r="BR118" s="52"/>
      <c r="BS118" s="1"/>
      <c r="BT118" s="53"/>
      <c r="BU118" s="53"/>
    </row>
    <row r="119" spans="7:73" x14ac:dyDescent="0.25">
      <c r="G119" s="81"/>
      <c r="Q119" s="78"/>
      <c r="R119" s="79"/>
      <c r="S119" s="79"/>
      <c r="T119" s="79"/>
      <c r="U119" s="79"/>
      <c r="V119" s="79"/>
      <c r="W119" s="79"/>
      <c r="X119" s="79"/>
      <c r="Y119" s="79"/>
      <c r="Z119" s="79"/>
      <c r="AA119" s="79"/>
      <c r="AB119" s="79"/>
      <c r="AC119" s="79"/>
      <c r="AD119" s="79"/>
      <c r="AE119" s="79"/>
      <c r="AF119" s="79"/>
      <c r="AG119" s="79"/>
      <c r="AH119" s="79"/>
      <c r="AI119" s="79"/>
      <c r="AJ119" s="52"/>
      <c r="AK119" s="52"/>
      <c r="AL119" s="79"/>
      <c r="AP119" s="8"/>
      <c r="BC119" s="8"/>
      <c r="BD119" s="53"/>
      <c r="BE119" s="80"/>
      <c r="BH119" s="3"/>
      <c r="BI119" s="52"/>
      <c r="BJ119" s="52"/>
      <c r="BK119" s="52"/>
      <c r="BL119" s="52"/>
      <c r="BM119" s="53"/>
      <c r="BN119" s="52"/>
      <c r="BO119" s="8"/>
      <c r="BP119" s="52"/>
      <c r="BQ119" s="1"/>
      <c r="BR119" s="52"/>
      <c r="BS119" s="1"/>
      <c r="BT119" s="53"/>
      <c r="BU119" s="53"/>
    </row>
    <row r="120" spans="7:73" x14ac:dyDescent="0.25">
      <c r="G120" s="81"/>
      <c r="Q120" s="78"/>
      <c r="R120" s="79"/>
      <c r="S120" s="79"/>
      <c r="T120" s="79"/>
      <c r="U120" s="79"/>
      <c r="V120" s="79"/>
      <c r="W120" s="79"/>
      <c r="X120" s="79"/>
      <c r="Y120" s="79"/>
      <c r="Z120" s="79"/>
      <c r="AA120" s="79"/>
      <c r="AB120" s="79"/>
      <c r="AC120" s="79"/>
      <c r="AD120" s="79"/>
      <c r="AE120" s="79"/>
      <c r="AF120" s="79"/>
      <c r="AG120" s="79"/>
      <c r="AH120" s="79"/>
      <c r="AI120" s="79"/>
      <c r="AJ120" s="52"/>
      <c r="AK120" s="52"/>
      <c r="AL120" s="79"/>
      <c r="AP120" s="8"/>
      <c r="BC120" s="8"/>
      <c r="BD120" s="53"/>
      <c r="BE120" s="80"/>
      <c r="BH120" s="3"/>
      <c r="BI120" s="52"/>
      <c r="BJ120" s="52"/>
      <c r="BK120" s="52"/>
      <c r="BL120" s="52"/>
      <c r="BM120" s="53"/>
      <c r="BN120" s="52"/>
      <c r="BO120" s="8"/>
      <c r="BP120" s="52"/>
      <c r="BQ120" s="1"/>
      <c r="BR120" s="52"/>
      <c r="BS120" s="1"/>
      <c r="BT120" s="53"/>
      <c r="BU120" s="53"/>
    </row>
    <row r="121" spans="7:73" x14ac:dyDescent="0.25">
      <c r="G121" s="81"/>
      <c r="Q121" s="78"/>
      <c r="R121" s="79"/>
      <c r="S121" s="79"/>
      <c r="T121" s="79"/>
      <c r="U121" s="79"/>
      <c r="V121" s="79"/>
      <c r="W121" s="79"/>
      <c r="X121" s="79"/>
      <c r="Y121" s="79"/>
      <c r="Z121" s="79"/>
      <c r="AA121" s="79"/>
      <c r="AB121" s="79"/>
      <c r="AC121" s="79"/>
      <c r="AD121" s="79"/>
      <c r="AE121" s="79"/>
      <c r="AF121" s="79"/>
      <c r="AG121" s="79"/>
      <c r="AH121" s="79"/>
      <c r="AI121" s="79"/>
      <c r="AJ121" s="52"/>
      <c r="AK121" s="52"/>
      <c r="AL121" s="79"/>
      <c r="AP121" s="8"/>
      <c r="BC121" s="8"/>
      <c r="BD121" s="53"/>
      <c r="BE121" s="80"/>
      <c r="BH121" s="3"/>
      <c r="BI121" s="52"/>
      <c r="BJ121" s="52"/>
      <c r="BK121" s="52"/>
      <c r="BL121" s="52"/>
      <c r="BM121" s="53"/>
      <c r="BN121" s="52"/>
      <c r="BO121" s="8"/>
      <c r="BP121" s="52"/>
      <c r="BQ121" s="1"/>
      <c r="BR121" s="52"/>
      <c r="BS121" s="1"/>
      <c r="BT121" s="53"/>
      <c r="BU121" s="53"/>
    </row>
    <row r="122" spans="7:73" x14ac:dyDescent="0.25">
      <c r="G122" s="81"/>
      <c r="Q122" s="78"/>
      <c r="R122" s="79"/>
      <c r="S122" s="79"/>
      <c r="T122" s="79"/>
      <c r="U122" s="79"/>
      <c r="V122" s="79"/>
      <c r="W122" s="79"/>
      <c r="X122" s="79"/>
      <c r="Y122" s="79"/>
      <c r="Z122" s="79"/>
      <c r="AA122" s="79"/>
      <c r="AB122" s="79"/>
      <c r="AC122" s="79"/>
      <c r="AD122" s="79"/>
      <c r="AE122" s="79"/>
      <c r="AF122" s="79"/>
      <c r="AG122" s="79"/>
      <c r="AH122" s="79"/>
      <c r="AI122" s="79"/>
      <c r="AJ122" s="52"/>
      <c r="AK122" s="52"/>
      <c r="AL122" s="79"/>
      <c r="AP122" s="8"/>
      <c r="BC122" s="8"/>
      <c r="BD122" s="53"/>
      <c r="BE122" s="80"/>
      <c r="BH122" s="3"/>
      <c r="BI122" s="52"/>
      <c r="BJ122" s="52"/>
      <c r="BK122" s="52"/>
      <c r="BL122" s="52"/>
      <c r="BM122" s="53"/>
      <c r="BN122" s="52"/>
      <c r="BO122" s="8"/>
      <c r="BP122" s="52"/>
      <c r="BQ122" s="1"/>
      <c r="BR122" s="52"/>
      <c r="BS122" s="1"/>
      <c r="BT122" s="53"/>
      <c r="BU122" s="53"/>
    </row>
    <row r="123" spans="7:73" x14ac:dyDescent="0.25">
      <c r="G123" s="81"/>
      <c r="Q123" s="78"/>
      <c r="R123" s="79"/>
      <c r="S123" s="79"/>
      <c r="T123" s="79"/>
      <c r="U123" s="79"/>
      <c r="V123" s="79"/>
      <c r="W123" s="79"/>
      <c r="X123" s="79"/>
      <c r="Y123" s="79"/>
      <c r="Z123" s="79"/>
      <c r="AA123" s="79"/>
      <c r="AB123" s="79"/>
      <c r="AC123" s="79"/>
      <c r="AD123" s="79"/>
      <c r="AE123" s="79"/>
      <c r="AF123" s="79"/>
      <c r="AG123" s="79"/>
      <c r="AH123" s="79"/>
      <c r="AI123" s="79"/>
      <c r="AJ123" s="52"/>
      <c r="AK123" s="52"/>
      <c r="AL123" s="79"/>
      <c r="AP123" s="8"/>
      <c r="BC123" s="8"/>
      <c r="BD123" s="53"/>
      <c r="BE123" s="80"/>
      <c r="BH123" s="3"/>
      <c r="BI123" s="52"/>
      <c r="BJ123" s="52"/>
      <c r="BK123" s="52"/>
      <c r="BL123" s="52"/>
      <c r="BM123" s="53"/>
      <c r="BN123" s="52"/>
      <c r="BO123" s="8"/>
      <c r="BP123" s="52"/>
      <c r="BQ123" s="1"/>
      <c r="BR123" s="52"/>
      <c r="BS123" s="1"/>
      <c r="BT123" s="53"/>
      <c r="BU123" s="53"/>
    </row>
    <row r="124" spans="7:73" x14ac:dyDescent="0.25">
      <c r="G124" s="81"/>
      <c r="Q124" s="78"/>
      <c r="R124" s="79"/>
      <c r="S124" s="79"/>
      <c r="T124" s="79"/>
      <c r="U124" s="79"/>
      <c r="V124" s="79"/>
      <c r="W124" s="79"/>
      <c r="X124" s="79"/>
      <c r="Y124" s="79"/>
      <c r="Z124" s="79"/>
      <c r="AA124" s="79"/>
      <c r="AB124" s="79"/>
      <c r="AC124" s="79"/>
      <c r="AD124" s="79"/>
      <c r="AE124" s="79"/>
      <c r="AF124" s="79"/>
      <c r="AG124" s="79"/>
      <c r="AH124" s="79"/>
      <c r="AI124" s="79"/>
      <c r="AJ124" s="52"/>
      <c r="AK124" s="52"/>
      <c r="AL124" s="79"/>
      <c r="AP124" s="8"/>
      <c r="BC124" s="8"/>
      <c r="BD124" s="53"/>
      <c r="BE124" s="80"/>
      <c r="BH124" s="3"/>
      <c r="BI124" s="52"/>
      <c r="BJ124" s="52"/>
      <c r="BK124" s="52"/>
      <c r="BL124" s="52"/>
      <c r="BM124" s="53"/>
      <c r="BN124" s="52"/>
      <c r="BO124" s="8"/>
      <c r="BP124" s="52"/>
      <c r="BQ124" s="1"/>
      <c r="BR124" s="52"/>
      <c r="BS124" s="1"/>
      <c r="BT124" s="53"/>
      <c r="BU124" s="53"/>
    </row>
    <row r="125" spans="7:73" x14ac:dyDescent="0.25">
      <c r="G125" s="81"/>
      <c r="Q125" s="78"/>
      <c r="R125" s="79"/>
      <c r="S125" s="79"/>
      <c r="T125" s="79"/>
      <c r="U125" s="79"/>
      <c r="V125" s="79"/>
      <c r="W125" s="79"/>
      <c r="X125" s="79"/>
      <c r="Y125" s="79"/>
      <c r="Z125" s="79"/>
      <c r="AA125" s="79"/>
      <c r="AB125" s="79"/>
      <c r="AC125" s="79"/>
      <c r="AD125" s="79"/>
      <c r="AE125" s="79"/>
      <c r="AF125" s="79"/>
      <c r="AG125" s="79"/>
      <c r="AH125" s="79"/>
      <c r="AI125" s="79"/>
      <c r="AJ125" s="52"/>
      <c r="AK125" s="52"/>
      <c r="AL125" s="79"/>
      <c r="AP125" s="8"/>
      <c r="BC125" s="8"/>
      <c r="BD125" s="53"/>
      <c r="BE125" s="80"/>
      <c r="BH125" s="3"/>
      <c r="BI125" s="52"/>
      <c r="BJ125" s="52"/>
      <c r="BK125" s="52"/>
      <c r="BL125" s="52"/>
      <c r="BM125" s="53"/>
      <c r="BN125" s="52"/>
      <c r="BO125" s="8"/>
      <c r="BP125" s="52"/>
      <c r="BQ125" s="1"/>
      <c r="BR125" s="52"/>
      <c r="BS125" s="1"/>
      <c r="BT125" s="53"/>
      <c r="BU125" s="53"/>
    </row>
    <row r="126" spans="7:73" x14ac:dyDescent="0.25">
      <c r="G126" s="81"/>
      <c r="Q126" s="78"/>
      <c r="R126" s="79"/>
      <c r="S126" s="79"/>
      <c r="T126" s="79"/>
      <c r="U126" s="79"/>
      <c r="V126" s="79"/>
      <c r="W126" s="79"/>
      <c r="X126" s="79"/>
      <c r="Y126" s="79"/>
      <c r="Z126" s="79"/>
      <c r="AA126" s="79"/>
      <c r="AB126" s="79"/>
      <c r="AC126" s="79"/>
      <c r="AD126" s="79"/>
      <c r="AE126" s="79"/>
      <c r="AF126" s="79"/>
      <c r="AG126" s="79"/>
      <c r="AH126" s="79"/>
      <c r="AI126" s="79"/>
      <c r="AJ126" s="52"/>
      <c r="AK126" s="52"/>
      <c r="AL126" s="79"/>
      <c r="AP126" s="8"/>
      <c r="BC126" s="8"/>
      <c r="BD126" s="53"/>
      <c r="BE126" s="80"/>
      <c r="BH126" s="3"/>
      <c r="BI126" s="52"/>
      <c r="BJ126" s="52"/>
      <c r="BK126" s="52"/>
      <c r="BL126" s="52"/>
      <c r="BM126" s="53"/>
      <c r="BN126" s="52"/>
      <c r="BO126" s="8"/>
      <c r="BP126" s="52"/>
      <c r="BQ126" s="1"/>
      <c r="BR126" s="52"/>
      <c r="BS126" s="1"/>
      <c r="BT126" s="53"/>
      <c r="BU126" s="53"/>
    </row>
    <row r="127" spans="7:73" x14ac:dyDescent="0.25">
      <c r="G127" s="81"/>
      <c r="Q127" s="78"/>
      <c r="R127" s="79"/>
      <c r="S127" s="79"/>
      <c r="T127" s="79"/>
      <c r="U127" s="79"/>
      <c r="V127" s="79"/>
      <c r="W127" s="79"/>
      <c r="X127" s="79"/>
      <c r="Y127" s="79"/>
      <c r="Z127" s="79"/>
      <c r="AA127" s="79"/>
      <c r="AB127" s="79"/>
      <c r="AC127" s="79"/>
      <c r="AD127" s="79"/>
      <c r="AE127" s="79"/>
      <c r="AF127" s="79"/>
      <c r="AG127" s="79"/>
      <c r="AH127" s="79"/>
      <c r="AI127" s="79"/>
      <c r="AJ127" s="52"/>
      <c r="AK127" s="52"/>
      <c r="AL127" s="79"/>
      <c r="AP127" s="8"/>
      <c r="BC127" s="8"/>
      <c r="BD127" s="53"/>
      <c r="BE127" s="80"/>
      <c r="BH127" s="3"/>
      <c r="BI127" s="52"/>
      <c r="BJ127" s="52"/>
      <c r="BK127" s="52"/>
      <c r="BL127" s="52"/>
      <c r="BM127" s="53"/>
      <c r="BN127" s="52"/>
      <c r="BO127" s="8"/>
      <c r="BP127" s="52"/>
      <c r="BQ127" s="1"/>
      <c r="BR127" s="52"/>
      <c r="BS127" s="1"/>
      <c r="BT127" s="53"/>
      <c r="BU127" s="53"/>
    </row>
    <row r="128" spans="7:73" x14ac:dyDescent="0.25">
      <c r="G128" s="81"/>
      <c r="Q128" s="78"/>
      <c r="R128" s="79"/>
      <c r="S128" s="79"/>
      <c r="T128" s="79"/>
      <c r="U128" s="79"/>
      <c r="V128" s="79"/>
      <c r="W128" s="79"/>
      <c r="X128" s="79"/>
      <c r="Y128" s="79"/>
      <c r="Z128" s="79"/>
      <c r="AA128" s="79"/>
      <c r="AB128" s="79"/>
      <c r="AC128" s="79"/>
      <c r="AD128" s="79"/>
      <c r="AE128" s="79"/>
      <c r="AF128" s="79"/>
      <c r="AG128" s="79"/>
      <c r="AH128" s="79"/>
      <c r="AI128" s="79"/>
      <c r="AJ128" s="52"/>
      <c r="AK128" s="52"/>
      <c r="AL128" s="79"/>
      <c r="AP128" s="8"/>
      <c r="BC128" s="8"/>
      <c r="BD128" s="53"/>
      <c r="BE128" s="80"/>
      <c r="BH128" s="3"/>
      <c r="BI128" s="52"/>
      <c r="BJ128" s="52"/>
      <c r="BK128" s="52"/>
      <c r="BL128" s="52"/>
      <c r="BM128" s="53"/>
      <c r="BN128" s="52"/>
      <c r="BO128" s="8"/>
      <c r="BP128" s="52"/>
      <c r="BQ128" s="1"/>
      <c r="BR128" s="52"/>
      <c r="BS128" s="1"/>
      <c r="BT128" s="53"/>
      <c r="BU128" s="53"/>
    </row>
    <row r="129" spans="7:74" x14ac:dyDescent="0.25">
      <c r="G129" s="81"/>
      <c r="Q129" s="78"/>
      <c r="R129" s="79"/>
      <c r="S129" s="79"/>
      <c r="T129" s="79"/>
      <c r="U129" s="79"/>
      <c r="V129" s="79"/>
      <c r="W129" s="79"/>
      <c r="X129" s="79"/>
      <c r="Y129" s="79"/>
      <c r="Z129" s="79"/>
      <c r="AA129" s="79"/>
      <c r="AB129" s="79"/>
      <c r="AC129" s="79"/>
      <c r="AD129" s="79"/>
      <c r="AE129" s="79"/>
      <c r="AF129" s="79"/>
      <c r="AG129" s="79"/>
      <c r="AH129" s="79"/>
      <c r="AI129" s="79"/>
      <c r="AJ129" s="52"/>
      <c r="AK129" s="52"/>
      <c r="AL129" s="79"/>
      <c r="AP129" s="8"/>
      <c r="BC129" s="8"/>
      <c r="BD129" s="53"/>
      <c r="BE129" s="80"/>
      <c r="BH129" s="3"/>
      <c r="BI129" s="52"/>
      <c r="BJ129" s="52"/>
      <c r="BK129" s="52"/>
      <c r="BL129" s="52"/>
      <c r="BM129" s="53"/>
      <c r="BN129" s="52"/>
      <c r="BO129" s="8"/>
      <c r="BP129" s="52"/>
      <c r="BQ129" s="1"/>
      <c r="BR129" s="52"/>
      <c r="BS129" s="1"/>
      <c r="BT129" s="53"/>
      <c r="BU129" s="53"/>
    </row>
    <row r="130" spans="7:74" x14ac:dyDescent="0.25">
      <c r="G130" s="81"/>
      <c r="Q130" s="78"/>
      <c r="R130" s="79"/>
      <c r="S130" s="79"/>
      <c r="T130" s="79"/>
      <c r="U130" s="79"/>
      <c r="V130" s="79"/>
      <c r="W130" s="79"/>
      <c r="X130" s="79"/>
      <c r="Y130" s="79"/>
      <c r="Z130" s="79"/>
      <c r="AA130" s="79"/>
      <c r="AB130" s="79"/>
      <c r="AC130" s="79"/>
      <c r="AD130" s="79"/>
      <c r="AE130" s="79"/>
      <c r="AF130" s="79"/>
      <c r="AG130" s="79"/>
      <c r="AH130" s="79"/>
      <c r="AI130" s="79"/>
      <c r="AJ130" s="52"/>
      <c r="AK130" s="52"/>
      <c r="AL130" s="79"/>
      <c r="AP130" s="8"/>
      <c r="BC130" s="8"/>
      <c r="BD130" s="53"/>
      <c r="BE130" s="80"/>
      <c r="BH130" s="3"/>
      <c r="BI130" s="52"/>
      <c r="BJ130" s="52"/>
      <c r="BK130" s="52"/>
      <c r="BL130" s="52"/>
      <c r="BM130" s="53"/>
      <c r="BN130" s="52"/>
      <c r="BO130" s="8"/>
      <c r="BP130" s="52"/>
      <c r="BQ130" s="1"/>
      <c r="BR130" s="52"/>
      <c r="BS130" s="1"/>
      <c r="BT130" s="53"/>
      <c r="BU130" s="53"/>
    </row>
    <row r="131" spans="7:74" x14ac:dyDescent="0.25">
      <c r="G131" s="81"/>
      <c r="Q131" s="78"/>
      <c r="R131" s="79"/>
      <c r="S131" s="79"/>
      <c r="T131" s="79"/>
      <c r="U131" s="79"/>
      <c r="V131" s="79"/>
      <c r="W131" s="79"/>
      <c r="X131" s="79"/>
      <c r="Y131" s="79"/>
      <c r="Z131" s="79"/>
      <c r="AA131" s="79"/>
      <c r="AB131" s="79"/>
      <c r="AC131" s="79"/>
      <c r="AD131" s="79"/>
      <c r="AE131" s="79"/>
      <c r="AF131" s="79"/>
      <c r="AG131" s="79"/>
      <c r="AH131" s="79"/>
      <c r="AI131" s="79"/>
      <c r="AJ131" s="52"/>
      <c r="AK131" s="52"/>
      <c r="AL131" s="79"/>
      <c r="AP131" s="8"/>
      <c r="BC131" s="8"/>
      <c r="BD131" s="53"/>
      <c r="BE131" s="80"/>
      <c r="BH131" s="3"/>
      <c r="BI131" s="52"/>
      <c r="BJ131" s="52"/>
      <c r="BK131" s="52"/>
      <c r="BL131" s="52"/>
      <c r="BM131" s="53"/>
      <c r="BN131" s="52"/>
      <c r="BO131" s="8"/>
      <c r="BP131" s="52"/>
      <c r="BQ131" s="1"/>
      <c r="BR131" s="52"/>
      <c r="BS131" s="1"/>
      <c r="BT131" s="53"/>
      <c r="BU131" s="53"/>
    </row>
    <row r="132" spans="7:74" x14ac:dyDescent="0.25">
      <c r="G132" s="81"/>
      <c r="Q132" s="78"/>
      <c r="R132" s="79"/>
      <c r="S132" s="79"/>
      <c r="T132" s="79"/>
      <c r="U132" s="79"/>
      <c r="V132" s="79"/>
      <c r="W132" s="79"/>
      <c r="X132" s="79"/>
      <c r="Y132" s="79"/>
      <c r="Z132" s="79"/>
      <c r="AA132" s="79"/>
      <c r="AB132" s="79"/>
      <c r="AC132" s="79"/>
      <c r="AD132" s="79"/>
      <c r="AE132" s="79"/>
      <c r="AF132" s="79"/>
      <c r="AG132" s="79"/>
      <c r="AH132" s="79"/>
      <c r="AI132" s="79"/>
      <c r="AJ132" s="52"/>
      <c r="AK132" s="52"/>
      <c r="AL132" s="79"/>
      <c r="AP132" s="8"/>
      <c r="BC132" s="8"/>
      <c r="BD132" s="53"/>
      <c r="BE132" s="80"/>
      <c r="BH132" s="3"/>
      <c r="BI132" s="52"/>
      <c r="BJ132" s="52"/>
      <c r="BK132" s="52"/>
      <c r="BL132" s="52"/>
      <c r="BM132" s="53"/>
      <c r="BN132" s="52"/>
      <c r="BO132" s="8"/>
      <c r="BP132" s="52"/>
      <c r="BQ132" s="1"/>
      <c r="BR132" s="52"/>
      <c r="BS132" s="1"/>
      <c r="BT132" s="53"/>
      <c r="BU132" s="53"/>
    </row>
    <row r="133" spans="7:74" x14ac:dyDescent="0.25">
      <c r="G133" s="81"/>
      <c r="Q133" s="78"/>
      <c r="R133" s="79"/>
      <c r="S133" s="79"/>
      <c r="T133" s="79"/>
      <c r="U133" s="79"/>
      <c r="V133" s="79"/>
      <c r="W133" s="79"/>
      <c r="X133" s="79"/>
      <c r="Y133" s="79"/>
      <c r="Z133" s="79"/>
      <c r="AA133" s="79"/>
      <c r="AB133" s="79"/>
      <c r="AC133" s="79"/>
      <c r="AD133" s="79"/>
      <c r="AE133" s="79"/>
      <c r="AF133" s="79"/>
      <c r="AG133" s="79"/>
      <c r="AH133" s="79"/>
      <c r="AI133" s="79"/>
      <c r="AJ133" s="52"/>
      <c r="AK133" s="52"/>
      <c r="AL133" s="79"/>
      <c r="AP133" s="8"/>
      <c r="BC133" s="8"/>
      <c r="BD133" s="53"/>
      <c r="BE133" s="80"/>
      <c r="BH133" s="3"/>
      <c r="BI133" s="52"/>
      <c r="BJ133" s="52"/>
      <c r="BK133" s="52"/>
      <c r="BL133" s="52"/>
      <c r="BM133" s="53"/>
      <c r="BN133" s="52"/>
      <c r="BO133" s="8"/>
      <c r="BP133" s="52"/>
      <c r="BQ133" s="1"/>
      <c r="BR133" s="52"/>
      <c r="BS133" s="1"/>
      <c r="BT133" s="53"/>
      <c r="BU133" s="53"/>
    </row>
    <row r="134" spans="7:74" x14ac:dyDescent="0.25">
      <c r="G134" s="81"/>
      <c r="Q134" s="78"/>
      <c r="R134" s="79"/>
      <c r="S134" s="79"/>
      <c r="T134" s="79"/>
      <c r="U134" s="79"/>
      <c r="V134" s="79"/>
      <c r="W134" s="79"/>
      <c r="X134" s="79"/>
      <c r="Y134" s="79"/>
      <c r="Z134" s="79"/>
      <c r="AA134" s="79"/>
      <c r="AB134" s="79"/>
      <c r="AC134" s="79"/>
      <c r="AD134" s="79"/>
      <c r="AE134" s="79"/>
      <c r="AF134" s="79"/>
      <c r="AG134" s="79"/>
      <c r="AH134" s="79"/>
      <c r="AI134" s="79"/>
      <c r="AJ134" s="52"/>
      <c r="AK134" s="52"/>
      <c r="AL134" s="79"/>
      <c r="AP134" s="8"/>
      <c r="BC134" s="8"/>
      <c r="BD134" s="53"/>
      <c r="BE134" s="80"/>
      <c r="BH134" s="3"/>
      <c r="BI134" s="52"/>
      <c r="BJ134" s="52"/>
      <c r="BK134" s="52"/>
      <c r="BL134" s="52"/>
      <c r="BM134" s="53"/>
      <c r="BN134" s="52"/>
      <c r="BO134" s="8"/>
      <c r="BP134" s="52"/>
      <c r="BQ134" s="1"/>
      <c r="BR134" s="52"/>
      <c r="BS134" s="1"/>
      <c r="BT134" s="53"/>
      <c r="BU134" s="53"/>
    </row>
    <row r="135" spans="7:74" x14ac:dyDescent="0.25">
      <c r="G135" s="81"/>
      <c r="Q135" s="78"/>
      <c r="R135" s="79"/>
      <c r="S135" s="79"/>
      <c r="T135" s="79"/>
      <c r="U135" s="79"/>
      <c r="V135" s="79"/>
      <c r="W135" s="79"/>
      <c r="X135" s="79"/>
      <c r="Y135" s="79"/>
      <c r="Z135" s="79"/>
      <c r="AA135" s="79"/>
      <c r="AB135" s="79"/>
      <c r="AC135" s="79"/>
      <c r="AD135" s="79"/>
      <c r="AE135" s="79"/>
      <c r="AF135" s="79"/>
      <c r="AG135" s="79"/>
      <c r="AH135" s="79"/>
      <c r="AI135" s="79"/>
      <c r="AJ135" s="52"/>
      <c r="AK135" s="52"/>
      <c r="AL135" s="79"/>
      <c r="AP135" s="8"/>
      <c r="BC135" s="8"/>
      <c r="BD135" s="53"/>
      <c r="BE135" s="80"/>
      <c r="BH135" s="3"/>
      <c r="BI135" s="52"/>
      <c r="BJ135" s="52"/>
      <c r="BK135" s="52"/>
      <c r="BL135" s="52"/>
      <c r="BM135" s="53"/>
      <c r="BN135" s="52"/>
      <c r="BO135" s="8"/>
      <c r="BP135" s="52"/>
      <c r="BQ135" s="1"/>
      <c r="BR135" s="52"/>
      <c r="BS135" s="1"/>
      <c r="BT135" s="53"/>
      <c r="BU135" s="53"/>
    </row>
    <row r="136" spans="7:74" x14ac:dyDescent="0.25">
      <c r="G136" s="81"/>
      <c r="Q136" s="78"/>
      <c r="R136" s="79"/>
      <c r="S136" s="79"/>
      <c r="T136" s="79"/>
      <c r="U136" s="79"/>
      <c r="V136" s="79"/>
      <c r="W136" s="79"/>
      <c r="X136" s="79"/>
      <c r="Y136" s="79"/>
      <c r="Z136" s="79"/>
      <c r="AA136" s="79"/>
      <c r="AB136" s="79"/>
      <c r="AC136" s="79"/>
      <c r="AD136" s="79"/>
      <c r="AE136" s="79"/>
      <c r="AF136" s="79"/>
      <c r="AG136" s="79"/>
      <c r="AH136" s="79"/>
      <c r="AI136" s="79"/>
      <c r="AJ136" s="52"/>
      <c r="AK136" s="52"/>
      <c r="AL136" s="79"/>
      <c r="AP136" s="8"/>
      <c r="BC136" s="8"/>
      <c r="BD136" s="53"/>
      <c r="BE136" s="80"/>
      <c r="BH136" s="3"/>
      <c r="BI136" s="52"/>
      <c r="BJ136" s="52"/>
      <c r="BK136" s="52"/>
      <c r="BL136" s="52"/>
      <c r="BM136" s="53"/>
      <c r="BN136" s="52"/>
      <c r="BO136" s="8"/>
      <c r="BP136" s="52"/>
      <c r="BQ136" s="1"/>
      <c r="BR136" s="52"/>
      <c r="BS136" s="1"/>
      <c r="BT136" s="53"/>
      <c r="BU136" s="53"/>
    </row>
    <row r="137" spans="7:74" x14ac:dyDescent="0.25">
      <c r="G137" s="81"/>
      <c r="Q137" s="78"/>
      <c r="R137" s="79"/>
      <c r="S137" s="79"/>
      <c r="T137" s="79"/>
      <c r="U137" s="79"/>
      <c r="V137" s="79"/>
      <c r="W137" s="79"/>
      <c r="X137" s="79"/>
      <c r="Y137" s="79"/>
      <c r="Z137" s="79"/>
      <c r="AA137" s="79"/>
      <c r="AB137" s="79"/>
      <c r="AC137" s="79"/>
      <c r="AD137" s="79"/>
      <c r="AE137" s="79"/>
      <c r="AF137" s="79"/>
      <c r="AG137" s="79"/>
      <c r="AH137" s="79"/>
      <c r="AI137" s="79"/>
      <c r="AJ137" s="52"/>
      <c r="AK137" s="52"/>
      <c r="AL137" s="79"/>
      <c r="AP137" s="8"/>
      <c r="BC137" s="8"/>
      <c r="BD137" s="53"/>
      <c r="BE137" s="80"/>
      <c r="BH137" s="3"/>
      <c r="BI137" s="52"/>
      <c r="BJ137" s="52"/>
      <c r="BK137" s="52"/>
      <c r="BL137" s="52"/>
      <c r="BM137" s="53"/>
      <c r="BN137" s="52"/>
      <c r="BO137" s="8"/>
      <c r="BP137" s="52"/>
      <c r="BQ137" s="1"/>
      <c r="BR137" s="52"/>
      <c r="BS137" s="1"/>
      <c r="BT137" s="53"/>
      <c r="BU137" s="53"/>
    </row>
    <row r="138" spans="7:74" x14ac:dyDescent="0.25">
      <c r="G138" s="81"/>
      <c r="Q138" s="78"/>
      <c r="R138" s="79"/>
      <c r="S138" s="79"/>
      <c r="T138" s="79"/>
      <c r="U138" s="79"/>
      <c r="V138" s="79"/>
      <c r="W138" s="79"/>
      <c r="X138" s="79"/>
      <c r="Y138" s="79"/>
      <c r="Z138" s="79"/>
      <c r="AA138" s="79"/>
      <c r="AB138" s="79"/>
      <c r="AC138" s="79"/>
      <c r="AD138" s="79"/>
      <c r="AE138" s="79"/>
      <c r="AF138" s="79"/>
      <c r="AG138" s="79"/>
      <c r="AH138" s="79"/>
      <c r="AI138" s="79"/>
      <c r="AJ138" s="52"/>
      <c r="AK138" s="52"/>
      <c r="AL138" s="79"/>
      <c r="AP138" s="8"/>
      <c r="BC138" s="8"/>
      <c r="BD138" s="53"/>
      <c r="BE138" s="80"/>
      <c r="BH138" s="3"/>
      <c r="BJ138" s="52"/>
      <c r="BK138" s="52"/>
      <c r="BL138" s="52"/>
      <c r="BO138" s="8"/>
      <c r="BP138" s="52"/>
      <c r="BQ138" s="1"/>
      <c r="BR138" s="52"/>
      <c r="BS138" s="1"/>
      <c r="BT138" s="53"/>
      <c r="BU138" s="53"/>
    </row>
    <row r="139" spans="7:74" x14ac:dyDescent="0.25">
      <c r="G139" s="81"/>
      <c r="Q139" s="78"/>
      <c r="R139" s="79"/>
      <c r="S139" s="79"/>
      <c r="T139" s="79"/>
      <c r="U139" s="79"/>
      <c r="V139" s="79"/>
      <c r="W139" s="79"/>
      <c r="X139" s="79"/>
      <c r="Y139" s="79"/>
      <c r="Z139" s="79"/>
      <c r="AA139" s="79"/>
      <c r="AB139" s="79"/>
      <c r="AC139" s="79"/>
      <c r="AD139" s="79"/>
      <c r="AE139" s="79"/>
      <c r="AF139" s="79"/>
      <c r="AG139" s="79"/>
      <c r="AH139" s="79"/>
      <c r="AI139" s="79"/>
      <c r="AJ139" s="52"/>
      <c r="AK139" s="52"/>
      <c r="AL139" s="79"/>
      <c r="AP139" s="8"/>
      <c r="BC139" s="8"/>
      <c r="BD139" s="53"/>
      <c r="BE139" s="80"/>
      <c r="BH139" s="3"/>
      <c r="BJ139" s="52"/>
      <c r="BK139" s="52"/>
      <c r="BL139" s="52"/>
      <c r="BO139" s="8"/>
      <c r="BP139" s="52"/>
      <c r="BQ139" s="1"/>
      <c r="BR139" s="52"/>
      <c r="BS139" s="1"/>
      <c r="BT139" s="53"/>
      <c r="BU139" s="53"/>
    </row>
    <row r="140" spans="7:74" x14ac:dyDescent="0.25">
      <c r="G140" s="81"/>
      <c r="Q140" s="78"/>
      <c r="R140" s="79"/>
      <c r="S140" s="79"/>
      <c r="T140" s="79"/>
      <c r="U140" s="79"/>
      <c r="V140" s="79"/>
      <c r="W140" s="79"/>
      <c r="X140" s="79"/>
      <c r="Y140" s="79"/>
      <c r="Z140" s="79"/>
      <c r="AA140" s="79"/>
      <c r="AB140" s="79"/>
      <c r="AC140" s="79"/>
      <c r="AD140" s="79"/>
      <c r="AE140" s="79"/>
      <c r="AF140" s="79"/>
      <c r="AG140" s="79"/>
      <c r="AH140" s="79"/>
      <c r="AI140" s="79"/>
      <c r="AJ140" s="52"/>
      <c r="AK140" s="52"/>
      <c r="AL140" s="79"/>
      <c r="AP140" s="8"/>
      <c r="BC140" s="8"/>
      <c r="BD140" s="53"/>
      <c r="BE140" s="80"/>
      <c r="BH140" s="3"/>
      <c r="BJ140" s="52"/>
      <c r="BK140" s="52"/>
      <c r="BL140" s="52"/>
      <c r="BO140" s="8"/>
      <c r="BP140" s="52"/>
      <c r="BQ140" s="1"/>
      <c r="BR140" s="52"/>
      <c r="BS140" s="1"/>
      <c r="BT140" s="53"/>
      <c r="BU140" s="53"/>
    </row>
    <row r="141" spans="7:74" x14ac:dyDescent="0.25">
      <c r="G141" s="81"/>
      <c r="Q141" s="78"/>
      <c r="R141" s="79"/>
      <c r="S141" s="79"/>
      <c r="T141" s="79"/>
      <c r="U141" s="79"/>
      <c r="V141" s="79"/>
      <c r="W141" s="79"/>
      <c r="X141" s="79"/>
      <c r="Y141" s="79"/>
      <c r="Z141" s="79"/>
      <c r="AA141" s="79"/>
      <c r="AB141" s="79"/>
      <c r="AC141" s="79"/>
      <c r="AD141" s="79"/>
      <c r="AE141" s="79"/>
      <c r="AF141" s="79"/>
      <c r="AG141" s="79"/>
      <c r="AH141" s="79"/>
      <c r="AI141" s="79"/>
      <c r="AJ141" s="52"/>
      <c r="AK141" s="52"/>
      <c r="AL141" s="79"/>
      <c r="AP141" s="8"/>
      <c r="BC141" s="8"/>
      <c r="BD141" s="53"/>
      <c r="BE141" s="80"/>
      <c r="BH141" s="3"/>
      <c r="BJ141" s="52"/>
      <c r="BK141" s="52"/>
      <c r="BL141" s="52"/>
      <c r="BO141" s="8"/>
      <c r="BP141" s="52"/>
      <c r="BQ141" s="1"/>
      <c r="BR141" s="52"/>
      <c r="BS141" s="1"/>
      <c r="BT141" s="53"/>
      <c r="BU141" s="53"/>
    </row>
    <row r="142" spans="7:74" x14ac:dyDescent="0.25">
      <c r="G142" s="81"/>
      <c r="Q142" s="78"/>
      <c r="R142" s="79"/>
      <c r="S142" s="79"/>
      <c r="T142" s="79"/>
      <c r="U142" s="79"/>
      <c r="V142" s="79"/>
      <c r="W142" s="79"/>
      <c r="X142" s="79"/>
      <c r="Y142" s="79"/>
      <c r="Z142" s="79"/>
      <c r="AA142" s="79"/>
      <c r="AB142" s="79"/>
      <c r="AC142" s="79"/>
      <c r="AD142" s="79"/>
      <c r="AE142" s="79"/>
      <c r="AF142" s="79"/>
      <c r="AG142" s="79"/>
      <c r="AH142" s="79"/>
      <c r="AI142" s="79"/>
      <c r="AJ142" s="52"/>
      <c r="AK142" s="52"/>
      <c r="AL142" s="79"/>
      <c r="AP142" s="8"/>
      <c r="BC142" s="8"/>
      <c r="BD142" s="53"/>
      <c r="BE142" s="80"/>
      <c r="BH142" s="3"/>
      <c r="BJ142" s="52"/>
      <c r="BK142" s="52"/>
      <c r="BL142" s="52"/>
      <c r="BO142" s="8"/>
      <c r="BP142" s="52"/>
      <c r="BQ142" s="1"/>
      <c r="BR142" s="52"/>
      <c r="BS142" s="1"/>
      <c r="BT142" s="53"/>
      <c r="BU142" s="53"/>
    </row>
    <row r="143" spans="7:74" x14ac:dyDescent="0.25">
      <c r="G143" s="81"/>
      <c r="Q143" s="78"/>
      <c r="R143" s="79"/>
      <c r="S143" s="79"/>
      <c r="T143" s="79"/>
      <c r="U143" s="79"/>
      <c r="V143" s="79"/>
      <c r="W143" s="79"/>
      <c r="X143" s="79"/>
      <c r="Y143" s="79"/>
      <c r="Z143" s="79"/>
      <c r="AA143" s="79"/>
      <c r="AB143" s="79"/>
      <c r="AC143" s="79"/>
      <c r="AD143" s="79"/>
      <c r="AE143" s="79"/>
      <c r="AF143" s="79"/>
      <c r="AG143" s="79"/>
      <c r="AH143" s="79"/>
      <c r="AI143" s="79"/>
      <c r="AJ143" s="52"/>
      <c r="AK143" s="52"/>
      <c r="AL143" s="79"/>
      <c r="AO143">
        <f t="shared" ref="AO143:AO146" si="14">IF(SUM(R143:AI143)=0,0,1)</f>
        <v>0</v>
      </c>
      <c r="AP143" s="8" t="e">
        <f>ROUND($G143*#REF!,2)*$AO143</f>
        <v>#REF!</v>
      </c>
      <c r="AQ143" s="8" t="e">
        <f>ROUND($G143*#REF!,2)*$AO143</f>
        <v>#REF!</v>
      </c>
      <c r="AR143" s="8" t="e">
        <f>ROUND($G143*#REF!,2)*$AO143</f>
        <v>#REF!</v>
      </c>
      <c r="AS143" s="8" t="e">
        <f>ROUND($G143*#REF!,2)*$AO143</f>
        <v>#REF!</v>
      </c>
      <c r="AT143" s="8" t="e">
        <f>ROUND($G143*#REF!,2)*$AO143</f>
        <v>#REF!</v>
      </c>
      <c r="AU143" s="8" t="e">
        <f>ROUND($G143*#REF!,2)*$AO143</f>
        <v>#REF!</v>
      </c>
      <c r="AV143" s="8" t="e">
        <f>ROUND($G143*#REF!,2)*$AO143</f>
        <v>#REF!</v>
      </c>
      <c r="AW143" s="8" t="e">
        <f>ROUND($G143*#REF!,2)*$AO143</f>
        <v>#REF!</v>
      </c>
      <c r="AX143" s="8" t="e">
        <f>ROUND($G143*#REF!,2)*$AO143</f>
        <v>#REF!</v>
      </c>
      <c r="AY143" s="8" t="e">
        <f>ROUND($G143*#REF!,2)*$AO143</f>
        <v>#REF!</v>
      </c>
      <c r="AZ143" s="8" t="e">
        <f>ROUND($G143*#REF!,2)*$AO143</f>
        <v>#REF!</v>
      </c>
      <c r="BA143" s="8" t="e">
        <f>ROUND($G143*#REF!,2)*$AO143</f>
        <v>#REF!</v>
      </c>
      <c r="BB143" t="e">
        <f>S143*#REF!</f>
        <v>#REF!</v>
      </c>
      <c r="BC143" s="8" t="e">
        <f t="shared" ref="BC143:BC146" si="15">SUM(AP143:BB143)+BE143</f>
        <v>#REF!</v>
      </c>
      <c r="BD143" s="53" t="e">
        <f t="shared" ref="BD143:BD146" si="16">ROUND(BC143-G143,0)</f>
        <v>#REF!</v>
      </c>
      <c r="BE143" s="80">
        <f t="shared" ref="BE143:BE146" si="17">AL143</f>
        <v>0</v>
      </c>
      <c r="BH143" s="3">
        <f>VLOOKUP(D143,Schools!A:Q,17,0)</f>
        <v>0</v>
      </c>
      <c r="BJ143" s="52">
        <f t="shared" ref="BJ143:BJ146" si="18">R143</f>
        <v>0</v>
      </c>
      <c r="BK143" s="52">
        <f t="shared" ref="BK143:BK146" si="19">SUM(S143:AI143)</f>
        <v>0</v>
      </c>
      <c r="BL143" s="52">
        <f t="shared" ref="BL143:BL146" si="20">SUM(S143:X143)</f>
        <v>0</v>
      </c>
      <c r="BO143" s="8" t="e">
        <f t="shared" ref="BO143:BO146" si="21">SUM(AP143:AT143)</f>
        <v>#REF!</v>
      </c>
      <c r="BP143" s="52" t="e">
        <f t="shared" ref="BP143:BP146" si="22">BO143-BL143</f>
        <v>#REF!</v>
      </c>
      <c r="BQ143" s="1" t="e">
        <f t="shared" ref="BQ143:BQ146" si="23">AU143</f>
        <v>#REF!</v>
      </c>
      <c r="BR143" s="52" t="e">
        <f t="shared" ref="BR143:BR146" si="24">BQ143+BP143</f>
        <v>#REF!</v>
      </c>
      <c r="BS143" s="1" t="e">
        <f t="shared" ref="BS143:BS146" si="25">SUM(AV143:BB143)</f>
        <v>#REF!</v>
      </c>
      <c r="BT143" s="53" t="e">
        <f t="shared" ref="BT143:BT146" si="26">ROUND(BS143+BR143+BL143+BI143,0)</f>
        <v>#REF!</v>
      </c>
      <c r="BU143" s="53" t="e">
        <f t="shared" ref="BU143:BU146" si="27">ROUND(BT143-G143,0)</f>
        <v>#REF!</v>
      </c>
      <c r="BV143" t="str">
        <f t="shared" ref="BV143:BV146" si="28">IF(BJ143&gt;0, "*** NB payroll *** - Option "&amp;BH143,"")</f>
        <v/>
      </c>
    </row>
    <row r="144" spans="7:74" x14ac:dyDescent="0.25">
      <c r="G144" s="81"/>
      <c r="Q144" s="78"/>
      <c r="R144" s="79"/>
      <c r="S144" s="79"/>
      <c r="T144" s="79"/>
      <c r="U144" s="79"/>
      <c r="V144" s="79"/>
      <c r="W144" s="79"/>
      <c r="X144" s="79"/>
      <c r="Y144" s="79"/>
      <c r="Z144" s="79"/>
      <c r="AA144" s="79"/>
      <c r="AB144" s="79"/>
      <c r="AC144" s="79"/>
      <c r="AD144" s="79"/>
      <c r="AE144" s="79"/>
      <c r="AF144" s="79"/>
      <c r="AG144" s="79"/>
      <c r="AH144" s="79"/>
      <c r="AI144" s="79"/>
      <c r="AJ144" s="52"/>
      <c r="AK144" s="52"/>
      <c r="AL144" s="79"/>
      <c r="AO144">
        <f t="shared" si="14"/>
        <v>0</v>
      </c>
      <c r="AP144" s="8" t="e">
        <f>ROUND($G144*#REF!,2)*$AO144</f>
        <v>#REF!</v>
      </c>
      <c r="AQ144" s="8" t="e">
        <f>ROUND($G144*#REF!,2)*$AO144</f>
        <v>#REF!</v>
      </c>
      <c r="AR144" s="8" t="e">
        <f>ROUND($G144*#REF!,2)*$AO144</f>
        <v>#REF!</v>
      </c>
      <c r="AS144" s="8" t="e">
        <f>ROUND($G144*#REF!,2)*$AO144</f>
        <v>#REF!</v>
      </c>
      <c r="AT144" s="8" t="e">
        <f>ROUND($G144*#REF!,2)*$AO144</f>
        <v>#REF!</v>
      </c>
      <c r="AU144" s="8" t="e">
        <f>ROUND($G144*#REF!,2)*$AO144</f>
        <v>#REF!</v>
      </c>
      <c r="AV144" s="8" t="e">
        <f>ROUND($G144*#REF!,2)*$AO144</f>
        <v>#REF!</v>
      </c>
      <c r="AW144" s="8" t="e">
        <f>ROUND($G144*#REF!,2)*$AO144</f>
        <v>#REF!</v>
      </c>
      <c r="AX144" s="8" t="e">
        <f>ROUND($G144*#REF!,2)*$AO144</f>
        <v>#REF!</v>
      </c>
      <c r="AY144" s="8" t="e">
        <f>ROUND($G144*#REF!,2)*$AO144</f>
        <v>#REF!</v>
      </c>
      <c r="AZ144" s="8" t="e">
        <f>ROUND($G144*#REF!,2)*$AO144</f>
        <v>#REF!</v>
      </c>
      <c r="BA144" s="8" t="e">
        <f>ROUND($G144*#REF!,2)*$AO144</f>
        <v>#REF!</v>
      </c>
      <c r="BB144" t="e">
        <f>S144*#REF!</f>
        <v>#REF!</v>
      </c>
      <c r="BC144" s="8" t="e">
        <f t="shared" si="15"/>
        <v>#REF!</v>
      </c>
      <c r="BD144" s="53" t="e">
        <f t="shared" si="16"/>
        <v>#REF!</v>
      </c>
      <c r="BE144" s="80">
        <f t="shared" si="17"/>
        <v>0</v>
      </c>
      <c r="BH144" s="3">
        <f>VLOOKUP(D144,Schools!A:Q,17,0)</f>
        <v>0</v>
      </c>
      <c r="BJ144" s="52">
        <f t="shared" si="18"/>
        <v>0</v>
      </c>
      <c r="BK144" s="52">
        <f t="shared" si="19"/>
        <v>0</v>
      </c>
      <c r="BL144" s="52">
        <f t="shared" si="20"/>
        <v>0</v>
      </c>
      <c r="BO144" s="8" t="e">
        <f t="shared" si="21"/>
        <v>#REF!</v>
      </c>
      <c r="BP144" s="52" t="e">
        <f t="shared" si="22"/>
        <v>#REF!</v>
      </c>
      <c r="BQ144" s="1" t="e">
        <f t="shared" si="23"/>
        <v>#REF!</v>
      </c>
      <c r="BR144" s="52" t="e">
        <f t="shared" si="24"/>
        <v>#REF!</v>
      </c>
      <c r="BS144" s="1" t="e">
        <f t="shared" si="25"/>
        <v>#REF!</v>
      </c>
      <c r="BT144" s="53" t="e">
        <f t="shared" si="26"/>
        <v>#REF!</v>
      </c>
      <c r="BU144" s="53" t="e">
        <f t="shared" si="27"/>
        <v>#REF!</v>
      </c>
      <c r="BV144" t="str">
        <f t="shared" si="28"/>
        <v/>
      </c>
    </row>
    <row r="145" spans="7:74" x14ac:dyDescent="0.25">
      <c r="G145" s="81"/>
      <c r="Q145" s="78"/>
      <c r="R145" s="79"/>
      <c r="S145" s="79"/>
      <c r="T145" s="79"/>
      <c r="U145" s="79"/>
      <c r="V145" s="79"/>
      <c r="W145" s="79"/>
      <c r="X145" s="79"/>
      <c r="Y145" s="79"/>
      <c r="Z145" s="79"/>
      <c r="AA145" s="79"/>
      <c r="AB145" s="79"/>
      <c r="AC145" s="79"/>
      <c r="AD145" s="79"/>
      <c r="AE145" s="79"/>
      <c r="AF145" s="79"/>
      <c r="AG145" s="79"/>
      <c r="AH145" s="79"/>
      <c r="AI145" s="79"/>
      <c r="AJ145" s="52"/>
      <c r="AK145" s="52"/>
      <c r="AL145" s="79"/>
      <c r="AO145">
        <f t="shared" si="14"/>
        <v>0</v>
      </c>
      <c r="AP145" s="8" t="e">
        <f>ROUND($G145*#REF!,2)*$AO145</f>
        <v>#REF!</v>
      </c>
      <c r="AQ145" s="8" t="e">
        <f>ROUND($G145*#REF!,2)*$AO145</f>
        <v>#REF!</v>
      </c>
      <c r="AR145" s="8" t="e">
        <f>ROUND($G145*#REF!,2)*$AO145</f>
        <v>#REF!</v>
      </c>
      <c r="AS145" s="8" t="e">
        <f>ROUND($G145*#REF!,2)*$AO145</f>
        <v>#REF!</v>
      </c>
      <c r="AT145" s="8" t="e">
        <f>ROUND($G145*#REF!,2)*$AO145</f>
        <v>#REF!</v>
      </c>
      <c r="AU145" s="8" t="e">
        <f>ROUND($G145*#REF!,2)*$AO145</f>
        <v>#REF!</v>
      </c>
      <c r="AV145" s="8" t="e">
        <f>ROUND($G145*#REF!,2)*$AO145</f>
        <v>#REF!</v>
      </c>
      <c r="AW145" s="8" t="e">
        <f>ROUND($G145*#REF!,2)*$AO145</f>
        <v>#REF!</v>
      </c>
      <c r="AX145" s="8" t="e">
        <f>ROUND($G145*#REF!,2)*$AO145</f>
        <v>#REF!</v>
      </c>
      <c r="AY145" s="8" t="e">
        <f>ROUND($G145*#REF!,2)*$AO145</f>
        <v>#REF!</v>
      </c>
      <c r="AZ145" s="8" t="e">
        <f>ROUND($G145*#REF!,2)*$AO145</f>
        <v>#REF!</v>
      </c>
      <c r="BA145" s="8" t="e">
        <f>ROUND($G145*#REF!,2)*$AO145</f>
        <v>#REF!</v>
      </c>
      <c r="BB145" t="e">
        <f>S145*#REF!</f>
        <v>#REF!</v>
      </c>
      <c r="BC145" s="8" t="e">
        <f t="shared" si="15"/>
        <v>#REF!</v>
      </c>
      <c r="BD145" s="53" t="e">
        <f t="shared" si="16"/>
        <v>#REF!</v>
      </c>
      <c r="BE145" s="80">
        <f t="shared" si="17"/>
        <v>0</v>
      </c>
      <c r="BH145" s="3">
        <f>VLOOKUP(D145,Schools!A:Q,17,0)</f>
        <v>0</v>
      </c>
      <c r="BJ145" s="52">
        <f t="shared" si="18"/>
        <v>0</v>
      </c>
      <c r="BK145" s="52">
        <f t="shared" si="19"/>
        <v>0</v>
      </c>
      <c r="BL145" s="52">
        <f t="shared" si="20"/>
        <v>0</v>
      </c>
      <c r="BO145" s="8" t="e">
        <f t="shared" si="21"/>
        <v>#REF!</v>
      </c>
      <c r="BP145" s="52" t="e">
        <f t="shared" si="22"/>
        <v>#REF!</v>
      </c>
      <c r="BQ145" s="1" t="e">
        <f t="shared" si="23"/>
        <v>#REF!</v>
      </c>
      <c r="BR145" s="52" t="e">
        <f t="shared" si="24"/>
        <v>#REF!</v>
      </c>
      <c r="BS145" s="1" t="e">
        <f t="shared" si="25"/>
        <v>#REF!</v>
      </c>
      <c r="BT145" s="53" t="e">
        <f t="shared" si="26"/>
        <v>#REF!</v>
      </c>
      <c r="BU145" s="53" t="e">
        <f t="shared" si="27"/>
        <v>#REF!</v>
      </c>
      <c r="BV145" t="str">
        <f t="shared" si="28"/>
        <v/>
      </c>
    </row>
    <row r="146" spans="7:74" x14ac:dyDescent="0.25">
      <c r="G146" s="81"/>
      <c r="Q146" s="78"/>
      <c r="R146" s="79"/>
      <c r="S146" s="79"/>
      <c r="T146" s="79"/>
      <c r="U146" s="79"/>
      <c r="V146" s="79"/>
      <c r="W146" s="79"/>
      <c r="X146" s="79"/>
      <c r="Y146" s="79"/>
      <c r="Z146" s="79"/>
      <c r="AA146" s="79"/>
      <c r="AB146" s="79"/>
      <c r="AC146" s="79"/>
      <c r="AD146" s="79"/>
      <c r="AE146" s="79"/>
      <c r="AF146" s="79"/>
      <c r="AG146" s="79"/>
      <c r="AH146" s="79"/>
      <c r="AI146" s="79"/>
      <c r="AJ146" s="52"/>
      <c r="AK146" s="52"/>
      <c r="AL146" s="79"/>
      <c r="AO146">
        <f t="shared" si="14"/>
        <v>0</v>
      </c>
      <c r="AP146" s="8" t="e">
        <f>ROUND($G146*#REF!,2)*$AO146</f>
        <v>#REF!</v>
      </c>
      <c r="AQ146" s="8" t="e">
        <f>ROUND($G146*#REF!,2)*$AO146</f>
        <v>#REF!</v>
      </c>
      <c r="AR146" s="8" t="e">
        <f>ROUND($G146*#REF!,2)*$AO146</f>
        <v>#REF!</v>
      </c>
      <c r="AS146" s="8" t="e">
        <f>ROUND($G146*#REF!,2)*$AO146</f>
        <v>#REF!</v>
      </c>
      <c r="AT146" s="8" t="e">
        <f>ROUND($G146*#REF!,2)*$AO146</f>
        <v>#REF!</v>
      </c>
      <c r="AU146" s="8" t="e">
        <f>ROUND($G146*#REF!,2)*$AO146</f>
        <v>#REF!</v>
      </c>
      <c r="AV146" s="8" t="e">
        <f>ROUND($G146*#REF!,2)*$AO146</f>
        <v>#REF!</v>
      </c>
      <c r="AW146" s="8" t="e">
        <f>ROUND($G146*#REF!,2)*$AO146</f>
        <v>#REF!</v>
      </c>
      <c r="AX146" s="8" t="e">
        <f>ROUND($G146*#REF!,2)*$AO146</f>
        <v>#REF!</v>
      </c>
      <c r="AY146" s="8" t="e">
        <f>ROUND($G146*#REF!,2)*$AO146</f>
        <v>#REF!</v>
      </c>
      <c r="AZ146" s="8" t="e">
        <f>ROUND($G146*#REF!,2)*$AO146</f>
        <v>#REF!</v>
      </c>
      <c r="BA146" s="8" t="e">
        <f>ROUND($G146*#REF!,2)*$AO146</f>
        <v>#REF!</v>
      </c>
      <c r="BB146" t="e">
        <f>S146*#REF!</f>
        <v>#REF!</v>
      </c>
      <c r="BC146" s="8" t="e">
        <f t="shared" si="15"/>
        <v>#REF!</v>
      </c>
      <c r="BD146" s="53" t="e">
        <f t="shared" si="16"/>
        <v>#REF!</v>
      </c>
      <c r="BE146" s="80">
        <f t="shared" si="17"/>
        <v>0</v>
      </c>
      <c r="BH146" s="3">
        <f>VLOOKUP(D146,Schools!A:Q,17,0)</f>
        <v>0</v>
      </c>
      <c r="BJ146" s="52">
        <f t="shared" si="18"/>
        <v>0</v>
      </c>
      <c r="BK146" s="52">
        <f t="shared" si="19"/>
        <v>0</v>
      </c>
      <c r="BL146" s="52">
        <f t="shared" si="20"/>
        <v>0</v>
      </c>
      <c r="BO146" s="8" t="e">
        <f t="shared" si="21"/>
        <v>#REF!</v>
      </c>
      <c r="BP146" s="52" t="e">
        <f t="shared" si="22"/>
        <v>#REF!</v>
      </c>
      <c r="BQ146" s="1" t="e">
        <f t="shared" si="23"/>
        <v>#REF!</v>
      </c>
      <c r="BR146" s="52" t="e">
        <f t="shared" si="24"/>
        <v>#REF!</v>
      </c>
      <c r="BS146" s="1" t="e">
        <f t="shared" si="25"/>
        <v>#REF!</v>
      </c>
      <c r="BT146" s="53" t="e">
        <f t="shared" si="26"/>
        <v>#REF!</v>
      </c>
      <c r="BU146" s="53" t="e">
        <f t="shared" si="27"/>
        <v>#REF!</v>
      </c>
      <c r="BV146" t="str">
        <f t="shared" si="28"/>
        <v/>
      </c>
    </row>
    <row r="147" spans="7:74" x14ac:dyDescent="0.25">
      <c r="G147" s="81"/>
      <c r="Q147" s="78"/>
      <c r="R147" s="79"/>
      <c r="S147" s="79"/>
      <c r="T147" s="79"/>
      <c r="U147" s="79"/>
      <c r="V147" s="79"/>
      <c r="W147" s="79"/>
      <c r="X147" s="79"/>
      <c r="Y147" s="79"/>
      <c r="Z147" s="79"/>
      <c r="AA147" s="79"/>
      <c r="AB147" s="79"/>
      <c r="AC147" s="79"/>
      <c r="AD147" s="79"/>
      <c r="AE147" s="79"/>
      <c r="AF147" s="79"/>
      <c r="AG147" s="79"/>
      <c r="AH147" s="79"/>
      <c r="AI147" s="79"/>
      <c r="AJ147" s="52"/>
      <c r="AK147" s="52"/>
      <c r="AL147" s="79"/>
      <c r="AP147" s="8"/>
    </row>
    <row r="148" spans="7:74" x14ac:dyDescent="0.25">
      <c r="G148" s="81"/>
      <c r="Q148" s="78"/>
      <c r="R148" s="79"/>
      <c r="S148" s="79"/>
      <c r="T148" s="79"/>
      <c r="U148" s="79"/>
      <c r="V148" s="79"/>
      <c r="W148" s="79"/>
      <c r="X148" s="79"/>
      <c r="Y148" s="79"/>
      <c r="Z148" s="79"/>
      <c r="AA148" s="79"/>
      <c r="AB148" s="79"/>
      <c r="AC148" s="79"/>
      <c r="AD148" s="79"/>
      <c r="AE148" s="79"/>
      <c r="AF148" s="79"/>
      <c r="AG148" s="79"/>
      <c r="AH148" s="79"/>
      <c r="AI148" s="79"/>
      <c r="AJ148" s="52"/>
      <c r="AK148" s="52"/>
      <c r="AL148" s="79"/>
      <c r="AP148" s="8"/>
    </row>
    <row r="149" spans="7:74" x14ac:dyDescent="0.25">
      <c r="G149" s="81"/>
      <c r="Q149" s="78"/>
      <c r="R149" s="79"/>
      <c r="S149" s="79"/>
      <c r="T149" s="79"/>
      <c r="U149" s="79"/>
      <c r="V149" s="79"/>
      <c r="W149" s="79"/>
      <c r="X149" s="79"/>
      <c r="Y149" s="79"/>
      <c r="Z149" s="79"/>
      <c r="AA149" s="79"/>
      <c r="AB149" s="79"/>
      <c r="AC149" s="79"/>
      <c r="AD149" s="79"/>
      <c r="AE149" s="79"/>
      <c r="AF149" s="79"/>
      <c r="AG149" s="79"/>
      <c r="AH149" s="79"/>
      <c r="AI149" s="79"/>
      <c r="AJ149" s="52"/>
      <c r="AK149" s="52"/>
      <c r="AL149" s="79"/>
      <c r="AP149" s="8"/>
    </row>
    <row r="150" spans="7:74" x14ac:dyDescent="0.25">
      <c r="G150" s="81"/>
      <c r="Q150" s="78"/>
      <c r="R150" s="79"/>
      <c r="S150" s="79"/>
      <c r="T150" s="79"/>
      <c r="U150" s="79"/>
      <c r="V150" s="79"/>
      <c r="W150" s="79"/>
      <c r="X150" s="79"/>
      <c r="Y150" s="79"/>
      <c r="Z150" s="79"/>
      <c r="AA150" s="79"/>
      <c r="AB150" s="79"/>
      <c r="AC150" s="79"/>
      <c r="AD150" s="79"/>
      <c r="AE150" s="79"/>
      <c r="AF150" s="79"/>
      <c r="AG150" s="79"/>
      <c r="AH150" s="79"/>
      <c r="AI150" s="79"/>
      <c r="AJ150" s="52"/>
      <c r="AK150" s="52"/>
      <c r="AL150" s="79"/>
      <c r="AP150" s="8"/>
    </row>
    <row r="151" spans="7:74" x14ac:dyDescent="0.25">
      <c r="G151" s="81"/>
      <c r="Q151" s="78"/>
      <c r="R151" s="79"/>
      <c r="S151" s="79"/>
      <c r="T151" s="79"/>
      <c r="U151" s="79"/>
      <c r="V151" s="79"/>
      <c r="W151" s="79"/>
      <c r="X151" s="79"/>
      <c r="Y151" s="79"/>
      <c r="Z151" s="79"/>
      <c r="AA151" s="79"/>
      <c r="AB151" s="79"/>
      <c r="AC151" s="79"/>
      <c r="AD151" s="79"/>
      <c r="AE151" s="79"/>
      <c r="AF151" s="79"/>
      <c r="AG151" s="79"/>
      <c r="AH151" s="79"/>
      <c r="AI151" s="79"/>
      <c r="AJ151" s="52"/>
      <c r="AK151" s="52"/>
      <c r="AL151" s="79"/>
      <c r="AP151" s="8"/>
    </row>
    <row r="152" spans="7:74" x14ac:dyDescent="0.25">
      <c r="G152" s="81"/>
      <c r="Q152" s="78"/>
      <c r="R152" s="79"/>
      <c r="S152" s="79"/>
      <c r="T152" s="79"/>
      <c r="U152" s="79"/>
      <c r="V152" s="79"/>
      <c r="W152" s="79"/>
      <c r="X152" s="79"/>
      <c r="Y152" s="79"/>
      <c r="Z152" s="79"/>
      <c r="AA152" s="79"/>
      <c r="AB152" s="79"/>
      <c r="AC152" s="79"/>
      <c r="AD152" s="79"/>
      <c r="AE152" s="79"/>
      <c r="AF152" s="79"/>
      <c r="AG152" s="79"/>
      <c r="AH152" s="79"/>
      <c r="AI152" s="79"/>
      <c r="AJ152" s="52"/>
      <c r="AK152" s="52"/>
      <c r="AL152" s="79"/>
      <c r="AP152" s="8"/>
    </row>
    <row r="153" spans="7:74" x14ac:dyDescent="0.25">
      <c r="G153" s="81"/>
      <c r="Q153" s="78"/>
      <c r="R153" s="79"/>
      <c r="S153" s="79"/>
      <c r="T153" s="79"/>
      <c r="U153" s="79"/>
      <c r="V153" s="79"/>
      <c r="W153" s="79"/>
      <c r="X153" s="79"/>
      <c r="Y153" s="79"/>
      <c r="Z153" s="79"/>
      <c r="AA153" s="79"/>
      <c r="AB153" s="79"/>
      <c r="AC153" s="79"/>
      <c r="AD153" s="79"/>
      <c r="AE153" s="79"/>
      <c r="AF153" s="79"/>
      <c r="AG153" s="79"/>
      <c r="AH153" s="79"/>
      <c r="AI153" s="79"/>
      <c r="AJ153" s="52"/>
      <c r="AK153" s="52"/>
      <c r="AL153" s="79"/>
      <c r="AP153" s="8"/>
    </row>
    <row r="154" spans="7:74" x14ac:dyDescent="0.25">
      <c r="G154" s="81"/>
      <c r="Q154" s="78"/>
      <c r="R154" s="79"/>
      <c r="S154" s="79"/>
      <c r="T154" s="79"/>
      <c r="U154" s="79"/>
      <c r="V154" s="79"/>
      <c r="W154" s="79"/>
      <c r="X154" s="79"/>
      <c r="Y154" s="79"/>
      <c r="Z154" s="79"/>
      <c r="AA154" s="79"/>
      <c r="AB154" s="79"/>
      <c r="AC154" s="79"/>
      <c r="AD154" s="79"/>
      <c r="AE154" s="79"/>
      <c r="AF154" s="79"/>
      <c r="AG154" s="79"/>
      <c r="AH154" s="79"/>
      <c r="AI154" s="79"/>
      <c r="AJ154" s="52"/>
      <c r="AK154" s="52"/>
      <c r="AL154" s="79"/>
      <c r="AP154" s="8"/>
    </row>
    <row r="155" spans="7:74" x14ac:dyDescent="0.25">
      <c r="G155" s="81"/>
      <c r="Q155" s="78"/>
      <c r="R155" s="79"/>
      <c r="S155" s="79"/>
      <c r="T155" s="79"/>
      <c r="U155" s="79"/>
      <c r="V155" s="79"/>
      <c r="W155" s="79"/>
      <c r="X155" s="79"/>
      <c r="Y155" s="79"/>
      <c r="Z155" s="79"/>
      <c r="AA155" s="79"/>
      <c r="AB155" s="79"/>
      <c r="AC155" s="79"/>
      <c r="AD155" s="79"/>
      <c r="AE155" s="79"/>
      <c r="AF155" s="79"/>
      <c r="AG155" s="79"/>
      <c r="AH155" s="79"/>
      <c r="AI155" s="79"/>
      <c r="AJ155" s="52"/>
      <c r="AK155" s="52"/>
      <c r="AL155" s="79"/>
      <c r="AP155" s="8"/>
    </row>
    <row r="156" spans="7:74" x14ac:dyDescent="0.25">
      <c r="G156" s="81"/>
      <c r="Q156" s="78"/>
      <c r="R156" s="79"/>
      <c r="S156" s="79"/>
      <c r="T156" s="79"/>
      <c r="U156" s="79"/>
      <c r="V156" s="79"/>
      <c r="W156" s="79"/>
      <c r="X156" s="79"/>
      <c r="Y156" s="79"/>
      <c r="Z156" s="79"/>
      <c r="AA156" s="79"/>
      <c r="AB156" s="79"/>
      <c r="AC156" s="79"/>
      <c r="AD156" s="79"/>
      <c r="AE156" s="79"/>
      <c r="AF156" s="79"/>
      <c r="AG156" s="79"/>
      <c r="AH156" s="79"/>
      <c r="AI156" s="79"/>
      <c r="AJ156" s="52"/>
      <c r="AK156" s="52"/>
      <c r="AL156" s="79"/>
      <c r="AP156" s="8"/>
    </row>
    <row r="157" spans="7:74" x14ac:dyDescent="0.25">
      <c r="G157" s="81"/>
      <c r="Q157" s="78"/>
      <c r="R157" s="79"/>
      <c r="S157" s="79"/>
      <c r="T157" s="79"/>
      <c r="U157" s="79"/>
      <c r="V157" s="79"/>
      <c r="W157" s="79"/>
      <c r="X157" s="79"/>
      <c r="Y157" s="79"/>
      <c r="Z157" s="79"/>
      <c r="AA157" s="79"/>
      <c r="AB157" s="79"/>
      <c r="AC157" s="79"/>
      <c r="AD157" s="79"/>
      <c r="AE157" s="79"/>
      <c r="AF157" s="79"/>
      <c r="AG157" s="79"/>
      <c r="AH157" s="79"/>
      <c r="AI157" s="79"/>
      <c r="AJ157" s="52"/>
      <c r="AK157" s="52"/>
      <c r="AL157" s="79"/>
      <c r="AP157" s="8"/>
    </row>
    <row r="158" spans="7:74" x14ac:dyDescent="0.25">
      <c r="G158" s="81"/>
      <c r="Q158" s="78"/>
      <c r="R158" s="79"/>
      <c r="S158" s="79"/>
      <c r="T158" s="79"/>
      <c r="U158" s="79"/>
      <c r="V158" s="79"/>
      <c r="W158" s="79"/>
      <c r="X158" s="79"/>
      <c r="Y158" s="79"/>
      <c r="Z158" s="79"/>
      <c r="AA158" s="79"/>
      <c r="AB158" s="79"/>
      <c r="AC158" s="79"/>
      <c r="AD158" s="79"/>
      <c r="AE158" s="79"/>
      <c r="AF158" s="79"/>
      <c r="AG158" s="79"/>
      <c r="AH158" s="79"/>
      <c r="AI158" s="79"/>
      <c r="AJ158" s="52"/>
      <c r="AK158" s="52"/>
      <c r="AL158" s="79"/>
      <c r="AP158" s="8"/>
    </row>
    <row r="159" spans="7:74" x14ac:dyDescent="0.25">
      <c r="G159" s="81"/>
      <c r="Q159" s="78"/>
      <c r="R159" s="79"/>
      <c r="S159" s="79"/>
      <c r="T159" s="79"/>
      <c r="U159" s="79"/>
      <c r="V159" s="79"/>
      <c r="W159" s="79"/>
      <c r="X159" s="79"/>
      <c r="Y159" s="79"/>
      <c r="Z159" s="79"/>
      <c r="AA159" s="79"/>
      <c r="AB159" s="79"/>
      <c r="AC159" s="79"/>
      <c r="AD159" s="79"/>
      <c r="AE159" s="79"/>
      <c r="AF159" s="79"/>
      <c r="AG159" s="79"/>
      <c r="AH159" s="79"/>
      <c r="AI159" s="79"/>
      <c r="AJ159" s="52"/>
      <c r="AK159" s="52"/>
      <c r="AL159" s="79"/>
      <c r="AP159" s="8"/>
    </row>
    <row r="160" spans="7:74" x14ac:dyDescent="0.25">
      <c r="G160" s="81"/>
      <c r="Q160" s="78"/>
      <c r="R160" s="79"/>
      <c r="S160" s="79"/>
      <c r="T160" s="79"/>
      <c r="U160" s="79"/>
      <c r="V160" s="79"/>
      <c r="W160" s="79"/>
      <c r="X160" s="79"/>
      <c r="Y160" s="79"/>
      <c r="Z160" s="79"/>
      <c r="AA160" s="79"/>
      <c r="AB160" s="79"/>
      <c r="AC160" s="79"/>
      <c r="AD160" s="79"/>
      <c r="AE160" s="79"/>
      <c r="AF160" s="79"/>
      <c r="AG160" s="79"/>
      <c r="AH160" s="79"/>
      <c r="AI160" s="79"/>
      <c r="AJ160" s="52"/>
      <c r="AK160" s="52"/>
      <c r="AL160" s="79"/>
      <c r="AP160" s="8"/>
    </row>
    <row r="161" spans="7:42" x14ac:dyDescent="0.25">
      <c r="G161" s="81"/>
      <c r="Q161" s="78"/>
      <c r="R161" s="79"/>
      <c r="S161" s="79"/>
      <c r="T161" s="79"/>
      <c r="U161" s="79"/>
      <c r="V161" s="79"/>
      <c r="W161" s="79"/>
      <c r="X161" s="79"/>
      <c r="Y161" s="79"/>
      <c r="Z161" s="79"/>
      <c r="AA161" s="79"/>
      <c r="AB161" s="79"/>
      <c r="AC161" s="79"/>
      <c r="AD161" s="79"/>
      <c r="AE161" s="79"/>
      <c r="AF161" s="79"/>
      <c r="AG161" s="79"/>
      <c r="AH161" s="79"/>
      <c r="AI161" s="79"/>
      <c r="AJ161" s="52"/>
      <c r="AK161" s="52"/>
      <c r="AL161" s="79"/>
      <c r="AP161" s="8"/>
    </row>
    <row r="162" spans="7:42" x14ac:dyDescent="0.25">
      <c r="G162" s="81"/>
      <c r="Q162" s="78"/>
      <c r="R162" s="79"/>
      <c r="S162" s="79"/>
      <c r="T162" s="79"/>
      <c r="U162" s="79"/>
      <c r="V162" s="79"/>
      <c r="W162" s="79"/>
      <c r="X162" s="79"/>
      <c r="Y162" s="79"/>
      <c r="Z162" s="79"/>
      <c r="AA162" s="79"/>
      <c r="AB162" s="79"/>
      <c r="AC162" s="79"/>
      <c r="AD162" s="79"/>
      <c r="AE162" s="79"/>
      <c r="AF162" s="79"/>
      <c r="AG162" s="79"/>
      <c r="AH162" s="79"/>
      <c r="AI162" s="79"/>
      <c r="AJ162" s="52"/>
      <c r="AK162" s="52"/>
      <c r="AL162" s="79"/>
      <c r="AP162" s="8"/>
    </row>
    <row r="163" spans="7:42" x14ac:dyDescent="0.25">
      <c r="G163" s="81"/>
      <c r="Q163" s="78"/>
      <c r="R163" s="79"/>
      <c r="S163" s="79"/>
      <c r="T163" s="79"/>
      <c r="U163" s="79"/>
      <c r="V163" s="79"/>
      <c r="W163" s="79"/>
      <c r="X163" s="79"/>
      <c r="Y163" s="79"/>
      <c r="Z163" s="79"/>
      <c r="AA163" s="79"/>
      <c r="AB163" s="79"/>
      <c r="AC163" s="79"/>
      <c r="AD163" s="79"/>
      <c r="AE163" s="79"/>
      <c r="AF163" s="79"/>
      <c r="AG163" s="79"/>
      <c r="AH163" s="79"/>
      <c r="AI163" s="79"/>
      <c r="AJ163" s="52"/>
      <c r="AK163" s="52"/>
      <c r="AL163" s="79"/>
      <c r="AP163" s="8"/>
    </row>
    <row r="164" spans="7:42" x14ac:dyDescent="0.25">
      <c r="G164" s="81"/>
      <c r="Q164" s="78"/>
      <c r="R164" s="79"/>
      <c r="S164" s="79"/>
      <c r="T164" s="79"/>
      <c r="U164" s="79"/>
      <c r="V164" s="79"/>
      <c r="W164" s="79"/>
      <c r="X164" s="79"/>
      <c r="Y164" s="79"/>
      <c r="Z164" s="79"/>
      <c r="AA164" s="79"/>
      <c r="AB164" s="79"/>
      <c r="AC164" s="79"/>
      <c r="AD164" s="79"/>
      <c r="AE164" s="79"/>
      <c r="AF164" s="79"/>
      <c r="AG164" s="79"/>
      <c r="AH164" s="79"/>
      <c r="AI164" s="79"/>
      <c r="AJ164" s="52"/>
      <c r="AK164" s="52"/>
      <c r="AL164" s="79"/>
    </row>
    <row r="165" spans="7:42" x14ac:dyDescent="0.25">
      <c r="G165" s="81"/>
      <c r="Q165" s="78"/>
      <c r="R165" s="79"/>
      <c r="S165" s="79"/>
      <c r="T165" s="79"/>
      <c r="U165" s="79"/>
      <c r="V165" s="79"/>
      <c r="W165" s="79"/>
      <c r="X165" s="79"/>
      <c r="Y165" s="79"/>
      <c r="Z165" s="79"/>
      <c r="AA165" s="79"/>
      <c r="AB165" s="79"/>
      <c r="AC165" s="79"/>
      <c r="AD165" s="79"/>
      <c r="AE165" s="79"/>
      <c r="AF165" s="79"/>
      <c r="AG165" s="79"/>
      <c r="AH165" s="79"/>
      <c r="AI165" s="79"/>
      <c r="AJ165" s="52"/>
      <c r="AK165" s="52"/>
      <c r="AL165" s="79"/>
    </row>
    <row r="166" spans="7:42" x14ac:dyDescent="0.25">
      <c r="G166" s="81"/>
      <c r="Q166" s="78"/>
      <c r="R166" s="79"/>
      <c r="S166" s="79"/>
      <c r="T166" s="79"/>
      <c r="U166" s="79"/>
      <c r="V166" s="79"/>
      <c r="W166" s="79"/>
      <c r="X166" s="79"/>
      <c r="Y166" s="79"/>
      <c r="Z166" s="79"/>
      <c r="AA166" s="79"/>
      <c r="AB166" s="79"/>
      <c r="AC166" s="79"/>
      <c r="AD166" s="79"/>
      <c r="AE166" s="79"/>
      <c r="AF166" s="79"/>
      <c r="AG166" s="79"/>
      <c r="AH166" s="79"/>
      <c r="AI166" s="79"/>
      <c r="AJ166" s="52"/>
      <c r="AK166" s="52"/>
      <c r="AL166" s="79"/>
    </row>
    <row r="167" spans="7:42" x14ac:dyDescent="0.25">
      <c r="G167" s="81"/>
      <c r="Q167" s="78"/>
      <c r="R167" s="79"/>
      <c r="S167" s="79"/>
      <c r="T167" s="79"/>
      <c r="U167" s="79"/>
      <c r="V167" s="79"/>
      <c r="W167" s="79"/>
      <c r="X167" s="79"/>
      <c r="Y167" s="79"/>
      <c r="Z167" s="79"/>
      <c r="AA167" s="79"/>
      <c r="AB167" s="79"/>
      <c r="AC167" s="79"/>
      <c r="AD167" s="79"/>
      <c r="AE167" s="79"/>
      <c r="AF167" s="79"/>
      <c r="AG167" s="79"/>
      <c r="AH167" s="79"/>
      <c r="AI167" s="79"/>
      <c r="AJ167" s="52"/>
      <c r="AK167" s="52"/>
      <c r="AL167" s="79"/>
    </row>
    <row r="168" spans="7:42" x14ac:dyDescent="0.25">
      <c r="G168" s="81"/>
      <c r="Q168" s="78"/>
      <c r="R168" s="79"/>
      <c r="S168" s="79"/>
      <c r="T168" s="79"/>
      <c r="U168" s="79"/>
      <c r="V168" s="79"/>
      <c r="W168" s="79"/>
      <c r="X168" s="79"/>
      <c r="Y168" s="79"/>
      <c r="Z168" s="79"/>
      <c r="AA168" s="79"/>
      <c r="AB168" s="79"/>
      <c r="AC168" s="79"/>
      <c r="AD168" s="79"/>
      <c r="AE168" s="79"/>
      <c r="AF168" s="79"/>
      <c r="AG168" s="79"/>
      <c r="AH168" s="79"/>
      <c r="AI168" s="79"/>
      <c r="AJ168" s="52"/>
      <c r="AK168" s="52"/>
      <c r="AL168" s="79"/>
    </row>
    <row r="169" spans="7:42" x14ac:dyDescent="0.25">
      <c r="G169" s="81"/>
      <c r="Q169" s="78"/>
      <c r="R169" s="79"/>
      <c r="S169" s="79"/>
      <c r="T169" s="79"/>
      <c r="U169" s="79"/>
      <c r="V169" s="79"/>
      <c r="W169" s="79"/>
      <c r="X169" s="79"/>
      <c r="Y169" s="79"/>
      <c r="Z169" s="79"/>
      <c r="AA169" s="79"/>
      <c r="AB169" s="79"/>
      <c r="AC169" s="79"/>
      <c r="AD169" s="79"/>
      <c r="AE169" s="79"/>
      <c r="AF169" s="79"/>
      <c r="AG169" s="79"/>
      <c r="AH169" s="79"/>
      <c r="AI169" s="79"/>
      <c r="AJ169" s="52"/>
      <c r="AK169" s="52"/>
      <c r="AL169" s="79"/>
    </row>
    <row r="170" spans="7:42" x14ac:dyDescent="0.25">
      <c r="G170" s="81"/>
      <c r="Q170" s="78"/>
      <c r="R170" s="79"/>
      <c r="S170" s="79"/>
      <c r="T170" s="79"/>
      <c r="U170" s="79"/>
      <c r="V170" s="79"/>
      <c r="W170" s="79"/>
      <c r="X170" s="79"/>
      <c r="Y170" s="79"/>
      <c r="Z170" s="79"/>
      <c r="AA170" s="79"/>
      <c r="AB170" s="79"/>
      <c r="AC170" s="79"/>
      <c r="AD170" s="79"/>
      <c r="AE170" s="79"/>
      <c r="AF170" s="79"/>
      <c r="AG170" s="79"/>
      <c r="AH170" s="79"/>
      <c r="AI170" s="79"/>
      <c r="AJ170" s="52"/>
      <c r="AK170" s="52"/>
      <c r="AL170" s="79"/>
    </row>
    <row r="171" spans="7:42" x14ac:dyDescent="0.25">
      <c r="G171" s="81"/>
      <c r="Q171" s="78"/>
      <c r="R171" s="79"/>
      <c r="S171" s="79"/>
      <c r="T171" s="79"/>
      <c r="U171" s="79"/>
      <c r="V171" s="79"/>
      <c r="W171" s="79"/>
      <c r="X171" s="79"/>
      <c r="Y171" s="79"/>
      <c r="Z171" s="79"/>
      <c r="AA171" s="79"/>
      <c r="AB171" s="79"/>
      <c r="AC171" s="79"/>
      <c r="AD171" s="79"/>
      <c r="AE171" s="79"/>
      <c r="AF171" s="79"/>
      <c r="AG171" s="79"/>
      <c r="AH171" s="79"/>
      <c r="AI171" s="79"/>
      <c r="AJ171" s="52"/>
      <c r="AK171" s="52"/>
      <c r="AL171" s="79"/>
    </row>
    <row r="172" spans="7:42" x14ac:dyDescent="0.25">
      <c r="G172" s="81"/>
      <c r="Q172" s="78"/>
      <c r="R172" s="79"/>
      <c r="S172" s="79"/>
      <c r="T172" s="79"/>
      <c r="U172" s="79"/>
      <c r="V172" s="79"/>
      <c r="W172" s="79"/>
      <c r="X172" s="79"/>
      <c r="Y172" s="79"/>
      <c r="Z172" s="79"/>
      <c r="AA172" s="79"/>
      <c r="AB172" s="79"/>
      <c r="AC172" s="79"/>
      <c r="AD172" s="79"/>
      <c r="AE172" s="79"/>
      <c r="AF172" s="79"/>
      <c r="AG172" s="79"/>
      <c r="AH172" s="79"/>
      <c r="AI172" s="79"/>
      <c r="AJ172" s="52"/>
      <c r="AK172" s="52"/>
      <c r="AL172" s="79"/>
    </row>
    <row r="173" spans="7:42" x14ac:dyDescent="0.25">
      <c r="G173" s="81"/>
      <c r="Q173" s="78"/>
      <c r="R173" s="79"/>
      <c r="S173" s="79"/>
      <c r="T173" s="79"/>
      <c r="U173" s="79"/>
      <c r="V173" s="79"/>
      <c r="W173" s="79"/>
      <c r="X173" s="79"/>
      <c r="Y173" s="79"/>
      <c r="Z173" s="79"/>
      <c r="AA173" s="79"/>
      <c r="AB173" s="79"/>
      <c r="AC173" s="79"/>
      <c r="AD173" s="79"/>
      <c r="AE173" s="79"/>
      <c r="AF173" s="79"/>
      <c r="AG173" s="79"/>
      <c r="AH173" s="79"/>
      <c r="AI173" s="79"/>
      <c r="AJ173" s="52"/>
      <c r="AK173" s="52"/>
      <c r="AL173" s="79"/>
    </row>
    <row r="174" spans="7:42" x14ac:dyDescent="0.25">
      <c r="G174" s="81"/>
      <c r="Q174" s="78"/>
      <c r="R174" s="79"/>
      <c r="S174" s="79"/>
      <c r="T174" s="79"/>
      <c r="U174" s="79"/>
      <c r="V174" s="79"/>
      <c r="W174" s="79"/>
      <c r="X174" s="79"/>
      <c r="Y174" s="79"/>
      <c r="Z174" s="79"/>
      <c r="AA174" s="79"/>
      <c r="AB174" s="79"/>
      <c r="AC174" s="79"/>
      <c r="AD174" s="79"/>
      <c r="AE174" s="79"/>
      <c r="AF174" s="79"/>
      <c r="AG174" s="79"/>
      <c r="AH174" s="79"/>
      <c r="AI174" s="79"/>
      <c r="AJ174" s="52"/>
      <c r="AK174" s="52"/>
      <c r="AL174" s="79"/>
    </row>
    <row r="175" spans="7:42" x14ac:dyDescent="0.25">
      <c r="G175" s="81"/>
      <c r="Q175" s="78"/>
      <c r="R175" s="79"/>
      <c r="S175" s="79"/>
      <c r="T175" s="79"/>
      <c r="U175" s="79"/>
      <c r="V175" s="79"/>
      <c r="W175" s="79"/>
      <c r="X175" s="79"/>
      <c r="Y175" s="79"/>
      <c r="Z175" s="79"/>
      <c r="AA175" s="79"/>
      <c r="AB175" s="79"/>
      <c r="AC175" s="79"/>
      <c r="AD175" s="79"/>
      <c r="AE175" s="79"/>
      <c r="AF175" s="79"/>
      <c r="AG175" s="79"/>
      <c r="AH175" s="79"/>
      <c r="AI175" s="79"/>
      <c r="AJ175" s="52"/>
      <c r="AK175" s="52"/>
      <c r="AL175" s="79"/>
    </row>
    <row r="176" spans="7:42" x14ac:dyDescent="0.25">
      <c r="G176" s="81"/>
      <c r="Q176" s="78"/>
      <c r="R176" s="79"/>
      <c r="S176" s="79"/>
      <c r="T176" s="79"/>
      <c r="U176" s="79"/>
      <c r="V176" s="79"/>
      <c r="W176" s="79"/>
      <c r="X176" s="79"/>
      <c r="Y176" s="79"/>
      <c r="Z176" s="79"/>
      <c r="AA176" s="79"/>
      <c r="AB176" s="79"/>
      <c r="AC176" s="79"/>
      <c r="AD176" s="79"/>
      <c r="AE176" s="79"/>
      <c r="AF176" s="79"/>
      <c r="AG176" s="79"/>
      <c r="AH176" s="79"/>
      <c r="AI176" s="79"/>
      <c r="AJ176" s="52"/>
      <c r="AK176" s="52"/>
      <c r="AL176" s="79"/>
    </row>
    <row r="177" spans="7:38" x14ac:dyDescent="0.25">
      <c r="G177" s="81"/>
      <c r="Q177" s="78"/>
      <c r="R177" s="79"/>
      <c r="S177" s="79"/>
      <c r="T177" s="79"/>
      <c r="U177" s="79"/>
      <c r="V177" s="79"/>
      <c r="W177" s="79"/>
      <c r="X177" s="79"/>
      <c r="Y177" s="79"/>
      <c r="Z177" s="79"/>
      <c r="AA177" s="79"/>
      <c r="AB177" s="79"/>
      <c r="AC177" s="79"/>
      <c r="AD177" s="79"/>
      <c r="AE177" s="79"/>
      <c r="AF177" s="79"/>
      <c r="AG177" s="79"/>
      <c r="AH177" s="79"/>
      <c r="AI177" s="79"/>
      <c r="AJ177" s="52"/>
      <c r="AK177" s="52"/>
      <c r="AL177" s="79"/>
    </row>
    <row r="178" spans="7:38" x14ac:dyDescent="0.25">
      <c r="G178" s="81"/>
      <c r="Q178" s="78"/>
      <c r="R178" s="79"/>
      <c r="S178" s="79"/>
      <c r="T178" s="79"/>
      <c r="U178" s="79"/>
      <c r="V178" s="79"/>
      <c r="W178" s="79"/>
      <c r="X178" s="79"/>
      <c r="Y178" s="79"/>
      <c r="Z178" s="79"/>
      <c r="AA178" s="79"/>
      <c r="AB178" s="79"/>
      <c r="AC178" s="79"/>
      <c r="AD178" s="79"/>
      <c r="AE178" s="79"/>
      <c r="AF178" s="79"/>
      <c r="AG178" s="79"/>
      <c r="AH178" s="79"/>
      <c r="AI178" s="79"/>
      <c r="AJ178" s="52"/>
      <c r="AK178" s="52"/>
      <c r="AL178" s="79"/>
    </row>
    <row r="179" spans="7:38" x14ac:dyDescent="0.25">
      <c r="G179" s="81"/>
      <c r="Q179" s="78"/>
      <c r="R179" s="79"/>
      <c r="S179" s="79"/>
      <c r="T179" s="79"/>
      <c r="U179" s="79"/>
      <c r="V179" s="79"/>
      <c r="W179" s="79"/>
      <c r="X179" s="79"/>
      <c r="Y179" s="79"/>
      <c r="Z179" s="79"/>
      <c r="AA179" s="79"/>
      <c r="AB179" s="79"/>
      <c r="AC179" s="79"/>
      <c r="AD179" s="79"/>
      <c r="AE179" s="79"/>
      <c r="AF179" s="79"/>
      <c r="AG179" s="79"/>
      <c r="AH179" s="79"/>
      <c r="AI179" s="79"/>
      <c r="AJ179" s="52"/>
      <c r="AK179" s="52"/>
      <c r="AL179" s="79"/>
    </row>
    <row r="180" spans="7:38" x14ac:dyDescent="0.25">
      <c r="G180" s="81"/>
      <c r="Q180" s="78"/>
      <c r="R180" s="79"/>
      <c r="S180" s="79"/>
      <c r="T180" s="79"/>
      <c r="U180" s="79"/>
      <c r="V180" s="79"/>
      <c r="W180" s="79"/>
      <c r="X180" s="79"/>
      <c r="Y180" s="79"/>
      <c r="Z180" s="79"/>
      <c r="AA180" s="79"/>
      <c r="AB180" s="79"/>
      <c r="AC180" s="79"/>
      <c r="AD180" s="79"/>
      <c r="AE180" s="79"/>
      <c r="AF180" s="79"/>
      <c r="AG180" s="79"/>
      <c r="AH180" s="79"/>
      <c r="AI180" s="79"/>
      <c r="AJ180" s="52"/>
      <c r="AK180" s="52"/>
      <c r="AL180" s="79"/>
    </row>
    <row r="181" spans="7:38" x14ac:dyDescent="0.25">
      <c r="G181" s="81"/>
      <c r="Q181" s="78"/>
      <c r="R181" s="79"/>
      <c r="S181" s="79"/>
      <c r="T181" s="79"/>
      <c r="U181" s="79"/>
      <c r="V181" s="79"/>
      <c r="W181" s="79"/>
      <c r="X181" s="79"/>
      <c r="Y181" s="79"/>
      <c r="Z181" s="79"/>
      <c r="AA181" s="79"/>
      <c r="AB181" s="79"/>
      <c r="AC181" s="79"/>
      <c r="AD181" s="79"/>
      <c r="AE181" s="79"/>
      <c r="AF181" s="79"/>
      <c r="AG181" s="79"/>
      <c r="AH181" s="79"/>
      <c r="AI181" s="79"/>
      <c r="AJ181" s="52"/>
      <c r="AK181" s="52"/>
      <c r="AL181" s="79"/>
    </row>
    <row r="182" spans="7:38" x14ac:dyDescent="0.25">
      <c r="G182" s="81"/>
      <c r="Q182" s="78"/>
      <c r="R182" s="79"/>
      <c r="S182" s="79"/>
      <c r="T182" s="79"/>
      <c r="U182" s="79"/>
      <c r="V182" s="79"/>
      <c r="W182" s="79"/>
      <c r="X182" s="79"/>
      <c r="Y182" s="79"/>
      <c r="Z182" s="79"/>
      <c r="AA182" s="79"/>
      <c r="AB182" s="79"/>
      <c r="AC182" s="79"/>
      <c r="AD182" s="79"/>
      <c r="AE182" s="79"/>
      <c r="AF182" s="79"/>
      <c r="AG182" s="79"/>
      <c r="AH182" s="79"/>
      <c r="AI182" s="79"/>
      <c r="AJ182" s="52"/>
      <c r="AK182" s="52"/>
      <c r="AL182" s="79"/>
    </row>
    <row r="183" spans="7:38" x14ac:dyDescent="0.25">
      <c r="G183" s="81"/>
      <c r="Q183" s="78"/>
      <c r="R183" s="79"/>
      <c r="S183" s="79"/>
      <c r="T183" s="79"/>
      <c r="U183" s="79"/>
      <c r="V183" s="79"/>
      <c r="W183" s="79"/>
      <c r="X183" s="79"/>
      <c r="Y183" s="79"/>
      <c r="Z183" s="79"/>
      <c r="AA183" s="79"/>
      <c r="AB183" s="79"/>
      <c r="AC183" s="79"/>
      <c r="AD183" s="79"/>
      <c r="AE183" s="79"/>
      <c r="AF183" s="79"/>
      <c r="AG183" s="79"/>
      <c r="AH183" s="79"/>
      <c r="AI183" s="79"/>
      <c r="AJ183" s="52"/>
      <c r="AK183" s="52"/>
      <c r="AL183" s="79"/>
    </row>
    <row r="184" spans="7:38" x14ac:dyDescent="0.25">
      <c r="G184" s="81"/>
      <c r="Q184" s="78"/>
      <c r="R184" s="79"/>
      <c r="S184" s="79"/>
      <c r="T184" s="79"/>
      <c r="U184" s="79"/>
      <c r="V184" s="79"/>
      <c r="W184" s="79"/>
      <c r="X184" s="79"/>
      <c r="Y184" s="79"/>
      <c r="Z184" s="79"/>
      <c r="AA184" s="79"/>
      <c r="AB184" s="79"/>
      <c r="AC184" s="79"/>
      <c r="AD184" s="79"/>
      <c r="AE184" s="79"/>
      <c r="AF184" s="79"/>
      <c r="AG184" s="79"/>
      <c r="AH184" s="79"/>
      <c r="AI184" s="79"/>
      <c r="AJ184" s="52"/>
      <c r="AK184" s="52"/>
      <c r="AL184" s="79"/>
    </row>
    <row r="185" spans="7:38" x14ac:dyDescent="0.25">
      <c r="G185" s="81"/>
      <c r="Q185" s="78"/>
      <c r="R185" s="79"/>
      <c r="S185" s="79"/>
      <c r="T185" s="79"/>
      <c r="U185" s="79"/>
      <c r="V185" s="79"/>
      <c r="W185" s="79"/>
      <c r="X185" s="79"/>
      <c r="Y185" s="79"/>
      <c r="Z185" s="79"/>
      <c r="AA185" s="79"/>
      <c r="AB185" s="79"/>
      <c r="AC185" s="79"/>
      <c r="AD185" s="79"/>
      <c r="AE185" s="79"/>
      <c r="AF185" s="79"/>
      <c r="AG185" s="79"/>
      <c r="AH185" s="79"/>
      <c r="AI185" s="79"/>
      <c r="AJ185" s="52"/>
      <c r="AK185" s="52"/>
      <c r="AL185" s="79"/>
    </row>
    <row r="186" spans="7:38" x14ac:dyDescent="0.25">
      <c r="G186" s="81"/>
      <c r="Q186" s="78"/>
      <c r="R186" s="79"/>
      <c r="S186" s="79"/>
      <c r="T186" s="79"/>
      <c r="U186" s="79"/>
      <c r="V186" s="79"/>
      <c r="W186" s="79"/>
      <c r="X186" s="79"/>
      <c r="Y186" s="79"/>
      <c r="Z186" s="79"/>
      <c r="AA186" s="79"/>
      <c r="AB186" s="79"/>
      <c r="AC186" s="79"/>
      <c r="AD186" s="79"/>
      <c r="AE186" s="79"/>
      <c r="AF186" s="79"/>
      <c r="AG186" s="79"/>
      <c r="AH186" s="79"/>
      <c r="AI186" s="79"/>
      <c r="AJ186" s="52"/>
      <c r="AK186" s="52"/>
      <c r="AL186" s="79"/>
    </row>
    <row r="187" spans="7:38" x14ac:dyDescent="0.25">
      <c r="G187" s="81"/>
      <c r="Q187" s="78"/>
      <c r="R187" s="79"/>
      <c r="S187" s="79"/>
      <c r="T187" s="79"/>
      <c r="U187" s="79"/>
      <c r="V187" s="79"/>
      <c r="W187" s="79"/>
      <c r="X187" s="79"/>
      <c r="Y187" s="79"/>
      <c r="Z187" s="79"/>
      <c r="AA187" s="79"/>
      <c r="AB187" s="79"/>
      <c r="AC187" s="79"/>
      <c r="AD187" s="79"/>
      <c r="AE187" s="79"/>
      <c r="AF187" s="79"/>
      <c r="AG187" s="79"/>
      <c r="AH187" s="79"/>
      <c r="AI187" s="79"/>
      <c r="AJ187" s="52"/>
      <c r="AK187" s="52"/>
      <c r="AL187" s="79"/>
    </row>
    <row r="188" spans="7:38" x14ac:dyDescent="0.25">
      <c r="G188" s="81"/>
      <c r="Q188" s="78"/>
      <c r="R188" s="79"/>
      <c r="S188" s="79"/>
      <c r="T188" s="79"/>
      <c r="U188" s="79"/>
      <c r="V188" s="79"/>
      <c r="W188" s="79"/>
      <c r="X188" s="79"/>
      <c r="Y188" s="79"/>
      <c r="Z188" s="79"/>
      <c r="AA188" s="79"/>
      <c r="AB188" s="79"/>
      <c r="AC188" s="79"/>
      <c r="AD188" s="79"/>
      <c r="AE188" s="79"/>
      <c r="AF188" s="79"/>
      <c r="AG188" s="79"/>
      <c r="AH188" s="79"/>
      <c r="AI188" s="79"/>
      <c r="AJ188" s="52"/>
      <c r="AK188" s="52"/>
      <c r="AL188" s="79"/>
    </row>
    <row r="189" spans="7:38" x14ac:dyDescent="0.25">
      <c r="G189" s="81"/>
      <c r="Q189" s="78"/>
      <c r="R189" s="79"/>
      <c r="S189" s="79"/>
      <c r="T189" s="79"/>
      <c r="U189" s="79"/>
      <c r="V189" s="79"/>
      <c r="W189" s="79"/>
      <c r="X189" s="79"/>
      <c r="Y189" s="79"/>
      <c r="Z189" s="79"/>
      <c r="AA189" s="79"/>
      <c r="AB189" s="79"/>
      <c r="AC189" s="79"/>
      <c r="AD189" s="79"/>
      <c r="AE189" s="79"/>
      <c r="AF189" s="79"/>
      <c r="AG189" s="79"/>
      <c r="AH189" s="79"/>
      <c r="AI189" s="79"/>
      <c r="AJ189" s="52"/>
      <c r="AK189" s="52"/>
      <c r="AL189" s="79"/>
    </row>
    <row r="190" spans="7:38" x14ac:dyDescent="0.25">
      <c r="G190" s="81"/>
      <c r="Q190" s="78"/>
      <c r="R190" s="79"/>
      <c r="S190" s="79"/>
      <c r="T190" s="79"/>
      <c r="U190" s="79"/>
      <c r="V190" s="79"/>
      <c r="W190" s="79"/>
      <c r="X190" s="79"/>
      <c r="Y190" s="79"/>
      <c r="Z190" s="79"/>
      <c r="AA190" s="79"/>
      <c r="AB190" s="79"/>
      <c r="AC190" s="79"/>
      <c r="AD190" s="79"/>
      <c r="AE190" s="79"/>
      <c r="AF190" s="79"/>
      <c r="AG190" s="79"/>
      <c r="AH190" s="79"/>
      <c r="AI190" s="79"/>
      <c r="AJ190" s="52"/>
      <c r="AK190" s="52"/>
      <c r="AL190" s="79"/>
    </row>
    <row r="191" spans="7:38" x14ac:dyDescent="0.25">
      <c r="G191" s="81"/>
      <c r="Q191" s="78"/>
      <c r="R191" s="79"/>
      <c r="S191" s="79"/>
      <c r="T191" s="79"/>
      <c r="U191" s="79"/>
      <c r="V191" s="79"/>
      <c r="W191" s="79"/>
      <c r="X191" s="79"/>
      <c r="Y191" s="79"/>
      <c r="Z191" s="79"/>
      <c r="AA191" s="79"/>
      <c r="AB191" s="79"/>
      <c r="AC191" s="79"/>
      <c r="AD191" s="79"/>
      <c r="AE191" s="79"/>
      <c r="AF191" s="79"/>
      <c r="AG191" s="79"/>
      <c r="AH191" s="79"/>
      <c r="AI191" s="79"/>
      <c r="AJ191" s="52"/>
      <c r="AK191" s="52"/>
      <c r="AL191" s="79"/>
    </row>
    <row r="192" spans="7:38" x14ac:dyDescent="0.25">
      <c r="G192" s="81"/>
      <c r="Q192" s="78"/>
      <c r="R192" s="79"/>
      <c r="S192" s="79"/>
      <c r="T192" s="79"/>
      <c r="U192" s="79"/>
      <c r="V192" s="79"/>
      <c r="W192" s="79"/>
      <c r="X192" s="79"/>
      <c r="Y192" s="79"/>
      <c r="Z192" s="79"/>
      <c r="AA192" s="79"/>
      <c r="AB192" s="79"/>
      <c r="AC192" s="79"/>
      <c r="AD192" s="79"/>
      <c r="AE192" s="79"/>
      <c r="AF192" s="79"/>
      <c r="AG192" s="79"/>
      <c r="AH192" s="79"/>
      <c r="AI192" s="79"/>
      <c r="AJ192" s="52"/>
      <c r="AK192" s="52"/>
      <c r="AL192" s="79"/>
    </row>
    <row r="193" spans="7:38" x14ac:dyDescent="0.25">
      <c r="G193" s="81"/>
      <c r="Q193" s="78"/>
      <c r="R193" s="79"/>
      <c r="S193" s="79"/>
      <c r="T193" s="79"/>
      <c r="U193" s="79"/>
      <c r="V193" s="79"/>
      <c r="W193" s="79"/>
      <c r="X193" s="79"/>
      <c r="Y193" s="79"/>
      <c r="Z193" s="79"/>
      <c r="AA193" s="79"/>
      <c r="AB193" s="79"/>
      <c r="AC193" s="79"/>
      <c r="AD193" s="79"/>
      <c r="AE193" s="79"/>
      <c r="AF193" s="79"/>
      <c r="AG193" s="79"/>
      <c r="AH193" s="79"/>
      <c r="AI193" s="79"/>
      <c r="AJ193" s="52"/>
      <c r="AK193" s="52"/>
      <c r="AL193" s="79"/>
    </row>
    <row r="194" spans="7:38" x14ac:dyDescent="0.25">
      <c r="G194" s="81"/>
      <c r="Q194" s="78"/>
      <c r="R194" s="79"/>
      <c r="S194" s="79"/>
      <c r="T194" s="79"/>
      <c r="U194" s="79"/>
      <c r="V194" s="79"/>
      <c r="W194" s="79"/>
      <c r="X194" s="79"/>
      <c r="Y194" s="79"/>
      <c r="Z194" s="79"/>
      <c r="AA194" s="79"/>
      <c r="AB194" s="79"/>
      <c r="AC194" s="79"/>
      <c r="AD194" s="79"/>
      <c r="AE194" s="79"/>
      <c r="AF194" s="79"/>
      <c r="AG194" s="79"/>
      <c r="AH194" s="79"/>
      <c r="AI194" s="79"/>
      <c r="AJ194" s="52"/>
      <c r="AK194" s="52"/>
      <c r="AL194" s="79"/>
    </row>
    <row r="195" spans="7:38" x14ac:dyDescent="0.25">
      <c r="G195" s="81"/>
      <c r="Q195" s="78"/>
      <c r="R195" s="79"/>
      <c r="S195" s="79"/>
      <c r="T195" s="79"/>
      <c r="U195" s="79"/>
      <c r="V195" s="79"/>
      <c r="W195" s="79"/>
      <c r="X195" s="79"/>
      <c r="Y195" s="79"/>
      <c r="Z195" s="79"/>
      <c r="AA195" s="79"/>
      <c r="AB195" s="79"/>
      <c r="AC195" s="79"/>
      <c r="AD195" s="79"/>
      <c r="AE195" s="79"/>
      <c r="AF195" s="79"/>
      <c r="AG195" s="79"/>
      <c r="AH195" s="79"/>
      <c r="AI195" s="79"/>
      <c r="AJ195" s="52"/>
      <c r="AK195" s="52"/>
      <c r="AL195" s="79"/>
    </row>
    <row r="196" spans="7:38" x14ac:dyDescent="0.25">
      <c r="G196" s="81"/>
      <c r="Q196" s="78"/>
      <c r="R196" s="79"/>
      <c r="S196" s="79"/>
      <c r="T196" s="79"/>
      <c r="U196" s="79"/>
      <c r="V196" s="79"/>
      <c r="W196" s="79"/>
      <c r="X196" s="79"/>
      <c r="Y196" s="79"/>
      <c r="Z196" s="79"/>
      <c r="AA196" s="79"/>
      <c r="AB196" s="79"/>
      <c r="AC196" s="79"/>
      <c r="AD196" s="79"/>
      <c r="AE196" s="79"/>
      <c r="AF196" s="79"/>
      <c r="AG196" s="79"/>
      <c r="AH196" s="79"/>
      <c r="AI196" s="79"/>
      <c r="AJ196" s="52"/>
      <c r="AK196" s="52"/>
      <c r="AL196" s="79"/>
    </row>
    <row r="197" spans="7:38" x14ac:dyDescent="0.25">
      <c r="G197" s="81"/>
      <c r="Q197" s="78"/>
      <c r="R197" s="79"/>
      <c r="S197" s="79"/>
      <c r="T197" s="79"/>
      <c r="U197" s="79"/>
      <c r="V197" s="79"/>
      <c r="W197" s="79"/>
      <c r="X197" s="79"/>
      <c r="Y197" s="79"/>
      <c r="Z197" s="79"/>
      <c r="AA197" s="79"/>
      <c r="AB197" s="79"/>
      <c r="AC197" s="79"/>
      <c r="AD197" s="79"/>
      <c r="AE197" s="79"/>
      <c r="AF197" s="79"/>
      <c r="AG197" s="79"/>
      <c r="AH197" s="79"/>
      <c r="AI197" s="79"/>
      <c r="AJ197" s="52"/>
      <c r="AK197" s="52"/>
      <c r="AL197" s="79"/>
    </row>
    <row r="198" spans="7:38" x14ac:dyDescent="0.25">
      <c r="G198" s="81"/>
      <c r="Q198" s="78"/>
      <c r="R198" s="79"/>
      <c r="S198" s="79"/>
      <c r="T198" s="79"/>
      <c r="U198" s="79"/>
      <c r="V198" s="79"/>
      <c r="W198" s="79"/>
      <c r="X198" s="79"/>
      <c r="Y198" s="79"/>
      <c r="Z198" s="79"/>
      <c r="AA198" s="79"/>
      <c r="AB198" s="79"/>
      <c r="AC198" s="79"/>
      <c r="AD198" s="79"/>
      <c r="AE198" s="79"/>
      <c r="AF198" s="79"/>
      <c r="AG198" s="79"/>
      <c r="AH198" s="79"/>
      <c r="AI198" s="79"/>
      <c r="AJ198" s="52"/>
      <c r="AK198" s="52"/>
      <c r="AL198" s="79"/>
    </row>
    <row r="199" spans="7:38" x14ac:dyDescent="0.25">
      <c r="G199" s="81"/>
      <c r="Q199" s="78"/>
      <c r="R199" s="79"/>
      <c r="S199" s="79"/>
      <c r="T199" s="79"/>
      <c r="U199" s="79"/>
      <c r="V199" s="79"/>
      <c r="W199" s="79"/>
      <c r="X199" s="79"/>
      <c r="Y199" s="79"/>
      <c r="Z199" s="79"/>
      <c r="AA199" s="79"/>
      <c r="AB199" s="79"/>
      <c r="AC199" s="79"/>
      <c r="AD199" s="79"/>
      <c r="AE199" s="79"/>
      <c r="AF199" s="79"/>
      <c r="AG199" s="79"/>
      <c r="AH199" s="79"/>
      <c r="AI199" s="79"/>
      <c r="AJ199" s="52"/>
      <c r="AK199" s="52"/>
      <c r="AL199" s="79"/>
    </row>
    <row r="200" spans="7:38" x14ac:dyDescent="0.25">
      <c r="G200" s="81"/>
      <c r="Q200" s="78"/>
      <c r="R200" s="79"/>
      <c r="S200" s="79"/>
      <c r="T200" s="79"/>
      <c r="U200" s="79"/>
      <c r="V200" s="79"/>
      <c r="W200" s="79"/>
      <c r="X200" s="79"/>
      <c r="Y200" s="79"/>
      <c r="Z200" s="79"/>
      <c r="AA200" s="79"/>
      <c r="AB200" s="79"/>
      <c r="AC200" s="79"/>
      <c r="AD200" s="79"/>
      <c r="AE200" s="79"/>
      <c r="AF200" s="79"/>
      <c r="AG200" s="79"/>
      <c r="AH200" s="79"/>
      <c r="AI200" s="79"/>
      <c r="AJ200" s="52"/>
      <c r="AK200" s="52"/>
      <c r="AL200" s="79"/>
    </row>
    <row r="201" spans="7:38" x14ac:dyDescent="0.25">
      <c r="G201" s="81"/>
      <c r="Q201" s="78"/>
      <c r="R201" s="79"/>
      <c r="S201" s="79"/>
      <c r="T201" s="79"/>
      <c r="U201" s="79"/>
      <c r="V201" s="79"/>
      <c r="W201" s="79"/>
      <c r="X201" s="79"/>
      <c r="Y201" s="79"/>
      <c r="Z201" s="79"/>
      <c r="AA201" s="79"/>
      <c r="AB201" s="79"/>
      <c r="AC201" s="79"/>
      <c r="AD201" s="79"/>
      <c r="AE201" s="79"/>
      <c r="AF201" s="79"/>
      <c r="AG201" s="79"/>
      <c r="AH201" s="79"/>
      <c r="AI201" s="79"/>
      <c r="AJ201" s="52"/>
      <c r="AK201" s="52"/>
      <c r="AL201" s="79"/>
    </row>
    <row r="202" spans="7:38" x14ac:dyDescent="0.25">
      <c r="G202" s="81"/>
      <c r="Q202" s="78"/>
      <c r="R202" s="79"/>
      <c r="S202" s="79"/>
      <c r="T202" s="79"/>
      <c r="U202" s="79"/>
      <c r="V202" s="79"/>
      <c r="W202" s="79"/>
      <c r="X202" s="79"/>
      <c r="Y202" s="79"/>
      <c r="Z202" s="79"/>
      <c r="AA202" s="79"/>
      <c r="AB202" s="79"/>
      <c r="AC202" s="79"/>
      <c r="AD202" s="79"/>
      <c r="AE202" s="79"/>
      <c r="AF202" s="79"/>
      <c r="AG202" s="79"/>
      <c r="AH202" s="79"/>
      <c r="AI202" s="79"/>
      <c r="AJ202" s="52"/>
      <c r="AK202" s="52"/>
      <c r="AL202" s="79"/>
    </row>
    <row r="203" spans="7:38" x14ac:dyDescent="0.25">
      <c r="G203" s="81"/>
      <c r="Q203" s="78"/>
      <c r="R203" s="79"/>
      <c r="S203" s="79"/>
      <c r="T203" s="79"/>
      <c r="U203" s="79"/>
      <c r="V203" s="79"/>
      <c r="W203" s="79"/>
      <c r="X203" s="79"/>
      <c r="Y203" s="79"/>
      <c r="Z203" s="79"/>
      <c r="AA203" s="79"/>
      <c r="AB203" s="79"/>
      <c r="AC203" s="79"/>
      <c r="AD203" s="79"/>
      <c r="AE203" s="79"/>
      <c r="AF203" s="79"/>
      <c r="AG203" s="79"/>
      <c r="AH203" s="79"/>
      <c r="AI203" s="79"/>
      <c r="AJ203" s="52"/>
      <c r="AK203" s="52"/>
      <c r="AL203" s="79"/>
    </row>
    <row r="204" spans="7:38" x14ac:dyDescent="0.25">
      <c r="G204" s="81"/>
      <c r="Q204" s="78"/>
      <c r="R204" s="79"/>
      <c r="S204" s="79"/>
      <c r="T204" s="79"/>
      <c r="U204" s="79"/>
      <c r="V204" s="79"/>
      <c r="W204" s="79"/>
      <c r="X204" s="79"/>
      <c r="Y204" s="79"/>
      <c r="Z204" s="79"/>
      <c r="AA204" s="79"/>
      <c r="AB204" s="79"/>
      <c r="AC204" s="79"/>
      <c r="AD204" s="79"/>
      <c r="AE204" s="79"/>
      <c r="AF204" s="79"/>
      <c r="AG204" s="79"/>
      <c r="AH204" s="79"/>
      <c r="AI204" s="79"/>
      <c r="AJ204" s="52"/>
      <c r="AK204" s="52"/>
      <c r="AL204" s="79"/>
    </row>
    <row r="205" spans="7:38" x14ac:dyDescent="0.25">
      <c r="G205" s="81"/>
      <c r="Q205" s="78"/>
      <c r="R205" s="79"/>
      <c r="S205" s="79"/>
      <c r="T205" s="79"/>
      <c r="U205" s="79"/>
      <c r="V205" s="79"/>
      <c r="W205" s="79"/>
      <c r="X205" s="79"/>
      <c r="Y205" s="79"/>
      <c r="Z205" s="79"/>
      <c r="AA205" s="79"/>
      <c r="AB205" s="79"/>
      <c r="AC205" s="79"/>
      <c r="AD205" s="79"/>
      <c r="AE205" s="79"/>
      <c r="AF205" s="79"/>
      <c r="AG205" s="79"/>
      <c r="AH205" s="79"/>
      <c r="AI205" s="79"/>
      <c r="AJ205" s="52"/>
      <c r="AK205" s="52"/>
      <c r="AL205" s="79"/>
    </row>
    <row r="206" spans="7:38" x14ac:dyDescent="0.25">
      <c r="G206" s="81"/>
      <c r="Q206" s="78"/>
      <c r="R206" s="79"/>
      <c r="S206" s="79"/>
      <c r="T206" s="79"/>
      <c r="U206" s="79"/>
      <c r="V206" s="79"/>
      <c r="W206" s="79"/>
      <c r="X206" s="79"/>
      <c r="Y206" s="79"/>
      <c r="Z206" s="79"/>
      <c r="AA206" s="79"/>
      <c r="AB206" s="79"/>
      <c r="AC206" s="79"/>
      <c r="AD206" s="79"/>
      <c r="AE206" s="79"/>
      <c r="AF206" s="79"/>
      <c r="AG206" s="79"/>
      <c r="AH206" s="79"/>
      <c r="AI206" s="79"/>
      <c r="AJ206" s="52"/>
      <c r="AK206" s="52"/>
      <c r="AL206" s="79"/>
    </row>
    <row r="207" spans="7:38" x14ac:dyDescent="0.25">
      <c r="G207" s="81"/>
      <c r="Q207" s="78"/>
      <c r="R207" s="79"/>
      <c r="S207" s="79"/>
      <c r="T207" s="79"/>
      <c r="U207" s="79"/>
      <c r="V207" s="79"/>
      <c r="W207" s="79"/>
      <c r="X207" s="79"/>
      <c r="Y207" s="79"/>
      <c r="Z207" s="79"/>
      <c r="AA207" s="79"/>
      <c r="AB207" s="79"/>
      <c r="AC207" s="79"/>
      <c r="AD207" s="79"/>
      <c r="AE207" s="79"/>
      <c r="AF207" s="79"/>
      <c r="AG207" s="79"/>
      <c r="AH207" s="79"/>
      <c r="AI207" s="79"/>
      <c r="AJ207" s="52"/>
      <c r="AK207" s="52"/>
      <c r="AL207" s="79"/>
    </row>
    <row r="208" spans="7:38" x14ac:dyDescent="0.25">
      <c r="G208" s="81"/>
      <c r="Q208" s="78"/>
      <c r="R208" s="79"/>
      <c r="S208" s="79"/>
      <c r="T208" s="79"/>
      <c r="U208" s="79"/>
      <c r="V208" s="79"/>
      <c r="W208" s="79"/>
      <c r="X208" s="79"/>
      <c r="Y208" s="79"/>
      <c r="Z208" s="79"/>
      <c r="AA208" s="79"/>
      <c r="AB208" s="79"/>
      <c r="AC208" s="79"/>
      <c r="AD208" s="79"/>
      <c r="AE208" s="79"/>
      <c r="AF208" s="79"/>
      <c r="AG208" s="79"/>
      <c r="AH208" s="79"/>
      <c r="AI208" s="79"/>
      <c r="AJ208" s="52"/>
      <c r="AK208" s="52"/>
      <c r="AL208" s="79"/>
    </row>
    <row r="209" spans="7:38" x14ac:dyDescent="0.25">
      <c r="G209" s="81"/>
      <c r="Q209" s="78"/>
      <c r="R209" s="79"/>
      <c r="S209" s="79"/>
      <c r="T209" s="79"/>
      <c r="U209" s="79"/>
      <c r="V209" s="79"/>
      <c r="W209" s="79"/>
      <c r="X209" s="79"/>
      <c r="Y209" s="79"/>
      <c r="Z209" s="79"/>
      <c r="AA209" s="79"/>
      <c r="AB209" s="79"/>
      <c r="AC209" s="79"/>
      <c r="AD209" s="79"/>
      <c r="AE209" s="79"/>
      <c r="AF209" s="79"/>
      <c r="AG209" s="79"/>
      <c r="AH209" s="79"/>
      <c r="AI209" s="79"/>
      <c r="AJ209" s="52"/>
      <c r="AK209" s="52"/>
      <c r="AL209" s="79"/>
    </row>
    <row r="210" spans="7:38" x14ac:dyDescent="0.25">
      <c r="G210" s="81"/>
      <c r="Q210" s="78"/>
      <c r="R210" s="79"/>
      <c r="S210" s="79"/>
      <c r="T210" s="79"/>
      <c r="U210" s="79"/>
      <c r="V210" s="79"/>
      <c r="W210" s="79"/>
      <c r="X210" s="79"/>
      <c r="Y210" s="79"/>
      <c r="Z210" s="79"/>
      <c r="AA210" s="79"/>
      <c r="AB210" s="79"/>
      <c r="AC210" s="79"/>
      <c r="AD210" s="79"/>
      <c r="AE210" s="79"/>
      <c r="AF210" s="79"/>
      <c r="AG210" s="79"/>
      <c r="AH210" s="79"/>
      <c r="AI210" s="79"/>
      <c r="AJ210" s="52"/>
      <c r="AK210" s="52"/>
      <c r="AL210" s="79"/>
    </row>
    <row r="211" spans="7:38" x14ac:dyDescent="0.25">
      <c r="G211" s="81"/>
      <c r="Q211" s="78"/>
      <c r="R211" s="79"/>
      <c r="S211" s="79"/>
      <c r="T211" s="79"/>
      <c r="U211" s="79"/>
      <c r="V211" s="79"/>
      <c r="W211" s="79"/>
      <c r="X211" s="79"/>
      <c r="Y211" s="79"/>
      <c r="Z211" s="79"/>
      <c r="AA211" s="79"/>
      <c r="AB211" s="79"/>
      <c r="AC211" s="79"/>
      <c r="AD211" s="79"/>
      <c r="AE211" s="79"/>
      <c r="AF211" s="79"/>
      <c r="AG211" s="79"/>
      <c r="AH211" s="79"/>
      <c r="AI211" s="79"/>
      <c r="AJ211" s="52"/>
      <c r="AK211" s="52"/>
      <c r="AL211" s="79"/>
    </row>
    <row r="212" spans="7:38" x14ac:dyDescent="0.25">
      <c r="G212" s="81"/>
      <c r="Q212" s="78"/>
      <c r="R212" s="79"/>
      <c r="S212" s="79"/>
      <c r="T212" s="79"/>
      <c r="U212" s="79"/>
      <c r="V212" s="79"/>
      <c r="W212" s="79"/>
      <c r="X212" s="79"/>
      <c r="Y212" s="79"/>
      <c r="Z212" s="79"/>
      <c r="AA212" s="79"/>
      <c r="AB212" s="79"/>
      <c r="AC212" s="79"/>
      <c r="AD212" s="79"/>
      <c r="AE212" s="79"/>
      <c r="AF212" s="79"/>
      <c r="AG212" s="79"/>
      <c r="AH212" s="79"/>
      <c r="AI212" s="79"/>
      <c r="AJ212" s="52"/>
      <c r="AK212" s="52"/>
      <c r="AL212" s="79"/>
    </row>
    <row r="213" spans="7:38" x14ac:dyDescent="0.25">
      <c r="G213" s="81"/>
      <c r="Q213" s="78"/>
      <c r="R213" s="79"/>
      <c r="S213" s="79"/>
      <c r="T213" s="79"/>
      <c r="U213" s="79"/>
      <c r="V213" s="79"/>
      <c r="W213" s="79"/>
      <c r="X213" s="79"/>
      <c r="Y213" s="79"/>
      <c r="Z213" s="79"/>
      <c r="AA213" s="79"/>
      <c r="AB213" s="79"/>
      <c r="AC213" s="79"/>
      <c r="AD213" s="79"/>
      <c r="AE213" s="79"/>
      <c r="AF213" s="79"/>
      <c r="AG213" s="79"/>
      <c r="AH213" s="79"/>
      <c r="AI213" s="79"/>
      <c r="AJ213" s="52"/>
      <c r="AK213" s="52"/>
      <c r="AL213" s="79"/>
    </row>
    <row r="214" spans="7:38" x14ac:dyDescent="0.25">
      <c r="G214" s="81"/>
      <c r="Q214" s="78"/>
      <c r="R214" s="79"/>
      <c r="S214" s="79"/>
      <c r="T214" s="79"/>
      <c r="U214" s="79"/>
      <c r="V214" s="79"/>
      <c r="W214" s="79"/>
      <c r="X214" s="79"/>
      <c r="Y214" s="79"/>
      <c r="Z214" s="79"/>
      <c r="AA214" s="79"/>
      <c r="AB214" s="79"/>
      <c r="AC214" s="79"/>
      <c r="AD214" s="79"/>
      <c r="AE214" s="79"/>
      <c r="AF214" s="79"/>
      <c r="AG214" s="79"/>
      <c r="AH214" s="79"/>
      <c r="AI214" s="79"/>
      <c r="AJ214" s="52"/>
      <c r="AK214" s="52"/>
      <c r="AL214" s="79"/>
    </row>
    <row r="215" spans="7:38" x14ac:dyDescent="0.25">
      <c r="G215" s="81"/>
      <c r="Q215" s="78"/>
      <c r="R215" s="79"/>
      <c r="S215" s="79"/>
      <c r="T215" s="79"/>
      <c r="U215" s="79"/>
      <c r="V215" s="79"/>
      <c r="W215" s="79"/>
      <c r="X215" s="79"/>
      <c r="Y215" s="79"/>
      <c r="Z215" s="79"/>
      <c r="AA215" s="79"/>
      <c r="AB215" s="79"/>
      <c r="AC215" s="79"/>
      <c r="AD215" s="79"/>
      <c r="AE215" s="79"/>
      <c r="AF215" s="79"/>
      <c r="AG215" s="79"/>
      <c r="AH215" s="79"/>
      <c r="AI215" s="79"/>
      <c r="AJ215" s="52"/>
      <c r="AK215" s="52"/>
      <c r="AL215" s="79"/>
    </row>
    <row r="216" spans="7:38" x14ac:dyDescent="0.25">
      <c r="G216" s="81"/>
      <c r="Q216" s="78"/>
      <c r="R216" s="79"/>
      <c r="S216" s="79"/>
      <c r="T216" s="79"/>
      <c r="U216" s="79"/>
      <c r="V216" s="79"/>
      <c r="W216" s="79"/>
      <c r="X216" s="79"/>
      <c r="Y216" s="79"/>
      <c r="Z216" s="79"/>
      <c r="AA216" s="79"/>
      <c r="AB216" s="79"/>
      <c r="AC216" s="79"/>
      <c r="AD216" s="79"/>
      <c r="AE216" s="79"/>
      <c r="AF216" s="79"/>
      <c r="AG216" s="79"/>
      <c r="AH216" s="79"/>
      <c r="AI216" s="79"/>
      <c r="AJ216" s="52"/>
      <c r="AK216" s="52"/>
      <c r="AL216" s="79"/>
    </row>
    <row r="217" spans="7:38" x14ac:dyDescent="0.25">
      <c r="G217" s="81"/>
      <c r="Q217" s="78"/>
      <c r="R217" s="79"/>
      <c r="S217" s="79"/>
      <c r="T217" s="79"/>
      <c r="U217" s="79"/>
      <c r="V217" s="79"/>
      <c r="W217" s="79"/>
      <c r="X217" s="79"/>
      <c r="Y217" s="79"/>
      <c r="Z217" s="79"/>
      <c r="AA217" s="79"/>
      <c r="AB217" s="79"/>
      <c r="AC217" s="79"/>
      <c r="AD217" s="79"/>
      <c r="AE217" s="79"/>
      <c r="AF217" s="79"/>
      <c r="AG217" s="79"/>
      <c r="AH217" s="79"/>
      <c r="AI217" s="79"/>
      <c r="AJ217" s="52"/>
      <c r="AK217" s="52"/>
      <c r="AL217" s="79"/>
    </row>
    <row r="218" spans="7:38" x14ac:dyDescent="0.25">
      <c r="G218" s="81"/>
      <c r="Q218" s="78"/>
      <c r="R218" s="79"/>
      <c r="S218" s="79"/>
      <c r="T218" s="79"/>
      <c r="U218" s="79"/>
      <c r="V218" s="79"/>
      <c r="W218" s="79"/>
      <c r="X218" s="79"/>
      <c r="Y218" s="79"/>
      <c r="Z218" s="79"/>
      <c r="AA218" s="79"/>
      <c r="AB218" s="79"/>
      <c r="AC218" s="79"/>
      <c r="AD218" s="79"/>
      <c r="AE218" s="79"/>
      <c r="AF218" s="79"/>
      <c r="AG218" s="79"/>
      <c r="AH218" s="79"/>
      <c r="AI218" s="79"/>
      <c r="AJ218" s="52"/>
      <c r="AK218" s="52"/>
      <c r="AL218" s="79"/>
    </row>
    <row r="219" spans="7:38" x14ac:dyDescent="0.25">
      <c r="G219" s="81"/>
      <c r="Q219" s="78"/>
      <c r="R219" s="79"/>
      <c r="S219" s="79"/>
      <c r="T219" s="79"/>
      <c r="U219" s="79"/>
      <c r="V219" s="79"/>
      <c r="W219" s="79"/>
      <c r="X219" s="79"/>
      <c r="Y219" s="79"/>
      <c r="Z219" s="79"/>
      <c r="AA219" s="79"/>
      <c r="AB219" s="79"/>
      <c r="AC219" s="79"/>
      <c r="AD219" s="79"/>
      <c r="AE219" s="79"/>
      <c r="AF219" s="79"/>
      <c r="AG219" s="79"/>
      <c r="AH219" s="79"/>
      <c r="AI219" s="79"/>
      <c r="AJ219" s="52"/>
      <c r="AK219" s="52"/>
      <c r="AL219" s="79"/>
    </row>
    <row r="220" spans="7:38" x14ac:dyDescent="0.25">
      <c r="G220" s="81"/>
      <c r="Q220" s="78"/>
      <c r="R220" s="79"/>
      <c r="S220" s="79"/>
      <c r="T220" s="79"/>
      <c r="U220" s="79"/>
      <c r="V220" s="79"/>
      <c r="W220" s="79"/>
      <c r="X220" s="79"/>
      <c r="Y220" s="79"/>
      <c r="Z220" s="79"/>
      <c r="AA220" s="79"/>
      <c r="AB220" s="79"/>
      <c r="AC220" s="79"/>
      <c r="AD220" s="79"/>
      <c r="AE220" s="79"/>
      <c r="AF220" s="79"/>
      <c r="AG220" s="79"/>
      <c r="AH220" s="79"/>
      <c r="AI220" s="79"/>
      <c r="AJ220" s="52"/>
      <c r="AK220" s="52"/>
      <c r="AL220" s="79"/>
    </row>
    <row r="221" spans="7:38" x14ac:dyDescent="0.25">
      <c r="G221" s="81"/>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7:38" x14ac:dyDescent="0.25">
      <c r="G222" s="81"/>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7:38" x14ac:dyDescent="0.25">
      <c r="G223" s="81"/>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7:38" x14ac:dyDescent="0.25">
      <c r="G224" s="81"/>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7:38" x14ac:dyDescent="0.25">
      <c r="G225" s="81"/>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7:38" x14ac:dyDescent="0.25">
      <c r="G226" s="81"/>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7:38" x14ac:dyDescent="0.25">
      <c r="G227" s="81"/>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7:38" x14ac:dyDescent="0.25">
      <c r="G228" s="81"/>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7:38" x14ac:dyDescent="0.25">
      <c r="G229" s="81"/>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7:38" x14ac:dyDescent="0.25">
      <c r="G230" s="81"/>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7:38" x14ac:dyDescent="0.25">
      <c r="G231" s="81"/>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7:38" x14ac:dyDescent="0.25">
      <c r="G232" s="81"/>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7:38" x14ac:dyDescent="0.25">
      <c r="G233" s="81"/>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7:38" x14ac:dyDescent="0.25">
      <c r="G234" s="81"/>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7:38" x14ac:dyDescent="0.25">
      <c r="G235" s="81"/>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7:38" x14ac:dyDescent="0.25">
      <c r="G236" s="81"/>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7:38" x14ac:dyDescent="0.25">
      <c r="G237" s="81"/>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7:38" x14ac:dyDescent="0.25">
      <c r="G238" s="81"/>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7:38" x14ac:dyDescent="0.25">
      <c r="G239" s="81"/>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7:38" x14ac:dyDescent="0.25">
      <c r="G240" s="81"/>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7:38" x14ac:dyDescent="0.25">
      <c r="G241" s="81"/>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7:38" x14ac:dyDescent="0.25">
      <c r="G242" s="81"/>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7:38" x14ac:dyDescent="0.25">
      <c r="G243" s="81"/>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7:38" x14ac:dyDescent="0.25">
      <c r="G244" s="81"/>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7:38" x14ac:dyDescent="0.25">
      <c r="G245" s="81"/>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7:38" x14ac:dyDescent="0.25">
      <c r="G246" s="81"/>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7:38" x14ac:dyDescent="0.25">
      <c r="G247" s="81"/>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7:38" x14ac:dyDescent="0.25">
      <c r="G248" s="81"/>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7:38" x14ac:dyDescent="0.25">
      <c r="G249" s="81"/>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7:38" x14ac:dyDescent="0.25">
      <c r="G250" s="81"/>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7:38" x14ac:dyDescent="0.25">
      <c r="G251" s="81"/>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7:38" x14ac:dyDescent="0.25">
      <c r="G252" s="81"/>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7:38" x14ac:dyDescent="0.25">
      <c r="G253" s="81"/>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7:38" x14ac:dyDescent="0.25">
      <c r="G254" s="81"/>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7:38" x14ac:dyDescent="0.25">
      <c r="G255" s="81"/>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7:38" x14ac:dyDescent="0.25">
      <c r="G256" s="81"/>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7:38" x14ac:dyDescent="0.25">
      <c r="G257" s="81"/>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7:38" x14ac:dyDescent="0.25">
      <c r="G258" s="81"/>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7:38" x14ac:dyDescent="0.25">
      <c r="G259" s="81"/>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7:38" x14ac:dyDescent="0.25">
      <c r="G260" s="81"/>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7:38" x14ac:dyDescent="0.25">
      <c r="G261" s="81"/>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7:38" x14ac:dyDescent="0.25">
      <c r="G262" s="81"/>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7:38" x14ac:dyDescent="0.25">
      <c r="G263" s="81"/>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7:38" x14ac:dyDescent="0.25">
      <c r="G264" s="81"/>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7:38" x14ac:dyDescent="0.25">
      <c r="G265" s="81"/>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7:38" x14ac:dyDescent="0.25">
      <c r="G266" s="81"/>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7:38" x14ac:dyDescent="0.25">
      <c r="G267" s="81"/>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7:38" x14ac:dyDescent="0.25">
      <c r="G268" s="81"/>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7:38" x14ac:dyDescent="0.25">
      <c r="G269" s="81"/>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7:38" x14ac:dyDescent="0.25">
      <c r="G270" s="81"/>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7:38" x14ac:dyDescent="0.25">
      <c r="G271" s="81"/>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7:38" x14ac:dyDescent="0.25">
      <c r="G272" s="81"/>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7:38" x14ac:dyDescent="0.25">
      <c r="G273" s="81"/>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7:38" x14ac:dyDescent="0.25">
      <c r="G274" s="81"/>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8:38" x14ac:dyDescent="0.25">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8:38" x14ac:dyDescent="0.25">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8:38" x14ac:dyDescent="0.25">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8:38" x14ac:dyDescent="0.25">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8:38" x14ac:dyDescent="0.25">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8:38" x14ac:dyDescent="0.25">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8:38" x14ac:dyDescent="0.25">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8:38" x14ac:dyDescent="0.25">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8:38" x14ac:dyDescent="0.25">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8:38" x14ac:dyDescent="0.25">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8:38" x14ac:dyDescent="0.25">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8:38" x14ac:dyDescent="0.25">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8:38" x14ac:dyDescent="0.25">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8:38" x14ac:dyDescent="0.25">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8:38" x14ac:dyDescent="0.25">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8:38" x14ac:dyDescent="0.25">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8:38" x14ac:dyDescent="0.25">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8:38" x14ac:dyDescent="0.25">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8:38" x14ac:dyDescent="0.25">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8:38" x14ac:dyDescent="0.25">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8:38" x14ac:dyDescent="0.25">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8:38" x14ac:dyDescent="0.25">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8:38" x14ac:dyDescent="0.25">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8:38" x14ac:dyDescent="0.25">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8:38" x14ac:dyDescent="0.25">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8:38" x14ac:dyDescent="0.25">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8:38" x14ac:dyDescent="0.25">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8:38" x14ac:dyDescent="0.25">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8:38" x14ac:dyDescent="0.25">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8:38" x14ac:dyDescent="0.25">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8:38" x14ac:dyDescent="0.25">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8:38" x14ac:dyDescent="0.25">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8:38" x14ac:dyDescent="0.25">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8:38" x14ac:dyDescent="0.25">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8:38" x14ac:dyDescent="0.25">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8:38" x14ac:dyDescent="0.25">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8:38" x14ac:dyDescent="0.25">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8:38" x14ac:dyDescent="0.25">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8:38" x14ac:dyDescent="0.25">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8:38" x14ac:dyDescent="0.25">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8:38" x14ac:dyDescent="0.25">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8:38" x14ac:dyDescent="0.25">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8:38" x14ac:dyDescent="0.25">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8:38" x14ac:dyDescent="0.25">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8:38" x14ac:dyDescent="0.25">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8:38" x14ac:dyDescent="0.25">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8:38" x14ac:dyDescent="0.25">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8:38" x14ac:dyDescent="0.25">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8:38" x14ac:dyDescent="0.25">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8:38" x14ac:dyDescent="0.25">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8:38" x14ac:dyDescent="0.25">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8:38" x14ac:dyDescent="0.25">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8:38" x14ac:dyDescent="0.25">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8:38" x14ac:dyDescent="0.25">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8:38" x14ac:dyDescent="0.25">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8:38" x14ac:dyDescent="0.25">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8:38" x14ac:dyDescent="0.25">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8:38" x14ac:dyDescent="0.25">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8:38" x14ac:dyDescent="0.25">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8:38" x14ac:dyDescent="0.25">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8:38" x14ac:dyDescent="0.25">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8:38" x14ac:dyDescent="0.25">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8:38" x14ac:dyDescent="0.25">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8:38" x14ac:dyDescent="0.25">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8:38" x14ac:dyDescent="0.25">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8:38" x14ac:dyDescent="0.25">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8:38" x14ac:dyDescent="0.25">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8:38" x14ac:dyDescent="0.25">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8:38" x14ac:dyDescent="0.25">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8:38" x14ac:dyDescent="0.25">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8:38" x14ac:dyDescent="0.25">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8:38" x14ac:dyDescent="0.25">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8:38" x14ac:dyDescent="0.25">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8:38" x14ac:dyDescent="0.25">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8:38" x14ac:dyDescent="0.25">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8:38" x14ac:dyDescent="0.25">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8:38" x14ac:dyDescent="0.25">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8:38" x14ac:dyDescent="0.25">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8:38" x14ac:dyDescent="0.25">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8:38" x14ac:dyDescent="0.25">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8:38" x14ac:dyDescent="0.25">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8:38" x14ac:dyDescent="0.25">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8:38" x14ac:dyDescent="0.25">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8:38" x14ac:dyDescent="0.25">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8:38" x14ac:dyDescent="0.25">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8:38" x14ac:dyDescent="0.25">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8:38" x14ac:dyDescent="0.25">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8:38" x14ac:dyDescent="0.25">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8:38" x14ac:dyDescent="0.25">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8:38" x14ac:dyDescent="0.25">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8:38" x14ac:dyDescent="0.25">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8:38" x14ac:dyDescent="0.25">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8:38" x14ac:dyDescent="0.25">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8:38" x14ac:dyDescent="0.25">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8:38" x14ac:dyDescent="0.25">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8:38" x14ac:dyDescent="0.25">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8:38" x14ac:dyDescent="0.25">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8:38" x14ac:dyDescent="0.25">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8:38" x14ac:dyDescent="0.25">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8:38" x14ac:dyDescent="0.25">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8:38" x14ac:dyDescent="0.25">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8:38" x14ac:dyDescent="0.25">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8:38" x14ac:dyDescent="0.25">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8:38" x14ac:dyDescent="0.25">
      <c r="R536" s="79"/>
      <c r="S536" s="79"/>
      <c r="T536" s="79"/>
      <c r="U536" s="79"/>
      <c r="V536" s="79"/>
      <c r="W536" s="79"/>
      <c r="X536" s="79"/>
      <c r="Y536" s="79"/>
      <c r="Z536" s="79"/>
      <c r="AA536" s="79"/>
      <c r="AB536" s="79"/>
      <c r="AC536" s="79"/>
      <c r="AD536" s="79"/>
      <c r="AE536" s="79"/>
      <c r="AF536" s="79"/>
      <c r="AG536" s="79"/>
      <c r="AH536" s="79"/>
      <c r="AI536" s="79"/>
      <c r="AJ536" s="52"/>
      <c r="AK536" s="52"/>
      <c r="AL536" s="79"/>
    </row>
    <row r="537" spans="18:38" x14ac:dyDescent="0.25">
      <c r="R537" s="79"/>
      <c r="S537" s="79"/>
      <c r="T537" s="79"/>
      <c r="U537" s="79"/>
      <c r="V537" s="79"/>
      <c r="W537" s="79"/>
      <c r="X537" s="79"/>
      <c r="Y537" s="79"/>
      <c r="Z537" s="79"/>
      <c r="AA537" s="79"/>
      <c r="AB537" s="79"/>
      <c r="AC537" s="79"/>
      <c r="AD537" s="79"/>
      <c r="AE537" s="79"/>
      <c r="AF537" s="79"/>
      <c r="AG537" s="79"/>
      <c r="AH537" s="79"/>
      <c r="AI537" s="79"/>
      <c r="AJ537" s="52"/>
      <c r="AK537" s="52"/>
      <c r="AL537" s="79"/>
    </row>
    <row r="538" spans="18:38" x14ac:dyDescent="0.25">
      <c r="R538" s="79"/>
      <c r="S538" s="79"/>
      <c r="T538" s="79"/>
      <c r="U538" s="79"/>
      <c r="V538" s="79"/>
      <c r="W538" s="79"/>
      <c r="X538" s="79"/>
      <c r="Y538" s="79"/>
      <c r="Z538" s="79"/>
      <c r="AA538" s="79"/>
      <c r="AB538" s="79"/>
      <c r="AC538" s="79"/>
      <c r="AD538" s="79"/>
      <c r="AE538" s="79"/>
      <c r="AF538" s="79"/>
      <c r="AG538" s="79"/>
      <c r="AH538" s="79"/>
      <c r="AI538" s="79"/>
      <c r="AJ538" s="52"/>
      <c r="AK538" s="52"/>
      <c r="AL538" s="79"/>
    </row>
    <row r="539" spans="18:38" x14ac:dyDescent="0.25">
      <c r="R539" s="79"/>
      <c r="S539" s="79"/>
      <c r="T539" s="79"/>
      <c r="U539" s="79"/>
      <c r="V539" s="79"/>
      <c r="W539" s="79"/>
      <c r="X539" s="79"/>
      <c r="Y539" s="79"/>
      <c r="Z539" s="79"/>
      <c r="AA539" s="79"/>
      <c r="AB539" s="79"/>
      <c r="AC539" s="79"/>
      <c r="AD539" s="79"/>
      <c r="AE539" s="79"/>
      <c r="AF539" s="79"/>
      <c r="AG539" s="79"/>
      <c r="AH539" s="79"/>
      <c r="AI539" s="79"/>
      <c r="AJ539" s="52"/>
      <c r="AK539" s="52"/>
      <c r="AL539" s="79"/>
    </row>
    <row r="540" spans="18:38" x14ac:dyDescent="0.25">
      <c r="R540" s="79"/>
      <c r="S540" s="79"/>
      <c r="T540" s="79"/>
      <c r="U540" s="79"/>
      <c r="V540" s="79"/>
      <c r="W540" s="79"/>
      <c r="X540" s="79"/>
      <c r="Y540" s="79"/>
      <c r="Z540" s="79"/>
      <c r="AA540" s="79"/>
      <c r="AB540" s="79"/>
      <c r="AC540" s="79"/>
      <c r="AD540" s="79"/>
      <c r="AE540" s="79"/>
      <c r="AF540" s="79"/>
      <c r="AG540" s="79"/>
      <c r="AH540" s="79"/>
      <c r="AI540" s="79"/>
      <c r="AJ540" s="52"/>
      <c r="AK540" s="52"/>
      <c r="AL540" s="79"/>
    </row>
    <row r="541" spans="18:38" x14ac:dyDescent="0.25">
      <c r="R541" s="79"/>
      <c r="S541" s="79"/>
      <c r="T541" s="79"/>
      <c r="U541" s="79"/>
      <c r="V541" s="79"/>
      <c r="W541" s="79"/>
      <c r="X541" s="79"/>
      <c r="Y541" s="79"/>
      <c r="Z541" s="79"/>
      <c r="AA541" s="79"/>
      <c r="AB541" s="79"/>
      <c r="AC541" s="79"/>
      <c r="AD541" s="79"/>
      <c r="AE541" s="79"/>
      <c r="AF541" s="79"/>
      <c r="AG541" s="79"/>
      <c r="AH541" s="79"/>
      <c r="AI541" s="79"/>
      <c r="AJ541" s="52"/>
      <c r="AK541" s="52"/>
      <c r="AL541" s="79"/>
    </row>
    <row r="542" spans="18:38" x14ac:dyDescent="0.25">
      <c r="R542" s="79"/>
      <c r="S542" s="79"/>
      <c r="T542" s="79"/>
      <c r="U542" s="79"/>
      <c r="V542" s="79"/>
      <c r="W542" s="79"/>
      <c r="X542" s="79"/>
      <c r="Y542" s="79"/>
      <c r="Z542" s="79"/>
      <c r="AA542" s="79"/>
      <c r="AB542" s="79"/>
      <c r="AC542" s="79"/>
      <c r="AD542" s="79"/>
      <c r="AE542" s="79"/>
      <c r="AF542" s="79"/>
      <c r="AG542" s="79"/>
      <c r="AH542" s="79"/>
      <c r="AI542" s="79"/>
      <c r="AJ542" s="52"/>
      <c r="AK542" s="52"/>
      <c r="AL542" s="79"/>
    </row>
    <row r="543" spans="18:38" x14ac:dyDescent="0.25">
      <c r="R543" s="79"/>
      <c r="S543" s="79"/>
      <c r="T543" s="79"/>
      <c r="U543" s="79"/>
      <c r="V543" s="79"/>
      <c r="W543" s="79"/>
      <c r="X543" s="79"/>
      <c r="Y543" s="79"/>
      <c r="Z543" s="79"/>
      <c r="AA543" s="79"/>
      <c r="AB543" s="79"/>
      <c r="AC543" s="79"/>
      <c r="AD543" s="79"/>
      <c r="AE543" s="79"/>
      <c r="AF543" s="79"/>
      <c r="AG543" s="79"/>
      <c r="AH543" s="79"/>
      <c r="AI543" s="79"/>
      <c r="AJ543" s="52"/>
      <c r="AK543" s="52"/>
      <c r="AL543" s="79"/>
    </row>
    <row r="544" spans="18:38" x14ac:dyDescent="0.25">
      <c r="R544" s="79"/>
      <c r="S544" s="79"/>
      <c r="T544" s="79"/>
      <c r="U544" s="79"/>
      <c r="V544" s="79"/>
      <c r="W544" s="79"/>
      <c r="X544" s="79"/>
      <c r="Y544" s="79"/>
      <c r="Z544" s="79"/>
      <c r="AA544" s="79"/>
      <c r="AB544" s="79"/>
      <c r="AC544" s="79"/>
      <c r="AD544" s="79"/>
      <c r="AE544" s="79"/>
      <c r="AF544" s="79"/>
      <c r="AG544" s="79"/>
      <c r="AH544" s="79"/>
      <c r="AI544" s="79"/>
      <c r="AJ544" s="52"/>
      <c r="AK544" s="52"/>
      <c r="AL544" s="79"/>
    </row>
    <row r="545" spans="18:38" x14ac:dyDescent="0.25">
      <c r="R545" s="79"/>
      <c r="S545" s="79"/>
      <c r="T545" s="79"/>
      <c r="U545" s="79"/>
      <c r="V545" s="79"/>
      <c r="W545" s="79"/>
      <c r="X545" s="79"/>
      <c r="Y545" s="79"/>
      <c r="Z545" s="79"/>
      <c r="AA545" s="79"/>
      <c r="AB545" s="79"/>
      <c r="AC545" s="79"/>
      <c r="AD545" s="79"/>
      <c r="AE545" s="79"/>
      <c r="AF545" s="79"/>
      <c r="AG545" s="79"/>
      <c r="AH545" s="79"/>
      <c r="AI545" s="79"/>
      <c r="AJ545" s="52"/>
      <c r="AK545" s="52"/>
      <c r="AL545" s="79"/>
    </row>
    <row r="546" spans="18:38" x14ac:dyDescent="0.25">
      <c r="R546" s="79"/>
      <c r="S546" s="79"/>
      <c r="T546" s="79"/>
      <c r="U546" s="79"/>
      <c r="V546" s="79"/>
      <c r="W546" s="79"/>
      <c r="X546" s="79"/>
      <c r="Y546" s="79"/>
      <c r="Z546" s="79"/>
      <c r="AA546" s="79"/>
      <c r="AB546" s="79"/>
      <c r="AC546" s="79"/>
      <c r="AD546" s="79"/>
      <c r="AE546" s="79"/>
      <c r="AF546" s="79"/>
      <c r="AG546" s="79"/>
      <c r="AH546" s="79"/>
      <c r="AI546" s="79"/>
      <c r="AJ546" s="52"/>
      <c r="AK546" s="52"/>
      <c r="AL546" s="79"/>
    </row>
    <row r="547" spans="18:38" x14ac:dyDescent="0.25">
      <c r="R547" s="79"/>
      <c r="S547" s="79"/>
      <c r="T547" s="79"/>
      <c r="U547" s="79"/>
      <c r="V547" s="79"/>
      <c r="W547" s="79"/>
      <c r="X547" s="79"/>
      <c r="Y547" s="79"/>
      <c r="Z547" s="79"/>
      <c r="AA547" s="79"/>
      <c r="AB547" s="79"/>
      <c r="AC547" s="79"/>
      <c r="AD547" s="79"/>
      <c r="AE547" s="79"/>
      <c r="AF547" s="79"/>
      <c r="AG547" s="79"/>
      <c r="AH547" s="79"/>
      <c r="AI547" s="79"/>
      <c r="AJ547" s="52"/>
      <c r="AK547" s="52"/>
      <c r="AL547" s="79"/>
    </row>
    <row r="548" spans="18:38" x14ac:dyDescent="0.25">
      <c r="R548" s="79"/>
      <c r="S548" s="79"/>
      <c r="T548" s="79"/>
      <c r="U548" s="79"/>
      <c r="V548" s="79"/>
      <c r="W548" s="79"/>
      <c r="X548" s="79"/>
      <c r="Y548" s="79"/>
      <c r="Z548" s="79"/>
      <c r="AA548" s="79"/>
      <c r="AB548" s="79"/>
      <c r="AC548" s="79"/>
      <c r="AD548" s="79"/>
      <c r="AE548" s="79"/>
      <c r="AF548" s="79"/>
      <c r="AG548" s="79"/>
      <c r="AH548" s="79"/>
      <c r="AI548" s="79"/>
      <c r="AJ548" s="52"/>
      <c r="AK548" s="52"/>
      <c r="AL548" s="79"/>
    </row>
    <row r="549" spans="18:38" x14ac:dyDescent="0.25">
      <c r="R549" s="79"/>
      <c r="S549" s="79"/>
      <c r="T549" s="79"/>
      <c r="U549" s="79"/>
      <c r="V549" s="79"/>
      <c r="W549" s="79"/>
      <c r="X549" s="79"/>
      <c r="Y549" s="79"/>
      <c r="Z549" s="79"/>
      <c r="AA549" s="79"/>
      <c r="AB549" s="79"/>
      <c r="AC549" s="79"/>
      <c r="AD549" s="79"/>
      <c r="AE549" s="79"/>
      <c r="AF549" s="79"/>
      <c r="AG549" s="79"/>
      <c r="AH549" s="79"/>
      <c r="AI549" s="79"/>
      <c r="AJ549" s="52"/>
      <c r="AK549" s="52"/>
      <c r="AL549" s="79"/>
    </row>
    <row r="550" spans="18:38" x14ac:dyDescent="0.25">
      <c r="R550" s="79"/>
      <c r="S550" s="79"/>
      <c r="T550" s="79"/>
      <c r="U550" s="79"/>
      <c r="V550" s="79"/>
      <c r="W550" s="79"/>
      <c r="X550" s="79"/>
      <c r="Y550" s="79"/>
      <c r="Z550" s="79"/>
      <c r="AA550" s="79"/>
      <c r="AB550" s="79"/>
      <c r="AC550" s="79"/>
      <c r="AD550" s="79"/>
      <c r="AE550" s="79"/>
      <c r="AF550" s="79"/>
      <c r="AG550" s="79"/>
      <c r="AH550" s="79"/>
      <c r="AI550" s="79"/>
      <c r="AJ550" s="52"/>
      <c r="AK550" s="52"/>
      <c r="AL550" s="79"/>
    </row>
    <row r="551" spans="18:38" x14ac:dyDescent="0.25">
      <c r="R551" s="79"/>
      <c r="S551" s="79"/>
      <c r="T551" s="79"/>
      <c r="U551" s="79"/>
      <c r="V551" s="79"/>
      <c r="W551" s="79"/>
      <c r="X551" s="79"/>
      <c r="Y551" s="79"/>
      <c r="Z551" s="79"/>
      <c r="AA551" s="79"/>
      <c r="AB551" s="79"/>
      <c r="AC551" s="79"/>
      <c r="AD551" s="79"/>
      <c r="AE551" s="79"/>
      <c r="AF551" s="79"/>
      <c r="AG551" s="79"/>
      <c r="AH551" s="79"/>
      <c r="AI551" s="79"/>
      <c r="AJ551" s="52"/>
      <c r="AK551" s="52"/>
      <c r="AL551" s="79"/>
    </row>
    <row r="552" spans="18:38" x14ac:dyDescent="0.25">
      <c r="R552" s="79"/>
      <c r="S552" s="79"/>
      <c r="T552" s="79"/>
      <c r="U552" s="79"/>
      <c r="V552" s="79"/>
      <c r="W552" s="79"/>
      <c r="X552" s="79"/>
      <c r="Y552" s="79"/>
      <c r="Z552" s="79"/>
      <c r="AA552" s="79"/>
      <c r="AB552" s="79"/>
      <c r="AC552" s="79"/>
      <c r="AD552" s="79"/>
      <c r="AE552" s="79"/>
      <c r="AF552" s="79"/>
      <c r="AG552" s="79"/>
      <c r="AH552" s="79"/>
      <c r="AI552" s="79"/>
      <c r="AJ552" s="52"/>
      <c r="AK552" s="52"/>
      <c r="AL552" s="79"/>
    </row>
    <row r="553" spans="18:38" x14ac:dyDescent="0.25">
      <c r="R553" s="79"/>
      <c r="S553" s="79"/>
      <c r="T553" s="79"/>
      <c r="U553" s="79"/>
      <c r="V553" s="79"/>
      <c r="W553" s="79"/>
      <c r="X553" s="79"/>
      <c r="Y553" s="79"/>
      <c r="Z553" s="79"/>
      <c r="AA553" s="79"/>
      <c r="AB553" s="79"/>
      <c r="AC553" s="79"/>
      <c r="AD553" s="79"/>
      <c r="AE553" s="79"/>
      <c r="AF553" s="79"/>
      <c r="AG553" s="79"/>
      <c r="AH553" s="79"/>
      <c r="AI553" s="79"/>
      <c r="AJ553" s="52"/>
      <c r="AK553" s="52"/>
      <c r="AL553" s="79"/>
    </row>
    <row r="554" spans="18:38" x14ac:dyDescent="0.25">
      <c r="R554" s="79"/>
      <c r="S554" s="79"/>
      <c r="T554" s="79"/>
      <c r="U554" s="79"/>
      <c r="V554" s="79"/>
      <c r="W554" s="79"/>
      <c r="X554" s="79"/>
      <c r="Y554" s="79"/>
      <c r="Z554" s="79"/>
      <c r="AA554" s="79"/>
      <c r="AB554" s="79"/>
      <c r="AC554" s="79"/>
      <c r="AD554" s="79"/>
      <c r="AE554" s="79"/>
      <c r="AF554" s="79"/>
      <c r="AG554" s="79"/>
      <c r="AH554" s="79"/>
      <c r="AI554" s="79"/>
      <c r="AJ554" s="52"/>
      <c r="AK554" s="52"/>
      <c r="AL554" s="79"/>
    </row>
    <row r="555" spans="18:38" x14ac:dyDescent="0.25">
      <c r="R555" s="79"/>
      <c r="S555" s="79"/>
      <c r="T555" s="79"/>
      <c r="U555" s="79"/>
      <c r="V555" s="79"/>
      <c r="W555" s="79"/>
      <c r="X555" s="79"/>
      <c r="Y555" s="79"/>
      <c r="Z555" s="79"/>
      <c r="AA555" s="79"/>
      <c r="AB555" s="79"/>
      <c r="AC555" s="79"/>
      <c r="AD555" s="79"/>
      <c r="AE555" s="79"/>
      <c r="AF555" s="79"/>
      <c r="AG555" s="79"/>
      <c r="AH555" s="79"/>
      <c r="AI555" s="79"/>
      <c r="AJ555" s="52"/>
      <c r="AK555" s="52"/>
      <c r="AL555" s="79"/>
    </row>
    <row r="556" spans="18:38" x14ac:dyDescent="0.25">
      <c r="R556" s="79"/>
      <c r="S556" s="79"/>
      <c r="T556" s="79"/>
      <c r="U556" s="79"/>
      <c r="V556" s="79"/>
      <c r="W556" s="79"/>
      <c r="X556" s="79"/>
      <c r="Y556" s="79"/>
      <c r="Z556" s="79"/>
      <c r="AA556" s="79"/>
      <c r="AB556" s="79"/>
      <c r="AC556" s="79"/>
      <c r="AD556" s="79"/>
      <c r="AE556" s="79"/>
      <c r="AF556" s="79"/>
      <c r="AG556" s="79"/>
      <c r="AH556" s="79"/>
      <c r="AI556" s="79"/>
      <c r="AJ556" s="52"/>
      <c r="AK556" s="52"/>
      <c r="AL556" s="79"/>
    </row>
    <row r="557" spans="18:38" x14ac:dyDescent="0.25">
      <c r="R557" s="79"/>
      <c r="S557" s="79"/>
      <c r="T557" s="79"/>
      <c r="U557" s="79"/>
      <c r="V557" s="79"/>
      <c r="W557" s="79"/>
      <c r="X557" s="79"/>
      <c r="Y557" s="79"/>
      <c r="Z557" s="79"/>
      <c r="AA557" s="79"/>
      <c r="AB557" s="79"/>
      <c r="AC557" s="79"/>
      <c r="AD557" s="79"/>
      <c r="AE557" s="79"/>
      <c r="AF557" s="79"/>
      <c r="AG557" s="79"/>
      <c r="AH557" s="79"/>
      <c r="AI557" s="79"/>
      <c r="AJ557" s="52"/>
      <c r="AK557" s="52"/>
      <c r="AL557" s="79"/>
    </row>
    <row r="558" spans="18:38" x14ac:dyDescent="0.25">
      <c r="R558" s="79"/>
      <c r="S558" s="79"/>
      <c r="T558" s="79"/>
      <c r="U558" s="79"/>
      <c r="V558" s="79"/>
      <c r="W558" s="79"/>
      <c r="X558" s="79"/>
      <c r="Y558" s="79"/>
      <c r="Z558" s="79"/>
      <c r="AA558" s="79"/>
      <c r="AB558" s="79"/>
      <c r="AC558" s="79"/>
      <c r="AD558" s="79"/>
      <c r="AE558" s="79"/>
      <c r="AF558" s="79"/>
      <c r="AG558" s="79"/>
      <c r="AH558" s="79"/>
      <c r="AI558" s="79"/>
      <c r="AJ558" s="52"/>
      <c r="AK558" s="52"/>
      <c r="AL558" s="79"/>
    </row>
    <row r="559" spans="18:38" x14ac:dyDescent="0.25">
      <c r="R559" s="79"/>
      <c r="S559" s="79"/>
      <c r="T559" s="79"/>
      <c r="U559" s="79"/>
      <c r="V559" s="79"/>
      <c r="W559" s="79"/>
      <c r="X559" s="79"/>
      <c r="Y559" s="79"/>
      <c r="Z559" s="79"/>
      <c r="AA559" s="79"/>
      <c r="AB559" s="79"/>
      <c r="AC559" s="79"/>
      <c r="AD559" s="79"/>
      <c r="AE559" s="79"/>
      <c r="AF559" s="79"/>
      <c r="AG559" s="79"/>
      <c r="AH559" s="79"/>
      <c r="AI559" s="79"/>
      <c r="AJ559" s="52"/>
      <c r="AK559" s="52"/>
      <c r="AL559" s="79"/>
    </row>
    <row r="560" spans="18:38" x14ac:dyDescent="0.25">
      <c r="R560" s="79"/>
      <c r="S560" s="79"/>
      <c r="T560" s="79"/>
      <c r="U560" s="79"/>
      <c r="V560" s="79"/>
      <c r="W560" s="79"/>
      <c r="X560" s="79"/>
      <c r="Y560" s="79"/>
      <c r="Z560" s="79"/>
      <c r="AA560" s="79"/>
      <c r="AB560" s="79"/>
      <c r="AC560" s="79"/>
      <c r="AD560" s="79"/>
      <c r="AE560" s="79"/>
      <c r="AF560" s="79"/>
      <c r="AG560" s="79"/>
      <c r="AH560" s="79"/>
      <c r="AI560" s="79"/>
      <c r="AJ560" s="52"/>
      <c r="AK560" s="52"/>
      <c r="AL560" s="79"/>
    </row>
    <row r="561" spans="18:38" x14ac:dyDescent="0.25">
      <c r="R561" s="79"/>
      <c r="S561" s="79"/>
      <c r="T561" s="79"/>
      <c r="U561" s="79"/>
      <c r="V561" s="79"/>
      <c r="W561" s="79"/>
      <c r="X561" s="79"/>
      <c r="Y561" s="79"/>
      <c r="Z561" s="79"/>
      <c r="AA561" s="79"/>
      <c r="AB561" s="79"/>
      <c r="AC561" s="79"/>
      <c r="AD561" s="79"/>
      <c r="AE561" s="79"/>
      <c r="AF561" s="79"/>
      <c r="AG561" s="79"/>
      <c r="AH561" s="79"/>
      <c r="AI561" s="79"/>
      <c r="AJ561" s="52"/>
      <c r="AK561" s="52"/>
      <c r="AL561" s="79"/>
    </row>
    <row r="562" spans="18:38" x14ac:dyDescent="0.25">
      <c r="R562" s="79"/>
      <c r="S562" s="79"/>
      <c r="T562" s="79"/>
      <c r="U562" s="79"/>
      <c r="V562" s="79"/>
      <c r="W562" s="79"/>
      <c r="X562" s="79"/>
      <c r="Y562" s="79"/>
      <c r="Z562" s="79"/>
      <c r="AA562" s="79"/>
      <c r="AB562" s="79"/>
      <c r="AC562" s="79"/>
      <c r="AD562" s="79"/>
      <c r="AE562" s="79"/>
      <c r="AF562" s="79"/>
      <c r="AG562" s="79"/>
      <c r="AH562" s="79"/>
      <c r="AI562" s="79"/>
      <c r="AJ562" s="52"/>
      <c r="AK562" s="52"/>
      <c r="AL562" s="79"/>
    </row>
    <row r="563" spans="18:38" x14ac:dyDescent="0.25">
      <c r="R563" s="79"/>
      <c r="S563" s="79"/>
      <c r="T563" s="79"/>
      <c r="U563" s="79"/>
      <c r="V563" s="79"/>
      <c r="W563" s="79"/>
      <c r="X563" s="79"/>
      <c r="Y563" s="79"/>
      <c r="Z563" s="79"/>
      <c r="AA563" s="79"/>
      <c r="AB563" s="79"/>
      <c r="AC563" s="79"/>
      <c r="AD563" s="79"/>
      <c r="AE563" s="79"/>
      <c r="AF563" s="79"/>
      <c r="AG563" s="79"/>
      <c r="AH563" s="79"/>
      <c r="AI563" s="79"/>
      <c r="AJ563" s="52"/>
      <c r="AK563" s="52"/>
      <c r="AL563" s="79"/>
    </row>
    <row r="564" spans="18:38" x14ac:dyDescent="0.25">
      <c r="R564" s="79"/>
      <c r="S564" s="79"/>
      <c r="T564" s="79"/>
      <c r="U564" s="79"/>
      <c r="V564" s="79"/>
      <c r="W564" s="79"/>
      <c r="X564" s="79"/>
      <c r="Y564" s="79"/>
      <c r="Z564" s="79"/>
      <c r="AA564" s="79"/>
      <c r="AB564" s="79"/>
      <c r="AC564" s="79"/>
      <c r="AD564" s="79"/>
      <c r="AE564" s="79"/>
      <c r="AF564" s="79"/>
      <c r="AG564" s="79"/>
      <c r="AH564" s="79"/>
      <c r="AI564" s="79"/>
      <c r="AJ564" s="52"/>
      <c r="AK564" s="52"/>
      <c r="AL564" s="79"/>
    </row>
    <row r="565" spans="18:38" x14ac:dyDescent="0.25">
      <c r="R565" s="79"/>
      <c r="S565" s="79"/>
      <c r="T565" s="79"/>
      <c r="U565" s="79"/>
      <c r="V565" s="79"/>
      <c r="W565" s="79"/>
      <c r="X565" s="79"/>
      <c r="Y565" s="79"/>
      <c r="Z565" s="79"/>
      <c r="AA565" s="79"/>
      <c r="AB565" s="79"/>
      <c r="AC565" s="79"/>
      <c r="AD565" s="79"/>
      <c r="AE565" s="79"/>
      <c r="AF565" s="79"/>
      <c r="AG565" s="79"/>
      <c r="AH565" s="79"/>
      <c r="AI565" s="79"/>
      <c r="AJ565" s="52"/>
      <c r="AK565" s="52"/>
      <c r="AL565" s="79"/>
    </row>
    <row r="566" spans="18:38" x14ac:dyDescent="0.25">
      <c r="R566" s="79"/>
      <c r="S566" s="79"/>
      <c r="T566" s="79"/>
      <c r="U566" s="79"/>
      <c r="V566" s="79"/>
      <c r="W566" s="79"/>
      <c r="X566" s="79"/>
      <c r="Y566" s="79"/>
      <c r="Z566" s="79"/>
      <c r="AA566" s="79"/>
      <c r="AB566" s="79"/>
      <c r="AC566" s="79"/>
      <c r="AD566" s="79"/>
      <c r="AE566" s="79"/>
      <c r="AF566" s="79"/>
      <c r="AG566" s="79"/>
      <c r="AH566" s="79"/>
      <c r="AI566" s="79"/>
      <c r="AJ566" s="52"/>
      <c r="AK566" s="52"/>
      <c r="AL566" s="79"/>
    </row>
    <row r="567" spans="18:38" x14ac:dyDescent="0.25">
      <c r="R567" s="79"/>
      <c r="S567" s="79"/>
      <c r="T567" s="79"/>
      <c r="U567" s="79"/>
      <c r="V567" s="79"/>
      <c r="W567" s="79"/>
      <c r="X567" s="79"/>
      <c r="Y567" s="79"/>
      <c r="Z567" s="79"/>
      <c r="AA567" s="79"/>
      <c r="AB567" s="79"/>
      <c r="AC567" s="79"/>
      <c r="AD567" s="79"/>
      <c r="AE567" s="79"/>
      <c r="AF567" s="79"/>
      <c r="AG567" s="79"/>
      <c r="AH567" s="79"/>
      <c r="AI567" s="79"/>
      <c r="AJ567" s="52"/>
      <c r="AK567" s="52"/>
      <c r="AL567" s="79"/>
    </row>
    <row r="568" spans="18:38" x14ac:dyDescent="0.25">
      <c r="R568" s="79"/>
      <c r="S568" s="79"/>
      <c r="T568" s="79"/>
      <c r="U568" s="79"/>
      <c r="V568" s="79"/>
      <c r="W568" s="79"/>
      <c r="X568" s="79"/>
      <c r="Y568" s="79"/>
      <c r="Z568" s="79"/>
      <c r="AA568" s="79"/>
      <c r="AB568" s="79"/>
      <c r="AC568" s="79"/>
      <c r="AD568" s="79"/>
      <c r="AE568" s="79"/>
      <c r="AF568" s="79"/>
      <c r="AG568" s="79"/>
      <c r="AH568" s="79"/>
      <c r="AI568" s="79"/>
      <c r="AJ568" s="52"/>
      <c r="AK568" s="52"/>
      <c r="AL568" s="79"/>
    </row>
    <row r="569" spans="18:38" x14ac:dyDescent="0.25">
      <c r="R569" s="79"/>
      <c r="S569" s="79"/>
      <c r="T569" s="79"/>
      <c r="U569" s="79"/>
      <c r="V569" s="79"/>
      <c r="W569" s="79"/>
      <c r="X569" s="79"/>
      <c r="Y569" s="79"/>
      <c r="Z569" s="79"/>
      <c r="AA569" s="79"/>
      <c r="AB569" s="79"/>
      <c r="AC569" s="79"/>
      <c r="AD569" s="79"/>
      <c r="AE569" s="79"/>
      <c r="AF569" s="79"/>
      <c r="AG569" s="79"/>
      <c r="AH569" s="79"/>
      <c r="AI569" s="79"/>
      <c r="AJ569" s="52"/>
      <c r="AK569" s="52"/>
      <c r="AL569" s="79"/>
    </row>
    <row r="570" spans="18:38" x14ac:dyDescent="0.25">
      <c r="R570" s="79"/>
      <c r="S570" s="79"/>
      <c r="T570" s="79"/>
      <c r="U570" s="79"/>
      <c r="V570" s="79"/>
      <c r="W570" s="79"/>
      <c r="X570" s="79"/>
      <c r="Y570" s="79"/>
      <c r="Z570" s="79"/>
      <c r="AA570" s="79"/>
      <c r="AB570" s="79"/>
      <c r="AC570" s="79"/>
      <c r="AD570" s="79"/>
      <c r="AE570" s="79"/>
      <c r="AF570" s="79"/>
      <c r="AG570" s="79"/>
      <c r="AH570" s="79"/>
      <c r="AI570" s="79"/>
      <c r="AJ570" s="52"/>
      <c r="AK570" s="52"/>
      <c r="AL570" s="79"/>
    </row>
    <row r="571" spans="18:38" x14ac:dyDescent="0.25">
      <c r="R571" s="79"/>
      <c r="S571" s="79"/>
      <c r="T571" s="79"/>
      <c r="U571" s="79"/>
      <c r="V571" s="79"/>
      <c r="W571" s="79"/>
      <c r="X571" s="79"/>
      <c r="Y571" s="79"/>
      <c r="Z571" s="79"/>
      <c r="AA571" s="79"/>
      <c r="AB571" s="79"/>
      <c r="AC571" s="79"/>
      <c r="AD571" s="79"/>
      <c r="AE571" s="79"/>
      <c r="AF571" s="79"/>
      <c r="AG571" s="79"/>
      <c r="AH571" s="79"/>
      <c r="AI571" s="79"/>
      <c r="AJ571" s="52"/>
      <c r="AK571" s="52"/>
      <c r="AL571" s="79"/>
    </row>
    <row r="572" spans="18:38" x14ac:dyDescent="0.25">
      <c r="R572" s="79"/>
      <c r="S572" s="79"/>
      <c r="T572" s="79"/>
      <c r="U572" s="79"/>
      <c r="V572" s="79"/>
      <c r="W572" s="79"/>
      <c r="X572" s="79"/>
      <c r="Y572" s="79"/>
      <c r="Z572" s="79"/>
      <c r="AA572" s="79"/>
      <c r="AB572" s="79"/>
      <c r="AC572" s="79"/>
      <c r="AD572" s="79"/>
      <c r="AE572" s="79"/>
      <c r="AF572" s="79"/>
      <c r="AG572" s="79"/>
      <c r="AH572" s="79"/>
      <c r="AI572" s="79"/>
      <c r="AJ572" s="52"/>
      <c r="AK572" s="52"/>
      <c r="AL572" s="79"/>
    </row>
    <row r="573" spans="18:38" x14ac:dyDescent="0.25">
      <c r="R573" s="79"/>
      <c r="S573" s="79"/>
      <c r="T573" s="79"/>
      <c r="U573" s="79"/>
      <c r="V573" s="79"/>
      <c r="W573" s="79"/>
      <c r="X573" s="79"/>
      <c r="Y573" s="79"/>
      <c r="Z573" s="79"/>
      <c r="AA573" s="79"/>
      <c r="AB573" s="79"/>
      <c r="AC573" s="79"/>
      <c r="AD573" s="79"/>
      <c r="AE573" s="79"/>
      <c r="AF573" s="79"/>
      <c r="AG573" s="79"/>
      <c r="AH573" s="79"/>
      <c r="AI573" s="79"/>
      <c r="AJ573" s="52"/>
      <c r="AK573" s="52"/>
      <c r="AL573" s="79"/>
    </row>
    <row r="574" spans="18:38" x14ac:dyDescent="0.25">
      <c r="R574" s="79"/>
      <c r="S574" s="79"/>
      <c r="T574" s="79"/>
      <c r="U574" s="79"/>
      <c r="V574" s="79"/>
      <c r="W574" s="79"/>
      <c r="X574" s="79"/>
      <c r="Y574" s="79"/>
      <c r="Z574" s="79"/>
      <c r="AA574" s="79"/>
      <c r="AB574" s="79"/>
      <c r="AC574" s="79"/>
      <c r="AD574" s="79"/>
      <c r="AE574" s="79"/>
      <c r="AF574" s="79"/>
      <c r="AG574" s="79"/>
      <c r="AH574" s="79"/>
      <c r="AI574" s="79"/>
      <c r="AJ574" s="52"/>
      <c r="AK574" s="52"/>
      <c r="AL574" s="79"/>
    </row>
    <row r="575" spans="18:38" x14ac:dyDescent="0.25">
      <c r="R575" s="79"/>
      <c r="S575" s="79"/>
      <c r="T575" s="79"/>
      <c r="U575" s="79"/>
      <c r="V575" s="79"/>
      <c r="W575" s="79"/>
      <c r="X575" s="79"/>
      <c r="Y575" s="79"/>
      <c r="Z575" s="79"/>
      <c r="AA575" s="79"/>
      <c r="AB575" s="79"/>
      <c r="AC575" s="79"/>
      <c r="AD575" s="79"/>
      <c r="AE575" s="79"/>
      <c r="AF575" s="79"/>
      <c r="AG575" s="79"/>
      <c r="AH575" s="79"/>
      <c r="AI575" s="79"/>
      <c r="AJ575" s="52"/>
      <c r="AK575" s="52"/>
      <c r="AL575" s="79"/>
    </row>
    <row r="576" spans="18:38" x14ac:dyDescent="0.25">
      <c r="R576" s="79"/>
      <c r="S576" s="79"/>
      <c r="T576" s="79"/>
      <c r="U576" s="79"/>
      <c r="V576" s="79"/>
      <c r="W576" s="79"/>
      <c r="X576" s="79"/>
      <c r="Y576" s="79"/>
      <c r="Z576" s="79"/>
      <c r="AA576" s="79"/>
      <c r="AB576" s="79"/>
      <c r="AC576" s="79"/>
      <c r="AD576" s="79"/>
      <c r="AE576" s="79"/>
      <c r="AF576" s="79"/>
      <c r="AG576" s="79"/>
      <c r="AH576" s="79"/>
      <c r="AI576" s="79"/>
      <c r="AJ576" s="52"/>
      <c r="AK576" s="52"/>
      <c r="AL576" s="79"/>
    </row>
    <row r="577" spans="18:38" x14ac:dyDescent="0.25">
      <c r="R577" s="79"/>
      <c r="S577" s="79"/>
      <c r="T577" s="79"/>
      <c r="U577" s="79"/>
      <c r="V577" s="79"/>
      <c r="W577" s="79"/>
      <c r="X577" s="79"/>
      <c r="Y577" s="79"/>
      <c r="Z577" s="79"/>
      <c r="AA577" s="79"/>
      <c r="AB577" s="79"/>
      <c r="AC577" s="79"/>
      <c r="AD577" s="79"/>
      <c r="AE577" s="79"/>
      <c r="AF577" s="79"/>
      <c r="AG577" s="79"/>
      <c r="AH577" s="79"/>
      <c r="AI577" s="79"/>
      <c r="AJ577" s="52"/>
      <c r="AK577" s="52"/>
      <c r="AL577" s="79"/>
    </row>
    <row r="578" spans="18:38" x14ac:dyDescent="0.25">
      <c r="R578" s="79"/>
      <c r="S578" s="79"/>
      <c r="T578" s="79"/>
      <c r="U578" s="79"/>
      <c r="V578" s="79"/>
      <c r="W578" s="79"/>
      <c r="X578" s="79"/>
      <c r="Y578" s="79"/>
      <c r="Z578" s="79"/>
      <c r="AA578" s="79"/>
      <c r="AB578" s="79"/>
      <c r="AC578" s="79"/>
      <c r="AD578" s="79"/>
      <c r="AE578" s="79"/>
      <c r="AF578" s="79"/>
      <c r="AG578" s="79"/>
      <c r="AH578" s="79"/>
      <c r="AI578" s="79"/>
      <c r="AJ578" s="52"/>
      <c r="AK578" s="52"/>
      <c r="AL578" s="79"/>
    </row>
    <row r="579" spans="18:38" x14ac:dyDescent="0.25">
      <c r="R579" s="79"/>
      <c r="S579" s="79"/>
      <c r="T579" s="79"/>
      <c r="U579" s="79"/>
      <c r="V579" s="79"/>
      <c r="W579" s="79"/>
      <c r="X579" s="79"/>
      <c r="Y579" s="79"/>
      <c r="Z579" s="79"/>
      <c r="AA579" s="79"/>
      <c r="AB579" s="79"/>
      <c r="AC579" s="79"/>
      <c r="AD579" s="79"/>
      <c r="AE579" s="79"/>
      <c r="AF579" s="79"/>
      <c r="AG579" s="79"/>
      <c r="AH579" s="79"/>
      <c r="AI579" s="79"/>
      <c r="AJ579" s="52"/>
      <c r="AK579" s="52"/>
      <c r="AL579" s="79"/>
    </row>
    <row r="580" spans="18:38" x14ac:dyDescent="0.25">
      <c r="R580" s="79"/>
      <c r="S580" s="79"/>
      <c r="T580" s="79"/>
      <c r="U580" s="79"/>
      <c r="V580" s="79"/>
      <c r="W580" s="79"/>
      <c r="X580" s="79"/>
      <c r="Y580" s="79"/>
      <c r="Z580" s="79"/>
      <c r="AA580" s="79"/>
      <c r="AB580" s="79"/>
      <c r="AC580" s="79"/>
      <c r="AD580" s="79"/>
      <c r="AE580" s="79"/>
      <c r="AF580" s="79"/>
      <c r="AG580" s="79"/>
      <c r="AH580" s="79"/>
      <c r="AI580" s="79"/>
      <c r="AJ580" s="52"/>
      <c r="AK580" s="52"/>
      <c r="AL580" s="79"/>
    </row>
    <row r="581" spans="18:38" x14ac:dyDescent="0.25">
      <c r="R581" s="79"/>
      <c r="S581" s="79"/>
      <c r="T581" s="79"/>
      <c r="U581" s="79"/>
      <c r="V581" s="79"/>
      <c r="W581" s="79"/>
      <c r="X581" s="79"/>
      <c r="Y581" s="79"/>
      <c r="Z581" s="79"/>
      <c r="AA581" s="79"/>
      <c r="AB581" s="79"/>
      <c r="AC581" s="79"/>
      <c r="AD581" s="79"/>
      <c r="AE581" s="79"/>
      <c r="AF581" s="79"/>
      <c r="AG581" s="79"/>
      <c r="AH581" s="79"/>
      <c r="AI581" s="79"/>
      <c r="AJ581" s="52"/>
      <c r="AK581" s="52"/>
      <c r="AL581" s="79"/>
    </row>
    <row r="582" spans="18:38" x14ac:dyDescent="0.25">
      <c r="R582" s="79"/>
      <c r="S582" s="79"/>
      <c r="T582" s="79"/>
      <c r="U582" s="79"/>
      <c r="V582" s="79"/>
      <c r="W582" s="79"/>
      <c r="X582" s="79"/>
      <c r="Y582" s="79"/>
      <c r="Z582" s="79"/>
      <c r="AA582" s="79"/>
      <c r="AB582" s="79"/>
      <c r="AC582" s="79"/>
      <c r="AD582" s="79"/>
      <c r="AE582" s="79"/>
      <c r="AF582" s="79"/>
      <c r="AG582" s="79"/>
      <c r="AH582" s="79"/>
      <c r="AI582" s="79"/>
      <c r="AJ582" s="52"/>
      <c r="AK582" s="52"/>
      <c r="AL582" s="79"/>
    </row>
    <row r="583" spans="18:38" x14ac:dyDescent="0.25">
      <c r="R583" s="79"/>
      <c r="S583" s="79"/>
      <c r="T583" s="79"/>
      <c r="U583" s="79"/>
      <c r="V583" s="79"/>
      <c r="W583" s="79"/>
      <c r="X583" s="79"/>
      <c r="Y583" s="79"/>
      <c r="Z583" s="79"/>
      <c r="AA583" s="79"/>
      <c r="AB583" s="79"/>
      <c r="AC583" s="79"/>
      <c r="AD583" s="79"/>
      <c r="AE583" s="79"/>
      <c r="AF583" s="79"/>
      <c r="AG583" s="79"/>
      <c r="AH583" s="79"/>
      <c r="AI583" s="79"/>
      <c r="AJ583" s="52"/>
      <c r="AK583" s="52"/>
      <c r="AL583" s="79"/>
    </row>
    <row r="584" spans="18:38" x14ac:dyDescent="0.25">
      <c r="R584" s="79"/>
      <c r="S584" s="79"/>
      <c r="T584" s="79"/>
      <c r="U584" s="79"/>
      <c r="V584" s="79"/>
      <c r="W584" s="79"/>
      <c r="X584" s="79"/>
      <c r="Y584" s="79"/>
      <c r="Z584" s="79"/>
      <c r="AA584" s="79"/>
      <c r="AB584" s="79"/>
      <c r="AC584" s="79"/>
      <c r="AD584" s="79"/>
      <c r="AE584" s="79"/>
      <c r="AF584" s="79"/>
      <c r="AG584" s="79"/>
      <c r="AH584" s="79"/>
      <c r="AI584" s="79"/>
      <c r="AJ584" s="52"/>
      <c r="AK584" s="52"/>
      <c r="AL584" s="79"/>
    </row>
    <row r="585" spans="18:38" x14ac:dyDescent="0.25">
      <c r="R585" s="79"/>
      <c r="S585" s="79"/>
      <c r="T585" s="79"/>
      <c r="U585" s="79"/>
      <c r="V585" s="79"/>
      <c r="W585" s="79"/>
      <c r="X585" s="79"/>
      <c r="Y585" s="79"/>
      <c r="Z585" s="79"/>
      <c r="AA585" s="79"/>
      <c r="AB585" s="79"/>
      <c r="AC585" s="79"/>
      <c r="AD585" s="79"/>
      <c r="AE585" s="79"/>
      <c r="AF585" s="79"/>
      <c r="AG585" s="79"/>
      <c r="AH585" s="79"/>
      <c r="AI585" s="79"/>
      <c r="AJ585" s="52"/>
      <c r="AK585" s="52"/>
      <c r="AL585" s="79"/>
    </row>
    <row r="586" spans="18:38" x14ac:dyDescent="0.25">
      <c r="R586" s="79"/>
      <c r="S586" s="79"/>
      <c r="T586" s="79"/>
      <c r="U586" s="79"/>
      <c r="V586" s="79"/>
      <c r="W586" s="79"/>
      <c r="X586" s="79"/>
      <c r="Y586" s="79"/>
      <c r="Z586" s="79"/>
      <c r="AA586" s="79"/>
      <c r="AB586" s="79"/>
      <c r="AC586" s="79"/>
      <c r="AD586" s="79"/>
      <c r="AE586" s="79"/>
      <c r="AF586" s="79"/>
      <c r="AG586" s="79"/>
      <c r="AH586" s="79"/>
      <c r="AI586" s="79"/>
      <c r="AJ586" s="52"/>
      <c r="AK586" s="52"/>
      <c r="AL586" s="79"/>
    </row>
    <row r="587" spans="18:38" x14ac:dyDescent="0.25">
      <c r="R587" s="79"/>
      <c r="S587" s="79"/>
      <c r="T587" s="79"/>
      <c r="U587" s="79"/>
      <c r="V587" s="79"/>
      <c r="W587" s="79"/>
      <c r="X587" s="79"/>
      <c r="Y587" s="79"/>
      <c r="Z587" s="79"/>
      <c r="AA587" s="79"/>
      <c r="AB587" s="79"/>
      <c r="AC587" s="79"/>
      <c r="AD587" s="79"/>
      <c r="AE587" s="79"/>
      <c r="AF587" s="79"/>
      <c r="AG587" s="79"/>
      <c r="AH587" s="79"/>
      <c r="AI587" s="79"/>
      <c r="AJ587" s="52"/>
      <c r="AK587" s="52"/>
      <c r="AL587" s="79"/>
    </row>
    <row r="588" spans="18:38" x14ac:dyDescent="0.25">
      <c r="R588" s="79"/>
      <c r="S588" s="79"/>
      <c r="T588" s="79"/>
      <c r="U588" s="79"/>
      <c r="V588" s="79"/>
      <c r="W588" s="79"/>
      <c r="X588" s="79"/>
      <c r="Y588" s="79"/>
      <c r="Z588" s="79"/>
      <c r="AA588" s="79"/>
      <c r="AB588" s="79"/>
      <c r="AC588" s="79"/>
      <c r="AD588" s="79"/>
      <c r="AE588" s="79"/>
      <c r="AF588" s="79"/>
      <c r="AG588" s="79"/>
      <c r="AH588" s="79"/>
      <c r="AI588" s="79"/>
      <c r="AJ588" s="52"/>
      <c r="AK588" s="52"/>
      <c r="AL588" s="79"/>
    </row>
    <row r="589" spans="18:38" x14ac:dyDescent="0.25">
      <c r="R589" s="79"/>
      <c r="S589" s="79"/>
      <c r="T589" s="79"/>
      <c r="U589" s="79"/>
      <c r="V589" s="79"/>
      <c r="W589" s="79"/>
      <c r="X589" s="79"/>
      <c r="Y589" s="79"/>
      <c r="Z589" s="79"/>
      <c r="AA589" s="79"/>
      <c r="AB589" s="79"/>
      <c r="AC589" s="79"/>
      <c r="AD589" s="79"/>
      <c r="AE589" s="79"/>
      <c r="AF589" s="79"/>
      <c r="AG589" s="79"/>
      <c r="AH589" s="79"/>
      <c r="AI589" s="79"/>
      <c r="AJ589" s="52"/>
      <c r="AK589" s="52"/>
      <c r="AL589" s="79"/>
    </row>
    <row r="590" spans="18:38" x14ac:dyDescent="0.25">
      <c r="R590" s="79"/>
      <c r="S590" s="79"/>
      <c r="T590" s="79"/>
      <c r="U590" s="79"/>
      <c r="V590" s="79"/>
      <c r="W590" s="79"/>
      <c r="X590" s="79"/>
      <c r="Y590" s="79"/>
      <c r="Z590" s="79"/>
      <c r="AA590" s="79"/>
      <c r="AB590" s="79"/>
      <c r="AC590" s="79"/>
      <c r="AD590" s="79"/>
      <c r="AE590" s="79"/>
      <c r="AF590" s="79"/>
      <c r="AG590" s="79"/>
      <c r="AH590" s="79"/>
      <c r="AI590" s="79"/>
      <c r="AJ590" s="52"/>
      <c r="AK590" s="52"/>
      <c r="AL590" s="79"/>
    </row>
    <row r="591" spans="18:38" x14ac:dyDescent="0.25">
      <c r="R591" s="79"/>
      <c r="S591" s="79"/>
      <c r="T591" s="79"/>
      <c r="U591" s="79"/>
      <c r="V591" s="79"/>
      <c r="W591" s="79"/>
      <c r="X591" s="79"/>
      <c r="Y591" s="79"/>
      <c r="Z591" s="79"/>
      <c r="AA591" s="79"/>
      <c r="AB591" s="79"/>
      <c r="AC591" s="79"/>
      <c r="AD591" s="79"/>
      <c r="AE591" s="79"/>
      <c r="AF591" s="79"/>
      <c r="AG591" s="79"/>
      <c r="AH591" s="79"/>
      <c r="AI591" s="79"/>
      <c r="AJ591" s="52"/>
      <c r="AK591" s="52"/>
      <c r="AL591" s="79"/>
    </row>
    <row r="592" spans="18:38" x14ac:dyDescent="0.25">
      <c r="R592" s="79"/>
      <c r="S592" s="79"/>
      <c r="T592" s="79"/>
      <c r="U592" s="79"/>
      <c r="V592" s="79"/>
      <c r="W592" s="79"/>
      <c r="X592" s="79"/>
      <c r="Y592" s="79"/>
      <c r="Z592" s="79"/>
      <c r="AA592" s="79"/>
      <c r="AB592" s="79"/>
      <c r="AC592" s="79"/>
      <c r="AD592" s="79"/>
      <c r="AE592" s="79"/>
      <c r="AF592" s="79"/>
      <c r="AG592" s="79"/>
      <c r="AH592" s="79"/>
      <c r="AI592" s="79"/>
      <c r="AJ592" s="52"/>
      <c r="AK592" s="52"/>
      <c r="AL592" s="79"/>
    </row>
    <row r="593" spans="18:38" x14ac:dyDescent="0.25">
      <c r="R593" s="79"/>
      <c r="S593" s="79"/>
      <c r="T593" s="79"/>
      <c r="U593" s="79"/>
      <c r="V593" s="79"/>
      <c r="W593" s="79"/>
      <c r="X593" s="79"/>
      <c r="Y593" s="79"/>
      <c r="Z593" s="79"/>
      <c r="AA593" s="79"/>
      <c r="AB593" s="79"/>
      <c r="AC593" s="79"/>
      <c r="AD593" s="79"/>
      <c r="AE593" s="79"/>
      <c r="AF593" s="79"/>
      <c r="AG593" s="79"/>
      <c r="AH593" s="79"/>
      <c r="AI593" s="79"/>
      <c r="AJ593" s="52"/>
      <c r="AK593" s="52"/>
      <c r="AL593" s="79"/>
    </row>
    <row r="594" spans="18:38" x14ac:dyDescent="0.25">
      <c r="R594" s="79"/>
      <c r="S594" s="79"/>
      <c r="T594" s="79"/>
      <c r="U594" s="79"/>
      <c r="V594" s="79"/>
      <c r="W594" s="79"/>
      <c r="X594" s="79"/>
      <c r="Y594" s="79"/>
      <c r="Z594" s="79"/>
      <c r="AA594" s="79"/>
      <c r="AB594" s="79"/>
      <c r="AC594" s="79"/>
      <c r="AD594" s="79"/>
      <c r="AE594" s="79"/>
      <c r="AF594" s="79"/>
      <c r="AG594" s="79"/>
      <c r="AH594" s="79"/>
      <c r="AI594" s="79"/>
      <c r="AJ594" s="52"/>
      <c r="AK594" s="52"/>
      <c r="AL594" s="79"/>
    </row>
    <row r="595" spans="18:38" x14ac:dyDescent="0.25">
      <c r="R595" s="79"/>
      <c r="S595" s="79"/>
      <c r="T595" s="79"/>
      <c r="U595" s="79"/>
      <c r="V595" s="79"/>
      <c r="W595" s="79"/>
      <c r="X595" s="79"/>
      <c r="Y595" s="79"/>
      <c r="Z595" s="79"/>
      <c r="AA595" s="79"/>
      <c r="AB595" s="79"/>
      <c r="AC595" s="79"/>
      <c r="AD595" s="79"/>
      <c r="AE595" s="79"/>
      <c r="AF595" s="79"/>
      <c r="AG595" s="79"/>
      <c r="AH595" s="79"/>
      <c r="AI595" s="79"/>
      <c r="AJ595" s="52"/>
      <c r="AK595" s="52"/>
      <c r="AL595" s="79"/>
    </row>
    <row r="596" spans="18:38" x14ac:dyDescent="0.25">
      <c r="R596" s="79"/>
      <c r="S596" s="79"/>
      <c r="T596" s="79"/>
      <c r="U596" s="79"/>
      <c r="V596" s="79"/>
      <c r="W596" s="79"/>
      <c r="X596" s="79"/>
      <c r="Y596" s="79"/>
      <c r="Z596" s="79"/>
      <c r="AA596" s="79"/>
      <c r="AB596" s="79"/>
      <c r="AC596" s="79"/>
      <c r="AD596" s="79"/>
      <c r="AE596" s="79"/>
      <c r="AF596" s="79"/>
      <c r="AG596" s="79"/>
      <c r="AH596" s="79"/>
      <c r="AI596" s="79"/>
      <c r="AJ596" s="52"/>
      <c r="AK596" s="52"/>
      <c r="AL596" s="79"/>
    </row>
    <row r="597" spans="18:38" x14ac:dyDescent="0.25">
      <c r="R597" s="79"/>
      <c r="S597" s="79"/>
      <c r="T597" s="79"/>
      <c r="U597" s="79"/>
      <c r="V597" s="79"/>
      <c r="W597" s="79"/>
      <c r="X597" s="79"/>
      <c r="Y597" s="79"/>
      <c r="Z597" s="79"/>
      <c r="AA597" s="79"/>
      <c r="AB597" s="79"/>
      <c r="AC597" s="79"/>
      <c r="AD597" s="79"/>
      <c r="AE597" s="79"/>
      <c r="AF597" s="79"/>
      <c r="AG597" s="79"/>
      <c r="AH597" s="79"/>
      <c r="AI597" s="79"/>
      <c r="AJ597" s="52"/>
      <c r="AK597" s="52"/>
      <c r="AL597" s="79"/>
    </row>
    <row r="598" spans="18:38" x14ac:dyDescent="0.25">
      <c r="R598" s="79"/>
      <c r="S598" s="79"/>
      <c r="T598" s="79"/>
      <c r="U598" s="79"/>
      <c r="V598" s="79"/>
      <c r="W598" s="79"/>
      <c r="X598" s="79"/>
      <c r="Y598" s="79"/>
      <c r="Z598" s="79"/>
      <c r="AA598" s="79"/>
      <c r="AB598" s="79"/>
      <c r="AC598" s="79"/>
      <c r="AD598" s="79"/>
      <c r="AE598" s="79"/>
      <c r="AF598" s="79"/>
      <c r="AG598" s="79"/>
      <c r="AH598" s="79"/>
      <c r="AI598" s="79"/>
      <c r="AJ598" s="52"/>
      <c r="AK598" s="52"/>
      <c r="AL598" s="79"/>
    </row>
    <row r="599" spans="18:38" x14ac:dyDescent="0.25">
      <c r="R599" s="79"/>
      <c r="S599" s="79"/>
      <c r="T599" s="79"/>
      <c r="U599" s="79"/>
      <c r="V599" s="79"/>
      <c r="W599" s="79"/>
      <c r="X599" s="79"/>
      <c r="Y599" s="79"/>
      <c r="Z599" s="79"/>
      <c r="AA599" s="79"/>
      <c r="AB599" s="79"/>
      <c r="AC599" s="79"/>
      <c r="AD599" s="79"/>
      <c r="AE599" s="79"/>
      <c r="AF599" s="79"/>
      <c r="AG599" s="79"/>
      <c r="AH599" s="79"/>
      <c r="AI599" s="79"/>
      <c r="AJ599" s="52"/>
      <c r="AK599" s="52"/>
      <c r="AL599" s="79"/>
    </row>
    <row r="600" spans="18:38" x14ac:dyDescent="0.25">
      <c r="R600" s="79"/>
      <c r="S600" s="79"/>
      <c r="T600" s="79"/>
      <c r="U600" s="79"/>
      <c r="V600" s="79"/>
      <c r="W600" s="79"/>
      <c r="X600" s="79"/>
      <c r="Y600" s="79"/>
      <c r="Z600" s="79"/>
      <c r="AA600" s="79"/>
      <c r="AB600" s="79"/>
      <c r="AC600" s="79"/>
      <c r="AD600" s="79"/>
      <c r="AE600" s="79"/>
      <c r="AF600" s="79"/>
      <c r="AG600" s="79"/>
      <c r="AH600" s="79"/>
      <c r="AI600" s="79"/>
      <c r="AJ600" s="52"/>
      <c r="AK600" s="52"/>
      <c r="AL600" s="79"/>
    </row>
    <row r="601" spans="18:38" x14ac:dyDescent="0.25">
      <c r="R601" s="79"/>
      <c r="S601" s="79"/>
      <c r="T601" s="79"/>
      <c r="U601" s="79"/>
      <c r="V601" s="79"/>
      <c r="W601" s="79"/>
      <c r="X601" s="79"/>
      <c r="Y601" s="79"/>
      <c r="Z601" s="79"/>
      <c r="AA601" s="79"/>
      <c r="AB601" s="79"/>
      <c r="AC601" s="79"/>
      <c r="AD601" s="79"/>
      <c r="AE601" s="79"/>
      <c r="AF601" s="79"/>
      <c r="AG601" s="79"/>
      <c r="AH601" s="79"/>
      <c r="AI601" s="79"/>
      <c r="AJ601" s="52"/>
      <c r="AK601" s="52"/>
      <c r="AL601" s="79"/>
    </row>
    <row r="602" spans="18:38" x14ac:dyDescent="0.25">
      <c r="R602" s="79"/>
      <c r="S602" s="79"/>
      <c r="T602" s="79"/>
      <c r="U602" s="79"/>
      <c r="V602" s="79"/>
      <c r="W602" s="79"/>
      <c r="X602" s="79"/>
      <c r="Y602" s="79"/>
      <c r="Z602" s="79"/>
      <c r="AA602" s="79"/>
      <c r="AB602" s="79"/>
      <c r="AC602" s="79"/>
      <c r="AD602" s="79"/>
      <c r="AE602" s="79"/>
      <c r="AF602" s="79"/>
      <c r="AG602" s="79"/>
      <c r="AH602" s="79"/>
      <c r="AI602" s="79"/>
      <c r="AJ602" s="52"/>
      <c r="AK602" s="52"/>
      <c r="AL602" s="79"/>
    </row>
    <row r="603" spans="18:38" x14ac:dyDescent="0.25">
      <c r="R603" s="79"/>
      <c r="S603" s="79"/>
      <c r="T603" s="79"/>
      <c r="U603" s="79"/>
      <c r="V603" s="79"/>
      <c r="W603" s="79"/>
      <c r="X603" s="79"/>
      <c r="Y603" s="79"/>
      <c r="Z603" s="79"/>
      <c r="AA603" s="79"/>
      <c r="AB603" s="79"/>
      <c r="AC603" s="79"/>
      <c r="AD603" s="79"/>
      <c r="AE603" s="79"/>
      <c r="AF603" s="79"/>
      <c r="AG603" s="79"/>
      <c r="AH603" s="79"/>
      <c r="AI603" s="79"/>
      <c r="AJ603" s="52"/>
      <c r="AK603" s="52"/>
      <c r="AL603" s="79"/>
    </row>
    <row r="604" spans="18:38" x14ac:dyDescent="0.25">
      <c r="R604" s="79"/>
      <c r="S604" s="79"/>
      <c r="T604" s="79"/>
      <c r="U604" s="79"/>
      <c r="V604" s="79"/>
      <c r="W604" s="79"/>
      <c r="X604" s="79"/>
      <c r="Y604" s="79"/>
      <c r="Z604" s="79"/>
      <c r="AA604" s="79"/>
      <c r="AB604" s="79"/>
      <c r="AC604" s="79"/>
      <c r="AD604" s="79"/>
      <c r="AE604" s="79"/>
      <c r="AF604" s="79"/>
      <c r="AG604" s="79"/>
      <c r="AH604" s="79"/>
      <c r="AI604" s="79"/>
      <c r="AJ604" s="52"/>
      <c r="AK604" s="52"/>
      <c r="AL604" s="79"/>
    </row>
    <row r="605" spans="18:38" x14ac:dyDescent="0.25">
      <c r="R605" s="79"/>
      <c r="S605" s="79"/>
      <c r="T605" s="79"/>
      <c r="U605" s="79"/>
      <c r="V605" s="79"/>
      <c r="W605" s="79"/>
      <c r="X605" s="79"/>
      <c r="Y605" s="79"/>
      <c r="Z605" s="79"/>
      <c r="AA605" s="79"/>
      <c r="AB605" s="79"/>
      <c r="AC605" s="79"/>
      <c r="AD605" s="79"/>
      <c r="AE605" s="79"/>
      <c r="AF605" s="79"/>
      <c r="AG605" s="79"/>
      <c r="AH605" s="79"/>
      <c r="AI605" s="79"/>
      <c r="AJ605" s="52"/>
      <c r="AK605" s="52"/>
      <c r="AL605" s="79"/>
    </row>
    <row r="606" spans="18:38" x14ac:dyDescent="0.25">
      <c r="R606" s="79"/>
      <c r="S606" s="79"/>
      <c r="T606" s="79"/>
      <c r="U606" s="79"/>
      <c r="V606" s="79"/>
      <c r="W606" s="79"/>
      <c r="X606" s="79"/>
      <c r="Y606" s="79"/>
      <c r="Z606" s="79"/>
      <c r="AA606" s="79"/>
      <c r="AB606" s="79"/>
      <c r="AC606" s="79"/>
      <c r="AD606" s="79"/>
      <c r="AE606" s="79"/>
      <c r="AF606" s="79"/>
      <c r="AG606" s="79"/>
      <c r="AH606" s="79"/>
      <c r="AI606" s="79"/>
      <c r="AJ606" s="52"/>
      <c r="AK606" s="52"/>
      <c r="AL606" s="79"/>
    </row>
    <row r="607" spans="18:38" x14ac:dyDescent="0.25">
      <c r="R607" s="79"/>
      <c r="S607" s="79"/>
      <c r="T607" s="79"/>
      <c r="U607" s="79"/>
      <c r="V607" s="79"/>
      <c r="W607" s="79"/>
      <c r="X607" s="79"/>
      <c r="Y607" s="79"/>
      <c r="Z607" s="79"/>
      <c r="AA607" s="79"/>
      <c r="AB607" s="79"/>
      <c r="AC607" s="79"/>
      <c r="AD607" s="79"/>
      <c r="AE607" s="79"/>
      <c r="AF607" s="79"/>
      <c r="AG607" s="79"/>
      <c r="AH607" s="79"/>
      <c r="AI607" s="79"/>
      <c r="AJ607" s="52"/>
      <c r="AK607" s="52"/>
      <c r="AL607" s="79"/>
    </row>
    <row r="608" spans="18:38" x14ac:dyDescent="0.25">
      <c r="R608" s="79"/>
      <c r="S608" s="79"/>
      <c r="T608" s="79"/>
      <c r="U608" s="79"/>
      <c r="V608" s="79"/>
      <c r="W608" s="79"/>
      <c r="X608" s="79"/>
      <c r="Y608" s="79"/>
      <c r="Z608" s="79"/>
      <c r="AA608" s="79"/>
      <c r="AB608" s="79"/>
      <c r="AC608" s="79"/>
      <c r="AD608" s="79"/>
      <c r="AE608" s="79"/>
      <c r="AF608" s="79"/>
      <c r="AG608" s="79"/>
      <c r="AH608" s="79"/>
      <c r="AI608" s="79"/>
      <c r="AJ608" s="52"/>
      <c r="AK608" s="52"/>
      <c r="AL608" s="79"/>
    </row>
    <row r="609" spans="18:38" x14ac:dyDescent="0.25">
      <c r="R609" s="79"/>
      <c r="S609" s="79"/>
      <c r="T609" s="79"/>
      <c r="U609" s="79"/>
      <c r="V609" s="79"/>
      <c r="W609" s="79"/>
      <c r="X609" s="79"/>
      <c r="Y609" s="79"/>
      <c r="Z609" s="79"/>
      <c r="AA609" s="79"/>
      <c r="AB609" s="79"/>
      <c r="AC609" s="79"/>
      <c r="AD609" s="79"/>
      <c r="AE609" s="79"/>
      <c r="AF609" s="79"/>
      <c r="AG609" s="79"/>
      <c r="AH609" s="79"/>
      <c r="AI609" s="79"/>
      <c r="AJ609" s="52"/>
      <c r="AK609" s="52"/>
      <c r="AL609" s="79"/>
    </row>
    <row r="610" spans="18:38" x14ac:dyDescent="0.25">
      <c r="R610" s="79"/>
      <c r="S610" s="79"/>
      <c r="T610" s="79"/>
      <c r="U610" s="79"/>
      <c r="V610" s="79"/>
      <c r="W610" s="79"/>
      <c r="X610" s="79"/>
      <c r="Y610" s="79"/>
      <c r="Z610" s="79"/>
      <c r="AA610" s="79"/>
      <c r="AB610" s="79"/>
      <c r="AC610" s="79"/>
      <c r="AD610" s="79"/>
      <c r="AE610" s="79"/>
      <c r="AF610" s="79"/>
      <c r="AG610" s="79"/>
      <c r="AH610" s="79"/>
      <c r="AI610" s="79"/>
      <c r="AJ610" s="52"/>
      <c r="AK610" s="52"/>
      <c r="AL610" s="79"/>
    </row>
    <row r="611" spans="18:38" x14ac:dyDescent="0.25">
      <c r="R611" s="79"/>
      <c r="S611" s="79"/>
      <c r="T611" s="79"/>
      <c r="U611" s="79"/>
      <c r="V611" s="79"/>
      <c r="W611" s="79"/>
      <c r="X611" s="79"/>
      <c r="Y611" s="79"/>
      <c r="Z611" s="79"/>
      <c r="AA611" s="79"/>
      <c r="AB611" s="79"/>
      <c r="AC611" s="79"/>
      <c r="AD611" s="79"/>
      <c r="AE611" s="79"/>
      <c r="AF611" s="79"/>
      <c r="AG611" s="79"/>
      <c r="AH611" s="79"/>
      <c r="AI611" s="79"/>
      <c r="AJ611" s="52"/>
      <c r="AK611" s="52"/>
      <c r="AL611" s="79"/>
    </row>
    <row r="612" spans="18:38" x14ac:dyDescent="0.25">
      <c r="R612" s="79"/>
      <c r="S612" s="79"/>
      <c r="T612" s="79"/>
      <c r="U612" s="79"/>
      <c r="V612" s="79"/>
      <c r="W612" s="79"/>
      <c r="X612" s="79"/>
      <c r="Y612" s="79"/>
      <c r="Z612" s="79"/>
      <c r="AA612" s="79"/>
      <c r="AB612" s="79"/>
      <c r="AC612" s="79"/>
      <c r="AD612" s="79"/>
      <c r="AE612" s="79"/>
      <c r="AF612" s="79"/>
      <c r="AG612" s="79"/>
      <c r="AH612" s="79"/>
      <c r="AI612" s="79"/>
      <c r="AJ612" s="52"/>
      <c r="AK612" s="52"/>
      <c r="AL612" s="79"/>
    </row>
    <row r="613" spans="18:38" x14ac:dyDescent="0.25">
      <c r="R613" s="79"/>
      <c r="S613" s="79"/>
      <c r="T613" s="79"/>
      <c r="U613" s="79"/>
      <c r="V613" s="79"/>
      <c r="W613" s="79"/>
      <c r="X613" s="79"/>
      <c r="Y613" s="79"/>
      <c r="Z613" s="79"/>
      <c r="AA613" s="79"/>
      <c r="AB613" s="79"/>
      <c r="AC613" s="79"/>
      <c r="AD613" s="79"/>
      <c r="AE613" s="79"/>
      <c r="AF613" s="79"/>
      <c r="AG613" s="79"/>
      <c r="AH613" s="79"/>
      <c r="AI613" s="79"/>
      <c r="AJ613" s="52"/>
      <c r="AK613" s="52"/>
      <c r="AL613" s="79"/>
    </row>
    <row r="614" spans="18:38" x14ac:dyDescent="0.25">
      <c r="R614" s="79"/>
      <c r="S614" s="79"/>
      <c r="T614" s="79"/>
      <c r="U614" s="79"/>
      <c r="V614" s="79"/>
      <c r="W614" s="79"/>
      <c r="X614" s="79"/>
      <c r="Y614" s="79"/>
      <c r="Z614" s="79"/>
      <c r="AA614" s="79"/>
      <c r="AB614" s="79"/>
      <c r="AC614" s="79"/>
      <c r="AD614" s="79"/>
      <c r="AE614" s="79"/>
      <c r="AF614" s="79"/>
      <c r="AG614" s="79"/>
      <c r="AH614" s="79"/>
      <c r="AI614" s="79"/>
      <c r="AJ614" s="52"/>
      <c r="AK614" s="52"/>
      <c r="AL614" s="79"/>
    </row>
    <row r="615" spans="18:38" x14ac:dyDescent="0.25">
      <c r="R615" s="79"/>
      <c r="S615" s="79"/>
      <c r="T615" s="79"/>
      <c r="U615" s="79"/>
      <c r="V615" s="79"/>
      <c r="W615" s="79"/>
      <c r="X615" s="79"/>
      <c r="Y615" s="79"/>
      <c r="Z615" s="79"/>
      <c r="AA615" s="79"/>
      <c r="AB615" s="79"/>
      <c r="AC615" s="79"/>
      <c r="AD615" s="79"/>
      <c r="AE615" s="79"/>
      <c r="AF615" s="79"/>
      <c r="AG615" s="79"/>
      <c r="AH615" s="79"/>
      <c r="AI615" s="79"/>
      <c r="AJ615" s="52"/>
      <c r="AK615" s="52"/>
      <c r="AL615" s="79"/>
    </row>
    <row r="616" spans="18:38" x14ac:dyDescent="0.25">
      <c r="R616" s="79"/>
      <c r="S616" s="79"/>
      <c r="T616" s="79"/>
      <c r="U616" s="79"/>
      <c r="V616" s="79"/>
      <c r="W616" s="79"/>
      <c r="X616" s="79"/>
      <c r="Y616" s="79"/>
      <c r="Z616" s="79"/>
      <c r="AA616" s="79"/>
      <c r="AB616" s="79"/>
      <c r="AC616" s="79"/>
      <c r="AD616" s="79"/>
      <c r="AE616" s="79"/>
      <c r="AF616" s="79"/>
      <c r="AG616" s="79"/>
      <c r="AH616" s="79"/>
      <c r="AI616" s="79"/>
      <c r="AJ616" s="52"/>
      <c r="AK616" s="52"/>
      <c r="AL616" s="79"/>
    </row>
    <row r="617" spans="18:38" x14ac:dyDescent="0.25">
      <c r="R617" s="79"/>
      <c r="S617" s="79"/>
      <c r="T617" s="79"/>
      <c r="U617" s="79"/>
      <c r="V617" s="79"/>
      <c r="W617" s="79"/>
      <c r="X617" s="79"/>
      <c r="Y617" s="79"/>
      <c r="Z617" s="79"/>
      <c r="AA617" s="79"/>
      <c r="AB617" s="79"/>
      <c r="AC617" s="79"/>
      <c r="AD617" s="79"/>
      <c r="AE617" s="79"/>
      <c r="AF617" s="79"/>
      <c r="AG617" s="79"/>
      <c r="AH617" s="79"/>
      <c r="AI617" s="79"/>
      <c r="AJ617" s="52"/>
      <c r="AK617" s="52"/>
      <c r="AL617" s="79"/>
    </row>
    <row r="618" spans="18:38" x14ac:dyDescent="0.25">
      <c r="R618" s="79"/>
      <c r="S618" s="79"/>
      <c r="T618" s="79"/>
      <c r="U618" s="79"/>
      <c r="V618" s="79"/>
      <c r="W618" s="79"/>
      <c r="X618" s="79"/>
      <c r="Y618" s="79"/>
      <c r="Z618" s="79"/>
      <c r="AA618" s="79"/>
      <c r="AB618" s="79"/>
      <c r="AC618" s="79"/>
      <c r="AD618" s="79"/>
      <c r="AE618" s="79"/>
      <c r="AF618" s="79"/>
      <c r="AG618" s="79"/>
      <c r="AH618" s="79"/>
      <c r="AI618" s="79"/>
      <c r="AJ618" s="52"/>
      <c r="AK618" s="52"/>
      <c r="AL618" s="79"/>
    </row>
    <row r="619" spans="18:38" x14ac:dyDescent="0.25">
      <c r="R619" s="79"/>
      <c r="S619" s="79"/>
      <c r="T619" s="79"/>
      <c r="U619" s="79"/>
      <c r="V619" s="79"/>
      <c r="W619" s="79"/>
      <c r="X619" s="79"/>
      <c r="Y619" s="79"/>
      <c r="Z619" s="79"/>
      <c r="AA619" s="79"/>
      <c r="AB619" s="79"/>
      <c r="AC619" s="79"/>
      <c r="AD619" s="79"/>
      <c r="AE619" s="79"/>
      <c r="AF619" s="79"/>
      <c r="AG619" s="79"/>
      <c r="AH619" s="79"/>
      <c r="AI619" s="79"/>
      <c r="AJ619" s="52"/>
      <c r="AK619" s="52"/>
      <c r="AL619" s="79"/>
    </row>
    <row r="620" spans="18:38" x14ac:dyDescent="0.25">
      <c r="R620" s="79"/>
      <c r="S620" s="79"/>
      <c r="T620" s="79"/>
      <c r="U620" s="79"/>
      <c r="V620" s="79"/>
      <c r="W620" s="79"/>
      <c r="X620" s="79"/>
      <c r="Y620" s="79"/>
      <c r="Z620" s="79"/>
      <c r="AA620" s="79"/>
      <c r="AB620" s="79"/>
      <c r="AC620" s="79"/>
      <c r="AD620" s="79"/>
      <c r="AE620" s="79"/>
      <c r="AF620" s="79"/>
      <c r="AG620" s="79"/>
      <c r="AH620" s="79"/>
      <c r="AI620" s="79"/>
      <c r="AJ620" s="52"/>
      <c r="AK620" s="52"/>
      <c r="AL620" s="79"/>
    </row>
    <row r="621" spans="18:38" x14ac:dyDescent="0.25">
      <c r="R621" s="79"/>
      <c r="S621" s="79"/>
      <c r="T621" s="79"/>
      <c r="U621" s="79"/>
      <c r="V621" s="79"/>
      <c r="W621" s="79"/>
      <c r="X621" s="79"/>
      <c r="Y621" s="79"/>
      <c r="Z621" s="79"/>
      <c r="AA621" s="79"/>
      <c r="AB621" s="79"/>
      <c r="AC621" s="79"/>
      <c r="AD621" s="79"/>
      <c r="AE621" s="79"/>
      <c r="AF621" s="79"/>
      <c r="AG621" s="79"/>
      <c r="AH621" s="79"/>
      <c r="AI621" s="79"/>
      <c r="AJ621" s="52"/>
      <c r="AK621" s="52"/>
      <c r="AL621" s="79"/>
    </row>
    <row r="622" spans="18:38" x14ac:dyDescent="0.25">
      <c r="R622" s="79"/>
      <c r="S622" s="79"/>
      <c r="T622" s="79"/>
      <c r="U622" s="79"/>
      <c r="V622" s="79"/>
      <c r="W622" s="79"/>
      <c r="X622" s="79"/>
      <c r="Y622" s="79"/>
      <c r="Z622" s="79"/>
      <c r="AA622" s="79"/>
      <c r="AB622" s="79"/>
      <c r="AC622" s="79"/>
      <c r="AD622" s="79"/>
      <c r="AE622" s="79"/>
      <c r="AF622" s="79"/>
      <c r="AG622" s="79"/>
      <c r="AH622" s="79"/>
      <c r="AI622" s="79"/>
      <c r="AJ622" s="52"/>
      <c r="AK622" s="52"/>
      <c r="AL622" s="79"/>
    </row>
    <row r="623" spans="18:38" x14ac:dyDescent="0.25">
      <c r="R623" s="79"/>
      <c r="S623" s="79"/>
      <c r="T623" s="79"/>
      <c r="U623" s="79"/>
      <c r="V623" s="79"/>
      <c r="W623" s="79"/>
      <c r="X623" s="79"/>
      <c r="Y623" s="79"/>
      <c r="Z623" s="79"/>
      <c r="AA623" s="79"/>
      <c r="AB623" s="79"/>
      <c r="AC623" s="79"/>
      <c r="AD623" s="79"/>
      <c r="AE623" s="79"/>
      <c r="AF623" s="79"/>
      <c r="AG623" s="79"/>
      <c r="AH623" s="79"/>
      <c r="AI623" s="79"/>
      <c r="AJ623" s="52"/>
      <c r="AK623" s="52"/>
      <c r="AL623" s="79"/>
    </row>
    <row r="624" spans="18:38" x14ac:dyDescent="0.25">
      <c r="R624" s="79"/>
      <c r="S624" s="79"/>
      <c r="T624" s="79"/>
      <c r="U624" s="79"/>
      <c r="V624" s="79"/>
      <c r="W624" s="79"/>
      <c r="X624" s="79"/>
      <c r="Y624" s="79"/>
      <c r="Z624" s="79"/>
      <c r="AA624" s="79"/>
      <c r="AB624" s="79"/>
      <c r="AC624" s="79"/>
      <c r="AD624" s="79"/>
      <c r="AE624" s="79"/>
      <c r="AF624" s="79"/>
      <c r="AG624" s="79"/>
      <c r="AH624" s="79"/>
      <c r="AI624" s="79"/>
      <c r="AJ624" s="52"/>
      <c r="AK624" s="52"/>
      <c r="AL624" s="79"/>
    </row>
    <row r="625" spans="18:38" x14ac:dyDescent="0.25">
      <c r="R625" s="79"/>
      <c r="S625" s="79"/>
      <c r="T625" s="79"/>
      <c r="U625" s="79"/>
      <c r="V625" s="79"/>
      <c r="W625" s="79"/>
      <c r="X625" s="79"/>
      <c r="Y625" s="79"/>
      <c r="Z625" s="79"/>
      <c r="AA625" s="79"/>
      <c r="AB625" s="79"/>
      <c r="AC625" s="79"/>
      <c r="AD625" s="79"/>
      <c r="AE625" s="79"/>
      <c r="AF625" s="79"/>
      <c r="AG625" s="79"/>
      <c r="AH625" s="79"/>
      <c r="AI625" s="79"/>
      <c r="AJ625" s="52"/>
      <c r="AK625" s="52"/>
      <c r="AL625" s="79"/>
    </row>
    <row r="626" spans="18:38" x14ac:dyDescent="0.25">
      <c r="R626" s="79"/>
      <c r="S626" s="79"/>
      <c r="T626" s="79"/>
      <c r="U626" s="79"/>
      <c r="V626" s="79"/>
      <c r="W626" s="79"/>
      <c r="X626" s="79"/>
      <c r="Y626" s="79"/>
      <c r="Z626" s="79"/>
      <c r="AA626" s="79"/>
      <c r="AB626" s="79"/>
      <c r="AC626" s="79"/>
      <c r="AD626" s="79"/>
      <c r="AE626" s="79"/>
      <c r="AF626" s="79"/>
      <c r="AG626" s="79"/>
      <c r="AH626" s="79"/>
      <c r="AI626" s="79"/>
      <c r="AJ626" s="52"/>
      <c r="AK626" s="52"/>
      <c r="AL626" s="79"/>
    </row>
    <row r="627" spans="18:38" x14ac:dyDescent="0.25">
      <c r="R627" s="79"/>
      <c r="S627" s="79"/>
      <c r="T627" s="79"/>
      <c r="U627" s="79"/>
      <c r="V627" s="79"/>
      <c r="W627" s="79"/>
      <c r="X627" s="79"/>
      <c r="Y627" s="79"/>
      <c r="Z627" s="79"/>
      <c r="AA627" s="79"/>
      <c r="AB627" s="79"/>
      <c r="AC627" s="79"/>
      <c r="AD627" s="79"/>
      <c r="AE627" s="79"/>
      <c r="AF627" s="79"/>
      <c r="AG627" s="79"/>
      <c r="AH627" s="79"/>
      <c r="AI627" s="79"/>
      <c r="AJ627" s="52"/>
      <c r="AK627" s="52"/>
      <c r="AL627" s="79"/>
    </row>
    <row r="628" spans="18:38" x14ac:dyDescent="0.25">
      <c r="R628" s="79"/>
      <c r="S628" s="79"/>
      <c r="T628" s="79"/>
      <c r="U628" s="79"/>
      <c r="V628" s="79"/>
      <c r="W628" s="79"/>
      <c r="X628" s="79"/>
      <c r="Y628" s="79"/>
      <c r="Z628" s="79"/>
      <c r="AA628" s="79"/>
      <c r="AB628" s="79"/>
      <c r="AC628" s="79"/>
      <c r="AD628" s="79"/>
      <c r="AE628" s="79"/>
      <c r="AF628" s="79"/>
      <c r="AG628" s="79"/>
      <c r="AH628" s="79"/>
      <c r="AI628" s="79"/>
      <c r="AJ628" s="52"/>
      <c r="AK628" s="52"/>
      <c r="AL628" s="79"/>
    </row>
    <row r="629" spans="18:38" x14ac:dyDescent="0.25">
      <c r="R629" s="79"/>
      <c r="S629" s="79"/>
      <c r="T629" s="79"/>
      <c r="U629" s="79"/>
      <c r="V629" s="79"/>
      <c r="W629" s="79"/>
      <c r="X629" s="79"/>
      <c r="Y629" s="79"/>
      <c r="Z629" s="79"/>
      <c r="AA629" s="79"/>
      <c r="AB629" s="79"/>
      <c r="AC629" s="79"/>
      <c r="AD629" s="79"/>
      <c r="AE629" s="79"/>
      <c r="AF629" s="79"/>
      <c r="AG629" s="79"/>
      <c r="AH629" s="79"/>
      <c r="AI629" s="79"/>
      <c r="AJ629" s="52"/>
      <c r="AK629" s="52"/>
      <c r="AL629" s="79"/>
    </row>
    <row r="630" spans="18:38" x14ac:dyDescent="0.25">
      <c r="R630" s="79"/>
      <c r="S630" s="79"/>
      <c r="T630" s="79"/>
      <c r="U630" s="79"/>
      <c r="V630" s="79"/>
      <c r="W630" s="79"/>
      <c r="X630" s="79"/>
      <c r="Y630" s="79"/>
      <c r="Z630" s="79"/>
      <c r="AA630" s="79"/>
      <c r="AB630" s="79"/>
      <c r="AC630" s="79"/>
      <c r="AD630" s="79"/>
      <c r="AE630" s="79"/>
      <c r="AF630" s="79"/>
      <c r="AG630" s="79"/>
      <c r="AH630" s="79"/>
      <c r="AI630" s="79"/>
      <c r="AJ630" s="52"/>
      <c r="AK630" s="52"/>
      <c r="AL630" s="79"/>
    </row>
    <row r="631" spans="18:38" x14ac:dyDescent="0.25">
      <c r="R631" s="79"/>
      <c r="S631" s="79"/>
      <c r="T631" s="79"/>
      <c r="U631" s="79"/>
      <c r="V631" s="79"/>
      <c r="W631" s="79"/>
      <c r="X631" s="79"/>
      <c r="Y631" s="79"/>
      <c r="Z631" s="79"/>
      <c r="AA631" s="79"/>
      <c r="AB631" s="79"/>
      <c r="AC631" s="79"/>
      <c r="AD631" s="79"/>
      <c r="AE631" s="79"/>
      <c r="AF631" s="79"/>
      <c r="AG631" s="79"/>
      <c r="AH631" s="79"/>
      <c r="AI631" s="79"/>
      <c r="AJ631" s="52"/>
      <c r="AK631" s="52"/>
      <c r="AL631" s="79"/>
    </row>
    <row r="632" spans="18:38" x14ac:dyDescent="0.25">
      <c r="R632" s="79"/>
      <c r="S632" s="79"/>
      <c r="T632" s="79"/>
      <c r="U632" s="79"/>
      <c r="V632" s="79"/>
      <c r="W632" s="79"/>
      <c r="X632" s="79"/>
      <c r="Y632" s="79"/>
      <c r="Z632" s="79"/>
      <c r="AA632" s="79"/>
      <c r="AB632" s="79"/>
      <c r="AC632" s="79"/>
      <c r="AD632" s="79"/>
      <c r="AE632" s="79"/>
      <c r="AF632" s="79"/>
      <c r="AG632" s="79"/>
      <c r="AH632" s="79"/>
      <c r="AI632" s="79"/>
      <c r="AJ632" s="52"/>
      <c r="AK632" s="52"/>
      <c r="AL632" s="79"/>
    </row>
    <row r="633" spans="18:38" x14ac:dyDescent="0.25">
      <c r="R633" s="79"/>
      <c r="S633" s="79"/>
      <c r="T633" s="79"/>
      <c r="U633" s="79"/>
      <c r="V633" s="79"/>
      <c r="W633" s="79"/>
      <c r="X633" s="79"/>
      <c r="Y633" s="79"/>
      <c r="Z633" s="79"/>
      <c r="AA633" s="79"/>
      <c r="AB633" s="79"/>
      <c r="AC633" s="79"/>
      <c r="AD633" s="79"/>
      <c r="AE633" s="79"/>
      <c r="AF633" s="79"/>
      <c r="AG633" s="79"/>
      <c r="AH633" s="79"/>
      <c r="AI633" s="79"/>
      <c r="AJ633" s="52"/>
      <c r="AK633" s="52"/>
      <c r="AL633" s="79"/>
    </row>
    <row r="634" spans="18:38" x14ac:dyDescent="0.25">
      <c r="R634" s="79"/>
      <c r="S634" s="79"/>
      <c r="T634" s="79"/>
      <c r="U634" s="79"/>
      <c r="V634" s="79"/>
      <c r="W634" s="79"/>
      <c r="X634" s="79"/>
      <c r="Y634" s="79"/>
      <c r="Z634" s="79"/>
      <c r="AA634" s="79"/>
      <c r="AB634" s="79"/>
      <c r="AC634" s="79"/>
      <c r="AD634" s="79"/>
      <c r="AE634" s="79"/>
      <c r="AF634" s="79"/>
      <c r="AG634" s="79"/>
      <c r="AH634" s="79"/>
      <c r="AI634" s="79"/>
      <c r="AJ634" s="52"/>
      <c r="AK634" s="52"/>
      <c r="AL634" s="79"/>
    </row>
    <row r="635" spans="18:38" x14ac:dyDescent="0.25">
      <c r="R635" s="79"/>
      <c r="S635" s="79"/>
      <c r="T635" s="79"/>
      <c r="U635" s="79"/>
      <c r="V635" s="79"/>
      <c r="W635" s="79"/>
      <c r="X635" s="79"/>
      <c r="Y635" s="79"/>
      <c r="Z635" s="79"/>
      <c r="AA635" s="79"/>
      <c r="AB635" s="79"/>
      <c r="AC635" s="79"/>
      <c r="AD635" s="79"/>
      <c r="AE635" s="79"/>
      <c r="AF635" s="79"/>
      <c r="AG635" s="79"/>
      <c r="AH635" s="79"/>
      <c r="AI635" s="79"/>
      <c r="AJ635" s="52"/>
      <c r="AK635" s="52"/>
      <c r="AL635" s="79"/>
    </row>
    <row r="636" spans="18:38" x14ac:dyDescent="0.25">
      <c r="R636" s="79"/>
      <c r="S636" s="79"/>
      <c r="T636" s="79"/>
      <c r="U636" s="79"/>
      <c r="V636" s="79"/>
      <c r="W636" s="79"/>
      <c r="X636" s="79"/>
      <c r="Y636" s="79"/>
      <c r="Z636" s="79"/>
      <c r="AA636" s="79"/>
      <c r="AB636" s="79"/>
      <c r="AC636" s="79"/>
      <c r="AD636" s="79"/>
      <c r="AE636" s="79"/>
      <c r="AF636" s="79"/>
      <c r="AG636" s="79"/>
      <c r="AH636" s="79"/>
      <c r="AI636" s="79"/>
      <c r="AJ636" s="52"/>
      <c r="AK636" s="52"/>
      <c r="AL636" s="79"/>
    </row>
    <row r="637" spans="18:38" x14ac:dyDescent="0.25">
      <c r="R637" s="79"/>
      <c r="S637" s="79"/>
      <c r="T637" s="79"/>
      <c r="U637" s="79"/>
      <c r="V637" s="79"/>
      <c r="W637" s="79"/>
      <c r="X637" s="79"/>
      <c r="Y637" s="79"/>
      <c r="Z637" s="79"/>
      <c r="AA637" s="79"/>
      <c r="AB637" s="79"/>
      <c r="AC637" s="79"/>
      <c r="AD637" s="79"/>
      <c r="AE637" s="79"/>
      <c r="AF637" s="79"/>
      <c r="AG637" s="79"/>
      <c r="AH637" s="79"/>
      <c r="AI637" s="79"/>
      <c r="AJ637" s="52"/>
      <c r="AK637" s="52"/>
      <c r="AL637" s="79"/>
    </row>
    <row r="638" spans="18:38" x14ac:dyDescent="0.25">
      <c r="R638" s="79"/>
      <c r="S638" s="79"/>
      <c r="T638" s="79"/>
      <c r="U638" s="79"/>
      <c r="V638" s="79"/>
      <c r="W638" s="79"/>
      <c r="X638" s="79"/>
      <c r="Y638" s="79"/>
      <c r="Z638" s="79"/>
      <c r="AA638" s="79"/>
      <c r="AB638" s="79"/>
      <c r="AC638" s="79"/>
      <c r="AD638" s="79"/>
      <c r="AE638" s="79"/>
      <c r="AF638" s="79"/>
      <c r="AG638" s="79"/>
      <c r="AH638" s="79"/>
      <c r="AI638" s="79"/>
      <c r="AJ638" s="52"/>
      <c r="AK638" s="52"/>
      <c r="AL638" s="79"/>
    </row>
    <row r="639" spans="18:38" x14ac:dyDescent="0.25">
      <c r="R639" s="79"/>
      <c r="S639" s="79"/>
      <c r="T639" s="79"/>
      <c r="U639" s="79"/>
      <c r="V639" s="79"/>
      <c r="W639" s="79"/>
      <c r="X639" s="79"/>
      <c r="Y639" s="79"/>
      <c r="Z639" s="79"/>
      <c r="AA639" s="79"/>
      <c r="AB639" s="79"/>
      <c r="AC639" s="79"/>
      <c r="AD639" s="79"/>
      <c r="AE639" s="79"/>
      <c r="AF639" s="79"/>
      <c r="AG639" s="79"/>
      <c r="AH639" s="79"/>
      <c r="AI639" s="79"/>
      <c r="AJ639" s="52"/>
      <c r="AK639" s="52"/>
      <c r="AL639" s="79"/>
    </row>
    <row r="640" spans="18:38" x14ac:dyDescent="0.25">
      <c r="R640" s="79"/>
      <c r="S640" s="79"/>
      <c r="T640" s="79"/>
      <c r="U640" s="79"/>
      <c r="V640" s="79"/>
      <c r="W640" s="79"/>
      <c r="X640" s="79"/>
      <c r="Y640" s="79"/>
      <c r="Z640" s="79"/>
      <c r="AA640" s="79"/>
      <c r="AB640" s="79"/>
      <c r="AC640" s="79"/>
      <c r="AD640" s="79"/>
      <c r="AE640" s="79"/>
      <c r="AF640" s="79"/>
      <c r="AG640" s="79"/>
      <c r="AH640" s="79"/>
      <c r="AI640" s="79"/>
      <c r="AJ640" s="52"/>
      <c r="AK640" s="52"/>
      <c r="AL640" s="79"/>
    </row>
    <row r="641" spans="18:38" x14ac:dyDescent="0.25">
      <c r="R641" s="79"/>
      <c r="S641" s="79"/>
      <c r="T641" s="79"/>
      <c r="U641" s="79"/>
      <c r="V641" s="79"/>
      <c r="W641" s="79"/>
      <c r="X641" s="79"/>
      <c r="Y641" s="79"/>
      <c r="Z641" s="79"/>
      <c r="AA641" s="79"/>
      <c r="AB641" s="79"/>
      <c r="AC641" s="79"/>
      <c r="AD641" s="79"/>
      <c r="AE641" s="79"/>
      <c r="AF641" s="79"/>
      <c r="AG641" s="79"/>
      <c r="AH641" s="79"/>
      <c r="AI641" s="79"/>
      <c r="AJ641" s="52"/>
      <c r="AK641" s="52"/>
      <c r="AL641" s="79"/>
    </row>
    <row r="642" spans="18:38" x14ac:dyDescent="0.25">
      <c r="R642" s="79"/>
      <c r="S642" s="79"/>
      <c r="T642" s="79"/>
      <c r="U642" s="79"/>
      <c r="V642" s="79"/>
      <c r="W642" s="79"/>
      <c r="X642" s="79"/>
      <c r="Y642" s="79"/>
      <c r="Z642" s="79"/>
      <c r="AA642" s="79"/>
      <c r="AB642" s="79"/>
      <c r="AC642" s="79"/>
      <c r="AD642" s="79"/>
      <c r="AE642" s="79"/>
      <c r="AF642" s="79"/>
      <c r="AG642" s="79"/>
      <c r="AH642" s="79"/>
      <c r="AI642" s="79"/>
      <c r="AJ642" s="52"/>
      <c r="AK642" s="52"/>
      <c r="AL642" s="79"/>
    </row>
    <row r="643" spans="18:38" x14ac:dyDescent="0.25">
      <c r="R643" s="79"/>
      <c r="S643" s="79"/>
      <c r="T643" s="79"/>
      <c r="U643" s="79"/>
      <c r="V643" s="79"/>
      <c r="W643" s="79"/>
      <c r="X643" s="79"/>
      <c r="Y643" s="79"/>
      <c r="Z643" s="79"/>
      <c r="AA643" s="79"/>
      <c r="AB643" s="79"/>
      <c r="AC643" s="79"/>
      <c r="AD643" s="79"/>
      <c r="AE643" s="79"/>
      <c r="AF643" s="79"/>
      <c r="AG643" s="79"/>
      <c r="AH643" s="79"/>
      <c r="AI643" s="79"/>
      <c r="AJ643" s="52"/>
      <c r="AK643" s="52"/>
      <c r="AL643" s="79"/>
    </row>
    <row r="644" spans="18:38" x14ac:dyDescent="0.25">
      <c r="R644" s="79"/>
      <c r="S644" s="79"/>
      <c r="T644" s="79"/>
      <c r="U644" s="79"/>
      <c r="V644" s="79"/>
      <c r="W644" s="79"/>
      <c r="X644" s="79"/>
      <c r="Y644" s="79"/>
      <c r="Z644" s="79"/>
      <c r="AA644" s="79"/>
      <c r="AB644" s="79"/>
      <c r="AC644" s="79"/>
      <c r="AD644" s="79"/>
      <c r="AE644" s="79"/>
      <c r="AF644" s="79"/>
      <c r="AG644" s="79"/>
      <c r="AH644" s="79"/>
      <c r="AI644" s="79"/>
      <c r="AJ644" s="52"/>
      <c r="AK644" s="52"/>
      <c r="AL644" s="79"/>
    </row>
    <row r="645" spans="18:38" x14ac:dyDescent="0.25">
      <c r="R645" s="79"/>
      <c r="S645" s="79"/>
      <c r="T645" s="79"/>
      <c r="U645" s="79"/>
      <c r="V645" s="79"/>
      <c r="W645" s="79"/>
      <c r="X645" s="79"/>
      <c r="Y645" s="79"/>
      <c r="Z645" s="79"/>
      <c r="AA645" s="79"/>
      <c r="AB645" s="79"/>
      <c r="AC645" s="79"/>
      <c r="AD645" s="79"/>
      <c r="AE645" s="79"/>
      <c r="AF645" s="79"/>
      <c r="AG645" s="79"/>
      <c r="AH645" s="79"/>
      <c r="AI645" s="79"/>
      <c r="AJ645" s="52"/>
      <c r="AK645" s="52"/>
      <c r="AL645" s="79"/>
    </row>
    <row r="646" spans="18:38" x14ac:dyDescent="0.25">
      <c r="R646" s="79"/>
      <c r="S646" s="79"/>
      <c r="T646" s="79"/>
      <c r="U646" s="79"/>
      <c r="V646" s="79"/>
      <c r="W646" s="79"/>
      <c r="X646" s="79"/>
      <c r="Y646" s="79"/>
      <c r="Z646" s="79"/>
      <c r="AA646" s="79"/>
      <c r="AB646" s="79"/>
      <c r="AC646" s="79"/>
      <c r="AD646" s="79"/>
      <c r="AE646" s="79"/>
      <c r="AF646" s="79"/>
      <c r="AG646" s="79"/>
      <c r="AH646" s="79"/>
      <c r="AI646" s="79"/>
      <c r="AJ646" s="52"/>
      <c r="AK646" s="52"/>
      <c r="AL646" s="79"/>
    </row>
    <row r="647" spans="18:38" x14ac:dyDescent="0.25">
      <c r="R647" s="79"/>
      <c r="S647" s="79"/>
      <c r="T647" s="79"/>
      <c r="U647" s="79"/>
      <c r="V647" s="79"/>
      <c r="W647" s="79"/>
      <c r="X647" s="79"/>
      <c r="Y647" s="79"/>
      <c r="Z647" s="79"/>
      <c r="AA647" s="79"/>
      <c r="AB647" s="79"/>
      <c r="AC647" s="79"/>
      <c r="AD647" s="79"/>
      <c r="AE647" s="79"/>
      <c r="AF647" s="79"/>
      <c r="AG647" s="79"/>
      <c r="AH647" s="79"/>
      <c r="AI647" s="79"/>
      <c r="AJ647" s="52"/>
      <c r="AK647" s="52"/>
      <c r="AL647" s="79"/>
    </row>
    <row r="648" spans="18:38" x14ac:dyDescent="0.25">
      <c r="R648" s="79"/>
      <c r="S648" s="79"/>
      <c r="T648" s="79"/>
      <c r="U648" s="79"/>
      <c r="V648" s="79"/>
      <c r="W648" s="79"/>
      <c r="X648" s="79"/>
      <c r="Y648" s="79"/>
      <c r="Z648" s="79"/>
      <c r="AA648" s="79"/>
      <c r="AB648" s="79"/>
      <c r="AC648" s="79"/>
      <c r="AD648" s="79"/>
      <c r="AE648" s="79"/>
      <c r="AF648" s="79"/>
      <c r="AG648" s="79"/>
      <c r="AH648" s="79"/>
      <c r="AI648" s="79"/>
      <c r="AJ648" s="52"/>
      <c r="AK648" s="52"/>
      <c r="AL648" s="79"/>
    </row>
    <row r="649" spans="18:38" x14ac:dyDescent="0.25">
      <c r="R649" s="79"/>
      <c r="S649" s="79"/>
      <c r="T649" s="79"/>
      <c r="U649" s="79"/>
      <c r="V649" s="79"/>
      <c r="W649" s="79"/>
      <c r="X649" s="79"/>
      <c r="Y649" s="79"/>
      <c r="Z649" s="79"/>
      <c r="AA649" s="79"/>
      <c r="AB649" s="79"/>
      <c r="AC649" s="79"/>
      <c r="AD649" s="79"/>
      <c r="AE649" s="79"/>
      <c r="AF649" s="79"/>
      <c r="AG649" s="79"/>
      <c r="AH649" s="79"/>
      <c r="AI649" s="79"/>
      <c r="AJ649" s="52"/>
      <c r="AK649" s="52"/>
      <c r="AL649" s="79"/>
    </row>
    <row r="650" spans="18:38" x14ac:dyDescent="0.25">
      <c r="R650" s="79"/>
      <c r="S650" s="79"/>
      <c r="T650" s="79"/>
      <c r="U650" s="79"/>
      <c r="V650" s="79"/>
      <c r="W650" s="79"/>
      <c r="X650" s="79"/>
      <c r="Y650" s="79"/>
      <c r="Z650" s="79"/>
      <c r="AA650" s="79"/>
      <c r="AB650" s="79"/>
      <c r="AC650" s="79"/>
      <c r="AD650" s="79"/>
      <c r="AE650" s="79"/>
      <c r="AF650" s="79"/>
      <c r="AG650" s="79"/>
      <c r="AH650" s="79"/>
      <c r="AI650" s="79"/>
      <c r="AJ650" s="52"/>
      <c r="AK650" s="52"/>
      <c r="AL650" s="79"/>
    </row>
    <row r="651" spans="18:38" x14ac:dyDescent="0.25">
      <c r="R651" s="79"/>
      <c r="S651" s="79"/>
      <c r="T651" s="79"/>
      <c r="U651" s="79"/>
      <c r="V651" s="79"/>
      <c r="W651" s="79"/>
      <c r="X651" s="79"/>
      <c r="Y651" s="79"/>
      <c r="Z651" s="79"/>
      <c r="AA651" s="79"/>
      <c r="AB651" s="79"/>
      <c r="AC651" s="79"/>
      <c r="AD651" s="79"/>
      <c r="AE651" s="79"/>
      <c r="AF651" s="79"/>
      <c r="AG651" s="79"/>
      <c r="AH651" s="79"/>
      <c r="AI651" s="79"/>
      <c r="AJ651" s="52"/>
      <c r="AK651" s="52"/>
      <c r="AL651" s="79"/>
    </row>
    <row r="652" spans="18:38" x14ac:dyDescent="0.25">
      <c r="R652" s="79"/>
      <c r="S652" s="79"/>
      <c r="T652" s="79"/>
      <c r="U652" s="79"/>
      <c r="V652" s="79"/>
      <c r="W652" s="79"/>
      <c r="X652" s="79"/>
      <c r="Y652" s="79"/>
      <c r="Z652" s="79"/>
      <c r="AA652" s="79"/>
      <c r="AB652" s="79"/>
      <c r="AC652" s="79"/>
      <c r="AD652" s="79"/>
      <c r="AE652" s="79"/>
      <c r="AF652" s="79"/>
      <c r="AG652" s="79"/>
      <c r="AH652" s="79"/>
      <c r="AI652" s="79"/>
      <c r="AJ652" s="52"/>
      <c r="AK652" s="52"/>
      <c r="AL652" s="79"/>
    </row>
    <row r="653" spans="18:38" x14ac:dyDescent="0.25">
      <c r="R653" s="79"/>
      <c r="S653" s="79"/>
      <c r="T653" s="79"/>
      <c r="U653" s="79"/>
      <c r="V653" s="79"/>
      <c r="W653" s="79"/>
      <c r="X653" s="79"/>
      <c r="Y653" s="79"/>
      <c r="Z653" s="79"/>
      <c r="AA653" s="79"/>
      <c r="AB653" s="79"/>
      <c r="AC653" s="79"/>
      <c r="AD653" s="79"/>
      <c r="AE653" s="79"/>
      <c r="AF653" s="79"/>
      <c r="AG653" s="79"/>
      <c r="AH653" s="79"/>
      <c r="AI653" s="79"/>
      <c r="AJ653" s="52"/>
      <c r="AK653" s="52"/>
      <c r="AL653" s="79"/>
    </row>
    <row r="654" spans="18:38" x14ac:dyDescent="0.25">
      <c r="R654" s="79"/>
      <c r="S654" s="79"/>
      <c r="T654" s="79"/>
      <c r="U654" s="79"/>
      <c r="V654" s="79"/>
      <c r="W654" s="79"/>
      <c r="X654" s="79"/>
      <c r="Y654" s="79"/>
      <c r="Z654" s="79"/>
      <c r="AA654" s="79"/>
      <c r="AB654" s="79"/>
      <c r="AC654" s="79"/>
      <c r="AD654" s="79"/>
      <c r="AE654" s="79"/>
      <c r="AF654" s="79"/>
      <c r="AG654" s="79"/>
      <c r="AH654" s="79"/>
      <c r="AI654" s="79"/>
      <c r="AJ654" s="52"/>
      <c r="AK654" s="52"/>
      <c r="AL654" s="79"/>
    </row>
    <row r="655" spans="18:38" x14ac:dyDescent="0.25">
      <c r="R655" s="79"/>
      <c r="S655" s="79"/>
      <c r="T655" s="79"/>
      <c r="U655" s="79"/>
      <c r="V655" s="79"/>
      <c r="W655" s="79"/>
      <c r="X655" s="79"/>
      <c r="Y655" s="79"/>
      <c r="Z655" s="79"/>
      <c r="AA655" s="79"/>
      <c r="AB655" s="79"/>
      <c r="AC655" s="79"/>
      <c r="AD655" s="79"/>
      <c r="AE655" s="79"/>
      <c r="AF655" s="79"/>
      <c r="AG655" s="79"/>
      <c r="AH655" s="79"/>
      <c r="AI655" s="79"/>
      <c r="AJ655" s="52"/>
      <c r="AK655" s="52"/>
      <c r="AL655" s="79"/>
    </row>
    <row r="656" spans="18:38" x14ac:dyDescent="0.25">
      <c r="R656" s="79"/>
      <c r="S656" s="79"/>
      <c r="T656" s="79"/>
      <c r="U656" s="79"/>
      <c r="V656" s="79"/>
      <c r="W656" s="79"/>
      <c r="X656" s="79"/>
      <c r="Y656" s="79"/>
      <c r="Z656" s="79"/>
      <c r="AA656" s="79"/>
      <c r="AB656" s="79"/>
      <c r="AC656" s="79"/>
      <c r="AD656" s="79"/>
      <c r="AE656" s="79"/>
      <c r="AF656" s="79"/>
      <c r="AG656" s="79"/>
      <c r="AH656" s="79"/>
      <c r="AI656" s="79"/>
      <c r="AJ656" s="52"/>
      <c r="AK656" s="52"/>
      <c r="AL656" s="79"/>
    </row>
    <row r="657" spans="18:38" x14ac:dyDescent="0.25">
      <c r="R657" s="79"/>
      <c r="S657" s="79"/>
      <c r="T657" s="79"/>
      <c r="U657" s="79"/>
      <c r="V657" s="79"/>
      <c r="W657" s="79"/>
      <c r="X657" s="79"/>
      <c r="Y657" s="79"/>
      <c r="Z657" s="79"/>
      <c r="AA657" s="79"/>
      <c r="AB657" s="79"/>
      <c r="AC657" s="79"/>
      <c r="AD657" s="79"/>
      <c r="AE657" s="79"/>
      <c r="AF657" s="79"/>
      <c r="AG657" s="79"/>
      <c r="AH657" s="79"/>
      <c r="AI657" s="79"/>
      <c r="AJ657" s="52"/>
      <c r="AK657" s="52"/>
      <c r="AL657" s="79"/>
    </row>
    <row r="658" spans="18:38" x14ac:dyDescent="0.25">
      <c r="R658" s="79"/>
      <c r="S658" s="79"/>
      <c r="T658" s="79"/>
      <c r="U658" s="79"/>
      <c r="V658" s="79"/>
      <c r="W658" s="79"/>
      <c r="X658" s="79"/>
      <c r="Y658" s="79"/>
      <c r="Z658" s="79"/>
      <c r="AA658" s="79"/>
      <c r="AB658" s="79"/>
      <c r="AC658" s="79"/>
      <c r="AD658" s="79"/>
      <c r="AE658" s="79"/>
      <c r="AF658" s="79"/>
      <c r="AG658" s="79"/>
      <c r="AH658" s="79"/>
      <c r="AI658" s="79"/>
      <c r="AJ658" s="52"/>
      <c r="AK658" s="52"/>
      <c r="AL658" s="79"/>
    </row>
    <row r="659" spans="18:38" x14ac:dyDescent="0.25">
      <c r="R659" s="79"/>
      <c r="S659" s="79"/>
      <c r="T659" s="79"/>
      <c r="U659" s="79"/>
      <c r="V659" s="79"/>
      <c r="W659" s="79"/>
      <c r="X659" s="79"/>
      <c r="Y659" s="79"/>
      <c r="Z659" s="79"/>
      <c r="AA659" s="79"/>
      <c r="AB659" s="79"/>
      <c r="AC659" s="79"/>
      <c r="AD659" s="79"/>
      <c r="AE659" s="79"/>
      <c r="AF659" s="79"/>
      <c r="AG659" s="79"/>
      <c r="AH659" s="79"/>
      <c r="AI659" s="79"/>
      <c r="AJ659" s="52"/>
      <c r="AK659" s="52"/>
      <c r="AL659" s="79"/>
    </row>
    <row r="660" spans="18:38" x14ac:dyDescent="0.25">
      <c r="R660" s="79"/>
      <c r="S660" s="79"/>
      <c r="T660" s="79"/>
      <c r="U660" s="79"/>
      <c r="V660" s="79"/>
      <c r="W660" s="79"/>
      <c r="X660" s="79"/>
      <c r="Y660" s="79"/>
      <c r="Z660" s="79"/>
      <c r="AA660" s="79"/>
      <c r="AB660" s="79"/>
      <c r="AC660" s="79"/>
      <c r="AD660" s="79"/>
      <c r="AE660" s="79"/>
      <c r="AF660" s="79"/>
      <c r="AG660" s="79"/>
      <c r="AH660" s="79"/>
      <c r="AI660" s="79"/>
      <c r="AJ660" s="52"/>
      <c r="AK660" s="52"/>
      <c r="AL660" s="79"/>
    </row>
    <row r="661" spans="18:38" x14ac:dyDescent="0.25">
      <c r="R661" s="79"/>
      <c r="S661" s="79"/>
      <c r="T661" s="79"/>
      <c r="U661" s="79"/>
      <c r="V661" s="79"/>
      <c r="W661" s="79"/>
      <c r="X661" s="79"/>
      <c r="Y661" s="79"/>
      <c r="Z661" s="79"/>
      <c r="AA661" s="79"/>
      <c r="AB661" s="79"/>
      <c r="AC661" s="79"/>
      <c r="AD661" s="79"/>
      <c r="AE661" s="79"/>
      <c r="AF661" s="79"/>
      <c r="AG661" s="79"/>
      <c r="AH661" s="79"/>
      <c r="AI661" s="79"/>
      <c r="AJ661" s="52"/>
      <c r="AK661" s="52"/>
      <c r="AL661" s="79"/>
    </row>
    <row r="662" spans="18:38" x14ac:dyDescent="0.25">
      <c r="R662" s="79"/>
      <c r="S662" s="79"/>
      <c r="T662" s="79"/>
      <c r="U662" s="79"/>
      <c r="V662" s="79"/>
      <c r="W662" s="79"/>
      <c r="X662" s="79"/>
      <c r="Y662" s="79"/>
      <c r="Z662" s="79"/>
      <c r="AA662" s="79"/>
      <c r="AB662" s="79"/>
      <c r="AC662" s="79"/>
      <c r="AD662" s="79"/>
      <c r="AE662" s="79"/>
      <c r="AF662" s="79"/>
      <c r="AG662" s="79"/>
      <c r="AH662" s="79"/>
      <c r="AI662" s="79"/>
      <c r="AJ662" s="52"/>
      <c r="AK662" s="52"/>
      <c r="AL662" s="79"/>
    </row>
    <row r="663" spans="18:38" x14ac:dyDescent="0.25">
      <c r="R663" s="79"/>
      <c r="S663" s="79"/>
      <c r="T663" s="79"/>
      <c r="U663" s="79"/>
      <c r="V663" s="79"/>
      <c r="W663" s="79"/>
      <c r="X663" s="79"/>
      <c r="Y663" s="79"/>
      <c r="Z663" s="79"/>
      <c r="AA663" s="79"/>
      <c r="AB663" s="79"/>
      <c r="AC663" s="79"/>
      <c r="AD663" s="79"/>
      <c r="AE663" s="79"/>
      <c r="AF663" s="79"/>
      <c r="AG663" s="79"/>
      <c r="AH663" s="79"/>
      <c r="AI663" s="79"/>
      <c r="AJ663" s="52"/>
      <c r="AK663" s="52"/>
      <c r="AL663" s="79"/>
    </row>
    <row r="664" spans="18:38" x14ac:dyDescent="0.25">
      <c r="R664" s="79"/>
      <c r="S664" s="79"/>
      <c r="T664" s="79"/>
      <c r="U664" s="79"/>
      <c r="V664" s="79"/>
      <c r="W664" s="79"/>
      <c r="X664" s="79"/>
      <c r="Y664" s="79"/>
      <c r="Z664" s="79"/>
      <c r="AA664" s="79"/>
      <c r="AB664" s="79"/>
      <c r="AC664" s="79"/>
      <c r="AD664" s="79"/>
      <c r="AE664" s="79"/>
      <c r="AF664" s="79"/>
      <c r="AG664" s="79"/>
      <c r="AH664" s="79"/>
      <c r="AI664" s="79"/>
      <c r="AJ664" s="52"/>
      <c r="AK664" s="52"/>
      <c r="AL664" s="79"/>
    </row>
    <row r="665" spans="18:38" x14ac:dyDescent="0.25">
      <c r="R665" s="79"/>
      <c r="S665" s="79"/>
      <c r="T665" s="79"/>
      <c r="U665" s="79"/>
      <c r="V665" s="79"/>
      <c r="W665" s="79"/>
      <c r="X665" s="79"/>
      <c r="Y665" s="79"/>
      <c r="Z665" s="79"/>
      <c r="AA665" s="79"/>
      <c r="AB665" s="79"/>
      <c r="AC665" s="79"/>
      <c r="AD665" s="79"/>
      <c r="AE665" s="79"/>
      <c r="AF665" s="79"/>
      <c r="AG665" s="79"/>
      <c r="AH665" s="79"/>
      <c r="AI665" s="79"/>
      <c r="AJ665" s="52"/>
      <c r="AK665" s="52"/>
      <c r="AL665" s="79"/>
    </row>
    <row r="666" spans="18:38" x14ac:dyDescent="0.25">
      <c r="R666" s="79"/>
      <c r="S666" s="79"/>
      <c r="T666" s="79"/>
      <c r="U666" s="79"/>
      <c r="V666" s="79"/>
      <c r="W666" s="79"/>
      <c r="X666" s="79"/>
      <c r="Y666" s="79"/>
      <c r="Z666" s="79"/>
      <c r="AA666" s="79"/>
      <c r="AB666" s="79"/>
      <c r="AC666" s="79"/>
      <c r="AD666" s="79"/>
      <c r="AE666" s="79"/>
      <c r="AF666" s="79"/>
      <c r="AG666" s="79"/>
      <c r="AH666" s="79"/>
      <c r="AI666" s="79"/>
      <c r="AJ666" s="52"/>
      <c r="AK666" s="52"/>
      <c r="AL666" s="79"/>
    </row>
    <row r="667" spans="18:38" x14ac:dyDescent="0.25">
      <c r="R667" s="79"/>
      <c r="S667" s="79"/>
      <c r="T667" s="79"/>
      <c r="U667" s="79"/>
      <c r="V667" s="79"/>
      <c r="W667" s="79"/>
      <c r="X667" s="79"/>
      <c r="Y667" s="79"/>
      <c r="Z667" s="79"/>
      <c r="AA667" s="79"/>
      <c r="AB667" s="79"/>
      <c r="AC667" s="79"/>
      <c r="AD667" s="79"/>
      <c r="AE667" s="79"/>
      <c r="AF667" s="79"/>
      <c r="AG667" s="79"/>
      <c r="AH667" s="79"/>
      <c r="AI667" s="79"/>
      <c r="AJ667" s="52"/>
      <c r="AK667" s="52"/>
      <c r="AL667" s="79"/>
    </row>
    <row r="668" spans="18:38" x14ac:dyDescent="0.25">
      <c r="R668" s="79"/>
      <c r="S668" s="79"/>
      <c r="T668" s="79"/>
      <c r="U668" s="79"/>
      <c r="V668" s="79"/>
      <c r="W668" s="79"/>
      <c r="X668" s="79"/>
      <c r="Y668" s="79"/>
      <c r="Z668" s="79"/>
      <c r="AA668" s="79"/>
      <c r="AB668" s="79"/>
      <c r="AC668" s="79"/>
      <c r="AD668" s="79"/>
      <c r="AE668" s="79"/>
      <c r="AF668" s="79"/>
      <c r="AG668" s="79"/>
      <c r="AH668" s="79"/>
      <c r="AI668" s="79"/>
      <c r="AJ668" s="52"/>
      <c r="AK668" s="52"/>
      <c r="AL668" s="79"/>
    </row>
    <row r="669" spans="18:38" x14ac:dyDescent="0.25">
      <c r="R669" s="79"/>
      <c r="S669" s="79"/>
      <c r="T669" s="79"/>
      <c r="U669" s="79"/>
      <c r="V669" s="79"/>
      <c r="W669" s="79"/>
      <c r="X669" s="79"/>
      <c r="Y669" s="79"/>
      <c r="Z669" s="79"/>
      <c r="AA669" s="79"/>
      <c r="AB669" s="79"/>
      <c r="AC669" s="79"/>
      <c r="AD669" s="79"/>
      <c r="AE669" s="79"/>
      <c r="AF669" s="79"/>
      <c r="AG669" s="79"/>
      <c r="AH669" s="79"/>
      <c r="AI669" s="79"/>
      <c r="AJ669" s="52"/>
      <c r="AK669" s="52"/>
      <c r="AL669" s="79"/>
    </row>
    <row r="670" spans="18:38" x14ac:dyDescent="0.25">
      <c r="R670" s="79"/>
      <c r="S670" s="79"/>
      <c r="T670" s="79"/>
      <c r="U670" s="79"/>
      <c r="V670" s="79"/>
      <c r="W670" s="79"/>
      <c r="X670" s="79"/>
      <c r="Y670" s="79"/>
      <c r="Z670" s="79"/>
      <c r="AA670" s="79"/>
      <c r="AB670" s="79"/>
      <c r="AC670" s="79"/>
      <c r="AD670" s="79"/>
      <c r="AE670" s="79"/>
      <c r="AF670" s="79"/>
      <c r="AG670" s="79"/>
      <c r="AH670" s="79"/>
      <c r="AI670" s="79"/>
      <c r="AJ670" s="52"/>
      <c r="AK670" s="52"/>
      <c r="AL670" s="79"/>
    </row>
    <row r="671" spans="18:38" x14ac:dyDescent="0.25">
      <c r="R671" s="79"/>
      <c r="S671" s="79"/>
      <c r="T671" s="79"/>
      <c r="U671" s="79"/>
      <c r="V671" s="79"/>
      <c r="W671" s="79"/>
      <c r="X671" s="79"/>
      <c r="Y671" s="79"/>
      <c r="Z671" s="79"/>
      <c r="AA671" s="79"/>
      <c r="AB671" s="79"/>
      <c r="AC671" s="79"/>
      <c r="AD671" s="79"/>
      <c r="AE671" s="79"/>
      <c r="AF671" s="79"/>
      <c r="AG671" s="79"/>
      <c r="AH671" s="79"/>
      <c r="AI671" s="79"/>
      <c r="AJ671" s="52"/>
      <c r="AK671" s="52"/>
      <c r="AL671" s="79"/>
    </row>
    <row r="672" spans="18:38" x14ac:dyDescent="0.25">
      <c r="R672" s="79"/>
      <c r="S672" s="79"/>
      <c r="T672" s="79"/>
      <c r="U672" s="79"/>
      <c r="V672" s="79"/>
      <c r="W672" s="79"/>
      <c r="X672" s="79"/>
      <c r="Y672" s="79"/>
      <c r="Z672" s="79"/>
      <c r="AA672" s="79"/>
      <c r="AB672" s="79"/>
      <c r="AC672" s="79"/>
      <c r="AD672" s="79"/>
      <c r="AE672" s="79"/>
      <c r="AF672" s="79"/>
      <c r="AG672" s="79"/>
      <c r="AH672" s="79"/>
      <c r="AI672" s="79"/>
      <c r="AJ672" s="52"/>
      <c r="AK672" s="52"/>
      <c r="AL672" s="79"/>
    </row>
    <row r="673" spans="18:38" x14ac:dyDescent="0.25">
      <c r="R673" s="79"/>
      <c r="S673" s="79"/>
      <c r="T673" s="79"/>
      <c r="U673" s="79"/>
      <c r="V673" s="79"/>
      <c r="W673" s="79"/>
      <c r="X673" s="79"/>
      <c r="Y673" s="79"/>
      <c r="Z673" s="79"/>
      <c r="AA673" s="79"/>
      <c r="AB673" s="79"/>
      <c r="AC673" s="79"/>
      <c r="AD673" s="79"/>
      <c r="AE673" s="79"/>
      <c r="AF673" s="79"/>
      <c r="AG673" s="79"/>
      <c r="AH673" s="79"/>
      <c r="AI673" s="79"/>
      <c r="AJ673" s="52"/>
      <c r="AK673" s="52"/>
      <c r="AL673" s="79"/>
    </row>
    <row r="674" spans="18:38" x14ac:dyDescent="0.25">
      <c r="R674" s="79"/>
      <c r="S674" s="79"/>
      <c r="T674" s="79"/>
      <c r="U674" s="79"/>
      <c r="V674" s="79"/>
      <c r="W674" s="79"/>
      <c r="X674" s="79"/>
      <c r="Y674" s="79"/>
      <c r="Z674" s="79"/>
      <c r="AA674" s="79"/>
      <c r="AB674" s="79"/>
      <c r="AC674" s="79"/>
      <c r="AD674" s="79"/>
      <c r="AE674" s="79"/>
      <c r="AF674" s="79"/>
      <c r="AG674" s="79"/>
      <c r="AH674" s="79"/>
      <c r="AI674" s="79"/>
      <c r="AJ674" s="52"/>
      <c r="AK674" s="52"/>
      <c r="AL674" s="79"/>
    </row>
    <row r="675" spans="18:38" x14ac:dyDescent="0.25">
      <c r="R675" s="79"/>
      <c r="S675" s="79"/>
      <c r="T675" s="79"/>
      <c r="U675" s="79"/>
      <c r="V675" s="79"/>
      <c r="W675" s="79"/>
      <c r="X675" s="79"/>
      <c r="Y675" s="79"/>
      <c r="Z675" s="79"/>
      <c r="AA675" s="79"/>
      <c r="AB675" s="79"/>
      <c r="AC675" s="79"/>
      <c r="AD675" s="79"/>
      <c r="AE675" s="79"/>
      <c r="AF675" s="79"/>
      <c r="AG675" s="79"/>
      <c r="AH675" s="79"/>
      <c r="AI675" s="79"/>
      <c r="AJ675" s="52"/>
      <c r="AK675" s="52"/>
      <c r="AL675" s="79"/>
    </row>
    <row r="676" spans="18:38" x14ac:dyDescent="0.25">
      <c r="R676" s="79"/>
      <c r="S676" s="79"/>
      <c r="T676" s="79"/>
      <c r="U676" s="79"/>
      <c r="V676" s="79"/>
      <c r="W676" s="79"/>
      <c r="X676" s="79"/>
      <c r="Y676" s="79"/>
      <c r="Z676" s="79"/>
      <c r="AA676" s="79"/>
      <c r="AB676" s="79"/>
      <c r="AC676" s="79"/>
      <c r="AD676" s="79"/>
      <c r="AE676" s="79"/>
      <c r="AF676" s="79"/>
      <c r="AG676" s="79"/>
      <c r="AH676" s="79"/>
      <c r="AI676" s="79"/>
      <c r="AJ676" s="52"/>
      <c r="AK676" s="52"/>
      <c r="AL676" s="79"/>
    </row>
    <row r="677" spans="18:38" x14ac:dyDescent="0.25">
      <c r="R677" s="79"/>
      <c r="S677" s="79"/>
      <c r="T677" s="79"/>
      <c r="U677" s="79"/>
      <c r="V677" s="79"/>
      <c r="W677" s="79"/>
      <c r="X677" s="79"/>
      <c r="Y677" s="79"/>
      <c r="Z677" s="79"/>
      <c r="AA677" s="79"/>
      <c r="AB677" s="79"/>
      <c r="AC677" s="79"/>
      <c r="AD677" s="79"/>
      <c r="AE677" s="79"/>
      <c r="AF677" s="79"/>
      <c r="AG677" s="79"/>
      <c r="AH677" s="79"/>
      <c r="AI677" s="79"/>
      <c r="AJ677" s="52"/>
      <c r="AK677" s="52"/>
      <c r="AL677" s="79"/>
    </row>
    <row r="678" spans="18:38" x14ac:dyDescent="0.25">
      <c r="R678" s="79"/>
      <c r="S678" s="79"/>
      <c r="T678" s="79"/>
      <c r="U678" s="79"/>
      <c r="V678" s="79"/>
      <c r="W678" s="79"/>
      <c r="X678" s="79"/>
      <c r="Y678" s="79"/>
      <c r="Z678" s="79"/>
      <c r="AA678" s="79"/>
      <c r="AB678" s="79"/>
      <c r="AC678" s="79"/>
      <c r="AD678" s="79"/>
      <c r="AE678" s="79"/>
      <c r="AF678" s="79"/>
      <c r="AG678" s="79"/>
      <c r="AH678" s="79"/>
      <c r="AI678" s="79"/>
      <c r="AJ678" s="52"/>
      <c r="AK678" s="52"/>
      <c r="AL678" s="79"/>
    </row>
    <row r="679" spans="18:38" x14ac:dyDescent="0.25">
      <c r="R679" s="79"/>
      <c r="S679" s="79"/>
      <c r="T679" s="79"/>
      <c r="U679" s="79"/>
      <c r="V679" s="79"/>
      <c r="W679" s="79"/>
      <c r="X679" s="79"/>
      <c r="Y679" s="79"/>
      <c r="Z679" s="79"/>
      <c r="AA679" s="79"/>
      <c r="AB679" s="79"/>
      <c r="AC679" s="79"/>
      <c r="AD679" s="79"/>
      <c r="AE679" s="79"/>
      <c r="AF679" s="79"/>
      <c r="AG679" s="79"/>
      <c r="AH679" s="79"/>
      <c r="AI679" s="79"/>
      <c r="AJ679" s="52"/>
      <c r="AK679" s="52"/>
      <c r="AL679" s="79"/>
    </row>
    <row r="680" spans="18:38" x14ac:dyDescent="0.25">
      <c r="R680" s="79"/>
      <c r="S680" s="79"/>
      <c r="T680" s="79"/>
      <c r="U680" s="79"/>
      <c r="V680" s="79"/>
      <c r="W680" s="79"/>
      <c r="X680" s="79"/>
      <c r="Y680" s="79"/>
      <c r="Z680" s="79"/>
      <c r="AA680" s="79"/>
      <c r="AB680" s="79"/>
      <c r="AC680" s="79"/>
      <c r="AD680" s="79"/>
      <c r="AE680" s="79"/>
      <c r="AF680" s="79"/>
      <c r="AG680" s="79"/>
      <c r="AH680" s="79"/>
      <c r="AI680" s="79"/>
      <c r="AJ680" s="52"/>
      <c r="AK680" s="52"/>
      <c r="AL680" s="79"/>
    </row>
    <row r="681" spans="18:38" x14ac:dyDescent="0.25">
      <c r="R681" s="79"/>
      <c r="S681" s="79"/>
      <c r="T681" s="79"/>
      <c r="U681" s="79"/>
      <c r="V681" s="79"/>
      <c r="W681" s="79"/>
      <c r="X681" s="79"/>
      <c r="Y681" s="79"/>
      <c r="Z681" s="79"/>
      <c r="AA681" s="79"/>
      <c r="AB681" s="79"/>
      <c r="AC681" s="79"/>
      <c r="AD681" s="79"/>
      <c r="AE681" s="79"/>
      <c r="AF681" s="79"/>
      <c r="AG681" s="79"/>
      <c r="AH681" s="79"/>
      <c r="AI681" s="79"/>
      <c r="AJ681" s="52"/>
      <c r="AK681" s="52"/>
      <c r="AL681" s="79"/>
    </row>
    <row r="682" spans="18:38" x14ac:dyDescent="0.25">
      <c r="R682" s="79"/>
      <c r="S682" s="79"/>
      <c r="T682" s="79"/>
      <c r="U682" s="79"/>
      <c r="V682" s="79"/>
      <c r="W682" s="79"/>
      <c r="X682" s="79"/>
      <c r="Y682" s="79"/>
      <c r="Z682" s="79"/>
      <c r="AA682" s="79"/>
      <c r="AB682" s="79"/>
      <c r="AC682" s="79"/>
      <c r="AD682" s="79"/>
      <c r="AE682" s="79"/>
      <c r="AF682" s="79"/>
      <c r="AG682" s="79"/>
      <c r="AH682" s="79"/>
      <c r="AI682" s="79"/>
      <c r="AJ682" s="52"/>
      <c r="AK682" s="52"/>
      <c r="AL682" s="79"/>
    </row>
    <row r="683" spans="18:38" x14ac:dyDescent="0.25">
      <c r="R683" s="79"/>
      <c r="S683" s="79"/>
      <c r="T683" s="79"/>
      <c r="U683" s="79"/>
      <c r="V683" s="79"/>
      <c r="W683" s="79"/>
      <c r="X683" s="79"/>
      <c r="Y683" s="79"/>
      <c r="Z683" s="79"/>
      <c r="AA683" s="79"/>
      <c r="AB683" s="79"/>
      <c r="AC683" s="79"/>
      <c r="AD683" s="79"/>
      <c r="AE683" s="79"/>
      <c r="AF683" s="79"/>
      <c r="AG683" s="79"/>
      <c r="AH683" s="79"/>
      <c r="AI683" s="79"/>
      <c r="AJ683" s="52"/>
      <c r="AK683" s="52"/>
      <c r="AL683" s="79"/>
    </row>
    <row r="684" spans="18:38" x14ac:dyDescent="0.25">
      <c r="R684" s="79"/>
      <c r="S684" s="79"/>
      <c r="T684" s="79"/>
      <c r="U684" s="79"/>
      <c r="V684" s="79"/>
      <c r="W684" s="79"/>
      <c r="X684" s="79"/>
      <c r="Y684" s="79"/>
      <c r="Z684" s="79"/>
      <c r="AA684" s="79"/>
      <c r="AB684" s="79"/>
      <c r="AC684" s="79"/>
      <c r="AD684" s="79"/>
      <c r="AE684" s="79"/>
      <c r="AF684" s="79"/>
      <c r="AG684" s="79"/>
      <c r="AH684" s="79"/>
      <c r="AI684" s="79"/>
      <c r="AJ684" s="52"/>
      <c r="AK684" s="52"/>
      <c r="AL684" s="79"/>
    </row>
    <row r="685" spans="18:38" x14ac:dyDescent="0.25">
      <c r="R685" s="79"/>
      <c r="S685" s="79"/>
      <c r="T685" s="79"/>
      <c r="U685" s="79"/>
      <c r="V685" s="79"/>
      <c r="W685" s="79"/>
      <c r="X685" s="79"/>
      <c r="Y685" s="79"/>
      <c r="Z685" s="79"/>
      <c r="AA685" s="79"/>
      <c r="AB685" s="79"/>
      <c r="AC685" s="79"/>
      <c r="AD685" s="79"/>
      <c r="AE685" s="79"/>
      <c r="AF685" s="79"/>
      <c r="AG685" s="79"/>
      <c r="AH685" s="79"/>
      <c r="AI685" s="79"/>
      <c r="AJ685" s="52"/>
      <c r="AK685" s="52"/>
      <c r="AL685" s="79"/>
    </row>
    <row r="686" spans="18:38" x14ac:dyDescent="0.25">
      <c r="R686" s="79"/>
      <c r="S686" s="79"/>
      <c r="T686" s="79"/>
      <c r="U686" s="79"/>
      <c r="V686" s="79"/>
      <c r="W686" s="79"/>
      <c r="X686" s="79"/>
      <c r="Y686" s="79"/>
      <c r="Z686" s="79"/>
      <c r="AA686" s="79"/>
      <c r="AB686" s="79"/>
      <c r="AC686" s="79"/>
      <c r="AD686" s="79"/>
      <c r="AE686" s="79"/>
      <c r="AF686" s="79"/>
      <c r="AG686" s="79"/>
      <c r="AH686" s="79"/>
      <c r="AI686" s="79"/>
      <c r="AJ686" s="52"/>
      <c r="AK686" s="52"/>
      <c r="AL686" s="79"/>
    </row>
    <row r="687" spans="18:38" x14ac:dyDescent="0.25">
      <c r="R687" s="79"/>
      <c r="S687" s="79"/>
      <c r="T687" s="79"/>
      <c r="U687" s="79"/>
      <c r="V687" s="79"/>
      <c r="W687" s="79"/>
      <c r="X687" s="79"/>
      <c r="Y687" s="79"/>
      <c r="Z687" s="79"/>
      <c r="AA687" s="79"/>
      <c r="AB687" s="79"/>
      <c r="AC687" s="79"/>
      <c r="AD687" s="79"/>
      <c r="AE687" s="79"/>
      <c r="AF687" s="79"/>
      <c r="AG687" s="79"/>
      <c r="AH687" s="79"/>
      <c r="AI687" s="79"/>
      <c r="AJ687" s="52"/>
      <c r="AK687" s="52"/>
      <c r="AL687" s="79"/>
    </row>
    <row r="688" spans="18:38" x14ac:dyDescent="0.25">
      <c r="R688" s="79"/>
      <c r="S688" s="79"/>
      <c r="T688" s="79"/>
      <c r="U688" s="79"/>
      <c r="V688" s="79"/>
      <c r="W688" s="79"/>
      <c r="X688" s="79"/>
      <c r="Y688" s="79"/>
      <c r="Z688" s="79"/>
      <c r="AA688" s="79"/>
      <c r="AB688" s="79"/>
      <c r="AC688" s="79"/>
      <c r="AD688" s="79"/>
      <c r="AE688" s="79"/>
      <c r="AF688" s="79"/>
      <c r="AG688" s="79"/>
      <c r="AH688" s="79"/>
      <c r="AI688" s="79"/>
      <c r="AJ688" s="52"/>
      <c r="AK688" s="52"/>
      <c r="AL688" s="79"/>
    </row>
    <row r="689" spans="18:38" x14ac:dyDescent="0.25">
      <c r="R689" s="79"/>
      <c r="S689" s="79"/>
      <c r="T689" s="79"/>
      <c r="U689" s="79"/>
      <c r="V689" s="79"/>
      <c r="W689" s="79"/>
      <c r="X689" s="79"/>
      <c r="Y689" s="79"/>
      <c r="Z689" s="79"/>
      <c r="AA689" s="79"/>
      <c r="AB689" s="79"/>
      <c r="AC689" s="79"/>
      <c r="AD689" s="79"/>
      <c r="AE689" s="79"/>
      <c r="AF689" s="79"/>
      <c r="AG689" s="79"/>
      <c r="AH689" s="79"/>
      <c r="AI689" s="79"/>
      <c r="AJ689" s="52"/>
      <c r="AK689" s="52"/>
      <c r="AL689" s="79"/>
    </row>
    <row r="690" spans="18:38" x14ac:dyDescent="0.25">
      <c r="R690" s="79"/>
      <c r="S690" s="79"/>
      <c r="T690" s="79"/>
      <c r="U690" s="79"/>
      <c r="V690" s="79"/>
      <c r="W690" s="79"/>
      <c r="X690" s="79"/>
      <c r="Y690" s="79"/>
      <c r="Z690" s="79"/>
      <c r="AA690" s="79"/>
      <c r="AB690" s="79"/>
      <c r="AC690" s="79"/>
      <c r="AD690" s="79"/>
      <c r="AE690" s="79"/>
      <c r="AF690" s="79"/>
      <c r="AG690" s="79"/>
      <c r="AH690" s="79"/>
      <c r="AI690" s="79"/>
      <c r="AJ690" s="52"/>
      <c r="AK690" s="52"/>
      <c r="AL690" s="79"/>
    </row>
    <row r="691" spans="18:38" x14ac:dyDescent="0.25">
      <c r="R691" s="79"/>
      <c r="S691" s="79"/>
      <c r="T691" s="79"/>
      <c r="U691" s="79"/>
      <c r="V691" s="79"/>
      <c r="W691" s="79"/>
      <c r="X691" s="79"/>
      <c r="Y691" s="79"/>
      <c r="Z691" s="79"/>
      <c r="AA691" s="79"/>
      <c r="AB691" s="79"/>
      <c r="AC691" s="79"/>
      <c r="AD691" s="79"/>
      <c r="AE691" s="79"/>
      <c r="AF691" s="79"/>
      <c r="AG691" s="79"/>
      <c r="AH691" s="79"/>
      <c r="AI691" s="79"/>
      <c r="AJ691" s="52"/>
      <c r="AK691" s="52"/>
      <c r="AL691" s="79"/>
    </row>
    <row r="692" spans="18:38" x14ac:dyDescent="0.25">
      <c r="R692" s="79"/>
      <c r="S692" s="79"/>
      <c r="T692" s="79"/>
      <c r="U692" s="79"/>
      <c r="V692" s="79"/>
      <c r="W692" s="79"/>
      <c r="X692" s="79"/>
      <c r="Y692" s="79"/>
      <c r="Z692" s="79"/>
      <c r="AA692" s="79"/>
      <c r="AB692" s="79"/>
      <c r="AC692" s="79"/>
      <c r="AD692" s="79"/>
      <c r="AE692" s="79"/>
      <c r="AF692" s="79"/>
      <c r="AG692" s="79"/>
      <c r="AH692" s="79"/>
      <c r="AI692" s="79"/>
      <c r="AJ692" s="52"/>
      <c r="AK692" s="52"/>
      <c r="AL692" s="79"/>
    </row>
    <row r="693" spans="18:38" x14ac:dyDescent="0.25">
      <c r="R693" s="79"/>
      <c r="S693" s="79"/>
      <c r="T693" s="79"/>
      <c r="U693" s="79"/>
      <c r="V693" s="79"/>
      <c r="W693" s="79"/>
      <c r="X693" s="79"/>
      <c r="Y693" s="79"/>
      <c r="Z693" s="79"/>
      <c r="AA693" s="79"/>
      <c r="AB693" s="79"/>
      <c r="AC693" s="79"/>
      <c r="AD693" s="79"/>
      <c r="AE693" s="79"/>
      <c r="AF693" s="79"/>
      <c r="AG693" s="79"/>
      <c r="AH693" s="79"/>
      <c r="AI693" s="79"/>
      <c r="AJ693" s="52"/>
      <c r="AK693" s="52"/>
      <c r="AL693" s="79"/>
    </row>
    <row r="694" spans="18:38" x14ac:dyDescent="0.25">
      <c r="R694" s="79"/>
      <c r="S694" s="79"/>
      <c r="T694" s="79"/>
      <c r="U694" s="79"/>
      <c r="V694" s="79"/>
      <c r="W694" s="79"/>
      <c r="X694" s="79"/>
      <c r="Y694" s="79"/>
      <c r="Z694" s="79"/>
      <c r="AA694" s="79"/>
      <c r="AB694" s="79"/>
      <c r="AC694" s="79"/>
      <c r="AD694" s="79"/>
      <c r="AE694" s="79"/>
      <c r="AF694" s="79"/>
      <c r="AG694" s="79"/>
      <c r="AH694" s="79"/>
      <c r="AI694" s="79"/>
      <c r="AJ694" s="52"/>
      <c r="AK694" s="52"/>
      <c r="AL694" s="79"/>
    </row>
    <row r="695" spans="18:38" x14ac:dyDescent="0.25">
      <c r="R695" s="79"/>
      <c r="S695" s="79"/>
      <c r="T695" s="79"/>
      <c r="U695" s="79"/>
      <c r="V695" s="79"/>
      <c r="W695" s="79"/>
      <c r="X695" s="79"/>
      <c r="Y695" s="79"/>
      <c r="Z695" s="79"/>
      <c r="AA695" s="79"/>
      <c r="AB695" s="79"/>
      <c r="AC695" s="79"/>
      <c r="AD695" s="79"/>
      <c r="AE695" s="79"/>
      <c r="AF695" s="79"/>
      <c r="AG695" s="79"/>
      <c r="AH695" s="79"/>
      <c r="AI695" s="79"/>
      <c r="AJ695" s="52"/>
      <c r="AK695" s="52"/>
      <c r="AL695" s="79"/>
    </row>
    <row r="696" spans="18:38" x14ac:dyDescent="0.25">
      <c r="R696" s="79"/>
      <c r="S696" s="79"/>
      <c r="T696" s="79"/>
      <c r="U696" s="79"/>
      <c r="V696" s="79"/>
      <c r="W696" s="79"/>
      <c r="X696" s="79"/>
      <c r="Y696" s="79"/>
      <c r="Z696" s="79"/>
      <c r="AA696" s="79"/>
      <c r="AB696" s="79"/>
      <c r="AC696" s="79"/>
      <c r="AD696" s="79"/>
      <c r="AE696" s="79"/>
      <c r="AF696" s="79"/>
      <c r="AG696" s="79"/>
      <c r="AH696" s="79"/>
      <c r="AI696" s="79"/>
      <c r="AJ696" s="52"/>
      <c r="AK696" s="52"/>
      <c r="AL696" s="79"/>
    </row>
    <row r="697" spans="18:38" x14ac:dyDescent="0.25">
      <c r="R697" s="79"/>
      <c r="S697" s="79"/>
      <c r="T697" s="79"/>
      <c r="U697" s="79"/>
      <c r="V697" s="79"/>
      <c r="W697" s="79"/>
      <c r="X697" s="79"/>
      <c r="Y697" s="79"/>
      <c r="Z697" s="79"/>
      <c r="AA697" s="79"/>
      <c r="AB697" s="79"/>
      <c r="AC697" s="79"/>
      <c r="AD697" s="79"/>
      <c r="AE697" s="79"/>
      <c r="AF697" s="79"/>
      <c r="AG697" s="79"/>
      <c r="AH697" s="79"/>
      <c r="AI697" s="79"/>
      <c r="AJ697" s="52"/>
      <c r="AK697" s="52"/>
      <c r="AL697" s="79"/>
    </row>
    <row r="698" spans="18:38" x14ac:dyDescent="0.25">
      <c r="R698" s="79"/>
      <c r="S698" s="79"/>
      <c r="T698" s="79"/>
      <c r="U698" s="79"/>
      <c r="V698" s="79"/>
      <c r="W698" s="79"/>
      <c r="X698" s="79"/>
      <c r="Y698" s="79"/>
      <c r="Z698" s="79"/>
      <c r="AA698" s="79"/>
      <c r="AB698" s="79"/>
      <c r="AC698" s="79"/>
      <c r="AD698" s="79"/>
      <c r="AE698" s="79"/>
      <c r="AF698" s="79"/>
      <c r="AG698" s="79"/>
      <c r="AH698" s="79"/>
      <c r="AI698" s="79"/>
      <c r="AJ698" s="52"/>
      <c r="AK698" s="52"/>
      <c r="AL698" s="79"/>
    </row>
    <row r="699" spans="18:38" x14ac:dyDescent="0.25">
      <c r="R699" s="79"/>
      <c r="S699" s="79"/>
      <c r="T699" s="79"/>
      <c r="U699" s="79"/>
      <c r="V699" s="79"/>
      <c r="W699" s="79"/>
      <c r="X699" s="79"/>
      <c r="Y699" s="79"/>
      <c r="Z699" s="79"/>
      <c r="AA699" s="79"/>
      <c r="AB699" s="79"/>
      <c r="AC699" s="79"/>
      <c r="AD699" s="79"/>
      <c r="AE699" s="79"/>
      <c r="AF699" s="79"/>
      <c r="AG699" s="79"/>
      <c r="AH699" s="79"/>
      <c r="AI699" s="79"/>
      <c r="AJ699" s="52"/>
      <c r="AK699" s="52"/>
      <c r="AL699" s="79"/>
    </row>
    <row r="700" spans="18:38" x14ac:dyDescent="0.25">
      <c r="R700" s="79"/>
      <c r="S700" s="79"/>
      <c r="T700" s="79"/>
      <c r="U700" s="79"/>
      <c r="V700" s="79"/>
      <c r="W700" s="79"/>
      <c r="X700" s="79"/>
      <c r="Y700" s="79"/>
      <c r="Z700" s="79"/>
      <c r="AA700" s="79"/>
      <c r="AB700" s="79"/>
      <c r="AC700" s="79"/>
      <c r="AD700" s="79"/>
      <c r="AE700" s="79"/>
      <c r="AF700" s="79"/>
      <c r="AG700" s="79"/>
      <c r="AH700" s="79"/>
      <c r="AI700" s="79"/>
      <c r="AJ700" s="52"/>
      <c r="AK700" s="52"/>
      <c r="AL700" s="79"/>
    </row>
    <row r="701" spans="18:38" x14ac:dyDescent="0.25">
      <c r="R701" s="79"/>
      <c r="S701" s="79"/>
      <c r="T701" s="79"/>
      <c r="U701" s="79"/>
      <c r="V701" s="79"/>
      <c r="W701" s="79"/>
      <c r="X701" s="79"/>
      <c r="Y701" s="79"/>
      <c r="Z701" s="79"/>
      <c r="AA701" s="79"/>
      <c r="AB701" s="79"/>
      <c r="AC701" s="79"/>
      <c r="AD701" s="79"/>
      <c r="AE701" s="79"/>
      <c r="AF701" s="79"/>
      <c r="AG701" s="79"/>
      <c r="AH701" s="79"/>
      <c r="AI701" s="79"/>
      <c r="AJ701" s="52"/>
      <c r="AK701" s="52"/>
      <c r="AL701" s="79"/>
    </row>
    <row r="702" spans="18:38" x14ac:dyDescent="0.25">
      <c r="R702" s="79"/>
      <c r="S702" s="79"/>
      <c r="T702" s="79"/>
      <c r="U702" s="79"/>
      <c r="V702" s="79"/>
      <c r="W702" s="79"/>
      <c r="X702" s="79"/>
      <c r="Y702" s="79"/>
      <c r="Z702" s="79"/>
      <c r="AA702" s="79"/>
      <c r="AB702" s="79"/>
      <c r="AC702" s="79"/>
      <c r="AD702" s="79"/>
      <c r="AE702" s="79"/>
      <c r="AF702" s="79"/>
      <c r="AG702" s="79"/>
      <c r="AH702" s="79"/>
      <c r="AI702" s="79"/>
      <c r="AJ702" s="52"/>
      <c r="AK702" s="52"/>
      <c r="AL702" s="79"/>
    </row>
    <row r="703" spans="18:38" x14ac:dyDescent="0.25">
      <c r="R703" s="79"/>
      <c r="S703" s="79"/>
      <c r="T703" s="79"/>
      <c r="U703" s="79"/>
      <c r="V703" s="79"/>
      <c r="W703" s="79"/>
      <c r="X703" s="79"/>
      <c r="Y703" s="79"/>
      <c r="Z703" s="79"/>
      <c r="AA703" s="79"/>
      <c r="AB703" s="79"/>
      <c r="AC703" s="79"/>
      <c r="AD703" s="79"/>
      <c r="AE703" s="79"/>
      <c r="AF703" s="79"/>
      <c r="AG703" s="79"/>
      <c r="AH703" s="79"/>
      <c r="AI703" s="79"/>
      <c r="AJ703" s="52"/>
      <c r="AK703" s="52"/>
      <c r="AL703" s="79"/>
    </row>
    <row r="704" spans="18:38" x14ac:dyDescent="0.25">
      <c r="R704" s="79"/>
      <c r="S704" s="79"/>
      <c r="T704" s="79"/>
      <c r="U704" s="79"/>
      <c r="V704" s="79"/>
      <c r="W704" s="79"/>
      <c r="X704" s="79"/>
      <c r="Y704" s="79"/>
      <c r="Z704" s="79"/>
      <c r="AA704" s="79"/>
      <c r="AB704" s="79"/>
      <c r="AC704" s="79"/>
      <c r="AD704" s="79"/>
      <c r="AE704" s="79"/>
      <c r="AF704" s="79"/>
      <c r="AG704" s="79"/>
      <c r="AH704" s="79"/>
      <c r="AI704" s="79"/>
      <c r="AJ704" s="52"/>
      <c r="AK704" s="52"/>
      <c r="AL704" s="79"/>
    </row>
    <row r="705" spans="18:38" x14ac:dyDescent="0.25">
      <c r="R705" s="79"/>
      <c r="S705" s="79"/>
      <c r="T705" s="79"/>
      <c r="U705" s="79"/>
      <c r="V705" s="79"/>
      <c r="W705" s="79"/>
      <c r="X705" s="79"/>
      <c r="Y705" s="79"/>
      <c r="Z705" s="79"/>
      <c r="AA705" s="79"/>
      <c r="AB705" s="79"/>
      <c r="AC705" s="79"/>
      <c r="AD705" s="79"/>
      <c r="AE705" s="79"/>
      <c r="AF705" s="79"/>
      <c r="AG705" s="79"/>
      <c r="AH705" s="79"/>
      <c r="AI705" s="79"/>
      <c r="AJ705" s="52"/>
      <c r="AK705" s="52"/>
      <c r="AL705" s="79"/>
    </row>
    <row r="706" spans="18:38" x14ac:dyDescent="0.25">
      <c r="R706" s="79"/>
      <c r="S706" s="79"/>
      <c r="T706" s="79"/>
      <c r="U706" s="79"/>
      <c r="V706" s="79"/>
      <c r="W706" s="79"/>
      <c r="X706" s="79"/>
      <c r="Y706" s="79"/>
      <c r="Z706" s="79"/>
      <c r="AA706" s="79"/>
      <c r="AB706" s="79"/>
      <c r="AC706" s="79"/>
      <c r="AD706" s="79"/>
      <c r="AE706" s="79"/>
      <c r="AF706" s="79"/>
      <c r="AG706" s="79"/>
      <c r="AH706" s="79"/>
      <c r="AI706" s="79"/>
      <c r="AJ706" s="52"/>
      <c r="AK706" s="52"/>
      <c r="AL706" s="79"/>
    </row>
    <row r="707" spans="18:38" x14ac:dyDescent="0.25">
      <c r="R707" s="79"/>
      <c r="S707" s="79"/>
      <c r="T707" s="79"/>
      <c r="U707" s="79"/>
      <c r="V707" s="79"/>
      <c r="W707" s="79"/>
      <c r="X707" s="79"/>
      <c r="Y707" s="79"/>
      <c r="Z707" s="79"/>
      <c r="AA707" s="79"/>
      <c r="AB707" s="79"/>
      <c r="AC707" s="79"/>
      <c r="AD707" s="79"/>
      <c r="AE707" s="79"/>
      <c r="AF707" s="79"/>
      <c r="AG707" s="79"/>
      <c r="AH707" s="79"/>
      <c r="AI707" s="79"/>
      <c r="AJ707" s="52"/>
      <c r="AK707" s="52"/>
      <c r="AL707" s="79"/>
    </row>
    <row r="708" spans="18:38" x14ac:dyDescent="0.25">
      <c r="R708" s="79"/>
      <c r="S708" s="79"/>
      <c r="T708" s="79"/>
      <c r="U708" s="79"/>
      <c r="V708" s="79"/>
      <c r="W708" s="79"/>
      <c r="X708" s="79"/>
      <c r="Y708" s="79"/>
      <c r="Z708" s="79"/>
      <c r="AA708" s="79"/>
      <c r="AB708" s="79"/>
      <c r="AC708" s="79"/>
      <c r="AD708" s="79"/>
      <c r="AE708" s="79"/>
      <c r="AF708" s="79"/>
      <c r="AG708" s="79"/>
      <c r="AH708" s="79"/>
      <c r="AI708" s="79"/>
      <c r="AJ708" s="52"/>
      <c r="AK708" s="52"/>
      <c r="AL708" s="79"/>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J22" sqref="J2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181</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SUM(POST16!AB20:AB26)</f>
        <v>453260.76285714284</v>
      </c>
      <c r="C7" s="484" t="str">
        <f>IF(ROUND(ABS(B7-B8),0)&gt;0,"Error","OK")</f>
        <v>OK</v>
      </c>
      <c r="D7" s="485"/>
      <c r="P7" s="31" t="s">
        <v>3644</v>
      </c>
      <c r="Q7" s="31">
        <v>21</v>
      </c>
      <c r="R7" s="31" t="s">
        <v>3645</v>
      </c>
      <c r="S7" s="31" t="s">
        <v>3646</v>
      </c>
    </row>
    <row r="8" spans="1:22" ht="16.5" thickTop="1" thickBot="1" x14ac:dyDescent="0.3">
      <c r="A8" s="84" t="s">
        <v>3647</v>
      </c>
      <c r="B8" s="86">
        <f>SUM(G20:G875)</f>
        <v>453260.76285714284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POST16!I4</f>
        <v>7</v>
      </c>
      <c r="C10" s="484" t="str">
        <f>IF(ROUND(ABS(B10-B11),0)&gt;0,"Error","OK")</f>
        <v>OK</v>
      </c>
      <c r="D10" s="485"/>
      <c r="P10" s="31" t="s">
        <v>3655</v>
      </c>
      <c r="Q10" s="31">
        <v>24</v>
      </c>
      <c r="R10" s="31" t="s">
        <v>3656</v>
      </c>
      <c r="S10" s="31" t="s">
        <v>3657</v>
      </c>
    </row>
    <row r="11" spans="1:22" ht="16.5" thickTop="1" thickBot="1" x14ac:dyDescent="0.3">
      <c r="A11" s="84" t="s">
        <v>3658</v>
      </c>
      <c r="B11" s="84">
        <f>COUNTIF(C20:C884,"&gt;0")</f>
        <v>7</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SUM(G20:G885)</f>
        <v>453260.76285714284</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POST16!K20</f>
        <v>400041</v>
      </c>
      <c r="D20" s="121" t="b">
        <v>1</v>
      </c>
      <c r="E20" s="122" t="str">
        <f>RIGHT(POST16!D20,4)&amp;"."&amp;POST16!N20&amp;"."&amp;POST16!L20&amp;"."&amp;$C$5</f>
        <v>5405.P16.I02.Se20</v>
      </c>
      <c r="F20" s="123">
        <f ca="1">TODAY()</f>
        <v>44105</v>
      </c>
      <c r="G20" s="124">
        <f>POST16!AB20</f>
        <v>126022.46</v>
      </c>
      <c r="H20" s="125">
        <f ca="1">F20</f>
        <v>44105</v>
      </c>
      <c r="I20" s="126">
        <v>0</v>
      </c>
      <c r="J20" s="122" t="str">
        <f>LEFT(POST16!E20,20)&amp;"."&amp;POST16PAY!E20</f>
        <v>Finchley Catholic Hi.5405.P16.I02.Se20</v>
      </c>
      <c r="K20" s="121" t="b">
        <v>1</v>
      </c>
      <c r="L20" s="127" t="s">
        <v>3691</v>
      </c>
      <c r="M20" s="121" t="b">
        <v>1</v>
      </c>
      <c r="N20" s="121" t="s">
        <v>3692</v>
      </c>
      <c r="O20" s="128" t="str">
        <f>POST16!J20</f>
        <v>11441/543965</v>
      </c>
      <c r="P20" s="121" t="b">
        <v>1</v>
      </c>
      <c r="Q20" s="121" t="b">
        <v>1</v>
      </c>
      <c r="R20" s="121" t="b">
        <v>1</v>
      </c>
      <c r="T20" s="12"/>
      <c r="U20" s="1"/>
    </row>
    <row r="21" spans="1:21" x14ac:dyDescent="0.25">
      <c r="A21" s="118">
        <v>1</v>
      </c>
      <c r="B21" s="119">
        <v>2</v>
      </c>
      <c r="C21" s="351">
        <f>POST16!K21</f>
        <v>400140</v>
      </c>
      <c r="D21" s="121" t="b">
        <v>1</v>
      </c>
      <c r="E21" s="352" t="str">
        <f>RIGHT(POST16!D21,4)&amp;"."&amp;POST16!N21&amp;"."&amp;POST16!L21&amp;"."&amp;$C$5</f>
        <v>5427.P16.I02.Se20</v>
      </c>
      <c r="F21" s="123">
        <f t="shared" ref="F21:F25" ca="1" si="0">TODAY()</f>
        <v>44105</v>
      </c>
      <c r="G21" s="354">
        <f>POST16!AB21</f>
        <v>110353.19714285716</v>
      </c>
      <c r="H21" s="125">
        <f t="shared" ref="H21:H25" ca="1" si="1">F21</f>
        <v>44105</v>
      </c>
      <c r="I21" s="126">
        <v>0</v>
      </c>
      <c r="J21" s="352" t="str">
        <f>LEFT(POST16!E21,20)&amp;"."&amp;POST16PAY!E21</f>
        <v>JCoSS.5427.P16.I02.Se20</v>
      </c>
      <c r="K21" s="121" t="b">
        <v>1</v>
      </c>
      <c r="L21" s="127" t="s">
        <v>3691</v>
      </c>
      <c r="M21" s="121" t="b">
        <v>1</v>
      </c>
      <c r="N21" s="121" t="s">
        <v>3692</v>
      </c>
      <c r="O21" s="355" t="str">
        <f>POST16!J21</f>
        <v>11441/543965</v>
      </c>
      <c r="P21" s="121" t="b">
        <v>1</v>
      </c>
      <c r="Q21" s="121" t="b">
        <v>1</v>
      </c>
      <c r="R21" s="121" t="b">
        <v>1</v>
      </c>
      <c r="T21" s="12"/>
      <c r="U21" s="1"/>
    </row>
    <row r="22" spans="1:21" x14ac:dyDescent="0.25">
      <c r="A22" s="118">
        <v>1</v>
      </c>
      <c r="B22" s="119">
        <v>2</v>
      </c>
      <c r="C22" s="351">
        <f>POST16!K22</f>
        <v>107953</v>
      </c>
      <c r="D22" s="121" t="b">
        <v>1</v>
      </c>
      <c r="E22" s="352" t="str">
        <f>RIGHT(POST16!D22,4)&amp;"."&amp;POST16!N22&amp;"."&amp;POST16!L22&amp;"."&amp;$C$5</f>
        <v>4004.P16.I02.Se20</v>
      </c>
      <c r="F22" s="123">
        <f t="shared" ca="1" si="0"/>
        <v>44105</v>
      </c>
      <c r="G22" s="354">
        <f>POST16!AB22</f>
        <v>25870.862857142853</v>
      </c>
      <c r="H22" s="125">
        <f t="shared" ca="1" si="1"/>
        <v>44105</v>
      </c>
      <c r="I22" s="126">
        <v>0</v>
      </c>
      <c r="J22" s="352" t="str">
        <f>LEFT(POST16!E22,20)&amp;"."&amp;POST16PAY!E22</f>
        <v>Menorah High School .4004.P16.I02.Se20</v>
      </c>
      <c r="K22" s="121" t="b">
        <v>1</v>
      </c>
      <c r="L22" s="127" t="s">
        <v>3691</v>
      </c>
      <c r="M22" s="121" t="b">
        <v>1</v>
      </c>
      <c r="N22" s="121" t="s">
        <v>3692</v>
      </c>
      <c r="O22" s="355" t="str">
        <f>POST16!J22</f>
        <v>11441/543965</v>
      </c>
      <c r="P22" s="121" t="b">
        <v>1</v>
      </c>
      <c r="Q22" s="121" t="b">
        <v>1</v>
      </c>
      <c r="R22" s="121" t="b">
        <v>1</v>
      </c>
    </row>
    <row r="23" spans="1:21" x14ac:dyDescent="0.25">
      <c r="A23" s="118">
        <v>1</v>
      </c>
      <c r="B23" s="119">
        <v>2</v>
      </c>
      <c r="C23" s="351">
        <f>POST16!K23</f>
        <v>400029</v>
      </c>
      <c r="D23" s="121" t="b">
        <v>1</v>
      </c>
      <c r="E23" s="352" t="str">
        <f>RIGHT(POST16!D23,4)&amp;"."&amp;POST16!N23&amp;"."&amp;POST16!L23&amp;"."&amp;$C$5</f>
        <v>5404.P16.I02.Se20</v>
      </c>
      <c r="F23" s="123">
        <f t="shared" ca="1" si="0"/>
        <v>44105</v>
      </c>
      <c r="G23" s="354">
        <f>POST16!AB23</f>
        <v>90614.041428571465</v>
      </c>
      <c r="H23" s="125">
        <f t="shared" ca="1" si="1"/>
        <v>44105</v>
      </c>
      <c r="I23" s="126">
        <v>0</v>
      </c>
      <c r="J23" s="352" t="str">
        <f>LEFT(POST16!E23,20)&amp;"."&amp;POST16PAY!E23</f>
        <v>St Michaels Catholic.5404.P16.I02.Se20</v>
      </c>
      <c r="K23" s="121" t="b">
        <v>1</v>
      </c>
      <c r="L23" s="127" t="s">
        <v>3691</v>
      </c>
      <c r="M23" s="121" t="b">
        <v>1</v>
      </c>
      <c r="N23" s="121" t="s">
        <v>3692</v>
      </c>
      <c r="O23" s="355" t="str">
        <f>POST16!J23</f>
        <v>11441/543965</v>
      </c>
      <c r="P23" s="121" t="b">
        <v>1</v>
      </c>
      <c r="Q23" s="121" t="b">
        <v>1</v>
      </c>
      <c r="R23" s="121" t="b">
        <v>1</v>
      </c>
    </row>
    <row r="24" spans="1:21" x14ac:dyDescent="0.25">
      <c r="A24" s="118">
        <v>1</v>
      </c>
      <c r="B24" s="119">
        <v>2</v>
      </c>
      <c r="C24" s="351">
        <f>POST16!K24</f>
        <v>400013</v>
      </c>
      <c r="D24" s="121" t="b">
        <v>1</v>
      </c>
      <c r="E24" s="352" t="str">
        <f>RIGHT(POST16!D24,4)&amp;"."&amp;POST16!N24&amp;"."&amp;POST16!L24&amp;"."&amp;$C$5</f>
        <v>5407.P16.I02.Se20</v>
      </c>
      <c r="F24" s="123">
        <f t="shared" ca="1" si="0"/>
        <v>44105</v>
      </c>
      <c r="G24" s="354">
        <f>POST16!AB24</f>
        <v>62766.535714285696</v>
      </c>
      <c r="H24" s="125">
        <f t="shared" ca="1" si="1"/>
        <v>44105</v>
      </c>
      <c r="I24" s="126">
        <v>0</v>
      </c>
      <c r="J24" s="352" t="str">
        <f>LEFT(POST16!E24,20)&amp;"."&amp;POST16PAY!E24</f>
        <v>St. James' Catholic .5407.P16.I02.Se20</v>
      </c>
      <c r="K24" s="121" t="b">
        <v>1</v>
      </c>
      <c r="L24" s="127" t="s">
        <v>3691</v>
      </c>
      <c r="M24" s="121" t="b">
        <v>1</v>
      </c>
      <c r="N24" s="121" t="s">
        <v>3692</v>
      </c>
      <c r="O24" s="355" t="str">
        <f>POST16!J24</f>
        <v>11441/543965</v>
      </c>
      <c r="P24" s="121" t="b">
        <v>1</v>
      </c>
      <c r="Q24" s="121" t="b">
        <v>1</v>
      </c>
      <c r="R24" s="121" t="b">
        <v>1</v>
      </c>
    </row>
    <row r="25" spans="1:21" x14ac:dyDescent="0.25">
      <c r="A25" s="118">
        <v>1</v>
      </c>
      <c r="B25" s="119">
        <v>2</v>
      </c>
      <c r="C25" s="351">
        <f>POST16!K25</f>
        <v>400135</v>
      </c>
      <c r="D25" s="121" t="b">
        <v>1</v>
      </c>
      <c r="E25" s="352" t="str">
        <f>RIGHT(POST16!D25,4)&amp;"."&amp;POST16!N25&amp;"."&amp;POST16!L25&amp;"."&amp;$C$5</f>
        <v>3521.P16.I02.Se20</v>
      </c>
      <c r="F25" s="123">
        <f t="shared" ca="1" si="0"/>
        <v>44105</v>
      </c>
      <c r="G25" s="354">
        <f>POST16!AB25</f>
        <v>37546.147142857146</v>
      </c>
      <c r="H25" s="125">
        <f t="shared" ca="1" si="1"/>
        <v>44105</v>
      </c>
      <c r="I25" s="126">
        <v>0</v>
      </c>
      <c r="J25" s="352" t="str">
        <f>LEFT(POST16!E25,20)&amp;"."&amp;POST16PAY!E25</f>
        <v>St Mary's &amp; St John'.3521.P16.I02.Se20</v>
      </c>
      <c r="K25" s="121" t="b">
        <v>1</v>
      </c>
      <c r="L25" s="127" t="s">
        <v>3691</v>
      </c>
      <c r="M25" s="121" t="b">
        <v>1</v>
      </c>
      <c r="N25" s="121" t="s">
        <v>3692</v>
      </c>
      <c r="O25" s="355" t="str">
        <f>POST16!J25</f>
        <v>11441/543965</v>
      </c>
      <c r="P25" s="121" t="b">
        <v>1</v>
      </c>
      <c r="Q25" s="121" t="b">
        <v>1</v>
      </c>
      <c r="R25" s="121" t="b">
        <v>1</v>
      </c>
    </row>
    <row r="26" spans="1:21" x14ac:dyDescent="0.25">
      <c r="A26" s="118">
        <v>1</v>
      </c>
      <c r="B26" s="119">
        <v>2</v>
      </c>
      <c r="C26" s="351">
        <f>POST16!K26</f>
        <v>400063</v>
      </c>
      <c r="D26" s="121" t="b">
        <v>1</v>
      </c>
      <c r="E26" s="352" t="str">
        <f>RIGHT(POST16!D26,4)&amp;"."&amp;POST16!N26&amp;"."&amp;POST16!L26&amp;"."&amp;$C$5</f>
        <v>7010.P16.I02.Se20</v>
      </c>
      <c r="F26" s="123">
        <f ca="1">TODAY()</f>
        <v>44105</v>
      </c>
      <c r="G26" s="354">
        <f>POST16!AB26</f>
        <v>87.518571428571434</v>
      </c>
      <c r="H26" s="125">
        <f ca="1">F26</f>
        <v>44105</v>
      </c>
      <c r="I26" s="126">
        <v>0</v>
      </c>
      <c r="J26" s="352" t="str">
        <f>LEFT(POST16!E26,20)&amp;"."&amp;POST16PAY!E26</f>
        <v>Mapledown.7010.P16.I02.Se20</v>
      </c>
      <c r="K26" s="121" t="b">
        <v>1</v>
      </c>
      <c r="L26" s="127" t="s">
        <v>3691</v>
      </c>
      <c r="M26" s="121" t="b">
        <v>1</v>
      </c>
      <c r="N26" s="121" t="s">
        <v>3692</v>
      </c>
      <c r="O26" s="355" t="str">
        <f>POST16!J26</f>
        <v>11441/543965</v>
      </c>
      <c r="P26" s="121" t="b">
        <v>1</v>
      </c>
      <c r="Q26" s="121" t="b">
        <v>1</v>
      </c>
      <c r="R26" s="121" t="b">
        <v>1</v>
      </c>
    </row>
    <row r="27" spans="1:21" x14ac:dyDescent="0.25">
      <c r="A27" s="118"/>
      <c r="B27" s="119"/>
      <c r="C27" s="120"/>
      <c r="D27" s="121"/>
      <c r="E27" s="122"/>
      <c r="F27" s="123"/>
      <c r="G27" s="124"/>
      <c r="H27" s="125"/>
      <c r="I27" s="126"/>
      <c r="J27" s="122"/>
      <c r="K27" s="121"/>
      <c r="L27" s="127"/>
      <c r="M27" s="121"/>
      <c r="N27" s="121"/>
      <c r="O27" s="128"/>
      <c r="P27" s="121"/>
      <c r="Q27" s="121"/>
      <c r="R27" s="121"/>
    </row>
    <row r="28" spans="1:21" x14ac:dyDescent="0.25">
      <c r="A28" s="118"/>
      <c r="B28" s="119"/>
      <c r="C28" s="120"/>
      <c r="D28" s="121"/>
      <c r="E28" s="122"/>
      <c r="F28" s="123"/>
      <c r="G28" s="124"/>
      <c r="H28" s="125"/>
      <c r="I28" s="126"/>
      <c r="J28" s="122"/>
      <c r="K28" s="121"/>
      <c r="L28" s="127"/>
      <c r="M28" s="121"/>
      <c r="N28" s="121"/>
      <c r="O28" s="128"/>
      <c r="P28" s="121"/>
      <c r="Q28" s="121"/>
      <c r="R28" s="121"/>
    </row>
    <row r="29" spans="1:21" x14ac:dyDescent="0.25">
      <c r="A29" s="118"/>
      <c r="B29" s="119"/>
      <c r="C29" s="120"/>
      <c r="D29" s="121"/>
      <c r="E29" s="122"/>
      <c r="F29" s="123"/>
      <c r="G29" s="124"/>
      <c r="H29" s="125"/>
      <c r="I29" s="126"/>
      <c r="J29" s="122"/>
      <c r="K29" s="121"/>
      <c r="L29" s="127"/>
      <c r="M29" s="121"/>
      <c r="N29" s="121"/>
      <c r="O29" s="128"/>
      <c r="P29" s="121"/>
      <c r="Q29" s="121"/>
      <c r="R29" s="121"/>
    </row>
    <row r="30" spans="1:21" x14ac:dyDescent="0.25">
      <c r="A30" s="118"/>
      <c r="B30" s="119"/>
      <c r="C30" s="120"/>
      <c r="D30" s="121"/>
      <c r="E30" s="122"/>
      <c r="F30" s="123"/>
      <c r="G30" s="124"/>
      <c r="H30" s="125"/>
      <c r="I30" s="126"/>
      <c r="J30" s="122"/>
      <c r="K30" s="121"/>
      <c r="L30" s="127"/>
      <c r="M30" s="121"/>
      <c r="N30" s="121"/>
      <c r="O30" s="128"/>
      <c r="P30" s="121"/>
      <c r="Q30" s="121"/>
      <c r="R30" s="121"/>
    </row>
    <row r="31" spans="1:21" x14ac:dyDescent="0.25">
      <c r="A31" s="118"/>
      <c r="B31" s="119"/>
      <c r="C31" s="120"/>
      <c r="D31" s="121"/>
      <c r="E31" s="122"/>
      <c r="F31" s="123"/>
      <c r="G31" s="124"/>
      <c r="H31" s="125"/>
      <c r="I31" s="126"/>
      <c r="J31" s="122"/>
      <c r="K31" s="121"/>
      <c r="L31" s="127"/>
      <c r="M31" s="121"/>
      <c r="N31" s="121"/>
      <c r="O31" s="128"/>
      <c r="P31" s="121"/>
      <c r="Q31" s="121"/>
      <c r="R31" s="121"/>
    </row>
    <row r="32" spans="1:21" x14ac:dyDescent="0.25">
      <c r="A32" s="118"/>
      <c r="B32" s="119"/>
      <c r="C32" s="120"/>
      <c r="D32" s="121"/>
      <c r="E32" s="122"/>
      <c r="F32" s="123"/>
      <c r="G32" s="124"/>
      <c r="H32" s="125"/>
      <c r="I32" s="126"/>
      <c r="J32" s="122"/>
      <c r="K32" s="121"/>
      <c r="L32" s="127"/>
      <c r="M32" s="121"/>
      <c r="N32" s="121"/>
      <c r="O32" s="128"/>
      <c r="P32" s="121"/>
      <c r="Q32" s="121"/>
      <c r="R32" s="121"/>
    </row>
    <row r="33" spans="1:18" x14ac:dyDescent="0.25">
      <c r="A33" s="118"/>
      <c r="B33" s="119"/>
      <c r="C33" s="120"/>
      <c r="D33" s="121"/>
      <c r="E33" s="122"/>
      <c r="F33" s="123"/>
      <c r="G33" s="124"/>
      <c r="H33" s="125"/>
      <c r="I33" s="126"/>
      <c r="J33" s="122"/>
      <c r="K33" s="121"/>
      <c r="L33" s="127"/>
      <c r="M33" s="121"/>
      <c r="N33" s="121"/>
      <c r="O33" s="128"/>
      <c r="P33" s="121"/>
      <c r="Q33" s="121"/>
      <c r="R33" s="121"/>
    </row>
    <row r="34" spans="1:18" x14ac:dyDescent="0.25">
      <c r="A34" s="118"/>
      <c r="B34" s="119"/>
      <c r="C34" s="120"/>
      <c r="D34" s="121"/>
      <c r="E34" s="122"/>
      <c r="F34" s="123"/>
      <c r="G34" s="124"/>
      <c r="H34" s="125"/>
      <c r="I34" s="126"/>
      <c r="J34" s="122"/>
      <c r="K34" s="121"/>
      <c r="L34" s="127"/>
      <c r="M34" s="121"/>
      <c r="N34" s="121"/>
      <c r="O34" s="128"/>
      <c r="P34" s="121"/>
      <c r="Q34" s="121"/>
      <c r="R34" s="121"/>
    </row>
    <row r="35" spans="1:18" x14ac:dyDescent="0.25">
      <c r="A35" s="118"/>
      <c r="B35" s="119"/>
      <c r="C35" s="120"/>
      <c r="D35" s="121"/>
      <c r="E35" s="122"/>
      <c r="F35" s="123"/>
      <c r="G35" s="124"/>
      <c r="H35" s="125"/>
      <c r="I35" s="126"/>
      <c r="J35" s="122"/>
      <c r="K35" s="121"/>
      <c r="L35" s="127"/>
      <c r="M35" s="121"/>
      <c r="N35" s="121"/>
      <c r="O35" s="128"/>
      <c r="P35" s="121"/>
      <c r="Q35" s="121"/>
      <c r="R35" s="121"/>
    </row>
    <row r="36" spans="1:18" x14ac:dyDescent="0.25">
      <c r="A36" s="118"/>
      <c r="B36" s="119"/>
      <c r="C36" s="120"/>
      <c r="D36" s="121"/>
      <c r="E36" s="122"/>
      <c r="F36" s="123"/>
      <c r="G36" s="124"/>
      <c r="H36" s="125"/>
      <c r="I36" s="126"/>
      <c r="J36" s="122"/>
      <c r="K36" s="121"/>
      <c r="L36" s="127"/>
      <c r="M36" s="121"/>
      <c r="N36" s="121"/>
      <c r="O36" s="128"/>
      <c r="P36" s="121"/>
      <c r="Q36" s="121"/>
      <c r="R36" s="121"/>
    </row>
    <row r="37" spans="1:18" x14ac:dyDescent="0.25">
      <c r="A37" s="118"/>
      <c r="B37" s="119"/>
      <c r="C37" s="120"/>
      <c r="D37" s="121"/>
      <c r="E37" s="122"/>
      <c r="F37" s="123"/>
      <c r="G37" s="124"/>
      <c r="H37" s="125"/>
      <c r="I37" s="126"/>
      <c r="J37" s="122"/>
      <c r="K37" s="121"/>
      <c r="L37" s="127"/>
      <c r="M37" s="121"/>
      <c r="N37" s="121"/>
      <c r="O37" s="128"/>
      <c r="P37" s="121"/>
      <c r="Q37" s="121"/>
      <c r="R37" s="121"/>
    </row>
    <row r="38" spans="1:18" x14ac:dyDescent="0.25">
      <c r="A38" s="118"/>
      <c r="B38" s="119"/>
      <c r="C38" s="120"/>
      <c r="D38" s="121"/>
      <c r="E38" s="122"/>
      <c r="F38" s="123"/>
      <c r="G38" s="124"/>
      <c r="H38" s="125"/>
      <c r="I38" s="126"/>
      <c r="J38" s="122"/>
      <c r="K38" s="121"/>
      <c r="L38" s="127"/>
      <c r="M38" s="121"/>
      <c r="N38" s="121"/>
      <c r="O38" s="128"/>
      <c r="P38" s="121"/>
      <c r="Q38" s="121"/>
      <c r="R38" s="121"/>
    </row>
    <row r="39" spans="1:18" x14ac:dyDescent="0.25">
      <c r="A39" s="118"/>
      <c r="B39" s="119"/>
      <c r="C39" s="120"/>
      <c r="D39" s="121"/>
      <c r="E39" s="122"/>
      <c r="F39" s="123"/>
      <c r="G39" s="124"/>
      <c r="H39" s="125"/>
      <c r="I39" s="126"/>
      <c r="J39" s="122"/>
      <c r="K39" s="121"/>
      <c r="L39" s="127"/>
      <c r="M39" s="121"/>
      <c r="N39" s="121"/>
      <c r="O39" s="128"/>
      <c r="P39" s="121"/>
      <c r="Q39" s="121"/>
      <c r="R39" s="121"/>
    </row>
    <row r="40" spans="1:18" x14ac:dyDescent="0.25">
      <c r="A40" s="118"/>
      <c r="B40" s="119"/>
      <c r="C40" s="120"/>
      <c r="D40" s="121"/>
      <c r="E40" s="122"/>
      <c r="F40" s="123"/>
      <c r="G40" s="124"/>
      <c r="H40" s="125"/>
      <c r="I40" s="126"/>
      <c r="J40" s="122"/>
      <c r="K40" s="121"/>
      <c r="L40" s="127"/>
      <c r="M40" s="121"/>
      <c r="N40" s="121"/>
      <c r="O40" s="128"/>
      <c r="P40" s="121"/>
      <c r="Q40" s="121"/>
      <c r="R40" s="121"/>
    </row>
    <row r="41" spans="1:18" x14ac:dyDescent="0.25">
      <c r="A41" s="118"/>
      <c r="B41" s="119"/>
      <c r="C41" s="120"/>
      <c r="D41" s="121"/>
      <c r="E41" s="122"/>
      <c r="F41" s="123"/>
      <c r="G41" s="124"/>
      <c r="H41" s="125"/>
      <c r="I41" s="126"/>
      <c r="J41" s="122"/>
      <c r="K41" s="121"/>
      <c r="L41" s="127"/>
      <c r="M41" s="121"/>
      <c r="N41" s="121"/>
      <c r="O41" s="128"/>
      <c r="P41" s="121"/>
      <c r="Q41" s="121"/>
      <c r="R41" s="121"/>
    </row>
    <row r="42" spans="1:18" x14ac:dyDescent="0.25">
      <c r="A42" s="118"/>
      <c r="B42" s="119"/>
      <c r="C42" s="120"/>
      <c r="D42" s="121"/>
      <c r="E42" s="122"/>
      <c r="F42" s="123"/>
      <c r="G42" s="124"/>
      <c r="H42" s="125"/>
      <c r="I42" s="126"/>
      <c r="J42" s="122"/>
      <c r="K42" s="121"/>
      <c r="L42" s="127"/>
      <c r="M42" s="121"/>
      <c r="N42" s="121"/>
      <c r="O42" s="128"/>
      <c r="P42" s="121"/>
      <c r="Q42" s="121"/>
      <c r="R42" s="121"/>
    </row>
  </sheetData>
  <mergeCells count="5">
    <mergeCell ref="A1:N1"/>
    <mergeCell ref="B3:E3"/>
    <mergeCell ref="H3:I3"/>
    <mergeCell ref="C7:D8"/>
    <mergeCell ref="C10:D11"/>
  </mergeCells>
  <conditionalFormatting sqref="G20:G42">
    <cfRule type="cellIs" dxfId="53" priority="4" operator="lessThan">
      <formula>0</formula>
    </cfRule>
    <cfRule type="cellIs" dxfId="52" priority="5" operator="equal">
      <formula>0</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conditionalFormatting sqref="C7:D8 C10:D11">
    <cfRule type="cellIs" dxfId="4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C884"/>
  <sheetViews>
    <sheetView workbookViewId="0">
      <pane xSplit="6" ySplit="19" topLeftCell="G20" activePane="bottomRight" state="frozen"/>
      <selection pane="topRight" activeCell="G1" sqref="G1"/>
      <selection pane="bottomLeft" activeCell="A20" sqref="A20"/>
      <selection pane="bottomRight" activeCell="Q35" sqref="A20:Q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7" width="13.28515625" customWidth="1"/>
    <col min="38" max="39" width="14.28515625" customWidth="1"/>
    <col min="40" max="40" width="12.7109375" customWidth="1"/>
    <col min="41" max="43" width="9.140625" customWidth="1"/>
    <col min="44" max="44" width="12.28515625" bestFit="1" customWidth="1"/>
    <col min="45" max="55" width="12.28515625" style="8" bestFit="1" customWidth="1"/>
    <col min="57" max="57" width="12.7109375" bestFit="1" customWidth="1"/>
    <col min="58" max="58" width="13.85546875" bestFit="1" customWidth="1"/>
    <col min="59" max="59" width="12.42578125" bestFit="1" customWidth="1"/>
    <col min="62" max="62" width="10.5703125" bestFit="1" customWidth="1"/>
    <col min="63" max="63" width="12.42578125" bestFit="1" customWidth="1"/>
    <col min="64" max="64" width="11" bestFit="1" customWidth="1"/>
    <col min="65" max="65" width="13.85546875" bestFit="1" customWidth="1"/>
    <col min="66" max="73" width="14.140625" customWidth="1"/>
    <col min="74" max="74" width="13.85546875" bestFit="1" customWidth="1"/>
    <col min="75" max="75" width="11.28515625" bestFit="1" customWidth="1"/>
    <col min="76" max="76" width="17" bestFit="1" customWidth="1"/>
  </cols>
  <sheetData>
    <row r="1" spans="1:55" ht="31.5" x14ac:dyDescent="0.5">
      <c r="A1" s="472" t="str">
        <f>MISC!A1</f>
        <v>Barnet School Funding 2020/21</v>
      </c>
      <c r="B1" s="473"/>
      <c r="C1" s="473"/>
      <c r="D1" s="473"/>
      <c r="E1" s="473"/>
      <c r="F1" s="473"/>
      <c r="G1" s="473"/>
      <c r="H1" s="473"/>
      <c r="I1" s="473"/>
      <c r="J1" s="473"/>
      <c r="K1" s="473"/>
      <c r="L1" s="473"/>
      <c r="M1" s="473"/>
      <c r="N1" s="474"/>
      <c r="O1" s="30"/>
      <c r="P1" s="30"/>
      <c r="Q1" s="30"/>
      <c r="R1" t="s">
        <v>3540</v>
      </c>
      <c r="T1" t="s">
        <v>3541</v>
      </c>
      <c r="U1" t="s">
        <v>3542</v>
      </c>
      <c r="V1" t="s">
        <v>3543</v>
      </c>
      <c r="W1" t="s">
        <v>3544</v>
      </c>
      <c r="X1" t="s">
        <v>3545</v>
      </c>
      <c r="Y1" t="s">
        <v>3546</v>
      </c>
      <c r="AD1" t="s">
        <v>3547</v>
      </c>
      <c r="AF1" t="s">
        <v>3548</v>
      </c>
      <c r="AG1" t="s">
        <v>3549</v>
      </c>
      <c r="AH1" t="s">
        <v>3550</v>
      </c>
      <c r="AI1" t="s">
        <v>3551</v>
      </c>
      <c r="AJ1" t="s">
        <v>3552</v>
      </c>
      <c r="AK1" t="s">
        <v>3553</v>
      </c>
      <c r="AN1" t="s">
        <v>3554</v>
      </c>
      <c r="AO1" s="31" t="s">
        <v>3555</v>
      </c>
      <c r="AP1" s="32">
        <v>11392</v>
      </c>
    </row>
    <row r="2" spans="1:55" ht="15.75" thickBot="1" x14ac:dyDescent="0.3">
      <c r="AO2" s="31" t="s">
        <v>3556</v>
      </c>
      <c r="AP2" s="32">
        <v>10161</v>
      </c>
    </row>
    <row r="3" spans="1:55" ht="26.25" thickTop="1" thickBot="1" x14ac:dyDescent="0.55000000000000004">
      <c r="A3" s="33" t="s">
        <v>3557</v>
      </c>
      <c r="B3" s="475" t="s">
        <v>3558</v>
      </c>
      <c r="C3" s="475"/>
      <c r="D3" s="475"/>
      <c r="E3" s="475"/>
      <c r="F3" s="476"/>
      <c r="H3" s="34" t="s">
        <v>3559</v>
      </c>
      <c r="I3" s="35">
        <f>COUNTIF(D20:D819,"&gt;0")</f>
        <v>16</v>
      </c>
      <c r="J3" s="36" t="s">
        <v>3560</v>
      </c>
      <c r="K3" s="36"/>
      <c r="L3" s="36"/>
      <c r="M3" s="36"/>
      <c r="N3" s="37"/>
      <c r="O3" s="38"/>
      <c r="P3" s="38"/>
      <c r="Q3" s="38"/>
      <c r="AO3" s="31" t="s">
        <v>3561</v>
      </c>
      <c r="AP3" s="32">
        <v>10161</v>
      </c>
    </row>
    <row r="4" spans="1:55" ht="16.5" thickTop="1" thickBot="1" x14ac:dyDescent="0.3">
      <c r="A4" s="33" t="s">
        <v>3562</v>
      </c>
      <c r="B4" s="477" t="s">
        <v>66</v>
      </c>
      <c r="C4" s="478"/>
      <c r="H4" s="33" t="s">
        <v>3563</v>
      </c>
      <c r="I4" s="35">
        <f>COUNTIF(G20:G863,"&gt;0")</f>
        <v>16</v>
      </c>
      <c r="J4" s="39" t="s">
        <v>3564</v>
      </c>
      <c r="K4" s="35">
        <f>COUNTIF(G20:G863,"&lt;0")</f>
        <v>0</v>
      </c>
      <c r="L4" s="39" t="s">
        <v>3565</v>
      </c>
      <c r="M4" s="35">
        <f>COUNTIF(G20:G863,"=0")</f>
        <v>0</v>
      </c>
      <c r="AO4" s="31" t="s">
        <v>3566</v>
      </c>
      <c r="AP4" s="32">
        <v>11438</v>
      </c>
    </row>
    <row r="5" spans="1:55" ht="15.75" thickTop="1" x14ac:dyDescent="0.25">
      <c r="A5" s="33" t="s">
        <v>3567</v>
      </c>
      <c r="B5" s="469" t="s">
        <v>3568</v>
      </c>
      <c r="C5" s="470"/>
      <c r="D5" s="470"/>
      <c r="E5" s="470"/>
      <c r="F5" s="470"/>
      <c r="G5" s="470"/>
      <c r="H5" s="470"/>
      <c r="I5" s="470"/>
      <c r="J5" s="470"/>
      <c r="K5" s="470"/>
      <c r="L5" s="470"/>
      <c r="M5" s="470"/>
      <c r="N5" s="471"/>
      <c r="O5" s="40"/>
      <c r="P5" s="40"/>
      <c r="Q5" s="40"/>
      <c r="AO5" s="31" t="s">
        <v>3569</v>
      </c>
      <c r="AP5" s="32">
        <v>11438</v>
      </c>
    </row>
    <row r="6" spans="1:55" x14ac:dyDescent="0.25">
      <c r="B6" s="469" t="s">
        <v>3570</v>
      </c>
      <c r="C6" s="470"/>
      <c r="D6" s="470"/>
      <c r="E6" s="470"/>
      <c r="F6" s="470"/>
      <c r="G6" s="470"/>
      <c r="H6" s="470"/>
      <c r="I6" s="470"/>
      <c r="J6" s="470"/>
      <c r="K6" s="470"/>
      <c r="L6" s="470"/>
      <c r="M6" s="470"/>
      <c r="N6" s="471"/>
      <c r="O6" s="40"/>
      <c r="P6" s="40"/>
      <c r="Q6" s="40"/>
      <c r="AO6" s="31" t="s">
        <v>3571</v>
      </c>
      <c r="AP6" s="32">
        <v>11336</v>
      </c>
    </row>
    <row r="7" spans="1:55" x14ac:dyDescent="0.25">
      <c r="B7" s="469" t="s">
        <v>3572</v>
      </c>
      <c r="C7" s="470"/>
      <c r="D7" s="470"/>
      <c r="E7" s="470"/>
      <c r="F7" s="470"/>
      <c r="G7" s="470"/>
      <c r="H7" s="470"/>
      <c r="I7" s="470"/>
      <c r="J7" s="470"/>
      <c r="K7" s="470"/>
      <c r="L7" s="470"/>
      <c r="M7" s="470"/>
      <c r="N7" s="471"/>
      <c r="O7" s="40"/>
      <c r="P7" s="40"/>
      <c r="Q7" s="40"/>
    </row>
    <row r="8" spans="1:55" ht="15.75" thickBot="1" x14ac:dyDescent="0.3">
      <c r="B8" s="468" t="s">
        <v>3573</v>
      </c>
      <c r="C8" s="468"/>
      <c r="D8" s="468"/>
      <c r="E8" s="468"/>
      <c r="F8" s="468"/>
      <c r="G8" s="468"/>
      <c r="H8" s="468"/>
      <c r="I8" s="468"/>
      <c r="J8" s="468"/>
      <c r="K8" s="468"/>
      <c r="L8" s="468"/>
      <c r="M8" s="468"/>
      <c r="N8" s="468"/>
      <c r="O8" s="40"/>
      <c r="P8" s="40"/>
      <c r="Q8" s="40"/>
    </row>
    <row r="9" spans="1:55" ht="15.75" thickTop="1" x14ac:dyDescent="0.25">
      <c r="B9" s="495" t="s">
        <v>3574</v>
      </c>
      <c r="C9" s="496"/>
      <c r="D9" s="497" t="s">
        <v>3575</v>
      </c>
      <c r="E9" s="497"/>
      <c r="F9" s="41" t="s">
        <v>59</v>
      </c>
      <c r="G9" s="42" t="s">
        <v>3576</v>
      </c>
      <c r="H9" s="42" t="s">
        <v>3577</v>
      </c>
      <c r="I9" s="42" t="s">
        <v>617</v>
      </c>
      <c r="J9" s="43"/>
      <c r="K9" s="43"/>
      <c r="L9" s="43"/>
      <c r="M9" s="43"/>
      <c r="N9" s="43"/>
      <c r="O9" s="40"/>
      <c r="P9" s="40"/>
      <c r="Q9" s="40"/>
    </row>
    <row r="10" spans="1:55" x14ac:dyDescent="0.25">
      <c r="A10" s="38"/>
      <c r="B10" s="500" t="str">
        <f>A20</f>
        <v>HIGH NEEDS PLACES</v>
      </c>
      <c r="C10" s="501"/>
      <c r="D10" s="494" t="s">
        <v>3578</v>
      </c>
      <c r="E10" s="494"/>
      <c r="F10" s="44" t="s">
        <v>3579</v>
      </c>
      <c r="G10" s="44" t="s">
        <v>3580</v>
      </c>
      <c r="H10" s="45">
        <f>MAX(G23:G413)</f>
        <v>1553488</v>
      </c>
      <c r="I10" s="46">
        <f>SUMIF(G23:G438,"&gt;0")/COUNTIF(G23:G438,"&gt;0")</f>
        <v>375866.76923076925</v>
      </c>
      <c r="J10" s="47"/>
      <c r="K10" s="47"/>
      <c r="L10" s="47"/>
      <c r="M10" s="47"/>
      <c r="N10" s="47"/>
      <c r="O10" s="47"/>
      <c r="P10" s="47"/>
      <c r="Q10" s="47"/>
    </row>
    <row r="11" spans="1:55" x14ac:dyDescent="0.25">
      <c r="A11" s="33" t="s">
        <v>3581</v>
      </c>
      <c r="B11" s="465"/>
      <c r="C11" s="466"/>
      <c r="D11" s="466"/>
      <c r="E11" s="467"/>
      <c r="F11" s="465"/>
      <c r="G11" s="466"/>
      <c r="H11" s="466"/>
      <c r="I11" s="466"/>
      <c r="J11" s="466"/>
      <c r="K11" s="466"/>
      <c r="L11" s="466"/>
      <c r="M11" s="466"/>
      <c r="N11" s="467"/>
      <c r="O11" s="47"/>
      <c r="P11" s="47"/>
      <c r="Q11" s="47"/>
    </row>
    <row r="12" spans="1:55" x14ac:dyDescent="0.25">
      <c r="A12" s="38"/>
      <c r="B12" s="465"/>
      <c r="C12" s="466"/>
      <c r="D12" s="466"/>
      <c r="E12" s="467"/>
      <c r="F12" s="465"/>
      <c r="G12" s="466"/>
      <c r="H12" s="466"/>
      <c r="I12" s="466"/>
      <c r="J12" s="466"/>
      <c r="K12" s="466"/>
      <c r="L12" s="466"/>
      <c r="M12" s="466"/>
      <c r="N12" s="467"/>
      <c r="O12" s="47"/>
      <c r="P12" s="47"/>
      <c r="Q12" s="47"/>
    </row>
    <row r="13" spans="1:55" x14ac:dyDescent="0.25">
      <c r="A13" s="38"/>
      <c r="B13" s="465"/>
      <c r="C13" s="466"/>
      <c r="D13" s="466"/>
      <c r="E13" s="467"/>
      <c r="F13" s="465"/>
      <c r="G13" s="466"/>
      <c r="H13" s="466"/>
      <c r="I13" s="466"/>
      <c r="J13" s="466"/>
      <c r="K13" s="466"/>
      <c r="L13" s="466"/>
      <c r="M13" s="466"/>
      <c r="N13" s="467"/>
      <c r="O13" s="47"/>
      <c r="P13" s="47"/>
      <c r="Q13" s="47"/>
      <c r="AS13"/>
      <c r="AT13"/>
      <c r="AU13"/>
      <c r="AV13"/>
      <c r="AW13"/>
      <c r="AX13"/>
      <c r="AY13"/>
      <c r="AZ13"/>
      <c r="BA13"/>
      <c r="BB13"/>
      <c r="BC13"/>
    </row>
    <row r="14" spans="1:55" x14ac:dyDescent="0.25">
      <c r="A14" s="38"/>
      <c r="B14" s="465"/>
      <c r="C14" s="466"/>
      <c r="D14" s="466"/>
      <c r="E14" s="467"/>
      <c r="F14" s="465"/>
      <c r="G14" s="466"/>
      <c r="H14" s="466"/>
      <c r="I14" s="466"/>
      <c r="J14" s="466"/>
      <c r="K14" s="466"/>
      <c r="L14" s="466"/>
      <c r="M14" s="466"/>
      <c r="N14" s="467"/>
      <c r="O14" s="47"/>
      <c r="P14" s="47"/>
      <c r="Q14" s="47"/>
      <c r="R14" s="48">
        <f>R15+R16</f>
        <v>1594520.1</v>
      </c>
      <c r="S14" s="48"/>
      <c r="T14" s="48">
        <f t="shared" ref="T14:AN14" si="0">T15+T16</f>
        <v>281385.90000000002</v>
      </c>
      <c r="U14" s="48">
        <f t="shared" si="0"/>
        <v>655973.52999999991</v>
      </c>
      <c r="V14" s="48">
        <f t="shared" si="0"/>
        <v>345080.76999999996</v>
      </c>
      <c r="W14" s="48">
        <f t="shared" si="0"/>
        <v>345080.76999999996</v>
      </c>
      <c r="X14" s="48">
        <f t="shared" si="0"/>
        <v>345080.76999999996</v>
      </c>
      <c r="Y14" s="48">
        <f t="shared" si="0"/>
        <v>345080.76999999996</v>
      </c>
      <c r="Z14" s="48"/>
      <c r="AA14" s="48"/>
      <c r="AB14" s="48"/>
      <c r="AC14" s="48"/>
      <c r="AD14" s="48">
        <f t="shared" si="0"/>
        <v>486751.38538461539</v>
      </c>
      <c r="AE14" s="48"/>
      <c r="AF14" s="48">
        <f t="shared" si="0"/>
        <v>486751.38538461539</v>
      </c>
      <c r="AG14" s="48">
        <f t="shared" si="0"/>
        <v>486751.38538461539</v>
      </c>
      <c r="AH14" s="48">
        <f t="shared" si="0"/>
        <v>486751.38538461539</v>
      </c>
      <c r="AI14" s="48">
        <f t="shared" si="0"/>
        <v>486751.38538461539</v>
      </c>
      <c r="AJ14" s="48">
        <f t="shared" si="0"/>
        <v>486751.38538461539</v>
      </c>
      <c r="AK14" s="48">
        <f t="shared" si="0"/>
        <v>486751.38538461539</v>
      </c>
      <c r="AL14" s="48">
        <f t="shared" si="0"/>
        <v>6327768</v>
      </c>
      <c r="AM14" s="48">
        <f t="shared" si="0"/>
        <v>0</v>
      </c>
      <c r="AN14" s="48">
        <f t="shared" si="0"/>
        <v>0</v>
      </c>
      <c r="AO14" s="49" t="s">
        <v>3583</v>
      </c>
      <c r="AS14"/>
      <c r="AT14"/>
      <c r="AU14"/>
      <c r="AV14"/>
      <c r="AW14"/>
      <c r="AX14"/>
      <c r="AY14"/>
      <c r="AZ14"/>
      <c r="BA14"/>
      <c r="BB14"/>
      <c r="BC14"/>
    </row>
    <row r="15" spans="1:55" x14ac:dyDescent="0.25">
      <c r="A15" s="38"/>
      <c r="B15" s="465"/>
      <c r="C15" s="466"/>
      <c r="D15" s="466"/>
      <c r="E15" s="467"/>
      <c r="F15" s="465"/>
      <c r="G15" s="466"/>
      <c r="H15" s="466"/>
      <c r="I15" s="466"/>
      <c r="J15" s="466"/>
      <c r="K15" s="466"/>
      <c r="L15" s="466"/>
      <c r="M15" s="466"/>
      <c r="N15" s="467"/>
      <c r="O15" s="47"/>
      <c r="P15" s="47"/>
      <c r="Q15" s="47"/>
      <c r="R15" s="50">
        <f>SUMIF(R20:R884,"&gt;0")</f>
        <v>1594520.1</v>
      </c>
      <c r="S15" s="50"/>
      <c r="T15" s="50">
        <f t="shared" ref="T15:Y15" si="1">SUMIF(T20:T884,"&gt;0")</f>
        <v>281385.90000000002</v>
      </c>
      <c r="U15" s="50">
        <f t="shared" si="1"/>
        <v>655973.52999999991</v>
      </c>
      <c r="V15" s="50">
        <f t="shared" si="1"/>
        <v>345080.76999999996</v>
      </c>
      <c r="W15" s="50">
        <f t="shared" si="1"/>
        <v>345080.76999999996</v>
      </c>
      <c r="X15" s="50">
        <f t="shared" si="1"/>
        <v>345080.76999999996</v>
      </c>
      <c r="Y15" s="50">
        <f t="shared" si="1"/>
        <v>345080.76999999996</v>
      </c>
      <c r="Z15" s="50"/>
      <c r="AA15" s="50"/>
      <c r="AB15" s="50"/>
      <c r="AC15" s="50"/>
      <c r="AD15" s="50">
        <f>SUMIF(AD20:AD884,"&gt;0")</f>
        <v>486751.38538461539</v>
      </c>
      <c r="AE15" s="50"/>
      <c r="AF15" s="50">
        <f t="shared" ref="AF15:AN15" si="2">SUMIF(AF20:AF884,"&gt;0")</f>
        <v>486751.38538461539</v>
      </c>
      <c r="AG15" s="50">
        <f t="shared" si="2"/>
        <v>486751.38538461539</v>
      </c>
      <c r="AH15" s="50">
        <f t="shared" si="2"/>
        <v>486751.38538461539</v>
      </c>
      <c r="AI15" s="50">
        <f t="shared" si="2"/>
        <v>486751.38538461539</v>
      </c>
      <c r="AJ15" s="50">
        <f t="shared" si="2"/>
        <v>486751.38538461539</v>
      </c>
      <c r="AK15" s="50">
        <f t="shared" si="2"/>
        <v>486751.38538461539</v>
      </c>
      <c r="AL15" s="50">
        <f t="shared" si="2"/>
        <v>6327768</v>
      </c>
      <c r="AM15" s="50">
        <f t="shared" si="2"/>
        <v>0</v>
      </c>
      <c r="AN15" s="50">
        <f t="shared" si="2"/>
        <v>0</v>
      </c>
      <c r="AO15" s="49" t="s">
        <v>3563</v>
      </c>
      <c r="AS15"/>
      <c r="AT15"/>
      <c r="AU15"/>
      <c r="AV15"/>
      <c r="AW15"/>
      <c r="AX15"/>
      <c r="AY15"/>
      <c r="AZ15"/>
      <c r="BA15"/>
      <c r="BB15"/>
      <c r="BC15"/>
    </row>
    <row r="16" spans="1:55" x14ac:dyDescent="0.25">
      <c r="A16" s="51"/>
      <c r="B16" s="465"/>
      <c r="C16" s="466"/>
      <c r="D16" s="466"/>
      <c r="E16" s="467"/>
      <c r="F16" s="465"/>
      <c r="G16" s="466"/>
      <c r="H16" s="466"/>
      <c r="I16" s="466"/>
      <c r="J16" s="466"/>
      <c r="K16" s="466"/>
      <c r="L16" s="466"/>
      <c r="M16" s="466"/>
      <c r="N16" s="467"/>
      <c r="O16" s="47"/>
      <c r="P16" s="47"/>
      <c r="Q16" s="47"/>
      <c r="R16" s="50">
        <f>SUMIF(R20:R884,"&lt;0")</f>
        <v>0</v>
      </c>
      <c r="S16" s="50"/>
      <c r="T16" s="50">
        <f t="shared" ref="T16:Y16" si="3">SUMIF(T20:T884,"&lt;0")</f>
        <v>0</v>
      </c>
      <c r="U16" s="50">
        <f t="shared" si="3"/>
        <v>0</v>
      </c>
      <c r="V16" s="50">
        <f t="shared" si="3"/>
        <v>0</v>
      </c>
      <c r="W16" s="50">
        <f t="shared" si="3"/>
        <v>0</v>
      </c>
      <c r="X16" s="50">
        <f t="shared" si="3"/>
        <v>0</v>
      </c>
      <c r="Y16" s="50">
        <f t="shared" si="3"/>
        <v>0</v>
      </c>
      <c r="Z16" s="50"/>
      <c r="AA16" s="50"/>
      <c r="AB16" s="50"/>
      <c r="AC16" s="50"/>
      <c r="AD16" s="50">
        <f>SUMIF(AD20:AD884,"&lt;0")</f>
        <v>0</v>
      </c>
      <c r="AE16" s="50"/>
      <c r="AF16" s="50">
        <f t="shared" ref="AF16:AN16" si="4">SUMIF(AF20:AF884,"&lt;0")</f>
        <v>0</v>
      </c>
      <c r="AG16" s="50">
        <f t="shared" si="4"/>
        <v>0</v>
      </c>
      <c r="AH16" s="50">
        <f t="shared" si="4"/>
        <v>0</v>
      </c>
      <c r="AI16" s="50">
        <f t="shared" si="4"/>
        <v>0</v>
      </c>
      <c r="AJ16" s="50">
        <f t="shared" si="4"/>
        <v>0</v>
      </c>
      <c r="AK16" s="50">
        <f t="shared" si="4"/>
        <v>0</v>
      </c>
      <c r="AL16" s="50">
        <f t="shared" si="4"/>
        <v>0</v>
      </c>
      <c r="AM16" s="50">
        <f t="shared" si="4"/>
        <v>0</v>
      </c>
      <c r="AN16" s="50">
        <f t="shared" si="4"/>
        <v>0</v>
      </c>
      <c r="AO16" s="49" t="s">
        <v>3564</v>
      </c>
      <c r="AS16"/>
      <c r="AT16"/>
      <c r="AU16"/>
      <c r="AV16"/>
      <c r="AW16"/>
      <c r="AX16"/>
      <c r="AY16"/>
      <c r="AZ16"/>
      <c r="BA16"/>
      <c r="BB16"/>
      <c r="BC16"/>
    </row>
    <row r="17" spans="1:55" x14ac:dyDescent="0.25">
      <c r="A17" s="38">
        <f>COUNTIF(D20:D899,"&gt;0")</f>
        <v>16</v>
      </c>
      <c r="B17" s="465"/>
      <c r="C17" s="466"/>
      <c r="D17" s="466"/>
      <c r="E17" s="467"/>
      <c r="F17" s="465"/>
      <c r="G17" s="466"/>
      <c r="H17" s="466"/>
      <c r="I17" s="466"/>
      <c r="J17" s="466"/>
      <c r="K17" s="466"/>
      <c r="L17" s="466"/>
      <c r="M17" s="466"/>
      <c r="N17" s="467"/>
      <c r="O17" s="47"/>
      <c r="P17" s="47"/>
      <c r="Q17" s="47"/>
      <c r="R17" s="502"/>
      <c r="S17" s="503"/>
      <c r="T17" s="504"/>
      <c r="U17" s="504"/>
      <c r="V17" s="504"/>
      <c r="W17" s="504"/>
      <c r="X17" s="504"/>
      <c r="Y17" s="504"/>
      <c r="Z17" s="504"/>
      <c r="AA17" s="504"/>
      <c r="AB17" s="504"/>
      <c r="AC17" s="504"/>
      <c r="AD17" s="504"/>
      <c r="AE17" s="504"/>
      <c r="AF17" s="504"/>
      <c r="AG17" s="504"/>
      <c r="AH17" s="504"/>
      <c r="AI17" s="504"/>
      <c r="AJ17" s="504"/>
      <c r="AK17" s="504"/>
      <c r="AS17"/>
      <c r="AT17"/>
      <c r="AU17"/>
      <c r="AV17"/>
      <c r="AW17"/>
      <c r="AX17"/>
      <c r="AY17"/>
      <c r="AZ17"/>
      <c r="BA17"/>
      <c r="BB17"/>
      <c r="BC17"/>
    </row>
    <row r="18" spans="1:55" ht="15.75" thickBot="1" x14ac:dyDescent="0.3">
      <c r="A18" t="s">
        <v>3585</v>
      </c>
      <c r="G18" s="53">
        <f>SUM(G20:G884)</f>
        <v>6327768</v>
      </c>
      <c r="I18" s="53"/>
      <c r="J18" t="s">
        <v>3586</v>
      </c>
      <c r="R18" s="498" t="s">
        <v>4257</v>
      </c>
      <c r="S18" s="499"/>
      <c r="T18" s="499"/>
      <c r="U18" s="499"/>
      <c r="V18" s="499"/>
      <c r="W18" s="499"/>
      <c r="X18" s="499"/>
      <c r="Y18" s="499"/>
      <c r="Z18" s="499"/>
      <c r="AA18" s="499"/>
      <c r="AB18" s="499"/>
      <c r="AC18" s="54"/>
      <c r="AD18" s="498" t="s">
        <v>4256</v>
      </c>
      <c r="AE18" s="499"/>
      <c r="AF18" s="499"/>
      <c r="AG18" s="499"/>
      <c r="AH18" s="499"/>
      <c r="AI18" s="499"/>
      <c r="AJ18" s="499"/>
      <c r="AK18" s="499"/>
      <c r="AL18" s="499"/>
      <c r="AM18" s="499"/>
      <c r="AN18" s="499"/>
      <c r="AS18"/>
      <c r="AT18"/>
      <c r="AU18"/>
      <c r="AV18"/>
      <c r="AW18"/>
      <c r="AX18"/>
      <c r="AY18"/>
      <c r="AZ18"/>
      <c r="BA18"/>
      <c r="BB18"/>
      <c r="BC18"/>
    </row>
    <row r="19" spans="1:55" s="65" customFormat="1" ht="10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4214</v>
      </c>
      <c r="AC19" s="79"/>
      <c r="AD19" s="320" t="s">
        <v>3648</v>
      </c>
      <c r="AE19" s="79"/>
      <c r="AF19" s="320" t="s">
        <v>32</v>
      </c>
      <c r="AG19" s="320" t="s">
        <v>33</v>
      </c>
      <c r="AH19" s="320" t="s">
        <v>34</v>
      </c>
      <c r="AI19" s="320" t="s">
        <v>35</v>
      </c>
      <c r="AJ19" s="320" t="s">
        <v>36</v>
      </c>
      <c r="AK19" s="320" t="s">
        <v>37</v>
      </c>
      <c r="AL19" s="320" t="s">
        <v>4216</v>
      </c>
      <c r="AM19" s="320" t="s">
        <v>3605</v>
      </c>
      <c r="AN19" s="79"/>
      <c r="AO19" s="65" t="s">
        <v>3606</v>
      </c>
      <c r="AP19" s="65" t="s">
        <v>3606</v>
      </c>
    </row>
    <row r="20" spans="1:55" ht="15.75" thickTop="1" x14ac:dyDescent="0.25">
      <c r="A20" t="str">
        <f>$B$3</f>
        <v>HIGH NEEDS PLACES</v>
      </c>
      <c r="B20" s="75" t="s">
        <v>3620</v>
      </c>
      <c r="C20" s="76">
        <v>44026</v>
      </c>
      <c r="D20" s="75">
        <v>3021100</v>
      </c>
      <c r="E20" t="str">
        <f>VLOOKUP(D20,Schools!A:B,2,0)</f>
        <v>Pavilion</v>
      </c>
      <c r="F20" t="str">
        <f>VLOOKUP(D20,Schools!$A:$Z,3,0)</f>
        <v>M</v>
      </c>
      <c r="G20" s="77">
        <v>1287500</v>
      </c>
      <c r="H20" s="75" t="s">
        <v>3621</v>
      </c>
      <c r="I20" s="75"/>
      <c r="J20" t="str">
        <f>P20&amp;"/"&amp;Q20</f>
        <v>11392/543965</v>
      </c>
      <c r="K20">
        <f>VLOOKUP(D20,Schools!$A:$Z,9,0)</f>
        <v>400156</v>
      </c>
      <c r="L20" s="75" t="s">
        <v>66</v>
      </c>
      <c r="M20" s="75" t="s">
        <v>345</v>
      </c>
      <c r="N20" s="75" t="s">
        <v>314</v>
      </c>
      <c r="O20" s="78" t="str">
        <f>VLOOKUP(D20,Schools!A:D,4,0)</f>
        <v>PRU</v>
      </c>
      <c r="P20" s="78">
        <f t="shared" ref="P20:P35" si="5">IF($F20="a","EFA",VLOOKUP($M20,$AO$1:$AP$6,2,0))</f>
        <v>11392</v>
      </c>
      <c r="Q20" s="78">
        <f>IF(F20="M",543965,516500)</f>
        <v>543965</v>
      </c>
      <c r="R20" s="79">
        <v>0</v>
      </c>
      <c r="S20" s="79">
        <f>-R20</f>
        <v>0</v>
      </c>
      <c r="T20" s="79">
        <v>0</v>
      </c>
      <c r="U20" s="79">
        <v>198076.91999999998</v>
      </c>
      <c r="V20" s="79">
        <v>99038.459999999992</v>
      </c>
      <c r="W20" s="79">
        <v>99038.459999999992</v>
      </c>
      <c r="X20" s="79">
        <v>99038.459999999992</v>
      </c>
      <c r="Y20" s="79">
        <v>99038.459999999992</v>
      </c>
      <c r="Z20" s="79">
        <f>SUM(R20:Y20)</f>
        <v>594230.75999999989</v>
      </c>
      <c r="AA20" s="79">
        <f>(G20/13)*6</f>
        <v>594230.76923076925</v>
      </c>
      <c r="AB20" s="79">
        <v>0</v>
      </c>
      <c r="AC20" s="79"/>
      <c r="AD20" s="79">
        <f>($G20-($Z20+$AB20))/7</f>
        <v>99038.462857142877</v>
      </c>
      <c r="AE20" s="79"/>
      <c r="AF20" s="79">
        <f>($G20-($Z20+$AB20))/7</f>
        <v>99038.462857142877</v>
      </c>
      <c r="AG20" s="79">
        <f t="shared" ref="AG20:AK35" si="6">($G20-($Z20+$AB20))/7</f>
        <v>99038.462857142877</v>
      </c>
      <c r="AH20" s="79">
        <f t="shared" si="6"/>
        <v>99038.462857142877</v>
      </c>
      <c r="AI20" s="79">
        <f t="shared" si="6"/>
        <v>99038.462857142877</v>
      </c>
      <c r="AJ20" s="79">
        <f t="shared" si="6"/>
        <v>99038.462857142877</v>
      </c>
      <c r="AK20" s="79">
        <f t="shared" si="6"/>
        <v>99038.462857142877</v>
      </c>
      <c r="AL20" s="52">
        <f>SUM(AD20:AK20)+AB20+Z20</f>
        <v>1287500</v>
      </c>
      <c r="AM20" s="52">
        <f>AL20-G20</f>
        <v>0</v>
      </c>
      <c r="AN20" s="79"/>
      <c r="AS20"/>
      <c r="AT20"/>
      <c r="AU20"/>
      <c r="AV20"/>
      <c r="AW20"/>
      <c r="AX20"/>
      <c r="AY20"/>
      <c r="AZ20"/>
      <c r="BA20"/>
      <c r="BB20"/>
      <c r="BC20"/>
    </row>
    <row r="21" spans="1:55" x14ac:dyDescent="0.25">
      <c r="A21" t="str">
        <f t="shared" ref="A21:A35" si="7">$B$3</f>
        <v>HIGH NEEDS PLACES</v>
      </c>
      <c r="B21" s="75" t="s">
        <v>3620</v>
      </c>
      <c r="C21" s="76">
        <v>44026</v>
      </c>
      <c r="D21" s="75">
        <v>3021102</v>
      </c>
      <c r="E21" t="str">
        <f>VLOOKUP(D21,Schools!A:B,2,0)</f>
        <v>Northgate</v>
      </c>
      <c r="F21" t="str">
        <f>VLOOKUP(D21,Schools!$A:$Z,3,0)</f>
        <v>M</v>
      </c>
      <c r="G21" s="77">
        <v>100000</v>
      </c>
      <c r="H21" s="75" t="s">
        <v>3621</v>
      </c>
      <c r="I21" s="75"/>
      <c r="J21" t="str">
        <f t="shared" ref="J21:J35" si="8">P21&amp;"/"&amp;Q21</f>
        <v>11392/543965</v>
      </c>
      <c r="K21">
        <f>VLOOKUP(D21,Schools!$A:$Z,9,0)</f>
        <v>400157</v>
      </c>
      <c r="L21" s="75" t="s">
        <v>66</v>
      </c>
      <c r="M21" s="75" t="s">
        <v>345</v>
      </c>
      <c r="N21" s="75" t="s">
        <v>314</v>
      </c>
      <c r="O21" s="78" t="str">
        <f>VLOOKUP(D21,Schools!A:D,4,0)</f>
        <v>PRU</v>
      </c>
      <c r="P21" s="78">
        <f t="shared" si="5"/>
        <v>11392</v>
      </c>
      <c r="Q21" s="78">
        <f t="shared" ref="Q21:Q35" si="9">IF(F21="M",543965,516500)</f>
        <v>543965</v>
      </c>
      <c r="R21" s="79">
        <v>85000</v>
      </c>
      <c r="S21" s="79">
        <f t="shared" ref="S21:S35" si="10">-R21</f>
        <v>-85000</v>
      </c>
      <c r="T21" s="79">
        <v>15000</v>
      </c>
      <c r="U21" s="79">
        <v>0</v>
      </c>
      <c r="V21" s="79">
        <v>0</v>
      </c>
      <c r="W21" s="79">
        <v>0</v>
      </c>
      <c r="X21" s="79">
        <v>0</v>
      </c>
      <c r="Y21" s="79">
        <v>0</v>
      </c>
      <c r="Z21" s="79">
        <f t="shared" ref="Z21:Z35" si="11">SUM(R21:Y21)</f>
        <v>15000</v>
      </c>
      <c r="AA21" s="79">
        <f t="shared" ref="AA21:AA35" si="12">(G21/13)*6</f>
        <v>46153.846153846156</v>
      </c>
      <c r="AB21" s="79">
        <f t="shared" ref="AB21:AB33" si="13">AA21-Z21</f>
        <v>31153.846153846156</v>
      </c>
      <c r="AC21" s="79"/>
      <c r="AD21" s="79">
        <f t="shared" ref="AD21:AD35" si="14">($G21-($Z21+$AB21))/7</f>
        <v>7692.3076923076924</v>
      </c>
      <c r="AE21" s="79"/>
      <c r="AF21" s="79">
        <f t="shared" ref="AF21:AF35" si="15">($G21-($Z21+$AB21))/7</f>
        <v>7692.3076923076924</v>
      </c>
      <c r="AG21" s="79">
        <f t="shared" si="6"/>
        <v>7692.3076923076924</v>
      </c>
      <c r="AH21" s="79">
        <f t="shared" si="6"/>
        <v>7692.3076923076924</v>
      </c>
      <c r="AI21" s="79">
        <f t="shared" si="6"/>
        <v>7692.3076923076924</v>
      </c>
      <c r="AJ21" s="79">
        <f t="shared" si="6"/>
        <v>7692.3076923076924</v>
      </c>
      <c r="AK21" s="79">
        <f t="shared" si="6"/>
        <v>7692.3076923076924</v>
      </c>
      <c r="AL21" s="52">
        <f t="shared" ref="AL21:AL35" si="16">SUM(AD21:AK21)+AB21+Z21</f>
        <v>100000</v>
      </c>
      <c r="AM21" s="52">
        <f t="shared" ref="AM21:AM35" si="17">AL21-G21</f>
        <v>0</v>
      </c>
      <c r="AN21" s="79"/>
      <c r="AS21"/>
      <c r="AT21"/>
      <c r="AU21"/>
      <c r="AV21"/>
      <c r="AW21"/>
      <c r="AX21"/>
      <c r="AY21"/>
      <c r="AZ21"/>
      <c r="BA21"/>
      <c r="BB21"/>
      <c r="BC21"/>
    </row>
    <row r="22" spans="1:55" x14ac:dyDescent="0.25">
      <c r="A22" t="str">
        <f t="shared" si="7"/>
        <v>HIGH NEEDS PLACES</v>
      </c>
      <c r="B22" s="75" t="s">
        <v>3620</v>
      </c>
      <c r="C22" s="76">
        <v>44026</v>
      </c>
      <c r="D22" s="75">
        <v>3022014</v>
      </c>
      <c r="E22" t="str">
        <f>VLOOKUP(D22,Schools!A:B,2,0)</f>
        <v>Colindale School</v>
      </c>
      <c r="F22" t="str">
        <f>VLOOKUP(D22,Schools!$A:$Z,3,0)</f>
        <v>M</v>
      </c>
      <c r="G22" s="77">
        <v>54000</v>
      </c>
      <c r="H22" s="75" t="s">
        <v>3621</v>
      </c>
      <c r="I22" s="75"/>
      <c r="J22" t="str">
        <f t="shared" si="8"/>
        <v>11438/543965</v>
      </c>
      <c r="K22">
        <f>VLOOKUP(D22,Schools!$A:$Z,9,0)</f>
        <v>400050</v>
      </c>
      <c r="L22" s="75" t="s">
        <v>66</v>
      </c>
      <c r="M22" s="75" t="s">
        <v>340</v>
      </c>
      <c r="N22" s="75" t="s">
        <v>47</v>
      </c>
      <c r="O22" s="78" t="str">
        <f>VLOOKUP(D22,Schools!A:D,4,0)</f>
        <v>Primary</v>
      </c>
      <c r="P22" s="78">
        <f t="shared" si="5"/>
        <v>11438</v>
      </c>
      <c r="Q22" s="78">
        <f t="shared" si="9"/>
        <v>543965</v>
      </c>
      <c r="R22" s="79">
        <v>0</v>
      </c>
      <c r="S22" s="79">
        <f t="shared" si="10"/>
        <v>0</v>
      </c>
      <c r="T22" s="79">
        <v>0</v>
      </c>
      <c r="U22" s="79">
        <v>8307.69</v>
      </c>
      <c r="V22" s="79">
        <v>4153.8500000000004</v>
      </c>
      <c r="W22" s="79">
        <v>4153.8500000000004</v>
      </c>
      <c r="X22" s="79">
        <v>4153.8500000000004</v>
      </c>
      <c r="Y22" s="79">
        <v>4153.8500000000004</v>
      </c>
      <c r="Z22" s="79">
        <f t="shared" si="11"/>
        <v>24923.089999999997</v>
      </c>
      <c r="AA22" s="79">
        <f t="shared" si="12"/>
        <v>24923.076923076926</v>
      </c>
      <c r="AB22" s="79">
        <v>0</v>
      </c>
      <c r="AC22" s="79"/>
      <c r="AD22" s="79">
        <f t="shared" si="14"/>
        <v>4153.8442857142863</v>
      </c>
      <c r="AE22" s="79"/>
      <c r="AF22" s="79">
        <f t="shared" si="15"/>
        <v>4153.8442857142863</v>
      </c>
      <c r="AG22" s="79">
        <f t="shared" si="6"/>
        <v>4153.8442857142863</v>
      </c>
      <c r="AH22" s="79">
        <f t="shared" si="6"/>
        <v>4153.8442857142863</v>
      </c>
      <c r="AI22" s="79">
        <f t="shared" si="6"/>
        <v>4153.8442857142863</v>
      </c>
      <c r="AJ22" s="79">
        <f t="shared" si="6"/>
        <v>4153.8442857142863</v>
      </c>
      <c r="AK22" s="79">
        <f t="shared" si="6"/>
        <v>4153.8442857142863</v>
      </c>
      <c r="AL22" s="52">
        <f t="shared" si="16"/>
        <v>54000</v>
      </c>
      <c r="AM22" s="52">
        <f t="shared" si="17"/>
        <v>0</v>
      </c>
      <c r="AN22" s="79"/>
      <c r="AS22"/>
      <c r="AT22"/>
      <c r="AU22"/>
      <c r="AV22"/>
      <c r="AW22"/>
      <c r="AX22"/>
      <c r="AY22"/>
      <c r="AZ22"/>
      <c r="BA22"/>
      <c r="BB22"/>
      <c r="BC22"/>
    </row>
    <row r="23" spans="1:55" x14ac:dyDescent="0.25">
      <c r="A23" t="str">
        <f t="shared" si="7"/>
        <v>HIGH NEEDS PLACES</v>
      </c>
      <c r="B23" s="75" t="s">
        <v>3620</v>
      </c>
      <c r="C23" s="76">
        <v>44026</v>
      </c>
      <c r="D23" s="75">
        <v>3022015</v>
      </c>
      <c r="E23" t="str">
        <f>VLOOKUP(D23,Schools!A:B,2,0)</f>
        <v>Coppetts Wood</v>
      </c>
      <c r="F23" t="str">
        <f>VLOOKUP(D23,Schools!$A:$Z,3,0)</f>
        <v>M</v>
      </c>
      <c r="G23" s="77">
        <v>60000</v>
      </c>
      <c r="H23" s="75" t="s">
        <v>3621</v>
      </c>
      <c r="I23" s="75"/>
      <c r="J23" t="str">
        <f t="shared" si="8"/>
        <v>11438/543965</v>
      </c>
      <c r="K23">
        <f>VLOOKUP(D23,Schools!$A:$Z,9,0)</f>
        <v>400059</v>
      </c>
      <c r="L23" s="75" t="s">
        <v>66</v>
      </c>
      <c r="M23" s="75" t="s">
        <v>340</v>
      </c>
      <c r="N23" s="75" t="s">
        <v>47</v>
      </c>
      <c r="O23" s="78" t="str">
        <f>VLOOKUP(D23,Schools!A:D,4,0)</f>
        <v>Primary</v>
      </c>
      <c r="P23" s="78">
        <f t="shared" si="5"/>
        <v>11438</v>
      </c>
      <c r="Q23" s="78">
        <f t="shared" si="9"/>
        <v>543965</v>
      </c>
      <c r="R23" s="79">
        <v>51000</v>
      </c>
      <c r="S23" s="79">
        <f t="shared" si="10"/>
        <v>-51000</v>
      </c>
      <c r="T23" s="79">
        <v>9000</v>
      </c>
      <c r="U23" s="79">
        <v>0</v>
      </c>
      <c r="V23" s="79">
        <v>0</v>
      </c>
      <c r="W23" s="79">
        <v>0</v>
      </c>
      <c r="X23" s="79">
        <v>0</v>
      </c>
      <c r="Y23" s="79">
        <v>0</v>
      </c>
      <c r="Z23" s="79">
        <f t="shared" si="11"/>
        <v>9000</v>
      </c>
      <c r="AA23" s="79">
        <f t="shared" si="12"/>
        <v>27692.307692307691</v>
      </c>
      <c r="AB23" s="79">
        <f t="shared" si="13"/>
        <v>18692.307692307691</v>
      </c>
      <c r="AC23" s="79"/>
      <c r="AD23" s="79">
        <f t="shared" si="14"/>
        <v>4615.3846153846152</v>
      </c>
      <c r="AE23" s="79"/>
      <c r="AF23" s="79">
        <f t="shared" si="15"/>
        <v>4615.3846153846152</v>
      </c>
      <c r="AG23" s="79">
        <f t="shared" si="6"/>
        <v>4615.3846153846152</v>
      </c>
      <c r="AH23" s="79">
        <f t="shared" si="6"/>
        <v>4615.3846153846152</v>
      </c>
      <c r="AI23" s="79">
        <f t="shared" si="6"/>
        <v>4615.3846153846152</v>
      </c>
      <c r="AJ23" s="79">
        <f t="shared" si="6"/>
        <v>4615.3846153846152</v>
      </c>
      <c r="AK23" s="79">
        <f t="shared" si="6"/>
        <v>4615.3846153846152</v>
      </c>
      <c r="AL23" s="52">
        <f t="shared" si="16"/>
        <v>60000</v>
      </c>
      <c r="AM23" s="52">
        <f t="shared" si="17"/>
        <v>0</v>
      </c>
      <c r="AN23" s="79"/>
      <c r="AS23"/>
      <c r="AT23"/>
      <c r="AU23"/>
      <c r="AV23"/>
      <c r="AW23"/>
      <c r="AX23"/>
      <c r="AY23"/>
      <c r="AZ23"/>
      <c r="BA23"/>
      <c r="BB23"/>
      <c r="BC23"/>
    </row>
    <row r="24" spans="1:55" x14ac:dyDescent="0.25">
      <c r="A24" t="str">
        <f t="shared" si="7"/>
        <v>HIGH NEEDS PLACES</v>
      </c>
      <c r="B24" s="75" t="s">
        <v>3620</v>
      </c>
      <c r="C24" s="76">
        <v>44026</v>
      </c>
      <c r="D24" s="75">
        <v>3022036</v>
      </c>
      <c r="E24" t="str">
        <f>VLOOKUP(D24,Schools!A:B,2,0)</f>
        <v>Livingstone School</v>
      </c>
      <c r="F24" t="str">
        <f>VLOOKUP(D24,Schools!$A:$Z,3,0)</f>
        <v>M</v>
      </c>
      <c r="G24" s="77">
        <v>224034</v>
      </c>
      <c r="H24" s="75" t="s">
        <v>3621</v>
      </c>
      <c r="I24" s="75"/>
      <c r="J24" t="str">
        <f t="shared" si="8"/>
        <v>11438/543965</v>
      </c>
      <c r="K24">
        <f>VLOOKUP(D24,Schools!$A:$Z,9,0)</f>
        <v>400046</v>
      </c>
      <c r="L24" s="75" t="s">
        <v>66</v>
      </c>
      <c r="M24" s="75" t="s">
        <v>340</v>
      </c>
      <c r="N24" s="75" t="s">
        <v>47</v>
      </c>
      <c r="O24" s="78" t="str">
        <f>VLOOKUP(D24,Schools!A:D,4,0)</f>
        <v>Primary</v>
      </c>
      <c r="P24" s="78">
        <f t="shared" si="5"/>
        <v>11438</v>
      </c>
      <c r="Q24" s="78">
        <f t="shared" si="9"/>
        <v>543965</v>
      </c>
      <c r="R24" s="79">
        <v>30600</v>
      </c>
      <c r="S24" s="79">
        <f t="shared" si="10"/>
        <v>-30600</v>
      </c>
      <c r="T24" s="79">
        <v>5400</v>
      </c>
      <c r="U24" s="79">
        <v>0</v>
      </c>
      <c r="V24" s="79">
        <v>17094</v>
      </c>
      <c r="W24" s="79">
        <v>17094</v>
      </c>
      <c r="X24" s="79">
        <v>17094</v>
      </c>
      <c r="Y24" s="79">
        <v>17094</v>
      </c>
      <c r="Z24" s="79">
        <f t="shared" si="11"/>
        <v>73776</v>
      </c>
      <c r="AA24" s="79">
        <f t="shared" si="12"/>
        <v>103400.3076923077</v>
      </c>
      <c r="AB24" s="79">
        <f t="shared" si="13"/>
        <v>29624.307692307702</v>
      </c>
      <c r="AC24" s="79"/>
      <c r="AD24" s="79">
        <f t="shared" si="14"/>
        <v>17233.384615384613</v>
      </c>
      <c r="AE24" s="79"/>
      <c r="AF24" s="79">
        <f t="shared" si="15"/>
        <v>17233.384615384613</v>
      </c>
      <c r="AG24" s="79">
        <f t="shared" si="6"/>
        <v>17233.384615384613</v>
      </c>
      <c r="AH24" s="79">
        <f t="shared" si="6"/>
        <v>17233.384615384613</v>
      </c>
      <c r="AI24" s="79">
        <f t="shared" si="6"/>
        <v>17233.384615384613</v>
      </c>
      <c r="AJ24" s="79">
        <f t="shared" si="6"/>
        <v>17233.384615384613</v>
      </c>
      <c r="AK24" s="79">
        <f t="shared" si="6"/>
        <v>17233.384615384613</v>
      </c>
      <c r="AL24" s="52">
        <f t="shared" si="16"/>
        <v>224034</v>
      </c>
      <c r="AM24" s="52">
        <f t="shared" si="17"/>
        <v>0</v>
      </c>
      <c r="AN24" s="79"/>
      <c r="AS24"/>
      <c r="AT24"/>
      <c r="AU24"/>
      <c r="AV24"/>
      <c r="AW24"/>
      <c r="AX24"/>
      <c r="AY24"/>
      <c r="AZ24"/>
      <c r="BA24"/>
      <c r="BB24"/>
      <c r="BC24"/>
    </row>
    <row r="25" spans="1:55" x14ac:dyDescent="0.25">
      <c r="A25" t="str">
        <f t="shared" si="7"/>
        <v>HIGH NEEDS PLACES</v>
      </c>
      <c r="B25" s="75" t="s">
        <v>3620</v>
      </c>
      <c r="C25" s="76">
        <v>44026</v>
      </c>
      <c r="D25" s="75">
        <v>3022067</v>
      </c>
      <c r="E25" t="str">
        <f>VLOOKUP(D25,Schools!A:B,2,0)</f>
        <v>Chalgrove Primary School</v>
      </c>
      <c r="F25" t="str">
        <f>VLOOKUP(D25,Schools!$A:$Z,3,0)</f>
        <v>M</v>
      </c>
      <c r="G25" s="77">
        <v>43000</v>
      </c>
      <c r="H25" s="75" t="s">
        <v>3621</v>
      </c>
      <c r="I25" s="75"/>
      <c r="J25" t="str">
        <f t="shared" si="8"/>
        <v>11438/543965</v>
      </c>
      <c r="K25">
        <f>VLOOKUP(D25,Schools!$A:$Z,9,0)</f>
        <v>400065</v>
      </c>
      <c r="L25" s="75" t="s">
        <v>66</v>
      </c>
      <c r="M25" s="75" t="s">
        <v>340</v>
      </c>
      <c r="N25" s="75" t="s">
        <v>47</v>
      </c>
      <c r="O25" s="78" t="str">
        <f>VLOOKUP(D25,Schools!A:D,4,0)</f>
        <v>Primary</v>
      </c>
      <c r="P25" s="78">
        <f t="shared" si="5"/>
        <v>11438</v>
      </c>
      <c r="Q25" s="78">
        <f t="shared" si="9"/>
        <v>543965</v>
      </c>
      <c r="R25" s="79">
        <v>36550</v>
      </c>
      <c r="S25" s="79">
        <f t="shared" si="10"/>
        <v>-36550</v>
      </c>
      <c r="T25" s="79">
        <v>6450</v>
      </c>
      <c r="U25" s="79">
        <v>0</v>
      </c>
      <c r="V25" s="79">
        <v>0</v>
      </c>
      <c r="W25" s="79">
        <v>0</v>
      </c>
      <c r="X25" s="79">
        <v>0</v>
      </c>
      <c r="Y25" s="79">
        <v>0</v>
      </c>
      <c r="Z25" s="79">
        <f t="shared" si="11"/>
        <v>6450</v>
      </c>
      <c r="AA25" s="79">
        <f t="shared" si="12"/>
        <v>19846.153846153844</v>
      </c>
      <c r="AB25" s="79">
        <f t="shared" si="13"/>
        <v>13396.153846153844</v>
      </c>
      <c r="AC25" s="79"/>
      <c r="AD25" s="79">
        <f t="shared" si="14"/>
        <v>3307.6923076923081</v>
      </c>
      <c r="AE25" s="79"/>
      <c r="AF25" s="79">
        <f t="shared" si="15"/>
        <v>3307.6923076923081</v>
      </c>
      <c r="AG25" s="79">
        <f t="shared" si="6"/>
        <v>3307.6923076923081</v>
      </c>
      <c r="AH25" s="79">
        <f t="shared" si="6"/>
        <v>3307.6923076923081</v>
      </c>
      <c r="AI25" s="79">
        <f t="shared" si="6"/>
        <v>3307.6923076923081</v>
      </c>
      <c r="AJ25" s="79">
        <f t="shared" si="6"/>
        <v>3307.6923076923081</v>
      </c>
      <c r="AK25" s="79">
        <f t="shared" si="6"/>
        <v>3307.6923076923081</v>
      </c>
      <c r="AL25" s="52">
        <f t="shared" si="16"/>
        <v>43000</v>
      </c>
      <c r="AM25" s="52">
        <f t="shared" si="17"/>
        <v>0</v>
      </c>
      <c r="AN25" s="79"/>
      <c r="AS25"/>
      <c r="AT25"/>
      <c r="AU25"/>
      <c r="AV25"/>
      <c r="AW25"/>
      <c r="AX25"/>
      <c r="AY25"/>
      <c r="AZ25"/>
      <c r="BA25"/>
      <c r="BB25"/>
      <c r="BC25"/>
    </row>
    <row r="26" spans="1:55" x14ac:dyDescent="0.25">
      <c r="A26" t="str">
        <f t="shared" si="7"/>
        <v>HIGH NEEDS PLACES</v>
      </c>
      <c r="B26" s="75" t="s">
        <v>3620</v>
      </c>
      <c r="C26" s="76">
        <v>44026</v>
      </c>
      <c r="D26" s="75">
        <v>3022077</v>
      </c>
      <c r="E26" t="str">
        <f>VLOOKUP(D26,Schools!A:B,2,0)</f>
        <v>Orion Primary School</v>
      </c>
      <c r="F26" t="str">
        <f>VLOOKUP(D26,Schools!$A:$Z,3,0)</f>
        <v>M</v>
      </c>
      <c r="G26" s="77">
        <v>126000</v>
      </c>
      <c r="H26" s="75" t="s">
        <v>3621</v>
      </c>
      <c r="I26" s="75"/>
      <c r="J26" t="str">
        <f t="shared" si="8"/>
        <v>11438/543965</v>
      </c>
      <c r="K26">
        <f>VLOOKUP(D26,Schools!$A:$Z,9,0)</f>
        <v>400113</v>
      </c>
      <c r="L26" s="75" t="s">
        <v>66</v>
      </c>
      <c r="M26" s="75" t="s">
        <v>340</v>
      </c>
      <c r="N26" s="75" t="s">
        <v>47</v>
      </c>
      <c r="O26" s="78" t="str">
        <f>VLOOKUP(D26,Schools!A:D,4,0)</f>
        <v>Primary</v>
      </c>
      <c r="P26" s="78">
        <f t="shared" si="5"/>
        <v>11438</v>
      </c>
      <c r="Q26" s="78">
        <f t="shared" si="9"/>
        <v>543965</v>
      </c>
      <c r="R26" s="79">
        <v>107100</v>
      </c>
      <c r="S26" s="79">
        <f t="shared" si="10"/>
        <v>-107100</v>
      </c>
      <c r="T26" s="79">
        <v>18900</v>
      </c>
      <c r="U26" s="79">
        <v>0</v>
      </c>
      <c r="V26" s="79">
        <v>0</v>
      </c>
      <c r="W26" s="79">
        <v>0</v>
      </c>
      <c r="X26" s="79">
        <v>0</v>
      </c>
      <c r="Y26" s="79">
        <v>0</v>
      </c>
      <c r="Z26" s="79">
        <f t="shared" si="11"/>
        <v>18900</v>
      </c>
      <c r="AA26" s="79">
        <f t="shared" si="12"/>
        <v>58153.846153846149</v>
      </c>
      <c r="AB26" s="79">
        <f t="shared" si="13"/>
        <v>39253.846153846149</v>
      </c>
      <c r="AC26" s="79"/>
      <c r="AD26" s="79">
        <f t="shared" si="14"/>
        <v>9692.3076923076915</v>
      </c>
      <c r="AE26" s="79"/>
      <c r="AF26" s="79">
        <f t="shared" si="15"/>
        <v>9692.3076923076915</v>
      </c>
      <c r="AG26" s="79">
        <f t="shared" si="6"/>
        <v>9692.3076923076915</v>
      </c>
      <c r="AH26" s="79">
        <f t="shared" si="6"/>
        <v>9692.3076923076915</v>
      </c>
      <c r="AI26" s="79">
        <f t="shared" si="6"/>
        <v>9692.3076923076915</v>
      </c>
      <c r="AJ26" s="79">
        <f t="shared" si="6"/>
        <v>9692.3076923076915</v>
      </c>
      <c r="AK26" s="79">
        <f t="shared" si="6"/>
        <v>9692.3076923076915</v>
      </c>
      <c r="AL26" s="52">
        <f t="shared" si="16"/>
        <v>125999.99999999997</v>
      </c>
      <c r="AM26" s="52">
        <f t="shared" si="17"/>
        <v>0</v>
      </c>
      <c r="AN26" s="79"/>
      <c r="AS26"/>
      <c r="AT26"/>
      <c r="AU26"/>
      <c r="AV26"/>
      <c r="AW26"/>
      <c r="AX26"/>
      <c r="AY26"/>
      <c r="AZ26"/>
      <c r="BA26"/>
      <c r="BB26"/>
      <c r="BC26"/>
    </row>
    <row r="27" spans="1:55" x14ac:dyDescent="0.25">
      <c r="A27" t="str">
        <f t="shared" si="7"/>
        <v>HIGH NEEDS PLACES</v>
      </c>
      <c r="B27" s="75" t="s">
        <v>3620</v>
      </c>
      <c r="C27" s="76">
        <v>44026</v>
      </c>
      <c r="D27" s="75">
        <v>3025427</v>
      </c>
      <c r="E27" t="str">
        <f>VLOOKUP(D27,Schools!A:B,2,0)</f>
        <v>JCoSS</v>
      </c>
      <c r="F27" t="str">
        <f>VLOOKUP(D27,Schools!$A:$Z,3,0)</f>
        <v>M</v>
      </c>
      <c r="G27" s="77">
        <v>210000</v>
      </c>
      <c r="H27" s="75" t="s">
        <v>3621</v>
      </c>
      <c r="I27" s="75"/>
      <c r="J27" t="str">
        <f t="shared" si="8"/>
        <v>11438/543965</v>
      </c>
      <c r="K27">
        <f>VLOOKUP(D27,Schools!$A:$Z,9,0)</f>
        <v>400140</v>
      </c>
      <c r="L27" s="75" t="s">
        <v>66</v>
      </c>
      <c r="M27" s="75" t="s">
        <v>340</v>
      </c>
      <c r="N27" s="75" t="s">
        <v>47</v>
      </c>
      <c r="O27" s="78" t="str">
        <f>VLOOKUP(D27,Schools!A:D,4,0)</f>
        <v>Secondary</v>
      </c>
      <c r="P27" s="78">
        <f t="shared" si="5"/>
        <v>11438</v>
      </c>
      <c r="Q27" s="78">
        <f t="shared" si="9"/>
        <v>543965</v>
      </c>
      <c r="R27" s="79">
        <v>0</v>
      </c>
      <c r="S27" s="79">
        <f t="shared" si="10"/>
        <v>0</v>
      </c>
      <c r="T27" s="79">
        <v>0</v>
      </c>
      <c r="U27" s="79">
        <v>32307.69</v>
      </c>
      <c r="V27" s="79">
        <v>16153.85</v>
      </c>
      <c r="W27" s="79">
        <v>16153.85</v>
      </c>
      <c r="X27" s="79">
        <v>16153.85</v>
      </c>
      <c r="Y27" s="79">
        <v>16153.85</v>
      </c>
      <c r="Z27" s="79">
        <f t="shared" si="11"/>
        <v>96923.090000000011</v>
      </c>
      <c r="AA27" s="79">
        <f t="shared" si="12"/>
        <v>96923.076923076922</v>
      </c>
      <c r="AB27" s="79">
        <v>0</v>
      </c>
      <c r="AC27" s="79"/>
      <c r="AD27" s="79">
        <f t="shared" si="14"/>
        <v>16153.844285714284</v>
      </c>
      <c r="AE27" s="79"/>
      <c r="AF27" s="79">
        <f t="shared" si="15"/>
        <v>16153.844285714284</v>
      </c>
      <c r="AG27" s="79">
        <f t="shared" si="6"/>
        <v>16153.844285714284</v>
      </c>
      <c r="AH27" s="79">
        <f t="shared" si="6"/>
        <v>16153.844285714284</v>
      </c>
      <c r="AI27" s="79">
        <f t="shared" si="6"/>
        <v>16153.844285714284</v>
      </c>
      <c r="AJ27" s="79">
        <f t="shared" si="6"/>
        <v>16153.844285714284</v>
      </c>
      <c r="AK27" s="79">
        <f t="shared" si="6"/>
        <v>16153.844285714284</v>
      </c>
      <c r="AL27" s="52">
        <f t="shared" si="16"/>
        <v>210000</v>
      </c>
      <c r="AM27" s="52">
        <f t="shared" si="17"/>
        <v>0</v>
      </c>
      <c r="AN27" s="79"/>
      <c r="AS27"/>
      <c r="AT27"/>
      <c r="AU27"/>
      <c r="AV27"/>
      <c r="AW27"/>
      <c r="AX27"/>
      <c r="AY27"/>
      <c r="AZ27"/>
      <c r="BA27"/>
      <c r="BB27"/>
      <c r="BC27"/>
    </row>
    <row r="28" spans="1:55" x14ac:dyDescent="0.25">
      <c r="A28" t="str">
        <f t="shared" si="7"/>
        <v>HIGH NEEDS PLACES</v>
      </c>
      <c r="B28" s="75" t="s">
        <v>3620</v>
      </c>
      <c r="C28" s="76">
        <v>44026</v>
      </c>
      <c r="D28" s="75">
        <v>3027005</v>
      </c>
      <c r="E28" t="str">
        <f>VLOOKUP(D28,Schools!A:B,2,0)</f>
        <v>Northway</v>
      </c>
      <c r="F28" t="str">
        <f>VLOOKUP(D28,Schools!$A:$Z,3,0)</f>
        <v>M</v>
      </c>
      <c r="G28" s="77">
        <v>1174600</v>
      </c>
      <c r="H28" s="75" t="s">
        <v>3621</v>
      </c>
      <c r="I28" s="75"/>
      <c r="J28" t="str">
        <f t="shared" si="8"/>
        <v>10161/543965</v>
      </c>
      <c r="K28">
        <f>VLOOKUP(D28,Schools!$A:$Z,9,0)</f>
        <v>400034</v>
      </c>
      <c r="L28" s="75" t="s">
        <v>66</v>
      </c>
      <c r="M28" s="75" t="s">
        <v>328</v>
      </c>
      <c r="N28" s="75" t="s">
        <v>398</v>
      </c>
      <c r="O28" s="78" t="str">
        <f>VLOOKUP(D28,Schools!A:D,4,0)</f>
        <v>Special</v>
      </c>
      <c r="P28" s="78">
        <f t="shared" si="5"/>
        <v>10161</v>
      </c>
      <c r="Q28" s="78">
        <f t="shared" si="9"/>
        <v>543965</v>
      </c>
      <c r="R28" s="79">
        <v>998410</v>
      </c>
      <c r="S28" s="79">
        <f t="shared" si="10"/>
        <v>-998410</v>
      </c>
      <c r="T28" s="79">
        <v>176190</v>
      </c>
      <c r="U28" s="79">
        <v>0</v>
      </c>
      <c r="V28" s="79">
        <v>0</v>
      </c>
      <c r="W28" s="79">
        <v>0</v>
      </c>
      <c r="X28" s="79">
        <v>0</v>
      </c>
      <c r="Y28" s="79">
        <v>0</v>
      </c>
      <c r="Z28" s="79">
        <f t="shared" si="11"/>
        <v>176190</v>
      </c>
      <c r="AA28" s="79">
        <f t="shared" si="12"/>
        <v>542123.07692307699</v>
      </c>
      <c r="AB28" s="79">
        <f t="shared" si="13"/>
        <v>365933.07692307699</v>
      </c>
      <c r="AC28" s="79"/>
      <c r="AD28" s="79">
        <f t="shared" si="14"/>
        <v>90353.846153846142</v>
      </c>
      <c r="AE28" s="79"/>
      <c r="AF28" s="79">
        <f t="shared" si="15"/>
        <v>90353.846153846142</v>
      </c>
      <c r="AG28" s="79">
        <f t="shared" si="6"/>
        <v>90353.846153846142</v>
      </c>
      <c r="AH28" s="79">
        <f t="shared" si="6"/>
        <v>90353.846153846142</v>
      </c>
      <c r="AI28" s="79">
        <f t="shared" si="6"/>
        <v>90353.846153846142</v>
      </c>
      <c r="AJ28" s="79">
        <f t="shared" si="6"/>
        <v>90353.846153846142</v>
      </c>
      <c r="AK28" s="79">
        <f t="shared" si="6"/>
        <v>90353.846153846142</v>
      </c>
      <c r="AL28" s="52">
        <f t="shared" si="16"/>
        <v>1174600</v>
      </c>
      <c r="AM28" s="52">
        <f t="shared" si="17"/>
        <v>0</v>
      </c>
      <c r="AN28" s="79"/>
      <c r="AS28"/>
      <c r="AT28"/>
      <c r="AU28"/>
      <c r="AV28"/>
      <c r="AW28"/>
      <c r="AX28"/>
      <c r="AY28"/>
      <c r="AZ28"/>
      <c r="BA28"/>
      <c r="BB28"/>
      <c r="BC28"/>
    </row>
    <row r="29" spans="1:55" x14ac:dyDescent="0.25">
      <c r="A29" t="str">
        <f t="shared" si="7"/>
        <v>HIGH NEEDS PLACES</v>
      </c>
      <c r="B29" s="75" t="s">
        <v>3620</v>
      </c>
      <c r="C29" s="76">
        <v>44026</v>
      </c>
      <c r="D29" s="75">
        <v>3027009</v>
      </c>
      <c r="E29" t="str">
        <f>VLOOKUP(D29,Schools!A:B,2,0)</f>
        <v>Oakleigh</v>
      </c>
      <c r="F29" t="str">
        <f>VLOOKUP(D29,Schools!$A:$Z,3,0)</f>
        <v>M</v>
      </c>
      <c r="G29" s="77">
        <v>1553488</v>
      </c>
      <c r="H29" s="75" t="s">
        <v>3621</v>
      </c>
      <c r="I29" s="75"/>
      <c r="J29" t="str">
        <f t="shared" si="8"/>
        <v>10161/543965</v>
      </c>
      <c r="K29">
        <f>VLOOKUP(D29,Schools!$A:$Z,9,0)</f>
        <v>400091</v>
      </c>
      <c r="L29" s="75" t="s">
        <v>66</v>
      </c>
      <c r="M29" s="75" t="s">
        <v>328</v>
      </c>
      <c r="N29" s="75" t="s">
        <v>398</v>
      </c>
      <c r="O29" s="78" t="str">
        <f>VLOOKUP(D29,Schools!A:D,4,0)</f>
        <v>Special</v>
      </c>
      <c r="P29" s="78">
        <f t="shared" si="5"/>
        <v>10161</v>
      </c>
      <c r="Q29" s="78">
        <f t="shared" si="9"/>
        <v>543965</v>
      </c>
      <c r="R29" s="79">
        <v>0</v>
      </c>
      <c r="S29" s="79">
        <f t="shared" si="10"/>
        <v>0</v>
      </c>
      <c r="T29" s="79">
        <v>0</v>
      </c>
      <c r="U29" s="79">
        <v>238998.15</v>
      </c>
      <c r="V29" s="79">
        <v>119499.07</v>
      </c>
      <c r="W29" s="79">
        <v>119499.07</v>
      </c>
      <c r="X29" s="79">
        <v>119499.07</v>
      </c>
      <c r="Y29" s="79">
        <v>119499.07</v>
      </c>
      <c r="Z29" s="79">
        <f t="shared" si="11"/>
        <v>716994.42999999993</v>
      </c>
      <c r="AA29" s="79">
        <f t="shared" si="12"/>
        <v>716994.4615384615</v>
      </c>
      <c r="AB29" s="79">
        <v>0</v>
      </c>
      <c r="AC29" s="79"/>
      <c r="AD29" s="79">
        <f t="shared" si="14"/>
        <v>119499.08142857144</v>
      </c>
      <c r="AE29" s="79"/>
      <c r="AF29" s="79">
        <f t="shared" si="15"/>
        <v>119499.08142857144</v>
      </c>
      <c r="AG29" s="79">
        <f t="shared" si="6"/>
        <v>119499.08142857144</v>
      </c>
      <c r="AH29" s="79">
        <f t="shared" si="6"/>
        <v>119499.08142857144</v>
      </c>
      <c r="AI29" s="79">
        <f t="shared" si="6"/>
        <v>119499.08142857144</v>
      </c>
      <c r="AJ29" s="79">
        <f t="shared" si="6"/>
        <v>119499.08142857144</v>
      </c>
      <c r="AK29" s="79">
        <f t="shared" si="6"/>
        <v>119499.08142857144</v>
      </c>
      <c r="AL29" s="52">
        <f t="shared" si="16"/>
        <v>1553488</v>
      </c>
      <c r="AM29" s="52">
        <f t="shared" si="17"/>
        <v>0</v>
      </c>
      <c r="AN29" s="79"/>
      <c r="AS29"/>
      <c r="AT29"/>
      <c r="AU29"/>
      <c r="AV29"/>
      <c r="AW29"/>
      <c r="AX29"/>
      <c r="AY29"/>
      <c r="AZ29"/>
      <c r="BA29"/>
      <c r="BB29"/>
      <c r="BC29"/>
    </row>
    <row r="30" spans="1:55" x14ac:dyDescent="0.25">
      <c r="A30" t="str">
        <f t="shared" si="7"/>
        <v>HIGH NEEDS PLACES</v>
      </c>
      <c r="B30" s="75" t="s">
        <v>3620</v>
      </c>
      <c r="C30" s="76">
        <v>44026</v>
      </c>
      <c r="D30" s="75">
        <v>3027010</v>
      </c>
      <c r="E30" t="str">
        <f>VLOOKUP(D30,Schools!A:B,2,0)</f>
        <v>Mapledown</v>
      </c>
      <c r="F30" t="str">
        <f>VLOOKUP(D30,Schools!$A:$Z,3,0)</f>
        <v>M</v>
      </c>
      <c r="G30" s="77">
        <v>540000</v>
      </c>
      <c r="H30" s="75" t="s">
        <v>3621</v>
      </c>
      <c r="I30" s="75"/>
      <c r="J30" t="str">
        <f t="shared" si="8"/>
        <v>10161/543965</v>
      </c>
      <c r="K30">
        <f>VLOOKUP(D30,Schools!$A:$Z,9,0)</f>
        <v>400063</v>
      </c>
      <c r="L30" s="75" t="s">
        <v>66</v>
      </c>
      <c r="M30" s="75" t="s">
        <v>328</v>
      </c>
      <c r="N30" s="75" t="s">
        <v>398</v>
      </c>
      <c r="O30" s="78" t="str">
        <f>VLOOKUP(D30,Schools!A:D,4,0)</f>
        <v>Special</v>
      </c>
      <c r="P30" s="78">
        <f t="shared" si="5"/>
        <v>10161</v>
      </c>
      <c r="Q30" s="78">
        <f t="shared" si="9"/>
        <v>543965</v>
      </c>
      <c r="R30" s="79">
        <v>0</v>
      </c>
      <c r="S30" s="79">
        <f t="shared" si="10"/>
        <v>0</v>
      </c>
      <c r="T30" s="79">
        <v>0</v>
      </c>
      <c r="U30" s="79">
        <v>83076.92</v>
      </c>
      <c r="V30" s="79">
        <v>41538.46</v>
      </c>
      <c r="W30" s="79">
        <v>41538.46</v>
      </c>
      <c r="X30" s="79">
        <v>41538.46</v>
      </c>
      <c r="Y30" s="79">
        <v>41538.46</v>
      </c>
      <c r="Z30" s="79">
        <f t="shared" si="11"/>
        <v>249230.75999999998</v>
      </c>
      <c r="AA30" s="79">
        <f t="shared" si="12"/>
        <v>249230.76923076925</v>
      </c>
      <c r="AB30" s="79">
        <v>0</v>
      </c>
      <c r="AC30" s="79"/>
      <c r="AD30" s="79">
        <f t="shared" si="14"/>
        <v>41538.462857142855</v>
      </c>
      <c r="AE30" s="79"/>
      <c r="AF30" s="79">
        <f t="shared" si="15"/>
        <v>41538.462857142855</v>
      </c>
      <c r="AG30" s="79">
        <f t="shared" si="6"/>
        <v>41538.462857142855</v>
      </c>
      <c r="AH30" s="79">
        <f t="shared" si="6"/>
        <v>41538.462857142855</v>
      </c>
      <c r="AI30" s="79">
        <f t="shared" si="6"/>
        <v>41538.462857142855</v>
      </c>
      <c r="AJ30" s="79">
        <f t="shared" si="6"/>
        <v>41538.462857142855</v>
      </c>
      <c r="AK30" s="79">
        <f t="shared" si="6"/>
        <v>41538.462857142855</v>
      </c>
      <c r="AL30" s="52">
        <f t="shared" si="16"/>
        <v>540000</v>
      </c>
      <c r="AM30" s="52">
        <f t="shared" si="17"/>
        <v>0</v>
      </c>
      <c r="AN30" s="79"/>
      <c r="AS30"/>
      <c r="AT30"/>
      <c r="AU30"/>
      <c r="AV30"/>
      <c r="AW30"/>
      <c r="AX30"/>
      <c r="AY30"/>
      <c r="AZ30"/>
      <c r="BA30"/>
      <c r="BB30"/>
      <c r="BC30"/>
    </row>
    <row r="31" spans="1:55" x14ac:dyDescent="0.25">
      <c r="A31" t="str">
        <f t="shared" si="7"/>
        <v>HIGH NEEDS PLACES</v>
      </c>
      <c r="B31" s="75" t="s">
        <v>3620</v>
      </c>
      <c r="C31" s="76">
        <v>44026</v>
      </c>
      <c r="D31" s="75">
        <v>3021100</v>
      </c>
      <c r="E31" t="str">
        <f>VLOOKUP(D31,Schools!A:B,2,0)</f>
        <v>Pavilion</v>
      </c>
      <c r="F31" t="str">
        <f>VLOOKUP(D31,Schools!$A:$Z,3,0)</f>
        <v>M</v>
      </c>
      <c r="G31" s="77">
        <v>234840</v>
      </c>
      <c r="H31" s="75" t="s">
        <v>3621</v>
      </c>
      <c r="I31" s="75"/>
      <c r="J31" t="str">
        <f t="shared" si="8"/>
        <v>11336/543965</v>
      </c>
      <c r="K31">
        <f>VLOOKUP(D31,Schools!$A:$Z,9,0)</f>
        <v>400156</v>
      </c>
      <c r="L31" s="75" t="s">
        <v>66</v>
      </c>
      <c r="M31" s="75" t="str">
        <f t="shared" ref="M31:M32" si="18">N31</f>
        <v>HOS</v>
      </c>
      <c r="N31" s="75" t="s">
        <v>350</v>
      </c>
      <c r="O31" s="78" t="str">
        <f>VLOOKUP(D31,Schools!A:D,4,0)</f>
        <v>PRU</v>
      </c>
      <c r="P31" s="78">
        <f t="shared" si="5"/>
        <v>11336</v>
      </c>
      <c r="Q31" s="78">
        <f t="shared" si="9"/>
        <v>543965</v>
      </c>
      <c r="R31" s="79">
        <v>0</v>
      </c>
      <c r="S31" s="79">
        <f t="shared" si="10"/>
        <v>0</v>
      </c>
      <c r="T31" s="79">
        <v>0</v>
      </c>
      <c r="U31" s="79">
        <v>36129.230000000003</v>
      </c>
      <c r="V31" s="79">
        <v>18064.62</v>
      </c>
      <c r="W31" s="79">
        <v>18064.62</v>
      </c>
      <c r="X31" s="79">
        <v>18064.62</v>
      </c>
      <c r="Y31" s="79">
        <v>18064.62</v>
      </c>
      <c r="Z31" s="79">
        <f t="shared" si="11"/>
        <v>108387.70999999999</v>
      </c>
      <c r="AA31" s="79">
        <f t="shared" si="12"/>
        <v>108387.6923076923</v>
      </c>
      <c r="AB31" s="79">
        <v>0</v>
      </c>
      <c r="AC31" s="79"/>
      <c r="AD31" s="79">
        <f t="shared" si="14"/>
        <v>18064.61285714286</v>
      </c>
      <c r="AE31" s="79"/>
      <c r="AF31" s="79">
        <f t="shared" si="15"/>
        <v>18064.61285714286</v>
      </c>
      <c r="AG31" s="79">
        <f t="shared" si="6"/>
        <v>18064.61285714286</v>
      </c>
      <c r="AH31" s="79">
        <f t="shared" si="6"/>
        <v>18064.61285714286</v>
      </c>
      <c r="AI31" s="79">
        <f t="shared" si="6"/>
        <v>18064.61285714286</v>
      </c>
      <c r="AJ31" s="79">
        <f t="shared" si="6"/>
        <v>18064.61285714286</v>
      </c>
      <c r="AK31" s="79">
        <f t="shared" si="6"/>
        <v>18064.61285714286</v>
      </c>
      <c r="AL31" s="52">
        <f t="shared" si="16"/>
        <v>234840</v>
      </c>
      <c r="AM31" s="52">
        <f t="shared" si="17"/>
        <v>0</v>
      </c>
      <c r="AN31" s="79"/>
      <c r="AS31"/>
      <c r="AT31"/>
      <c r="AU31"/>
      <c r="AV31"/>
      <c r="AW31"/>
      <c r="AX31"/>
      <c r="AY31"/>
      <c r="AZ31"/>
      <c r="BA31"/>
      <c r="BB31"/>
      <c r="BC31"/>
    </row>
    <row r="32" spans="1:55" x14ac:dyDescent="0.25">
      <c r="A32" t="str">
        <f t="shared" si="7"/>
        <v>HIGH NEEDS PLACES</v>
      </c>
      <c r="B32" s="75" t="s">
        <v>3620</v>
      </c>
      <c r="C32" s="76">
        <v>44026</v>
      </c>
      <c r="D32" s="75">
        <v>3021102</v>
      </c>
      <c r="E32" t="str">
        <f>VLOOKUP(D32,Schools!A:B,2,0)</f>
        <v>Northgate</v>
      </c>
      <c r="F32" t="str">
        <f>VLOOKUP(D32,Schools!$A:$Z,3,0)</f>
        <v>M</v>
      </c>
      <c r="G32" s="77">
        <v>306306</v>
      </c>
      <c r="H32" s="75" t="s">
        <v>3621</v>
      </c>
      <c r="I32" s="75"/>
      <c r="J32" t="str">
        <f t="shared" si="8"/>
        <v>11336/543965</v>
      </c>
      <c r="K32">
        <f>VLOOKUP(D32,Schools!$A:$Z,9,0)</f>
        <v>400157</v>
      </c>
      <c r="L32" s="75" t="s">
        <v>66</v>
      </c>
      <c r="M32" s="75" t="str">
        <f t="shared" si="18"/>
        <v>HOS</v>
      </c>
      <c r="N32" s="75" t="s">
        <v>350</v>
      </c>
      <c r="O32" s="78" t="str">
        <f>VLOOKUP(D32,Schools!A:D,4,0)</f>
        <v>PRU</v>
      </c>
      <c r="P32" s="78">
        <f t="shared" si="5"/>
        <v>11336</v>
      </c>
      <c r="Q32" s="78">
        <f t="shared" si="9"/>
        <v>543965</v>
      </c>
      <c r="R32" s="79">
        <v>260360.1</v>
      </c>
      <c r="S32" s="79">
        <f t="shared" si="10"/>
        <v>-260360.1</v>
      </c>
      <c r="T32" s="79">
        <v>45945.9</v>
      </c>
      <c r="U32" s="79">
        <v>0</v>
      </c>
      <c r="V32" s="79">
        <v>0</v>
      </c>
      <c r="W32" s="79">
        <v>0</v>
      </c>
      <c r="X32" s="79">
        <v>0</v>
      </c>
      <c r="Y32" s="79">
        <v>0</v>
      </c>
      <c r="Z32" s="79">
        <f t="shared" si="11"/>
        <v>45945.9</v>
      </c>
      <c r="AA32" s="79">
        <f t="shared" si="12"/>
        <v>141372</v>
      </c>
      <c r="AB32" s="79">
        <f t="shared" si="13"/>
        <v>95426.1</v>
      </c>
      <c r="AC32" s="79"/>
      <c r="AD32" s="79">
        <f t="shared" si="14"/>
        <v>23562</v>
      </c>
      <c r="AE32" s="79"/>
      <c r="AF32" s="79">
        <f t="shared" si="15"/>
        <v>23562</v>
      </c>
      <c r="AG32" s="79">
        <f t="shared" si="6"/>
        <v>23562</v>
      </c>
      <c r="AH32" s="79">
        <f t="shared" si="6"/>
        <v>23562</v>
      </c>
      <c r="AI32" s="79">
        <f t="shared" si="6"/>
        <v>23562</v>
      </c>
      <c r="AJ32" s="79">
        <f t="shared" si="6"/>
        <v>23562</v>
      </c>
      <c r="AK32" s="79">
        <f t="shared" si="6"/>
        <v>23562</v>
      </c>
      <c r="AL32" s="52">
        <f t="shared" si="16"/>
        <v>306306</v>
      </c>
      <c r="AM32" s="52">
        <f t="shared" si="17"/>
        <v>0</v>
      </c>
      <c r="AN32" s="79"/>
      <c r="AS32"/>
      <c r="AT32"/>
      <c r="AU32"/>
      <c r="AV32"/>
      <c r="AW32"/>
      <c r="AX32"/>
      <c r="AY32"/>
      <c r="AZ32"/>
      <c r="BA32"/>
      <c r="BB32"/>
      <c r="BC32"/>
    </row>
    <row r="33" spans="1:55" x14ac:dyDescent="0.25">
      <c r="A33" t="str">
        <f t="shared" si="7"/>
        <v>HIGH NEEDS PLACES</v>
      </c>
      <c r="B33" s="75" t="s">
        <v>3620</v>
      </c>
      <c r="C33" s="76">
        <v>44026</v>
      </c>
      <c r="D33" s="75">
        <v>3022077</v>
      </c>
      <c r="E33" t="str">
        <f>VLOOKUP(D33,Schools!A:B,2,0)</f>
        <v>Orion Primary School</v>
      </c>
      <c r="F33" t="str">
        <f>VLOOKUP(D33,Schools!$A:$Z,3,0)</f>
        <v>M</v>
      </c>
      <c r="G33" s="77">
        <v>30000</v>
      </c>
      <c r="H33" s="75" t="s">
        <v>3621</v>
      </c>
      <c r="I33" s="75"/>
      <c r="J33" t="str">
        <f t="shared" si="8"/>
        <v>11392/543965</v>
      </c>
      <c r="K33">
        <f>VLOOKUP(D33,Schools!$A:$Z,9,0)</f>
        <v>400113</v>
      </c>
      <c r="L33" s="75" t="s">
        <v>66</v>
      </c>
      <c r="M33" s="75" t="s">
        <v>345</v>
      </c>
      <c r="N33" s="75" t="s">
        <v>314</v>
      </c>
      <c r="O33" s="78" t="str">
        <f>VLOOKUP(D33,Schools!A:D,4,0)</f>
        <v>Primary</v>
      </c>
      <c r="P33" s="78">
        <f t="shared" si="5"/>
        <v>11392</v>
      </c>
      <c r="Q33" s="78">
        <f t="shared" si="9"/>
        <v>543965</v>
      </c>
      <c r="R33" s="79">
        <v>25500</v>
      </c>
      <c r="S33" s="79">
        <f t="shared" si="10"/>
        <v>-25500</v>
      </c>
      <c r="T33" s="79">
        <v>4500</v>
      </c>
      <c r="U33" s="79">
        <v>0</v>
      </c>
      <c r="V33" s="79">
        <v>0</v>
      </c>
      <c r="W33" s="79">
        <v>0</v>
      </c>
      <c r="X33" s="79">
        <v>0</v>
      </c>
      <c r="Y33" s="79">
        <v>0</v>
      </c>
      <c r="Z33" s="79">
        <f t="shared" si="11"/>
        <v>4500</v>
      </c>
      <c r="AA33" s="79">
        <f t="shared" si="12"/>
        <v>13846.153846153846</v>
      </c>
      <c r="AB33" s="79">
        <f t="shared" si="13"/>
        <v>9346.1538461538457</v>
      </c>
      <c r="AC33" s="79"/>
      <c r="AD33" s="79">
        <f t="shared" si="14"/>
        <v>2307.6923076923076</v>
      </c>
      <c r="AE33" s="79"/>
      <c r="AF33" s="79">
        <f t="shared" si="15"/>
        <v>2307.6923076923076</v>
      </c>
      <c r="AG33" s="79">
        <f t="shared" si="6"/>
        <v>2307.6923076923076</v>
      </c>
      <c r="AH33" s="79">
        <f t="shared" si="6"/>
        <v>2307.6923076923076</v>
      </c>
      <c r="AI33" s="79">
        <f t="shared" si="6"/>
        <v>2307.6923076923076</v>
      </c>
      <c r="AJ33" s="79">
        <f t="shared" si="6"/>
        <v>2307.6923076923076</v>
      </c>
      <c r="AK33" s="79">
        <f t="shared" si="6"/>
        <v>2307.6923076923076</v>
      </c>
      <c r="AL33" s="52">
        <f t="shared" si="16"/>
        <v>30000</v>
      </c>
      <c r="AM33" s="52">
        <f t="shared" si="17"/>
        <v>0</v>
      </c>
      <c r="AN33" s="79"/>
      <c r="AS33"/>
      <c r="AT33"/>
      <c r="AU33"/>
      <c r="AV33"/>
      <c r="AW33"/>
      <c r="AX33"/>
      <c r="AY33"/>
      <c r="AZ33"/>
      <c r="BA33"/>
      <c r="BB33"/>
      <c r="BC33"/>
    </row>
    <row r="34" spans="1:55" x14ac:dyDescent="0.25">
      <c r="A34" t="str">
        <f t="shared" si="7"/>
        <v>HIGH NEEDS PLACES</v>
      </c>
      <c r="B34" s="75" t="s">
        <v>3620</v>
      </c>
      <c r="C34" s="76">
        <v>44026</v>
      </c>
      <c r="D34" s="75">
        <v>3025427</v>
      </c>
      <c r="E34" t="str">
        <f>VLOOKUP(D34,Schools!A:B,2,0)</f>
        <v>JCoSS</v>
      </c>
      <c r="F34" t="str">
        <f>VLOOKUP(D34,Schools!$A:$Z,3,0)</f>
        <v>M</v>
      </c>
      <c r="G34" s="77">
        <v>84000</v>
      </c>
      <c r="H34" s="75" t="s">
        <v>3621</v>
      </c>
      <c r="I34" s="75"/>
      <c r="J34" t="str">
        <f t="shared" si="8"/>
        <v>11438/543965</v>
      </c>
      <c r="K34">
        <f>VLOOKUP(D34,Schools!$A:$Z,9,0)</f>
        <v>400140</v>
      </c>
      <c r="L34" s="75" t="s">
        <v>182</v>
      </c>
      <c r="M34" s="75" t="s">
        <v>3622</v>
      </c>
      <c r="N34" s="75" t="s">
        <v>3623</v>
      </c>
      <c r="O34" s="78" t="str">
        <f>VLOOKUP(D34,Schools!A:D,4,0)</f>
        <v>Secondary</v>
      </c>
      <c r="P34" s="78">
        <f t="shared" si="5"/>
        <v>11438</v>
      </c>
      <c r="Q34" s="78">
        <f t="shared" si="9"/>
        <v>543965</v>
      </c>
      <c r="R34" s="79">
        <v>0</v>
      </c>
      <c r="S34" s="79">
        <f t="shared" si="10"/>
        <v>0</v>
      </c>
      <c r="T34" s="79">
        <v>0</v>
      </c>
      <c r="U34" s="79">
        <v>12923.08</v>
      </c>
      <c r="V34" s="79">
        <v>6461.54</v>
      </c>
      <c r="W34" s="79">
        <v>6461.54</v>
      </c>
      <c r="X34" s="79">
        <v>6461.54</v>
      </c>
      <c r="Y34" s="79">
        <v>6461.54</v>
      </c>
      <c r="Z34" s="79">
        <f t="shared" si="11"/>
        <v>38769.24</v>
      </c>
      <c r="AA34" s="79">
        <f t="shared" si="12"/>
        <v>38769.230769230773</v>
      </c>
      <c r="AB34" s="79">
        <v>0</v>
      </c>
      <c r="AC34" s="79"/>
      <c r="AD34" s="79">
        <f t="shared" si="14"/>
        <v>6461.5371428571434</v>
      </c>
      <c r="AE34" s="79"/>
      <c r="AF34" s="79">
        <f t="shared" si="15"/>
        <v>6461.5371428571434</v>
      </c>
      <c r="AG34" s="79">
        <f t="shared" si="6"/>
        <v>6461.5371428571434</v>
      </c>
      <c r="AH34" s="79">
        <f t="shared" si="6"/>
        <v>6461.5371428571434</v>
      </c>
      <c r="AI34" s="79">
        <f t="shared" si="6"/>
        <v>6461.5371428571434</v>
      </c>
      <c r="AJ34" s="79">
        <f t="shared" si="6"/>
        <v>6461.5371428571434</v>
      </c>
      <c r="AK34" s="79">
        <f t="shared" si="6"/>
        <v>6461.5371428571434</v>
      </c>
      <c r="AL34" s="52">
        <f t="shared" si="16"/>
        <v>84000</v>
      </c>
      <c r="AM34" s="52">
        <f t="shared" si="17"/>
        <v>0</v>
      </c>
      <c r="AN34" s="79"/>
      <c r="AS34"/>
      <c r="AT34"/>
      <c r="AU34"/>
      <c r="AV34"/>
      <c r="AW34"/>
      <c r="AX34"/>
      <c r="AY34"/>
      <c r="AZ34"/>
      <c r="BA34"/>
      <c r="BB34"/>
      <c r="BC34"/>
    </row>
    <row r="35" spans="1:55" x14ac:dyDescent="0.25">
      <c r="A35" t="str">
        <f t="shared" si="7"/>
        <v>HIGH NEEDS PLACES</v>
      </c>
      <c r="B35" s="75" t="s">
        <v>3620</v>
      </c>
      <c r="C35" s="76">
        <v>44026</v>
      </c>
      <c r="D35" s="75">
        <v>3027010</v>
      </c>
      <c r="E35" t="str">
        <f>VLOOKUP(D35,Schools!A:B,2,0)</f>
        <v>Mapledown</v>
      </c>
      <c r="F35" t="str">
        <f>VLOOKUP(D35,Schools!$A:$Z,3,0)</f>
        <v>M</v>
      </c>
      <c r="G35" s="77">
        <v>300000</v>
      </c>
      <c r="H35" s="75" t="s">
        <v>3621</v>
      </c>
      <c r="I35" s="75"/>
      <c r="J35" t="str">
        <f t="shared" si="8"/>
        <v>10161/543965</v>
      </c>
      <c r="K35">
        <f>VLOOKUP(D35,Schools!$A:$Z,9,0)</f>
        <v>400063</v>
      </c>
      <c r="L35" s="75" t="s">
        <v>182</v>
      </c>
      <c r="M35" s="75" t="s">
        <v>3624</v>
      </c>
      <c r="N35" s="75" t="s">
        <v>3625</v>
      </c>
      <c r="O35" s="78" t="str">
        <f>VLOOKUP(D35,Schools!A:D,4,0)</f>
        <v>Special</v>
      </c>
      <c r="P35" s="78">
        <f t="shared" si="5"/>
        <v>10161</v>
      </c>
      <c r="Q35" s="78">
        <f t="shared" si="9"/>
        <v>543965</v>
      </c>
      <c r="R35" s="79">
        <v>0</v>
      </c>
      <c r="S35" s="79">
        <f t="shared" si="10"/>
        <v>0</v>
      </c>
      <c r="T35" s="79">
        <v>0</v>
      </c>
      <c r="U35" s="79">
        <v>46153.85</v>
      </c>
      <c r="V35" s="79">
        <v>23076.92</v>
      </c>
      <c r="W35" s="79">
        <v>23076.92</v>
      </c>
      <c r="X35" s="79">
        <v>23076.92</v>
      </c>
      <c r="Y35" s="79">
        <v>23076.92</v>
      </c>
      <c r="Z35" s="79">
        <f t="shared" si="11"/>
        <v>138461.52999999997</v>
      </c>
      <c r="AA35" s="79">
        <f t="shared" si="12"/>
        <v>138461.53846153847</v>
      </c>
      <c r="AB35" s="79">
        <v>0</v>
      </c>
      <c r="AC35" s="79"/>
      <c r="AD35" s="79">
        <f t="shared" si="14"/>
        <v>23076.924285714289</v>
      </c>
      <c r="AE35" s="79"/>
      <c r="AF35" s="79">
        <f t="shared" si="15"/>
        <v>23076.924285714289</v>
      </c>
      <c r="AG35" s="79">
        <f t="shared" si="6"/>
        <v>23076.924285714289</v>
      </c>
      <c r="AH35" s="79">
        <f t="shared" si="6"/>
        <v>23076.924285714289</v>
      </c>
      <c r="AI35" s="79">
        <f t="shared" si="6"/>
        <v>23076.924285714289</v>
      </c>
      <c r="AJ35" s="79">
        <f t="shared" si="6"/>
        <v>23076.924285714289</v>
      </c>
      <c r="AK35" s="79">
        <f t="shared" si="6"/>
        <v>23076.924285714289</v>
      </c>
      <c r="AL35" s="52">
        <f t="shared" si="16"/>
        <v>300000</v>
      </c>
      <c r="AM35" s="52">
        <f t="shared" si="17"/>
        <v>0</v>
      </c>
      <c r="AN35" s="79"/>
      <c r="AS35"/>
      <c r="AT35"/>
      <c r="AU35"/>
      <c r="AV35"/>
      <c r="AW35"/>
      <c r="AX35"/>
      <c r="AY35"/>
      <c r="AZ35"/>
      <c r="BA35"/>
      <c r="BB35"/>
      <c r="BC35"/>
    </row>
    <row r="36" spans="1:55" x14ac:dyDescent="0.25">
      <c r="B36" s="75"/>
      <c r="C36" s="75"/>
      <c r="D36" s="75"/>
      <c r="G36" s="77"/>
      <c r="H36" s="75"/>
      <c r="I36" s="75"/>
      <c r="O36" s="78"/>
      <c r="Q36" s="78"/>
      <c r="R36" s="79"/>
      <c r="S36" s="79"/>
      <c r="T36" s="79"/>
      <c r="U36" s="79"/>
      <c r="V36" s="79"/>
      <c r="W36" s="79"/>
      <c r="X36" s="79"/>
      <c r="Y36" s="79"/>
      <c r="Z36" s="79"/>
      <c r="AA36" s="79"/>
      <c r="AB36" s="79"/>
      <c r="AC36" s="79"/>
      <c r="AD36" s="79"/>
      <c r="AE36" s="79"/>
      <c r="AF36" s="79"/>
      <c r="AG36" s="79"/>
      <c r="AH36" s="79"/>
      <c r="AI36" s="79"/>
      <c r="AJ36" s="79"/>
      <c r="AK36" s="79"/>
      <c r="AL36" s="52"/>
      <c r="AM36" s="52"/>
      <c r="AN36" s="79"/>
      <c r="AS36"/>
      <c r="AT36"/>
      <c r="AU36"/>
      <c r="AV36"/>
      <c r="AW36"/>
      <c r="AX36"/>
      <c r="AY36"/>
      <c r="AZ36"/>
      <c r="BA36"/>
      <c r="BB36"/>
      <c r="BC36"/>
    </row>
    <row r="37" spans="1:55" x14ac:dyDescent="0.25">
      <c r="B37" s="75"/>
      <c r="C37" s="75"/>
      <c r="D37" s="75"/>
      <c r="G37" s="77"/>
      <c r="H37" s="75"/>
      <c r="I37" s="75"/>
      <c r="O37" s="78"/>
      <c r="Q37" s="78"/>
      <c r="R37" s="79"/>
      <c r="S37" s="79"/>
      <c r="T37" s="79"/>
      <c r="U37" s="79"/>
      <c r="V37" s="79"/>
      <c r="W37" s="79"/>
      <c r="X37" s="79"/>
      <c r="Y37" s="79"/>
      <c r="Z37" s="79"/>
      <c r="AA37" s="79"/>
      <c r="AB37" s="79"/>
      <c r="AC37" s="79"/>
      <c r="AD37" s="79"/>
      <c r="AE37" s="79"/>
      <c r="AF37" s="79"/>
      <c r="AG37" s="79"/>
      <c r="AH37" s="79"/>
      <c r="AI37" s="79"/>
      <c r="AJ37" s="79"/>
      <c r="AK37" s="79"/>
      <c r="AL37" s="52"/>
      <c r="AM37" s="52"/>
      <c r="AN37" s="79"/>
      <c r="AS37"/>
      <c r="AT37"/>
      <c r="AU37"/>
      <c r="AV37"/>
      <c r="AW37"/>
      <c r="AX37"/>
      <c r="AY37"/>
      <c r="AZ37"/>
      <c r="BA37"/>
      <c r="BB37"/>
      <c r="BC37"/>
    </row>
    <row r="38" spans="1:55" x14ac:dyDescent="0.25">
      <c r="B38" s="75"/>
      <c r="C38" s="75"/>
      <c r="D38" s="75"/>
      <c r="G38" s="77"/>
      <c r="H38" s="75"/>
      <c r="I38" s="75"/>
      <c r="O38" s="78"/>
      <c r="Q38" s="78"/>
      <c r="R38" s="79"/>
      <c r="S38" s="79"/>
      <c r="T38" s="79"/>
      <c r="U38" s="79"/>
      <c r="V38" s="79"/>
      <c r="W38" s="79"/>
      <c r="X38" s="79"/>
      <c r="Y38" s="79"/>
      <c r="Z38" s="79"/>
      <c r="AA38" s="79"/>
      <c r="AB38" s="79"/>
      <c r="AC38" s="79"/>
      <c r="AD38" s="79"/>
      <c r="AE38" s="79"/>
      <c r="AF38" s="79"/>
      <c r="AG38" s="79"/>
      <c r="AH38" s="79"/>
      <c r="AI38" s="79"/>
      <c r="AJ38" s="79"/>
      <c r="AK38" s="79"/>
      <c r="AL38" s="52"/>
      <c r="AM38" s="52"/>
      <c r="AN38" s="79"/>
      <c r="AS38"/>
      <c r="AT38"/>
      <c r="AU38"/>
      <c r="AV38"/>
      <c r="AW38"/>
      <c r="AX38"/>
      <c r="AY38"/>
      <c r="AZ38"/>
      <c r="BA38"/>
      <c r="BB38"/>
      <c r="BC38"/>
    </row>
    <row r="39" spans="1:55" x14ac:dyDescent="0.25">
      <c r="B39" s="75"/>
      <c r="C39" s="75"/>
      <c r="D39" s="75"/>
      <c r="G39" s="77"/>
      <c r="H39" s="75"/>
      <c r="I39" s="75"/>
      <c r="O39" s="78"/>
      <c r="Q39" s="78"/>
      <c r="R39" s="79"/>
      <c r="S39" s="79"/>
      <c r="T39" s="79"/>
      <c r="U39" s="79"/>
      <c r="V39" s="79"/>
      <c r="W39" s="79"/>
      <c r="X39" s="79"/>
      <c r="Y39" s="79"/>
      <c r="Z39" s="79"/>
      <c r="AA39" s="79"/>
      <c r="AB39" s="79"/>
      <c r="AC39" s="79"/>
      <c r="AD39" s="79"/>
      <c r="AE39" s="79"/>
      <c r="AF39" s="79"/>
      <c r="AG39" s="79"/>
      <c r="AH39" s="79"/>
      <c r="AI39" s="79"/>
      <c r="AJ39" s="79"/>
      <c r="AK39" s="79"/>
      <c r="AL39" s="52"/>
      <c r="AM39" s="52"/>
      <c r="AN39" s="79"/>
      <c r="AS39"/>
      <c r="AT39"/>
      <c r="AU39"/>
      <c r="AV39"/>
      <c r="AW39"/>
      <c r="AX39"/>
      <c r="AY39"/>
      <c r="AZ39"/>
      <c r="BA39"/>
      <c r="BB39"/>
      <c r="BC39"/>
    </row>
    <row r="40" spans="1:55" x14ac:dyDescent="0.25">
      <c r="B40" s="75"/>
      <c r="C40" s="75"/>
      <c r="D40" s="75"/>
      <c r="G40" s="77"/>
      <c r="H40" s="75"/>
      <c r="I40" s="75"/>
      <c r="O40" s="78"/>
      <c r="Q40" s="78"/>
      <c r="R40" s="79"/>
      <c r="S40" s="79"/>
      <c r="T40" s="79"/>
      <c r="U40" s="79"/>
      <c r="V40" s="79"/>
      <c r="W40" s="79"/>
      <c r="X40" s="79"/>
      <c r="Y40" s="79"/>
      <c r="Z40" s="79"/>
      <c r="AA40" s="79"/>
      <c r="AB40" s="79"/>
      <c r="AC40" s="79"/>
      <c r="AD40" s="79"/>
      <c r="AE40" s="79"/>
      <c r="AF40" s="79"/>
      <c r="AG40" s="79"/>
      <c r="AH40" s="79"/>
      <c r="AI40" s="79"/>
      <c r="AJ40" s="79"/>
      <c r="AK40" s="79"/>
      <c r="AL40" s="52"/>
      <c r="AM40" s="52"/>
      <c r="AN40" s="79"/>
      <c r="AS40"/>
      <c r="AT40"/>
      <c r="AU40"/>
      <c r="AV40"/>
      <c r="AW40"/>
      <c r="AX40"/>
      <c r="AY40"/>
      <c r="AZ40"/>
      <c r="BA40"/>
      <c r="BB40"/>
      <c r="BC40"/>
    </row>
    <row r="41" spans="1:55" x14ac:dyDescent="0.25">
      <c r="B41" s="75"/>
      <c r="C41" s="75"/>
      <c r="D41" s="75"/>
      <c r="G41" s="77"/>
      <c r="H41" s="75"/>
      <c r="I41" s="75"/>
      <c r="O41" s="78"/>
      <c r="Q41" s="78"/>
      <c r="R41" s="79"/>
      <c r="S41" s="79"/>
      <c r="T41" s="79"/>
      <c r="U41" s="79"/>
      <c r="V41" s="79"/>
      <c r="W41" s="79"/>
      <c r="X41" s="79"/>
      <c r="Y41" s="79"/>
      <c r="Z41" s="79"/>
      <c r="AA41" s="79"/>
      <c r="AB41" s="79"/>
      <c r="AC41" s="79"/>
      <c r="AD41" s="79"/>
      <c r="AE41" s="79"/>
      <c r="AF41" s="79"/>
      <c r="AG41" s="79"/>
      <c r="AH41" s="79"/>
      <c r="AI41" s="79"/>
      <c r="AJ41" s="79"/>
      <c r="AK41" s="79"/>
      <c r="AL41" s="52"/>
      <c r="AM41" s="52"/>
      <c r="AN41" s="79"/>
      <c r="AS41"/>
      <c r="AT41"/>
      <c r="AU41"/>
      <c r="AV41"/>
      <c r="AW41"/>
      <c r="AX41"/>
      <c r="AY41"/>
      <c r="AZ41"/>
      <c r="BA41"/>
      <c r="BB41"/>
      <c r="BC41"/>
    </row>
    <row r="42" spans="1:55" x14ac:dyDescent="0.25">
      <c r="B42" s="75"/>
      <c r="C42" s="75"/>
      <c r="D42" s="75"/>
      <c r="G42" s="77"/>
      <c r="H42" s="75"/>
      <c r="I42" s="75"/>
      <c r="O42" s="78"/>
      <c r="Q42" s="78"/>
      <c r="R42" s="79"/>
      <c r="S42" s="79"/>
      <c r="T42" s="79"/>
      <c r="U42" s="79"/>
      <c r="V42" s="79"/>
      <c r="W42" s="79"/>
      <c r="X42" s="79"/>
      <c r="Y42" s="79"/>
      <c r="Z42" s="79"/>
      <c r="AA42" s="79"/>
      <c r="AB42" s="79"/>
      <c r="AC42" s="79"/>
      <c r="AD42" s="79"/>
      <c r="AE42" s="79"/>
      <c r="AF42" s="79"/>
      <c r="AG42" s="79"/>
      <c r="AH42" s="79"/>
      <c r="AI42" s="79"/>
      <c r="AJ42" s="79"/>
      <c r="AK42" s="79"/>
      <c r="AL42" s="52"/>
      <c r="AM42" s="52"/>
      <c r="AN42" s="79"/>
      <c r="AS42"/>
      <c r="AT42"/>
      <c r="AU42"/>
      <c r="AV42"/>
      <c r="AW42"/>
      <c r="AX42"/>
      <c r="AY42"/>
      <c r="AZ42"/>
      <c r="BA42"/>
      <c r="BB42"/>
      <c r="BC42"/>
    </row>
    <row r="43" spans="1:55" x14ac:dyDescent="0.25">
      <c r="B43" s="75"/>
      <c r="C43" s="75"/>
      <c r="D43" s="75"/>
      <c r="G43" s="77"/>
      <c r="H43" s="75"/>
      <c r="I43" s="75"/>
      <c r="O43" s="78"/>
      <c r="Q43" s="78"/>
      <c r="R43" s="79"/>
      <c r="S43" s="79"/>
      <c r="T43" s="79"/>
      <c r="U43" s="79"/>
      <c r="V43" s="79"/>
      <c r="W43" s="79"/>
      <c r="X43" s="79"/>
      <c r="Y43" s="79"/>
      <c r="Z43" s="79"/>
      <c r="AA43" s="79"/>
      <c r="AB43" s="79"/>
      <c r="AC43" s="79"/>
      <c r="AD43" s="79"/>
      <c r="AE43" s="79"/>
      <c r="AF43" s="79"/>
      <c r="AG43" s="79"/>
      <c r="AH43" s="79"/>
      <c r="AI43" s="79"/>
      <c r="AJ43" s="79"/>
      <c r="AK43" s="79"/>
      <c r="AL43" s="52"/>
      <c r="AM43" s="52"/>
      <c r="AN43" s="79"/>
      <c r="AS43"/>
      <c r="AT43"/>
      <c r="AU43"/>
      <c r="AV43"/>
      <c r="AW43"/>
      <c r="AX43"/>
      <c r="AY43"/>
      <c r="AZ43"/>
      <c r="BA43"/>
      <c r="BB43"/>
      <c r="BC43"/>
    </row>
    <row r="44" spans="1:55" x14ac:dyDescent="0.25">
      <c r="B44" s="75"/>
      <c r="C44" s="75"/>
      <c r="D44" s="75"/>
      <c r="G44" s="77"/>
      <c r="H44" s="75"/>
      <c r="I44" s="75"/>
      <c r="O44" s="78"/>
      <c r="Q44" s="78"/>
      <c r="R44" s="79"/>
      <c r="S44" s="79"/>
      <c r="T44" s="79"/>
      <c r="U44" s="79"/>
      <c r="V44" s="79"/>
      <c r="W44" s="79"/>
      <c r="X44" s="79"/>
      <c r="Y44" s="79"/>
      <c r="Z44" s="79"/>
      <c r="AA44" s="79"/>
      <c r="AB44" s="79"/>
      <c r="AC44" s="79"/>
      <c r="AD44" s="79"/>
      <c r="AE44" s="79"/>
      <c r="AF44" s="79"/>
      <c r="AG44" s="79"/>
      <c r="AH44" s="79"/>
      <c r="AI44" s="79"/>
      <c r="AJ44" s="79"/>
      <c r="AK44" s="79"/>
      <c r="AL44" s="52"/>
      <c r="AM44" s="52"/>
      <c r="AN44" s="79"/>
      <c r="AS44"/>
      <c r="AT44"/>
      <c r="AU44"/>
      <c r="AV44"/>
      <c r="AW44"/>
      <c r="AX44"/>
      <c r="AY44"/>
      <c r="AZ44"/>
      <c r="BA44"/>
      <c r="BB44"/>
      <c r="BC44"/>
    </row>
    <row r="45" spans="1:55" x14ac:dyDescent="0.25">
      <c r="B45" s="75"/>
      <c r="C45" s="75"/>
      <c r="D45" s="75"/>
      <c r="G45" s="77"/>
      <c r="H45" s="75"/>
      <c r="I45" s="75"/>
      <c r="O45" s="78"/>
      <c r="Q45" s="78"/>
      <c r="R45" s="79"/>
      <c r="S45" s="79"/>
      <c r="T45" s="79"/>
      <c r="U45" s="79"/>
      <c r="V45" s="79"/>
      <c r="W45" s="79"/>
      <c r="X45" s="79"/>
      <c r="Y45" s="79"/>
      <c r="Z45" s="79"/>
      <c r="AA45" s="79"/>
      <c r="AB45" s="79"/>
      <c r="AC45" s="79"/>
      <c r="AD45" s="79"/>
      <c r="AE45" s="79"/>
      <c r="AF45" s="79"/>
      <c r="AG45" s="79"/>
      <c r="AH45" s="79"/>
      <c r="AI45" s="79"/>
      <c r="AJ45" s="79"/>
      <c r="AK45" s="79"/>
      <c r="AL45" s="52"/>
      <c r="AM45" s="52"/>
      <c r="AN45" s="79"/>
      <c r="AS45"/>
      <c r="AT45"/>
      <c r="AU45"/>
      <c r="AV45"/>
      <c r="AW45"/>
      <c r="AX45"/>
      <c r="AY45"/>
      <c r="AZ45"/>
      <c r="BA45"/>
      <c r="BB45"/>
      <c r="BC45"/>
    </row>
    <row r="46" spans="1:55" x14ac:dyDescent="0.25">
      <c r="B46" s="75"/>
      <c r="C46" s="75"/>
      <c r="D46" s="75"/>
      <c r="G46" s="77"/>
      <c r="H46" s="75"/>
      <c r="I46" s="75"/>
      <c r="O46" s="78"/>
      <c r="Q46" s="78"/>
      <c r="R46" s="79"/>
      <c r="S46" s="79"/>
      <c r="T46" s="79"/>
      <c r="U46" s="79"/>
      <c r="V46" s="79"/>
      <c r="W46" s="79"/>
      <c r="X46" s="79"/>
      <c r="Y46" s="79"/>
      <c r="Z46" s="79"/>
      <c r="AA46" s="79"/>
      <c r="AB46" s="79"/>
      <c r="AC46" s="79"/>
      <c r="AD46" s="79"/>
      <c r="AE46" s="79"/>
      <c r="AF46" s="79"/>
      <c r="AG46" s="79"/>
      <c r="AH46" s="79"/>
      <c r="AI46" s="79"/>
      <c r="AJ46" s="79"/>
      <c r="AK46" s="79"/>
      <c r="AL46" s="52"/>
      <c r="AM46" s="52"/>
      <c r="AN46" s="79"/>
      <c r="AS46"/>
      <c r="AT46"/>
      <c r="AU46"/>
      <c r="AV46"/>
      <c r="AW46"/>
      <c r="AX46"/>
      <c r="AY46"/>
      <c r="AZ46"/>
      <c r="BA46"/>
      <c r="BB46"/>
      <c r="BC46"/>
    </row>
    <row r="47" spans="1:55" x14ac:dyDescent="0.25">
      <c r="B47" s="75"/>
      <c r="C47" s="75"/>
      <c r="D47" s="75"/>
      <c r="G47" s="77"/>
      <c r="H47" s="75"/>
      <c r="I47" s="75"/>
      <c r="O47" s="78"/>
      <c r="Q47" s="78"/>
      <c r="R47" s="79"/>
      <c r="S47" s="79"/>
      <c r="T47" s="79"/>
      <c r="U47" s="79"/>
      <c r="V47" s="79"/>
      <c r="W47" s="79"/>
      <c r="X47" s="79"/>
      <c r="Y47" s="79"/>
      <c r="Z47" s="79"/>
      <c r="AA47" s="79"/>
      <c r="AB47" s="79"/>
      <c r="AC47" s="79"/>
      <c r="AD47" s="79"/>
      <c r="AE47" s="79"/>
      <c r="AF47" s="79"/>
      <c r="AG47" s="79"/>
      <c r="AH47" s="79"/>
      <c r="AI47" s="79"/>
      <c r="AJ47" s="79"/>
      <c r="AK47" s="79"/>
      <c r="AL47" s="52"/>
      <c r="AM47" s="52"/>
      <c r="AN47" s="79"/>
      <c r="AS47"/>
      <c r="AT47"/>
      <c r="AU47"/>
      <c r="AV47"/>
      <c r="AW47"/>
      <c r="AX47"/>
      <c r="AY47"/>
      <c r="AZ47"/>
      <c r="BA47"/>
      <c r="BB47"/>
      <c r="BC47"/>
    </row>
    <row r="48" spans="1:55" x14ac:dyDescent="0.25">
      <c r="B48" s="75"/>
      <c r="C48" s="75"/>
      <c r="D48" s="75"/>
      <c r="G48" s="77"/>
      <c r="H48" s="75"/>
      <c r="I48" s="75"/>
      <c r="O48" s="78"/>
      <c r="Q48" s="78"/>
      <c r="R48" s="79"/>
      <c r="S48" s="79"/>
      <c r="T48" s="79"/>
      <c r="U48" s="79"/>
      <c r="V48" s="79"/>
      <c r="W48" s="79"/>
      <c r="X48" s="79"/>
      <c r="Y48" s="79"/>
      <c r="Z48" s="79"/>
      <c r="AA48" s="79"/>
      <c r="AB48" s="79"/>
      <c r="AC48" s="79"/>
      <c r="AD48" s="79"/>
      <c r="AE48" s="79"/>
      <c r="AF48" s="79"/>
      <c r="AG48" s="79"/>
      <c r="AH48" s="79"/>
      <c r="AI48" s="79"/>
      <c r="AJ48" s="79"/>
      <c r="AK48" s="79"/>
      <c r="AL48" s="52"/>
      <c r="AM48" s="52"/>
      <c r="AN48" s="79"/>
      <c r="AS48"/>
      <c r="AT48"/>
      <c r="AU48"/>
      <c r="AV48"/>
      <c r="AW48"/>
      <c r="AX48"/>
      <c r="AY48"/>
      <c r="AZ48"/>
      <c r="BA48"/>
      <c r="BB48"/>
      <c r="BC48"/>
    </row>
    <row r="49" spans="2:55" x14ac:dyDescent="0.25">
      <c r="B49" s="75"/>
      <c r="C49" s="75"/>
      <c r="D49" s="75"/>
      <c r="G49" s="77"/>
      <c r="H49" s="75"/>
      <c r="I49" s="75"/>
      <c r="O49" s="78"/>
      <c r="Q49" s="78"/>
      <c r="R49" s="79"/>
      <c r="S49" s="79"/>
      <c r="T49" s="79"/>
      <c r="U49" s="79"/>
      <c r="V49" s="79"/>
      <c r="W49" s="79"/>
      <c r="X49" s="79"/>
      <c r="Y49" s="79"/>
      <c r="Z49" s="79"/>
      <c r="AA49" s="79"/>
      <c r="AB49" s="79"/>
      <c r="AC49" s="79"/>
      <c r="AD49" s="79"/>
      <c r="AE49" s="79"/>
      <c r="AF49" s="79"/>
      <c r="AG49" s="79"/>
      <c r="AH49" s="79"/>
      <c r="AI49" s="79"/>
      <c r="AJ49" s="79"/>
      <c r="AK49" s="79"/>
      <c r="AL49" s="52"/>
      <c r="AM49" s="52"/>
      <c r="AN49" s="79"/>
      <c r="AS49"/>
      <c r="AT49"/>
      <c r="AU49"/>
      <c r="AV49"/>
      <c r="AW49"/>
      <c r="AX49"/>
      <c r="AY49"/>
      <c r="AZ49"/>
      <c r="BA49"/>
      <c r="BB49"/>
      <c r="BC49"/>
    </row>
    <row r="50" spans="2:55" x14ac:dyDescent="0.25">
      <c r="B50" s="75"/>
      <c r="C50" s="75"/>
      <c r="D50" s="75"/>
      <c r="G50" s="77"/>
      <c r="H50" s="75"/>
      <c r="I50" s="75"/>
      <c r="O50" s="78"/>
      <c r="Q50" s="78"/>
      <c r="R50" s="79"/>
      <c r="S50" s="79"/>
      <c r="T50" s="79"/>
      <c r="U50" s="79"/>
      <c r="V50" s="79"/>
      <c r="W50" s="79"/>
      <c r="X50" s="79"/>
      <c r="Y50" s="79"/>
      <c r="Z50" s="79"/>
      <c r="AA50" s="79"/>
      <c r="AB50" s="79"/>
      <c r="AC50" s="79"/>
      <c r="AD50" s="79"/>
      <c r="AE50" s="79"/>
      <c r="AF50" s="79"/>
      <c r="AG50" s="79"/>
      <c r="AH50" s="79"/>
      <c r="AI50" s="79"/>
      <c r="AJ50" s="79"/>
      <c r="AK50" s="79"/>
      <c r="AL50" s="52"/>
      <c r="AM50" s="52"/>
      <c r="AN50" s="79"/>
      <c r="AS50"/>
      <c r="AT50"/>
      <c r="AU50"/>
      <c r="AV50"/>
      <c r="AW50"/>
      <c r="AX50"/>
      <c r="AY50"/>
      <c r="AZ50"/>
      <c r="BA50"/>
      <c r="BB50"/>
      <c r="BC50"/>
    </row>
    <row r="51" spans="2:55" x14ac:dyDescent="0.25">
      <c r="B51" s="75"/>
      <c r="C51" s="75"/>
      <c r="D51" s="75"/>
      <c r="G51" s="77"/>
      <c r="H51" s="75"/>
      <c r="I51" s="75"/>
      <c r="O51" s="78"/>
      <c r="Q51" s="78"/>
      <c r="R51" s="79"/>
      <c r="S51" s="79"/>
      <c r="T51" s="79"/>
      <c r="U51" s="79"/>
      <c r="V51" s="79"/>
      <c r="W51" s="79"/>
      <c r="X51" s="79"/>
      <c r="Y51" s="79"/>
      <c r="Z51" s="79"/>
      <c r="AA51" s="79"/>
      <c r="AB51" s="79"/>
      <c r="AC51" s="79"/>
      <c r="AD51" s="79"/>
      <c r="AE51" s="79"/>
      <c r="AF51" s="79"/>
      <c r="AG51" s="79"/>
      <c r="AH51" s="79"/>
      <c r="AI51" s="79"/>
      <c r="AJ51" s="79"/>
      <c r="AK51" s="79"/>
      <c r="AL51" s="52"/>
      <c r="AM51" s="52"/>
      <c r="AN51" s="79"/>
      <c r="AS51"/>
      <c r="AT51"/>
      <c r="AU51"/>
      <c r="AV51"/>
      <c r="AW51"/>
      <c r="AX51"/>
      <c r="AY51"/>
      <c r="AZ51"/>
      <c r="BA51"/>
      <c r="BB51"/>
      <c r="BC51"/>
    </row>
    <row r="52" spans="2:55" x14ac:dyDescent="0.25">
      <c r="B52" s="75"/>
      <c r="C52" s="75"/>
      <c r="D52" s="75"/>
      <c r="G52" s="77"/>
      <c r="H52" s="75"/>
      <c r="I52" s="75"/>
      <c r="O52" s="78"/>
      <c r="Q52" s="78"/>
      <c r="R52" s="79"/>
      <c r="S52" s="79"/>
      <c r="T52" s="79"/>
      <c r="U52" s="79"/>
      <c r="V52" s="79"/>
      <c r="W52" s="79"/>
      <c r="X52" s="79"/>
      <c r="Y52" s="79"/>
      <c r="Z52" s="79"/>
      <c r="AA52" s="79"/>
      <c r="AB52" s="79"/>
      <c r="AC52" s="79"/>
      <c r="AD52" s="79"/>
      <c r="AE52" s="79"/>
      <c r="AF52" s="79"/>
      <c r="AG52" s="79"/>
      <c r="AH52" s="79"/>
      <c r="AI52" s="79"/>
      <c r="AJ52" s="79"/>
      <c r="AK52" s="79"/>
      <c r="AL52" s="52"/>
      <c r="AM52" s="52"/>
      <c r="AN52" s="79"/>
      <c r="AS52"/>
      <c r="AT52"/>
      <c r="AU52"/>
      <c r="AV52"/>
      <c r="AW52"/>
      <c r="AX52"/>
      <c r="AY52"/>
      <c r="AZ52"/>
      <c r="BA52"/>
      <c r="BB52"/>
      <c r="BC52"/>
    </row>
    <row r="53" spans="2:55" x14ac:dyDescent="0.25">
      <c r="B53" s="75"/>
      <c r="C53" s="75"/>
      <c r="D53" s="75"/>
      <c r="G53" s="77"/>
      <c r="H53" s="75"/>
      <c r="I53" s="75"/>
      <c r="O53" s="78"/>
      <c r="Q53" s="78"/>
      <c r="R53" s="79"/>
      <c r="S53" s="79"/>
      <c r="T53" s="79"/>
      <c r="U53" s="79"/>
      <c r="V53" s="79"/>
      <c r="W53" s="79"/>
      <c r="X53" s="79"/>
      <c r="Y53" s="79"/>
      <c r="Z53" s="79"/>
      <c r="AA53" s="79"/>
      <c r="AB53" s="79"/>
      <c r="AC53" s="79"/>
      <c r="AD53" s="79"/>
      <c r="AE53" s="79"/>
      <c r="AF53" s="79"/>
      <c r="AG53" s="79"/>
      <c r="AH53" s="79"/>
      <c r="AI53" s="79"/>
      <c r="AJ53" s="79"/>
      <c r="AK53" s="79"/>
      <c r="AL53" s="52"/>
      <c r="AM53" s="52"/>
      <c r="AN53" s="79"/>
      <c r="AS53"/>
      <c r="AT53"/>
      <c r="AU53"/>
      <c r="AV53"/>
      <c r="AW53"/>
      <c r="AX53"/>
      <c r="AY53"/>
      <c r="AZ53"/>
      <c r="BA53"/>
      <c r="BB53"/>
      <c r="BC53"/>
    </row>
    <row r="54" spans="2:55" x14ac:dyDescent="0.25">
      <c r="B54" s="75"/>
      <c r="C54" s="75"/>
      <c r="D54" s="75"/>
      <c r="G54" s="77"/>
      <c r="H54" s="75"/>
      <c r="I54" s="75"/>
      <c r="O54" s="78"/>
      <c r="Q54" s="78"/>
      <c r="R54" s="79"/>
      <c r="S54" s="79"/>
      <c r="T54" s="79"/>
      <c r="U54" s="79"/>
      <c r="V54" s="79"/>
      <c r="W54" s="79"/>
      <c r="X54" s="79"/>
      <c r="Y54" s="79"/>
      <c r="Z54" s="79"/>
      <c r="AA54" s="79"/>
      <c r="AB54" s="79"/>
      <c r="AC54" s="79"/>
      <c r="AD54" s="79"/>
      <c r="AE54" s="79"/>
      <c r="AF54" s="79"/>
      <c r="AG54" s="79"/>
      <c r="AH54" s="79"/>
      <c r="AI54" s="79"/>
      <c r="AJ54" s="79"/>
      <c r="AK54" s="79"/>
      <c r="AL54" s="52"/>
      <c r="AM54" s="52"/>
      <c r="AN54" s="79"/>
      <c r="AS54"/>
      <c r="AT54"/>
      <c r="AU54"/>
      <c r="AV54"/>
      <c r="AW54"/>
      <c r="AX54"/>
      <c r="AY54"/>
      <c r="AZ54"/>
      <c r="BA54"/>
      <c r="BB54"/>
      <c r="BC54"/>
    </row>
    <row r="55" spans="2:55" x14ac:dyDescent="0.25">
      <c r="G55" s="81"/>
      <c r="O55" s="78"/>
      <c r="Q55" s="78"/>
      <c r="R55" s="79"/>
      <c r="S55" s="79"/>
      <c r="T55" s="79"/>
      <c r="U55" s="79"/>
      <c r="V55" s="79"/>
      <c r="W55" s="79"/>
      <c r="X55" s="79"/>
      <c r="Y55" s="79"/>
      <c r="Z55" s="79"/>
      <c r="AA55" s="79"/>
      <c r="AB55" s="79"/>
      <c r="AC55" s="79"/>
      <c r="AD55" s="79"/>
      <c r="AE55" s="79"/>
      <c r="AF55" s="79"/>
      <c r="AG55" s="79"/>
      <c r="AH55" s="79"/>
      <c r="AI55" s="79"/>
      <c r="AJ55" s="79"/>
      <c r="AK55" s="79"/>
      <c r="AL55" s="52"/>
      <c r="AM55" s="52"/>
      <c r="AN55" s="79"/>
      <c r="AS55"/>
      <c r="AT55"/>
      <c r="AU55"/>
      <c r="AV55"/>
      <c r="AW55"/>
      <c r="AX55"/>
      <c r="AY55"/>
      <c r="AZ55"/>
      <c r="BA55"/>
      <c r="BB55"/>
      <c r="BC55"/>
    </row>
    <row r="56" spans="2:55" x14ac:dyDescent="0.25">
      <c r="G56" s="81"/>
      <c r="O56" s="78"/>
      <c r="Q56" s="78"/>
      <c r="R56" s="79"/>
      <c r="S56" s="79"/>
      <c r="T56" s="79"/>
      <c r="U56" s="79"/>
      <c r="V56" s="79"/>
      <c r="W56" s="79"/>
      <c r="X56" s="79"/>
      <c r="Y56" s="79"/>
      <c r="Z56" s="79"/>
      <c r="AA56" s="79"/>
      <c r="AB56" s="79"/>
      <c r="AC56" s="79"/>
      <c r="AD56" s="79"/>
      <c r="AE56" s="79"/>
      <c r="AF56" s="79"/>
      <c r="AG56" s="79"/>
      <c r="AH56" s="79"/>
      <c r="AI56" s="79"/>
      <c r="AJ56" s="79"/>
      <c r="AK56" s="79"/>
      <c r="AL56" s="52"/>
      <c r="AM56" s="52"/>
      <c r="AN56" s="79"/>
      <c r="AS56"/>
      <c r="AT56"/>
      <c r="AU56"/>
      <c r="AV56"/>
      <c r="AW56"/>
      <c r="AX56"/>
      <c r="AY56"/>
      <c r="AZ56"/>
      <c r="BA56"/>
      <c r="BB56"/>
      <c r="BC56"/>
    </row>
    <row r="57" spans="2:55" x14ac:dyDescent="0.25">
      <c r="G57" s="81"/>
      <c r="O57" s="78"/>
      <c r="Q57" s="78"/>
      <c r="R57" s="79"/>
      <c r="S57" s="79"/>
      <c r="T57" s="79"/>
      <c r="U57" s="79"/>
      <c r="V57" s="79"/>
      <c r="W57" s="79"/>
      <c r="X57" s="79"/>
      <c r="Y57" s="79"/>
      <c r="Z57" s="79"/>
      <c r="AA57" s="79"/>
      <c r="AB57" s="79"/>
      <c r="AC57" s="79"/>
      <c r="AD57" s="79"/>
      <c r="AE57" s="79"/>
      <c r="AF57" s="79"/>
      <c r="AG57" s="79"/>
      <c r="AH57" s="79"/>
      <c r="AI57" s="79"/>
      <c r="AJ57" s="79"/>
      <c r="AK57" s="79"/>
      <c r="AL57" s="52"/>
      <c r="AM57" s="52"/>
      <c r="AN57" s="79"/>
      <c r="AS57"/>
      <c r="AT57"/>
      <c r="AU57"/>
      <c r="AV57"/>
      <c r="AW57"/>
      <c r="AX57"/>
      <c r="AY57"/>
      <c r="AZ57"/>
      <c r="BA57"/>
      <c r="BB57"/>
      <c r="BC57"/>
    </row>
    <row r="58" spans="2:55" x14ac:dyDescent="0.25">
      <c r="G58" s="81"/>
      <c r="O58" s="78"/>
      <c r="Q58" s="78"/>
      <c r="R58" s="79"/>
      <c r="S58" s="79"/>
      <c r="T58" s="79"/>
      <c r="U58" s="79"/>
      <c r="V58" s="79"/>
      <c r="W58" s="79"/>
      <c r="X58" s="79"/>
      <c r="Y58" s="79"/>
      <c r="Z58" s="79"/>
      <c r="AA58" s="79"/>
      <c r="AB58" s="79"/>
      <c r="AC58" s="79"/>
      <c r="AD58" s="79"/>
      <c r="AE58" s="79"/>
      <c r="AF58" s="79"/>
      <c r="AG58" s="79"/>
      <c r="AH58" s="79"/>
      <c r="AI58" s="79"/>
      <c r="AJ58" s="79"/>
      <c r="AK58" s="79"/>
      <c r="AL58" s="52"/>
      <c r="AM58" s="52"/>
      <c r="AN58" s="79"/>
      <c r="AS58"/>
      <c r="AT58"/>
      <c r="AU58"/>
      <c r="AV58"/>
      <c r="AW58"/>
      <c r="AX58"/>
      <c r="AY58"/>
      <c r="AZ58"/>
      <c r="BA58"/>
      <c r="BB58"/>
      <c r="BC58"/>
    </row>
    <row r="59" spans="2:55" x14ac:dyDescent="0.25">
      <c r="G59" s="81"/>
      <c r="O59" s="78"/>
      <c r="Q59" s="78"/>
      <c r="R59" s="79"/>
      <c r="S59" s="79"/>
      <c r="T59" s="79"/>
      <c r="U59" s="79"/>
      <c r="V59" s="79"/>
      <c r="W59" s="79"/>
      <c r="X59" s="79"/>
      <c r="Y59" s="79"/>
      <c r="Z59" s="79"/>
      <c r="AA59" s="79"/>
      <c r="AB59" s="79"/>
      <c r="AC59" s="79"/>
      <c r="AD59" s="79"/>
      <c r="AE59" s="79"/>
      <c r="AF59" s="79"/>
      <c r="AG59" s="79"/>
      <c r="AH59" s="79"/>
      <c r="AI59" s="79"/>
      <c r="AJ59" s="79"/>
      <c r="AK59" s="79"/>
      <c r="AL59" s="52"/>
      <c r="AM59" s="52"/>
      <c r="AN59" s="79"/>
      <c r="AS59"/>
      <c r="AT59"/>
      <c r="AU59"/>
      <c r="AV59"/>
      <c r="AW59"/>
      <c r="AX59"/>
      <c r="AY59"/>
      <c r="AZ59"/>
      <c r="BA59"/>
      <c r="BB59"/>
      <c r="BC59"/>
    </row>
    <row r="60" spans="2:55" x14ac:dyDescent="0.25">
      <c r="G60" s="81"/>
      <c r="O60" s="78"/>
      <c r="Q60" s="78"/>
      <c r="R60" s="79"/>
      <c r="S60" s="79"/>
      <c r="T60" s="79"/>
      <c r="U60" s="79"/>
      <c r="V60" s="79"/>
      <c r="W60" s="79"/>
      <c r="X60" s="79"/>
      <c r="Y60" s="79"/>
      <c r="Z60" s="79"/>
      <c r="AA60" s="79"/>
      <c r="AB60" s="79"/>
      <c r="AC60" s="79"/>
      <c r="AD60" s="79"/>
      <c r="AE60" s="79"/>
      <c r="AF60" s="79"/>
      <c r="AG60" s="79"/>
      <c r="AH60" s="79"/>
      <c r="AI60" s="79"/>
      <c r="AJ60" s="79"/>
      <c r="AK60" s="79"/>
      <c r="AL60" s="52"/>
      <c r="AM60" s="52"/>
      <c r="AN60" s="79"/>
      <c r="AS60"/>
      <c r="AT60"/>
      <c r="AU60"/>
      <c r="AV60"/>
      <c r="AW60"/>
      <c r="AX60"/>
      <c r="AY60"/>
      <c r="AZ60"/>
      <c r="BA60"/>
      <c r="BB60"/>
      <c r="BC60"/>
    </row>
    <row r="61" spans="2:55" x14ac:dyDescent="0.25">
      <c r="G61" s="81"/>
      <c r="O61" s="78"/>
      <c r="Q61" s="78"/>
      <c r="R61" s="79"/>
      <c r="S61" s="79"/>
      <c r="T61" s="79"/>
      <c r="U61" s="79"/>
      <c r="V61" s="79"/>
      <c r="W61" s="79"/>
      <c r="X61" s="79"/>
      <c r="Y61" s="79"/>
      <c r="Z61" s="79"/>
      <c r="AA61" s="79"/>
      <c r="AB61" s="79"/>
      <c r="AC61" s="79"/>
      <c r="AD61" s="79"/>
      <c r="AE61" s="79"/>
      <c r="AF61" s="79"/>
      <c r="AG61" s="79"/>
      <c r="AH61" s="79"/>
      <c r="AI61" s="79"/>
      <c r="AJ61" s="79"/>
      <c r="AK61" s="79"/>
      <c r="AL61" s="52"/>
      <c r="AM61" s="52"/>
      <c r="AN61" s="79"/>
      <c r="AS61"/>
      <c r="AT61"/>
      <c r="AU61"/>
      <c r="AV61"/>
      <c r="AW61"/>
      <c r="AX61"/>
      <c r="AY61"/>
      <c r="AZ61"/>
      <c r="BA61"/>
      <c r="BB61"/>
      <c r="BC61"/>
    </row>
    <row r="62" spans="2:55" x14ac:dyDescent="0.25">
      <c r="G62" s="81"/>
      <c r="O62" s="78"/>
      <c r="Q62" s="78"/>
      <c r="R62" s="79"/>
      <c r="S62" s="79"/>
      <c r="T62" s="79"/>
      <c r="U62" s="79"/>
      <c r="V62" s="79"/>
      <c r="W62" s="79"/>
      <c r="X62" s="79"/>
      <c r="Y62" s="79"/>
      <c r="Z62" s="79"/>
      <c r="AA62" s="79"/>
      <c r="AB62" s="79"/>
      <c r="AC62" s="79"/>
      <c r="AD62" s="79"/>
      <c r="AE62" s="79"/>
      <c r="AF62" s="79"/>
      <c r="AG62" s="79"/>
      <c r="AH62" s="79"/>
      <c r="AI62" s="79"/>
      <c r="AJ62" s="79"/>
      <c r="AK62" s="79"/>
      <c r="AL62" s="52"/>
      <c r="AM62" s="52"/>
      <c r="AN62" s="79"/>
      <c r="AS62"/>
      <c r="AT62"/>
      <c r="AU62"/>
      <c r="AV62"/>
      <c r="AW62"/>
      <c r="AX62"/>
      <c r="AY62"/>
      <c r="AZ62"/>
      <c r="BA62"/>
      <c r="BB62"/>
      <c r="BC62"/>
    </row>
    <row r="63" spans="2:55" x14ac:dyDescent="0.25">
      <c r="G63" s="81"/>
      <c r="O63" s="78"/>
      <c r="Q63" s="78"/>
      <c r="R63" s="79"/>
      <c r="S63" s="79"/>
      <c r="T63" s="79"/>
      <c r="U63" s="79"/>
      <c r="V63" s="79"/>
      <c r="W63" s="79"/>
      <c r="X63" s="79"/>
      <c r="Y63" s="79"/>
      <c r="Z63" s="79"/>
      <c r="AA63" s="79"/>
      <c r="AB63" s="79"/>
      <c r="AC63" s="79"/>
      <c r="AD63" s="79"/>
      <c r="AE63" s="79"/>
      <c r="AF63" s="79"/>
      <c r="AG63" s="79"/>
      <c r="AH63" s="79"/>
      <c r="AI63" s="79"/>
      <c r="AJ63" s="79"/>
      <c r="AK63" s="79"/>
      <c r="AL63" s="52"/>
      <c r="AM63" s="52"/>
      <c r="AN63" s="79"/>
      <c r="AS63"/>
      <c r="AT63"/>
      <c r="AU63"/>
      <c r="AV63"/>
      <c r="AW63"/>
      <c r="AX63"/>
      <c r="AY63"/>
      <c r="AZ63"/>
      <c r="BA63"/>
      <c r="BB63"/>
      <c r="BC63"/>
    </row>
    <row r="64" spans="2:55" x14ac:dyDescent="0.25">
      <c r="G64" s="81"/>
      <c r="O64" s="78"/>
      <c r="Q64" s="78"/>
      <c r="R64" s="79"/>
      <c r="S64" s="79"/>
      <c r="T64" s="79"/>
      <c r="U64" s="79"/>
      <c r="V64" s="79"/>
      <c r="W64" s="79"/>
      <c r="X64" s="79"/>
      <c r="Y64" s="79"/>
      <c r="Z64" s="79"/>
      <c r="AA64" s="79"/>
      <c r="AB64" s="79"/>
      <c r="AC64" s="79"/>
      <c r="AD64" s="79"/>
      <c r="AE64" s="79"/>
      <c r="AF64" s="79"/>
      <c r="AG64" s="79"/>
      <c r="AH64" s="79"/>
      <c r="AI64" s="79"/>
      <c r="AJ64" s="79"/>
      <c r="AK64" s="79"/>
      <c r="AL64" s="52"/>
      <c r="AM64" s="52"/>
      <c r="AN64" s="79"/>
      <c r="AS64"/>
      <c r="AT64"/>
      <c r="AU64"/>
      <c r="AV64"/>
      <c r="AW64"/>
      <c r="AX64"/>
      <c r="AY64"/>
      <c r="AZ64"/>
      <c r="BA64"/>
      <c r="BB64"/>
      <c r="BC64"/>
    </row>
    <row r="65" spans="7:55" x14ac:dyDescent="0.25">
      <c r="G65" s="81"/>
      <c r="O65" s="78"/>
      <c r="Q65" s="78"/>
      <c r="R65" s="79"/>
      <c r="S65" s="79"/>
      <c r="T65" s="79"/>
      <c r="U65" s="79"/>
      <c r="V65" s="79"/>
      <c r="W65" s="79"/>
      <c r="X65" s="79"/>
      <c r="Y65" s="79"/>
      <c r="Z65" s="79"/>
      <c r="AA65" s="79"/>
      <c r="AB65" s="79"/>
      <c r="AC65" s="79"/>
      <c r="AD65" s="79"/>
      <c r="AE65" s="79"/>
      <c r="AF65" s="79"/>
      <c r="AG65" s="79"/>
      <c r="AH65" s="79"/>
      <c r="AI65" s="79"/>
      <c r="AJ65" s="79"/>
      <c r="AK65" s="79"/>
      <c r="AL65" s="52"/>
      <c r="AM65" s="52"/>
      <c r="AN65" s="79"/>
      <c r="AS65"/>
      <c r="AT65"/>
      <c r="AU65"/>
      <c r="AV65"/>
      <c r="AW65"/>
      <c r="AX65"/>
      <c r="AY65"/>
      <c r="AZ65"/>
      <c r="BA65"/>
      <c r="BB65"/>
      <c r="BC65"/>
    </row>
    <row r="66" spans="7:55" x14ac:dyDescent="0.25">
      <c r="G66" s="81"/>
      <c r="O66" s="78"/>
      <c r="Q66" s="78"/>
      <c r="R66" s="79"/>
      <c r="S66" s="79"/>
      <c r="T66" s="79"/>
      <c r="U66" s="79"/>
      <c r="V66" s="79"/>
      <c r="W66" s="79"/>
      <c r="X66" s="79"/>
      <c r="Y66" s="79"/>
      <c r="Z66" s="79"/>
      <c r="AA66" s="79"/>
      <c r="AB66" s="79"/>
      <c r="AC66" s="79"/>
      <c r="AD66" s="79"/>
      <c r="AE66" s="79"/>
      <c r="AF66" s="79"/>
      <c r="AG66" s="79"/>
      <c r="AH66" s="79"/>
      <c r="AI66" s="79"/>
      <c r="AJ66" s="79"/>
      <c r="AK66" s="79"/>
      <c r="AL66" s="52"/>
      <c r="AM66" s="52"/>
      <c r="AN66" s="79"/>
      <c r="AS66"/>
      <c r="AT66"/>
      <c r="AU66"/>
      <c r="AV66"/>
      <c r="AW66"/>
      <c r="AX66"/>
      <c r="AY66"/>
      <c r="AZ66"/>
      <c r="BA66"/>
      <c r="BB66"/>
      <c r="BC66"/>
    </row>
    <row r="67" spans="7:55" x14ac:dyDescent="0.25">
      <c r="G67" s="81"/>
      <c r="O67" s="78"/>
      <c r="Q67" s="78"/>
      <c r="R67" s="79"/>
      <c r="S67" s="79"/>
      <c r="T67" s="79"/>
      <c r="U67" s="79"/>
      <c r="V67" s="79"/>
      <c r="W67" s="79"/>
      <c r="X67" s="79"/>
      <c r="Y67" s="79"/>
      <c r="Z67" s="79"/>
      <c r="AA67" s="79"/>
      <c r="AB67" s="79"/>
      <c r="AC67" s="79"/>
      <c r="AD67" s="79"/>
      <c r="AE67" s="79"/>
      <c r="AF67" s="79"/>
      <c r="AG67" s="79"/>
      <c r="AH67" s="79"/>
      <c r="AI67" s="79"/>
      <c r="AJ67" s="79"/>
      <c r="AK67" s="79"/>
      <c r="AL67" s="52"/>
      <c r="AM67" s="52"/>
      <c r="AN67" s="79"/>
      <c r="AS67"/>
      <c r="AT67"/>
      <c r="AU67"/>
      <c r="AV67"/>
      <c r="AW67"/>
      <c r="AX67"/>
      <c r="AY67"/>
      <c r="AZ67"/>
      <c r="BA67"/>
      <c r="BB67"/>
      <c r="BC67"/>
    </row>
    <row r="68" spans="7:55" x14ac:dyDescent="0.25">
      <c r="G68" s="81"/>
      <c r="O68" s="78"/>
      <c r="Q68" s="78"/>
      <c r="R68" s="79"/>
      <c r="S68" s="79"/>
      <c r="T68" s="79"/>
      <c r="U68" s="79"/>
      <c r="V68" s="79"/>
      <c r="W68" s="79"/>
      <c r="X68" s="79"/>
      <c r="Y68" s="79"/>
      <c r="Z68" s="79"/>
      <c r="AA68" s="79"/>
      <c r="AB68" s="79"/>
      <c r="AC68" s="79"/>
      <c r="AD68" s="79"/>
      <c r="AE68" s="79"/>
      <c r="AF68" s="79"/>
      <c r="AG68" s="79"/>
      <c r="AH68" s="79"/>
      <c r="AI68" s="79"/>
      <c r="AJ68" s="79"/>
      <c r="AK68" s="79"/>
      <c r="AL68" s="52"/>
      <c r="AM68" s="52"/>
      <c r="AN68" s="79"/>
      <c r="AS68"/>
      <c r="AT68"/>
      <c r="AU68"/>
      <c r="AV68"/>
      <c r="AW68"/>
      <c r="AX68"/>
      <c r="AY68"/>
      <c r="AZ68"/>
      <c r="BA68"/>
      <c r="BB68"/>
      <c r="BC68"/>
    </row>
    <row r="69" spans="7:55" x14ac:dyDescent="0.25">
      <c r="G69" s="81"/>
      <c r="O69" s="78"/>
      <c r="Q69" s="78"/>
      <c r="R69" s="79"/>
      <c r="S69" s="79"/>
      <c r="T69" s="79"/>
      <c r="U69" s="79"/>
      <c r="V69" s="79"/>
      <c r="W69" s="79"/>
      <c r="X69" s="79"/>
      <c r="Y69" s="79"/>
      <c r="Z69" s="79"/>
      <c r="AA69" s="79"/>
      <c r="AB69" s="79"/>
      <c r="AC69" s="79"/>
      <c r="AD69" s="79"/>
      <c r="AE69" s="79"/>
      <c r="AF69" s="79"/>
      <c r="AG69" s="79"/>
      <c r="AH69" s="79"/>
      <c r="AI69" s="79"/>
      <c r="AJ69" s="79"/>
      <c r="AK69" s="79"/>
      <c r="AL69" s="52"/>
      <c r="AM69" s="52"/>
      <c r="AN69" s="79"/>
      <c r="AS69"/>
      <c r="AT69"/>
      <c r="AU69"/>
      <c r="AV69"/>
      <c r="AW69"/>
      <c r="AX69"/>
      <c r="AY69"/>
      <c r="AZ69"/>
      <c r="BA69"/>
      <c r="BB69"/>
      <c r="BC69"/>
    </row>
    <row r="70" spans="7:55" x14ac:dyDescent="0.25">
      <c r="G70" s="81"/>
      <c r="O70" s="78"/>
      <c r="Q70" s="78"/>
      <c r="R70" s="79"/>
      <c r="S70" s="79"/>
      <c r="T70" s="79"/>
      <c r="U70" s="79"/>
      <c r="V70" s="79"/>
      <c r="W70" s="79"/>
      <c r="X70" s="79"/>
      <c r="Y70" s="79"/>
      <c r="Z70" s="79"/>
      <c r="AA70" s="79"/>
      <c r="AB70" s="79"/>
      <c r="AC70" s="79"/>
      <c r="AD70" s="79"/>
      <c r="AE70" s="79"/>
      <c r="AF70" s="79"/>
      <c r="AG70" s="79"/>
      <c r="AH70" s="79"/>
      <c r="AI70" s="79"/>
      <c r="AJ70" s="79"/>
      <c r="AK70" s="79"/>
      <c r="AL70" s="52"/>
      <c r="AM70" s="52"/>
      <c r="AN70" s="79"/>
      <c r="AS70"/>
      <c r="AT70"/>
      <c r="AU70"/>
      <c r="AV70"/>
      <c r="AW70"/>
      <c r="AX70"/>
      <c r="AY70"/>
      <c r="AZ70"/>
      <c r="BA70"/>
      <c r="BB70"/>
      <c r="BC70"/>
    </row>
    <row r="71" spans="7:55" x14ac:dyDescent="0.25">
      <c r="G71" s="81"/>
      <c r="O71" s="78"/>
      <c r="Q71" s="78"/>
      <c r="R71" s="79"/>
      <c r="S71" s="79"/>
      <c r="T71" s="79"/>
      <c r="U71" s="79"/>
      <c r="V71" s="79"/>
      <c r="W71" s="79"/>
      <c r="X71" s="79"/>
      <c r="Y71" s="79"/>
      <c r="Z71" s="79"/>
      <c r="AA71" s="79"/>
      <c r="AB71" s="79"/>
      <c r="AC71" s="79"/>
      <c r="AD71" s="79"/>
      <c r="AE71" s="79"/>
      <c r="AF71" s="79"/>
      <c r="AG71" s="79"/>
      <c r="AH71" s="79"/>
      <c r="AI71" s="79"/>
      <c r="AJ71" s="79"/>
      <c r="AK71" s="79"/>
      <c r="AL71" s="52"/>
      <c r="AM71" s="52"/>
      <c r="AN71" s="79"/>
      <c r="AS71"/>
      <c r="AT71"/>
      <c r="AU71"/>
      <c r="AV71"/>
      <c r="AW71"/>
      <c r="AX71"/>
      <c r="AY71"/>
      <c r="AZ71"/>
      <c r="BA71"/>
      <c r="BB71"/>
      <c r="BC71"/>
    </row>
    <row r="72" spans="7:55" x14ac:dyDescent="0.25">
      <c r="G72" s="81"/>
      <c r="O72" s="78"/>
      <c r="Q72" s="78"/>
      <c r="R72" s="79"/>
      <c r="S72" s="79"/>
      <c r="T72" s="79"/>
      <c r="U72" s="79"/>
      <c r="V72" s="79"/>
      <c r="W72" s="79"/>
      <c r="X72" s="79"/>
      <c r="Y72" s="79"/>
      <c r="Z72" s="79"/>
      <c r="AA72" s="79"/>
      <c r="AB72" s="79"/>
      <c r="AC72" s="79"/>
      <c r="AD72" s="79"/>
      <c r="AE72" s="79"/>
      <c r="AF72" s="79"/>
      <c r="AG72" s="79"/>
      <c r="AH72" s="79"/>
      <c r="AI72" s="79"/>
      <c r="AJ72" s="79"/>
      <c r="AK72" s="79"/>
      <c r="AL72" s="52"/>
      <c r="AM72" s="52"/>
      <c r="AN72" s="79"/>
      <c r="AS72"/>
      <c r="AT72"/>
      <c r="AU72"/>
      <c r="AV72"/>
      <c r="AW72"/>
      <c r="AX72"/>
      <c r="AY72"/>
      <c r="AZ72"/>
      <c r="BA72"/>
      <c r="BB72"/>
      <c r="BC72"/>
    </row>
    <row r="73" spans="7:55" x14ac:dyDescent="0.25">
      <c r="G73" s="81"/>
      <c r="O73" s="78"/>
      <c r="Q73" s="78"/>
      <c r="R73" s="79"/>
      <c r="S73" s="79"/>
      <c r="T73" s="79"/>
      <c r="U73" s="79"/>
      <c r="V73" s="79"/>
      <c r="W73" s="79"/>
      <c r="X73" s="79"/>
      <c r="Y73" s="79"/>
      <c r="Z73" s="79"/>
      <c r="AA73" s="79"/>
      <c r="AB73" s="79"/>
      <c r="AC73" s="79"/>
      <c r="AD73" s="79"/>
      <c r="AE73" s="79"/>
      <c r="AF73" s="79"/>
      <c r="AG73" s="79"/>
      <c r="AH73" s="79"/>
      <c r="AI73" s="79"/>
      <c r="AJ73" s="79"/>
      <c r="AK73" s="79"/>
      <c r="AL73" s="52"/>
      <c r="AM73" s="52"/>
      <c r="AN73" s="79"/>
      <c r="AS73"/>
      <c r="AT73"/>
      <c r="AU73"/>
      <c r="AV73"/>
      <c r="AW73"/>
      <c r="AX73"/>
      <c r="AY73"/>
      <c r="AZ73"/>
      <c r="BA73"/>
      <c r="BB73"/>
      <c r="BC73"/>
    </row>
    <row r="74" spans="7:55" x14ac:dyDescent="0.25">
      <c r="G74" s="81"/>
      <c r="O74" s="78"/>
      <c r="Q74" s="78"/>
      <c r="R74" s="79"/>
      <c r="S74" s="79"/>
      <c r="T74" s="79"/>
      <c r="U74" s="79"/>
      <c r="V74" s="79"/>
      <c r="W74" s="79"/>
      <c r="X74" s="79"/>
      <c r="Y74" s="79"/>
      <c r="Z74" s="79"/>
      <c r="AA74" s="79"/>
      <c r="AB74" s="79"/>
      <c r="AC74" s="79"/>
      <c r="AD74" s="79"/>
      <c r="AE74" s="79"/>
      <c r="AF74" s="79"/>
      <c r="AG74" s="79"/>
      <c r="AH74" s="79"/>
      <c r="AI74" s="79"/>
      <c r="AJ74" s="79"/>
      <c r="AK74" s="79"/>
      <c r="AL74" s="52"/>
      <c r="AM74" s="52"/>
      <c r="AN74" s="79"/>
      <c r="AS74"/>
      <c r="AT74"/>
      <c r="AU74"/>
      <c r="AV74"/>
      <c r="AW74"/>
      <c r="AX74"/>
      <c r="AY74"/>
      <c r="AZ74"/>
      <c r="BA74"/>
      <c r="BB74"/>
      <c r="BC74"/>
    </row>
    <row r="75" spans="7:55" x14ac:dyDescent="0.25">
      <c r="G75" s="81"/>
      <c r="O75" s="78"/>
      <c r="Q75" s="78"/>
      <c r="R75" s="79"/>
      <c r="S75" s="79"/>
      <c r="T75" s="79"/>
      <c r="U75" s="79"/>
      <c r="V75" s="79"/>
      <c r="W75" s="79"/>
      <c r="X75" s="79"/>
      <c r="Y75" s="79"/>
      <c r="Z75" s="79"/>
      <c r="AA75" s="79"/>
      <c r="AB75" s="79"/>
      <c r="AC75" s="79"/>
      <c r="AD75" s="79"/>
      <c r="AE75" s="79"/>
      <c r="AF75" s="79"/>
      <c r="AG75" s="79"/>
      <c r="AH75" s="79"/>
      <c r="AI75" s="79"/>
      <c r="AJ75" s="79"/>
      <c r="AK75" s="79"/>
      <c r="AL75" s="52"/>
      <c r="AM75" s="52"/>
      <c r="AN75" s="79"/>
      <c r="AS75"/>
      <c r="AT75"/>
      <c r="AU75"/>
      <c r="AV75"/>
      <c r="AW75"/>
      <c r="AX75"/>
      <c r="AY75"/>
      <c r="AZ75"/>
      <c r="BA75"/>
      <c r="BB75"/>
      <c r="BC75"/>
    </row>
    <row r="76" spans="7:55" x14ac:dyDescent="0.25">
      <c r="G76" s="81"/>
      <c r="O76" s="78"/>
      <c r="Q76" s="78"/>
      <c r="R76" s="79"/>
      <c r="S76" s="79"/>
      <c r="T76" s="79"/>
      <c r="U76" s="79"/>
      <c r="V76" s="79"/>
      <c r="W76" s="79"/>
      <c r="X76" s="79"/>
      <c r="Y76" s="79"/>
      <c r="Z76" s="79"/>
      <c r="AA76" s="79"/>
      <c r="AB76" s="79"/>
      <c r="AC76" s="79"/>
      <c r="AD76" s="79"/>
      <c r="AE76" s="79"/>
      <c r="AF76" s="79"/>
      <c r="AG76" s="79"/>
      <c r="AH76" s="79"/>
      <c r="AI76" s="79"/>
      <c r="AJ76" s="79"/>
      <c r="AK76" s="79"/>
      <c r="AL76" s="52"/>
      <c r="AM76" s="52"/>
      <c r="AN76" s="79"/>
      <c r="AS76"/>
      <c r="AT76"/>
      <c r="AU76"/>
      <c r="AV76"/>
      <c r="AW76"/>
      <c r="AX76"/>
      <c r="AY76"/>
      <c r="AZ76"/>
      <c r="BA76"/>
      <c r="BB76"/>
      <c r="BC76"/>
    </row>
    <row r="77" spans="7:55" x14ac:dyDescent="0.25">
      <c r="G77" s="81"/>
      <c r="O77" s="78"/>
      <c r="Q77" s="78"/>
      <c r="R77" s="79"/>
      <c r="S77" s="79"/>
      <c r="T77" s="79"/>
      <c r="U77" s="79"/>
      <c r="V77" s="79"/>
      <c r="W77" s="79"/>
      <c r="X77" s="79"/>
      <c r="Y77" s="79"/>
      <c r="Z77" s="79"/>
      <c r="AA77" s="79"/>
      <c r="AB77" s="79"/>
      <c r="AC77" s="79"/>
      <c r="AD77" s="79"/>
      <c r="AE77" s="79"/>
      <c r="AF77" s="79"/>
      <c r="AG77" s="79"/>
      <c r="AH77" s="79"/>
      <c r="AI77" s="79"/>
      <c r="AJ77" s="79"/>
      <c r="AK77" s="79"/>
      <c r="AL77" s="52"/>
      <c r="AM77" s="52"/>
      <c r="AN77" s="79"/>
      <c r="AS77"/>
      <c r="AT77"/>
      <c r="AU77"/>
      <c r="AV77"/>
      <c r="AW77"/>
      <c r="AX77"/>
      <c r="AY77"/>
      <c r="AZ77"/>
      <c r="BA77"/>
      <c r="BB77"/>
      <c r="BC77"/>
    </row>
    <row r="78" spans="7:55" x14ac:dyDescent="0.25">
      <c r="G78" s="81"/>
      <c r="O78" s="78"/>
      <c r="Q78" s="78"/>
      <c r="R78" s="79"/>
      <c r="S78" s="79"/>
      <c r="T78" s="79"/>
      <c r="U78" s="79"/>
      <c r="V78" s="79"/>
      <c r="W78" s="79"/>
      <c r="X78" s="79"/>
      <c r="Y78" s="79"/>
      <c r="Z78" s="79"/>
      <c r="AA78" s="79"/>
      <c r="AB78" s="79"/>
      <c r="AC78" s="79"/>
      <c r="AD78" s="79"/>
      <c r="AE78" s="79"/>
      <c r="AF78" s="79"/>
      <c r="AG78" s="79"/>
      <c r="AH78" s="79"/>
      <c r="AI78" s="79"/>
      <c r="AJ78" s="79"/>
      <c r="AK78" s="79"/>
      <c r="AL78" s="52"/>
      <c r="AM78" s="52"/>
      <c r="AN78" s="79"/>
      <c r="AS78"/>
      <c r="AT78"/>
      <c r="AU78"/>
      <c r="AV78"/>
      <c r="AW78"/>
      <c r="AX78"/>
      <c r="AY78"/>
      <c r="AZ78"/>
      <c r="BA78"/>
      <c r="BB78"/>
      <c r="BC78"/>
    </row>
    <row r="79" spans="7:55" x14ac:dyDescent="0.25">
      <c r="G79" s="81"/>
      <c r="O79" s="78"/>
      <c r="Q79" s="78"/>
      <c r="R79" s="79"/>
      <c r="S79" s="79"/>
      <c r="T79" s="79"/>
      <c r="U79" s="79"/>
      <c r="V79" s="79"/>
      <c r="W79" s="79"/>
      <c r="X79" s="79"/>
      <c r="Y79" s="79"/>
      <c r="Z79" s="79"/>
      <c r="AA79" s="79"/>
      <c r="AB79" s="79"/>
      <c r="AC79" s="79"/>
      <c r="AD79" s="79"/>
      <c r="AE79" s="79"/>
      <c r="AF79" s="79"/>
      <c r="AG79" s="79"/>
      <c r="AH79" s="79"/>
      <c r="AI79" s="79"/>
      <c r="AJ79" s="79"/>
      <c r="AK79" s="79"/>
      <c r="AL79" s="52"/>
      <c r="AM79" s="52"/>
      <c r="AN79" s="79"/>
      <c r="AS79"/>
      <c r="AT79"/>
      <c r="AU79"/>
      <c r="AV79"/>
      <c r="AW79"/>
      <c r="AX79"/>
      <c r="AY79"/>
      <c r="AZ79"/>
      <c r="BA79"/>
      <c r="BB79"/>
      <c r="BC79"/>
    </row>
    <row r="80" spans="7:55" x14ac:dyDescent="0.25">
      <c r="G80" s="81"/>
      <c r="O80" s="78"/>
      <c r="Q80" s="78"/>
      <c r="R80" s="79"/>
      <c r="S80" s="79"/>
      <c r="T80" s="79"/>
      <c r="U80" s="79"/>
      <c r="V80" s="79"/>
      <c r="W80" s="79"/>
      <c r="X80" s="79"/>
      <c r="Y80" s="79"/>
      <c r="Z80" s="79"/>
      <c r="AA80" s="79"/>
      <c r="AB80" s="79"/>
      <c r="AC80" s="79"/>
      <c r="AD80" s="79"/>
      <c r="AE80" s="79"/>
      <c r="AF80" s="79"/>
      <c r="AG80" s="79"/>
      <c r="AH80" s="79"/>
      <c r="AI80" s="79"/>
      <c r="AJ80" s="79"/>
      <c r="AK80" s="79"/>
      <c r="AL80" s="52"/>
      <c r="AM80" s="52"/>
      <c r="AN80" s="79"/>
      <c r="AS80"/>
      <c r="AT80"/>
      <c r="AU80"/>
      <c r="AV80"/>
      <c r="AW80"/>
      <c r="AX80"/>
      <c r="AY80"/>
      <c r="AZ80"/>
      <c r="BA80"/>
      <c r="BB80"/>
      <c r="BC80"/>
    </row>
    <row r="81" spans="7:55" x14ac:dyDescent="0.25">
      <c r="G81" s="81"/>
      <c r="O81" s="78"/>
      <c r="Q81" s="78"/>
      <c r="R81" s="79"/>
      <c r="S81" s="79"/>
      <c r="T81" s="79"/>
      <c r="U81" s="79"/>
      <c r="V81" s="79"/>
      <c r="W81" s="79"/>
      <c r="X81" s="79"/>
      <c r="Y81" s="79"/>
      <c r="Z81" s="79"/>
      <c r="AA81" s="79"/>
      <c r="AB81" s="79"/>
      <c r="AC81" s="79"/>
      <c r="AD81" s="79"/>
      <c r="AE81" s="79"/>
      <c r="AF81" s="79"/>
      <c r="AG81" s="79"/>
      <c r="AH81" s="79"/>
      <c r="AI81" s="79"/>
      <c r="AJ81" s="79"/>
      <c r="AK81" s="79"/>
      <c r="AL81" s="52"/>
      <c r="AM81" s="52"/>
      <c r="AN81" s="79"/>
      <c r="AS81"/>
      <c r="AT81"/>
      <c r="AU81"/>
      <c r="AV81"/>
      <c r="AW81"/>
      <c r="AX81"/>
      <c r="AY81"/>
      <c r="AZ81"/>
      <c r="BA81"/>
      <c r="BB81"/>
      <c r="BC81"/>
    </row>
    <row r="82" spans="7:55" x14ac:dyDescent="0.25">
      <c r="G82" s="81"/>
      <c r="O82" s="78"/>
      <c r="Q82" s="78"/>
      <c r="R82" s="79"/>
      <c r="S82" s="79"/>
      <c r="T82" s="79"/>
      <c r="U82" s="79"/>
      <c r="V82" s="79"/>
      <c r="W82" s="79"/>
      <c r="X82" s="79"/>
      <c r="Y82" s="79"/>
      <c r="Z82" s="79"/>
      <c r="AA82" s="79"/>
      <c r="AB82" s="79"/>
      <c r="AC82" s="79"/>
      <c r="AD82" s="79"/>
      <c r="AE82" s="79"/>
      <c r="AF82" s="79"/>
      <c r="AG82" s="79"/>
      <c r="AH82" s="79"/>
      <c r="AI82" s="79"/>
      <c r="AJ82" s="79"/>
      <c r="AK82" s="79"/>
      <c r="AL82" s="52"/>
      <c r="AM82" s="52"/>
      <c r="AN82" s="79"/>
      <c r="AS82"/>
      <c r="AT82"/>
      <c r="AU82"/>
      <c r="AV82"/>
      <c r="AW82"/>
      <c r="AX82"/>
      <c r="AY82"/>
      <c r="AZ82"/>
      <c r="BA82"/>
      <c r="BB82"/>
      <c r="BC82"/>
    </row>
    <row r="83" spans="7:55" x14ac:dyDescent="0.25">
      <c r="G83" s="81"/>
      <c r="O83" s="78"/>
      <c r="Q83" s="78"/>
      <c r="R83" s="79"/>
      <c r="S83" s="79"/>
      <c r="T83" s="79"/>
      <c r="U83" s="79"/>
      <c r="V83" s="79"/>
      <c r="W83" s="79"/>
      <c r="X83" s="79"/>
      <c r="Y83" s="79"/>
      <c r="Z83" s="79"/>
      <c r="AA83" s="79"/>
      <c r="AB83" s="79"/>
      <c r="AC83" s="79"/>
      <c r="AD83" s="79"/>
      <c r="AE83" s="79"/>
      <c r="AF83" s="79"/>
      <c r="AG83" s="79"/>
      <c r="AH83" s="79"/>
      <c r="AI83" s="79"/>
      <c r="AJ83" s="79"/>
      <c r="AK83" s="79"/>
      <c r="AL83" s="52"/>
      <c r="AM83" s="52"/>
      <c r="AN83" s="79"/>
      <c r="AS83"/>
      <c r="AT83"/>
      <c r="AU83"/>
      <c r="AV83"/>
      <c r="AW83"/>
      <c r="AX83"/>
      <c r="AY83"/>
      <c r="AZ83"/>
      <c r="BA83"/>
      <c r="BB83"/>
      <c r="BC83"/>
    </row>
    <row r="84" spans="7:55" x14ac:dyDescent="0.25">
      <c r="G84" s="81"/>
      <c r="O84" s="78"/>
      <c r="Q84" s="78"/>
      <c r="R84" s="79"/>
      <c r="S84" s="79"/>
      <c r="T84" s="79"/>
      <c r="U84" s="79"/>
      <c r="V84" s="79"/>
      <c r="W84" s="79"/>
      <c r="X84" s="79"/>
      <c r="Y84" s="79"/>
      <c r="Z84" s="79"/>
      <c r="AA84" s="79"/>
      <c r="AB84" s="79"/>
      <c r="AC84" s="79"/>
      <c r="AD84" s="79"/>
      <c r="AE84" s="79"/>
      <c r="AF84" s="79"/>
      <c r="AG84" s="79"/>
      <c r="AH84" s="79"/>
      <c r="AI84" s="79"/>
      <c r="AJ84" s="79"/>
      <c r="AK84" s="79"/>
      <c r="AL84" s="52"/>
      <c r="AM84" s="52"/>
      <c r="AN84" s="79"/>
      <c r="AS84"/>
      <c r="AT84"/>
      <c r="AU84"/>
      <c r="AV84"/>
      <c r="AW84"/>
      <c r="AX84"/>
      <c r="AY84"/>
      <c r="AZ84"/>
      <c r="BA84"/>
      <c r="BB84"/>
      <c r="BC84"/>
    </row>
    <row r="85" spans="7:55" x14ac:dyDescent="0.25">
      <c r="G85" s="81"/>
      <c r="O85" s="78"/>
      <c r="Q85" s="78"/>
      <c r="R85" s="79"/>
      <c r="S85" s="79"/>
      <c r="T85" s="79"/>
      <c r="U85" s="79"/>
      <c r="V85" s="79"/>
      <c r="W85" s="79"/>
      <c r="X85" s="79"/>
      <c r="Y85" s="79"/>
      <c r="Z85" s="79"/>
      <c r="AA85" s="79"/>
      <c r="AB85" s="79"/>
      <c r="AC85" s="79"/>
      <c r="AD85" s="79"/>
      <c r="AE85" s="79"/>
      <c r="AF85" s="79"/>
      <c r="AG85" s="79"/>
      <c r="AH85" s="79"/>
      <c r="AI85" s="79"/>
      <c r="AJ85" s="79"/>
      <c r="AK85" s="79"/>
      <c r="AL85" s="52"/>
      <c r="AM85" s="52"/>
      <c r="AN85" s="79"/>
      <c r="AS85"/>
      <c r="AT85"/>
      <c r="AU85"/>
      <c r="AV85"/>
      <c r="AW85"/>
      <c r="AX85"/>
      <c r="AY85"/>
      <c r="AZ85"/>
      <c r="BA85"/>
      <c r="BB85"/>
      <c r="BC85"/>
    </row>
    <row r="86" spans="7:55" x14ac:dyDescent="0.25">
      <c r="G86" s="81"/>
      <c r="O86" s="78"/>
      <c r="Q86" s="78"/>
      <c r="R86" s="79"/>
      <c r="S86" s="79"/>
      <c r="T86" s="79"/>
      <c r="U86" s="79"/>
      <c r="V86" s="79"/>
      <c r="W86" s="79"/>
      <c r="X86" s="79"/>
      <c r="Y86" s="79"/>
      <c r="Z86" s="79"/>
      <c r="AA86" s="79"/>
      <c r="AB86" s="79"/>
      <c r="AC86" s="79"/>
      <c r="AD86" s="79"/>
      <c r="AE86" s="79"/>
      <c r="AF86" s="79"/>
      <c r="AG86" s="79"/>
      <c r="AH86" s="79"/>
      <c r="AI86" s="79"/>
      <c r="AJ86" s="79"/>
      <c r="AK86" s="79"/>
      <c r="AL86" s="52"/>
      <c r="AM86" s="52"/>
      <c r="AN86" s="79"/>
      <c r="AS86"/>
      <c r="AT86"/>
      <c r="AU86"/>
      <c r="AV86"/>
      <c r="AW86"/>
      <c r="AX86"/>
      <c r="AY86"/>
      <c r="AZ86"/>
      <c r="BA86"/>
      <c r="BB86"/>
      <c r="BC86"/>
    </row>
    <row r="87" spans="7:55" x14ac:dyDescent="0.25">
      <c r="G87" s="81"/>
      <c r="O87" s="78"/>
      <c r="Q87" s="78"/>
      <c r="R87" s="79"/>
      <c r="S87" s="79"/>
      <c r="T87" s="79"/>
      <c r="U87" s="79"/>
      <c r="V87" s="79"/>
      <c r="W87" s="79"/>
      <c r="X87" s="79"/>
      <c r="Y87" s="79"/>
      <c r="Z87" s="79"/>
      <c r="AA87" s="79"/>
      <c r="AB87" s="79"/>
      <c r="AC87" s="79"/>
      <c r="AD87" s="79"/>
      <c r="AE87" s="79"/>
      <c r="AF87" s="79"/>
      <c r="AG87" s="79"/>
      <c r="AH87" s="79"/>
      <c r="AI87" s="79"/>
      <c r="AJ87" s="79"/>
      <c r="AK87" s="79"/>
      <c r="AL87" s="52"/>
      <c r="AM87" s="52"/>
      <c r="AN87" s="79"/>
      <c r="AS87"/>
      <c r="AT87"/>
      <c r="AU87"/>
      <c r="AV87"/>
      <c r="AW87"/>
      <c r="AX87"/>
      <c r="AY87"/>
      <c r="AZ87"/>
      <c r="BA87"/>
      <c r="BB87"/>
      <c r="BC87"/>
    </row>
    <row r="88" spans="7:55" x14ac:dyDescent="0.25">
      <c r="G88" s="81"/>
      <c r="O88" s="78"/>
      <c r="Q88" s="78"/>
      <c r="R88" s="79"/>
      <c r="S88" s="79"/>
      <c r="T88" s="79"/>
      <c r="U88" s="79"/>
      <c r="V88" s="79"/>
      <c r="W88" s="79"/>
      <c r="X88" s="79"/>
      <c r="Y88" s="79"/>
      <c r="Z88" s="79"/>
      <c r="AA88" s="79"/>
      <c r="AB88" s="79"/>
      <c r="AC88" s="79"/>
      <c r="AD88" s="79"/>
      <c r="AE88" s="79"/>
      <c r="AF88" s="79"/>
      <c r="AG88" s="79"/>
      <c r="AH88" s="79"/>
      <c r="AI88" s="79"/>
      <c r="AJ88" s="79"/>
      <c r="AK88" s="79"/>
      <c r="AL88" s="52"/>
      <c r="AM88" s="52"/>
      <c r="AN88" s="79"/>
      <c r="AS88"/>
      <c r="AT88"/>
      <c r="AU88"/>
      <c r="AV88"/>
      <c r="AW88"/>
      <c r="AX88"/>
      <c r="AY88"/>
      <c r="AZ88"/>
      <c r="BA88"/>
      <c r="BB88"/>
      <c r="BC88"/>
    </row>
    <row r="89" spans="7:55" x14ac:dyDescent="0.25">
      <c r="G89" s="81"/>
      <c r="O89" s="78"/>
      <c r="Q89" s="78"/>
      <c r="R89" s="79"/>
      <c r="S89" s="79"/>
      <c r="T89" s="79"/>
      <c r="U89" s="79"/>
      <c r="V89" s="79"/>
      <c r="W89" s="79"/>
      <c r="X89" s="79"/>
      <c r="Y89" s="79"/>
      <c r="Z89" s="79"/>
      <c r="AA89" s="79"/>
      <c r="AB89" s="79"/>
      <c r="AC89" s="79"/>
      <c r="AD89" s="79"/>
      <c r="AE89" s="79"/>
      <c r="AF89" s="79"/>
      <c r="AG89" s="79"/>
      <c r="AH89" s="79"/>
      <c r="AI89" s="79"/>
      <c r="AJ89" s="79"/>
      <c r="AK89" s="79"/>
      <c r="AL89" s="52"/>
      <c r="AM89" s="52"/>
      <c r="AN89" s="79"/>
      <c r="AS89"/>
      <c r="AT89"/>
      <c r="AU89"/>
      <c r="AV89"/>
      <c r="AW89"/>
      <c r="AX89"/>
      <c r="AY89"/>
      <c r="AZ89"/>
      <c r="BA89"/>
      <c r="BB89"/>
      <c r="BC89"/>
    </row>
    <row r="90" spans="7:55" x14ac:dyDescent="0.25">
      <c r="G90" s="81"/>
      <c r="O90" s="78"/>
      <c r="Q90" s="78"/>
      <c r="R90" s="79"/>
      <c r="S90" s="79"/>
      <c r="T90" s="79"/>
      <c r="U90" s="79"/>
      <c r="V90" s="79"/>
      <c r="W90" s="79"/>
      <c r="X90" s="79"/>
      <c r="Y90" s="79"/>
      <c r="Z90" s="79"/>
      <c r="AA90" s="79"/>
      <c r="AB90" s="79"/>
      <c r="AC90" s="79"/>
      <c r="AD90" s="79"/>
      <c r="AE90" s="79"/>
      <c r="AF90" s="79"/>
      <c r="AG90" s="79"/>
      <c r="AH90" s="79"/>
      <c r="AI90" s="79"/>
      <c r="AJ90" s="79"/>
      <c r="AK90" s="79"/>
      <c r="AL90" s="52"/>
      <c r="AM90" s="52"/>
      <c r="AN90" s="79"/>
      <c r="AS90"/>
      <c r="AT90"/>
      <c r="AU90"/>
      <c r="AV90"/>
      <c r="AW90"/>
      <c r="AX90"/>
      <c r="AY90"/>
      <c r="AZ90"/>
      <c r="BA90"/>
      <c r="BB90"/>
      <c r="BC90"/>
    </row>
    <row r="91" spans="7:55" x14ac:dyDescent="0.25">
      <c r="G91" s="81"/>
      <c r="O91" s="78"/>
      <c r="Q91" s="78"/>
      <c r="R91" s="79"/>
      <c r="S91" s="79"/>
      <c r="T91" s="79"/>
      <c r="U91" s="79"/>
      <c r="V91" s="79"/>
      <c r="W91" s="79"/>
      <c r="X91" s="79"/>
      <c r="Y91" s="79"/>
      <c r="Z91" s="79"/>
      <c r="AA91" s="79"/>
      <c r="AB91" s="79"/>
      <c r="AC91" s="79"/>
      <c r="AD91" s="79"/>
      <c r="AE91" s="79"/>
      <c r="AF91" s="79"/>
      <c r="AG91" s="79"/>
      <c r="AH91" s="79"/>
      <c r="AI91" s="79"/>
      <c r="AJ91" s="79"/>
      <c r="AK91" s="79"/>
      <c r="AL91" s="52"/>
      <c r="AM91" s="52"/>
      <c r="AN91" s="79"/>
      <c r="AS91"/>
      <c r="AT91"/>
      <c r="AU91"/>
      <c r="AV91"/>
      <c r="AW91"/>
      <c r="AX91"/>
      <c r="AY91"/>
      <c r="AZ91"/>
      <c r="BA91"/>
      <c r="BB91"/>
      <c r="BC91"/>
    </row>
    <row r="92" spans="7:55" x14ac:dyDescent="0.25">
      <c r="G92" s="81"/>
      <c r="O92" s="78"/>
      <c r="Q92" s="78"/>
      <c r="R92" s="79"/>
      <c r="S92" s="79"/>
      <c r="T92" s="79"/>
      <c r="U92" s="79"/>
      <c r="V92" s="79"/>
      <c r="W92" s="79"/>
      <c r="X92" s="79"/>
      <c r="Y92" s="79"/>
      <c r="Z92" s="79"/>
      <c r="AA92" s="79"/>
      <c r="AB92" s="79"/>
      <c r="AC92" s="79"/>
      <c r="AD92" s="79"/>
      <c r="AE92" s="79"/>
      <c r="AF92" s="79"/>
      <c r="AG92" s="79"/>
      <c r="AH92" s="79"/>
      <c r="AI92" s="79"/>
      <c r="AJ92" s="79"/>
      <c r="AK92" s="79"/>
      <c r="AL92" s="52"/>
      <c r="AM92" s="52"/>
      <c r="AN92" s="79"/>
      <c r="AS92"/>
      <c r="AT92"/>
      <c r="AU92"/>
      <c r="AV92"/>
      <c r="AW92"/>
      <c r="AX92"/>
      <c r="AY92"/>
      <c r="AZ92"/>
      <c r="BA92"/>
      <c r="BB92"/>
      <c r="BC92"/>
    </row>
    <row r="93" spans="7:55" x14ac:dyDescent="0.25">
      <c r="G93" s="81"/>
      <c r="O93" s="78"/>
      <c r="Q93" s="78"/>
      <c r="R93" s="79"/>
      <c r="S93" s="79"/>
      <c r="T93" s="79"/>
      <c r="U93" s="79"/>
      <c r="V93" s="79"/>
      <c r="W93" s="79"/>
      <c r="X93" s="79"/>
      <c r="Y93" s="79"/>
      <c r="Z93" s="79"/>
      <c r="AA93" s="79"/>
      <c r="AB93" s="79"/>
      <c r="AC93" s="79"/>
      <c r="AD93" s="79"/>
      <c r="AE93" s="79"/>
      <c r="AF93" s="79"/>
      <c r="AG93" s="79"/>
      <c r="AH93" s="79"/>
      <c r="AI93" s="79"/>
      <c r="AJ93" s="79"/>
      <c r="AK93" s="79"/>
      <c r="AL93" s="52"/>
      <c r="AM93" s="52"/>
      <c r="AN93" s="79"/>
      <c r="AS93"/>
      <c r="AT93"/>
      <c r="AU93"/>
      <c r="AV93"/>
      <c r="AW93"/>
      <c r="AX93"/>
      <c r="AY93"/>
      <c r="AZ93"/>
      <c r="BA93"/>
      <c r="BB93"/>
      <c r="BC93"/>
    </row>
    <row r="94" spans="7:55" x14ac:dyDescent="0.25">
      <c r="G94" s="81"/>
      <c r="O94" s="78"/>
      <c r="Q94" s="78"/>
      <c r="R94" s="79"/>
      <c r="S94" s="79"/>
      <c r="T94" s="79"/>
      <c r="U94" s="79"/>
      <c r="V94" s="79"/>
      <c r="W94" s="79"/>
      <c r="X94" s="79"/>
      <c r="Y94" s="79"/>
      <c r="Z94" s="79"/>
      <c r="AA94" s="79"/>
      <c r="AB94" s="79"/>
      <c r="AC94" s="79"/>
      <c r="AD94" s="79"/>
      <c r="AE94" s="79"/>
      <c r="AF94" s="79"/>
      <c r="AG94" s="79"/>
      <c r="AH94" s="79"/>
      <c r="AI94" s="79"/>
      <c r="AJ94" s="79"/>
      <c r="AK94" s="79"/>
      <c r="AL94" s="52"/>
      <c r="AM94" s="52"/>
      <c r="AN94" s="79"/>
      <c r="AS94"/>
      <c r="AT94"/>
      <c r="AU94"/>
      <c r="AV94"/>
      <c r="AW94"/>
      <c r="AX94"/>
      <c r="AY94"/>
      <c r="AZ94"/>
      <c r="BA94"/>
      <c r="BB94"/>
      <c r="BC94"/>
    </row>
    <row r="95" spans="7:55" x14ac:dyDescent="0.25">
      <c r="G95" s="81"/>
      <c r="O95" s="78"/>
      <c r="Q95" s="78"/>
      <c r="R95" s="79"/>
      <c r="S95" s="79"/>
      <c r="T95" s="79"/>
      <c r="U95" s="79"/>
      <c r="V95" s="79"/>
      <c r="W95" s="79"/>
      <c r="X95" s="79"/>
      <c r="Y95" s="79"/>
      <c r="Z95" s="79"/>
      <c r="AA95" s="79"/>
      <c r="AB95" s="79"/>
      <c r="AC95" s="79"/>
      <c r="AD95" s="79"/>
      <c r="AE95" s="79"/>
      <c r="AF95" s="79"/>
      <c r="AG95" s="79"/>
      <c r="AH95" s="79"/>
      <c r="AI95" s="79"/>
      <c r="AJ95" s="79"/>
      <c r="AK95" s="79"/>
      <c r="AL95" s="52"/>
      <c r="AM95" s="52"/>
      <c r="AN95" s="79"/>
      <c r="AS95"/>
      <c r="AT95"/>
      <c r="AU95"/>
      <c r="AV95"/>
      <c r="AW95"/>
      <c r="AX95"/>
      <c r="AY95"/>
      <c r="AZ95"/>
      <c r="BA95"/>
      <c r="BB95"/>
      <c r="BC95"/>
    </row>
    <row r="96" spans="7:55" x14ac:dyDescent="0.25">
      <c r="G96" s="81"/>
      <c r="O96" s="78"/>
      <c r="Q96" s="78"/>
      <c r="R96" s="79"/>
      <c r="S96" s="79"/>
      <c r="T96" s="79"/>
      <c r="U96" s="79"/>
      <c r="V96" s="79"/>
      <c r="W96" s="79"/>
      <c r="X96" s="79"/>
      <c r="Y96" s="79"/>
      <c r="Z96" s="79"/>
      <c r="AA96" s="79"/>
      <c r="AB96" s="79"/>
      <c r="AC96" s="79"/>
      <c r="AD96" s="79"/>
      <c r="AE96" s="79"/>
      <c r="AF96" s="79"/>
      <c r="AG96" s="79"/>
      <c r="AH96" s="79"/>
      <c r="AI96" s="79"/>
      <c r="AJ96" s="79"/>
      <c r="AK96" s="79"/>
      <c r="AL96" s="52"/>
      <c r="AM96" s="52"/>
      <c r="AN96" s="79"/>
      <c r="AS96"/>
      <c r="AT96"/>
      <c r="AU96"/>
      <c r="AV96"/>
      <c r="AW96"/>
      <c r="AX96"/>
      <c r="AY96"/>
      <c r="AZ96"/>
      <c r="BA96"/>
      <c r="BB96"/>
      <c r="BC96"/>
    </row>
    <row r="97" spans="7:55" x14ac:dyDescent="0.25">
      <c r="G97" s="81"/>
      <c r="O97" s="78"/>
      <c r="Q97" s="78"/>
      <c r="R97" s="79"/>
      <c r="S97" s="79"/>
      <c r="T97" s="79"/>
      <c r="U97" s="79"/>
      <c r="V97" s="79"/>
      <c r="W97" s="79"/>
      <c r="X97" s="79"/>
      <c r="Y97" s="79"/>
      <c r="Z97" s="79"/>
      <c r="AA97" s="79"/>
      <c r="AB97" s="79"/>
      <c r="AC97" s="79"/>
      <c r="AD97" s="79"/>
      <c r="AE97" s="79"/>
      <c r="AF97" s="79"/>
      <c r="AG97" s="79"/>
      <c r="AH97" s="79"/>
      <c r="AI97" s="79"/>
      <c r="AJ97" s="79"/>
      <c r="AK97" s="79"/>
      <c r="AL97" s="52"/>
      <c r="AM97" s="52"/>
      <c r="AN97" s="79"/>
      <c r="AS97"/>
      <c r="AT97"/>
      <c r="AU97"/>
      <c r="AV97"/>
      <c r="AW97"/>
      <c r="AX97"/>
      <c r="AY97"/>
      <c r="AZ97"/>
      <c r="BA97"/>
      <c r="BB97"/>
      <c r="BC97"/>
    </row>
    <row r="98" spans="7:55" x14ac:dyDescent="0.25">
      <c r="G98" s="81"/>
      <c r="O98" s="78"/>
      <c r="Q98" s="78"/>
      <c r="R98" s="79"/>
      <c r="S98" s="79"/>
      <c r="T98" s="79"/>
      <c r="U98" s="79"/>
      <c r="V98" s="79"/>
      <c r="W98" s="79"/>
      <c r="X98" s="79"/>
      <c r="Y98" s="79"/>
      <c r="Z98" s="79"/>
      <c r="AA98" s="79"/>
      <c r="AB98" s="79"/>
      <c r="AC98" s="79"/>
      <c r="AD98" s="79"/>
      <c r="AE98" s="79"/>
      <c r="AF98" s="79"/>
      <c r="AG98" s="79"/>
      <c r="AH98" s="79"/>
      <c r="AI98" s="79"/>
      <c r="AJ98" s="79"/>
      <c r="AK98" s="79"/>
      <c r="AL98" s="52"/>
      <c r="AM98" s="52"/>
      <c r="AN98" s="79"/>
      <c r="AS98"/>
      <c r="AT98"/>
      <c r="AU98"/>
      <c r="AV98"/>
      <c r="AW98"/>
      <c r="AX98"/>
      <c r="AY98"/>
      <c r="AZ98"/>
      <c r="BA98"/>
      <c r="BB98"/>
      <c r="BC98"/>
    </row>
    <row r="99" spans="7:55" x14ac:dyDescent="0.25">
      <c r="G99" s="81"/>
      <c r="O99" s="78"/>
      <c r="Q99" s="78"/>
      <c r="R99" s="79"/>
      <c r="S99" s="79"/>
      <c r="T99" s="79"/>
      <c r="U99" s="79"/>
      <c r="V99" s="79"/>
      <c r="W99" s="79"/>
      <c r="X99" s="79"/>
      <c r="Y99" s="79"/>
      <c r="Z99" s="79"/>
      <c r="AA99" s="79"/>
      <c r="AB99" s="79"/>
      <c r="AC99" s="79"/>
      <c r="AD99" s="79"/>
      <c r="AE99" s="79"/>
      <c r="AF99" s="79"/>
      <c r="AG99" s="79"/>
      <c r="AH99" s="79"/>
      <c r="AI99" s="79"/>
      <c r="AJ99" s="79"/>
      <c r="AK99" s="79"/>
      <c r="AL99" s="52"/>
      <c r="AM99" s="52"/>
      <c r="AN99" s="79"/>
      <c r="AS99"/>
      <c r="AT99"/>
      <c r="AU99"/>
      <c r="AV99"/>
      <c r="AW99"/>
      <c r="AX99"/>
      <c r="AY99"/>
      <c r="AZ99"/>
      <c r="BA99"/>
      <c r="BB99"/>
      <c r="BC99"/>
    </row>
    <row r="100" spans="7:55" x14ac:dyDescent="0.25">
      <c r="G100" s="81"/>
      <c r="O100" s="78"/>
      <c r="Q100" s="78"/>
      <c r="R100" s="79"/>
      <c r="S100" s="79"/>
      <c r="T100" s="79"/>
      <c r="U100" s="79"/>
      <c r="V100" s="79"/>
      <c r="W100" s="79"/>
      <c r="X100" s="79"/>
      <c r="Y100" s="79"/>
      <c r="Z100" s="79"/>
      <c r="AA100" s="79"/>
      <c r="AB100" s="79"/>
      <c r="AC100" s="79"/>
      <c r="AD100" s="79"/>
      <c r="AE100" s="79"/>
      <c r="AF100" s="79"/>
      <c r="AG100" s="79"/>
      <c r="AH100" s="79"/>
      <c r="AI100" s="79"/>
      <c r="AJ100" s="79"/>
      <c r="AK100" s="79"/>
      <c r="AL100" s="52"/>
      <c r="AM100" s="52"/>
      <c r="AN100" s="79"/>
      <c r="AS100"/>
      <c r="AT100"/>
      <c r="AU100"/>
      <c r="AV100"/>
      <c r="AW100"/>
      <c r="AX100"/>
      <c r="AY100"/>
      <c r="AZ100"/>
      <c r="BA100"/>
      <c r="BB100"/>
      <c r="BC100"/>
    </row>
    <row r="101" spans="7:55" x14ac:dyDescent="0.25">
      <c r="G101" s="81"/>
      <c r="O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52"/>
      <c r="AM101" s="52"/>
      <c r="AN101" s="79"/>
      <c r="AS101"/>
      <c r="AT101"/>
      <c r="AU101"/>
      <c r="AV101"/>
      <c r="AW101"/>
      <c r="AX101"/>
      <c r="AY101"/>
      <c r="AZ101"/>
      <c r="BA101"/>
      <c r="BB101"/>
      <c r="BC101"/>
    </row>
    <row r="102" spans="7:55" x14ac:dyDescent="0.25">
      <c r="G102" s="81"/>
      <c r="O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52"/>
      <c r="AM102" s="52"/>
      <c r="AN102" s="79"/>
      <c r="AS102"/>
      <c r="AT102"/>
      <c r="AU102"/>
      <c r="AV102"/>
      <c r="AW102"/>
      <c r="AX102"/>
      <c r="AY102"/>
      <c r="AZ102"/>
      <c r="BA102"/>
      <c r="BB102"/>
      <c r="BC102"/>
    </row>
    <row r="103" spans="7:55" x14ac:dyDescent="0.25">
      <c r="G103" s="81"/>
      <c r="O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52"/>
      <c r="AM103" s="52"/>
      <c r="AN103" s="79"/>
      <c r="AS103"/>
      <c r="AT103"/>
      <c r="AU103"/>
      <c r="AV103"/>
      <c r="AW103"/>
      <c r="AX103"/>
      <c r="AY103"/>
      <c r="AZ103"/>
      <c r="BA103"/>
      <c r="BB103"/>
      <c r="BC103"/>
    </row>
    <row r="104" spans="7:55" x14ac:dyDescent="0.25">
      <c r="G104" s="81"/>
      <c r="O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52"/>
      <c r="AM104" s="52"/>
      <c r="AN104" s="79"/>
      <c r="AS104"/>
      <c r="AT104"/>
      <c r="AU104"/>
      <c r="AV104"/>
      <c r="AW104"/>
      <c r="AX104"/>
      <c r="AY104"/>
      <c r="AZ104"/>
      <c r="BA104"/>
      <c r="BB104"/>
      <c r="BC104"/>
    </row>
    <row r="105" spans="7:55" x14ac:dyDescent="0.25">
      <c r="G105" s="81"/>
      <c r="O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52"/>
      <c r="AM105" s="52"/>
      <c r="AN105" s="79"/>
      <c r="AS105"/>
      <c r="AT105"/>
      <c r="AU105"/>
      <c r="AV105"/>
      <c r="AW105"/>
      <c r="AX105"/>
      <c r="AY105"/>
      <c r="AZ105"/>
      <c r="BA105"/>
      <c r="BB105"/>
      <c r="BC105"/>
    </row>
    <row r="106" spans="7:55" x14ac:dyDescent="0.25">
      <c r="G106" s="81"/>
      <c r="O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52"/>
      <c r="AM106" s="52"/>
      <c r="AN106" s="79"/>
      <c r="AS106"/>
      <c r="AT106"/>
      <c r="AU106"/>
      <c r="AV106"/>
      <c r="AW106"/>
      <c r="AX106"/>
      <c r="AY106"/>
      <c r="AZ106"/>
      <c r="BA106"/>
      <c r="BB106"/>
      <c r="BC106"/>
    </row>
    <row r="107" spans="7:55" x14ac:dyDescent="0.25">
      <c r="G107" s="81"/>
      <c r="O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52"/>
      <c r="AM107" s="52"/>
      <c r="AN107" s="79"/>
      <c r="AS107"/>
      <c r="AT107"/>
      <c r="AU107"/>
      <c r="AV107"/>
      <c r="AW107"/>
      <c r="AX107"/>
      <c r="AY107"/>
      <c r="AZ107"/>
      <c r="BA107"/>
      <c r="BB107"/>
      <c r="BC107"/>
    </row>
    <row r="108" spans="7:55" x14ac:dyDescent="0.25">
      <c r="G108" s="81"/>
      <c r="O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52"/>
      <c r="AM108" s="52"/>
      <c r="AN108" s="79"/>
      <c r="AS108"/>
      <c r="AT108"/>
      <c r="AU108"/>
      <c r="AV108"/>
      <c r="AW108"/>
      <c r="AX108"/>
      <c r="AY108"/>
      <c r="AZ108"/>
      <c r="BA108"/>
      <c r="BB108"/>
      <c r="BC108"/>
    </row>
    <row r="109" spans="7:55" x14ac:dyDescent="0.25">
      <c r="G109" s="81"/>
      <c r="O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52"/>
      <c r="AM109" s="52"/>
      <c r="AN109" s="79"/>
      <c r="AS109"/>
      <c r="AT109"/>
      <c r="AU109"/>
      <c r="AV109"/>
      <c r="AW109"/>
      <c r="AX109"/>
      <c r="AY109"/>
      <c r="AZ109"/>
      <c r="BA109"/>
      <c r="BB109"/>
      <c r="BC109"/>
    </row>
    <row r="110" spans="7:55" x14ac:dyDescent="0.25">
      <c r="G110" s="81"/>
      <c r="O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52"/>
      <c r="AM110" s="52"/>
      <c r="AN110" s="79"/>
      <c r="AS110"/>
      <c r="AT110"/>
      <c r="AU110"/>
      <c r="AV110"/>
      <c r="AW110"/>
      <c r="AX110"/>
      <c r="AY110"/>
      <c r="AZ110"/>
      <c r="BA110"/>
      <c r="BB110"/>
      <c r="BC110"/>
    </row>
    <row r="111" spans="7:55" x14ac:dyDescent="0.25">
      <c r="G111" s="81"/>
      <c r="O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52"/>
      <c r="AM111" s="52"/>
      <c r="AN111" s="79"/>
      <c r="AS111"/>
      <c r="AT111"/>
      <c r="AU111"/>
      <c r="AV111"/>
      <c r="AW111"/>
      <c r="AX111"/>
      <c r="AY111"/>
      <c r="AZ111"/>
      <c r="BA111"/>
      <c r="BB111"/>
      <c r="BC111"/>
    </row>
    <row r="112" spans="7:55" x14ac:dyDescent="0.25">
      <c r="G112" s="81"/>
      <c r="O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52"/>
      <c r="AM112" s="52"/>
      <c r="AN112" s="79"/>
      <c r="AS112"/>
      <c r="AT112"/>
      <c r="AU112"/>
      <c r="AV112"/>
      <c r="AW112"/>
      <c r="AX112"/>
      <c r="AY112"/>
      <c r="AZ112"/>
      <c r="BA112"/>
      <c r="BB112"/>
      <c r="BC112"/>
    </row>
    <row r="113" spans="7:55" x14ac:dyDescent="0.25">
      <c r="G113" s="81"/>
      <c r="O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52"/>
      <c r="AM113" s="52"/>
      <c r="AN113" s="79"/>
      <c r="AS113"/>
      <c r="AT113"/>
      <c r="AU113"/>
      <c r="AV113"/>
      <c r="AW113"/>
      <c r="AX113"/>
      <c r="AY113"/>
      <c r="AZ113"/>
      <c r="BA113"/>
      <c r="BB113"/>
      <c r="BC113"/>
    </row>
    <row r="114" spans="7:55" x14ac:dyDescent="0.25">
      <c r="G114" s="81"/>
      <c r="O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52"/>
      <c r="AM114" s="52"/>
      <c r="AN114" s="79"/>
      <c r="AS114"/>
      <c r="AT114"/>
      <c r="AU114"/>
      <c r="AV114"/>
      <c r="AW114"/>
      <c r="AX114"/>
      <c r="AY114"/>
      <c r="AZ114"/>
      <c r="BA114"/>
      <c r="BB114"/>
      <c r="BC114"/>
    </row>
    <row r="115" spans="7:55" x14ac:dyDescent="0.25">
      <c r="G115" s="81"/>
      <c r="O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52"/>
      <c r="AM115" s="52"/>
      <c r="AN115" s="79"/>
      <c r="AS115"/>
      <c r="AT115"/>
      <c r="AU115"/>
      <c r="AV115"/>
      <c r="AW115"/>
      <c r="AX115"/>
      <c r="AY115"/>
      <c r="AZ115"/>
      <c r="BA115"/>
      <c r="BB115"/>
      <c r="BC115"/>
    </row>
    <row r="116" spans="7:55" x14ac:dyDescent="0.25">
      <c r="G116" s="81"/>
      <c r="O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52"/>
      <c r="AM116" s="52"/>
      <c r="AN116" s="79"/>
      <c r="AS116"/>
      <c r="AT116"/>
      <c r="AU116"/>
      <c r="AV116"/>
      <c r="AW116"/>
      <c r="AX116"/>
      <c r="AY116"/>
      <c r="AZ116"/>
      <c r="BA116"/>
      <c r="BB116"/>
      <c r="BC116"/>
    </row>
    <row r="117" spans="7:55" x14ac:dyDescent="0.25">
      <c r="G117" s="81"/>
      <c r="O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52"/>
      <c r="AM117" s="52"/>
      <c r="AN117" s="79"/>
      <c r="AS117"/>
      <c r="AT117"/>
      <c r="AU117"/>
      <c r="AV117"/>
      <c r="AW117"/>
      <c r="AX117"/>
      <c r="AY117"/>
      <c r="AZ117"/>
      <c r="BA117"/>
      <c r="BB117"/>
      <c r="BC117"/>
    </row>
    <row r="118" spans="7:55" x14ac:dyDescent="0.25">
      <c r="G118" s="81"/>
      <c r="O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52"/>
      <c r="AM118" s="52"/>
      <c r="AN118" s="79"/>
      <c r="AS118"/>
      <c r="AT118"/>
      <c r="AU118"/>
      <c r="AV118"/>
      <c r="AW118"/>
      <c r="AX118"/>
      <c r="AY118"/>
      <c r="AZ118"/>
      <c r="BA118"/>
      <c r="BB118"/>
      <c r="BC118"/>
    </row>
    <row r="119" spans="7:55" x14ac:dyDescent="0.25">
      <c r="G119" s="81"/>
      <c r="O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52"/>
      <c r="AM119" s="52"/>
      <c r="AN119" s="79"/>
      <c r="AS119"/>
      <c r="AT119"/>
      <c r="AU119"/>
      <c r="AV119"/>
      <c r="AW119"/>
      <c r="AX119"/>
      <c r="AY119"/>
      <c r="AZ119"/>
      <c r="BA119"/>
      <c r="BB119"/>
      <c r="BC119"/>
    </row>
    <row r="120" spans="7:55" x14ac:dyDescent="0.25">
      <c r="G120" s="81"/>
      <c r="O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52"/>
      <c r="AM120" s="52"/>
      <c r="AN120" s="79"/>
      <c r="AS120"/>
      <c r="AT120"/>
      <c r="AU120"/>
      <c r="AV120"/>
      <c r="AW120"/>
      <c r="AX120"/>
      <c r="AY120"/>
      <c r="AZ120"/>
      <c r="BA120"/>
      <c r="BB120"/>
      <c r="BC120"/>
    </row>
    <row r="121" spans="7:55" x14ac:dyDescent="0.25">
      <c r="G121" s="81"/>
      <c r="O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52"/>
      <c r="AM121" s="52"/>
      <c r="AN121" s="79"/>
      <c r="AS121"/>
      <c r="AT121"/>
      <c r="AU121"/>
      <c r="AV121"/>
      <c r="AW121"/>
      <c r="AX121"/>
      <c r="AY121"/>
      <c r="AZ121"/>
      <c r="BA121"/>
      <c r="BB121"/>
      <c r="BC121"/>
    </row>
    <row r="122" spans="7:55" x14ac:dyDescent="0.25">
      <c r="G122" s="81"/>
      <c r="O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52"/>
      <c r="AM122" s="52"/>
      <c r="AN122" s="79"/>
      <c r="AS122"/>
      <c r="AT122"/>
      <c r="AU122"/>
      <c r="AV122"/>
      <c r="AW122"/>
      <c r="AX122"/>
      <c r="AY122"/>
      <c r="AZ122"/>
      <c r="BA122"/>
      <c r="BB122"/>
      <c r="BC122"/>
    </row>
    <row r="123" spans="7:55" x14ac:dyDescent="0.25">
      <c r="G123" s="81"/>
      <c r="O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52"/>
      <c r="AM123" s="52"/>
      <c r="AN123" s="79"/>
      <c r="AS123"/>
      <c r="AT123"/>
      <c r="AU123"/>
      <c r="AV123"/>
      <c r="AW123"/>
      <c r="AX123"/>
      <c r="AY123"/>
      <c r="AZ123"/>
      <c r="BA123"/>
      <c r="BB123"/>
      <c r="BC123"/>
    </row>
    <row r="124" spans="7:55" x14ac:dyDescent="0.25">
      <c r="G124" s="81"/>
      <c r="O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52"/>
      <c r="AM124" s="52"/>
      <c r="AN124" s="79"/>
      <c r="AS124"/>
      <c r="AT124"/>
      <c r="AU124"/>
      <c r="AV124"/>
      <c r="AW124"/>
      <c r="AX124"/>
      <c r="AY124"/>
      <c r="AZ124"/>
      <c r="BA124"/>
      <c r="BB124"/>
      <c r="BC124"/>
    </row>
    <row r="125" spans="7:55" x14ac:dyDescent="0.25">
      <c r="G125" s="81"/>
      <c r="O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52"/>
      <c r="AM125" s="52"/>
      <c r="AN125" s="79"/>
      <c r="AS125"/>
      <c r="AT125"/>
      <c r="AU125"/>
      <c r="AV125"/>
      <c r="AW125"/>
      <c r="AX125"/>
      <c r="AY125"/>
      <c r="AZ125"/>
      <c r="BA125"/>
      <c r="BB125"/>
      <c r="BC125"/>
    </row>
    <row r="126" spans="7:55" x14ac:dyDescent="0.25">
      <c r="G126" s="81"/>
      <c r="O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52"/>
      <c r="AM126" s="52"/>
      <c r="AN126" s="79"/>
      <c r="AS126"/>
      <c r="AT126"/>
      <c r="AU126"/>
      <c r="AV126"/>
      <c r="AW126"/>
      <c r="AX126"/>
      <c r="AY126"/>
      <c r="AZ126"/>
      <c r="BA126"/>
      <c r="BB126"/>
      <c r="BC126"/>
    </row>
    <row r="127" spans="7:55" x14ac:dyDescent="0.25">
      <c r="G127" s="81"/>
      <c r="O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52"/>
      <c r="AM127" s="52"/>
      <c r="AN127" s="79"/>
      <c r="AS127"/>
      <c r="AT127"/>
      <c r="AU127"/>
      <c r="AV127"/>
      <c r="AW127"/>
      <c r="AX127"/>
      <c r="AY127"/>
      <c r="AZ127"/>
      <c r="BA127"/>
      <c r="BB127"/>
      <c r="BC127"/>
    </row>
    <row r="128" spans="7:55" x14ac:dyDescent="0.25">
      <c r="G128" s="81"/>
      <c r="O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52"/>
      <c r="AM128" s="52"/>
      <c r="AN128" s="79"/>
      <c r="AS128"/>
      <c r="AT128"/>
      <c r="AU128"/>
      <c r="AV128"/>
      <c r="AW128"/>
      <c r="AX128"/>
      <c r="AY128"/>
      <c r="AZ128"/>
      <c r="BA128"/>
      <c r="BB128"/>
      <c r="BC128"/>
    </row>
    <row r="129" spans="7:55" x14ac:dyDescent="0.25">
      <c r="G129" s="81"/>
      <c r="O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52"/>
      <c r="AM129" s="52"/>
      <c r="AN129" s="79"/>
      <c r="AS129"/>
      <c r="AT129"/>
      <c r="AU129"/>
      <c r="AV129"/>
      <c r="AW129"/>
      <c r="AX129"/>
      <c r="AY129"/>
      <c r="AZ129"/>
      <c r="BA129"/>
      <c r="BB129"/>
      <c r="BC129"/>
    </row>
    <row r="130" spans="7:55" x14ac:dyDescent="0.25">
      <c r="G130" s="81"/>
      <c r="O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52"/>
      <c r="AM130" s="52"/>
      <c r="AN130" s="79"/>
      <c r="AS130"/>
      <c r="AT130"/>
      <c r="AU130"/>
      <c r="AV130"/>
      <c r="AW130"/>
      <c r="AX130"/>
      <c r="AY130"/>
      <c r="AZ130"/>
      <c r="BA130"/>
      <c r="BB130"/>
      <c r="BC130"/>
    </row>
    <row r="131" spans="7:55" x14ac:dyDescent="0.25">
      <c r="G131" s="81"/>
      <c r="O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52"/>
      <c r="AM131" s="52"/>
      <c r="AN131" s="79"/>
      <c r="AS131"/>
      <c r="AT131"/>
      <c r="AU131"/>
      <c r="AV131"/>
      <c r="AW131"/>
      <c r="AX131"/>
      <c r="AY131"/>
      <c r="AZ131"/>
      <c r="BA131"/>
      <c r="BB131"/>
      <c r="BC131"/>
    </row>
    <row r="132" spans="7:55" x14ac:dyDescent="0.25">
      <c r="G132" s="81"/>
      <c r="O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52"/>
      <c r="AM132" s="52"/>
      <c r="AN132" s="79"/>
      <c r="AS132"/>
      <c r="AT132"/>
      <c r="AU132"/>
      <c r="AV132"/>
      <c r="AW132"/>
      <c r="AX132"/>
      <c r="AY132"/>
      <c r="AZ132"/>
      <c r="BA132"/>
      <c r="BB132"/>
      <c r="BC132"/>
    </row>
    <row r="133" spans="7:55" x14ac:dyDescent="0.25">
      <c r="G133" s="81"/>
      <c r="O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52"/>
      <c r="AM133" s="52"/>
      <c r="AN133" s="79"/>
      <c r="AS133"/>
      <c r="AT133"/>
      <c r="AU133"/>
      <c r="AV133"/>
      <c r="AW133"/>
      <c r="AX133"/>
      <c r="AY133"/>
      <c r="AZ133"/>
      <c r="BA133"/>
      <c r="BB133"/>
      <c r="BC133"/>
    </row>
    <row r="134" spans="7:55" x14ac:dyDescent="0.25">
      <c r="G134" s="81"/>
      <c r="O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52"/>
      <c r="AM134" s="52"/>
      <c r="AN134" s="79"/>
      <c r="AS134"/>
      <c r="AT134"/>
      <c r="AU134"/>
      <c r="AV134"/>
      <c r="AW134"/>
      <c r="AX134"/>
      <c r="AY134"/>
      <c r="AZ134"/>
      <c r="BA134"/>
      <c r="BB134"/>
      <c r="BC134"/>
    </row>
    <row r="135" spans="7:55" x14ac:dyDescent="0.25">
      <c r="G135" s="81"/>
      <c r="O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52"/>
      <c r="AM135" s="52"/>
      <c r="AN135" s="79"/>
      <c r="AS135"/>
      <c r="AT135"/>
      <c r="AU135"/>
      <c r="AV135"/>
      <c r="AW135"/>
      <c r="AX135"/>
      <c r="AY135"/>
      <c r="AZ135"/>
      <c r="BA135"/>
      <c r="BB135"/>
      <c r="BC135"/>
    </row>
    <row r="136" spans="7:55" x14ac:dyDescent="0.25">
      <c r="G136" s="81"/>
      <c r="O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52"/>
      <c r="AM136" s="52"/>
      <c r="AN136" s="79"/>
      <c r="AS136"/>
      <c r="AT136"/>
      <c r="AU136"/>
      <c r="AV136"/>
      <c r="AW136"/>
      <c r="AX136"/>
      <c r="AY136"/>
      <c r="AZ136"/>
      <c r="BA136"/>
      <c r="BB136"/>
      <c r="BC136"/>
    </row>
    <row r="137" spans="7:55" x14ac:dyDescent="0.25">
      <c r="G137" s="81"/>
      <c r="O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52"/>
      <c r="AM137" s="52"/>
      <c r="AN137" s="79"/>
      <c r="AS137"/>
      <c r="AT137"/>
      <c r="AU137"/>
      <c r="AV137"/>
      <c r="AW137"/>
      <c r="AX137"/>
      <c r="AY137"/>
      <c r="AZ137"/>
      <c r="BA137"/>
      <c r="BB137"/>
      <c r="BC137"/>
    </row>
    <row r="138" spans="7:55" x14ac:dyDescent="0.25">
      <c r="G138" s="81"/>
      <c r="O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52"/>
      <c r="AM138" s="52"/>
      <c r="AN138" s="79"/>
      <c r="AS138"/>
      <c r="AT138"/>
      <c r="AU138"/>
      <c r="AV138"/>
      <c r="AW138"/>
      <c r="AX138"/>
      <c r="AY138"/>
      <c r="AZ138"/>
      <c r="BA138"/>
      <c r="BB138"/>
      <c r="BC138"/>
    </row>
    <row r="139" spans="7:55" x14ac:dyDescent="0.25">
      <c r="G139" s="81"/>
      <c r="O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52"/>
      <c r="AM139" s="52"/>
      <c r="AN139" s="79"/>
      <c r="AS139"/>
      <c r="AT139"/>
      <c r="AU139"/>
      <c r="AV139"/>
      <c r="AW139"/>
      <c r="AX139"/>
      <c r="AY139"/>
      <c r="AZ139"/>
      <c r="BA139"/>
      <c r="BB139"/>
      <c r="BC139"/>
    </row>
    <row r="140" spans="7:55" x14ac:dyDescent="0.25">
      <c r="G140" s="81"/>
      <c r="O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52"/>
      <c r="AM140" s="52"/>
      <c r="AN140" s="79"/>
      <c r="AS140"/>
      <c r="AT140"/>
      <c r="AU140"/>
      <c r="AV140"/>
      <c r="AW140"/>
      <c r="AX140"/>
      <c r="AY140"/>
      <c r="AZ140"/>
      <c r="BA140"/>
      <c r="BB140"/>
      <c r="BC140"/>
    </row>
    <row r="141" spans="7:55" x14ac:dyDescent="0.25">
      <c r="G141" s="81"/>
      <c r="O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52"/>
      <c r="AM141" s="52"/>
      <c r="AN141" s="79"/>
      <c r="AS141"/>
      <c r="AT141"/>
      <c r="AU141"/>
      <c r="AV141"/>
      <c r="AW141"/>
      <c r="AX141"/>
      <c r="AY141"/>
      <c r="AZ141"/>
      <c r="BA141"/>
      <c r="BB141"/>
      <c r="BC141"/>
    </row>
    <row r="142" spans="7:55" x14ac:dyDescent="0.25">
      <c r="G142" s="81"/>
      <c r="O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52"/>
      <c r="AM142" s="52"/>
      <c r="AN142" s="79"/>
      <c r="AS142"/>
      <c r="AT142"/>
      <c r="AU142"/>
      <c r="AV142"/>
      <c r="AW142"/>
      <c r="AX142"/>
      <c r="AY142"/>
      <c r="AZ142"/>
      <c r="BA142"/>
      <c r="BB142"/>
      <c r="BC142"/>
    </row>
    <row r="143" spans="7:55" x14ac:dyDescent="0.25">
      <c r="G143" s="81"/>
      <c r="O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52"/>
      <c r="AM143" s="52"/>
      <c r="AN143" s="79"/>
      <c r="AS143"/>
      <c r="AT143"/>
      <c r="AU143"/>
      <c r="AV143"/>
      <c r="AW143"/>
      <c r="AX143"/>
      <c r="AY143"/>
      <c r="AZ143"/>
      <c r="BA143"/>
      <c r="BB143"/>
      <c r="BC143"/>
    </row>
    <row r="144" spans="7:55" x14ac:dyDescent="0.25">
      <c r="G144" s="81"/>
      <c r="O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52"/>
      <c r="AM144" s="52"/>
      <c r="AN144" s="79"/>
      <c r="AS144"/>
      <c r="AT144"/>
      <c r="AU144"/>
      <c r="AV144"/>
      <c r="AW144"/>
      <c r="AX144"/>
      <c r="AY144"/>
      <c r="AZ144"/>
      <c r="BA144"/>
      <c r="BB144"/>
      <c r="BC144"/>
    </row>
    <row r="145" spans="7:55" x14ac:dyDescent="0.25">
      <c r="G145" s="81"/>
      <c r="O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52"/>
      <c r="AM145" s="52"/>
      <c r="AN145" s="79"/>
      <c r="AS145"/>
      <c r="AT145"/>
      <c r="AU145"/>
      <c r="AV145"/>
      <c r="AW145"/>
      <c r="AX145"/>
      <c r="AY145"/>
      <c r="AZ145"/>
      <c r="BA145"/>
      <c r="BB145"/>
      <c r="BC145"/>
    </row>
    <row r="146" spans="7:55" x14ac:dyDescent="0.25">
      <c r="G146" s="81"/>
      <c r="O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52"/>
      <c r="AM146" s="52"/>
      <c r="AN146" s="79"/>
      <c r="AS146"/>
      <c r="AT146"/>
      <c r="AU146"/>
      <c r="AV146"/>
      <c r="AW146"/>
      <c r="AX146"/>
      <c r="AY146"/>
      <c r="AZ146"/>
      <c r="BA146"/>
      <c r="BB146"/>
      <c r="BC146"/>
    </row>
    <row r="147" spans="7:55" x14ac:dyDescent="0.25">
      <c r="G147" s="81"/>
      <c r="O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52"/>
      <c r="AM147" s="52"/>
      <c r="AN147" s="79"/>
      <c r="AS147"/>
      <c r="AT147"/>
      <c r="AU147"/>
      <c r="AV147"/>
      <c r="AW147"/>
      <c r="AX147"/>
      <c r="AY147"/>
      <c r="AZ147"/>
      <c r="BA147"/>
      <c r="BB147"/>
      <c r="BC147"/>
    </row>
    <row r="148" spans="7:55" x14ac:dyDescent="0.25">
      <c r="G148" s="81"/>
      <c r="O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52"/>
      <c r="AM148" s="52"/>
      <c r="AN148" s="79"/>
      <c r="AS148"/>
      <c r="AT148"/>
      <c r="AU148"/>
      <c r="AV148"/>
      <c r="AW148"/>
      <c r="AX148"/>
      <c r="AY148"/>
      <c r="AZ148"/>
      <c r="BA148"/>
      <c r="BB148"/>
      <c r="BC148"/>
    </row>
    <row r="149" spans="7:55" x14ac:dyDescent="0.25">
      <c r="G149" s="81"/>
      <c r="O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52"/>
      <c r="AM149" s="52"/>
      <c r="AN149" s="79"/>
      <c r="AS149"/>
      <c r="AT149"/>
      <c r="AU149"/>
      <c r="AV149"/>
      <c r="AW149"/>
      <c r="AX149"/>
      <c r="AY149"/>
      <c r="AZ149"/>
      <c r="BA149"/>
      <c r="BB149"/>
      <c r="BC149"/>
    </row>
    <row r="150" spans="7:55" x14ac:dyDescent="0.25">
      <c r="G150" s="81"/>
      <c r="O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52"/>
      <c r="AM150" s="52"/>
      <c r="AN150" s="79"/>
      <c r="AS150"/>
      <c r="AT150"/>
      <c r="AU150"/>
      <c r="AV150"/>
      <c r="AW150"/>
      <c r="AX150"/>
      <c r="AY150"/>
      <c r="AZ150"/>
      <c r="BA150"/>
      <c r="BB150"/>
      <c r="BC150"/>
    </row>
    <row r="151" spans="7:55" x14ac:dyDescent="0.25">
      <c r="G151" s="81"/>
      <c r="O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52"/>
      <c r="AM151" s="52"/>
      <c r="AN151" s="79"/>
      <c r="AS151"/>
      <c r="AT151"/>
      <c r="AU151"/>
      <c r="AV151"/>
      <c r="AW151"/>
      <c r="AX151"/>
      <c r="AY151"/>
      <c r="AZ151"/>
      <c r="BA151"/>
      <c r="BB151"/>
      <c r="BC151"/>
    </row>
    <row r="152" spans="7:55" x14ac:dyDescent="0.25">
      <c r="G152" s="81"/>
      <c r="O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52"/>
      <c r="AM152" s="52"/>
      <c r="AN152" s="79"/>
      <c r="AS152"/>
      <c r="AT152"/>
      <c r="AU152"/>
      <c r="AV152"/>
      <c r="AW152"/>
      <c r="AX152"/>
      <c r="AY152"/>
      <c r="AZ152"/>
      <c r="BA152"/>
      <c r="BB152"/>
      <c r="BC152"/>
    </row>
    <row r="153" spans="7:55" x14ac:dyDescent="0.25">
      <c r="G153" s="81"/>
      <c r="O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52"/>
      <c r="AM153" s="52"/>
      <c r="AN153" s="79"/>
      <c r="AS153"/>
      <c r="AT153"/>
      <c r="AU153"/>
      <c r="AV153"/>
      <c r="AW153"/>
      <c r="AX153"/>
      <c r="AY153"/>
      <c r="AZ153"/>
      <c r="BA153"/>
      <c r="BB153"/>
      <c r="BC153"/>
    </row>
    <row r="154" spans="7:55" x14ac:dyDescent="0.25">
      <c r="G154" s="81"/>
      <c r="O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52"/>
      <c r="AM154" s="52"/>
      <c r="AN154" s="79"/>
      <c r="AS154"/>
      <c r="AT154"/>
      <c r="AU154"/>
      <c r="AV154"/>
      <c r="AW154"/>
      <c r="AX154"/>
      <c r="AY154"/>
      <c r="AZ154"/>
      <c r="BA154"/>
      <c r="BB154"/>
      <c r="BC154"/>
    </row>
    <row r="155" spans="7:55" x14ac:dyDescent="0.25">
      <c r="G155" s="81"/>
      <c r="O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52"/>
      <c r="AM155" s="52"/>
      <c r="AN155" s="79"/>
      <c r="AS155"/>
      <c r="AT155"/>
      <c r="AU155"/>
      <c r="AV155"/>
      <c r="AW155"/>
      <c r="AX155"/>
      <c r="AY155"/>
      <c r="AZ155"/>
      <c r="BA155"/>
      <c r="BB155"/>
      <c r="BC155"/>
    </row>
    <row r="156" spans="7:55" x14ac:dyDescent="0.25">
      <c r="G156" s="81"/>
      <c r="O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52"/>
      <c r="AM156" s="52"/>
      <c r="AN156" s="79"/>
      <c r="AS156"/>
      <c r="AT156"/>
      <c r="AU156"/>
      <c r="AV156"/>
      <c r="AW156"/>
      <c r="AX156"/>
      <c r="AY156"/>
      <c r="AZ156"/>
      <c r="BA156"/>
      <c r="BB156"/>
      <c r="BC156"/>
    </row>
    <row r="157" spans="7:55" x14ac:dyDescent="0.25">
      <c r="G157" s="81"/>
      <c r="O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52"/>
      <c r="AM157" s="52"/>
      <c r="AN157" s="79"/>
      <c r="AS157"/>
      <c r="AT157"/>
      <c r="AU157"/>
      <c r="AV157"/>
      <c r="AW157"/>
      <c r="AX157"/>
      <c r="AY157"/>
      <c r="AZ157"/>
      <c r="BA157"/>
      <c r="BB157"/>
      <c r="BC157"/>
    </row>
    <row r="158" spans="7:55" x14ac:dyDescent="0.25">
      <c r="G158" s="81"/>
      <c r="O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52"/>
      <c r="AM158" s="52"/>
      <c r="AN158" s="79"/>
      <c r="AS158"/>
      <c r="AT158"/>
      <c r="AU158"/>
      <c r="AV158"/>
      <c r="AW158"/>
      <c r="AX158"/>
      <c r="AY158"/>
      <c r="AZ158"/>
      <c r="BA158"/>
      <c r="BB158"/>
      <c r="BC158"/>
    </row>
    <row r="159" spans="7:55" x14ac:dyDescent="0.25">
      <c r="G159" s="81"/>
      <c r="O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52"/>
      <c r="AM159" s="52"/>
      <c r="AN159" s="79"/>
      <c r="AS159"/>
      <c r="AT159"/>
      <c r="AU159"/>
      <c r="AV159"/>
      <c r="AW159"/>
      <c r="AX159"/>
      <c r="AY159"/>
      <c r="AZ159"/>
      <c r="BA159"/>
      <c r="BB159"/>
      <c r="BC159"/>
    </row>
    <row r="160" spans="7:55" x14ac:dyDescent="0.25">
      <c r="G160" s="81"/>
      <c r="O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52"/>
      <c r="AM160" s="52"/>
      <c r="AN160" s="79"/>
      <c r="AS160"/>
      <c r="AT160"/>
      <c r="AU160"/>
      <c r="AV160"/>
      <c r="AW160"/>
      <c r="AX160"/>
      <c r="AY160"/>
      <c r="AZ160"/>
      <c r="BA160"/>
      <c r="BB160"/>
      <c r="BC160"/>
    </row>
    <row r="161" spans="7:55" x14ac:dyDescent="0.25">
      <c r="G161" s="81"/>
      <c r="O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52"/>
      <c r="AM161" s="52"/>
      <c r="AN161" s="79"/>
      <c r="AS161"/>
      <c r="AT161"/>
      <c r="AU161"/>
      <c r="AV161"/>
      <c r="AW161"/>
      <c r="AX161"/>
      <c r="AY161"/>
      <c r="AZ161"/>
      <c r="BA161"/>
      <c r="BB161"/>
      <c r="BC161"/>
    </row>
    <row r="162" spans="7:55" x14ac:dyDescent="0.25">
      <c r="G162" s="81"/>
      <c r="O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52"/>
      <c r="AM162" s="52"/>
      <c r="AN162" s="79"/>
      <c r="AS162"/>
      <c r="AT162"/>
      <c r="AU162"/>
      <c r="AV162"/>
      <c r="AW162"/>
      <c r="AX162"/>
      <c r="AY162"/>
      <c r="AZ162"/>
      <c r="BA162"/>
      <c r="BB162"/>
      <c r="BC162"/>
    </row>
    <row r="163" spans="7:55" x14ac:dyDescent="0.25">
      <c r="G163" s="81"/>
      <c r="O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52"/>
      <c r="AM163" s="52"/>
      <c r="AN163" s="79"/>
      <c r="AS163"/>
      <c r="AT163"/>
      <c r="AU163"/>
      <c r="AV163"/>
      <c r="AW163"/>
      <c r="AX163"/>
      <c r="AY163"/>
      <c r="AZ163"/>
      <c r="BA163"/>
      <c r="BB163"/>
      <c r="BC163"/>
    </row>
    <row r="164" spans="7:55" x14ac:dyDescent="0.25">
      <c r="G164" s="81"/>
      <c r="O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52"/>
      <c r="AM164" s="52"/>
      <c r="AN164" s="79"/>
      <c r="AS164"/>
      <c r="AT164"/>
      <c r="AU164"/>
      <c r="AV164"/>
      <c r="AW164"/>
      <c r="AX164"/>
      <c r="AY164"/>
      <c r="AZ164"/>
      <c r="BA164"/>
      <c r="BB164"/>
      <c r="BC164"/>
    </row>
    <row r="165" spans="7:55" x14ac:dyDescent="0.25">
      <c r="G165" s="81"/>
      <c r="O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52"/>
      <c r="AM165" s="52"/>
      <c r="AN165" s="79"/>
      <c r="AS165"/>
      <c r="AT165"/>
      <c r="AU165"/>
      <c r="AV165"/>
      <c r="AW165"/>
      <c r="AX165"/>
      <c r="AY165"/>
      <c r="AZ165"/>
      <c r="BA165"/>
      <c r="BB165"/>
      <c r="BC165"/>
    </row>
    <row r="166" spans="7:55" x14ac:dyDescent="0.25">
      <c r="G166" s="81"/>
      <c r="O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52"/>
      <c r="AM166" s="52"/>
      <c r="AN166" s="79"/>
    </row>
    <row r="167" spans="7:55" x14ac:dyDescent="0.25">
      <c r="G167" s="81"/>
      <c r="O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52"/>
      <c r="AM167" s="52"/>
      <c r="AN167" s="79"/>
    </row>
    <row r="168" spans="7:55" x14ac:dyDescent="0.25">
      <c r="G168" s="81"/>
      <c r="O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52"/>
      <c r="AM168" s="52"/>
      <c r="AN168" s="79"/>
    </row>
    <row r="169" spans="7:55" x14ac:dyDescent="0.25">
      <c r="G169" s="81"/>
      <c r="O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52"/>
      <c r="AM169" s="52"/>
      <c r="AN169" s="79"/>
    </row>
    <row r="170" spans="7:55" x14ac:dyDescent="0.25">
      <c r="G170" s="81"/>
      <c r="O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52"/>
      <c r="AM170" s="52"/>
      <c r="AN170" s="79"/>
    </row>
    <row r="171" spans="7:55" x14ac:dyDescent="0.25">
      <c r="G171" s="81"/>
      <c r="O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52"/>
      <c r="AM171" s="52"/>
      <c r="AN171" s="79"/>
    </row>
    <row r="172" spans="7:55" x14ac:dyDescent="0.25">
      <c r="G172" s="81"/>
      <c r="O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52"/>
      <c r="AM172" s="52"/>
      <c r="AN172" s="79"/>
    </row>
    <row r="173" spans="7:55" x14ac:dyDescent="0.25">
      <c r="G173" s="81"/>
      <c r="O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52"/>
      <c r="AM173" s="52"/>
      <c r="AN173" s="79"/>
    </row>
    <row r="174" spans="7:55" x14ac:dyDescent="0.25">
      <c r="G174" s="81"/>
      <c r="O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52"/>
      <c r="AM174" s="52"/>
      <c r="AN174" s="79"/>
    </row>
    <row r="175" spans="7:55" x14ac:dyDescent="0.25">
      <c r="G175" s="81"/>
      <c r="O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52"/>
      <c r="AM175" s="52"/>
      <c r="AN175" s="79"/>
    </row>
    <row r="176" spans="7:55" x14ac:dyDescent="0.25">
      <c r="G176" s="81"/>
      <c r="O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52"/>
      <c r="AM176" s="52"/>
      <c r="AN176" s="79"/>
    </row>
    <row r="177" spans="7:40" x14ac:dyDescent="0.25">
      <c r="G177" s="81"/>
      <c r="O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52"/>
      <c r="AM177" s="52"/>
      <c r="AN177" s="79"/>
    </row>
    <row r="178" spans="7:40" x14ac:dyDescent="0.25">
      <c r="G178" s="81"/>
      <c r="O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52"/>
      <c r="AM178" s="52"/>
      <c r="AN178" s="79"/>
    </row>
    <row r="179" spans="7:40" x14ac:dyDescent="0.25">
      <c r="G179" s="81"/>
      <c r="O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52"/>
      <c r="AM179" s="52"/>
      <c r="AN179" s="79"/>
    </row>
    <row r="180" spans="7:40" x14ac:dyDescent="0.25">
      <c r="G180" s="81"/>
      <c r="O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52"/>
      <c r="AM180" s="52"/>
      <c r="AN180" s="79"/>
    </row>
    <row r="181" spans="7:40" x14ac:dyDescent="0.25">
      <c r="G181" s="81"/>
      <c r="O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52"/>
      <c r="AM181" s="52"/>
      <c r="AN181" s="79"/>
    </row>
    <row r="182" spans="7:40" x14ac:dyDescent="0.25">
      <c r="G182" s="81"/>
      <c r="O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52"/>
      <c r="AM182" s="52"/>
      <c r="AN182" s="79"/>
    </row>
    <row r="183" spans="7:40" x14ac:dyDescent="0.25">
      <c r="G183" s="81"/>
      <c r="O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52"/>
      <c r="AM183" s="52"/>
      <c r="AN183" s="79"/>
    </row>
    <row r="184" spans="7:40" x14ac:dyDescent="0.25">
      <c r="G184" s="81"/>
      <c r="O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52"/>
      <c r="AM184" s="52"/>
      <c r="AN184" s="79"/>
    </row>
    <row r="185" spans="7:40" x14ac:dyDescent="0.25">
      <c r="G185" s="81"/>
      <c r="O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52"/>
      <c r="AM185" s="52"/>
      <c r="AN185" s="79"/>
    </row>
    <row r="186" spans="7:40" x14ac:dyDescent="0.25">
      <c r="G186" s="81"/>
      <c r="O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52"/>
      <c r="AM186" s="52"/>
      <c r="AN186" s="79"/>
    </row>
    <row r="187" spans="7:40" x14ac:dyDescent="0.25">
      <c r="G187" s="81"/>
      <c r="O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52"/>
      <c r="AM187" s="52"/>
      <c r="AN187" s="79"/>
    </row>
    <row r="188" spans="7:40" x14ac:dyDescent="0.25">
      <c r="G188" s="81"/>
      <c r="O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52"/>
      <c r="AM188" s="52"/>
      <c r="AN188" s="79"/>
    </row>
    <row r="189" spans="7:40" x14ac:dyDescent="0.25">
      <c r="G189" s="81"/>
      <c r="O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52"/>
      <c r="AM189" s="52"/>
      <c r="AN189" s="79"/>
    </row>
    <row r="190" spans="7:40" x14ac:dyDescent="0.25">
      <c r="G190" s="81"/>
      <c r="O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52"/>
      <c r="AM190" s="52"/>
      <c r="AN190" s="79"/>
    </row>
    <row r="191" spans="7:40" x14ac:dyDescent="0.25">
      <c r="G191" s="81"/>
      <c r="O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52"/>
      <c r="AM191" s="52"/>
      <c r="AN191" s="79"/>
    </row>
    <row r="192" spans="7:40" x14ac:dyDescent="0.25">
      <c r="G192" s="81"/>
      <c r="O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52"/>
      <c r="AM192" s="52"/>
      <c r="AN192" s="79"/>
    </row>
    <row r="193" spans="7:40" x14ac:dyDescent="0.25">
      <c r="G193" s="81"/>
      <c r="O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52"/>
      <c r="AM193" s="52"/>
      <c r="AN193" s="79"/>
    </row>
    <row r="194" spans="7:40" x14ac:dyDescent="0.25">
      <c r="G194" s="81"/>
      <c r="O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52"/>
      <c r="AM194" s="52"/>
      <c r="AN194" s="79"/>
    </row>
    <row r="195" spans="7:40" x14ac:dyDescent="0.25">
      <c r="G195" s="81"/>
      <c r="O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52"/>
      <c r="AM195" s="52"/>
      <c r="AN195" s="79"/>
    </row>
    <row r="196" spans="7:40" x14ac:dyDescent="0.25">
      <c r="G196" s="81"/>
      <c r="O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52"/>
      <c r="AM196" s="52"/>
      <c r="AN196" s="79"/>
    </row>
    <row r="197" spans="7:40" x14ac:dyDescent="0.25">
      <c r="G197" s="81"/>
      <c r="O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52"/>
      <c r="AM197" s="52"/>
      <c r="AN197" s="79"/>
    </row>
    <row r="198" spans="7:40" x14ac:dyDescent="0.25">
      <c r="G198" s="81"/>
      <c r="O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52"/>
      <c r="AM198" s="52"/>
      <c r="AN198" s="79"/>
    </row>
    <row r="199" spans="7:40" x14ac:dyDescent="0.25">
      <c r="G199" s="81"/>
      <c r="O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52"/>
      <c r="AM199" s="52"/>
      <c r="AN199" s="79"/>
    </row>
    <row r="200" spans="7:40" x14ac:dyDescent="0.25">
      <c r="G200" s="81"/>
      <c r="O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52"/>
      <c r="AM200" s="52"/>
      <c r="AN200" s="79"/>
    </row>
    <row r="201" spans="7:40" x14ac:dyDescent="0.25">
      <c r="G201" s="81"/>
      <c r="O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52"/>
      <c r="AM201" s="52"/>
      <c r="AN201" s="79"/>
    </row>
    <row r="202" spans="7:40" x14ac:dyDescent="0.25">
      <c r="G202" s="81"/>
      <c r="O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52"/>
      <c r="AM202" s="52"/>
      <c r="AN202" s="79"/>
    </row>
    <row r="203" spans="7:40" x14ac:dyDescent="0.25">
      <c r="G203" s="81"/>
      <c r="O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52"/>
      <c r="AM203" s="52"/>
      <c r="AN203" s="79"/>
    </row>
    <row r="204" spans="7:40" x14ac:dyDescent="0.25">
      <c r="G204" s="81"/>
      <c r="O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52"/>
      <c r="AM204" s="52"/>
      <c r="AN204" s="79"/>
    </row>
    <row r="205" spans="7:40" x14ac:dyDescent="0.25">
      <c r="G205" s="81"/>
      <c r="O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52"/>
      <c r="AM205" s="52"/>
      <c r="AN205" s="79"/>
    </row>
    <row r="206" spans="7:40" x14ac:dyDescent="0.25">
      <c r="G206" s="81"/>
      <c r="O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52"/>
      <c r="AM206" s="52"/>
      <c r="AN206" s="79"/>
    </row>
    <row r="207" spans="7:40" x14ac:dyDescent="0.25">
      <c r="G207" s="81"/>
      <c r="O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52"/>
      <c r="AM207" s="52"/>
      <c r="AN207" s="79"/>
    </row>
    <row r="208" spans="7:40" x14ac:dyDescent="0.25">
      <c r="G208" s="81"/>
      <c r="O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52"/>
      <c r="AM208" s="52"/>
      <c r="AN208" s="79"/>
    </row>
    <row r="209" spans="7:40" x14ac:dyDescent="0.25">
      <c r="G209" s="81"/>
      <c r="O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52"/>
      <c r="AM209" s="52"/>
      <c r="AN209" s="79"/>
    </row>
    <row r="210" spans="7:40" x14ac:dyDescent="0.25">
      <c r="G210" s="81"/>
      <c r="O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52"/>
      <c r="AM210" s="52"/>
      <c r="AN210" s="79"/>
    </row>
    <row r="211" spans="7:40" x14ac:dyDescent="0.25">
      <c r="G211" s="81"/>
      <c r="O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52"/>
      <c r="AM211" s="52"/>
      <c r="AN211" s="79"/>
    </row>
    <row r="212" spans="7:40" x14ac:dyDescent="0.25">
      <c r="G212" s="81"/>
      <c r="O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52"/>
      <c r="AM212" s="52"/>
      <c r="AN212" s="79"/>
    </row>
    <row r="213" spans="7:40" x14ac:dyDescent="0.25">
      <c r="G213" s="81"/>
      <c r="O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52"/>
      <c r="AM213" s="52"/>
      <c r="AN213" s="79"/>
    </row>
    <row r="214" spans="7:40" x14ac:dyDescent="0.25">
      <c r="G214" s="81"/>
      <c r="O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52"/>
      <c r="AM214" s="52"/>
      <c r="AN214" s="79"/>
    </row>
    <row r="215" spans="7:40" x14ac:dyDescent="0.25">
      <c r="G215" s="81"/>
      <c r="O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52"/>
      <c r="AM215" s="52"/>
      <c r="AN215" s="79"/>
    </row>
    <row r="216" spans="7:40" x14ac:dyDescent="0.25">
      <c r="G216" s="81"/>
      <c r="O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52"/>
      <c r="AM216" s="52"/>
      <c r="AN216" s="79"/>
    </row>
    <row r="217" spans="7:40" x14ac:dyDescent="0.25">
      <c r="G217" s="81"/>
      <c r="O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52"/>
      <c r="AM217" s="52"/>
      <c r="AN217" s="79"/>
    </row>
    <row r="218" spans="7:40" x14ac:dyDescent="0.25">
      <c r="G218" s="81"/>
      <c r="O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52"/>
      <c r="AM218" s="52"/>
      <c r="AN218" s="79"/>
    </row>
    <row r="219" spans="7:40" x14ac:dyDescent="0.25">
      <c r="G219" s="81"/>
      <c r="O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52"/>
      <c r="AM219" s="52"/>
      <c r="AN219" s="79"/>
    </row>
    <row r="220" spans="7:40" x14ac:dyDescent="0.25">
      <c r="G220" s="81"/>
      <c r="O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52"/>
      <c r="AM220" s="52"/>
      <c r="AN220" s="79"/>
    </row>
    <row r="221" spans="7:40" x14ac:dyDescent="0.25">
      <c r="G221" s="81"/>
      <c r="O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52"/>
      <c r="AM221" s="52"/>
      <c r="AN221" s="79"/>
    </row>
    <row r="222" spans="7:40" x14ac:dyDescent="0.25">
      <c r="G222" s="81"/>
      <c r="O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52"/>
      <c r="AM222" s="52"/>
      <c r="AN222" s="79"/>
    </row>
    <row r="223" spans="7:40" x14ac:dyDescent="0.25">
      <c r="G223" s="81"/>
      <c r="O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52"/>
      <c r="AM223" s="52"/>
      <c r="AN223" s="79"/>
    </row>
    <row r="224" spans="7:40" x14ac:dyDescent="0.25">
      <c r="G224" s="81"/>
      <c r="O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52"/>
      <c r="AM224" s="52"/>
      <c r="AN224" s="79"/>
    </row>
    <row r="225" spans="7:40" x14ac:dyDescent="0.25">
      <c r="G225" s="81"/>
      <c r="O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52"/>
      <c r="AM225" s="52"/>
      <c r="AN225" s="79"/>
    </row>
    <row r="226" spans="7:40" x14ac:dyDescent="0.25">
      <c r="G226" s="81"/>
      <c r="O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52"/>
      <c r="AM226" s="52"/>
      <c r="AN226" s="79"/>
    </row>
    <row r="227" spans="7:40" x14ac:dyDescent="0.25">
      <c r="G227" s="81"/>
      <c r="O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52"/>
      <c r="AM227" s="52"/>
      <c r="AN227" s="79"/>
    </row>
    <row r="228" spans="7:40" x14ac:dyDescent="0.25">
      <c r="G228" s="81"/>
      <c r="O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52"/>
      <c r="AM228" s="52"/>
      <c r="AN228" s="79"/>
    </row>
    <row r="229" spans="7:40" x14ac:dyDescent="0.25">
      <c r="G229" s="81"/>
      <c r="O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52"/>
      <c r="AM229" s="52"/>
      <c r="AN229" s="79"/>
    </row>
    <row r="230" spans="7:40" x14ac:dyDescent="0.25">
      <c r="G230" s="81"/>
      <c r="O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52"/>
      <c r="AM230" s="52"/>
      <c r="AN230" s="79"/>
    </row>
    <row r="231" spans="7:40" x14ac:dyDescent="0.25">
      <c r="G231" s="81"/>
      <c r="O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52"/>
      <c r="AM231" s="52"/>
      <c r="AN231" s="79"/>
    </row>
    <row r="232" spans="7:40" x14ac:dyDescent="0.25">
      <c r="G232" s="81"/>
      <c r="O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52"/>
      <c r="AM232" s="52"/>
      <c r="AN232" s="79"/>
    </row>
    <row r="233" spans="7:40" x14ac:dyDescent="0.25">
      <c r="G233" s="81"/>
      <c r="O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52"/>
      <c r="AM233" s="52"/>
      <c r="AN233" s="79"/>
    </row>
    <row r="234" spans="7:40" x14ac:dyDescent="0.25">
      <c r="G234" s="81"/>
      <c r="Q234" s="78"/>
      <c r="R234" s="79"/>
      <c r="S234" s="79"/>
      <c r="T234" s="79"/>
      <c r="U234" s="79"/>
      <c r="V234" s="79"/>
      <c r="W234" s="79"/>
      <c r="X234" s="79"/>
      <c r="Y234" s="79"/>
      <c r="Z234" s="79"/>
      <c r="AA234" s="79"/>
      <c r="AB234" s="79"/>
      <c r="AC234" s="79"/>
      <c r="AD234" s="79"/>
      <c r="AE234" s="79"/>
      <c r="AF234" s="79"/>
      <c r="AG234" s="79"/>
      <c r="AH234" s="79"/>
      <c r="AI234" s="79"/>
      <c r="AJ234" s="79"/>
      <c r="AK234" s="79"/>
      <c r="AL234" s="52"/>
      <c r="AM234" s="52"/>
      <c r="AN234" s="79"/>
    </row>
    <row r="235" spans="7:40" x14ac:dyDescent="0.25">
      <c r="G235" s="81"/>
      <c r="Q235" s="78"/>
      <c r="R235" s="79"/>
      <c r="S235" s="79"/>
      <c r="T235" s="79"/>
      <c r="U235" s="79"/>
      <c r="V235" s="79"/>
      <c r="W235" s="79"/>
      <c r="X235" s="79"/>
      <c r="Y235" s="79"/>
      <c r="Z235" s="79"/>
      <c r="AA235" s="79"/>
      <c r="AB235" s="79"/>
      <c r="AC235" s="79"/>
      <c r="AD235" s="79"/>
      <c r="AE235" s="79"/>
      <c r="AF235" s="79"/>
      <c r="AG235" s="79"/>
      <c r="AH235" s="79"/>
      <c r="AI235" s="79"/>
      <c r="AJ235" s="79"/>
      <c r="AK235" s="79"/>
      <c r="AL235" s="52"/>
      <c r="AM235" s="52"/>
      <c r="AN235" s="79"/>
    </row>
    <row r="236" spans="7:40" x14ac:dyDescent="0.25">
      <c r="G236" s="81"/>
      <c r="Q236" s="78"/>
      <c r="R236" s="79"/>
      <c r="S236" s="79"/>
      <c r="T236" s="79"/>
      <c r="U236" s="79"/>
      <c r="V236" s="79"/>
      <c r="W236" s="79"/>
      <c r="X236" s="79"/>
      <c r="Y236" s="79"/>
      <c r="Z236" s="79"/>
      <c r="AA236" s="79"/>
      <c r="AB236" s="79"/>
      <c r="AC236" s="79"/>
      <c r="AD236" s="79"/>
      <c r="AE236" s="79"/>
      <c r="AF236" s="79"/>
      <c r="AG236" s="79"/>
      <c r="AH236" s="79"/>
      <c r="AI236" s="79"/>
      <c r="AJ236" s="79"/>
      <c r="AK236" s="79"/>
      <c r="AL236" s="52"/>
      <c r="AM236" s="52"/>
      <c r="AN236" s="79"/>
    </row>
    <row r="237" spans="7:40" x14ac:dyDescent="0.25">
      <c r="G237" s="81"/>
      <c r="Q237" s="78"/>
      <c r="R237" s="79"/>
      <c r="S237" s="79"/>
      <c r="T237" s="79"/>
      <c r="U237" s="79"/>
      <c r="V237" s="79"/>
      <c r="W237" s="79"/>
      <c r="X237" s="79"/>
      <c r="Y237" s="79"/>
      <c r="Z237" s="79"/>
      <c r="AA237" s="79"/>
      <c r="AB237" s="79"/>
      <c r="AC237" s="79"/>
      <c r="AD237" s="79"/>
      <c r="AE237" s="79"/>
      <c r="AF237" s="79"/>
      <c r="AG237" s="79"/>
      <c r="AH237" s="79"/>
      <c r="AI237" s="79"/>
      <c r="AJ237" s="79"/>
      <c r="AK237" s="79"/>
      <c r="AL237" s="52"/>
      <c r="AM237" s="52"/>
      <c r="AN237" s="79"/>
    </row>
    <row r="238" spans="7:40" x14ac:dyDescent="0.25">
      <c r="G238" s="81"/>
      <c r="Q238" s="78"/>
      <c r="R238" s="79"/>
      <c r="S238" s="79"/>
      <c r="T238" s="79"/>
      <c r="U238" s="79"/>
      <c r="V238" s="79"/>
      <c r="W238" s="79"/>
      <c r="X238" s="79"/>
      <c r="Y238" s="79"/>
      <c r="Z238" s="79"/>
      <c r="AA238" s="79"/>
      <c r="AB238" s="79"/>
      <c r="AC238" s="79"/>
      <c r="AD238" s="79"/>
      <c r="AE238" s="79"/>
      <c r="AF238" s="79"/>
      <c r="AG238" s="79"/>
      <c r="AH238" s="79"/>
      <c r="AI238" s="79"/>
      <c r="AJ238" s="79"/>
      <c r="AK238" s="79"/>
      <c r="AL238" s="52"/>
      <c r="AM238" s="52"/>
      <c r="AN238" s="79"/>
    </row>
    <row r="239" spans="7:40" x14ac:dyDescent="0.25">
      <c r="G239" s="81"/>
      <c r="Q239" s="78"/>
      <c r="R239" s="79"/>
      <c r="S239" s="79"/>
      <c r="T239" s="79"/>
      <c r="U239" s="79"/>
      <c r="V239" s="79"/>
      <c r="W239" s="79"/>
      <c r="X239" s="79"/>
      <c r="Y239" s="79"/>
      <c r="Z239" s="79"/>
      <c r="AA239" s="79"/>
      <c r="AB239" s="79"/>
      <c r="AC239" s="79"/>
      <c r="AD239" s="79"/>
      <c r="AE239" s="79"/>
      <c r="AF239" s="79"/>
      <c r="AG239" s="79"/>
      <c r="AH239" s="79"/>
      <c r="AI239" s="79"/>
      <c r="AJ239" s="79"/>
      <c r="AK239" s="79"/>
      <c r="AL239" s="52"/>
      <c r="AM239" s="52"/>
      <c r="AN239" s="79"/>
    </row>
    <row r="240" spans="7:40" x14ac:dyDescent="0.25">
      <c r="G240" s="81"/>
      <c r="Q240" s="78"/>
      <c r="R240" s="79"/>
      <c r="S240" s="79"/>
      <c r="T240" s="79"/>
      <c r="U240" s="79"/>
      <c r="V240" s="79"/>
      <c r="W240" s="79"/>
      <c r="X240" s="79"/>
      <c r="Y240" s="79"/>
      <c r="Z240" s="79"/>
      <c r="AA240" s="79"/>
      <c r="AB240" s="79"/>
      <c r="AC240" s="79"/>
      <c r="AD240" s="79"/>
      <c r="AE240" s="79"/>
      <c r="AF240" s="79"/>
      <c r="AG240" s="79"/>
      <c r="AH240" s="79"/>
      <c r="AI240" s="79"/>
      <c r="AJ240" s="79"/>
      <c r="AK240" s="79"/>
      <c r="AL240" s="52"/>
      <c r="AM240" s="52"/>
      <c r="AN240" s="79"/>
    </row>
    <row r="241" spans="7:40" x14ac:dyDescent="0.25">
      <c r="G241" s="81"/>
      <c r="Q241" s="78"/>
      <c r="R241" s="79"/>
      <c r="S241" s="79"/>
      <c r="T241" s="79"/>
      <c r="U241" s="79"/>
      <c r="V241" s="79"/>
      <c r="W241" s="79"/>
      <c r="X241" s="79"/>
      <c r="Y241" s="79"/>
      <c r="Z241" s="79"/>
      <c r="AA241" s="79"/>
      <c r="AB241" s="79"/>
      <c r="AC241" s="79"/>
      <c r="AD241" s="79"/>
      <c r="AE241" s="79"/>
      <c r="AF241" s="79"/>
      <c r="AG241" s="79"/>
      <c r="AH241" s="79"/>
      <c r="AI241" s="79"/>
      <c r="AJ241" s="79"/>
      <c r="AK241" s="79"/>
      <c r="AL241" s="52"/>
      <c r="AM241" s="52"/>
      <c r="AN241" s="79"/>
    </row>
    <row r="242" spans="7:40" x14ac:dyDescent="0.25">
      <c r="G242" s="81"/>
      <c r="Q242" s="78"/>
      <c r="R242" s="79"/>
      <c r="S242" s="79"/>
      <c r="T242" s="79"/>
      <c r="U242" s="79"/>
      <c r="V242" s="79"/>
      <c r="W242" s="79"/>
      <c r="X242" s="79"/>
      <c r="Y242" s="79"/>
      <c r="Z242" s="79"/>
      <c r="AA242" s="79"/>
      <c r="AB242" s="79"/>
      <c r="AC242" s="79"/>
      <c r="AD242" s="79"/>
      <c r="AE242" s="79"/>
      <c r="AF242" s="79"/>
      <c r="AG242" s="79"/>
      <c r="AH242" s="79"/>
      <c r="AI242" s="79"/>
      <c r="AJ242" s="79"/>
      <c r="AK242" s="79"/>
      <c r="AL242" s="52"/>
      <c r="AM242" s="52"/>
      <c r="AN242" s="79"/>
    </row>
    <row r="243" spans="7:40" x14ac:dyDescent="0.25">
      <c r="G243" s="81"/>
      <c r="Q243" s="78"/>
      <c r="R243" s="79"/>
      <c r="S243" s="79"/>
      <c r="T243" s="79"/>
      <c r="U243" s="79"/>
      <c r="V243" s="79"/>
      <c r="W243" s="79"/>
      <c r="X243" s="79"/>
      <c r="Y243" s="79"/>
      <c r="Z243" s="79"/>
      <c r="AA243" s="79"/>
      <c r="AB243" s="79"/>
      <c r="AC243" s="79"/>
      <c r="AD243" s="79"/>
      <c r="AE243" s="79"/>
      <c r="AF243" s="79"/>
      <c r="AG243" s="79"/>
      <c r="AH243" s="79"/>
      <c r="AI243" s="79"/>
      <c r="AJ243" s="79"/>
      <c r="AK243" s="79"/>
      <c r="AL243" s="52"/>
      <c r="AM243" s="52"/>
      <c r="AN243" s="79"/>
    </row>
    <row r="244" spans="7:40" x14ac:dyDescent="0.25">
      <c r="G244" s="81"/>
      <c r="Q244" s="78"/>
      <c r="R244" s="79"/>
      <c r="S244" s="79"/>
      <c r="T244" s="79"/>
      <c r="U244" s="79"/>
      <c r="V244" s="79"/>
      <c r="W244" s="79"/>
      <c r="X244" s="79"/>
      <c r="Y244" s="79"/>
      <c r="Z244" s="79"/>
      <c r="AA244" s="79"/>
      <c r="AB244" s="79"/>
      <c r="AC244" s="79"/>
      <c r="AD244" s="79"/>
      <c r="AE244" s="79"/>
      <c r="AF244" s="79"/>
      <c r="AG244" s="79"/>
      <c r="AH244" s="79"/>
      <c r="AI244" s="79"/>
      <c r="AJ244" s="79"/>
      <c r="AK244" s="79"/>
      <c r="AL244" s="52"/>
      <c r="AM244" s="52"/>
      <c r="AN244" s="79"/>
    </row>
    <row r="245" spans="7:40" x14ac:dyDescent="0.25">
      <c r="G245" s="81"/>
      <c r="Q245" s="78"/>
      <c r="R245" s="79"/>
      <c r="S245" s="79"/>
      <c r="T245" s="79"/>
      <c r="U245" s="79"/>
      <c r="V245" s="79"/>
      <c r="W245" s="79"/>
      <c r="X245" s="79"/>
      <c r="Y245" s="79"/>
      <c r="Z245" s="79"/>
      <c r="AA245" s="79"/>
      <c r="AB245" s="79"/>
      <c r="AC245" s="79"/>
      <c r="AD245" s="79"/>
      <c r="AE245" s="79"/>
      <c r="AF245" s="79"/>
      <c r="AG245" s="79"/>
      <c r="AH245" s="79"/>
      <c r="AI245" s="79"/>
      <c r="AJ245" s="79"/>
      <c r="AK245" s="79"/>
      <c r="AL245" s="52"/>
      <c r="AM245" s="52"/>
      <c r="AN245" s="79"/>
    </row>
    <row r="246" spans="7:40" x14ac:dyDescent="0.25">
      <c r="G246" s="81"/>
      <c r="Q246" s="78"/>
      <c r="R246" s="79"/>
      <c r="S246" s="79"/>
      <c r="T246" s="79"/>
      <c r="U246" s="79"/>
      <c r="V246" s="79"/>
      <c r="W246" s="79"/>
      <c r="X246" s="79"/>
      <c r="Y246" s="79"/>
      <c r="Z246" s="79"/>
      <c r="AA246" s="79"/>
      <c r="AB246" s="79"/>
      <c r="AC246" s="79"/>
      <c r="AD246" s="79"/>
      <c r="AE246" s="79"/>
      <c r="AF246" s="79"/>
      <c r="AG246" s="79"/>
      <c r="AH246" s="79"/>
      <c r="AI246" s="79"/>
      <c r="AJ246" s="79"/>
      <c r="AK246" s="79"/>
      <c r="AL246" s="52"/>
      <c r="AM246" s="52"/>
      <c r="AN246" s="79"/>
    </row>
    <row r="247" spans="7:40" x14ac:dyDescent="0.25">
      <c r="G247" s="81"/>
      <c r="Q247" s="78"/>
      <c r="R247" s="79"/>
      <c r="S247" s="79"/>
      <c r="T247" s="79"/>
      <c r="U247" s="79"/>
      <c r="V247" s="79"/>
      <c r="W247" s="79"/>
      <c r="X247" s="79"/>
      <c r="Y247" s="79"/>
      <c r="Z247" s="79"/>
      <c r="AA247" s="79"/>
      <c r="AB247" s="79"/>
      <c r="AC247" s="79"/>
      <c r="AD247" s="79"/>
      <c r="AE247" s="79"/>
      <c r="AF247" s="79"/>
      <c r="AG247" s="79"/>
      <c r="AH247" s="79"/>
      <c r="AI247" s="79"/>
      <c r="AJ247" s="79"/>
      <c r="AK247" s="79"/>
      <c r="AL247" s="52"/>
      <c r="AM247" s="52"/>
      <c r="AN247" s="79"/>
    </row>
    <row r="248" spans="7:40" x14ac:dyDescent="0.25">
      <c r="G248" s="81"/>
      <c r="Q248" s="78"/>
      <c r="R248" s="79"/>
      <c r="S248" s="79"/>
      <c r="T248" s="79"/>
      <c r="U248" s="79"/>
      <c r="V248" s="79"/>
      <c r="W248" s="79"/>
      <c r="X248" s="79"/>
      <c r="Y248" s="79"/>
      <c r="Z248" s="79"/>
      <c r="AA248" s="79"/>
      <c r="AB248" s="79"/>
      <c r="AC248" s="79"/>
      <c r="AD248" s="79"/>
      <c r="AE248" s="79"/>
      <c r="AF248" s="79"/>
      <c r="AG248" s="79"/>
      <c r="AH248" s="79"/>
      <c r="AI248" s="79"/>
      <c r="AJ248" s="79"/>
      <c r="AK248" s="79"/>
      <c r="AL248" s="52"/>
      <c r="AM248" s="52"/>
      <c r="AN248" s="79"/>
    </row>
    <row r="249" spans="7:40" x14ac:dyDescent="0.25">
      <c r="G249" s="81"/>
      <c r="Q249" s="78"/>
      <c r="R249" s="79"/>
      <c r="S249" s="79"/>
      <c r="T249" s="79"/>
      <c r="U249" s="79"/>
      <c r="V249" s="79"/>
      <c r="W249" s="79"/>
      <c r="X249" s="79"/>
      <c r="Y249" s="79"/>
      <c r="Z249" s="79"/>
      <c r="AA249" s="79"/>
      <c r="AB249" s="79"/>
      <c r="AC249" s="79"/>
      <c r="AD249" s="79"/>
      <c r="AE249" s="79"/>
      <c r="AF249" s="79"/>
      <c r="AG249" s="79"/>
      <c r="AH249" s="79"/>
      <c r="AI249" s="79"/>
      <c r="AJ249" s="79"/>
      <c r="AK249" s="79"/>
      <c r="AL249" s="52"/>
      <c r="AM249" s="52"/>
      <c r="AN249" s="79"/>
    </row>
    <row r="250" spans="7:40" x14ac:dyDescent="0.25">
      <c r="G250" s="81"/>
      <c r="Q250" s="78"/>
      <c r="R250" s="79"/>
      <c r="S250" s="79"/>
      <c r="T250" s="79"/>
      <c r="U250" s="79"/>
      <c r="V250" s="79"/>
      <c r="W250" s="79"/>
      <c r="X250" s="79"/>
      <c r="Y250" s="79"/>
      <c r="Z250" s="79"/>
      <c r="AA250" s="79"/>
      <c r="AB250" s="79"/>
      <c r="AC250" s="79"/>
      <c r="AD250" s="79"/>
      <c r="AE250" s="79"/>
      <c r="AF250" s="79"/>
      <c r="AG250" s="79"/>
      <c r="AH250" s="79"/>
      <c r="AI250" s="79"/>
      <c r="AJ250" s="79"/>
      <c r="AK250" s="79"/>
      <c r="AL250" s="52"/>
      <c r="AM250" s="52"/>
      <c r="AN250" s="79"/>
    </row>
    <row r="251" spans="7:40" x14ac:dyDescent="0.25">
      <c r="G251" s="81"/>
      <c r="Q251" s="78"/>
      <c r="R251" s="79"/>
      <c r="S251" s="79"/>
      <c r="T251" s="79"/>
      <c r="U251" s="79"/>
      <c r="V251" s="79"/>
      <c r="W251" s="79"/>
      <c r="X251" s="79"/>
      <c r="Y251" s="79"/>
      <c r="Z251" s="79"/>
      <c r="AA251" s="79"/>
      <c r="AB251" s="79"/>
      <c r="AC251" s="79"/>
      <c r="AD251" s="79"/>
      <c r="AE251" s="79"/>
      <c r="AF251" s="79"/>
      <c r="AG251" s="79"/>
      <c r="AH251" s="79"/>
      <c r="AI251" s="79"/>
      <c r="AJ251" s="79"/>
      <c r="AK251" s="79"/>
      <c r="AL251" s="52"/>
      <c r="AM251" s="52"/>
      <c r="AN251" s="79"/>
    </row>
    <row r="252" spans="7:40" x14ac:dyDescent="0.25">
      <c r="G252" s="81"/>
      <c r="Q252" s="78"/>
      <c r="R252" s="79"/>
      <c r="S252" s="79"/>
      <c r="T252" s="79"/>
      <c r="U252" s="79"/>
      <c r="V252" s="79"/>
      <c r="W252" s="79"/>
      <c r="X252" s="79"/>
      <c r="Y252" s="79"/>
      <c r="Z252" s="79"/>
      <c r="AA252" s="79"/>
      <c r="AB252" s="79"/>
      <c r="AC252" s="79"/>
      <c r="AD252" s="79"/>
      <c r="AE252" s="79"/>
      <c r="AF252" s="79"/>
      <c r="AG252" s="79"/>
      <c r="AH252" s="79"/>
      <c r="AI252" s="79"/>
      <c r="AJ252" s="79"/>
      <c r="AK252" s="79"/>
      <c r="AL252" s="52"/>
      <c r="AM252" s="52"/>
      <c r="AN252" s="79"/>
    </row>
    <row r="253" spans="7:40" x14ac:dyDescent="0.25">
      <c r="G253" s="81"/>
      <c r="Q253" s="78"/>
      <c r="R253" s="79"/>
      <c r="S253" s="79"/>
      <c r="T253" s="79"/>
      <c r="U253" s="79"/>
      <c r="V253" s="79"/>
      <c r="W253" s="79"/>
      <c r="X253" s="79"/>
      <c r="Y253" s="79"/>
      <c r="Z253" s="79"/>
      <c r="AA253" s="79"/>
      <c r="AB253" s="79"/>
      <c r="AC253" s="79"/>
      <c r="AD253" s="79"/>
      <c r="AE253" s="79"/>
      <c r="AF253" s="79"/>
      <c r="AG253" s="79"/>
      <c r="AH253" s="79"/>
      <c r="AI253" s="79"/>
      <c r="AJ253" s="79"/>
      <c r="AK253" s="79"/>
      <c r="AL253" s="52"/>
      <c r="AM253" s="52"/>
      <c r="AN253" s="79"/>
    </row>
    <row r="254" spans="7:40" x14ac:dyDescent="0.25">
      <c r="G254" s="81"/>
      <c r="Q254" s="78"/>
      <c r="R254" s="79"/>
      <c r="S254" s="79"/>
      <c r="T254" s="79"/>
      <c r="U254" s="79"/>
      <c r="V254" s="79"/>
      <c r="W254" s="79"/>
      <c r="X254" s="79"/>
      <c r="Y254" s="79"/>
      <c r="Z254" s="79"/>
      <c r="AA254" s="79"/>
      <c r="AB254" s="79"/>
      <c r="AC254" s="79"/>
      <c r="AD254" s="79"/>
      <c r="AE254" s="79"/>
      <c r="AF254" s="79"/>
      <c r="AG254" s="79"/>
      <c r="AH254" s="79"/>
      <c r="AI254" s="79"/>
      <c r="AJ254" s="79"/>
      <c r="AK254" s="79"/>
      <c r="AL254" s="52"/>
      <c r="AM254" s="52"/>
      <c r="AN254" s="79"/>
    </row>
    <row r="255" spans="7:40" x14ac:dyDescent="0.25">
      <c r="G255" s="81"/>
      <c r="Q255" s="78"/>
      <c r="R255" s="79"/>
      <c r="S255" s="79"/>
      <c r="T255" s="79"/>
      <c r="U255" s="79"/>
      <c r="V255" s="79"/>
      <c r="W255" s="79"/>
      <c r="X255" s="79"/>
      <c r="Y255" s="79"/>
      <c r="Z255" s="79"/>
      <c r="AA255" s="79"/>
      <c r="AB255" s="79"/>
      <c r="AC255" s="79"/>
      <c r="AD255" s="79"/>
      <c r="AE255" s="79"/>
      <c r="AF255" s="79"/>
      <c r="AG255" s="79"/>
      <c r="AH255" s="79"/>
      <c r="AI255" s="79"/>
      <c r="AJ255" s="79"/>
      <c r="AK255" s="79"/>
      <c r="AL255" s="52"/>
      <c r="AM255" s="52"/>
      <c r="AN255" s="79"/>
    </row>
    <row r="256" spans="7:40" x14ac:dyDescent="0.25">
      <c r="G256" s="81"/>
      <c r="Q256" s="78"/>
      <c r="R256" s="79"/>
      <c r="S256" s="79"/>
      <c r="T256" s="79"/>
      <c r="U256" s="79"/>
      <c r="V256" s="79"/>
      <c r="W256" s="79"/>
      <c r="X256" s="79"/>
      <c r="Y256" s="79"/>
      <c r="Z256" s="79"/>
      <c r="AA256" s="79"/>
      <c r="AB256" s="79"/>
      <c r="AC256" s="79"/>
      <c r="AD256" s="79"/>
      <c r="AE256" s="79"/>
      <c r="AF256" s="79"/>
      <c r="AG256" s="79"/>
      <c r="AH256" s="79"/>
      <c r="AI256" s="79"/>
      <c r="AJ256" s="79"/>
      <c r="AK256" s="79"/>
      <c r="AL256" s="52"/>
      <c r="AM256" s="52"/>
      <c r="AN256" s="79"/>
    </row>
    <row r="257" spans="7:40" x14ac:dyDescent="0.25">
      <c r="G257" s="81"/>
      <c r="Q257" s="78"/>
      <c r="R257" s="79"/>
      <c r="S257" s="79"/>
      <c r="T257" s="79"/>
      <c r="U257" s="79"/>
      <c r="V257" s="79"/>
      <c r="W257" s="79"/>
      <c r="X257" s="79"/>
      <c r="Y257" s="79"/>
      <c r="Z257" s="79"/>
      <c r="AA257" s="79"/>
      <c r="AB257" s="79"/>
      <c r="AC257" s="79"/>
      <c r="AD257" s="79"/>
      <c r="AE257" s="79"/>
      <c r="AF257" s="79"/>
      <c r="AG257" s="79"/>
      <c r="AH257" s="79"/>
      <c r="AI257" s="79"/>
      <c r="AJ257" s="79"/>
      <c r="AK257" s="79"/>
      <c r="AL257" s="52"/>
      <c r="AM257" s="52"/>
      <c r="AN257" s="79"/>
    </row>
    <row r="258" spans="7:40"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52"/>
      <c r="AM258" s="52"/>
      <c r="AN258" s="79"/>
    </row>
    <row r="259" spans="7:40"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52"/>
      <c r="AM259" s="52"/>
      <c r="AN259" s="79"/>
    </row>
    <row r="260" spans="7:40"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52"/>
      <c r="AM260" s="52"/>
      <c r="AN260" s="79"/>
    </row>
    <row r="261" spans="7:40"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52"/>
      <c r="AM261" s="52"/>
      <c r="AN261" s="79"/>
    </row>
    <row r="262" spans="7:40"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52"/>
      <c r="AM262" s="52"/>
      <c r="AN262" s="79"/>
    </row>
    <row r="263" spans="7:40"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52"/>
      <c r="AM263" s="52"/>
      <c r="AN263" s="79"/>
    </row>
    <row r="264" spans="7:40"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52"/>
      <c r="AM264" s="52"/>
      <c r="AN264" s="79"/>
    </row>
    <row r="265" spans="7:40"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52"/>
      <c r="AM265" s="52"/>
      <c r="AN265" s="79"/>
    </row>
    <row r="266" spans="7:40"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52"/>
      <c r="AM266" s="52"/>
      <c r="AN266" s="79"/>
    </row>
    <row r="267" spans="7:40"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52"/>
      <c r="AM267" s="52"/>
      <c r="AN267" s="79"/>
    </row>
    <row r="268" spans="7:40"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52"/>
      <c r="AM268" s="52"/>
      <c r="AN268" s="79"/>
    </row>
    <row r="269" spans="7:40"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52"/>
      <c r="AM269" s="52"/>
      <c r="AN269" s="79"/>
    </row>
    <row r="270" spans="7:40"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52"/>
      <c r="AM270" s="52"/>
      <c r="AN270" s="79"/>
    </row>
    <row r="271" spans="7:40"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52"/>
      <c r="AM271" s="52"/>
      <c r="AN271" s="79"/>
    </row>
    <row r="272" spans="7:40"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52"/>
      <c r="AM272" s="52"/>
      <c r="AN272" s="79"/>
    </row>
    <row r="273" spans="7:40"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52"/>
      <c r="AM273" s="52"/>
      <c r="AN273" s="79"/>
    </row>
    <row r="274" spans="7:40"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52"/>
      <c r="AM274" s="52"/>
      <c r="AN274" s="79"/>
    </row>
    <row r="275" spans="7:40"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52"/>
      <c r="AM275" s="52"/>
      <c r="AN275" s="79"/>
    </row>
    <row r="276" spans="7:40"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52"/>
      <c r="AM276" s="52"/>
      <c r="AN276" s="79"/>
    </row>
    <row r="277" spans="7:40"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52"/>
      <c r="AM277" s="52"/>
      <c r="AN277" s="79"/>
    </row>
    <row r="278" spans="7:40"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52"/>
      <c r="AM278" s="52"/>
      <c r="AN278" s="79"/>
    </row>
    <row r="279" spans="7:40"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52"/>
      <c r="AM279" s="52"/>
      <c r="AN279" s="79"/>
    </row>
    <row r="280" spans="7:40"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52"/>
      <c r="AM280" s="52"/>
      <c r="AN280" s="79"/>
    </row>
    <row r="281" spans="7:40"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52"/>
      <c r="AM281" s="52"/>
      <c r="AN281" s="79"/>
    </row>
    <row r="282" spans="7:40"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52"/>
      <c r="AM282" s="52"/>
      <c r="AN282" s="79"/>
    </row>
    <row r="283" spans="7:40"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52"/>
      <c r="AM283" s="52"/>
      <c r="AN283" s="79"/>
    </row>
    <row r="284" spans="7:40"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52"/>
      <c r="AM284" s="52"/>
      <c r="AN284" s="79"/>
    </row>
    <row r="285" spans="7:40"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52"/>
      <c r="AM285" s="52"/>
      <c r="AN285" s="79"/>
    </row>
    <row r="286" spans="7:40"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52"/>
      <c r="AM286" s="52"/>
      <c r="AN286" s="79"/>
    </row>
    <row r="287" spans="7:40"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52"/>
      <c r="AM287" s="52"/>
      <c r="AN287" s="79"/>
    </row>
    <row r="288" spans="7:40"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52"/>
      <c r="AM288" s="52"/>
      <c r="AN288" s="79"/>
    </row>
    <row r="289" spans="7:40"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52"/>
      <c r="AM289" s="52"/>
      <c r="AN289" s="79"/>
    </row>
    <row r="290" spans="7:40"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52"/>
      <c r="AM290" s="52"/>
      <c r="AN290" s="79"/>
    </row>
    <row r="291" spans="7:40"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52"/>
      <c r="AM291" s="52"/>
      <c r="AN291" s="79"/>
    </row>
    <row r="292" spans="7:40"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52"/>
      <c r="AM292" s="52"/>
      <c r="AN292" s="79"/>
    </row>
    <row r="293" spans="7:40"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52"/>
      <c r="AM293" s="52"/>
      <c r="AN293" s="79"/>
    </row>
    <row r="294" spans="7:40"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52"/>
      <c r="AM294" s="52"/>
      <c r="AN294" s="79"/>
    </row>
    <row r="295" spans="7:40"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52"/>
      <c r="AM295" s="52"/>
      <c r="AN295" s="79"/>
    </row>
    <row r="296" spans="7:40"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52"/>
      <c r="AM296" s="52"/>
      <c r="AN296" s="79"/>
    </row>
    <row r="297" spans="7:40"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52"/>
      <c r="AM297" s="52"/>
      <c r="AN297" s="79"/>
    </row>
    <row r="298" spans="7:40"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52"/>
      <c r="AM298" s="52"/>
      <c r="AN298" s="79"/>
    </row>
    <row r="299" spans="7:40"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52"/>
      <c r="AM299" s="52"/>
      <c r="AN299" s="79"/>
    </row>
    <row r="300" spans="7:40"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52"/>
      <c r="AM300" s="52"/>
      <c r="AN300" s="79"/>
    </row>
    <row r="301" spans="7:40"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52"/>
      <c r="AM301" s="52"/>
      <c r="AN301" s="79"/>
    </row>
    <row r="302" spans="7:40"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52"/>
      <c r="AM302" s="52"/>
      <c r="AN302" s="79"/>
    </row>
    <row r="303" spans="7:40"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52"/>
      <c r="AM303" s="52"/>
      <c r="AN303" s="79"/>
    </row>
    <row r="304" spans="7:40"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52"/>
      <c r="AM304" s="52"/>
      <c r="AN304" s="79"/>
    </row>
    <row r="305" spans="7:40"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52"/>
      <c r="AM305" s="52"/>
      <c r="AN305" s="79"/>
    </row>
    <row r="306" spans="7:40"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52"/>
      <c r="AM306" s="52"/>
      <c r="AN306" s="79"/>
    </row>
    <row r="307" spans="7:40"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52"/>
      <c r="AM307" s="52"/>
      <c r="AN307" s="79"/>
    </row>
    <row r="308" spans="7:40"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52"/>
      <c r="AM308" s="52"/>
      <c r="AN308" s="79"/>
    </row>
    <row r="309" spans="7:40"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52"/>
      <c r="AM309" s="52"/>
      <c r="AN309" s="79"/>
    </row>
    <row r="310" spans="7:40"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52"/>
      <c r="AM310" s="52"/>
      <c r="AN310" s="79"/>
    </row>
    <row r="311" spans="7:40"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52"/>
      <c r="AM311" s="52"/>
      <c r="AN311" s="79"/>
    </row>
    <row r="312" spans="7:40"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52"/>
      <c r="AM312" s="52"/>
      <c r="AN312" s="79"/>
    </row>
    <row r="313" spans="7:40"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52"/>
      <c r="AM313" s="52"/>
      <c r="AN313" s="79"/>
    </row>
    <row r="314" spans="7:40"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52"/>
      <c r="AM314" s="52"/>
      <c r="AN314" s="79"/>
    </row>
    <row r="315" spans="7:40"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52"/>
      <c r="AM315" s="52"/>
      <c r="AN315" s="79"/>
    </row>
    <row r="316" spans="7:40"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52"/>
      <c r="AM316" s="52"/>
      <c r="AN316" s="79"/>
    </row>
    <row r="317" spans="7:40"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52"/>
      <c r="AM317" s="52"/>
      <c r="AN317" s="79"/>
    </row>
    <row r="318" spans="7:40"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52"/>
      <c r="AM318" s="52"/>
      <c r="AN318" s="79"/>
    </row>
    <row r="319" spans="7:40"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52"/>
      <c r="AM319" s="52"/>
      <c r="AN319" s="79"/>
    </row>
    <row r="320" spans="7:40"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52"/>
      <c r="AM320" s="52"/>
      <c r="AN320" s="79"/>
    </row>
    <row r="321" spans="7:40"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52"/>
      <c r="AM321" s="52"/>
      <c r="AN321" s="79"/>
    </row>
    <row r="322" spans="7:40"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52"/>
      <c r="AM322" s="52"/>
      <c r="AN322" s="79"/>
    </row>
    <row r="323" spans="7:40"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52"/>
      <c r="AM323" s="52"/>
      <c r="AN323" s="79"/>
    </row>
    <row r="324" spans="7:40"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52"/>
      <c r="AM324" s="52"/>
      <c r="AN324" s="79"/>
    </row>
    <row r="325" spans="7:40"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52"/>
      <c r="AM325" s="52"/>
      <c r="AN325" s="79"/>
    </row>
    <row r="326" spans="7:40"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52"/>
      <c r="AM326" s="52"/>
      <c r="AN326" s="79"/>
    </row>
    <row r="327" spans="7:40"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52"/>
      <c r="AM327" s="52"/>
      <c r="AN327" s="79"/>
    </row>
    <row r="328" spans="7:40"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52"/>
      <c r="AM328" s="52"/>
      <c r="AN328" s="79"/>
    </row>
    <row r="329" spans="7:40"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52"/>
      <c r="AM329" s="52"/>
      <c r="AN329" s="79"/>
    </row>
    <row r="330" spans="7:40"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52"/>
      <c r="AM330" s="52"/>
      <c r="AN330" s="79"/>
    </row>
    <row r="331" spans="7:40"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52"/>
      <c r="AM331" s="52"/>
      <c r="AN331" s="79"/>
    </row>
    <row r="332" spans="7:40"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52"/>
      <c r="AM332" s="52"/>
      <c r="AN332" s="79"/>
    </row>
    <row r="333" spans="7:40"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52"/>
      <c r="AM333" s="52"/>
      <c r="AN333" s="79"/>
    </row>
    <row r="334" spans="7:40"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52"/>
      <c r="AM334" s="52"/>
      <c r="AN334" s="79"/>
    </row>
    <row r="335" spans="7:40"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52"/>
      <c r="AM335" s="52"/>
      <c r="AN335" s="79"/>
    </row>
    <row r="336" spans="7:40"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52"/>
      <c r="AM336" s="52"/>
      <c r="AN336" s="79"/>
    </row>
    <row r="337" spans="7:40"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52"/>
      <c r="AM337" s="52"/>
      <c r="AN337" s="79"/>
    </row>
    <row r="338" spans="7:40"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52"/>
      <c r="AM338" s="52"/>
      <c r="AN338" s="79"/>
    </row>
    <row r="339" spans="7:40"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52"/>
      <c r="AM339" s="52"/>
      <c r="AN339" s="79"/>
    </row>
    <row r="340" spans="7:40"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52"/>
      <c r="AM340" s="52"/>
      <c r="AN340" s="79"/>
    </row>
    <row r="341" spans="7:40"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52"/>
      <c r="AM341" s="52"/>
      <c r="AN341" s="79"/>
    </row>
    <row r="342" spans="7:40"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52"/>
      <c r="AM342" s="52"/>
      <c r="AN342" s="79"/>
    </row>
    <row r="343" spans="7:40"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52"/>
      <c r="AM343" s="52"/>
      <c r="AN343" s="79"/>
    </row>
    <row r="344" spans="7:40"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52"/>
      <c r="AM344" s="52"/>
      <c r="AN344" s="79"/>
    </row>
    <row r="345" spans="7:40"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52"/>
      <c r="AM345" s="52"/>
      <c r="AN345" s="79"/>
    </row>
    <row r="346" spans="7:40"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52"/>
      <c r="AM346" s="52"/>
      <c r="AN346" s="79"/>
    </row>
    <row r="347" spans="7:40"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52"/>
      <c r="AM347" s="52"/>
      <c r="AN347" s="79"/>
    </row>
    <row r="348" spans="7:40"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52"/>
      <c r="AM348" s="52"/>
      <c r="AN348" s="79"/>
    </row>
    <row r="349" spans="7:40"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52"/>
      <c r="AM349" s="52"/>
      <c r="AN349" s="79"/>
    </row>
    <row r="350" spans="7:40"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52"/>
      <c r="AM350" s="52"/>
      <c r="AN350" s="79"/>
    </row>
    <row r="351" spans="7:40"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52"/>
      <c r="AM351" s="52"/>
      <c r="AN351" s="79"/>
    </row>
    <row r="352" spans="7:40"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52"/>
      <c r="AM352" s="52"/>
      <c r="AN352" s="79"/>
    </row>
    <row r="353" spans="7:40"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52"/>
      <c r="AM353" s="52"/>
      <c r="AN353" s="79"/>
    </row>
    <row r="354" spans="7:40"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52"/>
      <c r="AM354" s="52"/>
      <c r="AN354" s="79"/>
    </row>
    <row r="355" spans="7:40"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52"/>
      <c r="AM355" s="52"/>
      <c r="AN355" s="79"/>
    </row>
    <row r="356" spans="7:40"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52"/>
      <c r="AM356" s="52"/>
      <c r="AN356" s="79"/>
    </row>
    <row r="357" spans="7:40"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52"/>
      <c r="AM357" s="52"/>
      <c r="AN357" s="79"/>
    </row>
    <row r="358" spans="7:40"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52"/>
      <c r="AM358" s="52"/>
      <c r="AN358" s="79"/>
    </row>
    <row r="359" spans="7:40"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52"/>
      <c r="AM359" s="52"/>
      <c r="AN359" s="79"/>
    </row>
    <row r="360" spans="7:40"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52"/>
      <c r="AM360" s="52"/>
      <c r="AN360" s="79"/>
    </row>
    <row r="361" spans="7:40"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52"/>
      <c r="AM361" s="52"/>
      <c r="AN361" s="79"/>
    </row>
    <row r="362" spans="7:40"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52"/>
      <c r="AM362" s="52"/>
      <c r="AN362" s="79"/>
    </row>
    <row r="363" spans="7:40"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52"/>
      <c r="AM363" s="52"/>
      <c r="AN363" s="79"/>
    </row>
    <row r="364" spans="7:40"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52"/>
      <c r="AM364" s="52"/>
      <c r="AN364" s="79"/>
    </row>
    <row r="365" spans="7:40"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52"/>
      <c r="AM365" s="52"/>
      <c r="AN365" s="79"/>
    </row>
    <row r="366" spans="7:40"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52"/>
      <c r="AM366" s="52"/>
      <c r="AN366" s="79"/>
    </row>
    <row r="367" spans="7:40"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52"/>
      <c r="AM367" s="52"/>
      <c r="AN367" s="79"/>
    </row>
    <row r="368" spans="7:40"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52"/>
      <c r="AM368" s="52"/>
      <c r="AN368" s="79"/>
    </row>
    <row r="369" spans="7:40"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52"/>
      <c r="AM369" s="52"/>
      <c r="AN369" s="79"/>
    </row>
    <row r="370" spans="7:40"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52"/>
      <c r="AM370" s="52"/>
      <c r="AN370" s="79"/>
    </row>
    <row r="371" spans="7:40"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52"/>
      <c r="AM371" s="52"/>
      <c r="AN371" s="79"/>
    </row>
    <row r="372" spans="7:40"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52"/>
      <c r="AM372" s="52"/>
      <c r="AN372" s="79"/>
    </row>
    <row r="373" spans="7:40"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52"/>
      <c r="AM373" s="52"/>
      <c r="AN373" s="79"/>
    </row>
    <row r="374" spans="7:40"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52"/>
      <c r="AM374" s="52"/>
      <c r="AN374" s="79"/>
    </row>
    <row r="375" spans="7:40"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52"/>
      <c r="AM375" s="52"/>
      <c r="AN375" s="79"/>
    </row>
    <row r="376" spans="7:40"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52"/>
      <c r="AM376" s="52"/>
      <c r="AN376" s="79"/>
    </row>
    <row r="377" spans="7:40"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52"/>
      <c r="AM377" s="52"/>
      <c r="AN377" s="79"/>
    </row>
    <row r="378" spans="7:40"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52"/>
      <c r="AM378" s="52"/>
      <c r="AN378" s="79"/>
    </row>
    <row r="379" spans="7:40"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52"/>
      <c r="AM379" s="52"/>
      <c r="AN379" s="79"/>
    </row>
    <row r="380" spans="7:40"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52"/>
      <c r="AM380" s="52"/>
      <c r="AN380" s="79"/>
    </row>
    <row r="381" spans="7:40"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52"/>
      <c r="AM381" s="52"/>
      <c r="AN381" s="79"/>
    </row>
    <row r="382" spans="7:40"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52"/>
      <c r="AM382" s="52"/>
      <c r="AN382" s="79"/>
    </row>
    <row r="383" spans="7:40"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52"/>
      <c r="AM383" s="52"/>
      <c r="AN383" s="79"/>
    </row>
    <row r="384" spans="7:40"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52"/>
      <c r="AM384" s="52"/>
      <c r="AN384" s="79"/>
    </row>
    <row r="385" spans="7:40"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52"/>
      <c r="AM385" s="52"/>
      <c r="AN385" s="79"/>
    </row>
    <row r="386" spans="7:40"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52"/>
      <c r="AM386" s="52"/>
      <c r="AN386" s="79"/>
    </row>
    <row r="387" spans="7:40"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52"/>
      <c r="AM387" s="52"/>
      <c r="AN387" s="79"/>
    </row>
    <row r="388" spans="7:40"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52"/>
      <c r="AM388" s="52"/>
      <c r="AN388" s="79"/>
    </row>
    <row r="389" spans="7:40"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52"/>
      <c r="AM389" s="52"/>
      <c r="AN389" s="79"/>
    </row>
    <row r="390" spans="7:40"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52"/>
      <c r="AM390" s="52"/>
      <c r="AN390" s="79"/>
    </row>
    <row r="391" spans="7:40"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52"/>
      <c r="AM391" s="52"/>
      <c r="AN391" s="79"/>
    </row>
    <row r="392" spans="7:40"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52"/>
      <c r="AM392" s="52"/>
      <c r="AN392" s="79"/>
    </row>
    <row r="393" spans="7:40"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52"/>
      <c r="AM393" s="52"/>
      <c r="AN393" s="79"/>
    </row>
    <row r="394" spans="7:40"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52"/>
      <c r="AM394" s="52"/>
      <c r="AN394" s="79"/>
    </row>
    <row r="395" spans="7:40"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52"/>
      <c r="AM395" s="52"/>
      <c r="AN395" s="79"/>
    </row>
    <row r="396" spans="7:40"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52"/>
      <c r="AM396" s="52"/>
      <c r="AN396" s="79"/>
    </row>
    <row r="397" spans="7:40"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52"/>
      <c r="AM397" s="52"/>
      <c r="AN397" s="79"/>
    </row>
    <row r="398" spans="7:40"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52"/>
      <c r="AM398" s="52"/>
      <c r="AN398" s="79"/>
    </row>
    <row r="399" spans="7:40"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52"/>
      <c r="AM399" s="52"/>
      <c r="AN399" s="79"/>
    </row>
    <row r="400" spans="7:40"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52"/>
      <c r="AM400" s="52"/>
      <c r="AN400" s="79"/>
    </row>
    <row r="401" spans="7:40"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52"/>
      <c r="AM401" s="52"/>
      <c r="AN401" s="79"/>
    </row>
    <row r="402" spans="7:40"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52"/>
      <c r="AM402" s="52"/>
      <c r="AN402" s="79"/>
    </row>
    <row r="403" spans="7:40"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52"/>
      <c r="AM403" s="52"/>
      <c r="AN403" s="79"/>
    </row>
    <row r="404" spans="7:40"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52"/>
      <c r="AM404" s="52"/>
      <c r="AN404" s="79"/>
    </row>
    <row r="405" spans="7:40"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52"/>
      <c r="AM405" s="52"/>
      <c r="AN405" s="79"/>
    </row>
    <row r="406" spans="7:40"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52"/>
      <c r="AM406" s="52"/>
      <c r="AN406" s="79"/>
    </row>
    <row r="407" spans="7:40"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52"/>
      <c r="AM407" s="52"/>
      <c r="AN407" s="79"/>
    </row>
    <row r="408" spans="7:40"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52"/>
      <c r="AM408" s="52"/>
      <c r="AN408" s="79"/>
    </row>
    <row r="409" spans="7:40"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52"/>
      <c r="AM409" s="52"/>
      <c r="AN409" s="79"/>
    </row>
    <row r="410" spans="7:40"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52"/>
      <c r="AM410" s="52"/>
      <c r="AN410" s="79"/>
    </row>
    <row r="411" spans="7:40"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52"/>
      <c r="AM411" s="52"/>
      <c r="AN411" s="79"/>
    </row>
    <row r="412" spans="7:40"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52"/>
      <c r="AM412" s="52"/>
      <c r="AN412" s="79"/>
    </row>
    <row r="413" spans="7:40"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52"/>
      <c r="AM413" s="52"/>
      <c r="AN413" s="79"/>
    </row>
    <row r="414" spans="7:40"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52"/>
      <c r="AM414" s="52"/>
      <c r="AN414" s="79"/>
    </row>
    <row r="415" spans="7:40"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52"/>
      <c r="AM415" s="52"/>
      <c r="AN415" s="79"/>
    </row>
    <row r="416" spans="7:40"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52"/>
      <c r="AM416" s="52"/>
      <c r="AN416" s="79"/>
    </row>
    <row r="417" spans="7:40"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52"/>
      <c r="AM417" s="52"/>
      <c r="AN417" s="79"/>
    </row>
    <row r="418" spans="7:40"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52"/>
      <c r="AM418" s="52"/>
      <c r="AN418" s="79"/>
    </row>
    <row r="419" spans="7:40"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52"/>
      <c r="AM419" s="52"/>
      <c r="AN419" s="79"/>
    </row>
    <row r="420" spans="7:40"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52"/>
      <c r="AM420" s="52"/>
      <c r="AN420" s="79"/>
    </row>
    <row r="421" spans="7:40"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52"/>
      <c r="AM421" s="52"/>
      <c r="AN421" s="79"/>
    </row>
    <row r="422" spans="7:40"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52"/>
      <c r="AM422" s="52"/>
      <c r="AN422" s="79"/>
    </row>
    <row r="423" spans="7:40"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52"/>
      <c r="AM423" s="52"/>
      <c r="AN423" s="79"/>
    </row>
    <row r="424" spans="7:40"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52"/>
      <c r="AM424" s="52"/>
      <c r="AN424" s="79"/>
    </row>
    <row r="425" spans="7:40"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52"/>
      <c r="AM425" s="52"/>
      <c r="AN425" s="79"/>
    </row>
    <row r="426" spans="7:40"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52"/>
      <c r="AM426" s="52"/>
      <c r="AN426" s="79"/>
    </row>
    <row r="427" spans="7:40"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52"/>
      <c r="AM427" s="52"/>
      <c r="AN427" s="79"/>
    </row>
    <row r="428" spans="7:40"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52"/>
      <c r="AM428" s="52"/>
      <c r="AN428" s="79"/>
    </row>
    <row r="429" spans="7:40"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52"/>
      <c r="AM429" s="52"/>
      <c r="AN429" s="79"/>
    </row>
    <row r="430" spans="7:40"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52"/>
      <c r="AM430" s="52"/>
      <c r="AN430" s="79"/>
    </row>
    <row r="431" spans="7:40"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52"/>
      <c r="AM431" s="52"/>
      <c r="AN431" s="79"/>
    </row>
    <row r="432" spans="7:40"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52"/>
      <c r="AM432" s="52"/>
      <c r="AN432" s="79"/>
    </row>
    <row r="433" spans="7:40"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52"/>
      <c r="AM433" s="52"/>
      <c r="AN433" s="79"/>
    </row>
    <row r="434" spans="7:40"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52"/>
      <c r="AM434" s="52"/>
      <c r="AN434" s="79"/>
    </row>
    <row r="435" spans="7:40"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52"/>
      <c r="AM435" s="52"/>
      <c r="AN435" s="79"/>
    </row>
    <row r="436" spans="7:40"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52"/>
      <c r="AM436" s="52"/>
      <c r="AN436" s="79"/>
    </row>
    <row r="437" spans="7:40"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52"/>
      <c r="AM437" s="52"/>
      <c r="AN437" s="79"/>
    </row>
    <row r="438" spans="7:40"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52"/>
      <c r="AM438" s="52"/>
      <c r="AN438" s="79"/>
    </row>
    <row r="439" spans="7:40"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52"/>
      <c r="AM439" s="52"/>
      <c r="AN439" s="79"/>
    </row>
    <row r="440" spans="7:40"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52"/>
      <c r="AM440" s="52"/>
      <c r="AN440" s="79"/>
    </row>
    <row r="441" spans="7:40"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52"/>
      <c r="AM441" s="52"/>
      <c r="AN441" s="79"/>
    </row>
    <row r="442" spans="7:40"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52"/>
      <c r="AM442" s="52"/>
      <c r="AN442" s="79"/>
    </row>
    <row r="443" spans="7:40"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52"/>
      <c r="AM443" s="52"/>
      <c r="AN443" s="79"/>
    </row>
    <row r="444" spans="7:40"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52"/>
      <c r="AM444" s="52"/>
      <c r="AN444" s="79"/>
    </row>
    <row r="445" spans="7:40"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52"/>
      <c r="AM445" s="52"/>
      <c r="AN445" s="79"/>
    </row>
    <row r="446" spans="7:40"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52"/>
      <c r="AM446" s="52"/>
      <c r="AN446" s="79"/>
    </row>
    <row r="447" spans="7:40"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52"/>
      <c r="AM447" s="52"/>
      <c r="AN447" s="79"/>
    </row>
    <row r="448" spans="7:40"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52"/>
      <c r="AM448" s="52"/>
      <c r="AN448" s="79"/>
    </row>
    <row r="449" spans="7:40"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52"/>
      <c r="AM449" s="52"/>
      <c r="AN449" s="79"/>
    </row>
    <row r="450" spans="7:40"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52"/>
      <c r="AM450" s="52"/>
      <c r="AN450" s="79"/>
    </row>
    <row r="451" spans="7:40" x14ac:dyDescent="0.25">
      <c r="Q451" s="78"/>
      <c r="R451" s="79"/>
      <c r="S451" s="79"/>
      <c r="T451" s="79"/>
      <c r="U451" s="79"/>
      <c r="V451" s="79"/>
      <c r="W451" s="79"/>
      <c r="X451" s="79"/>
      <c r="Y451" s="79"/>
      <c r="Z451" s="79"/>
      <c r="AA451" s="79"/>
      <c r="AB451" s="79"/>
      <c r="AC451" s="79"/>
      <c r="AD451" s="79"/>
      <c r="AE451" s="79"/>
      <c r="AF451" s="79"/>
      <c r="AG451" s="79"/>
      <c r="AH451" s="79"/>
      <c r="AI451" s="79"/>
      <c r="AJ451" s="79"/>
      <c r="AK451" s="79"/>
      <c r="AL451" s="52"/>
      <c r="AM451" s="52"/>
      <c r="AN451" s="79"/>
    </row>
    <row r="452" spans="7:40" x14ac:dyDescent="0.25">
      <c r="Q452" s="78"/>
      <c r="R452" s="79"/>
      <c r="S452" s="79"/>
      <c r="T452" s="79"/>
      <c r="U452" s="79"/>
      <c r="V452" s="79"/>
      <c r="W452" s="79"/>
      <c r="X452" s="79"/>
      <c r="Y452" s="79"/>
      <c r="Z452" s="79"/>
      <c r="AA452" s="79"/>
      <c r="AB452" s="79"/>
      <c r="AC452" s="79"/>
      <c r="AD452" s="79"/>
      <c r="AE452" s="79"/>
      <c r="AF452" s="79"/>
      <c r="AG452" s="79"/>
      <c r="AH452" s="79"/>
      <c r="AI452" s="79"/>
      <c r="AJ452" s="79"/>
      <c r="AK452" s="79"/>
      <c r="AL452" s="52"/>
      <c r="AM452" s="52"/>
      <c r="AN452" s="79"/>
    </row>
    <row r="453" spans="7:40" x14ac:dyDescent="0.25">
      <c r="Q453" s="78"/>
      <c r="R453" s="79"/>
      <c r="S453" s="79"/>
      <c r="T453" s="79"/>
      <c r="U453" s="79"/>
      <c r="V453" s="79"/>
      <c r="W453" s="79"/>
      <c r="X453" s="79"/>
      <c r="Y453" s="79"/>
      <c r="Z453" s="79"/>
      <c r="AA453" s="79"/>
      <c r="AB453" s="79"/>
      <c r="AC453" s="79"/>
      <c r="AD453" s="79"/>
      <c r="AE453" s="79"/>
      <c r="AF453" s="79"/>
      <c r="AG453" s="79"/>
      <c r="AH453" s="79"/>
      <c r="AI453" s="79"/>
      <c r="AJ453" s="79"/>
      <c r="AK453" s="79"/>
      <c r="AL453" s="52"/>
      <c r="AM453" s="52"/>
      <c r="AN453" s="79"/>
    </row>
    <row r="454" spans="7:40" x14ac:dyDescent="0.25">
      <c r="Q454" s="78"/>
      <c r="R454" s="79"/>
      <c r="S454" s="79"/>
      <c r="T454" s="79"/>
      <c r="U454" s="79"/>
      <c r="V454" s="79"/>
      <c r="W454" s="79"/>
      <c r="X454" s="79"/>
      <c r="Y454" s="79"/>
      <c r="Z454" s="79"/>
      <c r="AA454" s="79"/>
      <c r="AB454" s="79"/>
      <c r="AC454" s="79"/>
      <c r="AD454" s="79"/>
      <c r="AE454" s="79"/>
      <c r="AF454" s="79"/>
      <c r="AG454" s="79"/>
      <c r="AH454" s="79"/>
      <c r="AI454" s="79"/>
      <c r="AJ454" s="79"/>
      <c r="AK454" s="79"/>
      <c r="AL454" s="52"/>
      <c r="AM454" s="52"/>
      <c r="AN454" s="79"/>
    </row>
    <row r="455" spans="7:40" x14ac:dyDescent="0.25">
      <c r="Q455" s="78"/>
      <c r="R455" s="79"/>
      <c r="S455" s="79"/>
      <c r="T455" s="79"/>
      <c r="U455" s="79"/>
      <c r="V455" s="79"/>
      <c r="W455" s="79"/>
      <c r="X455" s="79"/>
      <c r="Y455" s="79"/>
      <c r="Z455" s="79"/>
      <c r="AA455" s="79"/>
      <c r="AB455" s="79"/>
      <c r="AC455" s="79"/>
      <c r="AD455" s="79"/>
      <c r="AE455" s="79"/>
      <c r="AF455" s="79"/>
      <c r="AG455" s="79"/>
      <c r="AH455" s="79"/>
      <c r="AI455" s="79"/>
      <c r="AJ455" s="79"/>
      <c r="AK455" s="79"/>
      <c r="AL455" s="52"/>
      <c r="AM455" s="52"/>
      <c r="AN455" s="79"/>
    </row>
    <row r="456" spans="7:40" x14ac:dyDescent="0.25">
      <c r="Q456" s="78"/>
      <c r="R456" s="79"/>
      <c r="S456" s="79"/>
      <c r="T456" s="79"/>
      <c r="U456" s="79"/>
      <c r="V456" s="79"/>
      <c r="W456" s="79"/>
      <c r="X456" s="79"/>
      <c r="Y456" s="79"/>
      <c r="Z456" s="79"/>
      <c r="AA456" s="79"/>
      <c r="AB456" s="79"/>
      <c r="AC456" s="79"/>
      <c r="AD456" s="79"/>
      <c r="AE456" s="79"/>
      <c r="AF456" s="79"/>
      <c r="AG456" s="79"/>
      <c r="AH456" s="79"/>
      <c r="AI456" s="79"/>
      <c r="AJ456" s="79"/>
      <c r="AK456" s="79"/>
      <c r="AL456" s="52"/>
      <c r="AM456" s="52"/>
      <c r="AN456" s="79"/>
    </row>
    <row r="457" spans="7:40" x14ac:dyDescent="0.25">
      <c r="Q457" s="78"/>
      <c r="R457" s="79"/>
      <c r="S457" s="79"/>
      <c r="T457" s="79"/>
      <c r="U457" s="79"/>
      <c r="V457" s="79"/>
      <c r="W457" s="79"/>
      <c r="X457" s="79"/>
      <c r="Y457" s="79"/>
      <c r="Z457" s="79"/>
      <c r="AA457" s="79"/>
      <c r="AB457" s="79"/>
      <c r="AC457" s="79"/>
      <c r="AD457" s="79"/>
      <c r="AE457" s="79"/>
      <c r="AF457" s="79"/>
      <c r="AG457" s="79"/>
      <c r="AH457" s="79"/>
      <c r="AI457" s="79"/>
      <c r="AJ457" s="79"/>
      <c r="AK457" s="79"/>
      <c r="AL457" s="52"/>
      <c r="AM457" s="52"/>
      <c r="AN457" s="79"/>
    </row>
    <row r="458" spans="7:40" x14ac:dyDescent="0.25">
      <c r="Q458" s="78"/>
      <c r="R458" s="79"/>
      <c r="S458" s="79"/>
      <c r="T458" s="79"/>
      <c r="U458" s="79"/>
      <c r="V458" s="79"/>
      <c r="W458" s="79"/>
      <c r="X458" s="79"/>
      <c r="Y458" s="79"/>
      <c r="Z458" s="79"/>
      <c r="AA458" s="79"/>
      <c r="AB458" s="79"/>
      <c r="AC458" s="79"/>
      <c r="AD458" s="79"/>
      <c r="AE458" s="79"/>
      <c r="AF458" s="79"/>
      <c r="AG458" s="79"/>
      <c r="AH458" s="79"/>
      <c r="AI458" s="79"/>
      <c r="AJ458" s="79"/>
      <c r="AK458" s="79"/>
      <c r="AL458" s="52"/>
      <c r="AM458" s="52"/>
      <c r="AN458" s="79"/>
    </row>
    <row r="459" spans="7:40" x14ac:dyDescent="0.25">
      <c r="Q459" s="78"/>
      <c r="R459" s="79"/>
      <c r="S459" s="79"/>
      <c r="T459" s="79"/>
      <c r="U459" s="79"/>
      <c r="V459" s="79"/>
      <c r="W459" s="79"/>
      <c r="X459" s="79"/>
      <c r="Y459" s="79"/>
      <c r="Z459" s="79"/>
      <c r="AA459" s="79"/>
      <c r="AB459" s="79"/>
      <c r="AC459" s="79"/>
      <c r="AD459" s="79"/>
      <c r="AE459" s="79"/>
      <c r="AF459" s="79"/>
      <c r="AG459" s="79"/>
      <c r="AH459" s="79"/>
      <c r="AI459" s="79"/>
      <c r="AJ459" s="79"/>
      <c r="AK459" s="79"/>
      <c r="AL459" s="52"/>
      <c r="AM459" s="52"/>
      <c r="AN459" s="79"/>
    </row>
    <row r="460" spans="7:40" x14ac:dyDescent="0.25">
      <c r="Q460" s="78"/>
      <c r="R460" s="79"/>
      <c r="S460" s="79"/>
      <c r="T460" s="79"/>
      <c r="U460" s="79"/>
      <c r="V460" s="79"/>
      <c r="W460" s="79"/>
      <c r="X460" s="79"/>
      <c r="Y460" s="79"/>
      <c r="Z460" s="79"/>
      <c r="AA460" s="79"/>
      <c r="AB460" s="79"/>
      <c r="AC460" s="79"/>
      <c r="AD460" s="79"/>
      <c r="AE460" s="79"/>
      <c r="AF460" s="79"/>
      <c r="AG460" s="79"/>
      <c r="AH460" s="79"/>
      <c r="AI460" s="79"/>
      <c r="AJ460" s="79"/>
      <c r="AK460" s="79"/>
      <c r="AL460" s="52"/>
      <c r="AM460" s="52"/>
      <c r="AN460" s="79"/>
    </row>
    <row r="461" spans="7:40" x14ac:dyDescent="0.25">
      <c r="Q461" s="78"/>
      <c r="R461" s="79"/>
      <c r="S461" s="79"/>
      <c r="T461" s="79"/>
      <c r="U461" s="79"/>
      <c r="V461" s="79"/>
      <c r="W461" s="79"/>
      <c r="X461" s="79"/>
      <c r="Y461" s="79"/>
      <c r="Z461" s="79"/>
      <c r="AA461" s="79"/>
      <c r="AB461" s="79"/>
      <c r="AC461" s="79"/>
      <c r="AD461" s="79"/>
      <c r="AE461" s="79"/>
      <c r="AF461" s="79"/>
      <c r="AG461" s="79"/>
      <c r="AH461" s="79"/>
      <c r="AI461" s="79"/>
      <c r="AJ461" s="79"/>
      <c r="AK461" s="79"/>
      <c r="AL461" s="52"/>
      <c r="AM461" s="52"/>
      <c r="AN461" s="79"/>
    </row>
    <row r="462" spans="7:40" x14ac:dyDescent="0.25">
      <c r="Q462" s="78"/>
      <c r="R462" s="79"/>
      <c r="S462" s="79"/>
      <c r="T462" s="79"/>
      <c r="U462" s="79"/>
      <c r="V462" s="79"/>
      <c r="W462" s="79"/>
      <c r="X462" s="79"/>
      <c r="Y462" s="79"/>
      <c r="Z462" s="79"/>
      <c r="AA462" s="79"/>
      <c r="AB462" s="79"/>
      <c r="AC462" s="79"/>
      <c r="AD462" s="79"/>
      <c r="AE462" s="79"/>
      <c r="AF462" s="79"/>
      <c r="AG462" s="79"/>
      <c r="AH462" s="79"/>
      <c r="AI462" s="79"/>
      <c r="AJ462" s="79"/>
      <c r="AK462" s="79"/>
      <c r="AL462" s="52"/>
      <c r="AM462" s="52"/>
      <c r="AN462" s="79"/>
    </row>
    <row r="463" spans="7:40" x14ac:dyDescent="0.25">
      <c r="Q463" s="78"/>
      <c r="R463" s="79"/>
      <c r="S463" s="79"/>
      <c r="T463" s="79"/>
      <c r="U463" s="79"/>
      <c r="V463" s="79"/>
      <c r="W463" s="79"/>
      <c r="X463" s="79"/>
      <c r="Y463" s="79"/>
      <c r="Z463" s="79"/>
      <c r="AA463" s="79"/>
      <c r="AB463" s="79"/>
      <c r="AC463" s="79"/>
      <c r="AD463" s="79"/>
      <c r="AE463" s="79"/>
      <c r="AF463" s="79"/>
      <c r="AG463" s="79"/>
      <c r="AH463" s="79"/>
      <c r="AI463" s="79"/>
      <c r="AJ463" s="79"/>
      <c r="AK463" s="79"/>
      <c r="AL463" s="52"/>
      <c r="AM463" s="52"/>
      <c r="AN463" s="79"/>
    </row>
    <row r="464" spans="7:40" x14ac:dyDescent="0.25">
      <c r="Q464" s="78"/>
      <c r="R464" s="79"/>
      <c r="S464" s="79"/>
      <c r="T464" s="79"/>
      <c r="U464" s="79"/>
      <c r="V464" s="79"/>
      <c r="W464" s="79"/>
      <c r="X464" s="79"/>
      <c r="Y464" s="79"/>
      <c r="Z464" s="79"/>
      <c r="AA464" s="79"/>
      <c r="AB464" s="79"/>
      <c r="AC464" s="79"/>
      <c r="AD464" s="79"/>
      <c r="AE464" s="79"/>
      <c r="AF464" s="79"/>
      <c r="AG464" s="79"/>
      <c r="AH464" s="79"/>
      <c r="AI464" s="79"/>
      <c r="AJ464" s="79"/>
      <c r="AK464" s="79"/>
      <c r="AL464" s="52"/>
      <c r="AM464" s="52"/>
      <c r="AN464" s="79"/>
    </row>
    <row r="465" spans="17:40" x14ac:dyDescent="0.25">
      <c r="Q465" s="78"/>
      <c r="R465" s="79"/>
      <c r="S465" s="79"/>
      <c r="T465" s="79"/>
      <c r="U465" s="79"/>
      <c r="V465" s="79"/>
      <c r="W465" s="79"/>
      <c r="X465" s="79"/>
      <c r="Y465" s="79"/>
      <c r="Z465" s="79"/>
      <c r="AA465" s="79"/>
      <c r="AB465" s="79"/>
      <c r="AC465" s="79"/>
      <c r="AD465" s="79"/>
      <c r="AE465" s="79"/>
      <c r="AF465" s="79"/>
      <c r="AG465" s="79"/>
      <c r="AH465" s="79"/>
      <c r="AI465" s="79"/>
      <c r="AJ465" s="79"/>
      <c r="AK465" s="79"/>
      <c r="AL465" s="52"/>
      <c r="AM465" s="52"/>
      <c r="AN465" s="79"/>
    </row>
    <row r="466" spans="17:40" x14ac:dyDescent="0.25">
      <c r="Q466" s="78"/>
      <c r="R466" s="79"/>
      <c r="S466" s="79"/>
      <c r="T466" s="79"/>
      <c r="U466" s="79"/>
      <c r="V466" s="79"/>
      <c r="W466" s="79"/>
      <c r="X466" s="79"/>
      <c r="Y466" s="79"/>
      <c r="Z466" s="79"/>
      <c r="AA466" s="79"/>
      <c r="AB466" s="79"/>
      <c r="AC466" s="79"/>
      <c r="AD466" s="79"/>
      <c r="AE466" s="79"/>
      <c r="AF466" s="79"/>
      <c r="AG466" s="79"/>
      <c r="AH466" s="79"/>
      <c r="AI466" s="79"/>
      <c r="AJ466" s="79"/>
      <c r="AK466" s="79"/>
      <c r="AL466" s="52"/>
      <c r="AM466" s="52"/>
      <c r="AN466" s="79"/>
    </row>
    <row r="467" spans="17:40" x14ac:dyDescent="0.25">
      <c r="Q467" s="78"/>
      <c r="R467" s="79"/>
      <c r="S467" s="79"/>
      <c r="T467" s="79"/>
      <c r="U467" s="79"/>
      <c r="V467" s="79"/>
      <c r="W467" s="79"/>
      <c r="X467" s="79"/>
      <c r="Y467" s="79"/>
      <c r="Z467" s="79"/>
      <c r="AA467" s="79"/>
      <c r="AB467" s="79"/>
      <c r="AC467" s="79"/>
      <c r="AD467" s="79"/>
      <c r="AE467" s="79"/>
      <c r="AF467" s="79"/>
      <c r="AG467" s="79"/>
      <c r="AH467" s="79"/>
      <c r="AI467" s="79"/>
      <c r="AJ467" s="79"/>
      <c r="AK467" s="79"/>
      <c r="AL467" s="52"/>
      <c r="AM467" s="52"/>
      <c r="AN467" s="79"/>
    </row>
    <row r="468" spans="17:40" x14ac:dyDescent="0.25">
      <c r="Q468" s="78"/>
      <c r="R468" s="79"/>
      <c r="S468" s="79"/>
      <c r="T468" s="79"/>
      <c r="U468" s="79"/>
      <c r="V468" s="79"/>
      <c r="W468" s="79"/>
      <c r="X468" s="79"/>
      <c r="Y468" s="79"/>
      <c r="Z468" s="79"/>
      <c r="AA468" s="79"/>
      <c r="AB468" s="79"/>
      <c r="AC468" s="79"/>
      <c r="AD468" s="79"/>
      <c r="AE468" s="79"/>
      <c r="AF468" s="79"/>
      <c r="AG468" s="79"/>
      <c r="AH468" s="79"/>
      <c r="AI468" s="79"/>
      <c r="AJ468" s="79"/>
      <c r="AK468" s="79"/>
      <c r="AL468" s="52"/>
      <c r="AM468" s="52"/>
      <c r="AN468" s="79"/>
    </row>
    <row r="469" spans="17:40" x14ac:dyDescent="0.25">
      <c r="Q469" s="78"/>
      <c r="R469" s="79"/>
      <c r="S469" s="79"/>
      <c r="T469" s="79"/>
      <c r="U469" s="79"/>
      <c r="V469" s="79"/>
      <c r="W469" s="79"/>
      <c r="X469" s="79"/>
      <c r="Y469" s="79"/>
      <c r="Z469" s="79"/>
      <c r="AA469" s="79"/>
      <c r="AB469" s="79"/>
      <c r="AC469" s="79"/>
      <c r="AD469" s="79"/>
      <c r="AE469" s="79"/>
      <c r="AF469" s="79"/>
      <c r="AG469" s="79"/>
      <c r="AH469" s="79"/>
      <c r="AI469" s="79"/>
      <c r="AJ469" s="79"/>
      <c r="AK469" s="79"/>
      <c r="AL469" s="52"/>
      <c r="AM469" s="52"/>
      <c r="AN469" s="79"/>
    </row>
    <row r="470" spans="17:40" x14ac:dyDescent="0.25">
      <c r="Q470" s="78"/>
      <c r="R470" s="79"/>
      <c r="S470" s="79"/>
      <c r="T470" s="79"/>
      <c r="U470" s="79"/>
      <c r="V470" s="79"/>
      <c r="W470" s="79"/>
      <c r="X470" s="79"/>
      <c r="Y470" s="79"/>
      <c r="Z470" s="79"/>
      <c r="AA470" s="79"/>
      <c r="AB470" s="79"/>
      <c r="AC470" s="79"/>
      <c r="AD470" s="79"/>
      <c r="AE470" s="79"/>
      <c r="AF470" s="79"/>
      <c r="AG470" s="79"/>
      <c r="AH470" s="79"/>
      <c r="AI470" s="79"/>
      <c r="AJ470" s="79"/>
      <c r="AK470" s="79"/>
      <c r="AL470" s="52"/>
      <c r="AM470" s="52"/>
      <c r="AN470" s="79"/>
    </row>
    <row r="471" spans="17:40" x14ac:dyDescent="0.25">
      <c r="Q471" s="78"/>
      <c r="R471" s="79"/>
      <c r="S471" s="79"/>
      <c r="T471" s="79"/>
      <c r="U471" s="79"/>
      <c r="V471" s="79"/>
      <c r="W471" s="79"/>
      <c r="X471" s="79"/>
      <c r="Y471" s="79"/>
      <c r="Z471" s="79"/>
      <c r="AA471" s="79"/>
      <c r="AB471" s="79"/>
      <c r="AC471" s="79"/>
      <c r="AD471" s="79"/>
      <c r="AE471" s="79"/>
      <c r="AF471" s="79"/>
      <c r="AG471" s="79"/>
      <c r="AH471" s="79"/>
      <c r="AI471" s="79"/>
      <c r="AJ471" s="79"/>
      <c r="AK471" s="79"/>
      <c r="AL471" s="52"/>
      <c r="AM471" s="52"/>
      <c r="AN471" s="79"/>
    </row>
    <row r="472" spans="17:40" x14ac:dyDescent="0.25">
      <c r="Q472" s="78"/>
      <c r="R472" s="79"/>
      <c r="S472" s="79"/>
      <c r="T472" s="79"/>
      <c r="U472" s="79"/>
      <c r="V472" s="79"/>
      <c r="W472" s="79"/>
      <c r="X472" s="79"/>
      <c r="Y472" s="79"/>
      <c r="Z472" s="79"/>
      <c r="AA472" s="79"/>
      <c r="AB472" s="79"/>
      <c r="AC472" s="79"/>
      <c r="AD472" s="79"/>
      <c r="AE472" s="79"/>
      <c r="AF472" s="79"/>
      <c r="AG472" s="79"/>
      <c r="AH472" s="79"/>
      <c r="AI472" s="79"/>
      <c r="AJ472" s="79"/>
      <c r="AK472" s="79"/>
      <c r="AL472" s="52"/>
      <c r="AM472" s="52"/>
      <c r="AN472" s="79"/>
    </row>
    <row r="473" spans="17:40" x14ac:dyDescent="0.25">
      <c r="Q473" s="78"/>
      <c r="R473" s="79"/>
      <c r="S473" s="79"/>
      <c r="T473" s="79"/>
      <c r="U473" s="79"/>
      <c r="V473" s="79"/>
      <c r="W473" s="79"/>
      <c r="X473" s="79"/>
      <c r="Y473" s="79"/>
      <c r="Z473" s="79"/>
      <c r="AA473" s="79"/>
      <c r="AB473" s="79"/>
      <c r="AC473" s="79"/>
      <c r="AD473" s="79"/>
      <c r="AE473" s="79"/>
      <c r="AF473" s="79"/>
      <c r="AG473" s="79"/>
      <c r="AH473" s="79"/>
      <c r="AI473" s="79"/>
      <c r="AJ473" s="79"/>
      <c r="AK473" s="79"/>
      <c r="AL473" s="52"/>
      <c r="AM473" s="52"/>
      <c r="AN473" s="79"/>
    </row>
    <row r="474" spans="17:40" x14ac:dyDescent="0.25">
      <c r="Q474" s="78"/>
      <c r="R474" s="79"/>
      <c r="S474" s="79"/>
      <c r="T474" s="79"/>
      <c r="U474" s="79"/>
      <c r="V474" s="79"/>
      <c r="W474" s="79"/>
      <c r="X474" s="79"/>
      <c r="Y474" s="79"/>
      <c r="Z474" s="79"/>
      <c r="AA474" s="79"/>
      <c r="AB474" s="79"/>
      <c r="AC474" s="79"/>
      <c r="AD474" s="79"/>
      <c r="AE474" s="79"/>
      <c r="AF474" s="79"/>
      <c r="AG474" s="79"/>
      <c r="AH474" s="79"/>
      <c r="AI474" s="79"/>
      <c r="AJ474" s="79"/>
      <c r="AK474" s="79"/>
      <c r="AL474" s="52"/>
      <c r="AM474" s="52"/>
      <c r="AN474" s="79"/>
    </row>
    <row r="475" spans="17:40" x14ac:dyDescent="0.25">
      <c r="Q475" s="78"/>
      <c r="R475" s="79"/>
      <c r="S475" s="79"/>
      <c r="T475" s="79"/>
      <c r="U475" s="79"/>
      <c r="V475" s="79"/>
      <c r="W475" s="79"/>
      <c r="X475" s="79"/>
      <c r="Y475" s="79"/>
      <c r="Z475" s="79"/>
      <c r="AA475" s="79"/>
      <c r="AB475" s="79"/>
      <c r="AC475" s="79"/>
      <c r="AD475" s="79"/>
      <c r="AE475" s="79"/>
      <c r="AF475" s="79"/>
      <c r="AG475" s="79"/>
      <c r="AH475" s="79"/>
      <c r="AI475" s="79"/>
      <c r="AJ475" s="79"/>
      <c r="AK475" s="79"/>
      <c r="AL475" s="52"/>
      <c r="AM475" s="52"/>
      <c r="AN475" s="79"/>
    </row>
    <row r="476" spans="17:40" x14ac:dyDescent="0.25">
      <c r="Q476" s="78"/>
      <c r="R476" s="79"/>
      <c r="S476" s="79"/>
      <c r="T476" s="79"/>
      <c r="U476" s="79"/>
      <c r="V476" s="79"/>
      <c r="W476" s="79"/>
      <c r="X476" s="79"/>
      <c r="Y476" s="79"/>
      <c r="Z476" s="79"/>
      <c r="AA476" s="79"/>
      <c r="AB476" s="79"/>
      <c r="AC476" s="79"/>
      <c r="AD476" s="79"/>
      <c r="AE476" s="79"/>
      <c r="AF476" s="79"/>
      <c r="AG476" s="79"/>
      <c r="AH476" s="79"/>
      <c r="AI476" s="79"/>
      <c r="AJ476" s="79"/>
      <c r="AK476" s="79"/>
      <c r="AL476" s="52"/>
      <c r="AM476" s="52"/>
      <c r="AN476" s="79"/>
    </row>
    <row r="477" spans="17:40" x14ac:dyDescent="0.25">
      <c r="Q477" s="78"/>
      <c r="R477" s="79"/>
      <c r="S477" s="79"/>
      <c r="T477" s="79"/>
      <c r="U477" s="79"/>
      <c r="V477" s="79"/>
      <c r="W477" s="79"/>
      <c r="X477" s="79"/>
      <c r="Y477" s="79"/>
      <c r="Z477" s="79"/>
      <c r="AA477" s="79"/>
      <c r="AB477" s="79"/>
      <c r="AC477" s="79"/>
      <c r="AD477" s="79"/>
      <c r="AE477" s="79"/>
      <c r="AF477" s="79"/>
      <c r="AG477" s="79"/>
      <c r="AH477" s="79"/>
      <c r="AI477" s="79"/>
      <c r="AJ477" s="79"/>
      <c r="AK477" s="79"/>
      <c r="AL477" s="52"/>
      <c r="AM477" s="52"/>
      <c r="AN477" s="79"/>
    </row>
    <row r="478" spans="17:40" x14ac:dyDescent="0.25">
      <c r="Q478" s="78"/>
      <c r="R478" s="79"/>
      <c r="S478" s="79"/>
      <c r="T478" s="79"/>
      <c r="U478" s="79"/>
      <c r="V478" s="79"/>
      <c r="W478" s="79"/>
      <c r="X478" s="79"/>
      <c r="Y478" s="79"/>
      <c r="Z478" s="79"/>
      <c r="AA478" s="79"/>
      <c r="AB478" s="79"/>
      <c r="AC478" s="79"/>
      <c r="AD478" s="79"/>
      <c r="AE478" s="79"/>
      <c r="AF478" s="79"/>
      <c r="AG478" s="79"/>
      <c r="AH478" s="79"/>
      <c r="AI478" s="79"/>
      <c r="AJ478" s="79"/>
      <c r="AK478" s="79"/>
      <c r="AL478" s="52"/>
      <c r="AM478" s="52"/>
      <c r="AN478" s="79"/>
    </row>
    <row r="479" spans="17:40"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52"/>
      <c r="AM479" s="52"/>
      <c r="AN479" s="79"/>
    </row>
    <row r="480" spans="17:40"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52"/>
      <c r="AM480" s="52"/>
      <c r="AN480" s="79"/>
    </row>
    <row r="481" spans="17:40"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52"/>
      <c r="AM481" s="52"/>
      <c r="AN481" s="79"/>
    </row>
    <row r="482" spans="17:40"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52"/>
      <c r="AM482" s="52"/>
      <c r="AN482" s="79"/>
    </row>
    <row r="483" spans="17:40"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52"/>
      <c r="AM483" s="52"/>
      <c r="AN483" s="79"/>
    </row>
    <row r="484" spans="17:40"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52"/>
      <c r="AM484" s="52"/>
      <c r="AN484" s="79"/>
    </row>
    <row r="485" spans="17:40"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52"/>
      <c r="AM485" s="52"/>
      <c r="AN485" s="79"/>
    </row>
    <row r="486" spans="17:40"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52"/>
      <c r="AM486" s="52"/>
      <c r="AN486" s="79"/>
    </row>
    <row r="487" spans="17:40"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52"/>
      <c r="AM487" s="52"/>
      <c r="AN487" s="79"/>
    </row>
    <row r="488" spans="17:40"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52"/>
      <c r="AM488" s="52"/>
      <c r="AN488" s="79"/>
    </row>
    <row r="489" spans="17:40"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52"/>
      <c r="AM489" s="52"/>
      <c r="AN489" s="79"/>
    </row>
    <row r="490" spans="17:40"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52"/>
      <c r="AM490" s="52"/>
      <c r="AN490" s="79"/>
    </row>
    <row r="491" spans="17:40"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52"/>
      <c r="AM491" s="52"/>
      <c r="AN491" s="79"/>
    </row>
    <row r="492" spans="17:40"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52"/>
      <c r="AM492" s="52"/>
      <c r="AN492" s="79"/>
    </row>
    <row r="493" spans="17:40"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52"/>
      <c r="AM493" s="52"/>
      <c r="AN493" s="79"/>
    </row>
    <row r="494" spans="17:40"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52"/>
      <c r="AM494" s="52"/>
      <c r="AN494" s="79"/>
    </row>
    <row r="495" spans="17:40"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52"/>
      <c r="AM495" s="52"/>
      <c r="AN495" s="79"/>
    </row>
    <row r="496" spans="17:40"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52"/>
      <c r="AM496" s="52"/>
      <c r="AN496" s="79"/>
    </row>
    <row r="497" spans="17:40"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52"/>
      <c r="AM497" s="52"/>
      <c r="AN497" s="79"/>
    </row>
    <row r="498" spans="17:40"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52"/>
      <c r="AM498" s="52"/>
      <c r="AN498" s="79"/>
    </row>
    <row r="499" spans="17:40"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52"/>
      <c r="AM499" s="52"/>
      <c r="AN499" s="79"/>
    </row>
    <row r="500" spans="17:40"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52"/>
      <c r="AM500" s="52"/>
      <c r="AN500" s="79"/>
    </row>
    <row r="501" spans="17:40"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52"/>
      <c r="AM501" s="52"/>
      <c r="AN501" s="79"/>
    </row>
    <row r="502" spans="17:40"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52"/>
      <c r="AM502" s="52"/>
      <c r="AN502" s="79"/>
    </row>
    <row r="503" spans="17:40"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52"/>
      <c r="AM503" s="52"/>
      <c r="AN503" s="79"/>
    </row>
    <row r="504" spans="17:40"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52"/>
      <c r="AM504" s="52"/>
      <c r="AN504" s="79"/>
    </row>
    <row r="505" spans="17:40"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52"/>
      <c r="AM505" s="52"/>
      <c r="AN505" s="79"/>
    </row>
    <row r="506" spans="17:40"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52"/>
      <c r="AM506" s="52"/>
      <c r="AN506" s="79"/>
    </row>
    <row r="507" spans="17:40"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52"/>
      <c r="AM507" s="52"/>
      <c r="AN507" s="79"/>
    </row>
    <row r="508" spans="17:40"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52"/>
      <c r="AM508" s="52"/>
      <c r="AN508" s="79"/>
    </row>
    <row r="509" spans="17:40"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52"/>
      <c r="AM509" s="52"/>
      <c r="AN509" s="79"/>
    </row>
    <row r="510" spans="17:40"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52"/>
      <c r="AM510" s="52"/>
      <c r="AN510" s="79"/>
    </row>
    <row r="511" spans="17:40"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52"/>
      <c r="AM511" s="52"/>
      <c r="AN511" s="79"/>
    </row>
    <row r="512" spans="17:40"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52"/>
      <c r="AM512" s="52"/>
      <c r="AN512" s="79"/>
    </row>
    <row r="513" spans="17:40"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52"/>
      <c r="AM513" s="52"/>
      <c r="AN513" s="79"/>
    </row>
    <row r="514" spans="17:40"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52"/>
      <c r="AM514" s="52"/>
      <c r="AN514" s="79"/>
    </row>
    <row r="515" spans="17:40"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52"/>
      <c r="AM515" s="52"/>
      <c r="AN515" s="79"/>
    </row>
    <row r="516" spans="17:40"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52"/>
      <c r="AM516" s="52"/>
      <c r="AN516" s="79"/>
    </row>
    <row r="517" spans="17:40"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52"/>
      <c r="AM517" s="52"/>
      <c r="AN517" s="79"/>
    </row>
    <row r="518" spans="17:40"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52"/>
      <c r="AM518" s="52"/>
      <c r="AN518" s="79"/>
    </row>
    <row r="519" spans="17:40"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52"/>
      <c r="AM519" s="52"/>
      <c r="AN519" s="79"/>
    </row>
    <row r="520" spans="17:40"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52"/>
      <c r="AM520" s="52"/>
      <c r="AN520" s="79"/>
    </row>
    <row r="521" spans="17:40"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52"/>
      <c r="AM521" s="52"/>
      <c r="AN521" s="79"/>
    </row>
    <row r="522" spans="17:40"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52"/>
      <c r="AM522" s="52"/>
      <c r="AN522" s="79"/>
    </row>
    <row r="523" spans="17:40"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52"/>
      <c r="AM523" s="52"/>
      <c r="AN523" s="79"/>
    </row>
    <row r="524" spans="17:40"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52"/>
      <c r="AM524" s="52"/>
      <c r="AN524" s="79"/>
    </row>
    <row r="525" spans="17:40"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52"/>
      <c r="AM525" s="52"/>
      <c r="AN525" s="79"/>
    </row>
    <row r="526" spans="17:40"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52"/>
      <c r="AM526" s="52"/>
      <c r="AN526" s="79"/>
    </row>
    <row r="527" spans="17:40"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52"/>
      <c r="AM527" s="52"/>
      <c r="AN527" s="79"/>
    </row>
    <row r="528" spans="17:40"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52"/>
      <c r="AM528" s="52"/>
      <c r="AN528" s="79"/>
    </row>
    <row r="529" spans="17:40"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52"/>
      <c r="AM529" s="52"/>
      <c r="AN529" s="79"/>
    </row>
    <row r="530" spans="17:40"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52"/>
      <c r="AM530" s="52"/>
      <c r="AN530" s="79"/>
    </row>
    <row r="531" spans="17:40"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52"/>
      <c r="AM531" s="52"/>
      <c r="AN531" s="79"/>
    </row>
    <row r="532" spans="17:40"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52"/>
      <c r="AM532" s="52"/>
      <c r="AN532" s="79"/>
    </row>
    <row r="533" spans="17:40"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52"/>
      <c r="AM533" s="52"/>
      <c r="AN533" s="79"/>
    </row>
    <row r="534" spans="17:40"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52"/>
      <c r="AM534" s="52"/>
      <c r="AN534" s="79"/>
    </row>
    <row r="535" spans="17:40"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52"/>
      <c r="AM535" s="52"/>
      <c r="AN535" s="79"/>
    </row>
    <row r="536" spans="17:40"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52"/>
      <c r="AM536" s="52"/>
      <c r="AN536" s="79"/>
    </row>
    <row r="537" spans="17:40"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52"/>
      <c r="AM537" s="52"/>
      <c r="AN537" s="79"/>
    </row>
    <row r="538" spans="17:40"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52"/>
      <c r="AM538" s="52"/>
      <c r="AN538" s="79"/>
    </row>
    <row r="539" spans="17:40"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52"/>
      <c r="AM539" s="52"/>
      <c r="AN539" s="79"/>
    </row>
    <row r="540" spans="17:40"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52"/>
      <c r="AM540" s="52"/>
      <c r="AN540" s="79"/>
    </row>
    <row r="541" spans="17:40"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52"/>
      <c r="AM541" s="52"/>
      <c r="AN541" s="79"/>
    </row>
    <row r="542" spans="17:40"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52"/>
      <c r="AM542" s="52"/>
      <c r="AN542" s="79"/>
    </row>
    <row r="543" spans="17:40"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52"/>
      <c r="AM543" s="52"/>
      <c r="AN543" s="79"/>
    </row>
    <row r="544" spans="17:40"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52"/>
      <c r="AM544" s="52"/>
      <c r="AN544" s="79"/>
    </row>
    <row r="545" spans="17:40"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52"/>
      <c r="AM545" s="52"/>
      <c r="AN545" s="79"/>
    </row>
    <row r="546" spans="17:40"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52"/>
      <c r="AM546" s="52"/>
      <c r="AN546" s="79"/>
    </row>
    <row r="547" spans="17:40"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52"/>
      <c r="AM547" s="52"/>
      <c r="AN547" s="79"/>
    </row>
    <row r="548" spans="17:40"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52"/>
      <c r="AM548" s="52"/>
      <c r="AN548" s="79"/>
    </row>
    <row r="549" spans="17:40"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52"/>
      <c r="AM549" s="52"/>
      <c r="AN549" s="79"/>
    </row>
    <row r="550" spans="17:40"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52"/>
      <c r="AM550" s="52"/>
      <c r="AN550" s="79"/>
    </row>
    <row r="551" spans="17:40"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52"/>
      <c r="AM551" s="52"/>
      <c r="AN551" s="79"/>
    </row>
    <row r="552" spans="17:40"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52"/>
      <c r="AM552" s="52"/>
      <c r="AN552" s="79"/>
    </row>
    <row r="553" spans="17:40"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52"/>
      <c r="AM553" s="52"/>
      <c r="AN553" s="79"/>
    </row>
    <row r="554" spans="17:40"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52"/>
      <c r="AM554" s="52"/>
      <c r="AN554" s="79"/>
    </row>
    <row r="555" spans="17:40"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52"/>
      <c r="AM555" s="52"/>
      <c r="AN555" s="79"/>
    </row>
    <row r="556" spans="17:40"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52"/>
      <c r="AM556" s="52"/>
      <c r="AN556" s="79"/>
    </row>
    <row r="557" spans="17:40"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52"/>
      <c r="AM557" s="52"/>
      <c r="AN557" s="79"/>
    </row>
    <row r="558" spans="17:40"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52"/>
      <c r="AM558" s="52"/>
      <c r="AN558" s="79"/>
    </row>
    <row r="559" spans="17:40"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52"/>
      <c r="AM559" s="52"/>
      <c r="AN559" s="79"/>
    </row>
    <row r="560" spans="17:40"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52"/>
      <c r="AM560" s="52"/>
      <c r="AN560" s="79"/>
    </row>
    <row r="561" spans="17:40"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52"/>
      <c r="AM561" s="52"/>
      <c r="AN561" s="79"/>
    </row>
    <row r="562" spans="17:40"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52"/>
      <c r="AM562" s="52"/>
      <c r="AN562" s="79"/>
    </row>
    <row r="563" spans="17:40"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52"/>
      <c r="AM563" s="52"/>
      <c r="AN563" s="79"/>
    </row>
    <row r="564" spans="17:40"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52"/>
      <c r="AM564" s="52"/>
      <c r="AN564" s="79"/>
    </row>
    <row r="565" spans="17:40"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52"/>
      <c r="AM565" s="52"/>
      <c r="AN565" s="79"/>
    </row>
    <row r="566" spans="17:40"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52"/>
      <c r="AM566" s="52"/>
      <c r="AN566" s="79"/>
    </row>
    <row r="567" spans="17:40"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52"/>
      <c r="AM567" s="52"/>
      <c r="AN567" s="79"/>
    </row>
    <row r="568" spans="17:40"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52"/>
      <c r="AM568" s="52"/>
      <c r="AN568" s="79"/>
    </row>
    <row r="569" spans="17:40"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52"/>
      <c r="AM569" s="52"/>
      <c r="AN569" s="79"/>
    </row>
    <row r="570" spans="17:40"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52"/>
      <c r="AM570" s="52"/>
      <c r="AN570" s="79"/>
    </row>
    <row r="571" spans="17:40"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52"/>
      <c r="AM571" s="52"/>
      <c r="AN571" s="79"/>
    </row>
    <row r="572" spans="17:40"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52"/>
      <c r="AM572" s="52"/>
      <c r="AN572" s="79"/>
    </row>
    <row r="573" spans="17:40"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52"/>
      <c r="AM573" s="52"/>
      <c r="AN573" s="79"/>
    </row>
    <row r="574" spans="17:40"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52"/>
      <c r="AM574" s="52"/>
      <c r="AN574" s="79"/>
    </row>
    <row r="575" spans="17:40"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52"/>
      <c r="AM575" s="52"/>
      <c r="AN575" s="79"/>
    </row>
    <row r="576" spans="17:40"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52"/>
      <c r="AM576" s="52"/>
      <c r="AN576" s="79"/>
    </row>
    <row r="577" spans="17:40"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52"/>
      <c r="AM577" s="52"/>
      <c r="AN577" s="79"/>
    </row>
    <row r="578" spans="17:40"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52"/>
      <c r="AM578" s="52"/>
      <c r="AN578" s="79"/>
    </row>
    <row r="579" spans="17:40"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52"/>
      <c r="AM579" s="52"/>
      <c r="AN579" s="79"/>
    </row>
    <row r="580" spans="17:40"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52"/>
      <c r="AM580" s="52"/>
      <c r="AN580" s="79"/>
    </row>
    <row r="581" spans="17:40"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52"/>
      <c r="AM581" s="52"/>
      <c r="AN581" s="79"/>
    </row>
    <row r="582" spans="17:40"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52"/>
      <c r="AM582" s="52"/>
      <c r="AN582" s="79"/>
    </row>
    <row r="583" spans="17:40"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52"/>
      <c r="AM583" s="52"/>
      <c r="AN583" s="79"/>
    </row>
    <row r="584" spans="17:40"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52"/>
      <c r="AM584" s="52"/>
      <c r="AN584" s="79"/>
    </row>
    <row r="585" spans="17:40"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52"/>
      <c r="AM585" s="52"/>
      <c r="AN585" s="79"/>
    </row>
    <row r="586" spans="17:40"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52"/>
      <c r="AM586" s="52"/>
      <c r="AN586" s="79"/>
    </row>
    <row r="587" spans="17:40"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52"/>
      <c r="AM587" s="52"/>
      <c r="AN587" s="79"/>
    </row>
    <row r="588" spans="17:40"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52"/>
      <c r="AM588" s="52"/>
      <c r="AN588" s="79"/>
    </row>
    <row r="589" spans="17:40"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52"/>
      <c r="AM589" s="52"/>
      <c r="AN589" s="79"/>
    </row>
    <row r="590" spans="17:40"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52"/>
      <c r="AM590" s="52"/>
      <c r="AN590" s="79"/>
    </row>
    <row r="591" spans="17:40"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52"/>
      <c r="AM591" s="52"/>
      <c r="AN591" s="79"/>
    </row>
    <row r="592" spans="17:40"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52"/>
      <c r="AM592" s="52"/>
      <c r="AN592" s="79"/>
    </row>
    <row r="593" spans="17:40"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52"/>
      <c r="AM593" s="52"/>
      <c r="AN593" s="79"/>
    </row>
    <row r="594" spans="17:40"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52"/>
      <c r="AM594" s="52"/>
      <c r="AN594" s="79"/>
    </row>
    <row r="595" spans="17:40"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52"/>
      <c r="AM595" s="52"/>
      <c r="AN595" s="79"/>
    </row>
    <row r="596" spans="17:40"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52"/>
      <c r="AM596" s="52"/>
      <c r="AN596" s="79"/>
    </row>
    <row r="597" spans="17:40"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52"/>
      <c r="AM597" s="52"/>
      <c r="AN597" s="79"/>
    </row>
    <row r="598" spans="17:40"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52"/>
      <c r="AM598" s="52"/>
      <c r="AN598" s="79"/>
    </row>
    <row r="599" spans="17:40"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52"/>
      <c r="AM599" s="52"/>
      <c r="AN599" s="79"/>
    </row>
    <row r="600" spans="17:40"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52"/>
      <c r="AM600" s="52"/>
      <c r="AN600" s="79"/>
    </row>
    <row r="601" spans="17:40"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52"/>
      <c r="AM601" s="52"/>
      <c r="AN601" s="79"/>
    </row>
    <row r="602" spans="17:40"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52"/>
      <c r="AM602" s="52"/>
      <c r="AN602" s="79"/>
    </row>
    <row r="603" spans="17:40"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52"/>
      <c r="AM603" s="52"/>
      <c r="AN603" s="79"/>
    </row>
    <row r="604" spans="17:40"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52"/>
      <c r="AM604" s="52"/>
      <c r="AN604" s="79"/>
    </row>
    <row r="605" spans="17:40"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52"/>
      <c r="AM605" s="52"/>
      <c r="AN605" s="79"/>
    </row>
    <row r="606" spans="17:40"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52"/>
      <c r="AM606" s="52"/>
      <c r="AN606" s="79"/>
    </row>
    <row r="607" spans="17:40"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52"/>
      <c r="AM607" s="52"/>
      <c r="AN607" s="79"/>
    </row>
    <row r="608" spans="17:40"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52"/>
      <c r="AM608" s="52"/>
      <c r="AN608" s="79"/>
    </row>
    <row r="609" spans="17:40"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52"/>
      <c r="AM609" s="52"/>
      <c r="AN609" s="79"/>
    </row>
    <row r="610" spans="17:40"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52"/>
      <c r="AM610" s="52"/>
      <c r="AN610" s="79"/>
    </row>
    <row r="611" spans="17:40"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52"/>
      <c r="AM611" s="52"/>
      <c r="AN611" s="79"/>
    </row>
    <row r="612" spans="17:40"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52"/>
      <c r="AM612" s="52"/>
      <c r="AN612" s="79"/>
    </row>
    <row r="613" spans="17:40"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52"/>
      <c r="AM613" s="52"/>
      <c r="AN613" s="79"/>
    </row>
    <row r="614" spans="17:40"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52"/>
      <c r="AM614" s="52"/>
      <c r="AN614" s="79"/>
    </row>
    <row r="615" spans="17:40"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52"/>
      <c r="AM615" s="52"/>
      <c r="AN615" s="79"/>
    </row>
    <row r="616" spans="17:40"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52"/>
      <c r="AM616" s="52"/>
      <c r="AN616" s="79"/>
    </row>
    <row r="617" spans="17:40"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52"/>
      <c r="AM617" s="52"/>
      <c r="AN617" s="79"/>
    </row>
    <row r="618" spans="17:40"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52"/>
      <c r="AM618" s="52"/>
      <c r="AN618" s="79"/>
    </row>
    <row r="619" spans="17:40"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52"/>
      <c r="AM619" s="52"/>
      <c r="AN619" s="79"/>
    </row>
    <row r="620" spans="17:40"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52"/>
      <c r="AM620" s="52"/>
      <c r="AN620" s="79"/>
    </row>
    <row r="621" spans="17:40"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52"/>
      <c r="AM621" s="52"/>
      <c r="AN621" s="79"/>
    </row>
    <row r="622" spans="17:40"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52"/>
      <c r="AM622" s="52"/>
      <c r="AN622" s="79"/>
    </row>
    <row r="623" spans="17:40"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52"/>
      <c r="AM623" s="52"/>
      <c r="AN623" s="79"/>
    </row>
    <row r="624" spans="17:40"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52"/>
      <c r="AM624" s="52"/>
      <c r="AN624" s="79"/>
    </row>
    <row r="625" spans="17:40"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52"/>
      <c r="AM625" s="52"/>
      <c r="AN625" s="79"/>
    </row>
    <row r="626" spans="17:40"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52"/>
      <c r="AM626" s="52"/>
      <c r="AN626" s="79"/>
    </row>
    <row r="627" spans="17:40"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52"/>
      <c r="AM627" s="52"/>
      <c r="AN627" s="79"/>
    </row>
    <row r="628" spans="17:40"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52"/>
      <c r="AM628" s="52"/>
      <c r="AN628" s="79"/>
    </row>
    <row r="629" spans="17:40" x14ac:dyDescent="0.25">
      <c r="Q629" s="78"/>
      <c r="R629" s="79"/>
      <c r="S629" s="79"/>
      <c r="T629" s="79"/>
      <c r="U629" s="79"/>
      <c r="V629" s="79"/>
      <c r="W629" s="79"/>
      <c r="X629" s="79"/>
      <c r="Y629" s="79"/>
      <c r="Z629" s="79"/>
      <c r="AA629" s="79"/>
      <c r="AB629" s="79"/>
      <c r="AC629" s="79"/>
      <c r="AD629" s="79"/>
      <c r="AE629" s="79"/>
      <c r="AF629" s="79"/>
      <c r="AG629" s="79"/>
      <c r="AH629" s="79"/>
      <c r="AI629" s="79"/>
      <c r="AJ629" s="79"/>
      <c r="AK629" s="79"/>
      <c r="AL629" s="52"/>
      <c r="AM629" s="52"/>
      <c r="AN629" s="79"/>
    </row>
    <row r="630" spans="17:40" x14ac:dyDescent="0.25">
      <c r="Q630" s="78"/>
      <c r="R630" s="79"/>
      <c r="S630" s="79"/>
      <c r="T630" s="79"/>
      <c r="U630" s="79"/>
      <c r="V630" s="79"/>
      <c r="W630" s="79"/>
      <c r="X630" s="79"/>
      <c r="Y630" s="79"/>
      <c r="Z630" s="79"/>
      <c r="AA630" s="79"/>
      <c r="AB630" s="79"/>
      <c r="AC630" s="79"/>
      <c r="AD630" s="79"/>
      <c r="AE630" s="79"/>
      <c r="AF630" s="79"/>
      <c r="AG630" s="79"/>
      <c r="AH630" s="79"/>
      <c r="AI630" s="79"/>
      <c r="AJ630" s="79"/>
      <c r="AK630" s="79"/>
      <c r="AL630" s="52"/>
      <c r="AM630" s="52"/>
      <c r="AN630" s="79"/>
    </row>
    <row r="631" spans="17:40" x14ac:dyDescent="0.25">
      <c r="Q631" s="78"/>
      <c r="R631" s="79"/>
      <c r="S631" s="79"/>
      <c r="T631" s="79"/>
      <c r="U631" s="79"/>
      <c r="V631" s="79"/>
      <c r="W631" s="79"/>
      <c r="X631" s="79"/>
      <c r="Y631" s="79"/>
      <c r="Z631" s="79"/>
      <c r="AA631" s="79"/>
      <c r="AB631" s="79"/>
      <c r="AC631" s="79"/>
      <c r="AD631" s="79"/>
      <c r="AE631" s="79"/>
      <c r="AF631" s="79"/>
      <c r="AG631" s="79"/>
      <c r="AH631" s="79"/>
      <c r="AI631" s="79"/>
      <c r="AJ631" s="79"/>
      <c r="AK631" s="79"/>
      <c r="AL631" s="52"/>
      <c r="AM631" s="52"/>
      <c r="AN631" s="79"/>
    </row>
    <row r="632" spans="17:40" x14ac:dyDescent="0.25">
      <c r="Q632" s="78"/>
      <c r="R632" s="79"/>
      <c r="S632" s="79"/>
      <c r="T632" s="79"/>
      <c r="U632" s="79"/>
      <c r="V632" s="79"/>
      <c r="W632" s="79"/>
      <c r="X632" s="79"/>
      <c r="Y632" s="79"/>
      <c r="Z632" s="79"/>
      <c r="AA632" s="79"/>
      <c r="AB632" s="79"/>
      <c r="AC632" s="79"/>
      <c r="AD632" s="79"/>
      <c r="AE632" s="79"/>
      <c r="AF632" s="79"/>
      <c r="AG632" s="79"/>
      <c r="AH632" s="79"/>
      <c r="AI632" s="79"/>
      <c r="AJ632" s="79"/>
      <c r="AK632" s="79"/>
      <c r="AL632" s="52"/>
      <c r="AM632" s="52"/>
      <c r="AN632" s="79"/>
    </row>
    <row r="633" spans="17:40" x14ac:dyDescent="0.25">
      <c r="Q633" s="78"/>
      <c r="R633" s="79"/>
      <c r="S633" s="79"/>
      <c r="T633" s="79"/>
      <c r="U633" s="79"/>
      <c r="V633" s="79"/>
      <c r="W633" s="79"/>
      <c r="X633" s="79"/>
      <c r="Y633" s="79"/>
      <c r="Z633" s="79"/>
      <c r="AA633" s="79"/>
      <c r="AB633" s="79"/>
      <c r="AC633" s="79"/>
      <c r="AD633" s="79"/>
      <c r="AE633" s="79"/>
      <c r="AF633" s="79"/>
      <c r="AG633" s="79"/>
      <c r="AH633" s="79"/>
      <c r="AI633" s="79"/>
      <c r="AJ633" s="79"/>
      <c r="AK633" s="79"/>
      <c r="AL633" s="52"/>
      <c r="AM633" s="52"/>
      <c r="AN633" s="79"/>
    </row>
    <row r="634" spans="17:40" x14ac:dyDescent="0.25">
      <c r="Q634" s="78"/>
      <c r="R634" s="79"/>
      <c r="S634" s="79"/>
      <c r="T634" s="79"/>
      <c r="U634" s="79"/>
      <c r="V634" s="79"/>
      <c r="W634" s="79"/>
      <c r="X634" s="79"/>
      <c r="Y634" s="79"/>
      <c r="Z634" s="79"/>
      <c r="AA634" s="79"/>
      <c r="AB634" s="79"/>
      <c r="AC634" s="79"/>
      <c r="AD634" s="79"/>
      <c r="AE634" s="79"/>
      <c r="AF634" s="79"/>
      <c r="AG634" s="79"/>
      <c r="AH634" s="79"/>
      <c r="AI634" s="79"/>
      <c r="AJ634" s="79"/>
      <c r="AK634" s="79"/>
      <c r="AL634" s="52"/>
      <c r="AM634" s="52"/>
      <c r="AN634" s="79"/>
    </row>
    <row r="635" spans="17:40" x14ac:dyDescent="0.25">
      <c r="Q635" s="78"/>
      <c r="R635" s="79"/>
      <c r="S635" s="79"/>
      <c r="T635" s="79"/>
      <c r="U635" s="79"/>
      <c r="V635" s="79"/>
      <c r="W635" s="79"/>
      <c r="X635" s="79"/>
      <c r="Y635" s="79"/>
      <c r="Z635" s="79"/>
      <c r="AA635" s="79"/>
      <c r="AB635" s="79"/>
      <c r="AC635" s="79"/>
      <c r="AD635" s="79"/>
      <c r="AE635" s="79"/>
      <c r="AF635" s="79"/>
      <c r="AG635" s="79"/>
      <c r="AH635" s="79"/>
      <c r="AI635" s="79"/>
      <c r="AJ635" s="79"/>
      <c r="AK635" s="79"/>
      <c r="AL635" s="52"/>
      <c r="AM635" s="52"/>
      <c r="AN635" s="79"/>
    </row>
    <row r="636" spans="17:40" x14ac:dyDescent="0.25">
      <c r="Q636" s="78"/>
      <c r="R636" s="79"/>
      <c r="S636" s="79"/>
      <c r="T636" s="79"/>
      <c r="U636" s="79"/>
      <c r="V636" s="79"/>
      <c r="W636" s="79"/>
      <c r="X636" s="79"/>
      <c r="Y636" s="79"/>
      <c r="Z636" s="79"/>
      <c r="AA636" s="79"/>
      <c r="AB636" s="79"/>
      <c r="AC636" s="79"/>
      <c r="AD636" s="79"/>
      <c r="AE636" s="79"/>
      <c r="AF636" s="79"/>
      <c r="AG636" s="79"/>
      <c r="AH636" s="79"/>
      <c r="AI636" s="79"/>
      <c r="AJ636" s="79"/>
      <c r="AK636" s="79"/>
      <c r="AL636" s="52"/>
      <c r="AM636" s="52"/>
      <c r="AN636" s="79"/>
    </row>
    <row r="637" spans="17:40" x14ac:dyDescent="0.25">
      <c r="Q637" s="78"/>
      <c r="R637" s="79"/>
      <c r="S637" s="79"/>
      <c r="T637" s="79"/>
      <c r="U637" s="79"/>
      <c r="V637" s="79"/>
      <c r="W637" s="79"/>
      <c r="X637" s="79"/>
      <c r="Y637" s="79"/>
      <c r="Z637" s="79"/>
      <c r="AA637" s="79"/>
      <c r="AB637" s="79"/>
      <c r="AC637" s="79"/>
      <c r="AD637" s="79"/>
      <c r="AE637" s="79"/>
      <c r="AF637" s="79"/>
      <c r="AG637" s="79"/>
      <c r="AH637" s="79"/>
      <c r="AI637" s="79"/>
      <c r="AJ637" s="79"/>
      <c r="AK637" s="79"/>
      <c r="AL637" s="52"/>
      <c r="AM637" s="52"/>
      <c r="AN637" s="79"/>
    </row>
    <row r="638" spans="17:40" x14ac:dyDescent="0.25">
      <c r="Q638" s="78"/>
      <c r="R638" s="79"/>
      <c r="S638" s="79"/>
      <c r="T638" s="79"/>
      <c r="U638" s="79"/>
      <c r="V638" s="79"/>
      <c r="W638" s="79"/>
      <c r="X638" s="79"/>
      <c r="Y638" s="79"/>
      <c r="Z638" s="79"/>
      <c r="AA638" s="79"/>
      <c r="AB638" s="79"/>
      <c r="AC638" s="79"/>
      <c r="AD638" s="79"/>
      <c r="AE638" s="79"/>
      <c r="AF638" s="79"/>
      <c r="AG638" s="79"/>
      <c r="AH638" s="79"/>
      <c r="AI638" s="79"/>
      <c r="AJ638" s="79"/>
      <c r="AK638" s="79"/>
      <c r="AL638" s="52"/>
      <c r="AM638" s="52"/>
      <c r="AN638" s="79"/>
    </row>
    <row r="639" spans="17:40" x14ac:dyDescent="0.25">
      <c r="Q639" s="78"/>
      <c r="R639" s="79"/>
      <c r="S639" s="79"/>
      <c r="T639" s="79"/>
      <c r="U639" s="79"/>
      <c r="V639" s="79"/>
      <c r="W639" s="79"/>
      <c r="X639" s="79"/>
      <c r="Y639" s="79"/>
      <c r="Z639" s="79"/>
      <c r="AA639" s="79"/>
      <c r="AB639" s="79"/>
      <c r="AC639" s="79"/>
      <c r="AD639" s="79"/>
      <c r="AE639" s="79"/>
      <c r="AF639" s="79"/>
      <c r="AG639" s="79"/>
      <c r="AH639" s="79"/>
      <c r="AI639" s="79"/>
      <c r="AJ639" s="79"/>
      <c r="AK639" s="79"/>
      <c r="AL639" s="52"/>
      <c r="AM639" s="52"/>
      <c r="AN639" s="79"/>
    </row>
    <row r="640" spans="17:40" x14ac:dyDescent="0.25">
      <c r="Q640" s="78"/>
      <c r="R640" s="79"/>
      <c r="S640" s="79"/>
      <c r="T640" s="79"/>
      <c r="U640" s="79"/>
      <c r="V640" s="79"/>
      <c r="W640" s="79"/>
      <c r="X640" s="79"/>
      <c r="Y640" s="79"/>
      <c r="Z640" s="79"/>
      <c r="AA640" s="79"/>
      <c r="AB640" s="79"/>
      <c r="AC640" s="79"/>
      <c r="AD640" s="79"/>
      <c r="AE640" s="79"/>
      <c r="AF640" s="79"/>
      <c r="AG640" s="79"/>
      <c r="AH640" s="79"/>
      <c r="AI640" s="79"/>
      <c r="AJ640" s="79"/>
      <c r="AK640" s="79"/>
      <c r="AL640" s="52"/>
      <c r="AM640" s="52"/>
      <c r="AN640" s="79"/>
    </row>
    <row r="641" spans="17:40" x14ac:dyDescent="0.25">
      <c r="Q641" s="78"/>
      <c r="R641" s="79"/>
      <c r="S641" s="79"/>
      <c r="T641" s="79"/>
      <c r="U641" s="79"/>
      <c r="V641" s="79"/>
      <c r="W641" s="79"/>
      <c r="X641" s="79"/>
      <c r="Y641" s="79"/>
      <c r="Z641" s="79"/>
      <c r="AA641" s="79"/>
      <c r="AB641" s="79"/>
      <c r="AC641" s="79"/>
      <c r="AD641" s="79"/>
      <c r="AE641" s="79"/>
      <c r="AF641" s="79"/>
      <c r="AG641" s="79"/>
      <c r="AH641" s="79"/>
      <c r="AI641" s="79"/>
      <c r="AJ641" s="79"/>
      <c r="AK641" s="79"/>
      <c r="AL641" s="52"/>
      <c r="AM641" s="52"/>
      <c r="AN641" s="79"/>
    </row>
    <row r="642" spans="17:40" x14ac:dyDescent="0.25">
      <c r="Q642" s="78"/>
      <c r="R642" s="79"/>
      <c r="S642" s="79"/>
      <c r="T642" s="79"/>
      <c r="U642" s="79"/>
      <c r="V642" s="79"/>
      <c r="W642" s="79"/>
      <c r="X642" s="79"/>
      <c r="Y642" s="79"/>
      <c r="Z642" s="79"/>
      <c r="AA642" s="79"/>
      <c r="AB642" s="79"/>
      <c r="AC642" s="79"/>
      <c r="AD642" s="79"/>
      <c r="AE642" s="79"/>
      <c r="AF642" s="79"/>
      <c r="AG642" s="79"/>
      <c r="AH642" s="79"/>
      <c r="AI642" s="79"/>
      <c r="AJ642" s="79"/>
      <c r="AK642" s="79"/>
      <c r="AL642" s="52"/>
      <c r="AM642" s="52"/>
      <c r="AN642" s="79"/>
    </row>
    <row r="643" spans="17:40" x14ac:dyDescent="0.25">
      <c r="Q643" s="78"/>
      <c r="R643" s="79"/>
      <c r="S643" s="79"/>
      <c r="T643" s="79"/>
      <c r="U643" s="79"/>
      <c r="V643" s="79"/>
      <c r="W643" s="79"/>
      <c r="X643" s="79"/>
      <c r="Y643" s="79"/>
      <c r="Z643" s="79"/>
      <c r="AA643" s="79"/>
      <c r="AB643" s="79"/>
      <c r="AC643" s="79"/>
      <c r="AD643" s="79"/>
      <c r="AE643" s="79"/>
      <c r="AF643" s="79"/>
      <c r="AG643" s="79"/>
      <c r="AH643" s="79"/>
      <c r="AI643" s="79"/>
      <c r="AJ643" s="79"/>
      <c r="AK643" s="79"/>
      <c r="AL643" s="52"/>
      <c r="AM643" s="52"/>
      <c r="AN643" s="79"/>
    </row>
    <row r="644" spans="17:40" x14ac:dyDescent="0.25">
      <c r="Q644" s="78"/>
      <c r="R644" s="79"/>
      <c r="S644" s="79"/>
      <c r="T644" s="79"/>
      <c r="U644" s="79"/>
      <c r="V644" s="79"/>
      <c r="W644" s="79"/>
      <c r="X644" s="79"/>
      <c r="Y644" s="79"/>
      <c r="Z644" s="79"/>
      <c r="AA644" s="79"/>
      <c r="AB644" s="79"/>
      <c r="AC644" s="79"/>
      <c r="AD644" s="79"/>
      <c r="AE644" s="79"/>
      <c r="AF644" s="79"/>
      <c r="AG644" s="79"/>
      <c r="AH644" s="79"/>
      <c r="AI644" s="79"/>
      <c r="AJ644" s="79"/>
      <c r="AK644" s="79"/>
      <c r="AL644" s="52"/>
      <c r="AM644" s="52"/>
      <c r="AN644" s="79"/>
    </row>
    <row r="645" spans="17:40" x14ac:dyDescent="0.25">
      <c r="Q645" s="78"/>
      <c r="R645" s="79"/>
      <c r="S645" s="79"/>
      <c r="T645" s="79"/>
      <c r="U645" s="79"/>
      <c r="V645" s="79"/>
      <c r="W645" s="79"/>
      <c r="X645" s="79"/>
      <c r="Y645" s="79"/>
      <c r="Z645" s="79"/>
      <c r="AA645" s="79"/>
      <c r="AB645" s="79"/>
      <c r="AC645" s="79"/>
      <c r="AD645" s="79"/>
      <c r="AE645" s="79"/>
      <c r="AF645" s="79"/>
      <c r="AG645" s="79"/>
      <c r="AH645" s="79"/>
      <c r="AI645" s="79"/>
      <c r="AJ645" s="79"/>
      <c r="AK645" s="79"/>
      <c r="AL645" s="52"/>
      <c r="AM645" s="52"/>
      <c r="AN645" s="79"/>
    </row>
    <row r="646" spans="17:40" x14ac:dyDescent="0.25">
      <c r="Q646" s="78"/>
      <c r="R646" s="79"/>
      <c r="S646" s="79"/>
      <c r="T646" s="79"/>
      <c r="U646" s="79"/>
      <c r="V646" s="79"/>
      <c r="W646" s="79"/>
      <c r="X646" s="79"/>
      <c r="Y646" s="79"/>
      <c r="Z646" s="79"/>
      <c r="AA646" s="79"/>
      <c r="AB646" s="79"/>
      <c r="AC646" s="79"/>
      <c r="AD646" s="79"/>
      <c r="AE646" s="79"/>
      <c r="AF646" s="79"/>
      <c r="AG646" s="79"/>
      <c r="AH646" s="79"/>
      <c r="AI646" s="79"/>
      <c r="AJ646" s="79"/>
      <c r="AK646" s="79"/>
      <c r="AL646" s="52"/>
      <c r="AM646" s="52"/>
      <c r="AN646" s="79"/>
    </row>
    <row r="647" spans="17:40" x14ac:dyDescent="0.25">
      <c r="Q647" s="78"/>
      <c r="R647" s="79"/>
      <c r="S647" s="79"/>
      <c r="T647" s="79"/>
      <c r="U647" s="79"/>
      <c r="V647" s="79"/>
      <c r="W647" s="79"/>
      <c r="X647" s="79"/>
      <c r="Y647" s="79"/>
      <c r="Z647" s="79"/>
      <c r="AA647" s="79"/>
      <c r="AB647" s="79"/>
      <c r="AC647" s="79"/>
      <c r="AD647" s="79"/>
      <c r="AE647" s="79"/>
      <c r="AF647" s="79"/>
      <c r="AG647" s="79"/>
      <c r="AH647" s="79"/>
      <c r="AI647" s="79"/>
      <c r="AJ647" s="79"/>
      <c r="AK647" s="79"/>
      <c r="AL647" s="52"/>
      <c r="AM647" s="52"/>
      <c r="AN647" s="79"/>
    </row>
    <row r="648" spans="17:40" x14ac:dyDescent="0.25">
      <c r="Q648" s="78"/>
      <c r="R648" s="79"/>
      <c r="S648" s="79"/>
      <c r="T648" s="79"/>
      <c r="U648" s="79"/>
      <c r="V648" s="79"/>
      <c r="W648" s="79"/>
      <c r="X648" s="79"/>
      <c r="Y648" s="79"/>
      <c r="Z648" s="79"/>
      <c r="AA648" s="79"/>
      <c r="AB648" s="79"/>
      <c r="AC648" s="79"/>
      <c r="AD648" s="79"/>
      <c r="AE648" s="79"/>
      <c r="AF648" s="79"/>
      <c r="AG648" s="79"/>
      <c r="AH648" s="79"/>
      <c r="AI648" s="79"/>
      <c r="AJ648" s="79"/>
      <c r="AK648" s="79"/>
      <c r="AL648" s="52"/>
      <c r="AM648" s="52"/>
      <c r="AN648" s="79"/>
    </row>
    <row r="649" spans="17:40" x14ac:dyDescent="0.25">
      <c r="Q649" s="78"/>
      <c r="R649" s="79"/>
      <c r="S649" s="79"/>
      <c r="T649" s="79"/>
      <c r="U649" s="79"/>
      <c r="V649" s="79"/>
      <c r="W649" s="79"/>
      <c r="X649" s="79"/>
      <c r="Y649" s="79"/>
      <c r="Z649" s="79"/>
      <c r="AA649" s="79"/>
      <c r="AB649" s="79"/>
      <c r="AC649" s="79"/>
      <c r="AD649" s="79"/>
      <c r="AE649" s="79"/>
      <c r="AF649" s="79"/>
      <c r="AG649" s="79"/>
      <c r="AH649" s="79"/>
      <c r="AI649" s="79"/>
      <c r="AJ649" s="79"/>
      <c r="AK649" s="79"/>
      <c r="AL649" s="52"/>
      <c r="AM649" s="52"/>
      <c r="AN649" s="79"/>
    </row>
    <row r="650" spans="17:40" x14ac:dyDescent="0.25">
      <c r="Q650" s="78"/>
      <c r="R650" s="79"/>
      <c r="S650" s="79"/>
      <c r="T650" s="79"/>
      <c r="U650" s="79"/>
      <c r="V650" s="79"/>
      <c r="W650" s="79"/>
      <c r="X650" s="79"/>
      <c r="Y650" s="79"/>
      <c r="Z650" s="79"/>
      <c r="AA650" s="79"/>
      <c r="AB650" s="79"/>
      <c r="AC650" s="79"/>
      <c r="AD650" s="79"/>
      <c r="AE650" s="79"/>
      <c r="AF650" s="79"/>
      <c r="AG650" s="79"/>
      <c r="AH650" s="79"/>
      <c r="AI650" s="79"/>
      <c r="AJ650" s="79"/>
      <c r="AK650" s="79"/>
      <c r="AL650" s="52"/>
      <c r="AM650" s="52"/>
      <c r="AN650" s="79"/>
    </row>
    <row r="651" spans="17:40" x14ac:dyDescent="0.25">
      <c r="Q651" s="78"/>
      <c r="R651" s="79"/>
      <c r="S651" s="79"/>
      <c r="T651" s="79"/>
      <c r="U651" s="79"/>
      <c r="V651" s="79"/>
      <c r="W651" s="79"/>
      <c r="X651" s="79"/>
      <c r="Y651" s="79"/>
      <c r="Z651" s="79"/>
      <c r="AA651" s="79"/>
      <c r="AB651" s="79"/>
      <c r="AC651" s="79"/>
      <c r="AD651" s="79"/>
      <c r="AE651" s="79"/>
      <c r="AF651" s="79"/>
      <c r="AG651" s="79"/>
      <c r="AH651" s="79"/>
      <c r="AI651" s="79"/>
      <c r="AJ651" s="79"/>
      <c r="AK651" s="79"/>
      <c r="AL651" s="52"/>
      <c r="AM651" s="52"/>
      <c r="AN651" s="79"/>
    </row>
    <row r="652" spans="17:40" x14ac:dyDescent="0.25">
      <c r="Q652" s="78"/>
      <c r="R652" s="79"/>
      <c r="S652" s="79"/>
      <c r="T652" s="79"/>
      <c r="U652" s="79"/>
      <c r="V652" s="79"/>
      <c r="W652" s="79"/>
      <c r="X652" s="79"/>
      <c r="Y652" s="79"/>
      <c r="Z652" s="79"/>
      <c r="AA652" s="79"/>
      <c r="AB652" s="79"/>
      <c r="AC652" s="79"/>
      <c r="AD652" s="79"/>
      <c r="AE652" s="79"/>
      <c r="AF652" s="79"/>
      <c r="AG652" s="79"/>
      <c r="AH652" s="79"/>
      <c r="AI652" s="79"/>
      <c r="AJ652" s="79"/>
      <c r="AK652" s="79"/>
      <c r="AL652" s="52"/>
      <c r="AM652" s="52"/>
      <c r="AN652" s="79"/>
    </row>
    <row r="653" spans="17:40"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52"/>
      <c r="AM653" s="52"/>
      <c r="AN653" s="79"/>
    </row>
    <row r="654" spans="17:40"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52"/>
      <c r="AM654" s="52"/>
      <c r="AN654" s="79"/>
    </row>
    <row r="655" spans="17:40"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52"/>
      <c r="AM655" s="52"/>
      <c r="AN655" s="79"/>
    </row>
    <row r="656" spans="17:40"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52"/>
      <c r="AM656" s="52"/>
      <c r="AN656" s="79"/>
    </row>
    <row r="657" spans="18:40"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52"/>
      <c r="AM657" s="52"/>
      <c r="AN657" s="79"/>
    </row>
    <row r="658" spans="18:40"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52"/>
      <c r="AM658" s="52"/>
      <c r="AN658" s="79"/>
    </row>
    <row r="659" spans="18:40"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52"/>
      <c r="AM659" s="52"/>
      <c r="AN659" s="79"/>
    </row>
    <row r="660" spans="18:40"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52"/>
      <c r="AM660" s="52"/>
      <c r="AN660" s="79"/>
    </row>
    <row r="661" spans="18:40"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52"/>
      <c r="AM661" s="52"/>
      <c r="AN661" s="79"/>
    </row>
    <row r="662" spans="18:40"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52"/>
      <c r="AM662" s="52"/>
      <c r="AN662" s="79"/>
    </row>
    <row r="663" spans="18:40"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52"/>
      <c r="AM663" s="52"/>
      <c r="AN663" s="79"/>
    </row>
    <row r="664" spans="18:40"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52"/>
      <c r="AM664" s="52"/>
      <c r="AN664" s="79"/>
    </row>
    <row r="665" spans="18:40"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52"/>
      <c r="AM665" s="52"/>
      <c r="AN665" s="79"/>
    </row>
    <row r="666" spans="18:40"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52"/>
      <c r="AM666" s="52"/>
      <c r="AN666" s="79"/>
    </row>
    <row r="667" spans="18:40"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52"/>
      <c r="AM667" s="52"/>
      <c r="AN667" s="79"/>
    </row>
    <row r="668" spans="18:40"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52"/>
      <c r="AM668" s="52"/>
      <c r="AN668" s="79"/>
    </row>
    <row r="669" spans="18:40"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52"/>
      <c r="AM669" s="52"/>
      <c r="AN669" s="79"/>
    </row>
    <row r="670" spans="18:40"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52"/>
      <c r="AM670" s="52"/>
      <c r="AN670" s="79"/>
    </row>
    <row r="671" spans="18:40"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52"/>
      <c r="AM671" s="52"/>
      <c r="AN671" s="79"/>
    </row>
    <row r="672" spans="18:40"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52"/>
      <c r="AM672" s="52"/>
      <c r="AN672" s="79"/>
    </row>
    <row r="673" spans="18:40"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52"/>
      <c r="AM673" s="52"/>
      <c r="AN673" s="79"/>
    </row>
    <row r="674" spans="18:40"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52"/>
      <c r="AM674" s="52"/>
      <c r="AN674" s="79"/>
    </row>
    <row r="675" spans="18:40"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52"/>
      <c r="AM675" s="52"/>
      <c r="AN675" s="79"/>
    </row>
    <row r="676" spans="18:40"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52"/>
      <c r="AM676" s="52"/>
      <c r="AN676" s="79"/>
    </row>
    <row r="677" spans="18:40"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52"/>
      <c r="AM677" s="52"/>
      <c r="AN677" s="79"/>
    </row>
    <row r="678" spans="18:40"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52"/>
      <c r="AM678" s="52"/>
      <c r="AN678" s="79"/>
    </row>
    <row r="679" spans="18:40"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52"/>
      <c r="AM679" s="52"/>
      <c r="AN679" s="79"/>
    </row>
    <row r="680" spans="18:40"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52"/>
      <c r="AM680" s="52"/>
      <c r="AN680" s="79"/>
    </row>
    <row r="681" spans="18:40"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52"/>
      <c r="AM681" s="52"/>
      <c r="AN681" s="79"/>
    </row>
    <row r="682" spans="18:40"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52"/>
      <c r="AM682" s="52"/>
      <c r="AN682" s="79"/>
    </row>
    <row r="683" spans="18:40"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52"/>
      <c r="AM683" s="52"/>
      <c r="AN683" s="79"/>
    </row>
    <row r="684" spans="18:40"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52"/>
      <c r="AM684" s="52"/>
      <c r="AN684" s="79"/>
    </row>
    <row r="685" spans="18:40"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52"/>
      <c r="AM685" s="52"/>
      <c r="AN685" s="79"/>
    </row>
    <row r="686" spans="18:40"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52"/>
      <c r="AM686" s="52"/>
      <c r="AN686" s="79"/>
    </row>
    <row r="687" spans="18:40"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52"/>
      <c r="AM687" s="52"/>
      <c r="AN687" s="79"/>
    </row>
    <row r="688" spans="18:40"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52"/>
      <c r="AM688" s="52"/>
      <c r="AN688" s="79"/>
    </row>
    <row r="689" spans="18:40"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52"/>
      <c r="AM689" s="52"/>
      <c r="AN689" s="79"/>
    </row>
    <row r="690" spans="18:40"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52"/>
      <c r="AM690" s="52"/>
      <c r="AN690" s="79"/>
    </row>
    <row r="691" spans="18:40"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52"/>
      <c r="AM691" s="52"/>
      <c r="AN691" s="79"/>
    </row>
    <row r="692" spans="18:40"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52"/>
      <c r="AM692" s="52"/>
      <c r="AN692" s="79"/>
    </row>
    <row r="693" spans="18:40"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52"/>
      <c r="AM693" s="52"/>
      <c r="AN693" s="79"/>
    </row>
    <row r="694" spans="18:40"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52"/>
      <c r="AM694" s="52"/>
      <c r="AN694" s="79"/>
    </row>
    <row r="695" spans="18:40"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52"/>
      <c r="AM695" s="52"/>
      <c r="AN695" s="79"/>
    </row>
    <row r="696" spans="18:40"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52"/>
      <c r="AM696" s="52"/>
      <c r="AN696" s="79"/>
    </row>
    <row r="697" spans="18:40"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52"/>
      <c r="AM697" s="52"/>
      <c r="AN697" s="79"/>
    </row>
    <row r="698" spans="18:40"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52"/>
      <c r="AM698" s="52"/>
      <c r="AN698" s="79"/>
    </row>
    <row r="699" spans="18:40"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52"/>
      <c r="AM699" s="52"/>
      <c r="AN699" s="79"/>
    </row>
    <row r="700" spans="18:40"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52"/>
      <c r="AM700" s="52"/>
      <c r="AN700" s="79"/>
    </row>
    <row r="701" spans="18:40"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52"/>
      <c r="AM701" s="52"/>
      <c r="AN701" s="79"/>
    </row>
    <row r="702" spans="18:40"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52"/>
      <c r="AM702" s="52"/>
      <c r="AN702" s="79"/>
    </row>
    <row r="703" spans="18:40"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52"/>
      <c r="AM703" s="52"/>
      <c r="AN703" s="79"/>
    </row>
    <row r="704" spans="18:40"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52"/>
      <c r="AM704" s="52"/>
      <c r="AN704" s="79"/>
    </row>
    <row r="705" spans="18:40"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52"/>
      <c r="AM705" s="52"/>
      <c r="AN705" s="79"/>
    </row>
    <row r="706" spans="18:40"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52"/>
      <c r="AM706" s="52"/>
      <c r="AN706" s="79"/>
    </row>
    <row r="707" spans="18:40"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52"/>
      <c r="AM707" s="52"/>
      <c r="AN707" s="79"/>
    </row>
    <row r="708" spans="18:40"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52"/>
      <c r="AM708" s="52"/>
      <c r="AN708" s="79"/>
    </row>
    <row r="709" spans="18:40"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52"/>
      <c r="AM709" s="52"/>
      <c r="AN709" s="79"/>
    </row>
    <row r="710" spans="18:40"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52"/>
      <c r="AM710" s="52"/>
      <c r="AN710" s="79"/>
    </row>
    <row r="711" spans="18:40"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52"/>
      <c r="AM711" s="52"/>
      <c r="AN711" s="79"/>
    </row>
    <row r="712" spans="18:40"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52"/>
      <c r="AM712" s="52"/>
      <c r="AN712" s="79"/>
    </row>
    <row r="713" spans="18:40"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52"/>
      <c r="AM713" s="52"/>
      <c r="AN713" s="79"/>
    </row>
    <row r="714" spans="18:40"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52"/>
      <c r="AM714" s="52"/>
      <c r="AN714" s="79"/>
    </row>
    <row r="715" spans="18:40"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52"/>
      <c r="AM715" s="52"/>
      <c r="AN715" s="79"/>
    </row>
    <row r="716" spans="18:40"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52"/>
      <c r="AM716" s="52"/>
      <c r="AN716" s="79"/>
    </row>
    <row r="717" spans="18:40"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52"/>
      <c r="AM717" s="52"/>
      <c r="AN717" s="79"/>
    </row>
    <row r="718" spans="18:40"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52"/>
      <c r="AM718" s="52"/>
      <c r="AN718" s="79"/>
    </row>
    <row r="719" spans="18:40"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52"/>
      <c r="AM719" s="52"/>
      <c r="AN719" s="79"/>
    </row>
    <row r="720" spans="18:40"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52"/>
      <c r="AM720" s="52"/>
      <c r="AN720" s="79"/>
    </row>
    <row r="721" spans="18:40"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52"/>
      <c r="AM721" s="52"/>
      <c r="AN721" s="79"/>
    </row>
    <row r="722" spans="18:40"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52"/>
      <c r="AM722" s="52"/>
      <c r="AN722" s="79"/>
    </row>
    <row r="723" spans="18:40"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52"/>
      <c r="AM723" s="52"/>
      <c r="AN723" s="79"/>
    </row>
    <row r="724" spans="18:40"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52"/>
      <c r="AM724" s="52"/>
      <c r="AN724" s="79"/>
    </row>
    <row r="725" spans="18:40"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52"/>
      <c r="AM725" s="52"/>
      <c r="AN725" s="79"/>
    </row>
    <row r="726" spans="18:40"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52"/>
      <c r="AM726" s="52"/>
      <c r="AN726" s="79"/>
    </row>
    <row r="727" spans="18:40"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52"/>
      <c r="AM727" s="52"/>
      <c r="AN727" s="79"/>
    </row>
    <row r="728" spans="18:40"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52"/>
      <c r="AM728" s="52"/>
      <c r="AN728" s="79"/>
    </row>
    <row r="729" spans="18:40"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52"/>
      <c r="AM729" s="52"/>
      <c r="AN729" s="79"/>
    </row>
    <row r="730" spans="18:40"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52"/>
      <c r="AM730" s="52"/>
      <c r="AN730" s="79"/>
    </row>
    <row r="731" spans="18:40"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52"/>
      <c r="AM731" s="52"/>
      <c r="AN731" s="79"/>
    </row>
    <row r="732" spans="18:40"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52"/>
      <c r="AM732" s="52"/>
      <c r="AN732" s="79"/>
    </row>
    <row r="733" spans="18:40"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52"/>
      <c r="AM733" s="52"/>
      <c r="AN733" s="79"/>
    </row>
    <row r="734" spans="18:40"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52"/>
      <c r="AM734" s="52"/>
      <c r="AN734" s="79"/>
    </row>
    <row r="735" spans="18:40"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52"/>
      <c r="AM735" s="52"/>
      <c r="AN735" s="79"/>
    </row>
    <row r="736" spans="18:40"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52"/>
      <c r="AM736" s="52"/>
      <c r="AN736" s="79"/>
    </row>
    <row r="737" spans="18:40"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52"/>
      <c r="AM737" s="52"/>
      <c r="AN737" s="79"/>
    </row>
    <row r="738" spans="18:40"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52"/>
      <c r="AM738" s="52"/>
      <c r="AN738" s="79"/>
    </row>
    <row r="739" spans="18:40"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52"/>
      <c r="AM739" s="52"/>
      <c r="AN739" s="79"/>
    </row>
    <row r="740" spans="18:40"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52"/>
      <c r="AM740" s="52"/>
      <c r="AN740" s="79"/>
    </row>
    <row r="741" spans="18:40"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52"/>
      <c r="AM741" s="52"/>
      <c r="AN741" s="79"/>
    </row>
    <row r="742" spans="18:40"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52"/>
      <c r="AM742" s="52"/>
      <c r="AN742" s="79"/>
    </row>
    <row r="743" spans="18:40"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52"/>
      <c r="AM743" s="52"/>
      <c r="AN743" s="79"/>
    </row>
    <row r="744" spans="18:40"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52"/>
      <c r="AM744" s="52"/>
      <c r="AN744" s="79"/>
    </row>
    <row r="745" spans="18:40"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52"/>
      <c r="AM745" s="52"/>
      <c r="AN745" s="79"/>
    </row>
    <row r="746" spans="18:40"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52"/>
      <c r="AM746" s="52"/>
      <c r="AN746" s="79"/>
    </row>
    <row r="747" spans="18:40"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52"/>
      <c r="AM747" s="52"/>
      <c r="AN747" s="79"/>
    </row>
    <row r="748" spans="18:40"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52"/>
      <c r="AM748" s="52"/>
      <c r="AN748" s="79"/>
    </row>
    <row r="749" spans="18:40"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52"/>
      <c r="AM749" s="52"/>
      <c r="AN749" s="79"/>
    </row>
    <row r="750" spans="18:40"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52"/>
      <c r="AM750" s="52"/>
      <c r="AN750" s="79"/>
    </row>
    <row r="751" spans="18:40"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52"/>
      <c r="AM751" s="52"/>
      <c r="AN751" s="79"/>
    </row>
    <row r="752" spans="18:40"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52"/>
      <c r="AM752" s="52"/>
      <c r="AN752" s="79"/>
    </row>
    <row r="753" spans="18:40"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52"/>
      <c r="AM753" s="52"/>
      <c r="AN753" s="79"/>
    </row>
    <row r="754" spans="18:40"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52"/>
      <c r="AM754" s="52"/>
      <c r="AN754" s="79"/>
    </row>
    <row r="755" spans="18:40"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52"/>
      <c r="AM755" s="52"/>
      <c r="AN755" s="79"/>
    </row>
    <row r="756" spans="18:40"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52"/>
      <c r="AM756" s="52"/>
      <c r="AN756" s="79"/>
    </row>
    <row r="757" spans="18:40"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52"/>
      <c r="AM757" s="52"/>
      <c r="AN757" s="79"/>
    </row>
    <row r="758" spans="18:40"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52"/>
      <c r="AM758" s="52"/>
      <c r="AN758" s="79"/>
    </row>
    <row r="759" spans="18:40"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52"/>
      <c r="AM759" s="52"/>
      <c r="AN759" s="79"/>
    </row>
    <row r="760" spans="18:40"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52"/>
      <c r="AM760" s="52"/>
      <c r="AN760" s="79"/>
    </row>
    <row r="761" spans="18:40"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52"/>
      <c r="AM761" s="52"/>
      <c r="AN761" s="79"/>
    </row>
    <row r="762" spans="18:40"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52"/>
      <c r="AM762" s="52"/>
      <c r="AN762" s="79"/>
    </row>
    <row r="763" spans="18:40"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52"/>
      <c r="AM763" s="52"/>
      <c r="AN763" s="79"/>
    </row>
    <row r="764" spans="18:40"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52"/>
      <c r="AM764" s="52"/>
      <c r="AN764" s="79"/>
    </row>
    <row r="765" spans="18:40"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52"/>
      <c r="AM765" s="52"/>
      <c r="AN765" s="79"/>
    </row>
    <row r="766" spans="18:40"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52"/>
      <c r="AM766" s="52"/>
      <c r="AN766" s="79"/>
    </row>
    <row r="767" spans="18:40"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52"/>
      <c r="AM767" s="52"/>
      <c r="AN767" s="79"/>
    </row>
    <row r="768" spans="18:40"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52"/>
      <c r="AM768" s="52"/>
      <c r="AN768" s="79"/>
    </row>
    <row r="769" spans="18:40"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52"/>
      <c r="AM769" s="52"/>
      <c r="AN769" s="79"/>
    </row>
    <row r="770" spans="18:40"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52"/>
      <c r="AM770" s="52"/>
      <c r="AN770" s="79"/>
    </row>
    <row r="771" spans="18:40"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52"/>
      <c r="AM771" s="52"/>
      <c r="AN771" s="79"/>
    </row>
    <row r="772" spans="18:40"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52"/>
      <c r="AM772" s="52"/>
      <c r="AN772" s="79"/>
    </row>
    <row r="773" spans="18:40"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52"/>
      <c r="AM773" s="52"/>
      <c r="AN773" s="79"/>
    </row>
    <row r="774" spans="18:40"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52"/>
      <c r="AM774" s="52"/>
      <c r="AN774" s="79"/>
    </row>
    <row r="775" spans="18:40"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52"/>
      <c r="AM775" s="52"/>
      <c r="AN775" s="79"/>
    </row>
    <row r="776" spans="18:40"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52"/>
      <c r="AM776" s="52"/>
      <c r="AN776" s="79"/>
    </row>
    <row r="777" spans="18:40"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52"/>
      <c r="AM777" s="52"/>
      <c r="AN777" s="79"/>
    </row>
    <row r="778" spans="18:40"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52"/>
      <c r="AM778" s="52"/>
      <c r="AN778" s="79"/>
    </row>
    <row r="779" spans="18:40"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52"/>
      <c r="AM779" s="52"/>
      <c r="AN779" s="79"/>
    </row>
    <row r="780" spans="18:40"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52"/>
      <c r="AM780" s="52"/>
      <c r="AN780" s="79"/>
    </row>
    <row r="781" spans="18:40"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52"/>
      <c r="AM781" s="52"/>
      <c r="AN781" s="79"/>
    </row>
    <row r="782" spans="18:40"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52"/>
      <c r="AM782" s="52"/>
      <c r="AN782" s="79"/>
    </row>
    <row r="783" spans="18:40"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52"/>
      <c r="AM783" s="52"/>
      <c r="AN783" s="79"/>
    </row>
    <row r="784" spans="18:40"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52"/>
      <c r="AM784" s="52"/>
      <c r="AN784" s="79"/>
    </row>
    <row r="785" spans="18:40"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52"/>
      <c r="AM785" s="52"/>
      <c r="AN785" s="79"/>
    </row>
    <row r="786" spans="18:40"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52"/>
      <c r="AM786" s="52"/>
      <c r="AN786" s="79"/>
    </row>
    <row r="787" spans="18:40"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52"/>
      <c r="AM787" s="52"/>
      <c r="AN787" s="79"/>
    </row>
    <row r="788" spans="18:40"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52"/>
      <c r="AM788" s="52"/>
      <c r="AN788" s="79"/>
    </row>
    <row r="789" spans="18:40"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52"/>
      <c r="AM789" s="52"/>
      <c r="AN789" s="79"/>
    </row>
    <row r="790" spans="18:40"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52"/>
      <c r="AM790" s="52"/>
      <c r="AN790" s="79"/>
    </row>
    <row r="791" spans="18:40"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52"/>
      <c r="AM791" s="52"/>
      <c r="AN791" s="79"/>
    </row>
    <row r="792" spans="18:40"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52"/>
      <c r="AM792" s="52"/>
      <c r="AN792" s="79"/>
    </row>
    <row r="793" spans="18:40"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52"/>
      <c r="AM793" s="52"/>
      <c r="AN793" s="79"/>
    </row>
    <row r="794" spans="18:40"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52"/>
      <c r="AM794" s="52"/>
      <c r="AN794" s="79"/>
    </row>
    <row r="795" spans="18:40"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52"/>
      <c r="AM795" s="52"/>
      <c r="AN795" s="79"/>
    </row>
    <row r="796" spans="18:40"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52"/>
      <c r="AM796" s="52"/>
      <c r="AN796" s="79"/>
    </row>
    <row r="797" spans="18:40"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52"/>
      <c r="AM797" s="52"/>
      <c r="AN797" s="79"/>
    </row>
    <row r="798" spans="18:40"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52"/>
      <c r="AM798" s="52"/>
      <c r="AN798" s="79"/>
    </row>
    <row r="799" spans="18:40"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52"/>
      <c r="AM799" s="52"/>
      <c r="AN799" s="79"/>
    </row>
    <row r="800" spans="18:40"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52"/>
      <c r="AM800" s="52"/>
      <c r="AN800" s="79"/>
    </row>
    <row r="801" spans="18:40"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52"/>
      <c r="AM801" s="52"/>
      <c r="AN801" s="79"/>
    </row>
    <row r="802" spans="18:40"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52"/>
      <c r="AM802" s="52"/>
      <c r="AN802" s="79"/>
    </row>
    <row r="803" spans="18:40"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52"/>
      <c r="AM803" s="52"/>
      <c r="AN803" s="79"/>
    </row>
    <row r="804" spans="18:40"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52"/>
      <c r="AM804" s="52"/>
      <c r="AN804" s="79"/>
    </row>
    <row r="805" spans="18:40"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52"/>
      <c r="AM805" s="52"/>
      <c r="AN805" s="79"/>
    </row>
    <row r="806" spans="18:40"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52"/>
      <c r="AM806" s="52"/>
      <c r="AN806" s="79"/>
    </row>
    <row r="807" spans="18:40"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52"/>
      <c r="AM807" s="52"/>
      <c r="AN807" s="79"/>
    </row>
    <row r="808" spans="18:40"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52"/>
      <c r="AM808" s="52"/>
      <c r="AN808" s="79"/>
    </row>
    <row r="809" spans="18:40"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52"/>
      <c r="AM809" s="52"/>
      <c r="AN809" s="79"/>
    </row>
    <row r="810" spans="18:40"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52"/>
      <c r="AM810" s="52"/>
      <c r="AN810" s="79"/>
    </row>
    <row r="811" spans="18:40"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52"/>
      <c r="AM811" s="52"/>
      <c r="AN811" s="79"/>
    </row>
    <row r="812" spans="18:40"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52"/>
      <c r="AM812" s="52"/>
      <c r="AN812" s="79"/>
    </row>
    <row r="813" spans="18:40"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52"/>
      <c r="AM813" s="52"/>
      <c r="AN813" s="79"/>
    </row>
    <row r="814" spans="18:40"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52"/>
      <c r="AM814" s="52"/>
      <c r="AN814" s="79"/>
    </row>
    <row r="815" spans="18:40"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52"/>
      <c r="AM815" s="52"/>
      <c r="AN815" s="79"/>
    </row>
    <row r="816" spans="18:40"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52"/>
      <c r="AM816" s="52"/>
      <c r="AN816" s="79"/>
    </row>
    <row r="817" spans="18:40"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52"/>
      <c r="AM817" s="52"/>
      <c r="AN817" s="79"/>
    </row>
    <row r="818" spans="18:40"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52"/>
      <c r="AM818" s="52"/>
      <c r="AN818" s="79"/>
    </row>
    <row r="819" spans="18:40"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52"/>
      <c r="AM819" s="52"/>
      <c r="AN819" s="79"/>
    </row>
    <row r="820" spans="18:40"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52"/>
      <c r="AM820" s="52"/>
      <c r="AN820" s="79"/>
    </row>
    <row r="821" spans="18:40"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52"/>
      <c r="AM821" s="52"/>
      <c r="AN821" s="79"/>
    </row>
    <row r="822" spans="18:40"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52"/>
      <c r="AM822" s="52"/>
      <c r="AN822" s="79"/>
    </row>
    <row r="823" spans="18:40"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52"/>
      <c r="AM823" s="52"/>
      <c r="AN823" s="79"/>
    </row>
    <row r="824" spans="18:40"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52"/>
      <c r="AM824" s="52"/>
      <c r="AN824" s="79"/>
    </row>
    <row r="825" spans="18:40"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52"/>
      <c r="AM825" s="52"/>
      <c r="AN825" s="79"/>
    </row>
    <row r="826" spans="18:40"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52"/>
      <c r="AM826" s="52"/>
      <c r="AN826" s="79"/>
    </row>
    <row r="827" spans="18:40"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52"/>
      <c r="AM827" s="52"/>
      <c r="AN827" s="79"/>
    </row>
    <row r="828" spans="18:40"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52"/>
      <c r="AM828" s="52"/>
      <c r="AN828" s="79"/>
    </row>
    <row r="829" spans="18:40"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52"/>
      <c r="AM829" s="52"/>
      <c r="AN829" s="79"/>
    </row>
    <row r="830" spans="18:40"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52"/>
      <c r="AM830" s="52"/>
      <c r="AN830" s="79"/>
    </row>
    <row r="831" spans="18:40"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52"/>
      <c r="AM831" s="52"/>
      <c r="AN831" s="79"/>
    </row>
    <row r="832" spans="18:40"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52"/>
      <c r="AM832" s="52"/>
      <c r="AN832" s="79"/>
    </row>
    <row r="833" spans="18:40"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52"/>
      <c r="AM833" s="52"/>
      <c r="AN833" s="79"/>
    </row>
    <row r="834" spans="18:40"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52"/>
      <c r="AM834" s="52"/>
      <c r="AN834" s="79"/>
    </row>
    <row r="835" spans="18:40"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52"/>
      <c r="AM835" s="52"/>
      <c r="AN835" s="79"/>
    </row>
    <row r="836" spans="18:40"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52"/>
      <c r="AM836" s="52"/>
      <c r="AN836" s="79"/>
    </row>
    <row r="837" spans="18:40"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52"/>
      <c r="AM837" s="52"/>
      <c r="AN837" s="79"/>
    </row>
    <row r="838" spans="18:40"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52"/>
      <c r="AM838" s="52"/>
      <c r="AN838" s="79"/>
    </row>
    <row r="839" spans="18:40"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52"/>
      <c r="AM839" s="52"/>
      <c r="AN839" s="79"/>
    </row>
    <row r="840" spans="18:40"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52"/>
      <c r="AM840" s="52"/>
      <c r="AN840" s="79"/>
    </row>
    <row r="841" spans="18:40"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52"/>
      <c r="AM841" s="52"/>
      <c r="AN841" s="79"/>
    </row>
    <row r="842" spans="18:40"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52"/>
      <c r="AM842" s="52"/>
      <c r="AN842" s="79"/>
    </row>
    <row r="843" spans="18:40"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52"/>
      <c r="AM843" s="52"/>
      <c r="AN843" s="79"/>
    </row>
    <row r="844" spans="18:40"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52"/>
      <c r="AM844" s="52"/>
      <c r="AN844" s="79"/>
    </row>
    <row r="845" spans="18:40"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52"/>
      <c r="AM845" s="52"/>
      <c r="AN845" s="79"/>
    </row>
    <row r="846" spans="18:40"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52"/>
      <c r="AM846" s="52"/>
      <c r="AN846" s="79"/>
    </row>
    <row r="847" spans="18:40"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52"/>
      <c r="AM847" s="52"/>
      <c r="AN847" s="79"/>
    </row>
    <row r="848" spans="18:40"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52"/>
      <c r="AM848" s="52"/>
      <c r="AN848" s="79"/>
    </row>
    <row r="849" spans="18:40"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52"/>
      <c r="AM849" s="52"/>
      <c r="AN849" s="79"/>
    </row>
    <row r="850" spans="18:40"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52"/>
      <c r="AM850" s="52"/>
      <c r="AN850" s="79"/>
    </row>
    <row r="851" spans="18:40"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52"/>
      <c r="AM851" s="52"/>
      <c r="AN851" s="79"/>
    </row>
    <row r="852" spans="18:40"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52"/>
      <c r="AM852" s="52"/>
      <c r="AN852" s="79"/>
    </row>
    <row r="853" spans="18:40"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52"/>
      <c r="AM853" s="52"/>
      <c r="AN853" s="79"/>
    </row>
    <row r="854" spans="18:40"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52"/>
      <c r="AM854" s="52"/>
      <c r="AN854" s="79"/>
    </row>
    <row r="855" spans="18:40"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52"/>
      <c r="AM855" s="52"/>
      <c r="AN855" s="79"/>
    </row>
    <row r="856" spans="18:40"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52"/>
      <c r="AM856" s="52"/>
      <c r="AN856" s="79"/>
    </row>
    <row r="857" spans="18:40"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52"/>
      <c r="AM857" s="52"/>
      <c r="AN857" s="79"/>
    </row>
    <row r="858" spans="18:40"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52"/>
      <c r="AM858" s="52"/>
      <c r="AN858" s="79"/>
    </row>
    <row r="859" spans="18:40"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52"/>
      <c r="AM859" s="52"/>
      <c r="AN859" s="79"/>
    </row>
    <row r="860" spans="18:40"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52"/>
      <c r="AM860" s="52"/>
      <c r="AN860" s="79"/>
    </row>
    <row r="861" spans="18:40"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52"/>
      <c r="AM861" s="52"/>
      <c r="AN861" s="79"/>
    </row>
    <row r="862" spans="18:40"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52"/>
      <c r="AM862" s="52"/>
      <c r="AN862" s="79"/>
    </row>
    <row r="863" spans="18:40"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52"/>
      <c r="AM863" s="52"/>
      <c r="AN863" s="79"/>
    </row>
    <row r="864" spans="18:40"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52"/>
      <c r="AM864" s="52"/>
      <c r="AN864" s="79"/>
    </row>
    <row r="865" spans="18:40"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52"/>
      <c r="AM865" s="52"/>
      <c r="AN865" s="79"/>
    </row>
    <row r="866" spans="18:40"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52"/>
      <c r="AM866" s="52"/>
      <c r="AN866" s="79"/>
    </row>
    <row r="867" spans="18:40"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52"/>
      <c r="AM867" s="52"/>
      <c r="AN867" s="79"/>
    </row>
    <row r="868" spans="18:40"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52"/>
      <c r="AM868" s="52"/>
      <c r="AN868" s="79"/>
    </row>
    <row r="869" spans="18:40"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52"/>
      <c r="AM869" s="52"/>
      <c r="AN869" s="79"/>
    </row>
    <row r="870" spans="18:40"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52"/>
      <c r="AM870" s="52"/>
      <c r="AN870" s="79"/>
    </row>
    <row r="871" spans="18:40"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52"/>
      <c r="AM871" s="52"/>
      <c r="AN871" s="79"/>
    </row>
    <row r="872" spans="18:40"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52"/>
      <c r="AM872" s="52"/>
      <c r="AN872" s="79"/>
    </row>
    <row r="873" spans="18:40"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52"/>
      <c r="AM873" s="52"/>
      <c r="AN873" s="79"/>
    </row>
    <row r="874" spans="18:40"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52"/>
      <c r="AM874" s="52"/>
      <c r="AN874" s="79"/>
    </row>
    <row r="875" spans="18:40"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52"/>
      <c r="AM875" s="52"/>
      <c r="AN875" s="79"/>
    </row>
    <row r="876" spans="18:40"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52"/>
      <c r="AM876" s="52"/>
      <c r="AN876" s="79"/>
    </row>
    <row r="877" spans="18:40"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52"/>
      <c r="AM877" s="52"/>
      <c r="AN877" s="79"/>
    </row>
    <row r="878" spans="18:40"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52"/>
      <c r="AM878" s="52"/>
      <c r="AN878" s="79"/>
    </row>
    <row r="879" spans="18:40"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52"/>
      <c r="AM879" s="52"/>
      <c r="AN879" s="79"/>
    </row>
    <row r="880" spans="18:40"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52"/>
      <c r="AM880" s="52"/>
      <c r="AN880" s="79"/>
    </row>
    <row r="881" spans="18:40"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52"/>
      <c r="AM881" s="52"/>
      <c r="AN881" s="79"/>
    </row>
    <row r="882" spans="18:40"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52"/>
      <c r="AM882" s="52"/>
      <c r="AN882" s="79"/>
    </row>
    <row r="883" spans="18:40"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52"/>
      <c r="AM883" s="52"/>
      <c r="AN883" s="79"/>
    </row>
    <row r="884" spans="18:40"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52"/>
      <c r="AM884" s="52"/>
      <c r="AN884" s="79"/>
    </row>
  </sheetData>
  <autoFilter ref="A19:Q133"/>
  <mergeCells count="28">
    <mergeCell ref="R17:AK17"/>
    <mergeCell ref="B15:E15"/>
    <mergeCell ref="F15:N15"/>
    <mergeCell ref="B16:E16"/>
    <mergeCell ref="F16:N16"/>
    <mergeCell ref="B17:E17"/>
    <mergeCell ref="F17:N17"/>
    <mergeCell ref="F11:N11"/>
    <mergeCell ref="B12:E12"/>
    <mergeCell ref="F12:N12"/>
    <mergeCell ref="B13:E13"/>
    <mergeCell ref="F13:N13"/>
    <mergeCell ref="AD18:AN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workbookViewId="0">
      <selection activeCell="A82" sqref="A8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26.25" thickTop="1" thickBot="1" x14ac:dyDescent="0.55000000000000004">
      <c r="A3" s="82" t="s">
        <v>3631</v>
      </c>
      <c r="B3" s="479" t="s">
        <v>3558</v>
      </c>
      <c r="C3" s="480"/>
      <c r="D3" s="480"/>
      <c r="E3" s="481"/>
      <c r="F3" s="83" t="s">
        <v>3494</v>
      </c>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4685</v>
      </c>
      <c r="D6" t="s">
        <v>4701</v>
      </c>
      <c r="P6" s="31" t="s">
        <v>3640</v>
      </c>
      <c r="Q6" s="31">
        <v>20</v>
      </c>
      <c r="R6" s="31" t="s">
        <v>3641</v>
      </c>
      <c r="S6" s="31" t="s">
        <v>3642</v>
      </c>
      <c r="U6" s="31" t="s">
        <v>3571</v>
      </c>
      <c r="V6" s="32">
        <v>11336</v>
      </c>
    </row>
    <row r="7" spans="1:22" ht="16.5" customHeight="1" thickTop="1" thickBot="1" x14ac:dyDescent="0.3">
      <c r="A7" s="84" t="s">
        <v>3643</v>
      </c>
      <c r="B7" s="86">
        <f>SUM(HNPlaces!AD20:AD35)+SUM(HNPlaces!AB20:AB35)</f>
        <v>1089577.1776923076</v>
      </c>
      <c r="C7" s="484" t="str">
        <f>IF(ROUND(ABS(B7-B8),0)&gt;0,"Error","OK")</f>
        <v>OK</v>
      </c>
      <c r="D7" s="485"/>
      <c r="P7" s="31" t="s">
        <v>3644</v>
      </c>
      <c r="Q7" s="31">
        <v>21</v>
      </c>
      <c r="R7" s="31" t="s">
        <v>3645</v>
      </c>
      <c r="S7" s="31" t="s">
        <v>3646</v>
      </c>
    </row>
    <row r="8" spans="1:22" ht="16.5" thickTop="1" thickBot="1" x14ac:dyDescent="0.3">
      <c r="A8" s="84" t="s">
        <v>3647</v>
      </c>
      <c r="B8" s="86">
        <f>SUM(G20:G993)</f>
        <v>1089577.1776923079</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HNPlaces!I4*2</f>
        <v>32</v>
      </c>
      <c r="C10" s="484" t="str">
        <f>IF(ROUND(ABS(B10-B11),0)&gt;0,"Error","OK")</f>
        <v>OK</v>
      </c>
      <c r="D10" s="485"/>
      <c r="E10" t="s">
        <v>4686</v>
      </c>
      <c r="P10" s="31" t="s">
        <v>3655</v>
      </c>
      <c r="Q10" s="31">
        <v>24</v>
      </c>
      <c r="R10" s="31" t="s">
        <v>3656</v>
      </c>
      <c r="S10" s="31" t="s">
        <v>3657</v>
      </c>
    </row>
    <row r="11" spans="1:22" ht="16.5" thickTop="1" thickBot="1" x14ac:dyDescent="0.3">
      <c r="A11" s="84" t="s">
        <v>3658</v>
      </c>
      <c r="B11" s="84">
        <f>COUNTIF(C20:C138,"&gt;0")</f>
        <v>32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SUM(G20:G1003)</f>
        <v>1089577.1776923079</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HNPlaces!K20</f>
        <v>400156</v>
      </c>
      <c r="D20" s="121" t="b">
        <v>1</v>
      </c>
      <c r="E20" s="122" t="str">
        <f>RIGHT(HNPlaces!D20,4)&amp;"."&amp;HNPlaces!N20&amp;"."&amp;HNPlaces!L20&amp;"."&amp;$C$5</f>
        <v>1100.PRU.I01.Se20</v>
      </c>
      <c r="F20" s="123">
        <f ca="1">TODAY()</f>
        <v>44105</v>
      </c>
      <c r="G20" s="124">
        <f>HNPlaces!AD20</f>
        <v>99038.462857142877</v>
      </c>
      <c r="H20" s="125">
        <f ca="1">F20</f>
        <v>44105</v>
      </c>
      <c r="I20" s="126">
        <v>0</v>
      </c>
      <c r="J20" s="122" t="str">
        <f>LEFT(HNPlaces!E20,20)&amp;"."&amp;HNPlacesPay!E20</f>
        <v>Pavilion.1100.PRU.I01.Se20</v>
      </c>
      <c r="K20" s="121" t="b">
        <v>1</v>
      </c>
      <c r="L20" s="127" t="s">
        <v>3691</v>
      </c>
      <c r="M20" s="121" t="b">
        <v>1</v>
      </c>
      <c r="N20" s="121" t="s">
        <v>3692</v>
      </c>
      <c r="O20" s="128" t="str">
        <f>HNPlaces!J20</f>
        <v>11392/543965</v>
      </c>
      <c r="P20" s="121" t="b">
        <v>1</v>
      </c>
      <c r="Q20" s="121" t="b">
        <v>1</v>
      </c>
      <c r="R20" s="121" t="b">
        <v>1</v>
      </c>
      <c r="T20" s="12"/>
      <c r="U20" s="1"/>
    </row>
    <row r="21" spans="1:21" x14ac:dyDescent="0.25">
      <c r="A21" s="118">
        <v>1</v>
      </c>
      <c r="B21" s="119">
        <v>2</v>
      </c>
      <c r="C21" s="351">
        <f>HNPlaces!K21</f>
        <v>400157</v>
      </c>
      <c r="D21" s="121" t="b">
        <v>1</v>
      </c>
      <c r="E21" s="352" t="str">
        <f>RIGHT(HNPlaces!D21,4)&amp;"."&amp;HNPlaces!N21&amp;"."&amp;HNPlaces!L21&amp;"."&amp;$C$5</f>
        <v>1102.PRU.I01.Se20</v>
      </c>
      <c r="F21" s="123">
        <f t="shared" ref="F21:F51" ca="1" si="0">TODAY()</f>
        <v>44105</v>
      </c>
      <c r="G21" s="354">
        <f>HNPlaces!AD21</f>
        <v>7692.3076923076924</v>
      </c>
      <c r="H21" s="125">
        <f t="shared" ref="H21:H47" ca="1" si="1">F21</f>
        <v>44105</v>
      </c>
      <c r="I21" s="126">
        <v>0</v>
      </c>
      <c r="J21" s="352" t="str">
        <f>LEFT(HNPlaces!E21,20)&amp;"."&amp;HNPlacesPay!E21</f>
        <v>Northgate.1102.PRU.I01.Se20</v>
      </c>
      <c r="K21" s="121" t="b">
        <v>1</v>
      </c>
      <c r="L21" s="127" t="s">
        <v>3691</v>
      </c>
      <c r="M21" s="121" t="b">
        <v>1</v>
      </c>
      <c r="N21" s="121" t="s">
        <v>3692</v>
      </c>
      <c r="O21" s="355" t="str">
        <f>HNPlaces!J21</f>
        <v>11392/543965</v>
      </c>
      <c r="P21" s="121" t="b">
        <v>1</v>
      </c>
      <c r="Q21" s="121" t="b">
        <v>1</v>
      </c>
      <c r="R21" s="121" t="b">
        <v>1</v>
      </c>
      <c r="T21" s="12"/>
      <c r="U21" s="1"/>
    </row>
    <row r="22" spans="1:21" x14ac:dyDescent="0.25">
      <c r="A22" s="118">
        <v>1</v>
      </c>
      <c r="B22" s="119">
        <v>2</v>
      </c>
      <c r="C22" s="351">
        <f>HNPlaces!K22</f>
        <v>400050</v>
      </c>
      <c r="D22" s="121" t="b">
        <v>1</v>
      </c>
      <c r="E22" s="352" t="str">
        <f>RIGHT(HNPlaces!D22,4)&amp;"."&amp;HNPlaces!N22&amp;"."&amp;HNPlaces!L22&amp;"."&amp;$C$5</f>
        <v>2014.ARP.I01.Se20</v>
      </c>
      <c r="F22" s="123">
        <f t="shared" ca="1" si="0"/>
        <v>44105</v>
      </c>
      <c r="G22" s="354">
        <f>HNPlaces!AD22</f>
        <v>4153.8442857142863</v>
      </c>
      <c r="H22" s="125">
        <f t="shared" ca="1" si="1"/>
        <v>44105</v>
      </c>
      <c r="I22" s="126">
        <v>0</v>
      </c>
      <c r="J22" s="352" t="str">
        <f>LEFT(HNPlaces!E22,20)&amp;"."&amp;HNPlacesPay!E22</f>
        <v>Colindale School.2014.ARP.I01.Se20</v>
      </c>
      <c r="K22" s="121" t="b">
        <v>1</v>
      </c>
      <c r="L22" s="127" t="s">
        <v>3691</v>
      </c>
      <c r="M22" s="121" t="b">
        <v>1</v>
      </c>
      <c r="N22" s="121" t="s">
        <v>3692</v>
      </c>
      <c r="O22" s="355" t="str">
        <f>HNPlaces!J22</f>
        <v>11438/543965</v>
      </c>
      <c r="P22" s="121" t="b">
        <v>1</v>
      </c>
      <c r="Q22" s="121" t="b">
        <v>1</v>
      </c>
      <c r="R22" s="121" t="b">
        <v>1</v>
      </c>
      <c r="T22" s="12"/>
      <c r="U22" s="1"/>
    </row>
    <row r="23" spans="1:21" x14ac:dyDescent="0.25">
      <c r="A23" s="118">
        <v>1</v>
      </c>
      <c r="B23" s="119">
        <v>2</v>
      </c>
      <c r="C23" s="351">
        <f>HNPlaces!K23</f>
        <v>400059</v>
      </c>
      <c r="D23" s="121" t="b">
        <v>1</v>
      </c>
      <c r="E23" s="352" t="str">
        <f>RIGHT(HNPlaces!D23,4)&amp;"."&amp;HNPlaces!N23&amp;"."&amp;HNPlaces!L23&amp;"."&amp;$C$5</f>
        <v>2015.ARP.I01.Se20</v>
      </c>
      <c r="F23" s="123">
        <f t="shared" ca="1" si="0"/>
        <v>44105</v>
      </c>
      <c r="G23" s="354">
        <f>HNPlaces!AD23</f>
        <v>4615.3846153846152</v>
      </c>
      <c r="H23" s="125">
        <f t="shared" ca="1" si="1"/>
        <v>44105</v>
      </c>
      <c r="I23" s="126">
        <v>0</v>
      </c>
      <c r="J23" s="352" t="str">
        <f>LEFT(HNPlaces!E23,20)&amp;"."&amp;HNPlacesPay!E23</f>
        <v>Coppetts Wood.2015.ARP.I01.Se20</v>
      </c>
      <c r="K23" s="121" t="b">
        <v>1</v>
      </c>
      <c r="L23" s="127" t="s">
        <v>3691</v>
      </c>
      <c r="M23" s="121" t="b">
        <v>1</v>
      </c>
      <c r="N23" s="121" t="s">
        <v>3692</v>
      </c>
      <c r="O23" s="355" t="str">
        <f>HNPlaces!J23</f>
        <v>11438/543965</v>
      </c>
      <c r="P23" s="121" t="b">
        <v>1</v>
      </c>
      <c r="Q23" s="121" t="b">
        <v>1</v>
      </c>
      <c r="R23" s="121" t="b">
        <v>1</v>
      </c>
    </row>
    <row r="24" spans="1:21" x14ac:dyDescent="0.25">
      <c r="A24" s="118">
        <v>1</v>
      </c>
      <c r="B24" s="119">
        <v>2</v>
      </c>
      <c r="C24" s="351">
        <f>HNPlaces!K24</f>
        <v>400046</v>
      </c>
      <c r="D24" s="121" t="b">
        <v>1</v>
      </c>
      <c r="E24" s="352" t="str">
        <f>RIGHT(HNPlaces!D24,4)&amp;"."&amp;HNPlaces!N24&amp;"."&amp;HNPlaces!L24&amp;"."&amp;$C$5</f>
        <v>2036.ARP.I01.Se20</v>
      </c>
      <c r="F24" s="123">
        <f t="shared" ca="1" si="0"/>
        <v>44105</v>
      </c>
      <c r="G24" s="354">
        <f>HNPlaces!AD24</f>
        <v>17233.384615384613</v>
      </c>
      <c r="H24" s="125">
        <f t="shared" ca="1" si="1"/>
        <v>44105</v>
      </c>
      <c r="I24" s="126">
        <v>0</v>
      </c>
      <c r="J24" s="352" t="str">
        <f>LEFT(HNPlaces!E24,20)&amp;"."&amp;HNPlacesPay!E24</f>
        <v>Livingstone School.2036.ARP.I01.Se20</v>
      </c>
      <c r="K24" s="121" t="b">
        <v>1</v>
      </c>
      <c r="L24" s="127" t="s">
        <v>3691</v>
      </c>
      <c r="M24" s="121" t="b">
        <v>1</v>
      </c>
      <c r="N24" s="121" t="s">
        <v>3692</v>
      </c>
      <c r="O24" s="355" t="str">
        <f>HNPlaces!J24</f>
        <v>11438/543965</v>
      </c>
      <c r="P24" s="121" t="b">
        <v>1</v>
      </c>
      <c r="Q24" s="121" t="b">
        <v>1</v>
      </c>
      <c r="R24" s="121" t="b">
        <v>1</v>
      </c>
    </row>
    <row r="25" spans="1:21" x14ac:dyDescent="0.25">
      <c r="A25" s="118">
        <v>1</v>
      </c>
      <c r="B25" s="119">
        <v>2</v>
      </c>
      <c r="C25" s="351">
        <f>HNPlaces!K25</f>
        <v>400065</v>
      </c>
      <c r="D25" s="121" t="b">
        <v>1</v>
      </c>
      <c r="E25" s="352" t="str">
        <f>RIGHT(HNPlaces!D25,4)&amp;"."&amp;HNPlaces!N25&amp;"."&amp;HNPlaces!L25&amp;"."&amp;$C$5</f>
        <v>2067.ARP.I01.Se20</v>
      </c>
      <c r="F25" s="123">
        <f t="shared" ca="1" si="0"/>
        <v>44105</v>
      </c>
      <c r="G25" s="354">
        <f>HNPlaces!AD25</f>
        <v>3307.6923076923081</v>
      </c>
      <c r="H25" s="125">
        <f t="shared" ca="1" si="1"/>
        <v>44105</v>
      </c>
      <c r="I25" s="126">
        <v>0</v>
      </c>
      <c r="J25" s="352" t="str">
        <f>LEFT(HNPlaces!E25,20)&amp;"."&amp;HNPlacesPay!E25</f>
        <v>Chalgrove Primary Sc.2067.ARP.I01.Se20</v>
      </c>
      <c r="K25" s="121" t="b">
        <v>1</v>
      </c>
      <c r="L25" s="127" t="s">
        <v>3691</v>
      </c>
      <c r="M25" s="121" t="b">
        <v>1</v>
      </c>
      <c r="N25" s="121" t="s">
        <v>3692</v>
      </c>
      <c r="O25" s="355" t="str">
        <f>HNPlaces!J25</f>
        <v>11438/543965</v>
      </c>
      <c r="P25" s="121" t="b">
        <v>1</v>
      </c>
      <c r="Q25" s="121" t="b">
        <v>1</v>
      </c>
      <c r="R25" s="121" t="b">
        <v>1</v>
      </c>
    </row>
    <row r="26" spans="1:21" x14ac:dyDescent="0.25">
      <c r="A26" s="118">
        <v>1</v>
      </c>
      <c r="B26" s="119">
        <v>2</v>
      </c>
      <c r="C26" s="351">
        <f>HNPlaces!K26</f>
        <v>400113</v>
      </c>
      <c r="D26" s="121" t="b">
        <v>1</v>
      </c>
      <c r="E26" s="352" t="str">
        <f>RIGHT(HNPlaces!D26,4)&amp;"."&amp;HNPlaces!N26&amp;"."&amp;HNPlaces!L26&amp;"."&amp;$C$5</f>
        <v>2077.ARP.I01.Se20</v>
      </c>
      <c r="F26" s="123">
        <f t="shared" ca="1" si="0"/>
        <v>44105</v>
      </c>
      <c r="G26" s="354">
        <f>HNPlaces!AD26</f>
        <v>9692.3076923076915</v>
      </c>
      <c r="H26" s="125">
        <f t="shared" ca="1" si="1"/>
        <v>44105</v>
      </c>
      <c r="I26" s="126">
        <v>0</v>
      </c>
      <c r="J26" s="352" t="str">
        <f>LEFT(HNPlaces!E26,20)&amp;"."&amp;HNPlacesPay!E26</f>
        <v>Orion Primary School.2077.ARP.I01.Se20</v>
      </c>
      <c r="K26" s="121" t="b">
        <v>1</v>
      </c>
      <c r="L26" s="127" t="s">
        <v>3691</v>
      </c>
      <c r="M26" s="121" t="b">
        <v>1</v>
      </c>
      <c r="N26" s="121" t="s">
        <v>3692</v>
      </c>
      <c r="O26" s="355" t="str">
        <f>HNPlaces!J26</f>
        <v>11438/543965</v>
      </c>
      <c r="P26" s="121" t="b">
        <v>1</v>
      </c>
      <c r="Q26" s="121" t="b">
        <v>1</v>
      </c>
      <c r="R26" s="121" t="b">
        <v>1</v>
      </c>
    </row>
    <row r="27" spans="1:21" x14ac:dyDescent="0.25">
      <c r="A27" s="118">
        <v>1</v>
      </c>
      <c r="B27" s="119">
        <v>2</v>
      </c>
      <c r="C27" s="351">
        <f>HNPlaces!K27</f>
        <v>400140</v>
      </c>
      <c r="D27" s="121" t="b">
        <v>1</v>
      </c>
      <c r="E27" s="352" t="str">
        <f>RIGHT(HNPlaces!D27,4)&amp;"."&amp;HNPlaces!N27&amp;"."&amp;HNPlaces!L27&amp;"."&amp;$C$5</f>
        <v>5427.ARP.I01.Se20</v>
      </c>
      <c r="F27" s="123">
        <f t="shared" ca="1" si="0"/>
        <v>44105</v>
      </c>
      <c r="G27" s="354">
        <f>HNPlaces!AD27</f>
        <v>16153.844285714284</v>
      </c>
      <c r="H27" s="125">
        <f t="shared" ca="1" si="1"/>
        <v>44105</v>
      </c>
      <c r="I27" s="126">
        <v>0</v>
      </c>
      <c r="J27" s="352" t="str">
        <f>LEFT(HNPlaces!E27,20)&amp;"."&amp;HNPlacesPay!E27</f>
        <v>JCoSS.5427.ARP.I01.Se20</v>
      </c>
      <c r="K27" s="121" t="b">
        <v>1</v>
      </c>
      <c r="L27" s="127" t="s">
        <v>3691</v>
      </c>
      <c r="M27" s="121" t="b">
        <v>1</v>
      </c>
      <c r="N27" s="121" t="s">
        <v>3692</v>
      </c>
      <c r="O27" s="355" t="str">
        <f>HNPlaces!J27</f>
        <v>11438/543965</v>
      </c>
      <c r="P27" s="121" t="b">
        <v>1</v>
      </c>
      <c r="Q27" s="121" t="b">
        <v>1</v>
      </c>
      <c r="R27" s="121" t="b">
        <v>1</v>
      </c>
    </row>
    <row r="28" spans="1:21" x14ac:dyDescent="0.25">
      <c r="A28" s="118">
        <v>1</v>
      </c>
      <c r="B28" s="119">
        <v>2</v>
      </c>
      <c r="C28" s="351">
        <f>HNPlaces!K28</f>
        <v>400034</v>
      </c>
      <c r="D28" s="121" t="b">
        <v>1</v>
      </c>
      <c r="E28" s="352" t="str">
        <f>RIGHT(HNPlaces!D28,4)&amp;"."&amp;HNPlaces!N28&amp;"."&amp;HNPlaces!L28&amp;"."&amp;$C$5</f>
        <v>7005.SPEC.I01.Se20</v>
      </c>
      <c r="F28" s="123">
        <f t="shared" ca="1" si="0"/>
        <v>44105</v>
      </c>
      <c r="G28" s="354">
        <f>HNPlaces!AD28</f>
        <v>90353.846153846142</v>
      </c>
      <c r="H28" s="125">
        <f t="shared" ca="1" si="1"/>
        <v>44105</v>
      </c>
      <c r="I28" s="126">
        <v>0</v>
      </c>
      <c r="J28" s="352" t="str">
        <f>LEFT(HNPlaces!E28,20)&amp;"."&amp;HNPlacesPay!E28</f>
        <v>Northway.7005.SPEC.I01.Se20</v>
      </c>
      <c r="K28" s="121" t="b">
        <v>1</v>
      </c>
      <c r="L28" s="127" t="s">
        <v>3691</v>
      </c>
      <c r="M28" s="121" t="b">
        <v>1</v>
      </c>
      <c r="N28" s="121" t="s">
        <v>3692</v>
      </c>
      <c r="O28" s="355" t="str">
        <f>HNPlaces!J28</f>
        <v>10161/543965</v>
      </c>
      <c r="P28" s="121" t="b">
        <v>1</v>
      </c>
      <c r="Q28" s="121" t="b">
        <v>1</v>
      </c>
      <c r="R28" s="121" t="b">
        <v>1</v>
      </c>
    </row>
    <row r="29" spans="1:21" x14ac:dyDescent="0.25">
      <c r="A29" s="118">
        <v>1</v>
      </c>
      <c r="B29" s="119">
        <v>2</v>
      </c>
      <c r="C29" s="351">
        <f>HNPlaces!K29</f>
        <v>400091</v>
      </c>
      <c r="D29" s="121" t="b">
        <v>1</v>
      </c>
      <c r="E29" s="352" t="str">
        <f>RIGHT(HNPlaces!D29,4)&amp;"."&amp;HNPlaces!N29&amp;"."&amp;HNPlaces!L29&amp;"."&amp;$C$5</f>
        <v>7009.SPEC.I01.Se20</v>
      </c>
      <c r="F29" s="123">
        <f t="shared" ca="1" si="0"/>
        <v>44105</v>
      </c>
      <c r="G29" s="354">
        <f>HNPlaces!AD29</f>
        <v>119499.08142857144</v>
      </c>
      <c r="H29" s="125">
        <f t="shared" ca="1" si="1"/>
        <v>44105</v>
      </c>
      <c r="I29" s="126">
        <v>0</v>
      </c>
      <c r="J29" s="352" t="str">
        <f>LEFT(HNPlaces!E29,20)&amp;"."&amp;HNPlacesPay!E29</f>
        <v>Oakleigh.7009.SPEC.I01.Se20</v>
      </c>
      <c r="K29" s="121" t="b">
        <v>1</v>
      </c>
      <c r="L29" s="127" t="s">
        <v>3691</v>
      </c>
      <c r="M29" s="121" t="b">
        <v>1</v>
      </c>
      <c r="N29" s="121" t="s">
        <v>3692</v>
      </c>
      <c r="O29" s="355" t="str">
        <f>HNPlaces!J29</f>
        <v>10161/543965</v>
      </c>
      <c r="P29" s="121" t="b">
        <v>1</v>
      </c>
      <c r="Q29" s="121" t="b">
        <v>1</v>
      </c>
      <c r="R29" s="121" t="b">
        <v>1</v>
      </c>
    </row>
    <row r="30" spans="1:21" x14ac:dyDescent="0.25">
      <c r="A30" s="118">
        <v>1</v>
      </c>
      <c r="B30" s="119">
        <v>2</v>
      </c>
      <c r="C30" s="351">
        <f>HNPlaces!K30</f>
        <v>400063</v>
      </c>
      <c r="D30" s="121" t="b">
        <v>1</v>
      </c>
      <c r="E30" s="352" t="str">
        <f>RIGHT(HNPlaces!D30,4)&amp;"."&amp;HNPlaces!N30&amp;"."&amp;HNPlaces!L30&amp;"."&amp;$C$5</f>
        <v>7010.SPEC.I01.Se20</v>
      </c>
      <c r="F30" s="123">
        <f t="shared" ca="1" si="0"/>
        <v>44105</v>
      </c>
      <c r="G30" s="354">
        <f>HNPlaces!AD30</f>
        <v>41538.462857142855</v>
      </c>
      <c r="H30" s="125">
        <f t="shared" ca="1" si="1"/>
        <v>44105</v>
      </c>
      <c r="I30" s="126">
        <v>0</v>
      </c>
      <c r="J30" s="352" t="str">
        <f>LEFT(HNPlaces!E30,20)&amp;"."&amp;HNPlacesPay!E30</f>
        <v>Mapledown.7010.SPEC.I01.Se20</v>
      </c>
      <c r="K30" s="121" t="b">
        <v>1</v>
      </c>
      <c r="L30" s="127" t="s">
        <v>3691</v>
      </c>
      <c r="M30" s="121" t="b">
        <v>1</v>
      </c>
      <c r="N30" s="121" t="s">
        <v>3692</v>
      </c>
      <c r="O30" s="355" t="str">
        <f>HNPlaces!J30</f>
        <v>10161/543965</v>
      </c>
      <c r="P30" s="121" t="b">
        <v>1</v>
      </c>
      <c r="Q30" s="121" t="b">
        <v>1</v>
      </c>
      <c r="R30" s="121" t="b">
        <v>1</v>
      </c>
    </row>
    <row r="31" spans="1:21" x14ac:dyDescent="0.25">
      <c r="A31" s="118">
        <v>1</v>
      </c>
      <c r="B31" s="119">
        <v>2</v>
      </c>
      <c r="C31" s="351">
        <f>HNPlaces!K31</f>
        <v>400156</v>
      </c>
      <c r="D31" s="121" t="b">
        <v>1</v>
      </c>
      <c r="E31" s="352" t="str">
        <f>RIGHT(HNPlaces!D31,4)&amp;"."&amp;HNPlaces!N31&amp;"."&amp;HNPlaces!L31&amp;"."&amp;$C$5</f>
        <v>1100.HOS.I01.Se20</v>
      </c>
      <c r="F31" s="123">
        <f t="shared" ca="1" si="0"/>
        <v>44105</v>
      </c>
      <c r="G31" s="354">
        <f>HNPlaces!AD31</f>
        <v>18064.61285714286</v>
      </c>
      <c r="H31" s="125">
        <f t="shared" ca="1" si="1"/>
        <v>44105</v>
      </c>
      <c r="I31" s="126">
        <v>0</v>
      </c>
      <c r="J31" s="352" t="str">
        <f>LEFT(HNPlaces!E31,20)&amp;"."&amp;HNPlacesPay!E31</f>
        <v>Pavilion.1100.HOS.I01.Se20</v>
      </c>
      <c r="K31" s="121" t="b">
        <v>1</v>
      </c>
      <c r="L31" s="127" t="s">
        <v>3691</v>
      </c>
      <c r="M31" s="121" t="b">
        <v>1</v>
      </c>
      <c r="N31" s="121" t="s">
        <v>3692</v>
      </c>
      <c r="O31" s="355" t="str">
        <f>HNPlaces!J31</f>
        <v>11336/543965</v>
      </c>
      <c r="P31" s="121" t="b">
        <v>1</v>
      </c>
      <c r="Q31" s="121" t="b">
        <v>1</v>
      </c>
      <c r="R31" s="121" t="b">
        <v>1</v>
      </c>
    </row>
    <row r="32" spans="1:21" x14ac:dyDescent="0.25">
      <c r="A32" s="118">
        <v>1</v>
      </c>
      <c r="B32" s="119">
        <v>2</v>
      </c>
      <c r="C32" s="351">
        <f>HNPlaces!K32</f>
        <v>400157</v>
      </c>
      <c r="D32" s="121" t="b">
        <v>1</v>
      </c>
      <c r="E32" s="352" t="str">
        <f>RIGHT(HNPlaces!D32,4)&amp;"."&amp;HNPlaces!N32&amp;"."&amp;HNPlaces!L32&amp;"."&amp;$C$5</f>
        <v>1102.HOS.I01.Se20</v>
      </c>
      <c r="F32" s="123">
        <f t="shared" ca="1" si="0"/>
        <v>44105</v>
      </c>
      <c r="G32" s="354">
        <f>HNPlaces!AD32</f>
        <v>23562</v>
      </c>
      <c r="H32" s="125">
        <f t="shared" ca="1" si="1"/>
        <v>44105</v>
      </c>
      <c r="I32" s="126">
        <v>0</v>
      </c>
      <c r="J32" s="352" t="str">
        <f>LEFT(HNPlaces!E32,20)&amp;"."&amp;HNPlacesPay!E32</f>
        <v>Northgate.1102.HOS.I01.Se20</v>
      </c>
      <c r="K32" s="121" t="b">
        <v>1</v>
      </c>
      <c r="L32" s="127" t="s">
        <v>3691</v>
      </c>
      <c r="M32" s="121" t="b">
        <v>1</v>
      </c>
      <c r="N32" s="121" t="s">
        <v>3692</v>
      </c>
      <c r="O32" s="355" t="str">
        <f>HNPlaces!J32</f>
        <v>11336/543965</v>
      </c>
      <c r="P32" s="121" t="b">
        <v>1</v>
      </c>
      <c r="Q32" s="121" t="b">
        <v>1</v>
      </c>
      <c r="R32" s="121" t="b">
        <v>1</v>
      </c>
    </row>
    <row r="33" spans="1:18" x14ac:dyDescent="0.25">
      <c r="A33" s="118">
        <v>1</v>
      </c>
      <c r="B33" s="119">
        <v>2</v>
      </c>
      <c r="C33" s="351">
        <f>HNPlaces!K33</f>
        <v>400113</v>
      </c>
      <c r="D33" s="121" t="b">
        <v>1</v>
      </c>
      <c r="E33" s="352" t="str">
        <f>RIGHT(HNPlaces!D33,4)&amp;"."&amp;HNPlaces!N33&amp;"."&amp;HNPlaces!L33&amp;"."&amp;$C$5</f>
        <v>2077.PRU.I01.Se20</v>
      </c>
      <c r="F33" s="123">
        <f t="shared" ca="1" si="0"/>
        <v>44105</v>
      </c>
      <c r="G33" s="354">
        <f>HNPlaces!AD33</f>
        <v>2307.6923076923076</v>
      </c>
      <c r="H33" s="125">
        <f t="shared" ca="1" si="1"/>
        <v>44105</v>
      </c>
      <c r="I33" s="126">
        <v>0</v>
      </c>
      <c r="J33" s="352" t="str">
        <f>LEFT(HNPlaces!E33,20)&amp;"."&amp;HNPlacesPay!E33</f>
        <v>Orion Primary School.2077.PRU.I01.Se20</v>
      </c>
      <c r="K33" s="121" t="b">
        <v>1</v>
      </c>
      <c r="L33" s="127" t="s">
        <v>3691</v>
      </c>
      <c r="M33" s="121" t="b">
        <v>1</v>
      </c>
      <c r="N33" s="121" t="s">
        <v>3692</v>
      </c>
      <c r="O33" s="355" t="str">
        <f>HNPlaces!J33</f>
        <v>11392/543965</v>
      </c>
      <c r="P33" s="121" t="b">
        <v>1</v>
      </c>
      <c r="Q33" s="121" t="b">
        <v>1</v>
      </c>
      <c r="R33" s="121" t="b">
        <v>1</v>
      </c>
    </row>
    <row r="34" spans="1:18" x14ac:dyDescent="0.25">
      <c r="A34" s="118">
        <v>1</v>
      </c>
      <c r="B34" s="119">
        <v>2</v>
      </c>
      <c r="C34" s="351">
        <f>HNPlaces!K34</f>
        <v>400140</v>
      </c>
      <c r="D34" s="121" t="b">
        <v>1</v>
      </c>
      <c r="E34" s="352" t="str">
        <f>RIGHT(HNPlaces!D34,4)&amp;"."&amp;HNPlaces!N34&amp;"."&amp;HNPlaces!L34&amp;"."&amp;$C$5</f>
        <v>5427.ARP16.I02.Se20</v>
      </c>
      <c r="F34" s="123">
        <f t="shared" ca="1" si="0"/>
        <v>44105</v>
      </c>
      <c r="G34" s="354">
        <f>HNPlaces!AD34</f>
        <v>6461.5371428571434</v>
      </c>
      <c r="H34" s="125">
        <f t="shared" ca="1" si="1"/>
        <v>44105</v>
      </c>
      <c r="I34" s="126">
        <v>0</v>
      </c>
      <c r="J34" s="352" t="str">
        <f>LEFT(HNPlaces!E34,20)&amp;"."&amp;HNPlacesPay!E34</f>
        <v>JCoSS.5427.ARP16.I02.Se20</v>
      </c>
      <c r="K34" s="121" t="b">
        <v>1</v>
      </c>
      <c r="L34" s="127" t="s">
        <v>3691</v>
      </c>
      <c r="M34" s="121" t="b">
        <v>1</v>
      </c>
      <c r="N34" s="121" t="s">
        <v>3692</v>
      </c>
      <c r="O34" s="355" t="str">
        <f>HNPlaces!J34</f>
        <v>11438/543965</v>
      </c>
      <c r="P34" s="121" t="b">
        <v>1</v>
      </c>
      <c r="Q34" s="121" t="b">
        <v>1</v>
      </c>
      <c r="R34" s="121" t="b">
        <v>1</v>
      </c>
    </row>
    <row r="35" spans="1:18" x14ac:dyDescent="0.25">
      <c r="A35" s="118">
        <v>1</v>
      </c>
      <c r="B35" s="119">
        <v>2</v>
      </c>
      <c r="C35" s="351">
        <f>HNPlaces!K35</f>
        <v>400063</v>
      </c>
      <c r="D35" s="121" t="b">
        <v>1</v>
      </c>
      <c r="E35" s="352" t="str">
        <f>RIGHT(HNPlaces!D35,4)&amp;"."&amp;HNPlaces!N35&amp;"."&amp;HNPlaces!L35&amp;"."&amp;$C$5</f>
        <v>7010.SPEC16.I02.Se20</v>
      </c>
      <c r="F35" s="123">
        <f t="shared" ca="1" si="0"/>
        <v>44105</v>
      </c>
      <c r="G35" s="354">
        <f>HNPlaces!AD35</f>
        <v>23076.924285714289</v>
      </c>
      <c r="H35" s="125">
        <f t="shared" ca="1" si="1"/>
        <v>44105</v>
      </c>
      <c r="I35" s="126">
        <v>0</v>
      </c>
      <c r="J35" s="352" t="str">
        <f>LEFT(HNPlaces!E35,20)&amp;"."&amp;HNPlacesPay!E35</f>
        <v>Mapledown.7010.SPEC16.I02.Se20</v>
      </c>
      <c r="K35" s="121" t="b">
        <v>1</v>
      </c>
      <c r="L35" s="127" t="s">
        <v>3691</v>
      </c>
      <c r="M35" s="121" t="b">
        <v>1</v>
      </c>
      <c r="N35" s="121" t="s">
        <v>3692</v>
      </c>
      <c r="O35" s="355" t="str">
        <f>HNPlaces!J35</f>
        <v>10161/543965</v>
      </c>
      <c r="P35" s="121" t="b">
        <v>1</v>
      </c>
      <c r="Q35" s="121" t="b">
        <v>1</v>
      </c>
      <c r="R35" s="121" t="b">
        <v>1</v>
      </c>
    </row>
    <row r="36" spans="1:18" hidden="1" x14ac:dyDescent="0.25">
      <c r="A36" s="118">
        <v>1</v>
      </c>
      <c r="B36" s="119">
        <v>2</v>
      </c>
      <c r="C36" s="351">
        <f>HNPlaces!K20</f>
        <v>400156</v>
      </c>
      <c r="D36" s="121" t="b">
        <v>1</v>
      </c>
      <c r="E36" s="352" t="str">
        <f>RIGHT(HNPlaces!D20,4)&amp;"."&amp;HNPlaces!N20&amp;"."&amp;HNPlaces!L20&amp;"."&amp;$C$6&amp;$C$5</f>
        <v>1100.PRU.I01.recSe20</v>
      </c>
      <c r="F36" s="123">
        <f t="shared" ca="1" si="0"/>
        <v>44105</v>
      </c>
      <c r="G36" s="354">
        <f>HNPlaces!AB20</f>
        <v>0</v>
      </c>
      <c r="H36" s="125">
        <f t="shared" ca="1" si="1"/>
        <v>44105</v>
      </c>
      <c r="I36" s="126">
        <v>0</v>
      </c>
      <c r="J36" s="352" t="str">
        <f>LEFT(HNPlaces!E20,20)&amp;"."&amp;HNPlacesPay!E36</f>
        <v>Pavilion.1100.PRU.I01.recSe20</v>
      </c>
      <c r="K36" s="121" t="b">
        <v>1</v>
      </c>
      <c r="L36" s="127" t="s">
        <v>3691</v>
      </c>
      <c r="M36" s="121" t="b">
        <v>1</v>
      </c>
      <c r="N36" s="121" t="s">
        <v>3692</v>
      </c>
      <c r="O36" s="355" t="str">
        <f>HNPlaces!J20</f>
        <v>11392/543965</v>
      </c>
      <c r="P36" s="121" t="b">
        <v>1</v>
      </c>
      <c r="Q36" s="121" t="b">
        <v>1</v>
      </c>
      <c r="R36" s="121" t="b">
        <v>1</v>
      </c>
    </row>
    <row r="37" spans="1:18" x14ac:dyDescent="0.25">
      <c r="A37" s="118">
        <v>1</v>
      </c>
      <c r="B37" s="119">
        <v>2</v>
      </c>
      <c r="C37" s="351">
        <f>HNPlaces!K21</f>
        <v>400157</v>
      </c>
      <c r="D37" s="121" t="b">
        <v>1</v>
      </c>
      <c r="E37" s="352" t="str">
        <f>RIGHT(HNPlaces!D21,4)&amp;"."&amp;HNPlaces!N21&amp;"."&amp;HNPlaces!L21&amp;"."&amp;$C$6&amp;$C$5</f>
        <v>1102.PRU.I01.recSe20</v>
      </c>
      <c r="F37" s="123">
        <f t="shared" ca="1" si="0"/>
        <v>44105</v>
      </c>
      <c r="G37" s="354">
        <f>HNPlaces!AB21</f>
        <v>31153.846153846156</v>
      </c>
      <c r="H37" s="125">
        <f t="shared" ca="1" si="1"/>
        <v>44105</v>
      </c>
      <c r="I37" s="126">
        <v>0</v>
      </c>
      <c r="J37" s="352" t="str">
        <f>LEFT(HNPlaces!E21,20)&amp;"."&amp;HNPlacesPay!E37</f>
        <v>Northgate.1102.PRU.I01.recSe20</v>
      </c>
      <c r="K37" s="121" t="b">
        <v>1</v>
      </c>
      <c r="L37" s="127" t="s">
        <v>3691</v>
      </c>
      <c r="M37" s="121" t="b">
        <v>1</v>
      </c>
      <c r="N37" s="121" t="s">
        <v>3692</v>
      </c>
      <c r="O37" s="355" t="str">
        <f>HNPlaces!J21</f>
        <v>11392/543965</v>
      </c>
      <c r="P37" s="121" t="b">
        <v>1</v>
      </c>
      <c r="Q37" s="121" t="b">
        <v>1</v>
      </c>
      <c r="R37" s="121" t="b">
        <v>1</v>
      </c>
    </row>
    <row r="38" spans="1:18" hidden="1" x14ac:dyDescent="0.25">
      <c r="A38" s="118">
        <v>1</v>
      </c>
      <c r="B38" s="119">
        <v>2</v>
      </c>
      <c r="C38" s="351">
        <f>HNPlaces!K22</f>
        <v>400050</v>
      </c>
      <c r="D38" s="121" t="b">
        <v>1</v>
      </c>
      <c r="E38" s="352" t="str">
        <f>RIGHT(HNPlaces!D22,4)&amp;"."&amp;HNPlaces!N22&amp;"."&amp;HNPlaces!L22&amp;"."&amp;$C$6&amp;$C$5</f>
        <v>2014.ARP.I01.recSe20</v>
      </c>
      <c r="F38" s="123">
        <f t="shared" ca="1" si="0"/>
        <v>44105</v>
      </c>
      <c r="G38" s="354">
        <f>HNPlaces!AB22</f>
        <v>0</v>
      </c>
      <c r="H38" s="125">
        <f t="shared" ca="1" si="1"/>
        <v>44105</v>
      </c>
      <c r="I38" s="126">
        <v>0</v>
      </c>
      <c r="J38" s="352" t="str">
        <f>LEFT(HNPlaces!E22,20)&amp;"."&amp;HNPlacesPay!E38</f>
        <v>Colindale School.2014.ARP.I01.recSe20</v>
      </c>
      <c r="K38" s="121" t="b">
        <v>1</v>
      </c>
      <c r="L38" s="127" t="s">
        <v>3691</v>
      </c>
      <c r="M38" s="121" t="b">
        <v>1</v>
      </c>
      <c r="N38" s="121" t="s">
        <v>3692</v>
      </c>
      <c r="O38" s="355" t="str">
        <f>HNPlaces!J22</f>
        <v>11438/543965</v>
      </c>
      <c r="P38" s="121" t="b">
        <v>1</v>
      </c>
      <c r="Q38" s="121" t="b">
        <v>1</v>
      </c>
      <c r="R38" s="121" t="b">
        <v>1</v>
      </c>
    </row>
    <row r="39" spans="1:18" x14ac:dyDescent="0.25">
      <c r="A39" s="118">
        <v>1</v>
      </c>
      <c r="B39" s="119">
        <v>2</v>
      </c>
      <c r="C39" s="351">
        <f>HNPlaces!K23</f>
        <v>400059</v>
      </c>
      <c r="D39" s="121" t="b">
        <v>1</v>
      </c>
      <c r="E39" s="352" t="str">
        <f>RIGHT(HNPlaces!D23,4)&amp;"."&amp;HNPlaces!N23&amp;"."&amp;HNPlaces!L23&amp;"."&amp;$C$6&amp;$C$5</f>
        <v>2015.ARP.I01.recSe20</v>
      </c>
      <c r="F39" s="123">
        <f t="shared" ca="1" si="0"/>
        <v>44105</v>
      </c>
      <c r="G39" s="354">
        <f>HNPlaces!AB23</f>
        <v>18692.307692307691</v>
      </c>
      <c r="H39" s="125">
        <f t="shared" ca="1" si="1"/>
        <v>44105</v>
      </c>
      <c r="I39" s="126">
        <v>0</v>
      </c>
      <c r="J39" s="352" t="str">
        <f>LEFT(HNPlaces!E23,20)&amp;"."&amp;HNPlacesPay!E39</f>
        <v>Coppetts Wood.2015.ARP.I01.recSe20</v>
      </c>
      <c r="K39" s="121" t="b">
        <v>1</v>
      </c>
      <c r="L39" s="127" t="s">
        <v>3691</v>
      </c>
      <c r="M39" s="121" t="b">
        <v>1</v>
      </c>
      <c r="N39" s="121" t="s">
        <v>3692</v>
      </c>
      <c r="O39" s="355" t="str">
        <f>HNPlaces!J23</f>
        <v>11438/543965</v>
      </c>
      <c r="P39" s="121" t="b">
        <v>1</v>
      </c>
      <c r="Q39" s="121" t="b">
        <v>1</v>
      </c>
      <c r="R39" s="121" t="b">
        <v>1</v>
      </c>
    </row>
    <row r="40" spans="1:18" x14ac:dyDescent="0.25">
      <c r="A40" s="118">
        <v>1</v>
      </c>
      <c r="B40" s="119">
        <v>2</v>
      </c>
      <c r="C40" s="351">
        <f>HNPlaces!K24</f>
        <v>400046</v>
      </c>
      <c r="D40" s="121" t="b">
        <v>1</v>
      </c>
      <c r="E40" s="352" t="str">
        <f>RIGHT(HNPlaces!D24,4)&amp;"."&amp;HNPlaces!N24&amp;"."&amp;HNPlaces!L24&amp;"."&amp;$C$6&amp;$C$5</f>
        <v>2036.ARP.I01.recSe20</v>
      </c>
      <c r="F40" s="123">
        <f t="shared" ca="1" si="0"/>
        <v>44105</v>
      </c>
      <c r="G40" s="354">
        <f>HNPlaces!AB24</f>
        <v>29624.307692307702</v>
      </c>
      <c r="H40" s="125">
        <f t="shared" ca="1" si="1"/>
        <v>44105</v>
      </c>
      <c r="I40" s="126">
        <v>0</v>
      </c>
      <c r="J40" s="352" t="str">
        <f>LEFT(HNPlaces!E24,20)&amp;"."&amp;HNPlacesPay!E40</f>
        <v>Livingstone School.2036.ARP.I01.recSe20</v>
      </c>
      <c r="K40" s="121" t="b">
        <v>1</v>
      </c>
      <c r="L40" s="127" t="s">
        <v>3691</v>
      </c>
      <c r="M40" s="121" t="b">
        <v>1</v>
      </c>
      <c r="N40" s="121" t="s">
        <v>3692</v>
      </c>
      <c r="O40" s="355" t="str">
        <f>HNPlaces!J24</f>
        <v>11438/543965</v>
      </c>
      <c r="P40" s="121" t="b">
        <v>1</v>
      </c>
      <c r="Q40" s="121" t="b">
        <v>1</v>
      </c>
      <c r="R40" s="121" t="b">
        <v>1</v>
      </c>
    </row>
    <row r="41" spans="1:18" x14ac:dyDescent="0.25">
      <c r="A41" s="118">
        <v>1</v>
      </c>
      <c r="B41" s="119">
        <v>2</v>
      </c>
      <c r="C41" s="351">
        <f>HNPlaces!K25</f>
        <v>400065</v>
      </c>
      <c r="D41" s="121" t="b">
        <v>1</v>
      </c>
      <c r="E41" s="352" t="str">
        <f>RIGHT(HNPlaces!D25,4)&amp;"."&amp;HNPlaces!N25&amp;"."&amp;HNPlaces!L25&amp;"."&amp;$C$6&amp;$C$5</f>
        <v>2067.ARP.I01.recSe20</v>
      </c>
      <c r="F41" s="123">
        <f t="shared" ca="1" si="0"/>
        <v>44105</v>
      </c>
      <c r="G41" s="354">
        <f>HNPlaces!AB25</f>
        <v>13396.153846153844</v>
      </c>
      <c r="H41" s="125">
        <f t="shared" ca="1" si="1"/>
        <v>44105</v>
      </c>
      <c r="I41" s="126">
        <v>0</v>
      </c>
      <c r="J41" s="352" t="str">
        <f>LEFT(HNPlaces!E25,20)&amp;"."&amp;HNPlacesPay!E41</f>
        <v>Chalgrove Primary Sc.2067.ARP.I01.recSe20</v>
      </c>
      <c r="K41" s="121" t="b">
        <v>1</v>
      </c>
      <c r="L41" s="127" t="s">
        <v>3691</v>
      </c>
      <c r="M41" s="121" t="b">
        <v>1</v>
      </c>
      <c r="N41" s="121" t="s">
        <v>3692</v>
      </c>
      <c r="O41" s="355" t="str">
        <f>HNPlaces!J25</f>
        <v>11438/543965</v>
      </c>
      <c r="P41" s="121" t="b">
        <v>1</v>
      </c>
      <c r="Q41" s="121" t="b">
        <v>1</v>
      </c>
      <c r="R41" s="121" t="b">
        <v>1</v>
      </c>
    </row>
    <row r="42" spans="1:18" x14ac:dyDescent="0.25">
      <c r="A42" s="118">
        <v>1</v>
      </c>
      <c r="B42" s="119">
        <v>2</v>
      </c>
      <c r="C42" s="351">
        <f>HNPlaces!K26</f>
        <v>400113</v>
      </c>
      <c r="D42" s="121" t="b">
        <v>1</v>
      </c>
      <c r="E42" s="352" t="str">
        <f>RIGHT(HNPlaces!D26,4)&amp;"."&amp;HNPlaces!N26&amp;"."&amp;HNPlaces!L26&amp;"."&amp;$C$6&amp;$C$5</f>
        <v>2077.ARP.I01.recSe20</v>
      </c>
      <c r="F42" s="123">
        <f t="shared" ca="1" si="0"/>
        <v>44105</v>
      </c>
      <c r="G42" s="354">
        <f>HNPlaces!AB26</f>
        <v>39253.846153846149</v>
      </c>
      <c r="H42" s="125">
        <f t="shared" ca="1" si="1"/>
        <v>44105</v>
      </c>
      <c r="I42" s="126">
        <v>0</v>
      </c>
      <c r="J42" s="352" t="str">
        <f>LEFT(HNPlaces!E26,20)&amp;"."&amp;HNPlacesPay!E42</f>
        <v>Orion Primary School.2077.ARP.I01.recSe20</v>
      </c>
      <c r="K42" s="121" t="b">
        <v>1</v>
      </c>
      <c r="L42" s="127" t="s">
        <v>3691</v>
      </c>
      <c r="M42" s="121" t="b">
        <v>1</v>
      </c>
      <c r="N42" s="121" t="s">
        <v>3692</v>
      </c>
      <c r="O42" s="355" t="str">
        <f>HNPlaces!J26</f>
        <v>11438/543965</v>
      </c>
      <c r="P42" s="121" t="b">
        <v>1</v>
      </c>
      <c r="Q42" s="121" t="b">
        <v>1</v>
      </c>
      <c r="R42" s="121" t="b">
        <v>1</v>
      </c>
    </row>
    <row r="43" spans="1:18" hidden="1" x14ac:dyDescent="0.25">
      <c r="A43" s="118">
        <v>1</v>
      </c>
      <c r="B43" s="119">
        <v>2</v>
      </c>
      <c r="C43" s="351">
        <f>HNPlaces!K27</f>
        <v>400140</v>
      </c>
      <c r="D43" s="121" t="b">
        <v>1</v>
      </c>
      <c r="E43" s="352" t="str">
        <f>RIGHT(HNPlaces!D27,4)&amp;"."&amp;HNPlaces!N27&amp;"."&amp;HNPlaces!L27&amp;"."&amp;$C$6&amp;$C$5</f>
        <v>5427.ARP.I01.recSe20</v>
      </c>
      <c r="F43" s="123">
        <f t="shared" ca="1" si="0"/>
        <v>44105</v>
      </c>
      <c r="G43" s="354">
        <f>HNPlaces!AB27</f>
        <v>0</v>
      </c>
      <c r="H43" s="125">
        <f t="shared" ca="1" si="1"/>
        <v>44105</v>
      </c>
      <c r="I43" s="126">
        <v>0</v>
      </c>
      <c r="J43" s="352" t="str">
        <f>LEFT(HNPlaces!E27,20)&amp;"."&amp;HNPlacesPay!E43</f>
        <v>JCoSS.5427.ARP.I01.recSe20</v>
      </c>
      <c r="K43" s="121" t="b">
        <v>1</v>
      </c>
      <c r="L43" s="127" t="s">
        <v>3691</v>
      </c>
      <c r="M43" s="121" t="b">
        <v>1</v>
      </c>
      <c r="N43" s="121" t="s">
        <v>3692</v>
      </c>
      <c r="O43" s="355" t="str">
        <f>HNPlaces!J27</f>
        <v>11438/543965</v>
      </c>
      <c r="P43" s="121" t="b">
        <v>1</v>
      </c>
      <c r="Q43" s="121" t="b">
        <v>1</v>
      </c>
      <c r="R43" s="121" t="b">
        <v>1</v>
      </c>
    </row>
    <row r="44" spans="1:18" x14ac:dyDescent="0.25">
      <c r="A44" s="118">
        <v>1</v>
      </c>
      <c r="B44" s="119">
        <v>2</v>
      </c>
      <c r="C44" s="351">
        <f>HNPlaces!K28</f>
        <v>400034</v>
      </c>
      <c r="D44" s="121" t="b">
        <v>1</v>
      </c>
      <c r="E44" s="352" t="str">
        <f>RIGHT(HNPlaces!D28,4)&amp;"."&amp;HNPlaces!N28&amp;"."&amp;HNPlaces!L28&amp;"."&amp;$D$6&amp;$C$5</f>
        <v>7005.SPEC.I01.reSe20</v>
      </c>
      <c r="F44" s="123">
        <f t="shared" ca="1" si="0"/>
        <v>44105</v>
      </c>
      <c r="G44" s="354">
        <f>HNPlaces!AB28</f>
        <v>365933.07692307699</v>
      </c>
      <c r="H44" s="125">
        <f t="shared" ca="1" si="1"/>
        <v>44105</v>
      </c>
      <c r="I44" s="126">
        <v>0</v>
      </c>
      <c r="J44" s="352" t="str">
        <f>LEFT(HNPlaces!E28,20)&amp;"."&amp;HNPlacesPay!E44</f>
        <v>Northway.7005.SPEC.I01.reSe20</v>
      </c>
      <c r="K44" s="121" t="b">
        <v>1</v>
      </c>
      <c r="L44" s="127" t="s">
        <v>3691</v>
      </c>
      <c r="M44" s="121" t="b">
        <v>1</v>
      </c>
      <c r="N44" s="121" t="s">
        <v>3692</v>
      </c>
      <c r="O44" s="355" t="str">
        <f>HNPlaces!J28</f>
        <v>10161/543965</v>
      </c>
      <c r="P44" s="121" t="b">
        <v>1</v>
      </c>
      <c r="Q44" s="121" t="b">
        <v>1</v>
      </c>
      <c r="R44" s="121" t="b">
        <v>1</v>
      </c>
    </row>
    <row r="45" spans="1:18" hidden="1" x14ac:dyDescent="0.25">
      <c r="A45" s="118">
        <v>1</v>
      </c>
      <c r="B45" s="119">
        <v>2</v>
      </c>
      <c r="C45" s="351">
        <f>HNPlaces!K29</f>
        <v>400091</v>
      </c>
      <c r="D45" s="121" t="b">
        <v>1</v>
      </c>
      <c r="E45" s="352" t="str">
        <f>RIGHT(HNPlaces!D29,4)&amp;"."&amp;HNPlaces!N29&amp;"."&amp;HNPlaces!L29&amp;"."&amp;$C$6&amp;$C$5</f>
        <v>7009.SPEC.I01.recSe20</v>
      </c>
      <c r="F45" s="123">
        <f t="shared" ca="1" si="0"/>
        <v>44105</v>
      </c>
      <c r="G45" s="354">
        <f>HNPlaces!AB29</f>
        <v>0</v>
      </c>
      <c r="H45" s="125">
        <f t="shared" ca="1" si="1"/>
        <v>44105</v>
      </c>
      <c r="I45" s="126">
        <v>0</v>
      </c>
      <c r="J45" s="352" t="str">
        <f>LEFT(HNPlaces!E29,20)&amp;"."&amp;HNPlacesPay!E45</f>
        <v>Oakleigh.7009.SPEC.I01.recSe20</v>
      </c>
      <c r="K45" s="121" t="b">
        <v>1</v>
      </c>
      <c r="L45" s="127" t="s">
        <v>3691</v>
      </c>
      <c r="M45" s="121" t="b">
        <v>1</v>
      </c>
      <c r="N45" s="121" t="s">
        <v>3692</v>
      </c>
      <c r="O45" s="355" t="str">
        <f>HNPlaces!J29</f>
        <v>10161/543965</v>
      </c>
      <c r="P45" s="121" t="b">
        <v>1</v>
      </c>
      <c r="Q45" s="121" t="b">
        <v>1</v>
      </c>
      <c r="R45" s="121" t="b">
        <v>1</v>
      </c>
    </row>
    <row r="46" spans="1:18" hidden="1" x14ac:dyDescent="0.25">
      <c r="A46" s="118">
        <v>1</v>
      </c>
      <c r="B46" s="119">
        <v>2</v>
      </c>
      <c r="C46" s="351">
        <f>HNPlaces!K30</f>
        <v>400063</v>
      </c>
      <c r="D46" s="121" t="b">
        <v>1</v>
      </c>
      <c r="E46" s="352" t="str">
        <f>RIGHT(HNPlaces!D30,4)&amp;"."&amp;HNPlaces!N30&amp;"."&amp;HNPlaces!L30&amp;"."&amp;$D$6&amp;$C$5</f>
        <v>7010.SPEC.I01.reSe20</v>
      </c>
      <c r="F46" s="123">
        <f t="shared" ca="1" si="0"/>
        <v>44105</v>
      </c>
      <c r="G46" s="354">
        <f>HNPlaces!AB30</f>
        <v>0</v>
      </c>
      <c r="H46" s="125">
        <f t="shared" ca="1" si="1"/>
        <v>44105</v>
      </c>
      <c r="I46" s="126">
        <v>0</v>
      </c>
      <c r="J46" s="352" t="str">
        <f>LEFT(HNPlaces!E30,20)&amp;"."&amp;HNPlacesPay!E46</f>
        <v>Mapledown.7010.SPEC.I01.reSe20</v>
      </c>
      <c r="K46" s="121" t="b">
        <v>1</v>
      </c>
      <c r="L46" s="127" t="s">
        <v>3691</v>
      </c>
      <c r="M46" s="121" t="b">
        <v>1</v>
      </c>
      <c r="N46" s="121" t="s">
        <v>3692</v>
      </c>
      <c r="O46" s="355" t="str">
        <f>HNPlaces!J30</f>
        <v>10161/543965</v>
      </c>
      <c r="P46" s="121" t="b">
        <v>1</v>
      </c>
      <c r="Q46" s="121" t="b">
        <v>1</v>
      </c>
      <c r="R46" s="121" t="b">
        <v>1</v>
      </c>
    </row>
    <row r="47" spans="1:18" hidden="1" x14ac:dyDescent="0.25">
      <c r="A47" s="118">
        <v>1</v>
      </c>
      <c r="B47" s="119">
        <v>2</v>
      </c>
      <c r="C47" s="351">
        <f>HNPlaces!K31</f>
        <v>400156</v>
      </c>
      <c r="D47" s="121" t="b">
        <v>1</v>
      </c>
      <c r="E47" s="352" t="str">
        <f>RIGHT(HNPlaces!D31,4)&amp;"."&amp;HNPlaces!N31&amp;"."&amp;HNPlaces!L31&amp;"."&amp;$C$6&amp;$C$5</f>
        <v>1100.HOS.I01.recSe20</v>
      </c>
      <c r="F47" s="123">
        <f t="shared" ca="1" si="0"/>
        <v>44105</v>
      </c>
      <c r="G47" s="354">
        <f>HNPlaces!AB31</f>
        <v>0</v>
      </c>
      <c r="H47" s="125">
        <f t="shared" ca="1" si="1"/>
        <v>44105</v>
      </c>
      <c r="I47" s="126">
        <v>0</v>
      </c>
      <c r="J47" s="352" t="str">
        <f>LEFT(HNPlaces!E31,20)&amp;"."&amp;HNPlacesPay!E47</f>
        <v>Pavilion.1100.HOS.I01.recSe20</v>
      </c>
      <c r="K47" s="121" t="b">
        <v>1</v>
      </c>
      <c r="L47" s="127" t="s">
        <v>3691</v>
      </c>
      <c r="M47" s="121" t="b">
        <v>1</v>
      </c>
      <c r="N47" s="121" t="s">
        <v>3692</v>
      </c>
      <c r="O47" s="355" t="str">
        <f>HNPlaces!J31</f>
        <v>11336/543965</v>
      </c>
      <c r="P47" s="121" t="b">
        <v>1</v>
      </c>
      <c r="Q47" s="121" t="b">
        <v>1</v>
      </c>
      <c r="R47" s="121" t="b">
        <v>1</v>
      </c>
    </row>
    <row r="48" spans="1:18" s="349" customFormat="1" x14ac:dyDescent="0.25">
      <c r="A48" s="118">
        <v>1</v>
      </c>
      <c r="B48" s="119">
        <v>2</v>
      </c>
      <c r="C48" s="351">
        <f>HNPlaces!K32</f>
        <v>400157</v>
      </c>
      <c r="D48" s="121" t="b">
        <v>1</v>
      </c>
      <c r="E48" s="352" t="str">
        <f>RIGHT(HNPlaces!D32,4)&amp;"."&amp;HNPlaces!N32&amp;"."&amp;HNPlaces!L32&amp;"."&amp;$C$6&amp;$C$5</f>
        <v>1102.HOS.I01.recSe20</v>
      </c>
      <c r="F48" s="353">
        <f t="shared" ca="1" si="0"/>
        <v>44105</v>
      </c>
      <c r="G48" s="354">
        <f>HNPlaces!AB32</f>
        <v>95426.1</v>
      </c>
      <c r="H48" s="125">
        <f t="shared" ref="H48:H51" ca="1" si="2">F48</f>
        <v>44105</v>
      </c>
      <c r="I48" s="126">
        <v>0</v>
      </c>
      <c r="J48" s="352" t="str">
        <f>LEFT(HNPlaces!E32,20)&amp;"."&amp;HNPlacesPay!E48</f>
        <v>Northgate.1102.HOS.I01.recSe20</v>
      </c>
      <c r="K48" s="121" t="b">
        <v>1</v>
      </c>
      <c r="L48" s="127" t="s">
        <v>3691</v>
      </c>
      <c r="M48" s="121" t="b">
        <v>1</v>
      </c>
      <c r="N48" s="121" t="s">
        <v>3692</v>
      </c>
      <c r="O48" s="355" t="str">
        <f>HNPlaces!J32</f>
        <v>11336/543965</v>
      </c>
      <c r="P48" s="121" t="b">
        <v>1</v>
      </c>
      <c r="Q48" s="121" t="b">
        <v>1</v>
      </c>
      <c r="R48" s="121" t="b">
        <v>1</v>
      </c>
    </row>
    <row r="49" spans="1:18" s="349" customFormat="1" x14ac:dyDescent="0.25">
      <c r="A49" s="118">
        <v>1</v>
      </c>
      <c r="B49" s="119">
        <v>2</v>
      </c>
      <c r="C49" s="351">
        <f>HNPlaces!K33</f>
        <v>400113</v>
      </c>
      <c r="D49" s="121" t="b">
        <v>1</v>
      </c>
      <c r="E49" s="352" t="str">
        <f>RIGHT(HNPlaces!D33,4)&amp;"."&amp;HNPlaces!N33&amp;"."&amp;HNPlaces!L33&amp;"."&amp;$C$6&amp;$C$5</f>
        <v>2077.PRU.I01.recSe20</v>
      </c>
      <c r="F49" s="353">
        <f t="shared" ca="1" si="0"/>
        <v>44105</v>
      </c>
      <c r="G49" s="354">
        <f>HNPlaces!AB33</f>
        <v>9346.1538461538457</v>
      </c>
      <c r="H49" s="125">
        <f t="shared" ca="1" si="2"/>
        <v>44105</v>
      </c>
      <c r="I49" s="126">
        <v>0</v>
      </c>
      <c r="J49" s="352" t="str">
        <f>LEFT(HNPlaces!E33,20)&amp;"."&amp;HNPlacesPay!E49</f>
        <v>Orion Primary School.2077.PRU.I01.recSe20</v>
      </c>
      <c r="K49" s="121" t="b">
        <v>1</v>
      </c>
      <c r="L49" s="127" t="s">
        <v>3691</v>
      </c>
      <c r="M49" s="121" t="b">
        <v>1</v>
      </c>
      <c r="N49" s="121" t="s">
        <v>3692</v>
      </c>
      <c r="O49" s="355" t="str">
        <f>HNPlaces!J33</f>
        <v>11392/543965</v>
      </c>
      <c r="P49" s="121" t="b">
        <v>1</v>
      </c>
      <c r="Q49" s="121" t="b">
        <v>1</v>
      </c>
      <c r="R49" s="121" t="b">
        <v>1</v>
      </c>
    </row>
    <row r="50" spans="1:18" s="349" customFormat="1" hidden="1" x14ac:dyDescent="0.25">
      <c r="A50" s="118">
        <v>1</v>
      </c>
      <c r="B50" s="119">
        <v>2</v>
      </c>
      <c r="C50" s="351">
        <f>HNPlaces!K34</f>
        <v>400140</v>
      </c>
      <c r="D50" s="121" t="b">
        <v>1</v>
      </c>
      <c r="E50" s="352" t="str">
        <f>RIGHT(HNPlaces!D34,4)&amp;"."&amp;HNPlaces!N34&amp;"."&amp;HNPlaces!L34&amp;"."&amp;$C$6&amp;$C$5</f>
        <v>5427.ARP16.I02.recSe20</v>
      </c>
      <c r="F50" s="353">
        <f t="shared" ca="1" si="0"/>
        <v>44105</v>
      </c>
      <c r="G50" s="354">
        <f>HNPlaces!AB34</f>
        <v>0</v>
      </c>
      <c r="H50" s="125">
        <f t="shared" ca="1" si="2"/>
        <v>44105</v>
      </c>
      <c r="I50" s="126">
        <v>0</v>
      </c>
      <c r="J50" s="352" t="str">
        <f>LEFT(HNPlaces!E34,20)&amp;"."&amp;HNPlacesPay!E50</f>
        <v>JCoSS.5427.ARP16.I02.recSe20</v>
      </c>
      <c r="K50" s="121" t="b">
        <v>1</v>
      </c>
      <c r="L50" s="127" t="s">
        <v>3691</v>
      </c>
      <c r="M50" s="121" t="b">
        <v>1</v>
      </c>
      <c r="N50" s="121" t="s">
        <v>3692</v>
      </c>
      <c r="O50" s="355" t="str">
        <f>HNPlaces!J34</f>
        <v>11438/543965</v>
      </c>
      <c r="P50" s="121" t="b">
        <v>1</v>
      </c>
      <c r="Q50" s="121" t="b">
        <v>1</v>
      </c>
      <c r="R50" s="121" t="b">
        <v>1</v>
      </c>
    </row>
    <row r="51" spans="1:18" hidden="1" x14ac:dyDescent="0.25">
      <c r="A51" s="118">
        <v>1</v>
      </c>
      <c r="B51" s="119">
        <v>2</v>
      </c>
      <c r="C51" s="351">
        <f>HNPlaces!K35</f>
        <v>400063</v>
      </c>
      <c r="D51" s="121" t="b">
        <v>1</v>
      </c>
      <c r="E51" s="352" t="str">
        <f>RIGHT(HNPlaces!D35,4)&amp;"."&amp;HNPlaces!N35&amp;"."&amp;HNPlaces!L35&amp;"."&amp;$C$6&amp;$C$5</f>
        <v>7010.SPEC16.I02.recSe20</v>
      </c>
      <c r="F51" s="353">
        <f t="shared" ca="1" si="0"/>
        <v>44105</v>
      </c>
      <c r="G51" s="354">
        <f>HNPlaces!AB35</f>
        <v>0</v>
      </c>
      <c r="H51" s="125">
        <f t="shared" ca="1" si="2"/>
        <v>44105</v>
      </c>
      <c r="I51" s="126">
        <v>0</v>
      </c>
      <c r="J51" s="352" t="str">
        <f>LEFT(HNPlaces!E35,20)&amp;"."&amp;HNPlacesPay!E51</f>
        <v>Mapledown.7010.SPEC16.I02.recSe20</v>
      </c>
      <c r="K51" s="121" t="b">
        <v>1</v>
      </c>
      <c r="L51" s="127" t="s">
        <v>3691</v>
      </c>
      <c r="M51" s="121" t="b">
        <v>1</v>
      </c>
      <c r="N51" s="121" t="s">
        <v>3692</v>
      </c>
      <c r="O51" s="355" t="str">
        <f>HNPlaces!J35</f>
        <v>10161/543965</v>
      </c>
      <c r="P51" s="121" t="b">
        <v>1</v>
      </c>
      <c r="Q51" s="121" t="b">
        <v>1</v>
      </c>
      <c r="R51" s="121" t="b">
        <v>1</v>
      </c>
    </row>
    <row r="54" spans="1:18" x14ac:dyDescent="0.25">
      <c r="A54" t="s">
        <v>4692</v>
      </c>
    </row>
    <row r="56" spans="1:18" x14ac:dyDescent="0.25">
      <c r="A56" t="s">
        <v>4693</v>
      </c>
    </row>
    <row r="57" spans="1:18" x14ac:dyDescent="0.25">
      <c r="A57" t="s">
        <v>4694</v>
      </c>
    </row>
    <row r="58" spans="1:18" x14ac:dyDescent="0.25">
      <c r="A58" t="s">
        <v>4695</v>
      </c>
    </row>
    <row r="59" spans="1:18" x14ac:dyDescent="0.25">
      <c r="A59" t="s">
        <v>4696</v>
      </c>
    </row>
    <row r="60" spans="1:18" x14ac:dyDescent="0.25">
      <c r="A60" t="s">
        <v>4697</v>
      </c>
    </row>
    <row r="61" spans="1:18" x14ac:dyDescent="0.25">
      <c r="A61" t="s">
        <v>4698</v>
      </c>
    </row>
    <row r="62" spans="1:18" x14ac:dyDescent="0.25">
      <c r="A62" t="s">
        <v>4699</v>
      </c>
    </row>
    <row r="63" spans="1:18" x14ac:dyDescent="0.25">
      <c r="A63" t="s">
        <v>4700</v>
      </c>
    </row>
  </sheetData>
  <autoFilter ref="A19:K51">
    <filterColumn colId="6">
      <filters>
        <filter val="119499.08"/>
        <filter val="13396.15"/>
        <filter val="16153.84"/>
        <filter val="17233.38"/>
        <filter val="18064.61"/>
        <filter val="18692.31"/>
        <filter val="2307.69"/>
        <filter val="23076.92"/>
        <filter val="23562.00"/>
        <filter val="29624.31"/>
        <filter val="31153.85"/>
        <filter val="3307.69"/>
        <filter val="365933.08"/>
        <filter val="39253.85"/>
        <filter val="4153.84"/>
        <filter val="41538.46"/>
        <filter val="4615.38"/>
        <filter val="6461.54"/>
        <filter val="7692.31"/>
        <filter val="90353.85"/>
        <filter val="9346.15"/>
        <filter val="95426.10"/>
        <filter val="9692.31"/>
        <filter val="99038.46"/>
      </filters>
    </filterColumn>
  </autoFilter>
  <mergeCells count="4">
    <mergeCell ref="A1:N1"/>
    <mergeCell ref="B3:E3"/>
    <mergeCell ref="C7:D8"/>
    <mergeCell ref="C10:D11"/>
  </mergeCells>
  <conditionalFormatting sqref="G20:G51">
    <cfRule type="cellIs" dxfId="48" priority="4" operator="lessThan">
      <formula>0</formula>
    </cfRule>
    <cfRule type="cellIs" dxfId="47" priority="5"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4147</v>
      </c>
    </row>
    <row r="2" spans="1:24" ht="36" x14ac:dyDescent="0.55000000000000004">
      <c r="B2" s="251" t="s">
        <v>4066</v>
      </c>
      <c r="C2" s="252"/>
      <c r="D2" s="252"/>
      <c r="E2" s="252"/>
      <c r="F2" s="252"/>
      <c r="G2" s="252"/>
      <c r="H2" s="252"/>
    </row>
    <row r="3" spans="1:24" ht="23.25" x14ac:dyDescent="0.35">
      <c r="B3" s="253">
        <f ca="1">NOW()</f>
        <v>44105.756866782409</v>
      </c>
    </row>
    <row r="6" spans="1:24" ht="26.25" x14ac:dyDescent="0.4">
      <c r="B6" s="254" t="s">
        <v>4067</v>
      </c>
      <c r="D6" s="29"/>
      <c r="E6" s="29"/>
      <c r="F6" s="29"/>
      <c r="G6" s="29"/>
      <c r="H6" s="255" t="s">
        <v>4068</v>
      </c>
      <c r="I6" s="29"/>
      <c r="J6" s="29"/>
      <c r="K6" s="29"/>
      <c r="L6" s="29"/>
      <c r="M6" s="29"/>
      <c r="R6" s="437" t="s">
        <v>4069</v>
      </c>
      <c r="S6" s="437"/>
      <c r="T6" s="437"/>
      <c r="U6" s="437"/>
      <c r="V6" s="437"/>
      <c r="W6" s="437"/>
      <c r="X6" s="437"/>
    </row>
    <row r="7" spans="1:24" ht="15.75" thickBot="1" x14ac:dyDescent="0.3">
      <c r="S7" s="2" t="s">
        <v>4070</v>
      </c>
      <c r="T7" s="179" t="s">
        <v>4071</v>
      </c>
      <c r="U7" s="2" t="s">
        <v>4072</v>
      </c>
      <c r="V7" s="179" t="s">
        <v>4073</v>
      </c>
    </row>
    <row r="8" spans="1:24" ht="15.75" thickBot="1" x14ac:dyDescent="0.3">
      <c r="S8" s="256" t="s">
        <v>3508</v>
      </c>
      <c r="T8" s="256" t="s">
        <v>3506</v>
      </c>
    </row>
    <row r="9" spans="1:24" ht="15.75" thickBot="1" x14ac:dyDescent="0.3">
      <c r="S9" s="183"/>
    </row>
    <row r="10" spans="1:24" ht="15.75" thickBot="1" x14ac:dyDescent="0.3">
      <c r="S10" s="256" t="s">
        <v>4074</v>
      </c>
      <c r="T10" s="256" t="s">
        <v>3510</v>
      </c>
    </row>
    <row r="11" spans="1:24" ht="15.75" thickBot="1" x14ac:dyDescent="0.3">
      <c r="S11" s="183"/>
    </row>
    <row r="12" spans="1:24" ht="15.75" thickBot="1" x14ac:dyDescent="0.3">
      <c r="S12" s="256" t="s">
        <v>3514</v>
      </c>
      <c r="T12" s="256" t="s">
        <v>181</v>
      </c>
    </row>
    <row r="13" spans="1:24" ht="15.75" thickBot="1" x14ac:dyDescent="0.3">
      <c r="B13" s="257" t="s">
        <v>4075</v>
      </c>
      <c r="S13" s="183"/>
    </row>
    <row r="14" spans="1:24" ht="15.75" thickBot="1" x14ac:dyDescent="0.3">
      <c r="S14" s="256" t="s">
        <v>3497</v>
      </c>
      <c r="T14" s="256" t="s">
        <v>4076</v>
      </c>
    </row>
    <row r="15" spans="1:24" ht="15.75" thickBot="1" x14ac:dyDescent="0.3">
      <c r="B15" s="257" t="s">
        <v>3513</v>
      </c>
      <c r="S15" s="183"/>
    </row>
    <row r="16" spans="1:24" ht="15.75" thickBot="1" x14ac:dyDescent="0.3">
      <c r="S16" s="256" t="s">
        <v>3523</v>
      </c>
      <c r="T16" s="438" t="s">
        <v>3521</v>
      </c>
    </row>
    <row r="17" spans="2:22" ht="15.75" thickBot="1" x14ac:dyDescent="0.3">
      <c r="B17" s="257" t="s">
        <v>4077</v>
      </c>
      <c r="S17" s="256" t="s">
        <v>3525</v>
      </c>
      <c r="T17" s="439"/>
    </row>
    <row r="18" spans="2:22" ht="15.75" thickBot="1" x14ac:dyDescent="0.3">
      <c r="S18" s="256" t="s">
        <v>3517</v>
      </c>
      <c r="T18" s="438" t="s">
        <v>22</v>
      </c>
    </row>
    <row r="19" spans="2:22" ht="15.75" thickBot="1" x14ac:dyDescent="0.3">
      <c r="B19" s="257" t="s">
        <v>73</v>
      </c>
      <c r="S19" s="256" t="s">
        <v>3519</v>
      </c>
      <c r="T19" s="439"/>
    </row>
    <row r="20" spans="2:22" ht="15.75" thickBot="1" x14ac:dyDescent="0.3">
      <c r="S20" s="183"/>
    </row>
    <row r="21" spans="2:22" ht="15.75" thickBot="1" x14ac:dyDescent="0.3">
      <c r="B21" s="257" t="s">
        <v>4078</v>
      </c>
      <c r="S21" s="256" t="s">
        <v>3528</v>
      </c>
      <c r="T21" s="256" t="s">
        <v>65</v>
      </c>
    </row>
    <row r="22" spans="2:22" ht="15.75" thickBot="1" x14ac:dyDescent="0.3">
      <c r="S22" s="183"/>
    </row>
    <row r="23" spans="2:22" ht="15.75" thickBot="1" x14ac:dyDescent="0.3">
      <c r="B23" s="257" t="s">
        <v>4079</v>
      </c>
      <c r="S23" s="256" t="s">
        <v>3501</v>
      </c>
      <c r="T23" s="438" t="s">
        <v>3499</v>
      </c>
    </row>
    <row r="24" spans="2:22" ht="15.75" thickBot="1" x14ac:dyDescent="0.3">
      <c r="S24" s="256" t="s">
        <v>3503</v>
      </c>
      <c r="T24" s="439"/>
    </row>
    <row r="25" spans="2:22" ht="15.75" thickBot="1" x14ac:dyDescent="0.3">
      <c r="B25" s="258" t="s">
        <v>4080</v>
      </c>
      <c r="U25" s="256" t="s">
        <v>3484</v>
      </c>
    </row>
    <row r="26" spans="2:22" ht="15.75" thickBot="1" x14ac:dyDescent="0.3">
      <c r="B26" s="259" t="s">
        <v>4081</v>
      </c>
      <c r="V26" s="256" t="s">
        <v>4082</v>
      </c>
    </row>
    <row r="27" spans="2:22" ht="15.75" thickBot="1" x14ac:dyDescent="0.3">
      <c r="B27" s="260" t="s">
        <v>4083</v>
      </c>
      <c r="V27" s="256" t="s">
        <v>3490</v>
      </c>
    </row>
    <row r="28" spans="2:22" ht="64.900000000000006" customHeight="1" thickBot="1" x14ac:dyDescent="0.3"/>
    <row r="29" spans="2:22" ht="15.75" thickBot="1" x14ac:dyDescent="0.3">
      <c r="B29" s="257" t="s">
        <v>4084</v>
      </c>
    </row>
    <row r="30" spans="2:22" ht="15.75" thickBot="1" x14ac:dyDescent="0.3">
      <c r="S30" s="256" t="s">
        <v>4085</v>
      </c>
      <c r="T30" s="261" t="s">
        <v>4086</v>
      </c>
      <c r="U30" s="440"/>
    </row>
    <row r="31" spans="2:22" ht="15.75" thickBot="1" x14ac:dyDescent="0.3">
      <c r="S31" s="256" t="s">
        <v>3538</v>
      </c>
      <c r="T31" s="262"/>
      <c r="U31" s="441"/>
    </row>
    <row r="33" spans="2:22" ht="36" customHeight="1" thickBot="1" x14ac:dyDescent="0.3"/>
    <row r="34" spans="2:22" ht="15.75" thickBot="1" x14ac:dyDescent="0.3">
      <c r="B34" s="258" t="s">
        <v>4087</v>
      </c>
      <c r="V34" s="256" t="s">
        <v>4088</v>
      </c>
    </row>
    <row r="35" spans="2:22" ht="15.75" thickBot="1" x14ac:dyDescent="0.3">
      <c r="B35" s="260" t="s">
        <v>4089</v>
      </c>
      <c r="V35" s="256" t="s">
        <v>4090</v>
      </c>
    </row>
    <row r="36" spans="2:22" ht="15.75" thickBot="1" x14ac:dyDescent="0.3">
      <c r="V36" s="256" t="s">
        <v>4091</v>
      </c>
    </row>
    <row r="37" spans="2:22" ht="15.75" thickBot="1" x14ac:dyDescent="0.3">
      <c r="B37" s="257" t="s">
        <v>4092</v>
      </c>
      <c r="V37" s="256" t="s">
        <v>4093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R665"/>
  <sheetViews>
    <sheetView topLeftCell="AD48" workbookViewId="0">
      <selection activeCell="M19" sqref="M19"/>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0.5703125" customWidth="1"/>
    <col min="19" max="19" width="10.85546875" customWidth="1"/>
    <col min="20" max="20" width="12.5703125" customWidth="1"/>
    <col min="21" max="31" width="11.5703125" customWidth="1"/>
    <col min="32" max="32" width="12.5703125" customWidth="1"/>
    <col min="33" max="33" width="10.5703125" customWidth="1"/>
    <col min="34" max="34" width="9.140625" customWidth="1"/>
    <col min="38" max="38" width="12.42578125" bestFit="1" customWidth="1"/>
    <col min="39" max="39" width="10" style="8" bestFit="1" customWidth="1"/>
    <col min="40" max="49" width="9.28515625" style="8" bestFit="1" customWidth="1"/>
    <col min="51" max="51" width="10.28515625" bestFit="1" customWidth="1"/>
    <col min="52" max="52" width="13.85546875" bestFit="1" customWidth="1"/>
    <col min="53" max="53" width="5.5703125" bestFit="1" customWidth="1"/>
    <col min="56" max="57" width="10.5703125" bestFit="1" customWidth="1"/>
    <col min="58" max="58" width="10" bestFit="1" customWidth="1"/>
    <col min="59" max="59" width="10.5703125" bestFit="1" customWidth="1"/>
    <col min="60" max="67" width="14.140625" customWidth="1"/>
    <col min="68" max="68" width="10.5703125" bestFit="1" customWidth="1"/>
    <col min="69" max="69" width="11.28515625" bestFit="1" customWidth="1"/>
    <col min="70" max="70" width="25.42578125" bestFit="1" customWidth="1"/>
  </cols>
  <sheetData>
    <row r="1" spans="1:69"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75" t="s">
        <v>3987</v>
      </c>
      <c r="C3" s="475"/>
      <c r="D3" s="475"/>
      <c r="E3" s="475"/>
      <c r="F3" s="476"/>
      <c r="H3" s="34" t="s">
        <v>3559</v>
      </c>
      <c r="I3" s="35">
        <f>COUNTIF(D20:D934,"&gt;0")</f>
        <v>62</v>
      </c>
      <c r="J3" s="36" t="s">
        <v>3560</v>
      </c>
      <c r="K3" s="36"/>
      <c r="L3" s="36"/>
      <c r="M3" s="36"/>
      <c r="N3" s="37"/>
      <c r="O3" s="38"/>
      <c r="P3" s="38"/>
      <c r="Q3" s="38"/>
    </row>
    <row r="4" spans="1:69" ht="16.5" thickTop="1" thickBot="1" x14ac:dyDescent="0.3">
      <c r="A4" s="33" t="s">
        <v>3562</v>
      </c>
      <c r="B4" s="477" t="s">
        <v>3988</v>
      </c>
      <c r="C4" s="478"/>
      <c r="H4" s="33" t="s">
        <v>3563</v>
      </c>
      <c r="I4" s="35">
        <f>COUNTIF(G20:G978,"&gt;0")</f>
        <v>40</v>
      </c>
      <c r="J4" s="39" t="s">
        <v>3564</v>
      </c>
      <c r="K4" s="35">
        <f>COUNTIF(G20:G978,"&lt;0")</f>
        <v>22</v>
      </c>
      <c r="L4" s="39" t="s">
        <v>3565</v>
      </c>
      <c r="M4" s="35">
        <f>COUNTIF(G20:G978,"=0")</f>
        <v>0</v>
      </c>
    </row>
    <row r="5" spans="1:69" ht="15.75" thickTop="1" x14ac:dyDescent="0.25">
      <c r="A5" s="33" t="s">
        <v>3567</v>
      </c>
      <c r="B5" s="469" t="s">
        <v>3989</v>
      </c>
      <c r="C5" s="470"/>
      <c r="D5" s="470"/>
      <c r="E5" s="470"/>
      <c r="F5" s="470"/>
      <c r="G5" s="470"/>
      <c r="H5" s="470"/>
      <c r="I5" s="470"/>
      <c r="J5" s="470"/>
      <c r="K5" s="470"/>
      <c r="L5" s="470"/>
      <c r="M5" s="470"/>
      <c r="N5" s="471"/>
      <c r="O5" s="40"/>
      <c r="P5" s="40"/>
      <c r="Q5" s="40"/>
    </row>
    <row r="6" spans="1:69" x14ac:dyDescent="0.25">
      <c r="B6" s="469" t="s">
        <v>3990</v>
      </c>
      <c r="C6" s="470"/>
      <c r="D6" s="470"/>
      <c r="E6" s="470"/>
      <c r="F6" s="470"/>
      <c r="G6" s="470"/>
      <c r="H6" s="470"/>
      <c r="I6" s="470"/>
      <c r="J6" s="470"/>
      <c r="K6" s="470"/>
      <c r="L6" s="470"/>
      <c r="M6" s="470"/>
      <c r="N6" s="471"/>
      <c r="O6" s="40"/>
      <c r="P6" s="40"/>
      <c r="Q6" s="40"/>
    </row>
    <row r="7" spans="1:69" x14ac:dyDescent="0.25">
      <c r="B7" s="469" t="s">
        <v>3991</v>
      </c>
      <c r="C7" s="470"/>
      <c r="D7" s="470"/>
      <c r="E7" s="470"/>
      <c r="F7" s="470"/>
      <c r="G7" s="470"/>
      <c r="H7" s="470"/>
      <c r="I7" s="470"/>
      <c r="J7" s="470"/>
      <c r="K7" s="470"/>
      <c r="L7" s="470"/>
      <c r="M7" s="470"/>
      <c r="N7" s="471"/>
      <c r="O7" s="40"/>
      <c r="P7" s="40"/>
      <c r="Q7" s="40"/>
    </row>
    <row r="8" spans="1:69" ht="15.75" thickBot="1" x14ac:dyDescent="0.3">
      <c r="B8" s="468" t="s">
        <v>3992</v>
      </c>
      <c r="C8" s="468"/>
      <c r="D8" s="468"/>
      <c r="E8" s="468"/>
      <c r="F8" s="468"/>
      <c r="G8" s="468"/>
      <c r="H8" s="468"/>
      <c r="I8" s="468"/>
      <c r="J8" s="468"/>
      <c r="K8" s="468"/>
      <c r="L8" s="468"/>
      <c r="M8" s="468"/>
      <c r="N8" s="468"/>
      <c r="O8" s="40"/>
      <c r="P8" s="40"/>
      <c r="Q8" s="40"/>
    </row>
    <row r="9" spans="1:69" ht="15.75" thickTop="1" x14ac:dyDescent="0.25">
      <c r="B9" s="495" t="s">
        <v>3574</v>
      </c>
      <c r="C9" s="496"/>
      <c r="D9" s="497" t="s">
        <v>3575</v>
      </c>
      <c r="E9" s="497"/>
      <c r="F9" s="41" t="s">
        <v>59</v>
      </c>
      <c r="G9" s="42" t="s">
        <v>3576</v>
      </c>
      <c r="H9" s="42" t="s">
        <v>3577</v>
      </c>
      <c r="I9" s="42" t="s">
        <v>617</v>
      </c>
      <c r="J9" s="43"/>
      <c r="K9" s="43"/>
      <c r="L9" s="43"/>
      <c r="M9" s="43"/>
      <c r="N9" s="43"/>
      <c r="O9" s="40"/>
      <c r="P9" s="40"/>
      <c r="Q9" s="40"/>
    </row>
    <row r="10" spans="1:69" x14ac:dyDescent="0.25">
      <c r="A10" s="38"/>
      <c r="B10" s="500" t="str">
        <f>A20</f>
        <v>MISCELLANEOUS PAYMENTS</v>
      </c>
      <c r="C10" s="501"/>
      <c r="D10" s="494" t="s">
        <v>3993</v>
      </c>
      <c r="E10" s="494"/>
      <c r="F10" s="44" t="s">
        <v>3994</v>
      </c>
      <c r="G10" s="44" t="s">
        <v>3976</v>
      </c>
      <c r="H10" s="45">
        <f>MAX(G24:G426)</f>
        <v>87500</v>
      </c>
      <c r="I10" s="46">
        <f>SUMIF(G24:G451,"&gt;0")/COUNTIF(G24:G451,"&gt;0")</f>
        <v>14406.480277777779</v>
      </c>
      <c r="J10" s="47"/>
      <c r="K10" s="47"/>
      <c r="L10" s="47"/>
      <c r="M10" s="47"/>
      <c r="N10" s="47"/>
      <c r="O10" s="47"/>
      <c r="P10" s="47"/>
      <c r="Q10" s="47"/>
    </row>
    <row r="11" spans="1:69" x14ac:dyDescent="0.25">
      <c r="A11" s="33" t="s">
        <v>3581</v>
      </c>
      <c r="B11" s="465"/>
      <c r="C11" s="466"/>
      <c r="D11" s="466"/>
      <c r="E11" s="467"/>
      <c r="F11" s="465"/>
      <c r="G11" s="466"/>
      <c r="H11" s="466"/>
      <c r="I11" s="466"/>
      <c r="J11" s="466"/>
      <c r="K11" s="466"/>
      <c r="L11" s="466"/>
      <c r="M11" s="466"/>
      <c r="N11" s="467"/>
      <c r="O11" s="47"/>
      <c r="P11" s="47"/>
      <c r="Q11" s="47"/>
    </row>
    <row r="12" spans="1:69" x14ac:dyDescent="0.25">
      <c r="A12" s="38"/>
      <c r="B12" s="465"/>
      <c r="C12" s="466"/>
      <c r="D12" s="466"/>
      <c r="E12" s="467"/>
      <c r="F12" s="465"/>
      <c r="G12" s="466"/>
      <c r="H12" s="466"/>
      <c r="I12" s="466"/>
      <c r="J12" s="466"/>
      <c r="K12" s="466"/>
      <c r="L12" s="466"/>
      <c r="M12" s="466"/>
      <c r="N12" s="467"/>
      <c r="O12" s="47"/>
      <c r="P12" s="47"/>
      <c r="Q12" s="47"/>
    </row>
    <row r="13" spans="1:69" x14ac:dyDescent="0.25">
      <c r="A13" s="38"/>
      <c r="B13" s="465"/>
      <c r="C13" s="466"/>
      <c r="D13" s="466"/>
      <c r="E13" s="467"/>
      <c r="F13" s="465"/>
      <c r="G13" s="466"/>
      <c r="H13" s="466"/>
      <c r="I13" s="466"/>
      <c r="J13" s="466"/>
      <c r="K13" s="466"/>
      <c r="L13" s="466"/>
      <c r="M13" s="466"/>
      <c r="N13" s="467"/>
      <c r="O13" s="47"/>
      <c r="P13" s="47"/>
      <c r="Q13" s="47"/>
      <c r="BK13" s="506" t="s">
        <v>3582</v>
      </c>
      <c r="BL13" s="506"/>
      <c r="BM13" s="506"/>
      <c r="BN13" s="506"/>
      <c r="BO13" s="506"/>
      <c r="BP13" s="506"/>
      <c r="BQ13" s="506"/>
    </row>
    <row r="14" spans="1:69" x14ac:dyDescent="0.25">
      <c r="A14" s="38"/>
      <c r="B14" s="465" t="s">
        <v>3995</v>
      </c>
      <c r="C14" s="466"/>
      <c r="D14" s="466"/>
      <c r="E14" s="467"/>
      <c r="F14" s="465"/>
      <c r="G14" s="466"/>
      <c r="H14" s="466"/>
      <c r="I14" s="466"/>
      <c r="J14" s="466"/>
      <c r="K14" s="466"/>
      <c r="L14" s="466"/>
      <c r="M14" s="466"/>
      <c r="N14" s="467"/>
      <c r="O14" s="47"/>
      <c r="P14" s="47"/>
      <c r="Q14" s="47"/>
      <c r="R14" s="180">
        <f>R15+R16</f>
        <v>83544.38</v>
      </c>
      <c r="S14" s="180">
        <f t="shared" ref="S14:AH14" si="0">S15+S16</f>
        <v>14743.119999999999</v>
      </c>
      <c r="T14" s="180">
        <f t="shared" si="0"/>
        <v>15289.1</v>
      </c>
      <c r="U14" s="180">
        <f t="shared" si="0"/>
        <v>41079.199999999997</v>
      </c>
      <c r="V14" s="180">
        <f t="shared" si="0"/>
        <v>35960.869999999995</v>
      </c>
      <c r="W14" s="180">
        <f t="shared" si="0"/>
        <v>39256.42</v>
      </c>
      <c r="X14" s="180">
        <f t="shared" si="0"/>
        <v>39256.42</v>
      </c>
      <c r="Y14" s="180">
        <f t="shared" si="0"/>
        <v>39256.42</v>
      </c>
      <c r="Z14" s="180">
        <f t="shared" si="0"/>
        <v>39256.42</v>
      </c>
      <c r="AA14" s="180">
        <f t="shared" si="0"/>
        <v>39256.42</v>
      </c>
      <c r="AB14" s="180">
        <f t="shared" si="0"/>
        <v>39256.42</v>
      </c>
      <c r="AC14" s="180">
        <f t="shared" si="0"/>
        <v>39256.42</v>
      </c>
      <c r="AD14" s="180">
        <f t="shared" si="0"/>
        <v>39256.42</v>
      </c>
      <c r="AE14" s="180">
        <f t="shared" si="0"/>
        <v>39256.340000000004</v>
      </c>
      <c r="AF14" s="180">
        <f t="shared" si="0"/>
        <v>543924.37</v>
      </c>
      <c r="AG14" s="180">
        <f t="shared" si="0"/>
        <v>0</v>
      </c>
      <c r="AH14" s="180">
        <f t="shared" si="0"/>
        <v>0</v>
      </c>
      <c r="AI14" s="181" t="s">
        <v>3583</v>
      </c>
      <c r="BK14" s="506" t="s">
        <v>3584</v>
      </c>
      <c r="BL14" s="506"/>
      <c r="BM14" s="506"/>
      <c r="BN14" s="506"/>
      <c r="BO14" s="506"/>
      <c r="BP14" s="506"/>
      <c r="BQ14" s="506"/>
    </row>
    <row r="15" spans="1:69" x14ac:dyDescent="0.25">
      <c r="A15" s="38"/>
      <c r="B15" s="465"/>
      <c r="C15" s="466"/>
      <c r="D15" s="466"/>
      <c r="E15" s="467"/>
      <c r="F15" s="465"/>
      <c r="G15" s="466"/>
      <c r="H15" s="466"/>
      <c r="I15" s="466"/>
      <c r="J15" s="466"/>
      <c r="K15" s="466"/>
      <c r="L15" s="466"/>
      <c r="M15" s="466"/>
      <c r="N15" s="467"/>
      <c r="O15" s="47"/>
      <c r="P15" s="47"/>
      <c r="Q15" s="47"/>
      <c r="R15" s="182">
        <f t="shared" ref="R15:AH15" si="1">SUMIF(R20:R81,"&gt;0")</f>
        <v>83544.38</v>
      </c>
      <c r="S15" s="182">
        <f t="shared" si="1"/>
        <v>14743.119999999999</v>
      </c>
      <c r="T15" s="182">
        <f t="shared" si="1"/>
        <v>15289.1</v>
      </c>
      <c r="U15" s="182">
        <f t="shared" si="1"/>
        <v>44523.009999999995</v>
      </c>
      <c r="V15" s="182">
        <f t="shared" si="1"/>
        <v>38769.369999999995</v>
      </c>
      <c r="W15" s="182">
        <f t="shared" si="1"/>
        <v>42226.38</v>
      </c>
      <c r="X15" s="182">
        <f t="shared" si="1"/>
        <v>42226.38</v>
      </c>
      <c r="Y15" s="182">
        <f t="shared" si="1"/>
        <v>42226.38</v>
      </c>
      <c r="Z15" s="182">
        <f t="shared" si="1"/>
        <v>42226.38</v>
      </c>
      <c r="AA15" s="182">
        <f t="shared" si="1"/>
        <v>42226.38</v>
      </c>
      <c r="AB15" s="182">
        <f t="shared" si="1"/>
        <v>42226.38</v>
      </c>
      <c r="AC15" s="182">
        <f t="shared" si="1"/>
        <v>42226.38</v>
      </c>
      <c r="AD15" s="182">
        <f t="shared" si="1"/>
        <v>42226.38</v>
      </c>
      <c r="AE15" s="182">
        <f t="shared" si="1"/>
        <v>42226.44</v>
      </c>
      <c r="AF15" s="182">
        <f t="shared" si="1"/>
        <v>576906.46</v>
      </c>
      <c r="AG15" s="182">
        <f t="shared" si="1"/>
        <v>0</v>
      </c>
      <c r="AH15" s="182">
        <f t="shared" si="1"/>
        <v>0</v>
      </c>
      <c r="AI15" s="181" t="s">
        <v>3563</v>
      </c>
    </row>
    <row r="16" spans="1:69" x14ac:dyDescent="0.25">
      <c r="A16" s="38"/>
      <c r="B16" s="465"/>
      <c r="C16" s="466"/>
      <c r="D16" s="466"/>
      <c r="E16" s="467"/>
      <c r="F16" s="465"/>
      <c r="G16" s="466"/>
      <c r="H16" s="466"/>
      <c r="I16" s="466"/>
      <c r="J16" s="466"/>
      <c r="K16" s="466"/>
      <c r="L16" s="466"/>
      <c r="M16" s="466"/>
      <c r="N16" s="467"/>
      <c r="O16" s="47"/>
      <c r="P16" s="47"/>
      <c r="Q16" s="47"/>
      <c r="R16" s="182">
        <f t="shared" ref="R16:AH16" si="2">SUMIF(R20:R81,"&lt;0")</f>
        <v>0</v>
      </c>
      <c r="S16" s="182">
        <f t="shared" si="2"/>
        <v>0</v>
      </c>
      <c r="T16" s="182">
        <f t="shared" si="2"/>
        <v>0</v>
      </c>
      <c r="U16" s="182">
        <f t="shared" si="2"/>
        <v>-3443.81</v>
      </c>
      <c r="V16" s="182">
        <f t="shared" si="2"/>
        <v>-2808.5</v>
      </c>
      <c r="W16" s="182">
        <f t="shared" si="2"/>
        <v>-2969.96</v>
      </c>
      <c r="X16" s="182">
        <f t="shared" si="2"/>
        <v>-2969.96</v>
      </c>
      <c r="Y16" s="182">
        <f t="shared" si="2"/>
        <v>-2969.96</v>
      </c>
      <c r="Z16" s="182">
        <f t="shared" si="2"/>
        <v>-2969.96</v>
      </c>
      <c r="AA16" s="182">
        <f t="shared" si="2"/>
        <v>-2969.96</v>
      </c>
      <c r="AB16" s="182">
        <f t="shared" si="2"/>
        <v>-2969.96</v>
      </c>
      <c r="AC16" s="182">
        <f t="shared" si="2"/>
        <v>-2969.96</v>
      </c>
      <c r="AD16" s="182">
        <f t="shared" si="2"/>
        <v>-2969.96</v>
      </c>
      <c r="AE16" s="182">
        <f t="shared" si="2"/>
        <v>-2970.1</v>
      </c>
      <c r="AF16" s="182">
        <f t="shared" si="2"/>
        <v>-32982.089999999997</v>
      </c>
      <c r="AG16" s="182">
        <f t="shared" si="2"/>
        <v>0</v>
      </c>
      <c r="AH16" s="182">
        <f t="shared" si="2"/>
        <v>0</v>
      </c>
      <c r="AI16" s="181" t="s">
        <v>3564</v>
      </c>
    </row>
    <row r="17" spans="1:70" ht="15.75" thickBot="1" x14ac:dyDescent="0.3">
      <c r="A17" s="38">
        <f>COUNTIF(D20:D81,"&gt;0")</f>
        <v>62</v>
      </c>
      <c r="B17" s="465"/>
      <c r="C17" s="466"/>
      <c r="D17" s="466"/>
      <c r="E17" s="467"/>
      <c r="F17" s="465"/>
      <c r="G17" s="466"/>
      <c r="H17" s="466"/>
      <c r="I17" s="466"/>
      <c r="J17" s="466"/>
      <c r="K17" s="466"/>
      <c r="L17" s="466"/>
      <c r="M17" s="466"/>
      <c r="N17" s="467"/>
      <c r="O17" s="47"/>
      <c r="P17" s="47"/>
      <c r="Q17" s="47"/>
      <c r="R17" s="462" t="s">
        <v>3996</v>
      </c>
      <c r="S17" s="464"/>
      <c r="T17" s="464"/>
      <c r="U17" s="464"/>
      <c r="V17" s="464"/>
      <c r="W17" s="464"/>
      <c r="X17" s="464"/>
      <c r="Y17" s="464"/>
      <c r="Z17" s="464"/>
      <c r="AA17" s="464"/>
      <c r="AB17" s="464"/>
      <c r="AC17" s="464"/>
      <c r="AD17" s="464"/>
      <c r="AE17" s="464"/>
      <c r="BJ17" s="52">
        <f>SUM(BJ20:BJ304)</f>
        <v>0</v>
      </c>
      <c r="BQ17" s="1">
        <f>SUM(BQ20:BQ146)</f>
        <v>2</v>
      </c>
    </row>
    <row r="18" spans="1:70" ht="16.5" thickTop="1" thickBot="1" x14ac:dyDescent="0.3">
      <c r="A18" s="184" t="s">
        <v>3585</v>
      </c>
      <c r="G18" s="52">
        <f>SUM(G20:G81)</f>
        <v>543924.36999999988</v>
      </c>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SUM(AG20:AG81)</f>
        <v>0</v>
      </c>
      <c r="AL18" s="505" t="s">
        <v>3997</v>
      </c>
      <c r="AM18" s="505"/>
      <c r="AN18" s="505"/>
      <c r="AO18" s="505"/>
      <c r="AP18" s="505"/>
      <c r="AQ18" s="505"/>
      <c r="AR18" s="505"/>
      <c r="AS18" s="505"/>
      <c r="AT18" s="505"/>
      <c r="AU18" s="505"/>
      <c r="AV18" s="505"/>
      <c r="AW18" s="505"/>
      <c r="AX18" s="505"/>
      <c r="AY18" s="505"/>
      <c r="AZ18" s="52">
        <f>SUM(AZ20:AZ81)</f>
        <v>0</v>
      </c>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3672</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185" t="s">
        <v>3998</v>
      </c>
      <c r="AL19" s="185" t="s">
        <v>26</v>
      </c>
      <c r="AM19" s="186" t="s">
        <v>27</v>
      </c>
      <c r="AN19" s="186" t="s">
        <v>28</v>
      </c>
      <c r="AO19" s="186" t="s">
        <v>29</v>
      </c>
      <c r="AP19" s="186" t="s">
        <v>30</v>
      </c>
      <c r="AQ19" s="186" t="s">
        <v>31</v>
      </c>
      <c r="AR19" s="186" t="s">
        <v>32</v>
      </c>
      <c r="AS19" s="186" t="s">
        <v>33</v>
      </c>
      <c r="AT19" s="186" t="s">
        <v>34</v>
      </c>
      <c r="AU19" s="186" t="s">
        <v>35</v>
      </c>
      <c r="AV19" s="186" t="s">
        <v>36</v>
      </c>
      <c r="AW19" s="186" t="s">
        <v>37</v>
      </c>
      <c r="AX19" s="187" t="s">
        <v>395</v>
      </c>
      <c r="AY19" s="188" t="s">
        <v>3450</v>
      </c>
      <c r="AZ19" s="188" t="s">
        <v>3999</v>
      </c>
      <c r="BA19" s="188"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MISCELLANEOUS PAYMENTS</v>
      </c>
      <c r="B20" s="75" t="s">
        <v>3620</v>
      </c>
      <c r="C20" s="76">
        <v>44026</v>
      </c>
      <c r="D20" s="75">
        <v>3025404</v>
      </c>
      <c r="E20" t="str">
        <f>VLOOKUP(D20,Schools!A:B,2,0)</f>
        <v>St Michaels Catholic Grammar School</v>
      </c>
      <c r="F20" t="str">
        <f>VLOOKUP(D20,Schools!$A:$Z,3,0)</f>
        <v>M</v>
      </c>
      <c r="G20" s="189">
        <v>29047.200000000001</v>
      </c>
      <c r="H20" s="75" t="s">
        <v>4000</v>
      </c>
      <c r="I20" s="75" t="s">
        <v>4001</v>
      </c>
      <c r="J20" t="str">
        <f>P20&amp;"/"&amp;Q20</f>
        <v>10167/543965</v>
      </c>
      <c r="K20">
        <f>VLOOKUP(D20,Schools!$A:$Z,9,0)</f>
        <v>400029</v>
      </c>
      <c r="L20" s="75" t="s">
        <v>85</v>
      </c>
      <c r="M20" s="75" t="s">
        <v>377</v>
      </c>
      <c r="N20" s="75" t="str">
        <f>M20</f>
        <v>NCTL</v>
      </c>
      <c r="O20" s="78" t="str">
        <f>VLOOKUP(D20,Schools!A:D,4,0)</f>
        <v>Secondary</v>
      </c>
      <c r="P20" s="75">
        <v>10167</v>
      </c>
      <c r="Q20" s="78">
        <f>IF(F20="M",543965,516500)</f>
        <v>543965</v>
      </c>
      <c r="R20" s="79">
        <v>0</v>
      </c>
      <c r="S20" s="79">
        <v>0</v>
      </c>
      <c r="T20" s="79">
        <v>0</v>
      </c>
      <c r="U20" s="79">
        <v>0</v>
      </c>
      <c r="V20" s="79">
        <v>964.32</v>
      </c>
      <c r="W20" s="79">
        <v>3120.3199999999997</v>
      </c>
      <c r="X20" s="79">
        <v>3120.3199999999997</v>
      </c>
      <c r="Y20" s="79">
        <v>3120.3199999999997</v>
      </c>
      <c r="Z20" s="79">
        <v>3120.3199999999997</v>
      </c>
      <c r="AA20" s="79">
        <v>3120.3199999999997</v>
      </c>
      <c r="AB20" s="79">
        <v>3120.3199999999997</v>
      </c>
      <c r="AC20" s="79">
        <v>3120.3199999999997</v>
      </c>
      <c r="AD20" s="79">
        <v>3120.3199999999997</v>
      </c>
      <c r="AE20" s="79">
        <v>3120.32</v>
      </c>
      <c r="AF20" s="52">
        <f>SUM(R20:AE20)+AH20</f>
        <v>29047.199999999997</v>
      </c>
      <c r="AG20" s="52">
        <f>AF20-G20</f>
        <v>0</v>
      </c>
      <c r="AH20" s="79">
        <v>0</v>
      </c>
      <c r="AK20">
        <f>IF(SUM(R20:AE20)=0,0,1)</f>
        <v>1</v>
      </c>
      <c r="AL20" s="8">
        <v>0</v>
      </c>
      <c r="AM20" s="80">
        <f>G20</f>
        <v>29047.200000000001</v>
      </c>
      <c r="AN20" s="8">
        <v>0</v>
      </c>
      <c r="AO20" s="8">
        <v>0</v>
      </c>
      <c r="AP20" s="8">
        <v>0</v>
      </c>
      <c r="AQ20" s="8">
        <v>0</v>
      </c>
      <c r="AR20" s="8">
        <v>0</v>
      </c>
      <c r="AS20" s="8">
        <v>0</v>
      </c>
      <c r="AT20" s="8">
        <v>0</v>
      </c>
      <c r="AU20" s="8">
        <v>0</v>
      </c>
      <c r="AV20" s="8">
        <v>0</v>
      </c>
      <c r="AW20" s="8">
        <v>0</v>
      </c>
      <c r="AX20" s="8">
        <v>0</v>
      </c>
      <c r="AY20" s="8">
        <f>SUM(AL20:AX20)+BA20</f>
        <v>29047.200000000001</v>
      </c>
      <c r="AZ20" s="190">
        <f>ROUND(AY20-G20,0)</f>
        <v>0</v>
      </c>
      <c r="BA20" s="80">
        <f>AH20</f>
        <v>0</v>
      </c>
      <c r="BD20" s="3" t="str">
        <f>VLOOKUP(D20,Schools!A:Q,17,0)</f>
        <v>B</v>
      </c>
      <c r="BE20" s="52">
        <f>AH20</f>
        <v>0</v>
      </c>
      <c r="BF20" s="52">
        <f>R20</f>
        <v>0</v>
      </c>
      <c r="BG20" s="52">
        <f>SUM(S20:AE20)</f>
        <v>29047.199999999997</v>
      </c>
      <c r="BH20" s="52">
        <f>SUM(S20:X20)</f>
        <v>7204.9599999999991</v>
      </c>
      <c r="BI20" s="52">
        <f>BG20-BH20</f>
        <v>21842.239999999998</v>
      </c>
      <c r="BJ20" s="52">
        <f>BE20+BF20+BH20+BI20-G20</f>
        <v>0</v>
      </c>
      <c r="BK20" s="8">
        <f>SUM(AL20:AP20)</f>
        <v>29047.200000000001</v>
      </c>
      <c r="BL20" s="1">
        <f>BK20-BH20</f>
        <v>21842.240000000002</v>
      </c>
      <c r="BM20" s="1">
        <f>AQ20</f>
        <v>0</v>
      </c>
      <c r="BN20" s="52">
        <f>BM20+BL20</f>
        <v>21842.240000000002</v>
      </c>
      <c r="BO20" s="1">
        <f>SUM(AR20:AX20)</f>
        <v>0</v>
      </c>
      <c r="BP20" s="1">
        <f>ROUND(BO20+BN20+BH20+BE20,0)</f>
        <v>29047</v>
      </c>
      <c r="BQ20" s="1">
        <f>ROUND(BP20-G20,0)</f>
        <v>0</v>
      </c>
      <c r="BR20" t="str">
        <f>IF(BF20&gt;0, "*** NB payroll *** - Option "&amp;BD20,"")</f>
        <v/>
      </c>
    </row>
    <row r="21" spans="1:70" x14ac:dyDescent="0.25">
      <c r="A21" t="str">
        <f t="shared" ref="A21:A81" si="4">$B$3</f>
        <v>MISCELLANEOUS PAYMENTS</v>
      </c>
      <c r="B21" s="75" t="s">
        <v>3620</v>
      </c>
      <c r="C21" s="76">
        <v>44026</v>
      </c>
      <c r="D21" s="75">
        <v>3022009</v>
      </c>
      <c r="E21" t="str">
        <f>VLOOKUP(D21,Schools!A:B,2,0)</f>
        <v>Brunswick Park Primary &amp; Nursery School</v>
      </c>
      <c r="F21" t="str">
        <f>VLOOKUP(D21,Schools!$A:$Z,3,0)</f>
        <v>M</v>
      </c>
      <c r="G21" s="189">
        <v>5335.2</v>
      </c>
      <c r="H21" s="75" t="s">
        <v>4000</v>
      </c>
      <c r="I21" s="75" t="s">
        <v>4001</v>
      </c>
      <c r="J21" t="str">
        <f t="shared" ref="J21:J81" si="5">P21&amp;"/"&amp;Q21</f>
        <v>10166/543965</v>
      </c>
      <c r="K21">
        <f>VLOOKUP(D21,Schools!$A:$Z,9,0)</f>
        <v>400061</v>
      </c>
      <c r="L21" s="75" t="s">
        <v>85</v>
      </c>
      <c r="M21" s="75" t="s">
        <v>377</v>
      </c>
      <c r="N21" s="75" t="str">
        <f>M21</f>
        <v>NCTL</v>
      </c>
      <c r="O21" s="78" t="str">
        <f>VLOOKUP(D21,Schools!A:D,4,0)</f>
        <v>Primary</v>
      </c>
      <c r="P21" s="75">
        <v>10166</v>
      </c>
      <c r="Q21" s="78">
        <f t="shared" ref="Q21:Q81" si="6">IF(F21="M",543965,516500)</f>
        <v>543965</v>
      </c>
      <c r="R21" s="79">
        <v>0</v>
      </c>
      <c r="S21" s="79">
        <v>0</v>
      </c>
      <c r="T21" s="79">
        <v>0</v>
      </c>
      <c r="U21" s="79">
        <v>0</v>
      </c>
      <c r="V21" s="79">
        <v>177.12</v>
      </c>
      <c r="W21" s="79">
        <v>573.12</v>
      </c>
      <c r="X21" s="79">
        <v>573.12</v>
      </c>
      <c r="Y21" s="79">
        <v>573.12</v>
      </c>
      <c r="Z21" s="79">
        <v>573.12</v>
      </c>
      <c r="AA21" s="79">
        <v>573.12</v>
      </c>
      <c r="AB21" s="79">
        <v>573.12</v>
      </c>
      <c r="AC21" s="79">
        <v>573.12</v>
      </c>
      <c r="AD21" s="79">
        <v>573.12</v>
      </c>
      <c r="AE21" s="79">
        <v>573.12</v>
      </c>
      <c r="AF21" s="52">
        <f t="shared" ref="AF21:AF81" si="7">SUM(R21:AE21)+AH21</f>
        <v>5335.2</v>
      </c>
      <c r="AG21" s="52">
        <f t="shared" ref="AG21:AG81" si="8">AF21-G21</f>
        <v>0</v>
      </c>
      <c r="AH21" s="79">
        <v>0</v>
      </c>
      <c r="AK21">
        <f t="shared" ref="AK21:AK81" si="9">IF(SUM(R21:AE21)=0,0,1)</f>
        <v>1</v>
      </c>
      <c r="AL21" s="8">
        <v>0</v>
      </c>
      <c r="AM21" s="80">
        <f t="shared" ref="AM21:AM73" si="10">G21</f>
        <v>5335.2</v>
      </c>
      <c r="AN21" s="8">
        <v>0</v>
      </c>
      <c r="AO21" s="8">
        <v>0</v>
      </c>
      <c r="AP21" s="8">
        <v>0</v>
      </c>
      <c r="AQ21" s="8">
        <v>0</v>
      </c>
      <c r="AR21" s="8">
        <v>0</v>
      </c>
      <c r="AS21" s="8">
        <v>0</v>
      </c>
      <c r="AT21" s="8">
        <v>0</v>
      </c>
      <c r="AU21" s="8">
        <v>0</v>
      </c>
      <c r="AV21" s="8">
        <v>0</v>
      </c>
      <c r="AW21" s="8">
        <v>0</v>
      </c>
      <c r="AX21" s="8">
        <v>0</v>
      </c>
      <c r="AY21" s="8">
        <f t="shared" ref="AY21:AY81" si="11">SUM(AL21:AX21)+BA21</f>
        <v>5335.2</v>
      </c>
      <c r="AZ21" s="190">
        <f t="shared" ref="AZ21:AZ81" si="12">ROUND(AY21-G21,0)</f>
        <v>0</v>
      </c>
      <c r="BA21" s="80">
        <f t="shared" ref="BA21:BA81" si="13">AH21</f>
        <v>0</v>
      </c>
      <c r="BD21" s="3" t="str">
        <f>VLOOKUP(D21,Schools!A:Q,17,0)</f>
        <v>A</v>
      </c>
      <c r="BE21" s="52">
        <f t="shared" ref="BE21:BE81" si="14">AH21</f>
        <v>0</v>
      </c>
      <c r="BF21" s="52">
        <f t="shared" ref="BF21:BF81" si="15">R21</f>
        <v>0</v>
      </c>
      <c r="BG21" s="52">
        <f t="shared" ref="BG21:BG81" si="16">SUM(S21:AE21)</f>
        <v>5335.2</v>
      </c>
      <c r="BH21" s="52">
        <f t="shared" ref="BH21:BH81" si="17">SUM(S21:X21)</f>
        <v>1323.3600000000001</v>
      </c>
      <c r="BI21" s="52">
        <f t="shared" ref="BI21:BI81" si="18">BG21-BH21</f>
        <v>4011.8399999999997</v>
      </c>
      <c r="BJ21" s="52">
        <f t="shared" ref="BJ21:BJ81" si="19">BE21+BF21+BH21+BI21-G21</f>
        <v>0</v>
      </c>
      <c r="BK21" s="8">
        <f t="shared" ref="BK21:BK81" si="20">SUM(AL21:AP21)</f>
        <v>5335.2</v>
      </c>
      <c r="BL21" s="52">
        <f t="shared" ref="BL21:BL81" si="21">BK21-BH21</f>
        <v>4011.8399999999997</v>
      </c>
      <c r="BM21" s="1">
        <f t="shared" ref="BM21:BM81" si="22">AQ21</f>
        <v>0</v>
      </c>
      <c r="BN21" s="52">
        <f t="shared" ref="BN21:BN81" si="23">BM21+BL21</f>
        <v>4011.8399999999997</v>
      </c>
      <c r="BO21" s="1">
        <f t="shared" ref="BO21:BO81" si="24">SUM(AR21:AX21)</f>
        <v>0</v>
      </c>
      <c r="BP21" s="1">
        <f t="shared" ref="BP21:BP81" si="25">ROUND(BO21+BN21+BH21+BE21,0)</f>
        <v>5335</v>
      </c>
      <c r="BQ21" s="1">
        <f t="shared" ref="BQ21:BQ81" si="26">ROUND(BP21-G21,0)</f>
        <v>0</v>
      </c>
      <c r="BR21" t="str">
        <f t="shared" ref="BR21:BR81" si="27">IF(BF21&gt;0, "*** NB payroll *** - Option "&amp;BD21,"")</f>
        <v/>
      </c>
    </row>
    <row r="22" spans="1:70" x14ac:dyDescent="0.25">
      <c r="A22" t="str">
        <f t="shared" si="4"/>
        <v>MISCELLANEOUS PAYMENTS</v>
      </c>
      <c r="B22" s="75" t="s">
        <v>3620</v>
      </c>
      <c r="C22" s="76">
        <v>44026</v>
      </c>
      <c r="D22" s="75">
        <v>3022002</v>
      </c>
      <c r="E22" t="str">
        <f>VLOOKUP(D22,Schools!A:B,2,0)</f>
        <v>Barnfield School</v>
      </c>
      <c r="F22" t="str">
        <f>VLOOKUP(D22,Schools!$A:$Z,3,0)</f>
        <v>M</v>
      </c>
      <c r="G22" s="189">
        <v>1500</v>
      </c>
      <c r="H22" s="75"/>
      <c r="I22" s="75" t="s">
        <v>4002</v>
      </c>
      <c r="J22" t="str">
        <f t="shared" si="5"/>
        <v>10166/543965</v>
      </c>
      <c r="K22">
        <f>VLOOKUP(D22,Schools!$A:$Z,9,0)</f>
        <v>400005</v>
      </c>
      <c r="L22" s="75" t="s">
        <v>85</v>
      </c>
      <c r="M22" s="75" t="s">
        <v>614</v>
      </c>
      <c r="N22" s="75" t="s">
        <v>4003</v>
      </c>
      <c r="O22" s="78" t="str">
        <f>VLOOKUP(D22,Schools!A:D,4,0)</f>
        <v>Primary</v>
      </c>
      <c r="P22" s="75">
        <v>10166</v>
      </c>
      <c r="Q22" s="78">
        <f t="shared" si="6"/>
        <v>543965</v>
      </c>
      <c r="R22" s="79">
        <v>0</v>
      </c>
      <c r="S22" s="79">
        <v>0</v>
      </c>
      <c r="T22" s="79">
        <v>0</v>
      </c>
      <c r="U22" s="79">
        <v>0</v>
      </c>
      <c r="V22" s="79">
        <v>0</v>
      </c>
      <c r="W22" s="79">
        <v>166.67</v>
      </c>
      <c r="X22" s="79">
        <v>166.67</v>
      </c>
      <c r="Y22" s="79">
        <v>166.67</v>
      </c>
      <c r="Z22" s="79">
        <v>166.67</v>
      </c>
      <c r="AA22" s="79">
        <v>166.67</v>
      </c>
      <c r="AB22" s="79">
        <v>166.67</v>
      </c>
      <c r="AC22" s="79">
        <v>166.67</v>
      </c>
      <c r="AD22" s="79">
        <v>166.67</v>
      </c>
      <c r="AE22" s="79">
        <v>166.64</v>
      </c>
      <c r="AF22" s="52">
        <f t="shared" si="7"/>
        <v>1500</v>
      </c>
      <c r="AG22" s="52">
        <f t="shared" si="8"/>
        <v>0</v>
      </c>
      <c r="AH22" s="79">
        <v>0</v>
      </c>
      <c r="AK22">
        <f t="shared" si="9"/>
        <v>1</v>
      </c>
      <c r="AL22" s="8">
        <v>0</v>
      </c>
      <c r="AM22" s="80">
        <f t="shared" si="10"/>
        <v>1500</v>
      </c>
      <c r="AN22" s="8">
        <v>0</v>
      </c>
      <c r="AO22" s="8">
        <v>0</v>
      </c>
      <c r="AP22" s="8">
        <v>0</v>
      </c>
      <c r="AQ22" s="8">
        <v>0</v>
      </c>
      <c r="AR22" s="8">
        <v>0</v>
      </c>
      <c r="AS22" s="8">
        <v>0</v>
      </c>
      <c r="AT22" s="8">
        <v>0</v>
      </c>
      <c r="AU22" s="8">
        <v>0</v>
      </c>
      <c r="AV22" s="8">
        <v>0</v>
      </c>
      <c r="AW22" s="8">
        <v>0</v>
      </c>
      <c r="AX22" s="8">
        <v>0</v>
      </c>
      <c r="AY22" s="8">
        <f t="shared" si="11"/>
        <v>1500</v>
      </c>
      <c r="AZ22" s="190">
        <f t="shared" si="12"/>
        <v>0</v>
      </c>
      <c r="BA22" s="80">
        <f t="shared" si="13"/>
        <v>0</v>
      </c>
      <c r="BD22" s="3" t="str">
        <f>VLOOKUP(D22,Schools!A:Q,17,0)</f>
        <v>D</v>
      </c>
      <c r="BE22" s="52">
        <f t="shared" si="14"/>
        <v>0</v>
      </c>
      <c r="BF22" s="52">
        <f t="shared" si="15"/>
        <v>0</v>
      </c>
      <c r="BG22" s="52">
        <f t="shared" si="16"/>
        <v>1500</v>
      </c>
      <c r="BH22" s="52">
        <f t="shared" si="17"/>
        <v>333.34</v>
      </c>
      <c r="BI22" s="52">
        <f t="shared" si="18"/>
        <v>1166.6600000000001</v>
      </c>
      <c r="BJ22" s="52">
        <f t="shared" si="19"/>
        <v>0</v>
      </c>
      <c r="BK22" s="8">
        <f t="shared" si="20"/>
        <v>1500</v>
      </c>
      <c r="BL22" s="52">
        <f t="shared" si="21"/>
        <v>1166.6600000000001</v>
      </c>
      <c r="BM22" s="1">
        <f t="shared" si="22"/>
        <v>0</v>
      </c>
      <c r="BN22" s="52">
        <f t="shared" si="23"/>
        <v>1166.6600000000001</v>
      </c>
      <c r="BO22" s="1">
        <f t="shared" si="24"/>
        <v>0</v>
      </c>
      <c r="BP22" s="1">
        <f t="shared" si="25"/>
        <v>1500</v>
      </c>
      <c r="BQ22" s="1">
        <f t="shared" si="26"/>
        <v>0</v>
      </c>
      <c r="BR22" t="str">
        <f t="shared" si="27"/>
        <v/>
      </c>
    </row>
    <row r="23" spans="1:70" x14ac:dyDescent="0.25">
      <c r="A23" t="str">
        <f t="shared" si="4"/>
        <v>MISCELLANEOUS PAYMENTS</v>
      </c>
      <c r="B23" s="75" t="s">
        <v>3620</v>
      </c>
      <c r="C23" s="76">
        <v>44026</v>
      </c>
      <c r="D23" s="75">
        <v>3022021</v>
      </c>
      <c r="E23" t="str">
        <f>VLOOKUP(D23,Schools!A:B,2,0)</f>
        <v>Dollis Primary School</v>
      </c>
      <c r="F23" t="str">
        <f>VLOOKUP(D23,Schools!$A:$Z,3,0)</f>
        <v>M</v>
      </c>
      <c r="G23" s="189">
        <v>22390.77</v>
      </c>
      <c r="H23" s="75" t="s">
        <v>4004</v>
      </c>
      <c r="I23" s="75" t="s">
        <v>4005</v>
      </c>
      <c r="J23" t="str">
        <f t="shared" si="5"/>
        <v>10104/543965</v>
      </c>
      <c r="K23">
        <f>VLOOKUP(D23,Schools!$A:$Z,9,0)</f>
        <v>400042</v>
      </c>
      <c r="L23" s="75" t="s">
        <v>66</v>
      </c>
      <c r="M23" s="75" t="s">
        <v>580</v>
      </c>
      <c r="N23" s="75" t="s">
        <v>3460</v>
      </c>
      <c r="O23" s="78" t="str">
        <f>VLOOKUP(D23,Schools!A:D,4,0)</f>
        <v>Primary</v>
      </c>
      <c r="P23" s="75">
        <v>10104</v>
      </c>
      <c r="Q23" s="78">
        <f t="shared" si="6"/>
        <v>543965</v>
      </c>
      <c r="R23" s="79">
        <v>0</v>
      </c>
      <c r="S23" s="79">
        <v>0</v>
      </c>
      <c r="T23" s="79">
        <v>0</v>
      </c>
      <c r="U23" s="79">
        <v>2035.52</v>
      </c>
      <c r="V23" s="79">
        <v>2035.52</v>
      </c>
      <c r="W23" s="79">
        <v>2035.52</v>
      </c>
      <c r="X23" s="79">
        <v>2035.52</v>
      </c>
      <c r="Y23" s="79">
        <v>2035.52</v>
      </c>
      <c r="Z23" s="79">
        <v>2035.52</v>
      </c>
      <c r="AA23" s="79">
        <v>2035.52</v>
      </c>
      <c r="AB23" s="79">
        <v>2035.52</v>
      </c>
      <c r="AC23" s="79">
        <v>2035.52</v>
      </c>
      <c r="AD23" s="79">
        <v>2035.52</v>
      </c>
      <c r="AE23" s="79">
        <v>2035.57</v>
      </c>
      <c r="AF23" s="52">
        <f t="shared" si="7"/>
        <v>22390.77</v>
      </c>
      <c r="AG23" s="52">
        <f t="shared" si="8"/>
        <v>0</v>
      </c>
      <c r="AH23" s="79">
        <v>0</v>
      </c>
      <c r="AK23">
        <f t="shared" si="9"/>
        <v>1</v>
      </c>
      <c r="AL23" s="8">
        <v>0</v>
      </c>
      <c r="AM23" s="80">
        <f t="shared" si="10"/>
        <v>22390.77</v>
      </c>
      <c r="AN23" s="8">
        <v>0</v>
      </c>
      <c r="AO23" s="8">
        <v>0</v>
      </c>
      <c r="AP23" s="8">
        <v>0</v>
      </c>
      <c r="AQ23" s="8">
        <v>0</v>
      </c>
      <c r="AR23" s="8">
        <v>0</v>
      </c>
      <c r="AS23" s="8">
        <v>0</v>
      </c>
      <c r="AT23" s="8">
        <v>0</v>
      </c>
      <c r="AU23" s="8">
        <v>0</v>
      </c>
      <c r="AV23" s="8">
        <v>0</v>
      </c>
      <c r="AW23" s="8">
        <v>0</v>
      </c>
      <c r="AX23" s="8">
        <v>0</v>
      </c>
      <c r="AY23" s="8">
        <f t="shared" si="11"/>
        <v>22390.77</v>
      </c>
      <c r="AZ23" s="190">
        <f t="shared" si="12"/>
        <v>0</v>
      </c>
      <c r="BA23" s="80">
        <f t="shared" si="13"/>
        <v>0</v>
      </c>
      <c r="BD23" s="3" t="str">
        <f>VLOOKUP(D23,Schools!A:Q,17,0)</f>
        <v>D</v>
      </c>
      <c r="BE23" s="52">
        <f t="shared" si="14"/>
        <v>0</v>
      </c>
      <c r="BF23" s="52">
        <f t="shared" si="15"/>
        <v>0</v>
      </c>
      <c r="BG23" s="52">
        <f t="shared" si="16"/>
        <v>22390.77</v>
      </c>
      <c r="BH23" s="52">
        <f t="shared" si="17"/>
        <v>8142.08</v>
      </c>
      <c r="BI23" s="52">
        <f t="shared" si="18"/>
        <v>14248.69</v>
      </c>
      <c r="BJ23" s="52">
        <f t="shared" si="19"/>
        <v>0</v>
      </c>
      <c r="BK23" s="8">
        <f t="shared" si="20"/>
        <v>22390.77</v>
      </c>
      <c r="BL23" s="52">
        <f t="shared" si="21"/>
        <v>14248.69</v>
      </c>
      <c r="BM23" s="1">
        <f t="shared" si="22"/>
        <v>0</v>
      </c>
      <c r="BN23" s="52">
        <f t="shared" si="23"/>
        <v>14248.69</v>
      </c>
      <c r="BO23" s="1">
        <f t="shared" si="24"/>
        <v>0</v>
      </c>
      <c r="BP23" s="1">
        <f t="shared" si="25"/>
        <v>22391</v>
      </c>
      <c r="BQ23" s="1">
        <f t="shared" si="26"/>
        <v>0</v>
      </c>
      <c r="BR23" t="str">
        <f t="shared" si="27"/>
        <v/>
      </c>
    </row>
    <row r="24" spans="1:70" x14ac:dyDescent="0.25">
      <c r="A24" t="str">
        <f t="shared" si="4"/>
        <v>MISCELLANEOUS PAYMENTS</v>
      </c>
      <c r="B24" s="75" t="s">
        <v>3620</v>
      </c>
      <c r="C24" s="76">
        <v>44026</v>
      </c>
      <c r="D24" s="75">
        <v>3024004</v>
      </c>
      <c r="E24" t="str">
        <f>VLOOKUP(D24,Schools!A:B,2,0)</f>
        <v>Menorah High School (Girls)</v>
      </c>
      <c r="F24" t="str">
        <f>VLOOKUP(D24,Schools!$A:$Z,3,0)</f>
        <v>M</v>
      </c>
      <c r="G24" s="189">
        <v>-112</v>
      </c>
      <c r="H24" s="75" t="s">
        <v>4004</v>
      </c>
      <c r="I24" s="75" t="s">
        <v>4005</v>
      </c>
      <c r="J24" t="str">
        <f t="shared" si="5"/>
        <v>10104/543965</v>
      </c>
      <c r="K24">
        <f>VLOOKUP(D24,Schools!$A:$Z,9,0)</f>
        <v>107953</v>
      </c>
      <c r="L24" s="75" t="s">
        <v>66</v>
      </c>
      <c r="M24" s="75" t="s">
        <v>580</v>
      </c>
      <c r="N24" s="75" t="s">
        <v>3460</v>
      </c>
      <c r="O24" s="78" t="str">
        <f>VLOOKUP(D24,Schools!A:D,4,0)</f>
        <v>Secondary</v>
      </c>
      <c r="P24" s="75">
        <v>10104</v>
      </c>
      <c r="Q24" s="78">
        <f t="shared" si="6"/>
        <v>543965</v>
      </c>
      <c r="R24" s="79">
        <v>0</v>
      </c>
      <c r="S24" s="79">
        <v>0</v>
      </c>
      <c r="T24" s="79">
        <v>0</v>
      </c>
      <c r="U24" s="79">
        <v>-10.18</v>
      </c>
      <c r="V24" s="79">
        <v>-10.18</v>
      </c>
      <c r="W24" s="79">
        <v>-10.18</v>
      </c>
      <c r="X24" s="79">
        <v>-10.18</v>
      </c>
      <c r="Y24" s="79">
        <v>-10.18</v>
      </c>
      <c r="Z24" s="79">
        <v>-10.18</v>
      </c>
      <c r="AA24" s="79">
        <v>-10.18</v>
      </c>
      <c r="AB24" s="79">
        <v>-10.18</v>
      </c>
      <c r="AC24" s="79">
        <v>-10.18</v>
      </c>
      <c r="AD24" s="79">
        <v>-10.18</v>
      </c>
      <c r="AE24" s="79">
        <v>-10.199999999999999</v>
      </c>
      <c r="AF24" s="52">
        <f t="shared" si="7"/>
        <v>-112.00000000000001</v>
      </c>
      <c r="AG24" s="52">
        <f t="shared" si="8"/>
        <v>0</v>
      </c>
      <c r="AH24" s="79">
        <v>0</v>
      </c>
      <c r="AK24">
        <f t="shared" si="9"/>
        <v>1</v>
      </c>
      <c r="AL24" s="8">
        <v>0</v>
      </c>
      <c r="AM24" s="80">
        <f t="shared" si="10"/>
        <v>-112</v>
      </c>
      <c r="AN24" s="8">
        <v>0</v>
      </c>
      <c r="AO24" s="8">
        <v>0</v>
      </c>
      <c r="AP24" s="8">
        <v>0</v>
      </c>
      <c r="AQ24" s="8">
        <v>0</v>
      </c>
      <c r="AR24" s="8">
        <v>0</v>
      </c>
      <c r="AS24" s="8">
        <v>0</v>
      </c>
      <c r="AT24" s="8">
        <v>0</v>
      </c>
      <c r="AU24" s="8">
        <v>0</v>
      </c>
      <c r="AV24" s="8">
        <v>0</v>
      </c>
      <c r="AW24" s="8">
        <v>0</v>
      </c>
      <c r="AX24" s="8">
        <v>0</v>
      </c>
      <c r="AY24" s="8">
        <f t="shared" si="11"/>
        <v>-112</v>
      </c>
      <c r="AZ24" s="190">
        <f t="shared" si="12"/>
        <v>0</v>
      </c>
      <c r="BA24" s="80">
        <f t="shared" si="13"/>
        <v>0</v>
      </c>
      <c r="BD24" s="3" t="str">
        <f>VLOOKUP(D24,Schools!A:Q,17,0)</f>
        <v>D</v>
      </c>
      <c r="BE24" s="52">
        <f t="shared" si="14"/>
        <v>0</v>
      </c>
      <c r="BF24" s="52">
        <f t="shared" si="15"/>
        <v>0</v>
      </c>
      <c r="BG24" s="52">
        <f t="shared" si="16"/>
        <v>-112.00000000000001</v>
      </c>
      <c r="BH24" s="52">
        <f t="shared" si="17"/>
        <v>-40.72</v>
      </c>
      <c r="BI24" s="52">
        <f t="shared" si="18"/>
        <v>-71.280000000000015</v>
      </c>
      <c r="BJ24" s="52">
        <f t="shared" si="19"/>
        <v>0</v>
      </c>
      <c r="BK24" s="8">
        <f t="shared" si="20"/>
        <v>-112</v>
      </c>
      <c r="BL24" s="52">
        <f t="shared" si="21"/>
        <v>-71.28</v>
      </c>
      <c r="BM24" s="1">
        <f t="shared" si="22"/>
        <v>0</v>
      </c>
      <c r="BN24" s="52">
        <f t="shared" si="23"/>
        <v>-71.28</v>
      </c>
      <c r="BO24" s="1">
        <f t="shared" si="24"/>
        <v>0</v>
      </c>
      <c r="BP24" s="1">
        <f t="shared" si="25"/>
        <v>-112</v>
      </c>
      <c r="BQ24" s="1">
        <f t="shared" si="26"/>
        <v>0</v>
      </c>
      <c r="BR24" t="str">
        <f t="shared" si="27"/>
        <v/>
      </c>
    </row>
    <row r="25" spans="1:70" x14ac:dyDescent="0.25">
      <c r="A25" t="str">
        <f t="shared" si="4"/>
        <v>MISCELLANEOUS PAYMENTS</v>
      </c>
      <c r="B25" s="75" t="s">
        <v>3620</v>
      </c>
      <c r="C25" s="76">
        <v>44026</v>
      </c>
      <c r="D25" s="75">
        <v>3023521</v>
      </c>
      <c r="E25" t="str">
        <f>VLOOKUP(D25,Schools!A:B,2,0)</f>
        <v>St Mary's &amp; St John's CE School</v>
      </c>
      <c r="F25" t="str">
        <f>VLOOKUP(D25,Schools!$A:$Z,3,0)</f>
        <v>M</v>
      </c>
      <c r="G25" s="189">
        <v>25419.599999999999</v>
      </c>
      <c r="H25" s="75" t="s">
        <v>4004</v>
      </c>
      <c r="I25" s="75" t="s">
        <v>4005</v>
      </c>
      <c r="J25" t="str">
        <f t="shared" si="5"/>
        <v>10104/543965</v>
      </c>
      <c r="K25">
        <f>VLOOKUP(D25,Schools!$A:$Z,9,0)</f>
        <v>400135</v>
      </c>
      <c r="L25" s="75" t="s">
        <v>66</v>
      </c>
      <c r="M25" s="75" t="s">
        <v>580</v>
      </c>
      <c r="N25" s="75" t="s">
        <v>3460</v>
      </c>
      <c r="O25" s="78" t="str">
        <f>VLOOKUP(D25,Schools!A:D,4,0)</f>
        <v>All through</v>
      </c>
      <c r="P25" s="75">
        <v>10104</v>
      </c>
      <c r="Q25" s="78">
        <f t="shared" si="6"/>
        <v>543965</v>
      </c>
      <c r="R25" s="79">
        <v>0</v>
      </c>
      <c r="S25" s="79">
        <v>0</v>
      </c>
      <c r="T25" s="79">
        <v>0</v>
      </c>
      <c r="U25" s="79">
        <v>2310.87</v>
      </c>
      <c r="V25" s="79">
        <v>2310.87</v>
      </c>
      <c r="W25" s="79">
        <v>2310.87</v>
      </c>
      <c r="X25" s="79">
        <v>2310.87</v>
      </c>
      <c r="Y25" s="79">
        <v>2310.87</v>
      </c>
      <c r="Z25" s="79">
        <v>2310.87</v>
      </c>
      <c r="AA25" s="79">
        <v>2310.87</v>
      </c>
      <c r="AB25" s="79">
        <v>2310.87</v>
      </c>
      <c r="AC25" s="79">
        <v>2310.87</v>
      </c>
      <c r="AD25" s="79">
        <v>2310.87</v>
      </c>
      <c r="AE25" s="79">
        <v>2310.9</v>
      </c>
      <c r="AF25" s="52">
        <f t="shared" si="7"/>
        <v>25419.599999999995</v>
      </c>
      <c r="AG25" s="52">
        <f t="shared" si="8"/>
        <v>0</v>
      </c>
      <c r="AH25" s="79">
        <v>0</v>
      </c>
      <c r="AK25">
        <f t="shared" si="9"/>
        <v>1</v>
      </c>
      <c r="AL25" s="8">
        <v>0</v>
      </c>
      <c r="AM25" s="80">
        <f t="shared" si="10"/>
        <v>25419.599999999999</v>
      </c>
      <c r="AN25" s="8">
        <v>0</v>
      </c>
      <c r="AO25" s="8">
        <v>0</v>
      </c>
      <c r="AP25" s="8">
        <v>0</v>
      </c>
      <c r="AQ25" s="8">
        <v>0</v>
      </c>
      <c r="AR25" s="8">
        <v>0</v>
      </c>
      <c r="AS25" s="8">
        <v>0</v>
      </c>
      <c r="AT25" s="8">
        <v>0</v>
      </c>
      <c r="AU25" s="8">
        <v>0</v>
      </c>
      <c r="AV25" s="8">
        <v>0</v>
      </c>
      <c r="AW25" s="8">
        <v>0</v>
      </c>
      <c r="AX25" s="8">
        <v>0</v>
      </c>
      <c r="AY25" s="8">
        <f t="shared" si="11"/>
        <v>25419.599999999999</v>
      </c>
      <c r="AZ25" s="190">
        <f t="shared" si="12"/>
        <v>0</v>
      </c>
      <c r="BA25" s="80">
        <f t="shared" si="13"/>
        <v>0</v>
      </c>
      <c r="BD25" s="3" t="str">
        <f>VLOOKUP(D25,Schools!A:Q,17,0)</f>
        <v>B</v>
      </c>
      <c r="BE25" s="52">
        <f t="shared" si="14"/>
        <v>0</v>
      </c>
      <c r="BF25" s="52">
        <f t="shared" si="15"/>
        <v>0</v>
      </c>
      <c r="BG25" s="52">
        <f t="shared" si="16"/>
        <v>25419.599999999995</v>
      </c>
      <c r="BH25" s="52">
        <f t="shared" si="17"/>
        <v>9243.48</v>
      </c>
      <c r="BI25" s="52">
        <f t="shared" si="18"/>
        <v>16176.119999999995</v>
      </c>
      <c r="BJ25" s="52">
        <f t="shared" si="19"/>
        <v>0</v>
      </c>
      <c r="BK25" s="8">
        <f t="shared" si="20"/>
        <v>25419.599999999999</v>
      </c>
      <c r="BL25" s="52">
        <f t="shared" si="21"/>
        <v>16176.119999999999</v>
      </c>
      <c r="BM25" s="1">
        <f t="shared" si="22"/>
        <v>0</v>
      </c>
      <c r="BN25" s="52">
        <f t="shared" si="23"/>
        <v>16176.119999999999</v>
      </c>
      <c r="BO25" s="1">
        <f t="shared" si="24"/>
        <v>0</v>
      </c>
      <c r="BP25" s="1">
        <f t="shared" si="25"/>
        <v>25420</v>
      </c>
      <c r="BQ25" s="1">
        <f t="shared" si="26"/>
        <v>0</v>
      </c>
      <c r="BR25" t="str">
        <f t="shared" si="27"/>
        <v/>
      </c>
    </row>
    <row r="26" spans="1:70" x14ac:dyDescent="0.25">
      <c r="A26" t="str">
        <f t="shared" si="4"/>
        <v>MISCELLANEOUS PAYMENTS</v>
      </c>
      <c r="B26" s="75" t="s">
        <v>3620</v>
      </c>
      <c r="C26" s="76">
        <v>44026</v>
      </c>
      <c r="D26" s="75">
        <v>3022070</v>
      </c>
      <c r="E26" t="str">
        <f>VLOOKUP(D26,Schools!A:B,2,0)</f>
        <v>Sunnyfields Primary School</v>
      </c>
      <c r="F26" t="str">
        <f>VLOOKUP(D26,Schools!$A:$Z,3,0)</f>
        <v>M</v>
      </c>
      <c r="G26" s="189">
        <v>3498.2</v>
      </c>
      <c r="H26" s="75" t="s">
        <v>4004</v>
      </c>
      <c r="I26" s="75" t="s">
        <v>4005</v>
      </c>
      <c r="J26" t="str">
        <f t="shared" si="5"/>
        <v>10104/543965</v>
      </c>
      <c r="K26">
        <f>VLOOKUP(D26,Schools!$A:$Z,9,0)</f>
        <v>400038</v>
      </c>
      <c r="L26" s="75" t="s">
        <v>66</v>
      </c>
      <c r="M26" s="75" t="s">
        <v>580</v>
      </c>
      <c r="N26" s="75" t="s">
        <v>3460</v>
      </c>
      <c r="O26" s="78" t="str">
        <f>VLOOKUP(D26,Schools!A:D,4,0)</f>
        <v>Primary</v>
      </c>
      <c r="P26" s="75">
        <v>10104</v>
      </c>
      <c r="Q26" s="78">
        <f t="shared" si="6"/>
        <v>543965</v>
      </c>
      <c r="R26" s="79">
        <v>0</v>
      </c>
      <c r="S26" s="79">
        <v>0</v>
      </c>
      <c r="T26" s="79">
        <v>0</v>
      </c>
      <c r="U26" s="79">
        <v>318.02</v>
      </c>
      <c r="V26" s="79">
        <v>318.02</v>
      </c>
      <c r="W26" s="79">
        <v>318.02</v>
      </c>
      <c r="X26" s="79">
        <v>318.02</v>
      </c>
      <c r="Y26" s="79">
        <v>318.02</v>
      </c>
      <c r="Z26" s="79">
        <v>318.02</v>
      </c>
      <c r="AA26" s="79">
        <v>318.02</v>
      </c>
      <c r="AB26" s="79">
        <v>318.02</v>
      </c>
      <c r="AC26" s="79">
        <v>318.02</v>
      </c>
      <c r="AD26" s="79">
        <v>318.02</v>
      </c>
      <c r="AE26" s="79">
        <v>318</v>
      </c>
      <c r="AF26" s="52">
        <f t="shared" si="7"/>
        <v>3498.2</v>
      </c>
      <c r="AG26" s="52">
        <f t="shared" si="8"/>
        <v>0</v>
      </c>
      <c r="AH26" s="79">
        <v>0</v>
      </c>
      <c r="AK26">
        <f t="shared" si="9"/>
        <v>1</v>
      </c>
      <c r="AL26" s="8">
        <v>0</v>
      </c>
      <c r="AM26" s="80">
        <f t="shared" si="10"/>
        <v>3498.2</v>
      </c>
      <c r="AN26" s="8">
        <v>0</v>
      </c>
      <c r="AO26" s="8">
        <v>0</v>
      </c>
      <c r="AP26" s="8">
        <v>0</v>
      </c>
      <c r="AQ26" s="8">
        <v>0</v>
      </c>
      <c r="AR26" s="8">
        <v>0</v>
      </c>
      <c r="AS26" s="8">
        <v>0</v>
      </c>
      <c r="AT26" s="8">
        <v>0</v>
      </c>
      <c r="AU26" s="8">
        <v>0</v>
      </c>
      <c r="AV26" s="8">
        <v>0</v>
      </c>
      <c r="AW26" s="8">
        <v>0</v>
      </c>
      <c r="AX26" s="8">
        <v>0</v>
      </c>
      <c r="AY26" s="8">
        <f t="shared" si="11"/>
        <v>3498.2</v>
      </c>
      <c r="AZ26" s="190">
        <f t="shared" si="12"/>
        <v>0</v>
      </c>
      <c r="BA26" s="80">
        <f t="shared" si="13"/>
        <v>0</v>
      </c>
      <c r="BD26" s="3" t="str">
        <f>VLOOKUP(D26,Schools!A:Q,17,0)</f>
        <v>D</v>
      </c>
      <c r="BE26" s="52">
        <f t="shared" si="14"/>
        <v>0</v>
      </c>
      <c r="BF26" s="52">
        <f t="shared" si="15"/>
        <v>0</v>
      </c>
      <c r="BG26" s="52">
        <f t="shared" si="16"/>
        <v>3498.2</v>
      </c>
      <c r="BH26" s="52">
        <f t="shared" si="17"/>
        <v>1272.08</v>
      </c>
      <c r="BI26" s="52">
        <f t="shared" si="18"/>
        <v>2226.12</v>
      </c>
      <c r="BJ26" s="52">
        <f t="shared" si="19"/>
        <v>0</v>
      </c>
      <c r="BK26" s="8">
        <f t="shared" si="20"/>
        <v>3498.2</v>
      </c>
      <c r="BL26" s="52">
        <f t="shared" si="21"/>
        <v>2226.12</v>
      </c>
      <c r="BM26" s="1">
        <f t="shared" si="22"/>
        <v>0</v>
      </c>
      <c r="BN26" s="52">
        <f t="shared" si="23"/>
        <v>2226.12</v>
      </c>
      <c r="BO26" s="1">
        <f t="shared" si="24"/>
        <v>0</v>
      </c>
      <c r="BP26" s="1">
        <f t="shared" si="25"/>
        <v>3498</v>
      </c>
      <c r="BQ26" s="1">
        <f t="shared" si="26"/>
        <v>0</v>
      </c>
      <c r="BR26" t="str">
        <f t="shared" si="27"/>
        <v/>
      </c>
    </row>
    <row r="27" spans="1:70" x14ac:dyDescent="0.25">
      <c r="A27" t="str">
        <f t="shared" si="4"/>
        <v>MISCELLANEOUS PAYMENTS</v>
      </c>
      <c r="B27" s="75" t="s">
        <v>3620</v>
      </c>
      <c r="C27" s="76">
        <v>44026</v>
      </c>
      <c r="D27" s="75">
        <v>3022060</v>
      </c>
      <c r="E27" t="str">
        <f>VLOOKUP(D27,Schools!A:B,2,0)</f>
        <v>Whitings Hill Primary School</v>
      </c>
      <c r="F27" t="str">
        <f>VLOOKUP(D27,Schools!$A:$Z,3,0)</f>
        <v>M</v>
      </c>
      <c r="G27" s="189">
        <v>5600</v>
      </c>
      <c r="H27" s="75" t="s">
        <v>4004</v>
      </c>
      <c r="I27" s="75" t="s">
        <v>4005</v>
      </c>
      <c r="J27" t="str">
        <f t="shared" si="5"/>
        <v>10104/543965</v>
      </c>
      <c r="K27">
        <f>VLOOKUP(D27,Schools!$A:$Z,9,0)</f>
        <v>400011</v>
      </c>
      <c r="L27" s="75" t="s">
        <v>66</v>
      </c>
      <c r="M27" s="75" t="s">
        <v>580</v>
      </c>
      <c r="N27" s="75" t="s">
        <v>3460</v>
      </c>
      <c r="O27" s="78" t="str">
        <f>VLOOKUP(D27,Schools!A:D,4,0)</f>
        <v>Primary</v>
      </c>
      <c r="P27" s="75">
        <v>10104</v>
      </c>
      <c r="Q27" s="78">
        <f t="shared" si="6"/>
        <v>543965</v>
      </c>
      <c r="R27" s="79">
        <v>0</v>
      </c>
      <c r="S27" s="79">
        <v>0</v>
      </c>
      <c r="T27" s="79">
        <v>0</v>
      </c>
      <c r="U27" s="79">
        <v>509.09</v>
      </c>
      <c r="V27" s="79">
        <v>509.09</v>
      </c>
      <c r="W27" s="79">
        <v>509.09</v>
      </c>
      <c r="X27" s="79">
        <v>509.09</v>
      </c>
      <c r="Y27" s="79">
        <v>509.09</v>
      </c>
      <c r="Z27" s="79">
        <v>509.09</v>
      </c>
      <c r="AA27" s="79">
        <v>509.09</v>
      </c>
      <c r="AB27" s="79">
        <v>509.09</v>
      </c>
      <c r="AC27" s="79">
        <v>509.09</v>
      </c>
      <c r="AD27" s="79">
        <v>509.09</v>
      </c>
      <c r="AE27" s="79">
        <v>509.1</v>
      </c>
      <c r="AF27" s="52">
        <f t="shared" si="7"/>
        <v>5600.0000000000009</v>
      </c>
      <c r="AG27" s="52">
        <f t="shared" si="8"/>
        <v>0</v>
      </c>
      <c r="AH27" s="79">
        <v>0</v>
      </c>
      <c r="AK27">
        <f t="shared" si="9"/>
        <v>1</v>
      </c>
      <c r="AL27" s="8">
        <v>0</v>
      </c>
      <c r="AM27" s="80">
        <f t="shared" si="10"/>
        <v>5600</v>
      </c>
      <c r="AN27" s="8">
        <v>0</v>
      </c>
      <c r="AO27" s="8">
        <v>0</v>
      </c>
      <c r="AP27" s="8">
        <v>0</v>
      </c>
      <c r="AQ27" s="8">
        <v>0</v>
      </c>
      <c r="AR27" s="8">
        <v>0</v>
      </c>
      <c r="AS27" s="8">
        <v>0</v>
      </c>
      <c r="AT27" s="8">
        <v>0</v>
      </c>
      <c r="AU27" s="8">
        <v>0</v>
      </c>
      <c r="AV27" s="8">
        <v>0</v>
      </c>
      <c r="AW27" s="8">
        <v>0</v>
      </c>
      <c r="AX27" s="8">
        <v>0</v>
      </c>
      <c r="AY27" s="8">
        <f t="shared" si="11"/>
        <v>5600</v>
      </c>
      <c r="AZ27" s="190">
        <f t="shared" si="12"/>
        <v>0</v>
      </c>
      <c r="BA27" s="80">
        <f t="shared" si="13"/>
        <v>0</v>
      </c>
      <c r="BD27" s="3" t="str">
        <f>VLOOKUP(D27,Schools!A:Q,17,0)</f>
        <v>A</v>
      </c>
      <c r="BE27" s="52">
        <f t="shared" si="14"/>
        <v>0</v>
      </c>
      <c r="BF27" s="52">
        <f t="shared" si="15"/>
        <v>0</v>
      </c>
      <c r="BG27" s="52">
        <f t="shared" si="16"/>
        <v>5600.0000000000009</v>
      </c>
      <c r="BH27" s="52">
        <f t="shared" si="17"/>
        <v>2036.36</v>
      </c>
      <c r="BI27" s="52">
        <f t="shared" si="18"/>
        <v>3563.6400000000012</v>
      </c>
      <c r="BJ27" s="52">
        <f t="shared" si="19"/>
        <v>0</v>
      </c>
      <c r="BK27" s="8">
        <f t="shared" si="20"/>
        <v>5600</v>
      </c>
      <c r="BL27" s="52">
        <f t="shared" si="21"/>
        <v>3563.6400000000003</v>
      </c>
      <c r="BM27" s="1">
        <f t="shared" si="22"/>
        <v>0</v>
      </c>
      <c r="BN27" s="52">
        <f t="shared" si="23"/>
        <v>3563.6400000000003</v>
      </c>
      <c r="BO27" s="1">
        <f t="shared" si="24"/>
        <v>0</v>
      </c>
      <c r="BP27" s="1">
        <f t="shared" si="25"/>
        <v>5600</v>
      </c>
      <c r="BQ27" s="1">
        <f t="shared" si="26"/>
        <v>0</v>
      </c>
      <c r="BR27" t="str">
        <f t="shared" si="27"/>
        <v/>
      </c>
    </row>
    <row r="28" spans="1:70" x14ac:dyDescent="0.25">
      <c r="A28" t="str">
        <f t="shared" si="4"/>
        <v>MISCELLANEOUS PAYMENTS</v>
      </c>
      <c r="B28" s="75" t="s">
        <v>3620</v>
      </c>
      <c r="C28" s="76">
        <v>44026</v>
      </c>
      <c r="D28" s="75">
        <v>3022054</v>
      </c>
      <c r="E28" t="str">
        <f>VLOOKUP(D28,Schools!A:B,2,0)</f>
        <v>Woodridge  Primary School</v>
      </c>
      <c r="F28" t="str">
        <f>VLOOKUP(D28,Schools!$A:$Z,3,0)</f>
        <v>M</v>
      </c>
      <c r="G28" s="189">
        <v>-670.6</v>
      </c>
      <c r="H28" s="75" t="s">
        <v>4004</v>
      </c>
      <c r="I28" s="75" t="s">
        <v>4005</v>
      </c>
      <c r="J28" t="str">
        <f t="shared" si="5"/>
        <v>10104/543965</v>
      </c>
      <c r="K28">
        <f>VLOOKUP(D28,Schools!$A:$Z,9,0)</f>
        <v>400004</v>
      </c>
      <c r="L28" s="75" t="s">
        <v>66</v>
      </c>
      <c r="M28" s="75" t="s">
        <v>580</v>
      </c>
      <c r="N28" s="75" t="s">
        <v>3460</v>
      </c>
      <c r="O28" s="78" t="str">
        <f>VLOOKUP(D28,Schools!A:D,4,0)</f>
        <v>Primary</v>
      </c>
      <c r="P28" s="75">
        <v>10104</v>
      </c>
      <c r="Q28" s="78">
        <f t="shared" si="6"/>
        <v>543965</v>
      </c>
      <c r="R28" s="79">
        <v>0</v>
      </c>
      <c r="S28" s="79">
        <v>0</v>
      </c>
      <c r="T28" s="79">
        <v>0</v>
      </c>
      <c r="U28" s="79">
        <v>-60.96</v>
      </c>
      <c r="V28" s="79">
        <v>-60.96</v>
      </c>
      <c r="W28" s="79">
        <v>-60.96</v>
      </c>
      <c r="X28" s="79">
        <v>-60.96</v>
      </c>
      <c r="Y28" s="79">
        <v>-60.96</v>
      </c>
      <c r="Z28" s="79">
        <v>-60.96</v>
      </c>
      <c r="AA28" s="79">
        <v>-60.96</v>
      </c>
      <c r="AB28" s="79">
        <v>-60.96</v>
      </c>
      <c r="AC28" s="79">
        <v>-60.96</v>
      </c>
      <c r="AD28" s="79">
        <v>-60.96</v>
      </c>
      <c r="AE28" s="79">
        <v>-61</v>
      </c>
      <c r="AF28" s="52">
        <f t="shared" si="7"/>
        <v>-670.6</v>
      </c>
      <c r="AG28" s="52">
        <f t="shared" si="8"/>
        <v>0</v>
      </c>
      <c r="AH28" s="79">
        <v>0</v>
      </c>
      <c r="AK28">
        <f t="shared" si="9"/>
        <v>1</v>
      </c>
      <c r="AL28" s="8">
        <v>0</v>
      </c>
      <c r="AM28" s="80">
        <f t="shared" si="10"/>
        <v>-670.6</v>
      </c>
      <c r="AN28" s="8">
        <v>0</v>
      </c>
      <c r="AO28" s="8">
        <v>0</v>
      </c>
      <c r="AP28" s="8">
        <v>0</v>
      </c>
      <c r="AQ28" s="8">
        <v>0</v>
      </c>
      <c r="AR28" s="8">
        <v>0</v>
      </c>
      <c r="AS28" s="8">
        <v>0</v>
      </c>
      <c r="AT28" s="8">
        <v>0</v>
      </c>
      <c r="AU28" s="8">
        <v>0</v>
      </c>
      <c r="AV28" s="8">
        <v>0</v>
      </c>
      <c r="AW28" s="8">
        <v>0</v>
      </c>
      <c r="AX28" s="8">
        <v>0</v>
      </c>
      <c r="AY28" s="8">
        <f t="shared" si="11"/>
        <v>-670.6</v>
      </c>
      <c r="AZ28" s="190">
        <f t="shared" si="12"/>
        <v>0</v>
      </c>
      <c r="BA28" s="80">
        <f t="shared" si="13"/>
        <v>0</v>
      </c>
      <c r="BD28" s="3" t="str">
        <f>VLOOKUP(D28,Schools!A:Q,17,0)</f>
        <v>A</v>
      </c>
      <c r="BE28" s="52">
        <f t="shared" si="14"/>
        <v>0</v>
      </c>
      <c r="BF28" s="52">
        <f t="shared" si="15"/>
        <v>0</v>
      </c>
      <c r="BG28" s="52">
        <f t="shared" si="16"/>
        <v>-670.6</v>
      </c>
      <c r="BH28" s="52">
        <f t="shared" si="17"/>
        <v>-243.84</v>
      </c>
      <c r="BI28" s="52">
        <f t="shared" si="18"/>
        <v>-426.76</v>
      </c>
      <c r="BJ28" s="52">
        <f t="shared" si="19"/>
        <v>0</v>
      </c>
      <c r="BK28" s="8">
        <f t="shared" si="20"/>
        <v>-670.6</v>
      </c>
      <c r="BL28" s="52">
        <f t="shared" si="21"/>
        <v>-426.76</v>
      </c>
      <c r="BM28" s="1">
        <f t="shared" si="22"/>
        <v>0</v>
      </c>
      <c r="BN28" s="52">
        <f t="shared" si="23"/>
        <v>-426.76</v>
      </c>
      <c r="BO28" s="1">
        <f t="shared" si="24"/>
        <v>0</v>
      </c>
      <c r="BP28" s="1">
        <f t="shared" si="25"/>
        <v>-671</v>
      </c>
      <c r="BQ28" s="1">
        <f t="shared" si="26"/>
        <v>0</v>
      </c>
      <c r="BR28" t="str">
        <f t="shared" si="27"/>
        <v/>
      </c>
    </row>
    <row r="29" spans="1:70" x14ac:dyDescent="0.25">
      <c r="A29" t="str">
        <f t="shared" si="4"/>
        <v>MISCELLANEOUS PAYMENTS</v>
      </c>
      <c r="B29" s="75" t="s">
        <v>3620</v>
      </c>
      <c r="C29" s="76">
        <v>44026</v>
      </c>
      <c r="D29" s="75">
        <v>3022079</v>
      </c>
      <c r="E29" t="str">
        <f>VLOOKUP(D29,Schools!A:B,2,0)</f>
        <v>Beis Yaakov</v>
      </c>
      <c r="F29" t="str">
        <f>VLOOKUP(D29,Schools!$A:$Z,3,0)</f>
        <v>M</v>
      </c>
      <c r="G29" s="189">
        <v>648</v>
      </c>
      <c r="H29" s="75" t="s">
        <v>4004</v>
      </c>
      <c r="I29" s="75" t="s">
        <v>4005</v>
      </c>
      <c r="J29" t="str">
        <f t="shared" si="5"/>
        <v>10104/543965</v>
      </c>
      <c r="K29">
        <f>VLOOKUP(D29,Schools!$A:$Z,9,0)</f>
        <v>400070</v>
      </c>
      <c r="L29" s="75" t="s">
        <v>66</v>
      </c>
      <c r="M29" s="75" t="s">
        <v>580</v>
      </c>
      <c r="N29" s="75" t="s">
        <v>3460</v>
      </c>
      <c r="O29" s="78" t="str">
        <f>VLOOKUP(D29,Schools!A:D,4,0)</f>
        <v>Primary</v>
      </c>
      <c r="P29" s="75">
        <v>10104</v>
      </c>
      <c r="Q29" s="78">
        <f t="shared" si="6"/>
        <v>543965</v>
      </c>
      <c r="R29" s="79">
        <v>0</v>
      </c>
      <c r="S29" s="79">
        <v>0</v>
      </c>
      <c r="T29" s="79">
        <v>0</v>
      </c>
      <c r="U29" s="79">
        <v>58.91</v>
      </c>
      <c r="V29" s="79">
        <v>58.91</v>
      </c>
      <c r="W29" s="79">
        <v>58.91</v>
      </c>
      <c r="X29" s="79">
        <v>58.91</v>
      </c>
      <c r="Y29" s="79">
        <v>58.91</v>
      </c>
      <c r="Z29" s="79">
        <v>58.91</v>
      </c>
      <c r="AA29" s="79">
        <v>58.91</v>
      </c>
      <c r="AB29" s="79">
        <v>58.91</v>
      </c>
      <c r="AC29" s="79">
        <v>58.91</v>
      </c>
      <c r="AD29" s="79">
        <v>58.91</v>
      </c>
      <c r="AE29" s="79">
        <v>58.9</v>
      </c>
      <c r="AF29" s="52">
        <f t="shared" si="7"/>
        <v>647.99999999999977</v>
      </c>
      <c r="AG29" s="52">
        <f t="shared" si="8"/>
        <v>0</v>
      </c>
      <c r="AH29" s="79">
        <v>0</v>
      </c>
      <c r="AK29">
        <f t="shared" si="9"/>
        <v>1</v>
      </c>
      <c r="AL29" s="8">
        <v>0</v>
      </c>
      <c r="AM29" s="80">
        <f t="shared" si="10"/>
        <v>648</v>
      </c>
      <c r="AN29" s="8">
        <v>0</v>
      </c>
      <c r="AO29" s="8">
        <v>0</v>
      </c>
      <c r="AP29" s="8">
        <v>0</v>
      </c>
      <c r="AQ29" s="8">
        <v>0</v>
      </c>
      <c r="AR29" s="8">
        <v>0</v>
      </c>
      <c r="AS29" s="8">
        <v>0</v>
      </c>
      <c r="AT29" s="8">
        <v>0</v>
      </c>
      <c r="AU29" s="8">
        <v>0</v>
      </c>
      <c r="AV29" s="8">
        <v>0</v>
      </c>
      <c r="AW29" s="8">
        <v>0</v>
      </c>
      <c r="AX29" s="8">
        <v>0</v>
      </c>
      <c r="AY29" s="8">
        <f t="shared" si="11"/>
        <v>648</v>
      </c>
      <c r="AZ29" s="190">
        <f t="shared" si="12"/>
        <v>0</v>
      </c>
      <c r="BA29" s="80">
        <f t="shared" si="13"/>
        <v>0</v>
      </c>
      <c r="BD29" s="3" t="str">
        <f>VLOOKUP(D29,Schools!A:Q,17,0)</f>
        <v>A</v>
      </c>
      <c r="BE29" s="52">
        <f t="shared" si="14"/>
        <v>0</v>
      </c>
      <c r="BF29" s="52">
        <f t="shared" si="15"/>
        <v>0</v>
      </c>
      <c r="BG29" s="52">
        <f t="shared" si="16"/>
        <v>647.99999999999977</v>
      </c>
      <c r="BH29" s="52">
        <f t="shared" si="17"/>
        <v>235.64</v>
      </c>
      <c r="BI29" s="52">
        <f t="shared" si="18"/>
        <v>412.35999999999979</v>
      </c>
      <c r="BJ29" s="52">
        <f t="shared" si="19"/>
        <v>0</v>
      </c>
      <c r="BK29" s="8">
        <f t="shared" si="20"/>
        <v>648</v>
      </c>
      <c r="BL29" s="52">
        <f t="shared" si="21"/>
        <v>412.36</v>
      </c>
      <c r="BM29" s="1">
        <f t="shared" si="22"/>
        <v>0</v>
      </c>
      <c r="BN29" s="52">
        <f t="shared" si="23"/>
        <v>412.36</v>
      </c>
      <c r="BO29" s="1">
        <f t="shared" si="24"/>
        <v>0</v>
      </c>
      <c r="BP29" s="1">
        <f t="shared" si="25"/>
        <v>648</v>
      </c>
      <c r="BQ29" s="1">
        <f t="shared" si="26"/>
        <v>0</v>
      </c>
      <c r="BR29" t="str">
        <f t="shared" si="27"/>
        <v/>
      </c>
    </row>
    <row r="30" spans="1:70" x14ac:dyDescent="0.25">
      <c r="A30" t="str">
        <f t="shared" si="4"/>
        <v>MISCELLANEOUS PAYMENTS</v>
      </c>
      <c r="B30" s="75" t="s">
        <v>3620</v>
      </c>
      <c r="C30" s="76">
        <v>44026</v>
      </c>
      <c r="D30" s="75">
        <v>3022028</v>
      </c>
      <c r="E30" t="str">
        <f>VLOOKUP(D30,Schools!A:B,2,0)</f>
        <v>Garden Suburb Infant School</v>
      </c>
      <c r="F30" t="str">
        <f>VLOOKUP(D30,Schools!$A:$Z,3,0)</f>
        <v>M</v>
      </c>
      <c r="G30" s="189">
        <v>-755.48</v>
      </c>
      <c r="H30" s="75" t="s">
        <v>4004</v>
      </c>
      <c r="I30" s="75" t="s">
        <v>4005</v>
      </c>
      <c r="J30" t="str">
        <f t="shared" si="5"/>
        <v>10104/543965</v>
      </c>
      <c r="K30">
        <f>VLOOKUP(D30,Schools!$A:$Z,9,0)</f>
        <v>400067</v>
      </c>
      <c r="L30" s="75" t="s">
        <v>66</v>
      </c>
      <c r="M30" s="75" t="s">
        <v>580</v>
      </c>
      <c r="N30" s="75" t="s">
        <v>3460</v>
      </c>
      <c r="O30" s="78" t="str">
        <f>VLOOKUP(D30,Schools!A:D,4,0)</f>
        <v>Primary</v>
      </c>
      <c r="P30" s="75">
        <v>10104</v>
      </c>
      <c r="Q30" s="78">
        <f t="shared" si="6"/>
        <v>543965</v>
      </c>
      <c r="R30" s="79">
        <v>0</v>
      </c>
      <c r="S30" s="79">
        <v>0</v>
      </c>
      <c r="T30" s="79">
        <v>0</v>
      </c>
      <c r="U30" s="79">
        <v>-68.680000000000007</v>
      </c>
      <c r="V30" s="79">
        <v>-68.680000000000007</v>
      </c>
      <c r="W30" s="79">
        <v>-68.680000000000007</v>
      </c>
      <c r="X30" s="79">
        <v>-68.680000000000007</v>
      </c>
      <c r="Y30" s="79">
        <v>-68.680000000000007</v>
      </c>
      <c r="Z30" s="79">
        <v>-68.680000000000007</v>
      </c>
      <c r="AA30" s="79">
        <v>-68.680000000000007</v>
      </c>
      <c r="AB30" s="79">
        <v>-68.680000000000007</v>
      </c>
      <c r="AC30" s="79">
        <v>-68.680000000000007</v>
      </c>
      <c r="AD30" s="79">
        <v>-68.680000000000007</v>
      </c>
      <c r="AE30" s="79">
        <v>-68.680000000000007</v>
      </c>
      <c r="AF30" s="52">
        <f t="shared" si="7"/>
        <v>-755.48000000000025</v>
      </c>
      <c r="AG30" s="52">
        <f t="shared" si="8"/>
        <v>0</v>
      </c>
      <c r="AH30" s="79">
        <v>0</v>
      </c>
      <c r="AK30">
        <f t="shared" si="9"/>
        <v>1</v>
      </c>
      <c r="AL30" s="8">
        <v>0</v>
      </c>
      <c r="AM30" s="80">
        <f t="shared" si="10"/>
        <v>-755.48</v>
      </c>
      <c r="AN30" s="8">
        <v>0</v>
      </c>
      <c r="AO30" s="8">
        <v>0</v>
      </c>
      <c r="AP30" s="8">
        <v>0</v>
      </c>
      <c r="AQ30" s="8">
        <v>0</v>
      </c>
      <c r="AR30" s="8">
        <v>0</v>
      </c>
      <c r="AS30" s="8">
        <v>0</v>
      </c>
      <c r="AT30" s="8">
        <v>0</v>
      </c>
      <c r="AU30" s="8">
        <v>0</v>
      </c>
      <c r="AV30" s="8">
        <v>0</v>
      </c>
      <c r="AW30" s="8">
        <v>0</v>
      </c>
      <c r="AX30" s="8">
        <v>0</v>
      </c>
      <c r="AY30" s="8">
        <f t="shared" si="11"/>
        <v>-755.48</v>
      </c>
      <c r="AZ30" s="190">
        <f t="shared" si="12"/>
        <v>0</v>
      </c>
      <c r="BA30" s="80">
        <f t="shared" si="13"/>
        <v>0</v>
      </c>
      <c r="BD30" s="3" t="str">
        <f>VLOOKUP(D30,Schools!A:Q,17,0)</f>
        <v>A</v>
      </c>
      <c r="BE30" s="52">
        <f t="shared" si="14"/>
        <v>0</v>
      </c>
      <c r="BF30" s="52">
        <f t="shared" si="15"/>
        <v>0</v>
      </c>
      <c r="BG30" s="52">
        <f t="shared" si="16"/>
        <v>-755.48000000000025</v>
      </c>
      <c r="BH30" s="52">
        <f t="shared" si="17"/>
        <v>-274.72000000000003</v>
      </c>
      <c r="BI30" s="52">
        <f t="shared" si="18"/>
        <v>-480.76000000000022</v>
      </c>
      <c r="BJ30" s="52">
        <f t="shared" si="19"/>
        <v>0</v>
      </c>
      <c r="BK30" s="8">
        <f t="shared" si="20"/>
        <v>-755.48</v>
      </c>
      <c r="BL30" s="52">
        <f t="shared" si="21"/>
        <v>-480.76</v>
      </c>
      <c r="BM30" s="1">
        <f t="shared" si="22"/>
        <v>0</v>
      </c>
      <c r="BN30" s="52">
        <f t="shared" si="23"/>
        <v>-480.76</v>
      </c>
      <c r="BO30" s="1">
        <f t="shared" si="24"/>
        <v>0</v>
      </c>
      <c r="BP30" s="1">
        <f t="shared" si="25"/>
        <v>-755</v>
      </c>
      <c r="BQ30" s="1">
        <f t="shared" si="26"/>
        <v>0</v>
      </c>
      <c r="BR30" t="str">
        <f t="shared" si="27"/>
        <v/>
      </c>
    </row>
    <row r="31" spans="1:70" x14ac:dyDescent="0.25">
      <c r="A31" t="str">
        <f t="shared" si="4"/>
        <v>MISCELLANEOUS PAYMENTS</v>
      </c>
      <c r="B31" s="75" t="s">
        <v>3620</v>
      </c>
      <c r="C31" s="76">
        <v>44026</v>
      </c>
      <c r="D31" s="75">
        <v>3022027</v>
      </c>
      <c r="E31" t="str">
        <f>VLOOKUP(D31,Schools!A:B,2,0)</f>
        <v>Garden Suburb Junior</v>
      </c>
      <c r="F31" t="str">
        <f>VLOOKUP(D31,Schools!$A:$Z,3,0)</f>
        <v>M</v>
      </c>
      <c r="G31" s="189">
        <v>-755.48</v>
      </c>
      <c r="H31" s="75" t="s">
        <v>4004</v>
      </c>
      <c r="I31" s="75" t="s">
        <v>4005</v>
      </c>
      <c r="J31" t="str">
        <f t="shared" si="5"/>
        <v>10104/543965</v>
      </c>
      <c r="K31">
        <f>VLOOKUP(D31,Schools!$A:$Z,9,0)</f>
        <v>400002</v>
      </c>
      <c r="L31" s="75" t="s">
        <v>66</v>
      </c>
      <c r="M31" s="75" t="s">
        <v>580</v>
      </c>
      <c r="N31" s="75" t="s">
        <v>3460</v>
      </c>
      <c r="O31" s="78" t="str">
        <f>VLOOKUP(D31,Schools!A:D,4,0)</f>
        <v>Primary</v>
      </c>
      <c r="P31" s="75">
        <v>10104</v>
      </c>
      <c r="Q31" s="78">
        <f t="shared" si="6"/>
        <v>543965</v>
      </c>
      <c r="R31" s="79">
        <v>0</v>
      </c>
      <c r="S31" s="79">
        <v>0</v>
      </c>
      <c r="T31" s="79">
        <v>0</v>
      </c>
      <c r="U31" s="79">
        <v>-68.680000000000007</v>
      </c>
      <c r="V31" s="79">
        <v>-68.680000000000007</v>
      </c>
      <c r="W31" s="79">
        <v>-68.680000000000007</v>
      </c>
      <c r="X31" s="79">
        <v>-68.680000000000007</v>
      </c>
      <c r="Y31" s="79">
        <v>-68.680000000000007</v>
      </c>
      <c r="Z31" s="79">
        <v>-68.680000000000007</v>
      </c>
      <c r="AA31" s="79">
        <v>-68.680000000000007</v>
      </c>
      <c r="AB31" s="79">
        <v>-68.680000000000007</v>
      </c>
      <c r="AC31" s="79">
        <v>-68.680000000000007</v>
      </c>
      <c r="AD31" s="79">
        <v>-68.680000000000007</v>
      </c>
      <c r="AE31" s="79">
        <v>-68.680000000000007</v>
      </c>
      <c r="AF31" s="52">
        <f t="shared" si="7"/>
        <v>-755.48000000000025</v>
      </c>
      <c r="AG31" s="52">
        <f t="shared" si="8"/>
        <v>0</v>
      </c>
      <c r="AH31" s="79">
        <v>0</v>
      </c>
      <c r="AK31">
        <f t="shared" si="9"/>
        <v>1</v>
      </c>
      <c r="AL31" s="8">
        <v>0</v>
      </c>
      <c r="AM31" s="80">
        <f t="shared" si="10"/>
        <v>-755.48</v>
      </c>
      <c r="AN31" s="8">
        <v>0</v>
      </c>
      <c r="AO31" s="8">
        <v>0</v>
      </c>
      <c r="AP31" s="8">
        <v>0</v>
      </c>
      <c r="AQ31" s="8">
        <v>0</v>
      </c>
      <c r="AR31" s="8">
        <v>0</v>
      </c>
      <c r="AS31" s="8">
        <v>0</v>
      </c>
      <c r="AT31" s="8">
        <v>0</v>
      </c>
      <c r="AU31" s="8">
        <v>0</v>
      </c>
      <c r="AV31" s="8">
        <v>0</v>
      </c>
      <c r="AW31" s="8">
        <v>0</v>
      </c>
      <c r="AX31" s="8">
        <v>0</v>
      </c>
      <c r="AY31" s="8">
        <f t="shared" si="11"/>
        <v>-755.48</v>
      </c>
      <c r="AZ31" s="190">
        <f t="shared" si="12"/>
        <v>0</v>
      </c>
      <c r="BA31" s="80">
        <f t="shared" si="13"/>
        <v>0</v>
      </c>
      <c r="BD31" s="3" t="str">
        <f>VLOOKUP(D31,Schools!A:Q,17,0)</f>
        <v>A</v>
      </c>
      <c r="BE31" s="52">
        <f t="shared" si="14"/>
        <v>0</v>
      </c>
      <c r="BF31" s="52">
        <f t="shared" si="15"/>
        <v>0</v>
      </c>
      <c r="BG31" s="52">
        <f t="shared" si="16"/>
        <v>-755.48000000000025</v>
      </c>
      <c r="BH31" s="52">
        <f t="shared" si="17"/>
        <v>-274.72000000000003</v>
      </c>
      <c r="BI31" s="52">
        <f t="shared" si="18"/>
        <v>-480.76000000000022</v>
      </c>
      <c r="BJ31" s="52">
        <f t="shared" si="19"/>
        <v>0</v>
      </c>
      <c r="BK31" s="8">
        <f t="shared" si="20"/>
        <v>-755.48</v>
      </c>
      <c r="BL31" s="52">
        <f t="shared" si="21"/>
        <v>-480.76</v>
      </c>
      <c r="BM31" s="1">
        <f t="shared" si="22"/>
        <v>0</v>
      </c>
      <c r="BN31" s="52">
        <f t="shared" si="23"/>
        <v>-480.76</v>
      </c>
      <c r="BO31" s="1">
        <f t="shared" si="24"/>
        <v>0</v>
      </c>
      <c r="BP31" s="1">
        <f t="shared" si="25"/>
        <v>-755</v>
      </c>
      <c r="BQ31" s="1">
        <f t="shared" si="26"/>
        <v>0</v>
      </c>
      <c r="BR31" t="str">
        <f t="shared" si="27"/>
        <v/>
      </c>
    </row>
    <row r="32" spans="1:70" x14ac:dyDescent="0.25">
      <c r="A32" t="str">
        <f t="shared" si="4"/>
        <v>MISCELLANEOUS PAYMENTS</v>
      </c>
      <c r="B32" s="75" t="s">
        <v>3620</v>
      </c>
      <c r="C32" s="76">
        <v>44026</v>
      </c>
      <c r="D32" s="75">
        <v>3023516</v>
      </c>
      <c r="E32" t="str">
        <f>VLOOKUP(D32,Schools!A:B,2,0)</f>
        <v>Hasmonean Primary School</v>
      </c>
      <c r="F32" t="str">
        <f>VLOOKUP(D32,Schools!$A:$Z,3,0)</f>
        <v>M</v>
      </c>
      <c r="G32" s="189">
        <v>374.4</v>
      </c>
      <c r="H32" s="75" t="s">
        <v>4004</v>
      </c>
      <c r="I32" s="75" t="s">
        <v>4005</v>
      </c>
      <c r="J32" t="str">
        <f t="shared" si="5"/>
        <v>10104/543965</v>
      </c>
      <c r="K32">
        <f>VLOOKUP(D32,Schools!$A:$Z,9,0)</f>
        <v>400108</v>
      </c>
      <c r="L32" s="75" t="s">
        <v>66</v>
      </c>
      <c r="M32" s="75" t="s">
        <v>580</v>
      </c>
      <c r="N32" s="75" t="s">
        <v>3460</v>
      </c>
      <c r="O32" s="78" t="str">
        <f>VLOOKUP(D32,Schools!A:D,4,0)</f>
        <v>Primary</v>
      </c>
      <c r="P32" s="75">
        <v>10104</v>
      </c>
      <c r="Q32" s="78">
        <f t="shared" si="6"/>
        <v>543965</v>
      </c>
      <c r="R32" s="79">
        <v>0</v>
      </c>
      <c r="S32" s="79">
        <v>0</v>
      </c>
      <c r="T32" s="79">
        <v>0</v>
      </c>
      <c r="U32" s="79">
        <v>34.04</v>
      </c>
      <c r="V32" s="79">
        <v>34.04</v>
      </c>
      <c r="W32" s="79">
        <v>34.04</v>
      </c>
      <c r="X32" s="79">
        <v>34.04</v>
      </c>
      <c r="Y32" s="79">
        <v>34.04</v>
      </c>
      <c r="Z32" s="79">
        <v>34.04</v>
      </c>
      <c r="AA32" s="79">
        <v>34.04</v>
      </c>
      <c r="AB32" s="79">
        <v>34.04</v>
      </c>
      <c r="AC32" s="79">
        <v>34.04</v>
      </c>
      <c r="AD32" s="79">
        <v>34.04</v>
      </c>
      <c r="AE32" s="79">
        <v>34</v>
      </c>
      <c r="AF32" s="52">
        <f t="shared" si="7"/>
        <v>374.40000000000003</v>
      </c>
      <c r="AG32" s="52">
        <f t="shared" si="8"/>
        <v>0</v>
      </c>
      <c r="AH32" s="79">
        <v>0</v>
      </c>
      <c r="AK32">
        <f t="shared" si="9"/>
        <v>1</v>
      </c>
      <c r="AL32" s="8">
        <v>0</v>
      </c>
      <c r="AM32" s="80">
        <f t="shared" si="10"/>
        <v>374.4</v>
      </c>
      <c r="AN32" s="8">
        <v>0</v>
      </c>
      <c r="AO32" s="8">
        <v>0</v>
      </c>
      <c r="AP32" s="8">
        <v>0</v>
      </c>
      <c r="AQ32" s="8">
        <v>0</v>
      </c>
      <c r="AR32" s="8">
        <v>0</v>
      </c>
      <c r="AS32" s="8">
        <v>0</v>
      </c>
      <c r="AT32" s="8">
        <v>0</v>
      </c>
      <c r="AU32" s="8">
        <v>0</v>
      </c>
      <c r="AV32" s="8">
        <v>0</v>
      </c>
      <c r="AW32" s="8">
        <v>0</v>
      </c>
      <c r="AX32" s="8">
        <v>0</v>
      </c>
      <c r="AY32" s="8">
        <f t="shared" si="11"/>
        <v>374.4</v>
      </c>
      <c r="AZ32" s="190">
        <f t="shared" si="12"/>
        <v>0</v>
      </c>
      <c r="BA32" s="80">
        <f t="shared" si="13"/>
        <v>0</v>
      </c>
      <c r="BD32" s="3" t="str">
        <f>VLOOKUP(D32,Schools!A:Q,17,0)</f>
        <v>A</v>
      </c>
      <c r="BE32" s="52">
        <f t="shared" si="14"/>
        <v>0</v>
      </c>
      <c r="BF32" s="52">
        <f t="shared" si="15"/>
        <v>0</v>
      </c>
      <c r="BG32" s="52">
        <f t="shared" si="16"/>
        <v>374.40000000000003</v>
      </c>
      <c r="BH32" s="52">
        <f t="shared" si="17"/>
        <v>136.16</v>
      </c>
      <c r="BI32" s="52">
        <f t="shared" si="18"/>
        <v>238.24000000000004</v>
      </c>
      <c r="BJ32" s="52">
        <f t="shared" si="19"/>
        <v>0</v>
      </c>
      <c r="BK32" s="8">
        <f t="shared" si="20"/>
        <v>374.4</v>
      </c>
      <c r="BL32" s="52">
        <f t="shared" si="21"/>
        <v>238.23999999999998</v>
      </c>
      <c r="BM32" s="1">
        <f t="shared" si="22"/>
        <v>0</v>
      </c>
      <c r="BN32" s="52">
        <f t="shared" si="23"/>
        <v>238.23999999999998</v>
      </c>
      <c r="BO32" s="1">
        <f t="shared" si="24"/>
        <v>0</v>
      </c>
      <c r="BP32" s="1">
        <f t="shared" si="25"/>
        <v>374</v>
      </c>
      <c r="BQ32" s="1">
        <f t="shared" si="26"/>
        <v>0</v>
      </c>
      <c r="BR32" t="str">
        <f t="shared" si="27"/>
        <v/>
      </c>
    </row>
    <row r="33" spans="1:70" x14ac:dyDescent="0.25">
      <c r="A33" t="str">
        <f t="shared" si="4"/>
        <v>MISCELLANEOUS PAYMENTS</v>
      </c>
      <c r="B33" s="75" t="s">
        <v>3620</v>
      </c>
      <c r="C33" s="76">
        <v>44026</v>
      </c>
      <c r="D33" s="75">
        <v>3022078</v>
      </c>
      <c r="E33" t="str">
        <f>VLOOKUP(D33,Schools!A:B,2,0)</f>
        <v>Pardes House School</v>
      </c>
      <c r="F33" t="str">
        <f>VLOOKUP(D33,Schools!$A:$Z,3,0)</f>
        <v>M</v>
      </c>
      <c r="G33" s="189">
        <v>432</v>
      </c>
      <c r="H33" s="75" t="s">
        <v>4004</v>
      </c>
      <c r="I33" s="75" t="s">
        <v>4005</v>
      </c>
      <c r="J33" t="str">
        <f t="shared" si="5"/>
        <v>10104/543965</v>
      </c>
      <c r="K33">
        <f>VLOOKUP(D33,Schools!$A:$Z,9,0)</f>
        <v>400014</v>
      </c>
      <c r="L33" s="75" t="s">
        <v>66</v>
      </c>
      <c r="M33" s="75" t="s">
        <v>580</v>
      </c>
      <c r="N33" s="75" t="s">
        <v>3460</v>
      </c>
      <c r="O33" s="78" t="str">
        <f>VLOOKUP(D33,Schools!A:D,4,0)</f>
        <v>Primary</v>
      </c>
      <c r="P33" s="75">
        <v>10104</v>
      </c>
      <c r="Q33" s="78">
        <f t="shared" si="6"/>
        <v>543965</v>
      </c>
      <c r="R33" s="79">
        <v>0</v>
      </c>
      <c r="S33" s="79">
        <v>0</v>
      </c>
      <c r="T33" s="79">
        <v>0</v>
      </c>
      <c r="U33" s="79">
        <v>39.270000000000003</v>
      </c>
      <c r="V33" s="79">
        <v>39.270000000000003</v>
      </c>
      <c r="W33" s="79">
        <v>39.270000000000003</v>
      </c>
      <c r="X33" s="79">
        <v>39.270000000000003</v>
      </c>
      <c r="Y33" s="79">
        <v>39.270000000000003</v>
      </c>
      <c r="Z33" s="79">
        <v>39.270000000000003</v>
      </c>
      <c r="AA33" s="79">
        <v>39.270000000000003</v>
      </c>
      <c r="AB33" s="79">
        <v>39.270000000000003</v>
      </c>
      <c r="AC33" s="79">
        <v>39.270000000000003</v>
      </c>
      <c r="AD33" s="79">
        <v>39.270000000000003</v>
      </c>
      <c r="AE33" s="79">
        <v>39.299999999999997</v>
      </c>
      <c r="AF33" s="52">
        <f t="shared" si="7"/>
        <v>432</v>
      </c>
      <c r="AG33" s="52">
        <f t="shared" si="8"/>
        <v>0</v>
      </c>
      <c r="AH33" s="79">
        <v>0</v>
      </c>
      <c r="AK33">
        <f t="shared" si="9"/>
        <v>1</v>
      </c>
      <c r="AL33" s="8">
        <v>0</v>
      </c>
      <c r="AM33" s="80">
        <f t="shared" si="10"/>
        <v>432</v>
      </c>
      <c r="AN33" s="8">
        <v>0</v>
      </c>
      <c r="AO33" s="8">
        <v>0</v>
      </c>
      <c r="AP33" s="8">
        <v>0</v>
      </c>
      <c r="AQ33" s="8">
        <v>0</v>
      </c>
      <c r="AR33" s="8">
        <v>0</v>
      </c>
      <c r="AS33" s="8">
        <v>0</v>
      </c>
      <c r="AT33" s="8">
        <v>0</v>
      </c>
      <c r="AU33" s="8">
        <v>0</v>
      </c>
      <c r="AV33" s="8">
        <v>0</v>
      </c>
      <c r="AW33" s="8">
        <v>0</v>
      </c>
      <c r="AX33" s="8">
        <v>0</v>
      </c>
      <c r="AY33" s="8">
        <f t="shared" si="11"/>
        <v>432</v>
      </c>
      <c r="AZ33" s="190">
        <f t="shared" si="12"/>
        <v>0</v>
      </c>
      <c r="BA33" s="80">
        <f t="shared" si="13"/>
        <v>0</v>
      </c>
      <c r="BD33" s="3" t="str">
        <f>VLOOKUP(D33,Schools!A:Q,17,0)</f>
        <v>A</v>
      </c>
      <c r="BE33" s="52">
        <f t="shared" si="14"/>
        <v>0</v>
      </c>
      <c r="BF33" s="52">
        <f t="shared" si="15"/>
        <v>0</v>
      </c>
      <c r="BG33" s="52">
        <f t="shared" si="16"/>
        <v>432</v>
      </c>
      <c r="BH33" s="52">
        <f t="shared" si="17"/>
        <v>157.08000000000001</v>
      </c>
      <c r="BI33" s="52">
        <f t="shared" si="18"/>
        <v>274.91999999999996</v>
      </c>
      <c r="BJ33" s="52">
        <f t="shared" si="19"/>
        <v>0</v>
      </c>
      <c r="BK33" s="8">
        <f t="shared" si="20"/>
        <v>432</v>
      </c>
      <c r="BL33" s="52">
        <f t="shared" si="21"/>
        <v>274.91999999999996</v>
      </c>
      <c r="BM33" s="1">
        <f t="shared" si="22"/>
        <v>0</v>
      </c>
      <c r="BN33" s="52">
        <f t="shared" si="23"/>
        <v>274.91999999999996</v>
      </c>
      <c r="BO33" s="1">
        <f t="shared" si="24"/>
        <v>0</v>
      </c>
      <c r="BP33" s="1">
        <f t="shared" si="25"/>
        <v>432</v>
      </c>
      <c r="BQ33" s="1">
        <f t="shared" si="26"/>
        <v>0</v>
      </c>
      <c r="BR33" t="str">
        <f t="shared" si="27"/>
        <v/>
      </c>
    </row>
    <row r="34" spans="1:70" x14ac:dyDescent="0.25">
      <c r="A34" t="str">
        <f t="shared" si="4"/>
        <v>MISCELLANEOUS PAYMENTS</v>
      </c>
      <c r="B34" s="75" t="s">
        <v>3620</v>
      </c>
      <c r="C34" s="76">
        <v>44026</v>
      </c>
      <c r="D34" s="75">
        <v>3024003</v>
      </c>
      <c r="E34" t="str">
        <f>VLOOKUP(D34,Schools!A:B,2,0)</f>
        <v>Friern Barnet School</v>
      </c>
      <c r="F34" t="str">
        <f>VLOOKUP(D34,Schools!$A:$Z,3,0)</f>
        <v>M</v>
      </c>
      <c r="G34" s="189">
        <v>3648</v>
      </c>
      <c r="H34" s="75" t="s">
        <v>4004</v>
      </c>
      <c r="I34" s="75" t="s">
        <v>4005</v>
      </c>
      <c r="J34" t="str">
        <f t="shared" si="5"/>
        <v>10104/543965</v>
      </c>
      <c r="K34">
        <f>VLOOKUP(D34,Schools!$A:$Z,9,0)</f>
        <v>400033</v>
      </c>
      <c r="L34" s="75" t="s">
        <v>66</v>
      </c>
      <c r="M34" s="75" t="s">
        <v>580</v>
      </c>
      <c r="N34" s="75" t="s">
        <v>3460</v>
      </c>
      <c r="O34" s="78" t="str">
        <f>VLOOKUP(D34,Schools!A:D,4,0)</f>
        <v>Secondary</v>
      </c>
      <c r="P34" s="75">
        <v>10104</v>
      </c>
      <c r="Q34" s="78">
        <f t="shared" si="6"/>
        <v>543965</v>
      </c>
      <c r="R34" s="79">
        <v>0</v>
      </c>
      <c r="S34" s="79">
        <v>0</v>
      </c>
      <c r="T34" s="79">
        <v>0</v>
      </c>
      <c r="U34" s="79">
        <v>0</v>
      </c>
      <c r="V34" s="79">
        <v>0</v>
      </c>
      <c r="W34" s="79">
        <v>405.33</v>
      </c>
      <c r="X34" s="79">
        <v>405.33</v>
      </c>
      <c r="Y34" s="79">
        <v>405.33</v>
      </c>
      <c r="Z34" s="79">
        <v>405.33</v>
      </c>
      <c r="AA34" s="79">
        <v>405.33</v>
      </c>
      <c r="AB34" s="79">
        <v>405.33</v>
      </c>
      <c r="AC34" s="79">
        <v>405.33</v>
      </c>
      <c r="AD34" s="79">
        <v>405.33</v>
      </c>
      <c r="AE34" s="79">
        <v>405.36</v>
      </c>
      <c r="AF34" s="52">
        <f t="shared" si="7"/>
        <v>3648</v>
      </c>
      <c r="AG34" s="52">
        <f t="shared" si="8"/>
        <v>0</v>
      </c>
      <c r="AH34" s="79">
        <v>0</v>
      </c>
      <c r="AK34">
        <f t="shared" si="9"/>
        <v>1</v>
      </c>
      <c r="AL34" s="8">
        <v>0</v>
      </c>
      <c r="AM34" s="80">
        <f t="shared" si="10"/>
        <v>3648</v>
      </c>
      <c r="AN34" s="8">
        <v>0</v>
      </c>
      <c r="AO34" s="8">
        <v>0</v>
      </c>
      <c r="AP34" s="8">
        <v>0</v>
      </c>
      <c r="AQ34" s="8">
        <v>0</v>
      </c>
      <c r="AR34" s="8">
        <v>0</v>
      </c>
      <c r="AS34" s="8">
        <v>0</v>
      </c>
      <c r="AT34" s="8">
        <v>0</v>
      </c>
      <c r="AU34" s="8">
        <v>0</v>
      </c>
      <c r="AV34" s="8">
        <v>0</v>
      </c>
      <c r="AW34" s="8">
        <v>0</v>
      </c>
      <c r="AX34" s="8">
        <v>0</v>
      </c>
      <c r="AY34" s="8">
        <f t="shared" si="11"/>
        <v>3648</v>
      </c>
      <c r="AZ34" s="190">
        <f t="shared" si="12"/>
        <v>0</v>
      </c>
      <c r="BA34" s="80">
        <f t="shared" si="13"/>
        <v>0</v>
      </c>
      <c r="BD34" s="3" t="str">
        <f>VLOOKUP(D34,Schools!A:Q,17,0)</f>
        <v>D</v>
      </c>
      <c r="BE34" s="52">
        <f t="shared" si="14"/>
        <v>0</v>
      </c>
      <c r="BF34" s="52">
        <f t="shared" si="15"/>
        <v>0</v>
      </c>
      <c r="BG34" s="52">
        <f t="shared" si="16"/>
        <v>3648</v>
      </c>
      <c r="BH34" s="52">
        <f t="shared" si="17"/>
        <v>810.66</v>
      </c>
      <c r="BI34" s="52">
        <f t="shared" si="18"/>
        <v>2837.34</v>
      </c>
      <c r="BJ34" s="52">
        <f t="shared" si="19"/>
        <v>0</v>
      </c>
      <c r="BK34" s="8">
        <f t="shared" si="20"/>
        <v>3648</v>
      </c>
      <c r="BL34" s="52">
        <f t="shared" si="21"/>
        <v>2837.34</v>
      </c>
      <c r="BM34" s="1">
        <f t="shared" si="22"/>
        <v>0</v>
      </c>
      <c r="BN34" s="52">
        <f t="shared" si="23"/>
        <v>2837.34</v>
      </c>
      <c r="BO34" s="1">
        <f t="shared" si="24"/>
        <v>0</v>
      </c>
      <c r="BP34" s="1">
        <f t="shared" si="25"/>
        <v>3648</v>
      </c>
      <c r="BQ34" s="1">
        <f t="shared" si="26"/>
        <v>0</v>
      </c>
      <c r="BR34" t="str">
        <f t="shared" si="27"/>
        <v/>
      </c>
    </row>
    <row r="35" spans="1:70" x14ac:dyDescent="0.25">
      <c r="A35" t="str">
        <f t="shared" si="4"/>
        <v>MISCELLANEOUS PAYMENTS</v>
      </c>
      <c r="B35" s="75" t="s">
        <v>3620</v>
      </c>
      <c r="C35" s="76">
        <v>44026</v>
      </c>
      <c r="D35" s="75">
        <v>3022007</v>
      </c>
      <c r="E35" t="str">
        <f>VLOOKUP(D35,Schools!A:B,2,0)</f>
        <v>Brookland Junior School</v>
      </c>
      <c r="F35" t="str">
        <f>VLOOKUP(D35,Schools!$A:$Z,3,0)</f>
        <v>M</v>
      </c>
      <c r="G35" s="189">
        <v>-726.61</v>
      </c>
      <c r="H35" s="75" t="s">
        <v>4004</v>
      </c>
      <c r="I35" s="75" t="s">
        <v>4005</v>
      </c>
      <c r="J35" t="str">
        <f t="shared" si="5"/>
        <v>10104/543965</v>
      </c>
      <c r="K35">
        <f>VLOOKUP(D35,Schools!$A:$Z,9,0)</f>
        <v>400040</v>
      </c>
      <c r="L35" s="75" t="s">
        <v>66</v>
      </c>
      <c r="M35" s="75" t="s">
        <v>580</v>
      </c>
      <c r="N35" s="75" t="s">
        <v>3460</v>
      </c>
      <c r="O35" s="78" t="str">
        <f>VLOOKUP(D35,Schools!A:D,4,0)</f>
        <v>Primary</v>
      </c>
      <c r="P35" s="75">
        <v>10104</v>
      </c>
      <c r="Q35" s="78">
        <f t="shared" si="6"/>
        <v>543965</v>
      </c>
      <c r="R35" s="79">
        <v>0</v>
      </c>
      <c r="S35" s="79">
        <v>0</v>
      </c>
      <c r="T35" s="79">
        <v>0</v>
      </c>
      <c r="U35" s="79">
        <v>0</v>
      </c>
      <c r="V35" s="79">
        <v>0</v>
      </c>
      <c r="W35" s="79">
        <v>-80.73</v>
      </c>
      <c r="X35" s="79">
        <v>-80.73</v>
      </c>
      <c r="Y35" s="79">
        <v>-80.73</v>
      </c>
      <c r="Z35" s="79">
        <v>-80.73</v>
      </c>
      <c r="AA35" s="79">
        <v>-80.73</v>
      </c>
      <c r="AB35" s="79">
        <v>-80.73</v>
      </c>
      <c r="AC35" s="79">
        <v>-80.73</v>
      </c>
      <c r="AD35" s="79">
        <v>-80.73</v>
      </c>
      <c r="AE35" s="79">
        <v>-80.77</v>
      </c>
      <c r="AF35" s="52">
        <f t="shared" si="7"/>
        <v>-726.61</v>
      </c>
      <c r="AG35" s="52">
        <f t="shared" si="8"/>
        <v>0</v>
      </c>
      <c r="AH35" s="79">
        <v>0</v>
      </c>
      <c r="AK35">
        <f t="shared" si="9"/>
        <v>1</v>
      </c>
      <c r="AL35" s="8">
        <v>0</v>
      </c>
      <c r="AM35" s="80">
        <f t="shared" si="10"/>
        <v>-726.61</v>
      </c>
      <c r="AN35" s="8">
        <v>0</v>
      </c>
      <c r="AO35" s="8">
        <v>0</v>
      </c>
      <c r="AP35" s="8">
        <v>0</v>
      </c>
      <c r="AQ35" s="8">
        <v>0</v>
      </c>
      <c r="AR35" s="8">
        <v>0</v>
      </c>
      <c r="AS35" s="8">
        <v>0</v>
      </c>
      <c r="AT35" s="8">
        <v>0</v>
      </c>
      <c r="AU35" s="8">
        <v>0</v>
      </c>
      <c r="AV35" s="8">
        <v>0</v>
      </c>
      <c r="AW35" s="8">
        <v>0</v>
      </c>
      <c r="AX35" s="8">
        <v>0</v>
      </c>
      <c r="AY35" s="8">
        <f t="shared" si="11"/>
        <v>-726.61</v>
      </c>
      <c r="AZ35" s="190">
        <f t="shared" si="12"/>
        <v>0</v>
      </c>
      <c r="BA35" s="80">
        <f t="shared" si="13"/>
        <v>0</v>
      </c>
      <c r="BD35" s="3" t="str">
        <f>VLOOKUP(D35,Schools!A:Q,17,0)</f>
        <v>D</v>
      </c>
      <c r="BE35" s="52">
        <f t="shared" si="14"/>
        <v>0</v>
      </c>
      <c r="BF35" s="52">
        <f t="shared" si="15"/>
        <v>0</v>
      </c>
      <c r="BG35" s="52">
        <f t="shared" si="16"/>
        <v>-726.61</v>
      </c>
      <c r="BH35" s="52">
        <f t="shared" si="17"/>
        <v>-161.46</v>
      </c>
      <c r="BI35" s="52">
        <f t="shared" si="18"/>
        <v>-565.15</v>
      </c>
      <c r="BJ35" s="52">
        <f t="shared" si="19"/>
        <v>0</v>
      </c>
      <c r="BK35" s="8">
        <f t="shared" si="20"/>
        <v>-726.61</v>
      </c>
      <c r="BL35" s="52">
        <f t="shared" si="21"/>
        <v>-565.15</v>
      </c>
      <c r="BM35" s="1">
        <f t="shared" si="22"/>
        <v>0</v>
      </c>
      <c r="BN35" s="52">
        <f t="shared" si="23"/>
        <v>-565.15</v>
      </c>
      <c r="BO35" s="1">
        <f t="shared" si="24"/>
        <v>0</v>
      </c>
      <c r="BP35" s="1">
        <f t="shared" si="25"/>
        <v>-727</v>
      </c>
      <c r="BQ35" s="1">
        <f t="shared" si="26"/>
        <v>0</v>
      </c>
      <c r="BR35" t="str">
        <f t="shared" si="27"/>
        <v/>
      </c>
    </row>
    <row r="36" spans="1:70" x14ac:dyDescent="0.25">
      <c r="A36" t="str">
        <f t="shared" si="4"/>
        <v>MISCELLANEOUS PAYMENTS</v>
      </c>
      <c r="B36" s="75" t="s">
        <v>3620</v>
      </c>
      <c r="C36" s="76">
        <v>44026</v>
      </c>
      <c r="D36" s="75">
        <v>3022008</v>
      </c>
      <c r="E36" t="str">
        <f>VLOOKUP(D36,Schools!A:B,2,0)</f>
        <v>Brookland Infant  &amp; Nursery School</v>
      </c>
      <c r="F36" t="str">
        <f>VLOOKUP(D36,Schools!$A:$Z,3,0)</f>
        <v>M</v>
      </c>
      <c r="G36" s="189">
        <v>-726.61</v>
      </c>
      <c r="H36" s="75" t="s">
        <v>4004</v>
      </c>
      <c r="I36" s="75" t="s">
        <v>4005</v>
      </c>
      <c r="J36" t="str">
        <f t="shared" si="5"/>
        <v>10104/543965</v>
      </c>
      <c r="K36">
        <f>VLOOKUP(D36,Schools!$A:$Z,9,0)</f>
        <v>400057</v>
      </c>
      <c r="L36" s="75" t="s">
        <v>66</v>
      </c>
      <c r="M36" s="75" t="s">
        <v>580</v>
      </c>
      <c r="N36" s="75" t="s">
        <v>3460</v>
      </c>
      <c r="O36" s="78" t="str">
        <f>VLOOKUP(D36,Schools!A:D,4,0)</f>
        <v>Primary</v>
      </c>
      <c r="P36" s="75">
        <v>10104</v>
      </c>
      <c r="Q36" s="78">
        <f t="shared" si="6"/>
        <v>543965</v>
      </c>
      <c r="R36" s="79">
        <v>0</v>
      </c>
      <c r="S36" s="79">
        <v>0</v>
      </c>
      <c r="T36" s="79">
        <v>0</v>
      </c>
      <c r="U36" s="79">
        <v>0</v>
      </c>
      <c r="V36" s="79">
        <v>0</v>
      </c>
      <c r="W36" s="79">
        <v>-80.73</v>
      </c>
      <c r="X36" s="79">
        <v>-80.73</v>
      </c>
      <c r="Y36" s="79">
        <v>-80.73</v>
      </c>
      <c r="Z36" s="79">
        <v>-80.73</v>
      </c>
      <c r="AA36" s="79">
        <v>-80.73</v>
      </c>
      <c r="AB36" s="79">
        <v>-80.73</v>
      </c>
      <c r="AC36" s="79">
        <v>-80.73</v>
      </c>
      <c r="AD36" s="79">
        <v>-80.73</v>
      </c>
      <c r="AE36" s="79">
        <v>-80.77</v>
      </c>
      <c r="AF36" s="52">
        <f t="shared" si="7"/>
        <v>-726.61</v>
      </c>
      <c r="AG36" s="52">
        <f t="shared" si="8"/>
        <v>0</v>
      </c>
      <c r="AH36" s="79">
        <v>0</v>
      </c>
      <c r="AK36">
        <f t="shared" si="9"/>
        <v>1</v>
      </c>
      <c r="AL36" s="8">
        <v>0</v>
      </c>
      <c r="AM36" s="80">
        <f t="shared" si="10"/>
        <v>-726.61</v>
      </c>
      <c r="AN36" s="8">
        <v>0</v>
      </c>
      <c r="AO36" s="8">
        <v>0</v>
      </c>
      <c r="AP36" s="8">
        <v>0</v>
      </c>
      <c r="AQ36" s="8">
        <v>0</v>
      </c>
      <c r="AR36" s="8">
        <v>0</v>
      </c>
      <c r="AS36" s="8">
        <v>0</v>
      </c>
      <c r="AT36" s="8">
        <v>0</v>
      </c>
      <c r="AU36" s="8">
        <v>0</v>
      </c>
      <c r="AV36" s="8">
        <v>0</v>
      </c>
      <c r="AW36" s="8">
        <v>0</v>
      </c>
      <c r="AX36" s="8">
        <v>0</v>
      </c>
      <c r="AY36" s="8">
        <f t="shared" si="11"/>
        <v>-726.61</v>
      </c>
      <c r="AZ36" s="190">
        <f t="shared" si="12"/>
        <v>0</v>
      </c>
      <c r="BA36" s="80">
        <f t="shared" si="13"/>
        <v>0</v>
      </c>
      <c r="BD36" s="3" t="str">
        <f>VLOOKUP(D36,Schools!A:Q,17,0)</f>
        <v>D</v>
      </c>
      <c r="BE36" s="52">
        <f t="shared" si="14"/>
        <v>0</v>
      </c>
      <c r="BF36" s="52">
        <f t="shared" si="15"/>
        <v>0</v>
      </c>
      <c r="BG36" s="52">
        <f t="shared" si="16"/>
        <v>-726.61</v>
      </c>
      <c r="BH36" s="52">
        <f t="shared" si="17"/>
        <v>-161.46</v>
      </c>
      <c r="BI36" s="52">
        <f t="shared" si="18"/>
        <v>-565.15</v>
      </c>
      <c r="BJ36" s="52">
        <f t="shared" si="19"/>
        <v>0</v>
      </c>
      <c r="BK36" s="8">
        <f t="shared" si="20"/>
        <v>-726.61</v>
      </c>
      <c r="BL36" s="52">
        <f t="shared" si="21"/>
        <v>-565.15</v>
      </c>
      <c r="BM36" s="1">
        <f t="shared" si="22"/>
        <v>0</v>
      </c>
      <c r="BN36" s="52">
        <f t="shared" si="23"/>
        <v>-565.15</v>
      </c>
      <c r="BO36" s="1">
        <f t="shared" si="24"/>
        <v>0</v>
      </c>
      <c r="BP36" s="1">
        <f t="shared" si="25"/>
        <v>-727</v>
      </c>
      <c r="BQ36" s="1">
        <f t="shared" si="26"/>
        <v>0</v>
      </c>
      <c r="BR36" t="str">
        <f t="shared" si="27"/>
        <v/>
      </c>
    </row>
    <row r="37" spans="1:70" x14ac:dyDescent="0.25">
      <c r="A37" t="str">
        <f t="shared" si="4"/>
        <v>MISCELLANEOUS PAYMENTS</v>
      </c>
      <c r="B37" s="75" t="s">
        <v>3620</v>
      </c>
      <c r="C37" s="76">
        <v>44026</v>
      </c>
      <c r="D37" s="75">
        <v>3022045</v>
      </c>
      <c r="E37" t="str">
        <f>VLOOKUP(D37,Schools!A:B,2,0)</f>
        <v>Northside School</v>
      </c>
      <c r="F37" t="str">
        <f>VLOOKUP(D37,Schools!$A:$Z,3,0)</f>
        <v>M</v>
      </c>
      <c r="G37" s="189">
        <v>570.53</v>
      </c>
      <c r="H37" s="75" t="s">
        <v>4004</v>
      </c>
      <c r="I37" s="75" t="s">
        <v>4005</v>
      </c>
      <c r="J37" t="str">
        <f t="shared" si="5"/>
        <v>10104/543965</v>
      </c>
      <c r="K37">
        <f>VLOOKUP(D37,Schools!$A:$Z,9,0)</f>
        <v>400089</v>
      </c>
      <c r="L37" s="75" t="s">
        <v>66</v>
      </c>
      <c r="M37" s="75" t="s">
        <v>580</v>
      </c>
      <c r="N37" s="75" t="s">
        <v>3460</v>
      </c>
      <c r="O37" s="78" t="str">
        <f>VLOOKUP(D37,Schools!A:D,4,0)</f>
        <v>Primary</v>
      </c>
      <c r="P37" s="75">
        <v>10104</v>
      </c>
      <c r="Q37" s="78">
        <f t="shared" si="6"/>
        <v>543965</v>
      </c>
      <c r="R37" s="79">
        <v>0</v>
      </c>
      <c r="S37" s="79">
        <v>0</v>
      </c>
      <c r="T37" s="79">
        <v>0</v>
      </c>
      <c r="U37" s="79">
        <v>0</v>
      </c>
      <c r="V37" s="79">
        <v>0</v>
      </c>
      <c r="W37" s="79">
        <v>63.39</v>
      </c>
      <c r="X37" s="79">
        <v>63.39</v>
      </c>
      <c r="Y37" s="79">
        <v>63.39</v>
      </c>
      <c r="Z37" s="79">
        <v>63.39</v>
      </c>
      <c r="AA37" s="79">
        <v>63.39</v>
      </c>
      <c r="AB37" s="79">
        <v>63.39</v>
      </c>
      <c r="AC37" s="79">
        <v>63.39</v>
      </c>
      <c r="AD37" s="79">
        <v>63.39</v>
      </c>
      <c r="AE37" s="79">
        <v>63.41</v>
      </c>
      <c r="AF37" s="52">
        <f t="shared" si="7"/>
        <v>570.53</v>
      </c>
      <c r="AG37" s="52">
        <f t="shared" si="8"/>
        <v>0</v>
      </c>
      <c r="AH37" s="79">
        <v>0</v>
      </c>
      <c r="AK37">
        <f t="shared" si="9"/>
        <v>1</v>
      </c>
      <c r="AL37" s="8">
        <v>0</v>
      </c>
      <c r="AM37" s="80">
        <f t="shared" si="10"/>
        <v>570.53</v>
      </c>
      <c r="AN37" s="8">
        <v>0</v>
      </c>
      <c r="AO37" s="8">
        <v>0</v>
      </c>
      <c r="AP37" s="8">
        <v>0</v>
      </c>
      <c r="AQ37" s="8">
        <v>0</v>
      </c>
      <c r="AR37" s="8">
        <v>0</v>
      </c>
      <c r="AS37" s="8">
        <v>0</v>
      </c>
      <c r="AT37" s="8">
        <v>0</v>
      </c>
      <c r="AU37" s="8">
        <v>0</v>
      </c>
      <c r="AV37" s="8">
        <v>0</v>
      </c>
      <c r="AW37" s="8">
        <v>0</v>
      </c>
      <c r="AX37" s="8">
        <v>0</v>
      </c>
      <c r="AY37" s="8">
        <f t="shared" si="11"/>
        <v>570.53</v>
      </c>
      <c r="AZ37" s="190">
        <f t="shared" si="12"/>
        <v>0</v>
      </c>
      <c r="BA37" s="80">
        <f t="shared" si="13"/>
        <v>0</v>
      </c>
      <c r="BD37" s="3" t="str">
        <f>VLOOKUP(D37,Schools!A:Q,17,0)</f>
        <v>A</v>
      </c>
      <c r="BE37" s="52">
        <f t="shared" si="14"/>
        <v>0</v>
      </c>
      <c r="BF37" s="52">
        <f t="shared" si="15"/>
        <v>0</v>
      </c>
      <c r="BG37" s="52">
        <f t="shared" si="16"/>
        <v>570.53</v>
      </c>
      <c r="BH37" s="52">
        <f t="shared" si="17"/>
        <v>126.78</v>
      </c>
      <c r="BI37" s="52">
        <f t="shared" si="18"/>
        <v>443.75</v>
      </c>
      <c r="BJ37" s="52">
        <f t="shared" si="19"/>
        <v>0</v>
      </c>
      <c r="BK37" s="8">
        <f t="shared" si="20"/>
        <v>570.53</v>
      </c>
      <c r="BL37" s="52">
        <f t="shared" si="21"/>
        <v>443.75</v>
      </c>
      <c r="BM37" s="1">
        <f t="shared" si="22"/>
        <v>0</v>
      </c>
      <c r="BN37" s="52">
        <f t="shared" si="23"/>
        <v>443.75</v>
      </c>
      <c r="BO37" s="1">
        <f t="shared" si="24"/>
        <v>0</v>
      </c>
      <c r="BP37" s="1">
        <f t="shared" si="25"/>
        <v>571</v>
      </c>
      <c r="BQ37" s="1">
        <f t="shared" si="26"/>
        <v>0</v>
      </c>
      <c r="BR37" t="str">
        <f t="shared" si="27"/>
        <v/>
      </c>
    </row>
    <row r="38" spans="1:70" x14ac:dyDescent="0.25">
      <c r="A38" t="str">
        <f t="shared" si="4"/>
        <v>MISCELLANEOUS PAYMENTS</v>
      </c>
      <c r="B38" s="75" t="s">
        <v>3620</v>
      </c>
      <c r="C38" s="76">
        <v>44026</v>
      </c>
      <c r="D38" s="75">
        <v>3026905</v>
      </c>
      <c r="E38" t="str">
        <f>VLOOKUP(D38,Schools!A:B,2,0)</f>
        <v>London Academy</v>
      </c>
      <c r="F38" t="str">
        <f>VLOOKUP(D38,Schools!$A:$Z,3,0)</f>
        <v>A</v>
      </c>
      <c r="G38" s="189">
        <v>5375</v>
      </c>
      <c r="H38" s="75" t="s">
        <v>4004</v>
      </c>
      <c r="I38" s="75" t="s">
        <v>4006</v>
      </c>
      <c r="J38" t="str">
        <f t="shared" si="5"/>
        <v>11448/516500</v>
      </c>
      <c r="K38">
        <f>VLOOKUP(D38,Schools!$A:$Z,9,0)</f>
        <v>400116</v>
      </c>
      <c r="L38" s="75" t="s">
        <v>182</v>
      </c>
      <c r="M38" s="75" t="s">
        <v>363</v>
      </c>
      <c r="N38" s="75" t="s">
        <v>4007</v>
      </c>
      <c r="O38" s="78" t="str">
        <f>VLOOKUP(D38,Schools!A:D,4,0)</f>
        <v>All through</v>
      </c>
      <c r="P38" s="75">
        <v>11448</v>
      </c>
      <c r="Q38" s="78">
        <f t="shared" si="6"/>
        <v>516500</v>
      </c>
      <c r="R38" s="79">
        <v>0</v>
      </c>
      <c r="S38" s="79">
        <v>0</v>
      </c>
      <c r="T38" s="79">
        <v>0</v>
      </c>
      <c r="U38" s="79">
        <v>488.64</v>
      </c>
      <c r="V38" s="79">
        <v>488.64</v>
      </c>
      <c r="W38" s="79">
        <v>488.64</v>
      </c>
      <c r="X38" s="79">
        <v>488.64</v>
      </c>
      <c r="Y38" s="79">
        <v>488.64</v>
      </c>
      <c r="Z38" s="79">
        <v>488.64</v>
      </c>
      <c r="AA38" s="79">
        <v>488.64</v>
      </c>
      <c r="AB38" s="79">
        <v>488.64</v>
      </c>
      <c r="AC38" s="79">
        <v>488.64</v>
      </c>
      <c r="AD38" s="79">
        <v>488.64</v>
      </c>
      <c r="AE38" s="79">
        <v>488.6</v>
      </c>
      <c r="AF38" s="52">
        <f t="shared" si="7"/>
        <v>5375</v>
      </c>
      <c r="AG38" s="52">
        <f t="shared" si="8"/>
        <v>0</v>
      </c>
      <c r="AH38" s="79">
        <v>0</v>
      </c>
      <c r="AK38">
        <f t="shared" si="9"/>
        <v>1</v>
      </c>
      <c r="AL38" s="8">
        <v>0</v>
      </c>
      <c r="AM38" s="80">
        <f t="shared" si="10"/>
        <v>5375</v>
      </c>
      <c r="AN38" s="8">
        <v>0</v>
      </c>
      <c r="AO38" s="8">
        <v>0</v>
      </c>
      <c r="AP38" s="8">
        <v>0</v>
      </c>
      <c r="AQ38" s="8">
        <v>0</v>
      </c>
      <c r="AR38" s="8">
        <v>0</v>
      </c>
      <c r="AS38" s="8">
        <v>0</v>
      </c>
      <c r="AT38" s="8">
        <v>0</v>
      </c>
      <c r="AU38" s="8">
        <v>0</v>
      </c>
      <c r="AV38" s="8">
        <v>0</v>
      </c>
      <c r="AW38" s="8">
        <v>0</v>
      </c>
      <c r="AX38" s="8">
        <v>0</v>
      </c>
      <c r="AY38" s="8">
        <f t="shared" si="11"/>
        <v>5375</v>
      </c>
      <c r="AZ38" s="190">
        <f t="shared" si="12"/>
        <v>0</v>
      </c>
      <c r="BA38" s="80">
        <f t="shared" si="13"/>
        <v>0</v>
      </c>
      <c r="BD38" s="3" t="str">
        <f>VLOOKUP(D38,Schools!A:Q,17,0)</f>
        <v>Academy</v>
      </c>
      <c r="BE38" s="52">
        <f t="shared" si="14"/>
        <v>0</v>
      </c>
      <c r="BF38" s="52">
        <f t="shared" si="15"/>
        <v>0</v>
      </c>
      <c r="BG38" s="52">
        <f t="shared" si="16"/>
        <v>5375</v>
      </c>
      <c r="BH38" s="52">
        <f t="shared" si="17"/>
        <v>1954.56</v>
      </c>
      <c r="BI38" s="52">
        <f t="shared" si="18"/>
        <v>3420.44</v>
      </c>
      <c r="BJ38" s="52">
        <f t="shared" si="19"/>
        <v>0</v>
      </c>
      <c r="BK38" s="8">
        <f t="shared" si="20"/>
        <v>5375</v>
      </c>
      <c r="BL38" s="52">
        <f t="shared" si="21"/>
        <v>3420.44</v>
      </c>
      <c r="BM38" s="1">
        <f t="shared" si="22"/>
        <v>0</v>
      </c>
      <c r="BN38" s="52">
        <f t="shared" si="23"/>
        <v>3420.44</v>
      </c>
      <c r="BO38" s="1">
        <f t="shared" si="24"/>
        <v>0</v>
      </c>
      <c r="BP38" s="1">
        <f t="shared" si="25"/>
        <v>5375</v>
      </c>
      <c r="BQ38" s="1">
        <f t="shared" si="26"/>
        <v>0</v>
      </c>
      <c r="BR38" t="str">
        <f t="shared" si="27"/>
        <v/>
      </c>
    </row>
    <row r="39" spans="1:70" x14ac:dyDescent="0.25">
      <c r="A39" t="str">
        <f t="shared" si="4"/>
        <v>MISCELLANEOUS PAYMENTS</v>
      </c>
      <c r="B39" s="75" t="s">
        <v>3620</v>
      </c>
      <c r="C39" s="76">
        <v>44026</v>
      </c>
      <c r="D39" s="75">
        <v>3026906</v>
      </c>
      <c r="E39" t="str">
        <f>VLOOKUP(D39,Schools!A:B,2,0)</f>
        <v>Wren Academy</v>
      </c>
      <c r="F39" t="str">
        <f>VLOOKUP(D39,Schools!$A:$Z,3,0)</f>
        <v>A</v>
      </c>
      <c r="G39" s="189">
        <v>5375</v>
      </c>
      <c r="H39" s="75" t="s">
        <v>4004</v>
      </c>
      <c r="I39" s="75" t="s">
        <v>4006</v>
      </c>
      <c r="J39" t="str">
        <f t="shared" si="5"/>
        <v>11448/516500</v>
      </c>
      <c r="K39">
        <f>VLOOKUP(D39,Schools!$A:$Z,9,0)</f>
        <v>128957</v>
      </c>
      <c r="L39" s="75" t="s">
        <v>400</v>
      </c>
      <c r="M39" s="75" t="s">
        <v>363</v>
      </c>
      <c r="N39" s="75" t="s">
        <v>4007</v>
      </c>
      <c r="O39" s="78" t="str">
        <f>VLOOKUP(D39,Schools!A:D,4,0)</f>
        <v>All through</v>
      </c>
      <c r="P39" s="75">
        <v>11448</v>
      </c>
      <c r="Q39" s="78">
        <f t="shared" si="6"/>
        <v>516500</v>
      </c>
      <c r="R39" s="79">
        <v>0</v>
      </c>
      <c r="S39" s="79">
        <v>0</v>
      </c>
      <c r="T39" s="79">
        <v>0</v>
      </c>
      <c r="U39" s="79">
        <v>488.64</v>
      </c>
      <c r="V39" s="79">
        <v>488.64</v>
      </c>
      <c r="W39" s="79">
        <v>488.64</v>
      </c>
      <c r="X39" s="79">
        <v>488.64</v>
      </c>
      <c r="Y39" s="79">
        <v>488.64</v>
      </c>
      <c r="Z39" s="79">
        <v>488.64</v>
      </c>
      <c r="AA39" s="79">
        <v>488.64</v>
      </c>
      <c r="AB39" s="79">
        <v>488.64</v>
      </c>
      <c r="AC39" s="79">
        <v>488.64</v>
      </c>
      <c r="AD39" s="79">
        <v>488.64</v>
      </c>
      <c r="AE39" s="79">
        <v>488.6</v>
      </c>
      <c r="AF39" s="52">
        <f t="shared" si="7"/>
        <v>5375</v>
      </c>
      <c r="AG39" s="52">
        <f t="shared" si="8"/>
        <v>0</v>
      </c>
      <c r="AH39" s="79">
        <v>0</v>
      </c>
      <c r="AK39">
        <f t="shared" si="9"/>
        <v>1</v>
      </c>
      <c r="AL39" s="8">
        <v>0</v>
      </c>
      <c r="AM39" s="80">
        <f t="shared" si="10"/>
        <v>5375</v>
      </c>
      <c r="AN39" s="8">
        <v>0</v>
      </c>
      <c r="AO39" s="8">
        <v>0</v>
      </c>
      <c r="AP39" s="8">
        <v>0</v>
      </c>
      <c r="AQ39" s="8">
        <v>0</v>
      </c>
      <c r="AR39" s="8">
        <v>0</v>
      </c>
      <c r="AS39" s="8">
        <v>0</v>
      </c>
      <c r="AT39" s="8">
        <v>0</v>
      </c>
      <c r="AU39" s="8">
        <v>0</v>
      </c>
      <c r="AV39" s="8">
        <v>0</v>
      </c>
      <c r="AW39" s="8">
        <v>0</v>
      </c>
      <c r="AX39" s="8">
        <v>0</v>
      </c>
      <c r="AY39" s="8">
        <f t="shared" si="11"/>
        <v>5375</v>
      </c>
      <c r="AZ39" s="190">
        <f t="shared" si="12"/>
        <v>0</v>
      </c>
      <c r="BA39" s="80">
        <f t="shared" si="13"/>
        <v>0</v>
      </c>
      <c r="BD39" s="3" t="str">
        <f>VLOOKUP(D39,Schools!A:Q,17,0)</f>
        <v>Academy</v>
      </c>
      <c r="BE39" s="52">
        <f t="shared" si="14"/>
        <v>0</v>
      </c>
      <c r="BF39" s="52">
        <f t="shared" si="15"/>
        <v>0</v>
      </c>
      <c r="BG39" s="52">
        <f t="shared" si="16"/>
        <v>5375</v>
      </c>
      <c r="BH39" s="52">
        <f t="shared" si="17"/>
        <v>1954.56</v>
      </c>
      <c r="BI39" s="52">
        <f t="shared" si="18"/>
        <v>3420.44</v>
      </c>
      <c r="BJ39" s="52">
        <f t="shared" si="19"/>
        <v>0</v>
      </c>
      <c r="BK39" s="8">
        <f t="shared" si="20"/>
        <v>5375</v>
      </c>
      <c r="BL39" s="52">
        <f t="shared" si="21"/>
        <v>3420.44</v>
      </c>
      <c r="BM39" s="1">
        <f t="shared" si="22"/>
        <v>0</v>
      </c>
      <c r="BN39" s="52">
        <f t="shared" si="23"/>
        <v>3420.44</v>
      </c>
      <c r="BO39" s="1">
        <f t="shared" si="24"/>
        <v>0</v>
      </c>
      <c r="BP39" s="1">
        <f t="shared" si="25"/>
        <v>5375</v>
      </c>
      <c r="BQ39" s="1">
        <f t="shared" si="26"/>
        <v>0</v>
      </c>
      <c r="BR39" t="str">
        <f t="shared" si="27"/>
        <v/>
      </c>
    </row>
    <row r="40" spans="1:70" x14ac:dyDescent="0.25">
      <c r="A40" t="str">
        <f t="shared" si="4"/>
        <v>MISCELLANEOUS PAYMENTS</v>
      </c>
      <c r="B40" s="75" t="s">
        <v>3620</v>
      </c>
      <c r="C40" s="76">
        <v>44033</v>
      </c>
      <c r="D40" s="75">
        <v>3021000</v>
      </c>
      <c r="E40" t="str">
        <f>VLOOKUP(D40,Schools!A:B,2,0)</f>
        <v>Brookhill Nursery</v>
      </c>
      <c r="F40" t="str">
        <f>VLOOKUP(D40,Schools!$A:$Z,3,0)</f>
        <v>M</v>
      </c>
      <c r="G40" s="189">
        <v>1261.6099999999999</v>
      </c>
      <c r="H40" s="75" t="s">
        <v>4008</v>
      </c>
      <c r="I40" s="75" t="s">
        <v>4009</v>
      </c>
      <c r="J40" t="str">
        <f t="shared" si="5"/>
        <v>10284/543965</v>
      </c>
      <c r="K40">
        <f>VLOOKUP(D40,Schools!$A:$Z,9,0)</f>
        <v>400102</v>
      </c>
      <c r="L40" s="75" t="s">
        <v>66</v>
      </c>
      <c r="M40" s="75" t="s">
        <v>407</v>
      </c>
      <c r="N40" s="75" t="s">
        <v>4010</v>
      </c>
      <c r="O40" s="78" t="str">
        <f>VLOOKUP(D40,Schools!A:D,4,0)</f>
        <v>Nursery</v>
      </c>
      <c r="P40" s="75">
        <v>10284</v>
      </c>
      <c r="Q40" s="78">
        <f t="shared" si="6"/>
        <v>543965</v>
      </c>
      <c r="R40" s="79">
        <v>0</v>
      </c>
      <c r="S40" s="79">
        <v>0</v>
      </c>
      <c r="T40" s="79">
        <v>0</v>
      </c>
      <c r="U40" s="79">
        <v>1261.6099999999999</v>
      </c>
      <c r="V40" s="79">
        <v>0</v>
      </c>
      <c r="W40" s="79">
        <v>0</v>
      </c>
      <c r="X40" s="79">
        <v>0</v>
      </c>
      <c r="Y40" s="79">
        <v>0</v>
      </c>
      <c r="Z40" s="79">
        <v>0</v>
      </c>
      <c r="AA40" s="79">
        <v>0</v>
      </c>
      <c r="AB40" s="79">
        <v>0</v>
      </c>
      <c r="AC40" s="79">
        <v>0</v>
      </c>
      <c r="AD40" s="79">
        <v>0</v>
      </c>
      <c r="AE40" s="79">
        <v>0</v>
      </c>
      <c r="AF40" s="52">
        <f t="shared" si="7"/>
        <v>1261.6099999999999</v>
      </c>
      <c r="AG40" s="52">
        <f t="shared" si="8"/>
        <v>0</v>
      </c>
      <c r="AH40" s="79">
        <v>0</v>
      </c>
      <c r="AK40">
        <f t="shared" si="9"/>
        <v>1</v>
      </c>
      <c r="AL40" s="8">
        <v>0</v>
      </c>
      <c r="AM40" s="80">
        <f t="shared" si="10"/>
        <v>1261.6099999999999</v>
      </c>
      <c r="AN40" s="8">
        <v>0</v>
      </c>
      <c r="AO40" s="8">
        <v>0</v>
      </c>
      <c r="AP40" s="8">
        <v>0</v>
      </c>
      <c r="AQ40" s="8">
        <v>0</v>
      </c>
      <c r="AR40" s="8">
        <v>0</v>
      </c>
      <c r="AS40" s="8">
        <v>0</v>
      </c>
      <c r="AT40" s="8">
        <v>0</v>
      </c>
      <c r="AU40" s="8">
        <v>0</v>
      </c>
      <c r="AV40" s="8">
        <v>0</v>
      </c>
      <c r="AW40" s="8">
        <v>0</v>
      </c>
      <c r="AX40" s="8">
        <v>0</v>
      </c>
      <c r="AY40" s="8">
        <f t="shared" si="11"/>
        <v>1261.6099999999999</v>
      </c>
      <c r="AZ40" s="190">
        <f t="shared" si="12"/>
        <v>0</v>
      </c>
      <c r="BA40" s="80">
        <f t="shared" si="13"/>
        <v>0</v>
      </c>
      <c r="BD40" s="3" t="str">
        <f>VLOOKUP(D40,Schools!A:Q,17,0)</f>
        <v>A</v>
      </c>
      <c r="BE40" s="52">
        <f t="shared" si="14"/>
        <v>0</v>
      </c>
      <c r="BF40" s="52">
        <f t="shared" si="15"/>
        <v>0</v>
      </c>
      <c r="BG40" s="52">
        <f t="shared" si="16"/>
        <v>1261.6099999999999</v>
      </c>
      <c r="BH40" s="52">
        <f t="shared" si="17"/>
        <v>1261.6099999999999</v>
      </c>
      <c r="BI40" s="52">
        <f t="shared" si="18"/>
        <v>0</v>
      </c>
      <c r="BJ40" s="52">
        <f t="shared" si="19"/>
        <v>0</v>
      </c>
      <c r="BK40" s="8">
        <f t="shared" si="20"/>
        <v>1261.6099999999999</v>
      </c>
      <c r="BL40" s="52">
        <f t="shared" si="21"/>
        <v>0</v>
      </c>
      <c r="BM40" s="1">
        <f t="shared" si="22"/>
        <v>0</v>
      </c>
      <c r="BN40" s="52">
        <f t="shared" si="23"/>
        <v>0</v>
      </c>
      <c r="BO40" s="1">
        <f t="shared" si="24"/>
        <v>0</v>
      </c>
      <c r="BP40" s="1">
        <f t="shared" si="25"/>
        <v>1262</v>
      </c>
      <c r="BQ40" s="1">
        <f t="shared" si="26"/>
        <v>0</v>
      </c>
      <c r="BR40" t="str">
        <f t="shared" si="27"/>
        <v/>
      </c>
    </row>
    <row r="41" spans="1:70" x14ac:dyDescent="0.25">
      <c r="A41" t="str">
        <f t="shared" si="4"/>
        <v>MISCELLANEOUS PAYMENTS</v>
      </c>
      <c r="B41" s="75" t="s">
        <v>3620</v>
      </c>
      <c r="C41" s="76">
        <v>44033</v>
      </c>
      <c r="D41" s="75">
        <v>3021002</v>
      </c>
      <c r="E41" t="str">
        <f>VLOOKUP(D41,Schools!A:B,2,0)</f>
        <v>Moss Hall Nursery</v>
      </c>
      <c r="F41" t="str">
        <f>VLOOKUP(D41,Schools!$A:$Z,3,0)</f>
        <v>M</v>
      </c>
      <c r="G41" s="189">
        <v>1131.06</v>
      </c>
      <c r="H41" s="75" t="s">
        <v>4008</v>
      </c>
      <c r="I41" s="75" t="s">
        <v>4009</v>
      </c>
      <c r="J41" t="str">
        <f t="shared" si="5"/>
        <v>10284/543965</v>
      </c>
      <c r="K41">
        <f>VLOOKUP(D41,Schools!$A:$Z,9,0)</f>
        <v>400072</v>
      </c>
      <c r="L41" s="75" t="s">
        <v>66</v>
      </c>
      <c r="M41" s="75" t="s">
        <v>407</v>
      </c>
      <c r="N41" s="75" t="s">
        <v>4010</v>
      </c>
      <c r="O41" s="78" t="str">
        <f>VLOOKUP(D41,Schools!A:D,4,0)</f>
        <v>Nursery</v>
      </c>
      <c r="P41" s="75">
        <v>10284</v>
      </c>
      <c r="Q41" s="78">
        <f t="shared" si="6"/>
        <v>543965</v>
      </c>
      <c r="R41" s="79">
        <v>0</v>
      </c>
      <c r="S41" s="79">
        <v>0</v>
      </c>
      <c r="T41" s="79">
        <v>0</v>
      </c>
      <c r="U41" s="79">
        <v>1131.06</v>
      </c>
      <c r="V41" s="79">
        <v>0</v>
      </c>
      <c r="W41" s="79">
        <v>0</v>
      </c>
      <c r="X41" s="79">
        <v>0</v>
      </c>
      <c r="Y41" s="79">
        <v>0</v>
      </c>
      <c r="Z41" s="79">
        <v>0</v>
      </c>
      <c r="AA41" s="79">
        <v>0</v>
      </c>
      <c r="AB41" s="79">
        <v>0</v>
      </c>
      <c r="AC41" s="79">
        <v>0</v>
      </c>
      <c r="AD41" s="79">
        <v>0</v>
      </c>
      <c r="AE41" s="79">
        <v>0</v>
      </c>
      <c r="AF41" s="52">
        <f t="shared" si="7"/>
        <v>1131.06</v>
      </c>
      <c r="AG41" s="52">
        <f t="shared" si="8"/>
        <v>0</v>
      </c>
      <c r="AH41" s="79">
        <v>0</v>
      </c>
      <c r="AK41">
        <f t="shared" si="9"/>
        <v>1</v>
      </c>
      <c r="AL41" s="8">
        <v>0</v>
      </c>
      <c r="AM41" s="80">
        <f t="shared" si="10"/>
        <v>1131.06</v>
      </c>
      <c r="AN41" s="8">
        <v>0</v>
      </c>
      <c r="AO41" s="8">
        <v>0</v>
      </c>
      <c r="AP41" s="8">
        <v>0</v>
      </c>
      <c r="AQ41" s="8">
        <v>0</v>
      </c>
      <c r="AR41" s="8">
        <v>0</v>
      </c>
      <c r="AS41" s="8">
        <v>0</v>
      </c>
      <c r="AT41" s="8">
        <v>0</v>
      </c>
      <c r="AU41" s="8">
        <v>0</v>
      </c>
      <c r="AV41" s="8">
        <v>0</v>
      </c>
      <c r="AW41" s="8">
        <v>0</v>
      </c>
      <c r="AX41" s="8">
        <v>0</v>
      </c>
      <c r="AY41" s="8">
        <f t="shared" si="11"/>
        <v>1131.06</v>
      </c>
      <c r="AZ41" s="190">
        <f t="shared" si="12"/>
        <v>0</v>
      </c>
      <c r="BA41" s="80">
        <f t="shared" si="13"/>
        <v>0</v>
      </c>
      <c r="BD41" s="3" t="str">
        <f>VLOOKUP(D41,Schools!A:Q,17,0)</f>
        <v>A</v>
      </c>
      <c r="BE41" s="52">
        <f t="shared" si="14"/>
        <v>0</v>
      </c>
      <c r="BF41" s="52">
        <f t="shared" si="15"/>
        <v>0</v>
      </c>
      <c r="BG41" s="52">
        <f t="shared" si="16"/>
        <v>1131.06</v>
      </c>
      <c r="BH41" s="52">
        <f t="shared" si="17"/>
        <v>1131.06</v>
      </c>
      <c r="BI41" s="52">
        <f t="shared" si="18"/>
        <v>0</v>
      </c>
      <c r="BJ41" s="52">
        <f t="shared" si="19"/>
        <v>0</v>
      </c>
      <c r="BK41" s="8">
        <f t="shared" si="20"/>
        <v>1131.06</v>
      </c>
      <c r="BL41" s="52">
        <f t="shared" si="21"/>
        <v>0</v>
      </c>
      <c r="BM41" s="1">
        <f t="shared" si="22"/>
        <v>0</v>
      </c>
      <c r="BN41" s="52">
        <f t="shared" si="23"/>
        <v>0</v>
      </c>
      <c r="BO41" s="1">
        <f t="shared" si="24"/>
        <v>0</v>
      </c>
      <c r="BP41" s="1">
        <f t="shared" si="25"/>
        <v>1131</v>
      </c>
      <c r="BQ41" s="1">
        <f t="shared" si="26"/>
        <v>0</v>
      </c>
      <c r="BR41" t="str">
        <f t="shared" si="27"/>
        <v/>
      </c>
    </row>
    <row r="42" spans="1:70" x14ac:dyDescent="0.25">
      <c r="A42" t="str">
        <f t="shared" si="4"/>
        <v>MISCELLANEOUS PAYMENTS</v>
      </c>
      <c r="B42" s="75" t="s">
        <v>3620</v>
      </c>
      <c r="C42" s="76">
        <v>44033</v>
      </c>
      <c r="D42" s="75">
        <v>3021003</v>
      </c>
      <c r="E42" t="str">
        <f>VLOOKUP(D42,Schools!A:B,2,0)</f>
        <v>St Margaret's Nursery</v>
      </c>
      <c r="F42" t="str">
        <f>VLOOKUP(D42,Schools!$A:$Z,3,0)</f>
        <v>M</v>
      </c>
      <c r="G42" s="189">
        <v>1937.68</v>
      </c>
      <c r="H42" s="75" t="s">
        <v>4008</v>
      </c>
      <c r="I42" s="75" t="s">
        <v>4009</v>
      </c>
      <c r="J42" t="str">
        <f t="shared" si="5"/>
        <v>10284/543965</v>
      </c>
      <c r="K42">
        <f>VLOOKUP(D42,Schools!$A:$Z,9,0)</f>
        <v>400102</v>
      </c>
      <c r="L42" s="75" t="s">
        <v>66</v>
      </c>
      <c r="M42" s="75" t="s">
        <v>407</v>
      </c>
      <c r="N42" s="75" t="s">
        <v>4010</v>
      </c>
      <c r="O42" s="78" t="str">
        <f>VLOOKUP(D42,Schools!A:D,4,0)</f>
        <v>Nursery</v>
      </c>
      <c r="P42" s="75">
        <v>10284</v>
      </c>
      <c r="Q42" s="78">
        <f t="shared" si="6"/>
        <v>543965</v>
      </c>
      <c r="R42" s="79">
        <v>0</v>
      </c>
      <c r="S42" s="79">
        <v>0</v>
      </c>
      <c r="T42" s="79">
        <v>0</v>
      </c>
      <c r="U42" s="79">
        <v>1937.68</v>
      </c>
      <c r="V42" s="79">
        <v>0</v>
      </c>
      <c r="W42" s="79">
        <v>0</v>
      </c>
      <c r="X42" s="79">
        <v>0</v>
      </c>
      <c r="Y42" s="79">
        <v>0</v>
      </c>
      <c r="Z42" s="79">
        <v>0</v>
      </c>
      <c r="AA42" s="79">
        <v>0</v>
      </c>
      <c r="AB42" s="79">
        <v>0</v>
      </c>
      <c r="AC42" s="79">
        <v>0</v>
      </c>
      <c r="AD42" s="79">
        <v>0</v>
      </c>
      <c r="AE42" s="79">
        <v>0</v>
      </c>
      <c r="AF42" s="52">
        <f t="shared" si="7"/>
        <v>1937.68</v>
      </c>
      <c r="AG42" s="52">
        <f t="shared" si="8"/>
        <v>0</v>
      </c>
      <c r="AH42" s="79">
        <v>0</v>
      </c>
      <c r="AK42">
        <f t="shared" si="9"/>
        <v>1</v>
      </c>
      <c r="AL42" s="8">
        <v>0</v>
      </c>
      <c r="AM42" s="80">
        <f t="shared" si="10"/>
        <v>1937.68</v>
      </c>
      <c r="AN42" s="8">
        <v>0</v>
      </c>
      <c r="AO42" s="8">
        <v>0</v>
      </c>
      <c r="AP42" s="8">
        <v>0</v>
      </c>
      <c r="AQ42" s="8">
        <v>0</v>
      </c>
      <c r="AR42" s="8">
        <v>0</v>
      </c>
      <c r="AS42" s="8">
        <v>0</v>
      </c>
      <c r="AT42" s="8">
        <v>0</v>
      </c>
      <c r="AU42" s="8">
        <v>0</v>
      </c>
      <c r="AV42" s="8">
        <v>0</v>
      </c>
      <c r="AW42" s="8">
        <v>0</v>
      </c>
      <c r="AX42" s="8">
        <v>0</v>
      </c>
      <c r="AY42" s="8">
        <f t="shared" si="11"/>
        <v>1937.68</v>
      </c>
      <c r="AZ42" s="190">
        <f t="shared" si="12"/>
        <v>0</v>
      </c>
      <c r="BA42" s="80">
        <f t="shared" si="13"/>
        <v>0</v>
      </c>
      <c r="BD42" s="3" t="str">
        <f>VLOOKUP(D42,Schools!A:Q,17,0)</f>
        <v>A</v>
      </c>
      <c r="BE42" s="52">
        <f t="shared" si="14"/>
        <v>0</v>
      </c>
      <c r="BF42" s="52">
        <f t="shared" si="15"/>
        <v>0</v>
      </c>
      <c r="BG42" s="52">
        <f t="shared" si="16"/>
        <v>1937.68</v>
      </c>
      <c r="BH42" s="52">
        <f t="shared" si="17"/>
        <v>1937.68</v>
      </c>
      <c r="BI42" s="52">
        <f t="shared" si="18"/>
        <v>0</v>
      </c>
      <c r="BJ42" s="52">
        <f t="shared" si="19"/>
        <v>0</v>
      </c>
      <c r="BK42" s="8">
        <f t="shared" si="20"/>
        <v>1937.68</v>
      </c>
      <c r="BL42" s="52">
        <f t="shared" si="21"/>
        <v>0</v>
      </c>
      <c r="BM42" s="1">
        <f t="shared" si="22"/>
        <v>0</v>
      </c>
      <c r="BN42" s="52">
        <f t="shared" si="23"/>
        <v>0</v>
      </c>
      <c r="BO42" s="1">
        <f t="shared" si="24"/>
        <v>0</v>
      </c>
      <c r="BP42" s="1">
        <f t="shared" si="25"/>
        <v>1938</v>
      </c>
      <c r="BQ42" s="1">
        <f t="shared" si="26"/>
        <v>0</v>
      </c>
      <c r="BR42" t="str">
        <f t="shared" si="27"/>
        <v/>
      </c>
    </row>
    <row r="43" spans="1:70" x14ac:dyDescent="0.25">
      <c r="A43" t="str">
        <f t="shared" si="4"/>
        <v>MISCELLANEOUS PAYMENTS</v>
      </c>
      <c r="B43" s="75" t="s">
        <v>3620</v>
      </c>
      <c r="C43" s="76">
        <v>44033</v>
      </c>
      <c r="D43" s="75">
        <v>3022015</v>
      </c>
      <c r="E43" t="str">
        <f>VLOOKUP(D43,Schools!A:B,2,0)</f>
        <v>Coppetts Wood</v>
      </c>
      <c r="F43" t="str">
        <f>VLOOKUP(D43,Schools!$A:$Z,3,0)</f>
        <v>M</v>
      </c>
      <c r="G43" s="189">
        <v>320.48</v>
      </c>
      <c r="H43" s="75" t="s">
        <v>4008</v>
      </c>
      <c r="I43" s="75" t="s">
        <v>4009</v>
      </c>
      <c r="J43" t="str">
        <f t="shared" si="5"/>
        <v>10284/543965</v>
      </c>
      <c r="K43">
        <f>VLOOKUP(D43,Schools!$A:$Z,9,0)</f>
        <v>400059</v>
      </c>
      <c r="L43" s="75" t="s">
        <v>66</v>
      </c>
      <c r="M43" s="75" t="s">
        <v>407</v>
      </c>
      <c r="N43" s="75" t="s">
        <v>4010</v>
      </c>
      <c r="O43" s="78" t="str">
        <f>VLOOKUP(D43,Schools!A:D,4,0)</f>
        <v>Primary</v>
      </c>
      <c r="P43" s="75">
        <v>10284</v>
      </c>
      <c r="Q43" s="78">
        <f t="shared" si="6"/>
        <v>543965</v>
      </c>
      <c r="R43" s="79">
        <v>0</v>
      </c>
      <c r="S43" s="79">
        <v>0</v>
      </c>
      <c r="T43" s="79">
        <v>0</v>
      </c>
      <c r="U43" s="79">
        <v>320.48</v>
      </c>
      <c r="V43" s="79">
        <v>0</v>
      </c>
      <c r="W43" s="79">
        <v>0</v>
      </c>
      <c r="X43" s="79">
        <v>0</v>
      </c>
      <c r="Y43" s="79">
        <v>0</v>
      </c>
      <c r="Z43" s="79">
        <v>0</v>
      </c>
      <c r="AA43" s="79">
        <v>0</v>
      </c>
      <c r="AB43" s="79">
        <v>0</v>
      </c>
      <c r="AC43" s="79">
        <v>0</v>
      </c>
      <c r="AD43" s="79">
        <v>0</v>
      </c>
      <c r="AE43" s="79">
        <v>0</v>
      </c>
      <c r="AF43" s="52">
        <f t="shared" si="7"/>
        <v>320.48</v>
      </c>
      <c r="AG43" s="52">
        <f t="shared" si="8"/>
        <v>0</v>
      </c>
      <c r="AH43" s="79">
        <v>0</v>
      </c>
      <c r="AK43">
        <f t="shared" si="9"/>
        <v>1</v>
      </c>
      <c r="AL43" s="8">
        <v>0</v>
      </c>
      <c r="AM43" s="80">
        <f t="shared" si="10"/>
        <v>320.48</v>
      </c>
      <c r="AN43" s="8">
        <v>0</v>
      </c>
      <c r="AO43" s="8">
        <v>0</v>
      </c>
      <c r="AP43" s="8">
        <v>0</v>
      </c>
      <c r="AQ43" s="8">
        <v>0</v>
      </c>
      <c r="AR43" s="8">
        <v>0</v>
      </c>
      <c r="AS43" s="8">
        <v>0</v>
      </c>
      <c r="AT43" s="8">
        <v>0</v>
      </c>
      <c r="AU43" s="8">
        <v>0</v>
      </c>
      <c r="AV43" s="8">
        <v>0</v>
      </c>
      <c r="AW43" s="8">
        <v>0</v>
      </c>
      <c r="AX43" s="8">
        <v>0</v>
      </c>
      <c r="AY43" s="8">
        <f t="shared" si="11"/>
        <v>320.48</v>
      </c>
      <c r="AZ43" s="190">
        <f t="shared" si="12"/>
        <v>0</v>
      </c>
      <c r="BA43" s="80">
        <f t="shared" si="13"/>
        <v>0</v>
      </c>
      <c r="BD43" s="3" t="str">
        <f>VLOOKUP(D43,Schools!A:Q,17,0)</f>
        <v>A</v>
      </c>
      <c r="BE43" s="52">
        <f t="shared" si="14"/>
        <v>0</v>
      </c>
      <c r="BF43" s="52">
        <f t="shared" si="15"/>
        <v>0</v>
      </c>
      <c r="BG43" s="52">
        <f t="shared" si="16"/>
        <v>320.48</v>
      </c>
      <c r="BH43" s="52">
        <f t="shared" si="17"/>
        <v>320.48</v>
      </c>
      <c r="BI43" s="52">
        <f t="shared" si="18"/>
        <v>0</v>
      </c>
      <c r="BJ43" s="52">
        <f t="shared" si="19"/>
        <v>0</v>
      </c>
      <c r="BK43" s="8">
        <f t="shared" si="20"/>
        <v>320.48</v>
      </c>
      <c r="BL43" s="52">
        <f t="shared" si="21"/>
        <v>0</v>
      </c>
      <c r="BM43" s="1">
        <f t="shared" si="22"/>
        <v>0</v>
      </c>
      <c r="BN43" s="52">
        <f t="shared" si="23"/>
        <v>0</v>
      </c>
      <c r="BO43" s="1">
        <f t="shared" si="24"/>
        <v>0</v>
      </c>
      <c r="BP43" s="1">
        <f t="shared" si="25"/>
        <v>320</v>
      </c>
      <c r="BQ43" s="1">
        <f t="shared" si="26"/>
        <v>0</v>
      </c>
      <c r="BR43" t="str">
        <f t="shared" si="27"/>
        <v/>
      </c>
    </row>
    <row r="44" spans="1:70" x14ac:dyDescent="0.25">
      <c r="A44" t="str">
        <f t="shared" si="4"/>
        <v>MISCELLANEOUS PAYMENTS</v>
      </c>
      <c r="B44" s="75" t="s">
        <v>3620</v>
      </c>
      <c r="C44" s="76">
        <v>44033</v>
      </c>
      <c r="D44" s="75">
        <v>3022024</v>
      </c>
      <c r="E44" t="str">
        <f>VLOOKUP(D44,Schools!A:B,2,0)</f>
        <v>Fairway Primary School</v>
      </c>
      <c r="F44" t="str">
        <f>VLOOKUP(D44,Schools!$A:$Z,3,0)</f>
        <v>M</v>
      </c>
      <c r="G44" s="189">
        <v>-635.30999999999995</v>
      </c>
      <c r="H44" s="75" t="s">
        <v>4008</v>
      </c>
      <c r="I44" s="75" t="s">
        <v>4009</v>
      </c>
      <c r="J44" t="str">
        <f t="shared" si="5"/>
        <v>10284/543965</v>
      </c>
      <c r="K44">
        <f>VLOOKUP(D44,Schools!$A:$Z,9,0)</f>
        <v>400047</v>
      </c>
      <c r="L44" s="75" t="s">
        <v>66</v>
      </c>
      <c r="M44" s="75" t="s">
        <v>407</v>
      </c>
      <c r="N44" s="75" t="s">
        <v>4010</v>
      </c>
      <c r="O44" s="78" t="str">
        <f>VLOOKUP(D44,Schools!A:D,4,0)</f>
        <v>Primary</v>
      </c>
      <c r="P44" s="75">
        <v>10284</v>
      </c>
      <c r="Q44" s="78">
        <f t="shared" si="6"/>
        <v>543965</v>
      </c>
      <c r="R44" s="79">
        <v>0</v>
      </c>
      <c r="S44" s="79">
        <v>0</v>
      </c>
      <c r="T44" s="79">
        <v>0</v>
      </c>
      <c r="U44" s="79">
        <v>-635.30999999999995</v>
      </c>
      <c r="V44" s="79">
        <v>0</v>
      </c>
      <c r="W44" s="79">
        <v>0</v>
      </c>
      <c r="X44" s="79">
        <v>0</v>
      </c>
      <c r="Y44" s="79">
        <v>0</v>
      </c>
      <c r="Z44" s="79">
        <v>0</v>
      </c>
      <c r="AA44" s="79">
        <v>0</v>
      </c>
      <c r="AB44" s="79">
        <v>0</v>
      </c>
      <c r="AC44" s="79">
        <v>0</v>
      </c>
      <c r="AD44" s="79">
        <v>0</v>
      </c>
      <c r="AE44" s="79">
        <v>0</v>
      </c>
      <c r="AF44" s="52">
        <f t="shared" si="7"/>
        <v>-635.30999999999995</v>
      </c>
      <c r="AG44" s="52">
        <f t="shared" si="8"/>
        <v>0</v>
      </c>
      <c r="AH44" s="79">
        <v>0</v>
      </c>
      <c r="AK44">
        <f t="shared" si="9"/>
        <v>1</v>
      </c>
      <c r="AL44" s="8">
        <v>0</v>
      </c>
      <c r="AM44" s="80">
        <f t="shared" si="10"/>
        <v>-635.30999999999995</v>
      </c>
      <c r="AN44" s="8">
        <v>0</v>
      </c>
      <c r="AO44" s="8">
        <v>0</v>
      </c>
      <c r="AP44" s="8">
        <v>0</v>
      </c>
      <c r="AQ44" s="8">
        <v>0</v>
      </c>
      <c r="AR44" s="8">
        <v>0</v>
      </c>
      <c r="AS44" s="8">
        <v>0</v>
      </c>
      <c r="AT44" s="8">
        <v>0</v>
      </c>
      <c r="AU44" s="8">
        <v>0</v>
      </c>
      <c r="AV44" s="8">
        <v>0</v>
      </c>
      <c r="AW44" s="8">
        <v>0</v>
      </c>
      <c r="AX44" s="8">
        <v>0</v>
      </c>
      <c r="AY44" s="8">
        <f t="shared" si="11"/>
        <v>-635.30999999999995</v>
      </c>
      <c r="AZ44" s="190">
        <f t="shared" si="12"/>
        <v>0</v>
      </c>
      <c r="BA44" s="80">
        <f t="shared" si="13"/>
        <v>0</v>
      </c>
      <c r="BD44" s="3" t="str">
        <f>VLOOKUP(D44,Schools!A:Q,17,0)</f>
        <v>A</v>
      </c>
      <c r="BE44" s="52">
        <f t="shared" si="14"/>
        <v>0</v>
      </c>
      <c r="BF44" s="52">
        <f t="shared" si="15"/>
        <v>0</v>
      </c>
      <c r="BG44" s="52">
        <f t="shared" si="16"/>
        <v>-635.30999999999995</v>
      </c>
      <c r="BH44" s="52">
        <f t="shared" si="17"/>
        <v>-635.30999999999995</v>
      </c>
      <c r="BI44" s="52">
        <f t="shared" si="18"/>
        <v>0</v>
      </c>
      <c r="BJ44" s="52">
        <f t="shared" si="19"/>
        <v>0</v>
      </c>
      <c r="BK44" s="8">
        <f t="shared" si="20"/>
        <v>-635.30999999999995</v>
      </c>
      <c r="BL44" s="52">
        <f t="shared" si="21"/>
        <v>0</v>
      </c>
      <c r="BM44" s="1">
        <f t="shared" si="22"/>
        <v>0</v>
      </c>
      <c r="BN44" s="52">
        <f t="shared" si="23"/>
        <v>0</v>
      </c>
      <c r="BO44" s="1">
        <f t="shared" si="24"/>
        <v>0</v>
      </c>
      <c r="BP44" s="1">
        <f t="shared" si="25"/>
        <v>-635</v>
      </c>
      <c r="BQ44" s="1">
        <f t="shared" si="26"/>
        <v>0</v>
      </c>
      <c r="BR44" t="str">
        <f t="shared" si="27"/>
        <v/>
      </c>
    </row>
    <row r="45" spans="1:70" x14ac:dyDescent="0.25">
      <c r="A45" t="str">
        <f t="shared" si="4"/>
        <v>MISCELLANEOUS PAYMENTS</v>
      </c>
      <c r="B45" s="75" t="s">
        <v>3620</v>
      </c>
      <c r="C45" s="76">
        <v>44033</v>
      </c>
      <c r="D45" s="75">
        <v>3022048</v>
      </c>
      <c r="E45" t="str">
        <f>VLOOKUP(D45,Schools!A:B,2,0)</f>
        <v>Millbrook Park CE Primary School</v>
      </c>
      <c r="F45" t="str">
        <f>VLOOKUP(D45,Schools!$A:$Z,3,0)</f>
        <v>A</v>
      </c>
      <c r="G45" s="189">
        <v>472.05999999999995</v>
      </c>
      <c r="H45" s="75" t="s">
        <v>4011</v>
      </c>
      <c r="I45" s="75" t="s">
        <v>4009</v>
      </c>
      <c r="J45" t="str">
        <f t="shared" si="5"/>
        <v>10284/516500</v>
      </c>
      <c r="K45">
        <f>VLOOKUP(D45,Schools!$A:$Z,9,0)</f>
        <v>155126</v>
      </c>
      <c r="L45" s="75" t="s">
        <v>182</v>
      </c>
      <c r="M45" s="75" t="s">
        <v>407</v>
      </c>
      <c r="N45" s="75" t="s">
        <v>4010</v>
      </c>
      <c r="O45" s="78" t="str">
        <f>VLOOKUP(D45,Schools!A:D,4,0)</f>
        <v>Primary</v>
      </c>
      <c r="P45" s="75">
        <v>10284</v>
      </c>
      <c r="Q45" s="78">
        <f t="shared" si="6"/>
        <v>516500</v>
      </c>
      <c r="R45" s="79">
        <v>0</v>
      </c>
      <c r="S45" s="79">
        <v>0</v>
      </c>
      <c r="T45" s="79">
        <v>0</v>
      </c>
      <c r="U45" s="79">
        <v>472.05999999999995</v>
      </c>
      <c r="V45" s="79">
        <v>0</v>
      </c>
      <c r="W45" s="79">
        <v>0</v>
      </c>
      <c r="X45" s="79">
        <v>0</v>
      </c>
      <c r="Y45" s="79">
        <v>0</v>
      </c>
      <c r="Z45" s="79">
        <v>0</v>
      </c>
      <c r="AA45" s="79">
        <v>0</v>
      </c>
      <c r="AB45" s="79">
        <v>0</v>
      </c>
      <c r="AC45" s="79">
        <v>0</v>
      </c>
      <c r="AD45" s="79">
        <v>0</v>
      </c>
      <c r="AE45" s="79">
        <v>0</v>
      </c>
      <c r="AF45" s="52">
        <f t="shared" si="7"/>
        <v>472.05999999999995</v>
      </c>
      <c r="AG45" s="52">
        <f t="shared" si="8"/>
        <v>0</v>
      </c>
      <c r="AH45" s="79">
        <v>0</v>
      </c>
      <c r="AK45">
        <f t="shared" si="9"/>
        <v>1</v>
      </c>
      <c r="AL45" s="8">
        <v>0</v>
      </c>
      <c r="AM45" s="80">
        <f t="shared" si="10"/>
        <v>472.05999999999995</v>
      </c>
      <c r="AN45" s="8">
        <v>0</v>
      </c>
      <c r="AO45" s="8">
        <v>0</v>
      </c>
      <c r="AP45" s="8">
        <v>0</v>
      </c>
      <c r="AQ45" s="8">
        <v>0</v>
      </c>
      <c r="AR45" s="8">
        <v>0</v>
      </c>
      <c r="AS45" s="8">
        <v>0</v>
      </c>
      <c r="AT45" s="8">
        <v>0</v>
      </c>
      <c r="AU45" s="8">
        <v>0</v>
      </c>
      <c r="AV45" s="8">
        <v>0</v>
      </c>
      <c r="AW45" s="8">
        <v>0</v>
      </c>
      <c r="AX45" s="8">
        <v>0</v>
      </c>
      <c r="AY45" s="8">
        <f t="shared" si="11"/>
        <v>472.05999999999995</v>
      </c>
      <c r="AZ45" s="190">
        <f t="shared" si="12"/>
        <v>0</v>
      </c>
      <c r="BA45" s="80">
        <f t="shared" si="13"/>
        <v>0</v>
      </c>
      <c r="BD45" s="3" t="str">
        <f>VLOOKUP(D45,Schools!A:Q,17,0)</f>
        <v>Academy</v>
      </c>
      <c r="BE45" s="52">
        <f t="shared" si="14"/>
        <v>0</v>
      </c>
      <c r="BF45" s="52">
        <f t="shared" si="15"/>
        <v>0</v>
      </c>
      <c r="BG45" s="52">
        <f t="shared" si="16"/>
        <v>472.05999999999995</v>
      </c>
      <c r="BH45" s="52">
        <f t="shared" si="17"/>
        <v>472.05999999999995</v>
      </c>
      <c r="BI45" s="52">
        <f t="shared" si="18"/>
        <v>0</v>
      </c>
      <c r="BJ45" s="52">
        <f t="shared" si="19"/>
        <v>0</v>
      </c>
      <c r="BK45" s="8">
        <f t="shared" si="20"/>
        <v>472.05999999999995</v>
      </c>
      <c r="BL45" s="52">
        <f t="shared" si="21"/>
        <v>0</v>
      </c>
      <c r="BM45" s="1">
        <f t="shared" si="22"/>
        <v>0</v>
      </c>
      <c r="BN45" s="52">
        <f t="shared" si="23"/>
        <v>0</v>
      </c>
      <c r="BO45" s="1">
        <f t="shared" si="24"/>
        <v>0</v>
      </c>
      <c r="BP45" s="1">
        <f t="shared" si="25"/>
        <v>472</v>
      </c>
      <c r="BQ45" s="1">
        <f t="shared" si="26"/>
        <v>0</v>
      </c>
      <c r="BR45" t="str">
        <f t="shared" si="27"/>
        <v/>
      </c>
    </row>
    <row r="46" spans="1:70" x14ac:dyDescent="0.25">
      <c r="A46" t="str">
        <f t="shared" si="4"/>
        <v>MISCELLANEOUS PAYMENTS</v>
      </c>
      <c r="B46" s="75" t="s">
        <v>3620</v>
      </c>
      <c r="C46" s="76">
        <v>44033</v>
      </c>
      <c r="D46" s="75">
        <v>3022071</v>
      </c>
      <c r="E46" t="str">
        <f>VLOOKUP(D46,Schools!A:B,2,0)</f>
        <v>Queenswell Infant and Nursery School</v>
      </c>
      <c r="F46" t="str">
        <f>VLOOKUP(D46,Schools!$A:$Z,3,0)</f>
        <v>M</v>
      </c>
      <c r="G46" s="189">
        <v>1772.1899999999998</v>
      </c>
      <c r="H46" s="75" t="s">
        <v>4012</v>
      </c>
      <c r="I46" s="75" t="s">
        <v>4009</v>
      </c>
      <c r="J46" t="str">
        <f t="shared" si="5"/>
        <v>10284/543965</v>
      </c>
      <c r="K46">
        <f>VLOOKUP(D46,Schools!$A:$Z,9,0)</f>
        <v>400010</v>
      </c>
      <c r="L46" s="75" t="s">
        <v>400</v>
      </c>
      <c r="M46" s="75" t="s">
        <v>407</v>
      </c>
      <c r="N46" s="75" t="s">
        <v>4010</v>
      </c>
      <c r="O46" s="78" t="str">
        <f>VLOOKUP(D46,Schools!A:D,4,0)</f>
        <v>Primary</v>
      </c>
      <c r="P46" s="75">
        <v>10284</v>
      </c>
      <c r="Q46" s="78">
        <f t="shared" si="6"/>
        <v>543965</v>
      </c>
      <c r="R46" s="79">
        <v>0</v>
      </c>
      <c r="S46" s="79">
        <v>0</v>
      </c>
      <c r="T46" s="79">
        <v>0</v>
      </c>
      <c r="U46" s="79">
        <v>1772.1899999999998</v>
      </c>
      <c r="V46" s="79">
        <v>0</v>
      </c>
      <c r="W46" s="79">
        <v>0</v>
      </c>
      <c r="X46" s="79">
        <v>0</v>
      </c>
      <c r="Y46" s="79">
        <v>0</v>
      </c>
      <c r="Z46" s="79">
        <v>0</v>
      </c>
      <c r="AA46" s="79">
        <v>0</v>
      </c>
      <c r="AB46" s="79">
        <v>0</v>
      </c>
      <c r="AC46" s="79">
        <v>0</v>
      </c>
      <c r="AD46" s="79">
        <v>0</v>
      </c>
      <c r="AE46" s="79">
        <v>0</v>
      </c>
      <c r="AF46" s="52">
        <f t="shared" si="7"/>
        <v>1772.1899999999998</v>
      </c>
      <c r="AG46" s="52">
        <f t="shared" si="8"/>
        <v>0</v>
      </c>
      <c r="AH46" s="79">
        <v>0</v>
      </c>
      <c r="AK46">
        <f t="shared" si="9"/>
        <v>1</v>
      </c>
      <c r="AL46" s="8">
        <v>0</v>
      </c>
      <c r="AM46" s="80">
        <f t="shared" si="10"/>
        <v>1772.1899999999998</v>
      </c>
      <c r="AN46" s="8">
        <v>0</v>
      </c>
      <c r="AO46" s="8">
        <v>0</v>
      </c>
      <c r="AP46" s="8">
        <v>0</v>
      </c>
      <c r="AQ46" s="8">
        <v>0</v>
      </c>
      <c r="AR46" s="8">
        <v>0</v>
      </c>
      <c r="AS46" s="8">
        <v>0</v>
      </c>
      <c r="AT46" s="8">
        <v>0</v>
      </c>
      <c r="AU46" s="8">
        <v>0</v>
      </c>
      <c r="AV46" s="8">
        <v>0</v>
      </c>
      <c r="AW46" s="8">
        <v>0</v>
      </c>
      <c r="AX46" s="8">
        <v>0</v>
      </c>
      <c r="AY46" s="8">
        <f t="shared" si="11"/>
        <v>1772.1899999999998</v>
      </c>
      <c r="AZ46" s="190">
        <f t="shared" si="12"/>
        <v>0</v>
      </c>
      <c r="BA46" s="80">
        <f t="shared" si="13"/>
        <v>0</v>
      </c>
      <c r="BD46" s="3" t="str">
        <f>VLOOKUP(D46,Schools!A:Q,17,0)</f>
        <v>C</v>
      </c>
      <c r="BE46" s="52">
        <f t="shared" si="14"/>
        <v>0</v>
      </c>
      <c r="BF46" s="52">
        <f t="shared" si="15"/>
        <v>0</v>
      </c>
      <c r="BG46" s="52">
        <f t="shared" si="16"/>
        <v>1772.1899999999998</v>
      </c>
      <c r="BH46" s="52">
        <f t="shared" si="17"/>
        <v>1772.1899999999998</v>
      </c>
      <c r="BI46" s="52">
        <f t="shared" si="18"/>
        <v>0</v>
      </c>
      <c r="BJ46" s="52">
        <f t="shared" si="19"/>
        <v>0</v>
      </c>
      <c r="BK46" s="8">
        <f t="shared" si="20"/>
        <v>1772.1899999999998</v>
      </c>
      <c r="BL46" s="52">
        <f t="shared" si="21"/>
        <v>0</v>
      </c>
      <c r="BM46" s="1">
        <f t="shared" si="22"/>
        <v>0</v>
      </c>
      <c r="BN46" s="52">
        <f t="shared" si="23"/>
        <v>0</v>
      </c>
      <c r="BO46" s="1">
        <f t="shared" si="24"/>
        <v>0</v>
      </c>
      <c r="BP46" s="1">
        <f t="shared" si="25"/>
        <v>1772</v>
      </c>
      <c r="BQ46" s="1">
        <f t="shared" si="26"/>
        <v>0</v>
      </c>
      <c r="BR46" t="str">
        <f t="shared" si="27"/>
        <v/>
      </c>
    </row>
    <row r="47" spans="1:70" x14ac:dyDescent="0.25">
      <c r="A47" t="str">
        <f t="shared" si="4"/>
        <v>MISCELLANEOUS PAYMENTS</v>
      </c>
      <c r="B47" s="75" t="s">
        <v>3620</v>
      </c>
      <c r="C47" s="76">
        <v>44033</v>
      </c>
      <c r="D47" s="75">
        <v>3021000</v>
      </c>
      <c r="E47" t="str">
        <f>VLOOKUP(D47,Schools!A:B,2,0)</f>
        <v>Brookhill Nursery</v>
      </c>
      <c r="F47" t="str">
        <f>VLOOKUP(D47,Schools!$A:$Z,3,0)</f>
        <v>M</v>
      </c>
      <c r="G47" s="189">
        <v>1874.28</v>
      </c>
      <c r="H47" s="75" t="s">
        <v>4008</v>
      </c>
      <c r="I47" s="75" t="s">
        <v>4009</v>
      </c>
      <c r="J47" t="str">
        <f t="shared" si="5"/>
        <v>11294/543965</v>
      </c>
      <c r="K47">
        <f>VLOOKUP(D47,Schools!$A:$Z,9,0)</f>
        <v>400102</v>
      </c>
      <c r="L47" s="75" t="s">
        <v>66</v>
      </c>
      <c r="M47" s="75" t="s">
        <v>596</v>
      </c>
      <c r="N47" s="75" t="s">
        <v>4013</v>
      </c>
      <c r="O47" s="78" t="str">
        <f>VLOOKUP(D47,Schools!A:D,4,0)</f>
        <v>Nursery</v>
      </c>
      <c r="P47" s="75">
        <v>11294</v>
      </c>
      <c r="Q47" s="78">
        <f t="shared" si="6"/>
        <v>543965</v>
      </c>
      <c r="R47" s="79">
        <v>0</v>
      </c>
      <c r="S47" s="79">
        <v>0</v>
      </c>
      <c r="T47" s="79">
        <v>0</v>
      </c>
      <c r="U47" s="79">
        <v>170.39</v>
      </c>
      <c r="V47" s="79">
        <v>170.39</v>
      </c>
      <c r="W47" s="79">
        <v>170.39</v>
      </c>
      <c r="X47" s="79">
        <v>170.39</v>
      </c>
      <c r="Y47" s="79">
        <v>170.39</v>
      </c>
      <c r="Z47" s="79">
        <v>170.39</v>
      </c>
      <c r="AA47" s="79">
        <v>170.39</v>
      </c>
      <c r="AB47" s="79">
        <v>170.39</v>
      </c>
      <c r="AC47" s="79">
        <v>170.39</v>
      </c>
      <c r="AD47" s="79">
        <v>170.39</v>
      </c>
      <c r="AE47" s="79">
        <v>170.38</v>
      </c>
      <c r="AF47" s="52">
        <f t="shared" si="7"/>
        <v>1874.2799999999997</v>
      </c>
      <c r="AG47" s="52">
        <f t="shared" si="8"/>
        <v>0</v>
      </c>
      <c r="AH47" s="79">
        <v>0</v>
      </c>
      <c r="AK47">
        <f t="shared" si="9"/>
        <v>1</v>
      </c>
      <c r="AL47" s="8">
        <v>0</v>
      </c>
      <c r="AM47" s="80">
        <f t="shared" si="10"/>
        <v>1874.28</v>
      </c>
      <c r="AN47" s="8">
        <v>0</v>
      </c>
      <c r="AO47" s="8">
        <v>0</v>
      </c>
      <c r="AP47" s="8">
        <v>0</v>
      </c>
      <c r="AQ47" s="8">
        <v>0</v>
      </c>
      <c r="AR47" s="8">
        <v>0</v>
      </c>
      <c r="AS47" s="8">
        <v>0</v>
      </c>
      <c r="AT47" s="8">
        <v>0</v>
      </c>
      <c r="AU47" s="8">
        <v>0</v>
      </c>
      <c r="AV47" s="8">
        <v>0</v>
      </c>
      <c r="AW47" s="8">
        <v>0</v>
      </c>
      <c r="AX47" s="8">
        <v>0</v>
      </c>
      <c r="AY47" s="8">
        <f t="shared" si="11"/>
        <v>1874.28</v>
      </c>
      <c r="AZ47" s="190">
        <f t="shared" si="12"/>
        <v>0</v>
      </c>
      <c r="BA47" s="80">
        <f t="shared" si="13"/>
        <v>0</v>
      </c>
      <c r="BD47" s="3" t="str">
        <f>VLOOKUP(D47,Schools!A:Q,17,0)</f>
        <v>A</v>
      </c>
      <c r="BE47" s="52">
        <f t="shared" si="14"/>
        <v>0</v>
      </c>
      <c r="BF47" s="52">
        <f t="shared" si="15"/>
        <v>0</v>
      </c>
      <c r="BG47" s="52">
        <f t="shared" si="16"/>
        <v>1874.2799999999997</v>
      </c>
      <c r="BH47" s="52">
        <f t="shared" si="17"/>
        <v>681.56</v>
      </c>
      <c r="BI47" s="52">
        <f t="shared" si="18"/>
        <v>1192.7199999999998</v>
      </c>
      <c r="BJ47" s="52">
        <f t="shared" si="19"/>
        <v>0</v>
      </c>
      <c r="BK47" s="8">
        <f t="shared" si="20"/>
        <v>1874.28</v>
      </c>
      <c r="BL47" s="52">
        <f t="shared" si="21"/>
        <v>1192.72</v>
      </c>
      <c r="BM47" s="1">
        <f t="shared" si="22"/>
        <v>0</v>
      </c>
      <c r="BN47" s="52">
        <f t="shared" si="23"/>
        <v>1192.72</v>
      </c>
      <c r="BO47" s="1">
        <f t="shared" si="24"/>
        <v>0</v>
      </c>
      <c r="BP47" s="1">
        <f t="shared" si="25"/>
        <v>1874</v>
      </c>
      <c r="BQ47" s="1">
        <f t="shared" si="26"/>
        <v>0</v>
      </c>
      <c r="BR47" t="str">
        <f t="shared" si="27"/>
        <v/>
      </c>
    </row>
    <row r="48" spans="1:70" x14ac:dyDescent="0.25">
      <c r="A48" t="str">
        <f t="shared" si="4"/>
        <v>MISCELLANEOUS PAYMENTS</v>
      </c>
      <c r="B48" s="75" t="s">
        <v>3620</v>
      </c>
      <c r="C48" s="76">
        <v>44033</v>
      </c>
      <c r="D48" s="75">
        <v>3023500</v>
      </c>
      <c r="E48" t="str">
        <f>VLOOKUP(D48,Schools!A:B,2,0)</f>
        <v>Annunciation Catholic Infant School</v>
      </c>
      <c r="F48" t="str">
        <f>VLOOKUP(D48,Schools!$A:$Z,3,0)</f>
        <v>M</v>
      </c>
      <c r="G48" s="189">
        <v>3241.39</v>
      </c>
      <c r="H48" s="75" t="s">
        <v>4008</v>
      </c>
      <c r="I48" s="75" t="s">
        <v>4009</v>
      </c>
      <c r="J48" t="str">
        <f t="shared" si="5"/>
        <v>11294/543965</v>
      </c>
      <c r="K48">
        <f>VLOOKUP(D48,Schools!$A:$Z,9,0)</f>
        <v>400023</v>
      </c>
      <c r="L48" s="75" t="s">
        <v>66</v>
      </c>
      <c r="M48" s="75" t="s">
        <v>596</v>
      </c>
      <c r="N48" s="75" t="s">
        <v>4013</v>
      </c>
      <c r="O48" s="78" t="str">
        <f>VLOOKUP(D48,Schools!A:D,4,0)</f>
        <v>Primary</v>
      </c>
      <c r="P48" s="75">
        <v>11294</v>
      </c>
      <c r="Q48" s="78">
        <f t="shared" si="6"/>
        <v>543965</v>
      </c>
      <c r="R48" s="79">
        <v>0</v>
      </c>
      <c r="S48" s="79">
        <v>0</v>
      </c>
      <c r="T48" s="79">
        <v>0</v>
      </c>
      <c r="U48" s="79">
        <v>294.67</v>
      </c>
      <c r="V48" s="79">
        <v>294.67</v>
      </c>
      <c r="W48" s="79">
        <v>294.67</v>
      </c>
      <c r="X48" s="79">
        <v>294.67</v>
      </c>
      <c r="Y48" s="79">
        <v>294.67</v>
      </c>
      <c r="Z48" s="79">
        <v>294.67</v>
      </c>
      <c r="AA48" s="79">
        <v>294.67</v>
      </c>
      <c r="AB48" s="79">
        <v>294.67</v>
      </c>
      <c r="AC48" s="79">
        <v>294.67</v>
      </c>
      <c r="AD48" s="79">
        <v>294.67</v>
      </c>
      <c r="AE48" s="79">
        <v>294.69</v>
      </c>
      <c r="AF48" s="52">
        <f t="shared" si="7"/>
        <v>3241.3900000000003</v>
      </c>
      <c r="AG48" s="52">
        <f t="shared" si="8"/>
        <v>0</v>
      </c>
      <c r="AH48" s="79">
        <v>0</v>
      </c>
      <c r="AK48">
        <f t="shared" si="9"/>
        <v>1</v>
      </c>
      <c r="AL48" s="8">
        <v>0</v>
      </c>
      <c r="AM48" s="80">
        <f t="shared" si="10"/>
        <v>3241.39</v>
      </c>
      <c r="AN48" s="8">
        <v>0</v>
      </c>
      <c r="AO48" s="8">
        <v>0</v>
      </c>
      <c r="AP48" s="8">
        <v>0</v>
      </c>
      <c r="AQ48" s="8">
        <v>0</v>
      </c>
      <c r="AR48" s="8">
        <v>0</v>
      </c>
      <c r="AS48" s="8">
        <v>0</v>
      </c>
      <c r="AT48" s="8">
        <v>0</v>
      </c>
      <c r="AU48" s="8">
        <v>0</v>
      </c>
      <c r="AV48" s="8">
        <v>0</v>
      </c>
      <c r="AW48" s="8">
        <v>0</v>
      </c>
      <c r="AX48" s="8">
        <v>0</v>
      </c>
      <c r="AY48" s="8">
        <f t="shared" si="11"/>
        <v>3241.39</v>
      </c>
      <c r="AZ48" s="190">
        <f t="shared" si="12"/>
        <v>0</v>
      </c>
      <c r="BA48" s="80">
        <f t="shared" si="13"/>
        <v>0</v>
      </c>
      <c r="BD48" s="3" t="str">
        <f>VLOOKUP(D48,Schools!A:Q,17,0)</f>
        <v>A</v>
      </c>
      <c r="BE48" s="52">
        <f t="shared" si="14"/>
        <v>0</v>
      </c>
      <c r="BF48" s="52">
        <f t="shared" si="15"/>
        <v>0</v>
      </c>
      <c r="BG48" s="52">
        <f t="shared" si="16"/>
        <v>3241.3900000000003</v>
      </c>
      <c r="BH48" s="52">
        <f t="shared" si="17"/>
        <v>1178.68</v>
      </c>
      <c r="BI48" s="52">
        <f t="shared" si="18"/>
        <v>2062.71</v>
      </c>
      <c r="BJ48" s="52">
        <f t="shared" si="19"/>
        <v>0</v>
      </c>
      <c r="BK48" s="8">
        <f t="shared" si="20"/>
        <v>3241.39</v>
      </c>
      <c r="BL48" s="52">
        <f t="shared" si="21"/>
        <v>2062.71</v>
      </c>
      <c r="BM48" s="1">
        <f t="shared" si="22"/>
        <v>0</v>
      </c>
      <c r="BN48" s="52">
        <f t="shared" si="23"/>
        <v>2062.71</v>
      </c>
      <c r="BO48" s="1">
        <f t="shared" si="24"/>
        <v>0</v>
      </c>
      <c r="BP48" s="1">
        <f t="shared" si="25"/>
        <v>3241</v>
      </c>
      <c r="BQ48" s="1">
        <f t="shared" si="26"/>
        <v>0</v>
      </c>
      <c r="BR48" t="str">
        <f t="shared" si="27"/>
        <v/>
      </c>
    </row>
    <row r="49" spans="1:70" x14ac:dyDescent="0.25">
      <c r="A49" t="str">
        <f t="shared" si="4"/>
        <v>MISCELLANEOUS PAYMENTS</v>
      </c>
      <c r="B49" s="75" t="s">
        <v>3620</v>
      </c>
      <c r="C49" s="76">
        <v>44033</v>
      </c>
      <c r="D49" s="75">
        <v>3023524</v>
      </c>
      <c r="E49" t="str">
        <f>VLOOKUP(D49,Schools!A:B,2,0)</f>
        <v>Beit Shvidler Primary School</v>
      </c>
      <c r="F49" t="str">
        <f>VLOOKUP(D49,Schools!$A:$Z,3,0)</f>
        <v>M</v>
      </c>
      <c r="G49" s="189">
        <v>9580.93</v>
      </c>
      <c r="H49" s="75" t="s">
        <v>4008</v>
      </c>
      <c r="I49" s="75" t="s">
        <v>4009</v>
      </c>
      <c r="J49" t="str">
        <f t="shared" si="5"/>
        <v>11294/543965</v>
      </c>
      <c r="K49">
        <f>VLOOKUP(D49,Schools!$A:$Z,9,0)</f>
        <v>400150</v>
      </c>
      <c r="L49" s="75" t="s">
        <v>66</v>
      </c>
      <c r="M49" s="75" t="s">
        <v>596</v>
      </c>
      <c r="N49" s="75" t="s">
        <v>4013</v>
      </c>
      <c r="O49" s="78" t="str">
        <f>VLOOKUP(D49,Schools!A:D,4,0)</f>
        <v>Primary</v>
      </c>
      <c r="P49" s="75">
        <v>11294</v>
      </c>
      <c r="Q49" s="78">
        <f t="shared" si="6"/>
        <v>543965</v>
      </c>
      <c r="R49" s="79">
        <v>0</v>
      </c>
      <c r="S49" s="79">
        <v>0</v>
      </c>
      <c r="T49" s="79">
        <v>0</v>
      </c>
      <c r="U49" s="79">
        <v>870.99</v>
      </c>
      <c r="V49" s="79">
        <v>870.99</v>
      </c>
      <c r="W49" s="79">
        <v>870.99</v>
      </c>
      <c r="X49" s="79">
        <v>870.99</v>
      </c>
      <c r="Y49" s="79">
        <v>870.99</v>
      </c>
      <c r="Z49" s="79">
        <v>870.99</v>
      </c>
      <c r="AA49" s="79">
        <v>870.99</v>
      </c>
      <c r="AB49" s="79">
        <v>870.99</v>
      </c>
      <c r="AC49" s="79">
        <v>870.99</v>
      </c>
      <c r="AD49" s="79">
        <v>870.99</v>
      </c>
      <c r="AE49" s="79">
        <v>871.03</v>
      </c>
      <c r="AF49" s="52">
        <f t="shared" si="7"/>
        <v>9580.93</v>
      </c>
      <c r="AG49" s="52">
        <f t="shared" si="8"/>
        <v>0</v>
      </c>
      <c r="AH49" s="79">
        <v>0</v>
      </c>
      <c r="AK49">
        <f t="shared" si="9"/>
        <v>1</v>
      </c>
      <c r="AL49" s="8">
        <v>0</v>
      </c>
      <c r="AM49" s="80">
        <f t="shared" si="10"/>
        <v>9580.93</v>
      </c>
      <c r="AN49" s="8">
        <v>0</v>
      </c>
      <c r="AO49" s="8">
        <v>0</v>
      </c>
      <c r="AP49" s="8">
        <v>0</v>
      </c>
      <c r="AQ49" s="8">
        <v>0</v>
      </c>
      <c r="AR49" s="8">
        <v>0</v>
      </c>
      <c r="AS49" s="8">
        <v>0</v>
      </c>
      <c r="AT49" s="8">
        <v>0</v>
      </c>
      <c r="AU49" s="8">
        <v>0</v>
      </c>
      <c r="AV49" s="8">
        <v>0</v>
      </c>
      <c r="AW49" s="8">
        <v>0</v>
      </c>
      <c r="AX49" s="8">
        <v>0</v>
      </c>
      <c r="AY49" s="8">
        <f t="shared" si="11"/>
        <v>9580.93</v>
      </c>
      <c r="AZ49" s="190">
        <f t="shared" si="12"/>
        <v>0</v>
      </c>
      <c r="BA49" s="80">
        <f t="shared" si="13"/>
        <v>0</v>
      </c>
      <c r="BD49" s="3" t="str">
        <f>VLOOKUP(D49,Schools!A:Q,17,0)</f>
        <v>C</v>
      </c>
      <c r="BE49" s="52">
        <f t="shared" si="14"/>
        <v>0</v>
      </c>
      <c r="BF49" s="52">
        <f t="shared" si="15"/>
        <v>0</v>
      </c>
      <c r="BG49" s="52">
        <f t="shared" si="16"/>
        <v>9580.93</v>
      </c>
      <c r="BH49" s="52">
        <f t="shared" si="17"/>
        <v>3483.96</v>
      </c>
      <c r="BI49" s="52">
        <f t="shared" si="18"/>
        <v>6096.97</v>
      </c>
      <c r="BJ49" s="52">
        <f t="shared" si="19"/>
        <v>0</v>
      </c>
      <c r="BK49" s="8">
        <f t="shared" si="20"/>
        <v>9580.93</v>
      </c>
      <c r="BL49" s="52">
        <f t="shared" si="21"/>
        <v>6096.97</v>
      </c>
      <c r="BM49" s="1">
        <f t="shared" si="22"/>
        <v>0</v>
      </c>
      <c r="BN49" s="52">
        <f t="shared" si="23"/>
        <v>6096.97</v>
      </c>
      <c r="BO49" s="1">
        <f t="shared" si="24"/>
        <v>0</v>
      </c>
      <c r="BP49" s="1">
        <f t="shared" si="25"/>
        <v>9581</v>
      </c>
      <c r="BQ49" s="1">
        <f t="shared" si="26"/>
        <v>0</v>
      </c>
      <c r="BR49" t="str">
        <f t="shared" si="27"/>
        <v/>
      </c>
    </row>
    <row r="50" spans="1:70" x14ac:dyDescent="0.25">
      <c r="A50" t="str">
        <f t="shared" si="4"/>
        <v>MISCELLANEOUS PAYMENTS</v>
      </c>
      <c r="B50" s="75" t="s">
        <v>3620</v>
      </c>
      <c r="C50" s="76">
        <v>44033</v>
      </c>
      <c r="D50" s="75">
        <v>3022067</v>
      </c>
      <c r="E50" t="str">
        <f>VLOOKUP(D50,Schools!A:B,2,0)</f>
        <v>Chalgrove Primary School</v>
      </c>
      <c r="F50" t="str">
        <f>VLOOKUP(D50,Schools!$A:$Z,3,0)</f>
        <v>M</v>
      </c>
      <c r="G50" s="189">
        <v>2850.84</v>
      </c>
      <c r="H50" s="75" t="s">
        <v>4008</v>
      </c>
      <c r="I50" s="75" t="s">
        <v>4009</v>
      </c>
      <c r="J50" t="str">
        <f t="shared" si="5"/>
        <v>11294/543965</v>
      </c>
      <c r="K50">
        <f>VLOOKUP(D50,Schools!$A:$Z,9,0)</f>
        <v>400065</v>
      </c>
      <c r="L50" s="75" t="s">
        <v>66</v>
      </c>
      <c r="M50" s="75" t="s">
        <v>596</v>
      </c>
      <c r="N50" s="75" t="s">
        <v>4013</v>
      </c>
      <c r="O50" s="78" t="str">
        <f>VLOOKUP(D50,Schools!A:D,4,0)</f>
        <v>Primary</v>
      </c>
      <c r="P50" s="75">
        <v>11294</v>
      </c>
      <c r="Q50" s="78">
        <f t="shared" si="6"/>
        <v>543965</v>
      </c>
      <c r="R50" s="79">
        <v>0</v>
      </c>
      <c r="S50" s="79">
        <v>0</v>
      </c>
      <c r="T50" s="79">
        <v>0</v>
      </c>
      <c r="U50" s="79">
        <v>259.17</v>
      </c>
      <c r="V50" s="79">
        <v>259.17</v>
      </c>
      <c r="W50" s="79">
        <v>259.17</v>
      </c>
      <c r="X50" s="79">
        <v>259.17</v>
      </c>
      <c r="Y50" s="79">
        <v>259.17</v>
      </c>
      <c r="Z50" s="79">
        <v>259.17</v>
      </c>
      <c r="AA50" s="79">
        <v>259.17</v>
      </c>
      <c r="AB50" s="79">
        <v>259.17</v>
      </c>
      <c r="AC50" s="79">
        <v>259.17</v>
      </c>
      <c r="AD50" s="79">
        <v>259.17</v>
      </c>
      <c r="AE50" s="79">
        <v>259.14</v>
      </c>
      <c r="AF50" s="52">
        <f t="shared" si="7"/>
        <v>2850.84</v>
      </c>
      <c r="AG50" s="52">
        <f t="shared" si="8"/>
        <v>0</v>
      </c>
      <c r="AH50" s="79">
        <v>0</v>
      </c>
      <c r="AK50">
        <f t="shared" si="9"/>
        <v>1</v>
      </c>
      <c r="AL50" s="8">
        <v>0</v>
      </c>
      <c r="AM50" s="80">
        <f t="shared" si="10"/>
        <v>2850.84</v>
      </c>
      <c r="AN50" s="8">
        <v>0</v>
      </c>
      <c r="AO50" s="8">
        <v>0</v>
      </c>
      <c r="AP50" s="8">
        <v>0</v>
      </c>
      <c r="AQ50" s="8">
        <v>0</v>
      </c>
      <c r="AR50" s="8">
        <v>0</v>
      </c>
      <c r="AS50" s="8">
        <v>0</v>
      </c>
      <c r="AT50" s="8">
        <v>0</v>
      </c>
      <c r="AU50" s="8">
        <v>0</v>
      </c>
      <c r="AV50" s="8">
        <v>0</v>
      </c>
      <c r="AW50" s="8">
        <v>0</v>
      </c>
      <c r="AX50" s="8">
        <v>0</v>
      </c>
      <c r="AY50" s="8">
        <f t="shared" si="11"/>
        <v>2850.84</v>
      </c>
      <c r="AZ50" s="190">
        <f t="shared" si="12"/>
        <v>0</v>
      </c>
      <c r="BA50" s="80">
        <f t="shared" si="13"/>
        <v>0</v>
      </c>
      <c r="BD50" s="3" t="str">
        <f>VLOOKUP(D50,Schools!A:Q,17,0)</f>
        <v>A</v>
      </c>
      <c r="BE50" s="52">
        <f t="shared" si="14"/>
        <v>0</v>
      </c>
      <c r="BF50" s="52">
        <f t="shared" si="15"/>
        <v>0</v>
      </c>
      <c r="BG50" s="52">
        <f t="shared" si="16"/>
        <v>2850.84</v>
      </c>
      <c r="BH50" s="52">
        <f t="shared" si="17"/>
        <v>1036.68</v>
      </c>
      <c r="BI50" s="52">
        <f t="shared" si="18"/>
        <v>1814.16</v>
      </c>
      <c r="BJ50" s="52">
        <f t="shared" si="19"/>
        <v>0</v>
      </c>
      <c r="BK50" s="8">
        <f t="shared" si="20"/>
        <v>2850.84</v>
      </c>
      <c r="BL50" s="52">
        <f t="shared" si="21"/>
        <v>1814.16</v>
      </c>
      <c r="BM50" s="1">
        <f t="shared" si="22"/>
        <v>0</v>
      </c>
      <c r="BN50" s="52">
        <f t="shared" si="23"/>
        <v>1814.16</v>
      </c>
      <c r="BO50" s="1">
        <f t="shared" si="24"/>
        <v>0</v>
      </c>
      <c r="BP50" s="1">
        <f t="shared" si="25"/>
        <v>2851</v>
      </c>
      <c r="BQ50" s="1">
        <f t="shared" si="26"/>
        <v>0</v>
      </c>
      <c r="BR50" t="str">
        <f t="shared" si="27"/>
        <v/>
      </c>
    </row>
    <row r="51" spans="1:70" x14ac:dyDescent="0.25">
      <c r="A51" t="str">
        <f t="shared" si="4"/>
        <v>MISCELLANEOUS PAYMENTS</v>
      </c>
      <c r="B51" s="75" t="s">
        <v>3620</v>
      </c>
      <c r="C51" s="76">
        <v>44033</v>
      </c>
      <c r="D51" s="75">
        <v>3022027</v>
      </c>
      <c r="E51" t="str">
        <f>VLOOKUP(D51,Schools!A:B,2,0)</f>
        <v>Garden Suburb Junior</v>
      </c>
      <c r="F51" t="str">
        <f>VLOOKUP(D51,Schools!$A:$Z,3,0)</f>
        <v>M</v>
      </c>
      <c r="G51" s="189">
        <v>2588.11</v>
      </c>
      <c r="H51" s="75" t="s">
        <v>4008</v>
      </c>
      <c r="I51" s="75" t="s">
        <v>4009</v>
      </c>
      <c r="J51" t="str">
        <f t="shared" si="5"/>
        <v>11294/543965</v>
      </c>
      <c r="K51">
        <f>VLOOKUP(D51,Schools!$A:$Z,9,0)</f>
        <v>400002</v>
      </c>
      <c r="L51" s="75" t="s">
        <v>66</v>
      </c>
      <c r="M51" s="75" t="s">
        <v>596</v>
      </c>
      <c r="N51" s="75" t="s">
        <v>4013</v>
      </c>
      <c r="O51" s="78" t="str">
        <f>VLOOKUP(D51,Schools!A:D,4,0)</f>
        <v>Primary</v>
      </c>
      <c r="P51" s="75">
        <v>11294</v>
      </c>
      <c r="Q51" s="78">
        <f t="shared" si="6"/>
        <v>543965</v>
      </c>
      <c r="R51" s="79">
        <v>0</v>
      </c>
      <c r="S51" s="79">
        <v>0</v>
      </c>
      <c r="T51" s="79">
        <v>0</v>
      </c>
      <c r="U51" s="79">
        <v>235.28</v>
      </c>
      <c r="V51" s="79">
        <v>235.28</v>
      </c>
      <c r="W51" s="79">
        <v>235.28</v>
      </c>
      <c r="X51" s="79">
        <v>235.28</v>
      </c>
      <c r="Y51" s="79">
        <v>235.28</v>
      </c>
      <c r="Z51" s="79">
        <v>235.28</v>
      </c>
      <c r="AA51" s="79">
        <v>235.28</v>
      </c>
      <c r="AB51" s="79">
        <v>235.28</v>
      </c>
      <c r="AC51" s="79">
        <v>235.28</v>
      </c>
      <c r="AD51" s="79">
        <v>235.28</v>
      </c>
      <c r="AE51" s="79">
        <v>235.31</v>
      </c>
      <c r="AF51" s="52">
        <f t="shared" si="7"/>
        <v>2588.11</v>
      </c>
      <c r="AG51" s="52">
        <f t="shared" si="8"/>
        <v>0</v>
      </c>
      <c r="AH51" s="79">
        <v>0</v>
      </c>
      <c r="AK51">
        <f t="shared" si="9"/>
        <v>1</v>
      </c>
      <c r="AL51" s="8">
        <v>0</v>
      </c>
      <c r="AM51" s="80">
        <f t="shared" si="10"/>
        <v>2588.11</v>
      </c>
      <c r="AN51" s="8">
        <v>0</v>
      </c>
      <c r="AO51" s="8">
        <v>0</v>
      </c>
      <c r="AP51" s="8">
        <v>0</v>
      </c>
      <c r="AQ51" s="8">
        <v>0</v>
      </c>
      <c r="AR51" s="8">
        <v>0</v>
      </c>
      <c r="AS51" s="8">
        <v>0</v>
      </c>
      <c r="AT51" s="8">
        <v>0</v>
      </c>
      <c r="AU51" s="8">
        <v>0</v>
      </c>
      <c r="AV51" s="8">
        <v>0</v>
      </c>
      <c r="AW51" s="8">
        <v>0</v>
      </c>
      <c r="AX51" s="8">
        <v>0</v>
      </c>
      <c r="AY51" s="8">
        <f t="shared" si="11"/>
        <v>2588.11</v>
      </c>
      <c r="AZ51" s="190">
        <f t="shared" si="12"/>
        <v>0</v>
      </c>
      <c r="BA51" s="80">
        <f t="shared" si="13"/>
        <v>0</v>
      </c>
      <c r="BD51" s="3" t="str">
        <f>VLOOKUP(D51,Schools!A:Q,17,0)</f>
        <v>A</v>
      </c>
      <c r="BE51" s="52">
        <f t="shared" si="14"/>
        <v>0</v>
      </c>
      <c r="BF51" s="52">
        <f t="shared" si="15"/>
        <v>0</v>
      </c>
      <c r="BG51" s="52">
        <f t="shared" si="16"/>
        <v>2588.11</v>
      </c>
      <c r="BH51" s="52">
        <f t="shared" si="17"/>
        <v>941.12</v>
      </c>
      <c r="BI51" s="52">
        <f t="shared" si="18"/>
        <v>1646.9900000000002</v>
      </c>
      <c r="BJ51" s="52">
        <f t="shared" si="19"/>
        <v>0</v>
      </c>
      <c r="BK51" s="8">
        <f t="shared" si="20"/>
        <v>2588.11</v>
      </c>
      <c r="BL51" s="52">
        <f t="shared" si="21"/>
        <v>1646.9900000000002</v>
      </c>
      <c r="BM51" s="1">
        <f t="shared" si="22"/>
        <v>0</v>
      </c>
      <c r="BN51" s="52">
        <f t="shared" si="23"/>
        <v>1646.9900000000002</v>
      </c>
      <c r="BO51" s="1">
        <f t="shared" si="24"/>
        <v>0</v>
      </c>
      <c r="BP51" s="1">
        <f t="shared" si="25"/>
        <v>2588</v>
      </c>
      <c r="BQ51" s="1">
        <f t="shared" si="26"/>
        <v>0</v>
      </c>
      <c r="BR51" t="str">
        <f t="shared" si="27"/>
        <v/>
      </c>
    </row>
    <row r="52" spans="1:70" x14ac:dyDescent="0.25">
      <c r="A52" t="str">
        <f t="shared" si="4"/>
        <v>MISCELLANEOUS PAYMENTS</v>
      </c>
      <c r="B52" s="75" t="s">
        <v>3620</v>
      </c>
      <c r="C52" s="76">
        <v>44033</v>
      </c>
      <c r="D52" s="75">
        <v>3023309</v>
      </c>
      <c r="E52" t="str">
        <f>VLOOKUP(D52,Schools!A:B,2,0)</f>
        <v>St Johns CE N20</v>
      </c>
      <c r="F52" t="str">
        <f>VLOOKUP(D52,Schools!$A:$Z,3,0)</f>
        <v>M</v>
      </c>
      <c r="G52" s="189">
        <v>2495.67</v>
      </c>
      <c r="H52" s="75" t="s">
        <v>4008</v>
      </c>
      <c r="I52" s="75" t="s">
        <v>4009</v>
      </c>
      <c r="J52" t="str">
        <f t="shared" si="5"/>
        <v>11294/543965</v>
      </c>
      <c r="K52">
        <f>VLOOKUP(D52,Schools!$A:$Z,9,0)</f>
        <v>400098</v>
      </c>
      <c r="L52" s="75" t="s">
        <v>66</v>
      </c>
      <c r="M52" s="75" t="s">
        <v>596</v>
      </c>
      <c r="N52" s="75" t="s">
        <v>4013</v>
      </c>
      <c r="O52" s="78" t="str">
        <f>VLOOKUP(D52,Schools!A:D,4,0)</f>
        <v>Primary</v>
      </c>
      <c r="P52" s="75">
        <v>11294</v>
      </c>
      <c r="Q52" s="78">
        <f t="shared" si="6"/>
        <v>543965</v>
      </c>
      <c r="R52" s="79">
        <v>0</v>
      </c>
      <c r="S52" s="79">
        <v>0</v>
      </c>
      <c r="T52" s="79">
        <v>0</v>
      </c>
      <c r="U52" s="79">
        <v>226.88</v>
      </c>
      <c r="V52" s="79">
        <v>226.88</v>
      </c>
      <c r="W52" s="79">
        <v>226.88</v>
      </c>
      <c r="X52" s="79">
        <v>226.88</v>
      </c>
      <c r="Y52" s="79">
        <v>226.88</v>
      </c>
      <c r="Z52" s="79">
        <v>226.88</v>
      </c>
      <c r="AA52" s="79">
        <v>226.88</v>
      </c>
      <c r="AB52" s="79">
        <v>226.88</v>
      </c>
      <c r="AC52" s="79">
        <v>226.88</v>
      </c>
      <c r="AD52" s="79">
        <v>226.88</v>
      </c>
      <c r="AE52" s="79">
        <v>226.87</v>
      </c>
      <c r="AF52" s="52">
        <f t="shared" si="7"/>
        <v>2495.6700000000005</v>
      </c>
      <c r="AG52" s="52">
        <f t="shared" si="8"/>
        <v>0</v>
      </c>
      <c r="AH52" s="79">
        <v>0</v>
      </c>
      <c r="AK52">
        <f t="shared" si="9"/>
        <v>1</v>
      </c>
      <c r="AL52" s="8">
        <v>0</v>
      </c>
      <c r="AM52" s="80">
        <f t="shared" si="10"/>
        <v>2495.67</v>
      </c>
      <c r="AN52" s="8">
        <v>0</v>
      </c>
      <c r="AO52" s="8">
        <v>0</v>
      </c>
      <c r="AP52" s="8">
        <v>0</v>
      </c>
      <c r="AQ52" s="8">
        <v>0</v>
      </c>
      <c r="AR52" s="8">
        <v>0</v>
      </c>
      <c r="AS52" s="8">
        <v>0</v>
      </c>
      <c r="AT52" s="8">
        <v>0</v>
      </c>
      <c r="AU52" s="8">
        <v>0</v>
      </c>
      <c r="AV52" s="8">
        <v>0</v>
      </c>
      <c r="AW52" s="8">
        <v>0</v>
      </c>
      <c r="AX52" s="8">
        <v>0</v>
      </c>
      <c r="AY52" s="8">
        <f t="shared" si="11"/>
        <v>2495.67</v>
      </c>
      <c r="AZ52" s="190">
        <f t="shared" si="12"/>
        <v>0</v>
      </c>
      <c r="BA52" s="80">
        <f t="shared" si="13"/>
        <v>0</v>
      </c>
      <c r="BD52" s="3" t="str">
        <f>VLOOKUP(D52,Schools!A:Q,17,0)</f>
        <v>C</v>
      </c>
      <c r="BE52" s="52">
        <f t="shared" si="14"/>
        <v>0</v>
      </c>
      <c r="BF52" s="52">
        <f t="shared" si="15"/>
        <v>0</v>
      </c>
      <c r="BG52" s="52">
        <f t="shared" si="16"/>
        <v>2495.6700000000005</v>
      </c>
      <c r="BH52" s="52">
        <f t="shared" si="17"/>
        <v>907.52</v>
      </c>
      <c r="BI52" s="52">
        <f t="shared" si="18"/>
        <v>1588.1500000000005</v>
      </c>
      <c r="BJ52" s="52">
        <f t="shared" si="19"/>
        <v>0</v>
      </c>
      <c r="BK52" s="8">
        <f t="shared" si="20"/>
        <v>2495.67</v>
      </c>
      <c r="BL52" s="52">
        <f t="shared" si="21"/>
        <v>1588.15</v>
      </c>
      <c r="BM52" s="1">
        <f t="shared" si="22"/>
        <v>0</v>
      </c>
      <c r="BN52" s="52">
        <f t="shared" si="23"/>
        <v>1588.15</v>
      </c>
      <c r="BO52" s="1">
        <f t="shared" si="24"/>
        <v>0</v>
      </c>
      <c r="BP52" s="1">
        <f t="shared" si="25"/>
        <v>2496</v>
      </c>
      <c r="BQ52" s="1">
        <f t="shared" si="26"/>
        <v>0</v>
      </c>
      <c r="BR52" t="str">
        <f t="shared" si="27"/>
        <v/>
      </c>
    </row>
    <row r="53" spans="1:70" x14ac:dyDescent="0.25">
      <c r="A53" t="str">
        <f t="shared" si="4"/>
        <v>MISCELLANEOUS PAYMENTS</v>
      </c>
      <c r="B53" s="75" t="s">
        <v>3620</v>
      </c>
      <c r="C53" s="76">
        <v>44033</v>
      </c>
      <c r="D53" s="75">
        <v>3022060</v>
      </c>
      <c r="E53" t="str">
        <f>VLOOKUP(D53,Schools!A:B,2,0)</f>
        <v>Whitings Hill Primary School</v>
      </c>
      <c r="F53" t="str">
        <f>VLOOKUP(D53,Schools!$A:$Z,3,0)</f>
        <v>M</v>
      </c>
      <c r="G53" s="189">
        <v>3782.46</v>
      </c>
      <c r="H53" s="75" t="s">
        <v>4008</v>
      </c>
      <c r="I53" s="75" t="s">
        <v>4009</v>
      </c>
      <c r="J53" t="str">
        <f t="shared" si="5"/>
        <v>11294/543965</v>
      </c>
      <c r="K53">
        <f>VLOOKUP(D53,Schools!$A:$Z,9,0)</f>
        <v>400011</v>
      </c>
      <c r="L53" s="75" t="s">
        <v>66</v>
      </c>
      <c r="M53" s="75" t="s">
        <v>596</v>
      </c>
      <c r="N53" s="75" t="s">
        <v>4013</v>
      </c>
      <c r="O53" s="78" t="str">
        <f>VLOOKUP(D53,Schools!A:D,4,0)</f>
        <v>Primary</v>
      </c>
      <c r="P53" s="75">
        <v>11294</v>
      </c>
      <c r="Q53" s="78">
        <f t="shared" si="6"/>
        <v>543965</v>
      </c>
      <c r="R53" s="79">
        <v>0</v>
      </c>
      <c r="S53" s="79">
        <v>0</v>
      </c>
      <c r="T53" s="79">
        <v>0</v>
      </c>
      <c r="U53" s="79">
        <v>343.86</v>
      </c>
      <c r="V53" s="79">
        <v>343.86</v>
      </c>
      <c r="W53" s="79">
        <v>343.86</v>
      </c>
      <c r="X53" s="79">
        <v>343.86</v>
      </c>
      <c r="Y53" s="79">
        <v>343.86</v>
      </c>
      <c r="Z53" s="79">
        <v>343.86</v>
      </c>
      <c r="AA53" s="79">
        <v>343.86</v>
      </c>
      <c r="AB53" s="79">
        <v>343.86</v>
      </c>
      <c r="AC53" s="79">
        <v>343.86</v>
      </c>
      <c r="AD53" s="79">
        <v>343.86</v>
      </c>
      <c r="AE53" s="79">
        <v>343.86</v>
      </c>
      <c r="AF53" s="52">
        <f t="shared" si="7"/>
        <v>3782.4600000000009</v>
      </c>
      <c r="AG53" s="52">
        <f t="shared" si="8"/>
        <v>0</v>
      </c>
      <c r="AH53" s="79">
        <v>0</v>
      </c>
      <c r="AK53">
        <f t="shared" si="9"/>
        <v>1</v>
      </c>
      <c r="AL53" s="8">
        <v>0</v>
      </c>
      <c r="AM53" s="80">
        <f t="shared" si="10"/>
        <v>3782.46</v>
      </c>
      <c r="AN53" s="8">
        <v>0</v>
      </c>
      <c r="AO53" s="8">
        <v>0</v>
      </c>
      <c r="AP53" s="8">
        <v>0</v>
      </c>
      <c r="AQ53" s="8">
        <v>0</v>
      </c>
      <c r="AR53" s="8">
        <v>0</v>
      </c>
      <c r="AS53" s="8">
        <v>0</v>
      </c>
      <c r="AT53" s="8">
        <v>0</v>
      </c>
      <c r="AU53" s="8">
        <v>0</v>
      </c>
      <c r="AV53" s="8">
        <v>0</v>
      </c>
      <c r="AW53" s="8">
        <v>0</v>
      </c>
      <c r="AX53" s="8">
        <v>0</v>
      </c>
      <c r="AY53" s="8">
        <f t="shared" si="11"/>
        <v>3782.46</v>
      </c>
      <c r="AZ53" s="190">
        <f t="shared" si="12"/>
        <v>0</v>
      </c>
      <c r="BA53" s="80">
        <f t="shared" si="13"/>
        <v>0</v>
      </c>
      <c r="BD53" s="3" t="str">
        <f>VLOOKUP(D53,Schools!A:Q,17,0)</f>
        <v>A</v>
      </c>
      <c r="BE53" s="52">
        <f t="shared" si="14"/>
        <v>0</v>
      </c>
      <c r="BF53" s="52">
        <f t="shared" si="15"/>
        <v>0</v>
      </c>
      <c r="BG53" s="52">
        <f t="shared" si="16"/>
        <v>3782.4600000000009</v>
      </c>
      <c r="BH53" s="52">
        <f t="shared" si="17"/>
        <v>1375.44</v>
      </c>
      <c r="BI53" s="52">
        <f t="shared" si="18"/>
        <v>2407.0200000000009</v>
      </c>
      <c r="BJ53" s="52">
        <f t="shared" si="19"/>
        <v>0</v>
      </c>
      <c r="BK53" s="8">
        <f t="shared" si="20"/>
        <v>3782.46</v>
      </c>
      <c r="BL53" s="52">
        <f t="shared" si="21"/>
        <v>2407.02</v>
      </c>
      <c r="BM53" s="1">
        <f t="shared" si="22"/>
        <v>0</v>
      </c>
      <c r="BN53" s="52">
        <f t="shared" si="23"/>
        <v>2407.02</v>
      </c>
      <c r="BO53" s="1">
        <f t="shared" si="24"/>
        <v>0</v>
      </c>
      <c r="BP53" s="1">
        <f t="shared" si="25"/>
        <v>3782</v>
      </c>
      <c r="BQ53" s="1">
        <f t="shared" si="26"/>
        <v>0</v>
      </c>
      <c r="BR53" t="str">
        <f t="shared" si="27"/>
        <v/>
      </c>
    </row>
    <row r="54" spans="1:70" x14ac:dyDescent="0.25">
      <c r="A54" t="str">
        <f t="shared" si="4"/>
        <v>MISCELLANEOUS PAYMENTS</v>
      </c>
      <c r="B54" s="75" t="s">
        <v>3620</v>
      </c>
      <c r="C54" s="76">
        <v>44033</v>
      </c>
      <c r="D54" s="75">
        <v>3024004</v>
      </c>
      <c r="E54" t="str">
        <f>VLOOKUP(D54,Schools!A:B,2,0)</f>
        <v>Menorah High School (Girls)</v>
      </c>
      <c r="F54" t="str">
        <f>VLOOKUP(D54,Schools!$A:$Z,3,0)</f>
        <v>M</v>
      </c>
      <c r="G54" s="189">
        <v>8501.2199999999993</v>
      </c>
      <c r="H54" s="75" t="s">
        <v>4008</v>
      </c>
      <c r="I54" s="75" t="s">
        <v>4009</v>
      </c>
      <c r="J54" t="str">
        <f t="shared" si="5"/>
        <v>11294/543965</v>
      </c>
      <c r="K54">
        <f>VLOOKUP(D54,Schools!$A:$Z,9,0)</f>
        <v>107953</v>
      </c>
      <c r="L54" s="75" t="s">
        <v>66</v>
      </c>
      <c r="M54" s="75" t="s">
        <v>596</v>
      </c>
      <c r="N54" s="75" t="s">
        <v>4013</v>
      </c>
      <c r="O54" s="78" t="str">
        <f>VLOOKUP(D54,Schools!A:D,4,0)</f>
        <v>Secondary</v>
      </c>
      <c r="P54" s="75">
        <v>11294</v>
      </c>
      <c r="Q54" s="78">
        <f t="shared" si="6"/>
        <v>543965</v>
      </c>
      <c r="R54" s="79">
        <v>0</v>
      </c>
      <c r="S54" s="79">
        <v>0</v>
      </c>
      <c r="T54" s="79">
        <v>0</v>
      </c>
      <c r="U54" s="79">
        <v>772.84</v>
      </c>
      <c r="V54" s="79">
        <v>772.84</v>
      </c>
      <c r="W54" s="79">
        <v>772.84</v>
      </c>
      <c r="X54" s="79">
        <v>772.84</v>
      </c>
      <c r="Y54" s="79">
        <v>772.84</v>
      </c>
      <c r="Z54" s="79">
        <v>772.84</v>
      </c>
      <c r="AA54" s="79">
        <v>772.84</v>
      </c>
      <c r="AB54" s="79">
        <v>772.84</v>
      </c>
      <c r="AC54" s="79">
        <v>772.84</v>
      </c>
      <c r="AD54" s="79">
        <v>772.84</v>
      </c>
      <c r="AE54" s="79">
        <v>772.82</v>
      </c>
      <c r="AF54" s="52">
        <f t="shared" si="7"/>
        <v>8501.2200000000012</v>
      </c>
      <c r="AG54" s="52">
        <f t="shared" si="8"/>
        <v>0</v>
      </c>
      <c r="AH54" s="79">
        <v>0</v>
      </c>
      <c r="AK54">
        <f t="shared" si="9"/>
        <v>1</v>
      </c>
      <c r="AL54" s="8">
        <v>0</v>
      </c>
      <c r="AM54" s="80">
        <f t="shared" si="10"/>
        <v>8501.2199999999993</v>
      </c>
      <c r="AN54" s="8">
        <v>0</v>
      </c>
      <c r="AO54" s="8">
        <v>0</v>
      </c>
      <c r="AP54" s="8">
        <v>0</v>
      </c>
      <c r="AQ54" s="8">
        <v>0</v>
      </c>
      <c r="AR54" s="8">
        <v>0</v>
      </c>
      <c r="AS54" s="8">
        <v>0</v>
      </c>
      <c r="AT54" s="8">
        <v>0</v>
      </c>
      <c r="AU54" s="8">
        <v>0</v>
      </c>
      <c r="AV54" s="8">
        <v>0</v>
      </c>
      <c r="AW54" s="8">
        <v>0</v>
      </c>
      <c r="AX54" s="8">
        <v>0</v>
      </c>
      <c r="AY54" s="8">
        <f t="shared" si="11"/>
        <v>8501.2199999999993</v>
      </c>
      <c r="AZ54" s="190">
        <f t="shared" si="12"/>
        <v>0</v>
      </c>
      <c r="BA54" s="80">
        <f t="shared" si="13"/>
        <v>0</v>
      </c>
      <c r="BD54" s="3" t="str">
        <f>VLOOKUP(D54,Schools!A:Q,17,0)</f>
        <v>D</v>
      </c>
      <c r="BE54" s="52">
        <f t="shared" si="14"/>
        <v>0</v>
      </c>
      <c r="BF54" s="52">
        <f t="shared" si="15"/>
        <v>0</v>
      </c>
      <c r="BG54" s="52">
        <f t="shared" si="16"/>
        <v>8501.2200000000012</v>
      </c>
      <c r="BH54" s="52">
        <f t="shared" si="17"/>
        <v>3091.36</v>
      </c>
      <c r="BI54" s="52">
        <f t="shared" si="18"/>
        <v>5409.8600000000006</v>
      </c>
      <c r="BJ54" s="52">
        <f t="shared" si="19"/>
        <v>0</v>
      </c>
      <c r="BK54" s="8">
        <f t="shared" si="20"/>
        <v>8501.2199999999993</v>
      </c>
      <c r="BL54" s="52">
        <f t="shared" si="21"/>
        <v>5409.8599999999988</v>
      </c>
      <c r="BM54" s="1">
        <f t="shared" si="22"/>
        <v>0</v>
      </c>
      <c r="BN54" s="52">
        <f t="shared" si="23"/>
        <v>5409.8599999999988</v>
      </c>
      <c r="BO54" s="1">
        <f t="shared" si="24"/>
        <v>0</v>
      </c>
      <c r="BP54" s="1">
        <f t="shared" si="25"/>
        <v>8501</v>
      </c>
      <c r="BQ54" s="1">
        <f t="shared" si="26"/>
        <v>0</v>
      </c>
      <c r="BR54" t="str">
        <f t="shared" si="27"/>
        <v/>
      </c>
    </row>
    <row r="55" spans="1:70" x14ac:dyDescent="0.25">
      <c r="A55" t="str">
        <f t="shared" si="4"/>
        <v>MISCELLANEOUS PAYMENTS</v>
      </c>
      <c r="B55" s="75" t="s">
        <v>3620</v>
      </c>
      <c r="C55" s="76">
        <v>44033</v>
      </c>
      <c r="D55" s="75">
        <v>3022077</v>
      </c>
      <c r="E55" t="str">
        <f>VLOOKUP(D55,Schools!A:B,2,0)</f>
        <v>Orion Primary School</v>
      </c>
      <c r="F55" t="str">
        <f>VLOOKUP(D55,Schools!$A:$Z,3,0)</f>
        <v>M</v>
      </c>
      <c r="G55" s="189">
        <v>5333.03</v>
      </c>
      <c r="H55" s="75" t="s">
        <v>4008</v>
      </c>
      <c r="I55" s="75" t="s">
        <v>4009</v>
      </c>
      <c r="J55" t="str">
        <f t="shared" si="5"/>
        <v>11294/543965</v>
      </c>
      <c r="K55">
        <f>VLOOKUP(D55,Schools!$A:$Z,9,0)</f>
        <v>400113</v>
      </c>
      <c r="L55" s="75" t="s">
        <v>66</v>
      </c>
      <c r="M55" s="75" t="s">
        <v>596</v>
      </c>
      <c r="N55" s="75" t="s">
        <v>4013</v>
      </c>
      <c r="O55" s="78" t="str">
        <f>VLOOKUP(D55,Schools!A:D,4,0)</f>
        <v>Primary</v>
      </c>
      <c r="P55" s="75">
        <v>11294</v>
      </c>
      <c r="Q55" s="78">
        <f t="shared" si="6"/>
        <v>543965</v>
      </c>
      <c r="R55" s="79">
        <v>0</v>
      </c>
      <c r="S55" s="79">
        <v>0</v>
      </c>
      <c r="T55" s="79">
        <v>0</v>
      </c>
      <c r="U55" s="79">
        <v>484.82</v>
      </c>
      <c r="V55" s="79">
        <v>484.82</v>
      </c>
      <c r="W55" s="79">
        <v>484.82</v>
      </c>
      <c r="X55" s="79">
        <v>484.82</v>
      </c>
      <c r="Y55" s="79">
        <v>484.82</v>
      </c>
      <c r="Z55" s="79">
        <v>484.82</v>
      </c>
      <c r="AA55" s="79">
        <v>484.82</v>
      </c>
      <c r="AB55" s="79">
        <v>484.82</v>
      </c>
      <c r="AC55" s="79">
        <v>484.82</v>
      </c>
      <c r="AD55" s="79">
        <v>484.82</v>
      </c>
      <c r="AE55" s="79">
        <v>484.83</v>
      </c>
      <c r="AF55" s="52">
        <f t="shared" si="7"/>
        <v>5333.03</v>
      </c>
      <c r="AG55" s="52">
        <f t="shared" si="8"/>
        <v>0</v>
      </c>
      <c r="AH55" s="79">
        <v>0</v>
      </c>
      <c r="AK55">
        <f t="shared" si="9"/>
        <v>1</v>
      </c>
      <c r="AL55" s="8">
        <v>0</v>
      </c>
      <c r="AM55" s="80">
        <f t="shared" si="10"/>
        <v>5333.03</v>
      </c>
      <c r="AN55" s="8">
        <v>0</v>
      </c>
      <c r="AO55" s="8">
        <v>0</v>
      </c>
      <c r="AP55" s="8">
        <v>0</v>
      </c>
      <c r="AQ55" s="8">
        <v>0</v>
      </c>
      <c r="AR55" s="8">
        <v>0</v>
      </c>
      <c r="AS55" s="8">
        <v>0</v>
      </c>
      <c r="AT55" s="8">
        <v>0</v>
      </c>
      <c r="AU55" s="8">
        <v>0</v>
      </c>
      <c r="AV55" s="8">
        <v>0</v>
      </c>
      <c r="AW55" s="8">
        <v>0</v>
      </c>
      <c r="AX55" s="8">
        <v>0</v>
      </c>
      <c r="AY55" s="8">
        <f t="shared" si="11"/>
        <v>5333.03</v>
      </c>
      <c r="AZ55" s="190">
        <f t="shared" si="12"/>
        <v>0</v>
      </c>
      <c r="BA55" s="80">
        <f t="shared" si="13"/>
        <v>0</v>
      </c>
      <c r="BD55" s="3" t="str">
        <f>VLOOKUP(D55,Schools!A:Q,17,0)</f>
        <v>A</v>
      </c>
      <c r="BE55" s="52">
        <f t="shared" si="14"/>
        <v>0</v>
      </c>
      <c r="BF55" s="52">
        <f t="shared" si="15"/>
        <v>0</v>
      </c>
      <c r="BG55" s="52">
        <f t="shared" si="16"/>
        <v>5333.03</v>
      </c>
      <c r="BH55" s="52">
        <f t="shared" si="17"/>
        <v>1939.28</v>
      </c>
      <c r="BI55" s="52">
        <f t="shared" si="18"/>
        <v>3393.75</v>
      </c>
      <c r="BJ55" s="52">
        <f t="shared" si="19"/>
        <v>0</v>
      </c>
      <c r="BK55" s="8">
        <f t="shared" si="20"/>
        <v>5333.03</v>
      </c>
      <c r="BL55" s="52">
        <f t="shared" si="21"/>
        <v>3393.75</v>
      </c>
      <c r="BM55" s="1">
        <f t="shared" si="22"/>
        <v>0</v>
      </c>
      <c r="BN55" s="52">
        <f t="shared" si="23"/>
        <v>3393.75</v>
      </c>
      <c r="BO55" s="1">
        <f t="shared" si="24"/>
        <v>0</v>
      </c>
      <c r="BP55" s="1">
        <f t="shared" si="25"/>
        <v>5333</v>
      </c>
      <c r="BQ55" s="1">
        <f t="shared" si="26"/>
        <v>0</v>
      </c>
      <c r="BR55" t="str">
        <f t="shared" si="27"/>
        <v/>
      </c>
    </row>
    <row r="56" spans="1:70" x14ac:dyDescent="0.25">
      <c r="A56" t="str">
        <f t="shared" si="4"/>
        <v>MISCELLANEOUS PAYMENTS</v>
      </c>
      <c r="B56" s="75" t="s">
        <v>3620</v>
      </c>
      <c r="C56" s="76">
        <v>44033</v>
      </c>
      <c r="D56" s="75">
        <v>3022072</v>
      </c>
      <c r="E56" t="str">
        <f>VLOOKUP(D56,Schools!A:B,2,0)</f>
        <v>Queenswell Junior School</v>
      </c>
      <c r="F56" t="str">
        <f>VLOOKUP(D56,Schools!$A:$Z,3,0)</f>
        <v>M</v>
      </c>
      <c r="G56" s="189">
        <v>3410.38</v>
      </c>
      <c r="H56" s="75" t="s">
        <v>4008</v>
      </c>
      <c r="I56" s="75" t="s">
        <v>4009</v>
      </c>
      <c r="J56" t="str">
        <f t="shared" si="5"/>
        <v>11294/543965</v>
      </c>
      <c r="K56">
        <f>VLOOKUP(D56,Schools!$A:$Z,9,0)</f>
        <v>400012</v>
      </c>
      <c r="L56" s="75" t="s">
        <v>66</v>
      </c>
      <c r="M56" s="75" t="s">
        <v>596</v>
      </c>
      <c r="N56" s="75" t="s">
        <v>4013</v>
      </c>
      <c r="O56" s="78" t="str">
        <f>VLOOKUP(D56,Schools!A:D,4,0)</f>
        <v>Primary</v>
      </c>
      <c r="P56" s="75">
        <v>11294</v>
      </c>
      <c r="Q56" s="78">
        <f t="shared" si="6"/>
        <v>543965</v>
      </c>
      <c r="R56" s="79">
        <v>0</v>
      </c>
      <c r="S56" s="79">
        <v>0</v>
      </c>
      <c r="T56" s="79">
        <v>0</v>
      </c>
      <c r="U56" s="79">
        <v>310.02999999999997</v>
      </c>
      <c r="V56" s="79">
        <v>310.02999999999997</v>
      </c>
      <c r="W56" s="79">
        <v>310.02999999999997</v>
      </c>
      <c r="X56" s="79">
        <v>310.02999999999997</v>
      </c>
      <c r="Y56" s="79">
        <v>310.02999999999997</v>
      </c>
      <c r="Z56" s="79">
        <v>310.02999999999997</v>
      </c>
      <c r="AA56" s="79">
        <v>310.02999999999997</v>
      </c>
      <c r="AB56" s="79">
        <v>310.02999999999997</v>
      </c>
      <c r="AC56" s="79">
        <v>310.02999999999997</v>
      </c>
      <c r="AD56" s="79">
        <v>310.02999999999997</v>
      </c>
      <c r="AE56" s="79">
        <v>310.08</v>
      </c>
      <c r="AF56" s="52">
        <f t="shared" si="7"/>
        <v>3410.3799999999992</v>
      </c>
      <c r="AG56" s="52">
        <f t="shared" si="8"/>
        <v>0</v>
      </c>
      <c r="AH56" s="79">
        <v>0</v>
      </c>
      <c r="AK56">
        <f t="shared" si="9"/>
        <v>1</v>
      </c>
      <c r="AL56" s="8">
        <v>0</v>
      </c>
      <c r="AM56" s="80">
        <f t="shared" si="10"/>
        <v>3410.38</v>
      </c>
      <c r="AN56" s="8">
        <v>0</v>
      </c>
      <c r="AO56" s="8">
        <v>0</v>
      </c>
      <c r="AP56" s="8">
        <v>0</v>
      </c>
      <c r="AQ56" s="8">
        <v>0</v>
      </c>
      <c r="AR56" s="8">
        <v>0</v>
      </c>
      <c r="AS56" s="8">
        <v>0</v>
      </c>
      <c r="AT56" s="8">
        <v>0</v>
      </c>
      <c r="AU56" s="8">
        <v>0</v>
      </c>
      <c r="AV56" s="8">
        <v>0</v>
      </c>
      <c r="AW56" s="8">
        <v>0</v>
      </c>
      <c r="AX56" s="8">
        <v>0</v>
      </c>
      <c r="AY56" s="8">
        <f t="shared" si="11"/>
        <v>3410.38</v>
      </c>
      <c r="AZ56" s="190">
        <f t="shared" si="12"/>
        <v>0</v>
      </c>
      <c r="BA56" s="80">
        <f t="shared" si="13"/>
        <v>0</v>
      </c>
      <c r="BD56" s="3" t="str">
        <f>VLOOKUP(D56,Schools!A:Q,17,0)</f>
        <v>B</v>
      </c>
      <c r="BE56" s="52">
        <f t="shared" si="14"/>
        <v>0</v>
      </c>
      <c r="BF56" s="52">
        <f t="shared" si="15"/>
        <v>0</v>
      </c>
      <c r="BG56" s="52">
        <f t="shared" si="16"/>
        <v>3410.3799999999992</v>
      </c>
      <c r="BH56" s="52">
        <f t="shared" si="17"/>
        <v>1240.1199999999999</v>
      </c>
      <c r="BI56" s="52">
        <f t="shared" si="18"/>
        <v>2170.2599999999993</v>
      </c>
      <c r="BJ56" s="52">
        <f t="shared" si="19"/>
        <v>0</v>
      </c>
      <c r="BK56" s="8">
        <f t="shared" si="20"/>
        <v>3410.38</v>
      </c>
      <c r="BL56" s="52">
        <f t="shared" si="21"/>
        <v>2170.2600000000002</v>
      </c>
      <c r="BM56" s="1">
        <f t="shared" si="22"/>
        <v>0</v>
      </c>
      <c r="BN56" s="52">
        <f t="shared" si="23"/>
        <v>2170.2600000000002</v>
      </c>
      <c r="BO56" s="1">
        <f t="shared" si="24"/>
        <v>0</v>
      </c>
      <c r="BP56" s="1">
        <f t="shared" si="25"/>
        <v>3410</v>
      </c>
      <c r="BQ56" s="1">
        <f t="shared" si="26"/>
        <v>0</v>
      </c>
      <c r="BR56" t="str">
        <f t="shared" si="27"/>
        <v/>
      </c>
    </row>
    <row r="57" spans="1:70" x14ac:dyDescent="0.25">
      <c r="A57" t="str">
        <f t="shared" si="4"/>
        <v>MISCELLANEOUS PAYMENTS</v>
      </c>
      <c r="B57" s="75" t="s">
        <v>3620</v>
      </c>
      <c r="C57" s="76">
        <v>44033</v>
      </c>
      <c r="D57" s="75">
        <v>3022009</v>
      </c>
      <c r="E57" t="str">
        <f>VLOOKUP(D57,Schools!A:B,2,0)</f>
        <v>Brunswick Park Primary &amp; Nursery School</v>
      </c>
      <c r="F57" t="str">
        <f>VLOOKUP(D57,Schools!$A:$Z,3,0)</f>
        <v>M</v>
      </c>
      <c r="G57" s="189">
        <v>3890.35</v>
      </c>
      <c r="H57" s="75" t="s">
        <v>4008</v>
      </c>
      <c r="I57" s="75" t="s">
        <v>4009</v>
      </c>
      <c r="J57" t="str">
        <f t="shared" si="5"/>
        <v>11294/543965</v>
      </c>
      <c r="K57">
        <f>VLOOKUP(D57,Schools!$A:$Z,9,0)</f>
        <v>400061</v>
      </c>
      <c r="L57" s="75" t="s">
        <v>66</v>
      </c>
      <c r="M57" s="75" t="s">
        <v>596</v>
      </c>
      <c r="N57" s="75" t="s">
        <v>4013</v>
      </c>
      <c r="O57" s="78" t="str">
        <f>VLOOKUP(D57,Schools!A:D,4,0)</f>
        <v>Primary</v>
      </c>
      <c r="P57" s="75">
        <v>11294</v>
      </c>
      <c r="Q57" s="78">
        <f t="shared" si="6"/>
        <v>543965</v>
      </c>
      <c r="R57" s="79">
        <v>0</v>
      </c>
      <c r="S57" s="79">
        <v>0</v>
      </c>
      <c r="T57" s="79">
        <v>0</v>
      </c>
      <c r="U57" s="79">
        <v>353.67</v>
      </c>
      <c r="V57" s="79">
        <v>353.67</v>
      </c>
      <c r="W57" s="79">
        <v>353.67</v>
      </c>
      <c r="X57" s="79">
        <v>353.67</v>
      </c>
      <c r="Y57" s="79">
        <v>353.67</v>
      </c>
      <c r="Z57" s="79">
        <v>353.67</v>
      </c>
      <c r="AA57" s="79">
        <v>353.67</v>
      </c>
      <c r="AB57" s="79">
        <v>353.67</v>
      </c>
      <c r="AC57" s="79">
        <v>353.67</v>
      </c>
      <c r="AD57" s="79">
        <v>353.67</v>
      </c>
      <c r="AE57" s="79">
        <v>353.65</v>
      </c>
      <c r="AF57" s="52">
        <f t="shared" si="7"/>
        <v>3890.3500000000004</v>
      </c>
      <c r="AG57" s="52">
        <f t="shared" si="8"/>
        <v>0</v>
      </c>
      <c r="AH57" s="79">
        <v>0</v>
      </c>
      <c r="AK57">
        <f t="shared" si="9"/>
        <v>1</v>
      </c>
      <c r="AL57" s="8">
        <v>0</v>
      </c>
      <c r="AM57" s="80">
        <f t="shared" si="10"/>
        <v>3890.35</v>
      </c>
      <c r="AN57" s="8">
        <v>0</v>
      </c>
      <c r="AO57" s="8">
        <v>0</v>
      </c>
      <c r="AP57" s="8">
        <v>0</v>
      </c>
      <c r="AQ57" s="8">
        <v>0</v>
      </c>
      <c r="AR57" s="8">
        <v>0</v>
      </c>
      <c r="AS57" s="8">
        <v>0</v>
      </c>
      <c r="AT57" s="8">
        <v>0</v>
      </c>
      <c r="AU57" s="8">
        <v>0</v>
      </c>
      <c r="AV57" s="8">
        <v>0</v>
      </c>
      <c r="AW57" s="8">
        <v>0</v>
      </c>
      <c r="AX57" s="8">
        <v>0</v>
      </c>
      <c r="AY57" s="8">
        <f t="shared" si="11"/>
        <v>3890.35</v>
      </c>
      <c r="AZ57" s="190">
        <f t="shared" si="12"/>
        <v>0</v>
      </c>
      <c r="BA57" s="80">
        <f t="shared" si="13"/>
        <v>0</v>
      </c>
      <c r="BD57" s="3" t="str">
        <f>VLOOKUP(D57,Schools!A:Q,17,0)</f>
        <v>A</v>
      </c>
      <c r="BE57" s="52">
        <f t="shared" si="14"/>
        <v>0</v>
      </c>
      <c r="BF57" s="52">
        <f t="shared" si="15"/>
        <v>0</v>
      </c>
      <c r="BG57" s="52">
        <f t="shared" si="16"/>
        <v>3890.3500000000004</v>
      </c>
      <c r="BH57" s="52">
        <f t="shared" si="17"/>
        <v>1414.68</v>
      </c>
      <c r="BI57" s="52">
        <f t="shared" si="18"/>
        <v>2475.67</v>
      </c>
      <c r="BJ57" s="52">
        <f t="shared" si="19"/>
        <v>0</v>
      </c>
      <c r="BK57" s="8">
        <f t="shared" si="20"/>
        <v>3890.35</v>
      </c>
      <c r="BL57" s="52">
        <f t="shared" si="21"/>
        <v>2475.67</v>
      </c>
      <c r="BM57" s="1">
        <f t="shared" si="22"/>
        <v>0</v>
      </c>
      <c r="BN57" s="52">
        <f t="shared" si="23"/>
        <v>2475.67</v>
      </c>
      <c r="BO57" s="1">
        <f t="shared" si="24"/>
        <v>0</v>
      </c>
      <c r="BP57" s="1">
        <f t="shared" si="25"/>
        <v>3890</v>
      </c>
      <c r="BQ57" s="1">
        <f t="shared" si="26"/>
        <v>0</v>
      </c>
      <c r="BR57" t="str">
        <f t="shared" si="27"/>
        <v/>
      </c>
    </row>
    <row r="58" spans="1:70" x14ac:dyDescent="0.25">
      <c r="A58" t="str">
        <f t="shared" si="4"/>
        <v>MISCELLANEOUS PAYMENTS</v>
      </c>
      <c r="B58" s="75" t="s">
        <v>3620</v>
      </c>
      <c r="C58" s="76">
        <v>44033</v>
      </c>
      <c r="D58" s="75">
        <v>3022027</v>
      </c>
      <c r="E58" t="str">
        <f>VLOOKUP(D58,Schools!A:B,2,0)</f>
        <v>Garden Suburb Junior</v>
      </c>
      <c r="F58" t="str">
        <f>VLOOKUP(D58,Schools!$A:$Z,3,0)</f>
        <v>M</v>
      </c>
      <c r="G58" s="189">
        <v>-1320</v>
      </c>
      <c r="H58" s="75" t="s">
        <v>4008</v>
      </c>
      <c r="I58" s="75" t="s">
        <v>4009</v>
      </c>
      <c r="J58" t="str">
        <f t="shared" si="5"/>
        <v>11334/543965</v>
      </c>
      <c r="K58">
        <f>VLOOKUP(D58,Schools!$A:$Z,9,0)</f>
        <v>400002</v>
      </c>
      <c r="L58" s="75" t="s">
        <v>72</v>
      </c>
      <c r="M58" s="75" t="s">
        <v>599</v>
      </c>
      <c r="N58" s="75" t="s">
        <v>4014</v>
      </c>
      <c r="O58" s="78" t="str">
        <f>VLOOKUP(D58,Schools!A:D,4,0)</f>
        <v>Primary</v>
      </c>
      <c r="P58" s="75">
        <v>11334</v>
      </c>
      <c r="Q58" s="78">
        <f t="shared" si="6"/>
        <v>543965</v>
      </c>
      <c r="R58" s="79">
        <v>0</v>
      </c>
      <c r="S58" s="79">
        <v>0</v>
      </c>
      <c r="T58" s="79">
        <v>0</v>
      </c>
      <c r="U58" s="79">
        <v>-120</v>
      </c>
      <c r="V58" s="79">
        <v>-120</v>
      </c>
      <c r="W58" s="79">
        <v>-120</v>
      </c>
      <c r="X58" s="79">
        <v>-120</v>
      </c>
      <c r="Y58" s="79">
        <v>-120</v>
      </c>
      <c r="Z58" s="79">
        <v>-120</v>
      </c>
      <c r="AA58" s="79">
        <v>-120</v>
      </c>
      <c r="AB58" s="79">
        <v>-120</v>
      </c>
      <c r="AC58" s="79">
        <v>-120</v>
      </c>
      <c r="AD58" s="79">
        <v>-120</v>
      </c>
      <c r="AE58" s="79">
        <v>-120</v>
      </c>
      <c r="AF58" s="52">
        <f t="shared" si="7"/>
        <v>-1320</v>
      </c>
      <c r="AG58" s="52">
        <f t="shared" si="8"/>
        <v>0</v>
      </c>
      <c r="AH58" s="79">
        <v>0</v>
      </c>
      <c r="AK58">
        <f t="shared" si="9"/>
        <v>1</v>
      </c>
      <c r="AL58" s="8">
        <v>0</v>
      </c>
      <c r="AM58" s="80">
        <f t="shared" si="10"/>
        <v>-1320</v>
      </c>
      <c r="AN58" s="8">
        <v>0</v>
      </c>
      <c r="AO58" s="8">
        <v>0</v>
      </c>
      <c r="AP58" s="8">
        <v>0</v>
      </c>
      <c r="AQ58" s="8">
        <v>0</v>
      </c>
      <c r="AR58" s="8">
        <v>0</v>
      </c>
      <c r="AS58" s="8">
        <v>0</v>
      </c>
      <c r="AT58" s="8">
        <v>0</v>
      </c>
      <c r="AU58" s="8">
        <v>0</v>
      </c>
      <c r="AV58" s="8">
        <v>0</v>
      </c>
      <c r="AW58" s="8">
        <v>0</v>
      </c>
      <c r="AX58" s="8">
        <v>0</v>
      </c>
      <c r="AY58" s="8">
        <f t="shared" si="11"/>
        <v>-1320</v>
      </c>
      <c r="AZ58" s="190">
        <f t="shared" si="12"/>
        <v>0</v>
      </c>
      <c r="BA58" s="80">
        <f t="shared" si="13"/>
        <v>0</v>
      </c>
      <c r="BD58" s="3" t="str">
        <f>VLOOKUP(D58,Schools!A:Q,17,0)</f>
        <v>A</v>
      </c>
      <c r="BE58" s="52">
        <f t="shared" si="14"/>
        <v>0</v>
      </c>
      <c r="BF58" s="52">
        <f t="shared" si="15"/>
        <v>0</v>
      </c>
      <c r="BG58" s="52">
        <f t="shared" si="16"/>
        <v>-1320</v>
      </c>
      <c r="BH58" s="52">
        <f t="shared" si="17"/>
        <v>-480</v>
      </c>
      <c r="BI58" s="52">
        <f t="shared" si="18"/>
        <v>-840</v>
      </c>
      <c r="BJ58" s="52">
        <f t="shared" si="19"/>
        <v>0</v>
      </c>
      <c r="BK58" s="8">
        <f t="shared" si="20"/>
        <v>-1320</v>
      </c>
      <c r="BL58" s="52">
        <f t="shared" si="21"/>
        <v>-840</v>
      </c>
      <c r="BM58" s="1">
        <f t="shared" si="22"/>
        <v>0</v>
      </c>
      <c r="BN58" s="52">
        <f t="shared" si="23"/>
        <v>-840</v>
      </c>
      <c r="BO58" s="1">
        <f t="shared" si="24"/>
        <v>0</v>
      </c>
      <c r="BP58" s="1">
        <f t="shared" si="25"/>
        <v>-1320</v>
      </c>
      <c r="BQ58" s="1">
        <f t="shared" si="26"/>
        <v>0</v>
      </c>
      <c r="BR58" t="str">
        <f t="shared" si="27"/>
        <v/>
      </c>
    </row>
    <row r="59" spans="1:70" x14ac:dyDescent="0.25">
      <c r="A59" t="str">
        <f t="shared" si="4"/>
        <v>MISCELLANEOUS PAYMENTS</v>
      </c>
      <c r="B59" s="75" t="s">
        <v>3620</v>
      </c>
      <c r="C59" s="76">
        <v>44033</v>
      </c>
      <c r="D59" s="75">
        <v>3023516</v>
      </c>
      <c r="E59" t="str">
        <f>VLOOKUP(D59,Schools!A:B,2,0)</f>
        <v>Hasmonean Primary School</v>
      </c>
      <c r="F59" t="str">
        <f>VLOOKUP(D59,Schools!$A:$Z,3,0)</f>
        <v>M</v>
      </c>
      <c r="G59" s="189">
        <v>-1320</v>
      </c>
      <c r="H59" s="75" t="s">
        <v>4011</v>
      </c>
      <c r="I59" s="75" t="s">
        <v>4009</v>
      </c>
      <c r="J59" t="str">
        <f t="shared" si="5"/>
        <v>11334/543965</v>
      </c>
      <c r="K59">
        <f>VLOOKUP(D59,Schools!$A:$Z,9,0)</f>
        <v>400108</v>
      </c>
      <c r="L59" s="75" t="s">
        <v>72</v>
      </c>
      <c r="M59" s="75" t="s">
        <v>599</v>
      </c>
      <c r="N59" s="75" t="s">
        <v>4014</v>
      </c>
      <c r="O59" s="78" t="str">
        <f>VLOOKUP(D59,Schools!A:D,4,0)</f>
        <v>Primary</v>
      </c>
      <c r="P59" s="75">
        <v>11334</v>
      </c>
      <c r="Q59" s="78">
        <f t="shared" si="6"/>
        <v>543965</v>
      </c>
      <c r="R59" s="79">
        <v>0</v>
      </c>
      <c r="S59" s="79">
        <v>0</v>
      </c>
      <c r="T59" s="79">
        <v>0</v>
      </c>
      <c r="U59" s="79">
        <v>-120</v>
      </c>
      <c r="V59" s="79">
        <v>-120</v>
      </c>
      <c r="W59" s="79">
        <v>-120</v>
      </c>
      <c r="X59" s="79">
        <v>-120</v>
      </c>
      <c r="Y59" s="79">
        <v>-120</v>
      </c>
      <c r="Z59" s="79">
        <v>-120</v>
      </c>
      <c r="AA59" s="79">
        <v>-120</v>
      </c>
      <c r="AB59" s="79">
        <v>-120</v>
      </c>
      <c r="AC59" s="79">
        <v>-120</v>
      </c>
      <c r="AD59" s="79">
        <v>-120</v>
      </c>
      <c r="AE59" s="79">
        <v>-120</v>
      </c>
      <c r="AF59" s="52">
        <f t="shared" si="7"/>
        <v>-1320</v>
      </c>
      <c r="AG59" s="52">
        <f t="shared" si="8"/>
        <v>0</v>
      </c>
      <c r="AH59" s="79">
        <v>0</v>
      </c>
      <c r="AK59">
        <f t="shared" si="9"/>
        <v>1</v>
      </c>
      <c r="AL59" s="8">
        <v>0</v>
      </c>
      <c r="AM59" s="80">
        <f t="shared" si="10"/>
        <v>-1320</v>
      </c>
      <c r="AN59" s="8">
        <v>0</v>
      </c>
      <c r="AO59" s="8">
        <v>0</v>
      </c>
      <c r="AP59" s="8">
        <v>0</v>
      </c>
      <c r="AQ59" s="8">
        <v>0</v>
      </c>
      <c r="AR59" s="8">
        <v>0</v>
      </c>
      <c r="AS59" s="8">
        <v>0</v>
      </c>
      <c r="AT59" s="8">
        <v>0</v>
      </c>
      <c r="AU59" s="8">
        <v>0</v>
      </c>
      <c r="AV59" s="8">
        <v>0</v>
      </c>
      <c r="AW59" s="8">
        <v>0</v>
      </c>
      <c r="AX59" s="8">
        <v>0</v>
      </c>
      <c r="AY59" s="8">
        <f t="shared" si="11"/>
        <v>-1320</v>
      </c>
      <c r="AZ59" s="190">
        <f t="shared" si="12"/>
        <v>0</v>
      </c>
      <c r="BA59" s="80">
        <f t="shared" si="13"/>
        <v>0</v>
      </c>
      <c r="BD59" s="3" t="str">
        <f>VLOOKUP(D59,Schools!A:Q,17,0)</f>
        <v>A</v>
      </c>
      <c r="BE59" s="52">
        <f t="shared" si="14"/>
        <v>0</v>
      </c>
      <c r="BF59" s="52">
        <f t="shared" si="15"/>
        <v>0</v>
      </c>
      <c r="BG59" s="52">
        <f t="shared" si="16"/>
        <v>-1320</v>
      </c>
      <c r="BH59" s="52">
        <f t="shared" si="17"/>
        <v>-480</v>
      </c>
      <c r="BI59" s="52">
        <f t="shared" si="18"/>
        <v>-840</v>
      </c>
      <c r="BJ59" s="52">
        <f t="shared" si="19"/>
        <v>0</v>
      </c>
      <c r="BK59" s="8">
        <f t="shared" si="20"/>
        <v>-1320</v>
      </c>
      <c r="BL59" s="52">
        <f t="shared" si="21"/>
        <v>-840</v>
      </c>
      <c r="BM59" s="1">
        <f t="shared" si="22"/>
        <v>0</v>
      </c>
      <c r="BN59" s="52">
        <f t="shared" si="23"/>
        <v>-840</v>
      </c>
      <c r="BO59" s="1">
        <f t="shared" si="24"/>
        <v>0</v>
      </c>
      <c r="BP59" s="1">
        <f t="shared" si="25"/>
        <v>-1320</v>
      </c>
      <c r="BQ59" s="1">
        <f t="shared" si="26"/>
        <v>0</v>
      </c>
      <c r="BR59" t="str">
        <f t="shared" si="27"/>
        <v/>
      </c>
    </row>
    <row r="60" spans="1:70" x14ac:dyDescent="0.25">
      <c r="A60" t="str">
        <f t="shared" si="4"/>
        <v>MISCELLANEOUS PAYMENTS</v>
      </c>
      <c r="B60" s="75" t="s">
        <v>3620</v>
      </c>
      <c r="C60" s="76">
        <v>44033</v>
      </c>
      <c r="D60" s="75">
        <v>3022077</v>
      </c>
      <c r="E60" t="str">
        <f>VLOOKUP(D60,Schools!A:B,2,0)</f>
        <v>Orion Primary School</v>
      </c>
      <c r="F60" t="str">
        <f>VLOOKUP(D60,Schools!$A:$Z,3,0)</f>
        <v>M</v>
      </c>
      <c r="G60" s="189">
        <v>-2640</v>
      </c>
      <c r="H60" s="75" t="s">
        <v>4012</v>
      </c>
      <c r="I60" s="75" t="s">
        <v>4009</v>
      </c>
      <c r="J60" t="str">
        <f t="shared" si="5"/>
        <v>11334/543965</v>
      </c>
      <c r="K60">
        <f>VLOOKUP(D60,Schools!$A:$Z,9,0)</f>
        <v>400113</v>
      </c>
      <c r="L60" s="75" t="s">
        <v>72</v>
      </c>
      <c r="M60" s="75" t="s">
        <v>599</v>
      </c>
      <c r="N60" s="75" t="s">
        <v>4014</v>
      </c>
      <c r="O60" s="78" t="str">
        <f>VLOOKUP(D60,Schools!A:D,4,0)</f>
        <v>Primary</v>
      </c>
      <c r="P60" s="75">
        <v>11334</v>
      </c>
      <c r="Q60" s="78">
        <f t="shared" si="6"/>
        <v>543965</v>
      </c>
      <c r="R60" s="79">
        <v>0</v>
      </c>
      <c r="S60" s="79">
        <v>0</v>
      </c>
      <c r="T60" s="79">
        <v>0</v>
      </c>
      <c r="U60" s="79">
        <v>-240</v>
      </c>
      <c r="V60" s="79">
        <v>-240</v>
      </c>
      <c r="W60" s="79">
        <v>-240</v>
      </c>
      <c r="X60" s="79">
        <v>-240</v>
      </c>
      <c r="Y60" s="79">
        <v>-240</v>
      </c>
      <c r="Z60" s="79">
        <v>-240</v>
      </c>
      <c r="AA60" s="79">
        <v>-240</v>
      </c>
      <c r="AB60" s="79">
        <v>-240</v>
      </c>
      <c r="AC60" s="79">
        <v>-240</v>
      </c>
      <c r="AD60" s="79">
        <v>-240</v>
      </c>
      <c r="AE60" s="79">
        <v>-240</v>
      </c>
      <c r="AF60" s="52">
        <f t="shared" si="7"/>
        <v>-2640</v>
      </c>
      <c r="AG60" s="52">
        <f t="shared" si="8"/>
        <v>0</v>
      </c>
      <c r="AH60" s="79">
        <v>0</v>
      </c>
      <c r="AK60">
        <f t="shared" si="9"/>
        <v>1</v>
      </c>
      <c r="AL60" s="8">
        <v>0</v>
      </c>
      <c r="AM60" s="80">
        <f t="shared" si="10"/>
        <v>-2640</v>
      </c>
      <c r="AN60" s="8">
        <v>0</v>
      </c>
      <c r="AO60" s="8">
        <v>0</v>
      </c>
      <c r="AP60" s="8">
        <v>0</v>
      </c>
      <c r="AQ60" s="8">
        <v>0</v>
      </c>
      <c r="AR60" s="8">
        <v>0</v>
      </c>
      <c r="AS60" s="8">
        <v>0</v>
      </c>
      <c r="AT60" s="8">
        <v>0</v>
      </c>
      <c r="AU60" s="8">
        <v>0</v>
      </c>
      <c r="AV60" s="8">
        <v>0</v>
      </c>
      <c r="AW60" s="8">
        <v>0</v>
      </c>
      <c r="AX60" s="8">
        <v>0</v>
      </c>
      <c r="AY60" s="8">
        <f t="shared" si="11"/>
        <v>-2640</v>
      </c>
      <c r="AZ60" s="190">
        <f t="shared" si="12"/>
        <v>0</v>
      </c>
      <c r="BA60" s="80">
        <f t="shared" si="13"/>
        <v>0</v>
      </c>
      <c r="BD60" s="3" t="str">
        <f>VLOOKUP(D60,Schools!A:Q,17,0)</f>
        <v>A</v>
      </c>
      <c r="BE60" s="52">
        <f t="shared" si="14"/>
        <v>0</v>
      </c>
      <c r="BF60" s="52">
        <f t="shared" si="15"/>
        <v>0</v>
      </c>
      <c r="BG60" s="52">
        <f t="shared" si="16"/>
        <v>-2640</v>
      </c>
      <c r="BH60" s="52">
        <f t="shared" si="17"/>
        <v>-960</v>
      </c>
      <c r="BI60" s="52">
        <f t="shared" si="18"/>
        <v>-1680</v>
      </c>
      <c r="BJ60" s="52">
        <f t="shared" si="19"/>
        <v>0</v>
      </c>
      <c r="BK60" s="8">
        <f t="shared" si="20"/>
        <v>-2640</v>
      </c>
      <c r="BL60" s="52">
        <f t="shared" si="21"/>
        <v>-1680</v>
      </c>
      <c r="BM60" s="1">
        <f t="shared" si="22"/>
        <v>0</v>
      </c>
      <c r="BN60" s="52">
        <f t="shared" si="23"/>
        <v>-1680</v>
      </c>
      <c r="BO60" s="1">
        <f t="shared" si="24"/>
        <v>0</v>
      </c>
      <c r="BP60" s="1">
        <f t="shared" si="25"/>
        <v>-2640</v>
      </c>
      <c r="BQ60" s="1">
        <f t="shared" si="26"/>
        <v>0</v>
      </c>
      <c r="BR60" t="str">
        <f t="shared" si="27"/>
        <v/>
      </c>
    </row>
    <row r="61" spans="1:70" x14ac:dyDescent="0.25">
      <c r="A61" t="str">
        <f t="shared" si="4"/>
        <v>MISCELLANEOUS PAYMENTS</v>
      </c>
      <c r="B61" s="75" t="s">
        <v>3620</v>
      </c>
      <c r="C61" s="76">
        <v>44033</v>
      </c>
      <c r="D61" s="75">
        <v>3023307</v>
      </c>
      <c r="E61" t="str">
        <f>VLOOKUP(D61,Schools!A:B,2,0)</f>
        <v>St John's CE School N11</v>
      </c>
      <c r="F61" t="str">
        <f>VLOOKUP(D61,Schools!$A:$Z,3,0)</f>
        <v>M</v>
      </c>
      <c r="G61" s="189">
        <v>-1320</v>
      </c>
      <c r="H61" s="75" t="s">
        <v>4015</v>
      </c>
      <c r="I61" s="75" t="s">
        <v>4009</v>
      </c>
      <c r="J61" t="str">
        <f t="shared" si="5"/>
        <v>11334/543965</v>
      </c>
      <c r="K61">
        <f>VLOOKUP(D61,Schools!$A:$Z,9,0)</f>
        <v>400114</v>
      </c>
      <c r="L61" s="75" t="s">
        <v>72</v>
      </c>
      <c r="M61" s="75" t="s">
        <v>599</v>
      </c>
      <c r="N61" s="75" t="s">
        <v>4014</v>
      </c>
      <c r="O61" s="78" t="str">
        <f>VLOOKUP(D61,Schools!A:D,4,0)</f>
        <v>Primary</v>
      </c>
      <c r="P61" s="75">
        <v>11334</v>
      </c>
      <c r="Q61" s="78">
        <f t="shared" si="6"/>
        <v>543965</v>
      </c>
      <c r="R61" s="79">
        <v>0</v>
      </c>
      <c r="S61" s="79">
        <v>0</v>
      </c>
      <c r="T61" s="79">
        <v>0</v>
      </c>
      <c r="U61" s="79">
        <v>-120</v>
      </c>
      <c r="V61" s="79">
        <v>-120</v>
      </c>
      <c r="W61" s="79">
        <v>-120</v>
      </c>
      <c r="X61" s="79">
        <v>-120</v>
      </c>
      <c r="Y61" s="79">
        <v>-120</v>
      </c>
      <c r="Z61" s="79">
        <v>-120</v>
      </c>
      <c r="AA61" s="79">
        <v>-120</v>
      </c>
      <c r="AB61" s="79">
        <v>-120</v>
      </c>
      <c r="AC61" s="79">
        <v>-120</v>
      </c>
      <c r="AD61" s="79">
        <v>-120</v>
      </c>
      <c r="AE61" s="79">
        <v>-120</v>
      </c>
      <c r="AF61" s="52">
        <f t="shared" si="7"/>
        <v>-1320</v>
      </c>
      <c r="AG61" s="52">
        <f t="shared" si="8"/>
        <v>0</v>
      </c>
      <c r="AH61" s="79">
        <v>0</v>
      </c>
      <c r="AK61">
        <f t="shared" si="9"/>
        <v>1</v>
      </c>
      <c r="AL61" s="8">
        <v>0</v>
      </c>
      <c r="AM61" s="80">
        <f t="shared" si="10"/>
        <v>-1320</v>
      </c>
      <c r="AN61" s="8">
        <v>0</v>
      </c>
      <c r="AO61" s="8">
        <v>0</v>
      </c>
      <c r="AP61" s="8">
        <v>0</v>
      </c>
      <c r="AQ61" s="8">
        <v>0</v>
      </c>
      <c r="AR61" s="8">
        <v>0</v>
      </c>
      <c r="AS61" s="8">
        <v>0</v>
      </c>
      <c r="AT61" s="8">
        <v>0</v>
      </c>
      <c r="AU61" s="8">
        <v>0</v>
      </c>
      <c r="AV61" s="8">
        <v>0</v>
      </c>
      <c r="AW61" s="8">
        <v>0</v>
      </c>
      <c r="AX61" s="8">
        <v>0</v>
      </c>
      <c r="AY61" s="8">
        <f t="shared" si="11"/>
        <v>-1320</v>
      </c>
      <c r="AZ61" s="190">
        <f t="shared" si="12"/>
        <v>0</v>
      </c>
      <c r="BA61" s="80">
        <f t="shared" si="13"/>
        <v>0</v>
      </c>
      <c r="BD61" s="3" t="str">
        <f>VLOOKUP(D61,Schools!A:Q,17,0)</f>
        <v>A</v>
      </c>
      <c r="BE61" s="52">
        <f t="shared" si="14"/>
        <v>0</v>
      </c>
      <c r="BF61" s="52">
        <f t="shared" si="15"/>
        <v>0</v>
      </c>
      <c r="BG61" s="52">
        <f t="shared" si="16"/>
        <v>-1320</v>
      </c>
      <c r="BH61" s="52">
        <f t="shared" si="17"/>
        <v>-480</v>
      </c>
      <c r="BI61" s="52">
        <f t="shared" si="18"/>
        <v>-840</v>
      </c>
      <c r="BJ61" s="52">
        <f t="shared" si="19"/>
        <v>0</v>
      </c>
      <c r="BK61" s="8">
        <f t="shared" si="20"/>
        <v>-1320</v>
      </c>
      <c r="BL61" s="52">
        <f t="shared" si="21"/>
        <v>-840</v>
      </c>
      <c r="BM61" s="1">
        <f t="shared" si="22"/>
        <v>0</v>
      </c>
      <c r="BN61" s="52">
        <f t="shared" si="23"/>
        <v>-840</v>
      </c>
      <c r="BO61" s="1">
        <f t="shared" si="24"/>
        <v>0</v>
      </c>
      <c r="BP61" s="1">
        <f t="shared" si="25"/>
        <v>-1320</v>
      </c>
      <c r="BQ61" s="1">
        <f t="shared" si="26"/>
        <v>0</v>
      </c>
      <c r="BR61" t="str">
        <f t="shared" si="27"/>
        <v/>
      </c>
    </row>
    <row r="62" spans="1:70" x14ac:dyDescent="0.25">
      <c r="A62" t="str">
        <f t="shared" si="4"/>
        <v>MISCELLANEOUS PAYMENTS</v>
      </c>
      <c r="B62" s="75" t="s">
        <v>3620</v>
      </c>
      <c r="C62" s="76">
        <v>44033</v>
      </c>
      <c r="D62" s="75">
        <v>3023518</v>
      </c>
      <c r="E62" t="str">
        <f>VLOOKUP(D62,Schools!A:B,2,0)</f>
        <v>Woodcroft Primary School</v>
      </c>
      <c r="F62" t="str">
        <f>VLOOKUP(D62,Schools!$A:$Z,3,0)</f>
        <v>M</v>
      </c>
      <c r="G62" s="189">
        <v>-2640</v>
      </c>
      <c r="H62" s="75" t="s">
        <v>4016</v>
      </c>
      <c r="I62" s="75" t="s">
        <v>4009</v>
      </c>
      <c r="J62" t="str">
        <f t="shared" si="5"/>
        <v>11334/543965</v>
      </c>
      <c r="K62">
        <f>VLOOKUP(D62,Schools!$A:$Z,9,0)</f>
        <v>400117</v>
      </c>
      <c r="L62" s="75" t="s">
        <v>72</v>
      </c>
      <c r="M62" s="75" t="s">
        <v>599</v>
      </c>
      <c r="N62" s="75" t="s">
        <v>4014</v>
      </c>
      <c r="O62" s="78" t="str">
        <f>VLOOKUP(D62,Schools!A:D,4,0)</f>
        <v>Primary</v>
      </c>
      <c r="P62" s="75">
        <v>11334</v>
      </c>
      <c r="Q62" s="78">
        <f t="shared" si="6"/>
        <v>543965</v>
      </c>
      <c r="R62" s="79">
        <v>0</v>
      </c>
      <c r="S62" s="79">
        <v>0</v>
      </c>
      <c r="T62" s="79">
        <v>0</v>
      </c>
      <c r="U62" s="79">
        <v>-240</v>
      </c>
      <c r="V62" s="79">
        <v>-240</v>
      </c>
      <c r="W62" s="79">
        <v>-240</v>
      </c>
      <c r="X62" s="79">
        <v>-240</v>
      </c>
      <c r="Y62" s="79">
        <v>-240</v>
      </c>
      <c r="Z62" s="79">
        <v>-240</v>
      </c>
      <c r="AA62" s="79">
        <v>-240</v>
      </c>
      <c r="AB62" s="79">
        <v>-240</v>
      </c>
      <c r="AC62" s="79">
        <v>-240</v>
      </c>
      <c r="AD62" s="79">
        <v>-240</v>
      </c>
      <c r="AE62" s="79">
        <v>-240</v>
      </c>
      <c r="AF62" s="52">
        <f t="shared" si="7"/>
        <v>-2640</v>
      </c>
      <c r="AG62" s="52">
        <f t="shared" si="8"/>
        <v>0</v>
      </c>
      <c r="AH62" s="79">
        <v>0</v>
      </c>
      <c r="AK62">
        <f t="shared" si="9"/>
        <v>1</v>
      </c>
      <c r="AL62" s="8">
        <v>0</v>
      </c>
      <c r="AM62" s="80">
        <f t="shared" si="10"/>
        <v>-2640</v>
      </c>
      <c r="AN62" s="8">
        <v>0</v>
      </c>
      <c r="AO62" s="8">
        <v>0</v>
      </c>
      <c r="AP62" s="8">
        <v>0</v>
      </c>
      <c r="AQ62" s="8">
        <v>0</v>
      </c>
      <c r="AR62" s="8">
        <v>0</v>
      </c>
      <c r="AS62" s="8">
        <v>0</v>
      </c>
      <c r="AT62" s="8">
        <v>0</v>
      </c>
      <c r="AU62" s="8">
        <v>0</v>
      </c>
      <c r="AV62" s="8">
        <v>0</v>
      </c>
      <c r="AW62" s="8">
        <v>0</v>
      </c>
      <c r="AX62" s="8">
        <v>0</v>
      </c>
      <c r="AY62" s="8">
        <f t="shared" si="11"/>
        <v>-2640</v>
      </c>
      <c r="AZ62" s="190">
        <f t="shared" si="12"/>
        <v>0</v>
      </c>
      <c r="BA62" s="80">
        <f t="shared" si="13"/>
        <v>0</v>
      </c>
      <c r="BD62" s="3" t="str">
        <f>VLOOKUP(D62,Schools!A:Q,17,0)</f>
        <v>B</v>
      </c>
      <c r="BE62" s="52">
        <f t="shared" si="14"/>
        <v>0</v>
      </c>
      <c r="BF62" s="52">
        <f t="shared" si="15"/>
        <v>0</v>
      </c>
      <c r="BG62" s="52">
        <f t="shared" si="16"/>
        <v>-2640</v>
      </c>
      <c r="BH62" s="52">
        <f t="shared" si="17"/>
        <v>-960</v>
      </c>
      <c r="BI62" s="52">
        <f t="shared" si="18"/>
        <v>-1680</v>
      </c>
      <c r="BJ62" s="52">
        <f t="shared" si="19"/>
        <v>0</v>
      </c>
      <c r="BK62" s="8">
        <f t="shared" si="20"/>
        <v>-2640</v>
      </c>
      <c r="BL62" s="52">
        <f t="shared" si="21"/>
        <v>-1680</v>
      </c>
      <c r="BM62" s="1">
        <f t="shared" si="22"/>
        <v>0</v>
      </c>
      <c r="BN62" s="52">
        <f t="shared" si="23"/>
        <v>-1680</v>
      </c>
      <c r="BO62" s="1">
        <f t="shared" si="24"/>
        <v>0</v>
      </c>
      <c r="BP62" s="1">
        <f t="shared" si="25"/>
        <v>-2640</v>
      </c>
      <c r="BQ62" s="1">
        <f t="shared" si="26"/>
        <v>0</v>
      </c>
      <c r="BR62" t="str">
        <f t="shared" si="27"/>
        <v/>
      </c>
    </row>
    <row r="63" spans="1:70" x14ac:dyDescent="0.25">
      <c r="A63" t="str">
        <f t="shared" si="4"/>
        <v>MISCELLANEOUS PAYMENTS</v>
      </c>
      <c r="B63" s="75" t="s">
        <v>3620</v>
      </c>
      <c r="C63" s="76">
        <v>44033</v>
      </c>
      <c r="D63" s="75">
        <v>3021100</v>
      </c>
      <c r="E63" t="str">
        <f>VLOOKUP(D63,Schools!A:B,2,0)</f>
        <v>Pavilion</v>
      </c>
      <c r="F63" t="str">
        <f>VLOOKUP(D63,Schools!$A:$Z,3,0)</f>
        <v>M</v>
      </c>
      <c r="G63" s="189">
        <v>-5060</v>
      </c>
      <c r="H63" s="75" t="s">
        <v>4017</v>
      </c>
      <c r="I63" s="75" t="s">
        <v>4009</v>
      </c>
      <c r="J63" t="str">
        <f t="shared" si="5"/>
        <v>11332/543965</v>
      </c>
      <c r="K63">
        <f>VLOOKUP(D63,Schools!$A:$Z,9,0)</f>
        <v>400156</v>
      </c>
      <c r="L63" s="75" t="s">
        <v>72</v>
      </c>
      <c r="M63" s="75" t="s">
        <v>599</v>
      </c>
      <c r="N63" s="75" t="s">
        <v>4014</v>
      </c>
      <c r="O63" s="78" t="str">
        <f>VLOOKUP(D63,Schools!A:D,4,0)</f>
        <v>PRU</v>
      </c>
      <c r="P63" s="75">
        <v>11332</v>
      </c>
      <c r="Q63" s="78">
        <f t="shared" si="6"/>
        <v>543965</v>
      </c>
      <c r="R63" s="79">
        <v>0</v>
      </c>
      <c r="S63" s="79">
        <v>0</v>
      </c>
      <c r="T63" s="79">
        <v>0</v>
      </c>
      <c r="U63" s="79">
        <v>-460</v>
      </c>
      <c r="V63" s="79">
        <v>-460</v>
      </c>
      <c r="W63" s="79">
        <v>-460</v>
      </c>
      <c r="X63" s="79">
        <v>-460</v>
      </c>
      <c r="Y63" s="79">
        <v>-460</v>
      </c>
      <c r="Z63" s="79">
        <v>-460</v>
      </c>
      <c r="AA63" s="79">
        <v>-460</v>
      </c>
      <c r="AB63" s="79">
        <v>-460</v>
      </c>
      <c r="AC63" s="79">
        <v>-460</v>
      </c>
      <c r="AD63" s="79">
        <v>-460</v>
      </c>
      <c r="AE63" s="79">
        <v>-460</v>
      </c>
      <c r="AF63" s="52">
        <f t="shared" si="7"/>
        <v>-5060</v>
      </c>
      <c r="AG63" s="52">
        <f t="shared" si="8"/>
        <v>0</v>
      </c>
      <c r="AH63" s="79">
        <v>0</v>
      </c>
      <c r="AK63">
        <f t="shared" si="9"/>
        <v>1</v>
      </c>
      <c r="AL63" s="8">
        <v>0</v>
      </c>
      <c r="AM63" s="80">
        <f t="shared" si="10"/>
        <v>-5060</v>
      </c>
      <c r="AN63" s="8">
        <v>0</v>
      </c>
      <c r="AO63" s="8">
        <v>0</v>
      </c>
      <c r="AP63" s="8">
        <v>0</v>
      </c>
      <c r="AQ63" s="8">
        <v>0</v>
      </c>
      <c r="AR63" s="8">
        <v>0</v>
      </c>
      <c r="AS63" s="8">
        <v>0</v>
      </c>
      <c r="AT63" s="8">
        <v>0</v>
      </c>
      <c r="AU63" s="8">
        <v>0</v>
      </c>
      <c r="AV63" s="8">
        <v>0</v>
      </c>
      <c r="AW63" s="8">
        <v>0</v>
      </c>
      <c r="AX63" s="8">
        <v>0</v>
      </c>
      <c r="AY63" s="8">
        <f t="shared" si="11"/>
        <v>-5060</v>
      </c>
      <c r="AZ63" s="190">
        <f t="shared" si="12"/>
        <v>0</v>
      </c>
      <c r="BA63" s="80">
        <f t="shared" si="13"/>
        <v>0</v>
      </c>
      <c r="BD63" s="3" t="str">
        <f>VLOOKUP(D63,Schools!A:Q,17,0)</f>
        <v>D</v>
      </c>
      <c r="BE63" s="52">
        <f t="shared" si="14"/>
        <v>0</v>
      </c>
      <c r="BF63" s="52">
        <f t="shared" si="15"/>
        <v>0</v>
      </c>
      <c r="BG63" s="52">
        <f t="shared" si="16"/>
        <v>-5060</v>
      </c>
      <c r="BH63" s="52">
        <f t="shared" si="17"/>
        <v>-1840</v>
      </c>
      <c r="BI63" s="52">
        <f t="shared" si="18"/>
        <v>-3220</v>
      </c>
      <c r="BJ63" s="52">
        <f t="shared" si="19"/>
        <v>0</v>
      </c>
      <c r="BK63" s="8">
        <f t="shared" si="20"/>
        <v>-5060</v>
      </c>
      <c r="BL63" s="52">
        <f t="shared" si="21"/>
        <v>-3220</v>
      </c>
      <c r="BM63" s="1">
        <f t="shared" si="22"/>
        <v>0</v>
      </c>
      <c r="BN63" s="52">
        <f t="shared" si="23"/>
        <v>-3220</v>
      </c>
      <c r="BO63" s="1">
        <f t="shared" si="24"/>
        <v>0</v>
      </c>
      <c r="BP63" s="1">
        <f t="shared" si="25"/>
        <v>-5060</v>
      </c>
      <c r="BQ63" s="1">
        <f t="shared" si="26"/>
        <v>0</v>
      </c>
      <c r="BR63" t="str">
        <f t="shared" si="27"/>
        <v/>
      </c>
    </row>
    <row r="64" spans="1:70" x14ac:dyDescent="0.25">
      <c r="A64" t="str">
        <f t="shared" si="4"/>
        <v>MISCELLANEOUS PAYMENTS</v>
      </c>
      <c r="B64" s="75" t="s">
        <v>3620</v>
      </c>
      <c r="C64" s="76">
        <v>44033</v>
      </c>
      <c r="D64" s="75">
        <v>3023311</v>
      </c>
      <c r="E64" t="str">
        <f>VLOOKUP(D64,Schools!A:B,2,0)</f>
        <v>St Mary's C E Primary School N3</v>
      </c>
      <c r="F64" t="str">
        <f>VLOOKUP(D64,Schools!$A:$Z,3,0)</f>
        <v>M</v>
      </c>
      <c r="G64" s="189">
        <v>-1320</v>
      </c>
      <c r="H64" s="75" t="s">
        <v>4016</v>
      </c>
      <c r="I64" s="75" t="s">
        <v>4009</v>
      </c>
      <c r="J64" t="str">
        <f t="shared" si="5"/>
        <v>11334/543965</v>
      </c>
      <c r="K64">
        <f>VLOOKUP(D64,Schools!$A:$Z,9,0)</f>
        <v>400058</v>
      </c>
      <c r="L64" s="75" t="s">
        <v>72</v>
      </c>
      <c r="M64" s="75" t="s">
        <v>599</v>
      </c>
      <c r="N64" s="75" t="s">
        <v>4014</v>
      </c>
      <c r="O64" s="78" t="str">
        <f>VLOOKUP(D64,Schools!A:D,4,0)</f>
        <v>Primary</v>
      </c>
      <c r="P64" s="75">
        <v>11334</v>
      </c>
      <c r="Q64" s="78">
        <f t="shared" si="6"/>
        <v>543965</v>
      </c>
      <c r="R64" s="79">
        <v>0</v>
      </c>
      <c r="S64" s="79">
        <v>0</v>
      </c>
      <c r="T64" s="79">
        <v>0</v>
      </c>
      <c r="U64" s="79">
        <v>-120</v>
      </c>
      <c r="V64" s="79">
        <v>-120</v>
      </c>
      <c r="W64" s="79">
        <v>-120</v>
      </c>
      <c r="X64" s="79">
        <v>-120</v>
      </c>
      <c r="Y64" s="79">
        <v>-120</v>
      </c>
      <c r="Z64" s="79">
        <v>-120</v>
      </c>
      <c r="AA64" s="79">
        <v>-120</v>
      </c>
      <c r="AB64" s="79">
        <v>-120</v>
      </c>
      <c r="AC64" s="79">
        <v>-120</v>
      </c>
      <c r="AD64" s="79">
        <v>-120</v>
      </c>
      <c r="AE64" s="79">
        <v>-120</v>
      </c>
      <c r="AF64" s="52">
        <f t="shared" si="7"/>
        <v>-1320</v>
      </c>
      <c r="AG64" s="52">
        <f t="shared" si="8"/>
        <v>0</v>
      </c>
      <c r="AH64" s="79">
        <v>0</v>
      </c>
      <c r="AK64">
        <f t="shared" si="9"/>
        <v>1</v>
      </c>
      <c r="AL64" s="8">
        <v>0</v>
      </c>
      <c r="AM64" s="80">
        <f t="shared" si="10"/>
        <v>-1320</v>
      </c>
      <c r="AN64" s="8">
        <v>0</v>
      </c>
      <c r="AO64" s="8">
        <v>0</v>
      </c>
      <c r="AP64" s="8">
        <v>0</v>
      </c>
      <c r="AQ64" s="8">
        <v>0</v>
      </c>
      <c r="AR64" s="8">
        <v>0</v>
      </c>
      <c r="AS64" s="8">
        <v>0</v>
      </c>
      <c r="AT64" s="8">
        <v>0</v>
      </c>
      <c r="AU64" s="8">
        <v>0</v>
      </c>
      <c r="AV64" s="8">
        <v>0</v>
      </c>
      <c r="AW64" s="8">
        <v>0</v>
      </c>
      <c r="AX64" s="8">
        <v>0</v>
      </c>
      <c r="AY64" s="8">
        <f t="shared" si="11"/>
        <v>-1320</v>
      </c>
      <c r="AZ64" s="190">
        <f t="shared" si="12"/>
        <v>0</v>
      </c>
      <c r="BA64" s="80">
        <f t="shared" si="13"/>
        <v>0</v>
      </c>
      <c r="BD64" s="3" t="str">
        <f>VLOOKUP(D64,Schools!A:Q,17,0)</f>
        <v>A</v>
      </c>
      <c r="BE64" s="52">
        <f t="shared" si="14"/>
        <v>0</v>
      </c>
      <c r="BF64" s="52">
        <f t="shared" si="15"/>
        <v>0</v>
      </c>
      <c r="BG64" s="52">
        <f t="shared" si="16"/>
        <v>-1320</v>
      </c>
      <c r="BH64" s="52">
        <f t="shared" si="17"/>
        <v>-480</v>
      </c>
      <c r="BI64" s="52">
        <f t="shared" si="18"/>
        <v>-840</v>
      </c>
      <c r="BJ64" s="52">
        <f t="shared" si="19"/>
        <v>0</v>
      </c>
      <c r="BK64" s="8">
        <f t="shared" si="20"/>
        <v>-1320</v>
      </c>
      <c r="BL64" s="52">
        <f t="shared" si="21"/>
        <v>-840</v>
      </c>
      <c r="BM64" s="1">
        <f t="shared" si="22"/>
        <v>0</v>
      </c>
      <c r="BN64" s="52">
        <f t="shared" si="23"/>
        <v>-840</v>
      </c>
      <c r="BO64" s="1">
        <f t="shared" si="24"/>
        <v>0</v>
      </c>
      <c r="BP64" s="1">
        <f t="shared" si="25"/>
        <v>-1320</v>
      </c>
      <c r="BQ64" s="1">
        <f t="shared" si="26"/>
        <v>0</v>
      </c>
      <c r="BR64" t="str">
        <f t="shared" si="27"/>
        <v/>
      </c>
    </row>
    <row r="65" spans="1:70" x14ac:dyDescent="0.25">
      <c r="A65" t="str">
        <f t="shared" si="4"/>
        <v>MISCELLANEOUS PAYMENTS</v>
      </c>
      <c r="B65" s="75" t="s">
        <v>3620</v>
      </c>
      <c r="C65" s="76">
        <v>44033</v>
      </c>
      <c r="D65" s="75">
        <v>3022076</v>
      </c>
      <c r="E65" t="str">
        <f>VLOOKUP(D65,Schools!A:B,2,0)</f>
        <v>Wessex  Gardens Primary School</v>
      </c>
      <c r="F65" t="str">
        <f>VLOOKUP(D65,Schools!$A:$Z,3,0)</f>
        <v>M</v>
      </c>
      <c r="G65" s="189">
        <v>-1320</v>
      </c>
      <c r="H65" s="75" t="s">
        <v>4017</v>
      </c>
      <c r="I65" s="75" t="s">
        <v>4009</v>
      </c>
      <c r="J65" t="str">
        <f t="shared" si="5"/>
        <v>11334/543965</v>
      </c>
      <c r="K65">
        <f>VLOOKUP(D65,Schools!$A:$Z,9,0)</f>
        <v>400111</v>
      </c>
      <c r="L65" s="75" t="s">
        <v>72</v>
      </c>
      <c r="M65" s="75" t="s">
        <v>599</v>
      </c>
      <c r="N65" s="75" t="s">
        <v>4014</v>
      </c>
      <c r="O65" s="78" t="str">
        <f>VLOOKUP(D65,Schools!A:D,4,0)</f>
        <v>Primary</v>
      </c>
      <c r="P65" s="75">
        <v>11334</v>
      </c>
      <c r="Q65" s="78">
        <f t="shared" si="6"/>
        <v>543965</v>
      </c>
      <c r="R65" s="79">
        <v>0</v>
      </c>
      <c r="S65" s="79">
        <v>0</v>
      </c>
      <c r="T65" s="79">
        <v>0</v>
      </c>
      <c r="U65" s="79">
        <v>-120</v>
      </c>
      <c r="V65" s="79">
        <v>-120</v>
      </c>
      <c r="W65" s="79">
        <v>-120</v>
      </c>
      <c r="X65" s="79">
        <v>-120</v>
      </c>
      <c r="Y65" s="79">
        <v>-120</v>
      </c>
      <c r="Z65" s="79">
        <v>-120</v>
      </c>
      <c r="AA65" s="79">
        <v>-120</v>
      </c>
      <c r="AB65" s="79">
        <v>-120</v>
      </c>
      <c r="AC65" s="79">
        <v>-120</v>
      </c>
      <c r="AD65" s="79">
        <v>-120</v>
      </c>
      <c r="AE65" s="79">
        <v>-120</v>
      </c>
      <c r="AF65" s="52">
        <f t="shared" si="7"/>
        <v>-1320</v>
      </c>
      <c r="AG65" s="52">
        <f t="shared" si="8"/>
        <v>0</v>
      </c>
      <c r="AH65" s="79">
        <v>0</v>
      </c>
      <c r="AK65">
        <f t="shared" si="9"/>
        <v>1</v>
      </c>
      <c r="AL65" s="8">
        <v>0</v>
      </c>
      <c r="AM65" s="80">
        <f t="shared" si="10"/>
        <v>-1320</v>
      </c>
      <c r="AN65" s="8">
        <v>0</v>
      </c>
      <c r="AO65" s="8">
        <v>0</v>
      </c>
      <c r="AP65" s="8">
        <v>0</v>
      </c>
      <c r="AQ65" s="8">
        <v>0</v>
      </c>
      <c r="AR65" s="8">
        <v>0</v>
      </c>
      <c r="AS65" s="8">
        <v>0</v>
      </c>
      <c r="AT65" s="8">
        <v>0</v>
      </c>
      <c r="AU65" s="8">
        <v>0</v>
      </c>
      <c r="AV65" s="8">
        <v>0</v>
      </c>
      <c r="AW65" s="8">
        <v>0</v>
      </c>
      <c r="AX65" s="8">
        <v>0</v>
      </c>
      <c r="AY65" s="8">
        <f t="shared" si="11"/>
        <v>-1320</v>
      </c>
      <c r="AZ65" s="190">
        <f t="shared" si="12"/>
        <v>0</v>
      </c>
      <c r="BA65" s="80">
        <f t="shared" si="13"/>
        <v>0</v>
      </c>
      <c r="BD65" s="3" t="str">
        <f>VLOOKUP(D65,Schools!A:Q,17,0)</f>
        <v>D</v>
      </c>
      <c r="BE65" s="52">
        <f t="shared" si="14"/>
        <v>0</v>
      </c>
      <c r="BF65" s="52">
        <f t="shared" si="15"/>
        <v>0</v>
      </c>
      <c r="BG65" s="52">
        <f t="shared" si="16"/>
        <v>-1320</v>
      </c>
      <c r="BH65" s="52">
        <f t="shared" si="17"/>
        <v>-480</v>
      </c>
      <c r="BI65" s="52">
        <f t="shared" si="18"/>
        <v>-840</v>
      </c>
      <c r="BJ65" s="52">
        <f t="shared" si="19"/>
        <v>0</v>
      </c>
      <c r="BK65" s="8">
        <f t="shared" si="20"/>
        <v>-1320</v>
      </c>
      <c r="BL65" s="52">
        <f t="shared" si="21"/>
        <v>-840</v>
      </c>
      <c r="BM65" s="1">
        <f t="shared" si="22"/>
        <v>0</v>
      </c>
      <c r="BN65" s="52">
        <f t="shared" si="23"/>
        <v>-840</v>
      </c>
      <c r="BO65" s="1">
        <f t="shared" si="24"/>
        <v>0</v>
      </c>
      <c r="BP65" s="1">
        <f t="shared" si="25"/>
        <v>-1320</v>
      </c>
      <c r="BQ65" s="1">
        <f t="shared" si="26"/>
        <v>0</v>
      </c>
      <c r="BR65" t="str">
        <f t="shared" si="27"/>
        <v/>
      </c>
    </row>
    <row r="66" spans="1:70" x14ac:dyDescent="0.25">
      <c r="A66" t="str">
        <f t="shared" si="4"/>
        <v>MISCELLANEOUS PAYMENTS</v>
      </c>
      <c r="B66" s="75" t="s">
        <v>3620</v>
      </c>
      <c r="C66" s="76">
        <v>44033</v>
      </c>
      <c r="D66" s="75">
        <v>3022043</v>
      </c>
      <c r="E66" t="str">
        <f>VLOOKUP(D66,Schools!A:B,2,0)</f>
        <v>Moss Hall Junior School</v>
      </c>
      <c r="F66" t="str">
        <f>VLOOKUP(D66,Schools!$A:$Z,3,0)</f>
        <v>M</v>
      </c>
      <c r="G66" s="189">
        <v>-1320</v>
      </c>
      <c r="H66" s="75" t="s">
        <v>4015</v>
      </c>
      <c r="I66" s="75" t="s">
        <v>4009</v>
      </c>
      <c r="J66" t="str">
        <f t="shared" si="5"/>
        <v>11334/543965</v>
      </c>
      <c r="K66">
        <f>VLOOKUP(D66,Schools!$A:$Z,9,0)</f>
        <v>400088</v>
      </c>
      <c r="L66" s="75" t="s">
        <v>72</v>
      </c>
      <c r="M66" s="75" t="s">
        <v>599</v>
      </c>
      <c r="N66" s="75" t="s">
        <v>4014</v>
      </c>
      <c r="O66" s="78" t="str">
        <f>VLOOKUP(D66,Schools!A:D,4,0)</f>
        <v>Primary</v>
      </c>
      <c r="P66" s="75">
        <v>11334</v>
      </c>
      <c r="Q66" s="78">
        <f t="shared" si="6"/>
        <v>543965</v>
      </c>
      <c r="R66" s="79">
        <v>0</v>
      </c>
      <c r="S66" s="79">
        <v>0</v>
      </c>
      <c r="T66" s="79">
        <v>0</v>
      </c>
      <c r="U66" s="79">
        <v>-120</v>
      </c>
      <c r="V66" s="79">
        <v>-120</v>
      </c>
      <c r="W66" s="79">
        <v>-120</v>
      </c>
      <c r="X66" s="79">
        <v>-120</v>
      </c>
      <c r="Y66" s="79">
        <v>-120</v>
      </c>
      <c r="Z66" s="79">
        <v>-120</v>
      </c>
      <c r="AA66" s="79">
        <v>-120</v>
      </c>
      <c r="AB66" s="79">
        <v>-120</v>
      </c>
      <c r="AC66" s="79">
        <v>-120</v>
      </c>
      <c r="AD66" s="79">
        <v>-120</v>
      </c>
      <c r="AE66" s="79">
        <v>-120</v>
      </c>
      <c r="AF66" s="52">
        <f t="shared" si="7"/>
        <v>-1320</v>
      </c>
      <c r="AG66" s="52">
        <f t="shared" si="8"/>
        <v>0</v>
      </c>
      <c r="AH66" s="79">
        <v>0</v>
      </c>
      <c r="AK66">
        <f t="shared" si="9"/>
        <v>1</v>
      </c>
      <c r="AL66" s="8">
        <v>0</v>
      </c>
      <c r="AM66" s="80">
        <f t="shared" si="10"/>
        <v>-1320</v>
      </c>
      <c r="AN66" s="8">
        <v>0</v>
      </c>
      <c r="AO66" s="8">
        <v>0</v>
      </c>
      <c r="AP66" s="8">
        <v>0</v>
      </c>
      <c r="AQ66" s="8">
        <v>0</v>
      </c>
      <c r="AR66" s="8">
        <v>0</v>
      </c>
      <c r="AS66" s="8">
        <v>0</v>
      </c>
      <c r="AT66" s="8">
        <v>0</v>
      </c>
      <c r="AU66" s="8">
        <v>0</v>
      </c>
      <c r="AV66" s="8">
        <v>0</v>
      </c>
      <c r="AW66" s="8">
        <v>0</v>
      </c>
      <c r="AX66" s="8">
        <v>0</v>
      </c>
      <c r="AY66" s="8">
        <f t="shared" si="11"/>
        <v>-1320</v>
      </c>
      <c r="AZ66" s="190">
        <f t="shared" si="12"/>
        <v>0</v>
      </c>
      <c r="BA66" s="80">
        <f t="shared" si="13"/>
        <v>0</v>
      </c>
      <c r="BD66" s="3" t="str">
        <f>VLOOKUP(D66,Schools!A:Q,17,0)</f>
        <v>A</v>
      </c>
      <c r="BE66" s="52">
        <f t="shared" si="14"/>
        <v>0</v>
      </c>
      <c r="BF66" s="52">
        <f t="shared" si="15"/>
        <v>0</v>
      </c>
      <c r="BG66" s="52">
        <f t="shared" si="16"/>
        <v>-1320</v>
      </c>
      <c r="BH66" s="52">
        <f t="shared" si="17"/>
        <v>-480</v>
      </c>
      <c r="BI66" s="52">
        <f t="shared" si="18"/>
        <v>-840</v>
      </c>
      <c r="BJ66" s="52">
        <f t="shared" si="19"/>
        <v>0</v>
      </c>
      <c r="BK66" s="8">
        <f t="shared" si="20"/>
        <v>-1320</v>
      </c>
      <c r="BL66" s="52">
        <f t="shared" si="21"/>
        <v>-840</v>
      </c>
      <c r="BM66" s="1">
        <f t="shared" si="22"/>
        <v>0</v>
      </c>
      <c r="BN66" s="52">
        <f t="shared" si="23"/>
        <v>-840</v>
      </c>
      <c r="BO66" s="1">
        <f t="shared" si="24"/>
        <v>0</v>
      </c>
      <c r="BP66" s="1">
        <f t="shared" si="25"/>
        <v>-1320</v>
      </c>
      <c r="BQ66" s="1">
        <f t="shared" si="26"/>
        <v>0</v>
      </c>
      <c r="BR66" t="str">
        <f t="shared" si="27"/>
        <v/>
      </c>
    </row>
    <row r="67" spans="1:70" x14ac:dyDescent="0.25">
      <c r="A67" t="str">
        <f t="shared" si="4"/>
        <v>MISCELLANEOUS PAYMENTS</v>
      </c>
      <c r="B67" s="75" t="s">
        <v>3620</v>
      </c>
      <c r="C67" s="76">
        <v>44033</v>
      </c>
      <c r="D67" s="75">
        <v>3022029</v>
      </c>
      <c r="E67" t="str">
        <f>VLOOKUP(D67,Schools!A:B,2,0)</f>
        <v>Goldbeaters Primary School</v>
      </c>
      <c r="F67" t="str">
        <f>VLOOKUP(D67,Schools!$A:$Z,3,0)</f>
        <v>M</v>
      </c>
      <c r="G67" s="189">
        <v>-1320</v>
      </c>
      <c r="H67" s="75" t="s">
        <v>4008</v>
      </c>
      <c r="I67" s="75" t="s">
        <v>4009</v>
      </c>
      <c r="J67" t="str">
        <f t="shared" si="5"/>
        <v>11334/543965</v>
      </c>
      <c r="K67">
        <f>VLOOKUP(D67,Schools!$A:$Z,9,0)</f>
        <v>400035</v>
      </c>
      <c r="L67" s="75" t="s">
        <v>72</v>
      </c>
      <c r="M67" s="75" t="s">
        <v>599</v>
      </c>
      <c r="N67" s="75" t="s">
        <v>4014</v>
      </c>
      <c r="O67" s="78" t="str">
        <f>VLOOKUP(D67,Schools!A:D,4,0)</f>
        <v>Primary</v>
      </c>
      <c r="P67" s="75">
        <v>11334</v>
      </c>
      <c r="Q67" s="78">
        <f t="shared" si="6"/>
        <v>543965</v>
      </c>
      <c r="R67" s="79">
        <v>0</v>
      </c>
      <c r="S67" s="79">
        <v>0</v>
      </c>
      <c r="T67" s="79">
        <v>0</v>
      </c>
      <c r="U67" s="79">
        <v>-120</v>
      </c>
      <c r="V67" s="79">
        <v>-120</v>
      </c>
      <c r="W67" s="79">
        <v>-120</v>
      </c>
      <c r="X67" s="79">
        <v>-120</v>
      </c>
      <c r="Y67" s="79">
        <v>-120</v>
      </c>
      <c r="Z67" s="79">
        <v>-120</v>
      </c>
      <c r="AA67" s="79">
        <v>-120</v>
      </c>
      <c r="AB67" s="79">
        <v>-120</v>
      </c>
      <c r="AC67" s="79">
        <v>-120</v>
      </c>
      <c r="AD67" s="79">
        <v>-120</v>
      </c>
      <c r="AE67" s="79">
        <v>-120</v>
      </c>
      <c r="AF67" s="52">
        <f t="shared" si="7"/>
        <v>-1320</v>
      </c>
      <c r="AG67" s="52">
        <f t="shared" si="8"/>
        <v>0</v>
      </c>
      <c r="AH67" s="79">
        <v>0</v>
      </c>
      <c r="AK67">
        <f t="shared" si="9"/>
        <v>1</v>
      </c>
      <c r="AL67" s="8">
        <v>0</v>
      </c>
      <c r="AM67" s="80">
        <f t="shared" si="10"/>
        <v>-1320</v>
      </c>
      <c r="AN67" s="8">
        <v>0</v>
      </c>
      <c r="AO67" s="8">
        <v>0</v>
      </c>
      <c r="AP67" s="8">
        <v>0</v>
      </c>
      <c r="AQ67" s="8">
        <v>0</v>
      </c>
      <c r="AR67" s="8">
        <v>0</v>
      </c>
      <c r="AS67" s="8">
        <v>0</v>
      </c>
      <c r="AT67" s="8">
        <v>0</v>
      </c>
      <c r="AU67" s="8">
        <v>0</v>
      </c>
      <c r="AV67" s="8">
        <v>0</v>
      </c>
      <c r="AW67" s="8">
        <v>0</v>
      </c>
      <c r="AX67" s="8">
        <v>0</v>
      </c>
      <c r="AY67" s="8">
        <f t="shared" si="11"/>
        <v>-1320</v>
      </c>
      <c r="AZ67" s="190">
        <f t="shared" si="12"/>
        <v>0</v>
      </c>
      <c r="BA67" s="80">
        <f t="shared" si="13"/>
        <v>0</v>
      </c>
      <c r="BD67" s="3" t="str">
        <f>VLOOKUP(D67,Schools!A:Q,17,0)</f>
        <v>A</v>
      </c>
      <c r="BE67" s="52">
        <f t="shared" si="14"/>
        <v>0</v>
      </c>
      <c r="BF67" s="52">
        <f t="shared" si="15"/>
        <v>0</v>
      </c>
      <c r="BG67" s="52">
        <f t="shared" si="16"/>
        <v>-1320</v>
      </c>
      <c r="BH67" s="52">
        <f t="shared" si="17"/>
        <v>-480</v>
      </c>
      <c r="BI67" s="52">
        <f t="shared" si="18"/>
        <v>-840</v>
      </c>
      <c r="BJ67" s="52">
        <f t="shared" si="19"/>
        <v>0</v>
      </c>
      <c r="BK67" s="8">
        <f t="shared" si="20"/>
        <v>-1320</v>
      </c>
      <c r="BL67" s="52">
        <f t="shared" si="21"/>
        <v>-840</v>
      </c>
      <c r="BM67" s="1">
        <f t="shared" si="22"/>
        <v>0</v>
      </c>
      <c r="BN67" s="52">
        <f t="shared" si="23"/>
        <v>-840</v>
      </c>
      <c r="BO67" s="1">
        <f t="shared" si="24"/>
        <v>0</v>
      </c>
      <c r="BP67" s="1">
        <f t="shared" si="25"/>
        <v>-1320</v>
      </c>
      <c r="BQ67" s="1">
        <f t="shared" si="26"/>
        <v>0</v>
      </c>
      <c r="BR67" t="str">
        <f t="shared" si="27"/>
        <v/>
      </c>
    </row>
    <row r="68" spans="1:70" x14ac:dyDescent="0.25">
      <c r="A68" t="str">
        <f t="shared" si="4"/>
        <v>MISCELLANEOUS PAYMENTS</v>
      </c>
      <c r="B68" s="75" t="s">
        <v>3620</v>
      </c>
      <c r="C68" s="76">
        <v>44033</v>
      </c>
      <c r="D68" s="75">
        <v>3022007</v>
      </c>
      <c r="E68" t="str">
        <f>VLOOKUP(D68,Schools!A:B,2,0)</f>
        <v>Brookland Junior School</v>
      </c>
      <c r="F68" t="str">
        <f>VLOOKUP(D68,Schools!$A:$Z,3,0)</f>
        <v>M</v>
      </c>
      <c r="G68" s="189">
        <v>-1320</v>
      </c>
      <c r="H68" s="75" t="s">
        <v>4008</v>
      </c>
      <c r="I68" s="75" t="s">
        <v>4009</v>
      </c>
      <c r="J68" t="str">
        <f t="shared" si="5"/>
        <v>11334/543965</v>
      </c>
      <c r="K68">
        <f>VLOOKUP(D68,Schools!$A:$Z,9,0)</f>
        <v>400040</v>
      </c>
      <c r="L68" s="75" t="s">
        <v>72</v>
      </c>
      <c r="M68" s="75" t="s">
        <v>599</v>
      </c>
      <c r="N68" s="75" t="s">
        <v>4014</v>
      </c>
      <c r="O68" s="78" t="str">
        <f>VLOOKUP(D68,Schools!A:D,4,0)</f>
        <v>Primary</v>
      </c>
      <c r="P68" s="75">
        <v>11334</v>
      </c>
      <c r="Q68" s="78">
        <f t="shared" si="6"/>
        <v>543965</v>
      </c>
      <c r="R68" s="79">
        <v>0</v>
      </c>
      <c r="S68" s="79">
        <v>0</v>
      </c>
      <c r="T68" s="79">
        <v>0</v>
      </c>
      <c r="U68" s="79">
        <v>-120</v>
      </c>
      <c r="V68" s="79">
        <v>-120</v>
      </c>
      <c r="W68" s="79">
        <v>-120</v>
      </c>
      <c r="X68" s="79">
        <v>-120</v>
      </c>
      <c r="Y68" s="79">
        <v>-120</v>
      </c>
      <c r="Z68" s="79">
        <v>-120</v>
      </c>
      <c r="AA68" s="79">
        <v>-120</v>
      </c>
      <c r="AB68" s="79">
        <v>-120</v>
      </c>
      <c r="AC68" s="79">
        <v>-120</v>
      </c>
      <c r="AD68" s="79">
        <v>-120</v>
      </c>
      <c r="AE68" s="79">
        <v>-120</v>
      </c>
      <c r="AF68" s="52">
        <f t="shared" si="7"/>
        <v>-1320</v>
      </c>
      <c r="AG68" s="52">
        <f t="shared" si="8"/>
        <v>0</v>
      </c>
      <c r="AH68" s="79">
        <v>0</v>
      </c>
      <c r="AK68">
        <f t="shared" si="9"/>
        <v>1</v>
      </c>
      <c r="AL68" s="8">
        <v>0</v>
      </c>
      <c r="AM68" s="80">
        <f t="shared" si="10"/>
        <v>-1320</v>
      </c>
      <c r="AN68" s="8">
        <v>0</v>
      </c>
      <c r="AO68" s="8">
        <v>0</v>
      </c>
      <c r="AP68" s="8">
        <v>0</v>
      </c>
      <c r="AQ68" s="8">
        <v>0</v>
      </c>
      <c r="AR68" s="8">
        <v>0</v>
      </c>
      <c r="AS68" s="8">
        <v>0</v>
      </c>
      <c r="AT68" s="8">
        <v>0</v>
      </c>
      <c r="AU68" s="8">
        <v>0</v>
      </c>
      <c r="AV68" s="8">
        <v>0</v>
      </c>
      <c r="AW68" s="8">
        <v>0</v>
      </c>
      <c r="AX68" s="8">
        <v>0</v>
      </c>
      <c r="AY68" s="8">
        <f t="shared" si="11"/>
        <v>-1320</v>
      </c>
      <c r="AZ68" s="190">
        <f t="shared" si="12"/>
        <v>0</v>
      </c>
      <c r="BA68" s="80">
        <f t="shared" si="13"/>
        <v>0</v>
      </c>
      <c r="BD68" s="3" t="str">
        <f>VLOOKUP(D68,Schools!A:Q,17,0)</f>
        <v>D</v>
      </c>
      <c r="BE68" s="52">
        <f t="shared" si="14"/>
        <v>0</v>
      </c>
      <c r="BF68" s="52">
        <f t="shared" si="15"/>
        <v>0</v>
      </c>
      <c r="BG68" s="52">
        <f t="shared" si="16"/>
        <v>-1320</v>
      </c>
      <c r="BH68" s="52">
        <f t="shared" si="17"/>
        <v>-480</v>
      </c>
      <c r="BI68" s="52">
        <f t="shared" si="18"/>
        <v>-840</v>
      </c>
      <c r="BJ68" s="52">
        <f t="shared" si="19"/>
        <v>0</v>
      </c>
      <c r="BK68" s="8">
        <f t="shared" si="20"/>
        <v>-1320</v>
      </c>
      <c r="BL68" s="52">
        <f t="shared" si="21"/>
        <v>-840</v>
      </c>
      <c r="BM68" s="1">
        <f t="shared" si="22"/>
        <v>0</v>
      </c>
      <c r="BN68" s="52">
        <f t="shared" si="23"/>
        <v>-840</v>
      </c>
      <c r="BO68" s="1">
        <f t="shared" si="24"/>
        <v>0</v>
      </c>
      <c r="BP68" s="1">
        <f t="shared" si="25"/>
        <v>-1320</v>
      </c>
      <c r="BQ68" s="1">
        <f t="shared" si="26"/>
        <v>0</v>
      </c>
      <c r="BR68" t="str">
        <f t="shared" si="27"/>
        <v/>
      </c>
    </row>
    <row r="69" spans="1:70" x14ac:dyDescent="0.25">
      <c r="A69" t="str">
        <f t="shared" si="4"/>
        <v>MISCELLANEOUS PAYMENTS</v>
      </c>
      <c r="B69" s="75" t="s">
        <v>3620</v>
      </c>
      <c r="C69" s="76">
        <v>44033</v>
      </c>
      <c r="D69" s="75">
        <v>3024003</v>
      </c>
      <c r="E69" t="str">
        <f>VLOOKUP(D69,Schools!A:B,2,0)</f>
        <v>Friern Barnet School</v>
      </c>
      <c r="F69" t="str">
        <f>VLOOKUP(D69,Schools!$A:$Z,3,0)</f>
        <v>M</v>
      </c>
      <c r="G69" s="189">
        <v>-2805</v>
      </c>
      <c r="H69" s="75" t="s">
        <v>4008</v>
      </c>
      <c r="I69" s="75" t="s">
        <v>4009</v>
      </c>
      <c r="J69" t="str">
        <f t="shared" si="5"/>
        <v>11333/543965</v>
      </c>
      <c r="K69">
        <f>VLOOKUP(D69,Schools!$A:$Z,9,0)</f>
        <v>400033</v>
      </c>
      <c r="L69" s="75" t="s">
        <v>72</v>
      </c>
      <c r="M69" s="75" t="s">
        <v>599</v>
      </c>
      <c r="N69" s="75" t="s">
        <v>4014</v>
      </c>
      <c r="O69" s="78" t="str">
        <f>VLOOKUP(D69,Schools!A:D,4,0)</f>
        <v>Secondary</v>
      </c>
      <c r="P69" s="75">
        <v>11333</v>
      </c>
      <c r="Q69" s="78">
        <f t="shared" si="6"/>
        <v>543965</v>
      </c>
      <c r="R69" s="79">
        <v>0</v>
      </c>
      <c r="S69" s="79">
        <v>0</v>
      </c>
      <c r="T69" s="79">
        <v>0</v>
      </c>
      <c r="U69" s="79">
        <v>-255</v>
      </c>
      <c r="V69" s="79">
        <v>-255</v>
      </c>
      <c r="W69" s="79">
        <v>-255</v>
      </c>
      <c r="X69" s="79">
        <v>-255</v>
      </c>
      <c r="Y69" s="79">
        <v>-255</v>
      </c>
      <c r="Z69" s="79">
        <v>-255</v>
      </c>
      <c r="AA69" s="79">
        <v>-255</v>
      </c>
      <c r="AB69" s="79">
        <v>-255</v>
      </c>
      <c r="AC69" s="79">
        <v>-255</v>
      </c>
      <c r="AD69" s="79">
        <v>-255</v>
      </c>
      <c r="AE69" s="79">
        <v>-255</v>
      </c>
      <c r="AF69" s="52">
        <f t="shared" si="7"/>
        <v>-2805</v>
      </c>
      <c r="AG69" s="52">
        <f t="shared" si="8"/>
        <v>0</v>
      </c>
      <c r="AH69" s="79">
        <v>0</v>
      </c>
      <c r="AK69">
        <f t="shared" si="9"/>
        <v>1</v>
      </c>
      <c r="AL69" s="8">
        <v>0</v>
      </c>
      <c r="AM69" s="80">
        <f t="shared" si="10"/>
        <v>-2805</v>
      </c>
      <c r="AN69" s="8">
        <v>0</v>
      </c>
      <c r="AO69" s="8">
        <v>0</v>
      </c>
      <c r="AP69" s="8">
        <v>0</v>
      </c>
      <c r="AQ69" s="8">
        <v>0</v>
      </c>
      <c r="AR69" s="8">
        <v>0</v>
      </c>
      <c r="AS69" s="8">
        <v>0</v>
      </c>
      <c r="AT69" s="8">
        <v>0</v>
      </c>
      <c r="AU69" s="8">
        <v>0</v>
      </c>
      <c r="AV69" s="8">
        <v>0</v>
      </c>
      <c r="AW69" s="8">
        <v>0</v>
      </c>
      <c r="AX69" s="8">
        <v>0</v>
      </c>
      <c r="AY69" s="8">
        <f t="shared" si="11"/>
        <v>-2805</v>
      </c>
      <c r="AZ69" s="190">
        <f t="shared" si="12"/>
        <v>0</v>
      </c>
      <c r="BA69" s="80">
        <f t="shared" si="13"/>
        <v>0</v>
      </c>
      <c r="BD69" s="3" t="str">
        <f>VLOOKUP(D69,Schools!A:Q,17,0)</f>
        <v>D</v>
      </c>
      <c r="BE69" s="52">
        <f t="shared" si="14"/>
        <v>0</v>
      </c>
      <c r="BF69" s="52">
        <f t="shared" si="15"/>
        <v>0</v>
      </c>
      <c r="BG69" s="52">
        <f t="shared" si="16"/>
        <v>-2805</v>
      </c>
      <c r="BH69" s="52">
        <f t="shared" si="17"/>
        <v>-1020</v>
      </c>
      <c r="BI69" s="52">
        <f t="shared" si="18"/>
        <v>-1785</v>
      </c>
      <c r="BJ69" s="52">
        <f t="shared" si="19"/>
        <v>0</v>
      </c>
      <c r="BK69" s="8">
        <f t="shared" si="20"/>
        <v>-2805</v>
      </c>
      <c r="BL69" s="52">
        <f t="shared" si="21"/>
        <v>-1785</v>
      </c>
      <c r="BM69" s="1">
        <f t="shared" si="22"/>
        <v>0</v>
      </c>
      <c r="BN69" s="52">
        <f t="shared" si="23"/>
        <v>-1785</v>
      </c>
      <c r="BO69" s="1">
        <f t="shared" si="24"/>
        <v>0</v>
      </c>
      <c r="BP69" s="1">
        <f t="shared" si="25"/>
        <v>-2805</v>
      </c>
      <c r="BQ69" s="1">
        <f t="shared" si="26"/>
        <v>0</v>
      </c>
      <c r="BR69" t="str">
        <f t="shared" si="27"/>
        <v/>
      </c>
    </row>
    <row r="70" spans="1:70" x14ac:dyDescent="0.25">
      <c r="A70" t="str">
        <f t="shared" si="4"/>
        <v>MISCELLANEOUS PAYMENTS</v>
      </c>
      <c r="B70" s="75" t="s">
        <v>3620</v>
      </c>
      <c r="C70" s="76">
        <v>44033</v>
      </c>
      <c r="D70" s="75">
        <v>3025427</v>
      </c>
      <c r="E70" t="str">
        <f>VLOOKUP(D70,Schools!A:B,2,0)</f>
        <v>JCoSS</v>
      </c>
      <c r="F70" t="str">
        <f>VLOOKUP(D70,Schools!$A:$Z,3,0)</f>
        <v>M</v>
      </c>
      <c r="G70" s="189">
        <v>-935</v>
      </c>
      <c r="H70" s="75" t="s">
        <v>4008</v>
      </c>
      <c r="I70" s="75" t="s">
        <v>4009</v>
      </c>
      <c r="J70" t="str">
        <f t="shared" si="5"/>
        <v>11333/543965</v>
      </c>
      <c r="K70">
        <f>VLOOKUP(D70,Schools!$A:$Z,9,0)</f>
        <v>400140</v>
      </c>
      <c r="L70" s="75" t="s">
        <v>72</v>
      </c>
      <c r="M70" s="75" t="s">
        <v>599</v>
      </c>
      <c r="N70" s="75" t="s">
        <v>4014</v>
      </c>
      <c r="O70" s="78" t="str">
        <f>VLOOKUP(D70,Schools!A:D,4,0)</f>
        <v>Secondary</v>
      </c>
      <c r="P70" s="75">
        <v>11333</v>
      </c>
      <c r="Q70" s="78">
        <f t="shared" si="6"/>
        <v>543965</v>
      </c>
      <c r="R70" s="79">
        <v>0</v>
      </c>
      <c r="S70" s="79">
        <v>0</v>
      </c>
      <c r="T70" s="79">
        <v>0</v>
      </c>
      <c r="U70" s="79">
        <v>-85</v>
      </c>
      <c r="V70" s="79">
        <v>-85</v>
      </c>
      <c r="W70" s="79">
        <v>-85</v>
      </c>
      <c r="X70" s="79">
        <v>-85</v>
      </c>
      <c r="Y70" s="79">
        <v>-85</v>
      </c>
      <c r="Z70" s="79">
        <v>-85</v>
      </c>
      <c r="AA70" s="79">
        <v>-85</v>
      </c>
      <c r="AB70" s="79">
        <v>-85</v>
      </c>
      <c r="AC70" s="79">
        <v>-85</v>
      </c>
      <c r="AD70" s="79">
        <v>-85</v>
      </c>
      <c r="AE70" s="79">
        <v>-85</v>
      </c>
      <c r="AF70" s="52">
        <f t="shared" si="7"/>
        <v>-935</v>
      </c>
      <c r="AG70" s="52">
        <f t="shared" si="8"/>
        <v>0</v>
      </c>
      <c r="AH70" s="79">
        <v>0</v>
      </c>
      <c r="AK70">
        <f t="shared" si="9"/>
        <v>1</v>
      </c>
      <c r="AL70" s="8">
        <v>0</v>
      </c>
      <c r="AM70" s="80">
        <f t="shared" si="10"/>
        <v>-935</v>
      </c>
      <c r="AN70" s="8">
        <v>0</v>
      </c>
      <c r="AO70" s="8">
        <v>0</v>
      </c>
      <c r="AP70" s="8">
        <v>0</v>
      </c>
      <c r="AQ70" s="8">
        <v>0</v>
      </c>
      <c r="AR70" s="8">
        <v>0</v>
      </c>
      <c r="AS70" s="8">
        <v>0</v>
      </c>
      <c r="AT70" s="8">
        <v>0</v>
      </c>
      <c r="AU70" s="8">
        <v>0</v>
      </c>
      <c r="AV70" s="8">
        <v>0</v>
      </c>
      <c r="AW70" s="8">
        <v>0</v>
      </c>
      <c r="AX70" s="8">
        <v>0</v>
      </c>
      <c r="AY70" s="8">
        <f t="shared" si="11"/>
        <v>-935</v>
      </c>
      <c r="AZ70" s="190">
        <f t="shared" si="12"/>
        <v>0</v>
      </c>
      <c r="BA70" s="80">
        <f t="shared" si="13"/>
        <v>0</v>
      </c>
      <c r="BD70" s="3" t="str">
        <f>VLOOKUP(D70,Schools!A:Q,17,0)</f>
        <v>D</v>
      </c>
      <c r="BE70" s="52">
        <f t="shared" si="14"/>
        <v>0</v>
      </c>
      <c r="BF70" s="52">
        <f t="shared" si="15"/>
        <v>0</v>
      </c>
      <c r="BG70" s="52">
        <f t="shared" si="16"/>
        <v>-935</v>
      </c>
      <c r="BH70" s="52">
        <f t="shared" si="17"/>
        <v>-340</v>
      </c>
      <c r="BI70" s="52">
        <f t="shared" si="18"/>
        <v>-595</v>
      </c>
      <c r="BJ70" s="52">
        <f t="shared" si="19"/>
        <v>0</v>
      </c>
      <c r="BK70" s="8">
        <f t="shared" si="20"/>
        <v>-935</v>
      </c>
      <c r="BL70" s="52">
        <f t="shared" si="21"/>
        <v>-595</v>
      </c>
      <c r="BM70" s="1">
        <f t="shared" si="22"/>
        <v>0</v>
      </c>
      <c r="BN70" s="52">
        <f t="shared" si="23"/>
        <v>-595</v>
      </c>
      <c r="BO70" s="1">
        <f t="shared" si="24"/>
        <v>0</v>
      </c>
      <c r="BP70" s="1">
        <f t="shared" si="25"/>
        <v>-935</v>
      </c>
      <c r="BQ70" s="1">
        <f t="shared" si="26"/>
        <v>0</v>
      </c>
      <c r="BR70" t="str">
        <f t="shared" si="27"/>
        <v/>
      </c>
    </row>
    <row r="71" spans="1:70" x14ac:dyDescent="0.25">
      <c r="A71" t="str">
        <f t="shared" si="4"/>
        <v>MISCELLANEOUS PAYMENTS</v>
      </c>
      <c r="B71" s="75" t="s">
        <v>3620</v>
      </c>
      <c r="C71" s="76">
        <v>44033</v>
      </c>
      <c r="D71" s="75">
        <v>3022021</v>
      </c>
      <c r="E71" t="str">
        <f>VLOOKUP(D71,Schools!A:B,2,0)</f>
        <v>Dollis Primary School</v>
      </c>
      <c r="F71" t="str">
        <f>VLOOKUP(D71,Schools!$A:$Z,3,0)</f>
        <v>M</v>
      </c>
      <c r="G71" s="189">
        <v>-1320</v>
      </c>
      <c r="H71" s="75" t="s">
        <v>4008</v>
      </c>
      <c r="I71" s="75" t="s">
        <v>4009</v>
      </c>
      <c r="J71" t="str">
        <f t="shared" si="5"/>
        <v>11334/543965</v>
      </c>
      <c r="K71">
        <f>VLOOKUP(D71,Schools!$A:$Z,9,0)</f>
        <v>400042</v>
      </c>
      <c r="L71" s="75" t="s">
        <v>72</v>
      </c>
      <c r="M71" s="75" t="s">
        <v>599</v>
      </c>
      <c r="N71" s="75" t="s">
        <v>4014</v>
      </c>
      <c r="O71" s="78" t="str">
        <f>VLOOKUP(D71,Schools!A:D,4,0)</f>
        <v>Primary</v>
      </c>
      <c r="P71" s="75">
        <v>11334</v>
      </c>
      <c r="Q71" s="78">
        <f t="shared" si="6"/>
        <v>543965</v>
      </c>
      <c r="R71" s="79">
        <v>0</v>
      </c>
      <c r="S71" s="79">
        <v>0</v>
      </c>
      <c r="T71" s="79">
        <v>0</v>
      </c>
      <c r="U71" s="79">
        <v>-120</v>
      </c>
      <c r="V71" s="79">
        <v>-120</v>
      </c>
      <c r="W71" s="79">
        <v>-120</v>
      </c>
      <c r="X71" s="79">
        <v>-120</v>
      </c>
      <c r="Y71" s="79">
        <v>-120</v>
      </c>
      <c r="Z71" s="79">
        <v>-120</v>
      </c>
      <c r="AA71" s="79">
        <v>-120</v>
      </c>
      <c r="AB71" s="79">
        <v>-120</v>
      </c>
      <c r="AC71" s="79">
        <v>-120</v>
      </c>
      <c r="AD71" s="79">
        <v>-120</v>
      </c>
      <c r="AE71" s="79">
        <v>-120</v>
      </c>
      <c r="AF71" s="52">
        <f t="shared" si="7"/>
        <v>-1320</v>
      </c>
      <c r="AG71" s="52">
        <f t="shared" si="8"/>
        <v>0</v>
      </c>
      <c r="AH71" s="79">
        <v>0</v>
      </c>
      <c r="AK71">
        <f t="shared" si="9"/>
        <v>1</v>
      </c>
      <c r="AL71" s="8">
        <v>0</v>
      </c>
      <c r="AM71" s="80">
        <f t="shared" si="10"/>
        <v>-1320</v>
      </c>
      <c r="AN71" s="8">
        <v>0</v>
      </c>
      <c r="AO71" s="8">
        <v>0</v>
      </c>
      <c r="AP71" s="8">
        <v>0</v>
      </c>
      <c r="AQ71" s="8">
        <v>0</v>
      </c>
      <c r="AR71" s="8">
        <v>0</v>
      </c>
      <c r="AS71" s="8">
        <v>0</v>
      </c>
      <c r="AT71" s="8">
        <v>0</v>
      </c>
      <c r="AU71" s="8">
        <v>0</v>
      </c>
      <c r="AV71" s="8">
        <v>0</v>
      </c>
      <c r="AW71" s="8">
        <v>0</v>
      </c>
      <c r="AX71" s="8">
        <v>0</v>
      </c>
      <c r="AY71" s="8">
        <f t="shared" si="11"/>
        <v>-1320</v>
      </c>
      <c r="AZ71" s="190">
        <f t="shared" si="12"/>
        <v>0</v>
      </c>
      <c r="BA71" s="80">
        <f t="shared" si="13"/>
        <v>0</v>
      </c>
      <c r="BD71" s="3" t="str">
        <f>VLOOKUP(D71,Schools!A:Q,17,0)</f>
        <v>D</v>
      </c>
      <c r="BE71" s="52">
        <f t="shared" si="14"/>
        <v>0</v>
      </c>
      <c r="BF71" s="52">
        <f t="shared" si="15"/>
        <v>0</v>
      </c>
      <c r="BG71" s="52">
        <f t="shared" si="16"/>
        <v>-1320</v>
      </c>
      <c r="BH71" s="52">
        <f t="shared" si="17"/>
        <v>-480</v>
      </c>
      <c r="BI71" s="52">
        <f t="shared" si="18"/>
        <v>-840</v>
      </c>
      <c r="BJ71" s="52">
        <f t="shared" si="19"/>
        <v>0</v>
      </c>
      <c r="BK71" s="8">
        <f t="shared" si="20"/>
        <v>-1320</v>
      </c>
      <c r="BL71" s="52">
        <f t="shared" si="21"/>
        <v>-840</v>
      </c>
      <c r="BM71" s="1">
        <f t="shared" si="22"/>
        <v>0</v>
      </c>
      <c r="BN71" s="52">
        <f t="shared" si="23"/>
        <v>-840</v>
      </c>
      <c r="BO71" s="1">
        <f t="shared" si="24"/>
        <v>0</v>
      </c>
      <c r="BP71" s="1">
        <f t="shared" si="25"/>
        <v>-1320</v>
      </c>
      <c r="BQ71" s="1">
        <f t="shared" si="26"/>
        <v>0</v>
      </c>
      <c r="BR71" t="str">
        <f t="shared" si="27"/>
        <v/>
      </c>
    </row>
    <row r="72" spans="1:70" x14ac:dyDescent="0.25">
      <c r="A72" t="str">
        <f t="shared" si="4"/>
        <v>MISCELLANEOUS PAYMENTS</v>
      </c>
      <c r="B72" s="75" t="s">
        <v>3620</v>
      </c>
      <c r="C72" s="76">
        <v>44033</v>
      </c>
      <c r="D72" s="75">
        <v>3022026</v>
      </c>
      <c r="E72" t="str">
        <f>VLOOKUP(D72,Schools!A:B,2,0)</f>
        <v>Frith Manor School</v>
      </c>
      <c r="F72" t="str">
        <f>VLOOKUP(D72,Schools!$A:$Z,3,0)</f>
        <v>M</v>
      </c>
      <c r="G72" s="189">
        <v>-2640</v>
      </c>
      <c r="H72" s="75" t="s">
        <v>4008</v>
      </c>
      <c r="I72" s="75" t="s">
        <v>4009</v>
      </c>
      <c r="J72" t="str">
        <f t="shared" si="5"/>
        <v>11334/543965</v>
      </c>
      <c r="K72">
        <f>VLOOKUP(D72,Schools!$A:$Z,9,0)</f>
        <v>400082</v>
      </c>
      <c r="L72" s="75" t="s">
        <v>72</v>
      </c>
      <c r="M72" s="75" t="s">
        <v>599</v>
      </c>
      <c r="N72" s="75" t="s">
        <v>4014</v>
      </c>
      <c r="O72" s="78" t="str">
        <f>VLOOKUP(D72,Schools!A:D,4,0)</f>
        <v>Primary</v>
      </c>
      <c r="P72" s="75">
        <v>11334</v>
      </c>
      <c r="Q72" s="78">
        <f t="shared" si="6"/>
        <v>543965</v>
      </c>
      <c r="R72" s="79">
        <v>0</v>
      </c>
      <c r="S72" s="79">
        <v>0</v>
      </c>
      <c r="T72" s="79">
        <v>0</v>
      </c>
      <c r="U72" s="79">
        <v>-240</v>
      </c>
      <c r="V72" s="79">
        <v>-240</v>
      </c>
      <c r="W72" s="79">
        <v>-240</v>
      </c>
      <c r="X72" s="79">
        <v>-240</v>
      </c>
      <c r="Y72" s="79">
        <v>-240</v>
      </c>
      <c r="Z72" s="79">
        <v>-240</v>
      </c>
      <c r="AA72" s="79">
        <v>-240</v>
      </c>
      <c r="AB72" s="79">
        <v>-240</v>
      </c>
      <c r="AC72" s="79">
        <v>-240</v>
      </c>
      <c r="AD72" s="79">
        <v>-240</v>
      </c>
      <c r="AE72" s="79">
        <v>-240</v>
      </c>
      <c r="AF72" s="52">
        <f t="shared" si="7"/>
        <v>-2640</v>
      </c>
      <c r="AG72" s="52">
        <f t="shared" si="8"/>
        <v>0</v>
      </c>
      <c r="AH72" s="79">
        <v>0</v>
      </c>
      <c r="AK72">
        <f t="shared" si="9"/>
        <v>1</v>
      </c>
      <c r="AL72" s="8">
        <v>0</v>
      </c>
      <c r="AM72" s="80">
        <f t="shared" si="10"/>
        <v>-2640</v>
      </c>
      <c r="AN72" s="8">
        <v>0</v>
      </c>
      <c r="AO72" s="8">
        <v>0</v>
      </c>
      <c r="AP72" s="8">
        <v>0</v>
      </c>
      <c r="AQ72" s="8">
        <v>0</v>
      </c>
      <c r="AR72" s="8">
        <v>0</v>
      </c>
      <c r="AS72" s="8">
        <v>0</v>
      </c>
      <c r="AT72" s="8">
        <v>0</v>
      </c>
      <c r="AU72" s="8">
        <v>0</v>
      </c>
      <c r="AV72" s="8">
        <v>0</v>
      </c>
      <c r="AW72" s="8">
        <v>0</v>
      </c>
      <c r="AX72" s="8">
        <v>0</v>
      </c>
      <c r="AY72" s="8">
        <f t="shared" si="11"/>
        <v>-2640</v>
      </c>
      <c r="AZ72" s="190">
        <f t="shared" si="12"/>
        <v>0</v>
      </c>
      <c r="BA72" s="80">
        <f t="shared" si="13"/>
        <v>0</v>
      </c>
      <c r="BD72" s="3" t="str">
        <f>VLOOKUP(D72,Schools!A:Q,17,0)</f>
        <v>A</v>
      </c>
      <c r="BE72" s="52">
        <f t="shared" si="14"/>
        <v>0</v>
      </c>
      <c r="BF72" s="52">
        <f t="shared" si="15"/>
        <v>0</v>
      </c>
      <c r="BG72" s="52">
        <f t="shared" si="16"/>
        <v>-2640</v>
      </c>
      <c r="BH72" s="52">
        <f t="shared" si="17"/>
        <v>-960</v>
      </c>
      <c r="BI72" s="52">
        <f t="shared" si="18"/>
        <v>-1680</v>
      </c>
      <c r="BJ72" s="52">
        <f t="shared" si="19"/>
        <v>0</v>
      </c>
      <c r="BK72" s="8">
        <f t="shared" si="20"/>
        <v>-2640</v>
      </c>
      <c r="BL72" s="52">
        <f t="shared" si="21"/>
        <v>-1680</v>
      </c>
      <c r="BM72" s="1">
        <f t="shared" si="22"/>
        <v>0</v>
      </c>
      <c r="BN72" s="52">
        <f t="shared" si="23"/>
        <v>-1680</v>
      </c>
      <c r="BO72" s="1">
        <f t="shared" si="24"/>
        <v>0</v>
      </c>
      <c r="BP72" s="1">
        <f t="shared" si="25"/>
        <v>-2640</v>
      </c>
      <c r="BQ72" s="1">
        <f t="shared" si="26"/>
        <v>0</v>
      </c>
      <c r="BR72" t="str">
        <f t="shared" si="27"/>
        <v/>
      </c>
    </row>
    <row r="73" spans="1:70" x14ac:dyDescent="0.25">
      <c r="A73" t="str">
        <f t="shared" si="4"/>
        <v>MISCELLANEOUS PAYMENTS</v>
      </c>
      <c r="B73" s="75" t="s">
        <v>3620</v>
      </c>
      <c r="C73" s="76">
        <v>44033</v>
      </c>
      <c r="D73" s="75">
        <v>3022010</v>
      </c>
      <c r="E73" t="str">
        <f>VLOOKUP(D73,Schools!A:B,2,0)</f>
        <v>Child's Hill Academy</v>
      </c>
      <c r="F73" t="str">
        <f>VLOOKUP(D73,Schools!$A:$Z,3,0)</f>
        <v>A</v>
      </c>
      <c r="G73" s="189">
        <v>32762.5</v>
      </c>
      <c r="H73" s="75" t="s">
        <v>3621</v>
      </c>
      <c r="I73" s="75" t="s">
        <v>4018</v>
      </c>
      <c r="J73" t="str">
        <f t="shared" si="5"/>
        <v>11448/516500</v>
      </c>
      <c r="K73">
        <f>VLOOKUP(D73,Schools!$A:$Z,9,0)</f>
        <v>160141</v>
      </c>
      <c r="L73" s="75" t="s">
        <v>66</v>
      </c>
      <c r="M73" s="75" t="s">
        <v>359</v>
      </c>
      <c r="N73" s="75" t="s">
        <v>4019</v>
      </c>
      <c r="O73" s="78" t="str">
        <f>VLOOKUP(D73,Schools!A:D,4,0)</f>
        <v>Primary</v>
      </c>
      <c r="P73" s="75">
        <v>11448</v>
      </c>
      <c r="Q73" s="78">
        <f t="shared" si="6"/>
        <v>516500</v>
      </c>
      <c r="R73" s="79">
        <v>0</v>
      </c>
      <c r="S73" s="79">
        <v>0</v>
      </c>
      <c r="T73" s="79">
        <v>0</v>
      </c>
      <c r="U73" s="79">
        <v>2978.41</v>
      </c>
      <c r="V73" s="79">
        <v>2978.41</v>
      </c>
      <c r="W73" s="79">
        <v>2978.41</v>
      </c>
      <c r="X73" s="79">
        <v>2978.41</v>
      </c>
      <c r="Y73" s="79">
        <v>2978.41</v>
      </c>
      <c r="Z73" s="79">
        <v>2978.41</v>
      </c>
      <c r="AA73" s="79">
        <v>2978.41</v>
      </c>
      <c r="AB73" s="79">
        <v>2978.41</v>
      </c>
      <c r="AC73" s="79">
        <v>2978.41</v>
      </c>
      <c r="AD73" s="79">
        <v>2978.41</v>
      </c>
      <c r="AE73" s="79">
        <v>2978.4</v>
      </c>
      <c r="AF73" s="52">
        <f t="shared" si="7"/>
        <v>32762.5</v>
      </c>
      <c r="AG73" s="52">
        <f t="shared" si="8"/>
        <v>0</v>
      </c>
      <c r="AH73" s="79">
        <v>0</v>
      </c>
      <c r="AK73">
        <f t="shared" si="9"/>
        <v>1</v>
      </c>
      <c r="AL73" s="8">
        <v>0</v>
      </c>
      <c r="AM73" s="80">
        <f t="shared" si="10"/>
        <v>32762.5</v>
      </c>
      <c r="AN73" s="8">
        <v>0</v>
      </c>
      <c r="AO73" s="8">
        <v>0</v>
      </c>
      <c r="AP73" s="8">
        <v>0</v>
      </c>
      <c r="AQ73" s="8">
        <v>0</v>
      </c>
      <c r="AR73" s="8">
        <v>0</v>
      </c>
      <c r="AS73" s="8">
        <v>0</v>
      </c>
      <c r="AT73" s="8">
        <v>0</v>
      </c>
      <c r="AU73" s="8">
        <v>0</v>
      </c>
      <c r="AV73" s="8">
        <v>0</v>
      </c>
      <c r="AW73" s="8">
        <v>0</v>
      </c>
      <c r="AX73" s="8">
        <v>0</v>
      </c>
      <c r="AY73" s="8">
        <f t="shared" si="11"/>
        <v>32762.5</v>
      </c>
      <c r="AZ73" s="190">
        <f t="shared" si="12"/>
        <v>0</v>
      </c>
      <c r="BA73" s="80">
        <f t="shared" si="13"/>
        <v>0</v>
      </c>
      <c r="BD73" s="3" t="str">
        <f>VLOOKUP(D73,Schools!A:Q,17,0)</f>
        <v>Academy</v>
      </c>
      <c r="BE73" s="52">
        <f t="shared" si="14"/>
        <v>0</v>
      </c>
      <c r="BF73" s="52">
        <f t="shared" si="15"/>
        <v>0</v>
      </c>
      <c r="BG73" s="52">
        <f t="shared" si="16"/>
        <v>32762.5</v>
      </c>
      <c r="BH73" s="52">
        <f t="shared" si="17"/>
        <v>11913.64</v>
      </c>
      <c r="BI73" s="52">
        <f t="shared" si="18"/>
        <v>20848.86</v>
      </c>
      <c r="BJ73" s="52">
        <f t="shared" si="19"/>
        <v>0</v>
      </c>
      <c r="BK73" s="8">
        <f t="shared" si="20"/>
        <v>32762.5</v>
      </c>
      <c r="BL73" s="52">
        <f t="shared" si="21"/>
        <v>20848.86</v>
      </c>
      <c r="BM73" s="1">
        <f t="shared" si="22"/>
        <v>0</v>
      </c>
      <c r="BN73" s="52">
        <f t="shared" si="23"/>
        <v>20848.86</v>
      </c>
      <c r="BO73" s="1">
        <f t="shared" si="24"/>
        <v>0</v>
      </c>
      <c r="BP73" s="1">
        <f t="shared" si="25"/>
        <v>32763</v>
      </c>
      <c r="BQ73" s="1">
        <f t="shared" si="26"/>
        <v>1</v>
      </c>
      <c r="BR73" t="str">
        <f t="shared" si="27"/>
        <v/>
      </c>
    </row>
    <row r="74" spans="1:70" x14ac:dyDescent="0.25">
      <c r="A74" t="str">
        <f t="shared" si="4"/>
        <v>MISCELLANEOUS PAYMENTS</v>
      </c>
      <c r="B74" s="75" t="s">
        <v>3620</v>
      </c>
      <c r="C74" s="76">
        <v>44033</v>
      </c>
      <c r="D74" s="75">
        <v>3023502</v>
      </c>
      <c r="E74" t="str">
        <f>VLOOKUP(D74,Schools!A:B,2,0)</f>
        <v>St Agnes RC Primary School</v>
      </c>
      <c r="F74" t="str">
        <f>VLOOKUP(D74,Schools!$A:$Z,3,0)</f>
        <v>M</v>
      </c>
      <c r="G74" s="189">
        <v>32762.5</v>
      </c>
      <c r="H74" s="75" t="s">
        <v>3621</v>
      </c>
      <c r="I74" s="75" t="s">
        <v>4018</v>
      </c>
      <c r="J74" t="str">
        <f t="shared" si="5"/>
        <v>11448/543965</v>
      </c>
      <c r="K74">
        <f>VLOOKUP(D74,Schools!$A:$Z,9,0)</f>
        <v>400096</v>
      </c>
      <c r="L74" s="75" t="s">
        <v>66</v>
      </c>
      <c r="M74" s="75" t="s">
        <v>359</v>
      </c>
      <c r="N74" s="75" t="s">
        <v>4019</v>
      </c>
      <c r="O74" s="78" t="str">
        <f>VLOOKUP(D74,Schools!A:D,4,0)</f>
        <v>Primary</v>
      </c>
      <c r="P74" s="75">
        <v>11448</v>
      </c>
      <c r="Q74" s="78">
        <f t="shared" si="6"/>
        <v>543965</v>
      </c>
      <c r="R74" s="79">
        <v>27848.13</v>
      </c>
      <c r="S74" s="79">
        <v>4914.37</v>
      </c>
      <c r="T74" s="79">
        <v>0</v>
      </c>
      <c r="U74" s="79">
        <v>0</v>
      </c>
      <c r="V74" s="79">
        <v>0</v>
      </c>
      <c r="W74" s="79">
        <v>0</v>
      </c>
      <c r="X74" s="79">
        <v>0</v>
      </c>
      <c r="Y74" s="79">
        <v>0</v>
      </c>
      <c r="Z74" s="79">
        <v>0</v>
      </c>
      <c r="AA74" s="79">
        <v>0</v>
      </c>
      <c r="AB74" s="79">
        <v>0</v>
      </c>
      <c r="AC74" s="79">
        <v>0</v>
      </c>
      <c r="AD74" s="79">
        <v>0</v>
      </c>
      <c r="AE74" s="79">
        <v>0</v>
      </c>
      <c r="AF74" s="52">
        <f t="shared" si="7"/>
        <v>32762.5</v>
      </c>
      <c r="AG74" s="52">
        <f t="shared" si="8"/>
        <v>0</v>
      </c>
      <c r="AH74" s="79">
        <v>0</v>
      </c>
      <c r="AK74">
        <f t="shared" si="9"/>
        <v>1</v>
      </c>
      <c r="AL74" s="80">
        <f>G74</f>
        <v>32762.5</v>
      </c>
      <c r="AM74" s="8">
        <v>0</v>
      </c>
      <c r="AN74" s="8">
        <v>0</v>
      </c>
      <c r="AO74" s="8">
        <v>0</v>
      </c>
      <c r="AP74" s="8">
        <v>0</v>
      </c>
      <c r="AQ74" s="8">
        <v>0</v>
      </c>
      <c r="AR74" s="8">
        <v>0</v>
      </c>
      <c r="AS74" s="8">
        <v>0</v>
      </c>
      <c r="AT74" s="8">
        <v>0</v>
      </c>
      <c r="AU74" s="8">
        <v>0</v>
      </c>
      <c r="AV74" s="8">
        <v>0</v>
      </c>
      <c r="AW74" s="8">
        <v>0</v>
      </c>
      <c r="AX74" s="8">
        <v>0</v>
      </c>
      <c r="AY74" s="8">
        <f t="shared" si="11"/>
        <v>32762.5</v>
      </c>
      <c r="AZ74" s="190">
        <f t="shared" si="12"/>
        <v>0</v>
      </c>
      <c r="BA74" s="80">
        <f t="shared" si="13"/>
        <v>0</v>
      </c>
      <c r="BD74" s="3" t="str">
        <f>VLOOKUP(D74,Schools!A:Q,17,0)</f>
        <v>A</v>
      </c>
      <c r="BE74" s="52">
        <f t="shared" si="14"/>
        <v>0</v>
      </c>
      <c r="BF74" s="52">
        <f t="shared" si="15"/>
        <v>27848.13</v>
      </c>
      <c r="BG74" s="52">
        <f t="shared" si="16"/>
        <v>4914.37</v>
      </c>
      <c r="BH74" s="52">
        <f t="shared" si="17"/>
        <v>4914.37</v>
      </c>
      <c r="BI74" s="52">
        <f t="shared" si="18"/>
        <v>0</v>
      </c>
      <c r="BJ74" s="52">
        <f t="shared" si="19"/>
        <v>0</v>
      </c>
      <c r="BK74" s="8">
        <f t="shared" si="20"/>
        <v>32762.5</v>
      </c>
      <c r="BL74" s="52">
        <f t="shared" si="21"/>
        <v>27848.13</v>
      </c>
      <c r="BM74" s="1">
        <f t="shared" si="22"/>
        <v>0</v>
      </c>
      <c r="BN74" s="52">
        <f t="shared" si="23"/>
        <v>27848.13</v>
      </c>
      <c r="BO74" s="1">
        <f t="shared" si="24"/>
        <v>0</v>
      </c>
      <c r="BP74" s="1">
        <f t="shared" si="25"/>
        <v>32763</v>
      </c>
      <c r="BQ74" s="1">
        <f t="shared" si="26"/>
        <v>1</v>
      </c>
      <c r="BR74" t="str">
        <f t="shared" si="27"/>
        <v>*** NB payroll *** - Option A</v>
      </c>
    </row>
    <row r="75" spans="1:70" x14ac:dyDescent="0.25">
      <c r="A75" t="str">
        <f t="shared" si="4"/>
        <v>MISCELLANEOUS PAYMENTS</v>
      </c>
      <c r="B75" s="75" t="s">
        <v>3620</v>
      </c>
      <c r="C75" s="76">
        <v>44033</v>
      </c>
      <c r="D75" s="75">
        <v>3023509</v>
      </c>
      <c r="E75" t="str">
        <f>VLOOKUP(D75,Schools!A:B,2,0)</f>
        <v>St Joseph's Primary School</v>
      </c>
      <c r="F75" t="str">
        <f>VLOOKUP(D75,Schools!$A:$Z,3,0)</f>
        <v>M</v>
      </c>
      <c r="G75" s="189">
        <v>65525</v>
      </c>
      <c r="H75" s="75" t="s">
        <v>3621</v>
      </c>
      <c r="I75" s="75" t="s">
        <v>4018</v>
      </c>
      <c r="J75" t="str">
        <f t="shared" si="5"/>
        <v>11448/543965</v>
      </c>
      <c r="K75">
        <f>VLOOKUP(D75,Schools!$A:$Z,9,0)</f>
        <v>400066</v>
      </c>
      <c r="L75" s="75" t="s">
        <v>66</v>
      </c>
      <c r="M75" s="75" t="s">
        <v>359</v>
      </c>
      <c r="N75" s="75" t="s">
        <v>4019</v>
      </c>
      <c r="O75" s="78" t="str">
        <f>VLOOKUP(D75,Schools!A:D,4,0)</f>
        <v>Primary</v>
      </c>
      <c r="P75" s="75">
        <v>11448</v>
      </c>
      <c r="Q75" s="78">
        <f t="shared" si="6"/>
        <v>543965</v>
      </c>
      <c r="R75" s="79">
        <v>55696.25</v>
      </c>
      <c r="S75" s="79">
        <v>9828.75</v>
      </c>
      <c r="T75" s="79">
        <v>0</v>
      </c>
      <c r="U75" s="79">
        <v>0</v>
      </c>
      <c r="V75" s="79">
        <v>0</v>
      </c>
      <c r="W75" s="79">
        <v>0</v>
      </c>
      <c r="X75" s="79">
        <v>0</v>
      </c>
      <c r="Y75" s="79">
        <v>0</v>
      </c>
      <c r="Z75" s="79">
        <v>0</v>
      </c>
      <c r="AA75" s="79">
        <v>0</v>
      </c>
      <c r="AB75" s="79">
        <v>0</v>
      </c>
      <c r="AC75" s="79">
        <v>0</v>
      </c>
      <c r="AD75" s="79">
        <v>0</v>
      </c>
      <c r="AE75" s="79">
        <v>0</v>
      </c>
      <c r="AF75" s="52">
        <f t="shared" si="7"/>
        <v>65525</v>
      </c>
      <c r="AG75" s="52">
        <f t="shared" si="8"/>
        <v>0</v>
      </c>
      <c r="AH75" s="79">
        <v>0</v>
      </c>
      <c r="AK75">
        <f t="shared" si="9"/>
        <v>1</v>
      </c>
      <c r="AL75" s="80">
        <f>G75</f>
        <v>65525</v>
      </c>
      <c r="AM75" s="8">
        <v>0</v>
      </c>
      <c r="AN75" s="8">
        <v>0</v>
      </c>
      <c r="AO75" s="8">
        <v>0</v>
      </c>
      <c r="AP75" s="8">
        <v>0</v>
      </c>
      <c r="AQ75" s="8">
        <v>0</v>
      </c>
      <c r="AR75" s="8">
        <v>0</v>
      </c>
      <c r="AS75" s="8">
        <v>0</v>
      </c>
      <c r="AT75" s="8">
        <v>0</v>
      </c>
      <c r="AU75" s="8">
        <v>0</v>
      </c>
      <c r="AV75" s="8">
        <v>0</v>
      </c>
      <c r="AW75" s="8">
        <v>0</v>
      </c>
      <c r="AX75" s="8">
        <v>0</v>
      </c>
      <c r="AY75" s="8">
        <f t="shared" si="11"/>
        <v>65525</v>
      </c>
      <c r="AZ75" s="190">
        <f t="shared" si="12"/>
        <v>0</v>
      </c>
      <c r="BA75" s="80">
        <f t="shared" si="13"/>
        <v>0</v>
      </c>
      <c r="BD75" s="3" t="str">
        <f>VLOOKUP(D75,Schools!A:Q,17,0)</f>
        <v>A</v>
      </c>
      <c r="BE75" s="52">
        <f t="shared" si="14"/>
        <v>0</v>
      </c>
      <c r="BF75" s="52">
        <f t="shared" si="15"/>
        <v>55696.25</v>
      </c>
      <c r="BG75" s="52">
        <f t="shared" si="16"/>
        <v>9828.75</v>
      </c>
      <c r="BH75" s="52">
        <f t="shared" si="17"/>
        <v>9828.75</v>
      </c>
      <c r="BI75" s="52">
        <f t="shared" si="18"/>
        <v>0</v>
      </c>
      <c r="BJ75" s="52">
        <f t="shared" si="19"/>
        <v>0</v>
      </c>
      <c r="BK75" s="8">
        <f t="shared" si="20"/>
        <v>65525</v>
      </c>
      <c r="BL75" s="52">
        <f t="shared" si="21"/>
        <v>55696.25</v>
      </c>
      <c r="BM75" s="1">
        <f t="shared" si="22"/>
        <v>0</v>
      </c>
      <c r="BN75" s="52">
        <f t="shared" si="23"/>
        <v>55696.25</v>
      </c>
      <c r="BO75" s="1">
        <f t="shared" si="24"/>
        <v>0</v>
      </c>
      <c r="BP75" s="1">
        <f t="shared" si="25"/>
        <v>65525</v>
      </c>
      <c r="BQ75" s="1">
        <f t="shared" si="26"/>
        <v>0</v>
      </c>
      <c r="BR75" t="str">
        <f t="shared" si="27"/>
        <v>*** NB payroll *** - Option A</v>
      </c>
    </row>
    <row r="76" spans="1:70" ht="15" customHeight="1" x14ac:dyDescent="0.25">
      <c r="A76" t="str">
        <f t="shared" si="4"/>
        <v>MISCELLANEOUS PAYMENTS</v>
      </c>
      <c r="B76" s="75" t="s">
        <v>3620</v>
      </c>
      <c r="C76" s="76">
        <v>44033</v>
      </c>
      <c r="D76" s="75">
        <v>3022042</v>
      </c>
      <c r="E76" t="str">
        <f>VLOOKUP(D76,Schools!A:B,2,0)</f>
        <v>Monkfrith School</v>
      </c>
      <c r="F76" t="str">
        <f>VLOOKUP(D76,Schools!$A:$Z,3,0)</f>
        <v>M</v>
      </c>
      <c r="G76" s="189">
        <v>65525</v>
      </c>
      <c r="H76" s="75" t="s">
        <v>3621</v>
      </c>
      <c r="I76" s="75" t="s">
        <v>4018</v>
      </c>
      <c r="J76" t="str">
        <f t="shared" si="5"/>
        <v>11448/543965</v>
      </c>
      <c r="K76">
        <f>VLOOKUP(D76,Schools!$A:$Z,9,0)</f>
        <v>400048</v>
      </c>
      <c r="L76" s="75" t="s">
        <v>66</v>
      </c>
      <c r="M76" s="75" t="s">
        <v>359</v>
      </c>
      <c r="N76" s="75" t="s">
        <v>4019</v>
      </c>
      <c r="O76" s="78" t="str">
        <f>VLOOKUP(D76,Schools!A:D,4,0)</f>
        <v>Primary</v>
      </c>
      <c r="P76" s="75">
        <v>11448</v>
      </c>
      <c r="Q76" s="78">
        <f t="shared" si="6"/>
        <v>543965</v>
      </c>
      <c r="R76" s="79">
        <v>0</v>
      </c>
      <c r="S76" s="79">
        <v>0</v>
      </c>
      <c r="T76" s="79">
        <v>10080.77</v>
      </c>
      <c r="U76" s="79">
        <v>5040.38</v>
      </c>
      <c r="V76" s="79">
        <v>5040.38</v>
      </c>
      <c r="W76" s="79">
        <v>5040.38</v>
      </c>
      <c r="X76" s="79">
        <v>5040.38</v>
      </c>
      <c r="Y76" s="79">
        <v>5040.38</v>
      </c>
      <c r="Z76" s="79">
        <v>5040.38</v>
      </c>
      <c r="AA76" s="79">
        <v>5040.38</v>
      </c>
      <c r="AB76" s="79">
        <v>5040.38</v>
      </c>
      <c r="AC76" s="79">
        <v>5040.38</v>
      </c>
      <c r="AD76" s="79">
        <v>5040.38</v>
      </c>
      <c r="AE76" s="79">
        <v>5040.43</v>
      </c>
      <c r="AF76" s="52">
        <f t="shared" si="7"/>
        <v>65524.999999999993</v>
      </c>
      <c r="AG76" s="52">
        <f t="shared" si="8"/>
        <v>0</v>
      </c>
      <c r="AH76" s="79">
        <v>0</v>
      </c>
      <c r="AK76">
        <f t="shared" si="9"/>
        <v>1</v>
      </c>
      <c r="AL76" s="80">
        <f t="shared" ref="AL76:AL78" si="28">G76</f>
        <v>65525</v>
      </c>
      <c r="AM76" s="8">
        <v>0</v>
      </c>
      <c r="AN76" s="8">
        <v>0</v>
      </c>
      <c r="AO76" s="8">
        <v>0</v>
      </c>
      <c r="AP76" s="8">
        <v>0</v>
      </c>
      <c r="AQ76" s="8">
        <v>0</v>
      </c>
      <c r="AR76" s="8">
        <v>0</v>
      </c>
      <c r="AS76" s="8">
        <v>0</v>
      </c>
      <c r="AT76" s="8">
        <v>0</v>
      </c>
      <c r="AU76" s="8">
        <v>0</v>
      </c>
      <c r="AV76" s="8">
        <v>0</v>
      </c>
      <c r="AW76" s="8">
        <v>0</v>
      </c>
      <c r="AX76" s="8">
        <v>0</v>
      </c>
      <c r="AY76" s="8">
        <f t="shared" si="11"/>
        <v>65525</v>
      </c>
      <c r="AZ76" s="190">
        <f t="shared" si="12"/>
        <v>0</v>
      </c>
      <c r="BA76" s="80">
        <f t="shared" si="13"/>
        <v>0</v>
      </c>
      <c r="BD76" s="3" t="str">
        <f>VLOOKUP(D76,Schools!A:Q,17,0)</f>
        <v>D</v>
      </c>
      <c r="BE76" s="52">
        <f t="shared" si="14"/>
        <v>0</v>
      </c>
      <c r="BF76" s="52">
        <f t="shared" si="15"/>
        <v>0</v>
      </c>
      <c r="BG76" s="52">
        <f t="shared" si="16"/>
        <v>65524.999999999993</v>
      </c>
      <c r="BH76" s="52">
        <f t="shared" si="17"/>
        <v>30242.290000000005</v>
      </c>
      <c r="BI76" s="52">
        <f t="shared" si="18"/>
        <v>35282.709999999992</v>
      </c>
      <c r="BJ76" s="52">
        <f t="shared" si="19"/>
        <v>0</v>
      </c>
      <c r="BK76" s="8">
        <f t="shared" si="20"/>
        <v>65525</v>
      </c>
      <c r="BL76" s="52">
        <f t="shared" si="21"/>
        <v>35282.709999999992</v>
      </c>
      <c r="BM76" s="1">
        <f t="shared" si="22"/>
        <v>0</v>
      </c>
      <c r="BN76" s="52">
        <f t="shared" si="23"/>
        <v>35282.709999999992</v>
      </c>
      <c r="BO76" s="1">
        <f t="shared" si="24"/>
        <v>0</v>
      </c>
      <c r="BP76" s="1">
        <f t="shared" si="25"/>
        <v>65525</v>
      </c>
      <c r="BQ76" s="1">
        <f t="shared" si="26"/>
        <v>0</v>
      </c>
      <c r="BR76" t="str">
        <f t="shared" si="27"/>
        <v/>
      </c>
    </row>
    <row r="77" spans="1:70" ht="15" customHeight="1" x14ac:dyDescent="0.25">
      <c r="A77" t="str">
        <f t="shared" si="4"/>
        <v>MISCELLANEOUS PAYMENTS</v>
      </c>
      <c r="B77" s="75" t="s">
        <v>3620</v>
      </c>
      <c r="C77" s="76">
        <v>44033</v>
      </c>
      <c r="D77" s="75">
        <v>3025406</v>
      </c>
      <c r="E77" t="str">
        <f>VLOOKUP(D77,Schools!A:B,2,0)</f>
        <v>Ashmole Academy</v>
      </c>
      <c r="F77" t="str">
        <f>VLOOKUP(D77,Schools!$A:$Z,3,0)</f>
        <v>A</v>
      </c>
      <c r="G77" s="189">
        <v>87500</v>
      </c>
      <c r="H77" s="75" t="s">
        <v>3621</v>
      </c>
      <c r="I77" s="75" t="s">
        <v>4018</v>
      </c>
      <c r="J77" t="str">
        <f t="shared" si="5"/>
        <v>11448/516500</v>
      </c>
      <c r="K77">
        <f>VLOOKUP(D77,Schools!$A:$Z,9,0)</f>
        <v>140909</v>
      </c>
      <c r="L77" s="75" t="s">
        <v>66</v>
      </c>
      <c r="M77" s="75" t="s">
        <v>361</v>
      </c>
      <c r="N77" s="75" t="s">
        <v>4019</v>
      </c>
      <c r="O77" s="78" t="str">
        <f>VLOOKUP(D77,Schools!A:D,4,0)</f>
        <v>Secondary</v>
      </c>
      <c r="P77" s="75">
        <v>11448</v>
      </c>
      <c r="Q77" s="78">
        <f t="shared" si="6"/>
        <v>516500</v>
      </c>
      <c r="R77" s="79">
        <v>0</v>
      </c>
      <c r="S77" s="79">
        <v>0</v>
      </c>
      <c r="T77" s="79">
        <v>0</v>
      </c>
      <c r="U77" s="79">
        <v>7954.55</v>
      </c>
      <c r="V77" s="79">
        <v>7954.55</v>
      </c>
      <c r="W77" s="79">
        <v>7954.55</v>
      </c>
      <c r="X77" s="79">
        <v>7954.55</v>
      </c>
      <c r="Y77" s="79">
        <v>7954.55</v>
      </c>
      <c r="Z77" s="79">
        <v>7954.55</v>
      </c>
      <c r="AA77" s="79">
        <v>7954.55</v>
      </c>
      <c r="AB77" s="79">
        <v>7954.55</v>
      </c>
      <c r="AC77" s="79">
        <v>7954.55</v>
      </c>
      <c r="AD77" s="79">
        <v>7954.55</v>
      </c>
      <c r="AE77" s="79">
        <v>7954.5</v>
      </c>
      <c r="AF77" s="52">
        <f t="shared" si="7"/>
        <v>87500.000000000015</v>
      </c>
      <c r="AG77" s="52">
        <f t="shared" si="8"/>
        <v>0</v>
      </c>
      <c r="AH77" s="79">
        <v>0</v>
      </c>
      <c r="AK77">
        <f t="shared" si="9"/>
        <v>1</v>
      </c>
      <c r="AL77" s="80">
        <f t="shared" si="28"/>
        <v>87500</v>
      </c>
      <c r="AM77" s="8">
        <v>0</v>
      </c>
      <c r="AN77" s="8">
        <v>0</v>
      </c>
      <c r="AO77" s="8">
        <v>0</v>
      </c>
      <c r="AP77" s="8">
        <v>0</v>
      </c>
      <c r="AQ77" s="8">
        <v>0</v>
      </c>
      <c r="AR77" s="8">
        <v>0</v>
      </c>
      <c r="AS77" s="8">
        <v>0</v>
      </c>
      <c r="AT77" s="8">
        <v>0</v>
      </c>
      <c r="AU77" s="8">
        <v>0</v>
      </c>
      <c r="AV77" s="8">
        <v>0</v>
      </c>
      <c r="AW77" s="8">
        <v>0</v>
      </c>
      <c r="AX77" s="8">
        <v>0</v>
      </c>
      <c r="AY77" s="8">
        <f t="shared" si="11"/>
        <v>87500</v>
      </c>
      <c r="AZ77" s="190">
        <f t="shared" si="12"/>
        <v>0</v>
      </c>
      <c r="BA77" s="80">
        <f t="shared" si="13"/>
        <v>0</v>
      </c>
      <c r="BD77" s="3" t="str">
        <f>VLOOKUP(D77,Schools!A:Q,17,0)</f>
        <v>Academy</v>
      </c>
      <c r="BE77" s="52">
        <f t="shared" si="14"/>
        <v>0</v>
      </c>
      <c r="BF77" s="52">
        <f t="shared" si="15"/>
        <v>0</v>
      </c>
      <c r="BG77" s="52">
        <f t="shared" si="16"/>
        <v>87500.000000000015</v>
      </c>
      <c r="BH77" s="52">
        <f t="shared" si="17"/>
        <v>31818.2</v>
      </c>
      <c r="BI77" s="52">
        <f t="shared" si="18"/>
        <v>55681.800000000017</v>
      </c>
      <c r="BJ77" s="52">
        <f t="shared" si="19"/>
        <v>0</v>
      </c>
      <c r="BK77" s="8">
        <f t="shared" si="20"/>
        <v>87500</v>
      </c>
      <c r="BL77" s="52">
        <f t="shared" si="21"/>
        <v>55681.8</v>
      </c>
      <c r="BM77" s="1">
        <f t="shared" si="22"/>
        <v>0</v>
      </c>
      <c r="BN77" s="52">
        <f t="shared" si="23"/>
        <v>55681.8</v>
      </c>
      <c r="BO77" s="1">
        <f t="shared" si="24"/>
        <v>0</v>
      </c>
      <c r="BP77" s="1">
        <f t="shared" si="25"/>
        <v>87500</v>
      </c>
      <c r="BQ77" s="1">
        <f t="shared" si="26"/>
        <v>0</v>
      </c>
      <c r="BR77" t="str">
        <f t="shared" si="27"/>
        <v/>
      </c>
    </row>
    <row r="78" spans="1:70" ht="15" customHeight="1" x14ac:dyDescent="0.25">
      <c r="A78" t="str">
        <f t="shared" si="4"/>
        <v>MISCELLANEOUS PAYMENTS</v>
      </c>
      <c r="B78" s="75" t="s">
        <v>3620</v>
      </c>
      <c r="C78" s="76">
        <v>44033</v>
      </c>
      <c r="D78" s="75">
        <v>3025406</v>
      </c>
      <c r="E78" t="str">
        <f>VLOOKUP(D78,Schools!A:B,2,0)</f>
        <v>Ashmole Academy</v>
      </c>
      <c r="F78" t="str">
        <f>VLOOKUP(D78,Schools!$A:$Z,3,0)</f>
        <v>A</v>
      </c>
      <c r="G78" s="189">
        <v>62500</v>
      </c>
      <c r="H78" s="75" t="s">
        <v>3621</v>
      </c>
      <c r="I78" s="75" t="s">
        <v>4018</v>
      </c>
      <c r="J78" t="str">
        <f t="shared" si="5"/>
        <v>11448/516500</v>
      </c>
      <c r="K78">
        <f>VLOOKUP(D78,Schools!$A:$Z,9,0)</f>
        <v>140909</v>
      </c>
      <c r="L78" s="75" t="s">
        <v>66</v>
      </c>
      <c r="M78" s="75" t="s">
        <v>459</v>
      </c>
      <c r="N78" s="75" t="s">
        <v>4019</v>
      </c>
      <c r="O78" s="78" t="str">
        <f>VLOOKUP(D78,Schools!A:D,4,0)</f>
        <v>Secondary</v>
      </c>
      <c r="P78" s="75">
        <v>11448</v>
      </c>
      <c r="Q78" s="78">
        <f t="shared" si="6"/>
        <v>516500</v>
      </c>
      <c r="R78" s="79">
        <v>0</v>
      </c>
      <c r="S78" s="79">
        <v>0</v>
      </c>
      <c r="T78" s="79">
        <v>5208.33</v>
      </c>
      <c r="U78" s="79">
        <v>5208.33</v>
      </c>
      <c r="V78" s="79">
        <v>5208.33</v>
      </c>
      <c r="W78" s="79">
        <v>5208.33</v>
      </c>
      <c r="X78" s="79">
        <v>5208.33</v>
      </c>
      <c r="Y78" s="79">
        <v>5208.33</v>
      </c>
      <c r="Z78" s="79">
        <v>5208.33</v>
      </c>
      <c r="AA78" s="79">
        <v>5208.33</v>
      </c>
      <c r="AB78" s="79">
        <v>5208.33</v>
      </c>
      <c r="AC78" s="79">
        <v>5208.33</v>
      </c>
      <c r="AD78" s="79">
        <v>5208.33</v>
      </c>
      <c r="AE78" s="79">
        <v>5208.37</v>
      </c>
      <c r="AF78" s="52">
        <f t="shared" si="7"/>
        <v>62500.000000000015</v>
      </c>
      <c r="AG78" s="52">
        <f t="shared" si="8"/>
        <v>0</v>
      </c>
      <c r="AH78" s="79">
        <v>0</v>
      </c>
      <c r="AK78">
        <f t="shared" si="9"/>
        <v>1</v>
      </c>
      <c r="AL78" s="80">
        <f t="shared" si="28"/>
        <v>62500</v>
      </c>
      <c r="AM78" s="8">
        <v>0</v>
      </c>
      <c r="AN78" s="8">
        <v>0</v>
      </c>
      <c r="AO78" s="8">
        <v>0</v>
      </c>
      <c r="AP78" s="8">
        <v>0</v>
      </c>
      <c r="AQ78" s="8">
        <v>0</v>
      </c>
      <c r="AR78" s="8">
        <v>0</v>
      </c>
      <c r="AS78" s="8">
        <v>0</v>
      </c>
      <c r="AT78" s="8">
        <v>0</v>
      </c>
      <c r="AU78" s="8">
        <v>0</v>
      </c>
      <c r="AV78" s="8">
        <v>0</v>
      </c>
      <c r="AW78" s="8">
        <v>0</v>
      </c>
      <c r="AX78" s="8">
        <v>0</v>
      </c>
      <c r="AY78" s="8">
        <f t="shared" si="11"/>
        <v>62500</v>
      </c>
      <c r="AZ78" s="190">
        <f t="shared" si="12"/>
        <v>0</v>
      </c>
      <c r="BA78" s="80">
        <f t="shared" si="13"/>
        <v>0</v>
      </c>
      <c r="BD78" s="3" t="str">
        <f>VLOOKUP(D78,Schools!A:Q,17,0)</f>
        <v>Academy</v>
      </c>
      <c r="BE78" s="52">
        <f t="shared" si="14"/>
        <v>0</v>
      </c>
      <c r="BF78" s="52">
        <f t="shared" si="15"/>
        <v>0</v>
      </c>
      <c r="BG78" s="52">
        <f t="shared" si="16"/>
        <v>62500.000000000015</v>
      </c>
      <c r="BH78" s="52">
        <f t="shared" si="17"/>
        <v>26041.65</v>
      </c>
      <c r="BI78" s="52">
        <f t="shared" si="18"/>
        <v>36458.350000000013</v>
      </c>
      <c r="BJ78" s="52">
        <f t="shared" si="19"/>
        <v>0</v>
      </c>
      <c r="BK78" s="8">
        <f t="shared" si="20"/>
        <v>62500</v>
      </c>
      <c r="BL78" s="52">
        <f t="shared" si="21"/>
        <v>36458.35</v>
      </c>
      <c r="BM78" s="1">
        <f t="shared" si="22"/>
        <v>0</v>
      </c>
      <c r="BN78" s="52">
        <f t="shared" si="23"/>
        <v>36458.35</v>
      </c>
      <c r="BO78" s="1">
        <f t="shared" si="24"/>
        <v>0</v>
      </c>
      <c r="BP78" s="1">
        <f t="shared" si="25"/>
        <v>62500</v>
      </c>
      <c r="BQ78" s="1">
        <f t="shared" si="26"/>
        <v>0</v>
      </c>
      <c r="BR78" t="str">
        <f t="shared" si="27"/>
        <v/>
      </c>
    </row>
    <row r="79" spans="1:70" x14ac:dyDescent="0.25">
      <c r="A79" t="str">
        <f t="shared" si="4"/>
        <v>MISCELLANEOUS PAYMENTS</v>
      </c>
      <c r="B79" s="75" t="s">
        <v>3620</v>
      </c>
      <c r="C79" s="76">
        <v>44033</v>
      </c>
      <c r="D79" s="75">
        <v>3022011</v>
      </c>
      <c r="E79" t="str">
        <f>VLOOKUP(D79,Schools!A:B,2,0)</f>
        <v>Church Hill Primary School</v>
      </c>
      <c r="F79" t="str">
        <f>VLOOKUP(D79,Schools!$A:$Z,3,0)</f>
        <v>M</v>
      </c>
      <c r="G79" s="189">
        <v>625.22</v>
      </c>
      <c r="H79" s="75" t="s">
        <v>4008</v>
      </c>
      <c r="I79" s="75" t="s">
        <v>4020</v>
      </c>
      <c r="J79" t="str">
        <f t="shared" si="5"/>
        <v>10104/543965</v>
      </c>
      <c r="K79">
        <f>VLOOKUP(D79,Schools!$A:$Z,9,0)</f>
        <v>400020</v>
      </c>
      <c r="L79" s="75" t="s">
        <v>66</v>
      </c>
      <c r="M79" s="75" t="s">
        <v>366</v>
      </c>
      <c r="N79" s="75" t="s">
        <v>3460</v>
      </c>
      <c r="O79" s="78" t="str">
        <f>VLOOKUP(D79,Schools!A:D,4,0)</f>
        <v>Primary</v>
      </c>
      <c r="P79" s="75">
        <v>10104</v>
      </c>
      <c r="Q79" s="78">
        <f t="shared" si="6"/>
        <v>543965</v>
      </c>
      <c r="R79" s="79">
        <v>0</v>
      </c>
      <c r="S79" s="79">
        <v>0</v>
      </c>
      <c r="T79" s="79">
        <v>0</v>
      </c>
      <c r="U79" s="79">
        <v>56.84</v>
      </c>
      <c r="V79" s="79">
        <v>56.84</v>
      </c>
      <c r="W79" s="79">
        <v>56.84</v>
      </c>
      <c r="X79" s="79">
        <v>56.84</v>
      </c>
      <c r="Y79" s="79">
        <v>56.84</v>
      </c>
      <c r="Z79" s="79">
        <v>56.84</v>
      </c>
      <c r="AA79" s="79">
        <v>56.84</v>
      </c>
      <c r="AB79" s="79">
        <v>56.84</v>
      </c>
      <c r="AC79" s="79">
        <v>56.84</v>
      </c>
      <c r="AD79" s="79">
        <v>56.84</v>
      </c>
      <c r="AE79" s="79">
        <v>56.82</v>
      </c>
      <c r="AF79" s="52">
        <f t="shared" si="7"/>
        <v>625.22000000000025</v>
      </c>
      <c r="AG79" s="52">
        <f t="shared" si="8"/>
        <v>0</v>
      </c>
      <c r="AH79" s="79">
        <v>0</v>
      </c>
      <c r="AK79">
        <f t="shared" si="9"/>
        <v>1</v>
      </c>
      <c r="AL79" s="8">
        <v>0</v>
      </c>
      <c r="AM79" s="80">
        <f t="shared" ref="AM79:AM81" si="29">G79</f>
        <v>625.22</v>
      </c>
      <c r="AN79" s="8">
        <v>0</v>
      </c>
      <c r="AO79" s="8">
        <v>0</v>
      </c>
      <c r="AP79" s="8">
        <v>0</v>
      </c>
      <c r="AQ79" s="8">
        <v>0</v>
      </c>
      <c r="AR79" s="8">
        <v>0</v>
      </c>
      <c r="AS79" s="8">
        <v>0</v>
      </c>
      <c r="AT79" s="8">
        <v>0</v>
      </c>
      <c r="AU79" s="8">
        <v>0</v>
      </c>
      <c r="AV79" s="8">
        <v>0</v>
      </c>
      <c r="AW79" s="8">
        <v>0</v>
      </c>
      <c r="AX79" s="8">
        <v>0</v>
      </c>
      <c r="AY79" s="8">
        <f t="shared" si="11"/>
        <v>625.22</v>
      </c>
      <c r="AZ79" s="190">
        <f t="shared" si="12"/>
        <v>0</v>
      </c>
      <c r="BA79" s="80">
        <f t="shared" si="13"/>
        <v>0</v>
      </c>
      <c r="BD79" s="3" t="str">
        <f>VLOOKUP(D79,Schools!A:Q,17,0)</f>
        <v>A</v>
      </c>
      <c r="BE79" s="52">
        <f t="shared" si="14"/>
        <v>0</v>
      </c>
      <c r="BF79" s="52">
        <f t="shared" si="15"/>
        <v>0</v>
      </c>
      <c r="BG79" s="52">
        <f t="shared" si="16"/>
        <v>625.22000000000025</v>
      </c>
      <c r="BH79" s="52">
        <f t="shared" si="17"/>
        <v>227.36</v>
      </c>
      <c r="BI79" s="52">
        <f t="shared" si="18"/>
        <v>397.86000000000024</v>
      </c>
      <c r="BJ79" s="52">
        <f t="shared" si="19"/>
        <v>0</v>
      </c>
      <c r="BK79" s="8">
        <f t="shared" si="20"/>
        <v>625.22</v>
      </c>
      <c r="BL79" s="52">
        <f t="shared" si="21"/>
        <v>397.86</v>
      </c>
      <c r="BM79" s="1">
        <f t="shared" si="22"/>
        <v>0</v>
      </c>
      <c r="BN79" s="52">
        <f t="shared" si="23"/>
        <v>397.86</v>
      </c>
      <c r="BO79" s="1">
        <f t="shared" si="24"/>
        <v>0</v>
      </c>
      <c r="BP79" s="1">
        <f t="shared" si="25"/>
        <v>625</v>
      </c>
      <c r="BQ79" s="1">
        <f t="shared" si="26"/>
        <v>0</v>
      </c>
      <c r="BR79" t="str">
        <f t="shared" si="27"/>
        <v/>
      </c>
    </row>
    <row r="80" spans="1:70" x14ac:dyDescent="0.25">
      <c r="A80" t="str">
        <f t="shared" si="4"/>
        <v>MISCELLANEOUS PAYMENTS</v>
      </c>
      <c r="B80" s="75" t="s">
        <v>3620</v>
      </c>
      <c r="C80" s="76">
        <v>44033</v>
      </c>
      <c r="D80" s="75">
        <v>3022060</v>
      </c>
      <c r="E80" t="str">
        <f>VLOOKUP(D80,Schools!A:B,2,0)</f>
        <v>Whitings Hill Primary School</v>
      </c>
      <c r="F80" t="str">
        <f>VLOOKUP(D80,Schools!$A:$Z,3,0)</f>
        <v>M</v>
      </c>
      <c r="G80" s="189">
        <v>2426.5700000000002</v>
      </c>
      <c r="H80" s="75" t="s">
        <v>4008</v>
      </c>
      <c r="I80" s="75" t="s">
        <v>4020</v>
      </c>
      <c r="J80" t="str">
        <f t="shared" si="5"/>
        <v>10104/543965</v>
      </c>
      <c r="K80">
        <f>VLOOKUP(D80,Schools!$A:$Z,9,0)</f>
        <v>400011</v>
      </c>
      <c r="L80" s="75" t="s">
        <v>66</v>
      </c>
      <c r="M80" s="75" t="s">
        <v>366</v>
      </c>
      <c r="N80" s="75" t="s">
        <v>3460</v>
      </c>
      <c r="O80" s="78" t="str">
        <f>VLOOKUP(D80,Schools!A:D,4,0)</f>
        <v>Primary</v>
      </c>
      <c r="P80" s="75">
        <v>10104</v>
      </c>
      <c r="Q80" s="78">
        <f t="shared" si="6"/>
        <v>543965</v>
      </c>
      <c r="R80" s="79">
        <v>0</v>
      </c>
      <c r="S80" s="79">
        <v>0</v>
      </c>
      <c r="T80" s="79">
        <v>0</v>
      </c>
      <c r="U80" s="79">
        <v>0</v>
      </c>
      <c r="V80" s="79">
        <v>0</v>
      </c>
      <c r="W80" s="79">
        <v>269.62</v>
      </c>
      <c r="X80" s="79">
        <v>269.62</v>
      </c>
      <c r="Y80" s="79">
        <v>269.62</v>
      </c>
      <c r="Z80" s="79">
        <v>269.62</v>
      </c>
      <c r="AA80" s="79">
        <v>269.62</v>
      </c>
      <c r="AB80" s="79">
        <v>269.62</v>
      </c>
      <c r="AC80" s="79">
        <v>269.62</v>
      </c>
      <c r="AD80" s="79">
        <v>269.62</v>
      </c>
      <c r="AE80" s="79">
        <v>269.61</v>
      </c>
      <c r="AF80" s="52">
        <f t="shared" si="7"/>
        <v>2426.5699999999997</v>
      </c>
      <c r="AG80" s="52">
        <f t="shared" si="8"/>
        <v>0</v>
      </c>
      <c r="AH80" s="79">
        <v>0</v>
      </c>
      <c r="AK80">
        <f t="shared" si="9"/>
        <v>1</v>
      </c>
      <c r="AL80" s="8">
        <v>0</v>
      </c>
      <c r="AM80" s="80">
        <f t="shared" si="29"/>
        <v>2426.5700000000002</v>
      </c>
      <c r="AN80" s="8">
        <v>0</v>
      </c>
      <c r="AO80" s="8">
        <v>0</v>
      </c>
      <c r="AP80" s="8">
        <v>0</v>
      </c>
      <c r="AQ80" s="8">
        <v>0</v>
      </c>
      <c r="AR80" s="8">
        <v>0</v>
      </c>
      <c r="AS80" s="8">
        <v>0</v>
      </c>
      <c r="AT80" s="8">
        <v>0</v>
      </c>
      <c r="AU80" s="8">
        <v>0</v>
      </c>
      <c r="AV80" s="8">
        <v>0</v>
      </c>
      <c r="AW80" s="8">
        <v>0</v>
      </c>
      <c r="AX80" s="8">
        <v>0</v>
      </c>
      <c r="AY80" s="8">
        <f t="shared" si="11"/>
        <v>2426.5700000000002</v>
      </c>
      <c r="AZ80" s="190">
        <f t="shared" si="12"/>
        <v>0</v>
      </c>
      <c r="BA80" s="80">
        <f t="shared" si="13"/>
        <v>0</v>
      </c>
      <c r="BD80" s="3" t="str">
        <f>VLOOKUP(D80,Schools!A:Q,17,0)</f>
        <v>A</v>
      </c>
      <c r="BE80" s="52">
        <f t="shared" si="14"/>
        <v>0</v>
      </c>
      <c r="BF80" s="52">
        <f t="shared" si="15"/>
        <v>0</v>
      </c>
      <c r="BG80" s="52">
        <f t="shared" si="16"/>
        <v>2426.5699999999997</v>
      </c>
      <c r="BH80" s="52">
        <f t="shared" si="17"/>
        <v>539.24</v>
      </c>
      <c r="BI80" s="52">
        <f t="shared" si="18"/>
        <v>1887.3299999999997</v>
      </c>
      <c r="BJ80" s="52">
        <f t="shared" si="19"/>
        <v>0</v>
      </c>
      <c r="BK80" s="8">
        <f t="shared" si="20"/>
        <v>2426.5700000000002</v>
      </c>
      <c r="BL80" s="52">
        <f t="shared" si="21"/>
        <v>1887.3300000000002</v>
      </c>
      <c r="BM80" s="1">
        <f t="shared" si="22"/>
        <v>0</v>
      </c>
      <c r="BN80" s="52">
        <f t="shared" si="23"/>
        <v>1887.3300000000002</v>
      </c>
      <c r="BO80" s="1">
        <f t="shared" si="24"/>
        <v>0</v>
      </c>
      <c r="BP80" s="1">
        <f t="shared" si="25"/>
        <v>2427</v>
      </c>
      <c r="BQ80" s="1">
        <f t="shared" si="26"/>
        <v>0</v>
      </c>
      <c r="BR80" t="str">
        <f t="shared" si="27"/>
        <v/>
      </c>
    </row>
    <row r="81" spans="1:70" x14ac:dyDescent="0.25">
      <c r="A81" t="str">
        <f t="shared" si="4"/>
        <v>MISCELLANEOUS PAYMENTS</v>
      </c>
      <c r="B81" s="75" t="s">
        <v>3620</v>
      </c>
      <c r="C81" s="76">
        <v>44033</v>
      </c>
      <c r="D81" s="75">
        <v>3023521</v>
      </c>
      <c r="E81" t="str">
        <f>VLOOKUP(D81,Schools!A:B,2,0)</f>
        <v>St Mary's &amp; St John's CE School</v>
      </c>
      <c r="F81" t="str">
        <f>VLOOKUP(D81,Schools!$A:$Z,3,0)</f>
        <v>M</v>
      </c>
      <c r="G81" s="189">
        <v>63622.03</v>
      </c>
      <c r="H81" s="75" t="s">
        <v>4008</v>
      </c>
      <c r="I81" s="75" t="s">
        <v>4020</v>
      </c>
      <c r="J81" t="str">
        <f t="shared" si="5"/>
        <v>10104/543965</v>
      </c>
      <c r="K81">
        <f>VLOOKUP(D81,Schools!$A:$Z,9,0)</f>
        <v>400135</v>
      </c>
      <c r="L81" s="75" t="s">
        <v>66</v>
      </c>
      <c r="M81" s="75" t="s">
        <v>366</v>
      </c>
      <c r="N81" s="75" t="s">
        <v>3460</v>
      </c>
      <c r="O81" s="78" t="str">
        <f>VLOOKUP(D81,Schools!A:D,4,0)</f>
        <v>All through</v>
      </c>
      <c r="P81" s="75">
        <v>10104</v>
      </c>
      <c r="Q81" s="78">
        <f t="shared" si="6"/>
        <v>543965</v>
      </c>
      <c r="R81" s="79">
        <v>0</v>
      </c>
      <c r="S81" s="79">
        <v>0</v>
      </c>
      <c r="T81" s="79">
        <v>0</v>
      </c>
      <c r="U81" s="79">
        <v>5783.82</v>
      </c>
      <c r="V81" s="79">
        <v>5783.82</v>
      </c>
      <c r="W81" s="79">
        <v>5783.82</v>
      </c>
      <c r="X81" s="79">
        <v>5783.82</v>
      </c>
      <c r="Y81" s="79">
        <v>5783.82</v>
      </c>
      <c r="Z81" s="79">
        <v>5783.82</v>
      </c>
      <c r="AA81" s="79">
        <v>5783.82</v>
      </c>
      <c r="AB81" s="79">
        <v>5783.82</v>
      </c>
      <c r="AC81" s="79">
        <v>5783.82</v>
      </c>
      <c r="AD81" s="79">
        <v>5783.82</v>
      </c>
      <c r="AE81" s="79">
        <v>5783.83</v>
      </c>
      <c r="AF81" s="52">
        <f t="shared" si="7"/>
        <v>63622.03</v>
      </c>
      <c r="AG81" s="52">
        <f t="shared" si="8"/>
        <v>0</v>
      </c>
      <c r="AH81" s="79">
        <v>0</v>
      </c>
      <c r="AK81">
        <f t="shared" si="9"/>
        <v>1</v>
      </c>
      <c r="AL81" s="8">
        <v>0</v>
      </c>
      <c r="AM81" s="80">
        <f t="shared" si="29"/>
        <v>63622.03</v>
      </c>
      <c r="AN81" s="8">
        <v>0</v>
      </c>
      <c r="AO81" s="8">
        <v>0</v>
      </c>
      <c r="AP81" s="8">
        <v>0</v>
      </c>
      <c r="AQ81" s="8">
        <v>0</v>
      </c>
      <c r="AR81" s="8">
        <v>0</v>
      </c>
      <c r="AS81" s="8">
        <v>0</v>
      </c>
      <c r="AT81" s="8">
        <v>0</v>
      </c>
      <c r="AU81" s="8">
        <v>0</v>
      </c>
      <c r="AV81" s="8">
        <v>0</v>
      </c>
      <c r="AW81" s="8">
        <v>0</v>
      </c>
      <c r="AX81" s="8">
        <v>0</v>
      </c>
      <c r="AY81" s="8">
        <f t="shared" si="11"/>
        <v>63622.03</v>
      </c>
      <c r="AZ81" s="190">
        <f t="shared" si="12"/>
        <v>0</v>
      </c>
      <c r="BA81" s="80">
        <f t="shared" si="13"/>
        <v>0</v>
      </c>
      <c r="BD81" s="3" t="str">
        <f>VLOOKUP(D81,Schools!A:Q,17,0)</f>
        <v>B</v>
      </c>
      <c r="BE81" s="52">
        <f t="shared" si="14"/>
        <v>0</v>
      </c>
      <c r="BF81" s="52">
        <f t="shared" si="15"/>
        <v>0</v>
      </c>
      <c r="BG81" s="52">
        <f t="shared" si="16"/>
        <v>63622.03</v>
      </c>
      <c r="BH81" s="52">
        <f t="shared" si="17"/>
        <v>23135.279999999999</v>
      </c>
      <c r="BI81" s="52">
        <f t="shared" si="18"/>
        <v>40486.75</v>
      </c>
      <c r="BJ81" s="52">
        <f t="shared" si="19"/>
        <v>0</v>
      </c>
      <c r="BK81" s="8">
        <f t="shared" si="20"/>
        <v>63622.03</v>
      </c>
      <c r="BL81" s="52">
        <f t="shared" si="21"/>
        <v>40486.75</v>
      </c>
      <c r="BM81" s="1">
        <f t="shared" si="22"/>
        <v>0</v>
      </c>
      <c r="BN81" s="52">
        <f t="shared" si="23"/>
        <v>40486.75</v>
      </c>
      <c r="BO81" s="1">
        <f t="shared" si="24"/>
        <v>0</v>
      </c>
      <c r="BP81" s="1">
        <f t="shared" si="25"/>
        <v>63622</v>
      </c>
      <c r="BQ81" s="1">
        <f t="shared" si="26"/>
        <v>0</v>
      </c>
      <c r="BR81" t="str">
        <f t="shared" si="27"/>
        <v/>
      </c>
    </row>
    <row r="82" spans="1:70" x14ac:dyDescent="0.25">
      <c r="O82" s="78"/>
      <c r="P82" s="75"/>
      <c r="Q82" s="78"/>
      <c r="AL82" s="8"/>
      <c r="AM82" s="80"/>
      <c r="AY82" s="8"/>
      <c r="AZ82" s="52"/>
      <c r="BA82" s="80"/>
      <c r="BD82" s="3"/>
      <c r="BE82" s="52"/>
      <c r="BF82" s="52"/>
      <c r="BG82" s="52"/>
      <c r="BH82" s="52"/>
      <c r="BI82" s="52"/>
      <c r="BJ82" s="52"/>
      <c r="BK82" s="8"/>
      <c r="BL82" s="52"/>
      <c r="BM82" s="1"/>
      <c r="BN82" s="52"/>
      <c r="BO82" s="1"/>
      <c r="BP82" s="1"/>
      <c r="BQ82" s="1"/>
    </row>
    <row r="83" spans="1:70" x14ac:dyDescent="0.25">
      <c r="O83" s="78"/>
      <c r="P83" s="75"/>
      <c r="Q83" s="78"/>
      <c r="AL83" s="8"/>
      <c r="AM83" s="80"/>
      <c r="AY83" s="8"/>
      <c r="AZ83" s="52"/>
      <c r="BA83" s="80"/>
      <c r="BD83" s="3"/>
      <c r="BE83" s="52"/>
      <c r="BF83" s="52"/>
      <c r="BG83" s="52"/>
      <c r="BH83" s="52"/>
      <c r="BI83" s="52"/>
      <c r="BJ83" s="52"/>
      <c r="BK83" s="8"/>
      <c r="BL83" s="52"/>
      <c r="BM83" s="1"/>
      <c r="BN83" s="52"/>
      <c r="BO83" s="1"/>
      <c r="BP83" s="1"/>
      <c r="BQ83" s="1"/>
    </row>
    <row r="84" spans="1:70" x14ac:dyDescent="0.25">
      <c r="O84" s="78"/>
      <c r="P84" s="75"/>
      <c r="Q84" s="78"/>
      <c r="AL84" s="8"/>
      <c r="AM84" s="80"/>
      <c r="AY84" s="8"/>
      <c r="AZ84" s="52"/>
      <c r="BA84" s="80"/>
      <c r="BD84" s="3"/>
      <c r="BE84" s="52"/>
      <c r="BF84" s="52"/>
      <c r="BG84" s="52"/>
      <c r="BH84" s="52"/>
      <c r="BI84" s="52"/>
      <c r="BJ84" s="52"/>
      <c r="BK84" s="8"/>
      <c r="BL84" s="52"/>
      <c r="BM84" s="1"/>
      <c r="BN84" s="52"/>
      <c r="BO84" s="1"/>
      <c r="BP84" s="1"/>
      <c r="BQ84" s="1"/>
    </row>
    <row r="85" spans="1:70" x14ac:dyDescent="0.25">
      <c r="O85" s="78"/>
      <c r="P85" s="75"/>
      <c r="Q85" s="78"/>
      <c r="AL85" s="8"/>
      <c r="AM85" s="80"/>
      <c r="AY85" s="8"/>
      <c r="AZ85" s="52"/>
      <c r="BA85" s="80"/>
      <c r="BD85" s="3"/>
      <c r="BE85" s="52"/>
      <c r="BF85" s="52"/>
      <c r="BG85" s="52"/>
      <c r="BH85" s="52"/>
      <c r="BI85" s="52"/>
      <c r="BJ85" s="52"/>
      <c r="BK85" s="8"/>
      <c r="BL85" s="52"/>
      <c r="BM85" s="1"/>
      <c r="BN85" s="52"/>
      <c r="BO85" s="1"/>
      <c r="BP85" s="1"/>
      <c r="BQ85" s="1"/>
    </row>
    <row r="86" spans="1:70" x14ac:dyDescent="0.25">
      <c r="O86" s="78"/>
      <c r="P86" s="75"/>
      <c r="Q86" s="78"/>
      <c r="AL86" s="8"/>
      <c r="AM86" s="80"/>
      <c r="AY86" s="8"/>
      <c r="AZ86" s="52"/>
      <c r="BA86" s="80"/>
      <c r="BD86" s="3"/>
      <c r="BE86" s="52"/>
      <c r="BF86" s="52"/>
      <c r="BG86" s="52"/>
      <c r="BH86" s="52"/>
      <c r="BI86" s="52"/>
      <c r="BJ86" s="52"/>
      <c r="BK86" s="8"/>
      <c r="BL86" s="52"/>
      <c r="BM86" s="1"/>
      <c r="BN86" s="52"/>
      <c r="BO86" s="1"/>
      <c r="BP86" s="1"/>
      <c r="BQ86" s="1"/>
    </row>
    <row r="87" spans="1:70" x14ac:dyDescent="0.25">
      <c r="O87" s="78"/>
      <c r="P87" s="75"/>
      <c r="Q87" s="78"/>
      <c r="AL87" s="8"/>
      <c r="AM87" s="80"/>
      <c r="AY87" s="8"/>
      <c r="AZ87" s="52"/>
      <c r="BA87" s="80"/>
      <c r="BD87" s="3"/>
      <c r="BE87" s="52"/>
      <c r="BF87" s="52"/>
      <c r="BG87" s="52"/>
      <c r="BH87" s="52"/>
      <c r="BI87" s="52"/>
      <c r="BJ87" s="52"/>
      <c r="BK87" s="8"/>
      <c r="BL87" s="52"/>
      <c r="BM87" s="1"/>
      <c r="BN87" s="52"/>
      <c r="BO87" s="1"/>
      <c r="BP87" s="1"/>
      <c r="BQ87" s="1"/>
    </row>
    <row r="88" spans="1:70" x14ac:dyDescent="0.25">
      <c r="O88" s="78"/>
      <c r="P88" s="75"/>
      <c r="Q88" s="78"/>
      <c r="AL88" s="8"/>
      <c r="AM88" s="80"/>
      <c r="AY88" s="8"/>
      <c r="AZ88" s="52"/>
      <c r="BA88" s="80"/>
      <c r="BD88" s="3"/>
      <c r="BE88" s="52"/>
      <c r="BF88" s="52"/>
      <c r="BG88" s="52"/>
      <c r="BH88" s="52"/>
      <c r="BI88" s="52"/>
      <c r="BJ88" s="52"/>
      <c r="BK88" s="8"/>
      <c r="BL88" s="52"/>
      <c r="BM88" s="1"/>
      <c r="BN88" s="52"/>
      <c r="BO88" s="1"/>
      <c r="BP88" s="1"/>
      <c r="BQ88" s="1"/>
    </row>
    <row r="89" spans="1:70" x14ac:dyDescent="0.25">
      <c r="O89" s="78"/>
      <c r="P89" s="75"/>
      <c r="Q89" s="78"/>
      <c r="AL89" s="8"/>
      <c r="AM89" s="80"/>
      <c r="AY89" s="8"/>
      <c r="AZ89" s="52"/>
      <c r="BA89" s="80"/>
      <c r="BD89" s="3"/>
      <c r="BE89" s="52"/>
      <c r="BF89" s="52"/>
      <c r="BG89" s="52"/>
      <c r="BH89" s="52"/>
      <c r="BI89" s="52"/>
      <c r="BJ89" s="52"/>
      <c r="BK89" s="8"/>
      <c r="BL89" s="52"/>
      <c r="BM89" s="1"/>
      <c r="BN89" s="52"/>
      <c r="BO89" s="1"/>
      <c r="BP89" s="1"/>
      <c r="BQ89" s="1"/>
    </row>
    <row r="90" spans="1:70" x14ac:dyDescent="0.25">
      <c r="O90" s="78"/>
      <c r="P90" s="75"/>
      <c r="Q90" s="78"/>
      <c r="AL90" s="8"/>
      <c r="AM90" s="80"/>
      <c r="AY90" s="8"/>
      <c r="AZ90" s="52"/>
      <c r="BA90" s="80"/>
      <c r="BD90" s="3"/>
      <c r="BE90" s="52"/>
      <c r="BF90" s="52"/>
      <c r="BG90" s="52"/>
      <c r="BH90" s="52"/>
      <c r="BI90" s="52"/>
      <c r="BJ90" s="52"/>
      <c r="BK90" s="8"/>
      <c r="BL90" s="52"/>
      <c r="BM90" s="1"/>
      <c r="BN90" s="52"/>
      <c r="BO90" s="1"/>
      <c r="BP90" s="1"/>
      <c r="BQ90" s="1"/>
    </row>
    <row r="91" spans="1:70" x14ac:dyDescent="0.25">
      <c r="O91" s="78"/>
      <c r="P91" s="75"/>
      <c r="Q91" s="78"/>
      <c r="AL91" s="8"/>
      <c r="AM91" s="80"/>
      <c r="AY91" s="8"/>
      <c r="AZ91" s="52"/>
      <c r="BA91" s="80"/>
      <c r="BD91" s="3"/>
      <c r="BE91" s="52"/>
      <c r="BF91" s="52"/>
      <c r="BG91" s="52"/>
      <c r="BH91" s="52"/>
      <c r="BI91" s="52"/>
      <c r="BJ91" s="52"/>
      <c r="BK91" s="8"/>
      <c r="BL91" s="52"/>
      <c r="BM91" s="1"/>
      <c r="BN91" s="52"/>
      <c r="BO91" s="1"/>
      <c r="BP91" s="1"/>
      <c r="BQ91" s="1"/>
    </row>
    <row r="92" spans="1:70" x14ac:dyDescent="0.25">
      <c r="O92" s="78"/>
      <c r="P92" s="75"/>
      <c r="Q92" s="78"/>
      <c r="AL92" s="8"/>
      <c r="AM92" s="80"/>
      <c r="AY92" s="8"/>
      <c r="AZ92" s="52"/>
      <c r="BA92" s="80"/>
      <c r="BD92" s="3"/>
      <c r="BE92" s="52"/>
      <c r="BF92" s="52"/>
      <c r="BG92" s="52"/>
      <c r="BH92" s="52"/>
      <c r="BI92" s="52"/>
      <c r="BJ92" s="52"/>
      <c r="BK92" s="8"/>
      <c r="BL92" s="52"/>
      <c r="BM92" s="1"/>
      <c r="BN92" s="52"/>
      <c r="BO92" s="1"/>
      <c r="BP92" s="1"/>
      <c r="BQ92" s="1"/>
    </row>
    <row r="93" spans="1:70" x14ac:dyDescent="0.25">
      <c r="O93" s="78"/>
      <c r="P93" s="75"/>
      <c r="Q93" s="78"/>
      <c r="AL93" s="8"/>
      <c r="AM93" s="80"/>
      <c r="AY93" s="8"/>
      <c r="AZ93" s="52"/>
      <c r="BA93" s="80"/>
      <c r="BD93" s="3"/>
      <c r="BE93" s="52"/>
      <c r="BF93" s="52"/>
      <c r="BG93" s="52"/>
      <c r="BH93" s="52"/>
      <c r="BI93" s="52"/>
      <c r="BJ93" s="52"/>
      <c r="BK93" s="8"/>
      <c r="BL93" s="52"/>
      <c r="BM93" s="1"/>
      <c r="BN93" s="52"/>
      <c r="BO93" s="1"/>
      <c r="BP93" s="1"/>
      <c r="BQ93" s="1"/>
    </row>
    <row r="94" spans="1:70" x14ac:dyDescent="0.25">
      <c r="O94" s="78"/>
      <c r="P94" s="75"/>
      <c r="Q94" s="78"/>
      <c r="AL94" s="8"/>
      <c r="AM94" s="80"/>
      <c r="AY94" s="8"/>
      <c r="AZ94" s="52"/>
      <c r="BA94" s="80"/>
      <c r="BD94" s="3"/>
      <c r="BE94" s="52"/>
      <c r="BF94" s="52"/>
      <c r="BG94" s="52"/>
      <c r="BH94" s="52"/>
      <c r="BI94" s="52"/>
      <c r="BJ94" s="52"/>
      <c r="BK94" s="8"/>
      <c r="BL94" s="52"/>
      <c r="BM94" s="1"/>
      <c r="BN94" s="52"/>
      <c r="BO94" s="1"/>
      <c r="BP94" s="1"/>
      <c r="BQ94" s="1"/>
    </row>
    <row r="95" spans="1:70" x14ac:dyDescent="0.25">
      <c r="O95" s="78"/>
      <c r="P95" s="75"/>
      <c r="Q95" s="78"/>
      <c r="AL95" s="8"/>
      <c r="AM95" s="80"/>
      <c r="AY95" s="8"/>
      <c r="AZ95" s="52"/>
      <c r="BA95" s="80"/>
      <c r="BD95" s="3"/>
      <c r="BE95" s="52"/>
      <c r="BF95" s="52"/>
      <c r="BG95" s="52"/>
      <c r="BH95" s="52"/>
      <c r="BI95" s="52"/>
      <c r="BJ95" s="52"/>
      <c r="BK95" s="8"/>
      <c r="BL95" s="52"/>
      <c r="BM95" s="1"/>
      <c r="BN95" s="52"/>
      <c r="BO95" s="1"/>
      <c r="BP95" s="1"/>
      <c r="BQ95" s="1"/>
    </row>
    <row r="96" spans="1:70" x14ac:dyDescent="0.25">
      <c r="O96" s="78"/>
      <c r="P96" s="75"/>
      <c r="Q96" s="78"/>
      <c r="AL96" s="8"/>
      <c r="AM96" s="80"/>
      <c r="AY96" s="8"/>
      <c r="AZ96" s="52"/>
      <c r="BA96" s="80"/>
      <c r="BD96" s="3"/>
      <c r="BE96" s="52"/>
      <c r="BF96" s="52"/>
      <c r="BG96" s="52"/>
      <c r="BH96" s="52"/>
      <c r="BI96" s="52"/>
      <c r="BJ96" s="52"/>
      <c r="BK96" s="8"/>
      <c r="BL96" s="52"/>
      <c r="BM96" s="1"/>
      <c r="BN96" s="52"/>
      <c r="BO96" s="1"/>
      <c r="BP96" s="1"/>
      <c r="BQ96" s="1"/>
    </row>
    <row r="97" spans="15:69" x14ac:dyDescent="0.25">
      <c r="O97" s="78"/>
      <c r="P97" s="75"/>
      <c r="Q97" s="78"/>
      <c r="AL97" s="8"/>
      <c r="AM97" s="80"/>
      <c r="AY97" s="8"/>
      <c r="AZ97" s="52"/>
      <c r="BA97" s="80"/>
      <c r="BD97" s="3"/>
      <c r="BE97" s="52"/>
      <c r="BF97" s="52"/>
      <c r="BG97" s="52"/>
      <c r="BH97" s="52"/>
      <c r="BI97" s="52"/>
      <c r="BJ97" s="52"/>
      <c r="BK97" s="8"/>
      <c r="BL97" s="52"/>
      <c r="BM97" s="1"/>
      <c r="BN97" s="52"/>
      <c r="BO97" s="1"/>
      <c r="BP97" s="1"/>
      <c r="BQ97" s="1"/>
    </row>
    <row r="98" spans="15:69" x14ac:dyDescent="0.25">
      <c r="O98" s="78"/>
      <c r="P98" s="75"/>
      <c r="Q98" s="78"/>
      <c r="AL98" s="8"/>
      <c r="AM98" s="80"/>
      <c r="AY98" s="8"/>
      <c r="AZ98" s="52"/>
      <c r="BA98" s="80"/>
      <c r="BD98" s="3"/>
      <c r="BE98" s="52"/>
      <c r="BF98" s="52"/>
      <c r="BG98" s="52"/>
      <c r="BH98" s="52"/>
      <c r="BI98" s="52"/>
      <c r="BJ98" s="52"/>
      <c r="BK98" s="8"/>
      <c r="BL98" s="52"/>
      <c r="BM98" s="1"/>
      <c r="BN98" s="52"/>
      <c r="BO98" s="1"/>
      <c r="BP98" s="1"/>
      <c r="BQ98" s="1"/>
    </row>
    <row r="99" spans="15:69" x14ac:dyDescent="0.25">
      <c r="O99" s="78"/>
      <c r="P99" s="75"/>
      <c r="Q99" s="78"/>
      <c r="AL99" s="8"/>
      <c r="AM99" s="80"/>
      <c r="AY99" s="8"/>
      <c r="AZ99" s="52"/>
      <c r="BA99" s="80"/>
      <c r="BD99" s="3"/>
      <c r="BE99" s="52"/>
      <c r="BF99" s="52"/>
      <c r="BG99" s="52"/>
      <c r="BH99" s="52"/>
      <c r="BI99" s="52"/>
      <c r="BJ99" s="52"/>
      <c r="BK99" s="8"/>
      <c r="BL99" s="52"/>
      <c r="BM99" s="1"/>
      <c r="BN99" s="52"/>
      <c r="BO99" s="1"/>
      <c r="BP99" s="1"/>
      <c r="BQ99" s="1"/>
    </row>
    <row r="100" spans="15:69" x14ac:dyDescent="0.25">
      <c r="O100" s="78"/>
      <c r="P100" s="75"/>
      <c r="Q100" s="78"/>
      <c r="AL100" s="8"/>
      <c r="AM100" s="80"/>
      <c r="AY100" s="8"/>
      <c r="AZ100" s="52"/>
      <c r="BA100" s="80"/>
      <c r="BD100" s="3"/>
      <c r="BE100" s="52"/>
      <c r="BF100" s="52"/>
      <c r="BG100" s="52"/>
      <c r="BH100" s="52"/>
      <c r="BI100" s="52"/>
      <c r="BJ100" s="52"/>
      <c r="BK100" s="8"/>
      <c r="BL100" s="52"/>
      <c r="BM100" s="1"/>
      <c r="BN100" s="52"/>
      <c r="BO100" s="1"/>
      <c r="BP100" s="1"/>
      <c r="BQ100" s="1"/>
    </row>
    <row r="101" spans="15:69" x14ac:dyDescent="0.25">
      <c r="O101" s="78"/>
      <c r="P101" s="75"/>
      <c r="Q101" s="78"/>
      <c r="AL101" s="8"/>
      <c r="AM101" s="80"/>
      <c r="AY101" s="8"/>
      <c r="AZ101" s="52"/>
      <c r="BA101" s="80"/>
      <c r="BD101" s="3"/>
      <c r="BE101" s="52"/>
      <c r="BF101" s="52"/>
      <c r="BG101" s="52"/>
      <c r="BH101" s="52"/>
      <c r="BI101" s="52"/>
      <c r="BJ101" s="52"/>
      <c r="BK101" s="8"/>
      <c r="BL101" s="52"/>
      <c r="BM101" s="1"/>
      <c r="BN101" s="52"/>
      <c r="BO101" s="1"/>
      <c r="BP101" s="1"/>
      <c r="BQ101" s="1"/>
    </row>
    <row r="102" spans="15:69" x14ac:dyDescent="0.25">
      <c r="O102" s="78"/>
      <c r="P102" s="75"/>
      <c r="Q102" s="78"/>
      <c r="AL102" s="8"/>
      <c r="AM102" s="80"/>
      <c r="AY102" s="8"/>
      <c r="AZ102" s="52"/>
      <c r="BA102" s="80"/>
      <c r="BD102" s="3"/>
      <c r="BE102" s="52"/>
      <c r="BF102" s="52"/>
      <c r="BG102" s="52"/>
      <c r="BH102" s="52"/>
      <c r="BI102" s="52"/>
      <c r="BJ102" s="52"/>
      <c r="BK102" s="8"/>
      <c r="BL102" s="52"/>
      <c r="BM102" s="1"/>
      <c r="BN102" s="52"/>
      <c r="BO102" s="1"/>
      <c r="BP102" s="1"/>
      <c r="BQ102" s="1"/>
    </row>
    <row r="103" spans="15:69" x14ac:dyDescent="0.25">
      <c r="O103" s="78"/>
      <c r="P103" s="75"/>
      <c r="Q103" s="78"/>
      <c r="AL103" s="8"/>
      <c r="AM103" s="80"/>
      <c r="AY103" s="8"/>
      <c r="AZ103" s="52"/>
      <c r="BA103" s="80"/>
      <c r="BD103" s="3"/>
      <c r="BE103" s="52"/>
      <c r="BF103" s="52"/>
      <c r="BG103" s="52"/>
      <c r="BH103" s="52"/>
      <c r="BI103" s="52"/>
      <c r="BJ103" s="52"/>
      <c r="BK103" s="8"/>
      <c r="BL103" s="52"/>
      <c r="BM103" s="1"/>
      <c r="BN103" s="52"/>
      <c r="BO103" s="1"/>
      <c r="BP103" s="1"/>
      <c r="BQ103" s="1"/>
    </row>
    <row r="104" spans="15:69" x14ac:dyDescent="0.25">
      <c r="O104" s="78"/>
      <c r="P104" s="75"/>
      <c r="Q104" s="78"/>
      <c r="AL104" s="8"/>
      <c r="AM104" s="80"/>
      <c r="AY104" s="8"/>
      <c r="AZ104" s="52"/>
      <c r="BA104" s="80"/>
      <c r="BD104" s="3"/>
      <c r="BE104" s="52"/>
      <c r="BF104" s="52"/>
      <c r="BG104" s="52"/>
      <c r="BH104" s="52"/>
      <c r="BI104" s="52"/>
      <c r="BJ104" s="52"/>
      <c r="BK104" s="8"/>
      <c r="BL104" s="52"/>
      <c r="BM104" s="1"/>
      <c r="BN104" s="52"/>
      <c r="BO104" s="1"/>
      <c r="BP104" s="1"/>
      <c r="BQ104" s="1"/>
    </row>
    <row r="105" spans="15:69" x14ac:dyDescent="0.25">
      <c r="O105" s="78"/>
      <c r="P105" s="75"/>
      <c r="Q105" s="78"/>
      <c r="AL105" s="8"/>
      <c r="AM105" s="80"/>
      <c r="AY105" s="8"/>
      <c r="AZ105" s="52"/>
      <c r="BA105" s="80"/>
      <c r="BD105" s="3"/>
      <c r="BE105" s="52"/>
      <c r="BF105" s="52"/>
      <c r="BG105" s="52"/>
      <c r="BH105" s="52"/>
      <c r="BI105" s="52"/>
      <c r="BJ105" s="52"/>
      <c r="BK105" s="8"/>
      <c r="BL105" s="52"/>
      <c r="BM105" s="1"/>
      <c r="BN105" s="52"/>
      <c r="BO105" s="1"/>
      <c r="BP105" s="1"/>
      <c r="BQ105" s="1"/>
    </row>
    <row r="106" spans="15:69" x14ac:dyDescent="0.25">
      <c r="O106" s="78"/>
      <c r="P106" s="75"/>
      <c r="Q106" s="78"/>
      <c r="AL106" s="8"/>
      <c r="AM106" s="80"/>
      <c r="AY106" s="8"/>
      <c r="AZ106" s="52"/>
      <c r="BA106" s="80"/>
      <c r="BD106" s="3"/>
      <c r="BE106" s="52"/>
      <c r="BF106" s="52"/>
      <c r="BG106" s="52"/>
      <c r="BH106" s="52"/>
      <c r="BI106" s="52"/>
      <c r="BJ106" s="52"/>
      <c r="BK106" s="8"/>
      <c r="BL106" s="52"/>
      <c r="BM106" s="1"/>
      <c r="BN106" s="52"/>
      <c r="BO106" s="1"/>
      <c r="BP106" s="1"/>
      <c r="BQ106" s="1"/>
    </row>
    <row r="107" spans="15:69" x14ac:dyDescent="0.25">
      <c r="O107" s="78"/>
      <c r="P107" s="75"/>
      <c r="Q107" s="78"/>
      <c r="AL107" s="8"/>
      <c r="AM107" s="80"/>
      <c r="AY107" s="8"/>
      <c r="AZ107" s="52"/>
      <c r="BA107" s="80"/>
      <c r="BD107" s="3"/>
      <c r="BE107" s="52"/>
      <c r="BF107" s="52"/>
      <c r="BG107" s="52"/>
      <c r="BH107" s="52"/>
      <c r="BI107" s="52"/>
      <c r="BJ107" s="52"/>
      <c r="BK107" s="8"/>
      <c r="BL107" s="52"/>
      <c r="BM107" s="1"/>
      <c r="BN107" s="52"/>
      <c r="BO107" s="1"/>
      <c r="BP107" s="1"/>
      <c r="BQ107" s="1"/>
    </row>
    <row r="108" spans="15:69" x14ac:dyDescent="0.25">
      <c r="O108" s="78"/>
      <c r="P108" s="75"/>
      <c r="Q108" s="78"/>
      <c r="AL108" s="8"/>
      <c r="AM108" s="80"/>
      <c r="AY108" s="8"/>
      <c r="AZ108" s="52"/>
      <c r="BA108" s="80"/>
      <c r="BD108" s="3"/>
      <c r="BE108" s="52"/>
      <c r="BF108" s="52"/>
      <c r="BG108" s="52"/>
      <c r="BH108" s="52"/>
      <c r="BI108" s="52"/>
      <c r="BJ108" s="52"/>
      <c r="BK108" s="8"/>
      <c r="BL108" s="52"/>
      <c r="BM108" s="1"/>
      <c r="BN108" s="52"/>
      <c r="BO108" s="1"/>
      <c r="BP108" s="1"/>
      <c r="BQ108" s="1"/>
    </row>
    <row r="109" spans="15:69" x14ac:dyDescent="0.25">
      <c r="O109" s="78"/>
      <c r="P109" s="75"/>
      <c r="Q109" s="78"/>
      <c r="AL109" s="8"/>
      <c r="AM109" s="80"/>
      <c r="AY109" s="8"/>
      <c r="AZ109" s="52"/>
      <c r="BA109" s="80"/>
      <c r="BD109" s="3"/>
      <c r="BE109" s="52"/>
      <c r="BF109" s="52"/>
      <c r="BG109" s="52"/>
      <c r="BH109" s="52"/>
      <c r="BI109" s="52"/>
      <c r="BJ109" s="52"/>
      <c r="BK109" s="8"/>
      <c r="BL109" s="52"/>
      <c r="BM109" s="1"/>
      <c r="BN109" s="52"/>
      <c r="BO109" s="1"/>
      <c r="BP109" s="1"/>
      <c r="BQ109" s="1"/>
    </row>
    <row r="110" spans="15:69" x14ac:dyDescent="0.25">
      <c r="O110" s="78"/>
      <c r="P110" s="75"/>
      <c r="Q110" s="78"/>
      <c r="AL110" s="8"/>
      <c r="AM110" s="80"/>
      <c r="AY110" s="8"/>
      <c r="AZ110" s="52"/>
      <c r="BA110" s="80"/>
      <c r="BD110" s="3"/>
      <c r="BE110" s="52"/>
      <c r="BF110" s="52"/>
      <c r="BG110" s="52"/>
      <c r="BH110" s="52"/>
      <c r="BI110" s="52"/>
      <c r="BJ110" s="52"/>
      <c r="BK110" s="8"/>
      <c r="BL110" s="52"/>
      <c r="BM110" s="1"/>
      <c r="BN110" s="52"/>
      <c r="BO110" s="1"/>
      <c r="BP110" s="1"/>
      <c r="BQ110" s="1"/>
    </row>
    <row r="111" spans="15:69" x14ac:dyDescent="0.25">
      <c r="O111" s="78"/>
      <c r="P111" s="75"/>
      <c r="Q111" s="78"/>
      <c r="AL111" s="8"/>
      <c r="AM111" s="80"/>
      <c r="AY111" s="8"/>
      <c r="AZ111" s="52"/>
      <c r="BA111" s="80"/>
      <c r="BD111" s="3"/>
      <c r="BE111" s="52"/>
      <c r="BF111" s="52"/>
      <c r="BG111" s="52"/>
      <c r="BH111" s="52"/>
      <c r="BI111" s="52"/>
      <c r="BJ111" s="52"/>
      <c r="BK111" s="8"/>
      <c r="BL111" s="52"/>
      <c r="BM111" s="1"/>
      <c r="BN111" s="52"/>
      <c r="BO111" s="1"/>
      <c r="BP111" s="1"/>
      <c r="BQ111" s="1"/>
    </row>
    <row r="112" spans="15:69" x14ac:dyDescent="0.25">
      <c r="O112" s="78"/>
      <c r="P112" s="75"/>
      <c r="Q112" s="78"/>
      <c r="AL112" s="8"/>
      <c r="AM112" s="80"/>
      <c r="AY112" s="8"/>
      <c r="AZ112" s="52"/>
      <c r="BA112" s="80"/>
      <c r="BD112" s="3"/>
      <c r="BE112" s="52"/>
      <c r="BF112" s="52"/>
      <c r="BG112" s="52"/>
      <c r="BH112" s="52"/>
      <c r="BI112" s="52"/>
      <c r="BJ112" s="52"/>
      <c r="BK112" s="8"/>
      <c r="BL112" s="52"/>
      <c r="BM112" s="1"/>
      <c r="BN112" s="52"/>
      <c r="BO112" s="1"/>
      <c r="BP112" s="1"/>
      <c r="BQ112" s="1"/>
    </row>
    <row r="113" spans="15:69" x14ac:dyDescent="0.25">
      <c r="O113" s="78"/>
      <c r="P113" s="75"/>
      <c r="Q113" s="78"/>
      <c r="AL113" s="8"/>
      <c r="AM113" s="80"/>
      <c r="AY113" s="8"/>
      <c r="AZ113" s="52"/>
      <c r="BA113" s="80"/>
      <c r="BD113" s="3"/>
      <c r="BE113" s="52"/>
      <c r="BF113" s="52"/>
      <c r="BG113" s="52"/>
      <c r="BH113" s="52"/>
      <c r="BI113" s="52"/>
      <c r="BJ113" s="52"/>
      <c r="BK113" s="8"/>
      <c r="BL113" s="52"/>
      <c r="BM113" s="1"/>
      <c r="BN113" s="52"/>
      <c r="BO113" s="1"/>
      <c r="BP113" s="1"/>
      <c r="BQ113" s="1"/>
    </row>
    <row r="114" spans="15:69" x14ac:dyDescent="0.25">
      <c r="O114" s="78"/>
      <c r="P114" s="75"/>
      <c r="Q114" s="78"/>
      <c r="AL114" s="8"/>
      <c r="AM114" s="80"/>
      <c r="AY114" s="8"/>
      <c r="AZ114" s="52"/>
      <c r="BA114" s="80"/>
      <c r="BD114" s="3"/>
      <c r="BE114" s="52"/>
      <c r="BF114" s="52"/>
      <c r="BG114" s="52"/>
      <c r="BH114" s="52"/>
      <c r="BI114" s="52"/>
      <c r="BJ114" s="52"/>
      <c r="BK114" s="8"/>
      <c r="BL114" s="52"/>
      <c r="BM114" s="1"/>
      <c r="BN114" s="52"/>
      <c r="BO114" s="1"/>
      <c r="BP114" s="1"/>
      <c r="BQ114" s="1"/>
    </row>
    <row r="115" spans="15:69" x14ac:dyDescent="0.25">
      <c r="O115" s="78"/>
      <c r="P115" s="75"/>
      <c r="Q115" s="78"/>
      <c r="AL115" s="8"/>
      <c r="AM115" s="80"/>
      <c r="AY115" s="8"/>
      <c r="AZ115" s="52"/>
      <c r="BA115" s="80"/>
      <c r="BD115" s="3"/>
      <c r="BE115" s="52"/>
      <c r="BF115" s="52"/>
      <c r="BG115" s="52"/>
      <c r="BH115" s="52"/>
      <c r="BI115" s="52"/>
      <c r="BJ115" s="52"/>
      <c r="BK115" s="8"/>
      <c r="BL115" s="52"/>
      <c r="BM115" s="1"/>
      <c r="BN115" s="52"/>
      <c r="BO115" s="1"/>
      <c r="BP115" s="1"/>
      <c r="BQ115" s="1"/>
    </row>
    <row r="116" spans="15:69" x14ac:dyDescent="0.25">
      <c r="O116" s="78"/>
      <c r="P116" s="75"/>
      <c r="Q116" s="78"/>
      <c r="AL116" s="8"/>
      <c r="AM116" s="80"/>
      <c r="AY116" s="8"/>
      <c r="AZ116" s="52"/>
      <c r="BA116" s="80"/>
      <c r="BD116" s="3"/>
      <c r="BE116" s="52"/>
      <c r="BF116" s="52"/>
      <c r="BG116" s="52"/>
      <c r="BH116" s="52"/>
      <c r="BI116" s="52"/>
      <c r="BJ116" s="52"/>
      <c r="BK116" s="8"/>
      <c r="BL116" s="52"/>
      <c r="BM116" s="1"/>
      <c r="BN116" s="52"/>
      <c r="BO116" s="1"/>
      <c r="BP116" s="1"/>
      <c r="BQ116" s="1"/>
    </row>
    <row r="117" spans="15:69" x14ac:dyDescent="0.25">
      <c r="O117" s="78"/>
      <c r="P117" s="75"/>
      <c r="Q117" s="78"/>
      <c r="AL117" s="8"/>
      <c r="AM117" s="80"/>
      <c r="AY117" s="8"/>
      <c r="AZ117" s="52"/>
      <c r="BA117" s="80"/>
      <c r="BD117" s="3"/>
      <c r="BE117" s="52"/>
      <c r="BF117" s="52"/>
      <c r="BG117" s="52"/>
      <c r="BH117" s="52"/>
      <c r="BI117" s="52"/>
      <c r="BJ117" s="52"/>
      <c r="BK117" s="8"/>
      <c r="BL117" s="52"/>
      <c r="BM117" s="1"/>
      <c r="BN117" s="52"/>
      <c r="BO117" s="1"/>
      <c r="BP117" s="1"/>
      <c r="BQ117" s="1"/>
    </row>
    <row r="118" spans="15:69" x14ac:dyDescent="0.25">
      <c r="O118" s="78"/>
      <c r="P118" s="75"/>
      <c r="Q118" s="78"/>
      <c r="AL118" s="8"/>
      <c r="AM118" s="80"/>
      <c r="AY118" s="8"/>
      <c r="AZ118" s="52"/>
      <c r="BA118" s="80"/>
      <c r="BD118" s="3"/>
      <c r="BE118" s="52"/>
      <c r="BF118" s="52"/>
      <c r="BG118" s="52"/>
      <c r="BH118" s="52"/>
      <c r="BI118" s="52"/>
      <c r="BJ118" s="52"/>
      <c r="BK118" s="8"/>
      <c r="BL118" s="52"/>
      <c r="BM118" s="1"/>
      <c r="BN118" s="52"/>
      <c r="BO118" s="1"/>
      <c r="BP118" s="1"/>
      <c r="BQ118" s="1"/>
    </row>
    <row r="119" spans="15:69" x14ac:dyDescent="0.25">
      <c r="O119" s="78"/>
      <c r="P119" s="75"/>
      <c r="Q119" s="78"/>
      <c r="AL119" s="8"/>
      <c r="AM119" s="80"/>
      <c r="AY119" s="8"/>
      <c r="AZ119" s="52"/>
      <c r="BA119" s="80"/>
      <c r="BD119" s="3"/>
      <c r="BE119" s="52"/>
      <c r="BF119" s="52"/>
      <c r="BG119" s="52"/>
      <c r="BH119" s="52"/>
      <c r="BI119" s="52"/>
      <c r="BJ119" s="52"/>
      <c r="BK119" s="8"/>
      <c r="BL119" s="52"/>
      <c r="BM119" s="1"/>
      <c r="BN119" s="52"/>
      <c r="BO119" s="1"/>
      <c r="BP119" s="1"/>
      <c r="BQ119" s="1"/>
    </row>
    <row r="120" spans="15:69" x14ac:dyDescent="0.25">
      <c r="O120" s="78"/>
      <c r="P120" s="75"/>
      <c r="Q120" s="78"/>
      <c r="AL120" s="8"/>
      <c r="AM120" s="80"/>
      <c r="AY120" s="8"/>
      <c r="AZ120" s="52"/>
      <c r="BA120" s="80"/>
      <c r="BD120" s="3"/>
      <c r="BE120" s="52"/>
      <c r="BF120" s="52"/>
      <c r="BG120" s="52"/>
      <c r="BH120" s="52"/>
      <c r="BI120" s="52"/>
      <c r="BJ120" s="52"/>
      <c r="BK120" s="8"/>
      <c r="BL120" s="52"/>
      <c r="BM120" s="1"/>
      <c r="BN120" s="52"/>
      <c r="BO120" s="1"/>
      <c r="BP120" s="1"/>
      <c r="BQ120" s="1"/>
    </row>
    <row r="121" spans="15:69" x14ac:dyDescent="0.25">
      <c r="O121" s="78"/>
      <c r="P121" s="75"/>
      <c r="Q121" s="78"/>
      <c r="AL121" s="8"/>
      <c r="AM121" s="80"/>
      <c r="AY121" s="8"/>
      <c r="AZ121" s="52"/>
      <c r="BA121" s="80"/>
      <c r="BD121" s="3"/>
      <c r="BE121" s="52"/>
      <c r="BF121" s="52"/>
      <c r="BG121" s="52"/>
      <c r="BH121" s="52"/>
      <c r="BI121" s="52"/>
      <c r="BJ121" s="52"/>
      <c r="BK121" s="8"/>
      <c r="BL121" s="52"/>
      <c r="BM121" s="1"/>
      <c r="BN121" s="52"/>
      <c r="BO121" s="1"/>
      <c r="BP121" s="1"/>
      <c r="BQ121" s="1"/>
    </row>
    <row r="122" spans="15:69" x14ac:dyDescent="0.25">
      <c r="O122" s="78"/>
      <c r="P122" s="75"/>
      <c r="Q122" s="78"/>
      <c r="AL122" s="8"/>
      <c r="AM122" s="80"/>
      <c r="AY122" s="8"/>
      <c r="AZ122" s="52"/>
      <c r="BA122" s="80"/>
      <c r="BD122" s="3"/>
      <c r="BE122" s="52"/>
      <c r="BF122" s="52"/>
      <c r="BG122" s="52"/>
      <c r="BH122" s="52"/>
      <c r="BI122" s="52"/>
      <c r="BJ122" s="52"/>
      <c r="BK122" s="8"/>
      <c r="BL122" s="52"/>
      <c r="BM122" s="1"/>
      <c r="BN122" s="52"/>
      <c r="BO122" s="1"/>
      <c r="BP122" s="1"/>
      <c r="BQ122" s="1"/>
    </row>
    <row r="123" spans="15:69" x14ac:dyDescent="0.25">
      <c r="O123" s="78"/>
      <c r="P123" s="75"/>
      <c r="Q123" s="78"/>
      <c r="AL123" s="8"/>
      <c r="AM123" s="80"/>
      <c r="AY123" s="8"/>
      <c r="AZ123" s="52"/>
      <c r="BA123" s="80"/>
      <c r="BD123" s="3"/>
      <c r="BE123" s="52"/>
      <c r="BF123" s="52"/>
      <c r="BG123" s="52"/>
      <c r="BH123" s="52"/>
      <c r="BI123" s="52"/>
      <c r="BJ123" s="52"/>
      <c r="BK123" s="8"/>
      <c r="BL123" s="52"/>
      <c r="BM123" s="1"/>
      <c r="BN123" s="52"/>
      <c r="BO123" s="1"/>
      <c r="BP123" s="1"/>
      <c r="BQ123" s="1"/>
    </row>
    <row r="124" spans="15:69" x14ac:dyDescent="0.25">
      <c r="O124" s="78"/>
      <c r="P124" s="75"/>
      <c r="Q124" s="78"/>
      <c r="AL124" s="8"/>
      <c r="AM124" s="80"/>
      <c r="AY124" s="8"/>
      <c r="AZ124" s="52"/>
      <c r="BA124" s="80"/>
      <c r="BD124" s="3"/>
      <c r="BE124" s="52"/>
      <c r="BF124" s="52"/>
      <c r="BG124" s="52"/>
      <c r="BH124" s="52"/>
      <c r="BI124" s="52"/>
      <c r="BJ124" s="52"/>
      <c r="BK124" s="8"/>
      <c r="BL124" s="52"/>
      <c r="BM124" s="1"/>
      <c r="BN124" s="52"/>
      <c r="BO124" s="1"/>
      <c r="BP124" s="1"/>
      <c r="BQ124" s="1"/>
    </row>
    <row r="125" spans="15:69" x14ac:dyDescent="0.25">
      <c r="O125" s="78"/>
      <c r="P125" s="75"/>
      <c r="Q125" s="78"/>
      <c r="AL125" s="8"/>
      <c r="AM125" s="80"/>
      <c r="AY125" s="8"/>
      <c r="AZ125" s="52"/>
      <c r="BA125" s="80"/>
      <c r="BD125" s="3"/>
      <c r="BE125" s="52"/>
      <c r="BF125" s="52"/>
      <c r="BG125" s="52"/>
      <c r="BH125" s="52"/>
      <c r="BI125" s="52"/>
      <c r="BJ125" s="52"/>
      <c r="BK125" s="8"/>
      <c r="BL125" s="52"/>
      <c r="BM125" s="1"/>
      <c r="BN125" s="52"/>
      <c r="BO125" s="1"/>
      <c r="BP125" s="1"/>
      <c r="BQ125" s="1"/>
    </row>
    <row r="126" spans="15:69" x14ac:dyDescent="0.25">
      <c r="O126" s="78"/>
      <c r="P126" s="75"/>
      <c r="Q126" s="78"/>
      <c r="AL126" s="8"/>
      <c r="AM126" s="80"/>
      <c r="AY126" s="8"/>
      <c r="AZ126" s="52"/>
      <c r="BA126" s="80"/>
      <c r="BD126" s="3"/>
      <c r="BE126" s="52"/>
      <c r="BF126" s="52"/>
      <c r="BG126" s="52"/>
      <c r="BH126" s="52"/>
      <c r="BI126" s="52"/>
      <c r="BJ126" s="52"/>
      <c r="BK126" s="8"/>
      <c r="BL126" s="52"/>
      <c r="BM126" s="1"/>
      <c r="BN126" s="52"/>
      <c r="BO126" s="1"/>
      <c r="BP126" s="1"/>
      <c r="BQ126" s="1"/>
    </row>
    <row r="127" spans="15:69" x14ac:dyDescent="0.25">
      <c r="O127" s="78"/>
      <c r="P127" s="75"/>
      <c r="Q127" s="78"/>
      <c r="AL127" s="8"/>
      <c r="AM127" s="80"/>
      <c r="AY127" s="8"/>
      <c r="AZ127" s="52"/>
      <c r="BA127" s="80"/>
      <c r="BD127" s="3"/>
      <c r="BE127" s="52"/>
      <c r="BF127" s="52"/>
      <c r="BG127" s="52"/>
      <c r="BH127" s="52"/>
      <c r="BI127" s="52"/>
      <c r="BJ127" s="52"/>
      <c r="BK127" s="8"/>
      <c r="BL127" s="52"/>
      <c r="BM127" s="1"/>
      <c r="BN127" s="52"/>
      <c r="BO127" s="1"/>
      <c r="BP127" s="1"/>
      <c r="BQ127" s="1"/>
    </row>
    <row r="128" spans="15:69" x14ac:dyDescent="0.25">
      <c r="O128" s="78"/>
      <c r="P128" s="75"/>
      <c r="Q128" s="78"/>
      <c r="AL128" s="8"/>
      <c r="AM128" s="80"/>
      <c r="AY128" s="8"/>
      <c r="AZ128" s="52"/>
      <c r="BA128" s="80"/>
      <c r="BD128" s="3"/>
      <c r="BE128" s="52"/>
      <c r="BF128" s="52"/>
      <c r="BG128" s="52"/>
      <c r="BH128" s="52"/>
      <c r="BI128" s="52"/>
      <c r="BJ128" s="52"/>
      <c r="BK128" s="8"/>
      <c r="BL128" s="52"/>
      <c r="BM128" s="1"/>
      <c r="BN128" s="52"/>
      <c r="BO128" s="1"/>
      <c r="BP128" s="1"/>
      <c r="BQ128" s="1"/>
    </row>
    <row r="129" spans="15:69" x14ac:dyDescent="0.25">
      <c r="O129" s="78"/>
      <c r="P129" s="75"/>
      <c r="Q129" s="78"/>
      <c r="AL129" s="8"/>
      <c r="AM129" s="80"/>
      <c r="AY129" s="8"/>
      <c r="AZ129" s="52"/>
      <c r="BA129" s="80"/>
      <c r="BD129" s="3"/>
      <c r="BE129" s="52"/>
      <c r="BF129" s="52"/>
      <c r="BG129" s="52"/>
      <c r="BH129" s="52"/>
      <c r="BI129" s="52"/>
      <c r="BJ129" s="52"/>
      <c r="BK129" s="8"/>
      <c r="BL129" s="52"/>
      <c r="BM129" s="1"/>
      <c r="BN129" s="52"/>
      <c r="BO129" s="1"/>
      <c r="BP129" s="1"/>
      <c r="BQ129" s="1"/>
    </row>
    <row r="130" spans="15:69" x14ac:dyDescent="0.25">
      <c r="O130" s="78"/>
      <c r="P130" s="75"/>
      <c r="Q130" s="78"/>
      <c r="AL130" s="8"/>
      <c r="AM130" s="80"/>
      <c r="AY130" s="8"/>
      <c r="AZ130" s="52"/>
      <c r="BA130" s="80"/>
      <c r="BD130" s="3"/>
      <c r="BE130" s="52"/>
      <c r="BF130" s="52"/>
      <c r="BG130" s="52"/>
      <c r="BH130" s="52"/>
      <c r="BI130" s="52"/>
      <c r="BJ130" s="52"/>
      <c r="BK130" s="8"/>
      <c r="BL130" s="52"/>
      <c r="BM130" s="1"/>
      <c r="BN130" s="52"/>
      <c r="BO130" s="1"/>
      <c r="BP130" s="1"/>
      <c r="BQ130" s="1"/>
    </row>
    <row r="131" spans="15:69" x14ac:dyDescent="0.25">
      <c r="O131" s="78"/>
      <c r="P131" s="75"/>
      <c r="Q131" s="78"/>
      <c r="AL131" s="8"/>
      <c r="AM131" s="80"/>
      <c r="AY131" s="8"/>
      <c r="AZ131" s="52"/>
      <c r="BA131" s="80"/>
      <c r="BD131" s="3"/>
      <c r="BE131" s="52"/>
      <c r="BF131" s="52"/>
      <c r="BG131" s="52"/>
      <c r="BH131" s="52"/>
      <c r="BI131" s="52"/>
      <c r="BJ131" s="52"/>
      <c r="BK131" s="8"/>
      <c r="BL131" s="52"/>
      <c r="BM131" s="1"/>
      <c r="BN131" s="52"/>
      <c r="BO131" s="1"/>
      <c r="BP131" s="1"/>
      <c r="BQ131" s="1"/>
    </row>
    <row r="132" spans="15:69" x14ac:dyDescent="0.25">
      <c r="O132" s="78"/>
      <c r="P132" s="75"/>
      <c r="Q132" s="78"/>
      <c r="AL132" s="8"/>
      <c r="AM132" s="80"/>
      <c r="AY132" s="8"/>
      <c r="AZ132" s="52"/>
      <c r="BA132" s="80"/>
      <c r="BD132" s="3"/>
      <c r="BE132" s="52"/>
      <c r="BF132" s="52"/>
      <c r="BG132" s="52"/>
      <c r="BH132" s="52"/>
      <c r="BI132" s="52"/>
      <c r="BJ132" s="52"/>
      <c r="BK132" s="8"/>
      <c r="BL132" s="52"/>
      <c r="BM132" s="1"/>
      <c r="BN132" s="52"/>
      <c r="BO132" s="1"/>
      <c r="BP132" s="1"/>
      <c r="BQ132" s="1"/>
    </row>
    <row r="133" spans="15:69" x14ac:dyDescent="0.25">
      <c r="O133" s="78"/>
      <c r="P133" s="75"/>
      <c r="Q133" s="78"/>
      <c r="AL133" s="8"/>
      <c r="AM133" s="80"/>
      <c r="AY133" s="8"/>
      <c r="AZ133" s="52"/>
      <c r="BA133" s="80"/>
      <c r="BD133" s="3"/>
      <c r="BE133" s="52"/>
      <c r="BF133" s="52"/>
      <c r="BG133" s="52"/>
      <c r="BH133" s="52"/>
      <c r="BI133" s="52"/>
      <c r="BJ133" s="52"/>
      <c r="BK133" s="8"/>
      <c r="BL133" s="52"/>
      <c r="BM133" s="1"/>
      <c r="BN133" s="52"/>
      <c r="BO133" s="1"/>
      <c r="BP133" s="1"/>
      <c r="BQ133" s="1"/>
    </row>
    <row r="134" spans="15:69" x14ac:dyDescent="0.25">
      <c r="O134" s="78"/>
      <c r="P134" s="75"/>
      <c r="Q134" s="78"/>
      <c r="AL134" s="8"/>
      <c r="AM134" s="80"/>
      <c r="AY134" s="8"/>
      <c r="AZ134" s="52"/>
      <c r="BA134" s="80"/>
      <c r="BD134" s="3"/>
      <c r="BE134" s="52"/>
      <c r="BF134" s="52"/>
      <c r="BG134" s="52"/>
      <c r="BH134" s="52"/>
      <c r="BI134" s="52"/>
      <c r="BJ134" s="52"/>
      <c r="BK134" s="8"/>
      <c r="BL134" s="52"/>
      <c r="BM134" s="1"/>
      <c r="BN134" s="52"/>
      <c r="BO134" s="1"/>
      <c r="BP134" s="1"/>
      <c r="BQ134" s="1"/>
    </row>
    <row r="135" spans="15:69" x14ac:dyDescent="0.25">
      <c r="O135" s="78"/>
      <c r="P135" s="75"/>
      <c r="Q135" s="78"/>
      <c r="AL135" s="8"/>
      <c r="AM135" s="80"/>
      <c r="AY135" s="8"/>
      <c r="AZ135" s="52"/>
      <c r="BA135" s="80"/>
      <c r="BD135" s="3"/>
      <c r="BE135" s="52"/>
      <c r="BF135" s="52"/>
      <c r="BG135" s="52"/>
      <c r="BH135" s="52"/>
      <c r="BI135" s="52"/>
      <c r="BJ135" s="52"/>
      <c r="BK135" s="8"/>
      <c r="BL135" s="52"/>
      <c r="BM135" s="1"/>
      <c r="BN135" s="52"/>
      <c r="BO135" s="1"/>
      <c r="BP135" s="1"/>
      <c r="BQ135" s="1"/>
    </row>
    <row r="136" spans="15:69" x14ac:dyDescent="0.25">
      <c r="O136" s="78"/>
      <c r="P136" s="75"/>
      <c r="Q136" s="78"/>
      <c r="AL136" s="8"/>
      <c r="AM136" s="80"/>
      <c r="AY136" s="8"/>
      <c r="AZ136" s="52"/>
      <c r="BA136" s="80"/>
      <c r="BD136" s="3"/>
      <c r="BE136" s="52"/>
      <c r="BF136" s="52"/>
      <c r="BG136" s="52"/>
      <c r="BH136" s="52"/>
      <c r="BI136" s="52"/>
      <c r="BJ136" s="52"/>
      <c r="BK136" s="8"/>
      <c r="BL136" s="52"/>
      <c r="BM136" s="1"/>
      <c r="BN136" s="52"/>
      <c r="BO136" s="1"/>
      <c r="BP136" s="1"/>
      <c r="BQ136" s="1"/>
    </row>
    <row r="137" spans="15:69" x14ac:dyDescent="0.25">
      <c r="O137" s="78"/>
      <c r="P137" s="75"/>
      <c r="Q137" s="78"/>
      <c r="AL137" s="8"/>
      <c r="AM137" s="80"/>
      <c r="AY137" s="8"/>
      <c r="AZ137" s="52"/>
      <c r="BA137" s="80"/>
      <c r="BD137" s="3"/>
      <c r="BE137" s="52"/>
      <c r="BF137" s="52"/>
      <c r="BG137" s="52"/>
      <c r="BH137" s="52"/>
      <c r="BI137" s="52"/>
      <c r="BJ137" s="52"/>
      <c r="BK137" s="8"/>
      <c r="BL137" s="52"/>
      <c r="BM137" s="1"/>
      <c r="BN137" s="52"/>
      <c r="BO137" s="1"/>
      <c r="BP137" s="1"/>
      <c r="BQ137" s="1"/>
    </row>
    <row r="138" spans="15:69" x14ac:dyDescent="0.25">
      <c r="O138" s="78"/>
      <c r="P138" s="75"/>
      <c r="Q138" s="78"/>
      <c r="AL138" s="8"/>
      <c r="AM138" s="80"/>
      <c r="AY138" s="8"/>
      <c r="AZ138" s="52"/>
      <c r="BA138" s="80"/>
      <c r="BD138" s="3"/>
      <c r="BF138" s="52"/>
      <c r="BG138" s="52"/>
      <c r="BH138" s="52"/>
      <c r="BK138" s="8"/>
      <c r="BL138" s="52"/>
      <c r="BM138" s="1"/>
      <c r="BN138" s="52"/>
      <c r="BO138" s="1"/>
      <c r="BP138" s="1"/>
      <c r="BQ138" s="1"/>
    </row>
    <row r="139" spans="15:69" x14ac:dyDescent="0.25">
      <c r="O139" s="78"/>
      <c r="P139" s="75"/>
      <c r="Q139" s="78"/>
      <c r="AL139" s="8"/>
      <c r="AM139" s="80"/>
      <c r="AY139" s="8"/>
      <c r="AZ139" s="52"/>
      <c r="BA139" s="80"/>
      <c r="BD139" s="3"/>
      <c r="BF139" s="52"/>
      <c r="BG139" s="52"/>
      <c r="BH139" s="52"/>
      <c r="BK139" s="8"/>
      <c r="BL139" s="52"/>
      <c r="BM139" s="1"/>
      <c r="BN139" s="52"/>
      <c r="BO139" s="1"/>
      <c r="BP139" s="1"/>
      <c r="BQ139" s="1"/>
    </row>
    <row r="140" spans="15:69" x14ac:dyDescent="0.25">
      <c r="O140" s="78"/>
      <c r="P140" s="75"/>
      <c r="Q140" s="78"/>
      <c r="AL140" s="8"/>
      <c r="AM140" s="80"/>
      <c r="AY140" s="8"/>
      <c r="AZ140" s="52"/>
      <c r="BA140" s="80"/>
      <c r="BD140" s="3"/>
      <c r="BF140" s="52"/>
      <c r="BG140" s="52"/>
      <c r="BH140" s="52"/>
      <c r="BK140" s="8"/>
      <c r="BL140" s="52"/>
      <c r="BM140" s="1"/>
      <c r="BN140" s="52"/>
      <c r="BO140" s="1"/>
      <c r="BP140" s="1"/>
      <c r="BQ140" s="1"/>
    </row>
    <row r="141" spans="15:69" x14ac:dyDescent="0.25">
      <c r="O141" s="78"/>
      <c r="P141" s="75"/>
      <c r="Q141" s="78"/>
      <c r="AL141" s="8"/>
      <c r="AM141" s="80"/>
      <c r="AY141" s="8"/>
      <c r="AZ141" s="52"/>
      <c r="BA141" s="80"/>
      <c r="BD141" s="3"/>
      <c r="BF141" s="52"/>
      <c r="BG141" s="52"/>
      <c r="BH141" s="52"/>
      <c r="BK141" s="8"/>
      <c r="BL141" s="52"/>
      <c r="BM141" s="1"/>
      <c r="BN141" s="52"/>
      <c r="BO141" s="1"/>
      <c r="BP141" s="1"/>
      <c r="BQ141" s="1"/>
    </row>
    <row r="142" spans="15:69" x14ac:dyDescent="0.25">
      <c r="O142" s="78"/>
      <c r="P142" s="75"/>
      <c r="Q142" s="78"/>
      <c r="AL142" s="8"/>
      <c r="AM142" s="80"/>
      <c r="AY142" s="8"/>
      <c r="AZ142" s="52"/>
      <c r="BA142" s="80"/>
      <c r="BD142" s="3"/>
      <c r="BF142" s="52"/>
      <c r="BG142" s="52"/>
      <c r="BH142" s="52"/>
      <c r="BK142" s="8"/>
      <c r="BL142" s="52"/>
      <c r="BM142" s="1"/>
      <c r="BN142" s="52"/>
      <c r="BO142" s="1"/>
      <c r="BP142" s="1"/>
      <c r="BQ142" s="1"/>
    </row>
    <row r="143" spans="15:69" x14ac:dyDescent="0.25">
      <c r="O143" s="78"/>
      <c r="P143" s="75"/>
      <c r="Q143" s="78"/>
      <c r="AL143" s="8"/>
      <c r="AM143" s="80"/>
      <c r="AY143" s="8"/>
      <c r="AZ143" s="52"/>
      <c r="BA143" s="80"/>
      <c r="BD143" s="3"/>
      <c r="BF143" s="52"/>
      <c r="BG143" s="52"/>
      <c r="BH143" s="52"/>
      <c r="BK143" s="8"/>
      <c r="BL143" s="52"/>
      <c r="BM143" s="1"/>
      <c r="BN143" s="52"/>
      <c r="BO143" s="1"/>
      <c r="BP143" s="1"/>
      <c r="BQ143" s="1"/>
    </row>
    <row r="144" spans="15:69" x14ac:dyDescent="0.25">
      <c r="O144" s="78"/>
      <c r="P144" s="75"/>
      <c r="Q144" s="78"/>
      <c r="AL144" s="8"/>
      <c r="AM144" s="80"/>
      <c r="AY144" s="8"/>
      <c r="AZ144" s="52"/>
      <c r="BA144" s="80"/>
      <c r="BD144" s="3"/>
      <c r="BF144" s="52"/>
      <c r="BG144" s="52"/>
      <c r="BH144" s="52"/>
      <c r="BK144" s="8"/>
      <c r="BL144" s="52"/>
      <c r="BM144" s="1"/>
      <c r="BN144" s="52"/>
      <c r="BO144" s="1"/>
      <c r="BP144" s="1"/>
      <c r="BQ144" s="1"/>
    </row>
    <row r="145" spans="15:69" x14ac:dyDescent="0.25">
      <c r="O145" s="78"/>
      <c r="P145" s="75"/>
      <c r="Q145" s="78"/>
      <c r="AL145" s="8"/>
      <c r="AM145" s="80"/>
      <c r="AY145" s="8"/>
      <c r="AZ145" s="52"/>
      <c r="BA145" s="80"/>
      <c r="BD145" s="3"/>
      <c r="BF145" s="52"/>
      <c r="BG145" s="52"/>
      <c r="BH145" s="52"/>
      <c r="BK145" s="8"/>
      <c r="BL145" s="52"/>
      <c r="BM145" s="1"/>
      <c r="BN145" s="52"/>
      <c r="BO145" s="1"/>
      <c r="BP145" s="1"/>
      <c r="BQ145" s="1"/>
    </row>
    <row r="146" spans="15:69" x14ac:dyDescent="0.25">
      <c r="O146" s="78"/>
      <c r="P146" s="75"/>
      <c r="Q146" s="78"/>
      <c r="AL146" s="8"/>
      <c r="AM146" s="80"/>
      <c r="AY146" s="8"/>
      <c r="AZ146" s="52"/>
      <c r="BA146" s="80"/>
      <c r="BD146" s="3"/>
      <c r="BF146" s="52"/>
      <c r="BG146" s="52"/>
      <c r="BH146" s="52"/>
      <c r="BK146" s="8"/>
      <c r="BL146" s="52"/>
      <c r="BM146" s="1"/>
      <c r="BN146" s="52"/>
      <c r="BO146" s="1"/>
      <c r="BP146" s="1"/>
      <c r="BQ146" s="1"/>
    </row>
    <row r="147" spans="15:69" x14ac:dyDescent="0.25">
      <c r="O147" s="78"/>
      <c r="P147" s="75"/>
      <c r="Q147" s="78"/>
      <c r="AL147" s="8"/>
    </row>
    <row r="148" spans="15:69" x14ac:dyDescent="0.25">
      <c r="O148" s="78"/>
      <c r="P148" s="75"/>
      <c r="Q148" s="78"/>
      <c r="AL148" s="8"/>
    </row>
    <row r="149" spans="15:69" x14ac:dyDescent="0.25">
      <c r="O149" s="78"/>
      <c r="P149" s="75"/>
      <c r="Q149" s="78"/>
      <c r="AL149" s="8"/>
    </row>
    <row r="150" spans="15:69" x14ac:dyDescent="0.25">
      <c r="O150" s="78"/>
      <c r="Q150" s="78"/>
      <c r="AL150" s="8"/>
    </row>
    <row r="151" spans="15:69" x14ac:dyDescent="0.25">
      <c r="O151" s="78"/>
      <c r="Q151" s="78"/>
      <c r="AL151" s="8"/>
    </row>
    <row r="152" spans="15:69" x14ac:dyDescent="0.25">
      <c r="O152" s="78"/>
      <c r="Q152" s="78"/>
      <c r="AL152" s="8"/>
    </row>
    <row r="153" spans="15:69" x14ac:dyDescent="0.25">
      <c r="O153" s="78"/>
      <c r="Q153" s="78"/>
      <c r="AL153" s="8"/>
    </row>
    <row r="154" spans="15:69" x14ac:dyDescent="0.25">
      <c r="O154" s="78"/>
      <c r="Q154" s="78"/>
      <c r="AL154" s="8"/>
    </row>
    <row r="155" spans="15:69" x14ac:dyDescent="0.25">
      <c r="O155" s="78"/>
      <c r="Q155" s="78"/>
      <c r="AL155" s="8"/>
    </row>
    <row r="156" spans="15:69" x14ac:dyDescent="0.25">
      <c r="O156" s="78"/>
      <c r="Q156" s="78"/>
      <c r="AL156" s="8"/>
    </row>
    <row r="157" spans="15:69" x14ac:dyDescent="0.25">
      <c r="O157" s="78"/>
      <c r="Q157" s="78"/>
      <c r="AL157" s="8"/>
    </row>
    <row r="158" spans="15:69" x14ac:dyDescent="0.25">
      <c r="O158" s="78"/>
      <c r="Q158" s="78"/>
      <c r="AL158" s="8"/>
    </row>
    <row r="159" spans="15:69" x14ac:dyDescent="0.25">
      <c r="O159" s="78"/>
      <c r="Q159" s="78"/>
      <c r="AL159" s="8"/>
    </row>
    <row r="160" spans="15:69" x14ac:dyDescent="0.25">
      <c r="O160" s="78"/>
      <c r="Q160" s="78"/>
      <c r="AL160" s="8"/>
    </row>
    <row r="161" spans="15:38" x14ac:dyDescent="0.25">
      <c r="O161" s="78"/>
      <c r="Q161" s="78"/>
      <c r="AL161" s="8"/>
    </row>
    <row r="162" spans="15:38" x14ac:dyDescent="0.25">
      <c r="O162" s="78"/>
      <c r="Q162" s="78"/>
      <c r="AL162" s="8"/>
    </row>
    <row r="163" spans="15:38" x14ac:dyDescent="0.25">
      <c r="O163" s="78"/>
      <c r="Q163" s="78"/>
      <c r="AL163" s="8"/>
    </row>
    <row r="164" spans="15:38" x14ac:dyDescent="0.25">
      <c r="O164" s="78"/>
      <c r="Q164" s="78"/>
    </row>
    <row r="165" spans="15:38" x14ac:dyDescent="0.25">
      <c r="O165" s="78"/>
      <c r="Q165" s="78"/>
    </row>
    <row r="166" spans="15:38" x14ac:dyDescent="0.25">
      <c r="O166" s="78"/>
      <c r="Q166" s="78"/>
    </row>
    <row r="167" spans="15:38" x14ac:dyDescent="0.25">
      <c r="O167" s="78"/>
      <c r="Q167" s="78"/>
    </row>
    <row r="168" spans="15:38" x14ac:dyDescent="0.25">
      <c r="O168" s="78"/>
      <c r="Q168" s="78"/>
    </row>
    <row r="169" spans="15:38" x14ac:dyDescent="0.25">
      <c r="O169" s="78"/>
      <c r="Q169" s="78"/>
    </row>
    <row r="170" spans="15:38" x14ac:dyDescent="0.25">
      <c r="O170" s="78"/>
      <c r="Q170" s="78"/>
    </row>
    <row r="171" spans="15:38" x14ac:dyDescent="0.25">
      <c r="O171" s="78"/>
      <c r="Q171" s="78"/>
    </row>
    <row r="172" spans="15:38" x14ac:dyDescent="0.25">
      <c r="O172" s="78"/>
      <c r="Q172" s="78"/>
    </row>
    <row r="173" spans="15:38" x14ac:dyDescent="0.25">
      <c r="O173" s="78"/>
      <c r="Q173" s="78"/>
    </row>
    <row r="174" spans="15:38" x14ac:dyDescent="0.25">
      <c r="O174" s="78"/>
      <c r="Q174" s="78"/>
    </row>
    <row r="175" spans="15:38" x14ac:dyDescent="0.25">
      <c r="O175" s="78"/>
      <c r="Q175" s="78"/>
    </row>
    <row r="176" spans="15:38" x14ac:dyDescent="0.25">
      <c r="O176" s="78"/>
      <c r="Q176" s="78"/>
    </row>
    <row r="177" spans="15:17" x14ac:dyDescent="0.25">
      <c r="O177" s="78"/>
      <c r="Q177" s="78"/>
    </row>
    <row r="178" spans="15:17" x14ac:dyDescent="0.25">
      <c r="O178" s="78"/>
      <c r="Q178" s="78"/>
    </row>
    <row r="179" spans="15:17" x14ac:dyDescent="0.25">
      <c r="O179" s="78"/>
      <c r="Q179" s="78"/>
    </row>
    <row r="180" spans="15:17" x14ac:dyDescent="0.25">
      <c r="O180" s="78"/>
      <c r="Q180" s="78"/>
    </row>
    <row r="181" spans="15:17" x14ac:dyDescent="0.25">
      <c r="O181" s="78"/>
      <c r="Q181" s="78"/>
    </row>
    <row r="182" spans="15:17" x14ac:dyDescent="0.25">
      <c r="O182" s="78"/>
      <c r="Q182" s="78"/>
    </row>
    <row r="183" spans="15:17" x14ac:dyDescent="0.25">
      <c r="O183" s="78"/>
      <c r="Q183" s="78"/>
    </row>
    <row r="184" spans="15:17" x14ac:dyDescent="0.25">
      <c r="O184" s="78"/>
      <c r="Q184" s="78"/>
    </row>
    <row r="185" spans="15:17" x14ac:dyDescent="0.25">
      <c r="O185" s="78"/>
      <c r="Q185" s="78"/>
    </row>
    <row r="186" spans="15:17" x14ac:dyDescent="0.25">
      <c r="O186" s="78"/>
      <c r="Q186" s="78"/>
    </row>
    <row r="187" spans="15:17" x14ac:dyDescent="0.25">
      <c r="O187" s="78"/>
      <c r="Q187" s="78"/>
    </row>
    <row r="188" spans="15:17" x14ac:dyDescent="0.25">
      <c r="O188" s="78"/>
      <c r="Q188" s="78"/>
    </row>
    <row r="189" spans="15:17" x14ac:dyDescent="0.25">
      <c r="O189" s="78"/>
      <c r="Q189" s="78"/>
    </row>
    <row r="190" spans="15:17" x14ac:dyDescent="0.25">
      <c r="O190" s="78"/>
      <c r="Q190" s="78"/>
    </row>
    <row r="191" spans="15:17" x14ac:dyDescent="0.25">
      <c r="O191" s="78"/>
      <c r="Q191" s="78"/>
    </row>
    <row r="192" spans="15:17" x14ac:dyDescent="0.25">
      <c r="O192" s="78"/>
      <c r="Q192" s="78"/>
    </row>
    <row r="193" spans="15:17" x14ac:dyDescent="0.25">
      <c r="O193" s="78"/>
      <c r="Q193" s="78"/>
    </row>
    <row r="194" spans="15:17" x14ac:dyDescent="0.25">
      <c r="O194" s="78"/>
      <c r="Q194" s="78"/>
    </row>
    <row r="195" spans="15:17" x14ac:dyDescent="0.25">
      <c r="O195" s="78"/>
      <c r="Q195" s="78"/>
    </row>
    <row r="196" spans="15:17" x14ac:dyDescent="0.25">
      <c r="O196" s="78"/>
      <c r="Q196" s="78"/>
    </row>
    <row r="197" spans="15:17" x14ac:dyDescent="0.25">
      <c r="O197" s="78"/>
      <c r="Q197" s="78"/>
    </row>
    <row r="198" spans="15:17" x14ac:dyDescent="0.25">
      <c r="O198" s="78"/>
      <c r="Q198" s="78"/>
    </row>
    <row r="199" spans="15:17" x14ac:dyDescent="0.25">
      <c r="O199" s="78"/>
      <c r="Q199" s="78"/>
    </row>
    <row r="200" spans="15:17" x14ac:dyDescent="0.25">
      <c r="O200" s="78"/>
      <c r="Q200" s="78"/>
    </row>
    <row r="201" spans="15:17" x14ac:dyDescent="0.25">
      <c r="O201" s="78"/>
      <c r="Q201" s="78"/>
    </row>
    <row r="202" spans="15:17" x14ac:dyDescent="0.25">
      <c r="O202" s="78"/>
      <c r="Q202" s="78"/>
    </row>
    <row r="203" spans="15:17" x14ac:dyDescent="0.25">
      <c r="O203" s="78"/>
      <c r="Q203" s="78"/>
    </row>
    <row r="204" spans="15:17" x14ac:dyDescent="0.25">
      <c r="O204" s="78"/>
      <c r="Q204" s="78"/>
    </row>
    <row r="205" spans="15:17" x14ac:dyDescent="0.25">
      <c r="O205" s="78"/>
      <c r="Q205" s="78"/>
    </row>
    <row r="206" spans="15:17" x14ac:dyDescent="0.25">
      <c r="O206" s="78"/>
      <c r="Q206" s="78"/>
    </row>
    <row r="207" spans="15:17" x14ac:dyDescent="0.25">
      <c r="O207" s="78"/>
      <c r="Q207" s="78"/>
    </row>
    <row r="208" spans="15:17" x14ac:dyDescent="0.25">
      <c r="O208" s="78"/>
      <c r="Q208" s="78"/>
    </row>
    <row r="209" spans="15:17" x14ac:dyDescent="0.25">
      <c r="O209" s="78"/>
      <c r="Q209" s="78"/>
    </row>
    <row r="210" spans="15:17" x14ac:dyDescent="0.25">
      <c r="O210" s="78"/>
      <c r="Q210" s="78"/>
    </row>
    <row r="211" spans="15:17" x14ac:dyDescent="0.25">
      <c r="O211" s="78"/>
      <c r="Q211" s="78"/>
    </row>
    <row r="212" spans="15:17" x14ac:dyDescent="0.25">
      <c r="O212" s="78"/>
      <c r="Q212" s="78"/>
    </row>
    <row r="213" spans="15:17" x14ac:dyDescent="0.25">
      <c r="O213" s="78"/>
      <c r="Q213" s="78"/>
    </row>
    <row r="214" spans="15:17" x14ac:dyDescent="0.25">
      <c r="O214" s="78"/>
      <c r="Q214" s="78"/>
    </row>
    <row r="215" spans="15:17" x14ac:dyDescent="0.25">
      <c r="O215" s="78"/>
      <c r="Q215" s="78"/>
    </row>
    <row r="216" spans="15:17" x14ac:dyDescent="0.25">
      <c r="O216" s="78"/>
      <c r="Q216" s="78"/>
    </row>
    <row r="217" spans="15:17" x14ac:dyDescent="0.25">
      <c r="O217" s="78"/>
      <c r="Q217" s="78"/>
    </row>
    <row r="218" spans="15:17" x14ac:dyDescent="0.25">
      <c r="O218" s="78"/>
      <c r="Q218" s="78"/>
    </row>
    <row r="219" spans="15:17" x14ac:dyDescent="0.25">
      <c r="O219" s="78"/>
      <c r="Q219" s="78"/>
    </row>
    <row r="220" spans="15:17" x14ac:dyDescent="0.25">
      <c r="O220" s="78"/>
      <c r="Q220" s="78"/>
    </row>
    <row r="221" spans="15:17" x14ac:dyDescent="0.25">
      <c r="O221" s="78"/>
      <c r="Q221" s="78"/>
    </row>
    <row r="222" spans="15:17" x14ac:dyDescent="0.25">
      <c r="O222" s="78"/>
      <c r="Q222" s="78"/>
    </row>
    <row r="223" spans="15:17" x14ac:dyDescent="0.25">
      <c r="O223" s="78"/>
      <c r="Q223" s="78"/>
    </row>
    <row r="224" spans="15:17" x14ac:dyDescent="0.25">
      <c r="O224" s="78"/>
      <c r="Q224" s="78"/>
    </row>
    <row r="225" spans="15:17" x14ac:dyDescent="0.25">
      <c r="O225" s="78"/>
      <c r="Q225" s="78"/>
    </row>
    <row r="226" spans="15:17" x14ac:dyDescent="0.25">
      <c r="O226" s="78"/>
      <c r="Q226" s="78"/>
    </row>
    <row r="227" spans="15:17" x14ac:dyDescent="0.25">
      <c r="O227" s="78"/>
      <c r="Q227" s="78"/>
    </row>
    <row r="228" spans="15:17" x14ac:dyDescent="0.25">
      <c r="O228" s="78"/>
      <c r="Q228" s="78"/>
    </row>
    <row r="229" spans="15:17" x14ac:dyDescent="0.25">
      <c r="O229" s="78"/>
      <c r="Q229" s="78"/>
    </row>
    <row r="230" spans="15:17" x14ac:dyDescent="0.25">
      <c r="O230" s="78"/>
      <c r="Q230" s="78"/>
    </row>
    <row r="231" spans="15:17" x14ac:dyDescent="0.25">
      <c r="O231" s="78"/>
      <c r="Q231" s="78"/>
    </row>
    <row r="232" spans="15:17" x14ac:dyDescent="0.25">
      <c r="O232" s="78"/>
      <c r="Q232" s="78"/>
    </row>
    <row r="233" spans="15:17" x14ac:dyDescent="0.25">
      <c r="O233" s="78"/>
      <c r="Q233" s="78"/>
    </row>
    <row r="234" spans="15:17" x14ac:dyDescent="0.25">
      <c r="O234" s="78"/>
      <c r="Q234" s="78"/>
    </row>
    <row r="235" spans="15:17" x14ac:dyDescent="0.25">
      <c r="O235" s="78"/>
      <c r="Q235" s="78"/>
    </row>
    <row r="236" spans="15:17" x14ac:dyDescent="0.25">
      <c r="O236" s="78"/>
      <c r="Q236" s="78"/>
    </row>
    <row r="237" spans="15:17" x14ac:dyDescent="0.25">
      <c r="O237" s="78"/>
      <c r="Q237" s="78"/>
    </row>
    <row r="238" spans="15:17" x14ac:dyDescent="0.25">
      <c r="O238" s="78"/>
      <c r="Q238" s="78"/>
    </row>
    <row r="239" spans="15:17" x14ac:dyDescent="0.25">
      <c r="O239" s="78"/>
      <c r="Q239" s="78"/>
    </row>
    <row r="240" spans="15:17" x14ac:dyDescent="0.25">
      <c r="O240" s="78"/>
      <c r="Q240" s="78"/>
    </row>
    <row r="241" spans="15:17" x14ac:dyDescent="0.25">
      <c r="O241" s="78"/>
      <c r="Q241" s="78"/>
    </row>
    <row r="242" spans="15:17" x14ac:dyDescent="0.25">
      <c r="O242" s="78"/>
      <c r="Q242" s="78"/>
    </row>
    <row r="243" spans="15:17" x14ac:dyDescent="0.25">
      <c r="O243" s="78"/>
      <c r="Q243" s="78"/>
    </row>
    <row r="244" spans="15:17" x14ac:dyDescent="0.25">
      <c r="O244" s="78"/>
      <c r="Q244" s="78"/>
    </row>
    <row r="245" spans="15:17" x14ac:dyDescent="0.25">
      <c r="O245" s="78"/>
      <c r="Q245" s="78"/>
    </row>
    <row r="246" spans="15:17" x14ac:dyDescent="0.25">
      <c r="O246" s="78"/>
      <c r="Q246" s="78"/>
    </row>
    <row r="247" spans="15:17" x14ac:dyDescent="0.25">
      <c r="Q247" s="78"/>
    </row>
    <row r="248" spans="15:17" x14ac:dyDescent="0.25">
      <c r="Q248" s="78"/>
    </row>
    <row r="249" spans="15:17" x14ac:dyDescent="0.25">
      <c r="Q249" s="78"/>
    </row>
    <row r="250" spans="15:17" x14ac:dyDescent="0.25">
      <c r="Q250" s="78"/>
    </row>
    <row r="251" spans="15:17" x14ac:dyDescent="0.25">
      <c r="Q251" s="78"/>
    </row>
    <row r="252" spans="15:17" x14ac:dyDescent="0.25">
      <c r="Q252" s="78"/>
    </row>
    <row r="253" spans="15:17" x14ac:dyDescent="0.25">
      <c r="Q253" s="78"/>
    </row>
    <row r="254" spans="15:17" x14ac:dyDescent="0.25">
      <c r="Q254" s="78"/>
    </row>
    <row r="255" spans="15:17" x14ac:dyDescent="0.25">
      <c r="Q255" s="78"/>
    </row>
    <row r="256" spans="15:17" x14ac:dyDescent="0.25">
      <c r="Q256" s="78"/>
    </row>
    <row r="257" spans="17:17" x14ac:dyDescent="0.25">
      <c r="Q257" s="78"/>
    </row>
    <row r="258" spans="17:17" x14ac:dyDescent="0.25">
      <c r="Q258" s="78"/>
    </row>
    <row r="259" spans="17:17" x14ac:dyDescent="0.25">
      <c r="Q259" s="78"/>
    </row>
    <row r="260" spans="17:17" x14ac:dyDescent="0.25">
      <c r="Q260" s="78"/>
    </row>
    <row r="261" spans="17:17" x14ac:dyDescent="0.25">
      <c r="Q261" s="78"/>
    </row>
    <row r="262" spans="17:17" x14ac:dyDescent="0.25">
      <c r="Q262" s="78"/>
    </row>
    <row r="263" spans="17:17" x14ac:dyDescent="0.25">
      <c r="Q263" s="78"/>
    </row>
    <row r="264" spans="17:17" x14ac:dyDescent="0.25">
      <c r="Q264" s="78"/>
    </row>
    <row r="265" spans="17:17" x14ac:dyDescent="0.25">
      <c r="Q265" s="78"/>
    </row>
    <row r="266" spans="17:17" x14ac:dyDescent="0.25">
      <c r="Q266" s="78"/>
    </row>
    <row r="267" spans="17:17" x14ac:dyDescent="0.25">
      <c r="Q267" s="78"/>
    </row>
    <row r="268" spans="17:17" x14ac:dyDescent="0.25">
      <c r="Q268" s="78"/>
    </row>
    <row r="269" spans="17:17" x14ac:dyDescent="0.25">
      <c r="Q269" s="78"/>
    </row>
    <row r="270" spans="17:17" x14ac:dyDescent="0.25">
      <c r="Q270" s="78"/>
    </row>
    <row r="271" spans="17:17" x14ac:dyDescent="0.25">
      <c r="Q271" s="78"/>
    </row>
    <row r="272" spans="17:17" x14ac:dyDescent="0.25">
      <c r="Q272" s="78"/>
    </row>
    <row r="273" spans="17:17" x14ac:dyDescent="0.25">
      <c r="Q273" s="78"/>
    </row>
    <row r="274" spans="17:17" x14ac:dyDescent="0.25">
      <c r="Q274" s="78"/>
    </row>
    <row r="275" spans="17:17" x14ac:dyDescent="0.25">
      <c r="Q275" s="78"/>
    </row>
    <row r="276" spans="17:17" x14ac:dyDescent="0.25">
      <c r="Q276" s="78"/>
    </row>
    <row r="277" spans="17:17" x14ac:dyDescent="0.25">
      <c r="Q277" s="78"/>
    </row>
    <row r="278" spans="17:17" x14ac:dyDescent="0.25">
      <c r="Q278" s="78"/>
    </row>
    <row r="279" spans="17:17" x14ac:dyDescent="0.25">
      <c r="Q279" s="78"/>
    </row>
    <row r="280" spans="17:17" x14ac:dyDescent="0.25">
      <c r="Q280" s="78"/>
    </row>
    <row r="281" spans="17:17" x14ac:dyDescent="0.25">
      <c r="Q281" s="78"/>
    </row>
    <row r="282" spans="17:17" x14ac:dyDescent="0.25">
      <c r="Q282" s="78"/>
    </row>
    <row r="283" spans="17:17" x14ac:dyDescent="0.25">
      <c r="Q283" s="78"/>
    </row>
    <row r="284" spans="17:17" x14ac:dyDescent="0.25">
      <c r="Q284" s="78"/>
    </row>
    <row r="285" spans="17:17" x14ac:dyDescent="0.25">
      <c r="Q285" s="78"/>
    </row>
    <row r="286" spans="17:17" x14ac:dyDescent="0.25">
      <c r="Q286" s="78"/>
    </row>
    <row r="287" spans="17:17" x14ac:dyDescent="0.25">
      <c r="Q287" s="78"/>
    </row>
    <row r="288" spans="17:17" x14ac:dyDescent="0.25">
      <c r="Q288" s="78"/>
    </row>
    <row r="289" spans="17:17" x14ac:dyDescent="0.25">
      <c r="Q289" s="78"/>
    </row>
    <row r="290" spans="17:17" x14ac:dyDescent="0.25">
      <c r="Q290" s="78"/>
    </row>
    <row r="291" spans="17:17" x14ac:dyDescent="0.25">
      <c r="Q291" s="78"/>
    </row>
    <row r="292" spans="17:17" x14ac:dyDescent="0.25">
      <c r="Q292" s="78"/>
    </row>
    <row r="293" spans="17:17" x14ac:dyDescent="0.25">
      <c r="Q293" s="78"/>
    </row>
    <row r="294" spans="17:17" x14ac:dyDescent="0.25">
      <c r="Q294" s="78"/>
    </row>
    <row r="295" spans="17:17" x14ac:dyDescent="0.25">
      <c r="Q295" s="78"/>
    </row>
    <row r="296" spans="17:17" x14ac:dyDescent="0.25">
      <c r="Q296" s="78"/>
    </row>
    <row r="297" spans="17:17" x14ac:dyDescent="0.25">
      <c r="Q297" s="78"/>
    </row>
    <row r="298" spans="17:17" x14ac:dyDescent="0.25">
      <c r="Q298" s="78"/>
    </row>
    <row r="299" spans="17:17" x14ac:dyDescent="0.25">
      <c r="Q299" s="78"/>
    </row>
    <row r="300" spans="17:17" x14ac:dyDescent="0.25">
      <c r="Q300" s="78"/>
    </row>
    <row r="301" spans="17:17" x14ac:dyDescent="0.25">
      <c r="Q301" s="78"/>
    </row>
    <row r="302" spans="17:17" x14ac:dyDescent="0.25">
      <c r="Q302" s="78"/>
    </row>
    <row r="303" spans="17:17" x14ac:dyDescent="0.25">
      <c r="Q303" s="78"/>
    </row>
    <row r="304" spans="17:17" x14ac:dyDescent="0.25">
      <c r="Q304" s="78"/>
    </row>
    <row r="305" spans="17:17" x14ac:dyDescent="0.25">
      <c r="Q305" s="78"/>
    </row>
    <row r="306" spans="17:17" x14ac:dyDescent="0.25">
      <c r="Q306" s="78"/>
    </row>
    <row r="307" spans="17:17" x14ac:dyDescent="0.25">
      <c r="Q307" s="78"/>
    </row>
    <row r="308" spans="17:17" x14ac:dyDescent="0.25">
      <c r="Q308" s="78"/>
    </row>
    <row r="309" spans="17:17" x14ac:dyDescent="0.25">
      <c r="Q309" s="78"/>
    </row>
    <row r="310" spans="17:17" x14ac:dyDescent="0.25">
      <c r="Q310" s="78"/>
    </row>
    <row r="311" spans="17:17" x14ac:dyDescent="0.25">
      <c r="Q311" s="78"/>
    </row>
    <row r="312" spans="17:17" x14ac:dyDescent="0.25">
      <c r="Q312" s="78"/>
    </row>
    <row r="313" spans="17:17" x14ac:dyDescent="0.25">
      <c r="Q313" s="78"/>
    </row>
    <row r="314" spans="17:17" x14ac:dyDescent="0.25">
      <c r="Q314" s="78"/>
    </row>
    <row r="315" spans="17:17" x14ac:dyDescent="0.25">
      <c r="Q315" s="78"/>
    </row>
    <row r="316" spans="17:17" x14ac:dyDescent="0.25">
      <c r="Q316" s="78"/>
    </row>
    <row r="317" spans="17:17" x14ac:dyDescent="0.25">
      <c r="Q317" s="78"/>
    </row>
    <row r="318" spans="17:17" x14ac:dyDescent="0.25">
      <c r="Q318" s="78"/>
    </row>
    <row r="319" spans="17:17" x14ac:dyDescent="0.25">
      <c r="Q319" s="78"/>
    </row>
    <row r="320" spans="17:17" x14ac:dyDescent="0.25">
      <c r="Q320" s="78"/>
    </row>
    <row r="321" spans="17:17" x14ac:dyDescent="0.25">
      <c r="Q321" s="78"/>
    </row>
    <row r="322" spans="17:17" x14ac:dyDescent="0.25">
      <c r="Q322" s="78"/>
    </row>
    <row r="323" spans="17:17" x14ac:dyDescent="0.25">
      <c r="Q323" s="78"/>
    </row>
    <row r="324" spans="17:17" x14ac:dyDescent="0.25">
      <c r="Q324" s="78"/>
    </row>
    <row r="325" spans="17:17" x14ac:dyDescent="0.25">
      <c r="Q325" s="78"/>
    </row>
    <row r="326" spans="17:17" x14ac:dyDescent="0.25">
      <c r="Q326" s="78"/>
    </row>
    <row r="327" spans="17:17" x14ac:dyDescent="0.25">
      <c r="Q327" s="78"/>
    </row>
    <row r="328" spans="17:17" x14ac:dyDescent="0.25">
      <c r="Q328" s="78"/>
    </row>
    <row r="329" spans="17:17" x14ac:dyDescent="0.25">
      <c r="Q329" s="78"/>
    </row>
    <row r="330" spans="17:17" x14ac:dyDescent="0.25">
      <c r="Q330" s="78"/>
    </row>
    <row r="331" spans="17:17" x14ac:dyDescent="0.25">
      <c r="Q331" s="78"/>
    </row>
    <row r="332" spans="17:17" x14ac:dyDescent="0.25">
      <c r="Q332" s="78"/>
    </row>
    <row r="333" spans="17:17" x14ac:dyDescent="0.25">
      <c r="Q333" s="78"/>
    </row>
    <row r="334" spans="17:17" x14ac:dyDescent="0.25">
      <c r="Q334" s="78"/>
    </row>
    <row r="335" spans="17:17" x14ac:dyDescent="0.25">
      <c r="Q335" s="78"/>
    </row>
    <row r="336" spans="17:17" x14ac:dyDescent="0.25">
      <c r="Q336" s="78"/>
    </row>
    <row r="337" spans="17:17" x14ac:dyDescent="0.25">
      <c r="Q337" s="78"/>
    </row>
    <row r="338" spans="17:17" x14ac:dyDescent="0.25">
      <c r="Q338" s="78"/>
    </row>
    <row r="339" spans="17:17" x14ac:dyDescent="0.25">
      <c r="Q339" s="78"/>
    </row>
    <row r="340" spans="17:17" x14ac:dyDescent="0.25">
      <c r="Q340" s="78"/>
    </row>
    <row r="341" spans="17:17" x14ac:dyDescent="0.25">
      <c r="Q341" s="78"/>
    </row>
    <row r="342" spans="17:17" x14ac:dyDescent="0.25">
      <c r="Q342" s="78"/>
    </row>
    <row r="343" spans="17:17" x14ac:dyDescent="0.25">
      <c r="Q343" s="78"/>
    </row>
    <row r="344" spans="17:17" x14ac:dyDescent="0.25">
      <c r="Q344" s="78"/>
    </row>
    <row r="345" spans="17:17" x14ac:dyDescent="0.25">
      <c r="Q345" s="78"/>
    </row>
    <row r="346" spans="17:17" x14ac:dyDescent="0.25">
      <c r="Q346" s="78"/>
    </row>
    <row r="347" spans="17:17" x14ac:dyDescent="0.25">
      <c r="Q347" s="78"/>
    </row>
    <row r="348" spans="17:17" x14ac:dyDescent="0.25">
      <c r="Q348" s="78"/>
    </row>
    <row r="349" spans="17:17" x14ac:dyDescent="0.25">
      <c r="Q349" s="78"/>
    </row>
    <row r="350" spans="17:17" x14ac:dyDescent="0.25">
      <c r="Q350" s="78"/>
    </row>
    <row r="351" spans="17:17" x14ac:dyDescent="0.25">
      <c r="Q351" s="78"/>
    </row>
    <row r="352" spans="17:17" x14ac:dyDescent="0.25">
      <c r="Q352" s="78"/>
    </row>
    <row r="353" spans="17:17" x14ac:dyDescent="0.25">
      <c r="Q353" s="78"/>
    </row>
    <row r="354" spans="17:17" x14ac:dyDescent="0.25">
      <c r="Q354" s="78"/>
    </row>
    <row r="355" spans="17:17" x14ac:dyDescent="0.25">
      <c r="Q355" s="78"/>
    </row>
    <row r="356" spans="17:17" x14ac:dyDescent="0.25">
      <c r="Q356" s="78"/>
    </row>
    <row r="357" spans="17:17" x14ac:dyDescent="0.25">
      <c r="Q357" s="78"/>
    </row>
    <row r="358" spans="17:17" x14ac:dyDescent="0.25">
      <c r="Q358" s="78"/>
    </row>
    <row r="359" spans="17:17" x14ac:dyDescent="0.25">
      <c r="Q359" s="78"/>
    </row>
    <row r="360" spans="17:17" x14ac:dyDescent="0.25">
      <c r="Q360" s="78"/>
    </row>
    <row r="361" spans="17:17" x14ac:dyDescent="0.25">
      <c r="Q361" s="78"/>
    </row>
    <row r="362" spans="17:17" x14ac:dyDescent="0.25">
      <c r="Q362" s="78"/>
    </row>
    <row r="363" spans="17:17" x14ac:dyDescent="0.25">
      <c r="Q363" s="78"/>
    </row>
    <row r="364" spans="17:17" x14ac:dyDescent="0.25">
      <c r="Q364" s="78"/>
    </row>
    <row r="365" spans="17:17" x14ac:dyDescent="0.25">
      <c r="Q365" s="78"/>
    </row>
    <row r="366" spans="17:17" x14ac:dyDescent="0.25">
      <c r="Q366" s="78"/>
    </row>
    <row r="367" spans="17:17" x14ac:dyDescent="0.25">
      <c r="Q367" s="78"/>
    </row>
    <row r="368" spans="17:17" x14ac:dyDescent="0.25">
      <c r="Q368" s="78"/>
    </row>
    <row r="369" spans="17:17" x14ac:dyDescent="0.25">
      <c r="Q369" s="78"/>
    </row>
    <row r="370" spans="17:17" x14ac:dyDescent="0.25">
      <c r="Q370" s="78"/>
    </row>
    <row r="371" spans="17:17" x14ac:dyDescent="0.25">
      <c r="Q371" s="78"/>
    </row>
    <row r="372" spans="17:17" x14ac:dyDescent="0.25">
      <c r="Q372" s="78"/>
    </row>
    <row r="373" spans="17:17" x14ac:dyDescent="0.25">
      <c r="Q373" s="78"/>
    </row>
    <row r="374" spans="17:17" x14ac:dyDescent="0.25">
      <c r="Q374" s="78"/>
    </row>
    <row r="375" spans="17:17" x14ac:dyDescent="0.25">
      <c r="Q375" s="78"/>
    </row>
    <row r="376" spans="17:17" x14ac:dyDescent="0.25">
      <c r="Q376" s="78"/>
    </row>
    <row r="377" spans="17:17" x14ac:dyDescent="0.25">
      <c r="Q377" s="78"/>
    </row>
    <row r="378" spans="17:17" x14ac:dyDescent="0.25">
      <c r="Q378" s="78"/>
    </row>
    <row r="379" spans="17:17" x14ac:dyDescent="0.25">
      <c r="Q379" s="78"/>
    </row>
    <row r="380" spans="17:17" x14ac:dyDescent="0.25">
      <c r="Q380" s="78"/>
    </row>
    <row r="381" spans="17:17" x14ac:dyDescent="0.25">
      <c r="Q381" s="78"/>
    </row>
    <row r="382" spans="17:17" x14ac:dyDescent="0.25">
      <c r="Q382" s="78"/>
    </row>
    <row r="383" spans="17:17" x14ac:dyDescent="0.25">
      <c r="Q383" s="78"/>
    </row>
    <row r="384" spans="17:17" x14ac:dyDescent="0.25">
      <c r="Q384" s="78"/>
    </row>
    <row r="385" spans="17:17" x14ac:dyDescent="0.25">
      <c r="Q385" s="78"/>
    </row>
    <row r="386" spans="17:17" x14ac:dyDescent="0.25">
      <c r="Q386" s="78"/>
    </row>
    <row r="387" spans="17:17" x14ac:dyDescent="0.25">
      <c r="Q387" s="78"/>
    </row>
    <row r="388" spans="17:17" x14ac:dyDescent="0.25">
      <c r="Q388" s="78"/>
    </row>
    <row r="389" spans="17:17" x14ac:dyDescent="0.25">
      <c r="Q389" s="78"/>
    </row>
    <row r="390" spans="17:17" x14ac:dyDescent="0.25">
      <c r="Q390" s="78"/>
    </row>
    <row r="391" spans="17:17" x14ac:dyDescent="0.25">
      <c r="Q391" s="78"/>
    </row>
    <row r="392" spans="17:17" x14ac:dyDescent="0.25">
      <c r="Q392" s="78"/>
    </row>
    <row r="393" spans="17:17" x14ac:dyDescent="0.25">
      <c r="Q393" s="78"/>
    </row>
    <row r="394" spans="17:17" x14ac:dyDescent="0.25">
      <c r="Q394" s="78"/>
    </row>
    <row r="395" spans="17:17" x14ac:dyDescent="0.25">
      <c r="Q395" s="78"/>
    </row>
    <row r="396" spans="17:17" x14ac:dyDescent="0.25">
      <c r="Q396" s="78"/>
    </row>
    <row r="397" spans="17:17" x14ac:dyDescent="0.25">
      <c r="Q397" s="78"/>
    </row>
    <row r="398" spans="17:17" x14ac:dyDescent="0.25">
      <c r="Q398" s="78"/>
    </row>
    <row r="399" spans="17:17" x14ac:dyDescent="0.25">
      <c r="Q399" s="78"/>
    </row>
    <row r="400" spans="17:17" x14ac:dyDescent="0.25">
      <c r="Q400" s="78"/>
    </row>
    <row r="401" spans="17:17" x14ac:dyDescent="0.25">
      <c r="Q401" s="78"/>
    </row>
    <row r="402" spans="17:17" x14ac:dyDescent="0.25">
      <c r="Q402" s="78"/>
    </row>
    <row r="403" spans="17:17" x14ac:dyDescent="0.25">
      <c r="Q403" s="78"/>
    </row>
    <row r="404" spans="17:17" x14ac:dyDescent="0.25">
      <c r="Q404" s="78"/>
    </row>
    <row r="405" spans="17:17" x14ac:dyDescent="0.25">
      <c r="Q405" s="78"/>
    </row>
    <row r="406" spans="17:17" x14ac:dyDescent="0.25">
      <c r="Q406" s="78"/>
    </row>
    <row r="407" spans="17:17" x14ac:dyDescent="0.25">
      <c r="Q407" s="78"/>
    </row>
    <row r="408" spans="17:17" x14ac:dyDescent="0.25">
      <c r="Q408" s="78"/>
    </row>
    <row r="409" spans="17:17" x14ac:dyDescent="0.25">
      <c r="Q409" s="78"/>
    </row>
    <row r="410" spans="17:17" x14ac:dyDescent="0.25">
      <c r="Q410" s="78"/>
    </row>
    <row r="411" spans="17:17" x14ac:dyDescent="0.25">
      <c r="Q411" s="78"/>
    </row>
    <row r="412" spans="17:17" x14ac:dyDescent="0.25">
      <c r="Q412" s="78"/>
    </row>
    <row r="413" spans="17:17" x14ac:dyDescent="0.25">
      <c r="Q413" s="78"/>
    </row>
    <row r="414" spans="17:17" x14ac:dyDescent="0.25">
      <c r="Q414" s="78"/>
    </row>
    <row r="415" spans="17:17" x14ac:dyDescent="0.25">
      <c r="Q415" s="78"/>
    </row>
    <row r="416" spans="17:17" x14ac:dyDescent="0.25">
      <c r="Q416" s="78"/>
    </row>
    <row r="417" spans="17:17" x14ac:dyDescent="0.25">
      <c r="Q417" s="78"/>
    </row>
    <row r="418" spans="17:17" x14ac:dyDescent="0.25">
      <c r="Q418" s="78"/>
    </row>
    <row r="419" spans="17:17" x14ac:dyDescent="0.25">
      <c r="Q419" s="78"/>
    </row>
    <row r="420" spans="17:17" x14ac:dyDescent="0.25">
      <c r="Q420" s="78"/>
    </row>
    <row r="421" spans="17:17" x14ac:dyDescent="0.25">
      <c r="Q421" s="78"/>
    </row>
    <row r="422" spans="17:17" x14ac:dyDescent="0.25">
      <c r="Q422" s="78"/>
    </row>
    <row r="423" spans="17:17" x14ac:dyDescent="0.25">
      <c r="Q423" s="78"/>
    </row>
    <row r="424" spans="17:17" x14ac:dyDescent="0.25">
      <c r="Q424" s="78"/>
    </row>
    <row r="425" spans="17:17" x14ac:dyDescent="0.25">
      <c r="Q425" s="78"/>
    </row>
    <row r="426" spans="17:17" x14ac:dyDescent="0.25">
      <c r="Q426" s="78"/>
    </row>
    <row r="427" spans="17:17" x14ac:dyDescent="0.25">
      <c r="Q427" s="78"/>
    </row>
    <row r="428" spans="17:17" x14ac:dyDescent="0.25">
      <c r="Q428" s="78"/>
    </row>
    <row r="429" spans="17:17" x14ac:dyDescent="0.25">
      <c r="Q429" s="78"/>
    </row>
    <row r="430" spans="17:17" x14ac:dyDescent="0.25">
      <c r="Q430" s="78"/>
    </row>
    <row r="431" spans="17:17" x14ac:dyDescent="0.25">
      <c r="Q431" s="78"/>
    </row>
    <row r="432" spans="17:17" x14ac:dyDescent="0.25">
      <c r="Q432" s="78"/>
    </row>
    <row r="433" spans="17:17" x14ac:dyDescent="0.25">
      <c r="Q433" s="78"/>
    </row>
    <row r="434" spans="17:17" x14ac:dyDescent="0.25">
      <c r="Q434" s="78"/>
    </row>
    <row r="435" spans="17:17" x14ac:dyDescent="0.25">
      <c r="Q435" s="78"/>
    </row>
    <row r="436" spans="17:17" x14ac:dyDescent="0.25">
      <c r="Q436" s="78"/>
    </row>
    <row r="437" spans="17:17" x14ac:dyDescent="0.25">
      <c r="Q437" s="78"/>
    </row>
    <row r="438" spans="17:17" x14ac:dyDescent="0.25">
      <c r="Q438" s="78"/>
    </row>
    <row r="439" spans="17:17" x14ac:dyDescent="0.25">
      <c r="Q439" s="78"/>
    </row>
    <row r="440" spans="17:17" x14ac:dyDescent="0.25">
      <c r="Q440" s="78"/>
    </row>
    <row r="441" spans="17:17" x14ac:dyDescent="0.25">
      <c r="Q441" s="78"/>
    </row>
    <row r="442" spans="17:17" x14ac:dyDescent="0.25">
      <c r="Q442" s="78"/>
    </row>
    <row r="443" spans="17:17" x14ac:dyDescent="0.25">
      <c r="Q443" s="78"/>
    </row>
    <row r="444" spans="17:17" x14ac:dyDescent="0.25">
      <c r="Q444" s="78"/>
    </row>
    <row r="445" spans="17:17" x14ac:dyDescent="0.25">
      <c r="Q445" s="78"/>
    </row>
    <row r="446" spans="17:17" x14ac:dyDescent="0.25">
      <c r="Q446" s="78"/>
    </row>
    <row r="447" spans="17:17" x14ac:dyDescent="0.25">
      <c r="Q447" s="78"/>
    </row>
    <row r="448" spans="17:17" x14ac:dyDescent="0.25">
      <c r="Q448" s="78"/>
    </row>
    <row r="449" spans="17:17" x14ac:dyDescent="0.25">
      <c r="Q449" s="78"/>
    </row>
    <row r="450" spans="17:17" x14ac:dyDescent="0.25">
      <c r="Q450" s="78"/>
    </row>
    <row r="451" spans="17:17" x14ac:dyDescent="0.25">
      <c r="Q451" s="78"/>
    </row>
    <row r="452" spans="17:17" x14ac:dyDescent="0.25">
      <c r="Q452" s="78"/>
    </row>
    <row r="453" spans="17:17" x14ac:dyDescent="0.25">
      <c r="Q453" s="78"/>
    </row>
    <row r="454" spans="17:17" x14ac:dyDescent="0.25">
      <c r="Q454" s="78"/>
    </row>
    <row r="455" spans="17:17" x14ac:dyDescent="0.25">
      <c r="Q455" s="78"/>
    </row>
    <row r="456" spans="17:17" x14ac:dyDescent="0.25">
      <c r="Q456" s="78"/>
    </row>
    <row r="457" spans="17:17" x14ac:dyDescent="0.25">
      <c r="Q457" s="78"/>
    </row>
    <row r="458" spans="17:17" x14ac:dyDescent="0.25">
      <c r="Q458" s="78"/>
    </row>
    <row r="459" spans="17:17" x14ac:dyDescent="0.25">
      <c r="Q459" s="78"/>
    </row>
    <row r="460" spans="17:17" x14ac:dyDescent="0.25">
      <c r="Q460" s="78"/>
    </row>
    <row r="461" spans="17:17" x14ac:dyDescent="0.25">
      <c r="Q461" s="78"/>
    </row>
    <row r="462" spans="17:17" x14ac:dyDescent="0.25">
      <c r="Q462" s="78"/>
    </row>
    <row r="463" spans="17:17" x14ac:dyDescent="0.25">
      <c r="Q463" s="78"/>
    </row>
    <row r="464" spans="17:17" x14ac:dyDescent="0.25">
      <c r="Q464" s="78"/>
    </row>
    <row r="465" spans="17:17" x14ac:dyDescent="0.25">
      <c r="Q465" s="78"/>
    </row>
    <row r="466" spans="17:17" x14ac:dyDescent="0.25">
      <c r="Q466" s="78"/>
    </row>
    <row r="467" spans="17:17" x14ac:dyDescent="0.25">
      <c r="Q467" s="78"/>
    </row>
    <row r="468" spans="17:17" x14ac:dyDescent="0.25">
      <c r="Q468" s="78"/>
    </row>
    <row r="469" spans="17:17" x14ac:dyDescent="0.25">
      <c r="Q469" s="78"/>
    </row>
    <row r="470" spans="17:17" x14ac:dyDescent="0.25">
      <c r="Q470" s="78"/>
    </row>
    <row r="471" spans="17:17" x14ac:dyDescent="0.25">
      <c r="Q471" s="78"/>
    </row>
    <row r="472" spans="17:17" x14ac:dyDescent="0.25">
      <c r="Q472" s="78"/>
    </row>
    <row r="473" spans="17:17" x14ac:dyDescent="0.25">
      <c r="Q473" s="78"/>
    </row>
    <row r="474" spans="17:17" x14ac:dyDescent="0.25">
      <c r="Q474" s="78"/>
    </row>
    <row r="475" spans="17:17" x14ac:dyDescent="0.25">
      <c r="Q475" s="78"/>
    </row>
    <row r="476" spans="17:17" x14ac:dyDescent="0.25">
      <c r="Q476" s="78"/>
    </row>
    <row r="477" spans="17:17" x14ac:dyDescent="0.25">
      <c r="Q477" s="78"/>
    </row>
    <row r="478" spans="17:17" x14ac:dyDescent="0.25">
      <c r="Q478" s="78"/>
    </row>
    <row r="479" spans="17:17" x14ac:dyDescent="0.25">
      <c r="Q479" s="78"/>
    </row>
    <row r="480" spans="17:17" x14ac:dyDescent="0.25">
      <c r="Q480" s="78"/>
    </row>
    <row r="481" spans="17:17" x14ac:dyDescent="0.25">
      <c r="Q481" s="78"/>
    </row>
    <row r="482" spans="17:17" x14ac:dyDescent="0.25">
      <c r="Q482" s="78"/>
    </row>
    <row r="483" spans="17:17" x14ac:dyDescent="0.25">
      <c r="Q483" s="78"/>
    </row>
    <row r="484" spans="17:17" x14ac:dyDescent="0.25">
      <c r="Q484" s="78"/>
    </row>
    <row r="485" spans="17:17" x14ac:dyDescent="0.25">
      <c r="Q485" s="78"/>
    </row>
    <row r="486" spans="17:17" x14ac:dyDescent="0.25">
      <c r="Q486" s="78"/>
    </row>
    <row r="487" spans="17:17" x14ac:dyDescent="0.25">
      <c r="Q487" s="78"/>
    </row>
    <row r="488" spans="17:17" x14ac:dyDescent="0.25">
      <c r="Q488" s="78"/>
    </row>
    <row r="489" spans="17:17" x14ac:dyDescent="0.25">
      <c r="Q489" s="78"/>
    </row>
    <row r="490" spans="17:17" x14ac:dyDescent="0.25">
      <c r="Q490" s="78"/>
    </row>
    <row r="491" spans="17:17" x14ac:dyDescent="0.25">
      <c r="Q491" s="78"/>
    </row>
    <row r="492" spans="17:17" x14ac:dyDescent="0.25">
      <c r="Q492" s="78"/>
    </row>
    <row r="493" spans="17:17" x14ac:dyDescent="0.25">
      <c r="Q493" s="78"/>
    </row>
    <row r="494" spans="17:17" x14ac:dyDescent="0.25">
      <c r="Q494" s="78"/>
    </row>
    <row r="495" spans="17:17" x14ac:dyDescent="0.25">
      <c r="Q495" s="78"/>
    </row>
    <row r="496" spans="17:17" x14ac:dyDescent="0.25">
      <c r="Q496" s="78"/>
    </row>
    <row r="497" spans="17:17" x14ac:dyDescent="0.25">
      <c r="Q497" s="78"/>
    </row>
    <row r="498" spans="17:17" x14ac:dyDescent="0.25">
      <c r="Q498" s="78"/>
    </row>
    <row r="499" spans="17:17" x14ac:dyDescent="0.25">
      <c r="Q499" s="78"/>
    </row>
    <row r="500" spans="17:17" x14ac:dyDescent="0.25">
      <c r="Q500" s="78"/>
    </row>
    <row r="501" spans="17:17" x14ac:dyDescent="0.25">
      <c r="Q501" s="78"/>
    </row>
    <row r="502" spans="17:17" x14ac:dyDescent="0.25">
      <c r="Q502" s="78"/>
    </row>
    <row r="503" spans="17:17" x14ac:dyDescent="0.25">
      <c r="Q503" s="78"/>
    </row>
    <row r="504" spans="17:17" x14ac:dyDescent="0.25">
      <c r="Q504" s="78"/>
    </row>
    <row r="505" spans="17:17" x14ac:dyDescent="0.25">
      <c r="Q505" s="78"/>
    </row>
    <row r="506" spans="17:17" x14ac:dyDescent="0.25">
      <c r="Q506" s="78"/>
    </row>
    <row r="507" spans="17:17" x14ac:dyDescent="0.25">
      <c r="Q507" s="78"/>
    </row>
    <row r="508" spans="17:17" x14ac:dyDescent="0.25">
      <c r="Q508" s="78"/>
    </row>
    <row r="509" spans="17:17" x14ac:dyDescent="0.25">
      <c r="Q509" s="78"/>
    </row>
    <row r="510" spans="17:17" x14ac:dyDescent="0.25">
      <c r="Q510" s="78"/>
    </row>
    <row r="511" spans="17:17" x14ac:dyDescent="0.25">
      <c r="Q511" s="78"/>
    </row>
    <row r="512" spans="17:17" x14ac:dyDescent="0.25">
      <c r="Q512" s="78"/>
    </row>
    <row r="513" spans="17:17" x14ac:dyDescent="0.25">
      <c r="Q513" s="78"/>
    </row>
    <row r="514" spans="17:17" x14ac:dyDescent="0.25">
      <c r="Q514" s="78"/>
    </row>
    <row r="515" spans="17:17" x14ac:dyDescent="0.25">
      <c r="Q515" s="78"/>
    </row>
    <row r="516" spans="17:17" x14ac:dyDescent="0.25">
      <c r="Q516" s="78"/>
    </row>
    <row r="517" spans="17:17" x14ac:dyDescent="0.25">
      <c r="Q517" s="78"/>
    </row>
    <row r="518" spans="17:17" x14ac:dyDescent="0.25">
      <c r="Q518" s="78"/>
    </row>
    <row r="519" spans="17:17" x14ac:dyDescent="0.25">
      <c r="Q519" s="78"/>
    </row>
    <row r="520" spans="17:17" x14ac:dyDescent="0.25">
      <c r="Q520" s="78"/>
    </row>
    <row r="521" spans="17:17" x14ac:dyDescent="0.25">
      <c r="Q521" s="78"/>
    </row>
    <row r="522" spans="17:17" x14ac:dyDescent="0.25">
      <c r="Q522" s="78"/>
    </row>
    <row r="523" spans="17:17" x14ac:dyDescent="0.25">
      <c r="Q523" s="78"/>
    </row>
    <row r="524" spans="17:17" x14ac:dyDescent="0.25">
      <c r="Q524" s="78"/>
    </row>
    <row r="525" spans="17:17" x14ac:dyDescent="0.25">
      <c r="Q525" s="78"/>
    </row>
    <row r="526" spans="17:17" x14ac:dyDescent="0.25">
      <c r="Q526" s="78"/>
    </row>
    <row r="527" spans="17:17" x14ac:dyDescent="0.25">
      <c r="Q527" s="78"/>
    </row>
    <row r="528" spans="17:17" x14ac:dyDescent="0.25">
      <c r="Q528" s="78"/>
    </row>
    <row r="529" spans="17:17" x14ac:dyDescent="0.25">
      <c r="Q529" s="78"/>
    </row>
    <row r="530" spans="17:17" x14ac:dyDescent="0.25">
      <c r="Q530" s="78"/>
    </row>
    <row r="531" spans="17:17" x14ac:dyDescent="0.25">
      <c r="Q531" s="78"/>
    </row>
    <row r="532" spans="17:17" x14ac:dyDescent="0.25">
      <c r="Q532" s="78"/>
    </row>
    <row r="533" spans="17:17" x14ac:dyDescent="0.25">
      <c r="Q533" s="78"/>
    </row>
    <row r="534" spans="17:17" x14ac:dyDescent="0.25">
      <c r="Q534" s="78"/>
    </row>
    <row r="535" spans="17:17" x14ac:dyDescent="0.25">
      <c r="Q535" s="78"/>
    </row>
    <row r="536" spans="17:17" x14ac:dyDescent="0.25">
      <c r="Q536" s="78"/>
    </row>
    <row r="537" spans="17:17" x14ac:dyDescent="0.25">
      <c r="Q537" s="78"/>
    </row>
    <row r="538" spans="17:17" x14ac:dyDescent="0.25">
      <c r="Q538" s="78"/>
    </row>
    <row r="539" spans="17:17" x14ac:dyDescent="0.25">
      <c r="Q539" s="78"/>
    </row>
    <row r="540" spans="17:17" x14ac:dyDescent="0.25">
      <c r="Q540" s="78"/>
    </row>
    <row r="541" spans="17:17" x14ac:dyDescent="0.25">
      <c r="Q541" s="78"/>
    </row>
    <row r="542" spans="17:17" x14ac:dyDescent="0.25">
      <c r="Q542" s="78"/>
    </row>
    <row r="543" spans="17:17" x14ac:dyDescent="0.25">
      <c r="Q543" s="78"/>
    </row>
    <row r="544" spans="17:17"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49"/>
  <mergeCells count="29">
    <mergeCell ref="B7:N7"/>
    <mergeCell ref="A1:N1"/>
    <mergeCell ref="B3:F3"/>
    <mergeCell ref="B4:C4"/>
    <mergeCell ref="B5:N5"/>
    <mergeCell ref="B6:N6"/>
    <mergeCell ref="B14:E14"/>
    <mergeCell ref="F14:N14"/>
    <mergeCell ref="BK14:BQ14"/>
    <mergeCell ref="B8:N8"/>
    <mergeCell ref="B9:C9"/>
    <mergeCell ref="D9:E9"/>
    <mergeCell ref="B10:C10"/>
    <mergeCell ref="D10:E10"/>
    <mergeCell ref="B11:E11"/>
    <mergeCell ref="F11:N11"/>
    <mergeCell ref="B12:E12"/>
    <mergeCell ref="F12:N12"/>
    <mergeCell ref="B13:E13"/>
    <mergeCell ref="F13:N13"/>
    <mergeCell ref="BK13:BQ13"/>
    <mergeCell ref="R17:AE17"/>
    <mergeCell ref="AL18:AY18"/>
    <mergeCell ref="B15:E15"/>
    <mergeCell ref="F15:N15"/>
    <mergeCell ref="B16:E16"/>
    <mergeCell ref="F16:N16"/>
    <mergeCell ref="B17:E17"/>
    <mergeCell ref="F17:N17"/>
  </mergeCells>
  <conditionalFormatting sqref="AZ20:AZ81">
    <cfRule type="cellIs" dxfId="43" priority="1" operator="equal">
      <formula>0</formula>
    </cfRule>
  </conditionalFormatting>
  <dataValidations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87"/>
  <sheetViews>
    <sheetView topLeftCell="A4" workbookViewId="0">
      <selection activeCell="AJ28" sqref="AJ2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140625" bestFit="1"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4003</v>
      </c>
      <c r="V1" s="32">
        <v>10694</v>
      </c>
    </row>
    <row r="2" spans="1:22" ht="15.75" thickBot="1" x14ac:dyDescent="0.3">
      <c r="P2" s="31" t="s">
        <v>3603</v>
      </c>
      <c r="Q2" s="31">
        <v>16</v>
      </c>
      <c r="R2" s="31" t="s">
        <v>3629</v>
      </c>
      <c r="S2" s="31" t="s">
        <v>3630</v>
      </c>
      <c r="U2" s="31" t="s">
        <v>4021</v>
      </c>
      <c r="V2" s="32">
        <v>10104</v>
      </c>
    </row>
    <row r="3" spans="1:22" ht="30.75" thickTop="1" thickBot="1" x14ac:dyDescent="0.55000000000000004">
      <c r="A3" s="82" t="s">
        <v>3631</v>
      </c>
      <c r="B3" s="479" t="str">
        <f>MISC!B3</f>
        <v>MISCELLANEOUS PAYMENTS</v>
      </c>
      <c r="C3" s="480"/>
      <c r="D3" s="480"/>
      <c r="E3" s="481"/>
      <c r="F3" s="83" t="s">
        <v>3499</v>
      </c>
      <c r="H3" s="482" t="s">
        <v>4022</v>
      </c>
      <c r="I3" s="483"/>
      <c r="P3" s="31" t="s">
        <v>386</v>
      </c>
      <c r="Q3" s="31">
        <v>17</v>
      </c>
      <c r="R3" s="31" t="s">
        <v>3632</v>
      </c>
      <c r="S3" s="31" t="s">
        <v>3633</v>
      </c>
      <c r="U3" s="31" t="s">
        <v>377</v>
      </c>
      <c r="V3" s="32">
        <v>10694</v>
      </c>
    </row>
    <row r="4" spans="1:22" ht="16.5" thickTop="1" thickBot="1" x14ac:dyDescent="0.3">
      <c r="P4" s="31" t="s">
        <v>27</v>
      </c>
      <c r="Q4" s="31">
        <v>18</v>
      </c>
      <c r="R4" s="31" t="s">
        <v>3634</v>
      </c>
      <c r="S4" s="31" t="s">
        <v>3635</v>
      </c>
      <c r="U4" s="31" t="s">
        <v>4007</v>
      </c>
      <c r="V4" s="32">
        <v>11448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2"/>
      <c r="V5" s="32"/>
    </row>
    <row r="6" spans="1:22" ht="16.5" thickTop="1" thickBot="1" x14ac:dyDescent="0.3">
      <c r="P6" s="31" t="s">
        <v>3640</v>
      </c>
      <c r="Q6" s="31">
        <v>20</v>
      </c>
      <c r="R6" s="31" t="s">
        <v>3641</v>
      </c>
      <c r="S6" s="31" t="s">
        <v>3642</v>
      </c>
      <c r="U6" s="32"/>
      <c r="V6" s="32"/>
    </row>
    <row r="7" spans="1:22" ht="16.5" customHeight="1" thickTop="1" thickBot="1" x14ac:dyDescent="0.3">
      <c r="A7" s="84" t="s">
        <v>3643</v>
      </c>
      <c r="B7" s="86">
        <f ca="1">INDIRECT("Misc!"&amp;D5&amp;"15")</f>
        <v>42226.38</v>
      </c>
      <c r="C7" s="484" t="str">
        <f ca="1">IF(ROUND(ABS(B7-B8),0)&gt;0,"Error","OK")</f>
        <v>OK</v>
      </c>
      <c r="D7" s="485"/>
      <c r="P7" s="31" t="s">
        <v>3644</v>
      </c>
      <c r="Q7" s="31">
        <v>21</v>
      </c>
      <c r="R7" s="31" t="s">
        <v>3645</v>
      </c>
      <c r="S7" s="31" t="s">
        <v>3646</v>
      </c>
      <c r="U7" s="32"/>
      <c r="V7" s="32"/>
    </row>
    <row r="8" spans="1:22" ht="16.5" thickTop="1" thickBot="1" x14ac:dyDescent="0.3">
      <c r="A8" s="84" t="s">
        <v>3647</v>
      </c>
      <c r="B8" s="86">
        <f ca="1">SUM(G20:G947)</f>
        <v>42226.38</v>
      </c>
      <c r="C8" s="484"/>
      <c r="D8" s="485"/>
      <c r="P8" s="31" t="s">
        <v>3648</v>
      </c>
      <c r="Q8" s="31">
        <v>22</v>
      </c>
      <c r="R8" s="31" t="s">
        <v>3649</v>
      </c>
      <c r="S8" s="31" t="s">
        <v>3650</v>
      </c>
      <c r="U8" s="32"/>
      <c r="V8" s="32"/>
    </row>
    <row r="9" spans="1:22" ht="16.5" thickTop="1" thickBot="1" x14ac:dyDescent="0.3">
      <c r="P9" s="31" t="s">
        <v>3651</v>
      </c>
      <c r="Q9" s="31">
        <v>23</v>
      </c>
      <c r="R9" s="31" t="s">
        <v>3652</v>
      </c>
      <c r="S9" s="31" t="s">
        <v>3653</v>
      </c>
      <c r="U9" s="32"/>
      <c r="V9" s="32"/>
    </row>
    <row r="10" spans="1:22" ht="16.5" thickTop="1" thickBot="1" x14ac:dyDescent="0.3">
      <c r="A10" s="84" t="s">
        <v>3654</v>
      </c>
      <c r="B10" s="84">
        <f>MISC!I3</f>
        <v>62</v>
      </c>
      <c r="C10" s="484" t="str">
        <f>IF(ROUND(ABS(B10-B11),0)&gt;0,"Error","OK")</f>
        <v>OK</v>
      </c>
      <c r="D10" s="485"/>
      <c r="P10" s="31" t="s">
        <v>3655</v>
      </c>
      <c r="Q10" s="31">
        <v>24</v>
      </c>
      <c r="R10" s="31" t="s">
        <v>3656</v>
      </c>
      <c r="S10" s="31" t="s">
        <v>3657</v>
      </c>
      <c r="U10" s="32"/>
      <c r="V10" s="32"/>
    </row>
    <row r="11" spans="1:22" ht="16.5" thickTop="1" thickBot="1" x14ac:dyDescent="0.3">
      <c r="A11" s="84" t="s">
        <v>3658</v>
      </c>
      <c r="B11" s="84">
        <f>COUNTIF(C20:C1279,"&gt;0")</f>
        <v>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4024</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191" t="s">
        <v>4025</v>
      </c>
      <c r="G17" s="92">
        <f ca="1">SUM(G20:G957)</f>
        <v>42226.38</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MISC!K20</f>
        <v>400029</v>
      </c>
      <c r="D20" s="121" t="b">
        <v>1</v>
      </c>
      <c r="E20" s="122" t="str">
        <f>RIGHT(MISC!D20,4)&amp;"."&amp;MISC!N20&amp;"."&amp;MISC!L20&amp;"."&amp;"Au20"</f>
        <v>5404.NCTL.I18.Au20</v>
      </c>
      <c r="F20" s="123">
        <f ca="1">TODAY()</f>
        <v>44105</v>
      </c>
      <c r="G20" s="124">
        <f ca="1">IF(INDIRECT("misc!"&amp;$D$5&amp;ROW())&lt;0,0,INDIRECT("misc!"&amp;$D$5&amp;ROW()))</f>
        <v>3120.3199999999997</v>
      </c>
      <c r="H20" s="125">
        <f ca="1">F20</f>
        <v>44105</v>
      </c>
      <c r="I20" s="126">
        <v>0</v>
      </c>
      <c r="J20" s="122" t="str">
        <f>LEFT(MISC!E20,19)&amp;"."&amp;MiscPay!E20</f>
        <v>St Michaels Catholi.5404.NCTL.I18.Au20</v>
      </c>
      <c r="K20" s="121" t="b">
        <v>1</v>
      </c>
      <c r="L20" s="127" t="s">
        <v>3691</v>
      </c>
      <c r="M20" s="121" t="b">
        <v>1</v>
      </c>
      <c r="N20" s="121" t="s">
        <v>3692</v>
      </c>
      <c r="O20" s="128" t="str">
        <f>MISC!J20</f>
        <v>10167/543965</v>
      </c>
      <c r="P20" s="121" t="b">
        <v>1</v>
      </c>
      <c r="Q20" s="121" t="b">
        <v>1</v>
      </c>
      <c r="R20" s="121" t="b">
        <v>1</v>
      </c>
      <c r="T20" s="12"/>
      <c r="U20" s="1"/>
    </row>
    <row r="21" spans="1:21" x14ac:dyDescent="0.25">
      <c r="A21" s="118">
        <v>1</v>
      </c>
      <c r="B21" s="119">
        <v>2</v>
      </c>
      <c r="C21" s="120">
        <f>MISC!K21</f>
        <v>400061</v>
      </c>
      <c r="D21" s="121" t="b">
        <v>1</v>
      </c>
      <c r="E21" s="122" t="str">
        <f>RIGHT(MISC!D21,4)&amp;"."&amp;MISC!N21&amp;"."&amp;MISC!L21&amp;"."&amp;"Au20"</f>
        <v>2009.NCTL.I18.Au20</v>
      </c>
      <c r="F21" s="123">
        <f t="shared" ref="F21:F84" ca="1" si="0">TODAY()</f>
        <v>44105</v>
      </c>
      <c r="G21" s="124">
        <f t="shared" ref="G21:G84" ca="1" si="1">IF(INDIRECT("misc!"&amp;$D$5&amp;ROW())&lt;0,0,INDIRECT("misc!"&amp;$D$5&amp;ROW()))</f>
        <v>573.12</v>
      </c>
      <c r="H21" s="125">
        <f t="shared" ref="H21:H84" ca="1" si="2">F21</f>
        <v>44105</v>
      </c>
      <c r="I21" s="126">
        <v>0</v>
      </c>
      <c r="J21" s="122" t="str">
        <f>LEFT(MISC!E21,19)&amp;"."&amp;MiscPay!E21</f>
        <v>Brunswick Park Prim.2009.NCTL.I18.Au20</v>
      </c>
      <c r="K21" s="121" t="b">
        <v>1</v>
      </c>
      <c r="L21" s="127" t="s">
        <v>3691</v>
      </c>
      <c r="M21" s="121" t="b">
        <v>1</v>
      </c>
      <c r="N21" s="121" t="s">
        <v>3692</v>
      </c>
      <c r="O21" s="128" t="str">
        <f>MISC!J21</f>
        <v>10166/543965</v>
      </c>
      <c r="P21" s="121" t="b">
        <v>1</v>
      </c>
      <c r="Q21" s="121" t="b">
        <v>1</v>
      </c>
      <c r="R21" s="121" t="b">
        <v>1</v>
      </c>
      <c r="T21" s="12"/>
      <c r="U21" s="1"/>
    </row>
    <row r="22" spans="1:21" x14ac:dyDescent="0.25">
      <c r="A22" s="118">
        <v>1</v>
      </c>
      <c r="B22" s="119">
        <v>2</v>
      </c>
      <c r="C22" s="120">
        <f>MISC!K22</f>
        <v>400005</v>
      </c>
      <c r="D22" s="121" t="b">
        <v>1</v>
      </c>
      <c r="E22" s="122" t="str">
        <f>RIGHT(MISC!D22,4)&amp;"."&amp;MISC!N22&amp;"."&amp;MISC!L22&amp;"."&amp;"Au20"</f>
        <v>2002.DIGED.I18.Au20</v>
      </c>
      <c r="F22" s="123">
        <f t="shared" ca="1" si="0"/>
        <v>44105</v>
      </c>
      <c r="G22" s="124">
        <f t="shared" ca="1" si="1"/>
        <v>166.67</v>
      </c>
      <c r="H22" s="125">
        <f t="shared" ca="1" si="2"/>
        <v>44105</v>
      </c>
      <c r="I22" s="126">
        <v>0</v>
      </c>
      <c r="J22" s="122" t="str">
        <f>LEFT(MISC!E22,19)&amp;"."&amp;MiscPay!E22</f>
        <v>Barnfield School.2002.DIGED.I18.Au20</v>
      </c>
      <c r="K22" s="121" t="b">
        <v>1</v>
      </c>
      <c r="L22" s="127" t="s">
        <v>3691</v>
      </c>
      <c r="M22" s="121" t="b">
        <v>1</v>
      </c>
      <c r="N22" s="121" t="s">
        <v>3692</v>
      </c>
      <c r="O22" s="128" t="str">
        <f>MISC!J22</f>
        <v>10166/543965</v>
      </c>
      <c r="P22" s="121" t="b">
        <v>1</v>
      </c>
      <c r="Q22" s="121" t="b">
        <v>1</v>
      </c>
      <c r="R22" s="121" t="b">
        <v>1</v>
      </c>
      <c r="T22" s="12"/>
      <c r="U22" s="1"/>
    </row>
    <row r="23" spans="1:21" x14ac:dyDescent="0.25">
      <c r="A23" s="118">
        <v>1</v>
      </c>
      <c r="B23" s="119">
        <v>2</v>
      </c>
      <c r="C23" s="120">
        <f>MISC!K23</f>
        <v>400042</v>
      </c>
      <c r="D23" s="121" t="b">
        <v>1</v>
      </c>
      <c r="E23" s="122" t="str">
        <f>RIGHT(MISC!D23,4)&amp;"."&amp;MISC!N23&amp;"."&amp;MISC!L23&amp;"."&amp;"Au20"</f>
        <v>2021.Rates.I01.Au20</v>
      </c>
      <c r="F23" s="123">
        <f t="shared" ca="1" si="0"/>
        <v>44105</v>
      </c>
      <c r="G23" s="124">
        <f t="shared" ca="1" si="1"/>
        <v>2035.52</v>
      </c>
      <c r="H23" s="125">
        <f t="shared" ca="1" si="2"/>
        <v>44105</v>
      </c>
      <c r="I23" s="126">
        <v>0</v>
      </c>
      <c r="J23" s="122" t="str">
        <f>LEFT(MISC!E23,19)&amp;"."&amp;MiscPay!E23</f>
        <v>Dollis Primary Scho.2021.Rates.I01.Au20</v>
      </c>
      <c r="K23" s="121" t="b">
        <v>1</v>
      </c>
      <c r="L23" s="127" t="s">
        <v>3691</v>
      </c>
      <c r="M23" s="121" t="b">
        <v>1</v>
      </c>
      <c r="N23" s="121" t="s">
        <v>3692</v>
      </c>
      <c r="O23" s="128" t="str">
        <f>MISC!J23</f>
        <v>10104/543965</v>
      </c>
      <c r="P23" s="121" t="b">
        <v>1</v>
      </c>
      <c r="Q23" s="121" t="b">
        <v>1</v>
      </c>
      <c r="R23" s="121" t="b">
        <v>1</v>
      </c>
    </row>
    <row r="24" spans="1:21" x14ac:dyDescent="0.25">
      <c r="A24" s="118">
        <v>1</v>
      </c>
      <c r="B24" s="119">
        <v>2</v>
      </c>
      <c r="C24" s="120">
        <f>MISC!K24</f>
        <v>107953</v>
      </c>
      <c r="D24" s="121" t="b">
        <v>1</v>
      </c>
      <c r="E24" s="122" t="str">
        <f>RIGHT(MISC!D24,4)&amp;"."&amp;MISC!N24&amp;"."&amp;MISC!L24&amp;"."&amp;"Au20"</f>
        <v>4004.Rates.I01.Au20</v>
      </c>
      <c r="F24" s="123">
        <f t="shared" ca="1" si="0"/>
        <v>44105</v>
      </c>
      <c r="G24" s="124">
        <f t="shared" ca="1" si="1"/>
        <v>0</v>
      </c>
      <c r="H24" s="125">
        <f t="shared" ca="1" si="2"/>
        <v>44105</v>
      </c>
      <c r="I24" s="126">
        <v>0</v>
      </c>
      <c r="J24" s="122" t="str">
        <f>LEFT(MISC!E24,19)&amp;"."&amp;MiscPay!E24</f>
        <v>Menorah High School.4004.Rates.I01.Au20</v>
      </c>
      <c r="K24" s="121" t="b">
        <v>1</v>
      </c>
      <c r="L24" s="127" t="s">
        <v>3691</v>
      </c>
      <c r="M24" s="121" t="b">
        <v>1</v>
      </c>
      <c r="N24" s="121" t="s">
        <v>3692</v>
      </c>
      <c r="O24" s="128" t="str">
        <f>MISC!J24</f>
        <v>10104/543965</v>
      </c>
      <c r="P24" s="121" t="b">
        <v>1</v>
      </c>
      <c r="Q24" s="121" t="b">
        <v>1</v>
      </c>
      <c r="R24" s="121" t="b">
        <v>1</v>
      </c>
    </row>
    <row r="25" spans="1:21" x14ac:dyDescent="0.25">
      <c r="A25" s="118">
        <v>1</v>
      </c>
      <c r="B25" s="119">
        <v>2</v>
      </c>
      <c r="C25" s="120">
        <f>MISC!K25</f>
        <v>400135</v>
      </c>
      <c r="D25" s="121" t="b">
        <v>1</v>
      </c>
      <c r="E25" s="122" t="str">
        <f>RIGHT(MISC!D25,4)&amp;"."&amp;MISC!N25&amp;"."&amp;MISC!L25&amp;"."&amp;"Au20"</f>
        <v>3521.Rates.I01.Au20</v>
      </c>
      <c r="F25" s="123">
        <f t="shared" ca="1" si="0"/>
        <v>44105</v>
      </c>
      <c r="G25" s="124">
        <f t="shared" ca="1" si="1"/>
        <v>2310.87</v>
      </c>
      <c r="H25" s="125">
        <f t="shared" ca="1" si="2"/>
        <v>44105</v>
      </c>
      <c r="I25" s="126">
        <v>0</v>
      </c>
      <c r="J25" s="122" t="str">
        <f>LEFT(MISC!E25,19)&amp;"."&amp;MiscPay!E25</f>
        <v>St Mary's &amp; St John.3521.Rates.I01.Au20</v>
      </c>
      <c r="K25" s="121" t="b">
        <v>1</v>
      </c>
      <c r="L25" s="127" t="s">
        <v>3691</v>
      </c>
      <c r="M25" s="121" t="b">
        <v>1</v>
      </c>
      <c r="N25" s="121" t="s">
        <v>3692</v>
      </c>
      <c r="O25" s="128" t="str">
        <f>MISC!J25</f>
        <v>10104/543965</v>
      </c>
      <c r="P25" s="121" t="b">
        <v>1</v>
      </c>
      <c r="Q25" s="121" t="b">
        <v>1</v>
      </c>
      <c r="R25" s="121" t="b">
        <v>1</v>
      </c>
    </row>
    <row r="26" spans="1:21" x14ac:dyDescent="0.25">
      <c r="A26" s="118">
        <v>1</v>
      </c>
      <c r="B26" s="119">
        <v>2</v>
      </c>
      <c r="C26" s="120">
        <f>MISC!K26</f>
        <v>400038</v>
      </c>
      <c r="D26" s="121" t="b">
        <v>1</v>
      </c>
      <c r="E26" s="122" t="str">
        <f>RIGHT(MISC!D26,4)&amp;"."&amp;MISC!N26&amp;"."&amp;MISC!L26&amp;"."&amp;"Au20"</f>
        <v>2070.Rates.I01.Au20</v>
      </c>
      <c r="F26" s="123">
        <f t="shared" ca="1" si="0"/>
        <v>44105</v>
      </c>
      <c r="G26" s="124">
        <f t="shared" ca="1" si="1"/>
        <v>318.02</v>
      </c>
      <c r="H26" s="125">
        <f t="shared" ca="1" si="2"/>
        <v>44105</v>
      </c>
      <c r="I26" s="126">
        <v>0</v>
      </c>
      <c r="J26" s="122" t="str">
        <f>LEFT(MISC!E26,19)&amp;"."&amp;MiscPay!E26</f>
        <v>Sunnyfields Primary.2070.Rates.I01.Au20</v>
      </c>
      <c r="K26" s="121" t="b">
        <v>1</v>
      </c>
      <c r="L26" s="127" t="s">
        <v>3691</v>
      </c>
      <c r="M26" s="121" t="b">
        <v>1</v>
      </c>
      <c r="N26" s="121" t="s">
        <v>3692</v>
      </c>
      <c r="O26" s="128" t="str">
        <f>MISC!J26</f>
        <v>10104/543965</v>
      </c>
      <c r="P26" s="121" t="b">
        <v>1</v>
      </c>
      <c r="Q26" s="121" t="b">
        <v>1</v>
      </c>
      <c r="R26" s="121" t="b">
        <v>1</v>
      </c>
    </row>
    <row r="27" spans="1:21" x14ac:dyDescent="0.25">
      <c r="A27" s="118">
        <v>1</v>
      </c>
      <c r="B27" s="119">
        <v>2</v>
      </c>
      <c r="C27" s="120">
        <f>MISC!K27</f>
        <v>400011</v>
      </c>
      <c r="D27" s="121" t="b">
        <v>1</v>
      </c>
      <c r="E27" s="122" t="str">
        <f>RIGHT(MISC!D27,4)&amp;"."&amp;MISC!N27&amp;"."&amp;MISC!L27&amp;"."&amp;"Au20"</f>
        <v>2060.Rates.I01.Au20</v>
      </c>
      <c r="F27" s="123">
        <f t="shared" ca="1" si="0"/>
        <v>44105</v>
      </c>
      <c r="G27" s="124">
        <f t="shared" ca="1" si="1"/>
        <v>509.09</v>
      </c>
      <c r="H27" s="125">
        <f t="shared" ca="1" si="2"/>
        <v>44105</v>
      </c>
      <c r="I27" s="126">
        <v>0</v>
      </c>
      <c r="J27" s="122" t="str">
        <f>LEFT(MISC!E27,19)&amp;"."&amp;MiscPay!E27</f>
        <v>Whitings Hill Prima.2060.Rates.I01.Au20</v>
      </c>
      <c r="K27" s="121" t="b">
        <v>1</v>
      </c>
      <c r="L27" s="127" t="s">
        <v>3691</v>
      </c>
      <c r="M27" s="121" t="b">
        <v>1</v>
      </c>
      <c r="N27" s="121" t="s">
        <v>3692</v>
      </c>
      <c r="O27" s="128" t="str">
        <f>MISC!J27</f>
        <v>10104/543965</v>
      </c>
      <c r="P27" s="121" t="b">
        <v>1</v>
      </c>
      <c r="Q27" s="121" t="b">
        <v>1</v>
      </c>
      <c r="R27" s="121" t="b">
        <v>1</v>
      </c>
    </row>
    <row r="28" spans="1:21" x14ac:dyDescent="0.25">
      <c r="A28" s="118">
        <v>1</v>
      </c>
      <c r="B28" s="119">
        <v>2</v>
      </c>
      <c r="C28" s="120">
        <f>MISC!K28</f>
        <v>400004</v>
      </c>
      <c r="D28" s="121" t="b">
        <v>1</v>
      </c>
      <c r="E28" s="122" t="str">
        <f>RIGHT(MISC!D28,4)&amp;"."&amp;MISC!N28&amp;"."&amp;MISC!L28&amp;"."&amp;"Au20"</f>
        <v>2054.Rates.I01.Au20</v>
      </c>
      <c r="F28" s="123">
        <f t="shared" ca="1" si="0"/>
        <v>44105</v>
      </c>
      <c r="G28" s="124">
        <f t="shared" ca="1" si="1"/>
        <v>0</v>
      </c>
      <c r="H28" s="125">
        <f t="shared" ca="1" si="2"/>
        <v>44105</v>
      </c>
      <c r="I28" s="126">
        <v>0</v>
      </c>
      <c r="J28" s="122" t="str">
        <f>LEFT(MISC!E28,19)&amp;"."&amp;MiscPay!E28</f>
        <v>Woodridge  Primary .2054.Rates.I01.Au20</v>
      </c>
      <c r="K28" s="121" t="b">
        <v>1</v>
      </c>
      <c r="L28" s="127" t="s">
        <v>3691</v>
      </c>
      <c r="M28" s="121" t="b">
        <v>1</v>
      </c>
      <c r="N28" s="121" t="s">
        <v>3692</v>
      </c>
      <c r="O28" s="128" t="str">
        <f>MISC!J28</f>
        <v>10104/543965</v>
      </c>
      <c r="P28" s="121" t="b">
        <v>1</v>
      </c>
      <c r="Q28" s="121" t="b">
        <v>1</v>
      </c>
      <c r="R28" s="121" t="b">
        <v>1</v>
      </c>
    </row>
    <row r="29" spans="1:21" x14ac:dyDescent="0.25">
      <c r="A29" s="118">
        <v>1</v>
      </c>
      <c r="B29" s="119">
        <v>2</v>
      </c>
      <c r="C29" s="120">
        <f>MISC!K29</f>
        <v>400070</v>
      </c>
      <c r="D29" s="121" t="b">
        <v>1</v>
      </c>
      <c r="E29" s="122" t="str">
        <f>RIGHT(MISC!D29,4)&amp;"."&amp;MISC!N29&amp;"."&amp;MISC!L29&amp;"."&amp;"Au20"</f>
        <v>2079.Rates.I01.Au20</v>
      </c>
      <c r="F29" s="123">
        <f t="shared" ca="1" si="0"/>
        <v>44105</v>
      </c>
      <c r="G29" s="124">
        <f t="shared" ca="1" si="1"/>
        <v>58.91</v>
      </c>
      <c r="H29" s="125">
        <f t="shared" ca="1" si="2"/>
        <v>44105</v>
      </c>
      <c r="I29" s="126">
        <v>0</v>
      </c>
      <c r="J29" s="122" t="str">
        <f>LEFT(MISC!E29,19)&amp;"."&amp;MiscPay!E29</f>
        <v>Beis Yaakov.2079.Rates.I01.Au20</v>
      </c>
      <c r="K29" s="121" t="b">
        <v>1</v>
      </c>
      <c r="L29" s="127" t="s">
        <v>3691</v>
      </c>
      <c r="M29" s="121" t="b">
        <v>1</v>
      </c>
      <c r="N29" s="121" t="s">
        <v>3692</v>
      </c>
      <c r="O29" s="128" t="str">
        <f>MISC!J29</f>
        <v>10104/543965</v>
      </c>
      <c r="P29" s="121" t="b">
        <v>1</v>
      </c>
      <c r="Q29" s="121" t="b">
        <v>1</v>
      </c>
      <c r="R29" s="121" t="b">
        <v>1</v>
      </c>
    </row>
    <row r="30" spans="1:21" x14ac:dyDescent="0.25">
      <c r="A30" s="118">
        <v>1</v>
      </c>
      <c r="B30" s="119">
        <v>2</v>
      </c>
      <c r="C30" s="120">
        <f>MISC!K30</f>
        <v>400067</v>
      </c>
      <c r="D30" s="121" t="b">
        <v>1</v>
      </c>
      <c r="E30" s="122" t="str">
        <f>RIGHT(MISC!D30,4)&amp;"."&amp;MISC!N30&amp;"."&amp;MISC!L30&amp;"."&amp;"Au20"</f>
        <v>2028.Rates.I01.Au20</v>
      </c>
      <c r="F30" s="123">
        <f t="shared" ca="1" si="0"/>
        <v>44105</v>
      </c>
      <c r="G30" s="124">
        <f t="shared" ca="1" si="1"/>
        <v>0</v>
      </c>
      <c r="H30" s="125">
        <f t="shared" ca="1" si="2"/>
        <v>44105</v>
      </c>
      <c r="I30" s="126">
        <v>0</v>
      </c>
      <c r="J30" s="122" t="str">
        <f>LEFT(MISC!E30,19)&amp;"."&amp;MiscPay!E30</f>
        <v>Garden Suburb Infan.2028.Rates.I01.Au20</v>
      </c>
      <c r="K30" s="121" t="b">
        <v>1</v>
      </c>
      <c r="L30" s="127" t="s">
        <v>3691</v>
      </c>
      <c r="M30" s="121" t="b">
        <v>1</v>
      </c>
      <c r="N30" s="121" t="s">
        <v>3692</v>
      </c>
      <c r="O30" s="128" t="str">
        <f>MISC!J30</f>
        <v>10104/543965</v>
      </c>
      <c r="P30" s="121" t="b">
        <v>1</v>
      </c>
      <c r="Q30" s="121" t="b">
        <v>1</v>
      </c>
      <c r="R30" s="121" t="b">
        <v>1</v>
      </c>
    </row>
    <row r="31" spans="1:21" x14ac:dyDescent="0.25">
      <c r="A31" s="118">
        <v>1</v>
      </c>
      <c r="B31" s="119">
        <v>2</v>
      </c>
      <c r="C31" s="120">
        <f>MISC!K31</f>
        <v>400002</v>
      </c>
      <c r="D31" s="121" t="b">
        <v>1</v>
      </c>
      <c r="E31" s="122" t="str">
        <f>RIGHT(MISC!D31,4)&amp;"."&amp;MISC!N31&amp;"."&amp;MISC!L31&amp;"."&amp;"Au20"</f>
        <v>2027.Rates.I01.Au20</v>
      </c>
      <c r="F31" s="123">
        <f t="shared" ca="1" si="0"/>
        <v>44105</v>
      </c>
      <c r="G31" s="124">
        <f t="shared" ca="1" si="1"/>
        <v>0</v>
      </c>
      <c r="H31" s="125">
        <f t="shared" ca="1" si="2"/>
        <v>44105</v>
      </c>
      <c r="I31" s="126">
        <v>0</v>
      </c>
      <c r="J31" s="122" t="str">
        <f>LEFT(MISC!E31,19)&amp;"."&amp;MiscPay!E31</f>
        <v>Garden Suburb Junio.2027.Rates.I01.Au20</v>
      </c>
      <c r="K31" s="121" t="b">
        <v>1</v>
      </c>
      <c r="L31" s="127" t="s">
        <v>3691</v>
      </c>
      <c r="M31" s="121" t="b">
        <v>1</v>
      </c>
      <c r="N31" s="121" t="s">
        <v>3692</v>
      </c>
      <c r="O31" s="128" t="str">
        <f>MISC!J31</f>
        <v>10104/543965</v>
      </c>
      <c r="P31" s="121" t="b">
        <v>1</v>
      </c>
      <c r="Q31" s="121" t="b">
        <v>1</v>
      </c>
      <c r="R31" s="121" t="b">
        <v>1</v>
      </c>
    </row>
    <row r="32" spans="1:21" x14ac:dyDescent="0.25">
      <c r="A32" s="118">
        <v>1</v>
      </c>
      <c r="B32" s="119">
        <v>2</v>
      </c>
      <c r="C32" s="120">
        <f>MISC!K32</f>
        <v>400108</v>
      </c>
      <c r="D32" s="121" t="b">
        <v>1</v>
      </c>
      <c r="E32" s="122" t="str">
        <f>RIGHT(MISC!D32,4)&amp;"."&amp;MISC!N32&amp;"."&amp;MISC!L32&amp;"."&amp;"Au20"</f>
        <v>3516.Rates.I01.Au20</v>
      </c>
      <c r="F32" s="123">
        <f t="shared" ca="1" si="0"/>
        <v>44105</v>
      </c>
      <c r="G32" s="124">
        <f t="shared" ca="1" si="1"/>
        <v>34.04</v>
      </c>
      <c r="H32" s="125">
        <f t="shared" ca="1" si="2"/>
        <v>44105</v>
      </c>
      <c r="I32" s="126">
        <v>0</v>
      </c>
      <c r="J32" s="122" t="str">
        <f>LEFT(MISC!E32,19)&amp;"."&amp;MiscPay!E32</f>
        <v>Hasmonean Primary S.3516.Rates.I01.Au20</v>
      </c>
      <c r="K32" s="121" t="b">
        <v>1</v>
      </c>
      <c r="L32" s="127" t="s">
        <v>3691</v>
      </c>
      <c r="M32" s="121" t="b">
        <v>1</v>
      </c>
      <c r="N32" s="121" t="s">
        <v>3692</v>
      </c>
      <c r="O32" s="128" t="str">
        <f>MISC!J32</f>
        <v>10104/543965</v>
      </c>
      <c r="P32" s="121" t="b">
        <v>1</v>
      </c>
      <c r="Q32" s="121" t="b">
        <v>1</v>
      </c>
      <c r="R32" s="121" t="b">
        <v>1</v>
      </c>
    </row>
    <row r="33" spans="1:18" x14ac:dyDescent="0.25">
      <c r="A33" s="118">
        <v>1</v>
      </c>
      <c r="B33" s="119">
        <v>2</v>
      </c>
      <c r="C33" s="120">
        <f>MISC!K33</f>
        <v>400014</v>
      </c>
      <c r="D33" s="121" t="b">
        <v>1</v>
      </c>
      <c r="E33" s="122" t="str">
        <f>RIGHT(MISC!D33,4)&amp;"."&amp;MISC!N33&amp;"."&amp;MISC!L33&amp;"."&amp;"Au20"</f>
        <v>2078.Rates.I01.Au20</v>
      </c>
      <c r="F33" s="123">
        <f t="shared" ca="1" si="0"/>
        <v>44105</v>
      </c>
      <c r="G33" s="124">
        <f t="shared" ca="1" si="1"/>
        <v>39.270000000000003</v>
      </c>
      <c r="H33" s="125">
        <f t="shared" ca="1" si="2"/>
        <v>44105</v>
      </c>
      <c r="I33" s="126">
        <v>0</v>
      </c>
      <c r="J33" s="122" t="str">
        <f>LEFT(MISC!E33,19)&amp;"."&amp;MiscPay!E33</f>
        <v>Pardes House School.2078.Rates.I01.Au20</v>
      </c>
      <c r="K33" s="121" t="b">
        <v>1</v>
      </c>
      <c r="L33" s="127" t="s">
        <v>3691</v>
      </c>
      <c r="M33" s="121" t="b">
        <v>1</v>
      </c>
      <c r="N33" s="121" t="s">
        <v>3692</v>
      </c>
      <c r="O33" s="128" t="str">
        <f>MISC!J33</f>
        <v>10104/543965</v>
      </c>
      <c r="P33" s="121" t="b">
        <v>1</v>
      </c>
      <c r="Q33" s="121" t="b">
        <v>1</v>
      </c>
      <c r="R33" s="121" t="b">
        <v>1</v>
      </c>
    </row>
    <row r="34" spans="1:18" x14ac:dyDescent="0.25">
      <c r="A34" s="118">
        <v>1</v>
      </c>
      <c r="B34" s="119">
        <v>2</v>
      </c>
      <c r="C34" s="120">
        <f>MISC!K34</f>
        <v>400033</v>
      </c>
      <c r="D34" s="121" t="b">
        <v>1</v>
      </c>
      <c r="E34" s="122" t="str">
        <f>RIGHT(MISC!D34,4)&amp;"."&amp;MISC!N34&amp;"."&amp;MISC!L34&amp;"."&amp;"Au20"</f>
        <v>4003.Rates.I01.Au20</v>
      </c>
      <c r="F34" s="123">
        <f t="shared" ca="1" si="0"/>
        <v>44105</v>
      </c>
      <c r="G34" s="124">
        <f t="shared" ca="1" si="1"/>
        <v>405.33</v>
      </c>
      <c r="H34" s="125">
        <f t="shared" ca="1" si="2"/>
        <v>44105</v>
      </c>
      <c r="I34" s="126">
        <v>0</v>
      </c>
      <c r="J34" s="122" t="str">
        <f>LEFT(MISC!E34,19)&amp;"."&amp;MiscPay!E34</f>
        <v>Friern Barnet Schoo.4003.Rates.I01.Au20</v>
      </c>
      <c r="K34" s="121" t="b">
        <v>1</v>
      </c>
      <c r="L34" s="127" t="s">
        <v>3691</v>
      </c>
      <c r="M34" s="121" t="b">
        <v>1</v>
      </c>
      <c r="N34" s="121" t="s">
        <v>3692</v>
      </c>
      <c r="O34" s="128" t="str">
        <f>MISC!J34</f>
        <v>10104/543965</v>
      </c>
      <c r="P34" s="121" t="b">
        <v>1</v>
      </c>
      <c r="Q34" s="121" t="b">
        <v>1</v>
      </c>
      <c r="R34" s="121" t="b">
        <v>1</v>
      </c>
    </row>
    <row r="35" spans="1:18" x14ac:dyDescent="0.25">
      <c r="A35" s="118">
        <v>1</v>
      </c>
      <c r="B35" s="119">
        <v>2</v>
      </c>
      <c r="C35" s="120">
        <f>MISC!K35</f>
        <v>400040</v>
      </c>
      <c r="D35" s="121" t="b">
        <v>1</v>
      </c>
      <c r="E35" s="122" t="str">
        <f>RIGHT(MISC!D35,4)&amp;"."&amp;MISC!N35&amp;"."&amp;MISC!L35&amp;"."&amp;"Au20"</f>
        <v>2007.Rates.I01.Au20</v>
      </c>
      <c r="F35" s="123">
        <f t="shared" ca="1" si="0"/>
        <v>44105</v>
      </c>
      <c r="G35" s="124">
        <f t="shared" ca="1" si="1"/>
        <v>0</v>
      </c>
      <c r="H35" s="125">
        <f t="shared" ca="1" si="2"/>
        <v>44105</v>
      </c>
      <c r="I35" s="126">
        <v>0</v>
      </c>
      <c r="J35" s="122" t="str">
        <f>LEFT(MISC!E35,19)&amp;"."&amp;MiscPay!E35</f>
        <v>Brookland Junior Sc.2007.Rates.I01.Au20</v>
      </c>
      <c r="K35" s="121" t="b">
        <v>1</v>
      </c>
      <c r="L35" s="127" t="s">
        <v>3691</v>
      </c>
      <c r="M35" s="121" t="b">
        <v>1</v>
      </c>
      <c r="N35" s="121" t="s">
        <v>3692</v>
      </c>
      <c r="O35" s="128" t="str">
        <f>MISC!J35</f>
        <v>10104/543965</v>
      </c>
      <c r="P35" s="121" t="b">
        <v>1</v>
      </c>
      <c r="Q35" s="121" t="b">
        <v>1</v>
      </c>
      <c r="R35" s="121" t="b">
        <v>1</v>
      </c>
    </row>
    <row r="36" spans="1:18" x14ac:dyDescent="0.25">
      <c r="A36" s="118">
        <v>1</v>
      </c>
      <c r="B36" s="119">
        <v>2</v>
      </c>
      <c r="C36" s="120">
        <f>MISC!K36</f>
        <v>400057</v>
      </c>
      <c r="D36" s="121" t="b">
        <v>1</v>
      </c>
      <c r="E36" s="122" t="str">
        <f>RIGHT(MISC!D36,4)&amp;"."&amp;MISC!N36&amp;"."&amp;MISC!L36&amp;"."&amp;"Au20"</f>
        <v>2008.Rates.I01.Au20</v>
      </c>
      <c r="F36" s="123">
        <f t="shared" ca="1" si="0"/>
        <v>44105</v>
      </c>
      <c r="G36" s="124">
        <f t="shared" ca="1" si="1"/>
        <v>0</v>
      </c>
      <c r="H36" s="125">
        <f t="shared" ca="1" si="2"/>
        <v>44105</v>
      </c>
      <c r="I36" s="126">
        <v>0</v>
      </c>
      <c r="J36" s="122" t="str">
        <f>LEFT(MISC!E36,19)&amp;"."&amp;MiscPay!E36</f>
        <v>Brookland Infant  &amp;.2008.Rates.I01.Au20</v>
      </c>
      <c r="K36" s="121" t="b">
        <v>1</v>
      </c>
      <c r="L36" s="127" t="s">
        <v>3691</v>
      </c>
      <c r="M36" s="121" t="b">
        <v>1</v>
      </c>
      <c r="N36" s="121" t="s">
        <v>3692</v>
      </c>
      <c r="O36" s="128" t="str">
        <f>MISC!J36</f>
        <v>10104/543965</v>
      </c>
      <c r="P36" s="121" t="b">
        <v>1</v>
      </c>
      <c r="Q36" s="121" t="b">
        <v>1</v>
      </c>
      <c r="R36" s="121" t="b">
        <v>1</v>
      </c>
    </row>
    <row r="37" spans="1:18" x14ac:dyDescent="0.25">
      <c r="A37" s="118">
        <v>1</v>
      </c>
      <c r="B37" s="119">
        <v>2</v>
      </c>
      <c r="C37" s="120">
        <f>MISC!K37</f>
        <v>400089</v>
      </c>
      <c r="D37" s="121" t="b">
        <v>1</v>
      </c>
      <c r="E37" s="122" t="str">
        <f>RIGHT(MISC!D37,4)&amp;"."&amp;MISC!N37&amp;"."&amp;MISC!L37&amp;"."&amp;"Au20"</f>
        <v>2045.Rates.I01.Au20</v>
      </c>
      <c r="F37" s="123">
        <f t="shared" ca="1" si="0"/>
        <v>44105</v>
      </c>
      <c r="G37" s="124">
        <f t="shared" ca="1" si="1"/>
        <v>63.39</v>
      </c>
      <c r="H37" s="125">
        <f t="shared" ca="1" si="2"/>
        <v>44105</v>
      </c>
      <c r="I37" s="126">
        <v>0</v>
      </c>
      <c r="J37" s="122" t="str">
        <f>LEFT(MISC!E37,19)&amp;"."&amp;MiscPay!E37</f>
        <v>Northside School.2045.Rates.I01.Au20</v>
      </c>
      <c r="K37" s="121" t="b">
        <v>1</v>
      </c>
      <c r="L37" s="127" t="s">
        <v>3691</v>
      </c>
      <c r="M37" s="121" t="b">
        <v>1</v>
      </c>
      <c r="N37" s="121" t="s">
        <v>3692</v>
      </c>
      <c r="O37" s="128" t="str">
        <f>MISC!J37</f>
        <v>10104/543965</v>
      </c>
      <c r="P37" s="121" t="b">
        <v>1</v>
      </c>
      <c r="Q37" s="121" t="b">
        <v>1</v>
      </c>
      <c r="R37" s="121" t="b">
        <v>1</v>
      </c>
    </row>
    <row r="38" spans="1:18" x14ac:dyDescent="0.25">
      <c r="A38" s="118">
        <v>1</v>
      </c>
      <c r="B38" s="119">
        <v>2</v>
      </c>
      <c r="C38" s="120">
        <f>MISC!K38</f>
        <v>400116</v>
      </c>
      <c r="D38" s="121" t="b">
        <v>1</v>
      </c>
      <c r="E38" s="122" t="str">
        <f>RIGHT(MISC!D38,4)&amp;"."&amp;MISC!N38&amp;"."&amp;MISC!L38&amp;"."&amp;"Au20"</f>
        <v>6905.DISEC.I02.Au20</v>
      </c>
      <c r="F38" s="123">
        <f t="shared" ca="1" si="0"/>
        <v>44105</v>
      </c>
      <c r="G38" s="124">
        <f t="shared" ca="1" si="1"/>
        <v>488.64</v>
      </c>
      <c r="H38" s="125">
        <f t="shared" ca="1" si="2"/>
        <v>44105</v>
      </c>
      <c r="I38" s="126">
        <v>0</v>
      </c>
      <c r="J38" s="122" t="str">
        <f>LEFT(MISC!E38,19)&amp;"."&amp;MiscPay!E38</f>
        <v>London Academy.6905.DISEC.I02.Au20</v>
      </c>
      <c r="K38" s="121" t="b">
        <v>1</v>
      </c>
      <c r="L38" s="127" t="s">
        <v>3691</v>
      </c>
      <c r="M38" s="121" t="b">
        <v>1</v>
      </c>
      <c r="N38" s="121" t="s">
        <v>3692</v>
      </c>
      <c r="O38" s="128" t="str">
        <f>MISC!J38</f>
        <v>11448/516500</v>
      </c>
      <c r="P38" s="121" t="b">
        <v>1</v>
      </c>
      <c r="Q38" s="121" t="b">
        <v>1</v>
      </c>
      <c r="R38" s="121" t="b">
        <v>1</v>
      </c>
    </row>
    <row r="39" spans="1:18" x14ac:dyDescent="0.25">
      <c r="A39" s="118">
        <v>1</v>
      </c>
      <c r="B39" s="119">
        <v>2</v>
      </c>
      <c r="C39" s="120">
        <f>MISC!K39</f>
        <v>128957</v>
      </c>
      <c r="D39" s="121" t="b">
        <v>1</v>
      </c>
      <c r="E39" s="122" t="str">
        <f>RIGHT(MISC!D39,4)&amp;"."&amp;MISC!N39&amp;"."&amp;MISC!L39&amp;"."&amp;"Au20"</f>
        <v>6906.DISEC.I03.Au20</v>
      </c>
      <c r="F39" s="123">
        <f t="shared" ca="1" si="0"/>
        <v>44105</v>
      </c>
      <c r="G39" s="124">
        <f t="shared" ca="1" si="1"/>
        <v>488.64</v>
      </c>
      <c r="H39" s="125">
        <f t="shared" ca="1" si="2"/>
        <v>44105</v>
      </c>
      <c r="I39" s="126">
        <v>0</v>
      </c>
      <c r="J39" s="122" t="str">
        <f>LEFT(MISC!E39,19)&amp;"."&amp;MiscPay!E39</f>
        <v>Wren Academy.6906.DISEC.I03.Au20</v>
      </c>
      <c r="K39" s="121" t="b">
        <v>1</v>
      </c>
      <c r="L39" s="127" t="s">
        <v>3691</v>
      </c>
      <c r="M39" s="121" t="b">
        <v>1</v>
      </c>
      <c r="N39" s="121" t="s">
        <v>3692</v>
      </c>
      <c r="O39" s="128" t="str">
        <f>MISC!J39</f>
        <v>11448/516500</v>
      </c>
      <c r="P39" s="121" t="b">
        <v>1</v>
      </c>
      <c r="Q39" s="121" t="b">
        <v>1</v>
      </c>
      <c r="R39" s="121" t="b">
        <v>1</v>
      </c>
    </row>
    <row r="40" spans="1:18" x14ac:dyDescent="0.25">
      <c r="A40" s="118">
        <v>1</v>
      </c>
      <c r="B40" s="119">
        <v>2</v>
      </c>
      <c r="C40" s="120">
        <f>MISC!K40</f>
        <v>400102</v>
      </c>
      <c r="D40" s="121" t="b">
        <v>1</v>
      </c>
      <c r="E40" s="122" t="str">
        <f>RIGHT(MISC!D40,4)&amp;"."&amp;MISC!N40&amp;"."&amp;MISC!L40&amp;"."&amp;"Au20"</f>
        <v>1000.Eyrs.I01.Au20</v>
      </c>
      <c r="F40" s="123">
        <f t="shared" ca="1" si="0"/>
        <v>44105</v>
      </c>
      <c r="G40" s="124">
        <f t="shared" ca="1" si="1"/>
        <v>0</v>
      </c>
      <c r="H40" s="125">
        <f t="shared" ca="1" si="2"/>
        <v>44105</v>
      </c>
      <c r="I40" s="126">
        <v>0</v>
      </c>
      <c r="J40" s="122" t="str">
        <f>LEFT(MISC!E40,19)&amp;"."&amp;MiscPay!E40</f>
        <v>Brookhill Nursery.1000.Eyrs.I01.Au20</v>
      </c>
      <c r="K40" s="121" t="b">
        <v>1</v>
      </c>
      <c r="L40" s="127" t="s">
        <v>3691</v>
      </c>
      <c r="M40" s="121" t="b">
        <v>1</v>
      </c>
      <c r="N40" s="121" t="s">
        <v>3692</v>
      </c>
      <c r="O40" s="128" t="str">
        <f>MISC!J40</f>
        <v>10284/543965</v>
      </c>
      <c r="P40" s="121" t="b">
        <v>1</v>
      </c>
      <c r="Q40" s="121" t="b">
        <v>1</v>
      </c>
      <c r="R40" s="121" t="b">
        <v>1</v>
      </c>
    </row>
    <row r="41" spans="1:18" x14ac:dyDescent="0.25">
      <c r="A41" s="118">
        <v>1</v>
      </c>
      <c r="B41" s="119">
        <v>2</v>
      </c>
      <c r="C41" s="120">
        <f>MISC!K41</f>
        <v>400072</v>
      </c>
      <c r="D41" s="121" t="b">
        <v>1</v>
      </c>
      <c r="E41" s="122" t="str">
        <f>RIGHT(MISC!D41,4)&amp;"."&amp;MISC!N41&amp;"."&amp;MISC!L41&amp;"."&amp;"Au20"</f>
        <v>1002.Eyrs.I01.Au20</v>
      </c>
      <c r="F41" s="123">
        <f t="shared" ca="1" si="0"/>
        <v>44105</v>
      </c>
      <c r="G41" s="124">
        <f t="shared" ca="1" si="1"/>
        <v>0</v>
      </c>
      <c r="H41" s="125">
        <f t="shared" ca="1" si="2"/>
        <v>44105</v>
      </c>
      <c r="I41" s="126">
        <v>0</v>
      </c>
      <c r="J41" s="122" t="str">
        <f>LEFT(MISC!E41,19)&amp;"."&amp;MiscPay!E41</f>
        <v>Moss Hall Nursery.1002.Eyrs.I01.Au20</v>
      </c>
      <c r="K41" s="121" t="b">
        <v>1</v>
      </c>
      <c r="L41" s="127" t="s">
        <v>3691</v>
      </c>
      <c r="M41" s="121" t="b">
        <v>1</v>
      </c>
      <c r="N41" s="121" t="s">
        <v>3692</v>
      </c>
      <c r="O41" s="128" t="str">
        <f>MISC!J41</f>
        <v>10284/543965</v>
      </c>
      <c r="P41" s="121" t="b">
        <v>1</v>
      </c>
      <c r="Q41" s="121" t="b">
        <v>1</v>
      </c>
      <c r="R41" s="121" t="b">
        <v>1</v>
      </c>
    </row>
    <row r="42" spans="1:18" x14ac:dyDescent="0.25">
      <c r="A42" s="118">
        <v>1</v>
      </c>
      <c r="B42" s="119">
        <v>2</v>
      </c>
      <c r="C42" s="120" t="e">
        <f>MISC!#REF!</f>
        <v>#REF!</v>
      </c>
      <c r="D42" s="121" t="b">
        <v>1</v>
      </c>
      <c r="E42" s="122" t="e">
        <f>RIGHT(MISC!#REF!,4)&amp;"."&amp;MISC!#REF!&amp;"."&amp;MISC!#REF!&amp;"."&amp;"Au20"</f>
        <v>#REF!</v>
      </c>
      <c r="F42" s="123">
        <f t="shared" ca="1" si="0"/>
        <v>44105</v>
      </c>
      <c r="G42" s="124">
        <f t="shared" ca="1" si="1"/>
        <v>0</v>
      </c>
      <c r="H42" s="125">
        <f t="shared" ca="1" si="2"/>
        <v>44105</v>
      </c>
      <c r="I42" s="126">
        <v>0</v>
      </c>
      <c r="J42" s="122" t="e">
        <f>LEFT(MISC!#REF!,19)&amp;"."&amp;MiscPay!E42</f>
        <v>#REF!</v>
      </c>
      <c r="K42" s="121" t="b">
        <v>1</v>
      </c>
      <c r="L42" s="127" t="s">
        <v>3691</v>
      </c>
      <c r="M42" s="121" t="b">
        <v>1</v>
      </c>
      <c r="N42" s="121" t="s">
        <v>3692</v>
      </c>
      <c r="O42" s="128" t="e">
        <f>MISC!#REF!</f>
        <v>#REF!</v>
      </c>
      <c r="P42" s="121" t="b">
        <v>1</v>
      </c>
      <c r="Q42" s="121" t="b">
        <v>1</v>
      </c>
      <c r="R42" s="121" t="b">
        <v>1</v>
      </c>
    </row>
    <row r="43" spans="1:18" x14ac:dyDescent="0.25">
      <c r="A43" s="118">
        <v>1</v>
      </c>
      <c r="B43" s="119">
        <v>2</v>
      </c>
      <c r="C43" s="120" t="e">
        <f>MISC!#REF!</f>
        <v>#REF!</v>
      </c>
      <c r="D43" s="121" t="b">
        <v>1</v>
      </c>
      <c r="E43" s="122" t="e">
        <f>RIGHT(MISC!#REF!,4)&amp;"."&amp;MISC!#REF!&amp;"."&amp;MISC!#REF!&amp;"."&amp;"Au20"</f>
        <v>#REF!</v>
      </c>
      <c r="F43" s="123">
        <f t="shared" ca="1" si="0"/>
        <v>44105</v>
      </c>
      <c r="G43" s="124">
        <f t="shared" ca="1" si="1"/>
        <v>0</v>
      </c>
      <c r="H43" s="125">
        <f t="shared" ca="1" si="2"/>
        <v>44105</v>
      </c>
      <c r="I43" s="126">
        <v>0</v>
      </c>
      <c r="J43" s="122" t="e">
        <f>LEFT(MISC!#REF!,19)&amp;"."&amp;MiscPay!E43</f>
        <v>#REF!</v>
      </c>
      <c r="K43" s="121" t="b">
        <v>1</v>
      </c>
      <c r="L43" s="127" t="s">
        <v>3691</v>
      </c>
      <c r="M43" s="121" t="b">
        <v>1</v>
      </c>
      <c r="N43" s="121" t="s">
        <v>3692</v>
      </c>
      <c r="O43" s="128" t="e">
        <f>MISC!#REF!</f>
        <v>#REF!</v>
      </c>
      <c r="P43" s="121" t="b">
        <v>1</v>
      </c>
      <c r="Q43" s="121" t="b">
        <v>1</v>
      </c>
      <c r="R43" s="121" t="b">
        <v>1</v>
      </c>
    </row>
    <row r="44" spans="1:18" x14ac:dyDescent="0.25">
      <c r="A44" s="118">
        <v>1</v>
      </c>
      <c r="B44" s="119">
        <v>2</v>
      </c>
      <c r="C44" s="120" t="e">
        <f>MISC!#REF!</f>
        <v>#REF!</v>
      </c>
      <c r="D44" s="121" t="b">
        <v>1</v>
      </c>
      <c r="E44" s="122" t="e">
        <f>RIGHT(MISC!#REF!,4)&amp;"."&amp;MISC!#REF!&amp;"."&amp;MISC!#REF!&amp;"."&amp;"Au20"</f>
        <v>#REF!</v>
      </c>
      <c r="F44" s="123">
        <f t="shared" ca="1" si="0"/>
        <v>44105</v>
      </c>
      <c r="G44" s="124">
        <f t="shared" ca="1" si="1"/>
        <v>0</v>
      </c>
      <c r="H44" s="125">
        <f t="shared" ca="1" si="2"/>
        <v>44105</v>
      </c>
      <c r="I44" s="126">
        <v>0</v>
      </c>
      <c r="J44" s="122" t="e">
        <f>LEFT(MISC!#REF!,19)&amp;"."&amp;MiscPay!E44</f>
        <v>#REF!</v>
      </c>
      <c r="K44" s="121" t="b">
        <v>1</v>
      </c>
      <c r="L44" s="127" t="s">
        <v>3691</v>
      </c>
      <c r="M44" s="121" t="b">
        <v>1</v>
      </c>
      <c r="N44" s="121" t="s">
        <v>3692</v>
      </c>
      <c r="O44" s="128" t="e">
        <f>MISC!#REF!</f>
        <v>#REF!</v>
      </c>
      <c r="P44" s="121" t="b">
        <v>1</v>
      </c>
      <c r="Q44" s="121" t="b">
        <v>1</v>
      </c>
      <c r="R44" s="121" t="b">
        <v>1</v>
      </c>
    </row>
    <row r="45" spans="1:18" x14ac:dyDescent="0.25">
      <c r="A45" s="118">
        <v>1</v>
      </c>
      <c r="B45" s="119">
        <v>2</v>
      </c>
      <c r="C45" s="120">
        <f>MISC!K42</f>
        <v>400102</v>
      </c>
      <c r="D45" s="121" t="b">
        <v>1</v>
      </c>
      <c r="E45" s="122" t="str">
        <f>RIGHT(MISC!D42,4)&amp;"."&amp;MISC!N42&amp;"."&amp;MISC!L42&amp;"."&amp;"Au20"</f>
        <v>1003.Eyrs.I01.Au20</v>
      </c>
      <c r="F45" s="123">
        <f t="shared" ca="1" si="0"/>
        <v>44105</v>
      </c>
      <c r="G45" s="124">
        <f t="shared" ca="1" si="1"/>
        <v>0</v>
      </c>
      <c r="H45" s="125">
        <f t="shared" ca="1" si="2"/>
        <v>44105</v>
      </c>
      <c r="I45" s="126">
        <v>0</v>
      </c>
      <c r="J45" s="122" t="str">
        <f>LEFT(MISC!E42,19)&amp;"."&amp;MiscPay!E45</f>
        <v>St Margaret's Nurse.1003.Eyrs.I01.Au20</v>
      </c>
      <c r="K45" s="121" t="b">
        <v>1</v>
      </c>
      <c r="L45" s="127" t="s">
        <v>3691</v>
      </c>
      <c r="M45" s="121" t="b">
        <v>1</v>
      </c>
      <c r="N45" s="121" t="s">
        <v>3692</v>
      </c>
      <c r="O45" s="128" t="str">
        <f>MISC!J42</f>
        <v>10284/543965</v>
      </c>
      <c r="P45" s="121" t="b">
        <v>1</v>
      </c>
      <c r="Q45" s="121" t="b">
        <v>1</v>
      </c>
      <c r="R45" s="121" t="b">
        <v>1</v>
      </c>
    </row>
    <row r="46" spans="1:18" x14ac:dyDescent="0.25">
      <c r="A46" s="118">
        <v>1</v>
      </c>
      <c r="B46" s="119">
        <v>2</v>
      </c>
      <c r="C46" s="120">
        <f>MISC!K43</f>
        <v>400059</v>
      </c>
      <c r="D46" s="121" t="b">
        <v>1</v>
      </c>
      <c r="E46" s="122" t="str">
        <f>RIGHT(MISC!D43,4)&amp;"."&amp;MISC!N43&amp;"."&amp;MISC!L43&amp;"."&amp;"Au20"</f>
        <v>2015.Eyrs.I01.Au20</v>
      </c>
      <c r="F46" s="123">
        <f t="shared" ca="1" si="0"/>
        <v>44105</v>
      </c>
      <c r="G46" s="124">
        <f t="shared" ca="1" si="1"/>
        <v>0</v>
      </c>
      <c r="H46" s="125">
        <f t="shared" ca="1" si="2"/>
        <v>44105</v>
      </c>
      <c r="I46" s="126">
        <v>0</v>
      </c>
      <c r="J46" s="122" t="str">
        <f>LEFT(MISC!E43,19)&amp;"."&amp;MiscPay!E46</f>
        <v>Coppetts Wood.2015.Eyrs.I01.Au20</v>
      </c>
      <c r="K46" s="121" t="b">
        <v>1</v>
      </c>
      <c r="L46" s="127" t="s">
        <v>3691</v>
      </c>
      <c r="M46" s="121" t="b">
        <v>1</v>
      </c>
      <c r="N46" s="121" t="s">
        <v>3692</v>
      </c>
      <c r="O46" s="128" t="str">
        <f>MISC!J43</f>
        <v>10284/543965</v>
      </c>
      <c r="P46" s="121" t="b">
        <v>1</v>
      </c>
      <c r="Q46" s="121" t="b">
        <v>1</v>
      </c>
      <c r="R46" s="121" t="b">
        <v>1</v>
      </c>
    </row>
    <row r="47" spans="1:18" x14ac:dyDescent="0.25">
      <c r="A47" s="118">
        <v>1</v>
      </c>
      <c r="B47" s="119">
        <v>2</v>
      </c>
      <c r="C47" s="120">
        <f>MISC!K44</f>
        <v>400047</v>
      </c>
      <c r="D47" s="121" t="b">
        <v>1</v>
      </c>
      <c r="E47" s="122" t="str">
        <f>RIGHT(MISC!D44,4)&amp;"."&amp;MISC!N44&amp;"."&amp;MISC!L44&amp;"."&amp;"Au20"</f>
        <v>2024.Eyrs.I01.Au20</v>
      </c>
      <c r="F47" s="123">
        <f t="shared" ca="1" si="0"/>
        <v>44105</v>
      </c>
      <c r="G47" s="124">
        <f t="shared" ca="1" si="1"/>
        <v>170.39</v>
      </c>
      <c r="H47" s="125">
        <f t="shared" ca="1" si="2"/>
        <v>44105</v>
      </c>
      <c r="I47" s="126">
        <v>0</v>
      </c>
      <c r="J47" s="122" t="str">
        <f>LEFT(MISC!E44,19)&amp;"."&amp;MiscPay!E47</f>
        <v>Fairway Primary Sch.2024.Eyrs.I01.Au20</v>
      </c>
      <c r="K47" s="121" t="b">
        <v>1</v>
      </c>
      <c r="L47" s="127" t="s">
        <v>3691</v>
      </c>
      <c r="M47" s="121" t="b">
        <v>1</v>
      </c>
      <c r="N47" s="121" t="s">
        <v>3692</v>
      </c>
      <c r="O47" s="128" t="str">
        <f>MISC!J44</f>
        <v>10284/543965</v>
      </c>
      <c r="P47" s="121" t="b">
        <v>1</v>
      </c>
      <c r="Q47" s="121" t="b">
        <v>1</v>
      </c>
      <c r="R47" s="121" t="b">
        <v>1</v>
      </c>
    </row>
    <row r="48" spans="1:18" x14ac:dyDescent="0.25">
      <c r="A48" s="118">
        <v>1</v>
      </c>
      <c r="B48" s="119">
        <v>2</v>
      </c>
      <c r="C48" s="120">
        <f>MISC!K45</f>
        <v>155126</v>
      </c>
      <c r="D48" s="121" t="b">
        <v>1</v>
      </c>
      <c r="E48" s="122" t="str">
        <f>RIGHT(MISC!D45,4)&amp;"."&amp;MISC!N45&amp;"."&amp;MISC!L45&amp;"."&amp;"Au20"</f>
        <v>2048.Eyrs.I02.Au20</v>
      </c>
      <c r="F48" s="123">
        <f t="shared" ca="1" si="0"/>
        <v>44105</v>
      </c>
      <c r="G48" s="124">
        <f t="shared" ca="1" si="1"/>
        <v>294.67</v>
      </c>
      <c r="H48" s="125">
        <f t="shared" ca="1" si="2"/>
        <v>44105</v>
      </c>
      <c r="I48" s="126">
        <v>0</v>
      </c>
      <c r="J48" s="122" t="str">
        <f>LEFT(MISC!E45,19)&amp;"."&amp;MiscPay!E48</f>
        <v>Millbrook Park CE P.2048.Eyrs.I02.Au20</v>
      </c>
      <c r="K48" s="121" t="b">
        <v>1</v>
      </c>
      <c r="L48" s="127" t="s">
        <v>3691</v>
      </c>
      <c r="M48" s="121" t="b">
        <v>1</v>
      </c>
      <c r="N48" s="121" t="s">
        <v>3692</v>
      </c>
      <c r="O48" s="128" t="str">
        <f>MISC!J45</f>
        <v>10284/516500</v>
      </c>
      <c r="P48" s="121" t="b">
        <v>1</v>
      </c>
      <c r="Q48" s="121" t="b">
        <v>1</v>
      </c>
      <c r="R48" s="121" t="b">
        <v>1</v>
      </c>
    </row>
    <row r="49" spans="1:18" x14ac:dyDescent="0.25">
      <c r="A49" s="118">
        <v>1</v>
      </c>
      <c r="B49" s="119">
        <v>2</v>
      </c>
      <c r="C49" s="120">
        <f>MISC!K46</f>
        <v>400010</v>
      </c>
      <c r="D49" s="121" t="b">
        <v>1</v>
      </c>
      <c r="E49" s="122" t="str">
        <f>RIGHT(MISC!D46,4)&amp;"."&amp;MISC!N46&amp;"."&amp;MISC!L46&amp;"."&amp;"Au20"</f>
        <v>2071.Eyrs.I03.Au20</v>
      </c>
      <c r="F49" s="123">
        <f t="shared" ca="1" si="0"/>
        <v>44105</v>
      </c>
      <c r="G49" s="124">
        <f t="shared" ca="1" si="1"/>
        <v>870.99</v>
      </c>
      <c r="H49" s="125">
        <f t="shared" ca="1" si="2"/>
        <v>44105</v>
      </c>
      <c r="I49" s="126">
        <v>0</v>
      </c>
      <c r="J49" s="122" t="str">
        <f>LEFT(MISC!E46,19)&amp;"."&amp;MiscPay!E49</f>
        <v>Queenswell Infant a.2071.Eyrs.I03.Au20</v>
      </c>
      <c r="K49" s="121" t="b">
        <v>1</v>
      </c>
      <c r="L49" s="127" t="s">
        <v>3691</v>
      </c>
      <c r="M49" s="121" t="b">
        <v>1</v>
      </c>
      <c r="N49" s="121" t="s">
        <v>3692</v>
      </c>
      <c r="O49" s="128" t="str">
        <f>MISC!J46</f>
        <v>10284/543965</v>
      </c>
      <c r="P49" s="121" t="b">
        <v>1</v>
      </c>
      <c r="Q49" s="121" t="b">
        <v>1</v>
      </c>
      <c r="R49" s="121" t="b">
        <v>1</v>
      </c>
    </row>
    <row r="50" spans="1:18" x14ac:dyDescent="0.25">
      <c r="A50" s="118">
        <v>1</v>
      </c>
      <c r="B50" s="119">
        <v>2</v>
      </c>
      <c r="C50" s="120" t="e">
        <f>MISC!#REF!</f>
        <v>#REF!</v>
      </c>
      <c r="D50" s="121" t="b">
        <v>1</v>
      </c>
      <c r="E50" s="122" t="e">
        <f>RIGHT(MISC!#REF!,4)&amp;"."&amp;MISC!#REF!&amp;"."&amp;MISC!#REF!&amp;"."&amp;"Au20"</f>
        <v>#REF!</v>
      </c>
      <c r="F50" s="123">
        <f t="shared" ca="1" si="0"/>
        <v>44105</v>
      </c>
      <c r="G50" s="124">
        <f t="shared" ca="1" si="1"/>
        <v>259.17</v>
      </c>
      <c r="H50" s="125">
        <f t="shared" ca="1" si="2"/>
        <v>44105</v>
      </c>
      <c r="I50" s="126">
        <v>0</v>
      </c>
      <c r="J50" s="122" t="e">
        <f>LEFT(MISC!#REF!,19)&amp;"."&amp;MiscPay!E50</f>
        <v>#REF!</v>
      </c>
      <c r="K50" s="121" t="b">
        <v>1</v>
      </c>
      <c r="L50" s="127" t="s">
        <v>3691</v>
      </c>
      <c r="M50" s="121" t="b">
        <v>1</v>
      </c>
      <c r="N50" s="121" t="s">
        <v>3692</v>
      </c>
      <c r="O50" s="128" t="e">
        <f>MISC!#REF!</f>
        <v>#REF!</v>
      </c>
      <c r="P50" s="121" t="b">
        <v>1</v>
      </c>
      <c r="Q50" s="121" t="b">
        <v>1</v>
      </c>
      <c r="R50" s="121" t="b">
        <v>1</v>
      </c>
    </row>
    <row r="51" spans="1:18" x14ac:dyDescent="0.25">
      <c r="A51" s="118">
        <v>1</v>
      </c>
      <c r="B51" s="119">
        <v>2</v>
      </c>
      <c r="C51" s="120">
        <f>MISC!K47</f>
        <v>400102</v>
      </c>
      <c r="D51" s="121" t="b">
        <v>1</v>
      </c>
      <c r="E51" s="122" t="str">
        <f>RIGHT(MISC!D47,4)&amp;"."&amp;MISC!N47&amp;"."&amp;MISC!L47&amp;"."&amp;"Au20"</f>
        <v>1000.TPGPY.I01.Au20</v>
      </c>
      <c r="F51" s="123">
        <f t="shared" ca="1" si="0"/>
        <v>44105</v>
      </c>
      <c r="G51" s="124">
        <f t="shared" ca="1" si="1"/>
        <v>235.28</v>
      </c>
      <c r="H51" s="125">
        <f t="shared" ca="1" si="2"/>
        <v>44105</v>
      </c>
      <c r="I51" s="126">
        <v>0</v>
      </c>
      <c r="J51" s="122" t="str">
        <f>LEFT(MISC!E47,19)&amp;"."&amp;MiscPay!E51</f>
        <v>Brookhill Nursery.1000.TPGPY.I01.Au20</v>
      </c>
      <c r="K51" s="121" t="b">
        <v>1</v>
      </c>
      <c r="L51" s="127" t="s">
        <v>3691</v>
      </c>
      <c r="M51" s="121" t="b">
        <v>1</v>
      </c>
      <c r="N51" s="121" t="s">
        <v>3692</v>
      </c>
      <c r="O51" s="128" t="str">
        <f>MISC!J47</f>
        <v>11294/543965</v>
      </c>
      <c r="P51" s="121" t="b">
        <v>1</v>
      </c>
      <c r="Q51" s="121" t="b">
        <v>1</v>
      </c>
      <c r="R51" s="121" t="b">
        <v>1</v>
      </c>
    </row>
    <row r="52" spans="1:18" x14ac:dyDescent="0.25">
      <c r="A52" s="118">
        <v>1</v>
      </c>
      <c r="B52" s="119">
        <v>2</v>
      </c>
      <c r="C52" s="120">
        <f>MISC!K48</f>
        <v>400023</v>
      </c>
      <c r="D52" s="121" t="b">
        <v>1</v>
      </c>
      <c r="E52" s="122" t="str">
        <f>RIGHT(MISC!D48,4)&amp;"."&amp;MISC!N48&amp;"."&amp;MISC!L48&amp;"."&amp;"Au20"</f>
        <v>3500.TPGPY.I01.Au20</v>
      </c>
      <c r="F52" s="123">
        <f t="shared" ca="1" si="0"/>
        <v>44105</v>
      </c>
      <c r="G52" s="124">
        <f t="shared" ca="1" si="1"/>
        <v>226.88</v>
      </c>
      <c r="H52" s="125">
        <f t="shared" ca="1" si="2"/>
        <v>44105</v>
      </c>
      <c r="I52" s="126">
        <v>0</v>
      </c>
      <c r="J52" s="122" t="str">
        <f>LEFT(MISC!E48,19)&amp;"."&amp;MiscPay!E52</f>
        <v>Annunciation Cathol.3500.TPGPY.I01.Au20</v>
      </c>
      <c r="K52" s="121" t="b">
        <v>1</v>
      </c>
      <c r="L52" s="127" t="s">
        <v>3691</v>
      </c>
      <c r="M52" s="121" t="b">
        <v>1</v>
      </c>
      <c r="N52" s="121" t="s">
        <v>3692</v>
      </c>
      <c r="O52" s="128" t="str">
        <f>MISC!J48</f>
        <v>11294/543965</v>
      </c>
      <c r="P52" s="121" t="b">
        <v>1</v>
      </c>
      <c r="Q52" s="121" t="b">
        <v>1</v>
      </c>
      <c r="R52" s="121" t="b">
        <v>1</v>
      </c>
    </row>
    <row r="53" spans="1:18" x14ac:dyDescent="0.25">
      <c r="A53" s="118">
        <v>1</v>
      </c>
      <c r="B53" s="119">
        <v>2</v>
      </c>
      <c r="C53" s="120">
        <f>MISC!K49</f>
        <v>400150</v>
      </c>
      <c r="D53" s="121" t="b">
        <v>1</v>
      </c>
      <c r="E53" s="122" t="str">
        <f>RIGHT(MISC!D49,4)&amp;"."&amp;MISC!N49&amp;"."&amp;MISC!L49&amp;"."&amp;"Au20"</f>
        <v>3524.TPGPY.I01.Au20</v>
      </c>
      <c r="F53" s="123">
        <f t="shared" ca="1" si="0"/>
        <v>44105</v>
      </c>
      <c r="G53" s="124">
        <f t="shared" ca="1" si="1"/>
        <v>343.86</v>
      </c>
      <c r="H53" s="125">
        <f t="shared" ca="1" si="2"/>
        <v>44105</v>
      </c>
      <c r="I53" s="126">
        <v>0</v>
      </c>
      <c r="J53" s="122" t="str">
        <f>LEFT(MISC!E49,19)&amp;"."&amp;MiscPay!E53</f>
        <v>Beit Shvidler Prima.3524.TPGPY.I01.Au20</v>
      </c>
      <c r="K53" s="121" t="b">
        <v>1</v>
      </c>
      <c r="L53" s="127" t="s">
        <v>3691</v>
      </c>
      <c r="M53" s="121" t="b">
        <v>1</v>
      </c>
      <c r="N53" s="121" t="s">
        <v>3692</v>
      </c>
      <c r="O53" s="128" t="str">
        <f>MISC!J49</f>
        <v>11294/543965</v>
      </c>
      <c r="P53" s="121" t="b">
        <v>1</v>
      </c>
      <c r="Q53" s="121" t="b">
        <v>1</v>
      </c>
      <c r="R53" s="121" t="b">
        <v>1</v>
      </c>
    </row>
    <row r="54" spans="1:18" x14ac:dyDescent="0.25">
      <c r="A54" s="118">
        <v>1</v>
      </c>
      <c r="B54" s="119">
        <v>2</v>
      </c>
      <c r="C54" s="120">
        <f>MISC!K50</f>
        <v>400065</v>
      </c>
      <c r="D54" s="121" t="b">
        <v>1</v>
      </c>
      <c r="E54" s="122" t="str">
        <f>RIGHT(MISC!D50,4)&amp;"."&amp;MISC!N50&amp;"."&amp;MISC!L50&amp;"."&amp;"Au20"</f>
        <v>2067.TPGPY.I01.Au20</v>
      </c>
      <c r="F54" s="123">
        <f t="shared" ca="1" si="0"/>
        <v>44105</v>
      </c>
      <c r="G54" s="124">
        <f t="shared" ca="1" si="1"/>
        <v>772.84</v>
      </c>
      <c r="H54" s="125">
        <f t="shared" ca="1" si="2"/>
        <v>44105</v>
      </c>
      <c r="I54" s="126">
        <v>0</v>
      </c>
      <c r="J54" s="122" t="str">
        <f>LEFT(MISC!E50,19)&amp;"."&amp;MiscPay!E54</f>
        <v>Chalgrove Primary S.2067.TPGPY.I01.Au20</v>
      </c>
      <c r="K54" s="121" t="b">
        <v>1</v>
      </c>
      <c r="L54" s="127" t="s">
        <v>3691</v>
      </c>
      <c r="M54" s="121" t="b">
        <v>1</v>
      </c>
      <c r="N54" s="121" t="s">
        <v>3692</v>
      </c>
      <c r="O54" s="128" t="str">
        <f>MISC!J50</f>
        <v>11294/543965</v>
      </c>
      <c r="P54" s="121" t="b">
        <v>1</v>
      </c>
      <c r="Q54" s="121" t="b">
        <v>1</v>
      </c>
      <c r="R54" s="121" t="b">
        <v>1</v>
      </c>
    </row>
    <row r="55" spans="1:18" x14ac:dyDescent="0.25">
      <c r="A55" s="118">
        <v>1</v>
      </c>
      <c r="B55" s="119">
        <v>2</v>
      </c>
      <c r="C55" s="120">
        <f>MISC!K51</f>
        <v>400002</v>
      </c>
      <c r="D55" s="121" t="b">
        <v>1</v>
      </c>
      <c r="E55" s="122" t="str">
        <f>RIGHT(MISC!D51,4)&amp;"."&amp;MISC!N51&amp;"."&amp;MISC!L51&amp;"."&amp;"Au20"</f>
        <v>2027.TPGPY.I01.Au20</v>
      </c>
      <c r="F55" s="123">
        <f t="shared" ca="1" si="0"/>
        <v>44105</v>
      </c>
      <c r="G55" s="124">
        <f t="shared" ca="1" si="1"/>
        <v>484.82</v>
      </c>
      <c r="H55" s="125">
        <f t="shared" ca="1" si="2"/>
        <v>44105</v>
      </c>
      <c r="I55" s="126">
        <v>0</v>
      </c>
      <c r="J55" s="122" t="str">
        <f>LEFT(MISC!E51,19)&amp;"."&amp;MiscPay!E55</f>
        <v>Garden Suburb Junio.2027.TPGPY.I01.Au20</v>
      </c>
      <c r="K55" s="121" t="b">
        <v>1</v>
      </c>
      <c r="L55" s="127" t="s">
        <v>3691</v>
      </c>
      <c r="M55" s="121" t="b">
        <v>1</v>
      </c>
      <c r="N55" s="121" t="s">
        <v>3692</v>
      </c>
      <c r="O55" s="128" t="str">
        <f>MISC!J51</f>
        <v>11294/543965</v>
      </c>
      <c r="P55" s="121" t="b">
        <v>1</v>
      </c>
      <c r="Q55" s="121" t="b">
        <v>1</v>
      </c>
      <c r="R55" s="121" t="b">
        <v>1</v>
      </c>
    </row>
    <row r="56" spans="1:18" x14ac:dyDescent="0.25">
      <c r="A56" s="118">
        <v>1</v>
      </c>
      <c r="B56" s="119">
        <v>2</v>
      </c>
      <c r="C56" s="120">
        <f>MISC!K52</f>
        <v>400098</v>
      </c>
      <c r="D56" s="121" t="b">
        <v>1</v>
      </c>
      <c r="E56" s="122" t="str">
        <f>RIGHT(MISC!D52,4)&amp;"."&amp;MISC!N52&amp;"."&amp;MISC!L52&amp;"."&amp;"Au20"</f>
        <v>3309.TPGPY.I01.Au20</v>
      </c>
      <c r="F56" s="123">
        <f t="shared" ca="1" si="0"/>
        <v>44105</v>
      </c>
      <c r="G56" s="124">
        <f t="shared" ca="1" si="1"/>
        <v>310.02999999999997</v>
      </c>
      <c r="H56" s="125">
        <f t="shared" ca="1" si="2"/>
        <v>44105</v>
      </c>
      <c r="I56" s="126">
        <v>0</v>
      </c>
      <c r="J56" s="122" t="str">
        <f>LEFT(MISC!E52,19)&amp;"."&amp;MiscPay!E56</f>
        <v>St Johns CE N20.3309.TPGPY.I01.Au20</v>
      </c>
      <c r="K56" s="121" t="b">
        <v>1</v>
      </c>
      <c r="L56" s="127" t="s">
        <v>3691</v>
      </c>
      <c r="M56" s="121" t="b">
        <v>1</v>
      </c>
      <c r="N56" s="121" t="s">
        <v>3692</v>
      </c>
      <c r="O56" s="128" t="str">
        <f>MISC!J52</f>
        <v>11294/543965</v>
      </c>
      <c r="P56" s="121" t="b">
        <v>1</v>
      </c>
      <c r="Q56" s="121" t="b">
        <v>1</v>
      </c>
      <c r="R56" s="121" t="b">
        <v>1</v>
      </c>
    </row>
    <row r="57" spans="1:18" x14ac:dyDescent="0.25">
      <c r="A57" s="118">
        <v>1</v>
      </c>
      <c r="B57" s="119">
        <v>2</v>
      </c>
      <c r="C57" s="120">
        <f>MISC!K53</f>
        <v>400011</v>
      </c>
      <c r="D57" s="121" t="b">
        <v>1</v>
      </c>
      <c r="E57" s="122" t="str">
        <f>RIGHT(MISC!D53,4)&amp;"."&amp;MISC!N53&amp;"."&amp;MISC!L53&amp;"."&amp;"Au20"</f>
        <v>2060.TPGPY.I01.Au20</v>
      </c>
      <c r="F57" s="123">
        <f t="shared" ca="1" si="0"/>
        <v>44105</v>
      </c>
      <c r="G57" s="124">
        <f t="shared" ca="1" si="1"/>
        <v>353.67</v>
      </c>
      <c r="H57" s="125">
        <f t="shared" ca="1" si="2"/>
        <v>44105</v>
      </c>
      <c r="I57" s="126">
        <v>0</v>
      </c>
      <c r="J57" s="122" t="str">
        <f>LEFT(MISC!E53,19)&amp;"."&amp;MiscPay!E57</f>
        <v>Whitings Hill Prima.2060.TPGPY.I01.Au20</v>
      </c>
      <c r="K57" s="121" t="b">
        <v>1</v>
      </c>
      <c r="L57" s="127" t="s">
        <v>3691</v>
      </c>
      <c r="M57" s="121" t="b">
        <v>1</v>
      </c>
      <c r="N57" s="121" t="s">
        <v>3692</v>
      </c>
      <c r="O57" s="128" t="str">
        <f>MISC!J53</f>
        <v>11294/543965</v>
      </c>
      <c r="P57" s="121" t="b">
        <v>1</v>
      </c>
      <c r="Q57" s="121" t="b">
        <v>1</v>
      </c>
      <c r="R57" s="121" t="b">
        <v>1</v>
      </c>
    </row>
    <row r="58" spans="1:18" x14ac:dyDescent="0.25">
      <c r="A58" s="118">
        <v>1</v>
      </c>
      <c r="B58" s="119">
        <v>2</v>
      </c>
      <c r="C58" s="120">
        <f>MISC!K54</f>
        <v>107953</v>
      </c>
      <c r="D58" s="121" t="b">
        <v>1</v>
      </c>
      <c r="E58" s="122" t="str">
        <f>RIGHT(MISC!D54,4)&amp;"."&amp;MISC!N54&amp;"."&amp;MISC!L54&amp;"."&amp;"Au20"</f>
        <v>4004.TPGPY.I01.Au20</v>
      </c>
      <c r="F58" s="123">
        <f t="shared" ca="1" si="0"/>
        <v>44105</v>
      </c>
      <c r="G58" s="124">
        <f t="shared" ca="1" si="1"/>
        <v>0</v>
      </c>
      <c r="H58" s="125">
        <f t="shared" ca="1" si="2"/>
        <v>44105</v>
      </c>
      <c r="I58" s="126">
        <v>0</v>
      </c>
      <c r="J58" s="122" t="str">
        <f>LEFT(MISC!E54,19)&amp;"."&amp;MiscPay!E58</f>
        <v>Menorah High School.4004.TPGPY.I01.Au20</v>
      </c>
      <c r="K58" s="121" t="b">
        <v>1</v>
      </c>
      <c r="L58" s="127" t="s">
        <v>3691</v>
      </c>
      <c r="M58" s="121" t="b">
        <v>1</v>
      </c>
      <c r="N58" s="121" t="s">
        <v>3692</v>
      </c>
      <c r="O58" s="128" t="str">
        <f>MISC!J54</f>
        <v>11294/543965</v>
      </c>
      <c r="P58" s="121" t="b">
        <v>1</v>
      </c>
      <c r="Q58" s="121" t="b">
        <v>1</v>
      </c>
      <c r="R58" s="121" t="b">
        <v>1</v>
      </c>
    </row>
    <row r="59" spans="1:18" x14ac:dyDescent="0.25">
      <c r="A59" s="118">
        <v>1</v>
      </c>
      <c r="B59" s="119">
        <v>2</v>
      </c>
      <c r="C59" s="120">
        <f>MISC!K55</f>
        <v>400113</v>
      </c>
      <c r="D59" s="121" t="b">
        <v>1</v>
      </c>
      <c r="E59" s="122" t="str">
        <f>RIGHT(MISC!D55,4)&amp;"."&amp;MISC!N55&amp;"."&amp;MISC!L55&amp;"."&amp;"Au20"</f>
        <v>2077.TPGPY.I01.Au20</v>
      </c>
      <c r="F59" s="123">
        <f t="shared" ca="1" si="0"/>
        <v>44105</v>
      </c>
      <c r="G59" s="124">
        <f t="shared" ca="1" si="1"/>
        <v>0</v>
      </c>
      <c r="H59" s="125">
        <f t="shared" ca="1" si="2"/>
        <v>44105</v>
      </c>
      <c r="I59" s="126">
        <v>0</v>
      </c>
      <c r="J59" s="122" t="str">
        <f>LEFT(MISC!E55,19)&amp;"."&amp;MiscPay!E59</f>
        <v>Orion Primary Schoo.2077.TPGPY.I01.Au20</v>
      </c>
      <c r="K59" s="121" t="b">
        <v>1</v>
      </c>
      <c r="L59" s="127" t="s">
        <v>3691</v>
      </c>
      <c r="M59" s="121" t="b">
        <v>1</v>
      </c>
      <c r="N59" s="121" t="s">
        <v>3692</v>
      </c>
      <c r="O59" s="128" t="str">
        <f>MISC!J55</f>
        <v>11294/543965</v>
      </c>
      <c r="P59" s="121" t="b">
        <v>1</v>
      </c>
      <c r="Q59" s="121" t="b">
        <v>1</v>
      </c>
      <c r="R59" s="121" t="b">
        <v>1</v>
      </c>
    </row>
    <row r="60" spans="1:18" x14ac:dyDescent="0.25">
      <c r="A60" s="118">
        <v>1</v>
      </c>
      <c r="B60" s="119">
        <v>2</v>
      </c>
      <c r="C60" s="120">
        <f>MISC!K56</f>
        <v>400012</v>
      </c>
      <c r="D60" s="121" t="b">
        <v>1</v>
      </c>
      <c r="E60" s="122" t="str">
        <f>RIGHT(MISC!D56,4)&amp;"."&amp;MISC!N56&amp;"."&amp;MISC!L56&amp;"."&amp;"Au20"</f>
        <v>2072.TPGPY.I01.Au20</v>
      </c>
      <c r="F60" s="123">
        <f t="shared" ca="1" si="0"/>
        <v>44105</v>
      </c>
      <c r="G60" s="124">
        <f t="shared" ca="1" si="1"/>
        <v>0</v>
      </c>
      <c r="H60" s="125">
        <f t="shared" ca="1" si="2"/>
        <v>44105</v>
      </c>
      <c r="I60" s="126">
        <v>0</v>
      </c>
      <c r="J60" s="122" t="str">
        <f>LEFT(MISC!E56,19)&amp;"."&amp;MiscPay!E60</f>
        <v>Queenswell Junior S.2072.TPGPY.I01.Au20</v>
      </c>
      <c r="K60" s="121" t="b">
        <v>1</v>
      </c>
      <c r="L60" s="127" t="s">
        <v>3691</v>
      </c>
      <c r="M60" s="121" t="b">
        <v>1</v>
      </c>
      <c r="N60" s="121" t="s">
        <v>3692</v>
      </c>
      <c r="O60" s="128" t="str">
        <f>MISC!J56</f>
        <v>11294/543965</v>
      </c>
      <c r="P60" s="121" t="b">
        <v>1</v>
      </c>
      <c r="Q60" s="121" t="b">
        <v>1</v>
      </c>
      <c r="R60" s="121" t="b">
        <v>1</v>
      </c>
    </row>
    <row r="61" spans="1:18" x14ac:dyDescent="0.25">
      <c r="A61" s="118">
        <v>1</v>
      </c>
      <c r="B61" s="119">
        <v>2</v>
      </c>
      <c r="C61" s="120">
        <f>MISC!K57</f>
        <v>400061</v>
      </c>
      <c r="D61" s="121" t="b">
        <v>1</v>
      </c>
      <c r="E61" s="122" t="str">
        <f>RIGHT(MISC!D57,4)&amp;"."&amp;MISC!N57&amp;"."&amp;MISC!L57&amp;"."&amp;"Au20"</f>
        <v>2009.TPGPY.I01.Au20</v>
      </c>
      <c r="F61" s="123">
        <f t="shared" ca="1" si="0"/>
        <v>44105</v>
      </c>
      <c r="G61" s="124">
        <f t="shared" ca="1" si="1"/>
        <v>0</v>
      </c>
      <c r="H61" s="125">
        <f t="shared" ca="1" si="2"/>
        <v>44105</v>
      </c>
      <c r="I61" s="126">
        <v>0</v>
      </c>
      <c r="J61" s="122" t="str">
        <f>LEFT(MISC!E57,19)&amp;"."&amp;MiscPay!E61</f>
        <v>Brunswick Park Prim.2009.TPGPY.I01.Au20</v>
      </c>
      <c r="K61" s="121" t="b">
        <v>1</v>
      </c>
      <c r="L61" s="127" t="s">
        <v>3691</v>
      </c>
      <c r="M61" s="121" t="b">
        <v>1</v>
      </c>
      <c r="N61" s="121" t="s">
        <v>3692</v>
      </c>
      <c r="O61" s="128" t="str">
        <f>MISC!J57</f>
        <v>11294/543965</v>
      </c>
      <c r="P61" s="121" t="b">
        <v>1</v>
      </c>
      <c r="Q61" s="121" t="b">
        <v>1</v>
      </c>
      <c r="R61" s="121" t="b">
        <v>1</v>
      </c>
    </row>
    <row r="62" spans="1:18" x14ac:dyDescent="0.25">
      <c r="A62" s="118">
        <v>1</v>
      </c>
      <c r="B62" s="119">
        <v>2</v>
      </c>
      <c r="C62" s="120">
        <f>MISC!K58</f>
        <v>400002</v>
      </c>
      <c r="D62" s="121" t="b">
        <v>1</v>
      </c>
      <c r="E62" s="122" t="str">
        <f>RIGHT(MISC!D58,4)&amp;"."&amp;MISC!N58&amp;"."&amp;MISC!L58&amp;"."&amp;"Au20"</f>
        <v>2027.PPGPY.I05.Au20</v>
      </c>
      <c r="F62" s="123">
        <f t="shared" ca="1" si="0"/>
        <v>44105</v>
      </c>
      <c r="G62" s="124">
        <f t="shared" ca="1" si="1"/>
        <v>0</v>
      </c>
      <c r="H62" s="125">
        <f t="shared" ca="1" si="2"/>
        <v>44105</v>
      </c>
      <c r="I62" s="126">
        <v>0</v>
      </c>
      <c r="J62" s="122" t="str">
        <f>LEFT(MISC!E58,19)&amp;"."&amp;MiscPay!E62</f>
        <v>Garden Suburb Junio.2027.PPGPY.I05.Au20</v>
      </c>
      <c r="K62" s="121" t="b">
        <v>1</v>
      </c>
      <c r="L62" s="127" t="s">
        <v>3691</v>
      </c>
      <c r="M62" s="121" t="b">
        <v>1</v>
      </c>
      <c r="N62" s="121" t="s">
        <v>3692</v>
      </c>
      <c r="O62" s="128" t="str">
        <f>MISC!J58</f>
        <v>11334/543965</v>
      </c>
      <c r="P62" s="121" t="b">
        <v>1</v>
      </c>
      <c r="Q62" s="121" t="b">
        <v>1</v>
      </c>
      <c r="R62" s="121" t="b">
        <v>1</v>
      </c>
    </row>
    <row r="63" spans="1:18" x14ac:dyDescent="0.25">
      <c r="A63" s="118">
        <v>1</v>
      </c>
      <c r="B63" s="119">
        <v>2</v>
      </c>
      <c r="C63" s="120">
        <f>MISC!K59</f>
        <v>400108</v>
      </c>
      <c r="D63" s="121" t="b">
        <v>1</v>
      </c>
      <c r="E63" s="122" t="str">
        <f>RIGHT(MISC!D59,4)&amp;"."&amp;MISC!N59&amp;"."&amp;MISC!L59&amp;"."&amp;"Au20"</f>
        <v>3516.PPGPY.I05.Au20</v>
      </c>
      <c r="F63" s="123">
        <f t="shared" ca="1" si="0"/>
        <v>44105</v>
      </c>
      <c r="G63" s="124">
        <f t="shared" ca="1" si="1"/>
        <v>0</v>
      </c>
      <c r="H63" s="125">
        <f t="shared" ca="1" si="2"/>
        <v>44105</v>
      </c>
      <c r="I63" s="126">
        <v>0</v>
      </c>
      <c r="J63" s="122" t="str">
        <f>LEFT(MISC!E59,19)&amp;"."&amp;MiscPay!E63</f>
        <v>Hasmonean Primary S.3516.PPGPY.I05.Au20</v>
      </c>
      <c r="K63" s="121" t="b">
        <v>1</v>
      </c>
      <c r="L63" s="127" t="s">
        <v>3691</v>
      </c>
      <c r="M63" s="121" t="b">
        <v>1</v>
      </c>
      <c r="N63" s="121" t="s">
        <v>3692</v>
      </c>
      <c r="O63" s="128" t="str">
        <f>MISC!J59</f>
        <v>11334/543965</v>
      </c>
      <c r="P63" s="121" t="b">
        <v>1</v>
      </c>
      <c r="Q63" s="121" t="b">
        <v>1</v>
      </c>
      <c r="R63" s="121" t="b">
        <v>1</v>
      </c>
    </row>
    <row r="64" spans="1:18" x14ac:dyDescent="0.25">
      <c r="A64" s="118">
        <v>1</v>
      </c>
      <c r="B64" s="119">
        <v>2</v>
      </c>
      <c r="C64" s="120">
        <f>MISC!K60</f>
        <v>400113</v>
      </c>
      <c r="D64" s="121" t="b">
        <v>1</v>
      </c>
      <c r="E64" s="122" t="str">
        <f>RIGHT(MISC!D60,4)&amp;"."&amp;MISC!N60&amp;"."&amp;MISC!L60&amp;"."&amp;"Au20"</f>
        <v>2077.PPGPY.I05.Au20</v>
      </c>
      <c r="F64" s="123">
        <f t="shared" ca="1" si="0"/>
        <v>44105</v>
      </c>
      <c r="G64" s="124">
        <f t="shared" ca="1" si="1"/>
        <v>0</v>
      </c>
      <c r="H64" s="125">
        <f t="shared" ca="1" si="2"/>
        <v>44105</v>
      </c>
      <c r="I64" s="126">
        <v>0</v>
      </c>
      <c r="J64" s="122" t="str">
        <f>LEFT(MISC!E60,19)&amp;"."&amp;MiscPay!E64</f>
        <v>Orion Primary Schoo.2077.PPGPY.I05.Au20</v>
      </c>
      <c r="K64" s="121" t="b">
        <v>1</v>
      </c>
      <c r="L64" s="127" t="s">
        <v>3691</v>
      </c>
      <c r="M64" s="121" t="b">
        <v>1</v>
      </c>
      <c r="N64" s="121" t="s">
        <v>3692</v>
      </c>
      <c r="O64" s="128" t="str">
        <f>MISC!J60</f>
        <v>11334/543965</v>
      </c>
      <c r="P64" s="121" t="b">
        <v>1</v>
      </c>
      <c r="Q64" s="121" t="b">
        <v>1</v>
      </c>
      <c r="R64" s="121" t="b">
        <v>1</v>
      </c>
    </row>
    <row r="65" spans="1:18" x14ac:dyDescent="0.25">
      <c r="A65" s="118">
        <v>1</v>
      </c>
      <c r="B65" s="119">
        <v>2</v>
      </c>
      <c r="C65" s="120">
        <f>MISC!K61</f>
        <v>400114</v>
      </c>
      <c r="D65" s="121" t="b">
        <v>1</v>
      </c>
      <c r="E65" s="122" t="str">
        <f>RIGHT(MISC!D61,4)&amp;"."&amp;MISC!N61&amp;"."&amp;MISC!L61&amp;"."&amp;"Au20"</f>
        <v>3307.PPGPY.I05.Au20</v>
      </c>
      <c r="F65" s="123">
        <f t="shared" ca="1" si="0"/>
        <v>44105</v>
      </c>
      <c r="G65" s="124">
        <f t="shared" ca="1" si="1"/>
        <v>0</v>
      </c>
      <c r="H65" s="125">
        <f t="shared" ca="1" si="2"/>
        <v>44105</v>
      </c>
      <c r="I65" s="126">
        <v>0</v>
      </c>
      <c r="J65" s="122" t="str">
        <f>LEFT(MISC!E61,19)&amp;"."&amp;MiscPay!E65</f>
        <v>St John's CE School.3307.PPGPY.I05.Au20</v>
      </c>
      <c r="K65" s="121" t="b">
        <v>1</v>
      </c>
      <c r="L65" s="127" t="s">
        <v>3691</v>
      </c>
      <c r="M65" s="121" t="b">
        <v>1</v>
      </c>
      <c r="N65" s="121" t="s">
        <v>3692</v>
      </c>
      <c r="O65" s="128" t="str">
        <f>MISC!J61</f>
        <v>11334/543965</v>
      </c>
      <c r="P65" s="121" t="b">
        <v>1</v>
      </c>
      <c r="Q65" s="121" t="b">
        <v>1</v>
      </c>
      <c r="R65" s="121" t="b">
        <v>1</v>
      </c>
    </row>
    <row r="66" spans="1:18" x14ac:dyDescent="0.25">
      <c r="A66" s="118">
        <v>1</v>
      </c>
      <c r="B66" s="119">
        <v>2</v>
      </c>
      <c r="C66" s="120">
        <f>MISC!K62</f>
        <v>400117</v>
      </c>
      <c r="D66" s="121" t="b">
        <v>1</v>
      </c>
      <c r="E66" s="122" t="str">
        <f>RIGHT(MISC!D62,4)&amp;"."&amp;MISC!N62&amp;"."&amp;MISC!L62&amp;"."&amp;"Au20"</f>
        <v>3518.PPGPY.I05.Au20</v>
      </c>
      <c r="F66" s="123">
        <f t="shared" ca="1" si="0"/>
        <v>44105</v>
      </c>
      <c r="G66" s="124">
        <f t="shared" ca="1" si="1"/>
        <v>0</v>
      </c>
      <c r="H66" s="125">
        <f t="shared" ca="1" si="2"/>
        <v>44105</v>
      </c>
      <c r="I66" s="126">
        <v>0</v>
      </c>
      <c r="J66" s="122" t="str">
        <f>LEFT(MISC!E62,19)&amp;"."&amp;MiscPay!E66</f>
        <v>Woodcroft Primary S.3518.PPGPY.I05.Au20</v>
      </c>
      <c r="K66" s="121" t="b">
        <v>1</v>
      </c>
      <c r="L66" s="127" t="s">
        <v>3691</v>
      </c>
      <c r="M66" s="121" t="b">
        <v>1</v>
      </c>
      <c r="N66" s="121" t="s">
        <v>3692</v>
      </c>
      <c r="O66" s="128" t="str">
        <f>MISC!J62</f>
        <v>11334/543965</v>
      </c>
      <c r="P66" s="121" t="b">
        <v>1</v>
      </c>
      <c r="Q66" s="121" t="b">
        <v>1</v>
      </c>
      <c r="R66" s="121" t="b">
        <v>1</v>
      </c>
    </row>
    <row r="67" spans="1:18" x14ac:dyDescent="0.25">
      <c r="A67" s="118">
        <v>1</v>
      </c>
      <c r="B67" s="119">
        <v>2</v>
      </c>
      <c r="C67" s="120">
        <f>MISC!K63</f>
        <v>400156</v>
      </c>
      <c r="D67" s="121" t="b">
        <v>1</v>
      </c>
      <c r="E67" s="122" t="str">
        <f>RIGHT(MISC!D63,4)&amp;"."&amp;MISC!N63&amp;"."&amp;MISC!L63&amp;"."&amp;"Au20"</f>
        <v>1100.PPGPY.I05.Au20</v>
      </c>
      <c r="F67" s="123">
        <f t="shared" ca="1" si="0"/>
        <v>44105</v>
      </c>
      <c r="G67" s="124">
        <f t="shared" ca="1" si="1"/>
        <v>0</v>
      </c>
      <c r="H67" s="125">
        <f t="shared" ca="1" si="2"/>
        <v>44105</v>
      </c>
      <c r="I67" s="126">
        <v>0</v>
      </c>
      <c r="J67" s="122" t="str">
        <f>LEFT(MISC!E63,19)&amp;"."&amp;MiscPay!E67</f>
        <v>Pavilion.1100.PPGPY.I05.Au20</v>
      </c>
      <c r="K67" s="121" t="b">
        <v>1</v>
      </c>
      <c r="L67" s="127" t="s">
        <v>3691</v>
      </c>
      <c r="M67" s="121" t="b">
        <v>1</v>
      </c>
      <c r="N67" s="121" t="s">
        <v>3692</v>
      </c>
      <c r="O67" s="128" t="str">
        <f>MISC!J63</f>
        <v>11332/543965</v>
      </c>
      <c r="P67" s="121" t="b">
        <v>1</v>
      </c>
      <c r="Q67" s="121" t="b">
        <v>1</v>
      </c>
      <c r="R67" s="121" t="b">
        <v>1</v>
      </c>
    </row>
    <row r="68" spans="1:18" x14ac:dyDescent="0.25">
      <c r="A68" s="118">
        <v>1</v>
      </c>
      <c r="B68" s="119">
        <v>2</v>
      </c>
      <c r="C68" s="120" t="e">
        <f>MISC!#REF!</f>
        <v>#REF!</v>
      </c>
      <c r="D68" s="121" t="b">
        <v>1</v>
      </c>
      <c r="E68" s="122" t="e">
        <f>RIGHT(MISC!#REF!,4)&amp;"."&amp;MISC!#REF!&amp;"."&amp;MISC!#REF!&amp;"."&amp;"Au20"</f>
        <v>#REF!</v>
      </c>
      <c r="F68" s="123">
        <f t="shared" ca="1" si="0"/>
        <v>44105</v>
      </c>
      <c r="G68" s="124">
        <f t="shared" ca="1" si="1"/>
        <v>0</v>
      </c>
      <c r="H68" s="125">
        <f t="shared" ca="1" si="2"/>
        <v>44105</v>
      </c>
      <c r="I68" s="126">
        <v>0</v>
      </c>
      <c r="J68" s="122" t="e">
        <f>LEFT(MISC!#REF!,19)&amp;"."&amp;MiscPay!E68</f>
        <v>#REF!</v>
      </c>
      <c r="K68" s="121" t="b">
        <v>1</v>
      </c>
      <c r="L68" s="127" t="s">
        <v>3691</v>
      </c>
      <c r="M68" s="121" t="b">
        <v>1</v>
      </c>
      <c r="N68" s="121" t="s">
        <v>3692</v>
      </c>
      <c r="O68" s="128" t="e">
        <f>MISC!#REF!</f>
        <v>#REF!</v>
      </c>
      <c r="P68" s="121" t="b">
        <v>1</v>
      </c>
      <c r="Q68" s="121" t="b">
        <v>1</v>
      </c>
      <c r="R68" s="121" t="b">
        <v>1</v>
      </c>
    </row>
    <row r="69" spans="1:18" x14ac:dyDescent="0.25">
      <c r="A69" s="118">
        <v>1</v>
      </c>
      <c r="B69" s="119">
        <v>2</v>
      </c>
      <c r="C69" s="120">
        <f>MISC!K64</f>
        <v>400058</v>
      </c>
      <c r="D69" s="121" t="b">
        <v>1</v>
      </c>
      <c r="E69" s="122" t="str">
        <f>RIGHT(MISC!D64,4)&amp;"."&amp;MISC!N64&amp;"."&amp;MISC!L64&amp;"."&amp;"Au20"</f>
        <v>3311.PPGPY.I05.Au20</v>
      </c>
      <c r="F69" s="123">
        <f t="shared" ca="1" si="0"/>
        <v>44105</v>
      </c>
      <c r="G69" s="124">
        <f t="shared" ca="1" si="1"/>
        <v>0</v>
      </c>
      <c r="H69" s="125">
        <f t="shared" ca="1" si="2"/>
        <v>44105</v>
      </c>
      <c r="I69" s="126">
        <v>0</v>
      </c>
      <c r="J69" s="122" t="str">
        <f>LEFT(MISC!E64,19)&amp;"."&amp;MiscPay!E69</f>
        <v>St Mary's C E Prima.3311.PPGPY.I05.Au20</v>
      </c>
      <c r="K69" s="121" t="b">
        <v>1</v>
      </c>
      <c r="L69" s="127" t="s">
        <v>3691</v>
      </c>
      <c r="M69" s="121" t="b">
        <v>1</v>
      </c>
      <c r="N69" s="121" t="s">
        <v>3692</v>
      </c>
      <c r="O69" s="128" t="str">
        <f>MISC!J64</f>
        <v>11334/543965</v>
      </c>
      <c r="P69" s="121" t="b">
        <v>1</v>
      </c>
      <c r="Q69" s="121" t="b">
        <v>1</v>
      </c>
      <c r="R69" s="121" t="b">
        <v>1</v>
      </c>
    </row>
    <row r="70" spans="1:18" x14ac:dyDescent="0.25">
      <c r="A70" s="118">
        <v>1</v>
      </c>
      <c r="B70" s="119">
        <v>2</v>
      </c>
      <c r="C70" s="120">
        <f>MISC!K65</f>
        <v>400111</v>
      </c>
      <c r="D70" s="121" t="b">
        <v>1</v>
      </c>
      <c r="E70" s="122" t="str">
        <f>RIGHT(MISC!D65,4)&amp;"."&amp;MISC!N65&amp;"."&amp;MISC!L65&amp;"."&amp;"Au20"</f>
        <v>2076.PPGPY.I05.Au20</v>
      </c>
      <c r="F70" s="123">
        <f t="shared" ca="1" si="0"/>
        <v>44105</v>
      </c>
      <c r="G70" s="124">
        <f t="shared" ca="1" si="1"/>
        <v>0</v>
      </c>
      <c r="H70" s="125">
        <f t="shared" ca="1" si="2"/>
        <v>44105</v>
      </c>
      <c r="I70" s="126">
        <v>0</v>
      </c>
      <c r="J70" s="122" t="str">
        <f>LEFT(MISC!E65,19)&amp;"."&amp;MiscPay!E70</f>
        <v>Wessex  Gardens Pri.2076.PPGPY.I05.Au20</v>
      </c>
      <c r="K70" s="121" t="b">
        <v>1</v>
      </c>
      <c r="L70" s="127" t="s">
        <v>3691</v>
      </c>
      <c r="M70" s="121" t="b">
        <v>1</v>
      </c>
      <c r="N70" s="121" t="s">
        <v>3692</v>
      </c>
      <c r="O70" s="128" t="str">
        <f>MISC!J65</f>
        <v>11334/543965</v>
      </c>
      <c r="P70" s="121" t="b">
        <v>1</v>
      </c>
      <c r="Q70" s="121" t="b">
        <v>1</v>
      </c>
      <c r="R70" s="121" t="b">
        <v>1</v>
      </c>
    </row>
    <row r="71" spans="1:18" x14ac:dyDescent="0.25">
      <c r="A71" s="118">
        <v>1</v>
      </c>
      <c r="B71" s="119">
        <v>2</v>
      </c>
      <c r="C71" s="120">
        <f>MISC!K66</f>
        <v>400088</v>
      </c>
      <c r="D71" s="121" t="b">
        <v>1</v>
      </c>
      <c r="E71" s="122" t="str">
        <f>RIGHT(MISC!D66,4)&amp;"."&amp;MISC!N66&amp;"."&amp;MISC!L66&amp;"."&amp;"Au20"</f>
        <v>2043.PPGPY.I05.Au20</v>
      </c>
      <c r="F71" s="123">
        <f t="shared" ca="1" si="0"/>
        <v>44105</v>
      </c>
      <c r="G71" s="124">
        <f t="shared" ca="1" si="1"/>
        <v>0</v>
      </c>
      <c r="H71" s="125">
        <f t="shared" ca="1" si="2"/>
        <v>44105</v>
      </c>
      <c r="I71" s="126">
        <v>0</v>
      </c>
      <c r="J71" s="122" t="str">
        <f>LEFT(MISC!E66,19)&amp;"."&amp;MiscPay!E71</f>
        <v>Moss Hall Junior Sc.2043.PPGPY.I05.Au20</v>
      </c>
      <c r="K71" s="121" t="b">
        <v>1</v>
      </c>
      <c r="L71" s="127" t="s">
        <v>3691</v>
      </c>
      <c r="M71" s="121" t="b">
        <v>1</v>
      </c>
      <c r="N71" s="121" t="s">
        <v>3692</v>
      </c>
      <c r="O71" s="128" t="str">
        <f>MISC!J66</f>
        <v>11334/543965</v>
      </c>
      <c r="P71" s="121" t="b">
        <v>1</v>
      </c>
      <c r="Q71" s="121" t="b">
        <v>1</v>
      </c>
      <c r="R71" s="121" t="b">
        <v>1</v>
      </c>
    </row>
    <row r="72" spans="1:18" x14ac:dyDescent="0.25">
      <c r="A72" s="118">
        <v>1</v>
      </c>
      <c r="B72" s="119">
        <v>2</v>
      </c>
      <c r="C72" s="120">
        <f>MISC!K67</f>
        <v>400035</v>
      </c>
      <c r="D72" s="121" t="b">
        <v>1</v>
      </c>
      <c r="E72" s="122" t="str">
        <f>RIGHT(MISC!D67,4)&amp;"."&amp;MISC!N67&amp;"."&amp;MISC!L67&amp;"."&amp;"Au20"</f>
        <v>2029.PPGPY.I05.Au20</v>
      </c>
      <c r="F72" s="123">
        <f t="shared" ca="1" si="0"/>
        <v>44105</v>
      </c>
      <c r="G72" s="124">
        <f t="shared" ca="1" si="1"/>
        <v>0</v>
      </c>
      <c r="H72" s="125">
        <f t="shared" ca="1" si="2"/>
        <v>44105</v>
      </c>
      <c r="I72" s="126">
        <v>0</v>
      </c>
      <c r="J72" s="122" t="str">
        <f>LEFT(MISC!E67,19)&amp;"."&amp;MiscPay!E72</f>
        <v>Goldbeaters Primary.2029.PPGPY.I05.Au20</v>
      </c>
      <c r="K72" s="121" t="b">
        <v>1</v>
      </c>
      <c r="L72" s="127" t="s">
        <v>3691</v>
      </c>
      <c r="M72" s="121" t="b">
        <v>1</v>
      </c>
      <c r="N72" s="121" t="s">
        <v>3692</v>
      </c>
      <c r="O72" s="128" t="str">
        <f>MISC!J67</f>
        <v>11334/543965</v>
      </c>
      <c r="P72" s="121" t="b">
        <v>1</v>
      </c>
      <c r="Q72" s="121" t="b">
        <v>1</v>
      </c>
      <c r="R72" s="121" t="b">
        <v>1</v>
      </c>
    </row>
    <row r="73" spans="1:18" x14ac:dyDescent="0.25">
      <c r="A73" s="118">
        <v>1</v>
      </c>
      <c r="B73" s="119">
        <v>2</v>
      </c>
      <c r="C73" s="120">
        <f>MISC!K68</f>
        <v>400040</v>
      </c>
      <c r="D73" s="121" t="b">
        <v>1</v>
      </c>
      <c r="E73" s="122" t="str">
        <f>RIGHT(MISC!D68,4)&amp;"."&amp;MISC!N68&amp;"."&amp;MISC!L68&amp;"."&amp;"Au20"</f>
        <v>2007.PPGPY.I05.Au20</v>
      </c>
      <c r="F73" s="123">
        <f t="shared" ca="1" si="0"/>
        <v>44105</v>
      </c>
      <c r="G73" s="124">
        <f t="shared" ca="1" si="1"/>
        <v>2978.41</v>
      </c>
      <c r="H73" s="125">
        <f t="shared" ca="1" si="2"/>
        <v>44105</v>
      </c>
      <c r="I73" s="126">
        <v>0</v>
      </c>
      <c r="J73" s="122" t="str">
        <f>LEFT(MISC!E68,19)&amp;"."&amp;MiscPay!E73</f>
        <v>Brookland Junior Sc.2007.PPGPY.I05.Au20</v>
      </c>
      <c r="K73" s="121" t="b">
        <v>1</v>
      </c>
      <c r="L73" s="127" t="s">
        <v>3691</v>
      </c>
      <c r="M73" s="121" t="b">
        <v>1</v>
      </c>
      <c r="N73" s="121" t="s">
        <v>3692</v>
      </c>
      <c r="O73" s="128" t="str">
        <f>MISC!J68</f>
        <v>11334/543965</v>
      </c>
      <c r="P73" s="121" t="b">
        <v>1</v>
      </c>
      <c r="Q73" s="121" t="b">
        <v>1</v>
      </c>
      <c r="R73" s="121" t="b">
        <v>1</v>
      </c>
    </row>
    <row r="74" spans="1:18" x14ac:dyDescent="0.25">
      <c r="A74" s="118">
        <v>1</v>
      </c>
      <c r="B74" s="119">
        <v>2</v>
      </c>
      <c r="C74" s="120">
        <f>MISC!K69</f>
        <v>400033</v>
      </c>
      <c r="D74" s="121" t="b">
        <v>1</v>
      </c>
      <c r="E74" s="122" t="str">
        <f>RIGHT(MISC!D69,4)&amp;"."&amp;MISC!N69&amp;"."&amp;MISC!L69&amp;"."&amp;"Au20"</f>
        <v>4003.PPGPY.I05.Au20</v>
      </c>
      <c r="F74" s="123">
        <f t="shared" ca="1" si="0"/>
        <v>44105</v>
      </c>
      <c r="G74" s="124">
        <f t="shared" ca="1" si="1"/>
        <v>0</v>
      </c>
      <c r="H74" s="125">
        <f t="shared" ca="1" si="2"/>
        <v>44105</v>
      </c>
      <c r="I74" s="126">
        <v>0</v>
      </c>
      <c r="J74" s="122" t="str">
        <f>LEFT(MISC!E69,19)&amp;"."&amp;MiscPay!E74</f>
        <v>Friern Barnet Schoo.4003.PPGPY.I05.Au20</v>
      </c>
      <c r="K74" s="121" t="b">
        <v>1</v>
      </c>
      <c r="L74" s="127" t="s">
        <v>3691</v>
      </c>
      <c r="M74" s="121" t="b">
        <v>1</v>
      </c>
      <c r="N74" s="121" t="s">
        <v>3692</v>
      </c>
      <c r="O74" s="128" t="str">
        <f>MISC!J69</f>
        <v>11333/543965</v>
      </c>
      <c r="P74" s="121" t="b">
        <v>1</v>
      </c>
      <c r="Q74" s="121" t="b">
        <v>1</v>
      </c>
      <c r="R74" s="121" t="b">
        <v>1</v>
      </c>
    </row>
    <row r="75" spans="1:18" x14ac:dyDescent="0.25">
      <c r="A75" s="118">
        <v>1</v>
      </c>
      <c r="B75" s="119">
        <v>2</v>
      </c>
      <c r="C75" s="120">
        <f>MISC!K70</f>
        <v>400140</v>
      </c>
      <c r="D75" s="121" t="b">
        <v>1</v>
      </c>
      <c r="E75" s="122" t="str">
        <f>RIGHT(MISC!D70,4)&amp;"."&amp;MISC!N70&amp;"."&amp;MISC!L70&amp;"."&amp;"Au20"</f>
        <v>5427.PPGPY.I05.Au20</v>
      </c>
      <c r="F75" s="123">
        <f t="shared" ca="1" si="0"/>
        <v>44105</v>
      </c>
      <c r="G75" s="124">
        <f t="shared" ca="1" si="1"/>
        <v>0</v>
      </c>
      <c r="H75" s="125">
        <f t="shared" ca="1" si="2"/>
        <v>44105</v>
      </c>
      <c r="I75" s="126">
        <v>0</v>
      </c>
      <c r="J75" s="122" t="str">
        <f>LEFT(MISC!E70,19)&amp;"."&amp;MiscPay!E75</f>
        <v>JCoSS.5427.PPGPY.I05.Au20</v>
      </c>
      <c r="K75" s="121" t="b">
        <v>1</v>
      </c>
      <c r="L75" s="127" t="s">
        <v>3691</v>
      </c>
      <c r="M75" s="121" t="b">
        <v>1</v>
      </c>
      <c r="N75" s="121" t="s">
        <v>3692</v>
      </c>
      <c r="O75" s="128" t="str">
        <f>MISC!J70</f>
        <v>11333/543965</v>
      </c>
      <c r="P75" s="121" t="b">
        <v>1</v>
      </c>
      <c r="Q75" s="121" t="b">
        <v>1</v>
      </c>
      <c r="R75" s="121" t="b">
        <v>1</v>
      </c>
    </row>
    <row r="76" spans="1:18" x14ac:dyDescent="0.25">
      <c r="A76" s="118">
        <v>1</v>
      </c>
      <c r="B76" s="119">
        <v>2</v>
      </c>
      <c r="C76" s="120">
        <f>MISC!K71</f>
        <v>400042</v>
      </c>
      <c r="D76" s="121" t="b">
        <v>1</v>
      </c>
      <c r="E76" s="122" t="str">
        <f>RIGHT(MISC!D71,4)&amp;"."&amp;MISC!N71&amp;"."&amp;MISC!L71&amp;"."&amp;"Au20"</f>
        <v>2021.PPGPY.I05.Au20</v>
      </c>
      <c r="F76" s="123">
        <f t="shared" ca="1" si="0"/>
        <v>44105</v>
      </c>
      <c r="G76" s="124">
        <f t="shared" ca="1" si="1"/>
        <v>5040.38</v>
      </c>
      <c r="H76" s="125">
        <f t="shared" ca="1" si="2"/>
        <v>44105</v>
      </c>
      <c r="I76" s="126">
        <v>0</v>
      </c>
      <c r="J76" s="122" t="str">
        <f>LEFT(MISC!E71,19)&amp;"."&amp;MiscPay!E76</f>
        <v>Dollis Primary Scho.2021.PPGPY.I05.Au20</v>
      </c>
      <c r="K76" s="121" t="b">
        <v>1</v>
      </c>
      <c r="L76" s="127" t="s">
        <v>3691</v>
      </c>
      <c r="M76" s="121" t="b">
        <v>1</v>
      </c>
      <c r="N76" s="121" t="s">
        <v>3692</v>
      </c>
      <c r="O76" s="128" t="str">
        <f>MISC!J71</f>
        <v>11334/543965</v>
      </c>
      <c r="P76" s="121" t="b">
        <v>1</v>
      </c>
      <c r="Q76" s="121" t="b">
        <v>1</v>
      </c>
      <c r="R76" s="121" t="b">
        <v>1</v>
      </c>
    </row>
    <row r="77" spans="1:18" x14ac:dyDescent="0.25">
      <c r="A77" s="118">
        <v>1</v>
      </c>
      <c r="B77" s="119">
        <v>2</v>
      </c>
      <c r="C77" s="120">
        <f>MISC!K72</f>
        <v>400082</v>
      </c>
      <c r="D77" s="121" t="b">
        <v>1</v>
      </c>
      <c r="E77" s="122" t="str">
        <f>RIGHT(MISC!D72,4)&amp;"."&amp;MISC!N72&amp;"."&amp;MISC!L72&amp;"."&amp;"Au20"</f>
        <v>2026.PPGPY.I05.Au20</v>
      </c>
      <c r="F77" s="123">
        <f t="shared" ca="1" si="0"/>
        <v>44105</v>
      </c>
      <c r="G77" s="124">
        <f t="shared" ca="1" si="1"/>
        <v>7954.55</v>
      </c>
      <c r="H77" s="125">
        <f t="shared" ca="1" si="2"/>
        <v>44105</v>
      </c>
      <c r="I77" s="126">
        <v>0</v>
      </c>
      <c r="J77" s="122" t="str">
        <f>LEFT(MISC!E72,19)&amp;"."&amp;MiscPay!E77</f>
        <v>Frith Manor School.2026.PPGPY.I05.Au20</v>
      </c>
      <c r="K77" s="121" t="b">
        <v>1</v>
      </c>
      <c r="L77" s="127" t="s">
        <v>3691</v>
      </c>
      <c r="M77" s="121" t="b">
        <v>1</v>
      </c>
      <c r="N77" s="121" t="s">
        <v>3692</v>
      </c>
      <c r="O77" s="128" t="str">
        <f>MISC!J72</f>
        <v>11334/543965</v>
      </c>
      <c r="P77" s="121" t="b">
        <v>1</v>
      </c>
      <c r="Q77" s="121" t="b">
        <v>1</v>
      </c>
      <c r="R77" s="121" t="b">
        <v>1</v>
      </c>
    </row>
    <row r="78" spans="1:18" x14ac:dyDescent="0.25">
      <c r="A78" s="118">
        <v>1</v>
      </c>
      <c r="B78" s="119">
        <v>2</v>
      </c>
      <c r="C78" s="120">
        <f>MISC!K73</f>
        <v>160141</v>
      </c>
      <c r="D78" s="121" t="b">
        <v>1</v>
      </c>
      <c r="E78" s="122" t="str">
        <f>RIGHT(MISC!D73,4)&amp;"."&amp;MISC!N73&amp;"."&amp;MISC!L73&amp;"."&amp;"Au20"</f>
        <v>2010.Grwth.I01.Au20</v>
      </c>
      <c r="F78" s="123">
        <f t="shared" ca="1" si="0"/>
        <v>44105</v>
      </c>
      <c r="G78" s="124">
        <f t="shared" ca="1" si="1"/>
        <v>5208.33</v>
      </c>
      <c r="H78" s="125">
        <f t="shared" ca="1" si="2"/>
        <v>44105</v>
      </c>
      <c r="I78" s="126">
        <v>0</v>
      </c>
      <c r="J78" s="122" t="str">
        <f>LEFT(MISC!E73,19)&amp;"."&amp;MiscPay!E78</f>
        <v>Child's Hill Academ.2010.Grwth.I01.Au20</v>
      </c>
      <c r="K78" s="121" t="b">
        <v>1</v>
      </c>
      <c r="L78" s="127" t="s">
        <v>3691</v>
      </c>
      <c r="M78" s="121" t="b">
        <v>1</v>
      </c>
      <c r="N78" s="121" t="s">
        <v>3692</v>
      </c>
      <c r="O78" s="128" t="str">
        <f>MISC!J73</f>
        <v>11448/516500</v>
      </c>
      <c r="P78" s="121" t="b">
        <v>1</v>
      </c>
      <c r="Q78" s="121" t="b">
        <v>1</v>
      </c>
      <c r="R78" s="121" t="b">
        <v>1</v>
      </c>
    </row>
    <row r="79" spans="1:18" x14ac:dyDescent="0.25">
      <c r="A79" s="118">
        <v>1</v>
      </c>
      <c r="B79" s="119">
        <v>2</v>
      </c>
      <c r="C79" s="120">
        <f>MISC!K74</f>
        <v>400096</v>
      </c>
      <c r="D79" s="121" t="b">
        <v>1</v>
      </c>
      <c r="E79" s="122" t="str">
        <f>RIGHT(MISC!D74,4)&amp;"."&amp;MISC!N74&amp;"."&amp;MISC!L74&amp;"."&amp;"Au20"</f>
        <v>3502.Grwth.I01.Au20</v>
      </c>
      <c r="F79" s="123">
        <f t="shared" ca="1" si="0"/>
        <v>44105</v>
      </c>
      <c r="G79" s="124">
        <f t="shared" ca="1" si="1"/>
        <v>56.84</v>
      </c>
      <c r="H79" s="125">
        <f t="shared" ca="1" si="2"/>
        <v>44105</v>
      </c>
      <c r="I79" s="126">
        <v>0</v>
      </c>
      <c r="J79" s="122" t="str">
        <f>LEFT(MISC!E74,19)&amp;"."&amp;MiscPay!E79</f>
        <v>St Agnes RC Primary.3502.Grwth.I01.Au20</v>
      </c>
      <c r="K79" s="121" t="b">
        <v>1</v>
      </c>
      <c r="L79" s="127" t="s">
        <v>3691</v>
      </c>
      <c r="M79" s="121" t="b">
        <v>1</v>
      </c>
      <c r="N79" s="121" t="s">
        <v>3692</v>
      </c>
      <c r="O79" s="128" t="str">
        <f>MISC!J74</f>
        <v>11448/543965</v>
      </c>
      <c r="P79" s="121" t="b">
        <v>1</v>
      </c>
      <c r="Q79" s="121" t="b">
        <v>1</v>
      </c>
      <c r="R79" s="121" t="b">
        <v>1</v>
      </c>
    </row>
    <row r="80" spans="1:18" x14ac:dyDescent="0.25">
      <c r="A80" s="118">
        <v>1</v>
      </c>
      <c r="B80" s="119">
        <v>2</v>
      </c>
      <c r="C80" s="120">
        <f>MISC!K75</f>
        <v>400066</v>
      </c>
      <c r="D80" s="121" t="b">
        <v>1</v>
      </c>
      <c r="E80" s="122" t="str">
        <f>RIGHT(MISC!D75,4)&amp;"."&amp;MISC!N75&amp;"."&amp;MISC!L75&amp;"."&amp;"Au20"</f>
        <v>3509.Grwth.I01.Au20</v>
      </c>
      <c r="F80" s="123">
        <f t="shared" ca="1" si="0"/>
        <v>44105</v>
      </c>
      <c r="G80" s="124">
        <f t="shared" ca="1" si="1"/>
        <v>269.62</v>
      </c>
      <c r="H80" s="125">
        <f t="shared" ca="1" si="2"/>
        <v>44105</v>
      </c>
      <c r="I80" s="126">
        <v>0</v>
      </c>
      <c r="J80" s="122" t="str">
        <f>LEFT(MISC!E75,19)&amp;"."&amp;MiscPay!E80</f>
        <v>St Joseph's Primary.3509.Grwth.I01.Au20</v>
      </c>
      <c r="K80" s="121" t="b">
        <v>1</v>
      </c>
      <c r="L80" s="127" t="s">
        <v>3691</v>
      </c>
      <c r="M80" s="121" t="b">
        <v>1</v>
      </c>
      <c r="N80" s="121" t="s">
        <v>3692</v>
      </c>
      <c r="O80" s="128" t="str">
        <f>MISC!J75</f>
        <v>11448/543965</v>
      </c>
      <c r="P80" s="121" t="b">
        <v>1</v>
      </c>
      <c r="Q80" s="121" t="b">
        <v>1</v>
      </c>
      <c r="R80" s="121" t="b">
        <v>1</v>
      </c>
    </row>
    <row r="81" spans="1:18" x14ac:dyDescent="0.25">
      <c r="A81" s="118">
        <v>1</v>
      </c>
      <c r="B81" s="119">
        <v>2</v>
      </c>
      <c r="C81" s="120">
        <f>MISC!K76</f>
        <v>400048</v>
      </c>
      <c r="D81" s="121" t="b">
        <v>1</v>
      </c>
      <c r="E81" s="122" t="str">
        <f>RIGHT(MISC!D76,4)&amp;"."&amp;MISC!N76&amp;"."&amp;MISC!L76&amp;"."&amp;"Au20"</f>
        <v>2042.Grwth.I01.Au20</v>
      </c>
      <c r="F81" s="123">
        <f t="shared" ca="1" si="0"/>
        <v>44105</v>
      </c>
      <c r="G81" s="124">
        <f t="shared" ca="1" si="1"/>
        <v>5783.82</v>
      </c>
      <c r="H81" s="125">
        <f t="shared" ca="1" si="2"/>
        <v>44105</v>
      </c>
      <c r="I81" s="126">
        <v>0</v>
      </c>
      <c r="J81" s="122" t="str">
        <f>LEFT(MISC!E76,19)&amp;"."&amp;MiscPay!E81</f>
        <v>Monkfrith School.2042.Grwth.I01.Au20</v>
      </c>
      <c r="K81" s="121" t="b">
        <v>1</v>
      </c>
      <c r="L81" s="127" t="s">
        <v>3691</v>
      </c>
      <c r="M81" s="121" t="b">
        <v>1</v>
      </c>
      <c r="N81" s="121" t="s">
        <v>3692</v>
      </c>
      <c r="O81" s="128" t="str">
        <f>MISC!J76</f>
        <v>11448/543965</v>
      </c>
      <c r="P81" s="121" t="b">
        <v>1</v>
      </c>
      <c r="Q81" s="121" t="b">
        <v>1</v>
      </c>
      <c r="R81" s="121" t="b">
        <v>1</v>
      </c>
    </row>
    <row r="82" spans="1:18" x14ac:dyDescent="0.25">
      <c r="A82" s="118">
        <v>1</v>
      </c>
      <c r="B82" s="119">
        <v>2</v>
      </c>
      <c r="C82" s="120">
        <f>MISC!K77</f>
        <v>140909</v>
      </c>
      <c r="D82" s="121" t="b">
        <v>1</v>
      </c>
      <c r="E82" s="122" t="str">
        <f>RIGHT(MISC!D77,4)&amp;"."&amp;MISC!N77&amp;"."&amp;MISC!L77&amp;"."&amp;"Au20"</f>
        <v>5406.Grwth.I01.Au20</v>
      </c>
      <c r="F82" s="123">
        <f t="shared" ca="1" si="0"/>
        <v>44105</v>
      </c>
      <c r="G82" s="124">
        <f t="shared" ca="1" si="1"/>
        <v>0</v>
      </c>
      <c r="H82" s="125">
        <f t="shared" ca="1" si="2"/>
        <v>44105</v>
      </c>
      <c r="I82" s="126">
        <v>0</v>
      </c>
      <c r="J82" s="122" t="str">
        <f>LEFT(MISC!E77,19)&amp;"."&amp;MiscPay!E82</f>
        <v>Ashmole Academy.5406.Grwth.I01.Au20</v>
      </c>
      <c r="K82" s="121" t="b">
        <v>1</v>
      </c>
      <c r="L82" s="127" t="s">
        <v>3691</v>
      </c>
      <c r="M82" s="121" t="b">
        <v>1</v>
      </c>
      <c r="N82" s="121" t="s">
        <v>3692</v>
      </c>
      <c r="O82" s="128" t="str">
        <f>MISC!J77</f>
        <v>11448/516500</v>
      </c>
      <c r="P82" s="121" t="b">
        <v>1</v>
      </c>
      <c r="Q82" s="121" t="b">
        <v>1</v>
      </c>
      <c r="R82" s="121" t="b">
        <v>1</v>
      </c>
    </row>
    <row r="83" spans="1:18" x14ac:dyDescent="0.25">
      <c r="A83" s="118">
        <v>1</v>
      </c>
      <c r="B83" s="119">
        <v>2</v>
      </c>
      <c r="C83" s="120">
        <f>MISC!K78</f>
        <v>140909</v>
      </c>
      <c r="D83" s="121" t="b">
        <v>1</v>
      </c>
      <c r="E83" s="122" t="str">
        <f>RIGHT(MISC!D78,4)&amp;"."&amp;MISC!N78&amp;"."&amp;MISC!L78&amp;"."&amp;"Au20"</f>
        <v>5406.Grwth.I01.Au20</v>
      </c>
      <c r="F83" s="123">
        <f t="shared" ca="1" si="0"/>
        <v>44105</v>
      </c>
      <c r="G83" s="124">
        <f t="shared" ca="1" si="1"/>
        <v>0</v>
      </c>
      <c r="H83" s="125">
        <f t="shared" ca="1" si="2"/>
        <v>44105</v>
      </c>
      <c r="I83" s="126">
        <v>0</v>
      </c>
      <c r="J83" s="122" t="str">
        <f>LEFT(MISC!E78,19)&amp;"."&amp;MiscPay!E83</f>
        <v>Ashmole Academy.5406.Grwth.I01.Au20</v>
      </c>
      <c r="K83" s="121" t="b">
        <v>1</v>
      </c>
      <c r="L83" s="127" t="s">
        <v>3691</v>
      </c>
      <c r="M83" s="121" t="b">
        <v>1</v>
      </c>
      <c r="N83" s="121" t="s">
        <v>3692</v>
      </c>
      <c r="O83" s="128" t="str">
        <f>MISC!J78</f>
        <v>11448/516500</v>
      </c>
      <c r="P83" s="121" t="b">
        <v>1</v>
      </c>
      <c r="Q83" s="121" t="b">
        <v>1</v>
      </c>
      <c r="R83" s="121" t="b">
        <v>1</v>
      </c>
    </row>
    <row r="84" spans="1:18" x14ac:dyDescent="0.25">
      <c r="A84" s="118">
        <v>1</v>
      </c>
      <c r="B84" s="119">
        <v>2</v>
      </c>
      <c r="C84" s="120" t="e">
        <f>MISC!#REF!</f>
        <v>#REF!</v>
      </c>
      <c r="D84" s="121" t="b">
        <v>1</v>
      </c>
      <c r="E84" s="122" t="e">
        <f>RIGHT(MISC!#REF!,4)&amp;"."&amp;MISC!#REF!&amp;"."&amp;MISC!#REF!&amp;"."&amp;"Au20"</f>
        <v>#REF!</v>
      </c>
      <c r="F84" s="123">
        <f t="shared" ca="1" si="0"/>
        <v>44105</v>
      </c>
      <c r="G84" s="124">
        <f t="shared" ca="1" si="1"/>
        <v>0</v>
      </c>
      <c r="H84" s="125">
        <f t="shared" ca="1" si="2"/>
        <v>44105</v>
      </c>
      <c r="I84" s="126">
        <v>0</v>
      </c>
      <c r="J84" s="122" t="e">
        <f>LEFT(MISC!#REF!,19)&amp;"."&amp;MiscPay!E84</f>
        <v>#REF!</v>
      </c>
      <c r="K84" s="121" t="b">
        <v>1</v>
      </c>
      <c r="L84" s="127" t="s">
        <v>3691</v>
      </c>
      <c r="M84" s="121" t="b">
        <v>1</v>
      </c>
      <c r="N84" s="121" t="s">
        <v>3692</v>
      </c>
      <c r="O84" s="128" t="e">
        <f>MISC!#REF!</f>
        <v>#REF!</v>
      </c>
      <c r="P84" s="121" t="b">
        <v>1</v>
      </c>
      <c r="Q84" s="121" t="b">
        <v>1</v>
      </c>
      <c r="R84" s="121" t="b">
        <v>1</v>
      </c>
    </row>
    <row r="85" spans="1:18" x14ac:dyDescent="0.25">
      <c r="A85" s="118">
        <v>1</v>
      </c>
      <c r="B85" s="119">
        <v>2</v>
      </c>
      <c r="C85" s="120">
        <f>MISC!K79</f>
        <v>400020</v>
      </c>
      <c r="D85" s="121" t="b">
        <v>1</v>
      </c>
      <c r="E85" s="122" t="str">
        <f>RIGHT(MISC!D79,4)&amp;"."&amp;MISC!N79&amp;"."&amp;MISC!L79&amp;"."&amp;"Au20"</f>
        <v>2011.Rates.I01.Au20</v>
      </c>
      <c r="F85" s="123">
        <f t="shared" ref="F85:F87" ca="1" si="3">TODAY()</f>
        <v>44105</v>
      </c>
      <c r="G85" s="124">
        <f t="shared" ref="G85:G87" ca="1" si="4">IF(INDIRECT("misc!"&amp;$D$5&amp;ROW())&lt;0,0,INDIRECT("misc!"&amp;$D$5&amp;ROW()))</f>
        <v>0</v>
      </c>
      <c r="H85" s="125">
        <f t="shared" ref="H85:H87" ca="1" si="5">F85</f>
        <v>44105</v>
      </c>
      <c r="I85" s="126">
        <v>0</v>
      </c>
      <c r="J85" s="122" t="str">
        <f>LEFT(MISC!E79,19)&amp;"."&amp;MiscPay!E85</f>
        <v>Church Hill Primary.2011.Rates.I01.Au20</v>
      </c>
      <c r="K85" s="121" t="b">
        <v>1</v>
      </c>
      <c r="L85" s="127" t="s">
        <v>3691</v>
      </c>
      <c r="M85" s="121" t="b">
        <v>1</v>
      </c>
      <c r="N85" s="121" t="s">
        <v>3692</v>
      </c>
      <c r="O85" s="128" t="str">
        <f>MISC!J79</f>
        <v>10104/543965</v>
      </c>
      <c r="P85" s="121" t="b">
        <v>1</v>
      </c>
      <c r="Q85" s="121" t="b">
        <v>1</v>
      </c>
      <c r="R85" s="121" t="b">
        <v>1</v>
      </c>
    </row>
    <row r="86" spans="1:18" x14ac:dyDescent="0.25">
      <c r="A86" s="118">
        <v>1</v>
      </c>
      <c r="B86" s="119">
        <v>2</v>
      </c>
      <c r="C86" s="120">
        <f>MISC!K80</f>
        <v>400011</v>
      </c>
      <c r="D86" s="121" t="b">
        <v>1</v>
      </c>
      <c r="E86" s="122" t="str">
        <f>RIGHT(MISC!D80,4)&amp;"."&amp;MISC!N80&amp;"."&amp;MISC!L80&amp;"."&amp;"Au20"</f>
        <v>2060.Rates.I01.Au20</v>
      </c>
      <c r="F86" s="123">
        <f t="shared" ca="1" si="3"/>
        <v>44105</v>
      </c>
      <c r="G86" s="124">
        <f t="shared" ca="1" si="4"/>
        <v>0</v>
      </c>
      <c r="H86" s="125">
        <f t="shared" ca="1" si="5"/>
        <v>44105</v>
      </c>
      <c r="I86" s="126">
        <v>0</v>
      </c>
      <c r="J86" s="122" t="str">
        <f>LEFT(MISC!E80,19)&amp;"."&amp;MiscPay!E86</f>
        <v>Whitings Hill Prima.2060.Rates.I01.Au20</v>
      </c>
      <c r="K86" s="121" t="b">
        <v>1</v>
      </c>
      <c r="L86" s="127" t="s">
        <v>3691</v>
      </c>
      <c r="M86" s="121" t="b">
        <v>1</v>
      </c>
      <c r="N86" s="121" t="s">
        <v>3692</v>
      </c>
      <c r="O86" s="128" t="str">
        <f>MISC!J80</f>
        <v>10104/543965</v>
      </c>
      <c r="P86" s="121" t="b">
        <v>1</v>
      </c>
      <c r="Q86" s="121" t="b">
        <v>1</v>
      </c>
      <c r="R86" s="121" t="b">
        <v>1</v>
      </c>
    </row>
    <row r="87" spans="1:18" x14ac:dyDescent="0.25">
      <c r="A87" s="118">
        <v>1</v>
      </c>
      <c r="B87" s="119">
        <v>2</v>
      </c>
      <c r="C87" s="120">
        <f>MISC!K81</f>
        <v>400135</v>
      </c>
      <c r="D87" s="121" t="b">
        <v>1</v>
      </c>
      <c r="E87" s="122" t="str">
        <f>RIGHT(MISC!D81,4)&amp;"."&amp;MISC!N81&amp;"."&amp;MISC!L81&amp;"."&amp;"Au20"</f>
        <v>3521.Rates.I01.Au20</v>
      </c>
      <c r="F87" s="123">
        <f t="shared" ca="1" si="3"/>
        <v>44105</v>
      </c>
      <c r="G87" s="124">
        <f t="shared" ca="1" si="4"/>
        <v>0</v>
      </c>
      <c r="H87" s="125">
        <f t="shared" ca="1" si="5"/>
        <v>44105</v>
      </c>
      <c r="I87" s="126">
        <v>0</v>
      </c>
      <c r="J87" s="122" t="str">
        <f>LEFT(MISC!E81,19)&amp;"."&amp;MiscPay!E87</f>
        <v>St Mary's &amp; St John.3521.Rates.I01.Au20</v>
      </c>
      <c r="K87" s="121" t="b">
        <v>1</v>
      </c>
      <c r="L87" s="127" t="s">
        <v>3691</v>
      </c>
      <c r="M87" s="121" t="b">
        <v>1</v>
      </c>
      <c r="N87" s="121" t="s">
        <v>3692</v>
      </c>
      <c r="O87" s="128" t="str">
        <f>MISC!J81</f>
        <v>10104/543965</v>
      </c>
      <c r="P87" s="121" t="b">
        <v>1</v>
      </c>
      <c r="Q87" s="121" t="b">
        <v>1</v>
      </c>
      <c r="R87" s="121" t="b">
        <v>1</v>
      </c>
    </row>
  </sheetData>
  <mergeCells count="5">
    <mergeCell ref="A1:N1"/>
    <mergeCell ref="B3:E3"/>
    <mergeCell ref="H3:I3"/>
    <mergeCell ref="C7:D8"/>
    <mergeCell ref="C10:D11"/>
  </mergeCells>
  <conditionalFormatting sqref="G20:G87">
    <cfRule type="cellIs" dxfId="42" priority="4" operator="lessThan">
      <formula>0</formula>
    </cfRule>
    <cfRule type="cellIs" dxfId="41" priority="5"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workbookViewId="0">
      <selection activeCell="AJ28" sqref="AJ28"/>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82" t="s">
        <v>3631</v>
      </c>
      <c r="B3" s="479" t="s">
        <v>4027</v>
      </c>
      <c r="C3" s="480"/>
      <c r="D3" s="480"/>
      <c r="E3" s="481"/>
      <c r="F3" s="83" t="s">
        <v>3499</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-INDIRECT("MISC!"&amp;D5&amp;"16")</f>
        <v>2969.96</v>
      </c>
      <c r="C7" s="484" t="str">
        <f ca="1">IF(ROUND(ABS(B7-B8),0)&gt;0,"Error","OK")</f>
        <v>OK</v>
      </c>
      <c r="D7" s="485"/>
      <c r="P7" s="31" t="s">
        <v>3644</v>
      </c>
      <c r="Q7" s="31">
        <v>21</v>
      </c>
      <c r="R7" s="31" t="s">
        <v>3645</v>
      </c>
      <c r="S7" s="31" t="s">
        <v>3646</v>
      </c>
    </row>
    <row r="8" spans="1:22" ht="16.5" thickTop="1" thickBot="1" x14ac:dyDescent="0.3">
      <c r="A8" s="84" t="s">
        <v>3647</v>
      </c>
      <c r="B8" s="86">
        <f ca="1">SUM(H20:H982)</f>
        <v>2969.96</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MISC!I3</f>
        <v>62</v>
      </c>
      <c r="C10" s="484" t="str">
        <f>IF(ROUND(ABS(B10-B11),0)&gt;0,"Error","OK")</f>
        <v>OK</v>
      </c>
      <c r="D10" s="485"/>
      <c r="P10" s="31" t="s">
        <v>3655</v>
      </c>
      <c r="Q10" s="31">
        <v>24</v>
      </c>
      <c r="R10" s="31" t="s">
        <v>3656</v>
      </c>
      <c r="S10" s="31" t="s">
        <v>3657</v>
      </c>
    </row>
    <row r="11" spans="1:22" ht="16.5" thickTop="1" thickBot="1" x14ac:dyDescent="0.3">
      <c r="A11" s="84" t="s">
        <v>3658</v>
      </c>
      <c r="B11" s="84">
        <f>COUNTIF(D20:D127,"&gt;0")</f>
        <v>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SUM(H20:H1007)</f>
        <v>2969.96</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MISC!K20</f>
        <v>400029</v>
      </c>
      <c r="E20" s="127" t="b">
        <v>1</v>
      </c>
      <c r="F20" s="208" t="str">
        <f>RIGHT(MISC!D20,4)&amp;"."&amp;MISC!N20&amp;"."&amp;MISC!L20&amp;"."&amp;MiscPay!$C$5</f>
        <v>5404.NCTL.I18.Au20</v>
      </c>
      <c r="G20" s="209">
        <f ca="1">TODAY()</f>
        <v>44105</v>
      </c>
      <c r="H20" s="210">
        <f ca="1">IF(INDIRECT("MISC!"&amp;$D$5&amp;ROW())&gt;0,0,-INDIRECT("MISC!"&amp;$D$5&amp;ROW()))</f>
        <v>0</v>
      </c>
      <c r="I20" s="211">
        <f ca="1">G20</f>
        <v>44105</v>
      </c>
      <c r="J20" s="127">
        <v>3</v>
      </c>
      <c r="K20" s="127" t="b">
        <v>1</v>
      </c>
      <c r="L20" s="127" t="s">
        <v>4034</v>
      </c>
      <c r="M20" s="127" t="b">
        <v>1</v>
      </c>
      <c r="N20" s="127" t="s">
        <v>3692</v>
      </c>
      <c r="O20" s="208" t="str">
        <f>LEFT(MISC!E20,19)&amp;"."&amp;MiscCR!F20</f>
        <v>St Michaels Catholi.5404.NCTL.I18.Au20</v>
      </c>
      <c r="P20" s="212" t="str">
        <f>MISC!J20</f>
        <v>10167/543965</v>
      </c>
      <c r="Q20" s="127" t="b">
        <v>1</v>
      </c>
      <c r="R20" s="127" t="b">
        <v>1</v>
      </c>
      <c r="S20" s="127" t="b">
        <v>1</v>
      </c>
    </row>
    <row r="21" spans="1:20" x14ac:dyDescent="0.25">
      <c r="A21" s="127" t="s">
        <v>4033</v>
      </c>
      <c r="B21" s="206">
        <v>1</v>
      </c>
      <c r="C21" s="127">
        <v>2</v>
      </c>
      <c r="D21" s="207">
        <f>MISC!K21</f>
        <v>400061</v>
      </c>
      <c r="E21" s="127" t="b">
        <v>1</v>
      </c>
      <c r="F21" s="208" t="str">
        <f>RIGHT(MISC!D21,4)&amp;"."&amp;MISC!N21&amp;"."&amp;MISC!L21&amp;"."&amp;MiscPay!$C$5</f>
        <v>2009.NCTL.I18.Au20</v>
      </c>
      <c r="G21" s="209">
        <f t="shared" ref="G21:G84" ca="1" si="0">TODAY()</f>
        <v>44105</v>
      </c>
      <c r="H21" s="210">
        <f t="shared" ref="H21:H84" ca="1" si="1">IF(INDIRECT("MISC!"&amp;$D$5&amp;ROW())&gt;0,0,-INDIRECT("MISC!"&amp;$D$5&amp;ROW()))</f>
        <v>0</v>
      </c>
      <c r="I21" s="211">
        <f t="shared" ref="I21:I84" ca="1" si="2">G21</f>
        <v>44105</v>
      </c>
      <c r="J21" s="127">
        <v>3</v>
      </c>
      <c r="K21" s="127" t="b">
        <v>1</v>
      </c>
      <c r="L21" s="127" t="s">
        <v>4034</v>
      </c>
      <c r="M21" s="127" t="b">
        <v>1</v>
      </c>
      <c r="N21" s="127" t="s">
        <v>3692</v>
      </c>
      <c r="O21" s="208" t="str">
        <f>LEFT(MISC!E21,19)&amp;"."&amp;MiscCR!F21</f>
        <v>Brunswick Park Prim.2009.NCTL.I18.Au20</v>
      </c>
      <c r="P21" s="212" t="str">
        <f>MISC!J21</f>
        <v>10166/543965</v>
      </c>
      <c r="Q21" s="127" t="b">
        <v>1</v>
      </c>
      <c r="R21" s="127" t="b">
        <v>1</v>
      </c>
      <c r="S21" s="127" t="b">
        <v>1</v>
      </c>
    </row>
    <row r="22" spans="1:20" x14ac:dyDescent="0.25">
      <c r="A22" s="127" t="s">
        <v>4033</v>
      </c>
      <c r="B22" s="206">
        <v>1</v>
      </c>
      <c r="C22" s="127">
        <v>2</v>
      </c>
      <c r="D22" s="207">
        <f>MISC!K22</f>
        <v>400005</v>
      </c>
      <c r="E22" s="127" t="b">
        <v>1</v>
      </c>
      <c r="F22" s="208" t="str">
        <f>RIGHT(MISC!D22,4)&amp;"."&amp;MISC!N22&amp;"."&amp;MISC!L22&amp;"."&amp;MiscPay!$C$5</f>
        <v>2002.DIGED.I18.Au20</v>
      </c>
      <c r="G22" s="209">
        <f t="shared" ca="1" si="0"/>
        <v>44105</v>
      </c>
      <c r="H22" s="210">
        <f t="shared" ca="1" si="1"/>
        <v>0</v>
      </c>
      <c r="I22" s="211">
        <f t="shared" ca="1" si="2"/>
        <v>44105</v>
      </c>
      <c r="J22" s="127">
        <v>3</v>
      </c>
      <c r="K22" s="127" t="b">
        <v>1</v>
      </c>
      <c r="L22" s="127" t="s">
        <v>4034</v>
      </c>
      <c r="M22" s="127" t="b">
        <v>1</v>
      </c>
      <c r="N22" s="127" t="s">
        <v>3692</v>
      </c>
      <c r="O22" s="208" t="str">
        <f>LEFT(MISC!E22,19)&amp;"."&amp;MiscCR!F22</f>
        <v>Barnfield School.2002.DIGED.I18.Au20</v>
      </c>
      <c r="P22" s="212" t="str">
        <f>MISC!J22</f>
        <v>10166/543965</v>
      </c>
      <c r="Q22" s="127" t="b">
        <v>1</v>
      </c>
      <c r="R22" s="127" t="b">
        <v>1</v>
      </c>
      <c r="S22" s="127" t="b">
        <v>1</v>
      </c>
    </row>
    <row r="23" spans="1:20" x14ac:dyDescent="0.25">
      <c r="A23" s="127" t="s">
        <v>4033</v>
      </c>
      <c r="B23" s="206">
        <v>1</v>
      </c>
      <c r="C23" s="127">
        <v>2</v>
      </c>
      <c r="D23" s="207">
        <f>MISC!K23</f>
        <v>400042</v>
      </c>
      <c r="E23" s="127" t="b">
        <v>1</v>
      </c>
      <c r="F23" s="208" t="str">
        <f>RIGHT(MISC!D23,4)&amp;"."&amp;MISC!N23&amp;"."&amp;MISC!L23&amp;"."&amp;MiscPay!$C$5</f>
        <v>2021.Rates.I01.Au20</v>
      </c>
      <c r="G23" s="209">
        <f t="shared" ca="1" si="0"/>
        <v>44105</v>
      </c>
      <c r="H23" s="210">
        <f t="shared" ca="1" si="1"/>
        <v>0</v>
      </c>
      <c r="I23" s="211">
        <f t="shared" ca="1" si="2"/>
        <v>44105</v>
      </c>
      <c r="J23" s="127">
        <v>3</v>
      </c>
      <c r="K23" s="127" t="b">
        <v>1</v>
      </c>
      <c r="L23" s="127" t="s">
        <v>4034</v>
      </c>
      <c r="M23" s="127" t="b">
        <v>1</v>
      </c>
      <c r="N23" s="127" t="s">
        <v>3692</v>
      </c>
      <c r="O23" s="208" t="str">
        <f>LEFT(MISC!E23,19)&amp;"."&amp;MiscCR!F23</f>
        <v>Dollis Primary Scho.2021.Rates.I01.Au20</v>
      </c>
      <c r="P23" s="212" t="str">
        <f>MISC!J23</f>
        <v>10104/543965</v>
      </c>
      <c r="Q23" s="127" t="b">
        <v>1</v>
      </c>
      <c r="R23" s="127" t="b">
        <v>1</v>
      </c>
      <c r="S23" s="127" t="b">
        <v>1</v>
      </c>
    </row>
    <row r="24" spans="1:20" x14ac:dyDescent="0.25">
      <c r="A24" s="127" t="s">
        <v>4033</v>
      </c>
      <c r="B24" s="206">
        <v>1</v>
      </c>
      <c r="C24" s="127">
        <v>2</v>
      </c>
      <c r="D24" s="207">
        <f>MISC!K24</f>
        <v>107953</v>
      </c>
      <c r="E24" s="127" t="b">
        <v>1</v>
      </c>
      <c r="F24" s="208" t="str">
        <f>RIGHT(MISC!D24,4)&amp;"."&amp;MISC!N24&amp;"."&amp;MISC!L24&amp;"."&amp;MiscPay!$C$5</f>
        <v>4004.Rates.I01.Au20</v>
      </c>
      <c r="G24" s="209">
        <f t="shared" ca="1" si="0"/>
        <v>44105</v>
      </c>
      <c r="H24" s="210">
        <f t="shared" ca="1" si="1"/>
        <v>10.18</v>
      </c>
      <c r="I24" s="211">
        <f t="shared" ca="1" si="2"/>
        <v>44105</v>
      </c>
      <c r="J24" s="127">
        <v>3</v>
      </c>
      <c r="K24" s="127" t="b">
        <v>1</v>
      </c>
      <c r="L24" s="127" t="s">
        <v>4034</v>
      </c>
      <c r="M24" s="127" t="b">
        <v>1</v>
      </c>
      <c r="N24" s="127" t="s">
        <v>3692</v>
      </c>
      <c r="O24" s="208" t="str">
        <f>LEFT(MISC!E24,19)&amp;"."&amp;MiscCR!F24</f>
        <v>Menorah High School.4004.Rates.I01.Au20</v>
      </c>
      <c r="P24" s="212" t="str">
        <f>MISC!J24</f>
        <v>10104/543965</v>
      </c>
      <c r="Q24" s="127" t="b">
        <v>1</v>
      </c>
      <c r="R24" s="127" t="b">
        <v>1</v>
      </c>
      <c r="S24" s="127" t="b">
        <v>1</v>
      </c>
    </row>
    <row r="25" spans="1:20" x14ac:dyDescent="0.25">
      <c r="A25" s="127" t="s">
        <v>4033</v>
      </c>
      <c r="B25" s="206">
        <v>1</v>
      </c>
      <c r="C25" s="127">
        <v>2</v>
      </c>
      <c r="D25" s="207">
        <f>MISC!K25</f>
        <v>400135</v>
      </c>
      <c r="E25" s="127" t="b">
        <v>1</v>
      </c>
      <c r="F25" s="208" t="str">
        <f>RIGHT(MISC!D25,4)&amp;"."&amp;MISC!N25&amp;"."&amp;MISC!L25&amp;"."&amp;MiscPay!$C$5</f>
        <v>3521.Rates.I01.Au20</v>
      </c>
      <c r="G25" s="209">
        <f t="shared" ca="1" si="0"/>
        <v>44105</v>
      </c>
      <c r="H25" s="210">
        <f t="shared" ca="1" si="1"/>
        <v>0</v>
      </c>
      <c r="I25" s="211">
        <f t="shared" ca="1" si="2"/>
        <v>44105</v>
      </c>
      <c r="J25" s="127">
        <v>3</v>
      </c>
      <c r="K25" s="127" t="b">
        <v>1</v>
      </c>
      <c r="L25" s="127" t="s">
        <v>4034</v>
      </c>
      <c r="M25" s="127" t="b">
        <v>1</v>
      </c>
      <c r="N25" s="127" t="s">
        <v>3692</v>
      </c>
      <c r="O25" s="208" t="str">
        <f>LEFT(MISC!E25,19)&amp;"."&amp;MiscCR!F25</f>
        <v>St Mary's &amp; St John.3521.Rates.I01.Au20</v>
      </c>
      <c r="P25" s="212" t="str">
        <f>MISC!J25</f>
        <v>10104/543965</v>
      </c>
      <c r="Q25" s="127" t="b">
        <v>1</v>
      </c>
      <c r="R25" s="127" t="b">
        <v>1</v>
      </c>
      <c r="S25" s="127" t="b">
        <v>1</v>
      </c>
    </row>
    <row r="26" spans="1:20" x14ac:dyDescent="0.25">
      <c r="A26" s="127" t="s">
        <v>4033</v>
      </c>
      <c r="B26" s="206">
        <v>1</v>
      </c>
      <c r="C26" s="127">
        <v>2</v>
      </c>
      <c r="D26" s="207">
        <f>MISC!K26</f>
        <v>400038</v>
      </c>
      <c r="E26" s="127" t="b">
        <v>1</v>
      </c>
      <c r="F26" s="208" t="str">
        <f>RIGHT(MISC!D26,4)&amp;"."&amp;MISC!N26&amp;"."&amp;MISC!L26&amp;"."&amp;MiscPay!$C$5</f>
        <v>2070.Rates.I01.Au20</v>
      </c>
      <c r="G26" s="209">
        <f t="shared" ca="1" si="0"/>
        <v>44105</v>
      </c>
      <c r="H26" s="210">
        <f t="shared" ca="1" si="1"/>
        <v>0</v>
      </c>
      <c r="I26" s="211">
        <f t="shared" ca="1" si="2"/>
        <v>44105</v>
      </c>
      <c r="J26" s="127">
        <v>3</v>
      </c>
      <c r="K26" s="127" t="b">
        <v>1</v>
      </c>
      <c r="L26" s="127" t="s">
        <v>4034</v>
      </c>
      <c r="M26" s="127" t="b">
        <v>1</v>
      </c>
      <c r="N26" s="127" t="s">
        <v>3692</v>
      </c>
      <c r="O26" s="208" t="str">
        <f>LEFT(MISC!E26,19)&amp;"."&amp;MiscCR!F26</f>
        <v>Sunnyfields Primary.2070.Rates.I01.Au20</v>
      </c>
      <c r="P26" s="212" t="str">
        <f>MISC!J26</f>
        <v>10104/543965</v>
      </c>
      <c r="Q26" s="127" t="b">
        <v>1</v>
      </c>
      <c r="R26" s="127" t="b">
        <v>1</v>
      </c>
      <c r="S26" s="127" t="b">
        <v>1</v>
      </c>
    </row>
    <row r="27" spans="1:20" x14ac:dyDescent="0.25">
      <c r="A27" s="127" t="s">
        <v>4033</v>
      </c>
      <c r="B27" s="206">
        <v>1</v>
      </c>
      <c r="C27" s="127">
        <v>2</v>
      </c>
      <c r="D27" s="207">
        <f>MISC!K27</f>
        <v>400011</v>
      </c>
      <c r="E27" s="127" t="b">
        <v>1</v>
      </c>
      <c r="F27" s="208" t="str">
        <f>RIGHT(MISC!D27,4)&amp;"."&amp;MISC!N27&amp;"."&amp;MISC!L27&amp;"."&amp;MiscPay!$C$5</f>
        <v>2060.Rates.I01.Au20</v>
      </c>
      <c r="G27" s="209">
        <f t="shared" ca="1" si="0"/>
        <v>44105</v>
      </c>
      <c r="H27" s="210">
        <f t="shared" ca="1" si="1"/>
        <v>0</v>
      </c>
      <c r="I27" s="211">
        <f t="shared" ca="1" si="2"/>
        <v>44105</v>
      </c>
      <c r="J27" s="127">
        <v>3</v>
      </c>
      <c r="K27" s="127" t="b">
        <v>1</v>
      </c>
      <c r="L27" s="127" t="s">
        <v>4034</v>
      </c>
      <c r="M27" s="127" t="b">
        <v>1</v>
      </c>
      <c r="N27" s="127" t="s">
        <v>3692</v>
      </c>
      <c r="O27" s="208" t="str">
        <f>LEFT(MISC!E27,19)&amp;"."&amp;MiscCR!F27</f>
        <v>Whitings Hill Prima.2060.Rates.I01.Au20</v>
      </c>
      <c r="P27" s="212" t="str">
        <f>MISC!J27</f>
        <v>10104/543965</v>
      </c>
      <c r="Q27" s="127" t="b">
        <v>1</v>
      </c>
      <c r="R27" s="127" t="b">
        <v>1</v>
      </c>
      <c r="S27" s="127" t="b">
        <v>1</v>
      </c>
    </row>
    <row r="28" spans="1:20" x14ac:dyDescent="0.25">
      <c r="A28" s="127" t="s">
        <v>4033</v>
      </c>
      <c r="B28" s="206">
        <v>1</v>
      </c>
      <c r="C28" s="127">
        <v>2</v>
      </c>
      <c r="D28" s="207">
        <f>MISC!K28</f>
        <v>400004</v>
      </c>
      <c r="E28" s="127" t="b">
        <v>1</v>
      </c>
      <c r="F28" s="208" t="str">
        <f>RIGHT(MISC!D28,4)&amp;"."&amp;MISC!N28&amp;"."&amp;MISC!L28&amp;"."&amp;MiscPay!$C$5</f>
        <v>2054.Rates.I01.Au20</v>
      </c>
      <c r="G28" s="209">
        <f t="shared" ca="1" si="0"/>
        <v>44105</v>
      </c>
      <c r="H28" s="210">
        <f t="shared" ca="1" si="1"/>
        <v>60.96</v>
      </c>
      <c r="I28" s="211">
        <f t="shared" ca="1" si="2"/>
        <v>44105</v>
      </c>
      <c r="J28" s="127">
        <v>3</v>
      </c>
      <c r="K28" s="127" t="b">
        <v>1</v>
      </c>
      <c r="L28" s="127" t="s">
        <v>4034</v>
      </c>
      <c r="M28" s="127" t="b">
        <v>1</v>
      </c>
      <c r="N28" s="127" t="s">
        <v>3692</v>
      </c>
      <c r="O28" s="208" t="str">
        <f>LEFT(MISC!E28,19)&amp;"."&amp;MiscCR!F28</f>
        <v>Woodridge  Primary .2054.Rates.I01.Au20</v>
      </c>
      <c r="P28" s="212" t="str">
        <f>MISC!J28</f>
        <v>10104/543965</v>
      </c>
      <c r="Q28" s="127" t="b">
        <v>1</v>
      </c>
      <c r="R28" s="127" t="b">
        <v>1</v>
      </c>
      <c r="S28" s="127" t="b">
        <v>1</v>
      </c>
    </row>
    <row r="29" spans="1:20" x14ac:dyDescent="0.25">
      <c r="A29" s="127" t="s">
        <v>4033</v>
      </c>
      <c r="B29" s="206">
        <v>1</v>
      </c>
      <c r="C29" s="127">
        <v>2</v>
      </c>
      <c r="D29" s="207">
        <f>MISC!K29</f>
        <v>400070</v>
      </c>
      <c r="E29" s="127" t="b">
        <v>1</v>
      </c>
      <c r="F29" s="208" t="str">
        <f>RIGHT(MISC!D29,4)&amp;"."&amp;MISC!N29&amp;"."&amp;MISC!L29&amp;"."&amp;MiscPay!$C$5</f>
        <v>2079.Rates.I01.Au20</v>
      </c>
      <c r="G29" s="209">
        <f t="shared" ca="1" si="0"/>
        <v>44105</v>
      </c>
      <c r="H29" s="210">
        <f t="shared" ca="1" si="1"/>
        <v>0</v>
      </c>
      <c r="I29" s="211">
        <f t="shared" ca="1" si="2"/>
        <v>44105</v>
      </c>
      <c r="J29" s="127">
        <v>3</v>
      </c>
      <c r="K29" s="127" t="b">
        <v>1</v>
      </c>
      <c r="L29" s="127" t="s">
        <v>4034</v>
      </c>
      <c r="M29" s="127" t="b">
        <v>1</v>
      </c>
      <c r="N29" s="127" t="s">
        <v>3692</v>
      </c>
      <c r="O29" s="208" t="str">
        <f>LEFT(MISC!E29,19)&amp;"."&amp;MiscCR!F29</f>
        <v>Beis Yaakov.2079.Rates.I01.Au20</v>
      </c>
      <c r="P29" s="212" t="str">
        <f>MISC!J29</f>
        <v>10104/543965</v>
      </c>
      <c r="Q29" s="127" t="b">
        <v>1</v>
      </c>
      <c r="R29" s="127" t="b">
        <v>1</v>
      </c>
      <c r="S29" s="127" t="b">
        <v>1</v>
      </c>
    </row>
    <row r="30" spans="1:20" x14ac:dyDescent="0.25">
      <c r="A30" s="127" t="s">
        <v>4033</v>
      </c>
      <c r="B30" s="206">
        <v>1</v>
      </c>
      <c r="C30" s="127">
        <v>2</v>
      </c>
      <c r="D30" s="207">
        <f>MISC!K30</f>
        <v>400067</v>
      </c>
      <c r="E30" s="127" t="b">
        <v>1</v>
      </c>
      <c r="F30" s="208" t="str">
        <f>RIGHT(MISC!D30,4)&amp;"."&amp;MISC!N30&amp;"."&amp;MISC!L30&amp;"."&amp;MiscPay!$C$5</f>
        <v>2028.Rates.I01.Au20</v>
      </c>
      <c r="G30" s="209">
        <f t="shared" ca="1" si="0"/>
        <v>44105</v>
      </c>
      <c r="H30" s="210">
        <f t="shared" ca="1" si="1"/>
        <v>68.680000000000007</v>
      </c>
      <c r="I30" s="211">
        <f t="shared" ca="1" si="2"/>
        <v>44105</v>
      </c>
      <c r="J30" s="127">
        <v>3</v>
      </c>
      <c r="K30" s="127" t="b">
        <v>1</v>
      </c>
      <c r="L30" s="127" t="s">
        <v>4034</v>
      </c>
      <c r="M30" s="127" t="b">
        <v>1</v>
      </c>
      <c r="N30" s="127" t="s">
        <v>3692</v>
      </c>
      <c r="O30" s="208" t="str">
        <f>LEFT(MISC!E30,19)&amp;"."&amp;MiscCR!F30</f>
        <v>Garden Suburb Infan.2028.Rates.I01.Au20</v>
      </c>
      <c r="P30" s="212" t="str">
        <f>MISC!J30</f>
        <v>10104/543965</v>
      </c>
      <c r="Q30" s="127" t="b">
        <v>1</v>
      </c>
      <c r="R30" s="127" t="b">
        <v>1</v>
      </c>
      <c r="S30" s="127" t="b">
        <v>1</v>
      </c>
    </row>
    <row r="31" spans="1:20" x14ac:dyDescent="0.25">
      <c r="A31" s="127" t="s">
        <v>4033</v>
      </c>
      <c r="B31" s="206">
        <v>1</v>
      </c>
      <c r="C31" s="127">
        <v>2</v>
      </c>
      <c r="D31" s="207">
        <f>MISC!K31</f>
        <v>400002</v>
      </c>
      <c r="E31" s="127" t="b">
        <v>1</v>
      </c>
      <c r="F31" s="208" t="str">
        <f>RIGHT(MISC!D31,4)&amp;"."&amp;MISC!N31&amp;"."&amp;MISC!L31&amp;"."&amp;MiscPay!$C$5</f>
        <v>2027.Rates.I01.Au20</v>
      </c>
      <c r="G31" s="209">
        <f t="shared" ca="1" si="0"/>
        <v>44105</v>
      </c>
      <c r="H31" s="210">
        <f t="shared" ca="1" si="1"/>
        <v>68.680000000000007</v>
      </c>
      <c r="I31" s="211">
        <f t="shared" ca="1" si="2"/>
        <v>44105</v>
      </c>
      <c r="J31" s="127">
        <v>3</v>
      </c>
      <c r="K31" s="127" t="b">
        <v>1</v>
      </c>
      <c r="L31" s="127" t="s">
        <v>4034</v>
      </c>
      <c r="M31" s="127" t="b">
        <v>1</v>
      </c>
      <c r="N31" s="127" t="s">
        <v>3692</v>
      </c>
      <c r="O31" s="208" t="str">
        <f>LEFT(MISC!E31,19)&amp;"."&amp;MiscCR!F31</f>
        <v>Garden Suburb Junio.2027.Rates.I01.Au20</v>
      </c>
      <c r="P31" s="212" t="str">
        <f>MISC!J31</f>
        <v>10104/543965</v>
      </c>
      <c r="Q31" s="127" t="b">
        <v>1</v>
      </c>
      <c r="R31" s="127" t="b">
        <v>1</v>
      </c>
      <c r="S31" s="127" t="b">
        <v>1</v>
      </c>
    </row>
    <row r="32" spans="1:20" x14ac:dyDescent="0.25">
      <c r="A32" s="127" t="s">
        <v>4033</v>
      </c>
      <c r="B32" s="206">
        <v>1</v>
      </c>
      <c r="C32" s="127">
        <v>2</v>
      </c>
      <c r="D32" s="207">
        <f>MISC!K32</f>
        <v>400108</v>
      </c>
      <c r="E32" s="127" t="b">
        <v>1</v>
      </c>
      <c r="F32" s="208" t="str">
        <f>RIGHT(MISC!D32,4)&amp;"."&amp;MISC!N32&amp;"."&amp;MISC!L32&amp;"."&amp;MiscPay!$C$5</f>
        <v>3516.Rates.I01.Au20</v>
      </c>
      <c r="G32" s="209">
        <f t="shared" ca="1" si="0"/>
        <v>44105</v>
      </c>
      <c r="H32" s="210">
        <f t="shared" ca="1" si="1"/>
        <v>0</v>
      </c>
      <c r="I32" s="211">
        <f t="shared" ca="1" si="2"/>
        <v>44105</v>
      </c>
      <c r="J32" s="127">
        <v>3</v>
      </c>
      <c r="K32" s="127" t="b">
        <v>1</v>
      </c>
      <c r="L32" s="127" t="s">
        <v>4034</v>
      </c>
      <c r="M32" s="127" t="b">
        <v>1</v>
      </c>
      <c r="N32" s="127" t="s">
        <v>3692</v>
      </c>
      <c r="O32" s="208" t="str">
        <f>LEFT(MISC!E32,19)&amp;"."&amp;MiscCR!F32</f>
        <v>Hasmonean Primary S.3516.Rates.I01.Au20</v>
      </c>
      <c r="P32" s="212" t="str">
        <f>MISC!J32</f>
        <v>10104/543965</v>
      </c>
      <c r="Q32" s="127" t="b">
        <v>1</v>
      </c>
      <c r="R32" s="127" t="b">
        <v>1</v>
      </c>
      <c r="S32" s="127" t="b">
        <v>1</v>
      </c>
    </row>
    <row r="33" spans="1:19" x14ac:dyDescent="0.25">
      <c r="A33" s="127" t="s">
        <v>4033</v>
      </c>
      <c r="B33" s="206">
        <v>1</v>
      </c>
      <c r="C33" s="127">
        <v>2</v>
      </c>
      <c r="D33" s="207">
        <f>MISC!K33</f>
        <v>400014</v>
      </c>
      <c r="E33" s="127" t="b">
        <v>1</v>
      </c>
      <c r="F33" s="208" t="str">
        <f>RIGHT(MISC!D33,4)&amp;"."&amp;MISC!N33&amp;"."&amp;MISC!L33&amp;"."&amp;MiscPay!$C$5</f>
        <v>2078.Rates.I01.Au20</v>
      </c>
      <c r="G33" s="209">
        <f t="shared" ca="1" si="0"/>
        <v>44105</v>
      </c>
      <c r="H33" s="210">
        <f t="shared" ca="1" si="1"/>
        <v>0</v>
      </c>
      <c r="I33" s="211">
        <f t="shared" ca="1" si="2"/>
        <v>44105</v>
      </c>
      <c r="J33" s="127">
        <v>3</v>
      </c>
      <c r="K33" s="127" t="b">
        <v>1</v>
      </c>
      <c r="L33" s="127" t="s">
        <v>4034</v>
      </c>
      <c r="M33" s="127" t="b">
        <v>1</v>
      </c>
      <c r="N33" s="127" t="s">
        <v>3692</v>
      </c>
      <c r="O33" s="208" t="str">
        <f>LEFT(MISC!E33,19)&amp;"."&amp;MiscCR!F33</f>
        <v>Pardes House School.2078.Rates.I01.Au20</v>
      </c>
      <c r="P33" s="212" t="str">
        <f>MISC!J33</f>
        <v>10104/543965</v>
      </c>
      <c r="Q33" s="127" t="b">
        <v>1</v>
      </c>
      <c r="R33" s="127" t="b">
        <v>1</v>
      </c>
      <c r="S33" s="127" t="b">
        <v>1</v>
      </c>
    </row>
    <row r="34" spans="1:19" x14ac:dyDescent="0.25">
      <c r="A34" s="127" t="s">
        <v>4033</v>
      </c>
      <c r="B34" s="206">
        <v>1</v>
      </c>
      <c r="C34" s="127">
        <v>2</v>
      </c>
      <c r="D34" s="207">
        <f>MISC!K34</f>
        <v>400033</v>
      </c>
      <c r="E34" s="127" t="b">
        <v>1</v>
      </c>
      <c r="F34" s="208" t="str">
        <f>RIGHT(MISC!D34,4)&amp;"."&amp;MISC!N34&amp;"."&amp;MISC!L34&amp;"."&amp;MiscPay!$C$5</f>
        <v>4003.Rates.I01.Au20</v>
      </c>
      <c r="G34" s="209">
        <f t="shared" ca="1" si="0"/>
        <v>44105</v>
      </c>
      <c r="H34" s="210">
        <f t="shared" ca="1" si="1"/>
        <v>0</v>
      </c>
      <c r="I34" s="211">
        <f t="shared" ca="1" si="2"/>
        <v>44105</v>
      </c>
      <c r="J34" s="127">
        <v>3</v>
      </c>
      <c r="K34" s="127" t="b">
        <v>1</v>
      </c>
      <c r="L34" s="127" t="s">
        <v>4034</v>
      </c>
      <c r="M34" s="127" t="b">
        <v>1</v>
      </c>
      <c r="N34" s="127" t="s">
        <v>3692</v>
      </c>
      <c r="O34" s="208" t="str">
        <f>LEFT(MISC!E34,19)&amp;"."&amp;MiscCR!F34</f>
        <v>Friern Barnet Schoo.4003.Rates.I01.Au20</v>
      </c>
      <c r="P34" s="212" t="str">
        <f>MISC!J34</f>
        <v>10104/543965</v>
      </c>
      <c r="Q34" s="127" t="b">
        <v>1</v>
      </c>
      <c r="R34" s="127" t="b">
        <v>1</v>
      </c>
      <c r="S34" s="127" t="b">
        <v>1</v>
      </c>
    </row>
    <row r="35" spans="1:19" x14ac:dyDescent="0.25">
      <c r="A35" s="127" t="s">
        <v>4033</v>
      </c>
      <c r="B35" s="206">
        <v>1</v>
      </c>
      <c r="C35" s="127">
        <v>2</v>
      </c>
      <c r="D35" s="207">
        <f>MISC!K35</f>
        <v>400040</v>
      </c>
      <c r="E35" s="127" t="b">
        <v>1</v>
      </c>
      <c r="F35" s="208" t="str">
        <f>RIGHT(MISC!D35,4)&amp;"."&amp;MISC!N35&amp;"."&amp;MISC!L35&amp;"."&amp;MiscPay!$C$5</f>
        <v>2007.Rates.I01.Au20</v>
      </c>
      <c r="G35" s="209">
        <f t="shared" ca="1" si="0"/>
        <v>44105</v>
      </c>
      <c r="H35" s="210">
        <f t="shared" ca="1" si="1"/>
        <v>80.73</v>
      </c>
      <c r="I35" s="211">
        <f t="shared" ca="1" si="2"/>
        <v>44105</v>
      </c>
      <c r="J35" s="127">
        <v>3</v>
      </c>
      <c r="K35" s="127" t="b">
        <v>1</v>
      </c>
      <c r="L35" s="127" t="s">
        <v>4034</v>
      </c>
      <c r="M35" s="127" t="b">
        <v>1</v>
      </c>
      <c r="N35" s="127" t="s">
        <v>3692</v>
      </c>
      <c r="O35" s="208" t="str">
        <f>LEFT(MISC!E35,19)&amp;"."&amp;MiscCR!F35</f>
        <v>Brookland Junior Sc.2007.Rates.I01.Au20</v>
      </c>
      <c r="P35" s="212" t="str">
        <f>MISC!J35</f>
        <v>10104/543965</v>
      </c>
      <c r="Q35" s="127" t="b">
        <v>1</v>
      </c>
      <c r="R35" s="127" t="b">
        <v>1</v>
      </c>
      <c r="S35" s="127" t="b">
        <v>1</v>
      </c>
    </row>
    <row r="36" spans="1:19" x14ac:dyDescent="0.25">
      <c r="A36" s="127" t="s">
        <v>4033</v>
      </c>
      <c r="B36" s="206">
        <v>1</v>
      </c>
      <c r="C36" s="127">
        <v>2</v>
      </c>
      <c r="D36" s="207">
        <f>MISC!K36</f>
        <v>400057</v>
      </c>
      <c r="E36" s="127" t="b">
        <v>1</v>
      </c>
      <c r="F36" s="208" t="str">
        <f>RIGHT(MISC!D36,4)&amp;"."&amp;MISC!N36&amp;"."&amp;MISC!L36&amp;"."&amp;MiscPay!$C$5</f>
        <v>2008.Rates.I01.Au20</v>
      </c>
      <c r="G36" s="209">
        <f t="shared" ca="1" si="0"/>
        <v>44105</v>
      </c>
      <c r="H36" s="210">
        <f t="shared" ca="1" si="1"/>
        <v>80.73</v>
      </c>
      <c r="I36" s="211">
        <f t="shared" ca="1" si="2"/>
        <v>44105</v>
      </c>
      <c r="J36" s="127">
        <v>3</v>
      </c>
      <c r="K36" s="127" t="b">
        <v>1</v>
      </c>
      <c r="L36" s="127" t="s">
        <v>4034</v>
      </c>
      <c r="M36" s="127" t="b">
        <v>1</v>
      </c>
      <c r="N36" s="127" t="s">
        <v>3692</v>
      </c>
      <c r="O36" s="208" t="str">
        <f>LEFT(MISC!E36,19)&amp;"."&amp;MiscCR!F36</f>
        <v>Brookland Infant  &amp;.2008.Rates.I01.Au20</v>
      </c>
      <c r="P36" s="212" t="str">
        <f>MISC!J36</f>
        <v>10104/543965</v>
      </c>
      <c r="Q36" s="127" t="b">
        <v>1</v>
      </c>
      <c r="R36" s="127" t="b">
        <v>1</v>
      </c>
      <c r="S36" s="127" t="b">
        <v>1</v>
      </c>
    </row>
    <row r="37" spans="1:19" x14ac:dyDescent="0.25">
      <c r="A37" s="127" t="s">
        <v>4033</v>
      </c>
      <c r="B37" s="206">
        <v>1</v>
      </c>
      <c r="C37" s="127">
        <v>2</v>
      </c>
      <c r="D37" s="207">
        <f>MISC!K37</f>
        <v>400089</v>
      </c>
      <c r="E37" s="127" t="b">
        <v>1</v>
      </c>
      <c r="F37" s="208" t="str">
        <f>RIGHT(MISC!D37,4)&amp;"."&amp;MISC!N37&amp;"."&amp;MISC!L37&amp;"."&amp;MiscPay!$C$5</f>
        <v>2045.Rates.I01.Au20</v>
      </c>
      <c r="G37" s="209">
        <f t="shared" ca="1" si="0"/>
        <v>44105</v>
      </c>
      <c r="H37" s="210">
        <f t="shared" ca="1" si="1"/>
        <v>0</v>
      </c>
      <c r="I37" s="211">
        <f t="shared" ca="1" si="2"/>
        <v>44105</v>
      </c>
      <c r="J37" s="127">
        <v>3</v>
      </c>
      <c r="K37" s="127" t="b">
        <v>1</v>
      </c>
      <c r="L37" s="127" t="s">
        <v>4034</v>
      </c>
      <c r="M37" s="127" t="b">
        <v>1</v>
      </c>
      <c r="N37" s="127" t="s">
        <v>3692</v>
      </c>
      <c r="O37" s="208" t="str">
        <f>LEFT(MISC!E37,19)&amp;"."&amp;MiscCR!F37</f>
        <v>Northside School.2045.Rates.I01.Au20</v>
      </c>
      <c r="P37" s="212" t="str">
        <f>MISC!J37</f>
        <v>10104/543965</v>
      </c>
      <c r="Q37" s="127" t="b">
        <v>1</v>
      </c>
      <c r="R37" s="127" t="b">
        <v>1</v>
      </c>
      <c r="S37" s="127" t="b">
        <v>1</v>
      </c>
    </row>
    <row r="38" spans="1:19" x14ac:dyDescent="0.25">
      <c r="A38" s="127" t="s">
        <v>4033</v>
      </c>
      <c r="B38" s="206">
        <v>1</v>
      </c>
      <c r="C38" s="127">
        <v>2</v>
      </c>
      <c r="D38" s="207">
        <f>MISC!K38</f>
        <v>400116</v>
      </c>
      <c r="E38" s="127" t="b">
        <v>1</v>
      </c>
      <c r="F38" s="208" t="str">
        <f>RIGHT(MISC!D38,4)&amp;"."&amp;MISC!N38&amp;"."&amp;MISC!L38&amp;"."&amp;MiscPay!$C$5</f>
        <v>6905.DISEC.I02.Au20</v>
      </c>
      <c r="G38" s="209">
        <f t="shared" ca="1" si="0"/>
        <v>44105</v>
      </c>
      <c r="H38" s="210">
        <f t="shared" ca="1" si="1"/>
        <v>0</v>
      </c>
      <c r="I38" s="211">
        <f t="shared" ca="1" si="2"/>
        <v>44105</v>
      </c>
      <c r="J38" s="127">
        <v>3</v>
      </c>
      <c r="K38" s="127" t="b">
        <v>1</v>
      </c>
      <c r="L38" s="127" t="s">
        <v>4034</v>
      </c>
      <c r="M38" s="127" t="b">
        <v>1</v>
      </c>
      <c r="N38" s="127" t="s">
        <v>3692</v>
      </c>
      <c r="O38" s="208" t="str">
        <f>LEFT(MISC!E38,19)&amp;"."&amp;MiscCR!F38</f>
        <v>London Academy.6905.DISEC.I02.Au20</v>
      </c>
      <c r="P38" s="212" t="str">
        <f>MISC!J38</f>
        <v>11448/516500</v>
      </c>
      <c r="Q38" s="127" t="b">
        <v>1</v>
      </c>
      <c r="R38" s="127" t="b">
        <v>1</v>
      </c>
      <c r="S38" s="127" t="b">
        <v>1</v>
      </c>
    </row>
    <row r="39" spans="1:19" x14ac:dyDescent="0.25">
      <c r="A39" s="127" t="s">
        <v>4033</v>
      </c>
      <c r="B39" s="206">
        <v>1</v>
      </c>
      <c r="C39" s="127">
        <v>2</v>
      </c>
      <c r="D39" s="207">
        <f>MISC!K39</f>
        <v>128957</v>
      </c>
      <c r="E39" s="127" t="b">
        <v>1</v>
      </c>
      <c r="F39" s="208" t="str">
        <f>RIGHT(MISC!D39,4)&amp;"."&amp;MISC!N39&amp;"."&amp;MISC!L39&amp;"."&amp;MiscPay!$C$5</f>
        <v>6906.DISEC.I03.Au20</v>
      </c>
      <c r="G39" s="209">
        <f t="shared" ca="1" si="0"/>
        <v>44105</v>
      </c>
      <c r="H39" s="210">
        <f t="shared" ca="1" si="1"/>
        <v>0</v>
      </c>
      <c r="I39" s="211">
        <f t="shared" ca="1" si="2"/>
        <v>44105</v>
      </c>
      <c r="J39" s="127">
        <v>3</v>
      </c>
      <c r="K39" s="127" t="b">
        <v>1</v>
      </c>
      <c r="L39" s="127" t="s">
        <v>4034</v>
      </c>
      <c r="M39" s="127" t="b">
        <v>1</v>
      </c>
      <c r="N39" s="127" t="s">
        <v>3692</v>
      </c>
      <c r="O39" s="208" t="str">
        <f>LEFT(MISC!E39,19)&amp;"."&amp;MiscCR!F39</f>
        <v>Wren Academy.6906.DISEC.I03.Au20</v>
      </c>
      <c r="P39" s="212" t="str">
        <f>MISC!J39</f>
        <v>11448/516500</v>
      </c>
      <c r="Q39" s="127" t="b">
        <v>1</v>
      </c>
      <c r="R39" s="127" t="b">
        <v>1</v>
      </c>
      <c r="S39" s="127" t="b">
        <v>1</v>
      </c>
    </row>
    <row r="40" spans="1:19" x14ac:dyDescent="0.25">
      <c r="A40" s="127" t="s">
        <v>4033</v>
      </c>
      <c r="B40" s="206">
        <v>1</v>
      </c>
      <c r="C40" s="127">
        <v>2</v>
      </c>
      <c r="D40" s="207">
        <f>MISC!K40</f>
        <v>400102</v>
      </c>
      <c r="E40" s="127" t="b">
        <v>1</v>
      </c>
      <c r="F40" s="208" t="str">
        <f>RIGHT(MISC!D40,4)&amp;"."&amp;MISC!N40&amp;"."&amp;MISC!L40&amp;"."&amp;MiscPay!$C$5</f>
        <v>1000.Eyrs.I01.Au20</v>
      </c>
      <c r="G40" s="209">
        <f t="shared" ca="1" si="0"/>
        <v>44105</v>
      </c>
      <c r="H40" s="210">
        <f t="shared" ca="1" si="1"/>
        <v>0</v>
      </c>
      <c r="I40" s="211">
        <f t="shared" ca="1" si="2"/>
        <v>44105</v>
      </c>
      <c r="J40" s="127">
        <v>3</v>
      </c>
      <c r="K40" s="127" t="b">
        <v>1</v>
      </c>
      <c r="L40" s="127" t="s">
        <v>4034</v>
      </c>
      <c r="M40" s="127" t="b">
        <v>1</v>
      </c>
      <c r="N40" s="127" t="s">
        <v>3692</v>
      </c>
      <c r="O40" s="208" t="str">
        <f>LEFT(MISC!E40,19)&amp;"."&amp;MiscCR!F40</f>
        <v>Brookhill Nursery.1000.Eyrs.I01.Au20</v>
      </c>
      <c r="P40" s="212" t="str">
        <f>MISC!J40</f>
        <v>10284/543965</v>
      </c>
      <c r="Q40" s="127" t="b">
        <v>1</v>
      </c>
      <c r="R40" s="127" t="b">
        <v>1</v>
      </c>
      <c r="S40" s="127" t="b">
        <v>1</v>
      </c>
    </row>
    <row r="41" spans="1:19" x14ac:dyDescent="0.25">
      <c r="A41" s="127" t="s">
        <v>4033</v>
      </c>
      <c r="B41" s="206">
        <v>1</v>
      </c>
      <c r="C41" s="127">
        <v>2</v>
      </c>
      <c r="D41" s="207">
        <f>MISC!K41</f>
        <v>400072</v>
      </c>
      <c r="E41" s="127" t="b">
        <v>1</v>
      </c>
      <c r="F41" s="208" t="str">
        <f>RIGHT(MISC!D41,4)&amp;"."&amp;MISC!N41&amp;"."&amp;MISC!L41&amp;"."&amp;MiscPay!$C$5</f>
        <v>1002.Eyrs.I01.Au20</v>
      </c>
      <c r="G41" s="209">
        <f t="shared" ca="1" si="0"/>
        <v>44105</v>
      </c>
      <c r="H41" s="210">
        <f t="shared" ca="1" si="1"/>
        <v>0</v>
      </c>
      <c r="I41" s="211">
        <f t="shared" ca="1" si="2"/>
        <v>44105</v>
      </c>
      <c r="J41" s="127">
        <v>3</v>
      </c>
      <c r="K41" s="127" t="b">
        <v>1</v>
      </c>
      <c r="L41" s="127" t="s">
        <v>4034</v>
      </c>
      <c r="M41" s="127" t="b">
        <v>1</v>
      </c>
      <c r="N41" s="127" t="s">
        <v>3692</v>
      </c>
      <c r="O41" s="208" t="str">
        <f>LEFT(MISC!E41,19)&amp;"."&amp;MiscCR!F41</f>
        <v>Moss Hall Nursery.1002.Eyrs.I01.Au20</v>
      </c>
      <c r="P41" s="212" t="str">
        <f>MISC!J41</f>
        <v>10284/543965</v>
      </c>
      <c r="Q41" s="127" t="b">
        <v>1</v>
      </c>
      <c r="R41" s="127" t="b">
        <v>1</v>
      </c>
      <c r="S41" s="127" t="b">
        <v>1</v>
      </c>
    </row>
    <row r="42" spans="1:19" x14ac:dyDescent="0.25">
      <c r="A42" s="127" t="s">
        <v>4033</v>
      </c>
      <c r="B42" s="206">
        <v>1</v>
      </c>
      <c r="C42" s="127">
        <v>2</v>
      </c>
      <c r="D42" s="207" t="e">
        <f>MISC!#REF!</f>
        <v>#REF!</v>
      </c>
      <c r="E42" s="127" t="b">
        <v>1</v>
      </c>
      <c r="F42" s="208" t="e">
        <f>RIGHT(MISC!#REF!,4)&amp;"."&amp;MISC!#REF!&amp;"."&amp;MISC!#REF!&amp;"."&amp;MiscPay!$C$5</f>
        <v>#REF!</v>
      </c>
      <c r="G42" s="209">
        <f t="shared" ca="1" si="0"/>
        <v>44105</v>
      </c>
      <c r="H42" s="210">
        <f t="shared" ca="1" si="1"/>
        <v>0</v>
      </c>
      <c r="I42" s="211">
        <f t="shared" ca="1" si="2"/>
        <v>44105</v>
      </c>
      <c r="J42" s="127">
        <v>3</v>
      </c>
      <c r="K42" s="127" t="b">
        <v>1</v>
      </c>
      <c r="L42" s="127" t="s">
        <v>4034</v>
      </c>
      <c r="M42" s="127" t="b">
        <v>1</v>
      </c>
      <c r="N42" s="127" t="s">
        <v>3692</v>
      </c>
      <c r="O42" s="208" t="e">
        <f>LEFT(MISC!#REF!,19)&amp;"."&amp;MiscCR!F42</f>
        <v>#REF!</v>
      </c>
      <c r="P42" s="212" t="str">
        <f>MISC!J42</f>
        <v>10284/543965</v>
      </c>
      <c r="Q42" s="127" t="b">
        <v>1</v>
      </c>
      <c r="R42" s="127" t="b">
        <v>1</v>
      </c>
      <c r="S42" s="127" t="b">
        <v>1</v>
      </c>
    </row>
    <row r="43" spans="1:19" x14ac:dyDescent="0.25">
      <c r="A43" s="127" t="s">
        <v>4033</v>
      </c>
      <c r="B43" s="206">
        <v>1</v>
      </c>
      <c r="C43" s="127">
        <v>2</v>
      </c>
      <c r="D43" s="207" t="e">
        <f>MISC!#REF!</f>
        <v>#REF!</v>
      </c>
      <c r="E43" s="127" t="b">
        <v>1</v>
      </c>
      <c r="F43" s="208" t="e">
        <f>RIGHT(MISC!#REF!,4)&amp;"."&amp;MISC!#REF!&amp;"."&amp;MISC!#REF!&amp;"."&amp;MiscPay!$C$5</f>
        <v>#REF!</v>
      </c>
      <c r="G43" s="209">
        <f t="shared" ca="1" si="0"/>
        <v>44105</v>
      </c>
      <c r="H43" s="210">
        <f t="shared" ca="1" si="1"/>
        <v>0</v>
      </c>
      <c r="I43" s="211">
        <f t="shared" ca="1" si="2"/>
        <v>44105</v>
      </c>
      <c r="J43" s="127">
        <v>3</v>
      </c>
      <c r="K43" s="127" t="b">
        <v>1</v>
      </c>
      <c r="L43" s="127" t="s">
        <v>4034</v>
      </c>
      <c r="M43" s="127" t="b">
        <v>1</v>
      </c>
      <c r="N43" s="127" t="s">
        <v>3692</v>
      </c>
      <c r="O43" s="208" t="e">
        <f>LEFT(MISC!#REF!,19)&amp;"."&amp;MiscCR!F43</f>
        <v>#REF!</v>
      </c>
      <c r="P43" s="212" t="str">
        <f>MISC!J43</f>
        <v>10284/543965</v>
      </c>
      <c r="Q43" s="127" t="b">
        <v>1</v>
      </c>
      <c r="R43" s="127" t="b">
        <v>1</v>
      </c>
      <c r="S43" s="127" t="b">
        <v>1</v>
      </c>
    </row>
    <row r="44" spans="1:19" x14ac:dyDescent="0.25">
      <c r="A44" s="127" t="s">
        <v>4033</v>
      </c>
      <c r="B44" s="206">
        <v>1</v>
      </c>
      <c r="C44" s="127">
        <v>2</v>
      </c>
      <c r="D44" s="207" t="e">
        <f>MISC!#REF!</f>
        <v>#REF!</v>
      </c>
      <c r="E44" s="127" t="b">
        <v>1</v>
      </c>
      <c r="F44" s="208" t="e">
        <f>RIGHT(MISC!#REF!,4)&amp;"."&amp;MISC!#REF!&amp;"."&amp;MISC!#REF!&amp;"."&amp;MiscPay!$C$5</f>
        <v>#REF!</v>
      </c>
      <c r="G44" s="209">
        <f t="shared" ca="1" si="0"/>
        <v>44105</v>
      </c>
      <c r="H44" s="210">
        <f t="shared" ca="1" si="1"/>
        <v>0</v>
      </c>
      <c r="I44" s="211">
        <f t="shared" ca="1" si="2"/>
        <v>44105</v>
      </c>
      <c r="J44" s="127">
        <v>3</v>
      </c>
      <c r="K44" s="127" t="b">
        <v>1</v>
      </c>
      <c r="L44" s="127" t="s">
        <v>4034</v>
      </c>
      <c r="M44" s="127" t="b">
        <v>1</v>
      </c>
      <c r="N44" s="127" t="s">
        <v>3692</v>
      </c>
      <c r="O44" s="208" t="e">
        <f>LEFT(MISC!#REF!,19)&amp;"."&amp;MiscCR!F44</f>
        <v>#REF!</v>
      </c>
      <c r="P44" s="212" t="str">
        <f>MISC!J44</f>
        <v>10284/543965</v>
      </c>
      <c r="Q44" s="127" t="b">
        <v>1</v>
      </c>
      <c r="R44" s="127" t="b">
        <v>1</v>
      </c>
      <c r="S44" s="127" t="b">
        <v>1</v>
      </c>
    </row>
    <row r="45" spans="1:19" x14ac:dyDescent="0.25">
      <c r="A45" s="127" t="s">
        <v>4033</v>
      </c>
      <c r="B45" s="206">
        <v>1</v>
      </c>
      <c r="C45" s="127">
        <v>2</v>
      </c>
      <c r="D45" s="207">
        <f>MISC!K42</f>
        <v>400102</v>
      </c>
      <c r="E45" s="127" t="b">
        <v>1</v>
      </c>
      <c r="F45" s="208" t="str">
        <f>RIGHT(MISC!D42,4)&amp;"."&amp;MISC!N42&amp;"."&amp;MISC!L42&amp;"."&amp;MiscPay!$C$5</f>
        <v>1003.Eyrs.I01.Au20</v>
      </c>
      <c r="G45" s="209">
        <f t="shared" ca="1" si="0"/>
        <v>44105</v>
      </c>
      <c r="H45" s="210">
        <f t="shared" ca="1" si="1"/>
        <v>0</v>
      </c>
      <c r="I45" s="211">
        <f t="shared" ca="1" si="2"/>
        <v>44105</v>
      </c>
      <c r="J45" s="127">
        <v>3</v>
      </c>
      <c r="K45" s="127" t="b">
        <v>1</v>
      </c>
      <c r="L45" s="127" t="s">
        <v>4034</v>
      </c>
      <c r="M45" s="127" t="b">
        <v>1</v>
      </c>
      <c r="N45" s="127" t="s">
        <v>3692</v>
      </c>
      <c r="O45" s="208" t="str">
        <f>LEFT(MISC!E42,19)&amp;"."&amp;MiscCR!F45</f>
        <v>St Margaret's Nurse.1003.Eyrs.I01.Au20</v>
      </c>
      <c r="P45" s="212" t="str">
        <f>MISC!J45</f>
        <v>10284/516500</v>
      </c>
      <c r="Q45" s="127" t="b">
        <v>1</v>
      </c>
      <c r="R45" s="127" t="b">
        <v>1</v>
      </c>
      <c r="S45" s="127" t="b">
        <v>1</v>
      </c>
    </row>
    <row r="46" spans="1:19" x14ac:dyDescent="0.25">
      <c r="A46" s="127" t="s">
        <v>4033</v>
      </c>
      <c r="B46" s="206">
        <v>1</v>
      </c>
      <c r="C46" s="127">
        <v>2</v>
      </c>
      <c r="D46" s="207">
        <f>MISC!K43</f>
        <v>400059</v>
      </c>
      <c r="E46" s="127" t="b">
        <v>1</v>
      </c>
      <c r="F46" s="208" t="str">
        <f>RIGHT(MISC!D43,4)&amp;"."&amp;MISC!N43&amp;"."&amp;MISC!L43&amp;"."&amp;MiscPay!$C$5</f>
        <v>2015.Eyrs.I01.Au20</v>
      </c>
      <c r="G46" s="209">
        <f t="shared" ca="1" si="0"/>
        <v>44105</v>
      </c>
      <c r="H46" s="210">
        <f t="shared" ca="1" si="1"/>
        <v>0</v>
      </c>
      <c r="I46" s="211">
        <f t="shared" ca="1" si="2"/>
        <v>44105</v>
      </c>
      <c r="J46" s="127">
        <v>3</v>
      </c>
      <c r="K46" s="127" t="b">
        <v>1</v>
      </c>
      <c r="L46" s="127" t="s">
        <v>4034</v>
      </c>
      <c r="M46" s="127" t="b">
        <v>1</v>
      </c>
      <c r="N46" s="127" t="s">
        <v>3692</v>
      </c>
      <c r="O46" s="208" t="str">
        <f>LEFT(MISC!E43,19)&amp;"."&amp;MiscCR!F46</f>
        <v>Coppetts Wood.2015.Eyrs.I01.Au20</v>
      </c>
      <c r="P46" s="212" t="str">
        <f>MISC!J46</f>
        <v>10284/543965</v>
      </c>
      <c r="Q46" s="127" t="b">
        <v>1</v>
      </c>
      <c r="R46" s="127" t="b">
        <v>1</v>
      </c>
      <c r="S46" s="127" t="b">
        <v>1</v>
      </c>
    </row>
    <row r="47" spans="1:19" x14ac:dyDescent="0.25">
      <c r="A47" s="127" t="s">
        <v>4033</v>
      </c>
      <c r="B47" s="206">
        <v>1</v>
      </c>
      <c r="C47" s="127">
        <v>2</v>
      </c>
      <c r="D47" s="207">
        <f>MISC!K44</f>
        <v>400047</v>
      </c>
      <c r="E47" s="127" t="b">
        <v>1</v>
      </c>
      <c r="F47" s="208" t="str">
        <f>RIGHT(MISC!D44,4)&amp;"."&amp;MISC!N44&amp;"."&amp;MISC!L44&amp;"."&amp;MiscPay!$C$5</f>
        <v>2024.Eyrs.I01.Au20</v>
      </c>
      <c r="G47" s="209">
        <f t="shared" ca="1" si="0"/>
        <v>44105</v>
      </c>
      <c r="H47" s="210">
        <f t="shared" ca="1" si="1"/>
        <v>0</v>
      </c>
      <c r="I47" s="211">
        <f t="shared" ca="1" si="2"/>
        <v>44105</v>
      </c>
      <c r="J47" s="127">
        <v>3</v>
      </c>
      <c r="K47" s="127" t="b">
        <v>1</v>
      </c>
      <c r="L47" s="127" t="s">
        <v>4034</v>
      </c>
      <c r="M47" s="127" t="b">
        <v>1</v>
      </c>
      <c r="N47" s="127" t="s">
        <v>3692</v>
      </c>
      <c r="O47" s="208" t="str">
        <f>LEFT(MISC!E44,19)&amp;"."&amp;MiscCR!F47</f>
        <v>Fairway Primary Sch.2024.Eyrs.I01.Au20</v>
      </c>
      <c r="P47" s="212" t="str">
        <f>MISC!J47</f>
        <v>11294/543965</v>
      </c>
      <c r="Q47" s="127" t="b">
        <v>1</v>
      </c>
      <c r="R47" s="127" t="b">
        <v>1</v>
      </c>
      <c r="S47" s="127" t="b">
        <v>1</v>
      </c>
    </row>
    <row r="48" spans="1:19" x14ac:dyDescent="0.25">
      <c r="A48" s="127" t="s">
        <v>4033</v>
      </c>
      <c r="B48" s="206">
        <v>1</v>
      </c>
      <c r="C48" s="127">
        <v>2</v>
      </c>
      <c r="D48" s="207">
        <f>MISC!K45</f>
        <v>155126</v>
      </c>
      <c r="E48" s="127" t="b">
        <v>1</v>
      </c>
      <c r="F48" s="208" t="str">
        <f>RIGHT(MISC!D45,4)&amp;"."&amp;MISC!N45&amp;"."&amp;MISC!L45&amp;"."&amp;MiscPay!$C$5</f>
        <v>2048.Eyrs.I02.Au20</v>
      </c>
      <c r="G48" s="209">
        <f t="shared" ca="1" si="0"/>
        <v>44105</v>
      </c>
      <c r="H48" s="210">
        <f t="shared" ca="1" si="1"/>
        <v>0</v>
      </c>
      <c r="I48" s="211">
        <f t="shared" ca="1" si="2"/>
        <v>44105</v>
      </c>
      <c r="J48" s="127">
        <v>3</v>
      </c>
      <c r="K48" s="127" t="b">
        <v>1</v>
      </c>
      <c r="L48" s="127" t="s">
        <v>4034</v>
      </c>
      <c r="M48" s="127" t="b">
        <v>1</v>
      </c>
      <c r="N48" s="127" t="s">
        <v>3692</v>
      </c>
      <c r="O48" s="208" t="str">
        <f>LEFT(MISC!E45,19)&amp;"."&amp;MiscCR!F48</f>
        <v>Millbrook Park CE P.2048.Eyrs.I02.Au20</v>
      </c>
      <c r="P48" s="212" t="str">
        <f>MISC!J48</f>
        <v>11294/543965</v>
      </c>
      <c r="Q48" s="127" t="b">
        <v>1</v>
      </c>
      <c r="R48" s="127" t="b">
        <v>1</v>
      </c>
      <c r="S48" s="127" t="b">
        <v>1</v>
      </c>
    </row>
    <row r="49" spans="1:19" x14ac:dyDescent="0.25">
      <c r="A49" s="127" t="s">
        <v>4033</v>
      </c>
      <c r="B49" s="206">
        <v>1</v>
      </c>
      <c r="C49" s="127">
        <v>2</v>
      </c>
      <c r="D49" s="207">
        <f>MISC!K46</f>
        <v>400010</v>
      </c>
      <c r="E49" s="127" t="b">
        <v>1</v>
      </c>
      <c r="F49" s="208" t="str">
        <f>RIGHT(MISC!D46,4)&amp;"."&amp;MISC!N46&amp;"."&amp;MISC!L46&amp;"."&amp;MiscPay!$C$5</f>
        <v>2071.Eyrs.I03.Au20</v>
      </c>
      <c r="G49" s="209">
        <f t="shared" ca="1" si="0"/>
        <v>44105</v>
      </c>
      <c r="H49" s="210">
        <f t="shared" ca="1" si="1"/>
        <v>0</v>
      </c>
      <c r="I49" s="211">
        <f t="shared" ca="1" si="2"/>
        <v>44105</v>
      </c>
      <c r="J49" s="127">
        <v>3</v>
      </c>
      <c r="K49" s="127" t="b">
        <v>1</v>
      </c>
      <c r="L49" s="127" t="s">
        <v>4034</v>
      </c>
      <c r="M49" s="127" t="b">
        <v>1</v>
      </c>
      <c r="N49" s="127" t="s">
        <v>3692</v>
      </c>
      <c r="O49" s="208" t="str">
        <f>LEFT(MISC!E46,19)&amp;"."&amp;MiscCR!F49</f>
        <v>Queenswell Infant a.2071.Eyrs.I03.Au20</v>
      </c>
      <c r="P49" s="212" t="str">
        <f>MISC!J49</f>
        <v>11294/543965</v>
      </c>
      <c r="Q49" s="127" t="b">
        <v>1</v>
      </c>
      <c r="R49" s="127" t="b">
        <v>1</v>
      </c>
      <c r="S49" s="127" t="b">
        <v>1</v>
      </c>
    </row>
    <row r="50" spans="1:19" x14ac:dyDescent="0.25">
      <c r="A50" s="127" t="s">
        <v>4033</v>
      </c>
      <c r="B50" s="206">
        <v>1</v>
      </c>
      <c r="C50" s="127">
        <v>2</v>
      </c>
      <c r="D50" s="207" t="e">
        <f>MISC!#REF!</f>
        <v>#REF!</v>
      </c>
      <c r="E50" s="127" t="b">
        <v>1</v>
      </c>
      <c r="F50" s="208" t="e">
        <f>RIGHT(MISC!#REF!,4)&amp;"."&amp;MISC!#REF!&amp;"."&amp;MISC!#REF!&amp;"."&amp;MiscPay!$C$5</f>
        <v>#REF!</v>
      </c>
      <c r="G50" s="209">
        <f t="shared" ca="1" si="0"/>
        <v>44105</v>
      </c>
      <c r="H50" s="210">
        <f t="shared" ca="1" si="1"/>
        <v>0</v>
      </c>
      <c r="I50" s="211">
        <f t="shared" ca="1" si="2"/>
        <v>44105</v>
      </c>
      <c r="J50" s="127">
        <v>3</v>
      </c>
      <c r="K50" s="127" t="b">
        <v>1</v>
      </c>
      <c r="L50" s="127" t="s">
        <v>4034</v>
      </c>
      <c r="M50" s="127" t="b">
        <v>1</v>
      </c>
      <c r="N50" s="127" t="s">
        <v>3692</v>
      </c>
      <c r="O50" s="208" t="e">
        <f>LEFT(MISC!#REF!,19)&amp;"."&amp;MiscCR!F50</f>
        <v>#REF!</v>
      </c>
      <c r="P50" s="212" t="str">
        <f>MISC!J50</f>
        <v>11294/543965</v>
      </c>
      <c r="Q50" s="127" t="b">
        <v>1</v>
      </c>
      <c r="R50" s="127" t="b">
        <v>1</v>
      </c>
      <c r="S50" s="127" t="b">
        <v>1</v>
      </c>
    </row>
    <row r="51" spans="1:19" x14ac:dyDescent="0.25">
      <c r="A51" s="127" t="s">
        <v>4033</v>
      </c>
      <c r="B51" s="206">
        <v>1</v>
      </c>
      <c r="C51" s="127">
        <v>2</v>
      </c>
      <c r="D51" s="207">
        <f>MISC!K47</f>
        <v>400102</v>
      </c>
      <c r="E51" s="127" t="b">
        <v>1</v>
      </c>
      <c r="F51" s="208" t="str">
        <f>RIGHT(MISC!D47,4)&amp;"."&amp;MISC!N47&amp;"."&amp;MISC!L47&amp;"."&amp;MiscPay!$C$5</f>
        <v>1000.TPGPY.I01.Au20</v>
      </c>
      <c r="G51" s="209">
        <f t="shared" ca="1" si="0"/>
        <v>44105</v>
      </c>
      <c r="H51" s="210">
        <f t="shared" ca="1" si="1"/>
        <v>0</v>
      </c>
      <c r="I51" s="211">
        <f t="shared" ca="1" si="2"/>
        <v>44105</v>
      </c>
      <c r="J51" s="127">
        <v>3</v>
      </c>
      <c r="K51" s="127" t="b">
        <v>1</v>
      </c>
      <c r="L51" s="127" t="s">
        <v>4034</v>
      </c>
      <c r="M51" s="127" t="b">
        <v>1</v>
      </c>
      <c r="N51" s="127" t="s">
        <v>3692</v>
      </c>
      <c r="O51" s="208" t="str">
        <f>LEFT(MISC!E47,19)&amp;"."&amp;MiscCR!F51</f>
        <v>Brookhill Nursery.1000.TPGPY.I01.Au20</v>
      </c>
      <c r="P51" s="212" t="str">
        <f>MISC!J51</f>
        <v>11294/543965</v>
      </c>
      <c r="Q51" s="127" t="b">
        <v>1</v>
      </c>
      <c r="R51" s="127" t="b">
        <v>1</v>
      </c>
      <c r="S51" s="127" t="b">
        <v>1</v>
      </c>
    </row>
    <row r="52" spans="1:19" x14ac:dyDescent="0.25">
      <c r="A52" s="127" t="s">
        <v>4033</v>
      </c>
      <c r="B52" s="206">
        <v>1</v>
      </c>
      <c r="C52" s="127">
        <v>2</v>
      </c>
      <c r="D52" s="207">
        <f>MISC!K48</f>
        <v>400023</v>
      </c>
      <c r="E52" s="127" t="b">
        <v>1</v>
      </c>
      <c r="F52" s="208" t="str">
        <f>RIGHT(MISC!D48,4)&amp;"."&amp;MISC!N48&amp;"."&amp;MISC!L48&amp;"."&amp;MiscPay!$C$5</f>
        <v>3500.TPGPY.I01.Au20</v>
      </c>
      <c r="G52" s="209">
        <f t="shared" ca="1" si="0"/>
        <v>44105</v>
      </c>
      <c r="H52" s="210">
        <f t="shared" ca="1" si="1"/>
        <v>0</v>
      </c>
      <c r="I52" s="211">
        <f t="shared" ca="1" si="2"/>
        <v>44105</v>
      </c>
      <c r="J52" s="127">
        <v>3</v>
      </c>
      <c r="K52" s="127" t="b">
        <v>1</v>
      </c>
      <c r="L52" s="127" t="s">
        <v>4034</v>
      </c>
      <c r="M52" s="127" t="b">
        <v>1</v>
      </c>
      <c r="N52" s="127" t="s">
        <v>3692</v>
      </c>
      <c r="O52" s="208" t="str">
        <f>LEFT(MISC!E48,19)&amp;"."&amp;MiscCR!F52</f>
        <v>Annunciation Cathol.3500.TPGPY.I01.Au20</v>
      </c>
      <c r="P52" s="212" t="str">
        <f>MISC!J52</f>
        <v>11294/543965</v>
      </c>
      <c r="Q52" s="127" t="b">
        <v>1</v>
      </c>
      <c r="R52" s="127" t="b">
        <v>1</v>
      </c>
      <c r="S52" s="127" t="b">
        <v>1</v>
      </c>
    </row>
    <row r="53" spans="1:19" x14ac:dyDescent="0.25">
      <c r="A53" s="127" t="s">
        <v>4033</v>
      </c>
      <c r="B53" s="206">
        <v>1</v>
      </c>
      <c r="C53" s="127">
        <v>2</v>
      </c>
      <c r="D53" s="207">
        <f>MISC!K49</f>
        <v>400150</v>
      </c>
      <c r="E53" s="127" t="b">
        <v>1</v>
      </c>
      <c r="F53" s="208" t="str">
        <f>RIGHT(MISC!D49,4)&amp;"."&amp;MISC!N49&amp;"."&amp;MISC!L49&amp;"."&amp;MiscPay!$C$5</f>
        <v>3524.TPGPY.I01.Au20</v>
      </c>
      <c r="G53" s="209">
        <f t="shared" ca="1" si="0"/>
        <v>44105</v>
      </c>
      <c r="H53" s="210">
        <f t="shared" ca="1" si="1"/>
        <v>0</v>
      </c>
      <c r="I53" s="211">
        <f t="shared" ca="1" si="2"/>
        <v>44105</v>
      </c>
      <c r="J53" s="127">
        <v>3</v>
      </c>
      <c r="K53" s="127" t="b">
        <v>1</v>
      </c>
      <c r="L53" s="127" t="s">
        <v>4034</v>
      </c>
      <c r="M53" s="127" t="b">
        <v>1</v>
      </c>
      <c r="N53" s="127" t="s">
        <v>3692</v>
      </c>
      <c r="O53" s="208" t="str">
        <f>LEFT(MISC!E49,19)&amp;"."&amp;MiscCR!F53</f>
        <v>Beit Shvidler Prima.3524.TPGPY.I01.Au20</v>
      </c>
      <c r="P53" s="212" t="str">
        <f>MISC!J53</f>
        <v>11294/543965</v>
      </c>
      <c r="Q53" s="127" t="b">
        <v>1</v>
      </c>
      <c r="R53" s="127" t="b">
        <v>1</v>
      </c>
      <c r="S53" s="127" t="b">
        <v>1</v>
      </c>
    </row>
    <row r="54" spans="1:19" x14ac:dyDescent="0.25">
      <c r="A54" s="127" t="s">
        <v>4033</v>
      </c>
      <c r="B54" s="206">
        <v>1</v>
      </c>
      <c r="C54" s="127">
        <v>2</v>
      </c>
      <c r="D54" s="207">
        <f>MISC!K50</f>
        <v>400065</v>
      </c>
      <c r="E54" s="127" t="b">
        <v>1</v>
      </c>
      <c r="F54" s="208" t="str">
        <f>RIGHT(MISC!D50,4)&amp;"."&amp;MISC!N50&amp;"."&amp;MISC!L50&amp;"."&amp;MiscPay!$C$5</f>
        <v>2067.TPGPY.I01.Au20</v>
      </c>
      <c r="G54" s="209">
        <f t="shared" ca="1" si="0"/>
        <v>44105</v>
      </c>
      <c r="H54" s="210">
        <f t="shared" ca="1" si="1"/>
        <v>0</v>
      </c>
      <c r="I54" s="211">
        <f t="shared" ca="1" si="2"/>
        <v>44105</v>
      </c>
      <c r="J54" s="127">
        <v>3</v>
      </c>
      <c r="K54" s="127" t="b">
        <v>1</v>
      </c>
      <c r="L54" s="127" t="s">
        <v>4034</v>
      </c>
      <c r="M54" s="127" t="b">
        <v>1</v>
      </c>
      <c r="N54" s="127" t="s">
        <v>3692</v>
      </c>
      <c r="O54" s="208" t="str">
        <f>LEFT(MISC!E50,19)&amp;"."&amp;MiscCR!F54</f>
        <v>Chalgrove Primary S.2067.TPGPY.I01.Au20</v>
      </c>
      <c r="P54" s="212" t="str">
        <f>MISC!J54</f>
        <v>11294/543965</v>
      </c>
      <c r="Q54" s="127" t="b">
        <v>1</v>
      </c>
      <c r="R54" s="127" t="b">
        <v>1</v>
      </c>
      <c r="S54" s="127" t="b">
        <v>1</v>
      </c>
    </row>
    <row r="55" spans="1:19" x14ac:dyDescent="0.25">
      <c r="A55" s="127" t="s">
        <v>4033</v>
      </c>
      <c r="B55" s="206">
        <v>1</v>
      </c>
      <c r="C55" s="127">
        <v>2</v>
      </c>
      <c r="D55" s="207">
        <f>MISC!K51</f>
        <v>400002</v>
      </c>
      <c r="E55" s="127" t="b">
        <v>1</v>
      </c>
      <c r="F55" s="208" t="str">
        <f>RIGHT(MISC!D51,4)&amp;"."&amp;MISC!N51&amp;"."&amp;MISC!L51&amp;"."&amp;MiscPay!$C$5</f>
        <v>2027.TPGPY.I01.Au20</v>
      </c>
      <c r="G55" s="209">
        <f t="shared" ca="1" si="0"/>
        <v>44105</v>
      </c>
      <c r="H55" s="210">
        <f t="shared" ca="1" si="1"/>
        <v>0</v>
      </c>
      <c r="I55" s="211">
        <f t="shared" ca="1" si="2"/>
        <v>44105</v>
      </c>
      <c r="J55" s="127">
        <v>3</v>
      </c>
      <c r="K55" s="127" t="b">
        <v>1</v>
      </c>
      <c r="L55" s="127" t="s">
        <v>4034</v>
      </c>
      <c r="M55" s="127" t="b">
        <v>1</v>
      </c>
      <c r="N55" s="127" t="s">
        <v>3692</v>
      </c>
      <c r="O55" s="208" t="str">
        <f>LEFT(MISC!E51,19)&amp;"."&amp;MiscCR!F55</f>
        <v>Garden Suburb Junio.2027.TPGPY.I01.Au20</v>
      </c>
      <c r="P55" s="212" t="str">
        <f>MISC!J55</f>
        <v>11294/543965</v>
      </c>
      <c r="Q55" s="127" t="b">
        <v>1</v>
      </c>
      <c r="R55" s="127" t="b">
        <v>1</v>
      </c>
      <c r="S55" s="127" t="b">
        <v>1</v>
      </c>
    </row>
    <row r="56" spans="1:19" x14ac:dyDescent="0.25">
      <c r="A56" s="127" t="s">
        <v>4033</v>
      </c>
      <c r="B56" s="206">
        <v>1</v>
      </c>
      <c r="C56" s="127">
        <v>2</v>
      </c>
      <c r="D56" s="207">
        <f>MISC!K52</f>
        <v>400098</v>
      </c>
      <c r="E56" s="127" t="b">
        <v>1</v>
      </c>
      <c r="F56" s="208" t="str">
        <f>RIGHT(MISC!D52,4)&amp;"."&amp;MISC!N52&amp;"."&amp;MISC!L52&amp;"."&amp;MiscPay!$C$5</f>
        <v>3309.TPGPY.I01.Au20</v>
      </c>
      <c r="G56" s="209">
        <f t="shared" ca="1" si="0"/>
        <v>44105</v>
      </c>
      <c r="H56" s="210">
        <f t="shared" ca="1" si="1"/>
        <v>0</v>
      </c>
      <c r="I56" s="211">
        <f t="shared" ca="1" si="2"/>
        <v>44105</v>
      </c>
      <c r="J56" s="127">
        <v>3</v>
      </c>
      <c r="K56" s="127" t="b">
        <v>1</v>
      </c>
      <c r="L56" s="127" t="s">
        <v>4034</v>
      </c>
      <c r="M56" s="127" t="b">
        <v>1</v>
      </c>
      <c r="N56" s="127" t="s">
        <v>3692</v>
      </c>
      <c r="O56" s="208" t="str">
        <f>LEFT(MISC!E52,19)&amp;"."&amp;MiscCR!F56</f>
        <v>St Johns CE N20.3309.TPGPY.I01.Au20</v>
      </c>
      <c r="P56" s="212" t="str">
        <f>MISC!J56</f>
        <v>11294/543965</v>
      </c>
      <c r="Q56" s="127" t="b">
        <v>1</v>
      </c>
      <c r="R56" s="127" t="b">
        <v>1</v>
      </c>
      <c r="S56" s="127" t="b">
        <v>1</v>
      </c>
    </row>
    <row r="57" spans="1:19" x14ac:dyDescent="0.25">
      <c r="A57" s="127" t="s">
        <v>4033</v>
      </c>
      <c r="B57" s="206">
        <v>1</v>
      </c>
      <c r="C57" s="127">
        <v>2</v>
      </c>
      <c r="D57" s="207">
        <f>MISC!K53</f>
        <v>400011</v>
      </c>
      <c r="E57" s="127" t="b">
        <v>1</v>
      </c>
      <c r="F57" s="208" t="str">
        <f>RIGHT(MISC!D53,4)&amp;"."&amp;MISC!N53&amp;"."&amp;MISC!L53&amp;"."&amp;MiscPay!$C$5</f>
        <v>2060.TPGPY.I01.Au20</v>
      </c>
      <c r="G57" s="209">
        <f t="shared" ca="1" si="0"/>
        <v>44105</v>
      </c>
      <c r="H57" s="210">
        <f t="shared" ca="1" si="1"/>
        <v>0</v>
      </c>
      <c r="I57" s="211">
        <f t="shared" ca="1" si="2"/>
        <v>44105</v>
      </c>
      <c r="J57" s="127">
        <v>3</v>
      </c>
      <c r="K57" s="127" t="b">
        <v>1</v>
      </c>
      <c r="L57" s="127" t="s">
        <v>4034</v>
      </c>
      <c r="M57" s="127" t="b">
        <v>1</v>
      </c>
      <c r="N57" s="127" t="s">
        <v>3692</v>
      </c>
      <c r="O57" s="208" t="str">
        <f>LEFT(MISC!E53,19)&amp;"."&amp;MiscCR!F57</f>
        <v>Whitings Hill Prima.2060.TPGPY.I01.Au20</v>
      </c>
      <c r="P57" s="212" t="str">
        <f>MISC!J57</f>
        <v>11294/543965</v>
      </c>
      <c r="Q57" s="127" t="b">
        <v>1</v>
      </c>
      <c r="R57" s="127" t="b">
        <v>1</v>
      </c>
      <c r="S57" s="127" t="b">
        <v>1</v>
      </c>
    </row>
    <row r="58" spans="1:19" x14ac:dyDescent="0.25">
      <c r="A58" s="127" t="s">
        <v>4033</v>
      </c>
      <c r="B58" s="206">
        <v>1</v>
      </c>
      <c r="C58" s="127">
        <v>2</v>
      </c>
      <c r="D58" s="207">
        <f>MISC!K54</f>
        <v>107953</v>
      </c>
      <c r="E58" s="127" t="b">
        <v>1</v>
      </c>
      <c r="F58" s="208" t="str">
        <f>RIGHT(MISC!D54,4)&amp;"."&amp;MISC!N54&amp;"."&amp;MISC!L54&amp;"."&amp;MiscPay!$C$5</f>
        <v>4004.TPGPY.I01.Au20</v>
      </c>
      <c r="G58" s="209">
        <f t="shared" ca="1" si="0"/>
        <v>44105</v>
      </c>
      <c r="H58" s="210">
        <f t="shared" ca="1" si="1"/>
        <v>120</v>
      </c>
      <c r="I58" s="211">
        <f t="shared" ca="1" si="2"/>
        <v>44105</v>
      </c>
      <c r="J58" s="127">
        <v>3</v>
      </c>
      <c r="K58" s="127" t="b">
        <v>1</v>
      </c>
      <c r="L58" s="127" t="s">
        <v>4034</v>
      </c>
      <c r="M58" s="127" t="b">
        <v>1</v>
      </c>
      <c r="N58" s="127" t="s">
        <v>3692</v>
      </c>
      <c r="O58" s="208" t="str">
        <f>LEFT(MISC!E54,19)&amp;"."&amp;MiscCR!F58</f>
        <v>Menorah High School.4004.TPGPY.I01.Au20</v>
      </c>
      <c r="P58" s="212" t="str">
        <f>MISC!J58</f>
        <v>11334/543965</v>
      </c>
      <c r="Q58" s="127" t="b">
        <v>1</v>
      </c>
      <c r="R58" s="127" t="b">
        <v>1</v>
      </c>
      <c r="S58" s="127" t="b">
        <v>1</v>
      </c>
    </row>
    <row r="59" spans="1:19" x14ac:dyDescent="0.25">
      <c r="A59" s="127" t="s">
        <v>4033</v>
      </c>
      <c r="B59" s="206">
        <v>1</v>
      </c>
      <c r="C59" s="127">
        <v>2</v>
      </c>
      <c r="D59" s="207">
        <f>MISC!K55</f>
        <v>400113</v>
      </c>
      <c r="E59" s="127" t="b">
        <v>1</v>
      </c>
      <c r="F59" s="208" t="str">
        <f>RIGHT(MISC!D55,4)&amp;"."&amp;MISC!N55&amp;"."&amp;MISC!L55&amp;"."&amp;MiscPay!$C$5</f>
        <v>2077.TPGPY.I01.Au20</v>
      </c>
      <c r="G59" s="209">
        <f t="shared" ca="1" si="0"/>
        <v>44105</v>
      </c>
      <c r="H59" s="210">
        <f t="shared" ca="1" si="1"/>
        <v>120</v>
      </c>
      <c r="I59" s="211">
        <f t="shared" ca="1" si="2"/>
        <v>44105</v>
      </c>
      <c r="J59" s="127">
        <v>3</v>
      </c>
      <c r="K59" s="127" t="b">
        <v>1</v>
      </c>
      <c r="L59" s="127" t="s">
        <v>4034</v>
      </c>
      <c r="M59" s="127" t="b">
        <v>1</v>
      </c>
      <c r="N59" s="127" t="s">
        <v>3692</v>
      </c>
      <c r="O59" s="208" t="str">
        <f>LEFT(MISC!E55,19)&amp;"."&amp;MiscCR!F59</f>
        <v>Orion Primary Schoo.2077.TPGPY.I01.Au20</v>
      </c>
      <c r="P59" s="212" t="str">
        <f>MISC!J59</f>
        <v>11334/543965</v>
      </c>
      <c r="Q59" s="127" t="b">
        <v>1</v>
      </c>
      <c r="R59" s="127" t="b">
        <v>1</v>
      </c>
      <c r="S59" s="127" t="b">
        <v>1</v>
      </c>
    </row>
    <row r="60" spans="1:19" x14ac:dyDescent="0.25">
      <c r="A60" s="127" t="s">
        <v>4033</v>
      </c>
      <c r="B60" s="206">
        <v>1</v>
      </c>
      <c r="C60" s="127">
        <v>2</v>
      </c>
      <c r="D60" s="207">
        <f>MISC!K56</f>
        <v>400012</v>
      </c>
      <c r="E60" s="127" t="b">
        <v>1</v>
      </c>
      <c r="F60" s="208" t="str">
        <f>RIGHT(MISC!D56,4)&amp;"."&amp;MISC!N56&amp;"."&amp;MISC!L56&amp;"."&amp;MiscPay!$C$5</f>
        <v>2072.TPGPY.I01.Au20</v>
      </c>
      <c r="G60" s="209">
        <f t="shared" ca="1" si="0"/>
        <v>44105</v>
      </c>
      <c r="H60" s="210">
        <f t="shared" ca="1" si="1"/>
        <v>240</v>
      </c>
      <c r="I60" s="211">
        <f t="shared" ca="1" si="2"/>
        <v>44105</v>
      </c>
      <c r="J60" s="127">
        <v>3</v>
      </c>
      <c r="K60" s="127" t="b">
        <v>1</v>
      </c>
      <c r="L60" s="127" t="s">
        <v>4034</v>
      </c>
      <c r="M60" s="127" t="b">
        <v>1</v>
      </c>
      <c r="N60" s="127" t="s">
        <v>3692</v>
      </c>
      <c r="O60" s="208" t="str">
        <f>LEFT(MISC!E56,19)&amp;"."&amp;MiscCR!F60</f>
        <v>Queenswell Junior S.2072.TPGPY.I01.Au20</v>
      </c>
      <c r="P60" s="212" t="str">
        <f>MISC!J60</f>
        <v>11334/543965</v>
      </c>
      <c r="Q60" s="127" t="b">
        <v>1</v>
      </c>
      <c r="R60" s="127" t="b">
        <v>1</v>
      </c>
      <c r="S60" s="127" t="b">
        <v>1</v>
      </c>
    </row>
    <row r="61" spans="1:19" x14ac:dyDescent="0.25">
      <c r="A61" s="127" t="s">
        <v>4033</v>
      </c>
      <c r="B61" s="206">
        <v>1</v>
      </c>
      <c r="C61" s="127">
        <v>2</v>
      </c>
      <c r="D61" s="207">
        <f>MISC!K57</f>
        <v>400061</v>
      </c>
      <c r="E61" s="127" t="b">
        <v>1</v>
      </c>
      <c r="F61" s="208" t="str">
        <f>RIGHT(MISC!D57,4)&amp;"."&amp;MISC!N57&amp;"."&amp;MISC!L57&amp;"."&amp;MiscPay!$C$5</f>
        <v>2009.TPGPY.I01.Au20</v>
      </c>
      <c r="G61" s="209">
        <f t="shared" ca="1" si="0"/>
        <v>44105</v>
      </c>
      <c r="H61" s="210">
        <f t="shared" ca="1" si="1"/>
        <v>120</v>
      </c>
      <c r="I61" s="211">
        <f t="shared" ca="1" si="2"/>
        <v>44105</v>
      </c>
      <c r="J61" s="127">
        <v>3</v>
      </c>
      <c r="K61" s="127" t="b">
        <v>1</v>
      </c>
      <c r="L61" s="127" t="s">
        <v>4034</v>
      </c>
      <c r="M61" s="127" t="b">
        <v>1</v>
      </c>
      <c r="N61" s="127" t="s">
        <v>3692</v>
      </c>
      <c r="O61" s="208" t="str">
        <f>LEFT(MISC!E57,19)&amp;"."&amp;MiscCR!F61</f>
        <v>Brunswick Park Prim.2009.TPGPY.I01.Au20</v>
      </c>
      <c r="P61" s="212" t="str">
        <f>MISC!J61</f>
        <v>11334/543965</v>
      </c>
      <c r="Q61" s="127" t="b">
        <v>1</v>
      </c>
      <c r="R61" s="127" t="b">
        <v>1</v>
      </c>
      <c r="S61" s="127" t="b">
        <v>1</v>
      </c>
    </row>
    <row r="62" spans="1:19" x14ac:dyDescent="0.25">
      <c r="A62" s="127" t="s">
        <v>4033</v>
      </c>
      <c r="B62" s="206">
        <v>1</v>
      </c>
      <c r="C62" s="127">
        <v>2</v>
      </c>
      <c r="D62" s="207">
        <f>MISC!K58</f>
        <v>400002</v>
      </c>
      <c r="E62" s="127" t="b">
        <v>1</v>
      </c>
      <c r="F62" s="208" t="str">
        <f>RIGHT(MISC!D58,4)&amp;"."&amp;MISC!N58&amp;"."&amp;MISC!L58&amp;"."&amp;MiscPay!$C$5</f>
        <v>2027.PPGPY.I05.Au20</v>
      </c>
      <c r="G62" s="209">
        <f t="shared" ca="1" si="0"/>
        <v>44105</v>
      </c>
      <c r="H62" s="210">
        <f t="shared" ca="1" si="1"/>
        <v>240</v>
      </c>
      <c r="I62" s="211">
        <f t="shared" ca="1" si="2"/>
        <v>44105</v>
      </c>
      <c r="J62" s="127">
        <v>3</v>
      </c>
      <c r="K62" s="127" t="b">
        <v>1</v>
      </c>
      <c r="L62" s="127" t="s">
        <v>4034</v>
      </c>
      <c r="M62" s="127" t="b">
        <v>1</v>
      </c>
      <c r="N62" s="127" t="s">
        <v>3692</v>
      </c>
      <c r="O62" s="208" t="str">
        <f>LEFT(MISC!E58,19)&amp;"."&amp;MiscCR!F62</f>
        <v>Garden Suburb Junio.2027.PPGPY.I05.Au20</v>
      </c>
      <c r="P62" s="212" t="str">
        <f>MISC!J62</f>
        <v>11334/543965</v>
      </c>
      <c r="Q62" s="127" t="b">
        <v>1</v>
      </c>
      <c r="R62" s="127" t="b">
        <v>1</v>
      </c>
      <c r="S62" s="127" t="b">
        <v>1</v>
      </c>
    </row>
    <row r="63" spans="1:19" x14ac:dyDescent="0.25">
      <c r="A63" s="127" t="s">
        <v>4033</v>
      </c>
      <c r="B63" s="206">
        <v>1</v>
      </c>
      <c r="C63" s="127">
        <v>2</v>
      </c>
      <c r="D63" s="207">
        <f>MISC!K59</f>
        <v>400108</v>
      </c>
      <c r="E63" s="127" t="b">
        <v>1</v>
      </c>
      <c r="F63" s="208" t="str">
        <f>RIGHT(MISC!D59,4)&amp;"."&amp;MISC!N59&amp;"."&amp;MISC!L59&amp;"."&amp;MiscPay!$C$5</f>
        <v>3516.PPGPY.I05.Au20</v>
      </c>
      <c r="G63" s="209">
        <f t="shared" ca="1" si="0"/>
        <v>44105</v>
      </c>
      <c r="H63" s="210">
        <f t="shared" ca="1" si="1"/>
        <v>460</v>
      </c>
      <c r="I63" s="211">
        <f t="shared" ca="1" si="2"/>
        <v>44105</v>
      </c>
      <c r="J63" s="127">
        <v>3</v>
      </c>
      <c r="K63" s="127" t="b">
        <v>1</v>
      </c>
      <c r="L63" s="127" t="s">
        <v>4034</v>
      </c>
      <c r="M63" s="127" t="b">
        <v>1</v>
      </c>
      <c r="N63" s="127" t="s">
        <v>3692</v>
      </c>
      <c r="O63" s="208" t="str">
        <f>LEFT(MISC!E59,19)&amp;"."&amp;MiscCR!F63</f>
        <v>Hasmonean Primary S.3516.PPGPY.I05.Au20</v>
      </c>
      <c r="P63" s="212" t="str">
        <f>MISC!J63</f>
        <v>11332/543965</v>
      </c>
      <c r="Q63" s="127" t="b">
        <v>1</v>
      </c>
      <c r="R63" s="127" t="b">
        <v>1</v>
      </c>
      <c r="S63" s="127" t="b">
        <v>1</v>
      </c>
    </row>
    <row r="64" spans="1:19" x14ac:dyDescent="0.25">
      <c r="A64" s="127" t="s">
        <v>4033</v>
      </c>
      <c r="B64" s="206">
        <v>1</v>
      </c>
      <c r="C64" s="127">
        <v>2</v>
      </c>
      <c r="D64" s="207">
        <f>MISC!K60</f>
        <v>400113</v>
      </c>
      <c r="E64" s="127" t="b">
        <v>1</v>
      </c>
      <c r="F64" s="208" t="str">
        <f>RIGHT(MISC!D60,4)&amp;"."&amp;MISC!N60&amp;"."&amp;MISC!L60&amp;"."&amp;MiscPay!$C$5</f>
        <v>2077.PPGPY.I05.Au20</v>
      </c>
      <c r="G64" s="209">
        <f t="shared" ca="1" si="0"/>
        <v>44105</v>
      </c>
      <c r="H64" s="210">
        <f t="shared" ca="1" si="1"/>
        <v>120</v>
      </c>
      <c r="I64" s="211">
        <f t="shared" ca="1" si="2"/>
        <v>44105</v>
      </c>
      <c r="J64" s="127">
        <v>3</v>
      </c>
      <c r="K64" s="127" t="b">
        <v>1</v>
      </c>
      <c r="L64" s="127" t="s">
        <v>4034</v>
      </c>
      <c r="M64" s="127" t="b">
        <v>1</v>
      </c>
      <c r="N64" s="127" t="s">
        <v>3692</v>
      </c>
      <c r="O64" s="208" t="str">
        <f>LEFT(MISC!E60,19)&amp;"."&amp;MiscCR!F64</f>
        <v>Orion Primary Schoo.2077.PPGPY.I05.Au20</v>
      </c>
      <c r="P64" s="212" t="str">
        <f>MISC!J64</f>
        <v>11334/543965</v>
      </c>
      <c r="Q64" s="127" t="b">
        <v>1</v>
      </c>
      <c r="R64" s="127" t="b">
        <v>1</v>
      </c>
      <c r="S64" s="127" t="b">
        <v>1</v>
      </c>
    </row>
    <row r="65" spans="1:19" x14ac:dyDescent="0.25">
      <c r="A65" s="127" t="s">
        <v>4033</v>
      </c>
      <c r="B65" s="206">
        <v>1</v>
      </c>
      <c r="C65" s="127">
        <v>2</v>
      </c>
      <c r="D65" s="207">
        <f>MISC!K61</f>
        <v>400114</v>
      </c>
      <c r="E65" s="127" t="b">
        <v>1</v>
      </c>
      <c r="F65" s="208" t="str">
        <f>RIGHT(MISC!D61,4)&amp;"."&amp;MISC!N61&amp;"."&amp;MISC!L61&amp;"."&amp;MiscPay!$C$5</f>
        <v>3307.PPGPY.I05.Au20</v>
      </c>
      <c r="G65" s="209">
        <f t="shared" ca="1" si="0"/>
        <v>44105</v>
      </c>
      <c r="H65" s="210">
        <f t="shared" ca="1" si="1"/>
        <v>120</v>
      </c>
      <c r="I65" s="211">
        <f t="shared" ca="1" si="2"/>
        <v>44105</v>
      </c>
      <c r="J65" s="127">
        <v>3</v>
      </c>
      <c r="K65" s="127" t="b">
        <v>1</v>
      </c>
      <c r="L65" s="127" t="s">
        <v>4034</v>
      </c>
      <c r="M65" s="127" t="b">
        <v>1</v>
      </c>
      <c r="N65" s="127" t="s">
        <v>3692</v>
      </c>
      <c r="O65" s="208" t="str">
        <f>LEFT(MISC!E61,19)&amp;"."&amp;MiscCR!F65</f>
        <v>St John's CE School.3307.PPGPY.I05.Au20</v>
      </c>
      <c r="P65" s="212" t="str">
        <f>MISC!J65</f>
        <v>11334/543965</v>
      </c>
      <c r="Q65" s="127" t="b">
        <v>1</v>
      </c>
      <c r="R65" s="127" t="b">
        <v>1</v>
      </c>
      <c r="S65" s="127" t="b">
        <v>1</v>
      </c>
    </row>
    <row r="66" spans="1:19" x14ac:dyDescent="0.25">
      <c r="A66" s="127" t="s">
        <v>4033</v>
      </c>
      <c r="B66" s="206">
        <v>1</v>
      </c>
      <c r="C66" s="127">
        <v>2</v>
      </c>
      <c r="D66" s="207">
        <f>MISC!K62</f>
        <v>400117</v>
      </c>
      <c r="E66" s="127" t="b">
        <v>1</v>
      </c>
      <c r="F66" s="208" t="str">
        <f>RIGHT(MISC!D62,4)&amp;"."&amp;MISC!N62&amp;"."&amp;MISC!L62&amp;"."&amp;MiscPay!$C$5</f>
        <v>3518.PPGPY.I05.Au20</v>
      </c>
      <c r="G66" s="209">
        <f t="shared" ca="1" si="0"/>
        <v>44105</v>
      </c>
      <c r="H66" s="210">
        <f t="shared" ca="1" si="1"/>
        <v>120</v>
      </c>
      <c r="I66" s="211">
        <f t="shared" ca="1" si="2"/>
        <v>44105</v>
      </c>
      <c r="J66" s="127">
        <v>3</v>
      </c>
      <c r="K66" s="127" t="b">
        <v>1</v>
      </c>
      <c r="L66" s="127" t="s">
        <v>4034</v>
      </c>
      <c r="M66" s="127" t="b">
        <v>1</v>
      </c>
      <c r="N66" s="127" t="s">
        <v>3692</v>
      </c>
      <c r="O66" s="208" t="str">
        <f>LEFT(MISC!E62,19)&amp;"."&amp;MiscCR!F66</f>
        <v>Woodcroft Primary S.3518.PPGPY.I05.Au20</v>
      </c>
      <c r="P66" s="212" t="str">
        <f>MISC!J66</f>
        <v>11334/543965</v>
      </c>
      <c r="Q66" s="127" t="b">
        <v>1</v>
      </c>
      <c r="R66" s="127" t="b">
        <v>1</v>
      </c>
      <c r="S66" s="127" t="b">
        <v>1</v>
      </c>
    </row>
    <row r="67" spans="1:19" x14ac:dyDescent="0.25">
      <c r="A67" s="127" t="s">
        <v>4033</v>
      </c>
      <c r="B67" s="206">
        <v>1</v>
      </c>
      <c r="C67" s="127">
        <v>2</v>
      </c>
      <c r="D67" s="207">
        <f>MISC!K63</f>
        <v>400156</v>
      </c>
      <c r="E67" s="127" t="b">
        <v>1</v>
      </c>
      <c r="F67" s="208" t="str">
        <f>RIGHT(MISC!D63,4)&amp;"."&amp;MISC!N63&amp;"."&amp;MISC!L63&amp;"."&amp;MiscPay!$C$5</f>
        <v>1100.PPGPY.I05.Au20</v>
      </c>
      <c r="G67" s="209">
        <f t="shared" ca="1" si="0"/>
        <v>44105</v>
      </c>
      <c r="H67" s="210">
        <f t="shared" ca="1" si="1"/>
        <v>120</v>
      </c>
      <c r="I67" s="211">
        <f t="shared" ca="1" si="2"/>
        <v>44105</v>
      </c>
      <c r="J67" s="127">
        <v>3</v>
      </c>
      <c r="K67" s="127" t="b">
        <v>1</v>
      </c>
      <c r="L67" s="127" t="s">
        <v>4034</v>
      </c>
      <c r="M67" s="127" t="b">
        <v>1</v>
      </c>
      <c r="N67" s="127" t="s">
        <v>3692</v>
      </c>
      <c r="O67" s="208" t="str">
        <f>LEFT(MISC!E63,19)&amp;"."&amp;MiscCR!F67</f>
        <v>Pavilion.1100.PPGPY.I05.Au20</v>
      </c>
      <c r="P67" s="212" t="str">
        <f>MISC!J67</f>
        <v>11334/543965</v>
      </c>
      <c r="Q67" s="127" t="b">
        <v>1</v>
      </c>
      <c r="R67" s="127" t="b">
        <v>1</v>
      </c>
      <c r="S67" s="127" t="b">
        <v>1</v>
      </c>
    </row>
    <row r="68" spans="1:19" x14ac:dyDescent="0.25">
      <c r="A68" s="127" t="s">
        <v>4033</v>
      </c>
      <c r="B68" s="206">
        <v>1</v>
      </c>
      <c r="C68" s="127">
        <v>2</v>
      </c>
      <c r="D68" s="207" t="e">
        <f>MISC!#REF!</f>
        <v>#REF!</v>
      </c>
      <c r="E68" s="127" t="b">
        <v>1</v>
      </c>
      <c r="F68" s="208" t="e">
        <f>RIGHT(MISC!#REF!,4)&amp;"."&amp;MISC!#REF!&amp;"."&amp;MISC!#REF!&amp;"."&amp;MiscPay!$C$5</f>
        <v>#REF!</v>
      </c>
      <c r="G68" s="209">
        <f t="shared" ca="1" si="0"/>
        <v>44105</v>
      </c>
      <c r="H68" s="210">
        <f t="shared" ca="1" si="1"/>
        <v>120</v>
      </c>
      <c r="I68" s="211">
        <f t="shared" ca="1" si="2"/>
        <v>44105</v>
      </c>
      <c r="J68" s="127">
        <v>3</v>
      </c>
      <c r="K68" s="127" t="b">
        <v>1</v>
      </c>
      <c r="L68" s="127" t="s">
        <v>4034</v>
      </c>
      <c r="M68" s="127" t="b">
        <v>1</v>
      </c>
      <c r="N68" s="127" t="s">
        <v>3692</v>
      </c>
      <c r="O68" s="208" t="e">
        <f>LEFT(MISC!#REF!,19)&amp;"."&amp;MiscCR!F68</f>
        <v>#REF!</v>
      </c>
      <c r="P68" s="212" t="str">
        <f>MISC!J68</f>
        <v>11334/543965</v>
      </c>
      <c r="Q68" s="127" t="b">
        <v>1</v>
      </c>
      <c r="R68" s="127" t="b">
        <v>1</v>
      </c>
      <c r="S68" s="127" t="b">
        <v>1</v>
      </c>
    </row>
    <row r="69" spans="1:19" x14ac:dyDescent="0.25">
      <c r="A69" s="127" t="s">
        <v>4033</v>
      </c>
      <c r="B69" s="206">
        <v>1</v>
      </c>
      <c r="C69" s="127">
        <v>2</v>
      </c>
      <c r="D69" s="207">
        <f>MISC!K64</f>
        <v>400058</v>
      </c>
      <c r="E69" s="127" t="b">
        <v>1</v>
      </c>
      <c r="F69" s="208" t="str">
        <f>RIGHT(MISC!D64,4)&amp;"."&amp;MISC!N64&amp;"."&amp;MISC!L64&amp;"."&amp;MiscPay!$C$5</f>
        <v>3311.PPGPY.I05.Au20</v>
      </c>
      <c r="G69" s="209">
        <f t="shared" ca="1" si="0"/>
        <v>44105</v>
      </c>
      <c r="H69" s="210">
        <f t="shared" ca="1" si="1"/>
        <v>255</v>
      </c>
      <c r="I69" s="211">
        <f t="shared" ca="1" si="2"/>
        <v>44105</v>
      </c>
      <c r="J69" s="127">
        <v>3</v>
      </c>
      <c r="K69" s="127" t="b">
        <v>1</v>
      </c>
      <c r="L69" s="127" t="s">
        <v>4034</v>
      </c>
      <c r="M69" s="127" t="b">
        <v>1</v>
      </c>
      <c r="N69" s="127" t="s">
        <v>3692</v>
      </c>
      <c r="O69" s="208" t="str">
        <f>LEFT(MISC!E64,19)&amp;"."&amp;MiscCR!F69</f>
        <v>St Mary's C E Prima.3311.PPGPY.I05.Au20</v>
      </c>
      <c r="P69" s="212" t="str">
        <f>MISC!J69</f>
        <v>11333/543965</v>
      </c>
      <c r="Q69" s="127" t="b">
        <v>1</v>
      </c>
      <c r="R69" s="127" t="b">
        <v>1</v>
      </c>
      <c r="S69" s="127" t="b">
        <v>1</v>
      </c>
    </row>
    <row r="70" spans="1:19" x14ac:dyDescent="0.25">
      <c r="A70" s="127" t="s">
        <v>4033</v>
      </c>
      <c r="B70" s="206">
        <v>1</v>
      </c>
      <c r="C70" s="127">
        <v>2</v>
      </c>
      <c r="D70" s="207">
        <f>MISC!K65</f>
        <v>400111</v>
      </c>
      <c r="E70" s="127" t="b">
        <v>1</v>
      </c>
      <c r="F70" s="208" t="str">
        <f>RIGHT(MISC!D65,4)&amp;"."&amp;MISC!N65&amp;"."&amp;MISC!L65&amp;"."&amp;MiscPay!$C$5</f>
        <v>2076.PPGPY.I05.Au20</v>
      </c>
      <c r="G70" s="209">
        <f t="shared" ca="1" si="0"/>
        <v>44105</v>
      </c>
      <c r="H70" s="210">
        <f t="shared" ca="1" si="1"/>
        <v>85</v>
      </c>
      <c r="I70" s="211">
        <f t="shared" ca="1" si="2"/>
        <v>44105</v>
      </c>
      <c r="J70" s="127">
        <v>3</v>
      </c>
      <c r="K70" s="127" t="b">
        <v>1</v>
      </c>
      <c r="L70" s="127" t="s">
        <v>4034</v>
      </c>
      <c r="M70" s="127" t="b">
        <v>1</v>
      </c>
      <c r="N70" s="127" t="s">
        <v>3692</v>
      </c>
      <c r="O70" s="208" t="str">
        <f>LEFT(MISC!E65,19)&amp;"."&amp;MiscCR!F70</f>
        <v>Wessex  Gardens Pri.2076.PPGPY.I05.Au20</v>
      </c>
      <c r="P70" s="212" t="str">
        <f>MISC!J70</f>
        <v>11333/543965</v>
      </c>
      <c r="Q70" s="127" t="b">
        <v>1</v>
      </c>
      <c r="R70" s="127" t="b">
        <v>1</v>
      </c>
      <c r="S70" s="127" t="b">
        <v>1</v>
      </c>
    </row>
    <row r="71" spans="1:19" x14ac:dyDescent="0.25">
      <c r="A71" s="127" t="s">
        <v>4033</v>
      </c>
      <c r="B71" s="206">
        <v>1</v>
      </c>
      <c r="C71" s="127">
        <v>2</v>
      </c>
      <c r="D71" s="207">
        <f>MISC!K66</f>
        <v>400088</v>
      </c>
      <c r="E71" s="127" t="b">
        <v>1</v>
      </c>
      <c r="F71" s="208" t="str">
        <f>RIGHT(MISC!D66,4)&amp;"."&amp;MISC!N66&amp;"."&amp;MISC!L66&amp;"."&amp;MiscPay!$C$5</f>
        <v>2043.PPGPY.I05.Au20</v>
      </c>
      <c r="G71" s="209">
        <f t="shared" ca="1" si="0"/>
        <v>44105</v>
      </c>
      <c r="H71" s="210">
        <f t="shared" ca="1" si="1"/>
        <v>120</v>
      </c>
      <c r="I71" s="211">
        <f t="shared" ca="1" si="2"/>
        <v>44105</v>
      </c>
      <c r="J71" s="127">
        <v>3</v>
      </c>
      <c r="K71" s="127" t="b">
        <v>1</v>
      </c>
      <c r="L71" s="127" t="s">
        <v>4034</v>
      </c>
      <c r="M71" s="127" t="b">
        <v>1</v>
      </c>
      <c r="N71" s="127" t="s">
        <v>3692</v>
      </c>
      <c r="O71" s="208" t="str">
        <f>LEFT(MISC!E66,19)&amp;"."&amp;MiscCR!F71</f>
        <v>Moss Hall Junior Sc.2043.PPGPY.I05.Au20</v>
      </c>
      <c r="P71" s="212" t="str">
        <f>MISC!J71</f>
        <v>11334/543965</v>
      </c>
      <c r="Q71" s="127" t="b">
        <v>1</v>
      </c>
      <c r="R71" s="127" t="b">
        <v>1</v>
      </c>
      <c r="S71" s="127" t="b">
        <v>1</v>
      </c>
    </row>
    <row r="72" spans="1:19" x14ac:dyDescent="0.25">
      <c r="A72" s="127" t="s">
        <v>4033</v>
      </c>
      <c r="B72" s="206">
        <v>1</v>
      </c>
      <c r="C72" s="127">
        <v>2</v>
      </c>
      <c r="D72" s="207">
        <f>MISC!K67</f>
        <v>400035</v>
      </c>
      <c r="E72" s="127" t="b">
        <v>1</v>
      </c>
      <c r="F72" s="208" t="str">
        <f>RIGHT(MISC!D67,4)&amp;"."&amp;MISC!N67&amp;"."&amp;MISC!L67&amp;"."&amp;MiscPay!$C$5</f>
        <v>2029.PPGPY.I05.Au20</v>
      </c>
      <c r="G72" s="209">
        <f t="shared" ca="1" si="0"/>
        <v>44105</v>
      </c>
      <c r="H72" s="210">
        <f t="shared" ca="1" si="1"/>
        <v>240</v>
      </c>
      <c r="I72" s="211">
        <f t="shared" ca="1" si="2"/>
        <v>44105</v>
      </c>
      <c r="J72" s="127">
        <v>3</v>
      </c>
      <c r="K72" s="127" t="b">
        <v>1</v>
      </c>
      <c r="L72" s="127" t="s">
        <v>4034</v>
      </c>
      <c r="M72" s="127" t="b">
        <v>1</v>
      </c>
      <c r="N72" s="127" t="s">
        <v>3692</v>
      </c>
      <c r="O72" s="208" t="str">
        <f>LEFT(MISC!E67,19)&amp;"."&amp;MiscCR!F72</f>
        <v>Goldbeaters Primary.2029.PPGPY.I05.Au20</v>
      </c>
      <c r="P72" s="212" t="str">
        <f>MISC!J72</f>
        <v>11334/543965</v>
      </c>
      <c r="Q72" s="127" t="b">
        <v>1</v>
      </c>
      <c r="R72" s="127" t="b">
        <v>1</v>
      </c>
      <c r="S72" s="127" t="b">
        <v>1</v>
      </c>
    </row>
    <row r="73" spans="1:19" x14ac:dyDescent="0.25">
      <c r="A73" s="127" t="s">
        <v>4033</v>
      </c>
      <c r="B73" s="206">
        <v>1</v>
      </c>
      <c r="C73" s="127">
        <v>2</v>
      </c>
      <c r="D73" s="207">
        <f>MISC!K68</f>
        <v>400040</v>
      </c>
      <c r="E73" s="127" t="b">
        <v>1</v>
      </c>
      <c r="F73" s="208" t="str">
        <f>RIGHT(MISC!D68,4)&amp;"."&amp;MISC!N68&amp;"."&amp;MISC!L68&amp;"."&amp;MiscPay!$C$5</f>
        <v>2007.PPGPY.I05.Au20</v>
      </c>
      <c r="G73" s="209">
        <f t="shared" ca="1" si="0"/>
        <v>44105</v>
      </c>
      <c r="H73" s="210">
        <f t="shared" ca="1" si="1"/>
        <v>0</v>
      </c>
      <c r="I73" s="211">
        <f t="shared" ca="1" si="2"/>
        <v>44105</v>
      </c>
      <c r="J73" s="127">
        <v>3</v>
      </c>
      <c r="K73" s="127" t="b">
        <v>1</v>
      </c>
      <c r="L73" s="127" t="s">
        <v>4034</v>
      </c>
      <c r="M73" s="127" t="b">
        <v>1</v>
      </c>
      <c r="N73" s="127" t="s">
        <v>3692</v>
      </c>
      <c r="O73" s="208" t="str">
        <f>LEFT(MISC!E68,19)&amp;"."&amp;MiscCR!F73</f>
        <v>Brookland Junior Sc.2007.PPGPY.I05.Au20</v>
      </c>
      <c r="P73" s="212" t="str">
        <f>MISC!J73</f>
        <v>11448/516500</v>
      </c>
      <c r="Q73" s="127" t="b">
        <v>1</v>
      </c>
      <c r="R73" s="127" t="b">
        <v>1</v>
      </c>
      <c r="S73" s="127" t="b">
        <v>1</v>
      </c>
    </row>
    <row r="74" spans="1:19" x14ac:dyDescent="0.25">
      <c r="A74" s="127" t="s">
        <v>4033</v>
      </c>
      <c r="B74" s="206">
        <v>1</v>
      </c>
      <c r="C74" s="127">
        <v>2</v>
      </c>
      <c r="D74" s="207">
        <f>MISC!K69</f>
        <v>400033</v>
      </c>
      <c r="E74" s="127" t="b">
        <v>1</v>
      </c>
      <c r="F74" s="208" t="str">
        <f>RIGHT(MISC!D69,4)&amp;"."&amp;MISC!N69&amp;"."&amp;MISC!L69&amp;"."&amp;MiscPay!$C$5</f>
        <v>4003.PPGPY.I05.Au20</v>
      </c>
      <c r="G74" s="209">
        <f t="shared" ca="1" si="0"/>
        <v>44105</v>
      </c>
      <c r="H74" s="210">
        <f t="shared" ca="1" si="1"/>
        <v>0</v>
      </c>
      <c r="I74" s="211">
        <f t="shared" ca="1" si="2"/>
        <v>44105</v>
      </c>
      <c r="J74" s="127">
        <v>3</v>
      </c>
      <c r="K74" s="127" t="b">
        <v>1</v>
      </c>
      <c r="L74" s="127" t="s">
        <v>4034</v>
      </c>
      <c r="M74" s="127" t="b">
        <v>1</v>
      </c>
      <c r="N74" s="127" t="s">
        <v>3692</v>
      </c>
      <c r="O74" s="208" t="str">
        <f>LEFT(MISC!E69,19)&amp;"."&amp;MiscCR!F74</f>
        <v>Friern Barnet Schoo.4003.PPGPY.I05.Au20</v>
      </c>
      <c r="P74" s="212" t="str">
        <f>MISC!J74</f>
        <v>11448/543965</v>
      </c>
      <c r="Q74" s="127" t="b">
        <v>1</v>
      </c>
      <c r="R74" s="127" t="b">
        <v>1</v>
      </c>
      <c r="S74" s="127" t="b">
        <v>1</v>
      </c>
    </row>
    <row r="75" spans="1:19" x14ac:dyDescent="0.25">
      <c r="A75" s="127" t="s">
        <v>4033</v>
      </c>
      <c r="B75" s="206">
        <v>1</v>
      </c>
      <c r="C75" s="127">
        <v>2</v>
      </c>
      <c r="D75" s="207">
        <f>MISC!K70</f>
        <v>400140</v>
      </c>
      <c r="E75" s="127" t="b">
        <v>1</v>
      </c>
      <c r="F75" s="208" t="str">
        <f>RIGHT(MISC!D70,4)&amp;"."&amp;MISC!N70&amp;"."&amp;MISC!L70&amp;"."&amp;MiscPay!$C$5</f>
        <v>5427.PPGPY.I05.Au20</v>
      </c>
      <c r="G75" s="209">
        <f t="shared" ca="1" si="0"/>
        <v>44105</v>
      </c>
      <c r="H75" s="210">
        <f t="shared" ca="1" si="1"/>
        <v>0</v>
      </c>
      <c r="I75" s="211">
        <f t="shared" ca="1" si="2"/>
        <v>44105</v>
      </c>
      <c r="J75" s="127">
        <v>3</v>
      </c>
      <c r="K75" s="127" t="b">
        <v>1</v>
      </c>
      <c r="L75" s="127" t="s">
        <v>4034</v>
      </c>
      <c r="M75" s="127" t="b">
        <v>1</v>
      </c>
      <c r="N75" s="127" t="s">
        <v>3692</v>
      </c>
      <c r="O75" s="208" t="str">
        <f>LEFT(MISC!E70,19)&amp;"."&amp;MiscCR!F75</f>
        <v>JCoSS.5427.PPGPY.I05.Au20</v>
      </c>
      <c r="P75" s="212" t="str">
        <f>MISC!J75</f>
        <v>11448/543965</v>
      </c>
      <c r="Q75" s="127" t="b">
        <v>1</v>
      </c>
      <c r="R75" s="127" t="b">
        <v>1</v>
      </c>
      <c r="S75" s="127" t="b">
        <v>1</v>
      </c>
    </row>
    <row r="76" spans="1:19" x14ac:dyDescent="0.25">
      <c r="A76" s="127" t="s">
        <v>4033</v>
      </c>
      <c r="B76" s="206">
        <v>1</v>
      </c>
      <c r="C76" s="127">
        <v>2</v>
      </c>
      <c r="D76" s="207">
        <f>MISC!K71</f>
        <v>400042</v>
      </c>
      <c r="E76" s="127" t="b">
        <v>1</v>
      </c>
      <c r="F76" s="208" t="str">
        <f>RIGHT(MISC!D71,4)&amp;"."&amp;MISC!N71&amp;"."&amp;MISC!L71&amp;"."&amp;MiscPay!$C$5</f>
        <v>2021.PPGPY.I05.Au20</v>
      </c>
      <c r="G76" s="209">
        <f t="shared" ca="1" si="0"/>
        <v>44105</v>
      </c>
      <c r="H76" s="210">
        <f t="shared" ca="1" si="1"/>
        <v>0</v>
      </c>
      <c r="I76" s="211">
        <f t="shared" ca="1" si="2"/>
        <v>44105</v>
      </c>
      <c r="J76" s="127">
        <v>3</v>
      </c>
      <c r="K76" s="127" t="b">
        <v>1</v>
      </c>
      <c r="L76" s="127" t="s">
        <v>4034</v>
      </c>
      <c r="M76" s="127" t="b">
        <v>1</v>
      </c>
      <c r="N76" s="127" t="s">
        <v>3692</v>
      </c>
      <c r="O76" s="208" t="str">
        <f>LEFT(MISC!E71,19)&amp;"."&amp;MiscCR!F76</f>
        <v>Dollis Primary Scho.2021.PPGPY.I05.Au20</v>
      </c>
      <c r="P76" s="212" t="str">
        <f>MISC!J76</f>
        <v>11448/543965</v>
      </c>
      <c r="Q76" s="127" t="b">
        <v>1</v>
      </c>
      <c r="R76" s="127" t="b">
        <v>1</v>
      </c>
      <c r="S76" s="127" t="b">
        <v>1</v>
      </c>
    </row>
    <row r="77" spans="1:19" x14ac:dyDescent="0.25">
      <c r="A77" s="127" t="s">
        <v>4033</v>
      </c>
      <c r="B77" s="206">
        <v>1</v>
      </c>
      <c r="C77" s="127">
        <v>2</v>
      </c>
      <c r="D77" s="207">
        <f>MISC!K72</f>
        <v>400082</v>
      </c>
      <c r="E77" s="127" t="b">
        <v>1</v>
      </c>
      <c r="F77" s="208" t="str">
        <f>RIGHT(MISC!D72,4)&amp;"."&amp;MISC!N72&amp;"."&amp;MISC!L72&amp;"."&amp;MiscPay!$C$5</f>
        <v>2026.PPGPY.I05.Au20</v>
      </c>
      <c r="G77" s="209">
        <f t="shared" ca="1" si="0"/>
        <v>44105</v>
      </c>
      <c r="H77" s="210">
        <f t="shared" ca="1" si="1"/>
        <v>0</v>
      </c>
      <c r="I77" s="211">
        <f t="shared" ca="1" si="2"/>
        <v>44105</v>
      </c>
      <c r="J77" s="127">
        <v>3</v>
      </c>
      <c r="K77" s="127" t="b">
        <v>1</v>
      </c>
      <c r="L77" s="127" t="s">
        <v>4034</v>
      </c>
      <c r="M77" s="127" t="b">
        <v>1</v>
      </c>
      <c r="N77" s="127" t="s">
        <v>3692</v>
      </c>
      <c r="O77" s="208" t="str">
        <f>LEFT(MISC!E72,19)&amp;"."&amp;MiscCR!F77</f>
        <v>Frith Manor School.2026.PPGPY.I05.Au20</v>
      </c>
      <c r="P77" s="212" t="str">
        <f>MISC!J77</f>
        <v>11448/516500</v>
      </c>
      <c r="Q77" s="127" t="b">
        <v>1</v>
      </c>
      <c r="R77" s="127" t="b">
        <v>1</v>
      </c>
      <c r="S77" s="127" t="b">
        <v>1</v>
      </c>
    </row>
    <row r="78" spans="1:19" x14ac:dyDescent="0.25">
      <c r="A78" s="127" t="s">
        <v>4033</v>
      </c>
      <c r="B78" s="206">
        <v>1</v>
      </c>
      <c r="C78" s="127">
        <v>2</v>
      </c>
      <c r="D78" s="207">
        <f>MISC!K73</f>
        <v>160141</v>
      </c>
      <c r="E78" s="127" t="b">
        <v>1</v>
      </c>
      <c r="F78" s="208" t="str">
        <f>RIGHT(MISC!D73,4)&amp;"."&amp;MISC!N73&amp;"."&amp;MISC!L73&amp;"."&amp;MiscPay!$C$5</f>
        <v>2010.Grwth.I01.Au20</v>
      </c>
      <c r="G78" s="209">
        <f t="shared" ca="1" si="0"/>
        <v>44105</v>
      </c>
      <c r="H78" s="210">
        <f t="shared" ca="1" si="1"/>
        <v>0</v>
      </c>
      <c r="I78" s="211">
        <f t="shared" ca="1" si="2"/>
        <v>44105</v>
      </c>
      <c r="J78" s="127">
        <v>3</v>
      </c>
      <c r="K78" s="127" t="b">
        <v>1</v>
      </c>
      <c r="L78" s="127" t="s">
        <v>4034</v>
      </c>
      <c r="M78" s="127" t="b">
        <v>1</v>
      </c>
      <c r="N78" s="127" t="s">
        <v>3692</v>
      </c>
      <c r="O78" s="208" t="str">
        <f>LEFT(MISC!E73,19)&amp;"."&amp;MiscCR!F78</f>
        <v>Child's Hill Academ.2010.Grwth.I01.Au20</v>
      </c>
      <c r="P78" s="212" t="str">
        <f>MISC!J78</f>
        <v>11448/516500</v>
      </c>
      <c r="Q78" s="127" t="b">
        <v>1</v>
      </c>
      <c r="R78" s="127" t="b">
        <v>1</v>
      </c>
      <c r="S78" s="127" t="b">
        <v>1</v>
      </c>
    </row>
    <row r="79" spans="1:19" x14ac:dyDescent="0.25">
      <c r="A79" s="127" t="s">
        <v>4033</v>
      </c>
      <c r="B79" s="206">
        <v>1</v>
      </c>
      <c r="C79" s="127">
        <v>2</v>
      </c>
      <c r="D79" s="207">
        <f>MISC!K74</f>
        <v>400096</v>
      </c>
      <c r="E79" s="127" t="b">
        <v>1</v>
      </c>
      <c r="F79" s="208" t="str">
        <f>RIGHT(MISC!D74,4)&amp;"."&amp;MISC!N74&amp;"."&amp;MISC!L74&amp;"."&amp;MiscPay!$C$5</f>
        <v>3502.Grwth.I01.Au20</v>
      </c>
      <c r="G79" s="209">
        <f t="shared" ca="1" si="0"/>
        <v>44105</v>
      </c>
      <c r="H79" s="210">
        <f t="shared" ca="1" si="1"/>
        <v>0</v>
      </c>
      <c r="I79" s="211">
        <f t="shared" ca="1" si="2"/>
        <v>44105</v>
      </c>
      <c r="J79" s="127">
        <v>3</v>
      </c>
      <c r="K79" s="127" t="b">
        <v>1</v>
      </c>
      <c r="L79" s="127" t="s">
        <v>4034</v>
      </c>
      <c r="M79" s="127" t="b">
        <v>1</v>
      </c>
      <c r="N79" s="127" t="s">
        <v>3692</v>
      </c>
      <c r="O79" s="208" t="str">
        <f>LEFT(MISC!E74,19)&amp;"."&amp;MiscCR!F79</f>
        <v>St Agnes RC Primary.3502.Grwth.I01.Au20</v>
      </c>
      <c r="P79" s="212" t="str">
        <f>MISC!J79</f>
        <v>10104/543965</v>
      </c>
      <c r="Q79" s="127" t="b">
        <v>1</v>
      </c>
      <c r="R79" s="127" t="b">
        <v>1</v>
      </c>
      <c r="S79" s="127" t="b">
        <v>1</v>
      </c>
    </row>
    <row r="80" spans="1:19" x14ac:dyDescent="0.25">
      <c r="A80" s="127" t="s">
        <v>4033</v>
      </c>
      <c r="B80" s="206">
        <v>1</v>
      </c>
      <c r="C80" s="127">
        <v>2</v>
      </c>
      <c r="D80" s="207">
        <f>MISC!K75</f>
        <v>400066</v>
      </c>
      <c r="E80" s="127" t="b">
        <v>1</v>
      </c>
      <c r="F80" s="208" t="str">
        <f>RIGHT(MISC!D75,4)&amp;"."&amp;MISC!N75&amp;"."&amp;MISC!L75&amp;"."&amp;MiscPay!$C$5</f>
        <v>3509.Grwth.I01.Au20</v>
      </c>
      <c r="G80" s="209">
        <f t="shared" ca="1" si="0"/>
        <v>44105</v>
      </c>
      <c r="H80" s="210">
        <f t="shared" ca="1" si="1"/>
        <v>0</v>
      </c>
      <c r="I80" s="211">
        <f t="shared" ca="1" si="2"/>
        <v>44105</v>
      </c>
      <c r="J80" s="127">
        <v>3</v>
      </c>
      <c r="K80" s="127" t="b">
        <v>1</v>
      </c>
      <c r="L80" s="127" t="s">
        <v>4034</v>
      </c>
      <c r="M80" s="127" t="b">
        <v>1</v>
      </c>
      <c r="N80" s="127" t="s">
        <v>3692</v>
      </c>
      <c r="O80" s="208" t="str">
        <f>LEFT(MISC!E75,19)&amp;"."&amp;MiscCR!F80</f>
        <v>St Joseph's Primary.3509.Grwth.I01.Au20</v>
      </c>
      <c r="P80" s="212" t="str">
        <f>MISC!J80</f>
        <v>10104/543965</v>
      </c>
      <c r="Q80" s="127" t="b">
        <v>1</v>
      </c>
      <c r="R80" s="127" t="b">
        <v>1</v>
      </c>
      <c r="S80" s="127" t="b">
        <v>1</v>
      </c>
    </row>
    <row r="81" spans="1:19" x14ac:dyDescent="0.25">
      <c r="A81" s="127" t="s">
        <v>4033</v>
      </c>
      <c r="B81" s="206">
        <v>1</v>
      </c>
      <c r="C81" s="127">
        <v>2</v>
      </c>
      <c r="D81" s="207">
        <f>MISC!K76</f>
        <v>400048</v>
      </c>
      <c r="E81" s="127" t="b">
        <v>1</v>
      </c>
      <c r="F81" s="208" t="str">
        <f>RIGHT(MISC!D76,4)&amp;"."&amp;MISC!N76&amp;"."&amp;MISC!L76&amp;"."&amp;MiscPay!$C$5</f>
        <v>2042.Grwth.I01.Au20</v>
      </c>
      <c r="G81" s="209">
        <f t="shared" ca="1" si="0"/>
        <v>44105</v>
      </c>
      <c r="H81" s="210">
        <f t="shared" ca="1" si="1"/>
        <v>0</v>
      </c>
      <c r="I81" s="211">
        <f t="shared" ca="1" si="2"/>
        <v>44105</v>
      </c>
      <c r="J81" s="127">
        <v>3</v>
      </c>
      <c r="K81" s="127" t="b">
        <v>1</v>
      </c>
      <c r="L81" s="127" t="s">
        <v>4034</v>
      </c>
      <c r="M81" s="127" t="b">
        <v>1</v>
      </c>
      <c r="N81" s="127" t="s">
        <v>3692</v>
      </c>
      <c r="O81" s="208" t="str">
        <f>LEFT(MISC!E76,19)&amp;"."&amp;MiscCR!F81</f>
        <v>Monkfrith School.2042.Grwth.I01.Au20</v>
      </c>
      <c r="P81" s="212" t="str">
        <f>MISC!J81</f>
        <v>10104/543965</v>
      </c>
      <c r="Q81" s="127" t="b">
        <v>1</v>
      </c>
      <c r="R81" s="127" t="b">
        <v>1</v>
      </c>
      <c r="S81" s="127" t="b">
        <v>1</v>
      </c>
    </row>
    <row r="82" spans="1:19" x14ac:dyDescent="0.25">
      <c r="A82" s="127" t="s">
        <v>4033</v>
      </c>
      <c r="B82" s="206">
        <v>1</v>
      </c>
      <c r="C82" s="127">
        <v>2</v>
      </c>
      <c r="D82" s="207">
        <f>MISC!K77</f>
        <v>140909</v>
      </c>
      <c r="E82" s="127" t="b">
        <v>1</v>
      </c>
      <c r="F82" s="208" t="str">
        <f>RIGHT(MISC!D77,4)&amp;"."&amp;MISC!N77&amp;"."&amp;MISC!L77&amp;"."&amp;MiscPay!$C$5</f>
        <v>5406.Grwth.I01.Au20</v>
      </c>
      <c r="G82" s="209">
        <f t="shared" ca="1" si="0"/>
        <v>44105</v>
      </c>
      <c r="H82" s="210">
        <f t="shared" ca="1" si="1"/>
        <v>0</v>
      </c>
      <c r="I82" s="211">
        <f t="shared" ca="1" si="2"/>
        <v>44105</v>
      </c>
      <c r="J82" s="127">
        <v>3</v>
      </c>
      <c r="K82" s="127" t="b">
        <v>1</v>
      </c>
      <c r="L82" s="127" t="s">
        <v>4034</v>
      </c>
      <c r="M82" s="127" t="b">
        <v>1</v>
      </c>
      <c r="N82" s="127" t="s">
        <v>3692</v>
      </c>
      <c r="O82" s="208" t="str">
        <f>LEFT(MISC!E77,19)&amp;"."&amp;MiscCR!F82</f>
        <v>Ashmole Academy.5406.Grwth.I01.Au20</v>
      </c>
      <c r="P82" s="212">
        <f>MISC!J82</f>
        <v>0</v>
      </c>
      <c r="Q82" s="127" t="b">
        <v>1</v>
      </c>
      <c r="R82" s="127" t="b">
        <v>1</v>
      </c>
      <c r="S82" s="127" t="b">
        <v>1</v>
      </c>
    </row>
    <row r="83" spans="1:19" x14ac:dyDescent="0.25">
      <c r="A83" s="127" t="s">
        <v>4033</v>
      </c>
      <c r="B83" s="206">
        <v>1</v>
      </c>
      <c r="C83" s="127">
        <v>2</v>
      </c>
      <c r="D83" s="207">
        <f>MISC!K78</f>
        <v>140909</v>
      </c>
      <c r="E83" s="127" t="b">
        <v>1</v>
      </c>
      <c r="F83" s="208" t="str">
        <f>RIGHT(MISC!D78,4)&amp;"."&amp;MISC!N78&amp;"."&amp;MISC!L78&amp;"."&amp;MiscPay!$C$5</f>
        <v>5406.Grwth.I01.Au20</v>
      </c>
      <c r="G83" s="209">
        <f t="shared" ca="1" si="0"/>
        <v>44105</v>
      </c>
      <c r="H83" s="210">
        <f t="shared" ca="1" si="1"/>
        <v>0</v>
      </c>
      <c r="I83" s="211">
        <f t="shared" ca="1" si="2"/>
        <v>44105</v>
      </c>
      <c r="J83" s="127">
        <v>3</v>
      </c>
      <c r="K83" s="127" t="b">
        <v>1</v>
      </c>
      <c r="L83" s="127" t="s">
        <v>4034</v>
      </c>
      <c r="M83" s="127" t="b">
        <v>1</v>
      </c>
      <c r="N83" s="127" t="s">
        <v>3692</v>
      </c>
      <c r="O83" s="208" t="str">
        <f>LEFT(MISC!E78,19)&amp;"."&amp;MiscCR!F83</f>
        <v>Ashmole Academy.5406.Grwth.I01.Au20</v>
      </c>
      <c r="P83" s="212">
        <f>MISC!J83</f>
        <v>0</v>
      </c>
      <c r="Q83" s="127" t="b">
        <v>1</v>
      </c>
      <c r="R83" s="127" t="b">
        <v>1</v>
      </c>
      <c r="S83" s="127" t="b">
        <v>1</v>
      </c>
    </row>
    <row r="84" spans="1:19" x14ac:dyDescent="0.25">
      <c r="A84" s="127" t="s">
        <v>4033</v>
      </c>
      <c r="B84" s="206">
        <v>1</v>
      </c>
      <c r="C84" s="127">
        <v>2</v>
      </c>
      <c r="D84" s="207" t="e">
        <f>MISC!#REF!</f>
        <v>#REF!</v>
      </c>
      <c r="E84" s="127" t="b">
        <v>1</v>
      </c>
      <c r="F84" s="208" t="e">
        <f>RIGHT(MISC!#REF!,4)&amp;"."&amp;MISC!#REF!&amp;"."&amp;MISC!#REF!&amp;"."&amp;MiscPay!$C$5</f>
        <v>#REF!</v>
      </c>
      <c r="G84" s="209">
        <f t="shared" ca="1" si="0"/>
        <v>44105</v>
      </c>
      <c r="H84" s="210">
        <f t="shared" ca="1" si="1"/>
        <v>0</v>
      </c>
      <c r="I84" s="211">
        <f t="shared" ca="1" si="2"/>
        <v>44105</v>
      </c>
      <c r="J84" s="127">
        <v>3</v>
      </c>
      <c r="K84" s="127" t="b">
        <v>1</v>
      </c>
      <c r="L84" s="127" t="s">
        <v>4034</v>
      </c>
      <c r="M84" s="127" t="b">
        <v>1</v>
      </c>
      <c r="N84" s="127" t="s">
        <v>3692</v>
      </c>
      <c r="O84" s="208" t="e">
        <f>LEFT(MISC!#REF!,19)&amp;"."&amp;MiscCR!F84</f>
        <v>#REF!</v>
      </c>
      <c r="P84" s="212">
        <f>MISC!J84</f>
        <v>0</v>
      </c>
      <c r="Q84" s="127" t="b">
        <v>1</v>
      </c>
      <c r="R84" s="127" t="b">
        <v>1</v>
      </c>
      <c r="S84" s="127" t="b">
        <v>1</v>
      </c>
    </row>
    <row r="85" spans="1:19" x14ac:dyDescent="0.25">
      <c r="A85" s="127" t="s">
        <v>4033</v>
      </c>
      <c r="B85" s="206">
        <v>1</v>
      </c>
      <c r="C85" s="127">
        <v>2</v>
      </c>
      <c r="D85" s="207">
        <f>MISC!K79</f>
        <v>400020</v>
      </c>
      <c r="E85" s="127" t="b">
        <v>1</v>
      </c>
      <c r="F85" s="208" t="str">
        <f>RIGHT(MISC!D79,4)&amp;"."&amp;MISC!N79&amp;"."&amp;MISC!L79&amp;"."&amp;MiscPay!$C$5</f>
        <v>2011.Rates.I01.Au20</v>
      </c>
      <c r="G85" s="209">
        <f t="shared" ref="G85" ca="1" si="3">TODAY()</f>
        <v>44105</v>
      </c>
      <c r="H85" s="210">
        <f t="shared" ref="H85" ca="1" si="4">IF(INDIRECT("MISC!"&amp;$D$5&amp;ROW())&gt;0,0,-INDIRECT("MISC!"&amp;$D$5&amp;ROW()))</f>
        <v>0</v>
      </c>
      <c r="I85" s="211">
        <f t="shared" ref="I85" ca="1" si="5">G85</f>
        <v>44105</v>
      </c>
      <c r="J85" s="127">
        <v>3</v>
      </c>
      <c r="K85" s="127" t="b">
        <v>1</v>
      </c>
      <c r="L85" s="127" t="s">
        <v>4034</v>
      </c>
      <c r="M85" s="127" t="b">
        <v>1</v>
      </c>
      <c r="N85" s="127" t="s">
        <v>3692</v>
      </c>
      <c r="O85" s="208" t="str">
        <f>LEFT(MISC!E79,19)&amp;"."&amp;MiscCR!F85</f>
        <v>Church Hill Primary.2011.Rates.I01.Au20</v>
      </c>
      <c r="P85" s="212">
        <f>MISC!J85</f>
        <v>0</v>
      </c>
      <c r="Q85" s="127" t="b">
        <v>1</v>
      </c>
      <c r="R85" s="127" t="b">
        <v>1</v>
      </c>
      <c r="S85" s="127" t="b">
        <v>1</v>
      </c>
    </row>
    <row r="86" spans="1:19" x14ac:dyDescent="0.25">
      <c r="A86" s="127" t="s">
        <v>4033</v>
      </c>
      <c r="B86" s="206">
        <v>1</v>
      </c>
      <c r="C86" s="127">
        <v>2</v>
      </c>
      <c r="D86" s="207">
        <f>MISC!K80</f>
        <v>400011</v>
      </c>
      <c r="E86" s="127" t="b">
        <v>1</v>
      </c>
      <c r="F86" s="208" t="str">
        <f>RIGHT(MISC!D80,4)&amp;"."&amp;MISC!N80&amp;"."&amp;MISC!L80&amp;"."&amp;MiscPay!$C$5</f>
        <v>2060.Rates.I01.Au20</v>
      </c>
      <c r="G86" s="209">
        <f ca="1">TODAY()</f>
        <v>44105</v>
      </c>
      <c r="H86" s="210">
        <f ca="1">IF(INDIRECT("MISC!"&amp;$D$5&amp;ROW())&gt;0,0,-INDIRECT("MISC!"&amp;$D$5&amp;ROW()))</f>
        <v>0</v>
      </c>
      <c r="I86" s="211">
        <f ca="1">G86</f>
        <v>44105</v>
      </c>
      <c r="J86" s="127">
        <v>3</v>
      </c>
      <c r="K86" s="127" t="b">
        <v>1</v>
      </c>
      <c r="L86" s="127" t="s">
        <v>4034</v>
      </c>
      <c r="M86" s="127" t="b">
        <v>1</v>
      </c>
      <c r="N86" s="127" t="s">
        <v>3692</v>
      </c>
      <c r="O86" s="208" t="str">
        <f>LEFT(MISC!E80,19)&amp;"."&amp;MiscCR!F86</f>
        <v>Whitings Hill Prima.2060.Rates.I01.Au20</v>
      </c>
      <c r="P86" s="212">
        <f>MISC!J86</f>
        <v>0</v>
      </c>
      <c r="Q86" s="127" t="b">
        <v>1</v>
      </c>
      <c r="R86" s="127" t="b">
        <v>1</v>
      </c>
      <c r="S86" s="127" t="b">
        <v>1</v>
      </c>
    </row>
    <row r="87" spans="1:19" x14ac:dyDescent="0.25">
      <c r="A87" s="127" t="s">
        <v>4033</v>
      </c>
      <c r="B87" s="206">
        <v>1</v>
      </c>
      <c r="C87" s="127">
        <v>2</v>
      </c>
      <c r="D87" s="207">
        <f>MISC!K81</f>
        <v>400135</v>
      </c>
      <c r="E87" s="127" t="b">
        <v>1</v>
      </c>
      <c r="F87" s="208" t="str">
        <f>RIGHT(MISC!D81,4)&amp;"."&amp;MISC!N81&amp;"."&amp;MISC!L81&amp;"."&amp;MiscPay!$C$5</f>
        <v>3521.Rates.I01.Au20</v>
      </c>
      <c r="G87" s="209">
        <f t="shared" ref="G87" ca="1" si="6">TODAY()</f>
        <v>44105</v>
      </c>
      <c r="H87" s="210">
        <f t="shared" ref="H87" ca="1" si="7">IF(INDIRECT("MISC!"&amp;$D$5&amp;ROW())&gt;0,0,-INDIRECT("MISC!"&amp;$D$5&amp;ROW()))</f>
        <v>0</v>
      </c>
      <c r="I87" s="211">
        <f t="shared" ref="I87" ca="1" si="8">G87</f>
        <v>44105</v>
      </c>
      <c r="J87" s="127">
        <v>3</v>
      </c>
      <c r="K87" s="127" t="b">
        <v>1</v>
      </c>
      <c r="L87" s="127" t="s">
        <v>4034</v>
      </c>
      <c r="M87" s="127" t="b">
        <v>1</v>
      </c>
      <c r="N87" s="127" t="s">
        <v>3692</v>
      </c>
      <c r="O87" s="208" t="str">
        <f>LEFT(MISC!E81,19)&amp;"."&amp;MiscCR!F87</f>
        <v>St Mary's &amp; St John.3521.Rates.I01.Au20</v>
      </c>
      <c r="P87" s="212">
        <f>MISC!J87</f>
        <v>0</v>
      </c>
      <c r="Q87" s="127" t="b">
        <v>1</v>
      </c>
      <c r="R87" s="127" t="b">
        <v>1</v>
      </c>
      <c r="S87" s="127" t="b">
        <v>1</v>
      </c>
    </row>
    <row r="88" spans="1:19" x14ac:dyDescent="0.25">
      <c r="A88" s="127"/>
      <c r="B88" s="206"/>
      <c r="C88" s="127"/>
      <c r="D88" s="207"/>
      <c r="E88" s="127"/>
      <c r="F88" s="208"/>
      <c r="G88" s="209"/>
      <c r="H88" s="210"/>
      <c r="I88" s="211"/>
      <c r="J88" s="127"/>
      <c r="K88" s="127"/>
      <c r="L88" s="127"/>
      <c r="M88" s="127"/>
      <c r="N88" s="127"/>
      <c r="O88" s="208"/>
      <c r="P88" s="212"/>
      <c r="Q88" s="127"/>
      <c r="R88" s="127"/>
      <c r="S88" s="127"/>
    </row>
    <row r="89" spans="1:19" x14ac:dyDescent="0.25">
      <c r="A89" s="127"/>
      <c r="B89" s="206"/>
      <c r="C89" s="127"/>
      <c r="D89" s="207"/>
      <c r="E89" s="127"/>
      <c r="F89" s="208"/>
      <c r="G89" s="209"/>
      <c r="H89" s="210"/>
      <c r="I89" s="211"/>
      <c r="J89" s="127"/>
      <c r="K89" s="127"/>
      <c r="L89" s="127"/>
      <c r="M89" s="127"/>
      <c r="N89" s="127"/>
      <c r="O89" s="208"/>
      <c r="P89" s="212"/>
      <c r="Q89" s="127"/>
      <c r="R89" s="127"/>
      <c r="S89" s="127"/>
    </row>
    <row r="90" spans="1:19" x14ac:dyDescent="0.25">
      <c r="A90" s="127"/>
      <c r="B90" s="206"/>
      <c r="C90" s="127"/>
      <c r="D90" s="207"/>
      <c r="E90" s="127"/>
      <c r="F90" s="208"/>
      <c r="G90" s="209"/>
      <c r="H90" s="210"/>
      <c r="I90" s="211"/>
      <c r="J90" s="127"/>
      <c r="K90" s="127"/>
      <c r="L90" s="127"/>
      <c r="M90" s="127"/>
      <c r="N90" s="127"/>
      <c r="O90" s="208"/>
      <c r="P90" s="212"/>
      <c r="Q90" s="127"/>
      <c r="R90" s="127"/>
      <c r="S90" s="127"/>
    </row>
    <row r="91" spans="1:19" x14ac:dyDescent="0.25">
      <c r="A91" s="127"/>
      <c r="B91" s="206"/>
      <c r="C91" s="127"/>
      <c r="D91" s="207"/>
      <c r="E91" s="127"/>
      <c r="F91" s="208"/>
      <c r="G91" s="209"/>
      <c r="H91" s="210"/>
      <c r="I91" s="211"/>
      <c r="J91" s="127"/>
      <c r="K91" s="127"/>
      <c r="L91" s="127"/>
      <c r="M91" s="127"/>
      <c r="N91" s="127"/>
      <c r="O91" s="208"/>
      <c r="P91" s="212"/>
      <c r="Q91" s="127"/>
      <c r="R91" s="127"/>
      <c r="S91" s="127"/>
    </row>
    <row r="92" spans="1:19" x14ac:dyDescent="0.25">
      <c r="A92" s="127"/>
      <c r="B92" s="206"/>
      <c r="C92" s="127"/>
      <c r="D92" s="207"/>
      <c r="E92" s="127"/>
      <c r="F92" s="208"/>
      <c r="G92" s="209"/>
      <c r="H92" s="210"/>
      <c r="I92" s="211"/>
      <c r="J92" s="127"/>
      <c r="K92" s="127"/>
      <c r="L92" s="127"/>
      <c r="M92" s="127"/>
      <c r="N92" s="127"/>
      <c r="O92" s="208"/>
      <c r="P92" s="212"/>
      <c r="Q92" s="127"/>
      <c r="R92" s="127"/>
      <c r="S92" s="127"/>
    </row>
    <row r="93" spans="1:19" x14ac:dyDescent="0.25">
      <c r="A93" s="127"/>
      <c r="B93" s="206"/>
      <c r="C93" s="127"/>
      <c r="D93" s="207"/>
      <c r="E93" s="127"/>
      <c r="F93" s="208"/>
      <c r="G93" s="209"/>
      <c r="H93" s="210"/>
      <c r="I93" s="211"/>
      <c r="J93" s="127"/>
      <c r="K93" s="127"/>
      <c r="L93" s="127"/>
      <c r="M93" s="127"/>
      <c r="N93" s="127"/>
      <c r="O93" s="208"/>
      <c r="P93" s="212"/>
      <c r="Q93" s="127"/>
      <c r="R93" s="127"/>
      <c r="S93" s="127"/>
    </row>
    <row r="94" spans="1:19" x14ac:dyDescent="0.25">
      <c r="A94" s="127"/>
      <c r="B94" s="206"/>
      <c r="C94" s="127"/>
      <c r="D94" s="207"/>
      <c r="E94" s="127"/>
      <c r="F94" s="208"/>
      <c r="G94" s="209"/>
      <c r="H94" s="210"/>
      <c r="I94" s="211"/>
      <c r="J94" s="127"/>
      <c r="K94" s="127"/>
      <c r="L94" s="127"/>
      <c r="M94" s="127"/>
      <c r="N94" s="127"/>
      <c r="O94" s="208"/>
      <c r="P94" s="212"/>
      <c r="Q94" s="127"/>
      <c r="R94" s="127"/>
      <c r="S94" s="127"/>
    </row>
    <row r="95" spans="1:19" x14ac:dyDescent="0.25">
      <c r="A95" s="127"/>
      <c r="B95" s="206"/>
      <c r="C95" s="127"/>
      <c r="D95" s="207"/>
      <c r="E95" s="127"/>
      <c r="F95" s="208"/>
      <c r="G95" s="209"/>
      <c r="H95" s="210"/>
      <c r="I95" s="211"/>
      <c r="J95" s="127"/>
      <c r="K95" s="127"/>
      <c r="L95" s="127"/>
      <c r="M95" s="127"/>
      <c r="N95" s="127"/>
      <c r="O95" s="208"/>
      <c r="P95" s="212"/>
      <c r="Q95" s="127"/>
      <c r="R95" s="127"/>
      <c r="S95" s="127"/>
    </row>
    <row r="96" spans="1:19" x14ac:dyDescent="0.25">
      <c r="A96" s="127"/>
      <c r="B96" s="206"/>
      <c r="C96" s="127"/>
      <c r="D96" s="207"/>
      <c r="E96" s="127"/>
      <c r="F96" s="208"/>
      <c r="G96" s="209"/>
      <c r="H96" s="210"/>
      <c r="I96" s="211"/>
      <c r="J96" s="127"/>
      <c r="K96" s="127"/>
      <c r="L96" s="127"/>
      <c r="M96" s="127"/>
      <c r="N96" s="127"/>
      <c r="O96" s="208"/>
      <c r="P96" s="212"/>
      <c r="Q96" s="127"/>
      <c r="R96" s="127"/>
      <c r="S96" s="127"/>
    </row>
    <row r="97" spans="1:19" x14ac:dyDescent="0.25">
      <c r="A97" s="127"/>
      <c r="B97" s="206"/>
      <c r="C97" s="127"/>
      <c r="D97" s="207"/>
      <c r="E97" s="127"/>
      <c r="F97" s="208"/>
      <c r="G97" s="209"/>
      <c r="H97" s="210"/>
      <c r="I97" s="211"/>
      <c r="J97" s="127"/>
      <c r="K97" s="127"/>
      <c r="L97" s="127"/>
      <c r="M97" s="127"/>
      <c r="N97" s="127"/>
      <c r="O97" s="208"/>
      <c r="P97" s="212"/>
      <c r="Q97" s="127"/>
      <c r="R97" s="127"/>
      <c r="S97" s="127"/>
    </row>
    <row r="98" spans="1:19" x14ac:dyDescent="0.25">
      <c r="A98" s="127"/>
      <c r="B98" s="206"/>
      <c r="C98" s="127"/>
      <c r="D98" s="207"/>
      <c r="E98" s="127"/>
      <c r="F98" s="208"/>
      <c r="G98" s="209"/>
      <c r="H98" s="210"/>
      <c r="I98" s="211"/>
      <c r="J98" s="127"/>
      <c r="K98" s="127"/>
      <c r="L98" s="127"/>
      <c r="M98" s="127"/>
      <c r="N98" s="127"/>
      <c r="O98" s="208"/>
      <c r="P98" s="212"/>
      <c r="Q98" s="127"/>
      <c r="R98" s="127"/>
      <c r="S98" s="127"/>
    </row>
    <row r="99" spans="1:19" x14ac:dyDescent="0.25">
      <c r="A99" s="127"/>
      <c r="B99" s="206"/>
      <c r="C99" s="127"/>
      <c r="D99" s="207"/>
      <c r="E99" s="127"/>
      <c r="F99" s="208"/>
      <c r="G99" s="209"/>
      <c r="H99" s="210"/>
      <c r="I99" s="211"/>
      <c r="J99" s="127"/>
      <c r="K99" s="127"/>
      <c r="L99" s="127"/>
      <c r="M99" s="127"/>
      <c r="N99" s="127"/>
      <c r="O99" s="208"/>
      <c r="P99" s="212"/>
      <c r="Q99" s="127"/>
      <c r="R99" s="127"/>
      <c r="S99" s="127"/>
    </row>
    <row r="100" spans="1:19" x14ac:dyDescent="0.25">
      <c r="A100" s="127"/>
      <c r="B100" s="206"/>
      <c r="C100" s="127"/>
      <c r="D100" s="207"/>
      <c r="E100" s="127"/>
      <c r="F100" s="208"/>
      <c r="G100" s="209"/>
      <c r="H100" s="210"/>
      <c r="I100" s="211"/>
      <c r="J100" s="127"/>
      <c r="K100" s="127"/>
      <c r="L100" s="127"/>
      <c r="M100" s="127"/>
      <c r="N100" s="127"/>
      <c r="O100" s="208"/>
      <c r="P100" s="212"/>
      <c r="Q100" s="127"/>
      <c r="R100" s="127"/>
      <c r="S100" s="127"/>
    </row>
    <row r="101" spans="1:19" x14ac:dyDescent="0.25">
      <c r="A101" s="127"/>
      <c r="B101" s="206"/>
      <c r="C101" s="127"/>
      <c r="D101" s="207"/>
      <c r="E101" s="127"/>
      <c r="F101" s="208"/>
      <c r="G101" s="209"/>
      <c r="H101" s="210"/>
      <c r="I101" s="211"/>
      <c r="J101" s="127"/>
      <c r="K101" s="127"/>
      <c r="L101" s="127"/>
      <c r="M101" s="127"/>
      <c r="N101" s="127"/>
      <c r="O101" s="208"/>
      <c r="P101" s="212"/>
      <c r="Q101" s="127"/>
      <c r="R101" s="127"/>
      <c r="S101" s="127"/>
    </row>
    <row r="102" spans="1:19" x14ac:dyDescent="0.25">
      <c r="A102" s="127"/>
      <c r="B102" s="206"/>
      <c r="C102" s="127"/>
      <c r="D102" s="207"/>
      <c r="E102" s="127"/>
      <c r="F102" s="208"/>
      <c r="G102" s="209"/>
      <c r="H102" s="210"/>
      <c r="I102" s="211"/>
      <c r="J102" s="127"/>
      <c r="K102" s="127"/>
      <c r="L102" s="127"/>
      <c r="M102" s="127"/>
      <c r="N102" s="127"/>
      <c r="O102" s="208"/>
      <c r="P102" s="212"/>
      <c r="Q102" s="127"/>
      <c r="R102" s="127"/>
      <c r="S102" s="127"/>
    </row>
    <row r="103" spans="1:19" x14ac:dyDescent="0.25">
      <c r="A103" s="127"/>
      <c r="B103" s="206"/>
      <c r="C103" s="127"/>
      <c r="D103" s="207"/>
      <c r="E103" s="127"/>
      <c r="F103" s="208"/>
      <c r="G103" s="209"/>
      <c r="H103" s="210"/>
      <c r="I103" s="211"/>
      <c r="J103" s="127"/>
      <c r="K103" s="127"/>
      <c r="L103" s="127"/>
      <c r="M103" s="127"/>
      <c r="N103" s="127"/>
      <c r="O103" s="208"/>
      <c r="P103" s="212"/>
      <c r="Q103" s="127"/>
      <c r="R103" s="127"/>
      <c r="S103" s="127"/>
    </row>
    <row r="104" spans="1:19" x14ac:dyDescent="0.25">
      <c r="A104" s="127"/>
      <c r="B104" s="206"/>
      <c r="C104" s="127"/>
      <c r="D104" s="207"/>
      <c r="E104" s="127"/>
      <c r="F104" s="208"/>
      <c r="G104" s="209"/>
      <c r="H104" s="210"/>
      <c r="I104" s="211"/>
      <c r="J104" s="127"/>
      <c r="K104" s="127"/>
      <c r="L104" s="127"/>
      <c r="M104" s="127"/>
      <c r="N104" s="127"/>
      <c r="O104" s="208"/>
      <c r="P104" s="212"/>
      <c r="Q104" s="127"/>
      <c r="R104" s="127"/>
      <c r="S104" s="127"/>
    </row>
    <row r="105" spans="1:19" x14ac:dyDescent="0.25">
      <c r="A105" s="127"/>
      <c r="B105" s="206"/>
      <c r="C105" s="127"/>
      <c r="D105" s="207"/>
      <c r="E105" s="127"/>
      <c r="F105" s="208"/>
      <c r="G105" s="209"/>
      <c r="H105" s="210"/>
      <c r="I105" s="211"/>
      <c r="J105" s="127"/>
      <c r="K105" s="127"/>
      <c r="L105" s="127"/>
      <c r="M105" s="127"/>
      <c r="N105" s="127"/>
      <c r="O105" s="208"/>
      <c r="P105" s="212"/>
      <c r="Q105" s="127"/>
      <c r="R105" s="127"/>
      <c r="S105" s="127"/>
    </row>
    <row r="106" spans="1:19" x14ac:dyDescent="0.25">
      <c r="A106" s="127"/>
      <c r="B106" s="206"/>
      <c r="C106" s="127"/>
      <c r="D106" s="207"/>
      <c r="E106" s="127"/>
      <c r="F106" s="208"/>
      <c r="G106" s="209"/>
      <c r="H106" s="210"/>
      <c r="I106" s="211"/>
      <c r="J106" s="127"/>
      <c r="K106" s="127"/>
      <c r="L106" s="127"/>
      <c r="M106" s="127"/>
      <c r="N106" s="127"/>
      <c r="O106" s="208"/>
      <c r="P106" s="212"/>
      <c r="Q106" s="127"/>
      <c r="R106" s="127"/>
      <c r="S106" s="127"/>
    </row>
    <row r="107" spans="1:19" x14ac:dyDescent="0.25">
      <c r="A107" s="127"/>
      <c r="B107" s="206"/>
      <c r="C107" s="127"/>
      <c r="D107" s="207"/>
      <c r="E107" s="127"/>
      <c r="F107" s="208"/>
      <c r="G107" s="209"/>
      <c r="H107" s="210"/>
      <c r="I107" s="211"/>
      <c r="J107" s="127"/>
      <c r="K107" s="127"/>
      <c r="L107" s="127"/>
      <c r="M107" s="127"/>
      <c r="N107" s="127"/>
      <c r="O107" s="208"/>
      <c r="P107" s="212"/>
      <c r="Q107" s="127"/>
      <c r="R107" s="127"/>
      <c r="S107" s="127"/>
    </row>
    <row r="108" spans="1:19" x14ac:dyDescent="0.25">
      <c r="A108" s="127"/>
      <c r="B108" s="206"/>
      <c r="C108" s="127"/>
      <c r="D108" s="207"/>
      <c r="E108" s="127"/>
      <c r="F108" s="208"/>
      <c r="G108" s="209"/>
      <c r="H108" s="210"/>
      <c r="I108" s="211"/>
      <c r="J108" s="127"/>
      <c r="K108" s="127"/>
      <c r="L108" s="127"/>
      <c r="M108" s="127"/>
      <c r="N108" s="127"/>
      <c r="O108" s="208"/>
      <c r="P108" s="212"/>
      <c r="Q108" s="127"/>
      <c r="R108" s="127"/>
      <c r="S108" s="127"/>
    </row>
    <row r="109" spans="1:19" x14ac:dyDescent="0.25">
      <c r="A109" s="127"/>
      <c r="B109" s="206"/>
      <c r="C109" s="127"/>
      <c r="D109" s="207"/>
      <c r="E109" s="127"/>
      <c r="F109" s="208"/>
      <c r="G109" s="209"/>
      <c r="H109" s="210"/>
      <c r="I109" s="211"/>
      <c r="J109" s="127"/>
      <c r="K109" s="127"/>
      <c r="L109" s="127"/>
      <c r="M109" s="127"/>
      <c r="N109" s="127"/>
      <c r="O109" s="208"/>
      <c r="P109" s="212"/>
      <c r="Q109" s="127"/>
      <c r="R109" s="127"/>
      <c r="S109" s="127"/>
    </row>
    <row r="110" spans="1:19" x14ac:dyDescent="0.25">
      <c r="A110" s="127"/>
      <c r="B110" s="206"/>
      <c r="C110" s="127"/>
      <c r="D110" s="207"/>
      <c r="E110" s="127"/>
      <c r="F110" s="208"/>
      <c r="G110" s="209"/>
      <c r="H110" s="210"/>
      <c r="I110" s="211"/>
      <c r="J110" s="127"/>
      <c r="K110" s="127"/>
      <c r="L110" s="127"/>
      <c r="M110" s="127"/>
      <c r="N110" s="127"/>
      <c r="O110" s="208"/>
      <c r="P110" s="212"/>
      <c r="Q110" s="127"/>
      <c r="R110" s="127"/>
      <c r="S110" s="127"/>
    </row>
    <row r="111" spans="1:19" x14ac:dyDescent="0.25">
      <c r="A111" s="127"/>
      <c r="B111" s="206"/>
      <c r="C111" s="127"/>
      <c r="D111" s="207"/>
      <c r="E111" s="127"/>
      <c r="F111" s="208"/>
      <c r="G111" s="209"/>
      <c r="H111" s="210"/>
      <c r="I111" s="211"/>
      <c r="J111" s="127"/>
      <c r="K111" s="127"/>
      <c r="L111" s="127"/>
      <c r="M111" s="127"/>
      <c r="N111" s="127"/>
      <c r="O111" s="208"/>
      <c r="P111" s="212"/>
      <c r="Q111" s="127"/>
      <c r="R111" s="127"/>
      <c r="S111" s="127"/>
    </row>
    <row r="112" spans="1:19" x14ac:dyDescent="0.25">
      <c r="A112" s="127"/>
      <c r="B112" s="206"/>
      <c r="C112" s="127"/>
      <c r="D112" s="207"/>
      <c r="E112" s="127"/>
      <c r="F112" s="208"/>
      <c r="G112" s="209"/>
      <c r="H112" s="210"/>
      <c r="I112" s="211"/>
      <c r="J112" s="127"/>
      <c r="K112" s="127"/>
      <c r="L112" s="127"/>
      <c r="M112" s="127"/>
      <c r="N112" s="127"/>
      <c r="O112" s="208"/>
      <c r="P112" s="212"/>
      <c r="Q112" s="127"/>
      <c r="R112" s="127"/>
      <c r="S112" s="127"/>
    </row>
    <row r="113" spans="1:19" x14ac:dyDescent="0.25">
      <c r="A113" s="127"/>
      <c r="B113" s="206"/>
      <c r="C113" s="127"/>
      <c r="D113" s="207"/>
      <c r="E113" s="127"/>
      <c r="F113" s="208"/>
      <c r="G113" s="209"/>
      <c r="H113" s="210"/>
      <c r="I113" s="211"/>
      <c r="J113" s="127"/>
      <c r="K113" s="127"/>
      <c r="L113" s="127"/>
      <c r="M113" s="127"/>
      <c r="N113" s="127"/>
      <c r="O113" s="208"/>
      <c r="P113" s="212"/>
      <c r="Q113" s="127"/>
      <c r="R113" s="127"/>
      <c r="S113" s="127"/>
    </row>
    <row r="114" spans="1:19" x14ac:dyDescent="0.25">
      <c r="A114" s="127"/>
      <c r="B114" s="206"/>
      <c r="C114" s="127"/>
      <c r="D114" s="207"/>
      <c r="E114" s="127"/>
      <c r="F114" s="208"/>
      <c r="G114" s="209"/>
      <c r="H114" s="210"/>
      <c r="I114" s="211"/>
      <c r="J114" s="127"/>
      <c r="K114" s="127"/>
      <c r="L114" s="127"/>
      <c r="M114" s="127"/>
      <c r="N114" s="127"/>
      <c r="O114" s="208"/>
      <c r="P114" s="212"/>
      <c r="Q114" s="127"/>
      <c r="R114" s="127"/>
      <c r="S114" s="127"/>
    </row>
    <row r="115" spans="1:19" x14ac:dyDescent="0.25">
      <c r="A115" s="127"/>
      <c r="B115" s="206"/>
      <c r="C115" s="127"/>
      <c r="D115" s="207"/>
      <c r="E115" s="127"/>
      <c r="F115" s="208"/>
      <c r="G115" s="209"/>
      <c r="H115" s="210"/>
      <c r="I115" s="211"/>
      <c r="J115" s="127"/>
      <c r="K115" s="127"/>
      <c r="L115" s="127"/>
      <c r="M115" s="127"/>
      <c r="N115" s="127"/>
      <c r="O115" s="208"/>
      <c r="P115" s="212"/>
      <c r="Q115" s="127"/>
      <c r="R115" s="127"/>
      <c r="S115" s="127"/>
    </row>
    <row r="116" spans="1:19" x14ac:dyDescent="0.25">
      <c r="A116" s="127"/>
      <c r="B116" s="206"/>
      <c r="C116" s="127"/>
      <c r="D116" s="207"/>
      <c r="E116" s="127"/>
      <c r="F116" s="208"/>
      <c r="G116" s="209"/>
      <c r="H116" s="210"/>
      <c r="I116" s="211"/>
      <c r="J116" s="127"/>
      <c r="K116" s="127"/>
      <c r="L116" s="127"/>
      <c r="M116" s="127"/>
      <c r="N116" s="127"/>
      <c r="O116" s="208"/>
      <c r="P116" s="212"/>
      <c r="Q116" s="127"/>
      <c r="R116" s="127"/>
      <c r="S116" s="127"/>
    </row>
    <row r="117" spans="1:19" x14ac:dyDescent="0.25">
      <c r="A117" s="127"/>
      <c r="B117" s="206"/>
      <c r="C117" s="127"/>
      <c r="D117" s="207"/>
      <c r="E117" s="127"/>
      <c r="F117" s="208"/>
      <c r="G117" s="209"/>
      <c r="H117" s="210"/>
      <c r="I117" s="211"/>
      <c r="J117" s="127"/>
      <c r="K117" s="127"/>
      <c r="L117" s="127"/>
      <c r="M117" s="127"/>
      <c r="N117" s="127"/>
      <c r="O117" s="208"/>
      <c r="P117" s="212"/>
      <c r="Q117" s="127"/>
      <c r="R117" s="127"/>
      <c r="S117" s="127"/>
    </row>
    <row r="118" spans="1:19" x14ac:dyDescent="0.25">
      <c r="A118" s="127"/>
      <c r="B118" s="206"/>
      <c r="C118" s="127"/>
      <c r="D118" s="207"/>
      <c r="E118" s="127"/>
      <c r="F118" s="208"/>
      <c r="G118" s="209"/>
      <c r="H118" s="210"/>
      <c r="I118" s="211"/>
      <c r="J118" s="127"/>
      <c r="K118" s="127"/>
      <c r="L118" s="127"/>
      <c r="M118" s="127"/>
      <c r="N118" s="127"/>
      <c r="O118" s="208"/>
      <c r="P118" s="212"/>
      <c r="Q118" s="127"/>
      <c r="R118" s="127"/>
      <c r="S118" s="127"/>
    </row>
    <row r="119" spans="1:19" x14ac:dyDescent="0.25">
      <c r="A119" s="127"/>
      <c r="B119" s="206"/>
      <c r="C119" s="127"/>
      <c r="D119" s="207"/>
      <c r="E119" s="127"/>
      <c r="F119" s="208"/>
      <c r="G119" s="209"/>
      <c r="H119" s="210"/>
      <c r="I119" s="211"/>
      <c r="J119" s="127"/>
      <c r="K119" s="127"/>
      <c r="L119" s="127"/>
      <c r="M119" s="127"/>
      <c r="N119" s="127"/>
      <c r="O119" s="208"/>
      <c r="P119" s="212"/>
      <c r="Q119" s="127"/>
      <c r="R119" s="127"/>
      <c r="S119" s="127"/>
    </row>
    <row r="120" spans="1:19" x14ac:dyDescent="0.25">
      <c r="A120" s="127"/>
      <c r="B120" s="206"/>
      <c r="C120" s="127"/>
      <c r="D120" s="207"/>
      <c r="E120" s="127"/>
      <c r="F120" s="208"/>
      <c r="G120" s="209"/>
      <c r="H120" s="210"/>
      <c r="I120" s="211"/>
      <c r="J120" s="127"/>
      <c r="K120" s="127"/>
      <c r="L120" s="127"/>
      <c r="M120" s="127"/>
      <c r="N120" s="127"/>
      <c r="O120" s="208"/>
      <c r="P120" s="212"/>
      <c r="Q120" s="127"/>
      <c r="R120" s="127"/>
      <c r="S120" s="127"/>
    </row>
    <row r="121" spans="1:19" x14ac:dyDescent="0.25">
      <c r="A121" s="127"/>
      <c r="B121" s="206"/>
      <c r="C121" s="127"/>
      <c r="D121" s="207"/>
      <c r="E121" s="127"/>
      <c r="F121" s="208"/>
      <c r="G121" s="209"/>
      <c r="H121" s="210"/>
      <c r="I121" s="211"/>
      <c r="J121" s="127"/>
      <c r="K121" s="127"/>
      <c r="L121" s="127"/>
      <c r="M121" s="127"/>
      <c r="N121" s="127"/>
      <c r="O121" s="208"/>
      <c r="P121" s="212"/>
      <c r="Q121" s="127"/>
      <c r="R121" s="127"/>
      <c r="S121" s="127"/>
    </row>
    <row r="122" spans="1:19" x14ac:dyDescent="0.25">
      <c r="A122" s="127"/>
      <c r="B122" s="206"/>
      <c r="C122" s="127"/>
      <c r="D122" s="207"/>
      <c r="E122" s="127"/>
      <c r="F122" s="208"/>
      <c r="G122" s="209"/>
      <c r="H122" s="210"/>
      <c r="I122" s="211"/>
      <c r="J122" s="127"/>
      <c r="K122" s="127"/>
      <c r="L122" s="127"/>
      <c r="M122" s="127"/>
      <c r="N122" s="127"/>
      <c r="O122" s="208"/>
      <c r="P122" s="212"/>
      <c r="Q122" s="127"/>
      <c r="R122" s="127"/>
      <c r="S122" s="127"/>
    </row>
    <row r="123" spans="1:19" x14ac:dyDescent="0.25">
      <c r="A123" s="127"/>
      <c r="B123" s="206"/>
      <c r="C123" s="127"/>
      <c r="D123" s="207"/>
      <c r="E123" s="127"/>
      <c r="F123" s="208"/>
      <c r="G123" s="209"/>
      <c r="H123" s="210"/>
      <c r="I123" s="211"/>
      <c r="J123" s="127"/>
      <c r="K123" s="127"/>
      <c r="L123" s="127"/>
      <c r="M123" s="127"/>
      <c r="N123" s="127"/>
      <c r="O123" s="208"/>
      <c r="P123" s="212"/>
      <c r="Q123" s="127"/>
      <c r="R123" s="127"/>
      <c r="S123" s="127"/>
    </row>
    <row r="124" spans="1:19" x14ac:dyDescent="0.25">
      <c r="A124" s="127"/>
      <c r="B124" s="206"/>
      <c r="C124" s="127"/>
      <c r="D124" s="207"/>
      <c r="E124" s="127"/>
      <c r="F124" s="208"/>
      <c r="G124" s="209"/>
      <c r="H124" s="210"/>
      <c r="I124" s="211"/>
      <c r="J124" s="127"/>
      <c r="K124" s="127"/>
      <c r="L124" s="127"/>
      <c r="M124" s="127"/>
      <c r="N124" s="127"/>
      <c r="O124" s="208"/>
      <c r="P124" s="212"/>
      <c r="Q124" s="127"/>
      <c r="R124" s="127"/>
      <c r="S124" s="127"/>
    </row>
    <row r="125" spans="1:19" x14ac:dyDescent="0.25">
      <c r="A125" s="127"/>
      <c r="B125" s="206"/>
      <c r="C125" s="127"/>
      <c r="D125" s="207"/>
      <c r="E125" s="127"/>
      <c r="F125" s="208"/>
      <c r="G125" s="209"/>
      <c r="H125" s="210"/>
      <c r="I125" s="211"/>
      <c r="J125" s="127"/>
      <c r="K125" s="127"/>
      <c r="L125" s="127"/>
      <c r="M125" s="127"/>
      <c r="N125" s="127"/>
      <c r="O125" s="208"/>
      <c r="P125" s="212"/>
      <c r="Q125" s="127"/>
      <c r="R125" s="127"/>
      <c r="S125" s="127"/>
    </row>
    <row r="126" spans="1:19" x14ac:dyDescent="0.25">
      <c r="A126" s="127"/>
      <c r="B126" s="206"/>
      <c r="C126" s="127"/>
      <c r="D126" s="207"/>
      <c r="E126" s="127"/>
      <c r="F126" s="208"/>
      <c r="G126" s="209"/>
      <c r="H126" s="210"/>
      <c r="I126" s="211"/>
      <c r="J126" s="127"/>
      <c r="K126" s="127"/>
      <c r="L126" s="127"/>
      <c r="M126" s="127"/>
      <c r="N126" s="127"/>
      <c r="O126" s="208"/>
      <c r="P126" s="212"/>
      <c r="Q126" s="127"/>
      <c r="R126" s="127"/>
      <c r="S126" s="127"/>
    </row>
    <row r="127" spans="1:19" x14ac:dyDescent="0.25">
      <c r="A127" s="127"/>
      <c r="B127" s="206"/>
      <c r="C127" s="127"/>
      <c r="D127" s="207"/>
      <c r="E127" s="127"/>
      <c r="F127" s="208"/>
      <c r="G127" s="209"/>
      <c r="H127" s="210"/>
      <c r="I127" s="211"/>
      <c r="J127" s="127"/>
      <c r="K127" s="127"/>
      <c r="L127" s="127"/>
      <c r="M127" s="127"/>
      <c r="N127" s="127"/>
      <c r="O127" s="208"/>
      <c r="P127" s="212"/>
      <c r="Q127" s="127"/>
      <c r="R127" s="127"/>
      <c r="S127" s="127"/>
    </row>
    <row r="128" spans="1:19" x14ac:dyDescent="0.25">
      <c r="A128" s="127"/>
      <c r="B128" s="206"/>
      <c r="C128" s="127"/>
      <c r="D128" s="207"/>
      <c r="E128" s="127"/>
      <c r="F128" s="208"/>
      <c r="G128" s="209"/>
      <c r="H128" s="210"/>
      <c r="I128" s="211"/>
      <c r="J128" s="127"/>
      <c r="K128" s="127"/>
      <c r="L128" s="127"/>
      <c r="M128" s="127"/>
      <c r="N128" s="127"/>
      <c r="O128" s="208"/>
      <c r="P128" s="212"/>
      <c r="Q128" s="127"/>
      <c r="R128" s="127"/>
      <c r="S128" s="127"/>
    </row>
    <row r="129" spans="1:19" x14ac:dyDescent="0.25">
      <c r="A129" s="127"/>
      <c r="B129" s="206"/>
      <c r="C129" s="127"/>
      <c r="D129" s="207"/>
      <c r="E129" s="127"/>
      <c r="F129" s="208"/>
      <c r="G129" s="209"/>
      <c r="H129" s="210"/>
      <c r="I129" s="211"/>
      <c r="J129" s="127"/>
      <c r="K129" s="127"/>
      <c r="L129" s="127"/>
      <c r="M129" s="127"/>
      <c r="N129" s="127"/>
      <c r="O129" s="208"/>
      <c r="P129" s="212"/>
      <c r="Q129" s="127"/>
      <c r="R129" s="127"/>
      <c r="S129" s="127"/>
    </row>
    <row r="130" spans="1:19" x14ac:dyDescent="0.25">
      <c r="A130" s="127"/>
      <c r="B130" s="206"/>
      <c r="C130" s="127"/>
      <c r="D130" s="207"/>
      <c r="E130" s="127"/>
      <c r="F130" s="208"/>
      <c r="G130" s="209"/>
      <c r="H130" s="210"/>
      <c r="I130" s="211"/>
      <c r="J130" s="127"/>
      <c r="K130" s="127"/>
      <c r="L130" s="127"/>
      <c r="M130" s="127"/>
      <c r="N130" s="127"/>
      <c r="O130" s="208"/>
      <c r="P130" s="212"/>
      <c r="Q130" s="127"/>
      <c r="R130" s="127"/>
      <c r="S130" s="127"/>
    </row>
    <row r="131" spans="1:19" x14ac:dyDescent="0.25">
      <c r="A131" s="127"/>
      <c r="B131" s="206"/>
      <c r="C131" s="127"/>
      <c r="D131" s="207"/>
      <c r="E131" s="127"/>
      <c r="F131" s="208"/>
      <c r="G131" s="209"/>
      <c r="H131" s="210"/>
      <c r="I131" s="211"/>
      <c r="J131" s="127"/>
      <c r="K131" s="127"/>
      <c r="L131" s="127"/>
      <c r="M131" s="127"/>
      <c r="N131" s="127"/>
      <c r="O131" s="208"/>
      <c r="P131" s="212"/>
      <c r="Q131" s="127"/>
      <c r="R131" s="127"/>
      <c r="S131" s="127"/>
    </row>
    <row r="132" spans="1:19" x14ac:dyDescent="0.25">
      <c r="A132" s="127"/>
      <c r="B132" s="206"/>
      <c r="C132" s="127"/>
      <c r="D132" s="207"/>
      <c r="E132" s="127"/>
      <c r="F132" s="208"/>
      <c r="G132" s="209"/>
      <c r="H132" s="210"/>
      <c r="I132" s="211"/>
      <c r="J132" s="127"/>
      <c r="K132" s="127"/>
      <c r="L132" s="127"/>
      <c r="M132" s="127"/>
      <c r="N132" s="127"/>
      <c r="O132" s="208"/>
      <c r="P132" s="212"/>
      <c r="Q132" s="127"/>
      <c r="R132" s="127"/>
      <c r="S132" s="127"/>
    </row>
    <row r="133" spans="1:19" x14ac:dyDescent="0.25">
      <c r="A133" s="127"/>
      <c r="B133" s="206"/>
      <c r="C133" s="127"/>
      <c r="D133" s="207"/>
      <c r="E133" s="127"/>
      <c r="F133" s="208"/>
      <c r="G133" s="209"/>
      <c r="H133" s="210"/>
      <c r="I133" s="211"/>
      <c r="J133" s="127"/>
      <c r="K133" s="127"/>
      <c r="L133" s="127"/>
      <c r="M133" s="127"/>
      <c r="N133" s="127"/>
      <c r="O133" s="208"/>
      <c r="P133" s="212"/>
      <c r="Q133" s="127"/>
      <c r="R133" s="127"/>
      <c r="S133" s="127"/>
    </row>
    <row r="134" spans="1:19" x14ac:dyDescent="0.25">
      <c r="A134" s="127"/>
      <c r="B134" s="206"/>
      <c r="C134" s="127"/>
      <c r="D134" s="207"/>
      <c r="E134" s="127"/>
      <c r="F134" s="208"/>
      <c r="G134" s="209"/>
      <c r="H134" s="210"/>
      <c r="I134" s="211"/>
      <c r="J134" s="127"/>
      <c r="K134" s="127"/>
      <c r="L134" s="127"/>
      <c r="M134" s="127"/>
      <c r="N134" s="127"/>
      <c r="O134" s="208"/>
      <c r="P134" s="212"/>
      <c r="Q134" s="127"/>
      <c r="R134" s="127"/>
      <c r="S134" s="127"/>
    </row>
    <row r="135" spans="1:19" x14ac:dyDescent="0.25">
      <c r="A135" s="127"/>
      <c r="B135" s="206"/>
      <c r="C135" s="127"/>
      <c r="D135" s="207"/>
      <c r="E135" s="127"/>
      <c r="F135" s="208"/>
      <c r="G135" s="209"/>
      <c r="H135" s="210"/>
      <c r="I135" s="211"/>
      <c r="J135" s="127"/>
      <c r="K135" s="127"/>
      <c r="L135" s="127"/>
      <c r="M135" s="127"/>
      <c r="N135" s="127"/>
      <c r="O135" s="208"/>
      <c r="P135" s="212"/>
      <c r="Q135" s="127"/>
      <c r="R135" s="127"/>
      <c r="S135" s="127"/>
    </row>
    <row r="136" spans="1:19" x14ac:dyDescent="0.25">
      <c r="A136" s="127"/>
      <c r="B136" s="206"/>
      <c r="C136" s="127"/>
      <c r="D136" s="207"/>
      <c r="E136" s="127"/>
      <c r="F136" s="208"/>
      <c r="G136" s="209"/>
      <c r="H136" s="210"/>
      <c r="I136" s="211"/>
      <c r="J136" s="127"/>
      <c r="K136" s="127"/>
      <c r="L136" s="127"/>
      <c r="M136" s="127"/>
      <c r="N136" s="127"/>
      <c r="O136" s="208"/>
      <c r="P136" s="212"/>
      <c r="Q136" s="127"/>
      <c r="R136" s="127"/>
      <c r="S136" s="127"/>
    </row>
    <row r="137" spans="1:19" x14ac:dyDescent="0.25">
      <c r="A137" s="127"/>
      <c r="B137" s="206"/>
      <c r="C137" s="127"/>
      <c r="D137" s="207"/>
      <c r="E137" s="127"/>
      <c r="F137" s="208"/>
      <c r="G137" s="209"/>
      <c r="H137" s="210"/>
      <c r="I137" s="211"/>
      <c r="J137" s="127"/>
      <c r="K137" s="127"/>
      <c r="L137" s="127"/>
      <c r="M137" s="127"/>
      <c r="N137" s="127"/>
      <c r="O137" s="208"/>
      <c r="P137" s="212"/>
      <c r="Q137" s="127"/>
      <c r="R137" s="127"/>
      <c r="S137" s="127"/>
    </row>
    <row r="138" spans="1:19" x14ac:dyDescent="0.25">
      <c r="A138" s="127"/>
      <c r="B138" s="206"/>
      <c r="C138" s="127"/>
      <c r="D138" s="207"/>
      <c r="E138" s="127"/>
      <c r="F138" s="208"/>
      <c r="G138" s="209"/>
      <c r="H138" s="210"/>
      <c r="I138" s="211"/>
      <c r="J138" s="127"/>
      <c r="K138" s="127"/>
      <c r="L138" s="127"/>
      <c r="M138" s="127"/>
      <c r="N138" s="127"/>
      <c r="O138" s="208"/>
      <c r="P138" s="212"/>
      <c r="Q138" s="127"/>
      <c r="R138" s="127"/>
      <c r="S138" s="127"/>
    </row>
    <row r="139" spans="1:19" x14ac:dyDescent="0.25">
      <c r="A139" s="127"/>
      <c r="B139" s="206"/>
      <c r="C139" s="127"/>
      <c r="D139" s="207"/>
      <c r="E139" s="127"/>
      <c r="F139" s="208"/>
      <c r="G139" s="209"/>
      <c r="H139" s="210"/>
      <c r="I139" s="211"/>
      <c r="J139" s="127"/>
      <c r="K139" s="127"/>
      <c r="L139" s="127"/>
      <c r="M139" s="127"/>
      <c r="N139" s="127"/>
      <c r="O139" s="208"/>
      <c r="P139" s="212"/>
      <c r="Q139" s="127"/>
      <c r="R139" s="127"/>
      <c r="S139" s="127"/>
    </row>
    <row r="140" spans="1:19" x14ac:dyDescent="0.25">
      <c r="A140" s="127"/>
      <c r="B140" s="206"/>
      <c r="C140" s="127"/>
      <c r="D140" s="207"/>
      <c r="E140" s="127"/>
      <c r="F140" s="208"/>
      <c r="G140" s="209"/>
      <c r="H140" s="210"/>
      <c r="I140" s="211"/>
      <c r="J140" s="127"/>
      <c r="K140" s="127"/>
      <c r="L140" s="127"/>
      <c r="M140" s="127"/>
      <c r="N140" s="127"/>
      <c r="O140" s="208"/>
      <c r="P140" s="212"/>
      <c r="Q140" s="127"/>
      <c r="R140" s="127"/>
      <c r="S140" s="127"/>
    </row>
    <row r="141" spans="1:19" x14ac:dyDescent="0.25">
      <c r="A141" s="127"/>
      <c r="B141" s="206"/>
      <c r="C141" s="127"/>
      <c r="D141" s="207"/>
      <c r="E141" s="127"/>
      <c r="F141" s="208"/>
      <c r="G141" s="209"/>
      <c r="H141" s="210"/>
      <c r="I141" s="211"/>
      <c r="J141" s="127"/>
      <c r="K141" s="127"/>
      <c r="L141" s="127"/>
      <c r="M141" s="127"/>
      <c r="N141" s="127"/>
      <c r="O141" s="208"/>
      <c r="P141" s="212"/>
      <c r="Q141" s="127"/>
      <c r="R141" s="127"/>
      <c r="S141" s="127"/>
    </row>
    <row r="142" spans="1:19" x14ac:dyDescent="0.25">
      <c r="A142" s="127"/>
      <c r="B142" s="206"/>
      <c r="C142" s="127"/>
      <c r="D142" s="207"/>
      <c r="E142" s="127"/>
      <c r="F142" s="208"/>
      <c r="G142" s="209"/>
      <c r="H142" s="210"/>
      <c r="I142" s="211"/>
      <c r="J142" s="127"/>
      <c r="K142" s="127"/>
      <c r="L142" s="127"/>
      <c r="M142" s="127"/>
      <c r="N142" s="127"/>
      <c r="O142" s="208"/>
      <c r="P142" s="212"/>
      <c r="Q142" s="127"/>
      <c r="R142" s="127"/>
      <c r="S142" s="127"/>
    </row>
    <row r="143" spans="1:19" x14ac:dyDescent="0.25">
      <c r="A143" s="127"/>
      <c r="B143" s="206"/>
      <c r="C143" s="127"/>
      <c r="D143" s="207"/>
      <c r="E143" s="127"/>
      <c r="F143" s="208"/>
      <c r="G143" s="209"/>
      <c r="H143" s="210"/>
      <c r="I143" s="211"/>
      <c r="J143" s="127"/>
      <c r="K143" s="127"/>
      <c r="L143" s="127"/>
      <c r="M143" s="127"/>
      <c r="N143" s="127"/>
      <c r="O143" s="208"/>
      <c r="P143" s="212"/>
      <c r="Q143" s="127"/>
      <c r="R143" s="127"/>
      <c r="S143" s="127"/>
    </row>
    <row r="144" spans="1:19" x14ac:dyDescent="0.25">
      <c r="A144" s="127"/>
      <c r="B144" s="206"/>
      <c r="C144" s="127"/>
      <c r="D144" s="207"/>
      <c r="E144" s="127"/>
      <c r="F144" s="208"/>
      <c r="G144" s="209"/>
      <c r="H144" s="210"/>
      <c r="I144" s="211"/>
      <c r="J144" s="127"/>
      <c r="K144" s="127"/>
      <c r="L144" s="127"/>
      <c r="M144" s="127"/>
      <c r="N144" s="127"/>
      <c r="O144" s="208"/>
      <c r="P144" s="212"/>
      <c r="Q144" s="127"/>
      <c r="R144" s="127"/>
      <c r="S144" s="127"/>
    </row>
    <row r="145" spans="1:19" x14ac:dyDescent="0.25">
      <c r="A145" s="127"/>
      <c r="B145" s="206"/>
      <c r="C145" s="127"/>
      <c r="D145" s="207"/>
      <c r="E145" s="127"/>
      <c r="F145" s="208"/>
      <c r="G145" s="209"/>
      <c r="H145" s="210"/>
      <c r="I145" s="211"/>
      <c r="J145" s="127"/>
      <c r="K145" s="127"/>
      <c r="L145" s="127"/>
      <c r="M145" s="127"/>
      <c r="N145" s="127"/>
      <c r="O145" s="208"/>
      <c r="P145" s="212"/>
      <c r="Q145" s="127"/>
      <c r="R145" s="127"/>
      <c r="S145" s="127"/>
    </row>
    <row r="146" spans="1:19" x14ac:dyDescent="0.25">
      <c r="A146" s="127"/>
      <c r="B146" s="206"/>
      <c r="C146" s="127"/>
      <c r="D146" s="207"/>
      <c r="E146" s="127"/>
      <c r="F146" s="208"/>
      <c r="G146" s="209"/>
      <c r="H146" s="210"/>
      <c r="I146" s="211"/>
      <c r="J146" s="127"/>
      <c r="K146" s="127"/>
      <c r="L146" s="127"/>
      <c r="M146" s="127"/>
      <c r="N146" s="127"/>
      <c r="O146" s="208"/>
      <c r="P146" s="212"/>
      <c r="Q146" s="127"/>
      <c r="R146" s="127"/>
      <c r="S146" s="127"/>
    </row>
    <row r="147" spans="1:19" x14ac:dyDescent="0.25">
      <c r="A147" s="127"/>
      <c r="B147" s="206"/>
      <c r="C147" s="127"/>
      <c r="D147" s="207"/>
      <c r="E147" s="127"/>
      <c r="F147" s="208"/>
      <c r="G147" s="209"/>
      <c r="H147" s="210"/>
      <c r="I147" s="211"/>
      <c r="J147" s="127"/>
      <c r="K147" s="127"/>
      <c r="L147" s="127"/>
      <c r="M147" s="127"/>
      <c r="N147" s="127"/>
      <c r="O147" s="208"/>
      <c r="P147" s="212"/>
      <c r="Q147" s="127"/>
      <c r="R147" s="127"/>
      <c r="S147" s="127"/>
    </row>
    <row r="148" spans="1:19" x14ac:dyDescent="0.25">
      <c r="A148" s="127"/>
      <c r="B148" s="206"/>
      <c r="C148" s="127"/>
      <c r="D148" s="207"/>
      <c r="E148" s="127"/>
      <c r="F148" s="208"/>
      <c r="G148" s="209"/>
      <c r="H148" s="210"/>
      <c r="I148" s="211"/>
      <c r="J148" s="127"/>
      <c r="K148" s="127"/>
      <c r="L148" s="127"/>
      <c r="M148" s="127"/>
      <c r="N148" s="127"/>
      <c r="O148" s="208"/>
      <c r="P148" s="212"/>
      <c r="Q148" s="127"/>
      <c r="R148" s="127"/>
      <c r="S148" s="127"/>
    </row>
    <row r="149" spans="1:19" x14ac:dyDescent="0.25">
      <c r="A149" s="127"/>
      <c r="B149" s="206"/>
      <c r="C149" s="127"/>
      <c r="D149" s="207"/>
      <c r="E149" s="127"/>
      <c r="F149" s="208"/>
      <c r="G149" s="209"/>
      <c r="H149" s="210"/>
      <c r="I149" s="211"/>
      <c r="J149" s="127"/>
      <c r="K149" s="127"/>
      <c r="L149" s="127"/>
      <c r="M149" s="127"/>
      <c r="N149" s="127"/>
      <c r="O149" s="208"/>
      <c r="P149" s="212"/>
      <c r="Q149" s="127"/>
      <c r="R149" s="127"/>
      <c r="S149" s="127"/>
    </row>
    <row r="150" spans="1:19" x14ac:dyDescent="0.25">
      <c r="A150" s="127"/>
      <c r="B150" s="206"/>
      <c r="C150" s="127"/>
      <c r="D150" s="207"/>
      <c r="E150" s="127"/>
      <c r="F150" s="208"/>
      <c r="G150" s="209"/>
      <c r="H150" s="210"/>
      <c r="I150" s="211"/>
      <c r="J150" s="127"/>
      <c r="K150" s="127"/>
      <c r="L150" s="127"/>
      <c r="M150" s="127"/>
      <c r="N150" s="127"/>
      <c r="O150" s="208"/>
      <c r="P150" s="212"/>
      <c r="Q150" s="127"/>
      <c r="R150" s="127"/>
      <c r="S150" s="127"/>
    </row>
    <row r="151" spans="1:19" x14ac:dyDescent="0.25">
      <c r="A151" s="127"/>
      <c r="B151" s="206"/>
      <c r="C151" s="127"/>
      <c r="D151" s="207"/>
      <c r="E151" s="127"/>
      <c r="F151" s="208"/>
      <c r="G151" s="209"/>
      <c r="H151" s="210"/>
      <c r="I151" s="211"/>
      <c r="J151" s="127"/>
      <c r="K151" s="127"/>
      <c r="L151" s="127"/>
      <c r="M151" s="127"/>
      <c r="N151" s="127"/>
      <c r="O151" s="208"/>
      <c r="P151" s="212"/>
      <c r="Q151" s="127"/>
      <c r="R151" s="127"/>
      <c r="S151" s="127"/>
    </row>
    <row r="152" spans="1:19" x14ac:dyDescent="0.25">
      <c r="A152" s="127"/>
      <c r="B152" s="206"/>
      <c r="C152" s="127"/>
      <c r="D152" s="207"/>
      <c r="E152" s="127"/>
      <c r="F152" s="208"/>
      <c r="G152" s="209"/>
      <c r="H152" s="210"/>
      <c r="I152" s="211"/>
      <c r="J152" s="127"/>
      <c r="K152" s="127"/>
      <c r="L152" s="127"/>
      <c r="M152" s="127"/>
      <c r="N152" s="127"/>
      <c r="O152" s="208"/>
      <c r="P152" s="212"/>
      <c r="Q152" s="127"/>
      <c r="R152" s="127"/>
      <c r="S152" s="127"/>
    </row>
    <row r="153" spans="1:19" x14ac:dyDescent="0.25">
      <c r="A153" s="127"/>
      <c r="B153" s="206"/>
      <c r="C153" s="127"/>
      <c r="D153" s="207"/>
      <c r="E153" s="127"/>
      <c r="F153" s="208"/>
      <c r="G153" s="209"/>
      <c r="H153" s="210"/>
      <c r="I153" s="211"/>
      <c r="J153" s="127"/>
      <c r="K153" s="127"/>
      <c r="L153" s="127"/>
      <c r="M153" s="127"/>
      <c r="N153" s="127"/>
      <c r="O153" s="208"/>
      <c r="P153" s="212"/>
      <c r="Q153" s="127"/>
      <c r="R153" s="127"/>
      <c r="S153" s="127"/>
    </row>
    <row r="154" spans="1:19" x14ac:dyDescent="0.25">
      <c r="A154" s="127"/>
      <c r="B154" s="206"/>
      <c r="C154" s="127"/>
      <c r="D154" s="207"/>
      <c r="E154" s="127"/>
      <c r="F154" s="208"/>
      <c r="G154" s="209"/>
      <c r="H154" s="210"/>
      <c r="I154" s="211"/>
      <c r="J154" s="127"/>
      <c r="K154" s="127"/>
      <c r="L154" s="127"/>
      <c r="M154" s="127"/>
      <c r="N154" s="127"/>
      <c r="O154" s="208"/>
      <c r="P154" s="212"/>
      <c r="Q154" s="127"/>
      <c r="R154" s="127"/>
      <c r="S154" s="127"/>
    </row>
    <row r="155" spans="1:19" x14ac:dyDescent="0.25">
      <c r="A155" s="127"/>
      <c r="B155" s="206"/>
      <c r="C155" s="127"/>
      <c r="D155" s="207"/>
      <c r="E155" s="127"/>
      <c r="F155" s="208"/>
      <c r="G155" s="209"/>
      <c r="H155" s="210"/>
      <c r="I155" s="211"/>
      <c r="J155" s="127"/>
      <c r="K155" s="127"/>
      <c r="L155" s="127"/>
      <c r="M155" s="127"/>
      <c r="N155" s="127"/>
      <c r="O155" s="208"/>
      <c r="P155" s="212"/>
      <c r="Q155" s="127"/>
      <c r="R155" s="127"/>
      <c r="S155" s="127"/>
    </row>
    <row r="156" spans="1:19" x14ac:dyDescent="0.25">
      <c r="A156" s="127"/>
      <c r="B156" s="206"/>
      <c r="C156" s="127"/>
      <c r="D156" s="207"/>
      <c r="E156" s="127"/>
      <c r="F156" s="208"/>
      <c r="G156" s="209"/>
      <c r="H156" s="210"/>
      <c r="I156" s="211"/>
      <c r="J156" s="127"/>
      <c r="K156" s="127"/>
      <c r="L156" s="127"/>
      <c r="M156" s="127"/>
      <c r="N156" s="127"/>
      <c r="O156" s="208"/>
      <c r="P156" s="212"/>
      <c r="Q156" s="127"/>
      <c r="R156" s="127"/>
      <c r="S156" s="127"/>
    </row>
    <row r="157" spans="1:19" x14ac:dyDescent="0.25">
      <c r="A157" s="127"/>
      <c r="B157" s="206"/>
      <c r="C157" s="127"/>
      <c r="D157" s="207"/>
      <c r="E157" s="127"/>
      <c r="F157" s="208"/>
      <c r="G157" s="209"/>
      <c r="H157" s="210"/>
      <c r="I157" s="211"/>
      <c r="J157" s="127"/>
      <c r="K157" s="127"/>
      <c r="L157" s="127"/>
      <c r="M157" s="127"/>
      <c r="N157" s="127"/>
      <c r="O157" s="208"/>
      <c r="P157" s="212"/>
      <c r="Q157" s="127"/>
      <c r="R157" s="127"/>
      <c r="S157" s="127"/>
    </row>
    <row r="158" spans="1:19" x14ac:dyDescent="0.25">
      <c r="A158" s="127"/>
      <c r="B158" s="206"/>
      <c r="C158" s="127"/>
      <c r="D158" s="207"/>
      <c r="E158" s="127"/>
      <c r="F158" s="208"/>
      <c r="G158" s="209"/>
      <c r="H158" s="210"/>
      <c r="I158" s="211"/>
      <c r="J158" s="127"/>
      <c r="K158" s="127"/>
      <c r="L158" s="127"/>
      <c r="M158" s="127"/>
      <c r="N158" s="127"/>
      <c r="O158" s="208"/>
      <c r="P158" s="212"/>
      <c r="Q158" s="127"/>
      <c r="R158" s="127"/>
      <c r="S158" s="127"/>
    </row>
    <row r="159" spans="1:19" x14ac:dyDescent="0.25">
      <c r="A159" s="127"/>
      <c r="B159" s="206"/>
      <c r="C159" s="127"/>
      <c r="D159" s="207"/>
      <c r="E159" s="127"/>
      <c r="F159" s="208"/>
      <c r="G159" s="209"/>
      <c r="H159" s="210"/>
      <c r="I159" s="211"/>
      <c r="J159" s="127"/>
      <c r="K159" s="127"/>
      <c r="L159" s="127"/>
      <c r="M159" s="127"/>
      <c r="N159" s="127"/>
      <c r="O159" s="208"/>
      <c r="P159" s="212"/>
      <c r="Q159" s="127"/>
      <c r="R159" s="127"/>
      <c r="S159" s="127"/>
    </row>
    <row r="160" spans="1:19" x14ac:dyDescent="0.25">
      <c r="A160" s="127"/>
      <c r="B160" s="206"/>
      <c r="C160" s="127"/>
      <c r="D160" s="207"/>
      <c r="E160" s="127"/>
      <c r="F160" s="208"/>
      <c r="G160" s="209"/>
      <c r="H160" s="210"/>
      <c r="I160" s="211"/>
      <c r="J160" s="127"/>
      <c r="K160" s="127"/>
      <c r="L160" s="127"/>
      <c r="M160" s="127"/>
      <c r="N160" s="127"/>
      <c r="O160" s="208"/>
      <c r="P160" s="212"/>
      <c r="Q160" s="127"/>
      <c r="R160" s="127"/>
      <c r="S160" s="127"/>
    </row>
    <row r="161" spans="1:19" x14ac:dyDescent="0.25">
      <c r="A161" s="127"/>
      <c r="B161" s="206"/>
      <c r="C161" s="127"/>
      <c r="D161" s="207"/>
      <c r="E161" s="127"/>
      <c r="F161" s="208"/>
      <c r="G161" s="209"/>
      <c r="H161" s="210"/>
      <c r="I161" s="211"/>
      <c r="J161" s="127"/>
      <c r="K161" s="127"/>
      <c r="L161" s="127"/>
      <c r="M161" s="127"/>
      <c r="N161" s="127"/>
      <c r="O161" s="208"/>
      <c r="P161" s="212"/>
      <c r="Q161" s="127"/>
      <c r="R161" s="127"/>
      <c r="S161" s="127"/>
    </row>
    <row r="162" spans="1:19" x14ac:dyDescent="0.25">
      <c r="A162" s="127"/>
      <c r="B162" s="206"/>
      <c r="C162" s="127"/>
      <c r="D162" s="207"/>
      <c r="E162" s="127"/>
      <c r="F162" s="208"/>
      <c r="G162" s="209"/>
      <c r="H162" s="210"/>
      <c r="I162" s="211"/>
      <c r="J162" s="127"/>
      <c r="K162" s="127"/>
      <c r="L162" s="127"/>
      <c r="M162" s="127"/>
      <c r="N162" s="127"/>
      <c r="O162" s="208"/>
      <c r="P162" s="212"/>
      <c r="Q162" s="127"/>
      <c r="R162" s="127"/>
      <c r="S162" s="127"/>
    </row>
    <row r="163" spans="1:19" x14ac:dyDescent="0.25">
      <c r="A163" s="127"/>
      <c r="B163" s="206"/>
      <c r="C163" s="127"/>
      <c r="D163" s="207"/>
      <c r="E163" s="127"/>
      <c r="F163" s="208"/>
      <c r="G163" s="209"/>
      <c r="H163" s="210"/>
      <c r="I163" s="211"/>
      <c r="J163" s="127"/>
      <c r="K163" s="127"/>
      <c r="L163" s="127"/>
      <c r="M163" s="127"/>
      <c r="N163" s="127"/>
      <c r="O163" s="208"/>
      <c r="P163" s="212"/>
      <c r="Q163" s="127"/>
      <c r="R163" s="127"/>
      <c r="S163" s="127"/>
    </row>
    <row r="164" spans="1:19" x14ac:dyDescent="0.25">
      <c r="A164" s="127"/>
      <c r="B164" s="206"/>
      <c r="C164" s="127"/>
      <c r="D164" s="207"/>
      <c r="E164" s="127"/>
      <c r="F164" s="208"/>
      <c r="G164" s="209"/>
      <c r="H164" s="210"/>
      <c r="I164" s="211"/>
      <c r="J164" s="127"/>
      <c r="K164" s="127"/>
      <c r="L164" s="127"/>
      <c r="M164" s="127"/>
      <c r="N164" s="127"/>
      <c r="O164" s="208"/>
      <c r="P164" s="212"/>
      <c r="Q164" s="127"/>
      <c r="R164" s="127"/>
      <c r="S164" s="127"/>
    </row>
    <row r="165" spans="1:19" x14ac:dyDescent="0.25">
      <c r="A165" s="127"/>
      <c r="B165" s="206"/>
      <c r="C165" s="127"/>
      <c r="D165" s="207"/>
      <c r="E165" s="127"/>
      <c r="F165" s="208"/>
      <c r="G165" s="209"/>
      <c r="H165" s="210"/>
      <c r="I165" s="211"/>
      <c r="J165" s="127"/>
      <c r="K165" s="127"/>
      <c r="L165" s="127"/>
      <c r="M165" s="127"/>
      <c r="N165" s="127"/>
      <c r="O165" s="208"/>
      <c r="P165" s="212"/>
      <c r="Q165" s="127"/>
      <c r="R165" s="127"/>
      <c r="S165" s="127"/>
    </row>
    <row r="166" spans="1:19" x14ac:dyDescent="0.25">
      <c r="A166" s="127"/>
      <c r="B166" s="206"/>
      <c r="C166" s="127"/>
      <c r="D166" s="207"/>
      <c r="E166" s="127"/>
      <c r="F166" s="208"/>
      <c r="G166" s="209"/>
      <c r="H166" s="210"/>
      <c r="I166" s="211"/>
      <c r="J166" s="127"/>
      <c r="K166" s="127"/>
      <c r="L166" s="127"/>
      <c r="M166" s="127"/>
      <c r="N166" s="127"/>
      <c r="O166" s="208"/>
      <c r="P166" s="212"/>
      <c r="Q166" s="127"/>
      <c r="R166" s="127"/>
      <c r="S166" s="127"/>
    </row>
    <row r="167" spans="1:19" x14ac:dyDescent="0.25">
      <c r="A167" s="127"/>
      <c r="B167" s="206"/>
      <c r="C167" s="127"/>
      <c r="D167" s="207"/>
      <c r="E167" s="127"/>
      <c r="F167" s="208"/>
      <c r="G167" s="209"/>
      <c r="H167" s="210"/>
      <c r="I167" s="211"/>
      <c r="J167" s="127"/>
      <c r="K167" s="127"/>
      <c r="L167" s="127"/>
      <c r="M167" s="127"/>
      <c r="N167" s="127"/>
      <c r="O167" s="208"/>
      <c r="P167" s="212"/>
      <c r="Q167" s="127"/>
      <c r="R167" s="127"/>
      <c r="S167" s="127"/>
    </row>
    <row r="168" spans="1:19" x14ac:dyDescent="0.25">
      <c r="A168" s="127"/>
      <c r="B168" s="206"/>
      <c r="C168" s="127"/>
      <c r="D168" s="207"/>
      <c r="E168" s="127"/>
      <c r="F168" s="208"/>
      <c r="G168" s="209"/>
      <c r="H168" s="210"/>
      <c r="I168" s="211"/>
      <c r="J168" s="127"/>
      <c r="K168" s="127"/>
      <c r="L168" s="127"/>
      <c r="M168" s="127"/>
      <c r="N168" s="127"/>
      <c r="O168" s="208"/>
      <c r="P168" s="212"/>
      <c r="Q168" s="127"/>
      <c r="R168" s="127"/>
      <c r="S168" s="127"/>
    </row>
    <row r="169" spans="1:19" x14ac:dyDescent="0.25">
      <c r="A169" s="127"/>
      <c r="B169" s="206"/>
      <c r="C169" s="127"/>
      <c r="D169" s="207"/>
      <c r="E169" s="127"/>
      <c r="F169" s="208"/>
      <c r="G169" s="209"/>
      <c r="H169" s="210"/>
      <c r="I169" s="211"/>
      <c r="J169" s="127"/>
      <c r="K169" s="127"/>
      <c r="L169" s="127"/>
      <c r="M169" s="127"/>
      <c r="N169" s="127"/>
      <c r="O169" s="208"/>
      <c r="P169" s="212"/>
      <c r="Q169" s="127"/>
      <c r="R169" s="127"/>
      <c r="S169" s="127"/>
    </row>
    <row r="170" spans="1:19" x14ac:dyDescent="0.25">
      <c r="A170" s="127"/>
      <c r="B170" s="206"/>
      <c r="C170" s="127"/>
      <c r="D170" s="207"/>
      <c r="E170" s="127"/>
      <c r="F170" s="208"/>
      <c r="G170" s="209"/>
      <c r="H170" s="210"/>
      <c r="I170" s="211"/>
      <c r="J170" s="127"/>
      <c r="K170" s="127"/>
      <c r="L170" s="127"/>
      <c r="M170" s="127"/>
      <c r="N170" s="127"/>
      <c r="O170" s="208"/>
      <c r="P170" s="212"/>
      <c r="Q170" s="127"/>
      <c r="R170" s="127"/>
      <c r="S170" s="127"/>
    </row>
    <row r="171" spans="1:19" x14ac:dyDescent="0.25">
      <c r="A171" s="127"/>
      <c r="B171" s="206"/>
      <c r="C171" s="127"/>
      <c r="D171" s="207"/>
      <c r="E171" s="127"/>
      <c r="F171" s="208"/>
      <c r="G171" s="209"/>
      <c r="H171" s="210"/>
      <c r="I171" s="211"/>
      <c r="J171" s="127"/>
      <c r="K171" s="127"/>
      <c r="L171" s="127"/>
      <c r="M171" s="127"/>
      <c r="N171" s="127"/>
      <c r="O171" s="208"/>
      <c r="P171" s="212"/>
      <c r="Q171" s="127"/>
      <c r="R171" s="127"/>
      <c r="S171" s="127"/>
    </row>
    <row r="172" spans="1:19" x14ac:dyDescent="0.25">
      <c r="A172" s="127"/>
      <c r="B172" s="206"/>
      <c r="C172" s="127"/>
      <c r="D172" s="207"/>
      <c r="E172" s="127"/>
      <c r="F172" s="208"/>
      <c r="G172" s="209"/>
      <c r="H172" s="210"/>
      <c r="I172" s="211"/>
      <c r="J172" s="127"/>
      <c r="K172" s="127"/>
      <c r="L172" s="127"/>
      <c r="M172" s="127"/>
      <c r="N172" s="127"/>
      <c r="O172" s="208"/>
      <c r="P172" s="212"/>
      <c r="Q172" s="127"/>
      <c r="R172" s="127"/>
      <c r="S172" s="127"/>
    </row>
    <row r="173" spans="1:19" x14ac:dyDescent="0.25">
      <c r="A173" s="127"/>
      <c r="B173" s="206"/>
      <c r="C173" s="127"/>
      <c r="D173" s="207"/>
      <c r="E173" s="127"/>
      <c r="F173" s="208"/>
      <c r="G173" s="209"/>
      <c r="H173" s="210"/>
      <c r="I173" s="211"/>
      <c r="J173" s="127"/>
      <c r="K173" s="127"/>
      <c r="L173" s="127"/>
      <c r="M173" s="127"/>
      <c r="N173" s="127"/>
      <c r="O173" s="208"/>
      <c r="P173" s="212"/>
      <c r="Q173" s="127"/>
      <c r="R173" s="127"/>
      <c r="S173" s="127"/>
    </row>
    <row r="174" spans="1:19" x14ac:dyDescent="0.25">
      <c r="A174" s="127"/>
      <c r="B174" s="206"/>
      <c r="C174" s="127"/>
      <c r="D174" s="207"/>
      <c r="E174" s="127"/>
      <c r="F174" s="208"/>
      <c r="G174" s="209"/>
      <c r="H174" s="210"/>
      <c r="I174" s="211"/>
      <c r="J174" s="127"/>
      <c r="K174" s="127"/>
      <c r="L174" s="127"/>
      <c r="M174" s="127"/>
      <c r="N174" s="127"/>
      <c r="O174" s="208"/>
      <c r="P174" s="212"/>
      <c r="Q174" s="127"/>
      <c r="R174" s="127"/>
      <c r="S174" s="127"/>
    </row>
    <row r="175" spans="1:19" x14ac:dyDescent="0.25">
      <c r="A175" s="127"/>
      <c r="B175" s="206"/>
      <c r="C175" s="127"/>
      <c r="D175" s="207"/>
      <c r="E175" s="127"/>
      <c r="F175" s="208"/>
      <c r="G175" s="209"/>
      <c r="H175" s="210"/>
      <c r="I175" s="211"/>
      <c r="J175" s="127"/>
      <c r="K175" s="127"/>
      <c r="L175" s="127"/>
      <c r="M175" s="127"/>
      <c r="N175" s="127"/>
      <c r="O175" s="208"/>
      <c r="P175" s="212"/>
      <c r="Q175" s="127"/>
      <c r="R175" s="127"/>
      <c r="S175" s="127"/>
    </row>
    <row r="176" spans="1:19" x14ac:dyDescent="0.25">
      <c r="A176" s="127"/>
      <c r="B176" s="206"/>
      <c r="C176" s="127"/>
      <c r="D176" s="207"/>
      <c r="E176" s="127"/>
      <c r="F176" s="208"/>
      <c r="G176" s="209"/>
      <c r="H176" s="210"/>
      <c r="I176" s="211"/>
      <c r="J176" s="127"/>
      <c r="K176" s="127"/>
      <c r="L176" s="127"/>
      <c r="M176" s="127"/>
      <c r="N176" s="127"/>
      <c r="O176" s="208"/>
      <c r="P176" s="212"/>
      <c r="Q176" s="127"/>
      <c r="R176" s="127"/>
      <c r="S176" s="127"/>
    </row>
    <row r="177" spans="1:19" x14ac:dyDescent="0.25">
      <c r="A177" s="127"/>
      <c r="B177" s="206"/>
      <c r="C177" s="127"/>
      <c r="D177" s="207"/>
      <c r="E177" s="127"/>
      <c r="F177" s="208"/>
      <c r="G177" s="209"/>
      <c r="H177" s="210"/>
      <c r="I177" s="211"/>
      <c r="J177" s="127"/>
      <c r="K177" s="127"/>
      <c r="L177" s="127"/>
      <c r="M177" s="127"/>
      <c r="N177" s="127"/>
      <c r="O177" s="208"/>
      <c r="P177" s="212"/>
      <c r="Q177" s="127"/>
      <c r="R177" s="127"/>
      <c r="S177" s="127"/>
    </row>
    <row r="178" spans="1:19" x14ac:dyDescent="0.25">
      <c r="A178" s="127"/>
      <c r="B178" s="206"/>
      <c r="C178" s="127"/>
      <c r="D178" s="207"/>
      <c r="E178" s="127"/>
      <c r="F178" s="208"/>
      <c r="G178" s="209"/>
      <c r="H178" s="210"/>
      <c r="I178" s="211"/>
      <c r="J178" s="127"/>
      <c r="K178" s="127"/>
      <c r="L178" s="127"/>
      <c r="M178" s="127"/>
      <c r="N178" s="127"/>
      <c r="O178" s="208"/>
      <c r="P178" s="212"/>
      <c r="Q178" s="127"/>
      <c r="R178" s="127"/>
      <c r="S178" s="127"/>
    </row>
    <row r="179" spans="1:19" x14ac:dyDescent="0.25">
      <c r="A179" s="127"/>
      <c r="B179" s="206"/>
      <c r="C179" s="127"/>
      <c r="D179" s="207"/>
      <c r="E179" s="127"/>
      <c r="F179" s="208"/>
      <c r="G179" s="209"/>
      <c r="H179" s="210"/>
      <c r="I179" s="211"/>
      <c r="J179" s="127"/>
      <c r="K179" s="127"/>
      <c r="L179" s="127"/>
      <c r="M179" s="127"/>
      <c r="N179" s="127"/>
      <c r="O179" s="208"/>
      <c r="P179" s="212"/>
      <c r="Q179" s="127"/>
      <c r="R179" s="127"/>
      <c r="S179" s="127"/>
    </row>
    <row r="180" spans="1:19" x14ac:dyDescent="0.25">
      <c r="A180" s="127"/>
      <c r="B180" s="206"/>
      <c r="C180" s="127"/>
      <c r="D180" s="207"/>
      <c r="E180" s="127"/>
      <c r="F180" s="208"/>
      <c r="G180" s="209"/>
      <c r="H180" s="210"/>
      <c r="I180" s="211"/>
      <c r="J180" s="127"/>
      <c r="K180" s="127"/>
      <c r="L180" s="127"/>
      <c r="M180" s="127"/>
      <c r="N180" s="127"/>
      <c r="O180" s="208"/>
      <c r="P180" s="212"/>
      <c r="Q180" s="127"/>
      <c r="R180" s="127"/>
      <c r="S180" s="127"/>
    </row>
    <row r="181" spans="1:19" x14ac:dyDescent="0.25">
      <c r="A181" s="127"/>
      <c r="B181" s="206"/>
      <c r="C181" s="127"/>
      <c r="D181" s="207"/>
      <c r="E181" s="127"/>
      <c r="F181" s="208"/>
      <c r="G181" s="209"/>
      <c r="H181" s="210"/>
      <c r="I181" s="211"/>
      <c r="J181" s="127"/>
      <c r="K181" s="127"/>
      <c r="L181" s="127"/>
      <c r="M181" s="127"/>
      <c r="N181" s="127"/>
      <c r="O181" s="208"/>
      <c r="P181" s="212"/>
      <c r="Q181" s="127"/>
      <c r="R181" s="127"/>
      <c r="S181" s="127"/>
    </row>
    <row r="182" spans="1:19" x14ac:dyDescent="0.25">
      <c r="A182" s="127"/>
      <c r="B182" s="206"/>
      <c r="C182" s="127"/>
      <c r="D182" s="207"/>
      <c r="E182" s="127"/>
      <c r="F182" s="208"/>
      <c r="G182" s="209"/>
      <c r="H182" s="210"/>
      <c r="I182" s="211"/>
      <c r="J182" s="127"/>
      <c r="K182" s="127"/>
      <c r="L182" s="127"/>
      <c r="M182" s="127"/>
      <c r="N182" s="127"/>
      <c r="O182" s="208"/>
      <c r="P182" s="212"/>
      <c r="Q182" s="127"/>
      <c r="R182" s="127"/>
      <c r="S182" s="127"/>
    </row>
    <row r="183" spans="1:19" x14ac:dyDescent="0.25">
      <c r="A183" s="127"/>
      <c r="B183" s="206"/>
      <c r="C183" s="127"/>
      <c r="D183" s="207"/>
      <c r="E183" s="127"/>
      <c r="F183" s="208"/>
      <c r="G183" s="209"/>
      <c r="H183" s="210"/>
      <c r="I183" s="211"/>
      <c r="J183" s="127"/>
      <c r="K183" s="127"/>
      <c r="L183" s="127"/>
      <c r="M183" s="127"/>
      <c r="N183" s="127"/>
      <c r="O183" s="208"/>
      <c r="P183" s="212"/>
      <c r="Q183" s="127"/>
      <c r="R183" s="127"/>
      <c r="S183" s="127"/>
    </row>
    <row r="184" spans="1:19" x14ac:dyDescent="0.25">
      <c r="A184" s="127"/>
      <c r="B184" s="206"/>
      <c r="C184" s="127"/>
      <c r="D184" s="207"/>
      <c r="E184" s="127"/>
      <c r="F184" s="208"/>
      <c r="G184" s="209"/>
      <c r="H184" s="210"/>
      <c r="I184" s="211"/>
      <c r="J184" s="127"/>
      <c r="K184" s="127"/>
      <c r="L184" s="127"/>
      <c r="M184" s="127"/>
      <c r="N184" s="127"/>
      <c r="O184" s="208"/>
      <c r="P184" s="212"/>
      <c r="Q184" s="127"/>
      <c r="R184" s="127"/>
      <c r="S184" s="127"/>
    </row>
    <row r="185" spans="1:19" x14ac:dyDescent="0.25">
      <c r="A185" s="127"/>
      <c r="B185" s="206"/>
      <c r="C185" s="127"/>
      <c r="D185" s="207"/>
      <c r="E185" s="127"/>
      <c r="F185" s="208"/>
      <c r="G185" s="209"/>
      <c r="H185" s="210"/>
      <c r="I185" s="211"/>
      <c r="J185" s="127"/>
      <c r="K185" s="127"/>
      <c r="L185" s="127"/>
      <c r="M185" s="127"/>
      <c r="N185" s="127"/>
      <c r="O185" s="208"/>
      <c r="P185" s="212"/>
      <c r="Q185" s="127"/>
      <c r="R185" s="127"/>
      <c r="S185" s="127"/>
    </row>
    <row r="186" spans="1:19" x14ac:dyDescent="0.25">
      <c r="A186" s="127"/>
      <c r="B186" s="206"/>
      <c r="C186" s="127"/>
      <c r="D186" s="207"/>
      <c r="E186" s="127"/>
      <c r="F186" s="208"/>
      <c r="G186" s="209"/>
      <c r="H186" s="210"/>
      <c r="I186" s="211"/>
      <c r="J186" s="127"/>
      <c r="K186" s="127"/>
      <c r="L186" s="127"/>
      <c r="M186" s="127"/>
      <c r="N186" s="127"/>
      <c r="O186" s="208"/>
      <c r="P186" s="212"/>
      <c r="Q186" s="127"/>
      <c r="R186" s="127"/>
      <c r="S186" s="127"/>
    </row>
    <row r="187" spans="1:19" x14ac:dyDescent="0.25">
      <c r="A187" s="127"/>
      <c r="B187" s="206"/>
      <c r="C187" s="127"/>
      <c r="D187" s="207"/>
      <c r="E187" s="127"/>
      <c r="F187" s="208"/>
      <c r="G187" s="209"/>
      <c r="H187" s="210"/>
      <c r="I187" s="211"/>
      <c r="J187" s="127"/>
      <c r="K187" s="127"/>
      <c r="L187" s="127"/>
      <c r="M187" s="127"/>
      <c r="N187" s="127"/>
      <c r="O187" s="208"/>
      <c r="P187" s="212"/>
      <c r="Q187" s="127"/>
      <c r="R187" s="127"/>
      <c r="S187" s="127"/>
    </row>
    <row r="188" spans="1:19" x14ac:dyDescent="0.25">
      <c r="A188" s="127"/>
      <c r="B188" s="206"/>
      <c r="C188" s="127"/>
      <c r="D188" s="207"/>
      <c r="E188" s="127"/>
      <c r="F188" s="208"/>
      <c r="G188" s="209"/>
      <c r="H188" s="210"/>
      <c r="I188" s="211"/>
      <c r="J188" s="127"/>
      <c r="K188" s="127"/>
      <c r="L188" s="127"/>
      <c r="M188" s="127"/>
      <c r="N188" s="127"/>
      <c r="O188" s="208"/>
      <c r="P188" s="212"/>
      <c r="Q188" s="127"/>
      <c r="R188" s="127"/>
      <c r="S188" s="127"/>
    </row>
    <row r="189" spans="1:19" x14ac:dyDescent="0.25">
      <c r="A189" s="127"/>
      <c r="B189" s="206"/>
      <c r="C189" s="127"/>
      <c r="D189" s="207"/>
      <c r="E189" s="127"/>
      <c r="F189" s="208"/>
      <c r="G189" s="209"/>
      <c r="H189" s="210"/>
      <c r="I189" s="211"/>
      <c r="J189" s="127"/>
      <c r="K189" s="127"/>
      <c r="L189" s="127"/>
      <c r="M189" s="127"/>
      <c r="N189" s="127"/>
      <c r="O189" s="208"/>
      <c r="P189" s="212"/>
      <c r="Q189" s="127"/>
      <c r="R189" s="127"/>
      <c r="S189" s="127"/>
    </row>
    <row r="190" spans="1:19" x14ac:dyDescent="0.25">
      <c r="A190" s="127"/>
      <c r="B190" s="206"/>
      <c r="C190" s="127"/>
      <c r="D190" s="207"/>
      <c r="E190" s="127"/>
      <c r="F190" s="208"/>
      <c r="G190" s="209"/>
      <c r="H190" s="210"/>
      <c r="I190" s="211"/>
      <c r="J190" s="127"/>
      <c r="K190" s="127"/>
      <c r="L190" s="127"/>
      <c r="M190" s="127"/>
      <c r="N190" s="127"/>
      <c r="O190" s="208"/>
      <c r="P190" s="212"/>
      <c r="Q190" s="127"/>
      <c r="R190" s="127"/>
      <c r="S190" s="127"/>
    </row>
    <row r="191" spans="1:19" x14ac:dyDescent="0.25">
      <c r="A191" s="127"/>
      <c r="B191" s="206"/>
      <c r="C191" s="127"/>
      <c r="D191" s="207"/>
      <c r="E191" s="127"/>
      <c r="F191" s="208"/>
      <c r="G191" s="209"/>
      <c r="H191" s="210"/>
      <c r="I191" s="211"/>
      <c r="J191" s="127"/>
      <c r="K191" s="127"/>
      <c r="L191" s="127"/>
      <c r="M191" s="127"/>
      <c r="N191" s="127"/>
      <c r="O191" s="208"/>
      <c r="P191" s="212"/>
      <c r="Q191" s="127"/>
      <c r="R191" s="127"/>
      <c r="S191" s="127"/>
    </row>
    <row r="192" spans="1:19" x14ac:dyDescent="0.25">
      <c r="A192" s="127"/>
      <c r="B192" s="206"/>
      <c r="C192" s="127"/>
      <c r="D192" s="207"/>
      <c r="E192" s="127"/>
      <c r="F192" s="208"/>
      <c r="G192" s="209"/>
      <c r="H192" s="210"/>
      <c r="I192" s="211"/>
      <c r="J192" s="127"/>
      <c r="K192" s="127"/>
      <c r="L192" s="127"/>
      <c r="M192" s="127"/>
      <c r="N192" s="127"/>
      <c r="O192" s="208"/>
      <c r="P192" s="212"/>
      <c r="Q192" s="127"/>
      <c r="R192" s="127"/>
      <c r="S192" s="127"/>
    </row>
    <row r="193" spans="1:19" x14ac:dyDescent="0.25">
      <c r="A193" s="127"/>
      <c r="B193" s="206"/>
      <c r="C193" s="127"/>
      <c r="D193" s="207"/>
      <c r="E193" s="127"/>
      <c r="F193" s="208"/>
      <c r="G193" s="209"/>
      <c r="H193" s="210"/>
      <c r="I193" s="211"/>
      <c r="J193" s="127"/>
      <c r="K193" s="127"/>
      <c r="L193" s="127"/>
      <c r="M193" s="127"/>
      <c r="N193" s="127"/>
      <c r="O193" s="208"/>
      <c r="P193" s="212"/>
      <c r="Q193" s="127"/>
      <c r="R193" s="127"/>
      <c r="S193" s="127"/>
    </row>
    <row r="194" spans="1:19" x14ac:dyDescent="0.25">
      <c r="A194" s="127"/>
      <c r="B194" s="206"/>
      <c r="C194" s="127"/>
      <c r="D194" s="207"/>
      <c r="E194" s="127"/>
      <c r="F194" s="208"/>
      <c r="G194" s="209"/>
      <c r="H194" s="210"/>
      <c r="I194" s="211"/>
      <c r="J194" s="127"/>
      <c r="K194" s="127"/>
      <c r="L194" s="127"/>
      <c r="M194" s="127"/>
      <c r="N194" s="127"/>
      <c r="O194" s="208"/>
      <c r="P194" s="212"/>
      <c r="Q194" s="127"/>
      <c r="R194" s="127"/>
      <c r="S194" s="127"/>
    </row>
    <row r="195" spans="1:19" x14ac:dyDescent="0.25">
      <c r="A195" s="127"/>
      <c r="B195" s="206"/>
      <c r="C195" s="127"/>
      <c r="D195" s="207"/>
      <c r="E195" s="127"/>
      <c r="F195" s="208"/>
      <c r="G195" s="209"/>
      <c r="H195" s="210"/>
      <c r="I195" s="211"/>
      <c r="J195" s="127"/>
      <c r="K195" s="127"/>
      <c r="L195" s="127"/>
      <c r="M195" s="127"/>
      <c r="N195" s="127"/>
      <c r="O195" s="208"/>
      <c r="P195" s="212"/>
      <c r="Q195" s="127"/>
      <c r="R195" s="127"/>
      <c r="S195" s="127"/>
    </row>
    <row r="196" spans="1:19" x14ac:dyDescent="0.25">
      <c r="A196" s="127"/>
      <c r="B196" s="206"/>
      <c r="C196" s="127"/>
      <c r="D196" s="207"/>
      <c r="E196" s="127"/>
      <c r="F196" s="208"/>
      <c r="G196" s="209"/>
      <c r="H196" s="210"/>
      <c r="I196" s="211"/>
      <c r="J196" s="127"/>
      <c r="K196" s="127"/>
      <c r="L196" s="127"/>
      <c r="M196" s="127"/>
      <c r="N196" s="127"/>
      <c r="O196" s="208"/>
      <c r="P196" s="212"/>
      <c r="Q196" s="127"/>
      <c r="R196" s="127"/>
      <c r="S196" s="127"/>
    </row>
    <row r="197" spans="1:19" x14ac:dyDescent="0.25">
      <c r="A197" s="127"/>
      <c r="B197" s="206"/>
      <c r="C197" s="127"/>
      <c r="D197" s="207"/>
      <c r="E197" s="127"/>
      <c r="F197" s="208"/>
      <c r="G197" s="209"/>
      <c r="H197" s="210"/>
      <c r="I197" s="211"/>
      <c r="J197" s="127"/>
      <c r="K197" s="127"/>
      <c r="L197" s="127"/>
      <c r="M197" s="127"/>
      <c r="N197" s="127"/>
      <c r="O197" s="208"/>
      <c r="P197" s="212"/>
      <c r="Q197" s="127"/>
      <c r="R197" s="127"/>
      <c r="S197" s="127"/>
    </row>
    <row r="198" spans="1:19" x14ac:dyDescent="0.25">
      <c r="A198" s="127"/>
      <c r="B198" s="206"/>
      <c r="C198" s="127"/>
      <c r="D198" s="207"/>
      <c r="E198" s="127"/>
      <c r="F198" s="208"/>
      <c r="G198" s="209"/>
      <c r="H198" s="210"/>
      <c r="I198" s="211"/>
      <c r="J198" s="127"/>
      <c r="K198" s="127"/>
      <c r="L198" s="127"/>
      <c r="M198" s="127"/>
      <c r="N198" s="127"/>
      <c r="O198" s="208"/>
      <c r="P198" s="212"/>
      <c r="Q198" s="127"/>
      <c r="R198" s="127"/>
      <c r="S198" s="127"/>
    </row>
    <row r="199" spans="1:19" x14ac:dyDescent="0.25">
      <c r="A199" s="127"/>
      <c r="B199" s="206"/>
      <c r="C199" s="127"/>
      <c r="D199" s="207"/>
      <c r="E199" s="127"/>
      <c r="F199" s="208"/>
      <c r="G199" s="209"/>
      <c r="H199" s="210"/>
      <c r="I199" s="211"/>
      <c r="J199" s="127"/>
      <c r="K199" s="127"/>
      <c r="L199" s="127"/>
      <c r="M199" s="127"/>
      <c r="N199" s="127"/>
      <c r="O199" s="208"/>
      <c r="P199" s="212"/>
      <c r="Q199" s="127"/>
      <c r="R199" s="127"/>
      <c r="S199" s="127"/>
    </row>
    <row r="200" spans="1:19" x14ac:dyDescent="0.25">
      <c r="A200" s="127"/>
      <c r="B200" s="206"/>
      <c r="C200" s="127"/>
      <c r="D200" s="207"/>
      <c r="E200" s="127"/>
      <c r="F200" s="208"/>
      <c r="G200" s="209"/>
      <c r="H200" s="210"/>
      <c r="I200" s="211"/>
      <c r="J200" s="127"/>
      <c r="K200" s="127"/>
      <c r="L200" s="127"/>
      <c r="M200" s="127"/>
      <c r="N200" s="127"/>
      <c r="O200" s="208"/>
      <c r="P200" s="212"/>
      <c r="Q200" s="127"/>
      <c r="R200" s="127"/>
      <c r="S200" s="127"/>
    </row>
    <row r="201" spans="1:19" x14ac:dyDescent="0.25">
      <c r="A201" s="127"/>
      <c r="B201" s="206"/>
      <c r="C201" s="127"/>
      <c r="D201" s="207"/>
      <c r="E201" s="127"/>
      <c r="F201" s="208"/>
      <c r="G201" s="209"/>
      <c r="H201" s="210"/>
      <c r="I201" s="211"/>
      <c r="J201" s="127"/>
      <c r="K201" s="127"/>
      <c r="L201" s="127"/>
      <c r="M201" s="127"/>
      <c r="N201" s="127"/>
      <c r="O201" s="208"/>
      <c r="P201" s="212"/>
      <c r="Q201" s="127"/>
      <c r="R201" s="127"/>
      <c r="S201" s="127"/>
    </row>
    <row r="202" spans="1:19" x14ac:dyDescent="0.25">
      <c r="A202" s="127"/>
      <c r="B202" s="206"/>
      <c r="C202" s="127"/>
      <c r="D202" s="207"/>
      <c r="E202" s="127"/>
      <c r="F202" s="208"/>
      <c r="G202" s="209"/>
      <c r="H202" s="210"/>
      <c r="I202" s="211"/>
      <c r="J202" s="127"/>
      <c r="K202" s="127"/>
      <c r="L202" s="127"/>
      <c r="M202" s="127"/>
      <c r="N202" s="127"/>
      <c r="O202" s="208"/>
      <c r="P202" s="212"/>
      <c r="Q202" s="127"/>
      <c r="R202" s="127"/>
      <c r="S202" s="127"/>
    </row>
    <row r="203" spans="1:19" x14ac:dyDescent="0.25">
      <c r="A203" s="127"/>
      <c r="B203" s="206"/>
      <c r="C203" s="127"/>
      <c r="D203" s="207"/>
      <c r="E203" s="127"/>
      <c r="F203" s="208"/>
      <c r="G203" s="209"/>
      <c r="H203" s="210"/>
      <c r="I203" s="211"/>
      <c r="J203" s="127"/>
      <c r="K203" s="127"/>
      <c r="L203" s="127"/>
      <c r="M203" s="127"/>
      <c r="N203" s="127"/>
      <c r="O203" s="208"/>
      <c r="P203" s="212"/>
      <c r="Q203" s="127"/>
      <c r="R203" s="127"/>
      <c r="S203" s="127"/>
    </row>
    <row r="204" spans="1:19" x14ac:dyDescent="0.25">
      <c r="A204" s="127"/>
      <c r="B204" s="206"/>
      <c r="C204" s="127"/>
      <c r="D204" s="207"/>
      <c r="E204" s="127"/>
      <c r="F204" s="208"/>
      <c r="G204" s="209"/>
      <c r="H204" s="210"/>
      <c r="I204" s="211"/>
      <c r="J204" s="127"/>
      <c r="K204" s="127"/>
      <c r="L204" s="127"/>
      <c r="M204" s="127"/>
      <c r="N204" s="127"/>
      <c r="O204" s="208"/>
      <c r="P204" s="212"/>
      <c r="Q204" s="127"/>
      <c r="R204" s="127"/>
      <c r="S204" s="127"/>
    </row>
    <row r="205" spans="1:19" x14ac:dyDescent="0.25">
      <c r="A205" s="127"/>
      <c r="B205" s="206"/>
      <c r="C205" s="127"/>
      <c r="D205" s="207"/>
      <c r="E205" s="127"/>
      <c r="F205" s="208"/>
      <c r="G205" s="209"/>
      <c r="H205" s="210"/>
      <c r="I205" s="211"/>
      <c r="J205" s="127"/>
      <c r="K205" s="127"/>
      <c r="L205" s="127"/>
      <c r="M205" s="127"/>
      <c r="N205" s="127"/>
      <c r="O205" s="208"/>
      <c r="P205" s="212"/>
      <c r="Q205" s="127"/>
      <c r="R205" s="127"/>
      <c r="S205" s="127"/>
    </row>
    <row r="206" spans="1:19" x14ac:dyDescent="0.25">
      <c r="A206" s="127"/>
      <c r="B206" s="206"/>
      <c r="C206" s="127"/>
      <c r="D206" s="207"/>
      <c r="E206" s="127"/>
      <c r="F206" s="208"/>
      <c r="G206" s="209"/>
      <c r="H206" s="210"/>
      <c r="I206" s="211"/>
      <c r="J206" s="127"/>
      <c r="K206" s="127"/>
      <c r="L206" s="127"/>
      <c r="M206" s="127"/>
      <c r="N206" s="127"/>
      <c r="O206" s="208"/>
      <c r="P206" s="212"/>
      <c r="Q206" s="127"/>
      <c r="R206" s="127"/>
      <c r="S206" s="127"/>
    </row>
    <row r="207" spans="1:19" x14ac:dyDescent="0.25">
      <c r="A207" s="127"/>
      <c r="B207" s="206"/>
      <c r="C207" s="127"/>
      <c r="D207" s="207"/>
      <c r="E207" s="127"/>
      <c r="F207" s="208"/>
      <c r="G207" s="209"/>
      <c r="H207" s="210"/>
      <c r="I207" s="211"/>
      <c r="J207" s="127"/>
      <c r="K207" s="127"/>
      <c r="L207" s="127"/>
      <c r="M207" s="127"/>
      <c r="N207" s="127"/>
      <c r="O207" s="208"/>
      <c r="P207" s="212"/>
      <c r="Q207" s="127"/>
      <c r="R207" s="127"/>
      <c r="S207" s="127"/>
    </row>
    <row r="208" spans="1:19" x14ac:dyDescent="0.25">
      <c r="A208" s="127"/>
      <c r="B208" s="206"/>
      <c r="C208" s="127"/>
      <c r="D208" s="207"/>
      <c r="E208" s="127"/>
      <c r="F208" s="208"/>
      <c r="G208" s="209"/>
      <c r="H208" s="210"/>
      <c r="I208" s="211"/>
      <c r="J208" s="127"/>
      <c r="K208" s="127"/>
      <c r="L208" s="127"/>
      <c r="M208" s="127"/>
      <c r="N208" s="127"/>
      <c r="O208" s="208"/>
      <c r="P208" s="212"/>
      <c r="Q208" s="127"/>
      <c r="R208" s="127"/>
      <c r="S208" s="127"/>
    </row>
    <row r="209" spans="1:19" x14ac:dyDescent="0.25">
      <c r="A209" s="127"/>
      <c r="B209" s="206"/>
      <c r="C209" s="127"/>
      <c r="D209" s="207"/>
      <c r="E209" s="127"/>
      <c r="F209" s="208"/>
      <c r="G209" s="209"/>
      <c r="H209" s="210"/>
      <c r="I209" s="211"/>
      <c r="J209" s="127"/>
      <c r="K209" s="127"/>
      <c r="L209" s="127"/>
      <c r="M209" s="127"/>
      <c r="N209" s="127"/>
      <c r="O209" s="208"/>
      <c r="P209" s="212"/>
      <c r="Q209" s="127"/>
      <c r="R209" s="127"/>
      <c r="S209" s="127"/>
    </row>
    <row r="210" spans="1:19" x14ac:dyDescent="0.25">
      <c r="A210" s="127"/>
      <c r="B210" s="206"/>
      <c r="C210" s="127"/>
      <c r="D210" s="207"/>
      <c r="E210" s="127"/>
      <c r="F210" s="208"/>
      <c r="G210" s="209"/>
      <c r="H210" s="210"/>
      <c r="I210" s="211"/>
      <c r="J210" s="127"/>
      <c r="K210" s="127"/>
      <c r="L210" s="127"/>
      <c r="M210" s="127"/>
      <c r="N210" s="127"/>
      <c r="O210" s="208"/>
      <c r="P210" s="212"/>
      <c r="Q210" s="127"/>
      <c r="R210" s="127"/>
      <c r="S210" s="127"/>
    </row>
    <row r="211" spans="1:19" x14ac:dyDescent="0.25">
      <c r="A211" s="127"/>
      <c r="B211" s="206"/>
      <c r="C211" s="127"/>
      <c r="D211" s="207"/>
      <c r="E211" s="127"/>
      <c r="F211" s="208"/>
      <c r="G211" s="209"/>
      <c r="H211" s="210"/>
      <c r="I211" s="211"/>
      <c r="J211" s="127"/>
      <c r="K211" s="127"/>
      <c r="L211" s="127"/>
      <c r="M211" s="127"/>
      <c r="N211" s="127"/>
      <c r="O211" s="208"/>
      <c r="P211" s="212"/>
      <c r="Q211" s="127"/>
      <c r="R211" s="127"/>
      <c r="S211" s="127"/>
    </row>
    <row r="212" spans="1:19" x14ac:dyDescent="0.25">
      <c r="A212" s="127"/>
      <c r="B212" s="206"/>
      <c r="C212" s="127"/>
      <c r="D212" s="207"/>
      <c r="E212" s="127"/>
      <c r="F212" s="208"/>
      <c r="G212" s="209"/>
      <c r="H212" s="210"/>
      <c r="I212" s="211"/>
      <c r="J212" s="127"/>
      <c r="K212" s="127"/>
      <c r="L212" s="127"/>
      <c r="M212" s="127"/>
      <c r="N212" s="127"/>
      <c r="O212" s="208"/>
      <c r="P212" s="212"/>
      <c r="Q212" s="127"/>
      <c r="R212" s="127"/>
      <c r="S212" s="127"/>
    </row>
    <row r="213" spans="1:19" x14ac:dyDescent="0.25">
      <c r="A213" s="127"/>
      <c r="B213" s="206"/>
      <c r="C213" s="127"/>
      <c r="D213" s="207"/>
      <c r="E213" s="127"/>
      <c r="F213" s="208"/>
      <c r="G213" s="209"/>
      <c r="H213" s="210"/>
      <c r="I213" s="211"/>
      <c r="J213" s="127"/>
      <c r="K213" s="127"/>
      <c r="L213" s="127"/>
      <c r="M213" s="127"/>
      <c r="N213" s="127"/>
      <c r="O213" s="208"/>
      <c r="P213" s="212"/>
      <c r="Q213" s="127"/>
      <c r="R213" s="127"/>
      <c r="S213" s="127"/>
    </row>
    <row r="214" spans="1:19" x14ac:dyDescent="0.25">
      <c r="A214" s="127"/>
      <c r="B214" s="206"/>
      <c r="C214" s="127"/>
      <c r="D214" s="207"/>
      <c r="E214" s="127"/>
      <c r="F214" s="208"/>
      <c r="G214" s="209"/>
      <c r="H214" s="210"/>
      <c r="I214" s="211"/>
      <c r="J214" s="127"/>
      <c r="K214" s="127"/>
      <c r="L214" s="127"/>
      <c r="M214" s="127"/>
      <c r="N214" s="127"/>
      <c r="O214" s="208"/>
      <c r="P214" s="212"/>
      <c r="Q214" s="127"/>
      <c r="R214" s="127"/>
      <c r="S214" s="127"/>
    </row>
    <row r="215" spans="1:19" x14ac:dyDescent="0.25">
      <c r="A215" s="127"/>
      <c r="B215" s="206"/>
      <c r="C215" s="127"/>
      <c r="D215" s="207"/>
      <c r="E215" s="127"/>
      <c r="F215" s="208"/>
      <c r="G215" s="209"/>
      <c r="H215" s="210"/>
      <c r="I215" s="211"/>
      <c r="J215" s="127"/>
      <c r="K215" s="127"/>
      <c r="L215" s="127"/>
      <c r="M215" s="127"/>
      <c r="N215" s="127"/>
      <c r="O215" s="208"/>
      <c r="P215" s="212"/>
      <c r="Q215" s="127"/>
      <c r="R215" s="127"/>
      <c r="S215" s="127"/>
    </row>
    <row r="216" spans="1:19" x14ac:dyDescent="0.25">
      <c r="A216" s="127"/>
      <c r="B216" s="206"/>
      <c r="C216" s="127"/>
      <c r="D216" s="207"/>
      <c r="E216" s="127"/>
      <c r="F216" s="208"/>
      <c r="G216" s="209"/>
      <c r="H216" s="210"/>
      <c r="I216" s="211"/>
      <c r="J216" s="127"/>
      <c r="K216" s="127"/>
      <c r="L216" s="127"/>
      <c r="M216" s="127"/>
      <c r="N216" s="127"/>
      <c r="O216" s="208"/>
      <c r="P216" s="212"/>
      <c r="Q216" s="127"/>
      <c r="R216" s="127"/>
      <c r="S216" s="127"/>
    </row>
    <row r="217" spans="1:19" x14ac:dyDescent="0.25">
      <c r="A217" s="127"/>
      <c r="B217" s="206"/>
      <c r="C217" s="127"/>
      <c r="D217" s="207"/>
      <c r="E217" s="127"/>
      <c r="F217" s="208"/>
      <c r="G217" s="209"/>
      <c r="H217" s="210"/>
      <c r="I217" s="211"/>
      <c r="J217" s="127"/>
      <c r="K217" s="127"/>
      <c r="L217" s="127"/>
      <c r="M217" s="127"/>
      <c r="N217" s="127"/>
      <c r="O217" s="208"/>
      <c r="P217" s="212"/>
      <c r="Q217" s="127"/>
      <c r="R217" s="127"/>
      <c r="S217" s="127"/>
    </row>
    <row r="218" spans="1:19" x14ac:dyDescent="0.25">
      <c r="A218" s="127"/>
      <c r="B218" s="206"/>
      <c r="C218" s="127"/>
      <c r="D218" s="207"/>
      <c r="E218" s="127"/>
      <c r="F218" s="208"/>
      <c r="G218" s="209"/>
      <c r="H218" s="210"/>
      <c r="I218" s="211"/>
      <c r="J218" s="127"/>
      <c r="K218" s="127"/>
      <c r="L218" s="127"/>
      <c r="M218" s="127"/>
      <c r="N218" s="127"/>
      <c r="O218" s="208"/>
      <c r="P218" s="212"/>
      <c r="Q218" s="127"/>
      <c r="R218" s="127"/>
      <c r="S218" s="127"/>
    </row>
    <row r="219" spans="1:19" x14ac:dyDescent="0.25">
      <c r="A219" s="127"/>
      <c r="B219" s="206"/>
      <c r="C219" s="127"/>
      <c r="D219" s="207"/>
      <c r="E219" s="127"/>
      <c r="F219" s="208"/>
      <c r="G219" s="209"/>
      <c r="H219" s="210"/>
      <c r="I219" s="211"/>
      <c r="J219" s="127"/>
      <c r="K219" s="127"/>
      <c r="L219" s="127"/>
      <c r="M219" s="127"/>
      <c r="N219" s="127"/>
      <c r="O219" s="208"/>
      <c r="P219" s="212"/>
      <c r="Q219" s="127"/>
      <c r="R219" s="127"/>
      <c r="S219" s="127"/>
    </row>
    <row r="220" spans="1:19" x14ac:dyDescent="0.25">
      <c r="A220" s="127"/>
      <c r="B220" s="206"/>
      <c r="C220" s="127"/>
      <c r="D220" s="207"/>
      <c r="E220" s="127"/>
      <c r="F220" s="208"/>
      <c r="G220" s="209"/>
      <c r="H220" s="210"/>
      <c r="I220" s="211"/>
      <c r="J220" s="127"/>
      <c r="K220" s="127"/>
      <c r="L220" s="127"/>
      <c r="M220" s="127"/>
      <c r="N220" s="127"/>
      <c r="O220" s="208"/>
      <c r="P220" s="212"/>
      <c r="Q220" s="127"/>
      <c r="R220" s="127"/>
      <c r="S220" s="127"/>
    </row>
    <row r="221" spans="1:19" x14ac:dyDescent="0.25">
      <c r="A221" s="127"/>
      <c r="B221" s="206"/>
      <c r="C221" s="127"/>
      <c r="D221" s="207"/>
      <c r="E221" s="127"/>
      <c r="F221" s="208"/>
      <c r="G221" s="209"/>
      <c r="H221" s="210"/>
      <c r="I221" s="211"/>
      <c r="J221" s="127"/>
      <c r="K221" s="127"/>
      <c r="L221" s="127"/>
      <c r="M221" s="127"/>
      <c r="N221" s="127"/>
      <c r="O221" s="208"/>
      <c r="P221" s="212"/>
      <c r="Q221" s="127"/>
      <c r="R221" s="127"/>
      <c r="S221" s="127"/>
    </row>
    <row r="222" spans="1:19" x14ac:dyDescent="0.25">
      <c r="A222" s="127"/>
      <c r="B222" s="206"/>
      <c r="C222" s="127"/>
      <c r="D222" s="207"/>
      <c r="E222" s="127"/>
      <c r="F222" s="208"/>
      <c r="G222" s="209"/>
      <c r="H222" s="210"/>
      <c r="I222" s="211"/>
      <c r="J222" s="127"/>
      <c r="K222" s="127"/>
      <c r="L222" s="127"/>
      <c r="M222" s="127"/>
      <c r="N222" s="127"/>
      <c r="O222" s="208"/>
      <c r="P222" s="212"/>
      <c r="Q222" s="127"/>
      <c r="R222" s="127"/>
      <c r="S222" s="127"/>
    </row>
    <row r="223" spans="1:19" x14ac:dyDescent="0.25">
      <c r="A223" s="127"/>
      <c r="B223" s="206"/>
      <c r="C223" s="127"/>
      <c r="D223" s="207"/>
      <c r="E223" s="127"/>
      <c r="F223" s="208"/>
      <c r="G223" s="209"/>
      <c r="H223" s="210"/>
      <c r="I223" s="211"/>
      <c r="J223" s="127"/>
      <c r="K223" s="127"/>
      <c r="L223" s="127"/>
      <c r="M223" s="127"/>
      <c r="N223" s="127"/>
      <c r="O223" s="208"/>
      <c r="P223" s="212"/>
      <c r="Q223" s="127"/>
      <c r="R223" s="127"/>
      <c r="S223" s="127"/>
    </row>
    <row r="224" spans="1:19" x14ac:dyDescent="0.25">
      <c r="A224" s="127"/>
      <c r="B224" s="206"/>
      <c r="C224" s="127"/>
      <c r="D224" s="207"/>
      <c r="E224" s="127"/>
      <c r="F224" s="208"/>
      <c r="G224" s="209"/>
      <c r="H224" s="210"/>
      <c r="I224" s="211"/>
      <c r="J224" s="127"/>
      <c r="K224" s="127"/>
      <c r="L224" s="127"/>
      <c r="M224" s="127"/>
      <c r="N224" s="127"/>
      <c r="O224" s="208"/>
      <c r="P224" s="212"/>
      <c r="Q224" s="127"/>
      <c r="R224" s="127"/>
      <c r="S224" s="127"/>
    </row>
    <row r="225" spans="1:19" x14ac:dyDescent="0.25">
      <c r="A225" s="127"/>
      <c r="B225" s="206"/>
      <c r="C225" s="127"/>
      <c r="D225" s="207"/>
      <c r="E225" s="127"/>
      <c r="F225" s="208"/>
      <c r="G225" s="209"/>
      <c r="H225" s="210"/>
      <c r="I225" s="211"/>
      <c r="J225" s="127"/>
      <c r="K225" s="127"/>
      <c r="L225" s="127"/>
      <c r="M225" s="127"/>
      <c r="N225" s="127"/>
      <c r="O225" s="208"/>
      <c r="P225" s="212"/>
      <c r="Q225" s="127"/>
      <c r="R225" s="127"/>
      <c r="S225" s="127"/>
    </row>
    <row r="226" spans="1:19" x14ac:dyDescent="0.25">
      <c r="A226" s="127"/>
      <c r="B226" s="206"/>
      <c r="C226" s="127"/>
      <c r="D226" s="207"/>
      <c r="E226" s="127"/>
      <c r="F226" s="208"/>
      <c r="G226" s="209"/>
      <c r="H226" s="210"/>
      <c r="I226" s="211"/>
      <c r="J226" s="127"/>
      <c r="K226" s="127"/>
      <c r="L226" s="127"/>
      <c r="M226" s="127"/>
      <c r="N226" s="127"/>
      <c r="O226" s="208"/>
      <c r="P226" s="212"/>
      <c r="Q226" s="127"/>
      <c r="R226" s="127"/>
      <c r="S226" s="127"/>
    </row>
    <row r="227" spans="1:19" x14ac:dyDescent="0.25">
      <c r="A227" s="127"/>
      <c r="B227" s="206"/>
      <c r="C227" s="127"/>
      <c r="D227" s="207"/>
      <c r="E227" s="127"/>
      <c r="F227" s="208"/>
      <c r="G227" s="209"/>
      <c r="H227" s="210"/>
      <c r="I227" s="211"/>
      <c r="J227" s="127"/>
      <c r="K227" s="127"/>
      <c r="L227" s="127"/>
      <c r="M227" s="127"/>
      <c r="N227" s="127"/>
      <c r="O227" s="208"/>
      <c r="P227" s="212"/>
      <c r="Q227" s="127"/>
      <c r="R227" s="127"/>
      <c r="S227" s="127"/>
    </row>
    <row r="228" spans="1:19" x14ac:dyDescent="0.25">
      <c r="A228" s="127"/>
      <c r="B228" s="206"/>
      <c r="C228" s="127"/>
      <c r="D228" s="207"/>
      <c r="E228" s="127"/>
      <c r="F228" s="208"/>
      <c r="G228" s="209"/>
      <c r="H228" s="210"/>
      <c r="I228" s="211"/>
      <c r="J228" s="127"/>
      <c r="K228" s="127"/>
      <c r="L228" s="127"/>
      <c r="M228" s="127"/>
      <c r="N228" s="127"/>
      <c r="O228" s="208"/>
      <c r="P228" s="212"/>
      <c r="Q228" s="127"/>
      <c r="R228" s="127"/>
      <c r="S228" s="127"/>
    </row>
    <row r="229" spans="1:19" x14ac:dyDescent="0.25">
      <c r="A229" s="127"/>
      <c r="B229" s="206"/>
      <c r="C229" s="127"/>
      <c r="D229" s="207"/>
      <c r="E229" s="127"/>
      <c r="F229" s="208"/>
      <c r="G229" s="209"/>
      <c r="H229" s="210"/>
      <c r="I229" s="211"/>
      <c r="J229" s="127"/>
      <c r="K229" s="127"/>
      <c r="L229" s="127"/>
      <c r="M229" s="127"/>
      <c r="N229" s="127"/>
      <c r="O229" s="208"/>
      <c r="P229" s="212"/>
      <c r="Q229" s="127"/>
      <c r="R229" s="127"/>
      <c r="S229" s="127"/>
    </row>
    <row r="230" spans="1:19" x14ac:dyDescent="0.25">
      <c r="A230" s="127"/>
      <c r="B230" s="206"/>
      <c r="C230" s="127"/>
      <c r="D230" s="207"/>
      <c r="E230" s="127"/>
      <c r="F230" s="208"/>
      <c r="G230" s="209"/>
      <c r="H230" s="210"/>
      <c r="I230" s="211"/>
      <c r="J230" s="127"/>
      <c r="K230" s="127"/>
      <c r="L230" s="127"/>
      <c r="M230" s="127"/>
      <c r="N230" s="127"/>
      <c r="O230" s="208"/>
      <c r="P230" s="212"/>
      <c r="Q230" s="127"/>
      <c r="R230" s="127"/>
      <c r="S230" s="127"/>
    </row>
    <row r="231" spans="1:19" x14ac:dyDescent="0.25">
      <c r="A231" s="127"/>
      <c r="B231" s="206"/>
      <c r="C231" s="127"/>
      <c r="D231" s="207"/>
      <c r="E231" s="127"/>
      <c r="F231" s="208"/>
      <c r="G231" s="209"/>
      <c r="H231" s="210"/>
      <c r="I231" s="211"/>
      <c r="J231" s="127"/>
      <c r="K231" s="127"/>
      <c r="L231" s="127"/>
      <c r="M231" s="127"/>
      <c r="N231" s="127"/>
      <c r="O231" s="208"/>
      <c r="P231" s="212"/>
      <c r="Q231" s="127"/>
      <c r="R231" s="127"/>
      <c r="S231" s="127"/>
    </row>
    <row r="232" spans="1:19" x14ac:dyDescent="0.25">
      <c r="A232" s="127"/>
      <c r="B232" s="206"/>
      <c r="C232" s="127"/>
      <c r="D232" s="207"/>
      <c r="E232" s="127"/>
      <c r="F232" s="208"/>
      <c r="G232" s="209"/>
      <c r="H232" s="210"/>
      <c r="I232" s="211"/>
      <c r="J232" s="127"/>
      <c r="K232" s="127"/>
      <c r="L232" s="127"/>
      <c r="M232" s="127"/>
      <c r="N232" s="127"/>
      <c r="O232" s="208"/>
      <c r="P232" s="212"/>
      <c r="Q232" s="127"/>
      <c r="R232" s="127"/>
      <c r="S232" s="127"/>
    </row>
    <row r="233" spans="1:19" x14ac:dyDescent="0.25">
      <c r="A233" s="127"/>
      <c r="B233" s="206"/>
      <c r="C233" s="127"/>
      <c r="D233" s="207"/>
      <c r="E233" s="127"/>
      <c r="F233" s="208"/>
      <c r="G233" s="209"/>
      <c r="H233" s="210"/>
      <c r="I233" s="211"/>
      <c r="J233" s="127"/>
      <c r="K233" s="127"/>
      <c r="L233" s="127"/>
      <c r="M233" s="127"/>
      <c r="N233" s="127"/>
      <c r="O233" s="208"/>
      <c r="P233" s="212"/>
      <c r="Q233" s="127"/>
      <c r="R233" s="127"/>
      <c r="S233" s="127"/>
    </row>
    <row r="234" spans="1:19" x14ac:dyDescent="0.25">
      <c r="A234" s="127"/>
      <c r="B234" s="206"/>
      <c r="C234" s="127"/>
      <c r="D234" s="207"/>
      <c r="E234" s="127"/>
      <c r="F234" s="208"/>
      <c r="G234" s="209"/>
      <c r="H234" s="210"/>
      <c r="I234" s="211"/>
      <c r="J234" s="127"/>
      <c r="K234" s="127"/>
      <c r="L234" s="127"/>
      <c r="M234" s="127"/>
      <c r="N234" s="127"/>
      <c r="O234" s="208"/>
      <c r="P234" s="212"/>
      <c r="Q234" s="127"/>
      <c r="R234" s="127"/>
      <c r="S234" s="127"/>
    </row>
    <row r="235" spans="1:19" x14ac:dyDescent="0.25">
      <c r="A235" s="127"/>
      <c r="B235" s="206"/>
      <c r="C235" s="127"/>
      <c r="D235" s="207"/>
      <c r="E235" s="127"/>
      <c r="F235" s="208"/>
      <c r="G235" s="209"/>
      <c r="H235" s="210"/>
      <c r="I235" s="211"/>
      <c r="J235" s="127"/>
      <c r="K235" s="127"/>
      <c r="L235" s="127"/>
      <c r="M235" s="127"/>
      <c r="N235" s="127"/>
      <c r="O235" s="208"/>
      <c r="P235" s="212"/>
      <c r="Q235" s="127"/>
      <c r="R235" s="127"/>
      <c r="S235" s="127"/>
    </row>
    <row r="236" spans="1:19" x14ac:dyDescent="0.25">
      <c r="A236" s="127"/>
      <c r="B236" s="206"/>
      <c r="C236" s="127"/>
      <c r="D236" s="207"/>
      <c r="E236" s="127"/>
      <c r="F236" s="208"/>
      <c r="G236" s="209"/>
      <c r="H236" s="210"/>
      <c r="I236" s="211"/>
      <c r="J236" s="127"/>
      <c r="K236" s="127"/>
      <c r="L236" s="127"/>
      <c r="M236" s="127"/>
      <c r="N236" s="127"/>
      <c r="O236" s="208"/>
      <c r="P236" s="212"/>
      <c r="Q236" s="127"/>
      <c r="R236" s="127"/>
      <c r="S236" s="127"/>
    </row>
    <row r="237" spans="1:19" x14ac:dyDescent="0.25">
      <c r="A237" s="127"/>
      <c r="B237" s="206"/>
      <c r="C237" s="127"/>
      <c r="D237" s="207"/>
      <c r="E237" s="127"/>
      <c r="F237" s="208"/>
      <c r="G237" s="209"/>
      <c r="H237" s="210"/>
      <c r="I237" s="211"/>
      <c r="J237" s="127"/>
      <c r="K237" s="127"/>
      <c r="L237" s="127"/>
      <c r="M237" s="127"/>
      <c r="N237" s="127"/>
      <c r="O237" s="208"/>
      <c r="P237" s="212"/>
      <c r="Q237" s="127"/>
      <c r="R237" s="127"/>
      <c r="S237" s="127"/>
    </row>
    <row r="238" spans="1:19" x14ac:dyDescent="0.25">
      <c r="A238" s="127"/>
      <c r="B238" s="206"/>
      <c r="C238" s="127"/>
      <c r="D238" s="207"/>
      <c r="E238" s="127"/>
      <c r="F238" s="208"/>
      <c r="G238" s="209"/>
      <c r="H238" s="210"/>
      <c r="I238" s="211"/>
      <c r="J238" s="127"/>
      <c r="K238" s="127"/>
      <c r="L238" s="127"/>
      <c r="M238" s="127"/>
      <c r="N238" s="127"/>
      <c r="O238" s="208"/>
      <c r="P238" s="212"/>
      <c r="Q238" s="127"/>
      <c r="R238" s="127"/>
      <c r="S238" s="127"/>
    </row>
    <row r="239" spans="1:19" x14ac:dyDescent="0.25">
      <c r="A239" s="127"/>
      <c r="B239" s="206"/>
      <c r="C239" s="127"/>
      <c r="D239" s="207"/>
      <c r="E239" s="127"/>
      <c r="F239" s="208"/>
      <c r="G239" s="209"/>
      <c r="H239" s="210"/>
      <c r="I239" s="211"/>
      <c r="J239" s="127"/>
      <c r="K239" s="127"/>
      <c r="L239" s="127"/>
      <c r="M239" s="127"/>
      <c r="N239" s="127"/>
      <c r="O239" s="208"/>
      <c r="P239" s="212"/>
      <c r="Q239" s="127"/>
      <c r="R239" s="127"/>
      <c r="S239" s="127"/>
    </row>
    <row r="240" spans="1:19" x14ac:dyDescent="0.25">
      <c r="A240" s="127"/>
      <c r="B240" s="206"/>
      <c r="C240" s="127"/>
      <c r="D240" s="207"/>
      <c r="E240" s="127"/>
      <c r="F240" s="208"/>
      <c r="G240" s="209"/>
      <c r="H240" s="210"/>
      <c r="I240" s="211"/>
      <c r="J240" s="127"/>
      <c r="K240" s="127"/>
      <c r="L240" s="127"/>
      <c r="M240" s="127"/>
      <c r="N240" s="127"/>
      <c r="O240" s="208"/>
      <c r="P240" s="212"/>
      <c r="Q240" s="127"/>
      <c r="R240" s="127"/>
      <c r="S240" s="127"/>
    </row>
    <row r="241" spans="1:19" x14ac:dyDescent="0.25">
      <c r="A241" s="127"/>
      <c r="B241" s="206"/>
      <c r="C241" s="127"/>
      <c r="D241" s="207"/>
      <c r="E241" s="127"/>
      <c r="F241" s="208"/>
      <c r="G241" s="209"/>
      <c r="H241" s="210"/>
      <c r="I241" s="211"/>
      <c r="J241" s="127"/>
      <c r="K241" s="127"/>
      <c r="L241" s="127"/>
      <c r="M241" s="127"/>
      <c r="N241" s="127"/>
      <c r="O241" s="208"/>
      <c r="P241" s="212"/>
      <c r="Q241" s="127"/>
      <c r="R241" s="127"/>
      <c r="S241" s="127"/>
    </row>
    <row r="242" spans="1:19" x14ac:dyDescent="0.25">
      <c r="A242" s="127"/>
      <c r="B242" s="206"/>
      <c r="C242" s="127"/>
      <c r="D242" s="207"/>
      <c r="E242" s="127"/>
      <c r="F242" s="208"/>
      <c r="G242" s="209"/>
      <c r="H242" s="210"/>
      <c r="I242" s="211"/>
      <c r="J242" s="127"/>
      <c r="K242" s="127"/>
      <c r="L242" s="127"/>
      <c r="M242" s="127"/>
      <c r="N242" s="127"/>
      <c r="O242" s="208"/>
      <c r="P242" s="212"/>
      <c r="Q242" s="127"/>
      <c r="R242" s="127"/>
      <c r="S242" s="127"/>
    </row>
    <row r="243" spans="1:19" x14ac:dyDescent="0.25">
      <c r="A243" s="127"/>
      <c r="B243" s="206"/>
      <c r="C243" s="127"/>
      <c r="D243" s="207"/>
      <c r="E243" s="127"/>
      <c r="F243" s="208"/>
      <c r="G243" s="209"/>
      <c r="H243" s="210"/>
      <c r="I243" s="211"/>
      <c r="J243" s="127"/>
      <c r="K243" s="127"/>
      <c r="L243" s="127"/>
      <c r="M243" s="127"/>
      <c r="N243" s="127"/>
      <c r="O243" s="208"/>
      <c r="P243" s="212"/>
      <c r="Q243" s="127"/>
      <c r="R243" s="127"/>
      <c r="S243" s="127"/>
    </row>
    <row r="244" spans="1:19" x14ac:dyDescent="0.25">
      <c r="A244" s="127"/>
      <c r="B244" s="206"/>
      <c r="C244" s="127"/>
      <c r="D244" s="207"/>
      <c r="E244" s="127"/>
      <c r="F244" s="208"/>
      <c r="G244" s="209"/>
      <c r="H244" s="210"/>
      <c r="I244" s="211"/>
      <c r="J244" s="127"/>
      <c r="K244" s="127"/>
      <c r="L244" s="127"/>
      <c r="M244" s="127"/>
      <c r="N244" s="127"/>
      <c r="O244" s="208"/>
      <c r="P244" s="212"/>
      <c r="Q244" s="127"/>
      <c r="R244" s="127"/>
      <c r="S244" s="127"/>
    </row>
    <row r="245" spans="1:19" x14ac:dyDescent="0.25">
      <c r="A245" s="127"/>
      <c r="B245" s="206"/>
      <c r="C245" s="127"/>
      <c r="D245" s="207"/>
      <c r="E245" s="127"/>
      <c r="F245" s="208"/>
      <c r="G245" s="209"/>
      <c r="H245" s="210"/>
      <c r="I245" s="211"/>
      <c r="J245" s="127"/>
      <c r="K245" s="127"/>
      <c r="L245" s="127"/>
      <c r="M245" s="127"/>
      <c r="N245" s="127"/>
      <c r="O245" s="208"/>
      <c r="P245" s="212"/>
      <c r="Q245" s="127"/>
      <c r="R245" s="127"/>
      <c r="S245" s="127"/>
    </row>
    <row r="246" spans="1:19" x14ac:dyDescent="0.25">
      <c r="A246" s="127"/>
      <c r="B246" s="206"/>
      <c r="C246" s="127"/>
      <c r="D246" s="207"/>
      <c r="E246" s="127"/>
      <c r="F246" s="208"/>
      <c r="G246" s="209"/>
      <c r="H246" s="210"/>
      <c r="I246" s="211"/>
      <c r="J246" s="127"/>
      <c r="K246" s="127"/>
      <c r="L246" s="127"/>
      <c r="M246" s="127"/>
      <c r="N246" s="127"/>
      <c r="O246" s="208"/>
      <c r="P246" s="212"/>
      <c r="Q246" s="127"/>
      <c r="R246" s="127"/>
      <c r="S246" s="127"/>
    </row>
    <row r="247" spans="1:19" x14ac:dyDescent="0.25">
      <c r="A247" s="127"/>
      <c r="B247" s="206"/>
      <c r="C247" s="127"/>
      <c r="D247" s="207"/>
      <c r="E247" s="127"/>
      <c r="F247" s="208"/>
      <c r="G247" s="209"/>
      <c r="H247" s="210"/>
      <c r="I247" s="211"/>
      <c r="J247" s="127"/>
      <c r="K247" s="127"/>
      <c r="L247" s="127"/>
      <c r="M247" s="127"/>
      <c r="N247" s="127"/>
      <c r="O247" s="208"/>
      <c r="P247" s="212"/>
      <c r="Q247" s="127"/>
      <c r="R247" s="127"/>
      <c r="S247" s="127"/>
    </row>
    <row r="248" spans="1:19" x14ac:dyDescent="0.25">
      <c r="A248" s="127"/>
      <c r="B248" s="206"/>
      <c r="C248" s="127"/>
      <c r="D248" s="207"/>
      <c r="E248" s="127"/>
      <c r="F248" s="208"/>
      <c r="G248" s="209"/>
      <c r="H248" s="210"/>
      <c r="I248" s="211"/>
      <c r="J248" s="127"/>
      <c r="K248" s="127"/>
      <c r="L248" s="127"/>
      <c r="M248" s="127"/>
      <c r="N248" s="127"/>
      <c r="O248" s="208"/>
      <c r="P248" s="212"/>
      <c r="Q248" s="127"/>
      <c r="R248" s="127"/>
      <c r="S248" s="127"/>
    </row>
    <row r="249" spans="1:19" x14ac:dyDescent="0.25">
      <c r="A249" s="127"/>
      <c r="B249" s="206"/>
      <c r="C249" s="127"/>
      <c r="D249" s="207"/>
      <c r="E249" s="127"/>
      <c r="F249" s="208"/>
      <c r="G249" s="209"/>
      <c r="H249" s="210"/>
      <c r="I249" s="211"/>
      <c r="J249" s="127"/>
      <c r="K249" s="127"/>
      <c r="L249" s="127"/>
      <c r="M249" s="127"/>
      <c r="N249" s="127"/>
      <c r="O249" s="208"/>
      <c r="P249" s="212"/>
      <c r="Q249" s="127"/>
      <c r="R249" s="127"/>
      <c r="S249" s="127"/>
    </row>
    <row r="250" spans="1:19" x14ac:dyDescent="0.25">
      <c r="A250" s="127"/>
      <c r="B250" s="206"/>
      <c r="C250" s="127"/>
      <c r="D250" s="207"/>
      <c r="E250" s="127"/>
      <c r="F250" s="208"/>
      <c r="G250" s="209"/>
      <c r="H250" s="210"/>
      <c r="I250" s="211"/>
      <c r="J250" s="127"/>
      <c r="K250" s="127"/>
      <c r="L250" s="127"/>
      <c r="M250" s="127"/>
      <c r="N250" s="127"/>
      <c r="O250" s="208"/>
      <c r="P250" s="212"/>
      <c r="Q250" s="127"/>
      <c r="R250" s="127"/>
      <c r="S250" s="127"/>
    </row>
    <row r="251" spans="1:19" x14ac:dyDescent="0.25">
      <c r="A251" s="127"/>
      <c r="B251" s="206"/>
      <c r="C251" s="127"/>
      <c r="D251" s="207"/>
      <c r="E251" s="127"/>
      <c r="F251" s="208"/>
      <c r="G251" s="209"/>
      <c r="H251" s="210"/>
      <c r="I251" s="211"/>
      <c r="J251" s="127"/>
      <c r="K251" s="127"/>
      <c r="L251" s="127"/>
      <c r="M251" s="127"/>
      <c r="N251" s="127"/>
      <c r="O251" s="208"/>
      <c r="P251" s="212"/>
      <c r="Q251" s="127"/>
      <c r="R251" s="127"/>
      <c r="S251" s="127"/>
    </row>
    <row r="252" spans="1:19" x14ac:dyDescent="0.25">
      <c r="A252" s="127"/>
      <c r="B252" s="206"/>
      <c r="C252" s="127"/>
      <c r="D252" s="207"/>
      <c r="E252" s="127"/>
      <c r="F252" s="208"/>
      <c r="G252" s="209"/>
      <c r="H252" s="210"/>
      <c r="I252" s="211"/>
      <c r="J252" s="127"/>
      <c r="K252" s="127"/>
      <c r="L252" s="127"/>
      <c r="M252" s="127"/>
      <c r="N252" s="127"/>
      <c r="O252" s="208"/>
      <c r="P252" s="212"/>
      <c r="Q252" s="127"/>
      <c r="R252" s="127"/>
      <c r="S252" s="127"/>
    </row>
    <row r="253" spans="1:19" x14ac:dyDescent="0.25">
      <c r="A253" s="127"/>
      <c r="B253" s="206"/>
      <c r="C253" s="127"/>
      <c r="D253" s="207"/>
      <c r="E253" s="127"/>
      <c r="F253" s="208"/>
      <c r="G253" s="209"/>
      <c r="H253" s="210"/>
      <c r="I253" s="211"/>
      <c r="J253" s="127"/>
      <c r="K253" s="127"/>
      <c r="L253" s="127"/>
      <c r="M253" s="127"/>
      <c r="N253" s="127"/>
      <c r="O253" s="208"/>
      <c r="P253" s="212"/>
      <c r="Q253" s="127"/>
      <c r="R253" s="127"/>
      <c r="S253" s="127"/>
    </row>
    <row r="254" spans="1:19" x14ac:dyDescent="0.25">
      <c r="A254" s="127"/>
      <c r="B254" s="206"/>
      <c r="C254" s="127"/>
      <c r="D254" s="207"/>
      <c r="E254" s="127"/>
      <c r="F254" s="208"/>
      <c r="G254" s="209"/>
      <c r="H254" s="210"/>
      <c r="I254" s="211"/>
      <c r="J254" s="127"/>
      <c r="K254" s="127"/>
      <c r="L254" s="127"/>
      <c r="M254" s="127"/>
      <c r="N254" s="127"/>
      <c r="O254" s="208"/>
      <c r="P254" s="212"/>
      <c r="Q254" s="127"/>
      <c r="R254" s="127"/>
      <c r="S254" s="127"/>
    </row>
    <row r="255" spans="1:19" x14ac:dyDescent="0.25">
      <c r="A255" s="127"/>
      <c r="B255" s="206"/>
      <c r="C255" s="127"/>
      <c r="D255" s="207"/>
      <c r="E255" s="127"/>
      <c r="F255" s="208"/>
      <c r="G255" s="209"/>
      <c r="H255" s="210"/>
      <c r="I255" s="211"/>
      <c r="J255" s="127"/>
      <c r="K255" s="127"/>
      <c r="L255" s="127"/>
      <c r="M255" s="127"/>
      <c r="N255" s="127"/>
      <c r="O255" s="208"/>
      <c r="P255" s="212"/>
      <c r="Q255" s="127"/>
      <c r="R255" s="127"/>
      <c r="S255" s="127"/>
    </row>
    <row r="256" spans="1:19" x14ac:dyDescent="0.25">
      <c r="A256" s="127"/>
      <c r="B256" s="206"/>
      <c r="C256" s="127"/>
      <c r="D256" s="207"/>
      <c r="E256" s="127"/>
      <c r="F256" s="208"/>
      <c r="G256" s="209"/>
      <c r="H256" s="210"/>
      <c r="I256" s="211"/>
      <c r="J256" s="127"/>
      <c r="K256" s="127"/>
      <c r="L256" s="127"/>
      <c r="M256" s="127"/>
      <c r="N256" s="127"/>
      <c r="O256" s="208"/>
      <c r="P256" s="212"/>
      <c r="Q256" s="127"/>
      <c r="R256" s="127"/>
      <c r="S256" s="127"/>
    </row>
    <row r="257" spans="1:19" x14ac:dyDescent="0.25">
      <c r="A257" s="127"/>
      <c r="B257" s="206"/>
      <c r="C257" s="127"/>
      <c r="D257" s="207"/>
      <c r="E257" s="127"/>
      <c r="F257" s="208"/>
      <c r="G257" s="209"/>
      <c r="H257" s="210"/>
      <c r="I257" s="211"/>
      <c r="J257" s="127"/>
      <c r="K257" s="127"/>
      <c r="L257" s="127"/>
      <c r="M257" s="127"/>
      <c r="N257" s="127"/>
      <c r="O257" s="208"/>
      <c r="P257" s="212"/>
      <c r="Q257" s="127"/>
      <c r="R257" s="127"/>
      <c r="S257" s="127"/>
    </row>
    <row r="258" spans="1:19" x14ac:dyDescent="0.25">
      <c r="A258" s="127"/>
      <c r="B258" s="206"/>
      <c r="C258" s="127"/>
      <c r="D258" s="207"/>
      <c r="E258" s="127"/>
      <c r="F258" s="208"/>
      <c r="G258" s="209"/>
      <c r="H258" s="210"/>
      <c r="I258" s="211"/>
      <c r="J258" s="127"/>
      <c r="K258" s="127"/>
      <c r="L258" s="127"/>
      <c r="M258" s="127"/>
      <c r="N258" s="127"/>
      <c r="O258" s="208"/>
      <c r="P258" s="212"/>
      <c r="Q258" s="127"/>
      <c r="R258" s="127"/>
      <c r="S258" s="127"/>
    </row>
    <row r="259" spans="1:19" x14ac:dyDescent="0.25">
      <c r="A259" s="127"/>
      <c r="B259" s="206"/>
      <c r="C259" s="127"/>
      <c r="D259" s="207"/>
      <c r="E259" s="127"/>
      <c r="F259" s="208"/>
      <c r="G259" s="209"/>
      <c r="H259" s="210"/>
      <c r="I259" s="211"/>
      <c r="J259" s="127"/>
      <c r="K259" s="127"/>
      <c r="L259" s="127"/>
      <c r="M259" s="127"/>
      <c r="N259" s="127"/>
      <c r="O259" s="208"/>
      <c r="P259" s="212"/>
      <c r="Q259" s="127"/>
      <c r="R259" s="127"/>
      <c r="S259" s="127"/>
    </row>
    <row r="260" spans="1:19" x14ac:dyDescent="0.25">
      <c r="A260" s="127"/>
      <c r="B260" s="206"/>
      <c r="C260" s="127"/>
      <c r="D260" s="207"/>
      <c r="E260" s="127"/>
      <c r="F260" s="208"/>
      <c r="G260" s="209"/>
      <c r="H260" s="210"/>
      <c r="I260" s="211"/>
      <c r="J260" s="127"/>
      <c r="K260" s="127"/>
      <c r="L260" s="127"/>
      <c r="M260" s="127"/>
      <c r="N260" s="127"/>
      <c r="O260" s="208"/>
      <c r="P260" s="212"/>
      <c r="Q260" s="127"/>
      <c r="R260" s="127"/>
      <c r="S260" s="127"/>
    </row>
    <row r="261" spans="1:19" x14ac:dyDescent="0.25">
      <c r="A261" s="127"/>
      <c r="B261" s="206"/>
      <c r="C261" s="127"/>
      <c r="D261" s="207"/>
      <c r="E261" s="127"/>
      <c r="F261" s="208"/>
      <c r="G261" s="209"/>
      <c r="H261" s="210"/>
      <c r="I261" s="211"/>
      <c r="J261" s="127"/>
      <c r="K261" s="127"/>
      <c r="L261" s="127"/>
      <c r="M261" s="127"/>
      <c r="N261" s="127"/>
      <c r="O261" s="208"/>
      <c r="P261" s="212"/>
      <c r="Q261" s="127"/>
      <c r="R261" s="127"/>
      <c r="S261" s="127"/>
    </row>
    <row r="262" spans="1:19" x14ac:dyDescent="0.25">
      <c r="A262" s="127"/>
      <c r="B262" s="206"/>
      <c r="C262" s="127"/>
      <c r="D262" s="207"/>
      <c r="E262" s="127"/>
      <c r="F262" s="208"/>
      <c r="G262" s="209"/>
      <c r="H262" s="210"/>
      <c r="I262" s="211"/>
      <c r="J262" s="127"/>
      <c r="K262" s="127"/>
      <c r="L262" s="127"/>
      <c r="M262" s="127"/>
      <c r="N262" s="127"/>
      <c r="O262" s="208"/>
      <c r="P262" s="212"/>
      <c r="Q262" s="127"/>
      <c r="R262" s="127"/>
      <c r="S262" s="127"/>
    </row>
    <row r="263" spans="1:19" x14ac:dyDescent="0.25">
      <c r="A263" s="127"/>
      <c r="B263" s="206"/>
      <c r="C263" s="127"/>
      <c r="D263" s="207"/>
      <c r="E263" s="127"/>
      <c r="F263" s="208"/>
      <c r="G263" s="209"/>
      <c r="H263" s="210"/>
      <c r="I263" s="211"/>
      <c r="J263" s="127"/>
      <c r="K263" s="127"/>
      <c r="L263" s="127"/>
      <c r="M263" s="127"/>
      <c r="N263" s="127"/>
      <c r="O263" s="208"/>
      <c r="P263" s="212"/>
      <c r="Q263" s="127"/>
      <c r="R263" s="127"/>
      <c r="S263" s="127"/>
    </row>
    <row r="264" spans="1:19" x14ac:dyDescent="0.25">
      <c r="A264" s="127"/>
      <c r="B264" s="206"/>
      <c r="C264" s="127"/>
      <c r="D264" s="207"/>
      <c r="E264" s="127"/>
      <c r="F264" s="208"/>
      <c r="G264" s="209"/>
      <c r="H264" s="210"/>
      <c r="I264" s="211"/>
      <c r="J264" s="127"/>
      <c r="K264" s="127"/>
      <c r="L264" s="127"/>
      <c r="M264" s="127"/>
      <c r="N264" s="127"/>
      <c r="O264" s="208"/>
      <c r="P264" s="212"/>
      <c r="Q264" s="127"/>
      <c r="R264" s="127"/>
      <c r="S264" s="127"/>
    </row>
    <row r="265" spans="1:19" x14ac:dyDescent="0.25">
      <c r="A265" s="127"/>
      <c r="B265" s="206"/>
      <c r="C265" s="127"/>
      <c r="D265" s="207"/>
      <c r="E265" s="127"/>
      <c r="F265" s="208"/>
      <c r="G265" s="209"/>
      <c r="H265" s="210"/>
      <c r="I265" s="211"/>
      <c r="J265" s="127"/>
      <c r="K265" s="127"/>
      <c r="L265" s="127"/>
      <c r="M265" s="127"/>
      <c r="N265" s="127"/>
      <c r="O265" s="208"/>
      <c r="P265" s="212"/>
      <c r="Q265" s="127"/>
      <c r="R265" s="127"/>
      <c r="S265" s="127"/>
    </row>
    <row r="266" spans="1:19" x14ac:dyDescent="0.25">
      <c r="A266" s="127"/>
      <c r="B266" s="206"/>
      <c r="C266" s="127"/>
      <c r="D266" s="207"/>
      <c r="E266" s="127"/>
      <c r="F266" s="208"/>
      <c r="G266" s="209"/>
      <c r="H266" s="210"/>
      <c r="I266" s="211"/>
      <c r="J266" s="127"/>
      <c r="K266" s="127"/>
      <c r="L266" s="127"/>
      <c r="M266" s="127"/>
      <c r="N266" s="127"/>
      <c r="O266" s="208"/>
      <c r="P266" s="212"/>
      <c r="Q266" s="127"/>
      <c r="R266" s="127"/>
      <c r="S266" s="127"/>
    </row>
    <row r="267" spans="1:19" x14ac:dyDescent="0.25">
      <c r="A267" s="127"/>
      <c r="B267" s="206"/>
      <c r="C267" s="127"/>
      <c r="D267" s="207"/>
      <c r="E267" s="127"/>
      <c r="F267" s="208"/>
      <c r="G267" s="209"/>
      <c r="H267" s="210"/>
      <c r="I267" s="211"/>
      <c r="J267" s="127"/>
      <c r="K267" s="127"/>
      <c r="L267" s="127"/>
      <c r="M267" s="127"/>
      <c r="N267" s="127"/>
      <c r="O267" s="208"/>
      <c r="P267" s="212"/>
      <c r="Q267" s="127"/>
      <c r="R267" s="127"/>
      <c r="S267" s="127"/>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row r="298" spans="1:19" x14ac:dyDescent="0.25">
      <c r="A298" s="127"/>
      <c r="B298" s="206"/>
      <c r="C298" s="127"/>
      <c r="D298" s="207"/>
      <c r="E298" s="127"/>
      <c r="F298" s="208"/>
      <c r="G298" s="209"/>
      <c r="H298" s="210"/>
      <c r="I298" s="211"/>
      <c r="J298" s="127"/>
      <c r="K298" s="127"/>
      <c r="L298" s="127"/>
      <c r="M298" s="127"/>
      <c r="N298" s="127"/>
      <c r="O298" s="208"/>
      <c r="P298" s="212"/>
      <c r="Q298" s="127"/>
      <c r="R298" s="127"/>
      <c r="S298" s="127"/>
    </row>
    <row r="299" spans="1:19" x14ac:dyDescent="0.25">
      <c r="A299" s="127"/>
      <c r="B299" s="206"/>
      <c r="C299" s="127"/>
      <c r="D299" s="207"/>
      <c r="E299" s="127"/>
      <c r="F299" s="208"/>
      <c r="G299" s="209"/>
      <c r="H299" s="210"/>
      <c r="I299" s="211"/>
      <c r="J299" s="127"/>
      <c r="K299" s="127"/>
      <c r="L299" s="127"/>
      <c r="M299" s="127"/>
      <c r="N299" s="127"/>
      <c r="O299" s="208"/>
      <c r="P299" s="212"/>
      <c r="Q299" s="127"/>
      <c r="R299" s="127"/>
      <c r="S299" s="127"/>
    </row>
    <row r="300" spans="1:19" x14ac:dyDescent="0.25">
      <c r="A300" s="127"/>
      <c r="B300" s="206"/>
      <c r="C300" s="127"/>
      <c r="D300" s="207"/>
      <c r="E300" s="127"/>
      <c r="F300" s="208"/>
      <c r="G300" s="209"/>
      <c r="H300" s="210"/>
      <c r="I300" s="211"/>
      <c r="J300" s="127"/>
      <c r="K300" s="127"/>
      <c r="L300" s="127"/>
      <c r="M300" s="127"/>
      <c r="N300" s="127"/>
      <c r="O300" s="208"/>
      <c r="P300" s="212"/>
      <c r="Q300" s="127"/>
      <c r="R300" s="127"/>
      <c r="S300" s="127"/>
    </row>
    <row r="301" spans="1:19" x14ac:dyDescent="0.25">
      <c r="A301" s="127"/>
      <c r="B301" s="206"/>
      <c r="C301" s="127"/>
      <c r="D301" s="207"/>
      <c r="E301" s="127"/>
      <c r="F301" s="208"/>
      <c r="G301" s="209"/>
      <c r="H301" s="210"/>
      <c r="I301" s="211"/>
      <c r="J301" s="127"/>
      <c r="K301" s="127"/>
      <c r="L301" s="127"/>
      <c r="M301" s="127"/>
      <c r="N301" s="127"/>
      <c r="O301" s="208"/>
      <c r="P301" s="212"/>
      <c r="Q301" s="127"/>
      <c r="R301" s="127"/>
      <c r="S301" s="127"/>
    </row>
    <row r="302" spans="1:19" x14ac:dyDescent="0.25">
      <c r="A302" s="127"/>
      <c r="B302" s="206"/>
      <c r="C302" s="127"/>
      <c r="D302" s="207"/>
      <c r="E302" s="127"/>
      <c r="F302" s="208"/>
      <c r="G302" s="209"/>
      <c r="H302" s="210"/>
      <c r="I302" s="211"/>
      <c r="J302" s="127"/>
      <c r="K302" s="127"/>
      <c r="L302" s="127"/>
      <c r="M302" s="127"/>
      <c r="N302" s="127"/>
      <c r="O302" s="208"/>
      <c r="P302" s="212"/>
      <c r="Q302" s="127"/>
      <c r="R302" s="127"/>
      <c r="S302" s="127"/>
    </row>
    <row r="303" spans="1:19" x14ac:dyDescent="0.25">
      <c r="A303" s="127"/>
      <c r="B303" s="206"/>
      <c r="C303" s="127"/>
      <c r="D303" s="207"/>
      <c r="E303" s="127"/>
      <c r="F303" s="208"/>
      <c r="G303" s="209"/>
      <c r="H303" s="210"/>
      <c r="I303" s="211"/>
      <c r="J303" s="127"/>
      <c r="K303" s="127"/>
      <c r="L303" s="127"/>
      <c r="M303" s="127"/>
      <c r="N303" s="127"/>
      <c r="O303" s="208"/>
      <c r="P303" s="212"/>
      <c r="Q303" s="127"/>
      <c r="R303" s="127"/>
      <c r="S303" s="127"/>
    </row>
    <row r="304" spans="1:19" x14ac:dyDescent="0.25">
      <c r="A304" s="127"/>
      <c r="B304" s="206"/>
      <c r="C304" s="127"/>
      <c r="D304" s="207"/>
      <c r="E304" s="127"/>
      <c r="F304" s="208"/>
      <c r="G304" s="209"/>
      <c r="H304" s="210"/>
      <c r="I304" s="211"/>
      <c r="J304" s="127"/>
      <c r="K304" s="127"/>
      <c r="L304" s="127"/>
      <c r="M304" s="127"/>
      <c r="N304" s="127"/>
      <c r="O304" s="208"/>
      <c r="P304" s="212"/>
      <c r="Q304" s="127"/>
      <c r="R304" s="127"/>
      <c r="S304" s="127"/>
    </row>
  </sheetData>
  <mergeCells count="5">
    <mergeCell ref="A1:N1"/>
    <mergeCell ref="B3:E3"/>
    <mergeCell ref="I3:L3"/>
    <mergeCell ref="C7:D8"/>
    <mergeCell ref="C10:D11"/>
  </mergeCells>
  <conditionalFormatting sqref="H20:H304">
    <cfRule type="cellIs" dxfId="37" priority="4" operator="equal">
      <formula>0</formula>
    </cfRule>
  </conditionalFormatting>
  <conditionalFormatting sqref="C7:D8">
    <cfRule type="cellIs" dxfId="36" priority="3" operator="equal">
      <formula>"Error"</formula>
    </cfRule>
  </conditionalFormatting>
  <conditionalFormatting sqref="C10:D11">
    <cfRule type="cellIs" dxfId="35" priority="2" operator="equal">
      <formula>"Error"</formula>
    </cfRule>
  </conditionalFormatting>
  <conditionalFormatting sqref="C7:D8 C10:D11">
    <cfRule type="cellIs" dxfId="3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M912"/>
  <sheetViews>
    <sheetView topLeftCell="O65" workbookViewId="0">
      <selection activeCell="AB20" sqref="AB20:AB10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3.28515625" customWidth="1"/>
    <col min="20" max="20" width="16.140625" customWidth="1"/>
    <col min="21" max="25" width="13.28515625" bestFit="1" customWidth="1"/>
    <col min="26" max="26" width="13.28515625" customWidth="1"/>
    <col min="27" max="27" width="22" customWidth="1"/>
    <col min="28" max="28" width="22" style="349" customWidth="1"/>
    <col min="29" max="29" width="7" customWidth="1"/>
    <col min="30" max="30" width="13.28515625" bestFit="1" customWidth="1"/>
    <col min="31" max="31" width="13.28515625" customWidth="1"/>
    <col min="32" max="32" width="17.5703125" customWidth="1"/>
    <col min="33" max="33" width="13.28515625" bestFit="1" customWidth="1"/>
    <col min="34" max="35" width="13.28515625" customWidth="1"/>
    <col min="36" max="36" width="13.28515625" bestFit="1" customWidth="1"/>
    <col min="37" max="38" width="13.28515625" customWidth="1"/>
    <col min="39" max="39" width="13.28515625" bestFit="1" customWidth="1"/>
    <col min="40" max="41" width="13.28515625" customWidth="1"/>
    <col min="42" max="42" width="13.28515625" bestFit="1" customWidth="1"/>
    <col min="43" max="44" width="13.28515625" customWidth="1"/>
    <col min="45" max="45" width="13.28515625" bestFit="1" customWidth="1"/>
    <col min="46" max="47" width="13.28515625" customWidth="1"/>
    <col min="48" max="48" width="13.28515625" bestFit="1" customWidth="1"/>
    <col min="49" max="51" width="13.28515625" customWidth="1"/>
    <col min="52" max="52" width="14.28515625" bestFit="1" customWidth="1"/>
    <col min="53" max="54" width="13.28515625" customWidth="1"/>
    <col min="55" max="55" width="14.28515625" bestFit="1" customWidth="1"/>
    <col min="56" max="56" width="13.5703125" bestFit="1" customWidth="1"/>
    <col min="57" max="57" width="13.7109375" customWidth="1"/>
    <col min="60" max="60" width="12.7109375" bestFit="1" customWidth="1"/>
    <col min="61" max="71" width="11.28515625" style="8" bestFit="1" customWidth="1"/>
    <col min="73" max="73" width="16" customWidth="1"/>
    <col min="74" max="74" width="13.85546875" bestFit="1" customWidth="1"/>
    <col min="75" max="75" width="12.42578125" bestFit="1" customWidth="1"/>
    <col min="78" max="78" width="10.5703125" bestFit="1" customWidth="1"/>
    <col min="79" max="80" width="12.42578125" bestFit="1" customWidth="1"/>
    <col min="81" max="81" width="13.85546875" bestFit="1" customWidth="1"/>
    <col min="82" max="89" width="14.140625" customWidth="1"/>
    <col min="90" max="90" width="13.28515625" bestFit="1" customWidth="1"/>
    <col min="91" max="91" width="11.28515625" bestFit="1" customWidth="1"/>
    <col min="92" max="92" width="26" bestFit="1" customWidth="1"/>
  </cols>
  <sheetData>
    <row r="1" spans="1:71" ht="31.5" x14ac:dyDescent="0.5">
      <c r="A1" s="472" t="s">
        <v>3626</v>
      </c>
      <c r="B1" s="473"/>
      <c r="C1" s="473"/>
      <c r="D1" s="473"/>
      <c r="E1" s="473"/>
      <c r="F1" s="473"/>
      <c r="G1" s="473"/>
      <c r="H1" s="473"/>
      <c r="I1" s="473"/>
      <c r="J1" s="473"/>
      <c r="K1" s="473"/>
      <c r="L1" s="473"/>
      <c r="M1" s="473"/>
      <c r="N1" s="474"/>
      <c r="O1" s="30"/>
      <c r="P1" s="30"/>
      <c r="Q1" s="30"/>
      <c r="R1" t="s">
        <v>3540</v>
      </c>
      <c r="T1" t="s">
        <v>3541</v>
      </c>
      <c r="U1" t="s">
        <v>3542</v>
      </c>
      <c r="V1" t="s">
        <v>3543</v>
      </c>
      <c r="W1" t="s">
        <v>3544</v>
      </c>
      <c r="X1" t="s">
        <v>3545</v>
      </c>
      <c r="Y1" t="s">
        <v>3546</v>
      </c>
      <c r="AD1" t="s">
        <v>3547</v>
      </c>
      <c r="AG1" t="s">
        <v>3548</v>
      </c>
      <c r="AJ1" t="s">
        <v>3549</v>
      </c>
      <c r="AM1" t="s">
        <v>3550</v>
      </c>
      <c r="AP1" t="s">
        <v>3551</v>
      </c>
      <c r="AS1" t="s">
        <v>3552</v>
      </c>
      <c r="AV1" t="s">
        <v>3553</v>
      </c>
      <c r="BD1" t="s">
        <v>3554</v>
      </c>
      <c r="BE1" t="s">
        <v>45</v>
      </c>
      <c r="BF1">
        <v>10162</v>
      </c>
    </row>
    <row r="2" spans="1:71" ht="15.75" thickBot="1" x14ac:dyDescent="0.3">
      <c r="BE2" t="s">
        <v>96</v>
      </c>
      <c r="BF2">
        <v>10163</v>
      </c>
    </row>
    <row r="3" spans="1:71" ht="26.25" thickTop="1" thickBot="1" x14ac:dyDescent="0.55000000000000004">
      <c r="A3" s="33" t="s">
        <v>3557</v>
      </c>
      <c r="B3" s="475" t="s">
        <v>3506</v>
      </c>
      <c r="C3" s="475"/>
      <c r="D3" s="475"/>
      <c r="E3" s="475"/>
      <c r="F3" s="476"/>
      <c r="H3" s="34" t="s">
        <v>3559</v>
      </c>
      <c r="I3" s="35">
        <f>COUNTIF(D20:D897,"&gt;0")</f>
        <v>81</v>
      </c>
      <c r="J3" s="36" t="s">
        <v>3560</v>
      </c>
      <c r="K3" s="36"/>
      <c r="L3" s="36"/>
      <c r="M3" s="36"/>
      <c r="N3" s="37"/>
      <c r="O3" s="38"/>
      <c r="P3" s="38"/>
      <c r="Q3" s="38"/>
      <c r="BE3" t="s">
        <v>317</v>
      </c>
      <c r="BF3">
        <v>11510</v>
      </c>
    </row>
    <row r="4" spans="1:71" ht="16.5" thickTop="1" thickBot="1" x14ac:dyDescent="0.3">
      <c r="A4" s="33" t="s">
        <v>3562</v>
      </c>
      <c r="B4" s="477" t="s">
        <v>66</v>
      </c>
      <c r="C4" s="478"/>
      <c r="H4" s="33" t="s">
        <v>3563</v>
      </c>
      <c r="I4" s="35">
        <f>COUNTIF(G20:G941,"&gt;0")</f>
        <v>81</v>
      </c>
      <c r="J4" s="39" t="s">
        <v>3564</v>
      </c>
      <c r="K4" s="35">
        <f>COUNTIF(G20:G941,"&lt;0")</f>
        <v>0</v>
      </c>
      <c r="L4" s="39" t="s">
        <v>3565</v>
      </c>
      <c r="M4" s="35">
        <f>COUNTIF(G20:G941,"=0")</f>
        <v>0</v>
      </c>
    </row>
    <row r="5" spans="1:71" ht="15.75" thickTop="1" x14ac:dyDescent="0.25">
      <c r="A5" s="33" t="s">
        <v>3567</v>
      </c>
      <c r="B5" s="469"/>
      <c r="C5" s="470"/>
      <c r="D5" s="470"/>
      <c r="E5" s="470"/>
      <c r="F5" s="470"/>
      <c r="G5" s="470"/>
      <c r="H5" s="470"/>
      <c r="I5" s="470"/>
      <c r="J5" s="470"/>
      <c r="K5" s="470"/>
      <c r="L5" s="470"/>
      <c r="M5" s="470"/>
      <c r="N5" s="471"/>
      <c r="O5" s="40"/>
      <c r="P5" s="40"/>
      <c r="Q5" s="40"/>
    </row>
    <row r="6" spans="1:71" x14ac:dyDescent="0.25">
      <c r="B6" s="469"/>
      <c r="C6" s="470"/>
      <c r="D6" s="470"/>
      <c r="E6" s="470"/>
      <c r="F6" s="470"/>
      <c r="G6" s="470"/>
      <c r="H6" s="470"/>
      <c r="I6" s="470"/>
      <c r="J6" s="470"/>
      <c r="K6" s="470"/>
      <c r="L6" s="470"/>
      <c r="M6" s="470"/>
      <c r="N6" s="471"/>
      <c r="O6" s="40"/>
      <c r="P6" s="40"/>
      <c r="Q6" s="40"/>
    </row>
    <row r="7" spans="1:71" x14ac:dyDescent="0.25">
      <c r="B7" s="469"/>
      <c r="C7" s="470"/>
      <c r="D7" s="470"/>
      <c r="E7" s="470"/>
      <c r="F7" s="470"/>
      <c r="G7" s="470"/>
      <c r="H7" s="470"/>
      <c r="I7" s="470"/>
      <c r="J7" s="470"/>
      <c r="K7" s="470"/>
      <c r="L7" s="470"/>
      <c r="M7" s="470"/>
      <c r="N7" s="471"/>
      <c r="O7" s="40"/>
      <c r="P7" s="40"/>
      <c r="Q7" s="40"/>
    </row>
    <row r="8" spans="1:71" x14ac:dyDescent="0.25">
      <c r="B8" s="468"/>
      <c r="C8" s="468"/>
      <c r="D8" s="468"/>
      <c r="E8" s="468"/>
      <c r="F8" s="468"/>
      <c r="G8" s="468"/>
      <c r="H8" s="468"/>
      <c r="I8" s="468"/>
      <c r="J8" s="468"/>
      <c r="K8" s="468"/>
      <c r="L8" s="468"/>
      <c r="M8" s="468"/>
      <c r="N8" s="468"/>
      <c r="O8" s="40"/>
      <c r="P8" s="40"/>
      <c r="Q8" s="40"/>
    </row>
    <row r="9" spans="1:71" x14ac:dyDescent="0.25">
      <c r="B9" s="468"/>
      <c r="C9" s="468"/>
      <c r="D9" s="468"/>
      <c r="E9" s="468"/>
      <c r="F9" s="468"/>
      <c r="G9" s="468"/>
      <c r="H9" s="468"/>
      <c r="I9" s="468"/>
      <c r="J9" s="468"/>
      <c r="K9" s="468"/>
      <c r="L9" s="468"/>
      <c r="M9" s="468"/>
      <c r="N9" s="468"/>
      <c r="O9" s="40"/>
      <c r="P9" s="40"/>
      <c r="Q9" s="40"/>
    </row>
    <row r="10" spans="1:71" x14ac:dyDescent="0.25">
      <c r="A10" s="38"/>
      <c r="B10" s="38"/>
      <c r="C10" s="38"/>
      <c r="D10" s="38"/>
      <c r="E10" s="38"/>
      <c r="F10" s="38"/>
      <c r="G10" s="38"/>
      <c r="H10" s="38"/>
      <c r="I10" s="47"/>
      <c r="J10" s="47"/>
      <c r="K10" s="47"/>
      <c r="L10" s="47"/>
      <c r="M10" s="47"/>
      <c r="N10" s="47"/>
      <c r="O10" s="47"/>
      <c r="P10" s="47"/>
      <c r="Q10" s="47"/>
    </row>
    <row r="11" spans="1:71" x14ac:dyDescent="0.25">
      <c r="A11" s="33" t="s">
        <v>3581</v>
      </c>
      <c r="B11" s="465"/>
      <c r="C11" s="466"/>
      <c r="D11" s="466"/>
      <c r="E11" s="467"/>
      <c r="F11" s="465"/>
      <c r="G11" s="466"/>
      <c r="H11" s="466"/>
      <c r="I11" s="466"/>
      <c r="J11" s="466"/>
      <c r="K11" s="466"/>
      <c r="L11" s="466"/>
      <c r="M11" s="466"/>
      <c r="N11" s="467"/>
      <c r="O11" s="47"/>
      <c r="P11" s="47"/>
      <c r="Q11" s="47"/>
    </row>
    <row r="12" spans="1:71" x14ac:dyDescent="0.25">
      <c r="A12" s="38"/>
      <c r="B12" s="465"/>
      <c r="C12" s="466"/>
      <c r="D12" s="466"/>
      <c r="E12" s="467"/>
      <c r="F12" s="465"/>
      <c r="G12" s="466"/>
      <c r="H12" s="466"/>
      <c r="I12" s="466"/>
      <c r="J12" s="466"/>
      <c r="K12" s="466"/>
      <c r="L12" s="466"/>
      <c r="M12" s="466"/>
      <c r="N12" s="467"/>
      <c r="O12" s="47"/>
      <c r="P12" s="47"/>
      <c r="Q12" s="47"/>
    </row>
    <row r="13" spans="1:71" x14ac:dyDescent="0.25">
      <c r="A13" s="38"/>
      <c r="B13" s="465"/>
      <c r="C13" s="466"/>
      <c r="D13" s="466"/>
      <c r="E13" s="467"/>
      <c r="F13" s="465"/>
      <c r="G13" s="466"/>
      <c r="H13" s="466"/>
      <c r="I13" s="466"/>
      <c r="J13" s="466"/>
      <c r="K13" s="466"/>
      <c r="L13" s="466"/>
      <c r="M13" s="466"/>
      <c r="N13" s="467"/>
      <c r="O13" s="47"/>
      <c r="P13" s="47"/>
      <c r="Q13" s="47"/>
      <c r="BI13"/>
      <c r="BJ13"/>
      <c r="BK13"/>
      <c r="BL13"/>
      <c r="BM13"/>
      <c r="BN13"/>
      <c r="BO13"/>
      <c r="BP13"/>
      <c r="BQ13"/>
      <c r="BR13"/>
      <c r="BS13"/>
    </row>
    <row r="14" spans="1:71" x14ac:dyDescent="0.25">
      <c r="A14" s="38"/>
      <c r="B14" s="465"/>
      <c r="C14" s="466"/>
      <c r="D14" s="466"/>
      <c r="E14" s="467"/>
      <c r="F14" s="465"/>
      <c r="G14" s="466"/>
      <c r="H14" s="466"/>
      <c r="I14" s="466"/>
      <c r="J14" s="466"/>
      <c r="K14" s="466"/>
      <c r="L14" s="466"/>
      <c r="M14" s="466"/>
      <c r="N14" s="467"/>
      <c r="O14" s="47"/>
      <c r="P14" s="47"/>
      <c r="Q14" s="47"/>
      <c r="R14" s="48">
        <f>R15+R16</f>
        <v>62208870.210000001</v>
      </c>
      <c r="S14" s="48"/>
      <c r="T14" s="48">
        <f t="shared" ref="T14:BD14" si="0">T15+T16</f>
        <v>10117014.490000002</v>
      </c>
      <c r="U14" s="48">
        <f t="shared" si="0"/>
        <v>10616495.48</v>
      </c>
      <c r="V14" s="48">
        <f t="shared" si="0"/>
        <v>5308247.7999999989</v>
      </c>
      <c r="W14" s="48">
        <f t="shared" si="0"/>
        <v>5308247.7999999989</v>
      </c>
      <c r="X14" s="48">
        <f t="shared" si="0"/>
        <v>5464339.9499999993</v>
      </c>
      <c r="Y14" s="48">
        <f t="shared" si="0"/>
        <v>5464339.9499999993</v>
      </c>
      <c r="Z14" s="48"/>
      <c r="AA14" s="48"/>
      <c r="AB14" s="48"/>
      <c r="AC14" s="48"/>
      <c r="AD14" s="48">
        <f t="shared" si="0"/>
        <v>10882420.013846155</v>
      </c>
      <c r="AE14" s="48"/>
      <c r="AF14" s="48"/>
      <c r="AG14" s="48">
        <f t="shared" si="0"/>
        <v>10882420.013846155</v>
      </c>
      <c r="AH14" s="48"/>
      <c r="AI14" s="48"/>
      <c r="AJ14" s="48">
        <f t="shared" si="0"/>
        <v>10882420.013846155</v>
      </c>
      <c r="AK14" s="48"/>
      <c r="AL14" s="48"/>
      <c r="AM14" s="48">
        <f t="shared" si="0"/>
        <v>10882420.013846155</v>
      </c>
      <c r="AN14" s="48"/>
      <c r="AO14" s="48"/>
      <c r="AP14" s="48">
        <f t="shared" si="0"/>
        <v>10882420.013846155</v>
      </c>
      <c r="AQ14" s="48"/>
      <c r="AR14" s="48"/>
      <c r="AS14" s="48">
        <f t="shared" si="0"/>
        <v>10882420.013846155</v>
      </c>
      <c r="AT14" s="48"/>
      <c r="AU14" s="48"/>
      <c r="AV14" s="48">
        <f t="shared" si="0"/>
        <v>10882420.013846155</v>
      </c>
      <c r="AW14" s="48"/>
      <c r="AX14" s="48"/>
      <c r="AY14" s="48"/>
      <c r="AZ14" s="48">
        <f t="shared" si="0"/>
        <v>142737934.66999996</v>
      </c>
      <c r="BA14" s="48"/>
      <c r="BB14" s="48"/>
      <c r="BC14" s="48">
        <f t="shared" si="0"/>
        <v>0</v>
      </c>
      <c r="BD14" s="48">
        <f t="shared" si="0"/>
        <v>0</v>
      </c>
      <c r="BE14" s="49" t="s">
        <v>3583</v>
      </c>
      <c r="BI14"/>
      <c r="BJ14"/>
      <c r="BK14"/>
      <c r="BL14"/>
      <c r="BM14"/>
      <c r="BN14"/>
      <c r="BO14"/>
      <c r="BP14"/>
      <c r="BQ14"/>
      <c r="BR14"/>
      <c r="BS14"/>
    </row>
    <row r="15" spans="1:71" x14ac:dyDescent="0.25">
      <c r="A15" s="38"/>
      <c r="B15" s="465"/>
      <c r="C15" s="466"/>
      <c r="D15" s="466"/>
      <c r="E15" s="467"/>
      <c r="F15" s="465"/>
      <c r="G15" s="466"/>
      <c r="H15" s="466"/>
      <c r="I15" s="466"/>
      <c r="J15" s="466"/>
      <c r="K15" s="466"/>
      <c r="L15" s="466"/>
      <c r="M15" s="466"/>
      <c r="N15" s="467"/>
      <c r="O15" s="47"/>
      <c r="P15" s="47"/>
      <c r="Q15" s="47"/>
      <c r="R15" s="50">
        <f>SUMIF(R20:R912,"&gt;0")</f>
        <v>62208870.210000001</v>
      </c>
      <c r="S15" s="50"/>
      <c r="T15" s="50">
        <f t="shared" ref="T15:Y15" si="1">SUMIF(T20:T912,"&gt;0")</f>
        <v>10117014.490000002</v>
      </c>
      <c r="U15" s="50">
        <f t="shared" si="1"/>
        <v>10616495.48</v>
      </c>
      <c r="V15" s="50">
        <f t="shared" si="1"/>
        <v>5308247.7999999989</v>
      </c>
      <c r="W15" s="50">
        <f t="shared" si="1"/>
        <v>5308247.7999999989</v>
      </c>
      <c r="X15" s="50">
        <f t="shared" si="1"/>
        <v>5464339.9499999993</v>
      </c>
      <c r="Y15" s="50">
        <f t="shared" si="1"/>
        <v>5464339.9499999993</v>
      </c>
      <c r="Z15" s="50"/>
      <c r="AA15" s="50"/>
      <c r="AB15" s="50"/>
      <c r="AC15" s="50"/>
      <c r="AD15" s="50">
        <f>SUMIF(AD20:AD912,"&gt;0")</f>
        <v>10882420.013846155</v>
      </c>
      <c r="AE15" s="50"/>
      <c r="AF15" s="50"/>
      <c r="AG15" s="50">
        <f>SUMIF(AG20:AG912,"&gt;0")</f>
        <v>10882420.013846155</v>
      </c>
      <c r="AH15" s="50"/>
      <c r="AI15" s="50"/>
      <c r="AJ15" s="50">
        <f>SUMIF(AJ20:AJ912,"&gt;0")</f>
        <v>10882420.013846155</v>
      </c>
      <c r="AK15" s="50"/>
      <c r="AL15" s="50"/>
      <c r="AM15" s="50">
        <f>SUMIF(AM20:AM912,"&gt;0")</f>
        <v>10882420.013846155</v>
      </c>
      <c r="AN15" s="50"/>
      <c r="AO15" s="50"/>
      <c r="AP15" s="50">
        <f>SUMIF(AP20:AP912,"&gt;0")</f>
        <v>10882420.013846155</v>
      </c>
      <c r="AQ15" s="50"/>
      <c r="AR15" s="50"/>
      <c r="AS15" s="50">
        <f>SUMIF(AS20:AS912,"&gt;0")</f>
        <v>10882420.013846155</v>
      </c>
      <c r="AT15" s="50"/>
      <c r="AU15" s="50"/>
      <c r="AV15" s="50">
        <f>SUMIF(AV20:AV912,"&gt;0")</f>
        <v>10882420.013846155</v>
      </c>
      <c r="AW15" s="50"/>
      <c r="AX15" s="50"/>
      <c r="AY15" s="50"/>
      <c r="AZ15" s="50">
        <f>SUMIF(AZ20:AZ912,"&gt;0")</f>
        <v>142737934.66999996</v>
      </c>
      <c r="BA15" s="50"/>
      <c r="BB15" s="50"/>
      <c r="BC15" s="50">
        <f>SUMIF(BC20:BC912,"&gt;0")</f>
        <v>0</v>
      </c>
      <c r="BD15" s="50">
        <f>SUMIF(BD20:BD912,"&gt;0")</f>
        <v>0</v>
      </c>
      <c r="BE15" s="49" t="s">
        <v>3563</v>
      </c>
      <c r="BI15"/>
      <c r="BJ15"/>
      <c r="BK15"/>
      <c r="BL15"/>
      <c r="BM15"/>
      <c r="BN15"/>
      <c r="BO15"/>
      <c r="BP15"/>
      <c r="BQ15"/>
      <c r="BR15"/>
      <c r="BS15"/>
    </row>
    <row r="16" spans="1:71" x14ac:dyDescent="0.25">
      <c r="A16" s="38"/>
      <c r="B16" s="465"/>
      <c r="C16" s="466"/>
      <c r="D16" s="466"/>
      <c r="E16" s="467"/>
      <c r="F16" s="465"/>
      <c r="G16" s="466"/>
      <c r="H16" s="466"/>
      <c r="I16" s="466"/>
      <c r="J16" s="466"/>
      <c r="K16" s="466"/>
      <c r="L16" s="466"/>
      <c r="M16" s="466"/>
      <c r="N16" s="467"/>
      <c r="O16" s="47"/>
      <c r="P16" s="47"/>
      <c r="Q16" s="47"/>
      <c r="R16" s="50">
        <f>SUMIF(R20:R912,"&lt;0")</f>
        <v>0</v>
      </c>
      <c r="S16" s="50"/>
      <c r="T16" s="50">
        <f t="shared" ref="T16:Y16" si="2">SUMIF(T20:T912,"&lt;0")</f>
        <v>0</v>
      </c>
      <c r="U16" s="50">
        <f t="shared" si="2"/>
        <v>0</v>
      </c>
      <c r="V16" s="50">
        <f t="shared" si="2"/>
        <v>0</v>
      </c>
      <c r="W16" s="50">
        <f t="shared" si="2"/>
        <v>0</v>
      </c>
      <c r="X16" s="50">
        <f t="shared" si="2"/>
        <v>0</v>
      </c>
      <c r="Y16" s="50">
        <f t="shared" si="2"/>
        <v>0</v>
      </c>
      <c r="Z16" s="50"/>
      <c r="AA16" s="50"/>
      <c r="AB16" s="50"/>
      <c r="AC16" s="50"/>
      <c r="AD16" s="50">
        <f>SUMIF(AD20:AD912,"&lt;0")</f>
        <v>0</v>
      </c>
      <c r="AE16" s="50"/>
      <c r="AF16" s="50"/>
      <c r="AG16" s="50">
        <f>SUMIF(AG20:AG912,"&lt;0")</f>
        <v>0</v>
      </c>
      <c r="AH16" s="50"/>
      <c r="AI16" s="50"/>
      <c r="AJ16" s="50">
        <f>SUMIF(AJ20:AJ912,"&lt;0")</f>
        <v>0</v>
      </c>
      <c r="AK16" s="50"/>
      <c r="AL16" s="50"/>
      <c r="AM16" s="50">
        <f>SUMIF(AM20:AM912,"&lt;0")</f>
        <v>0</v>
      </c>
      <c r="AN16" s="50"/>
      <c r="AO16" s="50"/>
      <c r="AP16" s="50">
        <f>SUMIF(AP20:AP912,"&lt;0")</f>
        <v>0</v>
      </c>
      <c r="AQ16" s="50"/>
      <c r="AR16" s="50"/>
      <c r="AS16" s="50">
        <f>SUMIF(AS20:AS912,"&lt;0")</f>
        <v>0</v>
      </c>
      <c r="AT16" s="50"/>
      <c r="AU16" s="50"/>
      <c r="AV16" s="50">
        <f>SUMIF(AV20:AV912,"&lt;0")</f>
        <v>0</v>
      </c>
      <c r="AW16" s="50"/>
      <c r="AX16" s="50"/>
      <c r="AY16" s="50"/>
      <c r="AZ16" s="50">
        <f>SUMIF(AZ20:AZ912,"&lt;0")</f>
        <v>0</v>
      </c>
      <c r="BA16" s="50"/>
      <c r="BB16" s="50"/>
      <c r="BC16" s="50">
        <f>SUMIF(BC20:BC912,"&lt;0")</f>
        <v>0</v>
      </c>
      <c r="BD16" s="50">
        <f>SUMIF(BD20:BD912,"&lt;0")</f>
        <v>0</v>
      </c>
      <c r="BE16" s="49" t="s">
        <v>3564</v>
      </c>
      <c r="BI16"/>
      <c r="BJ16"/>
      <c r="BK16"/>
      <c r="BL16"/>
      <c r="BM16"/>
      <c r="BN16"/>
      <c r="BO16"/>
      <c r="BP16"/>
      <c r="BQ16"/>
      <c r="BR16"/>
      <c r="BS16"/>
    </row>
    <row r="17" spans="1:91" x14ac:dyDescent="0.25">
      <c r="A17" s="38">
        <f>COUNTIF(D20:D977,"&gt;0")</f>
        <v>81</v>
      </c>
      <c r="B17" s="465"/>
      <c r="C17" s="466"/>
      <c r="D17" s="466"/>
      <c r="E17" s="467"/>
      <c r="F17" s="465"/>
      <c r="G17" s="466"/>
      <c r="H17" s="466"/>
      <c r="I17" s="466"/>
      <c r="J17" s="466"/>
      <c r="K17" s="466"/>
      <c r="L17" s="466"/>
      <c r="M17" s="466"/>
      <c r="N17" s="467"/>
      <c r="O17" s="47"/>
      <c r="P17" s="47"/>
      <c r="Q17" s="47"/>
      <c r="R17" s="462"/>
      <c r="S17" s="463"/>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304"/>
      <c r="AX17" s="304"/>
      <c r="AY17" s="303"/>
      <c r="BI17"/>
      <c r="BJ17"/>
      <c r="BK17"/>
      <c r="BL17"/>
      <c r="BM17"/>
      <c r="BN17"/>
      <c r="BO17"/>
      <c r="BP17"/>
      <c r="BQ17"/>
      <c r="BR17"/>
      <c r="BS17"/>
    </row>
    <row r="18" spans="1:91" ht="15.75" thickBot="1" x14ac:dyDescent="0.3">
      <c r="A18" t="s">
        <v>3585</v>
      </c>
      <c r="G18" s="53">
        <f>SUM(G20:G912)</f>
        <v>142737934.66999996</v>
      </c>
      <c r="I18" s="53"/>
      <c r="R18" s="487" t="s">
        <v>4227</v>
      </c>
      <c r="S18" s="488"/>
      <c r="T18" s="488"/>
      <c r="U18" s="488"/>
      <c r="V18" s="488"/>
      <c r="W18" s="488"/>
      <c r="X18" s="488"/>
      <c r="Y18" s="488"/>
      <c r="Z18" s="488"/>
      <c r="AA18" s="488"/>
      <c r="AB18" s="488"/>
      <c r="AC18" s="54"/>
      <c r="AD18" s="507" t="s">
        <v>4236</v>
      </c>
      <c r="AE18" s="508"/>
      <c r="AF18" s="508"/>
      <c r="AG18" s="508"/>
      <c r="AH18" s="508"/>
      <c r="AI18" s="508"/>
      <c r="AJ18" s="508"/>
      <c r="AK18" s="508"/>
      <c r="AL18" s="508"/>
      <c r="AM18" s="508"/>
      <c r="AN18" s="508"/>
      <c r="AO18" s="508"/>
      <c r="AP18" s="508"/>
      <c r="AQ18" s="508"/>
      <c r="AR18" s="508"/>
      <c r="AS18" s="508"/>
      <c r="AT18" s="508"/>
      <c r="AU18" s="508"/>
      <c r="AV18" s="508"/>
      <c r="AW18" s="508"/>
      <c r="AX18" s="508"/>
      <c r="AY18" s="54"/>
      <c r="AZ18" t="s">
        <v>4217</v>
      </c>
      <c r="BA18" s="54"/>
      <c r="BB18" t="s">
        <v>4218</v>
      </c>
      <c r="BC18" s="53">
        <f>SUM(BC20:BC912)</f>
        <v>0</v>
      </c>
      <c r="BI18"/>
      <c r="BJ18"/>
      <c r="BK18"/>
      <c r="BL18"/>
      <c r="BM18"/>
      <c r="BN18"/>
      <c r="BO18"/>
      <c r="BP18"/>
      <c r="BQ18"/>
      <c r="BR18"/>
      <c r="BS18"/>
    </row>
    <row r="19" spans="1:91" s="65" customFormat="1" ht="7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4200</v>
      </c>
      <c r="T19" s="63" t="s">
        <v>3603</v>
      </c>
      <c r="U19" s="63" t="s">
        <v>26</v>
      </c>
      <c r="V19" s="63" t="s">
        <v>27</v>
      </c>
      <c r="W19" s="63" t="s">
        <v>28</v>
      </c>
      <c r="X19" s="63" t="s">
        <v>29</v>
      </c>
      <c r="Y19" s="63" t="s">
        <v>30</v>
      </c>
      <c r="Z19" s="63" t="s">
        <v>4201</v>
      </c>
      <c r="AA19" s="63" t="s">
        <v>4203</v>
      </c>
      <c r="AB19" s="63" t="s">
        <v>4676</v>
      </c>
      <c r="AC19" s="54"/>
      <c r="AD19" s="309" t="s">
        <v>31</v>
      </c>
      <c r="AE19" s="307" t="s">
        <v>4220</v>
      </c>
      <c r="AF19" s="307" t="s">
        <v>4234</v>
      </c>
      <c r="AG19" s="314" t="s">
        <v>32</v>
      </c>
      <c r="AH19" s="308" t="s">
        <v>4222</v>
      </c>
      <c r="AI19" s="315" t="s">
        <v>4228</v>
      </c>
      <c r="AJ19" s="309" t="s">
        <v>33</v>
      </c>
      <c r="AK19" s="307" t="s">
        <v>4221</v>
      </c>
      <c r="AL19" s="310" t="s">
        <v>4229</v>
      </c>
      <c r="AM19" s="314" t="s">
        <v>34</v>
      </c>
      <c r="AN19" s="308" t="s">
        <v>4223</v>
      </c>
      <c r="AO19" s="315" t="s">
        <v>4230</v>
      </c>
      <c r="AP19" s="309" t="s">
        <v>35</v>
      </c>
      <c r="AQ19" s="307" t="s">
        <v>4224</v>
      </c>
      <c r="AR19" s="310" t="s">
        <v>4231</v>
      </c>
      <c r="AS19" s="314" t="s">
        <v>36</v>
      </c>
      <c r="AT19" s="308" t="s">
        <v>4225</v>
      </c>
      <c r="AU19" s="315" t="s">
        <v>4232</v>
      </c>
      <c r="AV19" s="309" t="s">
        <v>37</v>
      </c>
      <c r="AW19" s="307" t="s">
        <v>4226</v>
      </c>
      <c r="AX19" s="310" t="s">
        <v>4233</v>
      </c>
      <c r="AY19" s="63" t="s">
        <v>4216</v>
      </c>
      <c r="AZ19" s="63" t="s">
        <v>4215</v>
      </c>
      <c r="BA19" s="63" t="s">
        <v>21</v>
      </c>
      <c r="BB19" s="63" t="s">
        <v>4202</v>
      </c>
      <c r="BC19" s="63" t="s">
        <v>4219</v>
      </c>
      <c r="BD19" s="64" t="s">
        <v>4235</v>
      </c>
    </row>
    <row r="20" spans="1:91" ht="15.75" thickTop="1" x14ac:dyDescent="0.25">
      <c r="A20" t="str">
        <f>$B$3</f>
        <v>APT</v>
      </c>
      <c r="B20" s="75" t="s">
        <v>3620</v>
      </c>
      <c r="C20" s="76">
        <v>44027</v>
      </c>
      <c r="D20" s="75">
        <f>Schools!A14</f>
        <v>3023520</v>
      </c>
      <c r="E20" t="str">
        <f>VLOOKUP(D20,Schools!A:B,2,0)</f>
        <v>Akiva School</v>
      </c>
      <c r="F20" t="str">
        <f>RIGHT(APT!D20,4)&amp;"."&amp;"."&amp;SEN!L20&amp;"."&amp;SENPay!$C$5</f>
        <v>3520..I03.Au20</v>
      </c>
      <c r="G20" s="77">
        <v>1587167.9999999998</v>
      </c>
      <c r="H20" s="75" t="s">
        <v>3621</v>
      </c>
      <c r="I20" s="75"/>
      <c r="J20" t="str">
        <f>P20&amp;"/"&amp;Q20</f>
        <v>10162/516500</v>
      </c>
      <c r="K20">
        <f>VLOOKUP(D20,Schools!$A:$Z,9,0)</f>
        <v>400125</v>
      </c>
      <c r="L20" s="75" t="s">
        <v>66</v>
      </c>
      <c r="M20" s="75" t="s">
        <v>94</v>
      </c>
      <c r="N20" s="75" t="s">
        <v>3550</v>
      </c>
      <c r="O20" s="78" t="str">
        <f>VLOOKUP(D20,Schools!A:D,4,0)</f>
        <v>Primary</v>
      </c>
      <c r="P20" s="78">
        <f t="shared" ref="P20:P51" si="3">VLOOKUP(O20,$BE$1:$BF$3,2,0)</f>
        <v>10162</v>
      </c>
      <c r="Q20" s="78">
        <f>IF(F20="M",543965,516500)</f>
        <v>516500</v>
      </c>
      <c r="R20" s="79">
        <v>1507809.61</v>
      </c>
      <c r="S20" s="79">
        <f>-R20</f>
        <v>-1507809.61</v>
      </c>
      <c r="T20" s="79">
        <v>0</v>
      </c>
      <c r="U20" s="79">
        <v>12208.98</v>
      </c>
      <c r="V20" s="79">
        <v>6104.4899999999989</v>
      </c>
      <c r="W20" s="79">
        <v>6104.4899999999989</v>
      </c>
      <c r="X20" s="79">
        <v>6104.4899999999989</v>
      </c>
      <c r="Y20" s="79">
        <v>6104.4899999999989</v>
      </c>
      <c r="Z20" s="79">
        <f t="shared" ref="Z20:Z44" si="4">SUM(R20:Y20)</f>
        <v>36626.939999999995</v>
      </c>
      <c r="AA20" s="79">
        <f>(BB20/13)*6</f>
        <v>724721.64923076925</v>
      </c>
      <c r="AB20" s="79">
        <f>AA20-Z20</f>
        <v>688094.70923076931</v>
      </c>
      <c r="AC20" s="79"/>
      <c r="AD20" s="311">
        <f>$BB20/13</f>
        <v>120786.94153846154</v>
      </c>
      <c r="AE20" s="312"/>
      <c r="AF20" s="312"/>
      <c r="AG20" s="316">
        <f>$BB20/13</f>
        <v>120786.94153846154</v>
      </c>
      <c r="AH20" s="317"/>
      <c r="AI20" s="318"/>
      <c r="AJ20" s="311">
        <f>$BB20/13</f>
        <v>120786.94153846154</v>
      </c>
      <c r="AK20" s="312"/>
      <c r="AL20" s="313"/>
      <c r="AM20" s="316">
        <f>$BB20/13</f>
        <v>120786.94153846154</v>
      </c>
      <c r="AN20" s="317"/>
      <c r="AO20" s="318"/>
      <c r="AP20" s="311">
        <f>$BB20/13</f>
        <v>120786.94153846154</v>
      </c>
      <c r="AQ20" s="312"/>
      <c r="AR20" s="313"/>
      <c r="AS20" s="316">
        <f>$BB20/13</f>
        <v>120786.94153846154</v>
      </c>
      <c r="AT20" s="317"/>
      <c r="AU20" s="318"/>
      <c r="AV20" s="311">
        <f>$BB20/13</f>
        <v>120786.94153846154</v>
      </c>
      <c r="AW20" s="312"/>
      <c r="AX20" s="313"/>
      <c r="AY20" s="79">
        <f>SUM(AB20:AX20)+SUM(T20:Y20)</f>
        <v>1570230.2399999998</v>
      </c>
      <c r="AZ20" s="52">
        <v>1587168</v>
      </c>
      <c r="BA20" s="79">
        <f>SUMIF(DEDEL!$D$20:$D$262,APT!D20,DEDEL!$AF$20:$AF$262)</f>
        <v>-16937.759999999998</v>
      </c>
      <c r="BB20" s="79">
        <f>BA20+AZ20</f>
        <v>1570230.24</v>
      </c>
      <c r="BC20" s="52">
        <f t="shared" ref="BC20:BC51" si="5">AZ20-G20</f>
        <v>0</v>
      </c>
      <c r="BD20" s="79">
        <f>BB20-AY20</f>
        <v>0</v>
      </c>
      <c r="BH20" s="8"/>
      <c r="BU20" s="8"/>
      <c r="BV20" s="53"/>
      <c r="BW20" s="80"/>
      <c r="BZ20" s="3"/>
      <c r="CA20" s="52"/>
      <c r="CB20" s="52"/>
      <c r="CC20" s="52"/>
      <c r="CD20" s="52"/>
      <c r="CE20" s="53"/>
      <c r="CF20" s="52"/>
      <c r="CG20" s="8"/>
      <c r="CH20" s="1"/>
      <c r="CI20" s="1"/>
      <c r="CJ20" s="52"/>
      <c r="CK20" s="1"/>
      <c r="CL20" s="1"/>
      <c r="CM20" s="1"/>
    </row>
    <row r="21" spans="1:91" x14ac:dyDescent="0.25">
      <c r="A21" t="str">
        <f t="shared" ref="A21:A71" si="6">$B$3</f>
        <v>APT</v>
      </c>
      <c r="B21" s="75" t="s">
        <v>3620</v>
      </c>
      <c r="C21" s="76">
        <v>44027</v>
      </c>
      <c r="D21" s="75">
        <f>Schools!A15</f>
        <v>3023300</v>
      </c>
      <c r="E21" t="str">
        <f>VLOOKUP(D21,Schools!A:B,2,0)</f>
        <v>All Saints' CE Primary School NW2</v>
      </c>
      <c r="F21" t="str">
        <f>VLOOKUP(D21,Schools!$A:$Z,3,0)</f>
        <v>M</v>
      </c>
      <c r="G21" s="77">
        <v>903010.1</v>
      </c>
      <c r="H21" s="75" t="s">
        <v>3621</v>
      </c>
      <c r="I21" s="75"/>
      <c r="J21" t="str">
        <f t="shared" ref="J21:J71" si="7">P21&amp;"/"&amp;Q21</f>
        <v>10162/543965</v>
      </c>
      <c r="K21">
        <f>VLOOKUP(D21,Schools!$A:$Z,9,0)</f>
        <v>400069</v>
      </c>
      <c r="L21" s="75" t="s">
        <v>66</v>
      </c>
      <c r="M21" s="75" t="s">
        <v>94</v>
      </c>
      <c r="N21" s="75" t="s">
        <v>3550</v>
      </c>
      <c r="O21" s="78" t="str">
        <f>VLOOKUP(D21,Schools!A:D,4,0)</f>
        <v>Primary</v>
      </c>
      <c r="P21" s="78">
        <f t="shared" si="3"/>
        <v>10162</v>
      </c>
      <c r="Q21" s="78">
        <f t="shared" ref="Q21:Q71" si="8">IF(F21="M",543965,516500)</f>
        <v>543965</v>
      </c>
      <c r="R21" s="79">
        <v>767558.59</v>
      </c>
      <c r="S21" s="79">
        <f t="shared" ref="S21:S71" si="9">-R21</f>
        <v>-767558.59</v>
      </c>
      <c r="T21" s="79">
        <v>135451.50999999998</v>
      </c>
      <c r="U21" s="79">
        <v>0</v>
      </c>
      <c r="V21" s="79">
        <v>0</v>
      </c>
      <c r="W21" s="79">
        <v>0</v>
      </c>
      <c r="X21" s="79">
        <v>0</v>
      </c>
      <c r="Y21" s="79">
        <v>0</v>
      </c>
      <c r="Z21" s="79">
        <f t="shared" si="4"/>
        <v>135451.50999999998</v>
      </c>
      <c r="AA21" s="79">
        <f t="shared" ref="AA21:AA71" si="10">(BB21/13)*6</f>
        <v>413116.82307692303</v>
      </c>
      <c r="AB21" s="79">
        <f t="shared" ref="AB21:AB84" si="11">AA21-Z21</f>
        <v>277665.31307692302</v>
      </c>
      <c r="AC21" s="79"/>
      <c r="AD21" s="311">
        <f t="shared" ref="AD21:AD84" si="12">$BB21/13</f>
        <v>68852.803846153838</v>
      </c>
      <c r="AE21" s="312"/>
      <c r="AF21" s="312"/>
      <c r="AG21" s="316">
        <f t="shared" ref="AG21:AG84" si="13">$BB21/13</f>
        <v>68852.803846153838</v>
      </c>
      <c r="AH21" s="317"/>
      <c r="AI21" s="318"/>
      <c r="AJ21" s="311">
        <f t="shared" ref="AJ21:AJ84" si="14">$BB21/13</f>
        <v>68852.803846153838</v>
      </c>
      <c r="AK21" s="312"/>
      <c r="AL21" s="313"/>
      <c r="AM21" s="316">
        <f t="shared" ref="AM21:AM84" si="15">$BB21/13</f>
        <v>68852.803846153838</v>
      </c>
      <c r="AN21" s="317"/>
      <c r="AO21" s="318"/>
      <c r="AP21" s="311">
        <f t="shared" ref="AP21:AP84" si="16">$BB21/13</f>
        <v>68852.803846153838</v>
      </c>
      <c r="AQ21" s="312"/>
      <c r="AR21" s="313"/>
      <c r="AS21" s="316">
        <f t="shared" ref="AS21:AS84" si="17">$BB21/13</f>
        <v>68852.803846153838</v>
      </c>
      <c r="AT21" s="317"/>
      <c r="AU21" s="318"/>
      <c r="AV21" s="311">
        <f t="shared" ref="AV21:AV84" si="18">$BB21/13</f>
        <v>68852.803846153838</v>
      </c>
      <c r="AW21" s="312"/>
      <c r="AX21" s="313"/>
      <c r="AY21" s="79">
        <f t="shared" ref="AY21:AY84" si="19">SUM(AB21:AX21)+SUM(T21:Y21)</f>
        <v>895086.45</v>
      </c>
      <c r="AZ21" s="52">
        <v>903010.1</v>
      </c>
      <c r="BA21" s="79">
        <f>SUMIF(DEDEL!$D$20:$D$262,APT!D21,DEDEL!$AF$20:$AF$262)</f>
        <v>-7923.65</v>
      </c>
      <c r="BB21" s="79">
        <f t="shared" ref="BB21:BB71" si="20">BA21+AZ21</f>
        <v>895086.45</v>
      </c>
      <c r="BC21" s="52">
        <f t="shared" si="5"/>
        <v>0</v>
      </c>
      <c r="BD21" s="79">
        <f t="shared" ref="BD21:BD22" si="21">BB21-AY21</f>
        <v>0</v>
      </c>
      <c r="BH21" s="8"/>
      <c r="BU21" s="8"/>
      <c r="BV21" s="53"/>
      <c r="BW21" s="80"/>
      <c r="BZ21" s="3"/>
      <c r="CA21" s="52"/>
      <c r="CB21" s="52"/>
      <c r="CC21" s="52"/>
      <c r="CD21" s="52"/>
      <c r="CE21" s="53"/>
      <c r="CF21" s="52"/>
      <c r="CG21" s="8"/>
      <c r="CH21" s="52"/>
      <c r="CI21" s="1"/>
      <c r="CJ21" s="52"/>
      <c r="CK21" s="1"/>
      <c r="CL21" s="1"/>
      <c r="CM21" s="1"/>
    </row>
    <row r="22" spans="1:91" x14ac:dyDescent="0.25">
      <c r="A22" t="str">
        <f t="shared" si="6"/>
        <v>APT</v>
      </c>
      <c r="B22" s="75" t="s">
        <v>3620</v>
      </c>
      <c r="C22" s="76">
        <v>44027</v>
      </c>
      <c r="D22" s="75">
        <f>Schools!A16</f>
        <v>3023317</v>
      </c>
      <c r="E22" t="str">
        <f>VLOOKUP(D22,Schools!A:B,2,0)</f>
        <v>All Saints' CE Primary School, N20</v>
      </c>
      <c r="F22" t="str">
        <f>VLOOKUP(D22,Schools!$A:$Z,3,0)</f>
        <v>M</v>
      </c>
      <c r="G22" s="77">
        <v>1042491.2499999999</v>
      </c>
      <c r="H22" s="75" t="s">
        <v>3621</v>
      </c>
      <c r="I22" s="75"/>
      <c r="J22" t="str">
        <f t="shared" si="7"/>
        <v>10162/543965</v>
      </c>
      <c r="K22">
        <f>VLOOKUP(D22,Schools!$A:$Z,9,0)</f>
        <v>400015</v>
      </c>
      <c r="L22" s="75" t="s">
        <v>66</v>
      </c>
      <c r="M22" s="75" t="s">
        <v>94</v>
      </c>
      <c r="N22" s="75" t="s">
        <v>3550</v>
      </c>
      <c r="O22" s="78" t="str">
        <f>VLOOKUP(D22,Schools!A:D,4,0)</f>
        <v>Primary</v>
      </c>
      <c r="P22" s="78">
        <f t="shared" si="3"/>
        <v>10162</v>
      </c>
      <c r="Q22" s="78">
        <f t="shared" si="8"/>
        <v>543965</v>
      </c>
      <c r="R22" s="79">
        <v>886117.57000000007</v>
      </c>
      <c r="S22" s="79">
        <f t="shared" si="9"/>
        <v>-886117.57000000007</v>
      </c>
      <c r="T22" s="79">
        <v>156373.68</v>
      </c>
      <c r="U22" s="79">
        <v>0</v>
      </c>
      <c r="V22" s="79">
        <v>0</v>
      </c>
      <c r="W22" s="79">
        <v>0</v>
      </c>
      <c r="X22" s="79">
        <v>0</v>
      </c>
      <c r="Y22" s="79">
        <v>0</v>
      </c>
      <c r="Z22" s="79">
        <f t="shared" si="4"/>
        <v>156373.68</v>
      </c>
      <c r="AA22" s="79">
        <f t="shared" si="10"/>
        <v>476540.10000000003</v>
      </c>
      <c r="AB22" s="79">
        <f t="shared" si="11"/>
        <v>320166.42000000004</v>
      </c>
      <c r="AC22" s="79"/>
      <c r="AD22" s="311">
        <f t="shared" si="12"/>
        <v>79423.350000000006</v>
      </c>
      <c r="AE22" s="312"/>
      <c r="AF22" s="312"/>
      <c r="AG22" s="316">
        <f t="shared" si="13"/>
        <v>79423.350000000006</v>
      </c>
      <c r="AH22" s="317"/>
      <c r="AI22" s="318"/>
      <c r="AJ22" s="311">
        <f t="shared" si="14"/>
        <v>79423.350000000006</v>
      </c>
      <c r="AK22" s="312"/>
      <c r="AL22" s="313"/>
      <c r="AM22" s="316">
        <f t="shared" si="15"/>
        <v>79423.350000000006</v>
      </c>
      <c r="AN22" s="317"/>
      <c r="AO22" s="318"/>
      <c r="AP22" s="311">
        <f t="shared" si="16"/>
        <v>79423.350000000006</v>
      </c>
      <c r="AQ22" s="312"/>
      <c r="AR22" s="313"/>
      <c r="AS22" s="316">
        <f t="shared" si="17"/>
        <v>79423.350000000006</v>
      </c>
      <c r="AT22" s="317"/>
      <c r="AU22" s="318"/>
      <c r="AV22" s="311">
        <f t="shared" si="18"/>
        <v>79423.350000000006</v>
      </c>
      <c r="AW22" s="312"/>
      <c r="AX22" s="313"/>
      <c r="AY22" s="79">
        <f t="shared" si="19"/>
        <v>1032503.5499999998</v>
      </c>
      <c r="AZ22" s="52">
        <v>1042491.25</v>
      </c>
      <c r="BA22" s="79">
        <f>SUMIF(DEDEL!$D$20:$D$262,APT!D22,DEDEL!$AF$20:$AF$262)</f>
        <v>-9987.7000000000007</v>
      </c>
      <c r="BB22" s="79">
        <f t="shared" si="20"/>
        <v>1032503.55</v>
      </c>
      <c r="BC22" s="52">
        <f t="shared" si="5"/>
        <v>0</v>
      </c>
      <c r="BD22" s="79">
        <f t="shared" si="21"/>
        <v>0</v>
      </c>
      <c r="BH22" s="8"/>
      <c r="BU22" s="8"/>
      <c r="BV22" s="53"/>
      <c r="BW22" s="80"/>
      <c r="BZ22" s="3"/>
      <c r="CA22" s="52"/>
      <c r="CB22" s="52"/>
      <c r="CC22" s="52"/>
      <c r="CD22" s="52"/>
      <c r="CE22" s="53"/>
      <c r="CF22" s="52"/>
      <c r="CG22" s="8"/>
      <c r="CH22" s="52"/>
      <c r="CI22" s="1"/>
      <c r="CJ22" s="52"/>
      <c r="CK22" s="1"/>
      <c r="CL22" s="1"/>
      <c r="CM22" s="1"/>
    </row>
    <row r="23" spans="1:91" x14ac:dyDescent="0.25">
      <c r="A23" t="str">
        <f t="shared" si="6"/>
        <v>APT</v>
      </c>
      <c r="B23" s="75" t="s">
        <v>3620</v>
      </c>
      <c r="C23" s="76">
        <v>44027</v>
      </c>
      <c r="D23" s="75">
        <f>Schools!A18</f>
        <v>3023500</v>
      </c>
      <c r="E23" t="str">
        <f>VLOOKUP(D23,Schools!A:B,2,0)</f>
        <v>Annunciation Catholic Infant School</v>
      </c>
      <c r="F23" t="str">
        <f>VLOOKUP(D23,Schools!$A:$Z,3,0)</f>
        <v>M</v>
      </c>
      <c r="G23" s="77">
        <v>716722.85000000021</v>
      </c>
      <c r="H23" s="75" t="s">
        <v>3621</v>
      </c>
      <c r="I23" s="75"/>
      <c r="J23" t="str">
        <f t="shared" si="7"/>
        <v>10162/543965</v>
      </c>
      <c r="K23">
        <f>VLOOKUP(D23,Schools!$A:$Z,9,0)</f>
        <v>400023</v>
      </c>
      <c r="L23" s="75" t="s">
        <v>66</v>
      </c>
      <c r="M23" s="75" t="s">
        <v>94</v>
      </c>
      <c r="N23" s="75" t="s">
        <v>3550</v>
      </c>
      <c r="O23" s="78" t="str">
        <f>VLOOKUP(D23,Schools!A:D,4,0)</f>
        <v>Primary</v>
      </c>
      <c r="P23" s="78">
        <f t="shared" si="3"/>
        <v>10162</v>
      </c>
      <c r="Q23" s="78">
        <f t="shared" si="8"/>
        <v>543965</v>
      </c>
      <c r="R23" s="79">
        <v>609214.42000000004</v>
      </c>
      <c r="S23" s="79">
        <f t="shared" si="9"/>
        <v>-609214.42000000004</v>
      </c>
      <c r="T23" s="79">
        <v>107508.43</v>
      </c>
      <c r="U23" s="79">
        <v>0</v>
      </c>
      <c r="V23" s="79">
        <v>0</v>
      </c>
      <c r="W23" s="79">
        <v>0</v>
      </c>
      <c r="X23" s="79">
        <v>0</v>
      </c>
      <c r="Y23" s="79">
        <v>0</v>
      </c>
      <c r="Z23" s="79">
        <f t="shared" si="4"/>
        <v>107508.43</v>
      </c>
      <c r="AA23" s="79">
        <f t="shared" si="10"/>
        <v>327955.19076923077</v>
      </c>
      <c r="AB23" s="79">
        <f t="shared" si="11"/>
        <v>220446.76076923078</v>
      </c>
      <c r="AC23" s="79"/>
      <c r="AD23" s="311">
        <f t="shared" si="12"/>
        <v>54659.198461538464</v>
      </c>
      <c r="AE23" s="312"/>
      <c r="AF23" s="312"/>
      <c r="AG23" s="316">
        <f t="shared" si="13"/>
        <v>54659.198461538464</v>
      </c>
      <c r="AH23" s="317"/>
      <c r="AI23" s="318"/>
      <c r="AJ23" s="311">
        <f t="shared" si="14"/>
        <v>54659.198461538464</v>
      </c>
      <c r="AK23" s="312"/>
      <c r="AL23" s="313"/>
      <c r="AM23" s="316">
        <f t="shared" si="15"/>
        <v>54659.198461538464</v>
      </c>
      <c r="AN23" s="317"/>
      <c r="AO23" s="318"/>
      <c r="AP23" s="311">
        <f t="shared" si="16"/>
        <v>54659.198461538464</v>
      </c>
      <c r="AQ23" s="312"/>
      <c r="AR23" s="313"/>
      <c r="AS23" s="316">
        <f t="shared" si="17"/>
        <v>54659.198461538464</v>
      </c>
      <c r="AT23" s="317"/>
      <c r="AU23" s="318"/>
      <c r="AV23" s="311">
        <f t="shared" si="18"/>
        <v>54659.198461538464</v>
      </c>
      <c r="AW23" s="312"/>
      <c r="AX23" s="313"/>
      <c r="AY23" s="79">
        <f t="shared" si="19"/>
        <v>710569.58000000007</v>
      </c>
      <c r="AZ23" s="52">
        <v>716722.85000000009</v>
      </c>
      <c r="BA23" s="79">
        <f>SUMIF(DEDEL!$D$20:$D$262,APT!D23,DEDEL!$AF$20:$AF$262)</f>
        <v>-6153.27</v>
      </c>
      <c r="BB23" s="79">
        <f t="shared" si="20"/>
        <v>710569.58000000007</v>
      </c>
      <c r="BC23" s="52">
        <f t="shared" si="5"/>
        <v>0</v>
      </c>
      <c r="BD23" s="79">
        <f t="shared" ref="BD23:BD24" si="22">BB23-AY23</f>
        <v>0</v>
      </c>
      <c r="BH23" s="8"/>
      <c r="BU23" s="8"/>
      <c r="BV23" s="53"/>
      <c r="BW23" s="80"/>
      <c r="BZ23" s="3"/>
      <c r="CA23" s="52"/>
      <c r="CB23" s="52"/>
      <c r="CC23" s="52"/>
      <c r="CD23" s="52"/>
      <c r="CE23" s="53"/>
      <c r="CF23" s="52"/>
      <c r="CG23" s="8"/>
      <c r="CH23" s="52"/>
      <c r="CI23" s="1"/>
      <c r="CJ23" s="52"/>
      <c r="CK23" s="1"/>
      <c r="CL23" s="1"/>
      <c r="CM23" s="1"/>
    </row>
    <row r="24" spans="1:91" x14ac:dyDescent="0.25">
      <c r="A24" t="str">
        <f t="shared" si="6"/>
        <v>APT</v>
      </c>
      <c r="B24" s="75" t="s">
        <v>3620</v>
      </c>
      <c r="C24" s="76">
        <v>44027</v>
      </c>
      <c r="D24" s="75">
        <f>Schools!A19</f>
        <v>3023514</v>
      </c>
      <c r="E24" t="str">
        <f>VLOOKUP(D24,Schools!A:B,2,0)</f>
        <v>Annunciation Catholic Junior School</v>
      </c>
      <c r="F24" t="str">
        <f>VLOOKUP(D24,Schools!$A:$Z,3,0)</f>
        <v>M</v>
      </c>
      <c r="G24" s="77">
        <v>962716.86999999988</v>
      </c>
      <c r="H24" s="75" t="s">
        <v>3621</v>
      </c>
      <c r="I24" s="75"/>
      <c r="J24" t="str">
        <f t="shared" si="7"/>
        <v>10162/543965</v>
      </c>
      <c r="K24">
        <f>VLOOKUP(D24,Schools!$A:$Z,9,0)</f>
        <v>400107</v>
      </c>
      <c r="L24" s="75" t="s">
        <v>66</v>
      </c>
      <c r="M24" s="75" t="s">
        <v>94</v>
      </c>
      <c r="N24" s="75" t="s">
        <v>3550</v>
      </c>
      <c r="O24" s="78" t="str">
        <f>VLOOKUP(D24,Schools!A:D,4,0)</f>
        <v>Primary</v>
      </c>
      <c r="P24" s="78">
        <f t="shared" si="3"/>
        <v>10162</v>
      </c>
      <c r="Q24" s="78">
        <f t="shared" si="8"/>
        <v>543965</v>
      </c>
      <c r="R24" s="79">
        <v>818309.35</v>
      </c>
      <c r="S24" s="79">
        <f t="shared" si="9"/>
        <v>-818309.35</v>
      </c>
      <c r="T24" s="79">
        <v>144407.52000000002</v>
      </c>
      <c r="U24" s="79">
        <v>0</v>
      </c>
      <c r="V24" s="79">
        <v>0</v>
      </c>
      <c r="W24" s="79">
        <v>0</v>
      </c>
      <c r="X24" s="79">
        <v>0</v>
      </c>
      <c r="Y24" s="79">
        <v>0</v>
      </c>
      <c r="Z24" s="79">
        <f t="shared" si="4"/>
        <v>144407.52000000002</v>
      </c>
      <c r="AA24" s="79">
        <f t="shared" si="10"/>
        <v>440189.36307692307</v>
      </c>
      <c r="AB24" s="79">
        <f t="shared" si="11"/>
        <v>295781.84307692305</v>
      </c>
      <c r="AC24" s="79"/>
      <c r="AD24" s="311">
        <f t="shared" si="12"/>
        <v>73364.893846153849</v>
      </c>
      <c r="AE24" s="312"/>
      <c r="AF24" s="312"/>
      <c r="AG24" s="316">
        <f t="shared" si="13"/>
        <v>73364.893846153849</v>
      </c>
      <c r="AH24" s="317"/>
      <c r="AI24" s="318"/>
      <c r="AJ24" s="311">
        <f t="shared" si="14"/>
        <v>73364.893846153849</v>
      </c>
      <c r="AK24" s="312"/>
      <c r="AL24" s="313"/>
      <c r="AM24" s="316">
        <f t="shared" si="15"/>
        <v>73364.893846153849</v>
      </c>
      <c r="AN24" s="317"/>
      <c r="AO24" s="318"/>
      <c r="AP24" s="311">
        <f t="shared" si="16"/>
        <v>73364.893846153849</v>
      </c>
      <c r="AQ24" s="312"/>
      <c r="AR24" s="313"/>
      <c r="AS24" s="316">
        <f t="shared" si="17"/>
        <v>73364.893846153849</v>
      </c>
      <c r="AT24" s="317"/>
      <c r="AU24" s="318"/>
      <c r="AV24" s="311">
        <f t="shared" si="18"/>
        <v>73364.893846153849</v>
      </c>
      <c r="AW24" s="312"/>
      <c r="AX24" s="313"/>
      <c r="AY24" s="79">
        <f t="shared" si="19"/>
        <v>953743.62000000011</v>
      </c>
      <c r="AZ24" s="52">
        <v>962716.87</v>
      </c>
      <c r="BA24" s="79">
        <f>SUMIF(DEDEL!$D$20:$D$262,APT!D24,DEDEL!$AF$20:$AF$262)</f>
        <v>-8973.25</v>
      </c>
      <c r="BB24" s="79">
        <f t="shared" si="20"/>
        <v>953743.62</v>
      </c>
      <c r="BC24" s="52">
        <f t="shared" si="5"/>
        <v>0</v>
      </c>
      <c r="BD24" s="79">
        <f t="shared" si="22"/>
        <v>0</v>
      </c>
      <c r="BH24" s="8"/>
      <c r="BU24" s="8"/>
      <c r="BV24" s="53"/>
      <c r="BW24" s="80"/>
      <c r="BZ24" s="3"/>
      <c r="CA24" s="52"/>
      <c r="CB24" s="52"/>
      <c r="CC24" s="52"/>
      <c r="CD24" s="52"/>
      <c r="CE24" s="53"/>
      <c r="CF24" s="52"/>
      <c r="CG24" s="8"/>
      <c r="CH24" s="52"/>
      <c r="CI24" s="1"/>
      <c r="CJ24" s="52"/>
      <c r="CK24" s="1"/>
      <c r="CL24" s="1"/>
      <c r="CM24" s="1"/>
    </row>
    <row r="25" spans="1:91" x14ac:dyDescent="0.25">
      <c r="A25" t="str">
        <f t="shared" si="6"/>
        <v>APT</v>
      </c>
      <c r="B25" s="75" t="s">
        <v>3620</v>
      </c>
      <c r="C25" s="76">
        <v>44027</v>
      </c>
      <c r="D25" s="75">
        <f>Schools!A21</f>
        <v>3022002</v>
      </c>
      <c r="E25" t="str">
        <f>VLOOKUP(D25,Schools!A:B,2,0)</f>
        <v>Barnfield School</v>
      </c>
      <c r="F25" t="str">
        <f>VLOOKUP(D25,Schools!$A:$Z,3,0)</f>
        <v>M</v>
      </c>
      <c r="G25" s="77">
        <v>2085296.3400000003</v>
      </c>
      <c r="H25" s="75" t="s">
        <v>3621</v>
      </c>
      <c r="I25" s="75"/>
      <c r="J25" t="str">
        <f t="shared" si="7"/>
        <v>10162/543965</v>
      </c>
      <c r="K25">
        <f>VLOOKUP(D25,Schools!$A:$Z,9,0)</f>
        <v>400005</v>
      </c>
      <c r="L25" s="75" t="s">
        <v>66</v>
      </c>
      <c r="M25" s="75" t="s">
        <v>94</v>
      </c>
      <c r="N25" s="75" t="s">
        <v>3550</v>
      </c>
      <c r="O25" s="78" t="str">
        <f>VLOOKUP(D25,Schools!A:D,4,0)</f>
        <v>Primary</v>
      </c>
      <c r="P25" s="78">
        <f t="shared" si="3"/>
        <v>10162</v>
      </c>
      <c r="Q25" s="78">
        <f t="shared" si="8"/>
        <v>543965</v>
      </c>
      <c r="R25" s="79">
        <v>0</v>
      </c>
      <c r="S25" s="79">
        <f t="shared" si="9"/>
        <v>0</v>
      </c>
      <c r="T25" s="79">
        <v>0</v>
      </c>
      <c r="U25" s="79">
        <v>320814.80999999994</v>
      </c>
      <c r="V25" s="79">
        <v>160407.41</v>
      </c>
      <c r="W25" s="79">
        <v>160407.41</v>
      </c>
      <c r="X25" s="79">
        <v>160407.41</v>
      </c>
      <c r="Y25" s="79">
        <v>160407.41</v>
      </c>
      <c r="Z25" s="79">
        <f t="shared" si="4"/>
        <v>962444.45000000007</v>
      </c>
      <c r="AA25" s="79">
        <f t="shared" si="10"/>
        <v>953823.52153846133</v>
      </c>
      <c r="AB25" s="79">
        <f t="shared" si="11"/>
        <v>-8620.9284615387442</v>
      </c>
      <c r="AC25" s="79"/>
      <c r="AD25" s="311">
        <f t="shared" si="12"/>
        <v>158970.58692307689</v>
      </c>
      <c r="AE25" s="312"/>
      <c r="AF25" s="312"/>
      <c r="AG25" s="316">
        <f t="shared" si="13"/>
        <v>158970.58692307689</v>
      </c>
      <c r="AH25" s="317"/>
      <c r="AI25" s="318"/>
      <c r="AJ25" s="311">
        <f t="shared" si="14"/>
        <v>158970.58692307689</v>
      </c>
      <c r="AK25" s="312"/>
      <c r="AL25" s="313"/>
      <c r="AM25" s="316">
        <f t="shared" si="15"/>
        <v>158970.58692307689</v>
      </c>
      <c r="AN25" s="317"/>
      <c r="AO25" s="318"/>
      <c r="AP25" s="311">
        <f t="shared" si="16"/>
        <v>158970.58692307689</v>
      </c>
      <c r="AQ25" s="312"/>
      <c r="AR25" s="313"/>
      <c r="AS25" s="316">
        <f t="shared" si="17"/>
        <v>158970.58692307689</v>
      </c>
      <c r="AT25" s="317"/>
      <c r="AU25" s="318"/>
      <c r="AV25" s="311">
        <f t="shared" si="18"/>
        <v>158970.58692307689</v>
      </c>
      <c r="AW25" s="312"/>
      <c r="AX25" s="313"/>
      <c r="AY25" s="79">
        <f t="shared" si="19"/>
        <v>2066617.6299999994</v>
      </c>
      <c r="AZ25" s="52">
        <v>2085296.3399999996</v>
      </c>
      <c r="BA25" s="79">
        <f>SUMIF(DEDEL!$D$20:$D$262,APT!D25,DEDEL!$AF$20:$AF$262)</f>
        <v>-18678.71</v>
      </c>
      <c r="BB25" s="79">
        <f t="shared" si="20"/>
        <v>2066617.6299999997</v>
      </c>
      <c r="BC25" s="52">
        <f t="shared" si="5"/>
        <v>0</v>
      </c>
      <c r="BD25" s="79">
        <f t="shared" ref="BD25:BD29" si="23">BB25-AY25</f>
        <v>0</v>
      </c>
      <c r="BH25" s="8"/>
      <c r="BU25" s="8"/>
      <c r="BV25" s="53"/>
      <c r="BW25" s="80"/>
      <c r="BZ25" s="3"/>
      <c r="CA25" s="52"/>
      <c r="CB25" s="52"/>
      <c r="CC25" s="52"/>
      <c r="CD25" s="52"/>
      <c r="CE25" s="53"/>
      <c r="CF25" s="52"/>
      <c r="CG25" s="8"/>
      <c r="CH25" s="52"/>
      <c r="CI25" s="1"/>
      <c r="CJ25" s="52"/>
      <c r="CK25" s="1"/>
      <c r="CL25" s="1"/>
      <c r="CM25" s="1"/>
    </row>
    <row r="26" spans="1:91" x14ac:dyDescent="0.25">
      <c r="A26" t="str">
        <f t="shared" si="6"/>
        <v>APT</v>
      </c>
      <c r="B26" s="75" t="s">
        <v>3620</v>
      </c>
      <c r="C26" s="76">
        <v>44027</v>
      </c>
      <c r="D26" s="75">
        <f>Schools!A22</f>
        <v>3022079</v>
      </c>
      <c r="E26" t="str">
        <f>VLOOKUP(D26,Schools!A:B,2,0)</f>
        <v>Beis Yaakov</v>
      </c>
      <c r="F26" t="str">
        <f>VLOOKUP(D26,Schools!$A:$Z,3,0)</f>
        <v>M</v>
      </c>
      <c r="G26" s="77">
        <v>1684668.03</v>
      </c>
      <c r="H26" s="75" t="s">
        <v>3621</v>
      </c>
      <c r="I26" s="75"/>
      <c r="J26" t="str">
        <f t="shared" si="7"/>
        <v>10162/543965</v>
      </c>
      <c r="K26">
        <f>VLOOKUP(D26,Schools!$A:$Z,9,0)</f>
        <v>400070</v>
      </c>
      <c r="L26" s="75" t="s">
        <v>66</v>
      </c>
      <c r="M26" s="75" t="s">
        <v>94</v>
      </c>
      <c r="N26" s="75" t="s">
        <v>3550</v>
      </c>
      <c r="O26" s="78" t="str">
        <f>VLOOKUP(D26,Schools!A:D,4,0)</f>
        <v>Primary</v>
      </c>
      <c r="P26" s="78">
        <f t="shared" si="3"/>
        <v>10162</v>
      </c>
      <c r="Q26" s="78">
        <f t="shared" si="8"/>
        <v>543965</v>
      </c>
      <c r="R26" s="79">
        <v>1354473.1</v>
      </c>
      <c r="S26" s="79">
        <f t="shared" si="9"/>
        <v>-1354473.1</v>
      </c>
      <c r="T26" s="79">
        <v>330194.92999999993</v>
      </c>
      <c r="U26" s="79">
        <v>0</v>
      </c>
      <c r="V26" s="79">
        <v>0</v>
      </c>
      <c r="W26" s="79">
        <v>0</v>
      </c>
      <c r="X26" s="79">
        <v>0</v>
      </c>
      <c r="Y26" s="79">
        <v>0</v>
      </c>
      <c r="Z26" s="79">
        <f t="shared" si="4"/>
        <v>330194.92999999993</v>
      </c>
      <c r="AA26" s="79">
        <f t="shared" si="10"/>
        <v>769317.93692307686</v>
      </c>
      <c r="AB26" s="79">
        <f t="shared" si="11"/>
        <v>439123.00692307693</v>
      </c>
      <c r="AC26" s="79"/>
      <c r="AD26" s="311">
        <f t="shared" si="12"/>
        <v>128219.65615384615</v>
      </c>
      <c r="AE26" s="312"/>
      <c r="AF26" s="312"/>
      <c r="AG26" s="316">
        <f t="shared" si="13"/>
        <v>128219.65615384615</v>
      </c>
      <c r="AH26" s="317"/>
      <c r="AI26" s="318"/>
      <c r="AJ26" s="311">
        <f t="shared" si="14"/>
        <v>128219.65615384615</v>
      </c>
      <c r="AK26" s="312"/>
      <c r="AL26" s="313"/>
      <c r="AM26" s="316">
        <f t="shared" si="15"/>
        <v>128219.65615384615</v>
      </c>
      <c r="AN26" s="317"/>
      <c r="AO26" s="318"/>
      <c r="AP26" s="311">
        <f t="shared" si="16"/>
        <v>128219.65615384615</v>
      </c>
      <c r="AQ26" s="312"/>
      <c r="AR26" s="313"/>
      <c r="AS26" s="316">
        <f t="shared" si="17"/>
        <v>128219.65615384615</v>
      </c>
      <c r="AT26" s="317"/>
      <c r="AU26" s="318"/>
      <c r="AV26" s="311">
        <f t="shared" si="18"/>
        <v>128219.65615384615</v>
      </c>
      <c r="AW26" s="312"/>
      <c r="AX26" s="313"/>
      <c r="AY26" s="79">
        <f t="shared" si="19"/>
        <v>1666855.5299999998</v>
      </c>
      <c r="AZ26" s="52">
        <v>1684668.03</v>
      </c>
      <c r="BA26" s="79">
        <f>SUMIF(DEDEL!$D$20:$D$262,APT!D26,DEDEL!$AF$20:$AF$262)</f>
        <v>-17812.5</v>
      </c>
      <c r="BB26" s="79">
        <f t="shared" si="20"/>
        <v>1666855.53</v>
      </c>
      <c r="BC26" s="52">
        <f t="shared" si="5"/>
        <v>0</v>
      </c>
      <c r="BD26" s="79">
        <f t="shared" si="23"/>
        <v>0</v>
      </c>
      <c r="BH26" s="8"/>
      <c r="BU26" s="8"/>
      <c r="BV26" s="53"/>
      <c r="BW26" s="80"/>
      <c r="BZ26" s="3"/>
      <c r="CA26" s="52"/>
      <c r="CB26" s="52"/>
      <c r="CC26" s="52"/>
      <c r="CD26" s="52"/>
      <c r="CE26" s="53"/>
      <c r="CF26" s="52"/>
      <c r="CG26" s="8"/>
      <c r="CH26" s="52"/>
      <c r="CI26" s="1"/>
      <c r="CJ26" s="52"/>
      <c r="CK26" s="1"/>
      <c r="CL26" s="1"/>
      <c r="CM26" s="1"/>
    </row>
    <row r="27" spans="1:91" x14ac:dyDescent="0.25">
      <c r="A27" t="str">
        <f t="shared" si="6"/>
        <v>APT</v>
      </c>
      <c r="B27" s="75" t="s">
        <v>3620</v>
      </c>
      <c r="C27" s="76">
        <v>44027</v>
      </c>
      <c r="D27" s="75">
        <f>Schools!A23</f>
        <v>3023524</v>
      </c>
      <c r="E27" t="str">
        <f>VLOOKUP(D27,Schools!A:B,2,0)</f>
        <v>Beit Shvidler Primary School</v>
      </c>
      <c r="F27" t="str">
        <f>VLOOKUP(D27,Schools!$A:$Z,3,0)</f>
        <v>M</v>
      </c>
      <c r="G27" s="77">
        <v>804695.35999999987</v>
      </c>
      <c r="H27" s="75" t="s">
        <v>3621</v>
      </c>
      <c r="I27" s="75"/>
      <c r="J27" t="str">
        <f t="shared" si="7"/>
        <v>10162/543965</v>
      </c>
      <c r="K27">
        <f>VLOOKUP(D27,Schools!$A:$Z,9,0)</f>
        <v>400150</v>
      </c>
      <c r="L27" s="75" t="s">
        <v>66</v>
      </c>
      <c r="M27" s="75" t="s">
        <v>94</v>
      </c>
      <c r="N27" s="75" t="s">
        <v>3550</v>
      </c>
      <c r="O27" s="78" t="str">
        <f>VLOOKUP(D27,Schools!A:D,4,0)</f>
        <v>Primary</v>
      </c>
      <c r="P27" s="78">
        <f t="shared" si="3"/>
        <v>10162</v>
      </c>
      <c r="Q27" s="78">
        <f t="shared" si="8"/>
        <v>543965</v>
      </c>
      <c r="R27" s="79">
        <v>683991.05999999994</v>
      </c>
      <c r="S27" s="79">
        <f t="shared" si="9"/>
        <v>-683991.05999999994</v>
      </c>
      <c r="T27" s="79">
        <v>0</v>
      </c>
      <c r="U27" s="79">
        <v>18569.899999999994</v>
      </c>
      <c r="V27" s="79">
        <v>9284.9699999999993</v>
      </c>
      <c r="W27" s="79">
        <v>9284.9699999999993</v>
      </c>
      <c r="X27" s="79">
        <v>9284.9699999999993</v>
      </c>
      <c r="Y27" s="79">
        <v>9284.9699999999993</v>
      </c>
      <c r="Z27" s="79">
        <f t="shared" si="4"/>
        <v>55709.78</v>
      </c>
      <c r="AA27" s="79">
        <f t="shared" si="10"/>
        <v>367853.58461538446</v>
      </c>
      <c r="AB27" s="79">
        <f t="shared" si="11"/>
        <v>312143.80461538443</v>
      </c>
      <c r="AC27" s="79"/>
      <c r="AD27" s="311">
        <f t="shared" si="12"/>
        <v>61308.930769230741</v>
      </c>
      <c r="AE27" s="312"/>
      <c r="AF27" s="312"/>
      <c r="AG27" s="316">
        <f t="shared" si="13"/>
        <v>61308.930769230741</v>
      </c>
      <c r="AH27" s="317"/>
      <c r="AI27" s="318"/>
      <c r="AJ27" s="311">
        <f t="shared" si="14"/>
        <v>61308.930769230741</v>
      </c>
      <c r="AK27" s="312"/>
      <c r="AL27" s="313"/>
      <c r="AM27" s="316">
        <f t="shared" si="15"/>
        <v>61308.930769230741</v>
      </c>
      <c r="AN27" s="317"/>
      <c r="AO27" s="318"/>
      <c r="AP27" s="311">
        <f t="shared" si="16"/>
        <v>61308.930769230741</v>
      </c>
      <c r="AQ27" s="312"/>
      <c r="AR27" s="313"/>
      <c r="AS27" s="316">
        <f t="shared" si="17"/>
        <v>61308.930769230741</v>
      </c>
      <c r="AT27" s="317"/>
      <c r="AU27" s="318"/>
      <c r="AV27" s="311">
        <f t="shared" si="18"/>
        <v>61308.930769230741</v>
      </c>
      <c r="AW27" s="312"/>
      <c r="AX27" s="313"/>
      <c r="AY27" s="79">
        <f t="shared" si="19"/>
        <v>797016.09999999963</v>
      </c>
      <c r="AZ27" s="52">
        <v>804695.35999999964</v>
      </c>
      <c r="BA27" s="79">
        <f>SUMIF(DEDEL!$D$20:$D$262,APT!D27,DEDEL!$AF$20:$AF$262)</f>
        <v>-7679.26</v>
      </c>
      <c r="BB27" s="79">
        <f t="shared" si="20"/>
        <v>797016.09999999963</v>
      </c>
      <c r="BC27" s="52">
        <f t="shared" si="5"/>
        <v>0</v>
      </c>
      <c r="BD27" s="79">
        <f t="shared" si="23"/>
        <v>0</v>
      </c>
      <c r="BH27" s="8"/>
      <c r="BU27" s="8"/>
      <c r="BV27" s="53"/>
      <c r="BW27" s="80"/>
      <c r="BZ27" s="3"/>
      <c r="CA27" s="52"/>
      <c r="CB27" s="52"/>
      <c r="CC27" s="52"/>
      <c r="CD27" s="52"/>
      <c r="CE27" s="53"/>
      <c r="CF27" s="52"/>
      <c r="CG27" s="8"/>
      <c r="CH27" s="52"/>
      <c r="CI27" s="1"/>
      <c r="CJ27" s="52"/>
      <c r="CK27" s="1"/>
      <c r="CL27" s="1"/>
      <c r="CM27" s="1"/>
    </row>
    <row r="28" spans="1:91" x14ac:dyDescent="0.25">
      <c r="A28" t="str">
        <f t="shared" si="6"/>
        <v>APT</v>
      </c>
      <c r="B28" s="75" t="s">
        <v>3620</v>
      </c>
      <c r="C28" s="76">
        <v>44027</v>
      </c>
      <c r="D28" s="75">
        <f>Schools!A24</f>
        <v>3022003</v>
      </c>
      <c r="E28" t="str">
        <f>VLOOKUP(D28,Schools!A:B,2,0)</f>
        <v>Bell Lane Primary School</v>
      </c>
      <c r="F28" t="str">
        <f>VLOOKUP(D28,Schools!$A:$Z,3,0)</f>
        <v>M</v>
      </c>
      <c r="G28" s="77">
        <v>1767219.3</v>
      </c>
      <c r="H28" s="75" t="s">
        <v>3621</v>
      </c>
      <c r="I28" s="75"/>
      <c r="J28" t="str">
        <f t="shared" si="7"/>
        <v>10162/543965</v>
      </c>
      <c r="K28">
        <f>VLOOKUP(D28,Schools!$A:$Z,9,0)</f>
        <v>400051</v>
      </c>
      <c r="L28" s="75" t="s">
        <v>66</v>
      </c>
      <c r="M28" s="75" t="s">
        <v>94</v>
      </c>
      <c r="N28" s="75" t="s">
        <v>3550</v>
      </c>
      <c r="O28" s="78" t="str">
        <f>VLOOKUP(D28,Schools!A:D,4,0)</f>
        <v>Primary</v>
      </c>
      <c r="P28" s="78">
        <f t="shared" si="3"/>
        <v>10162</v>
      </c>
      <c r="Q28" s="78">
        <f t="shared" si="8"/>
        <v>543965</v>
      </c>
      <c r="R28" s="79">
        <v>1502136.4200000002</v>
      </c>
      <c r="S28" s="79">
        <f t="shared" si="9"/>
        <v>-1502136.4200000002</v>
      </c>
      <c r="T28" s="79">
        <v>265082.87999999995</v>
      </c>
      <c r="U28" s="79">
        <v>0</v>
      </c>
      <c r="V28" s="79">
        <v>0</v>
      </c>
      <c r="W28" s="79">
        <v>0</v>
      </c>
      <c r="X28" s="79">
        <v>0</v>
      </c>
      <c r="Y28" s="79">
        <v>0</v>
      </c>
      <c r="Z28" s="79">
        <f t="shared" si="4"/>
        <v>265082.87999999995</v>
      </c>
      <c r="AA28" s="79">
        <f t="shared" si="10"/>
        <v>807945.32307692303</v>
      </c>
      <c r="AB28" s="79">
        <f t="shared" si="11"/>
        <v>542862.44307692302</v>
      </c>
      <c r="AC28" s="79"/>
      <c r="AD28" s="311">
        <f t="shared" si="12"/>
        <v>134657.55384615384</v>
      </c>
      <c r="AE28" s="312"/>
      <c r="AF28" s="312"/>
      <c r="AG28" s="316">
        <f t="shared" si="13"/>
        <v>134657.55384615384</v>
      </c>
      <c r="AH28" s="317"/>
      <c r="AI28" s="318"/>
      <c r="AJ28" s="311">
        <f t="shared" si="14"/>
        <v>134657.55384615384</v>
      </c>
      <c r="AK28" s="312"/>
      <c r="AL28" s="313"/>
      <c r="AM28" s="316">
        <f t="shared" si="15"/>
        <v>134657.55384615384</v>
      </c>
      <c r="AN28" s="317"/>
      <c r="AO28" s="318"/>
      <c r="AP28" s="311">
        <f t="shared" si="16"/>
        <v>134657.55384615384</v>
      </c>
      <c r="AQ28" s="312"/>
      <c r="AR28" s="313"/>
      <c r="AS28" s="316">
        <f t="shared" si="17"/>
        <v>134657.55384615384</v>
      </c>
      <c r="AT28" s="317"/>
      <c r="AU28" s="318"/>
      <c r="AV28" s="311">
        <f t="shared" si="18"/>
        <v>134657.55384615384</v>
      </c>
      <c r="AW28" s="312"/>
      <c r="AX28" s="313"/>
      <c r="AY28" s="79">
        <f t="shared" si="19"/>
        <v>1750548.2000000002</v>
      </c>
      <c r="AZ28" s="52">
        <v>1767219.3</v>
      </c>
      <c r="BA28" s="79">
        <f>SUMIF(DEDEL!$D$20:$D$262,APT!D28,DEDEL!$AF$20:$AF$262)</f>
        <v>-16671.099999999999</v>
      </c>
      <c r="BB28" s="79">
        <f t="shared" si="20"/>
        <v>1750548.2</v>
      </c>
      <c r="BC28" s="52">
        <f t="shared" si="5"/>
        <v>0</v>
      </c>
      <c r="BD28" s="79">
        <f t="shared" si="23"/>
        <v>0</v>
      </c>
      <c r="BH28" s="8"/>
      <c r="BU28" s="8"/>
      <c r="BV28" s="53"/>
      <c r="BW28" s="80"/>
      <c r="BZ28" s="3"/>
      <c r="CA28" s="52"/>
      <c r="CB28" s="52"/>
      <c r="CC28" s="52"/>
      <c r="CD28" s="52"/>
      <c r="CE28" s="53"/>
      <c r="CF28" s="52"/>
      <c r="CG28" s="8"/>
      <c r="CH28" s="52"/>
      <c r="CI28" s="1"/>
      <c r="CJ28" s="52"/>
      <c r="CK28" s="1"/>
      <c r="CL28" s="1"/>
      <c r="CM28" s="1"/>
    </row>
    <row r="29" spans="1:91" x14ac:dyDescent="0.25">
      <c r="A29" t="str">
        <f t="shared" si="6"/>
        <v>APT</v>
      </c>
      <c r="B29" s="75" t="s">
        <v>3620</v>
      </c>
      <c r="C29" s="76">
        <v>44027</v>
      </c>
      <c r="D29" s="75">
        <f>Schools!A25</f>
        <v>3023511</v>
      </c>
      <c r="E29" t="str">
        <f>VLOOKUP(D29,Schools!A:B,2,0)</f>
        <v>Blessed Dominic School</v>
      </c>
      <c r="F29" t="str">
        <f>VLOOKUP(D29,Schools!$A:$Z,3,0)</f>
        <v>M</v>
      </c>
      <c r="G29" s="77">
        <v>1864686.8199999998</v>
      </c>
      <c r="H29" s="75" t="s">
        <v>3621</v>
      </c>
      <c r="I29" s="75"/>
      <c r="J29" t="str">
        <f t="shared" si="7"/>
        <v>10162/543965</v>
      </c>
      <c r="K29">
        <f>VLOOKUP(D29,Schools!$A:$Z,9,0)</f>
        <v>400024</v>
      </c>
      <c r="L29" s="75" t="s">
        <v>66</v>
      </c>
      <c r="M29" s="75" t="s">
        <v>94</v>
      </c>
      <c r="N29" s="75" t="s">
        <v>3550</v>
      </c>
      <c r="O29" s="78" t="str">
        <f>VLOOKUP(D29,Schools!A:D,4,0)</f>
        <v>Primary</v>
      </c>
      <c r="P29" s="78">
        <f t="shared" si="3"/>
        <v>10162</v>
      </c>
      <c r="Q29" s="78">
        <f t="shared" si="8"/>
        <v>543965</v>
      </c>
      <c r="R29" s="79">
        <v>1584983.7999999996</v>
      </c>
      <c r="S29" s="79">
        <f t="shared" si="9"/>
        <v>-1584983.7999999996</v>
      </c>
      <c r="T29" s="79">
        <v>279703.02</v>
      </c>
      <c r="U29" s="79">
        <v>0</v>
      </c>
      <c r="V29" s="79">
        <v>0</v>
      </c>
      <c r="W29" s="79">
        <v>0</v>
      </c>
      <c r="X29" s="79">
        <v>0</v>
      </c>
      <c r="Y29" s="79">
        <v>0</v>
      </c>
      <c r="Z29" s="79">
        <f t="shared" si="4"/>
        <v>279703.02</v>
      </c>
      <c r="AA29" s="79">
        <f t="shared" si="10"/>
        <v>852749.72307692305</v>
      </c>
      <c r="AB29" s="79">
        <f t="shared" si="11"/>
        <v>573046.70307692303</v>
      </c>
      <c r="AC29" s="79"/>
      <c r="AD29" s="311">
        <f t="shared" si="12"/>
        <v>142124.95384615383</v>
      </c>
      <c r="AE29" s="312"/>
      <c r="AF29" s="312"/>
      <c r="AG29" s="316">
        <f t="shared" si="13"/>
        <v>142124.95384615383</v>
      </c>
      <c r="AH29" s="317"/>
      <c r="AI29" s="318"/>
      <c r="AJ29" s="311">
        <f t="shared" si="14"/>
        <v>142124.95384615383</v>
      </c>
      <c r="AK29" s="312"/>
      <c r="AL29" s="313"/>
      <c r="AM29" s="316">
        <f t="shared" si="15"/>
        <v>142124.95384615383</v>
      </c>
      <c r="AN29" s="317"/>
      <c r="AO29" s="318"/>
      <c r="AP29" s="311">
        <f t="shared" si="16"/>
        <v>142124.95384615383</v>
      </c>
      <c r="AQ29" s="312"/>
      <c r="AR29" s="313"/>
      <c r="AS29" s="316">
        <f t="shared" si="17"/>
        <v>142124.95384615383</v>
      </c>
      <c r="AT29" s="317"/>
      <c r="AU29" s="318"/>
      <c r="AV29" s="311">
        <f t="shared" si="18"/>
        <v>142124.95384615383</v>
      </c>
      <c r="AW29" s="312"/>
      <c r="AX29" s="313"/>
      <c r="AY29" s="79">
        <f t="shared" si="19"/>
        <v>1847624.3999999997</v>
      </c>
      <c r="AZ29" s="52">
        <v>1864686.8199999996</v>
      </c>
      <c r="BA29" s="79">
        <f>SUMIF(DEDEL!$D$20:$D$262,APT!D29,DEDEL!$AF$20:$AF$262)</f>
        <v>-17062.419999999998</v>
      </c>
      <c r="BB29" s="79">
        <f t="shared" si="20"/>
        <v>1847624.3999999997</v>
      </c>
      <c r="BC29" s="52">
        <f t="shared" si="5"/>
        <v>0</v>
      </c>
      <c r="BD29" s="79">
        <f t="shared" si="23"/>
        <v>0</v>
      </c>
      <c r="BH29" s="8"/>
      <c r="BU29" s="8"/>
      <c r="BV29" s="53"/>
      <c r="BW29" s="80"/>
      <c r="BZ29" s="3"/>
      <c r="CA29" s="52"/>
      <c r="CB29" s="52"/>
      <c r="CC29" s="52"/>
      <c r="CD29" s="52"/>
      <c r="CE29" s="53"/>
      <c r="CF29" s="52"/>
      <c r="CG29" s="8"/>
      <c r="CH29" s="52"/>
      <c r="CI29" s="1"/>
      <c r="CJ29" s="52"/>
      <c r="CK29" s="1"/>
      <c r="CL29" s="1"/>
      <c r="CM29" s="1"/>
    </row>
    <row r="30" spans="1:91" x14ac:dyDescent="0.25">
      <c r="A30" t="str">
        <f t="shared" si="6"/>
        <v>APT</v>
      </c>
      <c r="B30" s="75" t="s">
        <v>3620</v>
      </c>
      <c r="C30" s="76">
        <v>44027</v>
      </c>
      <c r="D30" s="75">
        <f>Schools!A27</f>
        <v>3022008</v>
      </c>
      <c r="E30" t="str">
        <f>VLOOKUP(D30,Schools!A:B,2,0)</f>
        <v>Brookland Infant  &amp; Nursery School</v>
      </c>
      <c r="F30" t="str">
        <f>VLOOKUP(D30,Schools!$A:$Z,3,0)</f>
        <v>M</v>
      </c>
      <c r="G30" s="77">
        <v>1206552.5000000002</v>
      </c>
      <c r="H30" s="75" t="s">
        <v>3621</v>
      </c>
      <c r="I30" s="75"/>
      <c r="J30" t="str">
        <f t="shared" si="7"/>
        <v>10162/543965</v>
      </c>
      <c r="K30">
        <f>VLOOKUP(D30,Schools!$A:$Z,9,0)</f>
        <v>400057</v>
      </c>
      <c r="L30" s="75" t="s">
        <v>66</v>
      </c>
      <c r="M30" s="75" t="s">
        <v>94</v>
      </c>
      <c r="N30" s="75" t="s">
        <v>3550</v>
      </c>
      <c r="O30" s="78" t="str">
        <f>VLOOKUP(D30,Schools!A:D,4,0)</f>
        <v>Primary</v>
      </c>
      <c r="P30" s="78">
        <f t="shared" si="3"/>
        <v>10162</v>
      </c>
      <c r="Q30" s="78">
        <f t="shared" si="8"/>
        <v>543965</v>
      </c>
      <c r="R30" s="79">
        <v>0</v>
      </c>
      <c r="S30" s="79">
        <f t="shared" si="9"/>
        <v>0</v>
      </c>
      <c r="T30" s="79">
        <v>0</v>
      </c>
      <c r="U30" s="79">
        <v>185623.45000000007</v>
      </c>
      <c r="V30" s="79">
        <v>92811.73000000004</v>
      </c>
      <c r="W30" s="79">
        <v>92811.73000000004</v>
      </c>
      <c r="X30" s="79">
        <v>92811.73000000004</v>
      </c>
      <c r="Y30" s="79">
        <v>92811.73000000004</v>
      </c>
      <c r="Z30" s="79">
        <f t="shared" si="4"/>
        <v>556870.37000000023</v>
      </c>
      <c r="AA30" s="79">
        <f t="shared" si="10"/>
        <v>551646.82153846172</v>
      </c>
      <c r="AB30" s="79">
        <f t="shared" si="11"/>
        <v>-5223.5484615385067</v>
      </c>
      <c r="AC30" s="79"/>
      <c r="AD30" s="311">
        <f t="shared" si="12"/>
        <v>91941.136923076949</v>
      </c>
      <c r="AE30" s="312"/>
      <c r="AF30" s="312"/>
      <c r="AG30" s="316">
        <f t="shared" si="13"/>
        <v>91941.136923076949</v>
      </c>
      <c r="AH30" s="317"/>
      <c r="AI30" s="318"/>
      <c r="AJ30" s="311">
        <f t="shared" si="14"/>
        <v>91941.136923076949</v>
      </c>
      <c r="AK30" s="312"/>
      <c r="AL30" s="313"/>
      <c r="AM30" s="316">
        <f t="shared" si="15"/>
        <v>91941.136923076949</v>
      </c>
      <c r="AN30" s="317"/>
      <c r="AO30" s="318"/>
      <c r="AP30" s="311">
        <f t="shared" si="16"/>
        <v>91941.136923076949</v>
      </c>
      <c r="AQ30" s="312"/>
      <c r="AR30" s="313"/>
      <c r="AS30" s="316">
        <f t="shared" si="17"/>
        <v>91941.136923076949</v>
      </c>
      <c r="AT30" s="317"/>
      <c r="AU30" s="318"/>
      <c r="AV30" s="311">
        <f t="shared" si="18"/>
        <v>91941.136923076949</v>
      </c>
      <c r="AW30" s="312"/>
      <c r="AX30" s="313"/>
      <c r="AY30" s="79">
        <f t="shared" si="19"/>
        <v>1195234.7800000003</v>
      </c>
      <c r="AZ30" s="52">
        <v>1206552.5000000002</v>
      </c>
      <c r="BA30" s="79">
        <f>SUMIF(DEDEL!$D$20:$D$262,APT!D30,DEDEL!$AF$20:$AF$262)</f>
        <v>-11317.720000000001</v>
      </c>
      <c r="BB30" s="79">
        <f t="shared" si="20"/>
        <v>1195234.7800000003</v>
      </c>
      <c r="BC30" s="52">
        <f t="shared" si="5"/>
        <v>0</v>
      </c>
      <c r="BD30" s="79">
        <f t="shared" ref="BD30:BD33" si="24">BB30-AY30</f>
        <v>0</v>
      </c>
      <c r="BH30" s="8"/>
      <c r="BU30" s="8"/>
      <c r="BV30" s="53"/>
      <c r="BW30" s="80"/>
      <c r="BZ30" s="3"/>
      <c r="CA30" s="52"/>
      <c r="CB30" s="52"/>
      <c r="CC30" s="52"/>
      <c r="CD30" s="52"/>
      <c r="CE30" s="53"/>
      <c r="CF30" s="52"/>
      <c r="CG30" s="8"/>
      <c r="CH30" s="52"/>
      <c r="CI30" s="1"/>
      <c r="CJ30" s="52"/>
      <c r="CK30" s="1"/>
      <c r="CL30" s="1"/>
      <c r="CM30" s="1"/>
    </row>
    <row r="31" spans="1:91" x14ac:dyDescent="0.25">
      <c r="A31" t="str">
        <f t="shared" si="6"/>
        <v>APT</v>
      </c>
      <c r="B31" s="75" t="s">
        <v>3620</v>
      </c>
      <c r="C31" s="76">
        <v>44027</v>
      </c>
      <c r="D31" s="75">
        <f>Schools!A28</f>
        <v>3022007</v>
      </c>
      <c r="E31" t="str">
        <f>VLOOKUP(D31,Schools!A:B,2,0)</f>
        <v>Brookland Junior School</v>
      </c>
      <c r="F31" t="str">
        <f>VLOOKUP(D31,Schools!$A:$Z,3,0)</f>
        <v>M</v>
      </c>
      <c r="G31" s="77">
        <v>1479170.5999999999</v>
      </c>
      <c r="H31" s="75" t="s">
        <v>3621</v>
      </c>
      <c r="I31" s="75"/>
      <c r="J31" t="str">
        <f t="shared" si="7"/>
        <v>10162/543965</v>
      </c>
      <c r="K31">
        <f>VLOOKUP(D31,Schools!$A:$Z,9,0)</f>
        <v>400040</v>
      </c>
      <c r="L31" s="75" t="s">
        <v>66</v>
      </c>
      <c r="M31" s="75" t="s">
        <v>94</v>
      </c>
      <c r="N31" s="75" t="s">
        <v>3550</v>
      </c>
      <c r="O31" s="78" t="str">
        <f>VLOOKUP(D31,Schools!A:D,4,0)</f>
        <v>Primary</v>
      </c>
      <c r="P31" s="78">
        <f t="shared" si="3"/>
        <v>10162</v>
      </c>
      <c r="Q31" s="78">
        <f t="shared" si="8"/>
        <v>543965</v>
      </c>
      <c r="R31" s="79">
        <v>0</v>
      </c>
      <c r="S31" s="79">
        <f t="shared" si="9"/>
        <v>0</v>
      </c>
      <c r="T31" s="79">
        <v>0</v>
      </c>
      <c r="U31" s="79">
        <v>227564.72000000003</v>
      </c>
      <c r="V31" s="79">
        <v>113782.36000000002</v>
      </c>
      <c r="W31" s="79">
        <v>113782.36000000002</v>
      </c>
      <c r="X31" s="79">
        <v>113782.36000000002</v>
      </c>
      <c r="Y31" s="79">
        <v>113782.36000000002</v>
      </c>
      <c r="Z31" s="79">
        <f t="shared" si="4"/>
        <v>682694.16</v>
      </c>
      <c r="AA31" s="79">
        <f t="shared" si="10"/>
        <v>675598.98461538472</v>
      </c>
      <c r="AB31" s="79">
        <f t="shared" si="11"/>
        <v>-7095.1753846153151</v>
      </c>
      <c r="AC31" s="79"/>
      <c r="AD31" s="311">
        <f t="shared" si="12"/>
        <v>112599.83076923079</v>
      </c>
      <c r="AE31" s="312"/>
      <c r="AF31" s="312"/>
      <c r="AG31" s="316">
        <f t="shared" si="13"/>
        <v>112599.83076923079</v>
      </c>
      <c r="AH31" s="317"/>
      <c r="AI31" s="318"/>
      <c r="AJ31" s="311">
        <f t="shared" si="14"/>
        <v>112599.83076923079</v>
      </c>
      <c r="AK31" s="312"/>
      <c r="AL31" s="313"/>
      <c r="AM31" s="316">
        <f t="shared" si="15"/>
        <v>112599.83076923079</v>
      </c>
      <c r="AN31" s="317"/>
      <c r="AO31" s="318"/>
      <c r="AP31" s="311">
        <f t="shared" si="16"/>
        <v>112599.83076923079</v>
      </c>
      <c r="AQ31" s="312"/>
      <c r="AR31" s="313"/>
      <c r="AS31" s="316">
        <f t="shared" si="17"/>
        <v>112599.83076923079</v>
      </c>
      <c r="AT31" s="317"/>
      <c r="AU31" s="318"/>
      <c r="AV31" s="311">
        <f t="shared" si="18"/>
        <v>112599.83076923079</v>
      </c>
      <c r="AW31" s="312"/>
      <c r="AX31" s="313"/>
      <c r="AY31" s="79">
        <f t="shared" si="19"/>
        <v>1463797.8000000003</v>
      </c>
      <c r="AZ31" s="52">
        <v>1479170.6000000003</v>
      </c>
      <c r="BA31" s="79">
        <f>SUMIF(DEDEL!$D$20:$D$262,APT!D31,DEDEL!$AF$20:$AF$262)</f>
        <v>-15372.800000000001</v>
      </c>
      <c r="BB31" s="79">
        <f t="shared" si="20"/>
        <v>1463797.8000000003</v>
      </c>
      <c r="BC31" s="52">
        <f t="shared" si="5"/>
        <v>0</v>
      </c>
      <c r="BD31" s="79">
        <f t="shared" si="24"/>
        <v>0</v>
      </c>
      <c r="BH31" s="8"/>
      <c r="BU31" s="8"/>
      <c r="BV31" s="53"/>
      <c r="BW31" s="80"/>
      <c r="BZ31" s="3"/>
      <c r="CA31" s="52"/>
      <c r="CB31" s="52"/>
      <c r="CC31" s="52"/>
      <c r="CD31" s="52"/>
      <c r="CE31" s="53"/>
      <c r="CF31" s="52"/>
      <c r="CG31" s="8"/>
      <c r="CH31" s="52"/>
      <c r="CI31" s="1"/>
      <c r="CJ31" s="52"/>
      <c r="CK31" s="1"/>
      <c r="CL31" s="1"/>
      <c r="CM31" s="1"/>
    </row>
    <row r="32" spans="1:91" x14ac:dyDescent="0.25">
      <c r="A32" t="str">
        <f t="shared" si="6"/>
        <v>APT</v>
      </c>
      <c r="B32" s="75" t="s">
        <v>3620</v>
      </c>
      <c r="C32" s="76">
        <v>44027</v>
      </c>
      <c r="D32" s="75">
        <f>Schools!A29</f>
        <v>3022009</v>
      </c>
      <c r="E32" t="str">
        <f>VLOOKUP(D32,Schools!A:B,2,0)</f>
        <v>Brunswick Park Primary &amp; Nursery School</v>
      </c>
      <c r="F32" t="str">
        <f>VLOOKUP(D32,Schools!$A:$Z,3,0)</f>
        <v>M</v>
      </c>
      <c r="G32" s="77">
        <v>1930322.1899999995</v>
      </c>
      <c r="H32" s="75" t="s">
        <v>3621</v>
      </c>
      <c r="I32" s="75"/>
      <c r="J32" t="str">
        <f t="shared" si="7"/>
        <v>10162/543965</v>
      </c>
      <c r="K32">
        <f>VLOOKUP(D32,Schools!$A:$Z,9,0)</f>
        <v>400061</v>
      </c>
      <c r="L32" s="75" t="s">
        <v>66</v>
      </c>
      <c r="M32" s="75" t="s">
        <v>94</v>
      </c>
      <c r="N32" s="75" t="s">
        <v>3550</v>
      </c>
      <c r="O32" s="78" t="str">
        <f>VLOOKUP(D32,Schools!A:D,4,0)</f>
        <v>Primary</v>
      </c>
      <c r="P32" s="78">
        <f t="shared" si="3"/>
        <v>10162</v>
      </c>
      <c r="Q32" s="78">
        <f t="shared" si="8"/>
        <v>543965</v>
      </c>
      <c r="R32" s="79">
        <v>1640773.85</v>
      </c>
      <c r="S32" s="79">
        <f t="shared" si="9"/>
        <v>-1640773.85</v>
      </c>
      <c r="T32" s="79">
        <v>289548.33999999997</v>
      </c>
      <c r="U32" s="79">
        <v>0</v>
      </c>
      <c r="V32" s="79">
        <v>0</v>
      </c>
      <c r="W32" s="79">
        <v>0</v>
      </c>
      <c r="X32" s="79">
        <v>0</v>
      </c>
      <c r="Y32" s="79">
        <v>0</v>
      </c>
      <c r="Z32" s="79">
        <f t="shared" si="4"/>
        <v>289548.33999999997</v>
      </c>
      <c r="AA32" s="79">
        <f t="shared" si="10"/>
        <v>882679.69384615379</v>
      </c>
      <c r="AB32" s="79">
        <f t="shared" si="11"/>
        <v>593131.35384615383</v>
      </c>
      <c r="AC32" s="79"/>
      <c r="AD32" s="311">
        <f t="shared" si="12"/>
        <v>147113.28230769231</v>
      </c>
      <c r="AE32" s="312"/>
      <c r="AF32" s="312"/>
      <c r="AG32" s="316">
        <f t="shared" si="13"/>
        <v>147113.28230769231</v>
      </c>
      <c r="AH32" s="317"/>
      <c r="AI32" s="318"/>
      <c r="AJ32" s="311">
        <f t="shared" si="14"/>
        <v>147113.28230769231</v>
      </c>
      <c r="AK32" s="312"/>
      <c r="AL32" s="313"/>
      <c r="AM32" s="316">
        <f t="shared" si="15"/>
        <v>147113.28230769231</v>
      </c>
      <c r="AN32" s="317"/>
      <c r="AO32" s="318"/>
      <c r="AP32" s="311">
        <f t="shared" si="16"/>
        <v>147113.28230769231</v>
      </c>
      <c r="AQ32" s="312"/>
      <c r="AR32" s="313"/>
      <c r="AS32" s="316">
        <f t="shared" si="17"/>
        <v>147113.28230769231</v>
      </c>
      <c r="AT32" s="317"/>
      <c r="AU32" s="318"/>
      <c r="AV32" s="311">
        <f t="shared" si="18"/>
        <v>147113.28230769231</v>
      </c>
      <c r="AW32" s="312"/>
      <c r="AX32" s="313"/>
      <c r="AY32" s="79">
        <f t="shared" si="19"/>
        <v>1912472.67</v>
      </c>
      <c r="AZ32" s="52">
        <v>1930322.19</v>
      </c>
      <c r="BA32" s="79">
        <f>SUMIF(DEDEL!$D$20:$D$262,APT!D32,DEDEL!$AF$20:$AF$262)</f>
        <v>-17849.52</v>
      </c>
      <c r="BB32" s="79">
        <f t="shared" si="20"/>
        <v>1912472.67</v>
      </c>
      <c r="BC32" s="52">
        <f t="shared" si="5"/>
        <v>0</v>
      </c>
      <c r="BD32" s="79">
        <f t="shared" si="24"/>
        <v>0</v>
      </c>
      <c r="BH32" s="8"/>
      <c r="BU32" s="8"/>
      <c r="BV32" s="53"/>
      <c r="BW32" s="80"/>
      <c r="BZ32" s="3"/>
      <c r="CA32" s="52"/>
      <c r="CB32" s="52"/>
      <c r="CC32" s="52"/>
      <c r="CD32" s="52"/>
      <c r="CE32" s="53"/>
      <c r="CF32" s="52"/>
      <c r="CG32" s="8"/>
      <c r="CH32" s="52"/>
      <c r="CI32" s="1"/>
      <c r="CJ32" s="52"/>
      <c r="CK32" s="1"/>
      <c r="CL32" s="1"/>
      <c r="CM32" s="1"/>
    </row>
    <row r="33" spans="1:91" x14ac:dyDescent="0.25">
      <c r="A33" t="str">
        <f t="shared" si="6"/>
        <v>APT</v>
      </c>
      <c r="B33" s="75" t="s">
        <v>3620</v>
      </c>
      <c r="C33" s="76">
        <v>44027</v>
      </c>
      <c r="D33" s="75">
        <f>Schools!A30</f>
        <v>3022067</v>
      </c>
      <c r="E33" t="str">
        <f>VLOOKUP(D33,Schools!A:B,2,0)</f>
        <v>Chalgrove Primary School</v>
      </c>
      <c r="F33" t="str">
        <f>VLOOKUP(D33,Schools!$A:$Z,3,0)</f>
        <v>M</v>
      </c>
      <c r="G33" s="77">
        <v>1102916.4200000002</v>
      </c>
      <c r="H33" s="75" t="s">
        <v>3621</v>
      </c>
      <c r="I33" s="75"/>
      <c r="J33" t="str">
        <f t="shared" si="7"/>
        <v>10162/543965</v>
      </c>
      <c r="K33">
        <f>VLOOKUP(D33,Schools!$A:$Z,9,0)</f>
        <v>400065</v>
      </c>
      <c r="L33" s="75" t="s">
        <v>66</v>
      </c>
      <c r="M33" s="75" t="s">
        <v>94</v>
      </c>
      <c r="N33" s="75" t="s">
        <v>3550</v>
      </c>
      <c r="O33" s="78" t="str">
        <f>VLOOKUP(D33,Schools!A:D,4,0)</f>
        <v>Primary</v>
      </c>
      <c r="P33" s="78">
        <f t="shared" si="3"/>
        <v>10162</v>
      </c>
      <c r="Q33" s="78">
        <f t="shared" si="8"/>
        <v>543965</v>
      </c>
      <c r="R33" s="79">
        <v>937478.96</v>
      </c>
      <c r="S33" s="79">
        <f t="shared" si="9"/>
        <v>-937478.96</v>
      </c>
      <c r="T33" s="79">
        <v>165437.46</v>
      </c>
      <c r="U33" s="79">
        <v>0</v>
      </c>
      <c r="V33" s="79">
        <v>0</v>
      </c>
      <c r="W33" s="79">
        <v>0</v>
      </c>
      <c r="X33" s="79">
        <v>0</v>
      </c>
      <c r="Y33" s="79">
        <v>0</v>
      </c>
      <c r="Z33" s="79">
        <f t="shared" si="4"/>
        <v>165437.46</v>
      </c>
      <c r="AA33" s="79">
        <f t="shared" si="10"/>
        <v>504462.36</v>
      </c>
      <c r="AB33" s="79">
        <f t="shared" si="11"/>
        <v>339024.9</v>
      </c>
      <c r="AC33" s="79"/>
      <c r="AD33" s="311">
        <f t="shared" si="12"/>
        <v>84077.06</v>
      </c>
      <c r="AE33" s="312"/>
      <c r="AF33" s="312"/>
      <c r="AG33" s="316">
        <f t="shared" si="13"/>
        <v>84077.06</v>
      </c>
      <c r="AH33" s="317"/>
      <c r="AI33" s="318"/>
      <c r="AJ33" s="311">
        <f t="shared" si="14"/>
        <v>84077.06</v>
      </c>
      <c r="AK33" s="312"/>
      <c r="AL33" s="313"/>
      <c r="AM33" s="316">
        <f t="shared" si="15"/>
        <v>84077.06</v>
      </c>
      <c r="AN33" s="317"/>
      <c r="AO33" s="318"/>
      <c r="AP33" s="311">
        <f t="shared" si="16"/>
        <v>84077.06</v>
      </c>
      <c r="AQ33" s="312"/>
      <c r="AR33" s="313"/>
      <c r="AS33" s="316">
        <f t="shared" si="17"/>
        <v>84077.06</v>
      </c>
      <c r="AT33" s="317"/>
      <c r="AU33" s="318"/>
      <c r="AV33" s="311">
        <f t="shared" si="18"/>
        <v>84077.06</v>
      </c>
      <c r="AW33" s="312"/>
      <c r="AX33" s="313"/>
      <c r="AY33" s="79">
        <f t="shared" si="19"/>
        <v>1093001.7800000003</v>
      </c>
      <c r="AZ33" s="52">
        <v>1102916.42</v>
      </c>
      <c r="BA33" s="79">
        <f>SUMIF(DEDEL!$D$20:$D$262,APT!D33,DEDEL!$AF$20:$AF$262)</f>
        <v>-9914.64</v>
      </c>
      <c r="BB33" s="79">
        <f t="shared" si="20"/>
        <v>1093001.78</v>
      </c>
      <c r="BC33" s="52">
        <f t="shared" si="5"/>
        <v>0</v>
      </c>
      <c r="BD33" s="79">
        <f t="shared" si="24"/>
        <v>0</v>
      </c>
      <c r="BH33" s="8"/>
      <c r="BU33" s="8"/>
      <c r="BV33" s="53"/>
      <c r="BW33" s="80"/>
      <c r="BZ33" s="3"/>
      <c r="CA33" s="52"/>
      <c r="CB33" s="52"/>
      <c r="CC33" s="52"/>
      <c r="CD33" s="52"/>
      <c r="CE33" s="53"/>
      <c r="CF33" s="52"/>
      <c r="CG33" s="8"/>
      <c r="CH33" s="52"/>
      <c r="CI33" s="1"/>
      <c r="CJ33" s="52"/>
      <c r="CK33" s="1"/>
      <c r="CL33" s="1"/>
      <c r="CM33" s="1"/>
    </row>
    <row r="34" spans="1:91" x14ac:dyDescent="0.25">
      <c r="A34" t="str">
        <f t="shared" si="6"/>
        <v>APT</v>
      </c>
      <c r="B34" s="75" t="s">
        <v>3620</v>
      </c>
      <c r="C34" s="76">
        <v>44027</v>
      </c>
      <c r="D34" s="75">
        <f>Schools!A32</f>
        <v>3023302</v>
      </c>
      <c r="E34" t="str">
        <f>VLOOKUP(D34,Schools!A:B,2,0)</f>
        <v>Christ Church CE Primary School</v>
      </c>
      <c r="F34" t="str">
        <f>VLOOKUP(D34,Schools!$A:$Z,3,0)</f>
        <v>M</v>
      </c>
      <c r="G34" s="77">
        <v>889452.78</v>
      </c>
      <c r="H34" s="75" t="s">
        <v>3621</v>
      </c>
      <c r="I34" s="75"/>
      <c r="J34" t="str">
        <f t="shared" si="7"/>
        <v>10162/543965</v>
      </c>
      <c r="K34">
        <f>VLOOKUP(D34,Schools!$A:$Z,9,0)</f>
        <v>400039</v>
      </c>
      <c r="L34" s="75" t="s">
        <v>66</v>
      </c>
      <c r="M34" s="75" t="s">
        <v>94</v>
      </c>
      <c r="N34" s="75" t="s">
        <v>3550</v>
      </c>
      <c r="O34" s="78" t="str">
        <f>VLOOKUP(D34,Schools!A:D,4,0)</f>
        <v>Primary</v>
      </c>
      <c r="P34" s="78">
        <f t="shared" si="3"/>
        <v>10162</v>
      </c>
      <c r="Q34" s="78">
        <f t="shared" si="8"/>
        <v>543965</v>
      </c>
      <c r="R34" s="79">
        <v>0</v>
      </c>
      <c r="S34" s="79">
        <f t="shared" si="9"/>
        <v>0</v>
      </c>
      <c r="T34" s="79">
        <v>0</v>
      </c>
      <c r="U34" s="79">
        <v>136838.9</v>
      </c>
      <c r="V34" s="79">
        <v>68419.429999999993</v>
      </c>
      <c r="W34" s="79">
        <v>68419.429999999993</v>
      </c>
      <c r="X34" s="79">
        <v>68419.429999999993</v>
      </c>
      <c r="Y34" s="79">
        <v>68419.429999999993</v>
      </c>
      <c r="Z34" s="79">
        <f t="shared" si="4"/>
        <v>410516.62</v>
      </c>
      <c r="AA34" s="79">
        <f t="shared" si="10"/>
        <v>406481.42769230751</v>
      </c>
      <c r="AB34" s="79">
        <f t="shared" si="11"/>
        <v>-4035.1923076924868</v>
      </c>
      <c r="AC34" s="79"/>
      <c r="AD34" s="311">
        <f t="shared" si="12"/>
        <v>67746.904615384585</v>
      </c>
      <c r="AE34" s="312"/>
      <c r="AF34" s="312"/>
      <c r="AG34" s="316">
        <f t="shared" si="13"/>
        <v>67746.904615384585</v>
      </c>
      <c r="AH34" s="317"/>
      <c r="AI34" s="318"/>
      <c r="AJ34" s="311">
        <f t="shared" si="14"/>
        <v>67746.904615384585</v>
      </c>
      <c r="AK34" s="312"/>
      <c r="AL34" s="313"/>
      <c r="AM34" s="316">
        <f t="shared" si="15"/>
        <v>67746.904615384585</v>
      </c>
      <c r="AN34" s="317"/>
      <c r="AO34" s="318"/>
      <c r="AP34" s="311">
        <f t="shared" si="16"/>
        <v>67746.904615384585</v>
      </c>
      <c r="AQ34" s="312"/>
      <c r="AR34" s="313"/>
      <c r="AS34" s="316">
        <f t="shared" si="17"/>
        <v>67746.904615384585</v>
      </c>
      <c r="AT34" s="317"/>
      <c r="AU34" s="318"/>
      <c r="AV34" s="311">
        <f t="shared" si="18"/>
        <v>67746.904615384585</v>
      </c>
      <c r="AW34" s="312"/>
      <c r="AX34" s="313"/>
      <c r="AY34" s="79">
        <f t="shared" si="19"/>
        <v>880709.75999999954</v>
      </c>
      <c r="AZ34" s="52">
        <v>889452.77999999968</v>
      </c>
      <c r="BA34" s="79">
        <f>SUMIF(DEDEL!$D$20:$D$262,APT!D34,DEDEL!$AF$20:$AF$262)</f>
        <v>-8743.02</v>
      </c>
      <c r="BB34" s="79">
        <f t="shared" si="20"/>
        <v>880709.75999999966</v>
      </c>
      <c r="BC34" s="52">
        <f t="shared" si="5"/>
        <v>0</v>
      </c>
      <c r="BD34" s="79">
        <f t="shared" ref="BD34:BD35" si="25">BB34-AY34</f>
        <v>0</v>
      </c>
      <c r="BH34" s="8"/>
      <c r="BU34" s="8"/>
      <c r="BV34" s="53"/>
      <c r="BW34" s="80"/>
      <c r="BZ34" s="3"/>
      <c r="CA34" s="52"/>
      <c r="CB34" s="52"/>
      <c r="CC34" s="52"/>
      <c r="CD34" s="52"/>
      <c r="CE34" s="53"/>
      <c r="CF34" s="52"/>
      <c r="CG34" s="8"/>
      <c r="CH34" s="52"/>
      <c r="CI34" s="1"/>
      <c r="CJ34" s="52"/>
      <c r="CK34" s="1"/>
      <c r="CL34" s="1"/>
      <c r="CM34" s="1"/>
    </row>
    <row r="35" spans="1:91" x14ac:dyDescent="0.25">
      <c r="A35" t="str">
        <f t="shared" si="6"/>
        <v>APT</v>
      </c>
      <c r="B35" s="75" t="s">
        <v>3620</v>
      </c>
      <c r="C35" s="76">
        <v>44027</v>
      </c>
      <c r="D35" s="75">
        <f>Schools!A33</f>
        <v>3022011</v>
      </c>
      <c r="E35" t="str">
        <f>VLOOKUP(D35,Schools!A:B,2,0)</f>
        <v>Church Hill Primary School</v>
      </c>
      <c r="F35" t="str">
        <f>VLOOKUP(D35,Schools!$A:$Z,3,0)</f>
        <v>M</v>
      </c>
      <c r="G35" s="77">
        <v>937075.21999999986</v>
      </c>
      <c r="H35" s="75" t="s">
        <v>3621</v>
      </c>
      <c r="I35" s="75"/>
      <c r="J35" t="str">
        <f t="shared" si="7"/>
        <v>10162/543965</v>
      </c>
      <c r="K35">
        <f>VLOOKUP(D35,Schools!$A:$Z,9,0)</f>
        <v>400020</v>
      </c>
      <c r="L35" s="75" t="s">
        <v>66</v>
      </c>
      <c r="M35" s="75" t="s">
        <v>94</v>
      </c>
      <c r="N35" s="75" t="s">
        <v>3550</v>
      </c>
      <c r="O35" s="78" t="str">
        <f>VLOOKUP(D35,Schools!A:D,4,0)</f>
        <v>Primary</v>
      </c>
      <c r="P35" s="78">
        <f t="shared" si="3"/>
        <v>10162</v>
      </c>
      <c r="Q35" s="78">
        <f t="shared" si="8"/>
        <v>543965</v>
      </c>
      <c r="R35" s="79">
        <v>796513.94999999984</v>
      </c>
      <c r="S35" s="79">
        <f t="shared" si="9"/>
        <v>-796513.94999999984</v>
      </c>
      <c r="T35" s="79">
        <v>140561.27000000002</v>
      </c>
      <c r="U35" s="79">
        <v>0</v>
      </c>
      <c r="V35" s="79">
        <v>0</v>
      </c>
      <c r="W35" s="79">
        <v>0</v>
      </c>
      <c r="X35" s="79">
        <v>0</v>
      </c>
      <c r="Y35" s="79">
        <v>0</v>
      </c>
      <c r="Z35" s="79">
        <f t="shared" si="4"/>
        <v>140561.27000000002</v>
      </c>
      <c r="AA35" s="79">
        <f t="shared" si="10"/>
        <v>428443.9984615384</v>
      </c>
      <c r="AB35" s="79">
        <f t="shared" si="11"/>
        <v>287882.72846153838</v>
      </c>
      <c r="AC35" s="79"/>
      <c r="AD35" s="311">
        <f t="shared" si="12"/>
        <v>71407.333076923067</v>
      </c>
      <c r="AE35" s="312"/>
      <c r="AF35" s="312"/>
      <c r="AG35" s="316">
        <f t="shared" si="13"/>
        <v>71407.333076923067</v>
      </c>
      <c r="AH35" s="317"/>
      <c r="AI35" s="318"/>
      <c r="AJ35" s="311">
        <f t="shared" si="14"/>
        <v>71407.333076923067</v>
      </c>
      <c r="AK35" s="312"/>
      <c r="AL35" s="313"/>
      <c r="AM35" s="316">
        <f t="shared" si="15"/>
        <v>71407.333076923067</v>
      </c>
      <c r="AN35" s="317"/>
      <c r="AO35" s="318"/>
      <c r="AP35" s="311">
        <f t="shared" si="16"/>
        <v>71407.333076923067</v>
      </c>
      <c r="AQ35" s="312"/>
      <c r="AR35" s="313"/>
      <c r="AS35" s="316">
        <f t="shared" si="17"/>
        <v>71407.333076923067</v>
      </c>
      <c r="AT35" s="317"/>
      <c r="AU35" s="318"/>
      <c r="AV35" s="311">
        <f t="shared" si="18"/>
        <v>71407.333076923067</v>
      </c>
      <c r="AW35" s="312"/>
      <c r="AX35" s="313"/>
      <c r="AY35" s="79">
        <f t="shared" si="19"/>
        <v>928295.32999999973</v>
      </c>
      <c r="AZ35" s="52">
        <v>937075.21999999986</v>
      </c>
      <c r="BA35" s="79">
        <f>SUMIF(DEDEL!$D$20:$D$262,APT!D35,DEDEL!$AF$20:$AF$262)</f>
        <v>-8779.89</v>
      </c>
      <c r="BB35" s="79">
        <f t="shared" si="20"/>
        <v>928295.32999999984</v>
      </c>
      <c r="BC35" s="52">
        <f t="shared" si="5"/>
        <v>0</v>
      </c>
      <c r="BD35" s="79">
        <f t="shared" si="25"/>
        <v>0</v>
      </c>
      <c r="BH35" s="8"/>
      <c r="BU35" s="8"/>
      <c r="BV35" s="53"/>
      <c r="BW35" s="80"/>
      <c r="BZ35" s="3"/>
      <c r="CA35" s="52"/>
      <c r="CB35" s="52"/>
      <c r="CC35" s="52"/>
      <c r="CD35" s="52"/>
      <c r="CE35" s="53"/>
      <c r="CF35" s="52"/>
      <c r="CG35" s="8"/>
      <c r="CH35" s="52"/>
      <c r="CI35" s="1"/>
      <c r="CJ35" s="52"/>
      <c r="CK35" s="1"/>
      <c r="CL35" s="1"/>
      <c r="CM35" s="1"/>
    </row>
    <row r="36" spans="1:91" x14ac:dyDescent="0.25">
      <c r="A36" t="str">
        <f t="shared" si="6"/>
        <v>APT</v>
      </c>
      <c r="B36" s="75" t="s">
        <v>3620</v>
      </c>
      <c r="C36" s="76">
        <v>44027</v>
      </c>
      <c r="D36" s="75">
        <f>Schools!A35</f>
        <v>3022014</v>
      </c>
      <c r="E36" t="str">
        <f>VLOOKUP(D36,Schools!A:B,2,0)</f>
        <v>Colindale School</v>
      </c>
      <c r="F36" t="str">
        <f>VLOOKUP(D36,Schools!$A:$Z,3,0)</f>
        <v>M</v>
      </c>
      <c r="G36" s="77">
        <v>2935388.61</v>
      </c>
      <c r="H36" s="75" t="s">
        <v>3621</v>
      </c>
      <c r="I36" s="75"/>
      <c r="J36" t="str">
        <f t="shared" si="7"/>
        <v>10162/543965</v>
      </c>
      <c r="K36">
        <f>VLOOKUP(D36,Schools!$A:$Z,9,0)</f>
        <v>400050</v>
      </c>
      <c r="L36" s="75" t="s">
        <v>66</v>
      </c>
      <c r="M36" s="75" t="s">
        <v>94</v>
      </c>
      <c r="N36" s="75" t="s">
        <v>3550</v>
      </c>
      <c r="O36" s="78" t="str">
        <f>VLOOKUP(D36,Schools!A:D,4,0)</f>
        <v>Primary</v>
      </c>
      <c r="P36" s="78">
        <f t="shared" si="3"/>
        <v>10162</v>
      </c>
      <c r="Q36" s="78">
        <f t="shared" si="8"/>
        <v>543965</v>
      </c>
      <c r="R36" s="79">
        <v>0</v>
      </c>
      <c r="S36" s="79">
        <f t="shared" si="9"/>
        <v>0</v>
      </c>
      <c r="T36" s="79">
        <v>0</v>
      </c>
      <c r="U36" s="79">
        <v>451598.24000000005</v>
      </c>
      <c r="V36" s="79">
        <v>225799.14000000004</v>
      </c>
      <c r="W36" s="79">
        <v>225799.14000000004</v>
      </c>
      <c r="X36" s="79">
        <v>225799.14000000004</v>
      </c>
      <c r="Y36" s="79">
        <v>225799.14000000004</v>
      </c>
      <c r="Z36" s="79">
        <f t="shared" si="4"/>
        <v>1354794.8000000003</v>
      </c>
      <c r="AA36" s="79">
        <f t="shared" si="10"/>
        <v>1341913.9107692314</v>
      </c>
      <c r="AB36" s="79">
        <f t="shared" si="11"/>
        <v>-12880.889230768895</v>
      </c>
      <c r="AC36" s="79"/>
      <c r="AD36" s="311">
        <f t="shared" si="12"/>
        <v>223652.31846153855</v>
      </c>
      <c r="AE36" s="312"/>
      <c r="AF36" s="312"/>
      <c r="AG36" s="316">
        <f t="shared" si="13"/>
        <v>223652.31846153855</v>
      </c>
      <c r="AH36" s="317"/>
      <c r="AI36" s="318"/>
      <c r="AJ36" s="311">
        <f t="shared" si="14"/>
        <v>223652.31846153855</v>
      </c>
      <c r="AK36" s="312"/>
      <c r="AL36" s="313"/>
      <c r="AM36" s="316">
        <f t="shared" si="15"/>
        <v>223652.31846153855</v>
      </c>
      <c r="AN36" s="317"/>
      <c r="AO36" s="318"/>
      <c r="AP36" s="311">
        <f t="shared" si="16"/>
        <v>223652.31846153855</v>
      </c>
      <c r="AQ36" s="312"/>
      <c r="AR36" s="313"/>
      <c r="AS36" s="316">
        <f t="shared" si="17"/>
        <v>223652.31846153855</v>
      </c>
      <c r="AT36" s="317"/>
      <c r="AU36" s="318"/>
      <c r="AV36" s="311">
        <f t="shared" si="18"/>
        <v>223652.31846153855</v>
      </c>
      <c r="AW36" s="312"/>
      <c r="AX36" s="313"/>
      <c r="AY36" s="79">
        <f t="shared" si="19"/>
        <v>2907480.1400000015</v>
      </c>
      <c r="AZ36" s="52">
        <v>2935388.6100000013</v>
      </c>
      <c r="BA36" s="79">
        <f>SUMIF(DEDEL!$D$20:$D$262,APT!D36,DEDEL!$AF$20:$AF$262)</f>
        <v>-27908.47</v>
      </c>
      <c r="BB36" s="79">
        <f t="shared" si="20"/>
        <v>2907480.1400000011</v>
      </c>
      <c r="BC36" s="52">
        <f t="shared" si="5"/>
        <v>0</v>
      </c>
      <c r="BD36" s="79">
        <f t="shared" ref="BD36:BD41" si="26">BB36-AY36</f>
        <v>0</v>
      </c>
      <c r="BH36" s="8"/>
      <c r="BU36" s="8"/>
      <c r="BV36" s="53"/>
      <c r="BW36" s="80"/>
      <c r="BZ36" s="3"/>
      <c r="CA36" s="52"/>
      <c r="CB36" s="52"/>
      <c r="CC36" s="52"/>
      <c r="CD36" s="52"/>
      <c r="CE36" s="53"/>
      <c r="CF36" s="52"/>
      <c r="CG36" s="8"/>
      <c r="CH36" s="52"/>
      <c r="CI36" s="1"/>
      <c r="CJ36" s="52"/>
      <c r="CK36" s="1"/>
      <c r="CL36" s="1"/>
      <c r="CM36" s="1"/>
    </row>
    <row r="37" spans="1:91" x14ac:dyDescent="0.25">
      <c r="A37" t="str">
        <f t="shared" si="6"/>
        <v>APT</v>
      </c>
      <c r="B37" s="75" t="s">
        <v>3620</v>
      </c>
      <c r="C37" s="76">
        <v>44027</v>
      </c>
      <c r="D37" s="75">
        <f>Schools!A36</f>
        <v>3022015</v>
      </c>
      <c r="E37" t="str">
        <f>VLOOKUP(D37,Schools!A:B,2,0)</f>
        <v>Coppetts Wood</v>
      </c>
      <c r="F37" t="str">
        <f>VLOOKUP(D37,Schools!$A:$Z,3,0)</f>
        <v>M</v>
      </c>
      <c r="G37" s="77">
        <v>1136245.4000000001</v>
      </c>
      <c r="H37" s="75" t="s">
        <v>3621</v>
      </c>
      <c r="I37" s="75"/>
      <c r="J37" t="str">
        <f t="shared" si="7"/>
        <v>10162/543965</v>
      </c>
      <c r="K37">
        <f>VLOOKUP(D37,Schools!$A:$Z,9,0)</f>
        <v>400059</v>
      </c>
      <c r="L37" s="75" t="s">
        <v>66</v>
      </c>
      <c r="M37" s="75" t="s">
        <v>94</v>
      </c>
      <c r="N37" s="75" t="s">
        <v>3550</v>
      </c>
      <c r="O37" s="78" t="str">
        <f>VLOOKUP(D37,Schools!A:D,4,0)</f>
        <v>Primary</v>
      </c>
      <c r="P37" s="78">
        <f t="shared" si="3"/>
        <v>10162</v>
      </c>
      <c r="Q37" s="78">
        <f t="shared" si="8"/>
        <v>543965</v>
      </c>
      <c r="R37" s="79">
        <v>965808.60000000009</v>
      </c>
      <c r="S37" s="79">
        <f t="shared" si="9"/>
        <v>-965808.60000000009</v>
      </c>
      <c r="T37" s="79">
        <v>170436.8</v>
      </c>
      <c r="U37" s="79">
        <v>0</v>
      </c>
      <c r="V37" s="79">
        <v>0</v>
      </c>
      <c r="W37" s="79">
        <v>0</v>
      </c>
      <c r="X37" s="79">
        <v>0</v>
      </c>
      <c r="Y37" s="79">
        <v>0</v>
      </c>
      <c r="Z37" s="79">
        <f t="shared" si="4"/>
        <v>170436.8</v>
      </c>
      <c r="AA37" s="79">
        <f t="shared" si="10"/>
        <v>520118.59846153855</v>
      </c>
      <c r="AB37" s="79">
        <f t="shared" si="11"/>
        <v>349681.79846153856</v>
      </c>
      <c r="AC37" s="79"/>
      <c r="AD37" s="311">
        <f t="shared" si="12"/>
        <v>86686.433076923087</v>
      </c>
      <c r="AE37" s="312"/>
      <c r="AF37" s="312"/>
      <c r="AG37" s="316">
        <f t="shared" si="13"/>
        <v>86686.433076923087</v>
      </c>
      <c r="AH37" s="317"/>
      <c r="AI37" s="318"/>
      <c r="AJ37" s="311">
        <f t="shared" si="14"/>
        <v>86686.433076923087</v>
      </c>
      <c r="AK37" s="312"/>
      <c r="AL37" s="313"/>
      <c r="AM37" s="316">
        <f t="shared" si="15"/>
        <v>86686.433076923087</v>
      </c>
      <c r="AN37" s="317"/>
      <c r="AO37" s="318"/>
      <c r="AP37" s="311">
        <f t="shared" si="16"/>
        <v>86686.433076923087</v>
      </c>
      <c r="AQ37" s="312"/>
      <c r="AR37" s="313"/>
      <c r="AS37" s="316">
        <f t="shared" si="17"/>
        <v>86686.433076923087</v>
      </c>
      <c r="AT37" s="317"/>
      <c r="AU37" s="318"/>
      <c r="AV37" s="311">
        <f t="shared" si="18"/>
        <v>86686.433076923087</v>
      </c>
      <c r="AW37" s="312"/>
      <c r="AX37" s="313"/>
      <c r="AY37" s="79">
        <f t="shared" si="19"/>
        <v>1126923.6300000004</v>
      </c>
      <c r="AZ37" s="52">
        <v>1136245.4000000001</v>
      </c>
      <c r="BA37" s="79">
        <f>SUMIF(DEDEL!$D$20:$D$262,APT!D37,DEDEL!$AF$20:$AF$262)</f>
        <v>-9321.77</v>
      </c>
      <c r="BB37" s="79">
        <f t="shared" si="20"/>
        <v>1126923.6300000001</v>
      </c>
      <c r="BC37" s="52">
        <f t="shared" si="5"/>
        <v>0</v>
      </c>
      <c r="BD37" s="79">
        <f t="shared" si="26"/>
        <v>0</v>
      </c>
      <c r="BH37" s="8"/>
      <c r="BU37" s="8"/>
      <c r="BV37" s="53"/>
      <c r="BW37" s="80"/>
      <c r="BZ37" s="3"/>
      <c r="CA37" s="52"/>
      <c r="CB37" s="52"/>
      <c r="CC37" s="52"/>
      <c r="CD37" s="52"/>
      <c r="CE37" s="53"/>
      <c r="CF37" s="52"/>
      <c r="CG37" s="8"/>
      <c r="CH37" s="52"/>
      <c r="CI37" s="1"/>
      <c r="CJ37" s="52"/>
      <c r="CK37" s="1"/>
      <c r="CL37" s="1"/>
      <c r="CM37" s="1"/>
    </row>
    <row r="38" spans="1:91" x14ac:dyDescent="0.25">
      <c r="A38" t="str">
        <f t="shared" si="6"/>
        <v>APT</v>
      </c>
      <c r="B38" s="75" t="s">
        <v>3620</v>
      </c>
      <c r="C38" s="76">
        <v>44027</v>
      </c>
      <c r="D38" s="75">
        <f>Schools!A37</f>
        <v>3022016</v>
      </c>
      <c r="E38" t="str">
        <f>VLOOKUP(D38,Schools!A:B,2,0)</f>
        <v>Courtland School</v>
      </c>
      <c r="F38" t="str">
        <f>VLOOKUP(D38,Schools!$A:$Z,3,0)</f>
        <v>M</v>
      </c>
      <c r="G38" s="77">
        <v>948529.83000000007</v>
      </c>
      <c r="H38" s="75" t="s">
        <v>3621</v>
      </c>
      <c r="I38" s="75"/>
      <c r="J38" t="str">
        <f t="shared" si="7"/>
        <v>10162/543965</v>
      </c>
      <c r="K38">
        <f>VLOOKUP(D38,Schools!$A:$Z,9,0)</f>
        <v>400049</v>
      </c>
      <c r="L38" s="75" t="s">
        <v>66</v>
      </c>
      <c r="M38" s="75" t="s">
        <v>94</v>
      </c>
      <c r="N38" s="75" t="s">
        <v>3550</v>
      </c>
      <c r="O38" s="78" t="str">
        <f>VLOOKUP(D38,Schools!A:D,4,0)</f>
        <v>Primary</v>
      </c>
      <c r="P38" s="78">
        <f t="shared" si="3"/>
        <v>10162</v>
      </c>
      <c r="Q38" s="78">
        <f t="shared" si="8"/>
        <v>543965</v>
      </c>
      <c r="R38" s="79">
        <v>806250.36</v>
      </c>
      <c r="S38" s="79">
        <f t="shared" si="9"/>
        <v>-806250.36</v>
      </c>
      <c r="T38" s="79">
        <v>142279.46999999997</v>
      </c>
      <c r="U38" s="79">
        <v>0</v>
      </c>
      <c r="V38" s="79">
        <v>0</v>
      </c>
      <c r="W38" s="79">
        <v>0</v>
      </c>
      <c r="X38" s="79">
        <v>0</v>
      </c>
      <c r="Y38" s="79">
        <v>0</v>
      </c>
      <c r="Z38" s="79">
        <f t="shared" si="4"/>
        <v>142279.46999999997</v>
      </c>
      <c r="AA38" s="79">
        <f t="shared" si="10"/>
        <v>433747.22769230761</v>
      </c>
      <c r="AB38" s="79">
        <f t="shared" si="11"/>
        <v>291467.75769230764</v>
      </c>
      <c r="AC38" s="79"/>
      <c r="AD38" s="311">
        <f t="shared" si="12"/>
        <v>72291.204615384602</v>
      </c>
      <c r="AE38" s="312"/>
      <c r="AF38" s="312"/>
      <c r="AG38" s="316">
        <f t="shared" si="13"/>
        <v>72291.204615384602</v>
      </c>
      <c r="AH38" s="317"/>
      <c r="AI38" s="318"/>
      <c r="AJ38" s="311">
        <f t="shared" si="14"/>
        <v>72291.204615384602</v>
      </c>
      <c r="AK38" s="312"/>
      <c r="AL38" s="313"/>
      <c r="AM38" s="316">
        <f t="shared" si="15"/>
        <v>72291.204615384602</v>
      </c>
      <c r="AN38" s="317"/>
      <c r="AO38" s="318"/>
      <c r="AP38" s="311">
        <f t="shared" si="16"/>
        <v>72291.204615384602</v>
      </c>
      <c r="AQ38" s="312"/>
      <c r="AR38" s="313"/>
      <c r="AS38" s="316">
        <f t="shared" si="17"/>
        <v>72291.204615384602</v>
      </c>
      <c r="AT38" s="317"/>
      <c r="AU38" s="318"/>
      <c r="AV38" s="311">
        <f t="shared" si="18"/>
        <v>72291.204615384602</v>
      </c>
      <c r="AW38" s="312"/>
      <c r="AX38" s="313"/>
      <c r="AY38" s="79">
        <f t="shared" si="19"/>
        <v>939785.65999999968</v>
      </c>
      <c r="AZ38" s="52">
        <v>948529.83</v>
      </c>
      <c r="BA38" s="79">
        <f>SUMIF(DEDEL!$D$20:$D$262,APT!D38,DEDEL!$AF$20:$AF$262)</f>
        <v>-8744.17</v>
      </c>
      <c r="BB38" s="79">
        <f t="shared" si="20"/>
        <v>939785.65999999992</v>
      </c>
      <c r="BC38" s="52">
        <f t="shared" si="5"/>
        <v>0</v>
      </c>
      <c r="BD38" s="79">
        <f t="shared" si="26"/>
        <v>0</v>
      </c>
      <c r="BH38" s="8"/>
      <c r="BU38" s="8"/>
      <c r="BV38" s="53"/>
      <c r="BW38" s="80"/>
      <c r="BZ38" s="3"/>
      <c r="CA38" s="52"/>
      <c r="CB38" s="52"/>
      <c r="CC38" s="52"/>
      <c r="CD38" s="52"/>
      <c r="CE38" s="53"/>
      <c r="CF38" s="52"/>
      <c r="CG38" s="8"/>
      <c r="CH38" s="52"/>
      <c r="CI38" s="1"/>
      <c r="CJ38" s="52"/>
      <c r="CK38" s="1"/>
      <c r="CL38" s="1"/>
      <c r="CM38" s="1"/>
    </row>
    <row r="39" spans="1:91" x14ac:dyDescent="0.25">
      <c r="A39" t="str">
        <f t="shared" si="6"/>
        <v>APT</v>
      </c>
      <c r="B39" s="75" t="s">
        <v>3620</v>
      </c>
      <c r="C39" s="76">
        <v>44027</v>
      </c>
      <c r="D39" s="75">
        <f>Schools!A38</f>
        <v>3022017</v>
      </c>
      <c r="E39" t="str">
        <f>VLOOKUP(D39,Schools!A:B,2,0)</f>
        <v>Cromer Road Primary School</v>
      </c>
      <c r="F39" t="str">
        <f>VLOOKUP(D39,Schools!$A:$Z,3,0)</f>
        <v>M</v>
      </c>
      <c r="G39" s="77">
        <v>1781348.5899999999</v>
      </c>
      <c r="H39" s="75" t="s">
        <v>3621</v>
      </c>
      <c r="I39" s="75"/>
      <c r="J39" t="str">
        <f t="shared" si="7"/>
        <v>10162/543965</v>
      </c>
      <c r="K39">
        <f>VLOOKUP(D39,Schools!$A:$Z,9,0)</f>
        <v>400080</v>
      </c>
      <c r="L39" s="75" t="s">
        <v>66</v>
      </c>
      <c r="M39" s="75" t="s">
        <v>94</v>
      </c>
      <c r="N39" s="75" t="s">
        <v>3550</v>
      </c>
      <c r="O39" s="78" t="str">
        <f>VLOOKUP(D39,Schools!A:D,4,0)</f>
        <v>Primary</v>
      </c>
      <c r="P39" s="78">
        <f t="shared" si="3"/>
        <v>10162</v>
      </c>
      <c r="Q39" s="78">
        <f t="shared" si="8"/>
        <v>543965</v>
      </c>
      <c r="R39" s="79">
        <v>1514146.3099999998</v>
      </c>
      <c r="S39" s="79">
        <f t="shared" si="9"/>
        <v>-1514146.3099999998</v>
      </c>
      <c r="T39" s="79">
        <v>267202.27999999997</v>
      </c>
      <c r="U39" s="79">
        <v>0</v>
      </c>
      <c r="V39" s="79">
        <v>0</v>
      </c>
      <c r="W39" s="79">
        <v>0</v>
      </c>
      <c r="X39" s="79">
        <v>0</v>
      </c>
      <c r="Y39" s="79">
        <v>0</v>
      </c>
      <c r="Z39" s="79">
        <f t="shared" si="4"/>
        <v>267202.27999999997</v>
      </c>
      <c r="AA39" s="79">
        <f t="shared" si="10"/>
        <v>813924.30923076917</v>
      </c>
      <c r="AB39" s="79">
        <f t="shared" si="11"/>
        <v>546722.02923076926</v>
      </c>
      <c r="AC39" s="79"/>
      <c r="AD39" s="311">
        <f t="shared" si="12"/>
        <v>135654.05153846153</v>
      </c>
      <c r="AE39" s="312"/>
      <c r="AF39" s="312"/>
      <c r="AG39" s="316">
        <f t="shared" si="13"/>
        <v>135654.05153846153</v>
      </c>
      <c r="AH39" s="317"/>
      <c r="AI39" s="318"/>
      <c r="AJ39" s="311">
        <f t="shared" si="14"/>
        <v>135654.05153846153</v>
      </c>
      <c r="AK39" s="312"/>
      <c r="AL39" s="313"/>
      <c r="AM39" s="316">
        <f t="shared" si="15"/>
        <v>135654.05153846153</v>
      </c>
      <c r="AN39" s="317"/>
      <c r="AO39" s="318"/>
      <c r="AP39" s="311">
        <f t="shared" si="16"/>
        <v>135654.05153846153</v>
      </c>
      <c r="AQ39" s="312"/>
      <c r="AR39" s="313"/>
      <c r="AS39" s="316">
        <f t="shared" si="17"/>
        <v>135654.05153846153</v>
      </c>
      <c r="AT39" s="317"/>
      <c r="AU39" s="318"/>
      <c r="AV39" s="311">
        <f t="shared" si="18"/>
        <v>135654.05153846153</v>
      </c>
      <c r="AW39" s="312"/>
      <c r="AX39" s="313"/>
      <c r="AY39" s="79">
        <f t="shared" si="19"/>
        <v>1763502.6700000004</v>
      </c>
      <c r="AZ39" s="52">
        <v>1781348.5899999999</v>
      </c>
      <c r="BA39" s="79">
        <f>SUMIF(DEDEL!$D$20:$D$262,APT!D39,DEDEL!$AF$20:$AF$262)</f>
        <v>-17845.919999999998</v>
      </c>
      <c r="BB39" s="79">
        <f t="shared" si="20"/>
        <v>1763502.67</v>
      </c>
      <c r="BC39" s="52">
        <f t="shared" si="5"/>
        <v>0</v>
      </c>
      <c r="BD39" s="79">
        <f t="shared" si="26"/>
        <v>0</v>
      </c>
      <c r="BH39" s="8"/>
      <c r="BU39" s="8"/>
      <c r="BV39" s="53"/>
      <c r="BW39" s="80"/>
      <c r="BZ39" s="3"/>
      <c r="CA39" s="52"/>
      <c r="CB39" s="52"/>
      <c r="CC39" s="52"/>
      <c r="CD39" s="52"/>
      <c r="CE39" s="53"/>
      <c r="CF39" s="52"/>
      <c r="CG39" s="8"/>
      <c r="CH39" s="52"/>
      <c r="CI39" s="1"/>
      <c r="CJ39" s="52"/>
      <c r="CK39" s="1"/>
      <c r="CL39" s="1"/>
      <c r="CM39" s="1"/>
    </row>
    <row r="40" spans="1:91" x14ac:dyDescent="0.25">
      <c r="A40" t="str">
        <f t="shared" si="6"/>
        <v>APT</v>
      </c>
      <c r="B40" s="75" t="s">
        <v>3620</v>
      </c>
      <c r="C40" s="76">
        <v>44027</v>
      </c>
      <c r="D40" s="75">
        <f>Schools!A39</f>
        <v>3022073</v>
      </c>
      <c r="E40" t="str">
        <f>VLOOKUP(D40,Schools!A:B,2,0)</f>
        <v>Danegrove JMI School</v>
      </c>
      <c r="F40" t="str">
        <f>VLOOKUP(D40,Schools!$A:$Z,3,0)</f>
        <v>M</v>
      </c>
      <c r="G40" s="77">
        <v>2701355.2700000005</v>
      </c>
      <c r="H40" s="75" t="s">
        <v>3621</v>
      </c>
      <c r="I40" s="75"/>
      <c r="J40" t="str">
        <f t="shared" si="7"/>
        <v>10162/543965</v>
      </c>
      <c r="K40">
        <f>VLOOKUP(D40,Schools!$A:$Z,9,0)</f>
        <v>400105</v>
      </c>
      <c r="L40" s="75" t="s">
        <v>66</v>
      </c>
      <c r="M40" s="75" t="s">
        <v>94</v>
      </c>
      <c r="N40" s="75" t="s">
        <v>3550</v>
      </c>
      <c r="O40" s="78" t="str">
        <f>VLOOKUP(D40,Schools!A:D,4,0)</f>
        <v>Primary</v>
      </c>
      <c r="P40" s="78">
        <f t="shared" si="3"/>
        <v>10162</v>
      </c>
      <c r="Q40" s="78">
        <f t="shared" si="8"/>
        <v>543965</v>
      </c>
      <c r="R40" s="79">
        <v>0</v>
      </c>
      <c r="S40" s="79">
        <f t="shared" si="9"/>
        <v>0</v>
      </c>
      <c r="T40" s="79">
        <v>0</v>
      </c>
      <c r="U40" s="79">
        <v>415593.11999999994</v>
      </c>
      <c r="V40" s="79">
        <v>207796.54999999996</v>
      </c>
      <c r="W40" s="79">
        <v>207796.54999999996</v>
      </c>
      <c r="X40" s="79">
        <v>207796.54999999996</v>
      </c>
      <c r="Y40" s="79">
        <v>207796.54999999996</v>
      </c>
      <c r="Z40" s="79">
        <f t="shared" si="4"/>
        <v>1246779.3199999998</v>
      </c>
      <c r="AA40" s="79">
        <f t="shared" si="10"/>
        <v>1234124.1784615384</v>
      </c>
      <c r="AB40" s="79">
        <f t="shared" si="11"/>
        <v>-12655.141538461437</v>
      </c>
      <c r="AC40" s="79"/>
      <c r="AD40" s="311">
        <f t="shared" si="12"/>
        <v>205687.36307692307</v>
      </c>
      <c r="AE40" s="312"/>
      <c r="AF40" s="312"/>
      <c r="AG40" s="316">
        <f t="shared" si="13"/>
        <v>205687.36307692307</v>
      </c>
      <c r="AH40" s="317"/>
      <c r="AI40" s="318"/>
      <c r="AJ40" s="311">
        <f t="shared" si="14"/>
        <v>205687.36307692307</v>
      </c>
      <c r="AK40" s="312"/>
      <c r="AL40" s="313"/>
      <c r="AM40" s="316">
        <f t="shared" si="15"/>
        <v>205687.36307692307</v>
      </c>
      <c r="AN40" s="317"/>
      <c r="AO40" s="318"/>
      <c r="AP40" s="311">
        <f t="shared" si="16"/>
        <v>205687.36307692307</v>
      </c>
      <c r="AQ40" s="312"/>
      <c r="AR40" s="313"/>
      <c r="AS40" s="316">
        <f t="shared" si="17"/>
        <v>205687.36307692307</v>
      </c>
      <c r="AT40" s="317"/>
      <c r="AU40" s="318"/>
      <c r="AV40" s="311">
        <f t="shared" si="18"/>
        <v>205687.36307692307</v>
      </c>
      <c r="AW40" s="312"/>
      <c r="AX40" s="313"/>
      <c r="AY40" s="79">
        <f t="shared" si="19"/>
        <v>2673935.7199999997</v>
      </c>
      <c r="AZ40" s="52">
        <v>2701355.2699999996</v>
      </c>
      <c r="BA40" s="79">
        <f>SUMIF(DEDEL!$D$20:$D$262,APT!D40,DEDEL!$AF$20:$AF$262)</f>
        <v>-27419.55</v>
      </c>
      <c r="BB40" s="79">
        <f t="shared" si="20"/>
        <v>2673935.7199999997</v>
      </c>
      <c r="BC40" s="52">
        <f t="shared" si="5"/>
        <v>0</v>
      </c>
      <c r="BD40" s="79">
        <f t="shared" si="26"/>
        <v>0</v>
      </c>
      <c r="BH40" s="8"/>
      <c r="BU40" s="8"/>
      <c r="BV40" s="53"/>
      <c r="BW40" s="80"/>
      <c r="BZ40" s="3"/>
      <c r="CA40" s="52"/>
      <c r="CB40" s="52"/>
      <c r="CC40" s="52"/>
      <c r="CD40" s="52"/>
      <c r="CE40" s="53"/>
      <c r="CF40" s="52"/>
      <c r="CG40" s="8"/>
      <c r="CH40" s="52"/>
      <c r="CI40" s="1"/>
      <c r="CJ40" s="52"/>
      <c r="CK40" s="1"/>
      <c r="CL40" s="1"/>
      <c r="CM40" s="1"/>
    </row>
    <row r="41" spans="1:91" x14ac:dyDescent="0.25">
      <c r="A41" t="str">
        <f t="shared" si="6"/>
        <v>APT</v>
      </c>
      <c r="B41" s="75" t="s">
        <v>3620</v>
      </c>
      <c r="C41" s="76">
        <v>44027</v>
      </c>
      <c r="D41" s="75">
        <f>Schools!A40</f>
        <v>3022019</v>
      </c>
      <c r="E41" t="str">
        <f>VLOOKUP(D41,Schools!A:B,2,0)</f>
        <v>Deansbrook Infant School</v>
      </c>
      <c r="F41" t="str">
        <f>VLOOKUP(D41,Schools!$A:$Z,3,0)</f>
        <v>M</v>
      </c>
      <c r="G41" s="77">
        <v>1173224.8899999997</v>
      </c>
      <c r="H41" s="75" t="s">
        <v>3621</v>
      </c>
      <c r="I41" s="75"/>
      <c r="J41" t="str">
        <f t="shared" si="7"/>
        <v>10162/543965</v>
      </c>
      <c r="K41">
        <f>VLOOKUP(D41,Schools!$A:$Z,9,0)</f>
        <v>400036</v>
      </c>
      <c r="L41" s="75" t="s">
        <v>66</v>
      </c>
      <c r="M41" s="75" t="s">
        <v>94</v>
      </c>
      <c r="N41" s="75" t="s">
        <v>3550</v>
      </c>
      <c r="O41" s="78" t="str">
        <f>VLOOKUP(D41,Schools!A:D,4,0)</f>
        <v>Primary</v>
      </c>
      <c r="P41" s="78">
        <f t="shared" si="3"/>
        <v>10162</v>
      </c>
      <c r="Q41" s="78">
        <f t="shared" si="8"/>
        <v>543965</v>
      </c>
      <c r="R41" s="79">
        <v>997241.16999999981</v>
      </c>
      <c r="S41" s="79">
        <f t="shared" si="9"/>
        <v>-997241.16999999981</v>
      </c>
      <c r="T41" s="79">
        <v>175983.72</v>
      </c>
      <c r="U41" s="79">
        <v>0</v>
      </c>
      <c r="V41" s="79">
        <v>0</v>
      </c>
      <c r="W41" s="79">
        <v>0</v>
      </c>
      <c r="X41" s="79">
        <v>0</v>
      </c>
      <c r="Y41" s="79">
        <v>0</v>
      </c>
      <c r="Z41" s="79">
        <f t="shared" si="4"/>
        <v>175983.72</v>
      </c>
      <c r="AA41" s="79">
        <f t="shared" si="10"/>
        <v>536833.86461538449</v>
      </c>
      <c r="AB41" s="79">
        <f t="shared" si="11"/>
        <v>360850.14461538452</v>
      </c>
      <c r="AC41" s="79"/>
      <c r="AD41" s="311">
        <f t="shared" si="12"/>
        <v>89472.310769230753</v>
      </c>
      <c r="AE41" s="312"/>
      <c r="AF41" s="312"/>
      <c r="AG41" s="316">
        <f t="shared" si="13"/>
        <v>89472.310769230753</v>
      </c>
      <c r="AH41" s="317"/>
      <c r="AI41" s="318"/>
      <c r="AJ41" s="311">
        <f t="shared" si="14"/>
        <v>89472.310769230753</v>
      </c>
      <c r="AK41" s="312"/>
      <c r="AL41" s="313"/>
      <c r="AM41" s="316">
        <f t="shared" si="15"/>
        <v>89472.310769230753</v>
      </c>
      <c r="AN41" s="317"/>
      <c r="AO41" s="318"/>
      <c r="AP41" s="311">
        <f t="shared" si="16"/>
        <v>89472.310769230753</v>
      </c>
      <c r="AQ41" s="312"/>
      <c r="AR41" s="313"/>
      <c r="AS41" s="316">
        <f t="shared" si="17"/>
        <v>89472.310769230753</v>
      </c>
      <c r="AT41" s="317"/>
      <c r="AU41" s="318"/>
      <c r="AV41" s="311">
        <f t="shared" si="18"/>
        <v>89472.310769230753</v>
      </c>
      <c r="AW41" s="312"/>
      <c r="AX41" s="313"/>
      <c r="AY41" s="79">
        <f t="shared" si="19"/>
        <v>1163140.0399999996</v>
      </c>
      <c r="AZ41" s="52">
        <v>1173224.8899999999</v>
      </c>
      <c r="BA41" s="79">
        <f>SUMIF(DEDEL!$D$20:$D$262,APT!D41,DEDEL!$AF$20:$AF$262)</f>
        <v>-10084.85</v>
      </c>
      <c r="BB41" s="79">
        <f t="shared" si="20"/>
        <v>1163140.0399999998</v>
      </c>
      <c r="BC41" s="52">
        <f t="shared" si="5"/>
        <v>0</v>
      </c>
      <c r="BD41" s="79">
        <f t="shared" si="26"/>
        <v>0</v>
      </c>
      <c r="BH41" s="8"/>
      <c r="BU41" s="8"/>
      <c r="BV41" s="53"/>
      <c r="BW41" s="80"/>
      <c r="BZ41" s="3"/>
      <c r="CA41" s="52"/>
      <c r="CB41" s="52"/>
      <c r="CC41" s="52"/>
      <c r="CD41" s="52"/>
      <c r="CE41" s="53"/>
      <c r="CF41" s="52"/>
      <c r="CG41" s="8"/>
      <c r="CH41" s="52"/>
      <c r="CI41" s="1"/>
      <c r="CJ41" s="52"/>
      <c r="CK41" s="1"/>
      <c r="CL41" s="1"/>
      <c r="CM41" s="1"/>
    </row>
    <row r="42" spans="1:91" x14ac:dyDescent="0.25">
      <c r="A42" t="str">
        <f t="shared" si="6"/>
        <v>APT</v>
      </c>
      <c r="B42" s="75" t="s">
        <v>3620</v>
      </c>
      <c r="C42" s="76">
        <v>44027</v>
      </c>
      <c r="D42" s="75">
        <f>Schools!A42</f>
        <v>3022021</v>
      </c>
      <c r="E42" t="str">
        <f>VLOOKUP(D42,Schools!A:B,2,0)</f>
        <v>Dollis Primary School</v>
      </c>
      <c r="F42" t="str">
        <f>VLOOKUP(D42,Schools!$A:$Z,3,0)</f>
        <v>M</v>
      </c>
      <c r="G42" s="77">
        <v>2426075.83</v>
      </c>
      <c r="H42" s="75" t="s">
        <v>3621</v>
      </c>
      <c r="I42" s="75"/>
      <c r="J42" t="str">
        <f t="shared" si="7"/>
        <v>10162/543965</v>
      </c>
      <c r="K42">
        <f>VLOOKUP(D42,Schools!$A:$Z,9,0)</f>
        <v>400042</v>
      </c>
      <c r="L42" s="75" t="s">
        <v>66</v>
      </c>
      <c r="M42" s="75" t="s">
        <v>94</v>
      </c>
      <c r="N42" s="75" t="s">
        <v>3550</v>
      </c>
      <c r="O42" s="78" t="str">
        <f>VLOOKUP(D42,Schools!A:D,4,0)</f>
        <v>Primary</v>
      </c>
      <c r="P42" s="78">
        <f t="shared" si="3"/>
        <v>10162</v>
      </c>
      <c r="Q42" s="78">
        <f t="shared" si="8"/>
        <v>543965</v>
      </c>
      <c r="R42" s="79">
        <v>0</v>
      </c>
      <c r="S42" s="79">
        <f t="shared" si="9"/>
        <v>0</v>
      </c>
      <c r="T42" s="79">
        <v>0</v>
      </c>
      <c r="U42" s="79">
        <v>373242.44</v>
      </c>
      <c r="V42" s="79">
        <v>186621.22000000003</v>
      </c>
      <c r="W42" s="79">
        <v>186621.22000000003</v>
      </c>
      <c r="X42" s="79">
        <v>186621.22000000003</v>
      </c>
      <c r="Y42" s="79">
        <v>186621.22000000003</v>
      </c>
      <c r="Z42" s="79">
        <f t="shared" si="4"/>
        <v>1119727.32</v>
      </c>
      <c r="AA42" s="79">
        <f t="shared" si="10"/>
        <v>1109837.1415384617</v>
      </c>
      <c r="AB42" s="79">
        <f t="shared" si="11"/>
        <v>-9890.1784615383949</v>
      </c>
      <c r="AC42" s="79"/>
      <c r="AD42" s="311">
        <f t="shared" si="12"/>
        <v>184972.85692307694</v>
      </c>
      <c r="AE42" s="312"/>
      <c r="AF42" s="312"/>
      <c r="AG42" s="316">
        <f t="shared" si="13"/>
        <v>184972.85692307694</v>
      </c>
      <c r="AH42" s="317"/>
      <c r="AI42" s="318"/>
      <c r="AJ42" s="311">
        <f t="shared" si="14"/>
        <v>184972.85692307694</v>
      </c>
      <c r="AK42" s="312"/>
      <c r="AL42" s="313"/>
      <c r="AM42" s="316">
        <f t="shared" si="15"/>
        <v>184972.85692307694</v>
      </c>
      <c r="AN42" s="317"/>
      <c r="AO42" s="318"/>
      <c r="AP42" s="311">
        <f t="shared" si="16"/>
        <v>184972.85692307694</v>
      </c>
      <c r="AQ42" s="312"/>
      <c r="AR42" s="313"/>
      <c r="AS42" s="316">
        <f t="shared" si="17"/>
        <v>184972.85692307694</v>
      </c>
      <c r="AT42" s="317"/>
      <c r="AU42" s="318"/>
      <c r="AV42" s="311">
        <f t="shared" si="18"/>
        <v>184972.85692307694</v>
      </c>
      <c r="AW42" s="312"/>
      <c r="AX42" s="313"/>
      <c r="AY42" s="79">
        <f t="shared" si="19"/>
        <v>2404647.1400000006</v>
      </c>
      <c r="AZ42" s="52">
        <v>2426075.83</v>
      </c>
      <c r="BA42" s="79">
        <f>SUMIF(DEDEL!$D$20:$D$262,APT!D42,DEDEL!$AF$20:$AF$262)</f>
        <v>-21428.690000000002</v>
      </c>
      <c r="BB42" s="79">
        <f t="shared" si="20"/>
        <v>2404647.14</v>
      </c>
      <c r="BC42" s="52">
        <f t="shared" si="5"/>
        <v>0</v>
      </c>
      <c r="BD42" s="79">
        <f t="shared" ref="BD42:BD43" si="27">BB42-AY42</f>
        <v>0</v>
      </c>
      <c r="BH42" s="8"/>
      <c r="BU42" s="8"/>
      <c r="BV42" s="53"/>
      <c r="BW42" s="80"/>
      <c r="BZ42" s="3"/>
      <c r="CA42" s="52"/>
      <c r="CB42" s="52"/>
      <c r="CC42" s="52"/>
      <c r="CD42" s="52"/>
      <c r="CE42" s="53"/>
      <c r="CF42" s="52"/>
      <c r="CG42" s="8"/>
      <c r="CH42" s="52"/>
      <c r="CI42" s="1"/>
      <c r="CJ42" s="52"/>
      <c r="CK42" s="1"/>
      <c r="CL42" s="1"/>
      <c r="CM42" s="1"/>
    </row>
    <row r="43" spans="1:91" x14ac:dyDescent="0.25">
      <c r="A43" t="str">
        <f t="shared" si="6"/>
        <v>APT</v>
      </c>
      <c r="B43" s="75" t="s">
        <v>3620</v>
      </c>
      <c r="C43" s="76">
        <v>44027</v>
      </c>
      <c r="D43" s="75">
        <f>Schools!A43</f>
        <v>3022023</v>
      </c>
      <c r="E43" t="str">
        <f>VLOOKUP(D43,Schools!A:B,2,0)</f>
        <v>Edgware Primary School</v>
      </c>
      <c r="F43" t="str">
        <f>VLOOKUP(D43,Schools!$A:$Z,3,0)</f>
        <v>M</v>
      </c>
      <c r="G43" s="77">
        <v>2444031.7900000005</v>
      </c>
      <c r="H43" s="75" t="s">
        <v>3621</v>
      </c>
      <c r="I43" s="75"/>
      <c r="J43" t="str">
        <f t="shared" si="7"/>
        <v>10162/543965</v>
      </c>
      <c r="K43">
        <f>VLOOKUP(D43,Schools!$A:$Z,9,0)</f>
        <v>400159</v>
      </c>
      <c r="L43" s="75" t="s">
        <v>66</v>
      </c>
      <c r="M43" s="75" t="s">
        <v>94</v>
      </c>
      <c r="N43" s="75" t="s">
        <v>3550</v>
      </c>
      <c r="O43" s="78" t="str">
        <f>VLOOKUP(D43,Schools!A:D,4,0)</f>
        <v>Primary</v>
      </c>
      <c r="P43" s="78">
        <f t="shared" si="3"/>
        <v>10162</v>
      </c>
      <c r="Q43" s="78">
        <f t="shared" si="8"/>
        <v>543965</v>
      </c>
      <c r="R43" s="79">
        <v>0</v>
      </c>
      <c r="S43" s="79">
        <f t="shared" si="9"/>
        <v>0</v>
      </c>
      <c r="T43" s="79">
        <v>0</v>
      </c>
      <c r="U43" s="79">
        <v>376004.9</v>
      </c>
      <c r="V43" s="79">
        <v>188002.45</v>
      </c>
      <c r="W43" s="79">
        <v>188002.45</v>
      </c>
      <c r="X43" s="79">
        <v>188002.45</v>
      </c>
      <c r="Y43" s="79">
        <v>188002.45</v>
      </c>
      <c r="Z43" s="79">
        <f t="shared" si="4"/>
        <v>1128014.7</v>
      </c>
      <c r="AA43" s="79">
        <f t="shared" si="10"/>
        <v>1117259.6400000001</v>
      </c>
      <c r="AB43" s="79">
        <f t="shared" si="11"/>
        <v>-10755.059999999823</v>
      </c>
      <c r="AC43" s="79"/>
      <c r="AD43" s="311">
        <f t="shared" si="12"/>
        <v>186209.94</v>
      </c>
      <c r="AE43" s="312"/>
      <c r="AF43" s="312"/>
      <c r="AG43" s="316">
        <f t="shared" si="13"/>
        <v>186209.94</v>
      </c>
      <c r="AH43" s="317"/>
      <c r="AI43" s="318"/>
      <c r="AJ43" s="311">
        <f t="shared" si="14"/>
        <v>186209.94</v>
      </c>
      <c r="AK43" s="312"/>
      <c r="AL43" s="313"/>
      <c r="AM43" s="316">
        <f t="shared" si="15"/>
        <v>186209.94</v>
      </c>
      <c r="AN43" s="317"/>
      <c r="AO43" s="318"/>
      <c r="AP43" s="311">
        <f t="shared" si="16"/>
        <v>186209.94</v>
      </c>
      <c r="AQ43" s="312"/>
      <c r="AR43" s="313"/>
      <c r="AS43" s="316">
        <f t="shared" si="17"/>
        <v>186209.94</v>
      </c>
      <c r="AT43" s="317"/>
      <c r="AU43" s="318"/>
      <c r="AV43" s="311">
        <f t="shared" si="18"/>
        <v>186209.94</v>
      </c>
      <c r="AW43" s="312"/>
      <c r="AX43" s="313"/>
      <c r="AY43" s="79">
        <f t="shared" si="19"/>
        <v>2420729.2199999997</v>
      </c>
      <c r="AZ43" s="52">
        <v>2444031.79</v>
      </c>
      <c r="BA43" s="79">
        <f>SUMIF(DEDEL!$D$20:$D$262,APT!D43,DEDEL!$AF$20:$AF$262)</f>
        <v>-23302.57</v>
      </c>
      <c r="BB43" s="79">
        <f t="shared" si="20"/>
        <v>2420729.2200000002</v>
      </c>
      <c r="BC43" s="52">
        <f t="shared" si="5"/>
        <v>0</v>
      </c>
      <c r="BD43" s="79">
        <f t="shared" si="27"/>
        <v>0</v>
      </c>
      <c r="BH43" s="8"/>
      <c r="BU43" s="8"/>
      <c r="BV43" s="53"/>
      <c r="BW43" s="80"/>
      <c r="BZ43" s="3"/>
      <c r="CA43" s="52"/>
      <c r="CB43" s="52"/>
      <c r="CC43" s="52"/>
      <c r="CD43" s="52"/>
      <c r="CE43" s="53"/>
      <c r="CF43" s="52"/>
      <c r="CG43" s="8"/>
      <c r="CH43" s="52"/>
      <c r="CI43" s="1"/>
      <c r="CJ43" s="52"/>
      <c r="CK43" s="1"/>
      <c r="CL43" s="1"/>
      <c r="CM43" s="1"/>
    </row>
    <row r="44" spans="1:91" x14ac:dyDescent="0.25">
      <c r="A44" t="str">
        <f t="shared" si="6"/>
        <v>APT</v>
      </c>
      <c r="B44" s="75" t="s">
        <v>3620</v>
      </c>
      <c r="C44" s="76">
        <v>44027</v>
      </c>
      <c r="D44" s="75">
        <f>Schools!A45</f>
        <v>3022024</v>
      </c>
      <c r="E44" t="str">
        <f>VLOOKUP(D44,Schools!A:B,2,0)</f>
        <v>Fairway Primary School</v>
      </c>
      <c r="F44" t="str">
        <f>VLOOKUP(D44,Schools!$A:$Z,3,0)</f>
        <v>M</v>
      </c>
      <c r="G44" s="77">
        <v>1024565.8999999999</v>
      </c>
      <c r="H44" s="75" t="s">
        <v>3621</v>
      </c>
      <c r="I44" s="75"/>
      <c r="J44" t="str">
        <f t="shared" si="7"/>
        <v>10162/543965</v>
      </c>
      <c r="K44">
        <f>VLOOKUP(D44,Schools!$A:$Z,9,0)</f>
        <v>400047</v>
      </c>
      <c r="L44" s="75" t="s">
        <v>66</v>
      </c>
      <c r="M44" s="75" t="s">
        <v>94</v>
      </c>
      <c r="N44" s="75" t="s">
        <v>3550</v>
      </c>
      <c r="O44" s="78" t="str">
        <f>VLOOKUP(D44,Schools!A:D,4,0)</f>
        <v>Primary</v>
      </c>
      <c r="P44" s="78">
        <f t="shared" si="3"/>
        <v>10162</v>
      </c>
      <c r="Q44" s="78">
        <f t="shared" si="8"/>
        <v>543965</v>
      </c>
      <c r="R44" s="79">
        <v>870881.02999999991</v>
      </c>
      <c r="S44" s="79">
        <f t="shared" si="9"/>
        <v>-870881.02999999991</v>
      </c>
      <c r="T44" s="79">
        <v>153684.87</v>
      </c>
      <c r="U44" s="79">
        <v>0</v>
      </c>
      <c r="V44" s="79">
        <v>0</v>
      </c>
      <c r="W44" s="79">
        <v>0</v>
      </c>
      <c r="X44" s="79">
        <v>0</v>
      </c>
      <c r="Y44" s="79">
        <v>0</v>
      </c>
      <c r="Z44" s="79">
        <f t="shared" si="4"/>
        <v>153684.87</v>
      </c>
      <c r="AA44" s="79">
        <f t="shared" si="10"/>
        <v>468715.11692307692</v>
      </c>
      <c r="AB44" s="79">
        <f t="shared" si="11"/>
        <v>315030.24692307692</v>
      </c>
      <c r="AC44" s="79"/>
      <c r="AD44" s="311">
        <f t="shared" si="12"/>
        <v>78119.186153846153</v>
      </c>
      <c r="AE44" s="312"/>
      <c r="AF44" s="312"/>
      <c r="AG44" s="316">
        <f t="shared" si="13"/>
        <v>78119.186153846153</v>
      </c>
      <c r="AH44" s="317"/>
      <c r="AI44" s="318"/>
      <c r="AJ44" s="311">
        <f t="shared" si="14"/>
        <v>78119.186153846153</v>
      </c>
      <c r="AK44" s="312"/>
      <c r="AL44" s="313"/>
      <c r="AM44" s="316">
        <f t="shared" si="15"/>
        <v>78119.186153846153</v>
      </c>
      <c r="AN44" s="317"/>
      <c r="AO44" s="318"/>
      <c r="AP44" s="311">
        <f t="shared" si="16"/>
        <v>78119.186153846153</v>
      </c>
      <c r="AQ44" s="312"/>
      <c r="AR44" s="313"/>
      <c r="AS44" s="316">
        <f t="shared" si="17"/>
        <v>78119.186153846153</v>
      </c>
      <c r="AT44" s="317"/>
      <c r="AU44" s="318"/>
      <c r="AV44" s="311">
        <f t="shared" si="18"/>
        <v>78119.186153846153</v>
      </c>
      <c r="AW44" s="312"/>
      <c r="AX44" s="313"/>
      <c r="AY44" s="79">
        <f t="shared" si="19"/>
        <v>1015549.4199999998</v>
      </c>
      <c r="AZ44" s="52">
        <v>1024565.8999999999</v>
      </c>
      <c r="BA44" s="79">
        <f>SUMIF(DEDEL!$D$20:$D$262,APT!D44,DEDEL!$AF$20:$AF$262)</f>
        <v>-9016.48</v>
      </c>
      <c r="BB44" s="79">
        <f t="shared" si="20"/>
        <v>1015549.4199999999</v>
      </c>
      <c r="BC44" s="52">
        <f t="shared" si="5"/>
        <v>0</v>
      </c>
      <c r="BD44" s="79">
        <f t="shared" ref="BD44:BD49" si="28">BB44-AY44</f>
        <v>0</v>
      </c>
      <c r="BH44" s="8"/>
      <c r="BU44" s="8"/>
      <c r="BV44" s="53"/>
      <c r="BW44" s="80"/>
      <c r="BZ44" s="3"/>
      <c r="CA44" s="52"/>
      <c r="CB44" s="52"/>
      <c r="CC44" s="52"/>
      <c r="CD44" s="52"/>
      <c r="CE44" s="53"/>
      <c r="CF44" s="52"/>
      <c r="CG44" s="8"/>
      <c r="CH44" s="52"/>
      <c r="CI44" s="1"/>
      <c r="CJ44" s="52"/>
      <c r="CK44" s="1"/>
      <c r="CL44" s="1"/>
      <c r="CM44" s="1"/>
    </row>
    <row r="45" spans="1:91" x14ac:dyDescent="0.25">
      <c r="A45" t="str">
        <f t="shared" si="6"/>
        <v>APT</v>
      </c>
      <c r="B45" s="75" t="s">
        <v>3620</v>
      </c>
      <c r="C45" s="76">
        <v>44027</v>
      </c>
      <c r="D45" s="75">
        <f>Schools!A46</f>
        <v>3022025</v>
      </c>
      <c r="E45" t="str">
        <f>VLOOKUP(D45,Schools!A:B,2,0)</f>
        <v>Foulds</v>
      </c>
      <c r="F45" t="str">
        <f>VLOOKUP(D45,Schools!$A:$Z,3,0)</f>
        <v>M</v>
      </c>
      <c r="G45" s="77">
        <v>1257799.05</v>
      </c>
      <c r="H45" s="75" t="s">
        <v>3621</v>
      </c>
      <c r="I45" s="75"/>
      <c r="J45" t="str">
        <f t="shared" si="7"/>
        <v>10162/543965</v>
      </c>
      <c r="K45">
        <f>VLOOKUP(D45,Schools!$A:$Z,9,0)</f>
        <v>400001</v>
      </c>
      <c r="L45" s="75" t="s">
        <v>66</v>
      </c>
      <c r="M45" s="75" t="s">
        <v>94</v>
      </c>
      <c r="N45" s="75" t="s">
        <v>3550</v>
      </c>
      <c r="O45" s="78" t="str">
        <f>VLOOKUP(D45,Schools!A:D,4,0)</f>
        <v>Primary</v>
      </c>
      <c r="P45" s="78">
        <f t="shared" si="3"/>
        <v>10162</v>
      </c>
      <c r="Q45" s="78">
        <f t="shared" si="8"/>
        <v>543965</v>
      </c>
      <c r="R45" s="79">
        <v>1069129.2099999997</v>
      </c>
      <c r="S45" s="79">
        <f t="shared" si="9"/>
        <v>-1069129.2099999997</v>
      </c>
      <c r="T45" s="79">
        <v>0</v>
      </c>
      <c r="U45" s="79">
        <v>29026.130000000005</v>
      </c>
      <c r="V45" s="79">
        <v>14513.060000000001</v>
      </c>
      <c r="W45" s="79">
        <v>14513.060000000001</v>
      </c>
      <c r="X45" s="79">
        <v>14513.060000000001</v>
      </c>
      <c r="Y45" s="79">
        <v>14513.060000000001</v>
      </c>
      <c r="Z45" s="79">
        <f t="shared" ref="Z45:Z71" si="29">SUM(R45:Y45)</f>
        <v>87078.37</v>
      </c>
      <c r="AA45" s="79">
        <f t="shared" si="10"/>
        <v>574634.79230769258</v>
      </c>
      <c r="AB45" s="79">
        <f t="shared" si="11"/>
        <v>487556.42230769258</v>
      </c>
      <c r="AC45" s="79"/>
      <c r="AD45" s="311">
        <f t="shared" si="12"/>
        <v>95772.465384615425</v>
      </c>
      <c r="AE45" s="312"/>
      <c r="AF45" s="312"/>
      <c r="AG45" s="316">
        <f t="shared" si="13"/>
        <v>95772.465384615425</v>
      </c>
      <c r="AH45" s="317"/>
      <c r="AI45" s="318"/>
      <c r="AJ45" s="311">
        <f t="shared" si="14"/>
        <v>95772.465384615425</v>
      </c>
      <c r="AK45" s="312"/>
      <c r="AL45" s="313"/>
      <c r="AM45" s="316">
        <f t="shared" si="15"/>
        <v>95772.465384615425</v>
      </c>
      <c r="AN45" s="317"/>
      <c r="AO45" s="318"/>
      <c r="AP45" s="311">
        <f t="shared" si="16"/>
        <v>95772.465384615425</v>
      </c>
      <c r="AQ45" s="312"/>
      <c r="AR45" s="313"/>
      <c r="AS45" s="316">
        <f t="shared" si="17"/>
        <v>95772.465384615425</v>
      </c>
      <c r="AT45" s="317"/>
      <c r="AU45" s="318"/>
      <c r="AV45" s="311">
        <f t="shared" si="18"/>
        <v>95772.465384615425</v>
      </c>
      <c r="AW45" s="312"/>
      <c r="AX45" s="313"/>
      <c r="AY45" s="79">
        <f t="shared" si="19"/>
        <v>1245042.0500000007</v>
      </c>
      <c r="AZ45" s="52">
        <v>1257799.0500000005</v>
      </c>
      <c r="BA45" s="79">
        <f>SUMIF(DEDEL!$D$20:$D$262,APT!D45,DEDEL!$AF$20:$AF$262)</f>
        <v>-12757</v>
      </c>
      <c r="BB45" s="79">
        <f t="shared" si="20"/>
        <v>1245042.0500000005</v>
      </c>
      <c r="BC45" s="52">
        <f t="shared" si="5"/>
        <v>0</v>
      </c>
      <c r="BD45" s="79">
        <f t="shared" si="28"/>
        <v>0</v>
      </c>
      <c r="BH45" s="8"/>
      <c r="BU45" s="8"/>
      <c r="BV45" s="53"/>
      <c r="BW45" s="80"/>
      <c r="BZ45" s="3"/>
      <c r="CA45" s="52"/>
      <c r="CB45" s="52"/>
      <c r="CC45" s="52"/>
      <c r="CD45" s="52"/>
      <c r="CE45" s="53"/>
      <c r="CF45" s="52"/>
      <c r="CG45" s="8"/>
      <c r="CH45" s="52"/>
      <c r="CI45" s="1"/>
      <c r="CJ45" s="52"/>
      <c r="CK45" s="1"/>
      <c r="CL45" s="1"/>
      <c r="CM45" s="1"/>
    </row>
    <row r="46" spans="1:91" x14ac:dyDescent="0.25">
      <c r="A46" t="str">
        <f t="shared" si="6"/>
        <v>APT</v>
      </c>
      <c r="B46" s="75" t="s">
        <v>3620</v>
      </c>
      <c r="C46" s="76">
        <v>44027</v>
      </c>
      <c r="D46" s="75">
        <f>Schools!A47</f>
        <v>3022026</v>
      </c>
      <c r="E46" t="str">
        <f>VLOOKUP(D46,Schools!A:B,2,0)</f>
        <v>Frith Manor School</v>
      </c>
      <c r="F46" t="str">
        <f>VLOOKUP(D46,Schools!$A:$Z,3,0)</f>
        <v>M</v>
      </c>
      <c r="G46" s="77">
        <v>2325123.39</v>
      </c>
      <c r="H46" s="75" t="s">
        <v>3621</v>
      </c>
      <c r="I46" s="75"/>
      <c r="J46" t="str">
        <f t="shared" si="7"/>
        <v>10162/543965</v>
      </c>
      <c r="K46">
        <f>VLOOKUP(D46,Schools!$A:$Z,9,0)</f>
        <v>400082</v>
      </c>
      <c r="L46" s="75" t="s">
        <v>66</v>
      </c>
      <c r="M46" s="75" t="s">
        <v>94</v>
      </c>
      <c r="N46" s="75" t="s">
        <v>3550</v>
      </c>
      <c r="O46" s="78" t="str">
        <f>VLOOKUP(D46,Schools!A:D,4,0)</f>
        <v>Primary</v>
      </c>
      <c r="P46" s="78">
        <f t="shared" si="3"/>
        <v>10162</v>
      </c>
      <c r="Q46" s="78">
        <f t="shared" si="8"/>
        <v>543965</v>
      </c>
      <c r="R46" s="79">
        <v>1976354.8899999997</v>
      </c>
      <c r="S46" s="79">
        <f t="shared" si="9"/>
        <v>-1976354.8899999997</v>
      </c>
      <c r="T46" s="79">
        <v>348768.49999999994</v>
      </c>
      <c r="U46" s="79">
        <v>0</v>
      </c>
      <c r="V46" s="79">
        <v>0</v>
      </c>
      <c r="W46" s="79">
        <v>0</v>
      </c>
      <c r="X46" s="79">
        <v>0</v>
      </c>
      <c r="Y46" s="79">
        <v>0</v>
      </c>
      <c r="Z46" s="79">
        <f t="shared" si="29"/>
        <v>348768.49999999994</v>
      </c>
      <c r="AA46" s="79">
        <f t="shared" si="10"/>
        <v>1062484.4076923076</v>
      </c>
      <c r="AB46" s="79">
        <f t="shared" si="11"/>
        <v>713715.90769230761</v>
      </c>
      <c r="AC46" s="79"/>
      <c r="AD46" s="311">
        <f t="shared" si="12"/>
        <v>177080.7346153846</v>
      </c>
      <c r="AE46" s="312"/>
      <c r="AF46" s="312"/>
      <c r="AG46" s="316">
        <f t="shared" si="13"/>
        <v>177080.7346153846</v>
      </c>
      <c r="AH46" s="317"/>
      <c r="AI46" s="318"/>
      <c r="AJ46" s="311">
        <f t="shared" si="14"/>
        <v>177080.7346153846</v>
      </c>
      <c r="AK46" s="312"/>
      <c r="AL46" s="313"/>
      <c r="AM46" s="316">
        <f t="shared" si="15"/>
        <v>177080.7346153846</v>
      </c>
      <c r="AN46" s="317"/>
      <c r="AO46" s="318"/>
      <c r="AP46" s="311">
        <f t="shared" si="16"/>
        <v>177080.7346153846</v>
      </c>
      <c r="AQ46" s="312"/>
      <c r="AR46" s="313"/>
      <c r="AS46" s="316">
        <f t="shared" si="17"/>
        <v>177080.7346153846</v>
      </c>
      <c r="AT46" s="317"/>
      <c r="AU46" s="318"/>
      <c r="AV46" s="311">
        <f t="shared" si="18"/>
        <v>177080.7346153846</v>
      </c>
      <c r="AW46" s="312"/>
      <c r="AX46" s="313"/>
      <c r="AY46" s="79">
        <f t="shared" si="19"/>
        <v>2302049.5499999998</v>
      </c>
      <c r="AZ46" s="52">
        <v>2325123.3899999997</v>
      </c>
      <c r="BA46" s="79">
        <f>SUMIF(DEDEL!$D$20:$D$262,APT!D46,DEDEL!$AF$20:$AF$262)</f>
        <v>-23073.84</v>
      </c>
      <c r="BB46" s="79">
        <f t="shared" si="20"/>
        <v>2302049.5499999998</v>
      </c>
      <c r="BC46" s="52">
        <f t="shared" si="5"/>
        <v>0</v>
      </c>
      <c r="BD46" s="79">
        <f t="shared" si="28"/>
        <v>0</v>
      </c>
      <c r="BH46" s="8"/>
      <c r="BU46" s="8"/>
      <c r="BV46" s="53"/>
      <c r="BW46" s="80"/>
      <c r="BZ46" s="3"/>
      <c r="CA46" s="52"/>
      <c r="CB46" s="52"/>
      <c r="CC46" s="52"/>
      <c r="CD46" s="52"/>
      <c r="CE46" s="53"/>
      <c r="CF46" s="52"/>
      <c r="CG46" s="8"/>
      <c r="CH46" s="52"/>
      <c r="CI46" s="1"/>
      <c r="CJ46" s="52"/>
      <c r="CK46" s="1"/>
      <c r="CL46" s="1"/>
      <c r="CM46" s="1"/>
    </row>
    <row r="47" spans="1:91" x14ac:dyDescent="0.25">
      <c r="A47" t="str">
        <f t="shared" si="6"/>
        <v>APT</v>
      </c>
      <c r="B47" s="75" t="s">
        <v>3620</v>
      </c>
      <c r="C47" s="76">
        <v>44027</v>
      </c>
      <c r="D47" s="75">
        <f>Schools!A48</f>
        <v>3022028</v>
      </c>
      <c r="E47" t="str">
        <f>VLOOKUP(D47,Schools!A:B,2,0)</f>
        <v>Garden Suburb Infant School</v>
      </c>
      <c r="F47" t="str">
        <f>VLOOKUP(D47,Schools!$A:$Z,3,0)</f>
        <v>M</v>
      </c>
      <c r="G47" s="77">
        <v>1151035.2</v>
      </c>
      <c r="H47" s="75" t="s">
        <v>3621</v>
      </c>
      <c r="I47" s="75"/>
      <c r="J47" t="str">
        <f t="shared" si="7"/>
        <v>10162/543965</v>
      </c>
      <c r="K47">
        <f>VLOOKUP(D47,Schools!$A:$Z,9,0)</f>
        <v>400067</v>
      </c>
      <c r="L47" s="75" t="s">
        <v>66</v>
      </c>
      <c r="M47" s="75" t="s">
        <v>94</v>
      </c>
      <c r="N47" s="75" t="s">
        <v>3550</v>
      </c>
      <c r="O47" s="78" t="str">
        <f>VLOOKUP(D47,Schools!A:D,4,0)</f>
        <v>Primary</v>
      </c>
      <c r="P47" s="78">
        <f t="shared" si="3"/>
        <v>10162</v>
      </c>
      <c r="Q47" s="78">
        <f t="shared" si="8"/>
        <v>543965</v>
      </c>
      <c r="R47" s="79">
        <v>978379.94000000006</v>
      </c>
      <c r="S47" s="79">
        <f t="shared" si="9"/>
        <v>-978379.94000000006</v>
      </c>
      <c r="T47" s="79">
        <v>172655.25999999998</v>
      </c>
      <c r="U47" s="79">
        <v>0</v>
      </c>
      <c r="V47" s="79">
        <v>0</v>
      </c>
      <c r="W47" s="79">
        <v>0</v>
      </c>
      <c r="X47" s="79">
        <v>0</v>
      </c>
      <c r="Y47" s="79">
        <v>0</v>
      </c>
      <c r="Z47" s="79">
        <f t="shared" si="29"/>
        <v>172655.25999999998</v>
      </c>
      <c r="AA47" s="79">
        <f t="shared" si="10"/>
        <v>526523.74615384615</v>
      </c>
      <c r="AB47" s="79">
        <f t="shared" si="11"/>
        <v>353868.48615384614</v>
      </c>
      <c r="AC47" s="79"/>
      <c r="AD47" s="311">
        <f t="shared" si="12"/>
        <v>87753.957692307682</v>
      </c>
      <c r="AE47" s="312"/>
      <c r="AF47" s="312"/>
      <c r="AG47" s="316">
        <f t="shared" si="13"/>
        <v>87753.957692307682</v>
      </c>
      <c r="AH47" s="317"/>
      <c r="AI47" s="318"/>
      <c r="AJ47" s="311">
        <f t="shared" si="14"/>
        <v>87753.957692307682</v>
      </c>
      <c r="AK47" s="312"/>
      <c r="AL47" s="313"/>
      <c r="AM47" s="316">
        <f t="shared" si="15"/>
        <v>87753.957692307682</v>
      </c>
      <c r="AN47" s="317"/>
      <c r="AO47" s="318"/>
      <c r="AP47" s="311">
        <f t="shared" si="16"/>
        <v>87753.957692307682</v>
      </c>
      <c r="AQ47" s="312"/>
      <c r="AR47" s="313"/>
      <c r="AS47" s="316">
        <f t="shared" si="17"/>
        <v>87753.957692307682</v>
      </c>
      <c r="AT47" s="317"/>
      <c r="AU47" s="318"/>
      <c r="AV47" s="311">
        <f t="shared" si="18"/>
        <v>87753.957692307682</v>
      </c>
      <c r="AW47" s="312"/>
      <c r="AX47" s="313"/>
      <c r="AY47" s="79">
        <f t="shared" si="19"/>
        <v>1140801.4499999997</v>
      </c>
      <c r="AZ47" s="52">
        <v>1151035.2</v>
      </c>
      <c r="BA47" s="79">
        <f>SUMIF(DEDEL!$D$20:$D$262,APT!D47,DEDEL!$AF$20:$AF$262)</f>
        <v>-10233.75</v>
      </c>
      <c r="BB47" s="79">
        <f t="shared" si="20"/>
        <v>1140801.45</v>
      </c>
      <c r="BC47" s="52">
        <f t="shared" si="5"/>
        <v>0</v>
      </c>
      <c r="BD47" s="79">
        <f t="shared" si="28"/>
        <v>0</v>
      </c>
      <c r="BH47" s="8"/>
      <c r="BU47" s="8"/>
      <c r="BV47" s="53"/>
      <c r="BW47" s="80"/>
      <c r="BZ47" s="3"/>
      <c r="CA47" s="52"/>
      <c r="CB47" s="52"/>
      <c r="CC47" s="52"/>
      <c r="CD47" s="52"/>
      <c r="CE47" s="53"/>
      <c r="CF47" s="52"/>
      <c r="CG47" s="8"/>
      <c r="CH47" s="52"/>
      <c r="CI47" s="1"/>
      <c r="CJ47" s="52"/>
      <c r="CK47" s="1"/>
      <c r="CL47" s="1"/>
      <c r="CM47" s="1"/>
    </row>
    <row r="48" spans="1:91" x14ac:dyDescent="0.25">
      <c r="A48" t="str">
        <f t="shared" si="6"/>
        <v>APT</v>
      </c>
      <c r="B48" s="75" t="s">
        <v>3620</v>
      </c>
      <c r="C48" s="76">
        <v>44027</v>
      </c>
      <c r="D48" s="75">
        <f>Schools!A49</f>
        <v>3022027</v>
      </c>
      <c r="E48" t="str">
        <f>VLOOKUP(D48,Schools!A:B,2,0)</f>
        <v>Garden Suburb Junior</v>
      </c>
      <c r="F48" t="str">
        <f>VLOOKUP(D48,Schools!$A:$Z,3,0)</f>
        <v>M</v>
      </c>
      <c r="G48" s="77">
        <v>1483600.44</v>
      </c>
      <c r="H48" s="75" t="s">
        <v>3621</v>
      </c>
      <c r="I48" s="75"/>
      <c r="J48" t="str">
        <f t="shared" si="7"/>
        <v>10162/543965</v>
      </c>
      <c r="K48">
        <f>VLOOKUP(D48,Schools!$A:$Z,9,0)</f>
        <v>400002</v>
      </c>
      <c r="L48" s="75" t="s">
        <v>66</v>
      </c>
      <c r="M48" s="75" t="s">
        <v>94</v>
      </c>
      <c r="N48" s="75" t="s">
        <v>3550</v>
      </c>
      <c r="O48" s="78" t="str">
        <f>VLOOKUP(D48,Schools!A:D,4,0)</f>
        <v>Primary</v>
      </c>
      <c r="P48" s="78">
        <f t="shared" si="3"/>
        <v>10162</v>
      </c>
      <c r="Q48" s="78">
        <f t="shared" si="8"/>
        <v>543965</v>
      </c>
      <c r="R48" s="79">
        <v>1261060.3899999999</v>
      </c>
      <c r="S48" s="79">
        <f t="shared" si="9"/>
        <v>-1261060.3899999999</v>
      </c>
      <c r="T48" s="79">
        <v>222540.05000000002</v>
      </c>
      <c r="U48" s="79">
        <v>0</v>
      </c>
      <c r="V48" s="79">
        <v>0</v>
      </c>
      <c r="W48" s="79">
        <v>0</v>
      </c>
      <c r="X48" s="79">
        <v>0</v>
      </c>
      <c r="Y48" s="79">
        <v>0</v>
      </c>
      <c r="Z48" s="79">
        <f t="shared" si="29"/>
        <v>222540.05000000002</v>
      </c>
      <c r="AA48" s="79">
        <f t="shared" si="10"/>
        <v>677910.34153846151</v>
      </c>
      <c r="AB48" s="79">
        <f t="shared" si="11"/>
        <v>455370.29153846146</v>
      </c>
      <c r="AC48" s="79"/>
      <c r="AD48" s="311">
        <f t="shared" si="12"/>
        <v>112985.05692307692</v>
      </c>
      <c r="AE48" s="312"/>
      <c r="AF48" s="312"/>
      <c r="AG48" s="316">
        <f t="shared" si="13"/>
        <v>112985.05692307692</v>
      </c>
      <c r="AH48" s="317"/>
      <c r="AI48" s="318"/>
      <c r="AJ48" s="311">
        <f t="shared" si="14"/>
        <v>112985.05692307692</v>
      </c>
      <c r="AK48" s="312"/>
      <c r="AL48" s="313"/>
      <c r="AM48" s="316">
        <f t="shared" si="15"/>
        <v>112985.05692307692</v>
      </c>
      <c r="AN48" s="317"/>
      <c r="AO48" s="318"/>
      <c r="AP48" s="311">
        <f t="shared" si="16"/>
        <v>112985.05692307692</v>
      </c>
      <c r="AQ48" s="312"/>
      <c r="AR48" s="313"/>
      <c r="AS48" s="316">
        <f t="shared" si="17"/>
        <v>112985.05692307692</v>
      </c>
      <c r="AT48" s="317"/>
      <c r="AU48" s="318"/>
      <c r="AV48" s="311">
        <f t="shared" si="18"/>
        <v>112985.05692307692</v>
      </c>
      <c r="AW48" s="312"/>
      <c r="AX48" s="313"/>
      <c r="AY48" s="79">
        <f t="shared" si="19"/>
        <v>1468805.7400000002</v>
      </c>
      <c r="AZ48" s="52">
        <v>1483600.44</v>
      </c>
      <c r="BA48" s="79">
        <f>SUMIF(DEDEL!$D$20:$D$262,APT!D48,DEDEL!$AF$20:$AF$262)</f>
        <v>-14794.699999999999</v>
      </c>
      <c r="BB48" s="79">
        <f t="shared" si="20"/>
        <v>1468805.74</v>
      </c>
      <c r="BC48" s="52">
        <f t="shared" si="5"/>
        <v>0</v>
      </c>
      <c r="BD48" s="79">
        <f t="shared" si="28"/>
        <v>0</v>
      </c>
      <c r="BH48" s="8"/>
      <c r="BU48" s="8"/>
      <c r="BV48" s="53"/>
      <c r="BW48" s="80"/>
      <c r="BZ48" s="3"/>
      <c r="CA48" s="52"/>
      <c r="CB48" s="52"/>
      <c r="CC48" s="52"/>
      <c r="CD48" s="52"/>
      <c r="CE48" s="53"/>
      <c r="CF48" s="52"/>
      <c r="CG48" s="8"/>
      <c r="CH48" s="52"/>
      <c r="CI48" s="1"/>
      <c r="CJ48" s="52"/>
      <c r="CK48" s="1"/>
      <c r="CL48" s="1"/>
      <c r="CM48" s="1"/>
    </row>
    <row r="49" spans="1:91" x14ac:dyDescent="0.25">
      <c r="A49" t="str">
        <f t="shared" si="6"/>
        <v>APT</v>
      </c>
      <c r="B49" s="75" t="s">
        <v>3620</v>
      </c>
      <c r="C49" s="76">
        <v>44027</v>
      </c>
      <c r="D49" s="75">
        <f>Schools!A50</f>
        <v>3022029</v>
      </c>
      <c r="E49" t="str">
        <f>VLOOKUP(D49,Schools!A:B,2,0)</f>
        <v>Goldbeaters Primary School</v>
      </c>
      <c r="F49" t="str">
        <f>VLOOKUP(D49,Schools!$A:$Z,3,0)</f>
        <v>M</v>
      </c>
      <c r="G49" s="77">
        <v>2132497.5199999996</v>
      </c>
      <c r="H49" s="75" t="s">
        <v>3621</v>
      </c>
      <c r="I49" s="75"/>
      <c r="J49" t="str">
        <f t="shared" si="7"/>
        <v>10162/543965</v>
      </c>
      <c r="K49">
        <f>VLOOKUP(D49,Schools!$A:$Z,9,0)</f>
        <v>400035</v>
      </c>
      <c r="L49" s="75" t="s">
        <v>66</v>
      </c>
      <c r="M49" s="75" t="s">
        <v>94</v>
      </c>
      <c r="N49" s="75" t="s">
        <v>3550</v>
      </c>
      <c r="O49" s="78" t="str">
        <f>VLOOKUP(D49,Schools!A:D,4,0)</f>
        <v>Primary</v>
      </c>
      <c r="P49" s="78">
        <f t="shared" si="3"/>
        <v>10162</v>
      </c>
      <c r="Q49" s="78">
        <f t="shared" si="8"/>
        <v>543965</v>
      </c>
      <c r="R49" s="79">
        <v>1812622.9099999997</v>
      </c>
      <c r="S49" s="79">
        <f t="shared" si="9"/>
        <v>-1812622.9099999997</v>
      </c>
      <c r="T49" s="79">
        <v>319874.60999999993</v>
      </c>
      <c r="U49" s="79">
        <v>0</v>
      </c>
      <c r="V49" s="79">
        <v>0</v>
      </c>
      <c r="W49" s="79">
        <v>0</v>
      </c>
      <c r="X49" s="79">
        <v>0</v>
      </c>
      <c r="Y49" s="79">
        <v>0</v>
      </c>
      <c r="Z49" s="79">
        <f t="shared" si="29"/>
        <v>319874.60999999993</v>
      </c>
      <c r="AA49" s="79">
        <f t="shared" si="10"/>
        <v>975464.99538461515</v>
      </c>
      <c r="AB49" s="79">
        <f t="shared" si="11"/>
        <v>655590.38538461528</v>
      </c>
      <c r="AC49" s="79"/>
      <c r="AD49" s="311">
        <f t="shared" si="12"/>
        <v>162577.4992307692</v>
      </c>
      <c r="AE49" s="312"/>
      <c r="AF49" s="312"/>
      <c r="AG49" s="316">
        <f t="shared" si="13"/>
        <v>162577.4992307692</v>
      </c>
      <c r="AH49" s="317"/>
      <c r="AI49" s="318"/>
      <c r="AJ49" s="311">
        <f t="shared" si="14"/>
        <v>162577.4992307692</v>
      </c>
      <c r="AK49" s="312"/>
      <c r="AL49" s="313"/>
      <c r="AM49" s="316">
        <f t="shared" si="15"/>
        <v>162577.4992307692</v>
      </c>
      <c r="AN49" s="317"/>
      <c r="AO49" s="318"/>
      <c r="AP49" s="311">
        <f t="shared" si="16"/>
        <v>162577.4992307692</v>
      </c>
      <c r="AQ49" s="312"/>
      <c r="AR49" s="313"/>
      <c r="AS49" s="316">
        <f t="shared" si="17"/>
        <v>162577.4992307692</v>
      </c>
      <c r="AT49" s="317"/>
      <c r="AU49" s="318"/>
      <c r="AV49" s="311">
        <f t="shared" si="18"/>
        <v>162577.4992307692</v>
      </c>
      <c r="AW49" s="312"/>
      <c r="AX49" s="313"/>
      <c r="AY49" s="79">
        <f t="shared" si="19"/>
        <v>2113507.4899999998</v>
      </c>
      <c r="AZ49" s="52">
        <v>2132497.5199999996</v>
      </c>
      <c r="BA49" s="79">
        <f>SUMIF(DEDEL!$D$20:$D$262,APT!D49,DEDEL!$AF$20:$AF$262)</f>
        <v>-18990.03</v>
      </c>
      <c r="BB49" s="79">
        <f t="shared" si="20"/>
        <v>2113507.4899999998</v>
      </c>
      <c r="BC49" s="52">
        <f t="shared" si="5"/>
        <v>0</v>
      </c>
      <c r="BD49" s="79">
        <f t="shared" si="28"/>
        <v>0</v>
      </c>
      <c r="BH49" s="8"/>
      <c r="BU49" s="8"/>
      <c r="BV49" s="53"/>
      <c r="BW49" s="80"/>
      <c r="BZ49" s="3"/>
      <c r="CA49" s="52"/>
      <c r="CB49" s="52"/>
      <c r="CC49" s="52"/>
      <c r="CD49" s="52"/>
      <c r="CE49" s="53"/>
      <c r="CF49" s="52"/>
      <c r="CG49" s="8"/>
      <c r="CH49" s="52"/>
      <c r="CI49" s="1"/>
      <c r="CJ49" s="52"/>
      <c r="CK49" s="1"/>
      <c r="CL49" s="1"/>
      <c r="CM49" s="1"/>
    </row>
    <row r="50" spans="1:91" x14ac:dyDescent="0.25">
      <c r="A50" t="str">
        <f t="shared" si="6"/>
        <v>APT</v>
      </c>
      <c r="B50" s="75" t="s">
        <v>3620</v>
      </c>
      <c r="C50" s="76">
        <v>44027</v>
      </c>
      <c r="D50" s="75">
        <f>Schools!A52</f>
        <v>3023516</v>
      </c>
      <c r="E50" t="str">
        <f>VLOOKUP(D50,Schools!A:B,2,0)</f>
        <v>Hasmonean Primary School</v>
      </c>
      <c r="F50" t="str">
        <f>VLOOKUP(D50,Schools!$A:$Z,3,0)</f>
        <v>M</v>
      </c>
      <c r="G50" s="77">
        <v>876825.54</v>
      </c>
      <c r="H50" s="75" t="s">
        <v>3621</v>
      </c>
      <c r="I50" s="75"/>
      <c r="J50" t="str">
        <f t="shared" si="7"/>
        <v>10162/543965</v>
      </c>
      <c r="K50">
        <f>VLOOKUP(D50,Schools!$A:$Z,9,0)</f>
        <v>400108</v>
      </c>
      <c r="L50" s="75" t="s">
        <v>66</v>
      </c>
      <c r="M50" s="75" t="s">
        <v>94</v>
      </c>
      <c r="N50" s="75" t="s">
        <v>3550</v>
      </c>
      <c r="O50" s="78" t="str">
        <f>VLOOKUP(D50,Schools!A:D,4,0)</f>
        <v>Primary</v>
      </c>
      <c r="P50" s="78">
        <f t="shared" si="3"/>
        <v>10162</v>
      </c>
      <c r="Q50" s="78">
        <f t="shared" si="8"/>
        <v>543965</v>
      </c>
      <c r="R50" s="79">
        <v>832984.27</v>
      </c>
      <c r="S50" s="79">
        <f t="shared" si="9"/>
        <v>-832984.27</v>
      </c>
      <c r="T50" s="79">
        <v>43841.27</v>
      </c>
      <c r="U50" s="79">
        <v>0</v>
      </c>
      <c r="V50" s="79">
        <v>0</v>
      </c>
      <c r="W50" s="79">
        <v>0</v>
      </c>
      <c r="X50" s="79">
        <v>0</v>
      </c>
      <c r="Y50" s="79">
        <v>0</v>
      </c>
      <c r="Z50" s="79">
        <f t="shared" si="29"/>
        <v>43841.27</v>
      </c>
      <c r="AA50" s="79">
        <f t="shared" si="10"/>
        <v>400802.60769230768</v>
      </c>
      <c r="AB50" s="79">
        <f t="shared" si="11"/>
        <v>356961.33769230766</v>
      </c>
      <c r="AC50" s="79"/>
      <c r="AD50" s="311">
        <f t="shared" si="12"/>
        <v>66800.434615384613</v>
      </c>
      <c r="AE50" s="312"/>
      <c r="AF50" s="312"/>
      <c r="AG50" s="316">
        <f t="shared" si="13"/>
        <v>66800.434615384613</v>
      </c>
      <c r="AH50" s="317"/>
      <c r="AI50" s="318"/>
      <c r="AJ50" s="311">
        <f t="shared" si="14"/>
        <v>66800.434615384613</v>
      </c>
      <c r="AK50" s="312"/>
      <c r="AL50" s="313"/>
      <c r="AM50" s="316">
        <f t="shared" si="15"/>
        <v>66800.434615384613</v>
      </c>
      <c r="AN50" s="317"/>
      <c r="AO50" s="318"/>
      <c r="AP50" s="311">
        <f t="shared" si="16"/>
        <v>66800.434615384613</v>
      </c>
      <c r="AQ50" s="312"/>
      <c r="AR50" s="313"/>
      <c r="AS50" s="316">
        <f t="shared" si="17"/>
        <v>66800.434615384613</v>
      </c>
      <c r="AT50" s="317"/>
      <c r="AU50" s="318"/>
      <c r="AV50" s="311">
        <f t="shared" si="18"/>
        <v>66800.434615384613</v>
      </c>
      <c r="AW50" s="312"/>
      <c r="AX50" s="313"/>
      <c r="AY50" s="79">
        <f t="shared" si="19"/>
        <v>868405.64999999967</v>
      </c>
      <c r="AZ50" s="52">
        <v>876825.54</v>
      </c>
      <c r="BA50" s="79">
        <f>SUMIF(DEDEL!$D$20:$D$262,APT!D50,DEDEL!$AF$20:$AF$262)</f>
        <v>-8419.89</v>
      </c>
      <c r="BB50" s="79">
        <f t="shared" si="20"/>
        <v>868405.65</v>
      </c>
      <c r="BC50" s="52">
        <f t="shared" si="5"/>
        <v>0</v>
      </c>
      <c r="BD50" s="79">
        <f t="shared" ref="BD50:BD53" si="30">BB50-AY50</f>
        <v>0</v>
      </c>
      <c r="BH50" s="8"/>
      <c r="BU50" s="8"/>
      <c r="BV50" s="53"/>
      <c r="BW50" s="80"/>
      <c r="BZ50" s="3"/>
      <c r="CA50" s="52"/>
      <c r="CB50" s="52"/>
      <c r="CC50" s="52"/>
      <c r="CD50" s="52"/>
      <c r="CE50" s="53"/>
      <c r="CF50" s="52"/>
      <c r="CG50" s="8"/>
      <c r="CH50" s="52"/>
      <c r="CI50" s="1"/>
      <c r="CJ50" s="52"/>
      <c r="CK50" s="1"/>
      <c r="CL50" s="1"/>
      <c r="CM50" s="1"/>
    </row>
    <row r="51" spans="1:91" x14ac:dyDescent="0.25">
      <c r="A51" t="str">
        <f t="shared" si="6"/>
        <v>APT</v>
      </c>
      <c r="B51" s="75" t="s">
        <v>3620</v>
      </c>
      <c r="C51" s="76">
        <v>44027</v>
      </c>
      <c r="D51" s="75">
        <f>Schools!A53</f>
        <v>3022031</v>
      </c>
      <c r="E51" t="str">
        <f>VLOOKUP(D51,Schools!A:B,2,0)</f>
        <v>Hollickwood JMI School</v>
      </c>
      <c r="F51" t="str">
        <f>VLOOKUP(D51,Schools!$A:$Z,3,0)</f>
        <v>M</v>
      </c>
      <c r="G51" s="77">
        <v>999288.8899999999</v>
      </c>
      <c r="H51" s="75" t="s">
        <v>3621</v>
      </c>
      <c r="I51" s="75"/>
      <c r="J51" t="str">
        <f t="shared" si="7"/>
        <v>10162/543965</v>
      </c>
      <c r="K51">
        <f>VLOOKUP(D51,Schools!$A:$Z,9,0)</f>
        <v>400026</v>
      </c>
      <c r="L51" s="75" t="s">
        <v>66</v>
      </c>
      <c r="M51" s="75" t="s">
        <v>94</v>
      </c>
      <c r="N51" s="75" t="s">
        <v>3550</v>
      </c>
      <c r="O51" s="78" t="str">
        <f>VLOOKUP(D51,Schools!A:D,4,0)</f>
        <v>Primary</v>
      </c>
      <c r="P51" s="78">
        <f t="shared" si="3"/>
        <v>10162</v>
      </c>
      <c r="Q51" s="78">
        <f t="shared" si="8"/>
        <v>543965</v>
      </c>
      <c r="R51" s="79">
        <v>849395.55</v>
      </c>
      <c r="S51" s="79">
        <f t="shared" si="9"/>
        <v>-849395.55</v>
      </c>
      <c r="T51" s="79">
        <v>149893.34</v>
      </c>
      <c r="U51" s="79">
        <v>0</v>
      </c>
      <c r="V51" s="79">
        <v>0</v>
      </c>
      <c r="W51" s="79">
        <v>0</v>
      </c>
      <c r="X51" s="79">
        <v>0</v>
      </c>
      <c r="Y51" s="79">
        <v>0</v>
      </c>
      <c r="Z51" s="79">
        <f t="shared" si="29"/>
        <v>149893.34</v>
      </c>
      <c r="AA51" s="79">
        <f t="shared" si="10"/>
        <v>457445.55692307698</v>
      </c>
      <c r="AB51" s="79">
        <f t="shared" si="11"/>
        <v>307552.21692307701</v>
      </c>
      <c r="AC51" s="79"/>
      <c r="AD51" s="311">
        <f t="shared" si="12"/>
        <v>76240.926153846158</v>
      </c>
      <c r="AE51" s="312"/>
      <c r="AF51" s="312"/>
      <c r="AG51" s="316">
        <f t="shared" si="13"/>
        <v>76240.926153846158</v>
      </c>
      <c r="AH51" s="317"/>
      <c r="AI51" s="318"/>
      <c r="AJ51" s="311">
        <f t="shared" si="14"/>
        <v>76240.926153846158</v>
      </c>
      <c r="AK51" s="312"/>
      <c r="AL51" s="313"/>
      <c r="AM51" s="316">
        <f t="shared" si="15"/>
        <v>76240.926153846158</v>
      </c>
      <c r="AN51" s="317"/>
      <c r="AO51" s="318"/>
      <c r="AP51" s="311">
        <f t="shared" si="16"/>
        <v>76240.926153846158</v>
      </c>
      <c r="AQ51" s="312"/>
      <c r="AR51" s="313"/>
      <c r="AS51" s="316">
        <f t="shared" si="17"/>
        <v>76240.926153846158</v>
      </c>
      <c r="AT51" s="317"/>
      <c r="AU51" s="318"/>
      <c r="AV51" s="311">
        <f t="shared" si="18"/>
        <v>76240.926153846158</v>
      </c>
      <c r="AW51" s="312"/>
      <c r="AX51" s="313"/>
      <c r="AY51" s="79">
        <f t="shared" si="19"/>
        <v>991132.04000000027</v>
      </c>
      <c r="AZ51" s="52">
        <v>999288.89</v>
      </c>
      <c r="BA51" s="79">
        <f>SUMIF(DEDEL!$D$20:$D$262,APT!D51,DEDEL!$AF$20:$AF$262)</f>
        <v>-8156.8499999999995</v>
      </c>
      <c r="BB51" s="79">
        <f t="shared" si="20"/>
        <v>991132.04</v>
      </c>
      <c r="BC51" s="52">
        <f t="shared" si="5"/>
        <v>0</v>
      </c>
      <c r="BD51" s="79">
        <f t="shared" si="30"/>
        <v>0</v>
      </c>
      <c r="BH51" s="8"/>
      <c r="BU51" s="8"/>
      <c r="BV51" s="53"/>
      <c r="BW51" s="80"/>
      <c r="BZ51" s="3"/>
      <c r="CA51" s="52"/>
      <c r="CB51" s="52"/>
      <c r="CC51" s="52"/>
      <c r="CD51" s="52"/>
      <c r="CE51" s="53"/>
      <c r="CF51" s="52"/>
      <c r="CG51" s="8"/>
      <c r="CH51" s="52"/>
      <c r="CI51" s="1"/>
      <c r="CJ51" s="52"/>
      <c r="CK51" s="1"/>
      <c r="CL51" s="1"/>
      <c r="CM51" s="1"/>
    </row>
    <row r="52" spans="1:91" x14ac:dyDescent="0.25">
      <c r="A52" t="str">
        <f t="shared" si="6"/>
        <v>APT</v>
      </c>
      <c r="B52" s="75" t="s">
        <v>3620</v>
      </c>
      <c r="C52" s="76">
        <v>44027</v>
      </c>
      <c r="D52" s="75">
        <f>Schools!A54</f>
        <v>3022032</v>
      </c>
      <c r="E52" t="str">
        <f>VLOOKUP(D52,Schools!A:B,2,0)</f>
        <v>Holly Park School</v>
      </c>
      <c r="F52" t="str">
        <f>VLOOKUP(D52,Schools!$A:$Z,3,0)</f>
        <v>M</v>
      </c>
      <c r="G52" s="77">
        <v>1885612.59</v>
      </c>
      <c r="H52" s="75" t="s">
        <v>3621</v>
      </c>
      <c r="I52" s="75"/>
      <c r="J52" t="str">
        <f t="shared" si="7"/>
        <v>10162/543965</v>
      </c>
      <c r="K52">
        <f>VLOOKUP(D52,Schools!$A:$Z,9,0)</f>
        <v>400084</v>
      </c>
      <c r="L52" s="75" t="s">
        <v>66</v>
      </c>
      <c r="M52" s="75" t="s">
        <v>94</v>
      </c>
      <c r="N52" s="75" t="s">
        <v>3550</v>
      </c>
      <c r="O52" s="78" t="str">
        <f>VLOOKUP(D52,Schools!A:D,4,0)</f>
        <v>Primary</v>
      </c>
      <c r="P52" s="78">
        <f t="shared" ref="P52:P83" si="31">VLOOKUP(O52,$BE$1:$BF$3,2,0)</f>
        <v>10162</v>
      </c>
      <c r="Q52" s="78">
        <f t="shared" si="8"/>
        <v>543965</v>
      </c>
      <c r="R52" s="79">
        <v>1602770.7200000004</v>
      </c>
      <c r="S52" s="79">
        <f t="shared" si="9"/>
        <v>-1602770.7200000004</v>
      </c>
      <c r="T52" s="79">
        <v>282841.87000000005</v>
      </c>
      <c r="U52" s="79">
        <v>0</v>
      </c>
      <c r="V52" s="79">
        <v>0</v>
      </c>
      <c r="W52" s="79">
        <v>0</v>
      </c>
      <c r="X52" s="79">
        <v>0</v>
      </c>
      <c r="Y52" s="79">
        <v>0</v>
      </c>
      <c r="Z52" s="79">
        <f t="shared" si="29"/>
        <v>282841.87000000005</v>
      </c>
      <c r="AA52" s="79">
        <f t="shared" si="10"/>
        <v>861627.42000000016</v>
      </c>
      <c r="AB52" s="79">
        <f t="shared" si="11"/>
        <v>578785.55000000005</v>
      </c>
      <c r="AC52" s="79"/>
      <c r="AD52" s="311">
        <f t="shared" si="12"/>
        <v>143604.57000000004</v>
      </c>
      <c r="AE52" s="312"/>
      <c r="AF52" s="312"/>
      <c r="AG52" s="316">
        <f t="shared" si="13"/>
        <v>143604.57000000004</v>
      </c>
      <c r="AH52" s="317"/>
      <c r="AI52" s="318"/>
      <c r="AJ52" s="311">
        <f t="shared" si="14"/>
        <v>143604.57000000004</v>
      </c>
      <c r="AK52" s="312"/>
      <c r="AL52" s="313"/>
      <c r="AM52" s="316">
        <f t="shared" si="15"/>
        <v>143604.57000000004</v>
      </c>
      <c r="AN52" s="317"/>
      <c r="AO52" s="318"/>
      <c r="AP52" s="311">
        <f t="shared" si="16"/>
        <v>143604.57000000004</v>
      </c>
      <c r="AQ52" s="312"/>
      <c r="AR52" s="313"/>
      <c r="AS52" s="316">
        <f t="shared" si="17"/>
        <v>143604.57000000004</v>
      </c>
      <c r="AT52" s="317"/>
      <c r="AU52" s="318"/>
      <c r="AV52" s="311">
        <f t="shared" si="18"/>
        <v>143604.57000000004</v>
      </c>
      <c r="AW52" s="312"/>
      <c r="AX52" s="313"/>
      <c r="AY52" s="79">
        <f t="shared" si="19"/>
        <v>1866859.4100000006</v>
      </c>
      <c r="AZ52" s="52">
        <v>1885612.5900000005</v>
      </c>
      <c r="BA52" s="79">
        <f>SUMIF(DEDEL!$D$20:$D$262,APT!D52,DEDEL!$AF$20:$AF$262)</f>
        <v>-18753.18</v>
      </c>
      <c r="BB52" s="79">
        <f t="shared" si="20"/>
        <v>1866859.4100000006</v>
      </c>
      <c r="BC52" s="52">
        <f t="shared" ref="BC52:BC83" si="32">AZ52-G52</f>
        <v>0</v>
      </c>
      <c r="BD52" s="79">
        <f t="shared" si="30"/>
        <v>0</v>
      </c>
      <c r="BH52" s="8"/>
      <c r="BU52" s="8"/>
      <c r="BV52" s="53"/>
      <c r="BW52" s="80"/>
      <c r="BZ52" s="3"/>
      <c r="CA52" s="52"/>
      <c r="CB52" s="52"/>
      <c r="CC52" s="52"/>
      <c r="CD52" s="52"/>
      <c r="CE52" s="53"/>
      <c r="CF52" s="52"/>
      <c r="CG52" s="8"/>
      <c r="CH52" s="52"/>
      <c r="CI52" s="1"/>
      <c r="CJ52" s="52"/>
      <c r="CK52" s="1"/>
      <c r="CL52" s="1"/>
      <c r="CM52" s="1"/>
    </row>
    <row r="53" spans="1:91" x14ac:dyDescent="0.25">
      <c r="A53" t="str">
        <f t="shared" si="6"/>
        <v>APT</v>
      </c>
      <c r="B53" s="75" t="s">
        <v>3620</v>
      </c>
      <c r="C53" s="76">
        <v>44027</v>
      </c>
      <c r="D53" s="75">
        <f>Schools!A55</f>
        <v>3023304</v>
      </c>
      <c r="E53" t="str">
        <f>VLOOKUP(D53,Schools!A:B,2,0)</f>
        <v>Holy Trinity School</v>
      </c>
      <c r="F53" t="str">
        <f>VLOOKUP(D53,Schools!$A:$Z,3,0)</f>
        <v>M</v>
      </c>
      <c r="G53" s="77">
        <v>1059295.96</v>
      </c>
      <c r="H53" s="75" t="s">
        <v>3621</v>
      </c>
      <c r="I53" s="75"/>
      <c r="J53" t="str">
        <f t="shared" si="7"/>
        <v>10162/543965</v>
      </c>
      <c r="K53">
        <f>VLOOKUP(D53,Schools!$A:$Z,9,0)</f>
        <v>400008</v>
      </c>
      <c r="L53" s="75" t="s">
        <v>66</v>
      </c>
      <c r="M53" s="75" t="s">
        <v>94</v>
      </c>
      <c r="N53" s="75" t="s">
        <v>3550</v>
      </c>
      <c r="O53" s="78" t="str">
        <f>VLOOKUP(D53,Schools!A:D,4,0)</f>
        <v>Primary</v>
      </c>
      <c r="P53" s="78">
        <f t="shared" si="31"/>
        <v>10162</v>
      </c>
      <c r="Q53" s="78">
        <f t="shared" si="8"/>
        <v>543965</v>
      </c>
      <c r="R53" s="79">
        <v>900401.56</v>
      </c>
      <c r="S53" s="79">
        <f t="shared" si="9"/>
        <v>-900401.56</v>
      </c>
      <c r="T53" s="79">
        <v>158894.40000000002</v>
      </c>
      <c r="U53" s="79">
        <v>0</v>
      </c>
      <c r="V53" s="79">
        <v>0</v>
      </c>
      <c r="W53" s="79">
        <v>0</v>
      </c>
      <c r="X53" s="79">
        <v>0</v>
      </c>
      <c r="Y53" s="79">
        <v>0</v>
      </c>
      <c r="Z53" s="79">
        <f t="shared" si="29"/>
        <v>158894.40000000002</v>
      </c>
      <c r="AA53" s="79">
        <f t="shared" si="10"/>
        <v>484271.20153846161</v>
      </c>
      <c r="AB53" s="79">
        <f t="shared" si="11"/>
        <v>325376.80153846159</v>
      </c>
      <c r="AC53" s="79"/>
      <c r="AD53" s="311">
        <f t="shared" si="12"/>
        <v>80711.86692307693</v>
      </c>
      <c r="AE53" s="312"/>
      <c r="AF53" s="312"/>
      <c r="AG53" s="316">
        <f t="shared" si="13"/>
        <v>80711.86692307693</v>
      </c>
      <c r="AH53" s="317"/>
      <c r="AI53" s="318"/>
      <c r="AJ53" s="311">
        <f t="shared" si="14"/>
        <v>80711.86692307693</v>
      </c>
      <c r="AK53" s="312"/>
      <c r="AL53" s="313"/>
      <c r="AM53" s="316">
        <f t="shared" si="15"/>
        <v>80711.86692307693</v>
      </c>
      <c r="AN53" s="317"/>
      <c r="AO53" s="318"/>
      <c r="AP53" s="311">
        <f t="shared" si="16"/>
        <v>80711.86692307693</v>
      </c>
      <c r="AQ53" s="312"/>
      <c r="AR53" s="313"/>
      <c r="AS53" s="316">
        <f t="shared" si="17"/>
        <v>80711.86692307693</v>
      </c>
      <c r="AT53" s="317"/>
      <c r="AU53" s="318"/>
      <c r="AV53" s="311">
        <f t="shared" si="18"/>
        <v>80711.86692307693</v>
      </c>
      <c r="AW53" s="312"/>
      <c r="AX53" s="313"/>
      <c r="AY53" s="79">
        <f t="shared" si="19"/>
        <v>1049254.27</v>
      </c>
      <c r="AZ53" s="52">
        <v>1059295.96</v>
      </c>
      <c r="BA53" s="79">
        <f>SUMIF(DEDEL!$D$20:$D$262,APT!D53,DEDEL!$AF$20:$AF$262)</f>
        <v>-10041.69</v>
      </c>
      <c r="BB53" s="79">
        <f t="shared" si="20"/>
        <v>1049254.27</v>
      </c>
      <c r="BC53" s="52">
        <f t="shared" si="32"/>
        <v>0</v>
      </c>
      <c r="BD53" s="79">
        <f t="shared" si="30"/>
        <v>0</v>
      </c>
      <c r="BH53" s="8"/>
      <c r="BU53" s="8"/>
      <c r="BV53" s="53"/>
      <c r="BW53" s="80"/>
      <c r="BZ53" s="3"/>
      <c r="CA53" s="52"/>
      <c r="CB53" s="52"/>
      <c r="CC53" s="52"/>
      <c r="CD53" s="52"/>
      <c r="CE53" s="53"/>
      <c r="CF53" s="52"/>
      <c r="CG53" s="8"/>
      <c r="CH53" s="52"/>
      <c r="CI53" s="1"/>
      <c r="CJ53" s="52"/>
      <c r="CK53" s="1"/>
      <c r="CL53" s="1"/>
      <c r="CM53" s="1"/>
    </row>
    <row r="54" spans="1:91" x14ac:dyDescent="0.25">
      <c r="A54" t="str">
        <f t="shared" si="6"/>
        <v>APT</v>
      </c>
      <c r="B54" s="75" t="s">
        <v>3620</v>
      </c>
      <c r="C54" s="76">
        <v>44027</v>
      </c>
      <c r="D54" s="75">
        <f>Schools!A58</f>
        <v>3022036</v>
      </c>
      <c r="E54" t="str">
        <f>VLOOKUP(D54,Schools!A:B,2,0)</f>
        <v>Livingstone School</v>
      </c>
      <c r="F54" t="str">
        <f>VLOOKUP(D54,Schools!$A:$Z,3,0)</f>
        <v>M</v>
      </c>
      <c r="G54" s="77">
        <v>1481600.5799999998</v>
      </c>
      <c r="H54" s="75" t="s">
        <v>3621</v>
      </c>
      <c r="I54" s="75"/>
      <c r="J54" t="str">
        <f t="shared" si="7"/>
        <v>10162/543965</v>
      </c>
      <c r="K54">
        <f>VLOOKUP(D54,Schools!$A:$Z,9,0)</f>
        <v>400046</v>
      </c>
      <c r="L54" s="75" t="s">
        <v>66</v>
      </c>
      <c r="M54" s="75" t="s">
        <v>94</v>
      </c>
      <c r="N54" s="75" t="s">
        <v>3550</v>
      </c>
      <c r="O54" s="78" t="str">
        <f>VLOOKUP(D54,Schools!A:D,4,0)</f>
        <v>Primary</v>
      </c>
      <c r="P54" s="78">
        <f t="shared" si="31"/>
        <v>10162</v>
      </c>
      <c r="Q54" s="78">
        <f t="shared" si="8"/>
        <v>543965</v>
      </c>
      <c r="R54" s="79">
        <v>1259360.5099999998</v>
      </c>
      <c r="S54" s="79">
        <f t="shared" si="9"/>
        <v>-1259360.5099999998</v>
      </c>
      <c r="T54" s="79">
        <v>222240.07000000004</v>
      </c>
      <c r="U54" s="79">
        <v>0</v>
      </c>
      <c r="V54" s="79">
        <v>0</v>
      </c>
      <c r="W54" s="79">
        <v>0</v>
      </c>
      <c r="X54" s="79">
        <v>0</v>
      </c>
      <c r="Y54" s="79">
        <v>0</v>
      </c>
      <c r="Z54" s="79">
        <f t="shared" si="29"/>
        <v>222240.07000000004</v>
      </c>
      <c r="AA54" s="79">
        <f t="shared" si="10"/>
        <v>677994.13846153836</v>
      </c>
      <c r="AB54" s="79">
        <f t="shared" si="11"/>
        <v>455754.06846153829</v>
      </c>
      <c r="AC54" s="79"/>
      <c r="AD54" s="311">
        <f t="shared" si="12"/>
        <v>112999.02307692307</v>
      </c>
      <c r="AE54" s="312"/>
      <c r="AF54" s="312"/>
      <c r="AG54" s="316">
        <f t="shared" si="13"/>
        <v>112999.02307692307</v>
      </c>
      <c r="AH54" s="317"/>
      <c r="AI54" s="318"/>
      <c r="AJ54" s="311">
        <f t="shared" si="14"/>
        <v>112999.02307692307</v>
      </c>
      <c r="AK54" s="312"/>
      <c r="AL54" s="313"/>
      <c r="AM54" s="316">
        <f t="shared" si="15"/>
        <v>112999.02307692307</v>
      </c>
      <c r="AN54" s="317"/>
      <c r="AO54" s="318"/>
      <c r="AP54" s="311">
        <f t="shared" si="16"/>
        <v>112999.02307692307</v>
      </c>
      <c r="AQ54" s="312"/>
      <c r="AR54" s="313"/>
      <c r="AS54" s="316">
        <f t="shared" si="17"/>
        <v>112999.02307692307</v>
      </c>
      <c r="AT54" s="317"/>
      <c r="AU54" s="318"/>
      <c r="AV54" s="311">
        <f t="shared" si="18"/>
        <v>112999.02307692307</v>
      </c>
      <c r="AW54" s="312"/>
      <c r="AX54" s="313"/>
      <c r="AY54" s="79">
        <f t="shared" si="19"/>
        <v>1468987.3</v>
      </c>
      <c r="AZ54" s="52">
        <v>1481600.5799999998</v>
      </c>
      <c r="BA54" s="79">
        <f>SUMIF(DEDEL!$D$20:$D$262,APT!D54,DEDEL!$AF$20:$AF$262)</f>
        <v>-12613.279999999999</v>
      </c>
      <c r="BB54" s="79">
        <f t="shared" si="20"/>
        <v>1468987.2999999998</v>
      </c>
      <c r="BC54" s="52">
        <f t="shared" si="32"/>
        <v>0</v>
      </c>
      <c r="BD54" s="79">
        <f t="shared" ref="BD54:BD59" si="33">BB54-AY54</f>
        <v>0</v>
      </c>
      <c r="BH54" s="8"/>
      <c r="BU54" s="8"/>
      <c r="BV54" s="53"/>
      <c r="BW54" s="80"/>
      <c r="BZ54" s="3"/>
      <c r="CA54" s="52"/>
      <c r="CB54" s="52"/>
      <c r="CC54" s="52"/>
      <c r="CD54" s="52"/>
      <c r="CE54" s="53"/>
      <c r="CF54" s="52"/>
      <c r="CG54" s="8"/>
      <c r="CH54" s="52"/>
      <c r="CI54" s="1"/>
      <c r="CJ54" s="52"/>
      <c r="CK54" s="1"/>
      <c r="CL54" s="1"/>
      <c r="CM54" s="1"/>
    </row>
    <row r="55" spans="1:91" x14ac:dyDescent="0.25">
      <c r="A55" t="str">
        <f t="shared" si="6"/>
        <v>APT</v>
      </c>
      <c r="B55" s="75" t="s">
        <v>3620</v>
      </c>
      <c r="C55" s="76">
        <v>44027</v>
      </c>
      <c r="D55" s="75">
        <f>Schools!A59</f>
        <v>3022037</v>
      </c>
      <c r="E55" t="str">
        <f>VLOOKUP(D55,Schools!A:B,2,0)</f>
        <v>Manorside Primary School</v>
      </c>
      <c r="F55" t="str">
        <f>VLOOKUP(D55,Schools!$A:$Z,3,0)</f>
        <v>M</v>
      </c>
      <c r="G55" s="77">
        <v>1245880.48</v>
      </c>
      <c r="H55" s="75" t="s">
        <v>3621</v>
      </c>
      <c r="I55" s="75"/>
      <c r="J55" t="str">
        <f t="shared" si="7"/>
        <v>10162/543965</v>
      </c>
      <c r="K55">
        <f>VLOOKUP(D55,Schools!$A:$Z,9,0)</f>
        <v>400030</v>
      </c>
      <c r="L55" s="75" t="s">
        <v>66</v>
      </c>
      <c r="M55" s="75" t="s">
        <v>94</v>
      </c>
      <c r="N55" s="75" t="s">
        <v>3550</v>
      </c>
      <c r="O55" s="78" t="str">
        <f>VLOOKUP(D55,Schools!A:D,4,0)</f>
        <v>Primary</v>
      </c>
      <c r="P55" s="78">
        <f t="shared" si="31"/>
        <v>10162</v>
      </c>
      <c r="Q55" s="78">
        <f t="shared" si="8"/>
        <v>543965</v>
      </c>
      <c r="R55" s="79">
        <v>1058998.42</v>
      </c>
      <c r="S55" s="79">
        <f t="shared" si="9"/>
        <v>-1058998.42</v>
      </c>
      <c r="T55" s="79">
        <v>186882.06</v>
      </c>
      <c r="U55" s="79">
        <v>0</v>
      </c>
      <c r="V55" s="79">
        <v>0</v>
      </c>
      <c r="W55" s="79">
        <v>0</v>
      </c>
      <c r="X55" s="79">
        <v>0</v>
      </c>
      <c r="Y55" s="79">
        <v>0</v>
      </c>
      <c r="Z55" s="79">
        <f t="shared" si="29"/>
        <v>186882.06</v>
      </c>
      <c r="AA55" s="79">
        <f t="shared" si="10"/>
        <v>569919.10153846152</v>
      </c>
      <c r="AB55" s="79">
        <f t="shared" si="11"/>
        <v>383037.04153846152</v>
      </c>
      <c r="AC55" s="79"/>
      <c r="AD55" s="311">
        <f t="shared" si="12"/>
        <v>94986.516923076924</v>
      </c>
      <c r="AE55" s="312"/>
      <c r="AF55" s="312"/>
      <c r="AG55" s="316">
        <f t="shared" si="13"/>
        <v>94986.516923076924</v>
      </c>
      <c r="AH55" s="317"/>
      <c r="AI55" s="318"/>
      <c r="AJ55" s="311">
        <f t="shared" si="14"/>
        <v>94986.516923076924</v>
      </c>
      <c r="AK55" s="312"/>
      <c r="AL55" s="313"/>
      <c r="AM55" s="316">
        <f t="shared" si="15"/>
        <v>94986.516923076924</v>
      </c>
      <c r="AN55" s="317"/>
      <c r="AO55" s="318"/>
      <c r="AP55" s="311">
        <f t="shared" si="16"/>
        <v>94986.516923076924</v>
      </c>
      <c r="AQ55" s="312"/>
      <c r="AR55" s="313"/>
      <c r="AS55" s="316">
        <f t="shared" si="17"/>
        <v>94986.516923076924</v>
      </c>
      <c r="AT55" s="317"/>
      <c r="AU55" s="318"/>
      <c r="AV55" s="311">
        <f t="shared" si="18"/>
        <v>94986.516923076924</v>
      </c>
      <c r="AW55" s="312"/>
      <c r="AX55" s="313"/>
      <c r="AY55" s="79">
        <f t="shared" si="19"/>
        <v>1234824.72</v>
      </c>
      <c r="AZ55" s="52">
        <v>1245880.48</v>
      </c>
      <c r="BA55" s="79">
        <f>SUMIF(DEDEL!$D$20:$D$262,APT!D55,DEDEL!$AF$20:$AF$262)</f>
        <v>-11055.759999999998</v>
      </c>
      <c r="BB55" s="79">
        <f t="shared" si="20"/>
        <v>1234824.72</v>
      </c>
      <c r="BC55" s="52">
        <f t="shared" si="32"/>
        <v>0</v>
      </c>
      <c r="BD55" s="79">
        <f t="shared" si="33"/>
        <v>0</v>
      </c>
      <c r="BH55" s="8"/>
      <c r="BU55" s="8"/>
      <c r="BV55" s="53"/>
      <c r="BW55" s="80"/>
      <c r="BZ55" s="3"/>
      <c r="CA55" s="52"/>
      <c r="CB55" s="52"/>
      <c r="CC55" s="52"/>
      <c r="CD55" s="52"/>
      <c r="CE55" s="53"/>
      <c r="CF55" s="52"/>
      <c r="CG55" s="8"/>
      <c r="CH55" s="52"/>
      <c r="CI55" s="1"/>
      <c r="CJ55" s="52"/>
      <c r="CK55" s="1"/>
      <c r="CL55" s="1"/>
      <c r="CM55" s="1"/>
    </row>
    <row r="56" spans="1:91" x14ac:dyDescent="0.25">
      <c r="A56" t="str">
        <f t="shared" si="6"/>
        <v>APT</v>
      </c>
      <c r="B56" s="75" t="s">
        <v>3620</v>
      </c>
      <c r="C56" s="76">
        <v>44027</v>
      </c>
      <c r="D56" s="75">
        <f>Schools!A60</f>
        <v>3023523</v>
      </c>
      <c r="E56" t="str">
        <f>VLOOKUP(D56,Schools!A:B,2,0)</f>
        <v>Martin Primary School</v>
      </c>
      <c r="F56" t="str">
        <f>VLOOKUP(D56,Schools!$A:$Z,3,0)</f>
        <v>M</v>
      </c>
      <c r="G56" s="77">
        <v>2699397.9499999997</v>
      </c>
      <c r="H56" s="75" t="s">
        <v>3621</v>
      </c>
      <c r="I56" s="75"/>
      <c r="J56" t="str">
        <f t="shared" si="7"/>
        <v>10162/543965</v>
      </c>
      <c r="K56">
        <f>VLOOKUP(D56,Schools!$A:$Z,9,0)</f>
        <v>400130</v>
      </c>
      <c r="L56" s="75" t="s">
        <v>66</v>
      </c>
      <c r="M56" s="75" t="s">
        <v>94</v>
      </c>
      <c r="N56" s="75" t="s">
        <v>3550</v>
      </c>
      <c r="O56" s="78" t="str">
        <f>VLOOKUP(D56,Schools!A:D,4,0)</f>
        <v>Primary</v>
      </c>
      <c r="P56" s="78">
        <f t="shared" si="31"/>
        <v>10162</v>
      </c>
      <c r="Q56" s="78">
        <f t="shared" si="8"/>
        <v>543965</v>
      </c>
      <c r="R56" s="79">
        <v>0</v>
      </c>
      <c r="S56" s="79">
        <f t="shared" si="9"/>
        <v>0</v>
      </c>
      <c r="T56" s="79">
        <v>0</v>
      </c>
      <c r="U56" s="79">
        <v>415291.97999999992</v>
      </c>
      <c r="V56" s="79">
        <v>207646</v>
      </c>
      <c r="W56" s="79">
        <v>207646</v>
      </c>
      <c r="X56" s="79">
        <v>207646</v>
      </c>
      <c r="Y56" s="79">
        <v>207646</v>
      </c>
      <c r="Z56" s="79">
        <f t="shared" si="29"/>
        <v>1245875.98</v>
      </c>
      <c r="AA56" s="79">
        <f t="shared" si="10"/>
        <v>1233760.3984615386</v>
      </c>
      <c r="AB56" s="79">
        <f t="shared" si="11"/>
        <v>-12115.581538461382</v>
      </c>
      <c r="AC56" s="79"/>
      <c r="AD56" s="311">
        <f t="shared" si="12"/>
        <v>205626.73307692309</v>
      </c>
      <c r="AE56" s="312"/>
      <c r="AF56" s="312"/>
      <c r="AG56" s="316">
        <f t="shared" si="13"/>
        <v>205626.73307692309</v>
      </c>
      <c r="AH56" s="317"/>
      <c r="AI56" s="318"/>
      <c r="AJ56" s="311">
        <f t="shared" si="14"/>
        <v>205626.73307692309</v>
      </c>
      <c r="AK56" s="312"/>
      <c r="AL56" s="313"/>
      <c r="AM56" s="316">
        <f t="shared" si="15"/>
        <v>205626.73307692309</v>
      </c>
      <c r="AN56" s="317"/>
      <c r="AO56" s="318"/>
      <c r="AP56" s="311">
        <f t="shared" si="16"/>
        <v>205626.73307692309</v>
      </c>
      <c r="AQ56" s="312"/>
      <c r="AR56" s="313"/>
      <c r="AS56" s="316">
        <f t="shared" si="17"/>
        <v>205626.73307692309</v>
      </c>
      <c r="AT56" s="317"/>
      <c r="AU56" s="318"/>
      <c r="AV56" s="311">
        <f t="shared" si="18"/>
        <v>205626.73307692309</v>
      </c>
      <c r="AW56" s="312"/>
      <c r="AX56" s="313"/>
      <c r="AY56" s="79">
        <f t="shared" si="19"/>
        <v>2673147.5300000003</v>
      </c>
      <c r="AZ56" s="52">
        <v>2699397.95</v>
      </c>
      <c r="BA56" s="79">
        <f>SUMIF(DEDEL!$D$20:$D$262,APT!D56,DEDEL!$AF$20:$AF$262)</f>
        <v>-26250.42</v>
      </c>
      <c r="BB56" s="79">
        <f t="shared" si="20"/>
        <v>2673147.5300000003</v>
      </c>
      <c r="BC56" s="52">
        <f t="shared" si="32"/>
        <v>0</v>
      </c>
      <c r="BD56" s="79">
        <f t="shared" si="33"/>
        <v>0</v>
      </c>
      <c r="BH56" s="8"/>
      <c r="BU56" s="8"/>
      <c r="BV56" s="53"/>
      <c r="BW56" s="80"/>
      <c r="BZ56" s="3"/>
      <c r="CA56" s="52"/>
      <c r="CB56" s="52"/>
      <c r="CC56" s="52"/>
      <c r="CD56" s="52"/>
      <c r="CE56" s="53"/>
      <c r="CF56" s="52"/>
      <c r="CG56" s="8"/>
      <c r="CH56" s="52"/>
      <c r="CI56" s="1"/>
      <c r="CJ56" s="52"/>
      <c r="CK56" s="1"/>
      <c r="CL56" s="1"/>
      <c r="CM56" s="1"/>
    </row>
    <row r="57" spans="1:91" x14ac:dyDescent="0.25">
      <c r="A57" t="str">
        <f t="shared" si="6"/>
        <v>APT</v>
      </c>
      <c r="B57" s="75" t="s">
        <v>3620</v>
      </c>
      <c r="C57" s="76">
        <v>44027</v>
      </c>
      <c r="D57" s="75">
        <f>Schools!A61</f>
        <v>3025948</v>
      </c>
      <c r="E57" t="str">
        <f>VLOOKUP(D57,Schools!A:B,2,0)</f>
        <v>Mathilda Marks-Kennedy School</v>
      </c>
      <c r="F57" t="str">
        <f>VLOOKUP(D57,Schools!$A:$Z,3,0)</f>
        <v>M</v>
      </c>
      <c r="G57" s="77">
        <v>849130.04</v>
      </c>
      <c r="H57" s="75" t="s">
        <v>3621</v>
      </c>
      <c r="I57" s="75"/>
      <c r="J57" t="str">
        <f t="shared" si="7"/>
        <v>10162/543965</v>
      </c>
      <c r="K57">
        <f>VLOOKUP(D57,Schools!$A:$Z,9,0)</f>
        <v>400112</v>
      </c>
      <c r="L57" s="75" t="s">
        <v>66</v>
      </c>
      <c r="M57" s="75" t="s">
        <v>94</v>
      </c>
      <c r="N57" s="75" t="s">
        <v>3550</v>
      </c>
      <c r="O57" s="78" t="str">
        <f>VLOOKUP(D57,Schools!A:D,4,0)</f>
        <v>Primary</v>
      </c>
      <c r="P57" s="78">
        <f t="shared" si="31"/>
        <v>10162</v>
      </c>
      <c r="Q57" s="78">
        <f t="shared" si="8"/>
        <v>543965</v>
      </c>
      <c r="R57" s="79">
        <v>0</v>
      </c>
      <c r="S57" s="79">
        <f t="shared" si="9"/>
        <v>0</v>
      </c>
      <c r="T57" s="79">
        <v>0</v>
      </c>
      <c r="U57" s="79">
        <v>130635.39</v>
      </c>
      <c r="V57" s="79">
        <v>65317.69999999999</v>
      </c>
      <c r="W57" s="79">
        <v>65317.69999999999</v>
      </c>
      <c r="X57" s="79">
        <v>65317.69999999999</v>
      </c>
      <c r="Y57" s="79">
        <v>65317.69999999999</v>
      </c>
      <c r="Z57" s="79">
        <f t="shared" si="29"/>
        <v>391906.19</v>
      </c>
      <c r="AA57" s="79">
        <f t="shared" si="10"/>
        <v>388064.06307692308</v>
      </c>
      <c r="AB57" s="79">
        <f t="shared" si="11"/>
        <v>-3842.1269230769249</v>
      </c>
      <c r="AC57" s="79"/>
      <c r="AD57" s="311">
        <f t="shared" si="12"/>
        <v>64677.343846153846</v>
      </c>
      <c r="AE57" s="312"/>
      <c r="AF57" s="312"/>
      <c r="AG57" s="316">
        <f t="shared" si="13"/>
        <v>64677.343846153846</v>
      </c>
      <c r="AH57" s="317"/>
      <c r="AI57" s="318"/>
      <c r="AJ57" s="311">
        <f t="shared" si="14"/>
        <v>64677.343846153846</v>
      </c>
      <c r="AK57" s="312"/>
      <c r="AL57" s="313"/>
      <c r="AM57" s="316">
        <f t="shared" si="15"/>
        <v>64677.343846153846</v>
      </c>
      <c r="AN57" s="317"/>
      <c r="AO57" s="318"/>
      <c r="AP57" s="311">
        <f t="shared" si="16"/>
        <v>64677.343846153846</v>
      </c>
      <c r="AQ57" s="312"/>
      <c r="AR57" s="313"/>
      <c r="AS57" s="316">
        <f t="shared" si="17"/>
        <v>64677.343846153846</v>
      </c>
      <c r="AT57" s="317"/>
      <c r="AU57" s="318"/>
      <c r="AV57" s="311">
        <f t="shared" si="18"/>
        <v>64677.343846153846</v>
      </c>
      <c r="AW57" s="312"/>
      <c r="AX57" s="313"/>
      <c r="AY57" s="79">
        <f t="shared" si="19"/>
        <v>840805.47</v>
      </c>
      <c r="AZ57" s="52">
        <v>849130.03999999992</v>
      </c>
      <c r="BA57" s="79">
        <f>SUMIF(DEDEL!$D$20:$D$262,APT!D57,DEDEL!$AF$20:$AF$262)</f>
        <v>-8324.57</v>
      </c>
      <c r="BB57" s="79">
        <f t="shared" si="20"/>
        <v>840805.47</v>
      </c>
      <c r="BC57" s="52">
        <f t="shared" si="32"/>
        <v>0</v>
      </c>
      <c r="BD57" s="79">
        <f t="shared" si="33"/>
        <v>0</v>
      </c>
      <c r="BH57" s="8"/>
      <c r="BU57" s="8"/>
      <c r="BV57" s="53"/>
      <c r="BW57" s="80"/>
      <c r="BZ57" s="3"/>
      <c r="CA57" s="52"/>
      <c r="CB57" s="52"/>
      <c r="CC57" s="52"/>
      <c r="CD57" s="52"/>
      <c r="CE57" s="53"/>
      <c r="CF57" s="52"/>
      <c r="CG57" s="8"/>
      <c r="CH57" s="52"/>
      <c r="CI57" s="1"/>
      <c r="CJ57" s="52"/>
      <c r="CK57" s="1"/>
      <c r="CL57" s="1"/>
      <c r="CM57" s="1"/>
    </row>
    <row r="58" spans="1:91" x14ac:dyDescent="0.25">
      <c r="A58" t="str">
        <f t="shared" si="6"/>
        <v>APT</v>
      </c>
      <c r="B58" s="75" t="s">
        <v>3620</v>
      </c>
      <c r="C58" s="76">
        <v>44027</v>
      </c>
      <c r="D58" s="75">
        <f>Schools!A62</f>
        <v>3025949</v>
      </c>
      <c r="E58" t="str">
        <f>VLOOKUP(D58,Schools!A:B,2,0)</f>
        <v>Menorah Foundation School</v>
      </c>
      <c r="F58" t="str">
        <f>VLOOKUP(D58,Schools!$A:$Z,3,0)</f>
        <v>M</v>
      </c>
      <c r="G58" s="77">
        <v>1570738.2400000002</v>
      </c>
      <c r="H58" s="75" t="s">
        <v>3621</v>
      </c>
      <c r="I58" s="75"/>
      <c r="J58" t="str">
        <f t="shared" si="7"/>
        <v>10162/543965</v>
      </c>
      <c r="K58">
        <f>VLOOKUP(D58,Schools!$A:$Z,9,0)</f>
        <v>400110</v>
      </c>
      <c r="L58" s="75" t="s">
        <v>66</v>
      </c>
      <c r="M58" s="75" t="s">
        <v>94</v>
      </c>
      <c r="N58" s="75" t="s">
        <v>3550</v>
      </c>
      <c r="O58" s="78" t="str">
        <f>VLOOKUP(D58,Schools!A:D,4,0)</f>
        <v>Primary</v>
      </c>
      <c r="P58" s="78">
        <f t="shared" si="31"/>
        <v>10162</v>
      </c>
      <c r="Q58" s="78">
        <f t="shared" si="8"/>
        <v>543965</v>
      </c>
      <c r="R58" s="79">
        <v>0</v>
      </c>
      <c r="S58" s="79">
        <f t="shared" si="9"/>
        <v>0</v>
      </c>
      <c r="T58" s="79">
        <v>0</v>
      </c>
      <c r="U58" s="79">
        <v>241652.05000000002</v>
      </c>
      <c r="V58" s="79">
        <v>120826.02000000002</v>
      </c>
      <c r="W58" s="79">
        <v>120826.02000000002</v>
      </c>
      <c r="X58" s="79">
        <v>120826.02000000002</v>
      </c>
      <c r="Y58" s="79">
        <v>120826.02000000002</v>
      </c>
      <c r="Z58" s="79">
        <f t="shared" si="29"/>
        <v>724956.13000000012</v>
      </c>
      <c r="AA58" s="79">
        <f t="shared" si="10"/>
        <v>717452.7784615386</v>
      </c>
      <c r="AB58" s="79">
        <f t="shared" si="11"/>
        <v>-7503.3515384615166</v>
      </c>
      <c r="AC58" s="79"/>
      <c r="AD58" s="311">
        <f t="shared" si="12"/>
        <v>119575.4630769231</v>
      </c>
      <c r="AE58" s="312"/>
      <c r="AF58" s="312"/>
      <c r="AG58" s="316">
        <f t="shared" si="13"/>
        <v>119575.4630769231</v>
      </c>
      <c r="AH58" s="317"/>
      <c r="AI58" s="318"/>
      <c r="AJ58" s="311">
        <f t="shared" si="14"/>
        <v>119575.4630769231</v>
      </c>
      <c r="AK58" s="312"/>
      <c r="AL58" s="313"/>
      <c r="AM58" s="316">
        <f t="shared" si="15"/>
        <v>119575.4630769231</v>
      </c>
      <c r="AN58" s="317"/>
      <c r="AO58" s="318"/>
      <c r="AP58" s="311">
        <f t="shared" si="16"/>
        <v>119575.4630769231</v>
      </c>
      <c r="AQ58" s="312"/>
      <c r="AR58" s="313"/>
      <c r="AS58" s="316">
        <f t="shared" si="17"/>
        <v>119575.4630769231</v>
      </c>
      <c r="AT58" s="317"/>
      <c r="AU58" s="318"/>
      <c r="AV58" s="311">
        <f t="shared" si="18"/>
        <v>119575.4630769231</v>
      </c>
      <c r="AW58" s="312"/>
      <c r="AX58" s="313"/>
      <c r="AY58" s="79">
        <f t="shared" si="19"/>
        <v>1554481.0200000003</v>
      </c>
      <c r="AZ58" s="52">
        <v>1570738.2400000002</v>
      </c>
      <c r="BA58" s="79">
        <f>SUMIF(DEDEL!$D$20:$D$262,APT!D58,DEDEL!$AF$20:$AF$262)</f>
        <v>-16257.22</v>
      </c>
      <c r="BB58" s="79">
        <f t="shared" si="20"/>
        <v>1554481.0200000003</v>
      </c>
      <c r="BC58" s="52">
        <f t="shared" si="32"/>
        <v>0</v>
      </c>
      <c r="BD58" s="79">
        <f t="shared" si="33"/>
        <v>0</v>
      </c>
      <c r="BH58" s="8"/>
      <c r="BU58" s="8"/>
      <c r="BV58" s="53"/>
      <c r="BW58" s="80"/>
      <c r="BZ58" s="3"/>
      <c r="CA58" s="52"/>
      <c r="CB58" s="52"/>
      <c r="CC58" s="52"/>
      <c r="CD58" s="52"/>
      <c r="CE58" s="53"/>
      <c r="CF58" s="52"/>
      <c r="CG58" s="8"/>
      <c r="CH58" s="52"/>
      <c r="CI58" s="1"/>
      <c r="CJ58" s="52"/>
      <c r="CK58" s="1"/>
      <c r="CL58" s="1"/>
      <c r="CM58" s="1"/>
    </row>
    <row r="59" spans="1:91" x14ac:dyDescent="0.25">
      <c r="A59" t="str">
        <f t="shared" si="6"/>
        <v>APT</v>
      </c>
      <c r="B59" s="75" t="s">
        <v>3620</v>
      </c>
      <c r="C59" s="76">
        <v>44027</v>
      </c>
      <c r="D59" s="75">
        <f>Schools!A63</f>
        <v>3023513</v>
      </c>
      <c r="E59" t="str">
        <f>VLOOKUP(D59,Schools!A:B,2,0)</f>
        <v>Menorah Primary School</v>
      </c>
      <c r="F59" t="str">
        <f>VLOOKUP(D59,Schools!$A:$Z,3,0)</f>
        <v>M</v>
      </c>
      <c r="G59" s="77">
        <v>1455752.7</v>
      </c>
      <c r="H59" s="75" t="s">
        <v>3621</v>
      </c>
      <c r="I59" s="75"/>
      <c r="J59" t="str">
        <f t="shared" si="7"/>
        <v>10162/543965</v>
      </c>
      <c r="K59">
        <f>VLOOKUP(D59,Schools!$A:$Z,9,0)</f>
        <v>400007</v>
      </c>
      <c r="L59" s="75" t="s">
        <v>66</v>
      </c>
      <c r="M59" s="75" t="s">
        <v>94</v>
      </c>
      <c r="N59" s="75" t="s">
        <v>3550</v>
      </c>
      <c r="O59" s="78" t="str">
        <f>VLOOKUP(D59,Schools!A:D,4,0)</f>
        <v>Primary</v>
      </c>
      <c r="P59" s="78">
        <f t="shared" si="31"/>
        <v>10162</v>
      </c>
      <c r="Q59" s="78">
        <f t="shared" si="8"/>
        <v>543965</v>
      </c>
      <c r="R59" s="79">
        <v>1324152.6500000001</v>
      </c>
      <c r="S59" s="79">
        <f t="shared" si="9"/>
        <v>-1324152.6500000001</v>
      </c>
      <c r="T59" s="79">
        <v>131600.05000000002</v>
      </c>
      <c r="U59" s="79">
        <v>0</v>
      </c>
      <c r="V59" s="79">
        <v>0</v>
      </c>
      <c r="W59" s="79">
        <v>0</v>
      </c>
      <c r="X59" s="79">
        <v>0</v>
      </c>
      <c r="Y59" s="79">
        <v>0</v>
      </c>
      <c r="Z59" s="79">
        <f t="shared" si="29"/>
        <v>131600.05000000002</v>
      </c>
      <c r="AA59" s="79">
        <f t="shared" si="10"/>
        <v>664743.18461538467</v>
      </c>
      <c r="AB59" s="79">
        <f t="shared" si="11"/>
        <v>533143.13461538462</v>
      </c>
      <c r="AC59" s="79"/>
      <c r="AD59" s="311">
        <f t="shared" si="12"/>
        <v>110790.53076923078</v>
      </c>
      <c r="AE59" s="312"/>
      <c r="AF59" s="312"/>
      <c r="AG59" s="316">
        <f t="shared" si="13"/>
        <v>110790.53076923078</v>
      </c>
      <c r="AH59" s="317"/>
      <c r="AI59" s="318"/>
      <c r="AJ59" s="311">
        <f t="shared" si="14"/>
        <v>110790.53076923078</v>
      </c>
      <c r="AK59" s="312"/>
      <c r="AL59" s="313"/>
      <c r="AM59" s="316">
        <f t="shared" si="15"/>
        <v>110790.53076923078</v>
      </c>
      <c r="AN59" s="317"/>
      <c r="AO59" s="318"/>
      <c r="AP59" s="311">
        <f t="shared" si="16"/>
        <v>110790.53076923078</v>
      </c>
      <c r="AQ59" s="312"/>
      <c r="AR59" s="313"/>
      <c r="AS59" s="316">
        <f t="shared" si="17"/>
        <v>110790.53076923078</v>
      </c>
      <c r="AT59" s="317"/>
      <c r="AU59" s="318"/>
      <c r="AV59" s="311">
        <f t="shared" si="18"/>
        <v>110790.53076923078</v>
      </c>
      <c r="AW59" s="312"/>
      <c r="AX59" s="313"/>
      <c r="AY59" s="79">
        <f t="shared" si="19"/>
        <v>1440276.9000000001</v>
      </c>
      <c r="AZ59" s="52">
        <v>1455752.7000000002</v>
      </c>
      <c r="BA59" s="79">
        <f>SUMIF(DEDEL!$D$20:$D$262,APT!D59,DEDEL!$AF$20:$AF$262)</f>
        <v>-15475.8</v>
      </c>
      <c r="BB59" s="79">
        <f t="shared" si="20"/>
        <v>1440276.9000000001</v>
      </c>
      <c r="BC59" s="52">
        <f t="shared" si="32"/>
        <v>0</v>
      </c>
      <c r="BD59" s="79">
        <f t="shared" si="33"/>
        <v>0</v>
      </c>
      <c r="BH59" s="8"/>
      <c r="BU59" s="8"/>
      <c r="BV59" s="53"/>
      <c r="BW59" s="80"/>
      <c r="BZ59" s="3"/>
      <c r="CA59" s="52"/>
      <c r="CB59" s="52"/>
      <c r="CC59" s="52"/>
      <c r="CD59" s="52"/>
      <c r="CE59" s="53"/>
      <c r="CF59" s="52"/>
      <c r="CG59" s="8"/>
      <c r="CH59" s="52"/>
      <c r="CI59" s="1"/>
      <c r="CJ59" s="52"/>
      <c r="CK59" s="1"/>
      <c r="CL59" s="1"/>
      <c r="CM59" s="1"/>
    </row>
    <row r="60" spans="1:91" x14ac:dyDescent="0.25">
      <c r="A60" t="str">
        <f t="shared" si="6"/>
        <v>APT</v>
      </c>
      <c r="B60" s="75" t="s">
        <v>3620</v>
      </c>
      <c r="C60" s="76">
        <v>44027</v>
      </c>
      <c r="D60" s="75">
        <f>Schools!A65</f>
        <v>3023305</v>
      </c>
      <c r="E60" t="str">
        <f>VLOOKUP(D60,Schools!A:B,2,0)</f>
        <v>Monken Hadley C E Primary School</v>
      </c>
      <c r="F60" t="str">
        <f>VLOOKUP(D60,Schools!$A:$Z,3,0)</f>
        <v>M</v>
      </c>
      <c r="G60" s="77">
        <v>639598.42999999993</v>
      </c>
      <c r="H60" s="75" t="s">
        <v>3621</v>
      </c>
      <c r="I60" s="75"/>
      <c r="J60" t="str">
        <f t="shared" si="7"/>
        <v>10162/543965</v>
      </c>
      <c r="K60">
        <f>VLOOKUP(D60,Schools!$A:$Z,9,0)</f>
        <v>400086</v>
      </c>
      <c r="L60" s="75" t="s">
        <v>66</v>
      </c>
      <c r="M60" s="75" t="s">
        <v>94</v>
      </c>
      <c r="N60" s="75" t="s">
        <v>3550</v>
      </c>
      <c r="O60" s="78" t="str">
        <f>VLOOKUP(D60,Schools!A:D,4,0)</f>
        <v>Primary</v>
      </c>
      <c r="P60" s="78">
        <f t="shared" si="31"/>
        <v>10162</v>
      </c>
      <c r="Q60" s="78">
        <f t="shared" si="8"/>
        <v>543965</v>
      </c>
      <c r="R60" s="79">
        <v>543658.67000000004</v>
      </c>
      <c r="S60" s="79">
        <f t="shared" si="9"/>
        <v>-543658.67000000004</v>
      </c>
      <c r="T60" s="79">
        <v>95939.760000000009</v>
      </c>
      <c r="U60" s="79">
        <v>0</v>
      </c>
      <c r="V60" s="79">
        <v>0</v>
      </c>
      <c r="W60" s="79">
        <v>0</v>
      </c>
      <c r="X60" s="79">
        <v>0</v>
      </c>
      <c r="Y60" s="79">
        <v>0</v>
      </c>
      <c r="Z60" s="79">
        <f t="shared" si="29"/>
        <v>95939.760000000009</v>
      </c>
      <c r="AA60" s="79">
        <f t="shared" si="10"/>
        <v>292510.5230769231</v>
      </c>
      <c r="AB60" s="79">
        <f t="shared" si="11"/>
        <v>196570.76307692309</v>
      </c>
      <c r="AC60" s="79"/>
      <c r="AD60" s="311">
        <f t="shared" si="12"/>
        <v>48751.75384615385</v>
      </c>
      <c r="AE60" s="312"/>
      <c r="AF60" s="312"/>
      <c r="AG60" s="316">
        <f t="shared" si="13"/>
        <v>48751.75384615385</v>
      </c>
      <c r="AH60" s="317"/>
      <c r="AI60" s="318"/>
      <c r="AJ60" s="311">
        <f t="shared" si="14"/>
        <v>48751.75384615385</v>
      </c>
      <c r="AK60" s="312"/>
      <c r="AL60" s="313"/>
      <c r="AM60" s="316">
        <f t="shared" si="15"/>
        <v>48751.75384615385</v>
      </c>
      <c r="AN60" s="317"/>
      <c r="AO60" s="318"/>
      <c r="AP60" s="311">
        <f t="shared" si="16"/>
        <v>48751.75384615385</v>
      </c>
      <c r="AQ60" s="312"/>
      <c r="AR60" s="313"/>
      <c r="AS60" s="316">
        <f t="shared" si="17"/>
        <v>48751.75384615385</v>
      </c>
      <c r="AT60" s="317"/>
      <c r="AU60" s="318"/>
      <c r="AV60" s="311">
        <f t="shared" si="18"/>
        <v>48751.75384615385</v>
      </c>
      <c r="AW60" s="312"/>
      <c r="AX60" s="313"/>
      <c r="AY60" s="79">
        <f t="shared" si="19"/>
        <v>633772.80000000005</v>
      </c>
      <c r="AZ60" s="52">
        <v>639598.43000000005</v>
      </c>
      <c r="BA60" s="79">
        <f>SUMIF(DEDEL!$D$20:$D$262,APT!D60,DEDEL!$AF$20:$AF$262)</f>
        <v>-5825.63</v>
      </c>
      <c r="BB60" s="79">
        <f t="shared" si="20"/>
        <v>633772.80000000005</v>
      </c>
      <c r="BC60" s="52">
        <f t="shared" si="32"/>
        <v>0</v>
      </c>
      <c r="BD60" s="79">
        <f t="shared" ref="BD60:BD69" si="34">BB60-AY60</f>
        <v>0</v>
      </c>
      <c r="BH60" s="8"/>
      <c r="BU60" s="8"/>
      <c r="BV60" s="53"/>
      <c r="BW60" s="80"/>
      <c r="BZ60" s="3"/>
      <c r="CA60" s="52"/>
      <c r="CB60" s="52"/>
      <c r="CC60" s="52"/>
      <c r="CD60" s="52"/>
      <c r="CE60" s="53"/>
      <c r="CF60" s="52"/>
      <c r="CG60" s="8"/>
      <c r="CH60" s="52"/>
      <c r="CI60" s="1"/>
      <c r="CJ60" s="52"/>
      <c r="CK60" s="1"/>
      <c r="CL60" s="1"/>
      <c r="CM60" s="1"/>
    </row>
    <row r="61" spans="1:91" x14ac:dyDescent="0.25">
      <c r="A61" t="str">
        <f t="shared" si="6"/>
        <v>APT</v>
      </c>
      <c r="B61" s="75" t="s">
        <v>3620</v>
      </c>
      <c r="C61" s="76">
        <v>44027</v>
      </c>
      <c r="D61" s="75">
        <f>Schools!A66</f>
        <v>3022042</v>
      </c>
      <c r="E61" t="str">
        <f>VLOOKUP(D61,Schools!A:B,2,0)</f>
        <v>Monkfrith School</v>
      </c>
      <c r="F61" t="str">
        <f>VLOOKUP(D61,Schools!$A:$Z,3,0)</f>
        <v>M</v>
      </c>
      <c r="G61" s="77">
        <v>1608038.7799999998</v>
      </c>
      <c r="H61" s="75" t="s">
        <v>3621</v>
      </c>
      <c r="I61" s="75"/>
      <c r="J61" t="str">
        <f t="shared" si="7"/>
        <v>10162/543965</v>
      </c>
      <c r="K61">
        <f>VLOOKUP(D61,Schools!$A:$Z,9,0)</f>
        <v>400048</v>
      </c>
      <c r="L61" s="75" t="s">
        <v>66</v>
      </c>
      <c r="M61" s="75" t="s">
        <v>94</v>
      </c>
      <c r="N61" s="75" t="s">
        <v>3550</v>
      </c>
      <c r="O61" s="78" t="str">
        <f>VLOOKUP(D61,Schools!A:D,4,0)</f>
        <v>Primary</v>
      </c>
      <c r="P61" s="78">
        <f t="shared" si="31"/>
        <v>10162</v>
      </c>
      <c r="Q61" s="78">
        <f t="shared" si="8"/>
        <v>543965</v>
      </c>
      <c r="R61" s="79">
        <v>0</v>
      </c>
      <c r="S61" s="79">
        <f t="shared" si="9"/>
        <v>0</v>
      </c>
      <c r="T61" s="79">
        <v>0</v>
      </c>
      <c r="U61" s="79">
        <v>247390.59</v>
      </c>
      <c r="V61" s="79">
        <v>123695.28000000003</v>
      </c>
      <c r="W61" s="79">
        <v>123695.28000000003</v>
      </c>
      <c r="X61" s="79">
        <v>123695.28000000003</v>
      </c>
      <c r="Y61" s="79">
        <v>123695.28000000003</v>
      </c>
      <c r="Z61" s="79">
        <f t="shared" si="29"/>
        <v>742171.71000000008</v>
      </c>
      <c r="AA61" s="79">
        <f t="shared" si="10"/>
        <v>734621.55692307698</v>
      </c>
      <c r="AB61" s="79">
        <f t="shared" si="11"/>
        <v>-7550.1530769231031</v>
      </c>
      <c r="AC61" s="79"/>
      <c r="AD61" s="311">
        <f t="shared" si="12"/>
        <v>122436.92615384617</v>
      </c>
      <c r="AE61" s="312"/>
      <c r="AF61" s="312"/>
      <c r="AG61" s="316">
        <f t="shared" si="13"/>
        <v>122436.92615384617</v>
      </c>
      <c r="AH61" s="317"/>
      <c r="AI61" s="318"/>
      <c r="AJ61" s="311">
        <f t="shared" si="14"/>
        <v>122436.92615384617</v>
      </c>
      <c r="AK61" s="312"/>
      <c r="AL61" s="313"/>
      <c r="AM61" s="316">
        <f t="shared" si="15"/>
        <v>122436.92615384617</v>
      </c>
      <c r="AN61" s="317"/>
      <c r="AO61" s="318"/>
      <c r="AP61" s="311">
        <f t="shared" si="16"/>
        <v>122436.92615384617</v>
      </c>
      <c r="AQ61" s="312"/>
      <c r="AR61" s="313"/>
      <c r="AS61" s="316">
        <f t="shared" si="17"/>
        <v>122436.92615384617</v>
      </c>
      <c r="AT61" s="317"/>
      <c r="AU61" s="318"/>
      <c r="AV61" s="311">
        <f t="shared" si="18"/>
        <v>122436.92615384617</v>
      </c>
      <c r="AW61" s="312"/>
      <c r="AX61" s="313"/>
      <c r="AY61" s="79">
        <f t="shared" si="19"/>
        <v>1591680.0400000003</v>
      </c>
      <c r="AZ61" s="52">
        <v>1608038.7800000003</v>
      </c>
      <c r="BA61" s="79">
        <f>SUMIF(DEDEL!$D$20:$D$262,APT!D61,DEDEL!$AF$20:$AF$262)</f>
        <v>-16358.740000000002</v>
      </c>
      <c r="BB61" s="79">
        <f t="shared" si="20"/>
        <v>1591680.0400000003</v>
      </c>
      <c r="BC61" s="52">
        <f t="shared" si="32"/>
        <v>0</v>
      </c>
      <c r="BD61" s="79">
        <f t="shared" si="34"/>
        <v>0</v>
      </c>
      <c r="BH61" s="8"/>
      <c r="BU61" s="8"/>
      <c r="BV61" s="53"/>
      <c r="BW61" s="80"/>
      <c r="BZ61" s="3"/>
      <c r="CA61" s="52"/>
      <c r="CB61" s="52"/>
      <c r="CC61" s="52"/>
      <c r="CD61" s="52"/>
      <c r="CE61" s="53"/>
      <c r="CF61" s="52"/>
      <c r="CG61" s="8"/>
      <c r="CH61" s="52"/>
      <c r="CI61" s="1"/>
      <c r="CJ61" s="52"/>
      <c r="CK61" s="1"/>
      <c r="CL61" s="1"/>
      <c r="CM61" s="1"/>
    </row>
    <row r="62" spans="1:91" x14ac:dyDescent="0.25">
      <c r="A62" t="str">
        <f t="shared" si="6"/>
        <v>APT</v>
      </c>
      <c r="B62" s="75" t="s">
        <v>3620</v>
      </c>
      <c r="C62" s="76">
        <v>44027</v>
      </c>
      <c r="D62" s="75">
        <f>Schools!A67</f>
        <v>3022044</v>
      </c>
      <c r="E62" t="str">
        <f>VLOOKUP(D62,Schools!A:B,2,0)</f>
        <v>Moss Hall Infant School</v>
      </c>
      <c r="F62" t="str">
        <f>VLOOKUP(D62,Schools!$A:$Z,3,0)</f>
        <v>M</v>
      </c>
      <c r="G62" s="77">
        <v>1558595.2300000002</v>
      </c>
      <c r="H62" s="75" t="s">
        <v>3621</v>
      </c>
      <c r="I62" s="75"/>
      <c r="J62" t="str">
        <f t="shared" si="7"/>
        <v>10162/543965</v>
      </c>
      <c r="K62">
        <f>VLOOKUP(D62,Schools!$A:$Z,9,0)</f>
        <v>400087</v>
      </c>
      <c r="L62" s="75" t="s">
        <v>66</v>
      </c>
      <c r="M62" s="75" t="s">
        <v>94</v>
      </c>
      <c r="N62" s="75" t="s">
        <v>3550</v>
      </c>
      <c r="O62" s="78" t="str">
        <f>VLOOKUP(D62,Schools!A:D,4,0)</f>
        <v>Primary</v>
      </c>
      <c r="P62" s="78">
        <f t="shared" si="31"/>
        <v>10162</v>
      </c>
      <c r="Q62" s="78">
        <f t="shared" si="8"/>
        <v>543965</v>
      </c>
      <c r="R62" s="79">
        <v>1324805.9499999997</v>
      </c>
      <c r="S62" s="79">
        <f t="shared" si="9"/>
        <v>-1324805.9499999997</v>
      </c>
      <c r="T62" s="79">
        <v>233789.28000000006</v>
      </c>
      <c r="U62" s="79">
        <v>0</v>
      </c>
      <c r="V62" s="79">
        <v>0</v>
      </c>
      <c r="W62" s="79">
        <v>0</v>
      </c>
      <c r="X62" s="79">
        <v>0</v>
      </c>
      <c r="Y62" s="79">
        <v>0</v>
      </c>
      <c r="Z62" s="79">
        <f t="shared" si="29"/>
        <v>233789.28000000006</v>
      </c>
      <c r="AA62" s="79">
        <f t="shared" si="10"/>
        <v>712617.36923076911</v>
      </c>
      <c r="AB62" s="79">
        <f t="shared" si="11"/>
        <v>478828.08923076908</v>
      </c>
      <c r="AC62" s="79"/>
      <c r="AD62" s="311">
        <f t="shared" si="12"/>
        <v>118769.56153846152</v>
      </c>
      <c r="AE62" s="312"/>
      <c r="AF62" s="312"/>
      <c r="AG62" s="316">
        <f t="shared" si="13"/>
        <v>118769.56153846152</v>
      </c>
      <c r="AH62" s="317"/>
      <c r="AI62" s="318"/>
      <c r="AJ62" s="311">
        <f t="shared" si="14"/>
        <v>118769.56153846152</v>
      </c>
      <c r="AK62" s="312"/>
      <c r="AL62" s="313"/>
      <c r="AM62" s="316">
        <f t="shared" si="15"/>
        <v>118769.56153846152</v>
      </c>
      <c r="AN62" s="317"/>
      <c r="AO62" s="318"/>
      <c r="AP62" s="311">
        <f t="shared" si="16"/>
        <v>118769.56153846152</v>
      </c>
      <c r="AQ62" s="312"/>
      <c r="AR62" s="313"/>
      <c r="AS62" s="316">
        <f t="shared" si="17"/>
        <v>118769.56153846152</v>
      </c>
      <c r="AT62" s="317"/>
      <c r="AU62" s="318"/>
      <c r="AV62" s="311">
        <f t="shared" si="18"/>
        <v>118769.56153846152</v>
      </c>
      <c r="AW62" s="312"/>
      <c r="AX62" s="313"/>
      <c r="AY62" s="79">
        <f t="shared" si="19"/>
        <v>1544004.2999999998</v>
      </c>
      <c r="AZ62" s="52">
        <v>1558595.2299999997</v>
      </c>
      <c r="BA62" s="79">
        <f>SUMIF(DEDEL!$D$20:$D$262,APT!D62,DEDEL!$AF$20:$AF$262)</f>
        <v>-14590.93</v>
      </c>
      <c r="BB62" s="79">
        <f t="shared" si="20"/>
        <v>1544004.2999999998</v>
      </c>
      <c r="BC62" s="52">
        <f t="shared" si="32"/>
        <v>0</v>
      </c>
      <c r="BD62" s="79">
        <f t="shared" si="34"/>
        <v>0</v>
      </c>
      <c r="BH62" s="8"/>
      <c r="BU62" s="8"/>
      <c r="BV62" s="53"/>
      <c r="BW62" s="80"/>
      <c r="BZ62" s="3"/>
      <c r="CA62" s="52"/>
      <c r="CB62" s="52"/>
      <c r="CC62" s="52"/>
      <c r="CD62" s="52"/>
      <c r="CE62" s="53"/>
      <c r="CF62" s="52"/>
      <c r="CG62" s="8"/>
      <c r="CH62" s="52"/>
      <c r="CI62" s="1"/>
      <c r="CJ62" s="52"/>
      <c r="CK62" s="1"/>
      <c r="CL62" s="1"/>
      <c r="CM62" s="1"/>
    </row>
    <row r="63" spans="1:91" x14ac:dyDescent="0.25">
      <c r="A63" t="str">
        <f t="shared" si="6"/>
        <v>APT</v>
      </c>
      <c r="B63" s="75" t="s">
        <v>3620</v>
      </c>
      <c r="C63" s="76">
        <v>44027</v>
      </c>
      <c r="D63" s="75">
        <f>Schools!A68</f>
        <v>3022043</v>
      </c>
      <c r="E63" t="str">
        <f>VLOOKUP(D63,Schools!A:B,2,0)</f>
        <v>Moss Hall Junior School</v>
      </c>
      <c r="F63" t="str">
        <f>VLOOKUP(D63,Schools!$A:$Z,3,0)</f>
        <v>M</v>
      </c>
      <c r="G63" s="77">
        <v>1863838.8499999999</v>
      </c>
      <c r="H63" s="75" t="s">
        <v>3621</v>
      </c>
      <c r="I63" s="75"/>
      <c r="J63" t="str">
        <f t="shared" si="7"/>
        <v>10162/543965</v>
      </c>
      <c r="K63">
        <f>VLOOKUP(D63,Schools!$A:$Z,9,0)</f>
        <v>400088</v>
      </c>
      <c r="L63" s="75" t="s">
        <v>66</v>
      </c>
      <c r="M63" s="75" t="s">
        <v>94</v>
      </c>
      <c r="N63" s="75" t="s">
        <v>3550</v>
      </c>
      <c r="O63" s="78" t="str">
        <f>VLOOKUP(D63,Schools!A:D,4,0)</f>
        <v>Primary</v>
      </c>
      <c r="P63" s="78">
        <f t="shared" si="31"/>
        <v>10162</v>
      </c>
      <c r="Q63" s="78">
        <f t="shared" si="8"/>
        <v>543965</v>
      </c>
      <c r="R63" s="79">
        <v>1584263.0400000003</v>
      </c>
      <c r="S63" s="79">
        <f t="shared" si="9"/>
        <v>-1584263.0400000003</v>
      </c>
      <c r="T63" s="79">
        <v>279575.81</v>
      </c>
      <c r="U63" s="79">
        <v>0</v>
      </c>
      <c r="V63" s="79">
        <v>0</v>
      </c>
      <c r="W63" s="79">
        <v>0</v>
      </c>
      <c r="X63" s="79">
        <v>0</v>
      </c>
      <c r="Y63" s="79">
        <v>0</v>
      </c>
      <c r="Z63" s="79">
        <f t="shared" si="29"/>
        <v>279575.81</v>
      </c>
      <c r="AA63" s="79">
        <f t="shared" si="10"/>
        <v>851118.4061538463</v>
      </c>
      <c r="AB63" s="79">
        <f t="shared" si="11"/>
        <v>571542.59615384624</v>
      </c>
      <c r="AC63" s="79"/>
      <c r="AD63" s="311">
        <f t="shared" si="12"/>
        <v>141853.06769230773</v>
      </c>
      <c r="AE63" s="312"/>
      <c r="AF63" s="312"/>
      <c r="AG63" s="316">
        <f t="shared" si="13"/>
        <v>141853.06769230773</v>
      </c>
      <c r="AH63" s="317"/>
      <c r="AI63" s="318"/>
      <c r="AJ63" s="311">
        <f t="shared" si="14"/>
        <v>141853.06769230773</v>
      </c>
      <c r="AK63" s="312"/>
      <c r="AL63" s="313"/>
      <c r="AM63" s="316">
        <f t="shared" si="15"/>
        <v>141853.06769230773</v>
      </c>
      <c r="AN63" s="317"/>
      <c r="AO63" s="318"/>
      <c r="AP63" s="311">
        <f t="shared" si="16"/>
        <v>141853.06769230773</v>
      </c>
      <c r="AQ63" s="312"/>
      <c r="AR63" s="313"/>
      <c r="AS63" s="316">
        <f t="shared" si="17"/>
        <v>141853.06769230773</v>
      </c>
      <c r="AT63" s="317"/>
      <c r="AU63" s="318"/>
      <c r="AV63" s="311">
        <f t="shared" si="18"/>
        <v>141853.06769230773</v>
      </c>
      <c r="AW63" s="312"/>
      <c r="AX63" s="313"/>
      <c r="AY63" s="79">
        <f t="shared" si="19"/>
        <v>1844089.8800000006</v>
      </c>
      <c r="AZ63" s="52">
        <v>1863838.8500000003</v>
      </c>
      <c r="BA63" s="79">
        <f>SUMIF(DEDEL!$D$20:$D$262,APT!D63,DEDEL!$AF$20:$AF$262)</f>
        <v>-19748.97</v>
      </c>
      <c r="BB63" s="79">
        <f t="shared" si="20"/>
        <v>1844089.8800000004</v>
      </c>
      <c r="BC63" s="52">
        <f t="shared" si="32"/>
        <v>0</v>
      </c>
      <c r="BD63" s="79">
        <f t="shared" si="34"/>
        <v>0</v>
      </c>
      <c r="BH63" s="8"/>
      <c r="BU63" s="8"/>
      <c r="BV63" s="53"/>
      <c r="BW63" s="80"/>
      <c r="BZ63" s="3"/>
      <c r="CA63" s="52"/>
      <c r="CB63" s="52"/>
      <c r="CC63" s="52"/>
      <c r="CD63" s="52"/>
      <c r="CE63" s="53"/>
      <c r="CF63" s="52"/>
      <c r="CG63" s="8"/>
      <c r="CH63" s="52"/>
      <c r="CI63" s="1"/>
      <c r="CJ63" s="52"/>
      <c r="CK63" s="1"/>
      <c r="CL63" s="1"/>
      <c r="CM63" s="1"/>
    </row>
    <row r="64" spans="1:91" x14ac:dyDescent="0.25">
      <c r="A64" t="str">
        <f t="shared" si="6"/>
        <v>APT</v>
      </c>
      <c r="B64" s="75" t="s">
        <v>3620</v>
      </c>
      <c r="C64" s="76">
        <v>44027</v>
      </c>
      <c r="D64" s="75">
        <f>Schools!A69</f>
        <v>3022053</v>
      </c>
      <c r="E64" t="str">
        <f>VLOOKUP(D64,Schools!A:B,2,0)</f>
        <v>Noam Primary School</v>
      </c>
      <c r="F64" t="str">
        <f>VLOOKUP(D64,Schools!$A:$Z,3,0)</f>
        <v>M</v>
      </c>
      <c r="G64" s="77">
        <v>755033.94</v>
      </c>
      <c r="H64" s="75" t="s">
        <v>3621</v>
      </c>
      <c r="I64" s="75"/>
      <c r="J64" t="str">
        <f t="shared" si="7"/>
        <v>10162/543965</v>
      </c>
      <c r="K64">
        <f>VLOOKUP(D64,Schools!$A:$Z,9,0)</f>
        <v>158733</v>
      </c>
      <c r="L64" s="75" t="s">
        <v>66</v>
      </c>
      <c r="M64" s="75" t="s">
        <v>94</v>
      </c>
      <c r="N64" s="75" t="s">
        <v>3550</v>
      </c>
      <c r="O64" s="78" t="str">
        <f>VLOOKUP(D64,Schools!A:D,4,0)</f>
        <v>Primary</v>
      </c>
      <c r="P64" s="78">
        <f t="shared" si="31"/>
        <v>10162</v>
      </c>
      <c r="Q64" s="78">
        <f t="shared" si="8"/>
        <v>543965</v>
      </c>
      <c r="R64" s="79">
        <v>0</v>
      </c>
      <c r="S64" s="79">
        <f t="shared" si="9"/>
        <v>0</v>
      </c>
      <c r="T64" s="79">
        <v>0</v>
      </c>
      <c r="U64" s="79">
        <v>116159.06999999998</v>
      </c>
      <c r="V64" s="79">
        <v>58079.53</v>
      </c>
      <c r="W64" s="79">
        <v>58079.53</v>
      </c>
      <c r="X64" s="79">
        <v>58079.53</v>
      </c>
      <c r="Y64" s="79">
        <v>58079.53</v>
      </c>
      <c r="Z64" s="79">
        <f t="shared" si="29"/>
        <v>348477.18999999994</v>
      </c>
      <c r="AA64" s="79">
        <f t="shared" si="10"/>
        <v>345277.9246153846</v>
      </c>
      <c r="AB64" s="79">
        <f t="shared" si="11"/>
        <v>-3199.2653846153407</v>
      </c>
      <c r="AC64" s="79"/>
      <c r="AD64" s="311">
        <f t="shared" si="12"/>
        <v>57546.32076923077</v>
      </c>
      <c r="AE64" s="312"/>
      <c r="AF64" s="312"/>
      <c r="AG64" s="316">
        <f t="shared" si="13"/>
        <v>57546.32076923077</v>
      </c>
      <c r="AH64" s="317"/>
      <c r="AI64" s="318"/>
      <c r="AJ64" s="311">
        <f t="shared" si="14"/>
        <v>57546.32076923077</v>
      </c>
      <c r="AK64" s="312"/>
      <c r="AL64" s="313"/>
      <c r="AM64" s="316">
        <f t="shared" si="15"/>
        <v>57546.32076923077</v>
      </c>
      <c r="AN64" s="317"/>
      <c r="AO64" s="318"/>
      <c r="AP64" s="311">
        <f t="shared" si="16"/>
        <v>57546.32076923077</v>
      </c>
      <c r="AQ64" s="312"/>
      <c r="AR64" s="313"/>
      <c r="AS64" s="316">
        <f t="shared" si="17"/>
        <v>57546.32076923077</v>
      </c>
      <c r="AT64" s="317"/>
      <c r="AU64" s="318"/>
      <c r="AV64" s="311">
        <f t="shared" si="18"/>
        <v>57546.32076923077</v>
      </c>
      <c r="AW64" s="312"/>
      <c r="AX64" s="313"/>
      <c r="AY64" s="79">
        <f t="shared" si="19"/>
        <v>748102.16999999993</v>
      </c>
      <c r="AZ64" s="52">
        <v>755033.94000000006</v>
      </c>
      <c r="BA64" s="79">
        <f>SUMIF(DEDEL!$D$20:$D$262,APT!D64,DEDEL!$AF$20:$AF$262)</f>
        <v>-6931.77</v>
      </c>
      <c r="BB64" s="79">
        <f t="shared" si="20"/>
        <v>748102.17</v>
      </c>
      <c r="BC64" s="52">
        <f t="shared" si="32"/>
        <v>0</v>
      </c>
      <c r="BD64" s="79">
        <f t="shared" si="34"/>
        <v>0</v>
      </c>
      <c r="BH64" s="8"/>
      <c r="BU64" s="8"/>
      <c r="BV64" s="53"/>
      <c r="BW64" s="80"/>
      <c r="BZ64" s="3"/>
      <c r="CA64" s="52"/>
      <c r="CB64" s="52"/>
      <c r="CC64" s="52"/>
      <c r="CD64" s="52"/>
      <c r="CE64" s="53"/>
      <c r="CF64" s="52"/>
      <c r="CG64" s="8"/>
      <c r="CH64" s="52"/>
      <c r="CI64" s="1"/>
      <c r="CJ64" s="52"/>
      <c r="CK64" s="1"/>
      <c r="CL64" s="1"/>
      <c r="CM64" s="1"/>
    </row>
    <row r="65" spans="1:91" x14ac:dyDescent="0.25">
      <c r="A65" t="str">
        <f t="shared" si="6"/>
        <v>APT</v>
      </c>
      <c r="B65" s="75" t="s">
        <v>3620</v>
      </c>
      <c r="C65" s="76">
        <v>44027</v>
      </c>
      <c r="D65" s="75">
        <f>Schools!A70</f>
        <v>3022045</v>
      </c>
      <c r="E65" t="str">
        <f>VLOOKUP(D65,Schools!A:B,2,0)</f>
        <v>Northside School</v>
      </c>
      <c r="F65" t="str">
        <f>VLOOKUP(D65,Schools!$A:$Z,3,0)</f>
        <v>M</v>
      </c>
      <c r="G65" s="77">
        <v>1201271.92</v>
      </c>
      <c r="H65" s="75" t="s">
        <v>3621</v>
      </c>
      <c r="I65" s="75"/>
      <c r="J65" t="str">
        <f t="shared" si="7"/>
        <v>10162/543965</v>
      </c>
      <c r="K65">
        <f>VLOOKUP(D65,Schools!$A:$Z,9,0)</f>
        <v>400089</v>
      </c>
      <c r="L65" s="75" t="s">
        <v>66</v>
      </c>
      <c r="M65" s="75" t="s">
        <v>94</v>
      </c>
      <c r="N65" s="75" t="s">
        <v>3550</v>
      </c>
      <c r="O65" s="78" t="str">
        <f>VLOOKUP(D65,Schools!A:D,4,0)</f>
        <v>Primary</v>
      </c>
      <c r="P65" s="78">
        <f t="shared" si="31"/>
        <v>10162</v>
      </c>
      <c r="Q65" s="78">
        <f t="shared" si="8"/>
        <v>543965</v>
      </c>
      <c r="R65" s="79">
        <v>1021081.1399999999</v>
      </c>
      <c r="S65" s="79">
        <f t="shared" si="9"/>
        <v>-1021081.1399999999</v>
      </c>
      <c r="T65" s="79">
        <v>180190.78</v>
      </c>
      <c r="U65" s="79">
        <v>0</v>
      </c>
      <c r="V65" s="79">
        <v>0</v>
      </c>
      <c r="W65" s="79">
        <v>0</v>
      </c>
      <c r="X65" s="79">
        <v>0</v>
      </c>
      <c r="Y65" s="79">
        <v>0</v>
      </c>
      <c r="Z65" s="79">
        <f t="shared" si="29"/>
        <v>180190.78</v>
      </c>
      <c r="AA65" s="79">
        <f t="shared" si="10"/>
        <v>549643.34769230767</v>
      </c>
      <c r="AB65" s="79">
        <f t="shared" si="11"/>
        <v>369452.56769230764</v>
      </c>
      <c r="AC65" s="79"/>
      <c r="AD65" s="311">
        <f t="shared" si="12"/>
        <v>91607.224615384606</v>
      </c>
      <c r="AE65" s="312"/>
      <c r="AF65" s="312"/>
      <c r="AG65" s="316">
        <f t="shared" si="13"/>
        <v>91607.224615384606</v>
      </c>
      <c r="AH65" s="317"/>
      <c r="AI65" s="318"/>
      <c r="AJ65" s="311">
        <f t="shared" si="14"/>
        <v>91607.224615384606</v>
      </c>
      <c r="AK65" s="312"/>
      <c r="AL65" s="313"/>
      <c r="AM65" s="316">
        <f t="shared" si="15"/>
        <v>91607.224615384606</v>
      </c>
      <c r="AN65" s="317"/>
      <c r="AO65" s="318"/>
      <c r="AP65" s="311">
        <f t="shared" si="16"/>
        <v>91607.224615384606</v>
      </c>
      <c r="AQ65" s="312"/>
      <c r="AR65" s="313"/>
      <c r="AS65" s="316">
        <f t="shared" si="17"/>
        <v>91607.224615384606</v>
      </c>
      <c r="AT65" s="317"/>
      <c r="AU65" s="318"/>
      <c r="AV65" s="311">
        <f t="shared" si="18"/>
        <v>91607.224615384606</v>
      </c>
      <c r="AW65" s="312"/>
      <c r="AX65" s="313"/>
      <c r="AY65" s="79">
        <f t="shared" si="19"/>
        <v>1190893.9199999997</v>
      </c>
      <c r="AZ65" s="52">
        <v>1201271.92</v>
      </c>
      <c r="BA65" s="79">
        <f>SUMIF(DEDEL!$D$20:$D$262,APT!D65,DEDEL!$AF$20:$AF$262)</f>
        <v>-10378</v>
      </c>
      <c r="BB65" s="79">
        <f t="shared" si="20"/>
        <v>1190893.92</v>
      </c>
      <c r="BC65" s="52">
        <f t="shared" si="32"/>
        <v>0</v>
      </c>
      <c r="BD65" s="79">
        <f t="shared" si="34"/>
        <v>0</v>
      </c>
      <c r="BH65" s="8"/>
      <c r="BU65" s="8"/>
      <c r="BV65" s="53"/>
      <c r="BW65" s="80"/>
      <c r="BZ65" s="3"/>
      <c r="CA65" s="52"/>
      <c r="CB65" s="52"/>
      <c r="CC65" s="52"/>
      <c r="CD65" s="52"/>
      <c r="CE65" s="53"/>
      <c r="CF65" s="52"/>
      <c r="CG65" s="8"/>
      <c r="CH65" s="52"/>
      <c r="CI65" s="1"/>
      <c r="CJ65" s="52"/>
      <c r="CK65" s="1"/>
      <c r="CL65" s="1"/>
      <c r="CM65" s="1"/>
    </row>
    <row r="66" spans="1:91" x14ac:dyDescent="0.25">
      <c r="A66" t="str">
        <f t="shared" si="6"/>
        <v>APT</v>
      </c>
      <c r="B66" s="75" t="s">
        <v>3620</v>
      </c>
      <c r="C66" s="76">
        <v>44027</v>
      </c>
      <c r="D66" s="75">
        <f>Schools!A71</f>
        <v>3022077</v>
      </c>
      <c r="E66" t="str">
        <f>VLOOKUP(D66,Schools!A:B,2,0)</f>
        <v>Orion Primary School</v>
      </c>
      <c r="F66" t="str">
        <f>VLOOKUP(D66,Schools!$A:$Z,3,0)</f>
        <v>M</v>
      </c>
      <c r="G66" s="77">
        <v>4702531.47</v>
      </c>
      <c r="H66" s="75" t="s">
        <v>3621</v>
      </c>
      <c r="I66" s="75"/>
      <c r="J66" t="str">
        <f t="shared" si="7"/>
        <v>10162/543965</v>
      </c>
      <c r="K66">
        <f>VLOOKUP(D66,Schools!$A:$Z,9,0)</f>
        <v>400113</v>
      </c>
      <c r="L66" s="75" t="s">
        <v>66</v>
      </c>
      <c r="M66" s="75" t="s">
        <v>94</v>
      </c>
      <c r="N66" s="75" t="s">
        <v>3550</v>
      </c>
      <c r="O66" s="78" t="str">
        <f>VLOOKUP(D66,Schools!A:D,4,0)</f>
        <v>Primary</v>
      </c>
      <c r="P66" s="78">
        <f t="shared" si="31"/>
        <v>10162</v>
      </c>
      <c r="Q66" s="78">
        <f t="shared" si="8"/>
        <v>543965</v>
      </c>
      <c r="R66" s="79">
        <v>3997151.7499999991</v>
      </c>
      <c r="S66" s="79">
        <f t="shared" si="9"/>
        <v>-3997151.7499999991</v>
      </c>
      <c r="T66" s="79">
        <v>705379.72</v>
      </c>
      <c r="U66" s="79">
        <v>0</v>
      </c>
      <c r="V66" s="79">
        <v>0</v>
      </c>
      <c r="W66" s="79">
        <v>0</v>
      </c>
      <c r="X66" s="79">
        <v>0</v>
      </c>
      <c r="Y66" s="79">
        <v>0</v>
      </c>
      <c r="Z66" s="79">
        <f t="shared" si="29"/>
        <v>705379.72</v>
      </c>
      <c r="AA66" s="79">
        <f t="shared" si="10"/>
        <v>2151800.6953846146</v>
      </c>
      <c r="AB66" s="79">
        <f t="shared" si="11"/>
        <v>1446420.9753846147</v>
      </c>
      <c r="AC66" s="79"/>
      <c r="AD66" s="311">
        <f t="shared" si="12"/>
        <v>358633.44923076913</v>
      </c>
      <c r="AE66" s="312"/>
      <c r="AF66" s="312"/>
      <c r="AG66" s="316">
        <f t="shared" si="13"/>
        <v>358633.44923076913</v>
      </c>
      <c r="AH66" s="317"/>
      <c r="AI66" s="318"/>
      <c r="AJ66" s="311">
        <f t="shared" si="14"/>
        <v>358633.44923076913</v>
      </c>
      <c r="AK66" s="312"/>
      <c r="AL66" s="313"/>
      <c r="AM66" s="316">
        <f t="shared" si="15"/>
        <v>358633.44923076913</v>
      </c>
      <c r="AN66" s="317"/>
      <c r="AO66" s="318"/>
      <c r="AP66" s="311">
        <f t="shared" si="16"/>
        <v>358633.44923076913</v>
      </c>
      <c r="AQ66" s="312"/>
      <c r="AR66" s="313"/>
      <c r="AS66" s="316">
        <f t="shared" si="17"/>
        <v>358633.44923076913</v>
      </c>
      <c r="AT66" s="317"/>
      <c r="AU66" s="318"/>
      <c r="AV66" s="311">
        <f t="shared" si="18"/>
        <v>358633.44923076913</v>
      </c>
      <c r="AW66" s="312"/>
      <c r="AX66" s="313"/>
      <c r="AY66" s="79">
        <f t="shared" si="19"/>
        <v>4662234.8399999989</v>
      </c>
      <c r="AZ66" s="52">
        <v>4702531.4699999988</v>
      </c>
      <c r="BA66" s="79">
        <f>SUMIF(DEDEL!$D$20:$D$262,APT!D66,DEDEL!$AF$20:$AF$262)</f>
        <v>-40296.629999999997</v>
      </c>
      <c r="BB66" s="79">
        <f t="shared" si="20"/>
        <v>4662234.8399999989</v>
      </c>
      <c r="BC66" s="52">
        <f t="shared" si="32"/>
        <v>0</v>
      </c>
      <c r="BD66" s="79">
        <f t="shared" si="34"/>
        <v>0</v>
      </c>
      <c r="BH66" s="8"/>
      <c r="BU66" s="8"/>
      <c r="BV66" s="53"/>
      <c r="BW66" s="80"/>
      <c r="BZ66" s="3"/>
      <c r="CA66" s="52"/>
      <c r="CB66" s="52"/>
      <c r="CC66" s="52"/>
      <c r="CD66" s="52"/>
      <c r="CE66" s="53"/>
      <c r="CF66" s="52"/>
      <c r="CG66" s="8"/>
      <c r="CH66" s="52"/>
      <c r="CI66" s="1"/>
      <c r="CJ66" s="52"/>
      <c r="CK66" s="1"/>
      <c r="CL66" s="1"/>
      <c r="CM66" s="1"/>
    </row>
    <row r="67" spans="1:91" x14ac:dyDescent="0.25">
      <c r="A67" t="str">
        <f t="shared" si="6"/>
        <v>APT</v>
      </c>
      <c r="B67" s="75" t="s">
        <v>3620</v>
      </c>
      <c r="C67" s="76">
        <v>44027</v>
      </c>
      <c r="D67" s="75">
        <f>Schools!A72</f>
        <v>3025201</v>
      </c>
      <c r="E67" t="str">
        <f>VLOOKUP(D67,Schools!A:B,2,0)</f>
        <v>Osidge Primary School</v>
      </c>
      <c r="F67" t="str">
        <f>VLOOKUP(D67,Schools!$A:$Z,3,0)</f>
        <v>M</v>
      </c>
      <c r="G67" s="77">
        <v>1684893.57</v>
      </c>
      <c r="H67" s="75" t="s">
        <v>3621</v>
      </c>
      <c r="I67" s="75"/>
      <c r="J67" t="str">
        <f t="shared" si="7"/>
        <v>10162/543965</v>
      </c>
      <c r="K67">
        <f>VLOOKUP(D67,Schools!$A:$Z,9,0)</f>
        <v>400021</v>
      </c>
      <c r="L67" s="75" t="s">
        <v>66</v>
      </c>
      <c r="M67" s="75" t="s">
        <v>94</v>
      </c>
      <c r="N67" s="75" t="s">
        <v>3550</v>
      </c>
      <c r="O67" s="78" t="str">
        <f>VLOOKUP(D67,Schools!A:D,4,0)</f>
        <v>Primary</v>
      </c>
      <c r="P67" s="78">
        <f t="shared" si="31"/>
        <v>10162</v>
      </c>
      <c r="Q67" s="78">
        <f t="shared" si="8"/>
        <v>543965</v>
      </c>
      <c r="R67" s="79">
        <v>0</v>
      </c>
      <c r="S67" s="79">
        <f t="shared" si="9"/>
        <v>0</v>
      </c>
      <c r="T67" s="79">
        <v>0</v>
      </c>
      <c r="U67" s="79">
        <v>259214.38999999998</v>
      </c>
      <c r="V67" s="79">
        <v>129607.20999999999</v>
      </c>
      <c r="W67" s="79">
        <v>129607.20999999999</v>
      </c>
      <c r="X67" s="79">
        <v>129607.20999999999</v>
      </c>
      <c r="Y67" s="79">
        <v>129607.20999999999</v>
      </c>
      <c r="Z67" s="79">
        <f t="shared" si="29"/>
        <v>777643.22999999986</v>
      </c>
      <c r="AA67" s="79">
        <f t="shared" si="10"/>
        <v>770050.92923076916</v>
      </c>
      <c r="AB67" s="79">
        <f t="shared" si="11"/>
        <v>-7592.3007692307001</v>
      </c>
      <c r="AC67" s="79"/>
      <c r="AD67" s="311">
        <f t="shared" si="12"/>
        <v>128341.82153846153</v>
      </c>
      <c r="AE67" s="312"/>
      <c r="AF67" s="312"/>
      <c r="AG67" s="316">
        <f t="shared" si="13"/>
        <v>128341.82153846153</v>
      </c>
      <c r="AH67" s="317"/>
      <c r="AI67" s="318"/>
      <c r="AJ67" s="311">
        <f t="shared" si="14"/>
        <v>128341.82153846153</v>
      </c>
      <c r="AK67" s="312"/>
      <c r="AL67" s="313"/>
      <c r="AM67" s="316">
        <f t="shared" si="15"/>
        <v>128341.82153846153</v>
      </c>
      <c r="AN67" s="317"/>
      <c r="AO67" s="318"/>
      <c r="AP67" s="311">
        <f t="shared" si="16"/>
        <v>128341.82153846153</v>
      </c>
      <c r="AQ67" s="312"/>
      <c r="AR67" s="313"/>
      <c r="AS67" s="316">
        <f t="shared" si="17"/>
        <v>128341.82153846153</v>
      </c>
      <c r="AT67" s="317"/>
      <c r="AU67" s="318"/>
      <c r="AV67" s="311">
        <f t="shared" si="18"/>
        <v>128341.82153846153</v>
      </c>
      <c r="AW67" s="312"/>
      <c r="AX67" s="313"/>
      <c r="AY67" s="79">
        <f t="shared" si="19"/>
        <v>1668443.6799999997</v>
      </c>
      <c r="AZ67" s="52">
        <v>1684893.5699999998</v>
      </c>
      <c r="BA67" s="79">
        <f>SUMIF(DEDEL!$D$20:$D$262,APT!D67,DEDEL!$AF$20:$AF$262)</f>
        <v>-16449.89</v>
      </c>
      <c r="BB67" s="79">
        <f t="shared" si="20"/>
        <v>1668443.68</v>
      </c>
      <c r="BC67" s="52">
        <f t="shared" si="32"/>
        <v>0</v>
      </c>
      <c r="BD67" s="79">
        <f t="shared" si="34"/>
        <v>0</v>
      </c>
      <c r="BH67" s="8"/>
      <c r="BU67" s="8"/>
      <c r="BV67" s="53"/>
      <c r="BW67" s="80"/>
      <c r="BZ67" s="3"/>
      <c r="CA67" s="52"/>
      <c r="CB67" s="52"/>
      <c r="CC67" s="52"/>
      <c r="CD67" s="52"/>
      <c r="CE67" s="53"/>
      <c r="CF67" s="52"/>
      <c r="CG67" s="8"/>
      <c r="CH67" s="52"/>
      <c r="CI67" s="1"/>
      <c r="CJ67" s="52"/>
      <c r="CK67" s="1"/>
      <c r="CL67" s="1"/>
      <c r="CM67" s="1"/>
    </row>
    <row r="68" spans="1:91" x14ac:dyDescent="0.25">
      <c r="A68" t="str">
        <f t="shared" si="6"/>
        <v>APT</v>
      </c>
      <c r="B68" s="75" t="s">
        <v>3620</v>
      </c>
      <c r="C68" s="76">
        <v>44027</v>
      </c>
      <c r="D68" s="75">
        <f>Schools!A73</f>
        <v>3023501</v>
      </c>
      <c r="E68" t="str">
        <f>VLOOKUP(D68,Schools!A:B,2,0)</f>
        <v>Our Lady of Lourdes School</v>
      </c>
      <c r="F68" t="str">
        <f>VLOOKUP(D68,Schools!$A:$Z,3,0)</f>
        <v>M</v>
      </c>
      <c r="G68" s="77">
        <v>949433.7</v>
      </c>
      <c r="H68" s="75" t="s">
        <v>3621</v>
      </c>
      <c r="I68" s="75"/>
      <c r="J68" t="str">
        <f t="shared" si="7"/>
        <v>10162/543965</v>
      </c>
      <c r="K68">
        <f>VLOOKUP(D68,Schools!$A:$Z,9,0)</f>
        <v>400003</v>
      </c>
      <c r="L68" s="75" t="s">
        <v>66</v>
      </c>
      <c r="M68" s="75" t="s">
        <v>94</v>
      </c>
      <c r="N68" s="75" t="s">
        <v>3550</v>
      </c>
      <c r="O68" s="78" t="str">
        <f>VLOOKUP(D68,Schools!A:D,4,0)</f>
        <v>Primary</v>
      </c>
      <c r="P68" s="78">
        <f t="shared" si="31"/>
        <v>10162</v>
      </c>
      <c r="Q68" s="78">
        <f t="shared" si="8"/>
        <v>543965</v>
      </c>
      <c r="R68" s="79">
        <v>807018.65</v>
      </c>
      <c r="S68" s="79">
        <f t="shared" si="9"/>
        <v>-807018.65</v>
      </c>
      <c r="T68" s="79">
        <v>142415.04999999999</v>
      </c>
      <c r="U68" s="79">
        <v>0</v>
      </c>
      <c r="V68" s="79">
        <v>0</v>
      </c>
      <c r="W68" s="79">
        <v>0</v>
      </c>
      <c r="X68" s="79">
        <v>0</v>
      </c>
      <c r="Y68" s="79">
        <v>0</v>
      </c>
      <c r="Z68" s="79">
        <f t="shared" si="29"/>
        <v>142415.04999999999</v>
      </c>
      <c r="AA68" s="79">
        <f t="shared" si="10"/>
        <v>434141.32153846149</v>
      </c>
      <c r="AB68" s="79">
        <f t="shared" si="11"/>
        <v>291726.2715384615</v>
      </c>
      <c r="AC68" s="79"/>
      <c r="AD68" s="311">
        <f t="shared" si="12"/>
        <v>72356.88692307692</v>
      </c>
      <c r="AE68" s="312"/>
      <c r="AF68" s="312"/>
      <c r="AG68" s="316">
        <f t="shared" si="13"/>
        <v>72356.88692307692</v>
      </c>
      <c r="AH68" s="317"/>
      <c r="AI68" s="318"/>
      <c r="AJ68" s="311">
        <f t="shared" si="14"/>
        <v>72356.88692307692</v>
      </c>
      <c r="AK68" s="312"/>
      <c r="AL68" s="313"/>
      <c r="AM68" s="316">
        <f t="shared" si="15"/>
        <v>72356.88692307692</v>
      </c>
      <c r="AN68" s="317"/>
      <c r="AO68" s="318"/>
      <c r="AP68" s="311">
        <f t="shared" si="16"/>
        <v>72356.88692307692</v>
      </c>
      <c r="AQ68" s="312"/>
      <c r="AR68" s="313"/>
      <c r="AS68" s="316">
        <f t="shared" si="17"/>
        <v>72356.88692307692</v>
      </c>
      <c r="AT68" s="317"/>
      <c r="AU68" s="318"/>
      <c r="AV68" s="311">
        <f t="shared" si="18"/>
        <v>72356.88692307692</v>
      </c>
      <c r="AW68" s="312"/>
      <c r="AX68" s="313"/>
      <c r="AY68" s="79">
        <f t="shared" si="19"/>
        <v>940639.53</v>
      </c>
      <c r="AZ68" s="52">
        <v>949433.7</v>
      </c>
      <c r="BA68" s="79">
        <f>SUMIF(DEDEL!$D$20:$D$262,APT!D68,DEDEL!$AF$20:$AF$262)</f>
        <v>-8794.17</v>
      </c>
      <c r="BB68" s="79">
        <f t="shared" si="20"/>
        <v>940639.52999999991</v>
      </c>
      <c r="BC68" s="52">
        <f t="shared" si="32"/>
        <v>0</v>
      </c>
      <c r="BD68" s="79">
        <f t="shared" si="34"/>
        <v>0</v>
      </c>
      <c r="BH68" s="8"/>
      <c r="BU68" s="8"/>
      <c r="BV68" s="53"/>
      <c r="BW68" s="80"/>
      <c r="BZ68" s="3"/>
      <c r="CA68" s="52"/>
      <c r="CB68" s="52"/>
      <c r="CC68" s="52"/>
      <c r="CD68" s="52"/>
      <c r="CE68" s="53"/>
      <c r="CF68" s="52"/>
      <c r="CG68" s="8"/>
      <c r="CH68" s="52"/>
      <c r="CI68" s="1"/>
      <c r="CJ68" s="52"/>
      <c r="CK68" s="1"/>
      <c r="CL68" s="1"/>
      <c r="CM68" s="1"/>
    </row>
    <row r="69" spans="1:91" x14ac:dyDescent="0.25">
      <c r="A69" t="str">
        <f t="shared" si="6"/>
        <v>APT</v>
      </c>
      <c r="B69" s="75" t="s">
        <v>3620</v>
      </c>
      <c r="C69" s="76">
        <v>44027</v>
      </c>
      <c r="D69" s="75">
        <f>Schools!A74</f>
        <v>3022078</v>
      </c>
      <c r="E69" t="str">
        <f>VLOOKUP(D69,Schools!A:B,2,0)</f>
        <v>Pardes House School</v>
      </c>
      <c r="F69" t="str">
        <f>VLOOKUP(D69,Schools!$A:$Z,3,0)</f>
        <v>M</v>
      </c>
      <c r="G69" s="77">
        <v>1380529.0999999999</v>
      </c>
      <c r="H69" s="75" t="s">
        <v>3621</v>
      </c>
      <c r="I69" s="75"/>
      <c r="J69" t="str">
        <f t="shared" si="7"/>
        <v>10162/543965</v>
      </c>
      <c r="K69">
        <f>VLOOKUP(D69,Schools!$A:$Z,9,0)</f>
        <v>400014</v>
      </c>
      <c r="L69" s="75" t="s">
        <v>66</v>
      </c>
      <c r="M69" s="75" t="s">
        <v>94</v>
      </c>
      <c r="N69" s="75" t="s">
        <v>3550</v>
      </c>
      <c r="O69" s="78" t="str">
        <f>VLOOKUP(D69,Schools!A:D,4,0)</f>
        <v>Primary</v>
      </c>
      <c r="P69" s="78">
        <f t="shared" si="31"/>
        <v>10162</v>
      </c>
      <c r="Q69" s="78">
        <f t="shared" si="8"/>
        <v>543965</v>
      </c>
      <c r="R69" s="79">
        <v>1183665.6500000001</v>
      </c>
      <c r="S69" s="79">
        <f t="shared" si="9"/>
        <v>-1183665.6500000001</v>
      </c>
      <c r="T69" s="79">
        <v>196863.44999999998</v>
      </c>
      <c r="U69" s="79">
        <v>0</v>
      </c>
      <c r="V69" s="79">
        <v>0</v>
      </c>
      <c r="W69" s="79">
        <v>0</v>
      </c>
      <c r="X69" s="79">
        <v>0</v>
      </c>
      <c r="Y69" s="79">
        <v>0</v>
      </c>
      <c r="Z69" s="79">
        <f t="shared" si="29"/>
        <v>196863.44999999998</v>
      </c>
      <c r="AA69" s="79">
        <f t="shared" si="10"/>
        <v>630581.33538461535</v>
      </c>
      <c r="AB69" s="79">
        <f t="shared" si="11"/>
        <v>433717.88538461539</v>
      </c>
      <c r="AC69" s="79"/>
      <c r="AD69" s="311">
        <f t="shared" si="12"/>
        <v>105096.88923076923</v>
      </c>
      <c r="AE69" s="312"/>
      <c r="AF69" s="312"/>
      <c r="AG69" s="316">
        <f t="shared" si="13"/>
        <v>105096.88923076923</v>
      </c>
      <c r="AH69" s="317"/>
      <c r="AI69" s="318"/>
      <c r="AJ69" s="311">
        <f t="shared" si="14"/>
        <v>105096.88923076923</v>
      </c>
      <c r="AK69" s="312"/>
      <c r="AL69" s="313"/>
      <c r="AM69" s="316">
        <f t="shared" si="15"/>
        <v>105096.88923076923</v>
      </c>
      <c r="AN69" s="317"/>
      <c r="AO69" s="318"/>
      <c r="AP69" s="311">
        <f t="shared" si="16"/>
        <v>105096.88923076923</v>
      </c>
      <c r="AQ69" s="312"/>
      <c r="AR69" s="313"/>
      <c r="AS69" s="316">
        <f t="shared" si="17"/>
        <v>105096.88923076923</v>
      </c>
      <c r="AT69" s="317"/>
      <c r="AU69" s="318"/>
      <c r="AV69" s="311">
        <f t="shared" si="18"/>
        <v>105096.88923076923</v>
      </c>
      <c r="AW69" s="312"/>
      <c r="AX69" s="313"/>
      <c r="AY69" s="79">
        <f t="shared" si="19"/>
        <v>1366259.5599999998</v>
      </c>
      <c r="AZ69" s="52">
        <v>1380529.1</v>
      </c>
      <c r="BA69" s="79">
        <f>SUMIF(DEDEL!$D$20:$D$262,APT!D69,DEDEL!$AF$20:$AF$262)</f>
        <v>-14269.54</v>
      </c>
      <c r="BB69" s="79">
        <f t="shared" si="20"/>
        <v>1366259.56</v>
      </c>
      <c r="BC69" s="52">
        <f t="shared" si="32"/>
        <v>0</v>
      </c>
      <c r="BD69" s="79">
        <f t="shared" si="34"/>
        <v>0</v>
      </c>
      <c r="BH69" s="8"/>
      <c r="BU69" s="8"/>
      <c r="BV69" s="53"/>
      <c r="BW69" s="80"/>
      <c r="BZ69" s="3"/>
      <c r="CA69" s="52"/>
      <c r="CB69" s="52"/>
      <c r="CC69" s="52"/>
      <c r="CD69" s="52"/>
      <c r="CE69" s="53"/>
      <c r="CF69" s="52"/>
      <c r="CG69" s="8"/>
      <c r="CH69" s="52"/>
      <c r="CI69" s="1"/>
      <c r="CJ69" s="52"/>
      <c r="CK69" s="1"/>
      <c r="CL69" s="1"/>
      <c r="CM69" s="1"/>
    </row>
    <row r="70" spans="1:91" x14ac:dyDescent="0.25">
      <c r="A70" t="str">
        <f t="shared" si="6"/>
        <v>APT</v>
      </c>
      <c r="B70" s="75" t="s">
        <v>3620</v>
      </c>
      <c r="C70" s="76">
        <v>44027</v>
      </c>
      <c r="D70" s="75">
        <f>Schools!A76</f>
        <v>3022071</v>
      </c>
      <c r="E70" t="str">
        <f>VLOOKUP(D70,Schools!A:B,2,0)</f>
        <v>Queenswell Infant and Nursery School</v>
      </c>
      <c r="F70" t="str">
        <f>VLOOKUP(D70,Schools!$A:$Z,3,0)</f>
        <v>M</v>
      </c>
      <c r="G70" s="77">
        <v>945067.64999999991</v>
      </c>
      <c r="H70" s="75" t="s">
        <v>3621</v>
      </c>
      <c r="I70" s="75"/>
      <c r="J70" t="str">
        <f t="shared" si="7"/>
        <v>10162/543965</v>
      </c>
      <c r="K70">
        <f>VLOOKUP(D70,Schools!$A:$Z,9,0)</f>
        <v>400010</v>
      </c>
      <c r="L70" s="75" t="s">
        <v>66</v>
      </c>
      <c r="M70" s="75" t="s">
        <v>94</v>
      </c>
      <c r="N70" s="75" t="s">
        <v>3550</v>
      </c>
      <c r="O70" s="78" t="str">
        <f>VLOOKUP(D70,Schools!A:D,4,0)</f>
        <v>Primary</v>
      </c>
      <c r="P70" s="78">
        <f t="shared" si="31"/>
        <v>10162</v>
      </c>
      <c r="Q70" s="78">
        <f t="shared" si="8"/>
        <v>543965</v>
      </c>
      <c r="R70" s="79">
        <v>803307.5199999999</v>
      </c>
      <c r="S70" s="79">
        <f t="shared" si="9"/>
        <v>-803307.5199999999</v>
      </c>
      <c r="T70" s="79">
        <v>0</v>
      </c>
      <c r="U70" s="79">
        <v>21809.26</v>
      </c>
      <c r="V70" s="79">
        <v>10904.64</v>
      </c>
      <c r="W70" s="79">
        <v>10904.64</v>
      </c>
      <c r="X70" s="79">
        <v>10904.64</v>
      </c>
      <c r="Y70" s="79">
        <v>10904.64</v>
      </c>
      <c r="Z70" s="79">
        <f t="shared" si="29"/>
        <v>65427.819999999992</v>
      </c>
      <c r="AA70" s="79">
        <f t="shared" si="10"/>
        <v>432736.48615384614</v>
      </c>
      <c r="AB70" s="79">
        <f t="shared" si="11"/>
        <v>367308.66615384613</v>
      </c>
      <c r="AC70" s="79"/>
      <c r="AD70" s="311">
        <f t="shared" si="12"/>
        <v>72122.74769230769</v>
      </c>
      <c r="AE70" s="312"/>
      <c r="AF70" s="312"/>
      <c r="AG70" s="316">
        <f t="shared" si="13"/>
        <v>72122.74769230769</v>
      </c>
      <c r="AH70" s="317"/>
      <c r="AI70" s="318"/>
      <c r="AJ70" s="311">
        <f t="shared" si="14"/>
        <v>72122.74769230769</v>
      </c>
      <c r="AK70" s="312"/>
      <c r="AL70" s="313"/>
      <c r="AM70" s="316">
        <f t="shared" si="15"/>
        <v>72122.74769230769</v>
      </c>
      <c r="AN70" s="317"/>
      <c r="AO70" s="318"/>
      <c r="AP70" s="311">
        <f t="shared" si="16"/>
        <v>72122.74769230769</v>
      </c>
      <c r="AQ70" s="312"/>
      <c r="AR70" s="313"/>
      <c r="AS70" s="316">
        <f t="shared" si="17"/>
        <v>72122.74769230769</v>
      </c>
      <c r="AT70" s="317"/>
      <c r="AU70" s="318"/>
      <c r="AV70" s="311">
        <f t="shared" si="18"/>
        <v>72122.74769230769</v>
      </c>
      <c r="AW70" s="312"/>
      <c r="AX70" s="313"/>
      <c r="AY70" s="79">
        <f t="shared" si="19"/>
        <v>937595.71999999986</v>
      </c>
      <c r="AZ70" s="52">
        <v>945067.65</v>
      </c>
      <c r="BA70" s="79">
        <f>SUMIF(DEDEL!$D$20:$D$262,APT!D70,DEDEL!$AF$20:$AF$262)</f>
        <v>-7471.93</v>
      </c>
      <c r="BB70" s="79">
        <f t="shared" si="20"/>
        <v>937595.72</v>
      </c>
      <c r="BC70" s="52">
        <f t="shared" si="32"/>
        <v>0</v>
      </c>
      <c r="BD70" s="79">
        <f t="shared" ref="BD70:BD71" si="35">BB70-AY70</f>
        <v>0</v>
      </c>
      <c r="BH70" s="8"/>
      <c r="BU70" s="8"/>
      <c r="BV70" s="53"/>
      <c r="BW70" s="80"/>
      <c r="BZ70" s="3"/>
      <c r="CA70" s="52"/>
      <c r="CB70" s="52"/>
      <c r="CC70" s="52"/>
      <c r="CD70" s="52"/>
      <c r="CE70" s="53"/>
      <c r="CF70" s="52"/>
      <c r="CG70" s="8"/>
      <c r="CH70" s="52"/>
      <c r="CI70" s="1"/>
      <c r="CJ70" s="52"/>
      <c r="CK70" s="1"/>
      <c r="CL70" s="1"/>
      <c r="CM70" s="1"/>
    </row>
    <row r="71" spans="1:91" x14ac:dyDescent="0.25">
      <c r="A71" t="str">
        <f t="shared" si="6"/>
        <v>APT</v>
      </c>
      <c r="B71" s="75" t="s">
        <v>3620</v>
      </c>
      <c r="C71" s="76">
        <v>44027</v>
      </c>
      <c r="D71" s="75">
        <f>Schools!A77</f>
        <v>3022072</v>
      </c>
      <c r="E71" t="str">
        <f>VLOOKUP(D71,Schools!A:B,2,0)</f>
        <v>Queenswell Junior School</v>
      </c>
      <c r="F71" t="str">
        <f>VLOOKUP(D71,Schools!$A:$Z,3,0)</f>
        <v>M</v>
      </c>
      <c r="G71" s="77">
        <v>1627454.5199999996</v>
      </c>
      <c r="H71" s="75" t="s">
        <v>3621</v>
      </c>
      <c r="I71" s="75"/>
      <c r="J71" t="str">
        <f t="shared" si="7"/>
        <v>10162/543965</v>
      </c>
      <c r="K71">
        <f>VLOOKUP(D71,Schools!$A:$Z,9,0)</f>
        <v>400012</v>
      </c>
      <c r="L71" s="75" t="s">
        <v>66</v>
      </c>
      <c r="M71" s="75" t="s">
        <v>94</v>
      </c>
      <c r="N71" s="75" t="s">
        <v>3550</v>
      </c>
      <c r="O71" s="78" t="str">
        <f>VLOOKUP(D71,Schools!A:D,4,0)</f>
        <v>Primary</v>
      </c>
      <c r="P71" s="78">
        <f t="shared" si="31"/>
        <v>10162</v>
      </c>
      <c r="Q71" s="78">
        <f t="shared" si="8"/>
        <v>543965</v>
      </c>
      <c r="R71" s="79">
        <v>0</v>
      </c>
      <c r="S71" s="79">
        <f t="shared" si="9"/>
        <v>0</v>
      </c>
      <c r="T71" s="79">
        <v>0</v>
      </c>
      <c r="U71" s="79">
        <v>250377.61</v>
      </c>
      <c r="V71" s="79">
        <v>125188.81000000001</v>
      </c>
      <c r="W71" s="79">
        <v>125188.81000000001</v>
      </c>
      <c r="X71" s="79">
        <v>125188.81000000001</v>
      </c>
      <c r="Y71" s="79">
        <v>125188.81000000001</v>
      </c>
      <c r="Z71" s="79">
        <f t="shared" si="29"/>
        <v>751132.85000000009</v>
      </c>
      <c r="AA71" s="79">
        <f t="shared" si="10"/>
        <v>743964.29538461566</v>
      </c>
      <c r="AB71" s="79">
        <f t="shared" si="11"/>
        <v>-7168.5546153844334</v>
      </c>
      <c r="AC71" s="79"/>
      <c r="AD71" s="311">
        <f t="shared" si="12"/>
        <v>123994.04923076928</v>
      </c>
      <c r="AE71" s="312"/>
      <c r="AF71" s="312"/>
      <c r="AG71" s="316">
        <f t="shared" si="13"/>
        <v>123994.04923076928</v>
      </c>
      <c r="AH71" s="317"/>
      <c r="AI71" s="318"/>
      <c r="AJ71" s="311">
        <f t="shared" si="14"/>
        <v>123994.04923076928</v>
      </c>
      <c r="AK71" s="312"/>
      <c r="AL71" s="313"/>
      <c r="AM71" s="316">
        <f t="shared" si="15"/>
        <v>123994.04923076928</v>
      </c>
      <c r="AN71" s="317"/>
      <c r="AO71" s="318"/>
      <c r="AP71" s="311">
        <f t="shared" si="16"/>
        <v>123994.04923076928</v>
      </c>
      <c r="AQ71" s="312"/>
      <c r="AR71" s="313"/>
      <c r="AS71" s="316">
        <f t="shared" si="17"/>
        <v>123994.04923076928</v>
      </c>
      <c r="AT71" s="317"/>
      <c r="AU71" s="318"/>
      <c r="AV71" s="311">
        <f t="shared" si="18"/>
        <v>123994.04923076928</v>
      </c>
      <c r="AW71" s="312"/>
      <c r="AX71" s="313"/>
      <c r="AY71" s="79">
        <f t="shared" si="19"/>
        <v>1611922.6400000006</v>
      </c>
      <c r="AZ71" s="52">
        <v>1627454.5200000005</v>
      </c>
      <c r="BA71" s="79">
        <f>SUMIF(DEDEL!$D$20:$D$262,APT!D71,DEDEL!$AF$20:$AF$262)</f>
        <v>-15531.880000000001</v>
      </c>
      <c r="BB71" s="79">
        <f t="shared" si="20"/>
        <v>1611922.6400000006</v>
      </c>
      <c r="BC71" s="52">
        <f t="shared" si="32"/>
        <v>0</v>
      </c>
      <c r="BD71" s="79">
        <f t="shared" si="35"/>
        <v>0</v>
      </c>
      <c r="BH71" s="8"/>
      <c r="BU71" s="8"/>
      <c r="BV71" s="53"/>
      <c r="BW71" s="80"/>
      <c r="BZ71" s="3"/>
      <c r="CA71" s="52"/>
      <c r="CB71" s="52"/>
      <c r="CC71" s="52"/>
      <c r="CD71" s="52"/>
      <c r="CE71" s="53"/>
      <c r="CF71" s="52"/>
      <c r="CG71" s="8"/>
      <c r="CH71" s="52"/>
      <c r="CI71" s="1"/>
      <c r="CJ71" s="52"/>
      <c r="CK71" s="1"/>
      <c r="CL71" s="1"/>
      <c r="CM71" s="1"/>
    </row>
    <row r="72" spans="1:91" x14ac:dyDescent="0.25">
      <c r="A72" t="str">
        <f t="shared" ref="A72:A100" si="36">$B$3</f>
        <v>APT</v>
      </c>
      <c r="B72" s="75" t="s">
        <v>3620</v>
      </c>
      <c r="C72" s="76">
        <v>44027</v>
      </c>
      <c r="D72" s="75">
        <f>Schools!A79</f>
        <v>3023512</v>
      </c>
      <c r="E72" t="str">
        <f>VLOOKUP(D72,Schools!A:B,2,0)</f>
        <v>Rosh Pinah</v>
      </c>
      <c r="F72" t="str">
        <f>VLOOKUP(D72,Schools!$A:$Z,3,0)</f>
        <v>M</v>
      </c>
      <c r="G72" s="77">
        <v>1468161.19</v>
      </c>
      <c r="H72" s="75" t="s">
        <v>3621</v>
      </c>
      <c r="I72" s="75"/>
      <c r="J72" t="str">
        <f t="shared" ref="J72:J100" si="37">P72&amp;"/"&amp;Q72</f>
        <v>10162/543965</v>
      </c>
      <c r="K72">
        <f>VLOOKUP(D72,Schools!$A:$Z,9,0)</f>
        <v>400093</v>
      </c>
      <c r="L72" s="75" t="s">
        <v>66</v>
      </c>
      <c r="M72" s="75" t="s">
        <v>94</v>
      </c>
      <c r="N72" s="75" t="s">
        <v>3550</v>
      </c>
      <c r="O72" s="78" t="str">
        <f>VLOOKUP(D72,Schools!A:D,4,0)</f>
        <v>Primary</v>
      </c>
      <c r="P72" s="78">
        <f t="shared" si="31"/>
        <v>10162</v>
      </c>
      <c r="Q72" s="78">
        <f t="shared" ref="Q72:Q100" si="38">IF(F72="M",543965,516500)</f>
        <v>543965</v>
      </c>
      <c r="R72" s="79">
        <v>0</v>
      </c>
      <c r="S72" s="79">
        <f t="shared" ref="S72:S100" si="39">-R72</f>
        <v>0</v>
      </c>
      <c r="T72" s="79">
        <v>0</v>
      </c>
      <c r="U72" s="79">
        <v>225870.93000000002</v>
      </c>
      <c r="V72" s="79">
        <v>112935.48000000001</v>
      </c>
      <c r="W72" s="79">
        <v>112935.48000000001</v>
      </c>
      <c r="X72" s="79">
        <v>112935.48000000001</v>
      </c>
      <c r="Y72" s="79">
        <v>112935.48000000001</v>
      </c>
      <c r="Z72" s="79">
        <f t="shared" ref="Z72:Z93" si="40">SUM(R72:Y72)</f>
        <v>677612.85</v>
      </c>
      <c r="AA72" s="79">
        <f t="shared" ref="AA72:AA100" si="41">(BB72/13)*6</f>
        <v>670476.30923076917</v>
      </c>
      <c r="AB72" s="79">
        <f t="shared" si="11"/>
        <v>-7136.5407692308072</v>
      </c>
      <c r="AC72" s="79"/>
      <c r="AD72" s="311">
        <f t="shared" si="12"/>
        <v>111746.05153846153</v>
      </c>
      <c r="AE72" s="312"/>
      <c r="AF72" s="312"/>
      <c r="AG72" s="316">
        <f t="shared" si="13"/>
        <v>111746.05153846153</v>
      </c>
      <c r="AH72" s="317"/>
      <c r="AI72" s="318"/>
      <c r="AJ72" s="311">
        <f t="shared" si="14"/>
        <v>111746.05153846153</v>
      </c>
      <c r="AK72" s="312"/>
      <c r="AL72" s="313"/>
      <c r="AM72" s="316">
        <f t="shared" si="15"/>
        <v>111746.05153846153</v>
      </c>
      <c r="AN72" s="317"/>
      <c r="AO72" s="318"/>
      <c r="AP72" s="311">
        <f t="shared" si="16"/>
        <v>111746.05153846153</v>
      </c>
      <c r="AQ72" s="312"/>
      <c r="AR72" s="313"/>
      <c r="AS72" s="316">
        <f t="shared" si="17"/>
        <v>111746.05153846153</v>
      </c>
      <c r="AT72" s="317"/>
      <c r="AU72" s="318"/>
      <c r="AV72" s="311">
        <f t="shared" si="18"/>
        <v>111746.05153846153</v>
      </c>
      <c r="AW72" s="312"/>
      <c r="AX72" s="313"/>
      <c r="AY72" s="79">
        <f t="shared" si="19"/>
        <v>1452698.67</v>
      </c>
      <c r="AZ72" s="52">
        <v>1468161.19</v>
      </c>
      <c r="BA72" s="79">
        <f>SUMIF(DEDEL!$D$20:$D$262,APT!D72,DEDEL!$AF$20:$AF$262)</f>
        <v>-15462.52</v>
      </c>
      <c r="BB72" s="79">
        <f t="shared" ref="BB72:BB100" si="42">BA72+AZ72</f>
        <v>1452698.67</v>
      </c>
      <c r="BC72" s="52">
        <f t="shared" si="32"/>
        <v>0</v>
      </c>
      <c r="BD72" s="79">
        <f>BB72-AY72</f>
        <v>0</v>
      </c>
      <c r="BH72" s="8"/>
      <c r="BU72" s="8"/>
      <c r="BV72" s="53"/>
      <c r="BW72" s="80"/>
      <c r="BZ72" s="3"/>
      <c r="CA72" s="52"/>
      <c r="CB72" s="52"/>
      <c r="CC72" s="52"/>
      <c r="CD72" s="52"/>
      <c r="CE72" s="53"/>
      <c r="CF72" s="52"/>
      <c r="CG72" s="8"/>
      <c r="CH72" s="52"/>
      <c r="CI72" s="1"/>
      <c r="CJ72" s="52"/>
      <c r="CK72" s="1"/>
      <c r="CL72" s="1"/>
      <c r="CM72" s="1"/>
    </row>
    <row r="73" spans="1:91" x14ac:dyDescent="0.25">
      <c r="A73" t="str">
        <f t="shared" si="36"/>
        <v>APT</v>
      </c>
      <c r="B73" s="75" t="s">
        <v>3620</v>
      </c>
      <c r="C73" s="76">
        <v>44027</v>
      </c>
      <c r="D73" s="75">
        <f>Schools!A81</f>
        <v>3023510</v>
      </c>
      <c r="E73" t="str">
        <f>VLOOKUP(D73,Schools!A:B,2,0)</f>
        <v>Sacred Heart School</v>
      </c>
      <c r="F73" t="str">
        <f>VLOOKUP(D73,Schools!$A:$Z,3,0)</f>
        <v>M</v>
      </c>
      <c r="G73" s="77">
        <v>1580545.55</v>
      </c>
      <c r="H73" s="75" t="s">
        <v>3621</v>
      </c>
      <c r="I73" s="75"/>
      <c r="J73" t="str">
        <f t="shared" si="37"/>
        <v>10162/543965</v>
      </c>
      <c r="K73">
        <f>VLOOKUP(D73,Schools!$A:$Z,9,0)</f>
        <v>400071</v>
      </c>
      <c r="L73" s="75" t="s">
        <v>66</v>
      </c>
      <c r="M73" s="75" t="s">
        <v>94</v>
      </c>
      <c r="N73" s="75" t="s">
        <v>3550</v>
      </c>
      <c r="O73" s="78" t="str">
        <f>VLOOKUP(D73,Schools!A:D,4,0)</f>
        <v>Primary</v>
      </c>
      <c r="P73" s="78">
        <f t="shared" si="31"/>
        <v>10162</v>
      </c>
      <c r="Q73" s="78">
        <f t="shared" si="38"/>
        <v>543965</v>
      </c>
      <c r="R73" s="79">
        <v>1343463.72</v>
      </c>
      <c r="S73" s="79">
        <f t="shared" si="39"/>
        <v>-1343463.72</v>
      </c>
      <c r="T73" s="79">
        <v>237081.82999999996</v>
      </c>
      <c r="U73" s="79">
        <v>0</v>
      </c>
      <c r="V73" s="79">
        <v>0</v>
      </c>
      <c r="W73" s="79">
        <v>0</v>
      </c>
      <c r="X73" s="79">
        <v>0</v>
      </c>
      <c r="Y73" s="79">
        <v>0</v>
      </c>
      <c r="Z73" s="79">
        <f t="shared" si="40"/>
        <v>237081.82999999996</v>
      </c>
      <c r="AA73" s="79">
        <f t="shared" si="41"/>
        <v>721886.23846153833</v>
      </c>
      <c r="AB73" s="79">
        <f t="shared" si="11"/>
        <v>484804.40846153838</v>
      </c>
      <c r="AC73" s="79"/>
      <c r="AD73" s="311">
        <f t="shared" si="12"/>
        <v>120314.37307692306</v>
      </c>
      <c r="AE73" s="312"/>
      <c r="AF73" s="312"/>
      <c r="AG73" s="316">
        <f t="shared" si="13"/>
        <v>120314.37307692306</v>
      </c>
      <c r="AH73" s="317"/>
      <c r="AI73" s="318"/>
      <c r="AJ73" s="311">
        <f t="shared" si="14"/>
        <v>120314.37307692306</v>
      </c>
      <c r="AK73" s="312"/>
      <c r="AL73" s="313"/>
      <c r="AM73" s="316">
        <f t="shared" si="15"/>
        <v>120314.37307692306</v>
      </c>
      <c r="AN73" s="317"/>
      <c r="AO73" s="318"/>
      <c r="AP73" s="311">
        <f t="shared" si="16"/>
        <v>120314.37307692306</v>
      </c>
      <c r="AQ73" s="312"/>
      <c r="AR73" s="313"/>
      <c r="AS73" s="316">
        <f t="shared" si="17"/>
        <v>120314.37307692306</v>
      </c>
      <c r="AT73" s="317"/>
      <c r="AU73" s="318"/>
      <c r="AV73" s="311">
        <f t="shared" si="18"/>
        <v>120314.37307692306</v>
      </c>
      <c r="AW73" s="312"/>
      <c r="AX73" s="313"/>
      <c r="AY73" s="79">
        <f t="shared" si="19"/>
        <v>1564086.8499999996</v>
      </c>
      <c r="AZ73" s="52">
        <v>1580545.5499999998</v>
      </c>
      <c r="BA73" s="79">
        <f>SUMIF(DEDEL!$D$20:$D$262,APT!D73,DEDEL!$AF$20:$AF$262)</f>
        <v>-16458.7</v>
      </c>
      <c r="BB73" s="79">
        <f t="shared" si="42"/>
        <v>1564086.8499999999</v>
      </c>
      <c r="BC73" s="52">
        <f t="shared" si="32"/>
        <v>0</v>
      </c>
      <c r="BD73" s="79">
        <f t="shared" ref="BD73:BD85" si="43">BB73-AY73</f>
        <v>0</v>
      </c>
      <c r="BH73" s="8"/>
      <c r="BU73" s="8"/>
      <c r="BV73" s="53"/>
      <c r="BW73" s="80"/>
      <c r="BZ73" s="3"/>
      <c r="CA73" s="52"/>
      <c r="CB73" s="52"/>
      <c r="CC73" s="52"/>
      <c r="CD73" s="52"/>
      <c r="CE73" s="53"/>
      <c r="CF73" s="52"/>
      <c r="CG73" s="8"/>
      <c r="CH73" s="52"/>
      <c r="CI73" s="1"/>
      <c r="CJ73" s="52"/>
      <c r="CK73" s="1"/>
      <c r="CL73" s="1"/>
      <c r="CM73" s="1"/>
    </row>
    <row r="74" spans="1:91" x14ac:dyDescent="0.25">
      <c r="A74" t="str">
        <f t="shared" si="36"/>
        <v>APT</v>
      </c>
      <c r="B74" s="75" t="s">
        <v>3620</v>
      </c>
      <c r="C74" s="76">
        <v>44027</v>
      </c>
      <c r="D74" s="75">
        <f>Schools!A82</f>
        <v>3023502</v>
      </c>
      <c r="E74" t="str">
        <f>VLOOKUP(D74,Schools!A:B,2,0)</f>
        <v>St Agnes RC Primary School</v>
      </c>
      <c r="F74" t="str">
        <f>VLOOKUP(D74,Schools!$A:$Z,3,0)</f>
        <v>M</v>
      </c>
      <c r="G74" s="77">
        <v>1591559.63</v>
      </c>
      <c r="H74" s="75" t="s">
        <v>3621</v>
      </c>
      <c r="I74" s="75"/>
      <c r="J74" t="str">
        <f t="shared" si="37"/>
        <v>10162/543965</v>
      </c>
      <c r="K74">
        <f>VLOOKUP(D74,Schools!$A:$Z,9,0)</f>
        <v>400096</v>
      </c>
      <c r="L74" s="75" t="s">
        <v>66</v>
      </c>
      <c r="M74" s="75" t="s">
        <v>94</v>
      </c>
      <c r="N74" s="75" t="s">
        <v>3550</v>
      </c>
      <c r="O74" s="78" t="str">
        <f>VLOOKUP(D74,Schools!A:D,4,0)</f>
        <v>Primary</v>
      </c>
      <c r="P74" s="78">
        <f t="shared" si="31"/>
        <v>10162</v>
      </c>
      <c r="Q74" s="78">
        <f t="shared" si="38"/>
        <v>543965</v>
      </c>
      <c r="R74" s="79">
        <v>1352825.6900000002</v>
      </c>
      <c r="S74" s="79">
        <f t="shared" si="39"/>
        <v>-1352825.6900000002</v>
      </c>
      <c r="T74" s="79">
        <v>238733.94000000003</v>
      </c>
      <c r="U74" s="79">
        <v>0</v>
      </c>
      <c r="V74" s="79">
        <v>0</v>
      </c>
      <c r="W74" s="79">
        <v>0</v>
      </c>
      <c r="X74" s="79">
        <v>0</v>
      </c>
      <c r="Y74" s="79">
        <v>0</v>
      </c>
      <c r="Z74" s="79">
        <f t="shared" si="40"/>
        <v>238733.94000000003</v>
      </c>
      <c r="AA74" s="79">
        <f t="shared" si="41"/>
        <v>727777.31076923083</v>
      </c>
      <c r="AB74" s="79">
        <f t="shared" si="11"/>
        <v>489043.37076923077</v>
      </c>
      <c r="AC74" s="79"/>
      <c r="AD74" s="311">
        <f t="shared" si="12"/>
        <v>121296.21846153846</v>
      </c>
      <c r="AE74" s="312"/>
      <c r="AF74" s="312"/>
      <c r="AG74" s="316">
        <f t="shared" si="13"/>
        <v>121296.21846153846</v>
      </c>
      <c r="AH74" s="317"/>
      <c r="AI74" s="318"/>
      <c r="AJ74" s="311">
        <f t="shared" si="14"/>
        <v>121296.21846153846</v>
      </c>
      <c r="AK74" s="312"/>
      <c r="AL74" s="313"/>
      <c r="AM74" s="316">
        <f t="shared" si="15"/>
        <v>121296.21846153846</v>
      </c>
      <c r="AN74" s="317"/>
      <c r="AO74" s="318"/>
      <c r="AP74" s="311">
        <f t="shared" si="16"/>
        <v>121296.21846153846</v>
      </c>
      <c r="AQ74" s="312"/>
      <c r="AR74" s="313"/>
      <c r="AS74" s="316">
        <f t="shared" si="17"/>
        <v>121296.21846153846</v>
      </c>
      <c r="AT74" s="317"/>
      <c r="AU74" s="318"/>
      <c r="AV74" s="311">
        <f t="shared" si="18"/>
        <v>121296.21846153846</v>
      </c>
      <c r="AW74" s="312"/>
      <c r="AX74" s="313"/>
      <c r="AY74" s="79">
        <f t="shared" si="19"/>
        <v>1576850.8399999999</v>
      </c>
      <c r="AZ74" s="52">
        <v>1591559.6300000001</v>
      </c>
      <c r="BA74" s="79">
        <f>SUMIF(DEDEL!$D$20:$D$262,APT!D74,DEDEL!$AF$20:$AF$262)</f>
        <v>-14708.79</v>
      </c>
      <c r="BB74" s="79">
        <f t="shared" si="42"/>
        <v>1576850.84</v>
      </c>
      <c r="BC74" s="52">
        <f t="shared" si="32"/>
        <v>0</v>
      </c>
      <c r="BD74" s="79">
        <f t="shared" si="43"/>
        <v>0</v>
      </c>
      <c r="BH74" s="8"/>
      <c r="BU74" s="8"/>
      <c r="BV74" s="53"/>
      <c r="BW74" s="80"/>
      <c r="BZ74" s="3"/>
      <c r="CA74" s="52"/>
      <c r="CB74" s="52"/>
      <c r="CC74" s="52"/>
      <c r="CD74" s="52"/>
      <c r="CE74" s="53"/>
      <c r="CF74" s="52"/>
      <c r="CG74" s="8"/>
      <c r="CH74" s="52"/>
      <c r="CI74" s="1"/>
      <c r="CJ74" s="52"/>
      <c r="CK74" s="1"/>
      <c r="CL74" s="1"/>
      <c r="CM74" s="1"/>
    </row>
    <row r="75" spans="1:91" x14ac:dyDescent="0.25">
      <c r="A75" t="str">
        <f t="shared" si="36"/>
        <v>APT</v>
      </c>
      <c r="B75" s="75" t="s">
        <v>3620</v>
      </c>
      <c r="C75" s="76">
        <v>44027</v>
      </c>
      <c r="D75" s="75">
        <f>Schools!A83</f>
        <v>3023315</v>
      </c>
      <c r="E75" t="str">
        <f>VLOOKUP(D75,Schools!A:B,2,0)</f>
        <v>St Andrew's C E</v>
      </c>
      <c r="F75" t="str">
        <f>VLOOKUP(D75,Schools!$A:$Z,3,0)</f>
        <v>M</v>
      </c>
      <c r="G75" s="77">
        <v>898579.22000000009</v>
      </c>
      <c r="H75" s="75" t="s">
        <v>3621</v>
      </c>
      <c r="I75" s="75"/>
      <c r="J75" t="str">
        <f t="shared" si="37"/>
        <v>10162/543965</v>
      </c>
      <c r="K75">
        <f>VLOOKUP(D75,Schools!$A:$Z,9,0)</f>
        <v>400062</v>
      </c>
      <c r="L75" s="75" t="s">
        <v>66</v>
      </c>
      <c r="M75" s="75" t="s">
        <v>94</v>
      </c>
      <c r="N75" s="75" t="s">
        <v>3550</v>
      </c>
      <c r="O75" s="78" t="str">
        <f>VLOOKUP(D75,Schools!A:D,4,0)</f>
        <v>Primary</v>
      </c>
      <c r="P75" s="78">
        <f t="shared" si="31"/>
        <v>10162</v>
      </c>
      <c r="Q75" s="78">
        <f t="shared" si="38"/>
        <v>543965</v>
      </c>
      <c r="R75" s="79">
        <v>0</v>
      </c>
      <c r="S75" s="79">
        <f t="shared" si="39"/>
        <v>0</v>
      </c>
      <c r="T75" s="79">
        <v>0</v>
      </c>
      <c r="U75" s="79">
        <v>138242.95000000001</v>
      </c>
      <c r="V75" s="79">
        <v>69121.47</v>
      </c>
      <c r="W75" s="79">
        <v>69121.47</v>
      </c>
      <c r="X75" s="79">
        <v>69121.47</v>
      </c>
      <c r="Y75" s="79">
        <v>69121.47</v>
      </c>
      <c r="Z75" s="79">
        <f t="shared" si="40"/>
        <v>414728.82999999996</v>
      </c>
      <c r="AA75" s="79">
        <f t="shared" si="41"/>
        <v>410744.19230769214</v>
      </c>
      <c r="AB75" s="79">
        <f t="shared" si="11"/>
        <v>-3984.6376923078205</v>
      </c>
      <c r="AC75" s="79"/>
      <c r="AD75" s="311">
        <f t="shared" si="12"/>
        <v>68457.365384615361</v>
      </c>
      <c r="AE75" s="312"/>
      <c r="AF75" s="312"/>
      <c r="AG75" s="316">
        <f t="shared" si="13"/>
        <v>68457.365384615361</v>
      </c>
      <c r="AH75" s="317"/>
      <c r="AI75" s="318"/>
      <c r="AJ75" s="311">
        <f t="shared" si="14"/>
        <v>68457.365384615361</v>
      </c>
      <c r="AK75" s="312"/>
      <c r="AL75" s="313"/>
      <c r="AM75" s="316">
        <f t="shared" si="15"/>
        <v>68457.365384615361</v>
      </c>
      <c r="AN75" s="317"/>
      <c r="AO75" s="318"/>
      <c r="AP75" s="311">
        <f t="shared" si="16"/>
        <v>68457.365384615361</v>
      </c>
      <c r="AQ75" s="312"/>
      <c r="AR75" s="313"/>
      <c r="AS75" s="316">
        <f t="shared" si="17"/>
        <v>68457.365384615361</v>
      </c>
      <c r="AT75" s="317"/>
      <c r="AU75" s="318"/>
      <c r="AV75" s="311">
        <f t="shared" si="18"/>
        <v>68457.365384615361</v>
      </c>
      <c r="AW75" s="312"/>
      <c r="AX75" s="313"/>
      <c r="AY75" s="79">
        <f t="shared" si="19"/>
        <v>889945.74999999977</v>
      </c>
      <c r="AZ75" s="52">
        <v>898579.21999999974</v>
      </c>
      <c r="BA75" s="79">
        <f>SUMIF(DEDEL!$D$20:$D$262,APT!D75,DEDEL!$AF$20:$AF$262)</f>
        <v>-8633.4699999999993</v>
      </c>
      <c r="BB75" s="79">
        <f t="shared" si="42"/>
        <v>889945.74999999977</v>
      </c>
      <c r="BC75" s="52">
        <f t="shared" si="32"/>
        <v>0</v>
      </c>
      <c r="BD75" s="79">
        <f t="shared" si="43"/>
        <v>0</v>
      </c>
      <c r="BH75" s="8"/>
      <c r="BU75" s="8"/>
      <c r="BV75" s="53"/>
      <c r="BW75" s="80"/>
      <c r="BZ75" s="3"/>
      <c r="CA75" s="52"/>
      <c r="CB75" s="52"/>
      <c r="CC75" s="52"/>
      <c r="CD75" s="52"/>
      <c r="CE75" s="53"/>
      <c r="CF75" s="52"/>
      <c r="CG75" s="8"/>
      <c r="CH75" s="52"/>
      <c r="CI75" s="1"/>
      <c r="CJ75" s="52"/>
      <c r="CK75" s="1"/>
      <c r="CL75" s="1"/>
      <c r="CM75" s="1"/>
    </row>
    <row r="76" spans="1:91" x14ac:dyDescent="0.25">
      <c r="A76" t="str">
        <f t="shared" si="36"/>
        <v>APT</v>
      </c>
      <c r="B76" s="75" t="s">
        <v>3620</v>
      </c>
      <c r="C76" s="76">
        <v>44027</v>
      </c>
      <c r="D76" s="75">
        <f>Schools!A84</f>
        <v>3023504</v>
      </c>
      <c r="E76" t="str">
        <f>VLOOKUP(D76,Schools!A:B,2,0)</f>
        <v>St Catherines R C Primary</v>
      </c>
      <c r="F76" t="str">
        <f>VLOOKUP(D76,Schools!$A:$Z,3,0)</f>
        <v>M</v>
      </c>
      <c r="G76" s="77">
        <v>1724454.4700000002</v>
      </c>
      <c r="H76" s="75" t="s">
        <v>3621</v>
      </c>
      <c r="I76" s="75"/>
      <c r="J76" t="str">
        <f t="shared" si="37"/>
        <v>10162/543965</v>
      </c>
      <c r="K76">
        <f>VLOOKUP(D76,Schools!$A:$Z,9,0)</f>
        <v>400064</v>
      </c>
      <c r="L76" s="75" t="s">
        <v>66</v>
      </c>
      <c r="M76" s="75" t="s">
        <v>94</v>
      </c>
      <c r="N76" s="75" t="s">
        <v>3550</v>
      </c>
      <c r="O76" s="78" t="str">
        <f>VLOOKUP(D76,Schools!A:D,4,0)</f>
        <v>Primary</v>
      </c>
      <c r="P76" s="78">
        <f t="shared" si="31"/>
        <v>10162</v>
      </c>
      <c r="Q76" s="78">
        <f t="shared" si="38"/>
        <v>543965</v>
      </c>
      <c r="R76" s="79">
        <v>1465786.3199999998</v>
      </c>
      <c r="S76" s="79">
        <f t="shared" si="39"/>
        <v>-1465786.3199999998</v>
      </c>
      <c r="T76" s="79">
        <v>258668.15</v>
      </c>
      <c r="U76" s="79">
        <v>0</v>
      </c>
      <c r="V76" s="79">
        <v>0</v>
      </c>
      <c r="W76" s="79">
        <v>0</v>
      </c>
      <c r="X76" s="79">
        <v>0</v>
      </c>
      <c r="Y76" s="79">
        <v>0</v>
      </c>
      <c r="Z76" s="79">
        <f t="shared" si="40"/>
        <v>258668.15</v>
      </c>
      <c r="AA76" s="79">
        <f t="shared" si="41"/>
        <v>787779.49846153846</v>
      </c>
      <c r="AB76" s="79">
        <f t="shared" si="11"/>
        <v>529111.34846153844</v>
      </c>
      <c r="AC76" s="79"/>
      <c r="AD76" s="311">
        <f t="shared" si="12"/>
        <v>131296.58307692307</v>
      </c>
      <c r="AE76" s="312"/>
      <c r="AF76" s="312"/>
      <c r="AG76" s="316">
        <f t="shared" si="13"/>
        <v>131296.58307692307</v>
      </c>
      <c r="AH76" s="317"/>
      <c r="AI76" s="318"/>
      <c r="AJ76" s="311">
        <f t="shared" si="14"/>
        <v>131296.58307692307</v>
      </c>
      <c r="AK76" s="312"/>
      <c r="AL76" s="313"/>
      <c r="AM76" s="316">
        <f t="shared" si="15"/>
        <v>131296.58307692307</v>
      </c>
      <c r="AN76" s="317"/>
      <c r="AO76" s="318"/>
      <c r="AP76" s="311">
        <f t="shared" si="16"/>
        <v>131296.58307692307</v>
      </c>
      <c r="AQ76" s="312"/>
      <c r="AR76" s="313"/>
      <c r="AS76" s="316">
        <f t="shared" si="17"/>
        <v>131296.58307692307</v>
      </c>
      <c r="AT76" s="317"/>
      <c r="AU76" s="318"/>
      <c r="AV76" s="311">
        <f t="shared" si="18"/>
        <v>131296.58307692307</v>
      </c>
      <c r="AW76" s="312"/>
      <c r="AX76" s="313"/>
      <c r="AY76" s="79">
        <f t="shared" si="19"/>
        <v>1706855.58</v>
      </c>
      <c r="AZ76" s="52">
        <v>1724454.4699999997</v>
      </c>
      <c r="BA76" s="79">
        <f>SUMIF(DEDEL!$D$20:$D$262,APT!D76,DEDEL!$AF$20:$AF$262)</f>
        <v>-17598.89</v>
      </c>
      <c r="BB76" s="79">
        <f t="shared" si="42"/>
        <v>1706855.5799999998</v>
      </c>
      <c r="BC76" s="52">
        <f t="shared" si="32"/>
        <v>0</v>
      </c>
      <c r="BD76" s="79">
        <f t="shared" si="43"/>
        <v>0</v>
      </c>
      <c r="BH76" s="8"/>
      <c r="BU76" s="8"/>
      <c r="BV76" s="53"/>
      <c r="BW76" s="80"/>
      <c r="BZ76" s="3"/>
      <c r="CA76" s="52"/>
      <c r="CB76" s="52"/>
      <c r="CC76" s="52"/>
      <c r="CD76" s="52"/>
      <c r="CE76" s="53"/>
      <c r="CF76" s="52"/>
      <c r="CG76" s="8"/>
      <c r="CH76" s="52"/>
      <c r="CI76" s="1"/>
      <c r="CJ76" s="52"/>
      <c r="CK76" s="1"/>
      <c r="CL76" s="1"/>
      <c r="CM76" s="1"/>
    </row>
    <row r="77" spans="1:91" x14ac:dyDescent="0.25">
      <c r="A77" t="str">
        <f t="shared" si="36"/>
        <v>APT</v>
      </c>
      <c r="B77" s="75" t="s">
        <v>3620</v>
      </c>
      <c r="C77" s="76">
        <v>44027</v>
      </c>
      <c r="D77" s="75">
        <f>Schools!A85</f>
        <v>3023309</v>
      </c>
      <c r="E77" t="str">
        <f>VLOOKUP(D77,Schools!A:B,2,0)</f>
        <v>St Johns CE N20</v>
      </c>
      <c r="F77" t="str">
        <f>VLOOKUP(D77,Schools!$A:$Z,3,0)</f>
        <v>M</v>
      </c>
      <c r="G77" s="77">
        <v>887453.63000000012</v>
      </c>
      <c r="H77" s="75" t="s">
        <v>3621</v>
      </c>
      <c r="I77" s="75"/>
      <c r="J77" t="str">
        <f t="shared" si="37"/>
        <v>10162/543965</v>
      </c>
      <c r="K77">
        <f>VLOOKUP(D77,Schools!$A:$Z,9,0)</f>
        <v>400098</v>
      </c>
      <c r="L77" s="75" t="s">
        <v>66</v>
      </c>
      <c r="M77" s="75" t="s">
        <v>94</v>
      </c>
      <c r="N77" s="75" t="s">
        <v>3550</v>
      </c>
      <c r="O77" s="78" t="str">
        <f>VLOOKUP(D77,Schools!A:D,4,0)</f>
        <v>Primary</v>
      </c>
      <c r="P77" s="78">
        <f t="shared" si="31"/>
        <v>10162</v>
      </c>
      <c r="Q77" s="78">
        <f t="shared" si="38"/>
        <v>543965</v>
      </c>
      <c r="R77" s="79">
        <v>754335.59999999974</v>
      </c>
      <c r="S77" s="79">
        <f t="shared" si="39"/>
        <v>-754335.59999999974</v>
      </c>
      <c r="T77" s="79">
        <v>0</v>
      </c>
      <c r="U77" s="79">
        <v>20479.699999999997</v>
      </c>
      <c r="V77" s="79">
        <v>10239.84</v>
      </c>
      <c r="W77" s="79">
        <v>10239.84</v>
      </c>
      <c r="X77" s="79">
        <v>10239.84</v>
      </c>
      <c r="Y77" s="79">
        <v>10239.84</v>
      </c>
      <c r="Z77" s="79">
        <f t="shared" si="40"/>
        <v>61439.06</v>
      </c>
      <c r="AA77" s="79">
        <f t="shared" si="41"/>
        <v>405607.42153846129</v>
      </c>
      <c r="AB77" s="79">
        <f t="shared" si="11"/>
        <v>344168.36153846129</v>
      </c>
      <c r="AC77" s="79"/>
      <c r="AD77" s="311">
        <f t="shared" si="12"/>
        <v>67601.236923076882</v>
      </c>
      <c r="AE77" s="312"/>
      <c r="AF77" s="312"/>
      <c r="AG77" s="316">
        <f t="shared" si="13"/>
        <v>67601.236923076882</v>
      </c>
      <c r="AH77" s="317"/>
      <c r="AI77" s="318"/>
      <c r="AJ77" s="311">
        <f t="shared" si="14"/>
        <v>67601.236923076882</v>
      </c>
      <c r="AK77" s="312"/>
      <c r="AL77" s="313"/>
      <c r="AM77" s="316">
        <f t="shared" si="15"/>
        <v>67601.236923076882</v>
      </c>
      <c r="AN77" s="317"/>
      <c r="AO77" s="318"/>
      <c r="AP77" s="311">
        <f t="shared" si="16"/>
        <v>67601.236923076882</v>
      </c>
      <c r="AQ77" s="312"/>
      <c r="AR77" s="313"/>
      <c r="AS77" s="316">
        <f t="shared" si="17"/>
        <v>67601.236923076882</v>
      </c>
      <c r="AT77" s="317"/>
      <c r="AU77" s="318"/>
      <c r="AV77" s="311">
        <f t="shared" si="18"/>
        <v>67601.236923076882</v>
      </c>
      <c r="AW77" s="312"/>
      <c r="AX77" s="313"/>
      <c r="AY77" s="79">
        <f t="shared" si="19"/>
        <v>878816.07999999961</v>
      </c>
      <c r="AZ77" s="52">
        <v>887453.62999999942</v>
      </c>
      <c r="BA77" s="79">
        <f>SUMIF(DEDEL!$D$20:$D$262,APT!D77,DEDEL!$AF$20:$AF$262)</f>
        <v>-8637.5499999999993</v>
      </c>
      <c r="BB77" s="79">
        <f t="shared" si="42"/>
        <v>878816.07999999938</v>
      </c>
      <c r="BC77" s="52">
        <f t="shared" si="32"/>
        <v>0</v>
      </c>
      <c r="BD77" s="79">
        <f t="shared" si="43"/>
        <v>0</v>
      </c>
      <c r="BH77" s="8"/>
      <c r="BU77" s="8"/>
      <c r="BV77" s="53"/>
      <c r="BW77" s="80"/>
      <c r="BZ77" s="3"/>
      <c r="CA77" s="52"/>
      <c r="CB77" s="52"/>
      <c r="CC77" s="52"/>
      <c r="CD77" s="52"/>
      <c r="CE77" s="53"/>
      <c r="CF77" s="52"/>
      <c r="CG77" s="8"/>
      <c r="CH77" s="52"/>
      <c r="CI77" s="1"/>
      <c r="CJ77" s="52"/>
      <c r="CK77" s="1"/>
      <c r="CL77" s="1"/>
      <c r="CM77" s="1"/>
    </row>
    <row r="78" spans="1:91" x14ac:dyDescent="0.25">
      <c r="A78" t="str">
        <f t="shared" si="36"/>
        <v>APT</v>
      </c>
      <c r="B78" s="75" t="s">
        <v>3620</v>
      </c>
      <c r="C78" s="76">
        <v>44027</v>
      </c>
      <c r="D78" s="75">
        <f>Schools!A86</f>
        <v>3023307</v>
      </c>
      <c r="E78" t="str">
        <f>VLOOKUP(D78,Schools!A:B,2,0)</f>
        <v>St John's CE School N11</v>
      </c>
      <c r="F78" t="str">
        <f>VLOOKUP(D78,Schools!$A:$Z,3,0)</f>
        <v>M</v>
      </c>
      <c r="G78" s="77">
        <v>906891.27</v>
      </c>
      <c r="H78" s="75" t="s">
        <v>3621</v>
      </c>
      <c r="I78" s="75"/>
      <c r="J78" t="str">
        <f t="shared" si="37"/>
        <v>10162/543965</v>
      </c>
      <c r="K78">
        <f>VLOOKUP(D78,Schools!$A:$Z,9,0)</f>
        <v>400114</v>
      </c>
      <c r="L78" s="75" t="s">
        <v>66</v>
      </c>
      <c r="M78" s="75" t="s">
        <v>94</v>
      </c>
      <c r="N78" s="75" t="s">
        <v>3550</v>
      </c>
      <c r="O78" s="78" t="str">
        <f>VLOOKUP(D78,Schools!A:D,4,0)</f>
        <v>Primary</v>
      </c>
      <c r="P78" s="78">
        <f t="shared" si="31"/>
        <v>10162</v>
      </c>
      <c r="Q78" s="78">
        <f t="shared" si="38"/>
        <v>543965</v>
      </c>
      <c r="R78" s="79">
        <v>770857.60000000009</v>
      </c>
      <c r="S78" s="79">
        <f t="shared" si="39"/>
        <v>-770857.60000000009</v>
      </c>
      <c r="T78" s="79">
        <v>136033.67000000004</v>
      </c>
      <c r="U78" s="79">
        <v>0</v>
      </c>
      <c r="V78" s="79">
        <v>0</v>
      </c>
      <c r="W78" s="79">
        <v>0</v>
      </c>
      <c r="X78" s="79">
        <v>0</v>
      </c>
      <c r="Y78" s="79">
        <v>0</v>
      </c>
      <c r="Z78" s="79">
        <f t="shared" si="40"/>
        <v>136033.67000000004</v>
      </c>
      <c r="AA78" s="79">
        <f t="shared" si="41"/>
        <v>414553.32</v>
      </c>
      <c r="AB78" s="79">
        <f t="shared" si="11"/>
        <v>278519.64999999997</v>
      </c>
      <c r="AC78" s="79"/>
      <c r="AD78" s="311">
        <f t="shared" si="12"/>
        <v>69092.22</v>
      </c>
      <c r="AE78" s="312"/>
      <c r="AF78" s="312"/>
      <c r="AG78" s="316">
        <f t="shared" si="13"/>
        <v>69092.22</v>
      </c>
      <c r="AH78" s="317"/>
      <c r="AI78" s="318"/>
      <c r="AJ78" s="311">
        <f t="shared" si="14"/>
        <v>69092.22</v>
      </c>
      <c r="AK78" s="312"/>
      <c r="AL78" s="313"/>
      <c r="AM78" s="316">
        <f t="shared" si="15"/>
        <v>69092.22</v>
      </c>
      <c r="AN78" s="317"/>
      <c r="AO78" s="318"/>
      <c r="AP78" s="311">
        <f t="shared" si="16"/>
        <v>69092.22</v>
      </c>
      <c r="AQ78" s="312"/>
      <c r="AR78" s="313"/>
      <c r="AS78" s="316">
        <f t="shared" si="17"/>
        <v>69092.22</v>
      </c>
      <c r="AT78" s="317"/>
      <c r="AU78" s="318"/>
      <c r="AV78" s="311">
        <f t="shared" si="18"/>
        <v>69092.22</v>
      </c>
      <c r="AW78" s="312"/>
      <c r="AX78" s="313"/>
      <c r="AY78" s="79">
        <f t="shared" si="19"/>
        <v>898198.85999999987</v>
      </c>
      <c r="AZ78" s="52">
        <v>906891.27000000014</v>
      </c>
      <c r="BA78" s="79">
        <f>SUMIF(DEDEL!$D$20:$D$262,APT!D78,DEDEL!$AF$20:$AF$262)</f>
        <v>-8692.41</v>
      </c>
      <c r="BB78" s="79">
        <f t="shared" si="42"/>
        <v>898198.8600000001</v>
      </c>
      <c r="BC78" s="52">
        <f t="shared" si="32"/>
        <v>0</v>
      </c>
      <c r="BD78" s="79">
        <f t="shared" si="43"/>
        <v>0</v>
      </c>
      <c r="BH78" s="8"/>
      <c r="BU78" s="8"/>
      <c r="BV78" s="53"/>
      <c r="BW78" s="80"/>
      <c r="BZ78" s="3"/>
      <c r="CA78" s="52"/>
      <c r="CB78" s="52"/>
      <c r="CC78" s="52"/>
      <c r="CD78" s="52"/>
      <c r="CE78" s="53"/>
      <c r="CF78" s="52"/>
      <c r="CG78" s="8"/>
      <c r="CH78" s="52"/>
      <c r="CI78" s="1"/>
      <c r="CJ78" s="52"/>
      <c r="CK78" s="1"/>
      <c r="CL78" s="1"/>
      <c r="CM78" s="1"/>
    </row>
    <row r="79" spans="1:91" x14ac:dyDescent="0.25">
      <c r="A79" t="str">
        <f t="shared" si="36"/>
        <v>APT</v>
      </c>
      <c r="B79" s="75" t="s">
        <v>3620</v>
      </c>
      <c r="C79" s="76">
        <v>44027</v>
      </c>
      <c r="D79" s="75">
        <f>Schools!A87</f>
        <v>3023509</v>
      </c>
      <c r="E79" t="str">
        <f>VLOOKUP(D79,Schools!A:B,2,0)</f>
        <v>St Joseph's Primary School</v>
      </c>
      <c r="F79" t="str">
        <f>VLOOKUP(D79,Schools!$A:$Z,3,0)</f>
        <v>M</v>
      </c>
      <c r="G79" s="77">
        <v>2148750.94</v>
      </c>
      <c r="H79" s="75" t="s">
        <v>3621</v>
      </c>
      <c r="I79" s="75"/>
      <c r="J79" t="str">
        <f t="shared" si="37"/>
        <v>10162/543965</v>
      </c>
      <c r="K79">
        <f>VLOOKUP(D79,Schools!$A:$Z,9,0)</f>
        <v>400066</v>
      </c>
      <c r="L79" s="75" t="s">
        <v>66</v>
      </c>
      <c r="M79" s="75" t="s">
        <v>94</v>
      </c>
      <c r="N79" s="75" t="s">
        <v>3550</v>
      </c>
      <c r="O79" s="78" t="str">
        <f>VLOOKUP(D79,Schools!A:D,4,0)</f>
        <v>Primary</v>
      </c>
      <c r="P79" s="78">
        <f t="shared" si="31"/>
        <v>10162</v>
      </c>
      <c r="Q79" s="78">
        <f t="shared" si="38"/>
        <v>543965</v>
      </c>
      <c r="R79" s="79">
        <v>1826438.2999999998</v>
      </c>
      <c r="S79" s="79">
        <f t="shared" si="39"/>
        <v>-1826438.2999999998</v>
      </c>
      <c r="T79" s="79">
        <v>322312.63999999996</v>
      </c>
      <c r="U79" s="79">
        <v>0</v>
      </c>
      <c r="V79" s="79">
        <v>0</v>
      </c>
      <c r="W79" s="79">
        <v>0</v>
      </c>
      <c r="X79" s="79">
        <v>0</v>
      </c>
      <c r="Y79" s="79">
        <v>0</v>
      </c>
      <c r="Z79" s="79">
        <f t="shared" si="40"/>
        <v>322312.63999999996</v>
      </c>
      <c r="AA79" s="79">
        <f t="shared" si="41"/>
        <v>981884.24769230769</v>
      </c>
      <c r="AB79" s="79">
        <f t="shared" si="11"/>
        <v>659571.60769230779</v>
      </c>
      <c r="AC79" s="79"/>
      <c r="AD79" s="311">
        <f t="shared" si="12"/>
        <v>163647.37461538462</v>
      </c>
      <c r="AE79" s="312"/>
      <c r="AF79" s="312"/>
      <c r="AG79" s="316">
        <f t="shared" si="13"/>
        <v>163647.37461538462</v>
      </c>
      <c r="AH79" s="317"/>
      <c r="AI79" s="318"/>
      <c r="AJ79" s="311">
        <f t="shared" si="14"/>
        <v>163647.37461538462</v>
      </c>
      <c r="AK79" s="312"/>
      <c r="AL79" s="313"/>
      <c r="AM79" s="316">
        <f t="shared" si="15"/>
        <v>163647.37461538462</v>
      </c>
      <c r="AN79" s="317"/>
      <c r="AO79" s="318"/>
      <c r="AP79" s="311">
        <f t="shared" si="16"/>
        <v>163647.37461538462</v>
      </c>
      <c r="AQ79" s="312"/>
      <c r="AR79" s="313"/>
      <c r="AS79" s="316">
        <f t="shared" si="17"/>
        <v>163647.37461538462</v>
      </c>
      <c r="AT79" s="317"/>
      <c r="AU79" s="318"/>
      <c r="AV79" s="311">
        <f t="shared" si="18"/>
        <v>163647.37461538462</v>
      </c>
      <c r="AW79" s="312"/>
      <c r="AX79" s="313"/>
      <c r="AY79" s="79">
        <f t="shared" si="19"/>
        <v>2127415.8700000006</v>
      </c>
      <c r="AZ79" s="52">
        <v>2148750.94</v>
      </c>
      <c r="BA79" s="79">
        <f>SUMIF(DEDEL!$D$20:$D$262,APT!D79,DEDEL!$AF$20:$AF$262)</f>
        <v>-21335.07</v>
      </c>
      <c r="BB79" s="79">
        <f t="shared" si="42"/>
        <v>2127415.87</v>
      </c>
      <c r="BC79" s="52">
        <f t="shared" si="32"/>
        <v>0</v>
      </c>
      <c r="BD79" s="79">
        <f t="shared" si="43"/>
        <v>0</v>
      </c>
      <c r="BH79" s="8"/>
      <c r="BU79" s="8"/>
      <c r="BV79" s="53"/>
      <c r="BW79" s="80"/>
      <c r="BZ79" s="3"/>
      <c r="CA79" s="52"/>
      <c r="CB79" s="52"/>
      <c r="CC79" s="52"/>
      <c r="CD79" s="52"/>
      <c r="CE79" s="53"/>
      <c r="CF79" s="52"/>
      <c r="CG79" s="8"/>
      <c r="CH79" s="52"/>
      <c r="CI79" s="1"/>
      <c r="CJ79" s="52"/>
      <c r="CK79" s="1"/>
      <c r="CL79" s="1"/>
      <c r="CM79" s="1"/>
    </row>
    <row r="80" spans="1:91" x14ac:dyDescent="0.25">
      <c r="A80" t="str">
        <f t="shared" si="36"/>
        <v>APT</v>
      </c>
      <c r="B80" s="75" t="s">
        <v>3620</v>
      </c>
      <c r="C80" s="76">
        <v>44027</v>
      </c>
      <c r="D80" s="75">
        <f>Schools!A88</f>
        <v>3023311</v>
      </c>
      <c r="E80" t="str">
        <f>VLOOKUP(D80,Schools!A:B,2,0)</f>
        <v>St Mary's C E Primary School N3</v>
      </c>
      <c r="F80" t="str">
        <f>VLOOKUP(D80,Schools!$A:$Z,3,0)</f>
        <v>M</v>
      </c>
      <c r="G80" s="77">
        <v>1705587.7299999997</v>
      </c>
      <c r="H80" s="75" t="s">
        <v>3621</v>
      </c>
      <c r="I80" s="75"/>
      <c r="J80" t="str">
        <f t="shared" si="37"/>
        <v>10162/543965</v>
      </c>
      <c r="K80">
        <f>VLOOKUP(D80,Schools!$A:$Z,9,0)</f>
        <v>400058</v>
      </c>
      <c r="L80" s="75" t="s">
        <v>66</v>
      </c>
      <c r="M80" s="75" t="s">
        <v>94</v>
      </c>
      <c r="N80" s="75" t="s">
        <v>3550</v>
      </c>
      <c r="O80" s="78" t="str">
        <f>VLOOKUP(D80,Schools!A:D,4,0)</f>
        <v>Primary</v>
      </c>
      <c r="P80" s="78">
        <f t="shared" si="31"/>
        <v>10162</v>
      </c>
      <c r="Q80" s="78">
        <f t="shared" si="38"/>
        <v>543965</v>
      </c>
      <c r="R80" s="79">
        <v>1449749.5799999998</v>
      </c>
      <c r="S80" s="79">
        <f t="shared" si="39"/>
        <v>-1449749.5799999998</v>
      </c>
      <c r="T80" s="79">
        <v>255838.15000000002</v>
      </c>
      <c r="U80" s="79">
        <v>0</v>
      </c>
      <c r="V80" s="79">
        <v>0</v>
      </c>
      <c r="W80" s="79">
        <v>0</v>
      </c>
      <c r="X80" s="79">
        <v>0</v>
      </c>
      <c r="Y80" s="79">
        <v>0</v>
      </c>
      <c r="Z80" s="79">
        <f t="shared" si="40"/>
        <v>255838.15000000002</v>
      </c>
      <c r="AA80" s="79">
        <f t="shared" si="41"/>
        <v>779252.60307692306</v>
      </c>
      <c r="AB80" s="79">
        <f t="shared" si="11"/>
        <v>523414.45307692303</v>
      </c>
      <c r="AC80" s="79"/>
      <c r="AD80" s="311">
        <f t="shared" si="12"/>
        <v>129875.43384615384</v>
      </c>
      <c r="AE80" s="312"/>
      <c r="AF80" s="312"/>
      <c r="AG80" s="316">
        <f t="shared" si="13"/>
        <v>129875.43384615384</v>
      </c>
      <c r="AH80" s="317"/>
      <c r="AI80" s="318"/>
      <c r="AJ80" s="311">
        <f t="shared" si="14"/>
        <v>129875.43384615384</v>
      </c>
      <c r="AK80" s="312"/>
      <c r="AL80" s="313"/>
      <c r="AM80" s="316">
        <f t="shared" si="15"/>
        <v>129875.43384615384</v>
      </c>
      <c r="AN80" s="317"/>
      <c r="AO80" s="318"/>
      <c r="AP80" s="311">
        <f t="shared" si="16"/>
        <v>129875.43384615384</v>
      </c>
      <c r="AQ80" s="312"/>
      <c r="AR80" s="313"/>
      <c r="AS80" s="316">
        <f t="shared" si="17"/>
        <v>129875.43384615384</v>
      </c>
      <c r="AT80" s="317"/>
      <c r="AU80" s="318"/>
      <c r="AV80" s="311">
        <f t="shared" si="18"/>
        <v>129875.43384615384</v>
      </c>
      <c r="AW80" s="312"/>
      <c r="AX80" s="313"/>
      <c r="AY80" s="79">
        <f t="shared" si="19"/>
        <v>1688380.6399999997</v>
      </c>
      <c r="AZ80" s="52">
        <v>1705587.73</v>
      </c>
      <c r="BA80" s="79">
        <f>SUMIF(DEDEL!$D$20:$D$262,APT!D80,DEDEL!$AF$20:$AF$262)</f>
        <v>-17207.09</v>
      </c>
      <c r="BB80" s="79">
        <f t="shared" si="42"/>
        <v>1688380.64</v>
      </c>
      <c r="BC80" s="52">
        <f t="shared" si="32"/>
        <v>0</v>
      </c>
      <c r="BD80" s="79">
        <f t="shared" si="43"/>
        <v>0</v>
      </c>
      <c r="BH80" s="8"/>
      <c r="BU80" s="8"/>
      <c r="BV80" s="53"/>
      <c r="BW80" s="80"/>
      <c r="BZ80" s="3"/>
      <c r="CA80" s="52"/>
      <c r="CB80" s="52"/>
      <c r="CC80" s="52"/>
      <c r="CD80" s="52"/>
      <c r="CE80" s="53"/>
      <c r="CF80" s="52"/>
      <c r="CG80" s="8"/>
      <c r="CH80" s="52"/>
      <c r="CI80" s="1"/>
      <c r="CJ80" s="52"/>
      <c r="CK80" s="1"/>
      <c r="CL80" s="1"/>
      <c r="CM80" s="1"/>
    </row>
    <row r="81" spans="1:91" x14ac:dyDescent="0.25">
      <c r="A81" t="str">
        <f t="shared" si="36"/>
        <v>APT</v>
      </c>
      <c r="B81" s="75" t="s">
        <v>3620</v>
      </c>
      <c r="C81" s="76">
        <v>44027</v>
      </c>
      <c r="D81" s="75">
        <f>Schools!A89</f>
        <v>3023312</v>
      </c>
      <c r="E81" t="str">
        <f>VLOOKUP(D81,Schools!A:B,2,0)</f>
        <v>St Mary's School EN4</v>
      </c>
      <c r="F81" t="str">
        <f>VLOOKUP(D81,Schools!$A:$Z,3,0)</f>
        <v>M</v>
      </c>
      <c r="G81" s="77">
        <v>908800.52999999991</v>
      </c>
      <c r="H81" s="75" t="s">
        <v>3621</v>
      </c>
      <c r="I81" s="75"/>
      <c r="J81" t="str">
        <f t="shared" si="37"/>
        <v>10162/543965</v>
      </c>
      <c r="K81">
        <f>VLOOKUP(D81,Schools!$A:$Z,9,0)</f>
        <v>400017</v>
      </c>
      <c r="L81" s="75" t="s">
        <v>66</v>
      </c>
      <c r="M81" s="75" t="s">
        <v>94</v>
      </c>
      <c r="N81" s="75" t="s">
        <v>3550</v>
      </c>
      <c r="O81" s="78" t="str">
        <f>VLOOKUP(D81,Schools!A:D,4,0)</f>
        <v>Primary</v>
      </c>
      <c r="P81" s="78">
        <f t="shared" si="31"/>
        <v>10162</v>
      </c>
      <c r="Q81" s="78">
        <f t="shared" si="38"/>
        <v>543965</v>
      </c>
      <c r="R81" s="79">
        <v>772480.47</v>
      </c>
      <c r="S81" s="79">
        <f t="shared" si="39"/>
        <v>-772480.47</v>
      </c>
      <c r="T81" s="79">
        <v>136320.06000000003</v>
      </c>
      <c r="U81" s="79">
        <v>0</v>
      </c>
      <c r="V81" s="79">
        <v>0</v>
      </c>
      <c r="W81" s="79">
        <v>0</v>
      </c>
      <c r="X81" s="79">
        <v>0</v>
      </c>
      <c r="Y81" s="79">
        <v>0</v>
      </c>
      <c r="Z81" s="79">
        <f t="shared" si="40"/>
        <v>136320.06000000003</v>
      </c>
      <c r="AA81" s="79">
        <f t="shared" si="41"/>
        <v>415343.0446153846</v>
      </c>
      <c r="AB81" s="79">
        <f t="shared" si="11"/>
        <v>279022.9846153846</v>
      </c>
      <c r="AC81" s="79"/>
      <c r="AD81" s="311">
        <f t="shared" si="12"/>
        <v>69223.840769230766</v>
      </c>
      <c r="AE81" s="312"/>
      <c r="AF81" s="312"/>
      <c r="AG81" s="316">
        <f t="shared" si="13"/>
        <v>69223.840769230766</v>
      </c>
      <c r="AH81" s="317"/>
      <c r="AI81" s="318"/>
      <c r="AJ81" s="311">
        <f t="shared" si="14"/>
        <v>69223.840769230766</v>
      </c>
      <c r="AK81" s="312"/>
      <c r="AL81" s="313"/>
      <c r="AM81" s="316">
        <f t="shared" si="15"/>
        <v>69223.840769230766</v>
      </c>
      <c r="AN81" s="317"/>
      <c r="AO81" s="318"/>
      <c r="AP81" s="311">
        <f t="shared" si="16"/>
        <v>69223.840769230766</v>
      </c>
      <c r="AQ81" s="312"/>
      <c r="AR81" s="313"/>
      <c r="AS81" s="316">
        <f t="shared" si="17"/>
        <v>69223.840769230766</v>
      </c>
      <c r="AT81" s="317"/>
      <c r="AU81" s="318"/>
      <c r="AV81" s="311">
        <f t="shared" si="18"/>
        <v>69223.840769230766</v>
      </c>
      <c r="AW81" s="312"/>
      <c r="AX81" s="313"/>
      <c r="AY81" s="79">
        <f t="shared" si="19"/>
        <v>899909.92999999982</v>
      </c>
      <c r="AZ81" s="52">
        <v>908800.53</v>
      </c>
      <c r="BA81" s="79">
        <f>SUMIF(DEDEL!$D$20:$D$262,APT!D81,DEDEL!$AF$20:$AF$262)</f>
        <v>-8890.6</v>
      </c>
      <c r="BB81" s="79">
        <f t="shared" si="42"/>
        <v>899909.93</v>
      </c>
      <c r="BC81" s="52">
        <f t="shared" si="32"/>
        <v>0</v>
      </c>
      <c r="BD81" s="79">
        <f t="shared" si="43"/>
        <v>0</v>
      </c>
      <c r="BH81" s="8"/>
      <c r="BU81" s="8"/>
      <c r="BV81" s="53"/>
      <c r="BW81" s="80"/>
      <c r="BZ81" s="3"/>
      <c r="CA81" s="52"/>
      <c r="CB81" s="52"/>
      <c r="CC81" s="52"/>
      <c r="CD81" s="52"/>
      <c r="CE81" s="53"/>
      <c r="CF81" s="52"/>
      <c r="CG81" s="8"/>
      <c r="CH81" s="52"/>
      <c r="CI81" s="1"/>
      <c r="CJ81" s="52"/>
      <c r="CK81" s="1"/>
      <c r="CL81" s="1"/>
      <c r="CM81" s="1"/>
    </row>
    <row r="82" spans="1:91" x14ac:dyDescent="0.25">
      <c r="A82" t="str">
        <f t="shared" si="36"/>
        <v>APT</v>
      </c>
      <c r="B82" s="75" t="s">
        <v>3620</v>
      </c>
      <c r="C82" s="76">
        <v>44027</v>
      </c>
      <c r="D82" s="75">
        <f>Schools!A90</f>
        <v>3023314</v>
      </c>
      <c r="E82" t="str">
        <f>VLOOKUP(D82,Schools!A:B,2,0)</f>
        <v>St Pauls CE Primary, NW7</v>
      </c>
      <c r="F82" t="str">
        <f>VLOOKUP(D82,Schools!$A:$Z,3,0)</f>
        <v>M</v>
      </c>
      <c r="G82" s="77">
        <v>883448.3400000002</v>
      </c>
      <c r="H82" s="75" t="s">
        <v>3621</v>
      </c>
      <c r="I82" s="75"/>
      <c r="J82" t="str">
        <f t="shared" si="37"/>
        <v>10162/543965</v>
      </c>
      <c r="K82">
        <f>VLOOKUP(D82,Schools!$A:$Z,9,0)</f>
        <v>400094</v>
      </c>
      <c r="L82" s="75" t="s">
        <v>66</v>
      </c>
      <c r="M82" s="75" t="s">
        <v>94</v>
      </c>
      <c r="N82" s="75" t="s">
        <v>3550</v>
      </c>
      <c r="O82" s="78" t="str">
        <f>VLOOKUP(D82,Schools!A:D,4,0)</f>
        <v>Primary</v>
      </c>
      <c r="P82" s="78">
        <f t="shared" si="31"/>
        <v>10162</v>
      </c>
      <c r="Q82" s="78">
        <f t="shared" si="38"/>
        <v>543965</v>
      </c>
      <c r="R82" s="79">
        <v>750931.1</v>
      </c>
      <c r="S82" s="79">
        <f t="shared" si="39"/>
        <v>-750931.1</v>
      </c>
      <c r="T82" s="79">
        <v>0</v>
      </c>
      <c r="U82" s="79">
        <v>20387.28</v>
      </c>
      <c r="V82" s="79">
        <v>10193.629999999997</v>
      </c>
      <c r="W82" s="79">
        <v>10193.629999999997</v>
      </c>
      <c r="X82" s="79">
        <v>10193.629999999997</v>
      </c>
      <c r="Y82" s="79">
        <v>10193.629999999997</v>
      </c>
      <c r="Z82" s="79">
        <f t="shared" si="40"/>
        <v>61161.799999999988</v>
      </c>
      <c r="AA82" s="79">
        <f t="shared" si="41"/>
        <v>403817.56615384622</v>
      </c>
      <c r="AB82" s="79">
        <f t="shared" si="11"/>
        <v>342655.76615384623</v>
      </c>
      <c r="AC82" s="79"/>
      <c r="AD82" s="311">
        <f t="shared" si="12"/>
        <v>67302.927692307698</v>
      </c>
      <c r="AE82" s="312"/>
      <c r="AF82" s="312"/>
      <c r="AG82" s="316">
        <f t="shared" si="13"/>
        <v>67302.927692307698</v>
      </c>
      <c r="AH82" s="317"/>
      <c r="AI82" s="318"/>
      <c r="AJ82" s="311">
        <f t="shared" si="14"/>
        <v>67302.927692307698</v>
      </c>
      <c r="AK82" s="312"/>
      <c r="AL82" s="313"/>
      <c r="AM82" s="316">
        <f t="shared" si="15"/>
        <v>67302.927692307698</v>
      </c>
      <c r="AN82" s="317"/>
      <c r="AO82" s="318"/>
      <c r="AP82" s="311">
        <f t="shared" si="16"/>
        <v>67302.927692307698</v>
      </c>
      <c r="AQ82" s="312"/>
      <c r="AR82" s="313"/>
      <c r="AS82" s="316">
        <f t="shared" si="17"/>
        <v>67302.927692307698</v>
      </c>
      <c r="AT82" s="317"/>
      <c r="AU82" s="318"/>
      <c r="AV82" s="311">
        <f t="shared" si="18"/>
        <v>67302.927692307698</v>
      </c>
      <c r="AW82" s="312"/>
      <c r="AX82" s="313"/>
      <c r="AY82" s="79">
        <f t="shared" si="19"/>
        <v>874938.06000000029</v>
      </c>
      <c r="AZ82" s="52">
        <v>883448.34000000008</v>
      </c>
      <c r="BA82" s="79">
        <f>SUMIF(DEDEL!$D$20:$D$262,APT!D82,DEDEL!$AF$20:$AF$262)</f>
        <v>-8510.2799999999988</v>
      </c>
      <c r="BB82" s="79">
        <f t="shared" si="42"/>
        <v>874938.06</v>
      </c>
      <c r="BC82" s="52">
        <f t="shared" si="32"/>
        <v>0</v>
      </c>
      <c r="BD82" s="79">
        <f t="shared" si="43"/>
        <v>0</v>
      </c>
      <c r="BH82" s="8"/>
      <c r="BU82" s="8"/>
      <c r="BV82" s="53"/>
      <c r="BW82" s="80"/>
      <c r="BZ82" s="3"/>
      <c r="CA82" s="52"/>
      <c r="CB82" s="52"/>
      <c r="CC82" s="52"/>
      <c r="CD82" s="52"/>
      <c r="CE82" s="53"/>
      <c r="CF82" s="52"/>
      <c r="CG82" s="8"/>
      <c r="CH82" s="52"/>
      <c r="CI82" s="1"/>
      <c r="CJ82" s="52"/>
      <c r="CK82" s="1"/>
      <c r="CL82" s="1"/>
      <c r="CM82" s="1"/>
    </row>
    <row r="83" spans="1:91" x14ac:dyDescent="0.25">
      <c r="A83" t="str">
        <f t="shared" si="36"/>
        <v>APT</v>
      </c>
      <c r="B83" s="75" t="s">
        <v>3620</v>
      </c>
      <c r="C83" s="76">
        <v>44027</v>
      </c>
      <c r="D83" s="75">
        <f>Schools!A91</f>
        <v>3023313</v>
      </c>
      <c r="E83" t="str">
        <f>VLOOKUP(D83,Schools!A:B,2,0)</f>
        <v>St Paul's School, N11</v>
      </c>
      <c r="F83" t="str">
        <f>VLOOKUP(D83,Schools!$A:$Z,3,0)</f>
        <v>M</v>
      </c>
      <c r="G83" s="77">
        <v>896427.94000000029</v>
      </c>
      <c r="H83" s="75" t="s">
        <v>3621</v>
      </c>
      <c r="I83" s="75"/>
      <c r="J83" t="str">
        <f t="shared" si="37"/>
        <v>10162/543965</v>
      </c>
      <c r="K83">
        <f>VLOOKUP(D83,Schools!$A:$Z,9,0)</f>
        <v>400006</v>
      </c>
      <c r="L83" s="75" t="s">
        <v>66</v>
      </c>
      <c r="M83" s="75" t="s">
        <v>94</v>
      </c>
      <c r="N83" s="75" t="s">
        <v>3550</v>
      </c>
      <c r="O83" s="78" t="str">
        <f>VLOOKUP(D83,Schools!A:D,4,0)</f>
        <v>Primary</v>
      </c>
      <c r="P83" s="78">
        <f t="shared" si="31"/>
        <v>10162</v>
      </c>
      <c r="Q83" s="78">
        <f t="shared" si="38"/>
        <v>543965</v>
      </c>
      <c r="R83" s="79">
        <v>761963.7699999999</v>
      </c>
      <c r="S83" s="79">
        <f t="shared" si="39"/>
        <v>-761963.7699999999</v>
      </c>
      <c r="T83" s="79">
        <v>134464.16999999998</v>
      </c>
      <c r="U83" s="79">
        <v>0</v>
      </c>
      <c r="V83" s="79">
        <v>0</v>
      </c>
      <c r="W83" s="79">
        <v>0</v>
      </c>
      <c r="X83" s="79">
        <v>0</v>
      </c>
      <c r="Y83" s="79">
        <v>0</v>
      </c>
      <c r="Z83" s="79">
        <f t="shared" si="40"/>
        <v>134464.16999999998</v>
      </c>
      <c r="AA83" s="79">
        <f t="shared" si="41"/>
        <v>409967.88923076924</v>
      </c>
      <c r="AB83" s="79">
        <f t="shared" si="11"/>
        <v>275503.71923076926</v>
      </c>
      <c r="AC83" s="79"/>
      <c r="AD83" s="311">
        <f t="shared" si="12"/>
        <v>68327.981538461536</v>
      </c>
      <c r="AE83" s="312"/>
      <c r="AF83" s="312"/>
      <c r="AG83" s="316">
        <f t="shared" si="13"/>
        <v>68327.981538461536</v>
      </c>
      <c r="AH83" s="317"/>
      <c r="AI83" s="318"/>
      <c r="AJ83" s="311">
        <f t="shared" si="14"/>
        <v>68327.981538461536</v>
      </c>
      <c r="AK83" s="312"/>
      <c r="AL83" s="313"/>
      <c r="AM83" s="316">
        <f t="shared" si="15"/>
        <v>68327.981538461536</v>
      </c>
      <c r="AN83" s="317"/>
      <c r="AO83" s="318"/>
      <c r="AP83" s="311">
        <f t="shared" si="16"/>
        <v>68327.981538461536</v>
      </c>
      <c r="AQ83" s="312"/>
      <c r="AR83" s="313"/>
      <c r="AS83" s="316">
        <f t="shared" si="17"/>
        <v>68327.981538461536</v>
      </c>
      <c r="AT83" s="317"/>
      <c r="AU83" s="318"/>
      <c r="AV83" s="311">
        <f t="shared" si="18"/>
        <v>68327.981538461536</v>
      </c>
      <c r="AW83" s="312"/>
      <c r="AX83" s="313"/>
      <c r="AY83" s="79">
        <f t="shared" si="19"/>
        <v>888263.76</v>
      </c>
      <c r="AZ83" s="52">
        <v>896427.94</v>
      </c>
      <c r="BA83" s="79">
        <f>SUMIF(DEDEL!$D$20:$D$262,APT!D83,DEDEL!$AF$20:$AF$262)</f>
        <v>-8164.18</v>
      </c>
      <c r="BB83" s="79">
        <f t="shared" si="42"/>
        <v>888263.75999999989</v>
      </c>
      <c r="BC83" s="52">
        <f t="shared" si="32"/>
        <v>0</v>
      </c>
      <c r="BD83" s="79">
        <f t="shared" si="43"/>
        <v>0</v>
      </c>
      <c r="BH83" s="8"/>
      <c r="BU83" s="8"/>
      <c r="BV83" s="53"/>
      <c r="BW83" s="80"/>
      <c r="BZ83" s="3"/>
      <c r="CA83" s="52"/>
      <c r="CB83" s="52"/>
      <c r="CC83" s="52"/>
      <c r="CD83" s="52"/>
      <c r="CE83" s="53"/>
      <c r="CF83" s="52"/>
      <c r="CG83" s="8"/>
      <c r="CH83" s="52"/>
      <c r="CI83" s="1"/>
      <c r="CJ83" s="52"/>
      <c r="CK83" s="1"/>
      <c r="CL83" s="1"/>
      <c r="CM83" s="1"/>
    </row>
    <row r="84" spans="1:91" x14ac:dyDescent="0.25">
      <c r="A84" t="str">
        <f t="shared" si="36"/>
        <v>APT</v>
      </c>
      <c r="B84" s="75" t="s">
        <v>3620</v>
      </c>
      <c r="C84" s="76">
        <v>44027</v>
      </c>
      <c r="D84" s="75">
        <f>Schools!A92</f>
        <v>3023507</v>
      </c>
      <c r="E84" t="str">
        <f>VLOOKUP(D84,Schools!A:B,2,0)</f>
        <v>St Theresa's R.C. Primary School</v>
      </c>
      <c r="F84" t="str">
        <f>VLOOKUP(D84,Schools!$A:$Z,3,0)</f>
        <v>M</v>
      </c>
      <c r="G84" s="77">
        <v>829536.63</v>
      </c>
      <c r="H84" s="75" t="s">
        <v>3621</v>
      </c>
      <c r="I84" s="75"/>
      <c r="J84" t="str">
        <f t="shared" si="37"/>
        <v>10162/543965</v>
      </c>
      <c r="K84">
        <f>VLOOKUP(D84,Schools!$A:$Z,9,0)</f>
        <v>400037</v>
      </c>
      <c r="L84" s="75" t="s">
        <v>66</v>
      </c>
      <c r="M84" s="75" t="s">
        <v>94</v>
      </c>
      <c r="N84" s="75" t="s">
        <v>3550</v>
      </c>
      <c r="O84" s="78" t="str">
        <f>VLOOKUP(D84,Schools!A:D,4,0)</f>
        <v>Primary</v>
      </c>
      <c r="P84" s="78">
        <f t="shared" ref="P84:P100" si="44">VLOOKUP(O84,$BE$1:$BF$3,2,0)</f>
        <v>10162</v>
      </c>
      <c r="Q84" s="78">
        <f t="shared" si="38"/>
        <v>543965</v>
      </c>
      <c r="R84" s="79">
        <v>705106.15</v>
      </c>
      <c r="S84" s="79">
        <f t="shared" si="39"/>
        <v>-705106.15</v>
      </c>
      <c r="T84" s="79">
        <v>124430.48000000001</v>
      </c>
      <c r="U84" s="79">
        <v>0</v>
      </c>
      <c r="V84" s="79">
        <v>0</v>
      </c>
      <c r="W84" s="79">
        <v>0</v>
      </c>
      <c r="X84" s="79">
        <v>0</v>
      </c>
      <c r="Y84" s="79">
        <v>0</v>
      </c>
      <c r="Z84" s="79">
        <f t="shared" si="40"/>
        <v>124430.48000000001</v>
      </c>
      <c r="AA84" s="79">
        <f t="shared" si="41"/>
        <v>379243.34769230773</v>
      </c>
      <c r="AB84" s="79">
        <f t="shared" si="11"/>
        <v>254812.86769230771</v>
      </c>
      <c r="AC84" s="79"/>
      <c r="AD84" s="311">
        <f t="shared" si="12"/>
        <v>63207.224615384621</v>
      </c>
      <c r="AE84" s="312"/>
      <c r="AF84" s="312"/>
      <c r="AG84" s="316">
        <f t="shared" si="13"/>
        <v>63207.224615384621</v>
      </c>
      <c r="AH84" s="317"/>
      <c r="AI84" s="318"/>
      <c r="AJ84" s="311">
        <f t="shared" si="14"/>
        <v>63207.224615384621</v>
      </c>
      <c r="AK84" s="312"/>
      <c r="AL84" s="313"/>
      <c r="AM84" s="316">
        <f t="shared" si="15"/>
        <v>63207.224615384621</v>
      </c>
      <c r="AN84" s="317"/>
      <c r="AO84" s="318"/>
      <c r="AP84" s="311">
        <f t="shared" si="16"/>
        <v>63207.224615384621</v>
      </c>
      <c r="AQ84" s="312"/>
      <c r="AR84" s="313"/>
      <c r="AS84" s="316">
        <f t="shared" si="17"/>
        <v>63207.224615384621</v>
      </c>
      <c r="AT84" s="317"/>
      <c r="AU84" s="318"/>
      <c r="AV84" s="311">
        <f t="shared" si="18"/>
        <v>63207.224615384621</v>
      </c>
      <c r="AW84" s="312"/>
      <c r="AX84" s="313"/>
      <c r="AY84" s="79">
        <f t="shared" si="19"/>
        <v>821693.91999999993</v>
      </c>
      <c r="AZ84" s="52">
        <v>829536.63</v>
      </c>
      <c r="BA84" s="79">
        <f>SUMIF(DEDEL!$D$20:$D$262,APT!D84,DEDEL!$AF$20:$AF$262)</f>
        <v>-7842.7099999999991</v>
      </c>
      <c r="BB84" s="79">
        <f t="shared" si="42"/>
        <v>821693.92</v>
      </c>
      <c r="BC84" s="52">
        <f t="shared" ref="BC84:BC100" si="45">AZ84-G84</f>
        <v>0</v>
      </c>
      <c r="BD84" s="79">
        <f t="shared" si="43"/>
        <v>0</v>
      </c>
      <c r="BH84" s="8"/>
      <c r="BU84" s="8"/>
      <c r="BV84" s="53"/>
      <c r="BW84" s="80"/>
      <c r="BZ84" s="3"/>
      <c r="CA84" s="52"/>
      <c r="CB84" s="52"/>
      <c r="CC84" s="52"/>
      <c r="CD84" s="52"/>
      <c r="CE84" s="53"/>
      <c r="CF84" s="52"/>
      <c r="CG84" s="8"/>
      <c r="CH84" s="52"/>
      <c r="CI84" s="1"/>
      <c r="CJ84" s="52"/>
      <c r="CK84" s="1"/>
      <c r="CL84" s="1"/>
      <c r="CM84" s="1"/>
    </row>
    <row r="85" spans="1:91" x14ac:dyDescent="0.25">
      <c r="A85" t="str">
        <f t="shared" si="36"/>
        <v>APT</v>
      </c>
      <c r="B85" s="75" t="s">
        <v>3620</v>
      </c>
      <c r="C85" s="76">
        <v>44027</v>
      </c>
      <c r="D85" s="75">
        <f>Schools!A93</f>
        <v>3023506</v>
      </c>
      <c r="E85" t="str">
        <f>VLOOKUP(D85,Schools!A:B,2,0)</f>
        <v>St Vincent's Catholic Primary School</v>
      </c>
      <c r="F85" t="str">
        <f>VLOOKUP(D85,Schools!$A:$Z,3,0)</f>
        <v>M</v>
      </c>
      <c r="G85" s="77">
        <v>1263033.25</v>
      </c>
      <c r="H85" s="75" t="s">
        <v>3621</v>
      </c>
      <c r="I85" s="75"/>
      <c r="J85" t="str">
        <f t="shared" si="37"/>
        <v>10162/543965</v>
      </c>
      <c r="K85">
        <f>VLOOKUP(D85,Schools!$A:$Z,9,0)</f>
        <v>400009</v>
      </c>
      <c r="L85" s="75" t="s">
        <v>66</v>
      </c>
      <c r="M85" s="75" t="s">
        <v>94</v>
      </c>
      <c r="N85" s="75" t="s">
        <v>3550</v>
      </c>
      <c r="O85" s="78" t="str">
        <f>VLOOKUP(D85,Schools!A:D,4,0)</f>
        <v>Primary</v>
      </c>
      <c r="P85" s="78">
        <f t="shared" si="44"/>
        <v>10162</v>
      </c>
      <c r="Q85" s="78">
        <f t="shared" si="38"/>
        <v>543965</v>
      </c>
      <c r="R85" s="79">
        <v>1073578.28</v>
      </c>
      <c r="S85" s="79">
        <f t="shared" si="39"/>
        <v>-1073578.28</v>
      </c>
      <c r="T85" s="79">
        <v>189454.96999999997</v>
      </c>
      <c r="U85" s="79">
        <v>0</v>
      </c>
      <c r="V85" s="79">
        <v>0</v>
      </c>
      <c r="W85" s="79">
        <v>0</v>
      </c>
      <c r="X85" s="79">
        <v>0</v>
      </c>
      <c r="Y85" s="79">
        <v>0</v>
      </c>
      <c r="Z85" s="79">
        <f t="shared" si="40"/>
        <v>189454.96999999997</v>
      </c>
      <c r="AA85" s="79">
        <f t="shared" si="41"/>
        <v>577244.72307692305</v>
      </c>
      <c r="AB85" s="79">
        <f t="shared" ref="AB85:AB100" si="46">AA85-Z85</f>
        <v>387789.75307692308</v>
      </c>
      <c r="AC85" s="79"/>
      <c r="AD85" s="311">
        <f t="shared" ref="AD85:AD100" si="47">$BB85/13</f>
        <v>96207.453846153832</v>
      </c>
      <c r="AE85" s="312"/>
      <c r="AF85" s="312"/>
      <c r="AG85" s="316">
        <f t="shared" ref="AG85:AG100" si="48">$BB85/13</f>
        <v>96207.453846153832</v>
      </c>
      <c r="AH85" s="317"/>
      <c r="AI85" s="318"/>
      <c r="AJ85" s="311">
        <f t="shared" ref="AJ85:AJ100" si="49">$BB85/13</f>
        <v>96207.453846153832</v>
      </c>
      <c r="AK85" s="312"/>
      <c r="AL85" s="313"/>
      <c r="AM85" s="316">
        <f t="shared" ref="AM85:AM100" si="50">$BB85/13</f>
        <v>96207.453846153832</v>
      </c>
      <c r="AN85" s="317"/>
      <c r="AO85" s="318"/>
      <c r="AP85" s="311">
        <f t="shared" ref="AP85:AP100" si="51">$BB85/13</f>
        <v>96207.453846153832</v>
      </c>
      <c r="AQ85" s="312"/>
      <c r="AR85" s="313"/>
      <c r="AS85" s="316">
        <f t="shared" ref="AS85:AS100" si="52">$BB85/13</f>
        <v>96207.453846153832</v>
      </c>
      <c r="AT85" s="317"/>
      <c r="AU85" s="318"/>
      <c r="AV85" s="311">
        <f t="shared" ref="AV85:AV100" si="53">$BB85/13</f>
        <v>96207.453846153832</v>
      </c>
      <c r="AW85" s="312"/>
      <c r="AX85" s="313"/>
      <c r="AY85" s="79">
        <f t="shared" ref="AY85:AY100" si="54">SUM(AB85:AX85)+SUM(T85:Y85)</f>
        <v>1250696.8999999997</v>
      </c>
      <c r="AZ85" s="52">
        <v>1263033.25</v>
      </c>
      <c r="BA85" s="79">
        <f>SUMIF(DEDEL!$D$20:$D$262,APT!D85,DEDEL!$AF$20:$AF$262)</f>
        <v>-12336.35</v>
      </c>
      <c r="BB85" s="79">
        <f t="shared" si="42"/>
        <v>1250696.8999999999</v>
      </c>
      <c r="BC85" s="52">
        <f t="shared" si="45"/>
        <v>0</v>
      </c>
      <c r="BD85" s="79">
        <f t="shared" si="43"/>
        <v>0</v>
      </c>
      <c r="BH85" s="8"/>
      <c r="BU85" s="8"/>
      <c r="BV85" s="53"/>
      <c r="BW85" s="80"/>
      <c r="BZ85" s="3"/>
      <c r="CA85" s="52"/>
      <c r="CB85" s="52"/>
      <c r="CC85" s="52"/>
      <c r="CD85" s="52"/>
      <c r="CE85" s="53"/>
      <c r="CF85" s="52"/>
      <c r="CG85" s="8"/>
      <c r="CH85" s="52"/>
      <c r="CI85" s="1"/>
      <c r="CJ85" s="52"/>
      <c r="CK85" s="1"/>
      <c r="CL85" s="1"/>
      <c r="CM85" s="1"/>
    </row>
    <row r="86" spans="1:91" x14ac:dyDescent="0.25">
      <c r="A86" t="str">
        <f t="shared" si="36"/>
        <v>APT</v>
      </c>
      <c r="B86" s="75" t="s">
        <v>3620</v>
      </c>
      <c r="C86" s="76">
        <v>44027</v>
      </c>
      <c r="D86" s="75">
        <f>Schools!A95</f>
        <v>3022070</v>
      </c>
      <c r="E86" t="str">
        <f>VLOOKUP(D86,Schools!A:B,2,0)</f>
        <v>Sunnyfields Primary School</v>
      </c>
      <c r="F86" t="str">
        <f>VLOOKUP(D86,Schools!$A:$Z,3,0)</f>
        <v>M</v>
      </c>
      <c r="G86" s="77">
        <v>1059454.1499999999</v>
      </c>
      <c r="H86" s="75" t="s">
        <v>3621</v>
      </c>
      <c r="I86" s="75"/>
      <c r="J86" t="str">
        <f t="shared" si="37"/>
        <v>10162/543965</v>
      </c>
      <c r="K86">
        <f>VLOOKUP(D86,Schools!$A:$Z,9,0)</f>
        <v>400038</v>
      </c>
      <c r="L86" s="75" t="s">
        <v>66</v>
      </c>
      <c r="M86" s="75" t="s">
        <v>94</v>
      </c>
      <c r="N86" s="75" t="s">
        <v>3550</v>
      </c>
      <c r="O86" s="78" t="str">
        <f>VLOOKUP(D86,Schools!A:D,4,0)</f>
        <v>Primary</v>
      </c>
      <c r="P86" s="78">
        <f t="shared" si="44"/>
        <v>10162</v>
      </c>
      <c r="Q86" s="78">
        <f t="shared" si="38"/>
        <v>543965</v>
      </c>
      <c r="R86" s="79">
        <v>0</v>
      </c>
      <c r="S86" s="79">
        <f t="shared" si="39"/>
        <v>0</v>
      </c>
      <c r="T86" s="79">
        <v>0</v>
      </c>
      <c r="U86" s="79">
        <v>162992.93000000002</v>
      </c>
      <c r="V86" s="79">
        <v>81496.48000000001</v>
      </c>
      <c r="W86" s="79">
        <v>81496.48000000001</v>
      </c>
      <c r="X86" s="79">
        <v>81496.48000000001</v>
      </c>
      <c r="Y86" s="79">
        <v>81496.48000000001</v>
      </c>
      <c r="Z86" s="79">
        <f t="shared" si="40"/>
        <v>488978.85</v>
      </c>
      <c r="AA86" s="79">
        <f t="shared" si="41"/>
        <v>484583.51076923078</v>
      </c>
      <c r="AB86" s="79">
        <f t="shared" si="46"/>
        <v>-4395.3392307691975</v>
      </c>
      <c r="AC86" s="79"/>
      <c r="AD86" s="311">
        <f t="shared" si="47"/>
        <v>80763.918461538458</v>
      </c>
      <c r="AE86" s="312"/>
      <c r="AF86" s="312"/>
      <c r="AG86" s="316">
        <f t="shared" si="48"/>
        <v>80763.918461538458</v>
      </c>
      <c r="AH86" s="317"/>
      <c r="AI86" s="318"/>
      <c r="AJ86" s="311">
        <f t="shared" si="49"/>
        <v>80763.918461538458</v>
      </c>
      <c r="AK86" s="312"/>
      <c r="AL86" s="313"/>
      <c r="AM86" s="316">
        <f t="shared" si="50"/>
        <v>80763.918461538458</v>
      </c>
      <c r="AN86" s="317"/>
      <c r="AO86" s="318"/>
      <c r="AP86" s="311">
        <f t="shared" si="51"/>
        <v>80763.918461538458</v>
      </c>
      <c r="AQ86" s="312"/>
      <c r="AR86" s="313"/>
      <c r="AS86" s="316">
        <f t="shared" si="52"/>
        <v>80763.918461538458</v>
      </c>
      <c r="AT86" s="317"/>
      <c r="AU86" s="318"/>
      <c r="AV86" s="311">
        <f t="shared" si="53"/>
        <v>80763.918461538458</v>
      </c>
      <c r="AW86" s="312"/>
      <c r="AX86" s="313"/>
      <c r="AY86" s="79">
        <f t="shared" si="54"/>
        <v>1049930.94</v>
      </c>
      <c r="AZ86" s="52">
        <v>1059454.1499999999</v>
      </c>
      <c r="BA86" s="79">
        <f>SUMIF(DEDEL!$D$20:$D$262,APT!D86,DEDEL!$AF$20:$AF$262)</f>
        <v>-9523.2099999999991</v>
      </c>
      <c r="BB86" s="79">
        <f t="shared" si="42"/>
        <v>1049930.94</v>
      </c>
      <c r="BC86" s="52">
        <f t="shared" si="45"/>
        <v>0</v>
      </c>
      <c r="BD86" s="79">
        <f t="shared" ref="BD86:BD89" si="55">BB86-AY86</f>
        <v>0</v>
      </c>
      <c r="BH86" s="8"/>
      <c r="BU86" s="8"/>
      <c r="BV86" s="53"/>
      <c r="BW86" s="80"/>
      <c r="BZ86" s="3"/>
      <c r="CA86" s="52"/>
      <c r="CB86" s="52"/>
      <c r="CC86" s="52"/>
      <c r="CD86" s="52"/>
      <c r="CE86" s="53"/>
      <c r="CF86" s="52"/>
      <c r="CG86" s="8"/>
      <c r="CH86" s="52"/>
      <c r="CI86" s="1"/>
      <c r="CJ86" s="52"/>
      <c r="CK86" s="1"/>
      <c r="CL86" s="1"/>
      <c r="CM86" s="1"/>
    </row>
    <row r="87" spans="1:91" x14ac:dyDescent="0.25">
      <c r="A87" t="str">
        <f t="shared" si="36"/>
        <v>APT</v>
      </c>
      <c r="B87" s="75" t="s">
        <v>3620</v>
      </c>
      <c r="C87" s="76">
        <v>44027</v>
      </c>
      <c r="D87" s="75">
        <f>Schools!A96</f>
        <v>3023316</v>
      </c>
      <c r="E87" t="str">
        <f>VLOOKUP(D87,Schools!A:B,2,0)</f>
        <v>Trent  C of E Primary School</v>
      </c>
      <c r="F87" t="str">
        <f>VLOOKUP(D87,Schools!$A:$Z,3,0)</f>
        <v>M</v>
      </c>
      <c r="G87" s="77">
        <v>909039.79000000015</v>
      </c>
      <c r="H87" s="75" t="s">
        <v>3621</v>
      </c>
      <c r="I87" s="75"/>
      <c r="J87" t="str">
        <f t="shared" si="37"/>
        <v>10162/543965</v>
      </c>
      <c r="K87">
        <f>VLOOKUP(D87,Schools!$A:$Z,9,0)</f>
        <v>400100</v>
      </c>
      <c r="L87" s="75" t="s">
        <v>66</v>
      </c>
      <c r="M87" s="75" t="s">
        <v>94</v>
      </c>
      <c r="N87" s="75" t="s">
        <v>3550</v>
      </c>
      <c r="O87" s="78" t="str">
        <f>VLOOKUP(D87,Schools!A:D,4,0)</f>
        <v>Primary</v>
      </c>
      <c r="P87" s="78">
        <f t="shared" si="44"/>
        <v>10162</v>
      </c>
      <c r="Q87" s="78">
        <f t="shared" si="38"/>
        <v>543965</v>
      </c>
      <c r="R87" s="79">
        <v>772683.83</v>
      </c>
      <c r="S87" s="79">
        <f t="shared" si="39"/>
        <v>-772683.83</v>
      </c>
      <c r="T87" s="79">
        <v>136355.96000000002</v>
      </c>
      <c r="U87" s="79">
        <v>0</v>
      </c>
      <c r="V87" s="79">
        <v>0</v>
      </c>
      <c r="W87" s="79">
        <v>0</v>
      </c>
      <c r="X87" s="79">
        <v>0</v>
      </c>
      <c r="Y87" s="79">
        <v>0</v>
      </c>
      <c r="Z87" s="79">
        <f t="shared" si="40"/>
        <v>136355.96000000002</v>
      </c>
      <c r="AA87" s="79">
        <f t="shared" si="41"/>
        <v>415513.0384615385</v>
      </c>
      <c r="AB87" s="79">
        <f t="shared" si="46"/>
        <v>279157.07846153848</v>
      </c>
      <c r="AC87" s="79"/>
      <c r="AD87" s="311">
        <f t="shared" si="47"/>
        <v>69252.173076923078</v>
      </c>
      <c r="AE87" s="312"/>
      <c r="AF87" s="312"/>
      <c r="AG87" s="316">
        <f t="shared" si="48"/>
        <v>69252.173076923078</v>
      </c>
      <c r="AH87" s="317"/>
      <c r="AI87" s="318"/>
      <c r="AJ87" s="311">
        <f t="shared" si="49"/>
        <v>69252.173076923078</v>
      </c>
      <c r="AK87" s="312"/>
      <c r="AL87" s="313"/>
      <c r="AM87" s="316">
        <f t="shared" si="50"/>
        <v>69252.173076923078</v>
      </c>
      <c r="AN87" s="317"/>
      <c r="AO87" s="318"/>
      <c r="AP87" s="311">
        <f t="shared" si="51"/>
        <v>69252.173076923078</v>
      </c>
      <c r="AQ87" s="312"/>
      <c r="AR87" s="313"/>
      <c r="AS87" s="316">
        <f t="shared" si="52"/>
        <v>69252.173076923078</v>
      </c>
      <c r="AT87" s="317"/>
      <c r="AU87" s="318"/>
      <c r="AV87" s="311">
        <f t="shared" si="53"/>
        <v>69252.173076923078</v>
      </c>
      <c r="AW87" s="312"/>
      <c r="AX87" s="313"/>
      <c r="AY87" s="79">
        <f t="shared" si="54"/>
        <v>900278.25000000023</v>
      </c>
      <c r="AZ87" s="52">
        <v>909039.79</v>
      </c>
      <c r="BA87" s="79">
        <f>SUMIF(DEDEL!$D$20:$D$262,APT!D87,DEDEL!$AF$20:$AF$262)</f>
        <v>-8761.5399999999991</v>
      </c>
      <c r="BB87" s="79">
        <f t="shared" si="42"/>
        <v>900278.25</v>
      </c>
      <c r="BC87" s="52">
        <f t="shared" si="45"/>
        <v>0</v>
      </c>
      <c r="BD87" s="79">
        <f t="shared" si="55"/>
        <v>0</v>
      </c>
      <c r="BH87" s="8"/>
      <c r="BU87" s="8"/>
      <c r="BV87" s="53"/>
      <c r="BW87" s="80"/>
      <c r="BZ87" s="3"/>
      <c r="CA87" s="52"/>
      <c r="CB87" s="52"/>
      <c r="CC87" s="52"/>
      <c r="CD87" s="52"/>
      <c r="CE87" s="53"/>
      <c r="CF87" s="52"/>
      <c r="CG87" s="8"/>
      <c r="CH87" s="52"/>
      <c r="CI87" s="1"/>
      <c r="CJ87" s="52"/>
      <c r="CK87" s="1"/>
      <c r="CL87" s="1"/>
      <c r="CM87" s="1"/>
    </row>
    <row r="88" spans="1:91" x14ac:dyDescent="0.25">
      <c r="A88" t="str">
        <f t="shared" si="36"/>
        <v>APT</v>
      </c>
      <c r="B88" s="75" t="s">
        <v>3620</v>
      </c>
      <c r="C88" s="76">
        <v>44027</v>
      </c>
      <c r="D88" s="75">
        <f>Schools!A97</f>
        <v>3022055</v>
      </c>
      <c r="E88" t="str">
        <f>VLOOKUP(D88,Schools!A:B,2,0)</f>
        <v>Tudor School</v>
      </c>
      <c r="F88" t="str">
        <f>VLOOKUP(D88,Schools!$A:$Z,3,0)</f>
        <v>M</v>
      </c>
      <c r="G88" s="77">
        <v>1123884.9099999999</v>
      </c>
      <c r="H88" s="75" t="s">
        <v>3621</v>
      </c>
      <c r="I88" s="75"/>
      <c r="J88" t="str">
        <f t="shared" si="37"/>
        <v>10162/543965</v>
      </c>
      <c r="K88">
        <f>VLOOKUP(D88,Schools!$A:$Z,9,0)</f>
        <v>400101</v>
      </c>
      <c r="L88" s="75" t="s">
        <v>66</v>
      </c>
      <c r="M88" s="75" t="s">
        <v>94</v>
      </c>
      <c r="N88" s="75" t="s">
        <v>3550</v>
      </c>
      <c r="O88" s="78" t="str">
        <f>VLOOKUP(D88,Schools!A:D,4,0)</f>
        <v>Primary</v>
      </c>
      <c r="P88" s="78">
        <f t="shared" si="44"/>
        <v>10162</v>
      </c>
      <c r="Q88" s="78">
        <f t="shared" si="38"/>
        <v>543965</v>
      </c>
      <c r="R88" s="79">
        <v>955302.20000000007</v>
      </c>
      <c r="S88" s="79">
        <f t="shared" si="39"/>
        <v>-955302.20000000007</v>
      </c>
      <c r="T88" s="79">
        <v>168582.70999999996</v>
      </c>
      <c r="U88" s="79">
        <v>0</v>
      </c>
      <c r="V88" s="79">
        <v>0</v>
      </c>
      <c r="W88" s="79">
        <v>0</v>
      </c>
      <c r="X88" s="79">
        <v>0</v>
      </c>
      <c r="Y88" s="79">
        <v>0</v>
      </c>
      <c r="Z88" s="79">
        <f t="shared" si="40"/>
        <v>168582.70999999996</v>
      </c>
      <c r="AA88" s="79">
        <f t="shared" si="41"/>
        <v>514230.99692307698</v>
      </c>
      <c r="AB88" s="79">
        <f t="shared" si="46"/>
        <v>345648.28692307702</v>
      </c>
      <c r="AC88" s="79"/>
      <c r="AD88" s="311">
        <f t="shared" si="47"/>
        <v>85705.166153846163</v>
      </c>
      <c r="AE88" s="312"/>
      <c r="AF88" s="312"/>
      <c r="AG88" s="316">
        <f t="shared" si="48"/>
        <v>85705.166153846163</v>
      </c>
      <c r="AH88" s="317"/>
      <c r="AI88" s="318"/>
      <c r="AJ88" s="311">
        <f t="shared" si="49"/>
        <v>85705.166153846163</v>
      </c>
      <c r="AK88" s="312"/>
      <c r="AL88" s="313"/>
      <c r="AM88" s="316">
        <f t="shared" si="50"/>
        <v>85705.166153846163</v>
      </c>
      <c r="AN88" s="317"/>
      <c r="AO88" s="318"/>
      <c r="AP88" s="311">
        <f t="shared" si="51"/>
        <v>85705.166153846163</v>
      </c>
      <c r="AQ88" s="312"/>
      <c r="AR88" s="313"/>
      <c r="AS88" s="316">
        <f t="shared" si="52"/>
        <v>85705.166153846163</v>
      </c>
      <c r="AT88" s="317"/>
      <c r="AU88" s="318"/>
      <c r="AV88" s="311">
        <f t="shared" si="53"/>
        <v>85705.166153846163</v>
      </c>
      <c r="AW88" s="312"/>
      <c r="AX88" s="313"/>
      <c r="AY88" s="79">
        <f t="shared" si="54"/>
        <v>1114167.1600000001</v>
      </c>
      <c r="AZ88" s="52">
        <v>1123884.9100000001</v>
      </c>
      <c r="BA88" s="79">
        <f>SUMIF(DEDEL!$D$20:$D$262,APT!D88,DEDEL!$AF$20:$AF$262)</f>
        <v>-9717.75</v>
      </c>
      <c r="BB88" s="79">
        <f t="shared" si="42"/>
        <v>1114167.1600000001</v>
      </c>
      <c r="BC88" s="52">
        <f t="shared" si="45"/>
        <v>0</v>
      </c>
      <c r="BD88" s="79">
        <f t="shared" si="55"/>
        <v>0</v>
      </c>
      <c r="BH88" s="8"/>
      <c r="BU88" s="8"/>
      <c r="BV88" s="53"/>
      <c r="BW88" s="80"/>
      <c r="BZ88" s="3"/>
      <c r="CA88" s="52"/>
      <c r="CB88" s="52"/>
      <c r="CC88" s="52"/>
      <c r="CD88" s="52"/>
      <c r="CE88" s="53"/>
      <c r="CF88" s="52"/>
      <c r="CG88" s="8"/>
      <c r="CH88" s="52"/>
      <c r="CI88" s="1"/>
      <c r="CJ88" s="52"/>
      <c r="CK88" s="1"/>
      <c r="CL88" s="1"/>
      <c r="CM88" s="1"/>
    </row>
    <row r="89" spans="1:91" x14ac:dyDescent="0.25">
      <c r="A89" t="str">
        <f t="shared" si="36"/>
        <v>APT</v>
      </c>
      <c r="B89" s="75" t="s">
        <v>3620</v>
      </c>
      <c r="C89" s="76">
        <v>44027</v>
      </c>
      <c r="D89" s="75">
        <f>Schools!A98</f>
        <v>3022057</v>
      </c>
      <c r="E89" t="str">
        <f>VLOOKUP(D89,Schools!A:B,2,0)</f>
        <v>Underhill School</v>
      </c>
      <c r="F89" t="str">
        <f>VLOOKUP(D89,Schools!$A:$Z,3,0)</f>
        <v>M</v>
      </c>
      <c r="G89" s="77">
        <v>2331842.25</v>
      </c>
      <c r="H89" s="75" t="s">
        <v>3621</v>
      </c>
      <c r="I89" s="75"/>
      <c r="J89" t="str">
        <f t="shared" si="37"/>
        <v>10162/543965</v>
      </c>
      <c r="K89">
        <f>VLOOKUP(D89,Schools!$A:$Z,9,0)</f>
        <v>400053</v>
      </c>
      <c r="L89" s="75" t="s">
        <v>66</v>
      </c>
      <c r="M89" s="75" t="s">
        <v>94</v>
      </c>
      <c r="N89" s="75" t="s">
        <v>3550</v>
      </c>
      <c r="O89" s="78" t="str">
        <f>VLOOKUP(D89,Schools!A:D,4,0)</f>
        <v>Primary</v>
      </c>
      <c r="P89" s="78">
        <f t="shared" si="44"/>
        <v>10162</v>
      </c>
      <c r="Q89" s="78">
        <f t="shared" si="38"/>
        <v>543965</v>
      </c>
      <c r="R89" s="79">
        <v>0</v>
      </c>
      <c r="S89" s="79">
        <f t="shared" si="39"/>
        <v>0</v>
      </c>
      <c r="T89" s="79">
        <v>0</v>
      </c>
      <c r="U89" s="79">
        <v>358744.97</v>
      </c>
      <c r="V89" s="79">
        <v>179372.48000000004</v>
      </c>
      <c r="W89" s="79">
        <v>179372.48000000004</v>
      </c>
      <c r="X89" s="79">
        <v>179372.48000000004</v>
      </c>
      <c r="Y89" s="79">
        <v>179372.48000000004</v>
      </c>
      <c r="Z89" s="79">
        <f t="shared" si="40"/>
        <v>1076234.8899999999</v>
      </c>
      <c r="AA89" s="79">
        <f t="shared" si="41"/>
        <v>1066288.4261538461</v>
      </c>
      <c r="AB89" s="79">
        <f t="shared" si="46"/>
        <v>-9946.4638461538125</v>
      </c>
      <c r="AC89" s="79"/>
      <c r="AD89" s="311">
        <f t="shared" si="47"/>
        <v>177714.73769230768</v>
      </c>
      <c r="AE89" s="312"/>
      <c r="AF89" s="312"/>
      <c r="AG89" s="316">
        <f t="shared" si="48"/>
        <v>177714.73769230768</v>
      </c>
      <c r="AH89" s="317"/>
      <c r="AI89" s="318"/>
      <c r="AJ89" s="311">
        <f t="shared" si="49"/>
        <v>177714.73769230768</v>
      </c>
      <c r="AK89" s="312"/>
      <c r="AL89" s="313"/>
      <c r="AM89" s="316">
        <f t="shared" si="50"/>
        <v>177714.73769230768</v>
      </c>
      <c r="AN89" s="317"/>
      <c r="AO89" s="318"/>
      <c r="AP89" s="311">
        <f t="shared" si="51"/>
        <v>177714.73769230768</v>
      </c>
      <c r="AQ89" s="312"/>
      <c r="AR89" s="313"/>
      <c r="AS89" s="316">
        <f t="shared" si="52"/>
        <v>177714.73769230768</v>
      </c>
      <c r="AT89" s="317"/>
      <c r="AU89" s="318"/>
      <c r="AV89" s="311">
        <f t="shared" si="53"/>
        <v>177714.73769230768</v>
      </c>
      <c r="AW89" s="312"/>
      <c r="AX89" s="313"/>
      <c r="AY89" s="79">
        <f t="shared" si="54"/>
        <v>2310291.59</v>
      </c>
      <c r="AZ89" s="52">
        <v>2331842.25</v>
      </c>
      <c r="BA89" s="79">
        <f>SUMIF(DEDEL!$D$20:$D$262,APT!D89,DEDEL!$AF$20:$AF$262)</f>
        <v>-21550.66</v>
      </c>
      <c r="BB89" s="79">
        <f t="shared" si="42"/>
        <v>2310291.59</v>
      </c>
      <c r="BC89" s="52">
        <f t="shared" si="45"/>
        <v>0</v>
      </c>
      <c r="BD89" s="79">
        <f t="shared" si="55"/>
        <v>0</v>
      </c>
      <c r="BH89" s="8"/>
      <c r="BU89" s="8"/>
      <c r="BV89" s="53"/>
      <c r="BW89" s="80"/>
      <c r="BZ89" s="3"/>
      <c r="CA89" s="52"/>
      <c r="CB89" s="52"/>
      <c r="CC89" s="52"/>
      <c r="CD89" s="52"/>
      <c r="CE89" s="53"/>
      <c r="CF89" s="52"/>
      <c r="CG89" s="8"/>
      <c r="CH89" s="52"/>
      <c r="CI89" s="1"/>
      <c r="CJ89" s="52"/>
      <c r="CK89" s="1"/>
      <c r="CL89" s="1"/>
      <c r="CM89" s="1"/>
    </row>
    <row r="90" spans="1:91" x14ac:dyDescent="0.25">
      <c r="A90" t="str">
        <f t="shared" si="36"/>
        <v>APT</v>
      </c>
      <c r="B90" s="75" t="s">
        <v>3620</v>
      </c>
      <c r="C90" s="76">
        <v>44027</v>
      </c>
      <c r="D90" s="75">
        <f>Schools!A100</f>
        <v>3022076</v>
      </c>
      <c r="E90" t="str">
        <f>VLOOKUP(D90,Schools!A:B,2,0)</f>
        <v>Wessex  Gardens Primary School</v>
      </c>
      <c r="F90" t="str">
        <f>VLOOKUP(D90,Schools!$A:$Z,3,0)</f>
        <v>M</v>
      </c>
      <c r="G90" s="77">
        <v>1776945.1599999997</v>
      </c>
      <c r="H90" s="75" t="s">
        <v>3621</v>
      </c>
      <c r="I90" s="75"/>
      <c r="J90" t="str">
        <f t="shared" si="37"/>
        <v>10162/543965</v>
      </c>
      <c r="K90">
        <f>VLOOKUP(D90,Schools!$A:$Z,9,0)</f>
        <v>400111</v>
      </c>
      <c r="L90" s="75" t="s">
        <v>66</v>
      </c>
      <c r="M90" s="75" t="s">
        <v>94</v>
      </c>
      <c r="N90" s="75" t="s">
        <v>3550</v>
      </c>
      <c r="O90" s="78" t="str">
        <f>VLOOKUP(D90,Schools!A:D,4,0)</f>
        <v>Primary</v>
      </c>
      <c r="P90" s="78">
        <f t="shared" si="44"/>
        <v>10162</v>
      </c>
      <c r="Q90" s="78">
        <f t="shared" si="38"/>
        <v>543965</v>
      </c>
      <c r="R90" s="79">
        <v>0</v>
      </c>
      <c r="S90" s="79">
        <f t="shared" si="39"/>
        <v>0</v>
      </c>
      <c r="T90" s="79">
        <v>0</v>
      </c>
      <c r="U90" s="79">
        <v>273376.19</v>
      </c>
      <c r="V90" s="79">
        <v>136688.11000000002</v>
      </c>
      <c r="W90" s="79">
        <v>136688.11000000002</v>
      </c>
      <c r="X90" s="79">
        <v>136688.11000000002</v>
      </c>
      <c r="Y90" s="79">
        <v>136688.11000000002</v>
      </c>
      <c r="Z90" s="79">
        <f t="shared" si="40"/>
        <v>820128.63</v>
      </c>
      <c r="AA90" s="79">
        <f t="shared" si="41"/>
        <v>812530.08923076931</v>
      </c>
      <c r="AB90" s="79">
        <f t="shared" si="46"/>
        <v>-7598.5407692306908</v>
      </c>
      <c r="AC90" s="79"/>
      <c r="AD90" s="311">
        <f t="shared" si="47"/>
        <v>135421.68153846156</v>
      </c>
      <c r="AE90" s="312"/>
      <c r="AF90" s="312"/>
      <c r="AG90" s="316">
        <f t="shared" si="48"/>
        <v>135421.68153846156</v>
      </c>
      <c r="AH90" s="317"/>
      <c r="AI90" s="318"/>
      <c r="AJ90" s="311">
        <f t="shared" si="49"/>
        <v>135421.68153846156</v>
      </c>
      <c r="AK90" s="312"/>
      <c r="AL90" s="313"/>
      <c r="AM90" s="316">
        <f t="shared" si="50"/>
        <v>135421.68153846156</v>
      </c>
      <c r="AN90" s="317"/>
      <c r="AO90" s="318"/>
      <c r="AP90" s="311">
        <f t="shared" si="51"/>
        <v>135421.68153846156</v>
      </c>
      <c r="AQ90" s="312"/>
      <c r="AR90" s="313"/>
      <c r="AS90" s="316">
        <f t="shared" si="52"/>
        <v>135421.68153846156</v>
      </c>
      <c r="AT90" s="317"/>
      <c r="AU90" s="318"/>
      <c r="AV90" s="311">
        <f t="shared" si="53"/>
        <v>135421.68153846156</v>
      </c>
      <c r="AW90" s="312"/>
      <c r="AX90" s="313"/>
      <c r="AY90" s="79">
        <f t="shared" si="54"/>
        <v>1760481.8600000003</v>
      </c>
      <c r="AZ90" s="52">
        <v>1776945.1600000004</v>
      </c>
      <c r="BA90" s="79">
        <f>SUMIF(DEDEL!$D$20:$D$262,APT!D90,DEDEL!$AF$20:$AF$262)</f>
        <v>-16463.3</v>
      </c>
      <c r="BB90" s="79">
        <f t="shared" si="42"/>
        <v>1760481.8600000003</v>
      </c>
      <c r="BC90" s="52">
        <f t="shared" si="45"/>
        <v>0</v>
      </c>
      <c r="BD90" s="79">
        <f t="shared" ref="BD90:BD93" si="56">BB90-AY90</f>
        <v>0</v>
      </c>
      <c r="BH90" s="8"/>
      <c r="BU90" s="8"/>
      <c r="BV90" s="53"/>
      <c r="BW90" s="80"/>
      <c r="BZ90" s="3"/>
      <c r="CA90" s="52"/>
      <c r="CB90" s="52"/>
      <c r="CC90" s="52"/>
      <c r="CD90" s="52"/>
      <c r="CE90" s="53"/>
      <c r="CF90" s="52"/>
      <c r="CG90" s="8"/>
      <c r="CH90" s="52"/>
      <c r="CI90" s="1"/>
      <c r="CJ90" s="52"/>
      <c r="CK90" s="1"/>
      <c r="CL90" s="1"/>
      <c r="CM90" s="1"/>
    </row>
    <row r="91" spans="1:91" x14ac:dyDescent="0.25">
      <c r="A91" t="str">
        <f t="shared" si="36"/>
        <v>APT</v>
      </c>
      <c r="B91" s="75" t="s">
        <v>3620</v>
      </c>
      <c r="C91" s="76">
        <v>44027</v>
      </c>
      <c r="D91" s="75">
        <f>Schools!A101</f>
        <v>3022060</v>
      </c>
      <c r="E91" t="str">
        <f>VLOOKUP(D91,Schools!A:B,2,0)</f>
        <v>Whitings Hill Primary School</v>
      </c>
      <c r="F91" t="str">
        <f>VLOOKUP(D91,Schools!$A:$Z,3,0)</f>
        <v>M</v>
      </c>
      <c r="G91" s="77">
        <v>2275684.63</v>
      </c>
      <c r="H91" s="75" t="s">
        <v>3621</v>
      </c>
      <c r="I91" s="75"/>
      <c r="J91" t="str">
        <f t="shared" si="37"/>
        <v>10162/543965</v>
      </c>
      <c r="K91">
        <f>VLOOKUP(D91,Schools!$A:$Z,9,0)</f>
        <v>400011</v>
      </c>
      <c r="L91" s="75" t="s">
        <v>66</v>
      </c>
      <c r="M91" s="75" t="s">
        <v>94</v>
      </c>
      <c r="N91" s="75" t="s">
        <v>3550</v>
      </c>
      <c r="O91" s="78" t="str">
        <f>VLOOKUP(D91,Schools!A:D,4,0)</f>
        <v>Primary</v>
      </c>
      <c r="P91" s="78">
        <f t="shared" si="44"/>
        <v>10162</v>
      </c>
      <c r="Q91" s="78">
        <f t="shared" si="38"/>
        <v>543965</v>
      </c>
      <c r="R91" s="79">
        <v>1934331.93</v>
      </c>
      <c r="S91" s="79">
        <f t="shared" si="39"/>
        <v>-1934331.93</v>
      </c>
      <c r="T91" s="79">
        <v>341352.7</v>
      </c>
      <c r="U91" s="79">
        <v>0</v>
      </c>
      <c r="V91" s="79">
        <v>0</v>
      </c>
      <c r="W91" s="79">
        <v>0</v>
      </c>
      <c r="X91" s="79">
        <v>0</v>
      </c>
      <c r="Y91" s="79">
        <v>0</v>
      </c>
      <c r="Z91" s="79">
        <f t="shared" si="40"/>
        <v>341352.7</v>
      </c>
      <c r="AA91" s="79">
        <f t="shared" si="41"/>
        <v>1041709.9476923076</v>
      </c>
      <c r="AB91" s="79">
        <f t="shared" si="46"/>
        <v>700357.24769230769</v>
      </c>
      <c r="AC91" s="79"/>
      <c r="AD91" s="311">
        <f t="shared" si="47"/>
        <v>173618.3246153846</v>
      </c>
      <c r="AE91" s="312"/>
      <c r="AF91" s="312"/>
      <c r="AG91" s="316">
        <f t="shared" si="48"/>
        <v>173618.3246153846</v>
      </c>
      <c r="AH91" s="317"/>
      <c r="AI91" s="318"/>
      <c r="AJ91" s="311">
        <f t="shared" si="49"/>
        <v>173618.3246153846</v>
      </c>
      <c r="AK91" s="312"/>
      <c r="AL91" s="313"/>
      <c r="AM91" s="316">
        <f t="shared" si="50"/>
        <v>173618.3246153846</v>
      </c>
      <c r="AN91" s="317"/>
      <c r="AO91" s="318"/>
      <c r="AP91" s="311">
        <f t="shared" si="51"/>
        <v>173618.3246153846</v>
      </c>
      <c r="AQ91" s="312"/>
      <c r="AR91" s="313"/>
      <c r="AS91" s="316">
        <f t="shared" si="52"/>
        <v>173618.3246153846</v>
      </c>
      <c r="AT91" s="317"/>
      <c r="AU91" s="318"/>
      <c r="AV91" s="311">
        <f t="shared" si="53"/>
        <v>173618.3246153846</v>
      </c>
      <c r="AW91" s="312"/>
      <c r="AX91" s="313"/>
      <c r="AY91" s="79">
        <f t="shared" si="54"/>
        <v>2257038.2200000002</v>
      </c>
      <c r="AZ91" s="52">
        <v>2275684.63</v>
      </c>
      <c r="BA91" s="79">
        <f>SUMIF(DEDEL!$D$20:$D$262,APT!D91,DEDEL!$AF$20:$AF$262)</f>
        <v>-18646.41</v>
      </c>
      <c r="BB91" s="79">
        <f t="shared" si="42"/>
        <v>2257038.2199999997</v>
      </c>
      <c r="BC91" s="52">
        <f t="shared" si="45"/>
        <v>0</v>
      </c>
      <c r="BD91" s="79">
        <f t="shared" si="56"/>
        <v>0</v>
      </c>
      <c r="BH91" s="8"/>
      <c r="BU91" s="8"/>
      <c r="BV91" s="53"/>
      <c r="BW91" s="80"/>
      <c r="BZ91" s="3"/>
      <c r="CA91" s="52"/>
      <c r="CB91" s="52"/>
      <c r="CC91" s="52"/>
      <c r="CD91" s="52"/>
      <c r="CE91" s="53"/>
      <c r="CF91" s="52"/>
      <c r="CG91" s="8"/>
      <c r="CH91" s="52"/>
      <c r="CI91" s="1"/>
      <c r="CJ91" s="52"/>
      <c r="CK91" s="1"/>
      <c r="CL91" s="1"/>
      <c r="CM91" s="1"/>
    </row>
    <row r="92" spans="1:91" x14ac:dyDescent="0.25">
      <c r="A92" t="str">
        <f t="shared" si="36"/>
        <v>APT</v>
      </c>
      <c r="B92" s="75" t="s">
        <v>3620</v>
      </c>
      <c r="C92" s="76">
        <v>44027</v>
      </c>
      <c r="D92" s="75">
        <f>Schools!A102</f>
        <v>3023518</v>
      </c>
      <c r="E92" t="str">
        <f>VLOOKUP(D92,Schools!A:B,2,0)</f>
        <v>Woodcroft Primary School</v>
      </c>
      <c r="F92" t="str">
        <f>VLOOKUP(D92,Schools!$A:$Z,3,0)</f>
        <v>M</v>
      </c>
      <c r="G92" s="77">
        <v>2029198.0399999996</v>
      </c>
      <c r="H92" s="75" t="s">
        <v>3621</v>
      </c>
      <c r="I92" s="75"/>
      <c r="J92" t="str">
        <f t="shared" si="37"/>
        <v>10162/543965</v>
      </c>
      <c r="K92">
        <f>VLOOKUP(D92,Schools!$A:$Z,9,0)</f>
        <v>400117</v>
      </c>
      <c r="L92" s="75" t="s">
        <v>66</v>
      </c>
      <c r="M92" s="75" t="s">
        <v>94</v>
      </c>
      <c r="N92" s="75" t="s">
        <v>3550</v>
      </c>
      <c r="O92" s="78" t="str">
        <f>VLOOKUP(D92,Schools!A:D,4,0)</f>
        <v>Primary</v>
      </c>
      <c r="P92" s="78">
        <f t="shared" si="44"/>
        <v>10162</v>
      </c>
      <c r="Q92" s="78">
        <f t="shared" si="38"/>
        <v>543965</v>
      </c>
      <c r="R92" s="79">
        <v>319989.01000000013</v>
      </c>
      <c r="S92" s="79">
        <f t="shared" si="39"/>
        <v>-319989.01000000013</v>
      </c>
      <c r="T92" s="79">
        <v>304379.71000000002</v>
      </c>
      <c r="U92" s="79">
        <v>0</v>
      </c>
      <c r="V92" s="79">
        <v>0</v>
      </c>
      <c r="W92" s="79">
        <v>0</v>
      </c>
      <c r="X92" s="79">
        <v>156092.15</v>
      </c>
      <c r="Y92" s="79">
        <v>156092.15</v>
      </c>
      <c r="Z92" s="79">
        <f t="shared" si="40"/>
        <v>616564.01</v>
      </c>
      <c r="AA92" s="79">
        <f t="shared" si="41"/>
        <v>928284.12461538438</v>
      </c>
      <c r="AB92" s="79">
        <f t="shared" si="46"/>
        <v>311720.11461538437</v>
      </c>
      <c r="AC92" s="79"/>
      <c r="AD92" s="311">
        <f t="shared" si="47"/>
        <v>154714.02076923073</v>
      </c>
      <c r="AE92" s="312"/>
      <c r="AF92" s="312"/>
      <c r="AG92" s="316">
        <f t="shared" si="48"/>
        <v>154714.02076923073</v>
      </c>
      <c r="AH92" s="317"/>
      <c r="AI92" s="318"/>
      <c r="AJ92" s="311">
        <f t="shared" si="49"/>
        <v>154714.02076923073</v>
      </c>
      <c r="AK92" s="312"/>
      <c r="AL92" s="313"/>
      <c r="AM92" s="316">
        <f t="shared" si="50"/>
        <v>154714.02076923073</v>
      </c>
      <c r="AN92" s="317"/>
      <c r="AO92" s="318"/>
      <c r="AP92" s="311">
        <f t="shared" si="51"/>
        <v>154714.02076923073</v>
      </c>
      <c r="AQ92" s="312"/>
      <c r="AR92" s="313"/>
      <c r="AS92" s="316">
        <f t="shared" si="52"/>
        <v>154714.02076923073</v>
      </c>
      <c r="AT92" s="317"/>
      <c r="AU92" s="318"/>
      <c r="AV92" s="311">
        <f t="shared" si="53"/>
        <v>154714.02076923073</v>
      </c>
      <c r="AW92" s="312"/>
      <c r="AX92" s="313"/>
      <c r="AY92" s="79">
        <f t="shared" si="54"/>
        <v>2011282.2699999998</v>
      </c>
      <c r="AZ92" s="52">
        <v>2029198.0399999996</v>
      </c>
      <c r="BA92" s="79">
        <f>SUMIF(DEDEL!$D$20:$D$262,APT!D92,DEDEL!$AF$20:$AF$262)</f>
        <v>-17915.769999999997</v>
      </c>
      <c r="BB92" s="79">
        <f t="shared" si="42"/>
        <v>2011282.2699999996</v>
      </c>
      <c r="BC92" s="52">
        <f t="shared" si="45"/>
        <v>0</v>
      </c>
      <c r="BD92" s="79">
        <f t="shared" si="56"/>
        <v>0</v>
      </c>
      <c r="BH92" s="8"/>
      <c r="BU92" s="8"/>
      <c r="BV92" s="53"/>
      <c r="BW92" s="80"/>
      <c r="BZ92" s="3"/>
      <c r="CA92" s="52"/>
      <c r="CB92" s="52"/>
      <c r="CC92" s="52"/>
      <c r="CD92" s="52"/>
      <c r="CE92" s="53"/>
      <c r="CF92" s="52"/>
      <c r="CG92" s="8"/>
      <c r="CH92" s="52"/>
      <c r="CI92" s="1"/>
      <c r="CJ92" s="52"/>
      <c r="CK92" s="1"/>
      <c r="CL92" s="1"/>
      <c r="CM92" s="1"/>
    </row>
    <row r="93" spans="1:91" x14ac:dyDescent="0.25">
      <c r="A93" t="str">
        <f t="shared" si="36"/>
        <v>APT</v>
      </c>
      <c r="B93" s="75" t="s">
        <v>3620</v>
      </c>
      <c r="C93" s="76">
        <v>44027</v>
      </c>
      <c r="D93" s="75">
        <f>Schools!A103</f>
        <v>3022054</v>
      </c>
      <c r="E93" t="str">
        <f>VLOOKUP(D93,Schools!A:B,2,0)</f>
        <v>Woodridge  Primary School</v>
      </c>
      <c r="F93" t="str">
        <f>VLOOKUP(D93,Schools!$A:$Z,3,0)</f>
        <v>M</v>
      </c>
      <c r="G93" s="77">
        <v>899758.96</v>
      </c>
      <c r="H93" s="75" t="s">
        <v>3621</v>
      </c>
      <c r="I93" s="75"/>
      <c r="J93" t="str">
        <f t="shared" si="37"/>
        <v>10162/543965</v>
      </c>
      <c r="K93">
        <f>VLOOKUP(D93,Schools!$A:$Z,9,0)</f>
        <v>400004</v>
      </c>
      <c r="L93" s="75" t="s">
        <v>66</v>
      </c>
      <c r="M93" s="75" t="s">
        <v>94</v>
      </c>
      <c r="N93" s="75" t="s">
        <v>3550</v>
      </c>
      <c r="O93" s="78" t="str">
        <f>VLOOKUP(D93,Schools!A:D,4,0)</f>
        <v>Primary</v>
      </c>
      <c r="P93" s="78">
        <f t="shared" si="44"/>
        <v>10162</v>
      </c>
      <c r="Q93" s="78">
        <f t="shared" si="38"/>
        <v>543965</v>
      </c>
      <c r="R93" s="79">
        <v>764795.11999999976</v>
      </c>
      <c r="S93" s="79">
        <f t="shared" si="39"/>
        <v>-764795.11999999976</v>
      </c>
      <c r="T93" s="79">
        <v>134963.84000000003</v>
      </c>
      <c r="U93" s="79">
        <v>0</v>
      </c>
      <c r="V93" s="79">
        <v>0</v>
      </c>
      <c r="W93" s="79">
        <v>0</v>
      </c>
      <c r="X93" s="79">
        <v>0</v>
      </c>
      <c r="Y93" s="79">
        <v>0</v>
      </c>
      <c r="Z93" s="79">
        <f t="shared" si="40"/>
        <v>134963.84000000003</v>
      </c>
      <c r="AA93" s="79">
        <f t="shared" si="41"/>
        <v>411347.39538461529</v>
      </c>
      <c r="AB93" s="79">
        <f t="shared" si="46"/>
        <v>276383.55538461526</v>
      </c>
      <c r="AC93" s="79"/>
      <c r="AD93" s="311">
        <f t="shared" si="47"/>
        <v>68557.89923076921</v>
      </c>
      <c r="AE93" s="312"/>
      <c r="AF93" s="312"/>
      <c r="AG93" s="316">
        <f t="shared" si="48"/>
        <v>68557.89923076921</v>
      </c>
      <c r="AH93" s="317"/>
      <c r="AI93" s="318"/>
      <c r="AJ93" s="311">
        <f t="shared" si="49"/>
        <v>68557.89923076921</v>
      </c>
      <c r="AK93" s="312"/>
      <c r="AL93" s="313"/>
      <c r="AM93" s="316">
        <f t="shared" si="50"/>
        <v>68557.89923076921</v>
      </c>
      <c r="AN93" s="317"/>
      <c r="AO93" s="318"/>
      <c r="AP93" s="311">
        <f t="shared" si="51"/>
        <v>68557.89923076921</v>
      </c>
      <c r="AQ93" s="312"/>
      <c r="AR93" s="313"/>
      <c r="AS93" s="316">
        <f t="shared" si="52"/>
        <v>68557.89923076921</v>
      </c>
      <c r="AT93" s="317"/>
      <c r="AU93" s="318"/>
      <c r="AV93" s="311">
        <f t="shared" si="53"/>
        <v>68557.89923076921</v>
      </c>
      <c r="AW93" s="312"/>
      <c r="AX93" s="313"/>
      <c r="AY93" s="79">
        <f t="shared" si="54"/>
        <v>891252.69</v>
      </c>
      <c r="AZ93" s="52">
        <v>899758.95999999973</v>
      </c>
      <c r="BA93" s="79">
        <f>SUMIF(DEDEL!$D$20:$D$262,APT!D93,DEDEL!$AF$20:$AF$262)</f>
        <v>-8506.27</v>
      </c>
      <c r="BB93" s="79">
        <f t="shared" si="42"/>
        <v>891252.68999999971</v>
      </c>
      <c r="BC93" s="52">
        <f t="shared" si="45"/>
        <v>0</v>
      </c>
      <c r="BD93" s="79">
        <f t="shared" si="56"/>
        <v>0</v>
      </c>
      <c r="BH93" s="8"/>
      <c r="BU93" s="8"/>
      <c r="BV93" s="53"/>
      <c r="BW93" s="80"/>
      <c r="BZ93" s="3"/>
      <c r="CA93" s="52"/>
      <c r="CB93" s="52"/>
      <c r="CC93" s="52"/>
      <c r="CD93" s="52"/>
      <c r="CE93" s="53"/>
      <c r="CF93" s="52"/>
      <c r="CG93" s="8"/>
      <c r="CH93" s="52"/>
      <c r="CI93" s="1"/>
      <c r="CJ93" s="52"/>
      <c r="CK93" s="1"/>
      <c r="CL93" s="1"/>
      <c r="CM93" s="1"/>
    </row>
    <row r="94" spans="1:91" x14ac:dyDescent="0.25">
      <c r="A94" t="str">
        <f t="shared" si="36"/>
        <v>APT</v>
      </c>
      <c r="B94" s="75" t="s">
        <v>3620</v>
      </c>
      <c r="C94" s="76">
        <v>44027</v>
      </c>
      <c r="D94" s="75">
        <f>Schools!A116</f>
        <v>3025405</v>
      </c>
      <c r="E94" t="str">
        <f>VLOOKUP(D94,Schools!A:B,2,0)</f>
        <v>Finchley Catholic High School</v>
      </c>
      <c r="F94" t="str">
        <f>VLOOKUP(D94,Schools!$A:$Z,3,0)</f>
        <v>M</v>
      </c>
      <c r="G94" s="77">
        <v>4824809.5299999984</v>
      </c>
      <c r="H94" s="75" t="s">
        <v>3621</v>
      </c>
      <c r="I94" s="75"/>
      <c r="J94" t="str">
        <f t="shared" si="37"/>
        <v>10163/543965</v>
      </c>
      <c r="K94">
        <f>VLOOKUP(D94,Schools!$A:$Z,9,0)</f>
        <v>400041</v>
      </c>
      <c r="L94" s="75" t="s">
        <v>66</v>
      </c>
      <c r="M94" s="75" t="s">
        <v>94</v>
      </c>
      <c r="N94" s="75" t="s">
        <v>3550</v>
      </c>
      <c r="O94" s="78" t="str">
        <f>VLOOKUP(D94,Schools!A:D,4,0)</f>
        <v>Secondary</v>
      </c>
      <c r="P94" s="78">
        <f t="shared" si="44"/>
        <v>10163</v>
      </c>
      <c r="Q94" s="78">
        <f t="shared" si="38"/>
        <v>543965</v>
      </c>
      <c r="R94" s="79">
        <v>0</v>
      </c>
      <c r="S94" s="79">
        <f t="shared" si="39"/>
        <v>0</v>
      </c>
      <c r="T94" s="79">
        <v>0</v>
      </c>
      <c r="U94" s="79">
        <v>742278.4</v>
      </c>
      <c r="V94" s="79">
        <v>371139.19999999995</v>
      </c>
      <c r="W94" s="79">
        <v>371139.19999999995</v>
      </c>
      <c r="X94" s="79">
        <v>371139.19999999995</v>
      </c>
      <c r="Y94" s="79">
        <v>371139.19999999995</v>
      </c>
      <c r="Z94" s="79">
        <f t="shared" ref="Z94:Z100" si="57">SUM(R94:Y94)</f>
        <v>2226835.2000000002</v>
      </c>
      <c r="AA94" s="79">
        <f t="shared" si="41"/>
        <v>2211112.7446153853</v>
      </c>
      <c r="AB94" s="79">
        <f t="shared" si="46"/>
        <v>-15722.455384614877</v>
      </c>
      <c r="AC94" s="79"/>
      <c r="AD94" s="311">
        <f t="shared" si="47"/>
        <v>368518.79076923087</v>
      </c>
      <c r="AE94" s="312"/>
      <c r="AF94" s="312"/>
      <c r="AG94" s="316">
        <f t="shared" si="48"/>
        <v>368518.79076923087</v>
      </c>
      <c r="AH94" s="317"/>
      <c r="AI94" s="318"/>
      <c r="AJ94" s="311">
        <f t="shared" si="49"/>
        <v>368518.79076923087</v>
      </c>
      <c r="AK94" s="312"/>
      <c r="AL94" s="313"/>
      <c r="AM94" s="316">
        <f t="shared" si="50"/>
        <v>368518.79076923087</v>
      </c>
      <c r="AN94" s="317"/>
      <c r="AO94" s="318"/>
      <c r="AP94" s="311">
        <f t="shared" si="51"/>
        <v>368518.79076923087</v>
      </c>
      <c r="AQ94" s="312"/>
      <c r="AR94" s="313"/>
      <c r="AS94" s="316">
        <f t="shared" si="52"/>
        <v>368518.79076923087</v>
      </c>
      <c r="AT94" s="317"/>
      <c r="AU94" s="318"/>
      <c r="AV94" s="311">
        <f t="shared" si="53"/>
        <v>368518.79076923087</v>
      </c>
      <c r="AW94" s="312"/>
      <c r="AX94" s="313"/>
      <c r="AY94" s="79">
        <f t="shared" si="54"/>
        <v>4790744.2800000012</v>
      </c>
      <c r="AZ94" s="52">
        <v>4824809.5300000012</v>
      </c>
      <c r="BA94" s="79">
        <f>SUMIF(DEDEL!$D$20:$D$262,APT!D94,DEDEL!$AF$20:$AF$262)</f>
        <v>-34065.25</v>
      </c>
      <c r="BB94" s="79">
        <f t="shared" si="42"/>
        <v>4790744.2800000012</v>
      </c>
      <c r="BC94" s="52">
        <f t="shared" si="45"/>
        <v>0</v>
      </c>
      <c r="BD94" s="79">
        <f t="shared" ref="BD94:BD95" si="58">BB94-AY94</f>
        <v>0</v>
      </c>
      <c r="BH94" s="8"/>
      <c r="BU94" s="8"/>
      <c r="BV94" s="53"/>
      <c r="BW94" s="80"/>
      <c r="BZ94" s="3"/>
      <c r="CA94" s="52"/>
      <c r="CB94" s="52"/>
      <c r="CC94" s="52"/>
      <c r="CD94" s="52"/>
      <c r="CE94" s="53"/>
      <c r="CF94" s="52"/>
      <c r="CG94" s="8"/>
      <c r="CH94" s="52"/>
      <c r="CI94" s="1"/>
      <c r="CJ94" s="52"/>
      <c r="CK94" s="1"/>
      <c r="CL94" s="1"/>
      <c r="CM94" s="1"/>
    </row>
    <row r="95" spans="1:91" x14ac:dyDescent="0.25">
      <c r="A95" t="str">
        <f t="shared" si="36"/>
        <v>APT</v>
      </c>
      <c r="B95" s="75" t="s">
        <v>3620</v>
      </c>
      <c r="C95" s="76">
        <v>44027</v>
      </c>
      <c r="D95" s="75">
        <f>Schools!A117</f>
        <v>3024003</v>
      </c>
      <c r="E95" t="str">
        <f>VLOOKUP(D95,Schools!A:B,2,0)</f>
        <v>Friern Barnet School</v>
      </c>
      <c r="F95" t="str">
        <f>VLOOKUP(D95,Schools!$A:$Z,3,0)</f>
        <v>M</v>
      </c>
      <c r="G95" s="77">
        <v>5017339.4800000004</v>
      </c>
      <c r="H95" s="75" t="s">
        <v>3621</v>
      </c>
      <c r="I95" s="75"/>
      <c r="J95" t="str">
        <f t="shared" si="37"/>
        <v>10163/543965</v>
      </c>
      <c r="K95">
        <f>VLOOKUP(D95,Schools!$A:$Z,9,0)</f>
        <v>400033</v>
      </c>
      <c r="L95" s="75" t="s">
        <v>66</v>
      </c>
      <c r="M95" s="75" t="s">
        <v>94</v>
      </c>
      <c r="N95" s="75" t="s">
        <v>3550</v>
      </c>
      <c r="O95" s="78" t="str">
        <f>VLOOKUP(D95,Schools!A:D,4,0)</f>
        <v>Secondary</v>
      </c>
      <c r="P95" s="78">
        <f t="shared" si="44"/>
        <v>10163</v>
      </c>
      <c r="Q95" s="78">
        <f t="shared" si="38"/>
        <v>543965</v>
      </c>
      <c r="R95" s="79">
        <v>0</v>
      </c>
      <c r="S95" s="79">
        <f t="shared" si="39"/>
        <v>0</v>
      </c>
      <c r="T95" s="79">
        <v>0</v>
      </c>
      <c r="U95" s="79">
        <v>771898.36999999988</v>
      </c>
      <c r="V95" s="79">
        <v>385949.19</v>
      </c>
      <c r="W95" s="79">
        <v>385949.19</v>
      </c>
      <c r="X95" s="79">
        <v>385949.19</v>
      </c>
      <c r="Y95" s="79">
        <v>385949.19</v>
      </c>
      <c r="Z95" s="79">
        <f t="shared" si="57"/>
        <v>2315695.13</v>
      </c>
      <c r="AA95" s="79">
        <f t="shared" si="41"/>
        <v>2300344.98</v>
      </c>
      <c r="AB95" s="79">
        <f t="shared" si="46"/>
        <v>-15350.149999999907</v>
      </c>
      <c r="AC95" s="79"/>
      <c r="AD95" s="311">
        <f t="shared" si="47"/>
        <v>383390.83</v>
      </c>
      <c r="AE95" s="312"/>
      <c r="AF95" s="312"/>
      <c r="AG95" s="316">
        <f t="shared" si="48"/>
        <v>383390.83</v>
      </c>
      <c r="AH95" s="317"/>
      <c r="AI95" s="318"/>
      <c r="AJ95" s="311">
        <f t="shared" si="49"/>
        <v>383390.83</v>
      </c>
      <c r="AK95" s="312"/>
      <c r="AL95" s="313"/>
      <c r="AM95" s="316">
        <f t="shared" si="50"/>
        <v>383390.83</v>
      </c>
      <c r="AN95" s="317"/>
      <c r="AO95" s="318"/>
      <c r="AP95" s="311">
        <f t="shared" si="51"/>
        <v>383390.83</v>
      </c>
      <c r="AQ95" s="312"/>
      <c r="AR95" s="313"/>
      <c r="AS95" s="316">
        <f t="shared" si="52"/>
        <v>383390.83</v>
      </c>
      <c r="AT95" s="317"/>
      <c r="AU95" s="318"/>
      <c r="AV95" s="311">
        <f t="shared" si="53"/>
        <v>383390.83</v>
      </c>
      <c r="AW95" s="312"/>
      <c r="AX95" s="313"/>
      <c r="AY95" s="79">
        <f t="shared" si="54"/>
        <v>4984080.79</v>
      </c>
      <c r="AZ95" s="52">
        <v>5017339.4800000004</v>
      </c>
      <c r="BA95" s="79">
        <f>SUMIF(DEDEL!$D$20:$D$262,APT!D95,DEDEL!$AF$20:$AF$262)</f>
        <v>-33258.69</v>
      </c>
      <c r="BB95" s="79">
        <f t="shared" si="42"/>
        <v>4984080.79</v>
      </c>
      <c r="BC95" s="52">
        <f t="shared" si="45"/>
        <v>0</v>
      </c>
      <c r="BD95" s="79">
        <f t="shared" si="58"/>
        <v>0</v>
      </c>
      <c r="BH95" s="8"/>
      <c r="BU95" s="8"/>
      <c r="BV95" s="53"/>
      <c r="BW95" s="80"/>
      <c r="BZ95" s="3"/>
      <c r="CA95" s="52"/>
      <c r="CB95" s="52"/>
      <c r="CC95" s="52"/>
      <c r="CD95" s="52"/>
      <c r="CE95" s="53"/>
      <c r="CF95" s="52"/>
      <c r="CG95" s="8"/>
      <c r="CH95" s="52"/>
      <c r="CI95" s="1"/>
      <c r="CJ95" s="52"/>
      <c r="CK95" s="1"/>
      <c r="CL95" s="1"/>
      <c r="CM95" s="1"/>
    </row>
    <row r="96" spans="1:91" x14ac:dyDescent="0.25">
      <c r="A96" t="str">
        <f t="shared" si="36"/>
        <v>APT</v>
      </c>
      <c r="B96" s="75" t="s">
        <v>3620</v>
      </c>
      <c r="C96" s="76">
        <v>44027</v>
      </c>
      <c r="D96" s="75">
        <f>Schools!A122</f>
        <v>3025427</v>
      </c>
      <c r="E96" t="str">
        <f>VLOOKUP(D96,Schools!A:B,2,0)</f>
        <v>JCoSS</v>
      </c>
      <c r="F96" t="str">
        <f>VLOOKUP(D96,Schools!$A:$Z,3,0)</f>
        <v>M</v>
      </c>
      <c r="G96" s="77">
        <v>6148058.8899999997</v>
      </c>
      <c r="H96" s="75" t="s">
        <v>3621</v>
      </c>
      <c r="I96" s="75"/>
      <c r="J96" t="str">
        <f t="shared" si="37"/>
        <v>10163/543965</v>
      </c>
      <c r="K96">
        <f>VLOOKUP(D96,Schools!$A:$Z,9,0)</f>
        <v>400140</v>
      </c>
      <c r="L96" s="75" t="s">
        <v>66</v>
      </c>
      <c r="M96" s="75" t="s">
        <v>94</v>
      </c>
      <c r="N96" s="75" t="s">
        <v>3550</v>
      </c>
      <c r="O96" s="78" t="str">
        <f>VLOOKUP(D96,Schools!A:D,4,0)</f>
        <v>Secondary</v>
      </c>
      <c r="P96" s="78">
        <f t="shared" si="44"/>
        <v>10163</v>
      </c>
      <c r="Q96" s="78">
        <f t="shared" si="38"/>
        <v>543965</v>
      </c>
      <c r="R96" s="79">
        <v>0</v>
      </c>
      <c r="S96" s="79">
        <f t="shared" si="39"/>
        <v>0</v>
      </c>
      <c r="T96" s="79">
        <v>0</v>
      </c>
      <c r="U96" s="79">
        <v>945855.21999999986</v>
      </c>
      <c r="V96" s="79">
        <v>472927.58999999991</v>
      </c>
      <c r="W96" s="79">
        <v>472927.58999999991</v>
      </c>
      <c r="X96" s="79">
        <v>472927.58999999991</v>
      </c>
      <c r="Y96" s="79">
        <v>472927.58999999991</v>
      </c>
      <c r="Z96" s="79">
        <f t="shared" si="57"/>
        <v>2837565.5799999996</v>
      </c>
      <c r="AA96" s="79">
        <f t="shared" si="41"/>
        <v>2820320.4507692303</v>
      </c>
      <c r="AB96" s="79">
        <f t="shared" si="46"/>
        <v>-17245.129230769351</v>
      </c>
      <c r="AC96" s="79"/>
      <c r="AD96" s="311">
        <f t="shared" si="47"/>
        <v>470053.40846153838</v>
      </c>
      <c r="AE96" s="312"/>
      <c r="AF96" s="312"/>
      <c r="AG96" s="316">
        <f t="shared" si="48"/>
        <v>470053.40846153838</v>
      </c>
      <c r="AH96" s="317"/>
      <c r="AI96" s="318"/>
      <c r="AJ96" s="311">
        <f t="shared" si="49"/>
        <v>470053.40846153838</v>
      </c>
      <c r="AK96" s="312"/>
      <c r="AL96" s="313"/>
      <c r="AM96" s="316">
        <f t="shared" si="50"/>
        <v>470053.40846153838</v>
      </c>
      <c r="AN96" s="317"/>
      <c r="AO96" s="318"/>
      <c r="AP96" s="311">
        <f t="shared" si="51"/>
        <v>470053.40846153838</v>
      </c>
      <c r="AQ96" s="312"/>
      <c r="AR96" s="313"/>
      <c r="AS96" s="316">
        <f t="shared" si="52"/>
        <v>470053.40846153838</v>
      </c>
      <c r="AT96" s="317"/>
      <c r="AU96" s="318"/>
      <c r="AV96" s="311">
        <f t="shared" si="53"/>
        <v>470053.40846153838</v>
      </c>
      <c r="AW96" s="312"/>
      <c r="AX96" s="313"/>
      <c r="AY96" s="79">
        <f t="shared" si="54"/>
        <v>6110694.3099999987</v>
      </c>
      <c r="AZ96" s="52">
        <v>6148058.8899999987</v>
      </c>
      <c r="BA96" s="79">
        <f>SUMIF(DEDEL!$D$20:$D$262,APT!D96,DEDEL!$AF$20:$AF$262)</f>
        <v>-37364.58</v>
      </c>
      <c r="BB96" s="79">
        <f t="shared" si="42"/>
        <v>6110694.3099999987</v>
      </c>
      <c r="BC96" s="52">
        <f t="shared" si="45"/>
        <v>0</v>
      </c>
      <c r="BD96" s="79">
        <f t="shared" ref="BD96:BD97" si="59">BB96-AY96</f>
        <v>0</v>
      </c>
      <c r="BH96" s="8"/>
      <c r="BU96" s="8"/>
      <c r="BV96" s="53"/>
      <c r="BW96" s="80"/>
      <c r="BZ96" s="3"/>
      <c r="CA96" s="52"/>
      <c r="CB96" s="52"/>
      <c r="CC96" s="52"/>
      <c r="CD96" s="52"/>
      <c r="CE96" s="53"/>
      <c r="CF96" s="52"/>
      <c r="CG96" s="8"/>
      <c r="CH96" s="52"/>
      <c r="CI96" s="1"/>
      <c r="CJ96" s="52"/>
      <c r="CK96" s="1"/>
      <c r="CL96" s="1"/>
      <c r="CM96" s="1"/>
    </row>
    <row r="97" spans="1:91" x14ac:dyDescent="0.25">
      <c r="A97" t="str">
        <f t="shared" si="36"/>
        <v>APT</v>
      </c>
      <c r="B97" s="75" t="s">
        <v>3620</v>
      </c>
      <c r="C97" s="76">
        <v>44027</v>
      </c>
      <c r="D97" s="75">
        <f>Schools!A123</f>
        <v>3024004</v>
      </c>
      <c r="E97" t="str">
        <f>VLOOKUP(D97,Schools!A:B,2,0)</f>
        <v>Menorah High School (Girls)</v>
      </c>
      <c r="F97" t="str">
        <f>VLOOKUP(D97,Schools!$A:$Z,3,0)</f>
        <v>M</v>
      </c>
      <c r="G97" s="77">
        <v>1463472.02</v>
      </c>
      <c r="H97" s="75" t="s">
        <v>3621</v>
      </c>
      <c r="I97" s="75"/>
      <c r="J97" t="str">
        <f t="shared" si="37"/>
        <v>10163/543965</v>
      </c>
      <c r="K97">
        <f>VLOOKUP(D97,Schools!$A:$Z,9,0)</f>
        <v>107953</v>
      </c>
      <c r="L97" s="75" t="s">
        <v>66</v>
      </c>
      <c r="M97" s="75" t="s">
        <v>94</v>
      </c>
      <c r="N97" s="75" t="s">
        <v>3550</v>
      </c>
      <c r="O97" s="78" t="str">
        <f>VLOOKUP(D97,Schools!A:D,4,0)</f>
        <v>Secondary</v>
      </c>
      <c r="P97" s="78">
        <f t="shared" si="44"/>
        <v>10163</v>
      </c>
      <c r="Q97" s="78">
        <f t="shared" si="38"/>
        <v>543965</v>
      </c>
      <c r="R97" s="79">
        <v>0</v>
      </c>
      <c r="S97" s="79">
        <f t="shared" si="39"/>
        <v>0</v>
      </c>
      <c r="T97" s="79">
        <v>0</v>
      </c>
      <c r="U97" s="79">
        <v>225149.54</v>
      </c>
      <c r="V97" s="79">
        <v>112574.77000000002</v>
      </c>
      <c r="W97" s="79">
        <v>112574.77000000002</v>
      </c>
      <c r="X97" s="79">
        <v>112574.77000000002</v>
      </c>
      <c r="Y97" s="79">
        <v>112574.77000000002</v>
      </c>
      <c r="Z97" s="79">
        <f t="shared" si="57"/>
        <v>675448.62000000011</v>
      </c>
      <c r="AA97" s="79">
        <f t="shared" si="41"/>
        <v>670762.63384615397</v>
      </c>
      <c r="AB97" s="79">
        <f t="shared" si="46"/>
        <v>-4685.986153846141</v>
      </c>
      <c r="AC97" s="79"/>
      <c r="AD97" s="311">
        <f t="shared" si="47"/>
        <v>111793.77230769233</v>
      </c>
      <c r="AE97" s="312"/>
      <c r="AF97" s="312"/>
      <c r="AG97" s="316">
        <f t="shared" si="48"/>
        <v>111793.77230769233</v>
      </c>
      <c r="AH97" s="317"/>
      <c r="AI97" s="318"/>
      <c r="AJ97" s="311">
        <f t="shared" si="49"/>
        <v>111793.77230769233</v>
      </c>
      <c r="AK97" s="312"/>
      <c r="AL97" s="313"/>
      <c r="AM97" s="316">
        <f t="shared" si="50"/>
        <v>111793.77230769233</v>
      </c>
      <c r="AN97" s="317"/>
      <c r="AO97" s="318"/>
      <c r="AP97" s="311">
        <f t="shared" si="51"/>
        <v>111793.77230769233</v>
      </c>
      <c r="AQ97" s="312"/>
      <c r="AR97" s="313"/>
      <c r="AS97" s="316">
        <f t="shared" si="52"/>
        <v>111793.77230769233</v>
      </c>
      <c r="AT97" s="317"/>
      <c r="AU97" s="318"/>
      <c r="AV97" s="311">
        <f t="shared" si="53"/>
        <v>111793.77230769233</v>
      </c>
      <c r="AW97" s="312"/>
      <c r="AX97" s="313"/>
      <c r="AY97" s="79">
        <f t="shared" si="54"/>
        <v>1453319.0400000003</v>
      </c>
      <c r="AZ97" s="52">
        <v>1463472.0200000003</v>
      </c>
      <c r="BA97" s="79">
        <f>SUMIF(DEDEL!$D$20:$D$262,APT!D97,DEDEL!$AF$20:$AF$262)</f>
        <v>-10152.98</v>
      </c>
      <c r="BB97" s="79">
        <f t="shared" si="42"/>
        <v>1453319.0400000003</v>
      </c>
      <c r="BC97" s="52">
        <f t="shared" si="45"/>
        <v>0</v>
      </c>
      <c r="BD97" s="79">
        <f t="shared" si="59"/>
        <v>0</v>
      </c>
      <c r="BH97" s="8"/>
      <c r="BU97" s="8"/>
      <c r="BV97" s="53"/>
      <c r="BW97" s="80"/>
      <c r="BZ97" s="3"/>
      <c r="CA97" s="52"/>
      <c r="CB97" s="52"/>
      <c r="CC97" s="52"/>
      <c r="CD97" s="52"/>
      <c r="CE97" s="53"/>
      <c r="CF97" s="52"/>
      <c r="CG97" s="8"/>
      <c r="CH97" s="52"/>
      <c r="CI97" s="1"/>
      <c r="CJ97" s="52"/>
      <c r="CK97" s="1"/>
      <c r="CL97" s="1"/>
      <c r="CM97" s="1"/>
    </row>
    <row r="98" spans="1:91" x14ac:dyDescent="0.25">
      <c r="A98" t="str">
        <f t="shared" si="36"/>
        <v>APT</v>
      </c>
      <c r="B98" s="75" t="s">
        <v>3620</v>
      </c>
      <c r="C98" s="76">
        <v>44027</v>
      </c>
      <c r="D98" s="75">
        <f>Schools!A129</f>
        <v>3025404</v>
      </c>
      <c r="E98" t="str">
        <f>VLOOKUP(D98,Schools!A:B,2,0)</f>
        <v>St Michaels Catholic Grammar School</v>
      </c>
      <c r="F98" t="str">
        <f>VLOOKUP(D98,Schools!$A:$Z,3,0)</f>
        <v>M</v>
      </c>
      <c r="G98" s="77">
        <v>2996528.14</v>
      </c>
      <c r="H98" s="75" t="s">
        <v>3621</v>
      </c>
      <c r="I98" s="75"/>
      <c r="J98" t="str">
        <f t="shared" si="37"/>
        <v>10163/543965</v>
      </c>
      <c r="K98">
        <f>VLOOKUP(D98,Schools!$A:$Z,9,0)</f>
        <v>400029</v>
      </c>
      <c r="L98" s="75" t="s">
        <v>66</v>
      </c>
      <c r="M98" s="75" t="s">
        <v>94</v>
      </c>
      <c r="N98" s="75" t="s">
        <v>3550</v>
      </c>
      <c r="O98" s="78" t="str">
        <f>VLOOKUP(D98,Schools!A:D,4,0)</f>
        <v>Secondary</v>
      </c>
      <c r="P98" s="78">
        <f t="shared" si="44"/>
        <v>10163</v>
      </c>
      <c r="Q98" s="78">
        <f t="shared" si="38"/>
        <v>543965</v>
      </c>
      <c r="R98" s="79">
        <v>0</v>
      </c>
      <c r="S98" s="79">
        <f t="shared" si="39"/>
        <v>0</v>
      </c>
      <c r="T98" s="79">
        <v>0</v>
      </c>
      <c r="U98" s="79">
        <v>461004.33000000007</v>
      </c>
      <c r="V98" s="79">
        <v>230502.17000000004</v>
      </c>
      <c r="W98" s="79">
        <v>230502.17000000004</v>
      </c>
      <c r="X98" s="79">
        <v>230502.17000000004</v>
      </c>
      <c r="Y98" s="79">
        <v>230502.17000000004</v>
      </c>
      <c r="Z98" s="79">
        <f t="shared" si="57"/>
        <v>1383013.0100000002</v>
      </c>
      <c r="AA98" s="79">
        <f t="shared" si="41"/>
        <v>1373760.1753846153</v>
      </c>
      <c r="AB98" s="79">
        <f t="shared" si="46"/>
        <v>-9252.834615384927</v>
      </c>
      <c r="AC98" s="79"/>
      <c r="AD98" s="311">
        <f t="shared" si="47"/>
        <v>228960.02923076923</v>
      </c>
      <c r="AE98" s="312"/>
      <c r="AF98" s="312"/>
      <c r="AG98" s="316">
        <f t="shared" si="48"/>
        <v>228960.02923076923</v>
      </c>
      <c r="AH98" s="317"/>
      <c r="AI98" s="318"/>
      <c r="AJ98" s="311">
        <f t="shared" si="49"/>
        <v>228960.02923076923</v>
      </c>
      <c r="AK98" s="312"/>
      <c r="AL98" s="313"/>
      <c r="AM98" s="316">
        <f t="shared" si="50"/>
        <v>228960.02923076923</v>
      </c>
      <c r="AN98" s="317"/>
      <c r="AO98" s="318"/>
      <c r="AP98" s="311">
        <f t="shared" si="51"/>
        <v>228960.02923076923</v>
      </c>
      <c r="AQ98" s="312"/>
      <c r="AR98" s="313"/>
      <c r="AS98" s="316">
        <f t="shared" si="52"/>
        <v>228960.02923076923</v>
      </c>
      <c r="AT98" s="317"/>
      <c r="AU98" s="318"/>
      <c r="AV98" s="311">
        <f t="shared" si="53"/>
        <v>228960.02923076923</v>
      </c>
      <c r="AW98" s="312"/>
      <c r="AX98" s="313"/>
      <c r="AY98" s="79">
        <f t="shared" si="54"/>
        <v>2976480.38</v>
      </c>
      <c r="AZ98" s="52">
        <v>2996528.1399999997</v>
      </c>
      <c r="BA98" s="79">
        <f>SUMIF(DEDEL!$D$20:$D$262,APT!D98,DEDEL!$AF$20:$AF$262)</f>
        <v>-20047.760000000002</v>
      </c>
      <c r="BB98" s="79">
        <f t="shared" si="42"/>
        <v>2976480.38</v>
      </c>
      <c r="BC98" s="52">
        <f t="shared" si="45"/>
        <v>0</v>
      </c>
      <c r="BD98" s="79">
        <f t="shared" ref="BD98:BD99" si="60">BB98-AY98</f>
        <v>0</v>
      </c>
      <c r="BH98" s="8"/>
      <c r="BU98" s="8"/>
      <c r="BV98" s="53"/>
      <c r="BW98" s="80"/>
      <c r="BZ98" s="3"/>
      <c r="CA98" s="52"/>
      <c r="CB98" s="52"/>
      <c r="CC98" s="52"/>
      <c r="CD98" s="52"/>
      <c r="CE98" s="53"/>
      <c r="CF98" s="52"/>
      <c r="CG98" s="8"/>
      <c r="CH98" s="52"/>
      <c r="CI98" s="1"/>
      <c r="CJ98" s="52"/>
      <c r="CK98" s="1"/>
      <c r="CL98" s="1"/>
      <c r="CM98" s="1"/>
    </row>
    <row r="99" spans="1:91" x14ac:dyDescent="0.25">
      <c r="A99" t="str">
        <f t="shared" si="36"/>
        <v>APT</v>
      </c>
      <c r="B99" s="75" t="s">
        <v>3620</v>
      </c>
      <c r="C99" s="76">
        <v>44027</v>
      </c>
      <c r="D99" s="75">
        <f>Schools!A130</f>
        <v>3025407</v>
      </c>
      <c r="E99" t="str">
        <f>VLOOKUP(D99,Schools!A:B,2,0)</f>
        <v>St. James' Catholic High School</v>
      </c>
      <c r="F99" t="str">
        <f>VLOOKUP(D99,Schools!$A:$Z,3,0)</f>
        <v>M</v>
      </c>
      <c r="G99" s="77">
        <v>5915898.4900000012</v>
      </c>
      <c r="H99" s="75" t="s">
        <v>3621</v>
      </c>
      <c r="I99" s="75"/>
      <c r="J99" t="str">
        <f t="shared" si="37"/>
        <v>10163/543965</v>
      </c>
      <c r="K99">
        <f>VLOOKUP(D99,Schools!$A:$Z,9,0)</f>
        <v>400013</v>
      </c>
      <c r="L99" s="75" t="s">
        <v>66</v>
      </c>
      <c r="M99" s="75" t="s">
        <v>94</v>
      </c>
      <c r="N99" s="75" t="s">
        <v>3550</v>
      </c>
      <c r="O99" s="78" t="str">
        <f>VLOOKUP(D99,Schools!A:D,4,0)</f>
        <v>Secondary</v>
      </c>
      <c r="P99" s="78">
        <f t="shared" si="44"/>
        <v>10163</v>
      </c>
      <c r="Q99" s="78">
        <f t="shared" si="38"/>
        <v>543965</v>
      </c>
      <c r="R99" s="79">
        <v>0</v>
      </c>
      <c r="S99" s="79">
        <f t="shared" si="39"/>
        <v>0</v>
      </c>
      <c r="T99" s="79">
        <v>0</v>
      </c>
      <c r="U99" s="79">
        <v>910138.22</v>
      </c>
      <c r="V99" s="79">
        <v>455069.12</v>
      </c>
      <c r="W99" s="79">
        <v>455069.12</v>
      </c>
      <c r="X99" s="79">
        <v>455069.12</v>
      </c>
      <c r="Y99" s="79">
        <v>455069.12</v>
      </c>
      <c r="Z99" s="79">
        <f t="shared" si="57"/>
        <v>2730414.7</v>
      </c>
      <c r="AA99" s="79">
        <f t="shared" si="41"/>
        <v>2711762.2569230776</v>
      </c>
      <c r="AB99" s="79">
        <f t="shared" si="46"/>
        <v>-18652.443076922558</v>
      </c>
      <c r="AC99" s="79"/>
      <c r="AD99" s="311">
        <f t="shared" si="47"/>
        <v>451960.37615384627</v>
      </c>
      <c r="AE99" s="312"/>
      <c r="AF99" s="312"/>
      <c r="AG99" s="316">
        <f t="shared" si="48"/>
        <v>451960.37615384627</v>
      </c>
      <c r="AH99" s="317"/>
      <c r="AI99" s="318"/>
      <c r="AJ99" s="311">
        <f t="shared" si="49"/>
        <v>451960.37615384627</v>
      </c>
      <c r="AK99" s="312"/>
      <c r="AL99" s="313"/>
      <c r="AM99" s="316">
        <f t="shared" si="50"/>
        <v>451960.37615384627</v>
      </c>
      <c r="AN99" s="317"/>
      <c r="AO99" s="318"/>
      <c r="AP99" s="311">
        <f t="shared" si="51"/>
        <v>451960.37615384627</v>
      </c>
      <c r="AQ99" s="312"/>
      <c r="AR99" s="313"/>
      <c r="AS99" s="316">
        <f t="shared" si="52"/>
        <v>451960.37615384627</v>
      </c>
      <c r="AT99" s="317"/>
      <c r="AU99" s="318"/>
      <c r="AV99" s="311">
        <f t="shared" si="53"/>
        <v>451960.37615384627</v>
      </c>
      <c r="AW99" s="312"/>
      <c r="AX99" s="313"/>
      <c r="AY99" s="79">
        <f t="shared" si="54"/>
        <v>5875484.8900000015</v>
      </c>
      <c r="AZ99" s="52">
        <v>5915898.4900000012</v>
      </c>
      <c r="BA99" s="79">
        <f>SUMIF(DEDEL!$D$20:$D$262,APT!D99,DEDEL!$AF$20:$AF$262)</f>
        <v>-40413.599999999999</v>
      </c>
      <c r="BB99" s="79">
        <f t="shared" si="42"/>
        <v>5875484.8900000015</v>
      </c>
      <c r="BC99" s="52">
        <f t="shared" si="45"/>
        <v>0</v>
      </c>
      <c r="BD99" s="79">
        <f t="shared" si="60"/>
        <v>0</v>
      </c>
      <c r="BH99" s="8"/>
      <c r="BU99" s="8"/>
      <c r="BV99" s="53"/>
      <c r="BW99" s="80"/>
      <c r="BZ99" s="3"/>
      <c r="CA99" s="52"/>
      <c r="CB99" s="52"/>
      <c r="CC99" s="52"/>
      <c r="CD99" s="52"/>
      <c r="CE99" s="53"/>
      <c r="CF99" s="52"/>
      <c r="CG99" s="8"/>
      <c r="CH99" s="52"/>
      <c r="CI99" s="1"/>
      <c r="CJ99" s="52"/>
      <c r="CK99" s="1"/>
      <c r="CL99" s="1"/>
      <c r="CM99" s="1"/>
    </row>
    <row r="100" spans="1:91" x14ac:dyDescent="0.25">
      <c r="A100" t="str">
        <f t="shared" si="36"/>
        <v>APT</v>
      </c>
      <c r="B100" s="75" t="s">
        <v>3620</v>
      </c>
      <c r="C100" s="76">
        <v>44027</v>
      </c>
      <c r="D100" s="75">
        <f>Schools!A142</f>
        <v>3023521</v>
      </c>
      <c r="E100" t="str">
        <f>VLOOKUP(D100,Schools!A:B,2,0)</f>
        <v>St Mary's &amp; St John's CE School</v>
      </c>
      <c r="F100" t="str">
        <f>VLOOKUP(D100,Schools!$A:$Z,3,0)</f>
        <v>M</v>
      </c>
      <c r="G100" s="77">
        <v>7347993.4399999985</v>
      </c>
      <c r="H100" s="75" t="s">
        <v>3621</v>
      </c>
      <c r="I100" s="75"/>
      <c r="J100" t="str">
        <f t="shared" si="37"/>
        <v>11510/543965</v>
      </c>
      <c r="K100">
        <f>VLOOKUP(D100,Schools!$A:$Z,9,0)</f>
        <v>400135</v>
      </c>
      <c r="L100" s="75" t="s">
        <v>66</v>
      </c>
      <c r="M100" s="75" t="s">
        <v>94</v>
      </c>
      <c r="N100" s="75" t="s">
        <v>3550</v>
      </c>
      <c r="O100" s="78" t="str">
        <f>VLOOKUP(D100,Schools!A:D,4,0)</f>
        <v>All through</v>
      </c>
      <c r="P100" s="78">
        <f t="shared" si="44"/>
        <v>11510</v>
      </c>
      <c r="Q100" s="78">
        <f t="shared" si="38"/>
        <v>543965</v>
      </c>
      <c r="R100" s="79">
        <v>0</v>
      </c>
      <c r="S100" s="79">
        <f t="shared" si="39"/>
        <v>0</v>
      </c>
      <c r="T100" s="79">
        <v>0</v>
      </c>
      <c r="U100" s="79">
        <v>1130460.52</v>
      </c>
      <c r="V100" s="79">
        <v>565230.27</v>
      </c>
      <c r="W100" s="79">
        <v>565230.27</v>
      </c>
      <c r="X100" s="79">
        <v>565230.27</v>
      </c>
      <c r="Y100" s="79">
        <v>565230.27</v>
      </c>
      <c r="Z100" s="79">
        <f t="shared" si="57"/>
        <v>3391381.6</v>
      </c>
      <c r="AA100" s="79">
        <f t="shared" si="41"/>
        <v>3364228.1861538459</v>
      </c>
      <c r="AB100" s="79">
        <f t="shared" si="46"/>
        <v>-27153.413846154232</v>
      </c>
      <c r="AC100" s="79"/>
      <c r="AD100" s="311">
        <f t="shared" si="47"/>
        <v>560704.69769230764</v>
      </c>
      <c r="AE100" s="312"/>
      <c r="AF100" s="312"/>
      <c r="AG100" s="316">
        <f t="shared" si="48"/>
        <v>560704.69769230764</v>
      </c>
      <c r="AH100" s="317"/>
      <c r="AI100" s="318"/>
      <c r="AJ100" s="311">
        <f t="shared" si="49"/>
        <v>560704.69769230764</v>
      </c>
      <c r="AK100" s="312"/>
      <c r="AL100" s="313"/>
      <c r="AM100" s="316">
        <f t="shared" si="50"/>
        <v>560704.69769230764</v>
      </c>
      <c r="AN100" s="317"/>
      <c r="AO100" s="318"/>
      <c r="AP100" s="311">
        <f t="shared" si="51"/>
        <v>560704.69769230764</v>
      </c>
      <c r="AQ100" s="312"/>
      <c r="AR100" s="313"/>
      <c r="AS100" s="316">
        <f t="shared" si="52"/>
        <v>560704.69769230764</v>
      </c>
      <c r="AT100" s="317"/>
      <c r="AU100" s="318"/>
      <c r="AV100" s="311">
        <f t="shared" si="53"/>
        <v>560704.69769230764</v>
      </c>
      <c r="AW100" s="312"/>
      <c r="AX100" s="313"/>
      <c r="AY100" s="79">
        <f t="shared" si="54"/>
        <v>7289161.0699999994</v>
      </c>
      <c r="AZ100" s="52">
        <v>7347993.4399999995</v>
      </c>
      <c r="BA100" s="79">
        <f>SUMIF(DEDEL!$D$20:$D$262,APT!D100,DEDEL!$AF$20:$AF$262)</f>
        <v>-58832.37</v>
      </c>
      <c r="BB100" s="79">
        <f t="shared" si="42"/>
        <v>7289161.0699999994</v>
      </c>
      <c r="BC100" s="52">
        <f t="shared" si="45"/>
        <v>0</v>
      </c>
      <c r="BD100" s="79">
        <f>BB100-AY100</f>
        <v>0</v>
      </c>
      <c r="BH100" s="8"/>
      <c r="BU100" s="8"/>
      <c r="BV100" s="53"/>
      <c r="BW100" s="80"/>
      <c r="BZ100" s="3"/>
      <c r="CA100" s="52"/>
      <c r="CB100" s="52"/>
      <c r="CC100" s="52"/>
      <c r="CD100" s="52"/>
      <c r="CE100" s="53"/>
      <c r="CF100" s="52"/>
      <c r="CG100" s="8"/>
      <c r="CH100" s="52"/>
      <c r="CI100" s="1"/>
      <c r="CJ100" s="52"/>
      <c r="CK100" s="1"/>
      <c r="CL100" s="1"/>
      <c r="CM100" s="1"/>
    </row>
    <row r="101" spans="1:91" x14ac:dyDescent="0.25">
      <c r="G101" s="81"/>
      <c r="O101" s="78"/>
      <c r="P101" s="78"/>
      <c r="Q101" s="78"/>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52"/>
      <c r="BA101" s="79"/>
      <c r="BB101" s="79"/>
      <c r="BC101" s="52"/>
      <c r="BD101" s="79"/>
      <c r="BH101" s="8"/>
      <c r="BU101" s="8"/>
      <c r="BV101" s="53"/>
      <c r="BW101" s="80"/>
      <c r="BZ101" s="3"/>
      <c r="CB101" s="52"/>
      <c r="CC101" s="52"/>
      <c r="CD101" s="52"/>
      <c r="CG101" s="8"/>
      <c r="CH101" s="52"/>
      <c r="CI101" s="1"/>
      <c r="CJ101" s="52"/>
      <c r="CK101" s="1"/>
      <c r="CL101" s="1"/>
      <c r="CM101" s="1"/>
    </row>
    <row r="102" spans="1:91" x14ac:dyDescent="0.25">
      <c r="G102" s="81"/>
      <c r="O102" s="78"/>
      <c r="P102" s="78"/>
      <c r="Q102" s="78"/>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52"/>
      <c r="BA102" s="79"/>
      <c r="BB102" s="79"/>
      <c r="BC102" s="52"/>
      <c r="BD102" s="79"/>
      <c r="BH102" s="8"/>
      <c r="BU102" s="8"/>
      <c r="BV102" s="53"/>
      <c r="BW102" s="80"/>
      <c r="BZ102" s="3"/>
      <c r="CB102" s="52"/>
      <c r="CC102" s="52"/>
      <c r="CD102" s="52"/>
      <c r="CG102" s="8"/>
      <c r="CH102" s="52"/>
      <c r="CI102" s="1"/>
      <c r="CJ102" s="52"/>
      <c r="CK102" s="1"/>
      <c r="CL102" s="1"/>
      <c r="CM102" s="1"/>
    </row>
    <row r="103" spans="1:91" x14ac:dyDescent="0.25">
      <c r="G103" s="81"/>
      <c r="O103" s="78"/>
      <c r="P103" s="78"/>
      <c r="Q103" s="78"/>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52"/>
      <c r="BA103" s="79"/>
      <c r="BB103" s="79"/>
      <c r="BC103" s="52"/>
      <c r="BD103" s="79"/>
      <c r="BH103" s="8"/>
      <c r="BU103" s="8"/>
      <c r="BV103" s="53"/>
      <c r="BW103" s="80"/>
      <c r="BZ103" s="3"/>
      <c r="CB103" s="52"/>
      <c r="CC103" s="52"/>
      <c r="CD103" s="52"/>
      <c r="CG103" s="8"/>
      <c r="CH103" s="52"/>
      <c r="CI103" s="1"/>
      <c r="CJ103" s="52"/>
      <c r="CK103" s="1"/>
      <c r="CL103" s="1"/>
      <c r="CM103" s="1"/>
    </row>
    <row r="104" spans="1:91" x14ac:dyDescent="0.25">
      <c r="G104" s="81"/>
      <c r="O104" s="78"/>
      <c r="P104" s="78"/>
      <c r="Q104" s="78"/>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52"/>
      <c r="BA104" s="79"/>
      <c r="BB104" s="79"/>
      <c r="BC104" s="52"/>
      <c r="BD104" s="79"/>
      <c r="BH104" s="8"/>
      <c r="BU104" s="8"/>
      <c r="BV104" s="53"/>
      <c r="BW104" s="80"/>
      <c r="BZ104" s="3"/>
      <c r="CB104" s="52"/>
      <c r="CC104" s="52"/>
      <c r="CD104" s="52"/>
      <c r="CG104" s="8"/>
      <c r="CH104" s="52"/>
      <c r="CI104" s="1"/>
      <c r="CJ104" s="52"/>
      <c r="CK104" s="1"/>
      <c r="CL104" s="1"/>
      <c r="CM104" s="1"/>
    </row>
    <row r="105" spans="1:91" x14ac:dyDescent="0.25">
      <c r="G105" s="81"/>
      <c r="O105" s="78"/>
      <c r="P105" s="78"/>
      <c r="Q105" s="78"/>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52"/>
      <c r="BA105" s="79"/>
      <c r="BB105" s="79"/>
      <c r="BC105" s="52"/>
      <c r="BD105" s="79"/>
      <c r="BH105" s="8"/>
      <c r="BU105" s="8"/>
      <c r="BV105" s="53"/>
      <c r="BW105" s="80"/>
      <c r="BZ105" s="3"/>
      <c r="CB105" s="52"/>
      <c r="CC105" s="52"/>
      <c r="CD105" s="52"/>
      <c r="CG105" s="8"/>
      <c r="CH105" s="52"/>
      <c r="CI105" s="1"/>
      <c r="CJ105" s="52"/>
      <c r="CK105" s="1"/>
      <c r="CL105" s="1"/>
      <c r="CM105" s="1"/>
    </row>
    <row r="106" spans="1:91" x14ac:dyDescent="0.25">
      <c r="G106" s="81"/>
      <c r="O106" s="78"/>
      <c r="P106" s="78"/>
      <c r="Q106" s="78"/>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52"/>
      <c r="BA106" s="79"/>
      <c r="BB106" s="79"/>
      <c r="BC106" s="52"/>
      <c r="BD106" s="79"/>
      <c r="BH106" s="8"/>
      <c r="BU106" s="8"/>
      <c r="BV106" s="53"/>
      <c r="BW106" s="80"/>
      <c r="BZ106" s="3"/>
      <c r="CB106" s="52"/>
      <c r="CC106" s="52"/>
      <c r="CD106" s="52"/>
      <c r="CG106" s="8"/>
      <c r="CH106" s="52"/>
      <c r="CI106" s="1"/>
      <c r="CJ106" s="52"/>
      <c r="CK106" s="1"/>
      <c r="CL106" s="1"/>
      <c r="CM106" s="1"/>
    </row>
    <row r="107" spans="1:91" x14ac:dyDescent="0.25">
      <c r="G107" s="81"/>
      <c r="O107" s="78"/>
      <c r="P107" s="78"/>
      <c r="Q107" s="78"/>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52"/>
      <c r="BA107" s="79"/>
      <c r="BB107" s="79"/>
      <c r="BC107" s="52"/>
      <c r="BD107" s="79"/>
      <c r="BH107" s="8"/>
      <c r="BU107" s="8"/>
      <c r="BV107" s="53"/>
      <c r="BW107" s="80"/>
      <c r="BZ107" s="3"/>
      <c r="CB107" s="52"/>
      <c r="CC107" s="52"/>
      <c r="CD107" s="52"/>
      <c r="CG107" s="8"/>
      <c r="CH107" s="52"/>
      <c r="CI107" s="1"/>
      <c r="CJ107" s="52"/>
      <c r="CK107" s="1"/>
      <c r="CL107" s="1"/>
      <c r="CM107" s="1"/>
    </row>
    <row r="108" spans="1:91" x14ac:dyDescent="0.25">
      <c r="G108" s="81"/>
      <c r="O108" s="78"/>
      <c r="P108" s="78"/>
      <c r="Q108" s="78"/>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52"/>
      <c r="BA108" s="79"/>
      <c r="BB108" s="79"/>
      <c r="BC108" s="52"/>
      <c r="BD108" s="79"/>
      <c r="BH108" s="8"/>
      <c r="BU108" s="8"/>
      <c r="BV108" s="53"/>
      <c r="BW108" s="80"/>
      <c r="BZ108" s="3"/>
      <c r="CB108" s="52"/>
      <c r="CC108" s="52"/>
      <c r="CD108" s="52"/>
      <c r="CG108" s="8"/>
      <c r="CH108" s="52"/>
      <c r="CI108" s="1"/>
      <c r="CJ108" s="52"/>
      <c r="CK108" s="1"/>
      <c r="CL108" s="1"/>
      <c r="CM108" s="1"/>
    </row>
    <row r="109" spans="1:91" x14ac:dyDescent="0.25">
      <c r="G109" s="81"/>
      <c r="O109" s="78"/>
      <c r="P109" s="78"/>
      <c r="Q109" s="78"/>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52"/>
      <c r="BA109" s="79"/>
      <c r="BB109" s="79"/>
      <c r="BC109" s="52"/>
      <c r="BD109" s="79"/>
      <c r="BH109" s="8"/>
      <c r="BU109" s="8"/>
      <c r="BV109" s="53"/>
      <c r="BW109" s="80"/>
      <c r="BZ109" s="3"/>
      <c r="CB109" s="52"/>
      <c r="CC109" s="52"/>
      <c r="CD109" s="52"/>
      <c r="CG109" s="8"/>
      <c r="CH109" s="52"/>
      <c r="CI109" s="1"/>
      <c r="CJ109" s="52"/>
      <c r="CK109" s="1"/>
      <c r="CL109" s="1"/>
      <c r="CM109" s="1"/>
    </row>
    <row r="110" spans="1:91" x14ac:dyDescent="0.25">
      <c r="G110" s="81"/>
      <c r="O110" s="78"/>
      <c r="P110" s="78"/>
      <c r="Q110" s="78"/>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52"/>
      <c r="BA110" s="79"/>
      <c r="BB110" s="79"/>
      <c r="BC110" s="52"/>
      <c r="BD110" s="79"/>
      <c r="BH110" s="8"/>
    </row>
    <row r="111" spans="1:91" x14ac:dyDescent="0.25">
      <c r="G111" s="81"/>
      <c r="O111" s="78"/>
      <c r="P111" s="78"/>
      <c r="Q111" s="78"/>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52"/>
      <c r="BA111" s="79"/>
      <c r="BB111" s="79"/>
      <c r="BC111" s="52"/>
      <c r="BD111" s="79"/>
      <c r="BH111" s="8"/>
    </row>
    <row r="112" spans="1:91" x14ac:dyDescent="0.25">
      <c r="G112" s="81"/>
      <c r="O112" s="78"/>
      <c r="P112" s="78"/>
      <c r="Q112" s="78"/>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52"/>
      <c r="BA112" s="79"/>
      <c r="BB112" s="79"/>
      <c r="BC112" s="52"/>
      <c r="BD112" s="79"/>
      <c r="BH112" s="8"/>
    </row>
    <row r="113" spans="7:60" x14ac:dyDescent="0.25">
      <c r="G113" s="81"/>
      <c r="O113" s="78"/>
      <c r="P113" s="78"/>
      <c r="Q113" s="78"/>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52"/>
      <c r="BA113" s="79"/>
      <c r="BB113" s="79"/>
      <c r="BC113" s="52"/>
      <c r="BD113" s="79"/>
      <c r="BH113" s="8"/>
    </row>
    <row r="114" spans="7:60" x14ac:dyDescent="0.25">
      <c r="G114" s="81"/>
      <c r="O114" s="78"/>
      <c r="P114" s="78"/>
      <c r="Q114" s="78"/>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52"/>
      <c r="BA114" s="79"/>
      <c r="BB114" s="79"/>
      <c r="BC114" s="52"/>
      <c r="BD114" s="79"/>
      <c r="BH114" s="8"/>
    </row>
    <row r="115" spans="7:60" x14ac:dyDescent="0.25">
      <c r="G115" s="81"/>
      <c r="O115" s="78"/>
      <c r="P115" s="78"/>
      <c r="Q115" s="78"/>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52"/>
      <c r="BA115" s="79"/>
      <c r="BB115" s="79"/>
      <c r="BC115" s="52"/>
      <c r="BD115" s="79"/>
      <c r="BH115" s="8"/>
    </row>
    <row r="116" spans="7:60" x14ac:dyDescent="0.25">
      <c r="G116" s="81"/>
      <c r="O116" s="78"/>
      <c r="P116" s="78"/>
      <c r="Q116" s="78"/>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52"/>
      <c r="BA116" s="79"/>
      <c r="BB116" s="79"/>
      <c r="BC116" s="52"/>
      <c r="BD116" s="79"/>
      <c r="BH116" s="8"/>
    </row>
    <row r="117" spans="7:60" x14ac:dyDescent="0.25">
      <c r="G117" s="81"/>
      <c r="O117" s="78"/>
      <c r="P117" s="78"/>
      <c r="Q117" s="78"/>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52"/>
      <c r="BA117" s="79"/>
      <c r="BB117" s="79"/>
      <c r="BC117" s="52"/>
      <c r="BD117" s="79"/>
      <c r="BH117" s="8"/>
    </row>
    <row r="118" spans="7:60" x14ac:dyDescent="0.25">
      <c r="G118" s="81"/>
      <c r="O118" s="78"/>
      <c r="P118" s="78"/>
      <c r="Q118" s="78"/>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52"/>
      <c r="BA118" s="79"/>
      <c r="BB118" s="79"/>
      <c r="BC118" s="52"/>
      <c r="BD118" s="79"/>
      <c r="BH118" s="8"/>
    </row>
    <row r="119" spans="7:60" x14ac:dyDescent="0.25">
      <c r="G119" s="81"/>
      <c r="O119" s="78"/>
      <c r="P119" s="78"/>
      <c r="Q119" s="78"/>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52"/>
      <c r="BA119" s="79"/>
      <c r="BB119" s="79"/>
      <c r="BC119" s="52"/>
      <c r="BD119" s="79"/>
      <c r="BH119" s="8"/>
    </row>
    <row r="120" spans="7:60" x14ac:dyDescent="0.25">
      <c r="G120" s="81"/>
      <c r="O120" s="78"/>
      <c r="P120" s="78"/>
      <c r="Q120" s="78"/>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52"/>
      <c r="BA120" s="79"/>
      <c r="BB120" s="79"/>
      <c r="BC120" s="52"/>
      <c r="BD120" s="79"/>
      <c r="BH120" s="8"/>
    </row>
    <row r="121" spans="7:60" x14ac:dyDescent="0.25">
      <c r="G121" s="81"/>
      <c r="O121" s="78"/>
      <c r="P121" s="78"/>
      <c r="Q121" s="78"/>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52"/>
      <c r="BA121" s="79"/>
      <c r="BB121" s="79"/>
      <c r="BC121" s="52"/>
      <c r="BD121" s="79"/>
      <c r="BH121" s="8"/>
    </row>
    <row r="122" spans="7:60" x14ac:dyDescent="0.25">
      <c r="G122" s="81"/>
      <c r="O122" s="78"/>
      <c r="P122" s="78"/>
      <c r="Q122" s="78"/>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52"/>
      <c r="BA122" s="79"/>
      <c r="BB122" s="79"/>
      <c r="BC122" s="52"/>
      <c r="BD122" s="79"/>
      <c r="BH122" s="8"/>
    </row>
    <row r="123" spans="7:60" x14ac:dyDescent="0.25">
      <c r="G123" s="81"/>
      <c r="O123" s="78"/>
      <c r="P123" s="78"/>
      <c r="Q123" s="78"/>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52"/>
      <c r="BA123" s="79"/>
      <c r="BB123" s="79"/>
      <c r="BC123" s="52"/>
      <c r="BD123" s="79"/>
      <c r="BH123" s="8"/>
    </row>
    <row r="124" spans="7:60" x14ac:dyDescent="0.25">
      <c r="G124" s="81"/>
      <c r="O124" s="78"/>
      <c r="P124" s="78"/>
      <c r="Q124" s="78"/>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52"/>
      <c r="BA124" s="79"/>
      <c r="BB124" s="79"/>
      <c r="BC124" s="52"/>
      <c r="BD124" s="79"/>
      <c r="BH124" s="8"/>
    </row>
    <row r="125" spans="7:60" x14ac:dyDescent="0.25">
      <c r="G125" s="81"/>
      <c r="O125" s="78"/>
      <c r="P125" s="78"/>
      <c r="Q125" s="78"/>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52"/>
      <c r="BA125" s="79"/>
      <c r="BB125" s="79"/>
      <c r="BC125" s="52"/>
      <c r="BD125" s="79"/>
      <c r="BH125" s="8"/>
    </row>
    <row r="126" spans="7:60" x14ac:dyDescent="0.25">
      <c r="G126" s="81"/>
      <c r="O126" s="78"/>
      <c r="P126" s="78"/>
      <c r="Q126" s="78"/>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52"/>
      <c r="BA126" s="79"/>
      <c r="BB126" s="79"/>
      <c r="BC126" s="52"/>
      <c r="BD126" s="79"/>
      <c r="BH126" s="8"/>
    </row>
    <row r="127" spans="7:60" x14ac:dyDescent="0.25">
      <c r="G127" s="81"/>
      <c r="O127" s="78"/>
      <c r="P127" s="78"/>
      <c r="Q127" s="78"/>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52"/>
      <c r="BA127" s="79"/>
      <c r="BB127" s="79"/>
      <c r="BC127" s="52"/>
      <c r="BD127" s="79"/>
    </row>
    <row r="128" spans="7:60" x14ac:dyDescent="0.25">
      <c r="G128" s="81"/>
      <c r="O128" s="78"/>
      <c r="P128" s="78"/>
      <c r="Q128" s="78"/>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52"/>
      <c r="BA128" s="79"/>
      <c r="BB128" s="79"/>
      <c r="BC128" s="52"/>
      <c r="BD128" s="79"/>
    </row>
    <row r="129" spans="7:56" x14ac:dyDescent="0.25">
      <c r="G129" s="81"/>
      <c r="O129" s="78"/>
      <c r="P129" s="78"/>
      <c r="Q129" s="78"/>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52"/>
      <c r="BA129" s="79"/>
      <c r="BB129" s="79"/>
      <c r="BC129" s="52"/>
      <c r="BD129" s="79"/>
    </row>
    <row r="130" spans="7:56" x14ac:dyDescent="0.25">
      <c r="G130" s="81"/>
      <c r="O130" s="78"/>
      <c r="P130" s="78"/>
      <c r="Q130" s="78"/>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52"/>
      <c r="BA130" s="79"/>
      <c r="BB130" s="79"/>
      <c r="BC130" s="52"/>
      <c r="BD130" s="79"/>
    </row>
    <row r="131" spans="7:56" x14ac:dyDescent="0.25">
      <c r="G131" s="81"/>
      <c r="O131" s="78"/>
      <c r="P131" s="78"/>
      <c r="Q131" s="78"/>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52"/>
      <c r="BA131" s="79"/>
      <c r="BB131" s="79"/>
      <c r="BC131" s="52"/>
      <c r="BD131" s="79"/>
    </row>
    <row r="132" spans="7:56" x14ac:dyDescent="0.25">
      <c r="G132" s="81"/>
      <c r="O132" s="78"/>
      <c r="P132" s="78"/>
      <c r="Q132" s="78"/>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52"/>
      <c r="BA132" s="79"/>
      <c r="BB132" s="79"/>
      <c r="BC132" s="52"/>
      <c r="BD132" s="79"/>
    </row>
    <row r="133" spans="7:56" x14ac:dyDescent="0.25">
      <c r="G133" s="81"/>
      <c r="O133" s="78"/>
      <c r="P133" s="78"/>
      <c r="Q133" s="78"/>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52"/>
      <c r="BA133" s="79"/>
      <c r="BB133" s="79"/>
      <c r="BC133" s="52"/>
      <c r="BD133" s="79"/>
    </row>
    <row r="134" spans="7:56" x14ac:dyDescent="0.25">
      <c r="G134" s="81"/>
      <c r="O134" s="78"/>
      <c r="P134" s="78"/>
      <c r="Q134" s="78"/>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52"/>
      <c r="BA134" s="79"/>
      <c r="BB134" s="79"/>
      <c r="BC134" s="52"/>
      <c r="BD134" s="79"/>
    </row>
    <row r="135" spans="7:56" x14ac:dyDescent="0.25">
      <c r="G135" s="81"/>
      <c r="O135" s="78"/>
      <c r="P135" s="78"/>
      <c r="Q135" s="78"/>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52"/>
      <c r="BA135" s="79"/>
      <c r="BB135" s="79"/>
      <c r="BC135" s="52"/>
      <c r="BD135" s="79"/>
    </row>
    <row r="136" spans="7:56" x14ac:dyDescent="0.25">
      <c r="G136" s="81"/>
      <c r="O136" s="78"/>
      <c r="P136" s="78"/>
      <c r="Q136" s="78"/>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52"/>
      <c r="BA136" s="79"/>
      <c r="BB136" s="79"/>
      <c r="BC136" s="52"/>
      <c r="BD136" s="79"/>
    </row>
    <row r="137" spans="7:56" x14ac:dyDescent="0.25">
      <c r="G137" s="81"/>
      <c r="O137" s="78"/>
      <c r="P137" s="78"/>
      <c r="Q137" s="78"/>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52"/>
      <c r="BA137" s="79"/>
      <c r="BB137" s="79"/>
      <c r="BC137" s="52"/>
      <c r="BD137" s="79"/>
    </row>
    <row r="138" spans="7:56" x14ac:dyDescent="0.25">
      <c r="G138" s="81"/>
      <c r="O138" s="78"/>
      <c r="P138" s="78"/>
      <c r="Q138" s="78"/>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52"/>
      <c r="BA138" s="79"/>
      <c r="BB138" s="79"/>
      <c r="BC138" s="52"/>
      <c r="BD138" s="79"/>
    </row>
    <row r="139" spans="7:56" x14ac:dyDescent="0.25">
      <c r="G139" s="81"/>
      <c r="O139" s="78"/>
      <c r="P139" s="78"/>
      <c r="Q139" s="78"/>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52"/>
      <c r="BA139" s="79"/>
      <c r="BB139" s="79"/>
      <c r="BC139" s="52"/>
      <c r="BD139" s="79"/>
    </row>
    <row r="140" spans="7:56" x14ac:dyDescent="0.25">
      <c r="G140" s="81"/>
      <c r="O140" s="78"/>
      <c r="P140" s="78"/>
      <c r="Q140" s="78"/>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52"/>
      <c r="BA140" s="79"/>
      <c r="BB140" s="79"/>
      <c r="BC140" s="52"/>
      <c r="BD140" s="79"/>
    </row>
    <row r="141" spans="7:56" x14ac:dyDescent="0.25">
      <c r="G141" s="81"/>
      <c r="O141" s="78"/>
      <c r="P141" s="78"/>
      <c r="Q141" s="78"/>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52"/>
      <c r="BA141" s="79"/>
      <c r="BB141" s="79"/>
      <c r="BC141" s="52"/>
      <c r="BD141" s="79"/>
    </row>
    <row r="142" spans="7:56" x14ac:dyDescent="0.25">
      <c r="G142" s="81"/>
      <c r="O142" s="78"/>
      <c r="P142" s="78"/>
      <c r="Q142" s="78"/>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52"/>
      <c r="BA142" s="79"/>
      <c r="BB142" s="79"/>
      <c r="BC142" s="52"/>
      <c r="BD142" s="79"/>
    </row>
    <row r="143" spans="7:56" x14ac:dyDescent="0.25">
      <c r="G143" s="81"/>
      <c r="O143" s="78"/>
      <c r="P143" s="78"/>
      <c r="Q143" s="78"/>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52"/>
      <c r="BA143" s="79"/>
      <c r="BB143" s="79"/>
      <c r="BC143" s="52"/>
      <c r="BD143" s="79"/>
    </row>
    <row r="144" spans="7:56" x14ac:dyDescent="0.25">
      <c r="G144" s="81"/>
      <c r="O144" s="78"/>
      <c r="P144" s="78"/>
      <c r="Q144" s="78"/>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52"/>
      <c r="BA144" s="79"/>
      <c r="BB144" s="79"/>
      <c r="BC144" s="52"/>
      <c r="BD144" s="79"/>
    </row>
    <row r="145" spans="7:56" x14ac:dyDescent="0.25">
      <c r="G145" s="81"/>
      <c r="O145" s="78"/>
      <c r="P145" s="78"/>
      <c r="Q145" s="78"/>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52"/>
      <c r="BA145" s="79"/>
      <c r="BB145" s="79"/>
      <c r="BC145" s="52"/>
      <c r="BD145" s="79"/>
    </row>
    <row r="146" spans="7:56" x14ac:dyDescent="0.25">
      <c r="G146" s="81"/>
      <c r="O146" s="78"/>
      <c r="P146" s="78"/>
      <c r="Q146" s="78"/>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52"/>
      <c r="BA146" s="79"/>
      <c r="BB146" s="79"/>
      <c r="BC146" s="52"/>
      <c r="BD146" s="79"/>
    </row>
    <row r="147" spans="7:56" x14ac:dyDescent="0.25">
      <c r="G147" s="81"/>
      <c r="O147" s="78"/>
      <c r="P147" s="78"/>
      <c r="Q147" s="78"/>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52"/>
      <c r="BA147" s="79"/>
      <c r="BB147" s="79"/>
      <c r="BC147" s="52"/>
      <c r="BD147" s="79"/>
    </row>
    <row r="148" spans="7:56" x14ac:dyDescent="0.25">
      <c r="G148" s="81"/>
      <c r="O148" s="78"/>
      <c r="P148" s="78"/>
      <c r="Q148" s="78"/>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52"/>
      <c r="BA148" s="79"/>
      <c r="BB148" s="79"/>
      <c r="BC148" s="52"/>
      <c r="BD148" s="79"/>
    </row>
    <row r="149" spans="7:56" x14ac:dyDescent="0.25">
      <c r="G149" s="81"/>
      <c r="O149" s="78"/>
      <c r="P149" s="78"/>
      <c r="Q149" s="78"/>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52"/>
      <c r="BA149" s="79"/>
      <c r="BB149" s="79"/>
      <c r="BC149" s="52"/>
      <c r="BD149" s="79"/>
    </row>
    <row r="150" spans="7:56" x14ac:dyDescent="0.25">
      <c r="G150" s="81"/>
      <c r="O150" s="78"/>
      <c r="P150" s="78"/>
      <c r="Q150" s="78"/>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52"/>
      <c r="BA150" s="79"/>
      <c r="BB150" s="79"/>
      <c r="BC150" s="52"/>
      <c r="BD150" s="79"/>
    </row>
    <row r="151" spans="7:56" x14ac:dyDescent="0.25">
      <c r="G151" s="81"/>
      <c r="O151" s="78"/>
      <c r="P151" s="78"/>
      <c r="Q151" s="78"/>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52"/>
      <c r="BA151" s="79"/>
      <c r="BB151" s="79"/>
      <c r="BC151" s="52"/>
      <c r="BD151" s="79"/>
    </row>
    <row r="152" spans="7:56" x14ac:dyDescent="0.25">
      <c r="G152" s="81"/>
      <c r="O152" s="78"/>
      <c r="P152" s="78"/>
      <c r="Q152" s="78"/>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52"/>
      <c r="BA152" s="79"/>
      <c r="BB152" s="79"/>
      <c r="BC152" s="52"/>
      <c r="BD152" s="79"/>
    </row>
    <row r="153" spans="7:56" x14ac:dyDescent="0.25">
      <c r="G153" s="81"/>
      <c r="O153" s="78"/>
      <c r="P153" s="78"/>
      <c r="Q153" s="78"/>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52"/>
      <c r="BA153" s="79"/>
      <c r="BB153" s="79"/>
      <c r="BC153" s="52"/>
      <c r="BD153" s="79"/>
    </row>
    <row r="154" spans="7:56" x14ac:dyDescent="0.25">
      <c r="G154" s="81"/>
      <c r="O154" s="78"/>
      <c r="P154" s="78"/>
      <c r="Q154" s="78"/>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52"/>
      <c r="BA154" s="79"/>
      <c r="BB154" s="79"/>
      <c r="BC154" s="52"/>
      <c r="BD154" s="79"/>
    </row>
    <row r="155" spans="7:56" x14ac:dyDescent="0.25">
      <c r="G155" s="81"/>
      <c r="O155" s="78"/>
      <c r="P155" s="78"/>
      <c r="Q155" s="78"/>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52"/>
      <c r="BA155" s="79"/>
      <c r="BB155" s="79"/>
      <c r="BC155" s="52"/>
      <c r="BD155" s="79"/>
    </row>
    <row r="156" spans="7:56" x14ac:dyDescent="0.25">
      <c r="G156" s="81"/>
      <c r="O156" s="78"/>
      <c r="P156" s="78"/>
      <c r="Q156" s="78"/>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52"/>
      <c r="BA156" s="79"/>
      <c r="BB156" s="79"/>
      <c r="BC156" s="52"/>
      <c r="BD156" s="79"/>
    </row>
    <row r="157" spans="7:56" x14ac:dyDescent="0.25">
      <c r="G157" s="81"/>
      <c r="O157" s="78"/>
      <c r="P157" s="78"/>
      <c r="Q157" s="78"/>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52"/>
      <c r="BA157" s="79"/>
      <c r="BB157" s="79"/>
      <c r="BC157" s="52"/>
      <c r="BD157" s="79"/>
    </row>
    <row r="158" spans="7:56" x14ac:dyDescent="0.25">
      <c r="G158" s="81"/>
      <c r="O158" s="78"/>
      <c r="P158" s="78"/>
      <c r="Q158" s="78"/>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52"/>
      <c r="BA158" s="79"/>
      <c r="BB158" s="79"/>
      <c r="BC158" s="52"/>
      <c r="BD158" s="79"/>
    </row>
    <row r="159" spans="7:56" x14ac:dyDescent="0.25">
      <c r="G159" s="81"/>
      <c r="O159" s="78"/>
      <c r="P159" s="78"/>
      <c r="Q159" s="78"/>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52"/>
      <c r="BA159" s="79"/>
      <c r="BB159" s="79"/>
      <c r="BC159" s="52"/>
      <c r="BD159" s="79"/>
    </row>
    <row r="160" spans="7:56" x14ac:dyDescent="0.25">
      <c r="G160" s="81"/>
      <c r="O160" s="78"/>
      <c r="P160" s="78"/>
      <c r="Q160" s="78"/>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52"/>
      <c r="BA160" s="79"/>
      <c r="BB160" s="79"/>
      <c r="BC160" s="52"/>
      <c r="BD160" s="79"/>
    </row>
    <row r="161" spans="7:56" x14ac:dyDescent="0.25">
      <c r="G161" s="81"/>
      <c r="O161" s="78"/>
      <c r="P161" s="78"/>
      <c r="Q161" s="78"/>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52"/>
      <c r="BA161" s="79"/>
      <c r="BB161" s="79"/>
      <c r="BC161" s="52"/>
      <c r="BD161" s="79"/>
    </row>
    <row r="162" spans="7:56" x14ac:dyDescent="0.25">
      <c r="G162" s="81"/>
      <c r="O162" s="78"/>
      <c r="P162" s="78"/>
      <c r="Q162" s="78"/>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52"/>
      <c r="BA162" s="79"/>
      <c r="BB162" s="79"/>
      <c r="BC162" s="52"/>
      <c r="BD162" s="79"/>
    </row>
    <row r="163" spans="7:56" x14ac:dyDescent="0.25">
      <c r="G163" s="81"/>
      <c r="O163" s="78"/>
      <c r="P163" s="78"/>
      <c r="Q163" s="78"/>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52"/>
      <c r="BA163" s="79"/>
      <c r="BB163" s="79"/>
      <c r="BC163" s="52"/>
      <c r="BD163" s="79"/>
    </row>
    <row r="164" spans="7:56" x14ac:dyDescent="0.25">
      <c r="G164" s="81"/>
      <c r="O164" s="78"/>
      <c r="P164" s="78"/>
      <c r="Q164" s="78"/>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52"/>
      <c r="BA164" s="79"/>
      <c r="BB164" s="79"/>
      <c r="BC164" s="52"/>
      <c r="BD164" s="79"/>
    </row>
    <row r="165" spans="7:56" x14ac:dyDescent="0.25">
      <c r="G165" s="81"/>
      <c r="O165" s="78"/>
      <c r="P165" s="78"/>
      <c r="Q165" s="78"/>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52"/>
      <c r="BA165" s="79"/>
      <c r="BB165" s="79"/>
      <c r="BC165" s="52"/>
      <c r="BD165" s="79"/>
    </row>
    <row r="166" spans="7:56" x14ac:dyDescent="0.25">
      <c r="G166" s="81"/>
      <c r="O166" s="78"/>
      <c r="P166" s="78"/>
      <c r="Q166" s="78"/>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52"/>
      <c r="BA166" s="79"/>
      <c r="BB166" s="79"/>
      <c r="BC166" s="52"/>
      <c r="BD166" s="79"/>
    </row>
    <row r="167" spans="7:56" x14ac:dyDescent="0.25">
      <c r="G167" s="81"/>
      <c r="O167" s="78"/>
      <c r="P167" s="78"/>
      <c r="Q167" s="78"/>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52"/>
      <c r="BA167" s="79"/>
      <c r="BB167" s="79"/>
      <c r="BC167" s="52"/>
      <c r="BD167" s="79"/>
    </row>
    <row r="168" spans="7:56" x14ac:dyDescent="0.25">
      <c r="G168" s="81"/>
      <c r="O168" s="78"/>
      <c r="P168" s="78"/>
      <c r="Q168" s="78"/>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52"/>
      <c r="BA168" s="79"/>
      <c r="BB168" s="79"/>
      <c r="BC168" s="52"/>
      <c r="BD168" s="79"/>
    </row>
    <row r="169" spans="7:56" x14ac:dyDescent="0.25">
      <c r="G169" s="81"/>
      <c r="O169" s="78"/>
      <c r="P169" s="78"/>
      <c r="Q169" s="78"/>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52"/>
      <c r="BA169" s="79"/>
      <c r="BB169" s="79"/>
      <c r="BC169" s="52"/>
      <c r="BD169" s="79"/>
    </row>
    <row r="170" spans="7:56" x14ac:dyDescent="0.25">
      <c r="G170" s="81"/>
      <c r="O170" s="78"/>
      <c r="P170" s="78"/>
      <c r="Q170" s="78"/>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52"/>
      <c r="BA170" s="79"/>
      <c r="BB170" s="79"/>
      <c r="BC170" s="52"/>
      <c r="BD170" s="79"/>
    </row>
    <row r="171" spans="7:56" x14ac:dyDescent="0.25">
      <c r="G171" s="81"/>
      <c r="O171" s="78"/>
      <c r="P171" s="78"/>
      <c r="Q171" s="78"/>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52"/>
      <c r="BA171" s="79"/>
      <c r="BB171" s="79"/>
      <c r="BC171" s="52"/>
      <c r="BD171" s="79"/>
    </row>
    <row r="172" spans="7:56" x14ac:dyDescent="0.25">
      <c r="G172" s="81"/>
      <c r="O172" s="78"/>
      <c r="P172" s="78"/>
      <c r="Q172" s="78"/>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52"/>
      <c r="BA172" s="79"/>
      <c r="BB172" s="79"/>
      <c r="BC172" s="52"/>
      <c r="BD172" s="79"/>
    </row>
    <row r="173" spans="7:56" x14ac:dyDescent="0.25">
      <c r="G173" s="81"/>
      <c r="O173" s="78"/>
      <c r="P173" s="78"/>
      <c r="Q173" s="78"/>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52"/>
      <c r="BA173" s="79"/>
      <c r="BB173" s="79"/>
      <c r="BC173" s="52"/>
      <c r="BD173" s="79"/>
    </row>
    <row r="174" spans="7:56" x14ac:dyDescent="0.25">
      <c r="G174" s="81"/>
      <c r="O174" s="78"/>
      <c r="P174" s="78"/>
      <c r="Q174" s="78"/>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52"/>
      <c r="BA174" s="79"/>
      <c r="BB174" s="79"/>
      <c r="BC174" s="52"/>
      <c r="BD174" s="79"/>
    </row>
    <row r="175" spans="7:56" x14ac:dyDescent="0.25">
      <c r="G175" s="81"/>
      <c r="O175" s="78"/>
      <c r="P175" s="78"/>
      <c r="Q175" s="78"/>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52"/>
      <c r="BA175" s="79"/>
      <c r="BB175" s="79"/>
      <c r="BC175" s="52"/>
      <c r="BD175" s="79"/>
    </row>
    <row r="176" spans="7:56" x14ac:dyDescent="0.25">
      <c r="G176" s="81"/>
      <c r="O176" s="78"/>
      <c r="P176" s="78"/>
      <c r="Q176" s="78"/>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52"/>
      <c r="BA176" s="79"/>
      <c r="BB176" s="79"/>
      <c r="BC176" s="52"/>
      <c r="BD176" s="79"/>
    </row>
    <row r="177" spans="7:56" x14ac:dyDescent="0.25">
      <c r="G177" s="81"/>
      <c r="O177" s="78"/>
      <c r="P177" s="78"/>
      <c r="Q177" s="78"/>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52"/>
      <c r="BA177" s="79"/>
      <c r="BB177" s="79"/>
      <c r="BC177" s="52"/>
      <c r="BD177" s="79"/>
    </row>
    <row r="178" spans="7:56" x14ac:dyDescent="0.25">
      <c r="G178" s="81"/>
      <c r="O178" s="78"/>
      <c r="P178" s="78"/>
      <c r="Q178" s="78"/>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52"/>
      <c r="BA178" s="79"/>
      <c r="BB178" s="79"/>
      <c r="BC178" s="52"/>
      <c r="BD178" s="79"/>
    </row>
    <row r="179" spans="7:56" x14ac:dyDescent="0.25">
      <c r="G179" s="81"/>
      <c r="O179" s="78"/>
      <c r="P179" s="78"/>
      <c r="Q179" s="78"/>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52"/>
      <c r="BA179" s="79"/>
      <c r="BB179" s="79"/>
      <c r="BC179" s="52"/>
      <c r="BD179" s="79"/>
    </row>
    <row r="180" spans="7:56" x14ac:dyDescent="0.25">
      <c r="G180" s="81"/>
      <c r="O180" s="78"/>
      <c r="P180" s="78"/>
      <c r="Q180" s="78"/>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52"/>
      <c r="BA180" s="79"/>
      <c r="BB180" s="79"/>
      <c r="BC180" s="52"/>
      <c r="BD180" s="79"/>
    </row>
    <row r="181" spans="7:56" x14ac:dyDescent="0.25">
      <c r="G181" s="81"/>
      <c r="O181" s="78"/>
      <c r="P181" s="78"/>
      <c r="Q181" s="78"/>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52"/>
      <c r="BA181" s="79"/>
      <c r="BB181" s="79"/>
      <c r="BC181" s="52"/>
      <c r="BD181" s="79"/>
    </row>
    <row r="182" spans="7:56" x14ac:dyDescent="0.25">
      <c r="G182" s="81"/>
      <c r="O182" s="78"/>
      <c r="P182" s="78"/>
      <c r="Q182" s="78"/>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52"/>
      <c r="BA182" s="79"/>
      <c r="BB182" s="79"/>
      <c r="BC182" s="52"/>
      <c r="BD182" s="79"/>
    </row>
    <row r="183" spans="7:56" x14ac:dyDescent="0.25">
      <c r="G183" s="81"/>
      <c r="O183" s="78"/>
      <c r="P183" s="78"/>
      <c r="Q183" s="78"/>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52"/>
      <c r="BA183" s="79"/>
      <c r="BB183" s="79"/>
      <c r="BC183" s="52"/>
      <c r="BD183" s="79"/>
    </row>
    <row r="184" spans="7:56" x14ac:dyDescent="0.25">
      <c r="G184" s="81"/>
      <c r="O184" s="78"/>
      <c r="P184" s="78"/>
      <c r="Q184" s="78"/>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52"/>
      <c r="BA184" s="79"/>
      <c r="BB184" s="79"/>
      <c r="BC184" s="52"/>
      <c r="BD184" s="79"/>
    </row>
    <row r="185" spans="7:56" x14ac:dyDescent="0.25">
      <c r="G185" s="81"/>
      <c r="O185" s="78"/>
      <c r="P185" s="78"/>
      <c r="Q185" s="78"/>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52"/>
      <c r="BA185" s="79"/>
      <c r="BB185" s="79"/>
      <c r="BC185" s="52"/>
      <c r="BD185" s="79"/>
    </row>
    <row r="186" spans="7:56" x14ac:dyDescent="0.25">
      <c r="G186" s="81"/>
      <c r="O186" s="78"/>
      <c r="P186" s="78"/>
      <c r="Q186" s="78"/>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52"/>
      <c r="BA186" s="79"/>
      <c r="BB186" s="79"/>
      <c r="BC186" s="52"/>
      <c r="BD186" s="79"/>
    </row>
    <row r="187" spans="7:56" x14ac:dyDescent="0.25">
      <c r="G187" s="81"/>
      <c r="O187" s="78"/>
      <c r="P187" s="78"/>
      <c r="Q187" s="78"/>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52"/>
      <c r="BA187" s="79"/>
      <c r="BB187" s="79"/>
      <c r="BC187" s="52"/>
      <c r="BD187" s="79"/>
    </row>
    <row r="188" spans="7:56" x14ac:dyDescent="0.25">
      <c r="G188" s="81"/>
      <c r="O188" s="78"/>
      <c r="P188" s="78"/>
      <c r="Q188" s="78"/>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52"/>
      <c r="BA188" s="79"/>
      <c r="BB188" s="79"/>
      <c r="BC188" s="52"/>
      <c r="BD188" s="79"/>
    </row>
    <row r="189" spans="7:56" x14ac:dyDescent="0.25">
      <c r="G189" s="81"/>
      <c r="O189" s="78"/>
      <c r="P189" s="78"/>
      <c r="Q189" s="78"/>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52"/>
      <c r="BA189" s="79"/>
      <c r="BB189" s="79"/>
      <c r="BC189" s="52"/>
      <c r="BD189" s="79"/>
    </row>
    <row r="190" spans="7:56" x14ac:dyDescent="0.25">
      <c r="G190" s="81"/>
      <c r="O190" s="78"/>
      <c r="P190" s="78"/>
      <c r="Q190" s="78"/>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52"/>
      <c r="BA190" s="79"/>
      <c r="BB190" s="79"/>
      <c r="BC190" s="52"/>
      <c r="BD190" s="79"/>
    </row>
    <row r="191" spans="7:56" x14ac:dyDescent="0.25">
      <c r="G191" s="81"/>
      <c r="O191" s="78"/>
      <c r="P191" s="78"/>
      <c r="Q191" s="78"/>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52"/>
      <c r="BA191" s="79"/>
      <c r="BB191" s="79"/>
      <c r="BC191" s="52"/>
      <c r="BD191" s="79"/>
    </row>
    <row r="192" spans="7:56" x14ac:dyDescent="0.25">
      <c r="G192" s="81"/>
      <c r="O192" s="78"/>
      <c r="P192" s="78"/>
      <c r="Q192" s="78"/>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52"/>
      <c r="BA192" s="79"/>
      <c r="BB192" s="79"/>
      <c r="BC192" s="52"/>
      <c r="BD192" s="79"/>
    </row>
    <row r="193" spans="7:56" x14ac:dyDescent="0.25">
      <c r="G193" s="81"/>
      <c r="O193" s="78"/>
      <c r="P193" s="78"/>
      <c r="Q193" s="78"/>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52"/>
      <c r="BA193" s="79"/>
      <c r="BB193" s="79"/>
      <c r="BC193" s="52"/>
      <c r="BD193" s="79"/>
    </row>
    <row r="194" spans="7:56" x14ac:dyDescent="0.25">
      <c r="G194" s="81"/>
      <c r="O194" s="78"/>
      <c r="P194" s="78"/>
      <c r="Q194" s="78"/>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52"/>
      <c r="BA194" s="79"/>
      <c r="BB194" s="79"/>
      <c r="BC194" s="52"/>
      <c r="BD194" s="79"/>
    </row>
    <row r="195" spans="7:56" x14ac:dyDescent="0.25">
      <c r="G195" s="81"/>
      <c r="O195" s="78"/>
      <c r="P195" s="78"/>
      <c r="Q195" s="78"/>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52"/>
      <c r="BA195" s="79"/>
      <c r="BB195" s="79"/>
      <c r="BC195" s="52"/>
      <c r="BD195" s="79"/>
    </row>
    <row r="196" spans="7:56" x14ac:dyDescent="0.25">
      <c r="G196" s="81"/>
      <c r="O196" s="78"/>
      <c r="P196" s="78"/>
      <c r="Q196" s="78"/>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52"/>
      <c r="BA196" s="79"/>
      <c r="BB196" s="79"/>
      <c r="BC196" s="52"/>
      <c r="BD196" s="79"/>
    </row>
    <row r="197" spans="7:56" x14ac:dyDescent="0.25">
      <c r="G197" s="81"/>
      <c r="O197" s="78"/>
      <c r="P197" s="78"/>
      <c r="Q197" s="78"/>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52"/>
      <c r="BA197" s="79"/>
      <c r="BB197" s="79"/>
      <c r="BC197" s="52"/>
      <c r="BD197" s="79"/>
    </row>
    <row r="198" spans="7:56" x14ac:dyDescent="0.25">
      <c r="G198" s="81"/>
      <c r="O198" s="78"/>
      <c r="P198" s="78"/>
      <c r="Q198" s="78"/>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52"/>
      <c r="BA198" s="79"/>
      <c r="BB198" s="79"/>
      <c r="BC198" s="52"/>
      <c r="BD198" s="79"/>
    </row>
    <row r="199" spans="7:56" x14ac:dyDescent="0.25">
      <c r="G199" s="81"/>
      <c r="O199" s="78"/>
      <c r="P199" s="78"/>
      <c r="Q199" s="78"/>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52"/>
      <c r="BA199" s="79"/>
      <c r="BB199" s="79"/>
      <c r="BC199" s="52"/>
      <c r="BD199" s="79"/>
    </row>
    <row r="200" spans="7:56" x14ac:dyDescent="0.25">
      <c r="G200" s="81"/>
      <c r="O200" s="78"/>
      <c r="P200" s="78"/>
      <c r="Q200" s="78"/>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52"/>
      <c r="BA200" s="79"/>
      <c r="BB200" s="79"/>
      <c r="BC200" s="52"/>
      <c r="BD200" s="79"/>
    </row>
    <row r="201" spans="7:56" x14ac:dyDescent="0.25">
      <c r="G201" s="81"/>
      <c r="O201" s="78"/>
      <c r="P201" s="78"/>
      <c r="Q201" s="78"/>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52"/>
      <c r="BA201" s="79"/>
      <c r="BB201" s="79"/>
      <c r="BC201" s="52"/>
      <c r="BD201" s="79"/>
    </row>
    <row r="202" spans="7:56" x14ac:dyDescent="0.25">
      <c r="G202" s="81"/>
      <c r="O202" s="78"/>
      <c r="P202" s="78"/>
      <c r="Q202" s="78"/>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52"/>
      <c r="BA202" s="79"/>
      <c r="BB202" s="79"/>
      <c r="BC202" s="52"/>
      <c r="BD202" s="79"/>
    </row>
    <row r="203" spans="7:56" x14ac:dyDescent="0.25">
      <c r="G203" s="81"/>
      <c r="O203" s="78"/>
      <c r="P203" s="78"/>
      <c r="Q203" s="78"/>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52"/>
      <c r="BA203" s="79"/>
      <c r="BB203" s="79"/>
      <c r="BC203" s="52"/>
      <c r="BD203" s="79"/>
    </row>
    <row r="204" spans="7:56" x14ac:dyDescent="0.25">
      <c r="G204" s="81"/>
      <c r="O204" s="78"/>
      <c r="P204" s="78"/>
      <c r="Q204" s="78"/>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52"/>
      <c r="BA204" s="79"/>
      <c r="BB204" s="79"/>
      <c r="BC204" s="52"/>
      <c r="BD204" s="79"/>
    </row>
    <row r="205" spans="7:56" x14ac:dyDescent="0.25">
      <c r="G205" s="81"/>
      <c r="O205" s="78"/>
      <c r="P205" s="78"/>
      <c r="Q205" s="78"/>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52"/>
      <c r="BA205" s="79"/>
      <c r="BB205" s="79"/>
      <c r="BC205" s="52"/>
      <c r="BD205" s="79"/>
    </row>
    <row r="206" spans="7:56" x14ac:dyDescent="0.25">
      <c r="G206" s="81"/>
      <c r="O206" s="78"/>
      <c r="P206" s="78"/>
      <c r="Q206" s="78"/>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52"/>
      <c r="BA206" s="79"/>
      <c r="BB206" s="79"/>
      <c r="BC206" s="52"/>
      <c r="BD206" s="79"/>
    </row>
    <row r="207" spans="7:56" x14ac:dyDescent="0.25">
      <c r="G207" s="81"/>
      <c r="O207" s="78"/>
      <c r="P207" s="78"/>
      <c r="Q207" s="78"/>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52"/>
      <c r="BA207" s="79"/>
      <c r="BB207" s="79"/>
      <c r="BC207" s="52"/>
      <c r="BD207" s="79"/>
    </row>
    <row r="208" spans="7:56" x14ac:dyDescent="0.25">
      <c r="G208" s="81"/>
      <c r="O208" s="78"/>
      <c r="P208" s="78"/>
      <c r="Q208" s="78"/>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52"/>
      <c r="BA208" s="79"/>
      <c r="BB208" s="79"/>
      <c r="BC208" s="52"/>
      <c r="BD208" s="79"/>
    </row>
    <row r="209" spans="7:56" x14ac:dyDescent="0.25">
      <c r="G209" s="81"/>
      <c r="O209" s="78"/>
      <c r="P209" s="78"/>
      <c r="Q209" s="78"/>
      <c r="R209" s="79"/>
      <c r="S209" s="7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52"/>
      <c r="BA209" s="79"/>
      <c r="BB209" s="79"/>
      <c r="BC209" s="52"/>
      <c r="BD209" s="79"/>
    </row>
    <row r="210" spans="7:56" x14ac:dyDescent="0.25">
      <c r="G210" s="81"/>
      <c r="P210" s="78"/>
      <c r="Q210" s="78"/>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52"/>
      <c r="BA210" s="79"/>
      <c r="BB210" s="79"/>
      <c r="BC210" s="52"/>
      <c r="BD210" s="79"/>
    </row>
    <row r="211" spans="7:56" x14ac:dyDescent="0.25">
      <c r="G211" s="81"/>
      <c r="P211" s="78"/>
      <c r="Q211" s="78"/>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52"/>
      <c r="BA211" s="79"/>
      <c r="BB211" s="79"/>
      <c r="BC211" s="52"/>
      <c r="BD211" s="79"/>
    </row>
    <row r="212" spans="7:56" x14ac:dyDescent="0.25">
      <c r="G212" s="81"/>
      <c r="P212" s="78"/>
      <c r="Q212" s="78"/>
      <c r="R212" s="79"/>
      <c r="S212" s="7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52"/>
      <c r="BA212" s="79"/>
      <c r="BB212" s="79"/>
      <c r="BC212" s="52"/>
      <c r="BD212" s="79"/>
    </row>
    <row r="213" spans="7:56" x14ac:dyDescent="0.25">
      <c r="G213" s="81"/>
      <c r="P213" s="78"/>
      <c r="Q213" s="78"/>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52"/>
      <c r="BA213" s="79"/>
      <c r="BB213" s="79"/>
      <c r="BC213" s="52"/>
      <c r="BD213" s="79"/>
    </row>
    <row r="214" spans="7:56" x14ac:dyDescent="0.25">
      <c r="G214" s="81"/>
      <c r="P214" s="78"/>
      <c r="Q214" s="78"/>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52"/>
      <c r="BA214" s="79"/>
      <c r="BB214" s="79"/>
      <c r="BC214" s="52"/>
      <c r="BD214" s="79"/>
    </row>
    <row r="215" spans="7:56" x14ac:dyDescent="0.25">
      <c r="G215" s="81"/>
      <c r="P215" s="78"/>
      <c r="Q215" s="78"/>
      <c r="R215" s="79"/>
      <c r="S215" s="7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52"/>
      <c r="BA215" s="79"/>
      <c r="BB215" s="79"/>
      <c r="BC215" s="52"/>
      <c r="BD215" s="79"/>
    </row>
    <row r="216" spans="7:56" x14ac:dyDescent="0.25">
      <c r="G216" s="81"/>
      <c r="P216" s="78"/>
      <c r="Q216" s="78"/>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52"/>
      <c r="BA216" s="79"/>
      <c r="BB216" s="79"/>
      <c r="BC216" s="52"/>
      <c r="BD216" s="79"/>
    </row>
    <row r="217" spans="7:56" x14ac:dyDescent="0.25">
      <c r="G217" s="81"/>
      <c r="P217" s="78"/>
      <c r="Q217" s="78"/>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52"/>
      <c r="BA217" s="79"/>
      <c r="BB217" s="79"/>
      <c r="BC217" s="52"/>
      <c r="BD217" s="79"/>
    </row>
    <row r="218" spans="7:56" x14ac:dyDescent="0.25">
      <c r="G218" s="81"/>
      <c r="P218" s="78"/>
      <c r="Q218" s="78"/>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52"/>
      <c r="BA218" s="79"/>
      <c r="BB218" s="79"/>
      <c r="BC218" s="52"/>
      <c r="BD218" s="79"/>
    </row>
    <row r="219" spans="7:56" x14ac:dyDescent="0.25">
      <c r="G219" s="81"/>
      <c r="P219" s="78"/>
      <c r="Q219" s="78"/>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52"/>
      <c r="BA219" s="79"/>
      <c r="BB219" s="79"/>
      <c r="BC219" s="52"/>
      <c r="BD219" s="79"/>
    </row>
    <row r="220" spans="7:56" x14ac:dyDescent="0.25">
      <c r="G220" s="81"/>
      <c r="P220" s="78"/>
      <c r="Q220" s="78"/>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52"/>
      <c r="BA220" s="79"/>
      <c r="BB220" s="79"/>
      <c r="BC220" s="52"/>
      <c r="BD220" s="79"/>
    </row>
    <row r="221" spans="7:56" x14ac:dyDescent="0.25">
      <c r="G221" s="81"/>
      <c r="P221" s="78"/>
      <c r="Q221" s="78"/>
      <c r="R221" s="79"/>
      <c r="S221" s="7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52"/>
      <c r="BA221" s="79"/>
      <c r="BB221" s="79"/>
      <c r="BC221" s="52"/>
      <c r="BD221" s="79"/>
    </row>
    <row r="222" spans="7:56" x14ac:dyDescent="0.25">
      <c r="G222" s="81"/>
      <c r="P222" s="78"/>
      <c r="Q222" s="78"/>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52"/>
      <c r="BA222" s="79"/>
      <c r="BB222" s="79"/>
      <c r="BC222" s="52"/>
      <c r="BD222" s="79"/>
    </row>
    <row r="223" spans="7:56" x14ac:dyDescent="0.25">
      <c r="G223" s="81"/>
      <c r="P223" s="78"/>
      <c r="Q223" s="78"/>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52"/>
      <c r="BA223" s="79"/>
      <c r="BB223" s="79"/>
      <c r="BC223" s="52"/>
      <c r="BD223" s="79"/>
    </row>
    <row r="224" spans="7:56" x14ac:dyDescent="0.25">
      <c r="G224" s="81"/>
      <c r="P224" s="78"/>
      <c r="Q224" s="78"/>
      <c r="R224" s="79"/>
      <c r="S224" s="7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52"/>
      <c r="BA224" s="79"/>
      <c r="BB224" s="79"/>
      <c r="BC224" s="52"/>
      <c r="BD224" s="79"/>
    </row>
    <row r="225" spans="7:56" x14ac:dyDescent="0.25">
      <c r="G225" s="81"/>
      <c r="P225" s="78"/>
      <c r="Q225" s="78"/>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52"/>
      <c r="BA225" s="79"/>
      <c r="BB225" s="79"/>
      <c r="BC225" s="52"/>
      <c r="BD225" s="79"/>
    </row>
    <row r="226" spans="7:56" x14ac:dyDescent="0.25">
      <c r="G226" s="81"/>
      <c r="P226" s="78"/>
      <c r="Q226" s="78"/>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52"/>
      <c r="BA226" s="79"/>
      <c r="BB226" s="79"/>
      <c r="BC226" s="52"/>
      <c r="BD226" s="79"/>
    </row>
    <row r="227" spans="7:56" x14ac:dyDescent="0.25">
      <c r="G227" s="81"/>
      <c r="P227" s="78"/>
      <c r="Q227" s="78"/>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52"/>
      <c r="BA227" s="79"/>
      <c r="BB227" s="79"/>
      <c r="BC227" s="52"/>
      <c r="BD227" s="79"/>
    </row>
    <row r="228" spans="7:56" x14ac:dyDescent="0.25">
      <c r="G228" s="81"/>
      <c r="P228" s="78"/>
      <c r="Q228" s="78"/>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52"/>
      <c r="BA228" s="79"/>
      <c r="BB228" s="79"/>
      <c r="BC228" s="52"/>
      <c r="BD228" s="79"/>
    </row>
    <row r="229" spans="7:56" x14ac:dyDescent="0.25">
      <c r="G229" s="81"/>
      <c r="P229" s="78"/>
      <c r="Q229" s="78"/>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52"/>
      <c r="BA229" s="79"/>
      <c r="BB229" s="79"/>
      <c r="BC229" s="52"/>
      <c r="BD229" s="79"/>
    </row>
    <row r="230" spans="7:56" x14ac:dyDescent="0.25">
      <c r="G230" s="81"/>
      <c r="P230" s="78"/>
      <c r="Q230" s="78"/>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52"/>
      <c r="BA230" s="79"/>
      <c r="BB230" s="79"/>
      <c r="BC230" s="52"/>
      <c r="BD230" s="79"/>
    </row>
    <row r="231" spans="7:56" x14ac:dyDescent="0.25">
      <c r="G231" s="81"/>
      <c r="P231" s="78"/>
      <c r="Q231" s="78"/>
      <c r="R231" s="79"/>
      <c r="S231" s="7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52"/>
      <c r="BA231" s="79"/>
      <c r="BB231" s="79"/>
      <c r="BC231" s="52"/>
      <c r="BD231" s="79"/>
    </row>
    <row r="232" spans="7:56" x14ac:dyDescent="0.25">
      <c r="G232" s="81"/>
      <c r="P232" s="78"/>
      <c r="Q232" s="78"/>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52"/>
      <c r="BA232" s="79"/>
      <c r="BB232" s="79"/>
      <c r="BC232" s="52"/>
      <c r="BD232" s="79"/>
    </row>
    <row r="233" spans="7:56" x14ac:dyDescent="0.25">
      <c r="G233" s="81"/>
      <c r="P233" s="78"/>
      <c r="Q233" s="78"/>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52"/>
      <c r="BA233" s="79"/>
      <c r="BB233" s="79"/>
      <c r="BC233" s="52"/>
      <c r="BD233" s="79"/>
    </row>
    <row r="234" spans="7:56" x14ac:dyDescent="0.25">
      <c r="G234" s="81"/>
      <c r="P234" s="78"/>
      <c r="Q234" s="78"/>
      <c r="R234" s="79"/>
      <c r="S234" s="7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52"/>
      <c r="BA234" s="79"/>
      <c r="BB234" s="79"/>
      <c r="BC234" s="52"/>
      <c r="BD234" s="79"/>
    </row>
    <row r="235" spans="7:56" x14ac:dyDescent="0.25">
      <c r="G235" s="81"/>
      <c r="P235" s="78"/>
      <c r="Q235" s="78"/>
      <c r="R235" s="79"/>
      <c r="S235" s="7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52"/>
      <c r="BA235" s="79"/>
      <c r="BB235" s="79"/>
      <c r="BC235" s="52"/>
      <c r="BD235" s="79"/>
    </row>
    <row r="236" spans="7:56" x14ac:dyDescent="0.25">
      <c r="G236" s="81"/>
      <c r="P236" s="78"/>
      <c r="Q236" s="78"/>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52"/>
      <c r="BA236" s="79"/>
      <c r="BB236" s="79"/>
      <c r="BC236" s="52"/>
      <c r="BD236" s="79"/>
    </row>
    <row r="237" spans="7:56" x14ac:dyDescent="0.25">
      <c r="G237" s="81"/>
      <c r="P237" s="78"/>
      <c r="Q237" s="78"/>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52"/>
      <c r="BA237" s="79"/>
      <c r="BB237" s="79"/>
      <c r="BC237" s="52"/>
      <c r="BD237" s="79"/>
    </row>
    <row r="238" spans="7:56" x14ac:dyDescent="0.25">
      <c r="G238" s="81"/>
      <c r="P238" s="78"/>
      <c r="Q238" s="78"/>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52"/>
      <c r="BA238" s="79"/>
      <c r="BB238" s="79"/>
      <c r="BC238" s="52"/>
      <c r="BD238" s="79"/>
    </row>
    <row r="239" spans="7:56" x14ac:dyDescent="0.25">
      <c r="G239" s="81"/>
      <c r="P239" s="78"/>
      <c r="Q239" s="78"/>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52"/>
      <c r="BA239" s="79"/>
      <c r="BB239" s="79"/>
      <c r="BC239" s="52"/>
      <c r="BD239" s="79"/>
    </row>
    <row r="240" spans="7:56" x14ac:dyDescent="0.25">
      <c r="G240" s="81"/>
      <c r="P240" s="78"/>
      <c r="Q240" s="78"/>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52"/>
      <c r="BA240" s="79"/>
      <c r="BB240" s="79"/>
      <c r="BC240" s="52"/>
      <c r="BD240" s="79"/>
    </row>
    <row r="241" spans="7:56" x14ac:dyDescent="0.25">
      <c r="G241" s="81"/>
      <c r="P241" s="78"/>
      <c r="Q241" s="78"/>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52"/>
      <c r="BA241" s="79"/>
      <c r="BB241" s="79"/>
      <c r="BC241" s="52"/>
      <c r="BD241" s="79"/>
    </row>
    <row r="242" spans="7:56" x14ac:dyDescent="0.25">
      <c r="G242" s="81"/>
      <c r="P242" s="78"/>
      <c r="Q242" s="78"/>
      <c r="R242" s="79"/>
      <c r="S242" s="7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52"/>
      <c r="BA242" s="79"/>
      <c r="BB242" s="79"/>
      <c r="BC242" s="52"/>
      <c r="BD242" s="79"/>
    </row>
    <row r="243" spans="7:56" x14ac:dyDescent="0.25">
      <c r="G243" s="81"/>
      <c r="P243" s="78"/>
      <c r="Q243" s="78"/>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52"/>
      <c r="BA243" s="79"/>
      <c r="BB243" s="79"/>
      <c r="BC243" s="52"/>
      <c r="BD243" s="79"/>
    </row>
    <row r="244" spans="7:56" x14ac:dyDescent="0.25">
      <c r="G244" s="81"/>
      <c r="P244" s="78"/>
      <c r="Q244" s="78"/>
      <c r="R244" s="79"/>
      <c r="S244" s="7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52"/>
      <c r="BA244" s="79"/>
      <c r="BB244" s="79"/>
      <c r="BC244" s="52"/>
      <c r="BD244" s="79"/>
    </row>
    <row r="245" spans="7:56" x14ac:dyDescent="0.25">
      <c r="G245" s="81"/>
      <c r="P245" s="78"/>
      <c r="Q245" s="78"/>
      <c r="R245" s="79"/>
      <c r="S245" s="7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52"/>
      <c r="BA245" s="79"/>
      <c r="BB245" s="79"/>
      <c r="BC245" s="52"/>
      <c r="BD245" s="79"/>
    </row>
    <row r="246" spans="7:56" x14ac:dyDescent="0.25">
      <c r="G246" s="81"/>
      <c r="P246" s="78"/>
      <c r="Q246" s="78"/>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52"/>
      <c r="BA246" s="79"/>
      <c r="BB246" s="79"/>
      <c r="BC246" s="52"/>
      <c r="BD246" s="79"/>
    </row>
    <row r="247" spans="7:56" x14ac:dyDescent="0.25">
      <c r="G247" s="81"/>
      <c r="P247" s="78"/>
      <c r="Q247" s="78"/>
      <c r="R247" s="79"/>
      <c r="S247" s="7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52"/>
      <c r="BA247" s="79"/>
      <c r="BB247" s="79"/>
      <c r="BC247" s="52"/>
      <c r="BD247" s="79"/>
    </row>
    <row r="248" spans="7:56" x14ac:dyDescent="0.25">
      <c r="G248" s="81"/>
      <c r="P248" s="78"/>
      <c r="Q248" s="78"/>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52"/>
      <c r="BA248" s="79"/>
      <c r="BB248" s="79"/>
      <c r="BC248" s="52"/>
      <c r="BD248" s="79"/>
    </row>
    <row r="249" spans="7:56" x14ac:dyDescent="0.25">
      <c r="G249" s="81"/>
      <c r="P249" s="78"/>
      <c r="Q249" s="78"/>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52"/>
      <c r="BA249" s="79"/>
      <c r="BB249" s="79"/>
      <c r="BC249" s="52"/>
      <c r="BD249" s="79"/>
    </row>
    <row r="250" spans="7:56" x14ac:dyDescent="0.25">
      <c r="G250" s="81"/>
      <c r="P250" s="78"/>
      <c r="Q250" s="78"/>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52"/>
      <c r="BA250" s="79"/>
      <c r="BB250" s="79"/>
      <c r="BC250" s="52"/>
      <c r="BD250" s="79"/>
    </row>
    <row r="251" spans="7:56" x14ac:dyDescent="0.25">
      <c r="G251" s="81"/>
      <c r="P251" s="78"/>
      <c r="Q251" s="78"/>
      <c r="R251" s="79"/>
      <c r="S251" s="7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52"/>
      <c r="BA251" s="79"/>
      <c r="BB251" s="79"/>
      <c r="BC251" s="52"/>
      <c r="BD251" s="79"/>
    </row>
    <row r="252" spans="7:56" x14ac:dyDescent="0.25">
      <c r="G252" s="81"/>
      <c r="P252" s="78"/>
      <c r="Q252" s="78"/>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52"/>
      <c r="BA252" s="79"/>
      <c r="BB252" s="79"/>
      <c r="BC252" s="52"/>
      <c r="BD252" s="79"/>
    </row>
    <row r="253" spans="7:56" x14ac:dyDescent="0.25">
      <c r="G253" s="81"/>
      <c r="P253" s="78"/>
      <c r="Q253" s="78"/>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52"/>
      <c r="BA253" s="79"/>
      <c r="BB253" s="79"/>
      <c r="BC253" s="52"/>
      <c r="BD253" s="79"/>
    </row>
    <row r="254" spans="7:56" x14ac:dyDescent="0.25">
      <c r="G254" s="81"/>
      <c r="P254" s="78"/>
      <c r="Q254" s="78"/>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52"/>
      <c r="BA254" s="79"/>
      <c r="BB254" s="79"/>
      <c r="BC254" s="52"/>
      <c r="BD254" s="79"/>
    </row>
    <row r="255" spans="7:56" x14ac:dyDescent="0.25">
      <c r="G255" s="81"/>
      <c r="P255" s="78"/>
      <c r="Q255" s="78"/>
      <c r="R255" s="79"/>
      <c r="S255" s="7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52"/>
      <c r="BA255" s="79"/>
      <c r="BB255" s="79"/>
      <c r="BC255" s="52"/>
      <c r="BD255" s="79"/>
    </row>
    <row r="256" spans="7:56" x14ac:dyDescent="0.25">
      <c r="G256" s="81"/>
      <c r="P256" s="78"/>
      <c r="Q256" s="78"/>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52"/>
      <c r="BA256" s="79"/>
      <c r="BB256" s="79"/>
      <c r="BC256" s="52"/>
      <c r="BD256" s="79"/>
    </row>
    <row r="257" spans="7:56" x14ac:dyDescent="0.25">
      <c r="G257" s="81"/>
      <c r="P257" s="78"/>
      <c r="Q257" s="78"/>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52"/>
      <c r="BA257" s="79"/>
      <c r="BB257" s="79"/>
      <c r="BC257" s="52"/>
      <c r="BD257" s="79"/>
    </row>
    <row r="258" spans="7:56" x14ac:dyDescent="0.25">
      <c r="G258" s="81"/>
      <c r="Q258" s="78"/>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52"/>
      <c r="BA258" s="79"/>
      <c r="BB258" s="79"/>
      <c r="BC258" s="52"/>
      <c r="BD258" s="79"/>
    </row>
    <row r="259" spans="7:56" x14ac:dyDescent="0.25">
      <c r="G259" s="81"/>
      <c r="Q259" s="78"/>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52"/>
      <c r="BA259" s="79"/>
      <c r="BB259" s="79"/>
      <c r="BC259" s="52"/>
      <c r="BD259" s="79"/>
    </row>
    <row r="260" spans="7:56" x14ac:dyDescent="0.25">
      <c r="G260" s="81"/>
      <c r="Q260" s="78"/>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52"/>
      <c r="BA260" s="79"/>
      <c r="BB260" s="79"/>
      <c r="BC260" s="52"/>
      <c r="BD260" s="79"/>
    </row>
    <row r="261" spans="7:56" x14ac:dyDescent="0.25">
      <c r="G261" s="81"/>
      <c r="Q261" s="78"/>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52"/>
      <c r="BA261" s="79"/>
      <c r="BB261" s="79"/>
      <c r="BC261" s="52"/>
      <c r="BD261" s="79"/>
    </row>
    <row r="262" spans="7:56" x14ac:dyDescent="0.25">
      <c r="G262" s="81"/>
      <c r="Q262" s="78"/>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52"/>
      <c r="BA262" s="79"/>
      <c r="BB262" s="79"/>
      <c r="BC262" s="52"/>
      <c r="BD262" s="79"/>
    </row>
    <row r="263" spans="7:56" x14ac:dyDescent="0.25">
      <c r="G263" s="81"/>
      <c r="Q263" s="78"/>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52"/>
      <c r="BA263" s="79"/>
      <c r="BB263" s="79"/>
      <c r="BC263" s="52"/>
      <c r="BD263" s="79"/>
    </row>
    <row r="264" spans="7:56" x14ac:dyDescent="0.25">
      <c r="G264" s="81"/>
      <c r="Q264" s="78"/>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52"/>
      <c r="BA264" s="79"/>
      <c r="BB264" s="79"/>
      <c r="BC264" s="52"/>
      <c r="BD264" s="79"/>
    </row>
    <row r="265" spans="7:56" x14ac:dyDescent="0.25">
      <c r="G265" s="81"/>
      <c r="Q265" s="78"/>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52"/>
      <c r="BA265" s="79"/>
      <c r="BB265" s="79"/>
      <c r="BC265" s="52"/>
      <c r="BD265" s="79"/>
    </row>
    <row r="266" spans="7:56" x14ac:dyDescent="0.25">
      <c r="G266" s="81"/>
      <c r="Q266" s="78"/>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52"/>
      <c r="BA266" s="79"/>
      <c r="BB266" s="79"/>
      <c r="BC266" s="52"/>
      <c r="BD266" s="79"/>
    </row>
    <row r="267" spans="7:56" x14ac:dyDescent="0.25">
      <c r="G267" s="81"/>
      <c r="Q267" s="78"/>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52"/>
      <c r="BA267" s="79"/>
      <c r="BB267" s="79"/>
      <c r="BC267" s="52"/>
      <c r="BD267" s="79"/>
    </row>
    <row r="268" spans="7:56" x14ac:dyDescent="0.25">
      <c r="G268" s="81"/>
      <c r="Q268" s="78"/>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52"/>
      <c r="BA268" s="79"/>
      <c r="BB268" s="79"/>
      <c r="BC268" s="52"/>
      <c r="BD268" s="79"/>
    </row>
    <row r="269" spans="7:56" x14ac:dyDescent="0.25">
      <c r="G269" s="81"/>
      <c r="Q269" s="78"/>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52"/>
      <c r="BA269" s="79"/>
      <c r="BB269" s="79"/>
      <c r="BC269" s="52"/>
      <c r="BD269" s="79"/>
    </row>
    <row r="270" spans="7:56" x14ac:dyDescent="0.25">
      <c r="G270" s="81"/>
      <c r="Q270" s="78"/>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52"/>
      <c r="BA270" s="79"/>
      <c r="BB270" s="79"/>
      <c r="BC270" s="52"/>
      <c r="BD270" s="79"/>
    </row>
    <row r="271" spans="7:56" x14ac:dyDescent="0.25">
      <c r="G271" s="81"/>
      <c r="Q271" s="78"/>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52"/>
      <c r="BA271" s="79"/>
      <c r="BB271" s="79"/>
      <c r="BC271" s="52"/>
      <c r="BD271" s="79"/>
    </row>
    <row r="272" spans="7:56" x14ac:dyDescent="0.25">
      <c r="G272" s="81"/>
      <c r="Q272" s="78"/>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52"/>
      <c r="BA272" s="79"/>
      <c r="BB272" s="79"/>
      <c r="BC272" s="52"/>
      <c r="BD272" s="79"/>
    </row>
    <row r="273" spans="7:56" x14ac:dyDescent="0.25">
      <c r="G273" s="81"/>
      <c r="Q273" s="78"/>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52"/>
      <c r="BA273" s="79"/>
      <c r="BB273" s="79"/>
      <c r="BC273" s="52"/>
      <c r="BD273" s="79"/>
    </row>
    <row r="274" spans="7:56" x14ac:dyDescent="0.25">
      <c r="G274" s="81"/>
      <c r="Q274" s="78"/>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52"/>
      <c r="BA274" s="79"/>
      <c r="BB274" s="79"/>
      <c r="BC274" s="52"/>
      <c r="BD274" s="79"/>
    </row>
    <row r="275" spans="7:56" x14ac:dyDescent="0.25">
      <c r="G275" s="81"/>
      <c r="Q275" s="78"/>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52"/>
      <c r="BA275" s="79"/>
      <c r="BB275" s="79"/>
      <c r="BC275" s="52"/>
      <c r="BD275" s="79"/>
    </row>
    <row r="276" spans="7:56" x14ac:dyDescent="0.25">
      <c r="G276" s="81"/>
      <c r="Q276" s="78"/>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52"/>
      <c r="BA276" s="79"/>
      <c r="BB276" s="79"/>
      <c r="BC276" s="52"/>
      <c r="BD276" s="79"/>
    </row>
    <row r="277" spans="7:56" x14ac:dyDescent="0.25">
      <c r="G277" s="81"/>
      <c r="Q277" s="78"/>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52"/>
      <c r="BA277" s="79"/>
      <c r="BB277" s="79"/>
      <c r="BC277" s="52"/>
      <c r="BD277" s="79"/>
    </row>
    <row r="278" spans="7:56" x14ac:dyDescent="0.25">
      <c r="G278" s="81"/>
      <c r="Q278" s="78"/>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52"/>
      <c r="BA278" s="79"/>
      <c r="BB278" s="79"/>
      <c r="BC278" s="52"/>
      <c r="BD278" s="79"/>
    </row>
    <row r="279" spans="7:56" x14ac:dyDescent="0.25">
      <c r="G279" s="81"/>
      <c r="Q279" s="78"/>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52"/>
      <c r="BA279" s="79"/>
      <c r="BB279" s="79"/>
      <c r="BC279" s="52"/>
      <c r="BD279" s="79"/>
    </row>
    <row r="280" spans="7:56" x14ac:dyDescent="0.25">
      <c r="G280" s="81"/>
      <c r="Q280" s="78"/>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52"/>
      <c r="BA280" s="79"/>
      <c r="BB280" s="79"/>
      <c r="BC280" s="52"/>
      <c r="BD280" s="79"/>
    </row>
    <row r="281" spans="7:56" x14ac:dyDescent="0.25">
      <c r="G281" s="81"/>
      <c r="Q281" s="78"/>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52"/>
      <c r="BA281" s="79"/>
      <c r="BB281" s="79"/>
      <c r="BC281" s="52"/>
      <c r="BD281" s="79"/>
    </row>
    <row r="282" spans="7:56" x14ac:dyDescent="0.25">
      <c r="G282" s="81"/>
      <c r="Q282" s="78"/>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52"/>
      <c r="BA282" s="79"/>
      <c r="BB282" s="79"/>
      <c r="BC282" s="52"/>
      <c r="BD282" s="79"/>
    </row>
    <row r="283" spans="7:56" x14ac:dyDescent="0.25">
      <c r="G283" s="81"/>
      <c r="Q283" s="78"/>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52"/>
      <c r="BA283" s="79"/>
      <c r="BB283" s="79"/>
      <c r="BC283" s="52"/>
      <c r="BD283" s="79"/>
    </row>
    <row r="284" spans="7:56" x14ac:dyDescent="0.25">
      <c r="G284" s="81"/>
      <c r="Q284" s="78"/>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52"/>
      <c r="BA284" s="79"/>
      <c r="BB284" s="79"/>
      <c r="BC284" s="52"/>
      <c r="BD284" s="79"/>
    </row>
    <row r="285" spans="7:56" x14ac:dyDescent="0.25">
      <c r="G285" s="81"/>
      <c r="Q285" s="78"/>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52"/>
      <c r="BA285" s="79"/>
      <c r="BB285" s="79"/>
      <c r="BC285" s="52"/>
      <c r="BD285" s="79"/>
    </row>
    <row r="286" spans="7:56" x14ac:dyDescent="0.25">
      <c r="G286" s="81"/>
      <c r="Q286" s="78"/>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52"/>
      <c r="BA286" s="79"/>
      <c r="BB286" s="79"/>
      <c r="BC286" s="52"/>
      <c r="BD286" s="79"/>
    </row>
    <row r="287" spans="7:56" x14ac:dyDescent="0.25">
      <c r="G287" s="81"/>
      <c r="Q287" s="78"/>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52"/>
      <c r="BA287" s="79"/>
      <c r="BB287" s="79"/>
      <c r="BC287" s="52"/>
      <c r="BD287" s="79"/>
    </row>
    <row r="288" spans="7:56" x14ac:dyDescent="0.25">
      <c r="G288" s="81"/>
      <c r="Q288" s="78"/>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52"/>
      <c r="BA288" s="79"/>
      <c r="BB288" s="79"/>
      <c r="BC288" s="52"/>
      <c r="BD288" s="79"/>
    </row>
    <row r="289" spans="7:56" x14ac:dyDescent="0.25">
      <c r="G289" s="81"/>
      <c r="Q289" s="78"/>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52"/>
      <c r="BA289" s="79"/>
      <c r="BB289" s="79"/>
      <c r="BC289" s="52"/>
      <c r="BD289" s="79"/>
    </row>
    <row r="290" spans="7:56" x14ac:dyDescent="0.25">
      <c r="G290" s="81"/>
      <c r="Q290" s="78"/>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52"/>
      <c r="BA290" s="79"/>
      <c r="BB290" s="79"/>
      <c r="BC290" s="52"/>
      <c r="BD290" s="79"/>
    </row>
    <row r="291" spans="7:56" x14ac:dyDescent="0.25">
      <c r="G291" s="81"/>
      <c r="Q291" s="78"/>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52"/>
      <c r="BA291" s="79"/>
      <c r="BB291" s="79"/>
      <c r="BC291" s="52"/>
      <c r="BD291" s="79"/>
    </row>
    <row r="292" spans="7:56" x14ac:dyDescent="0.25">
      <c r="G292" s="81"/>
      <c r="Q292" s="78"/>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52"/>
      <c r="BA292" s="79"/>
      <c r="BB292" s="79"/>
      <c r="BC292" s="52"/>
      <c r="BD292" s="79"/>
    </row>
    <row r="293" spans="7:56" x14ac:dyDescent="0.25">
      <c r="G293" s="81"/>
      <c r="Q293" s="78"/>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52"/>
      <c r="BA293" s="79"/>
      <c r="BB293" s="79"/>
      <c r="BC293" s="52"/>
      <c r="BD293" s="79"/>
    </row>
    <row r="294" spans="7:56" x14ac:dyDescent="0.25">
      <c r="G294" s="81"/>
      <c r="Q294" s="78"/>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52"/>
      <c r="BA294" s="79"/>
      <c r="BB294" s="79"/>
      <c r="BC294" s="52"/>
      <c r="BD294" s="79"/>
    </row>
    <row r="295" spans="7:56" x14ac:dyDescent="0.25">
      <c r="G295" s="81"/>
      <c r="Q295" s="78"/>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52"/>
      <c r="BA295" s="79"/>
      <c r="BB295" s="79"/>
      <c r="BC295" s="52"/>
      <c r="BD295" s="79"/>
    </row>
    <row r="296" spans="7:56" x14ac:dyDescent="0.25">
      <c r="G296" s="81"/>
      <c r="Q296" s="78"/>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52"/>
      <c r="BA296" s="79"/>
      <c r="BB296" s="79"/>
      <c r="BC296" s="52"/>
      <c r="BD296" s="79"/>
    </row>
    <row r="297" spans="7:56" x14ac:dyDescent="0.25">
      <c r="G297" s="81"/>
      <c r="Q297" s="78"/>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52"/>
      <c r="BA297" s="79"/>
      <c r="BB297" s="79"/>
      <c r="BC297" s="52"/>
      <c r="BD297" s="79"/>
    </row>
    <row r="298" spans="7:56" x14ac:dyDescent="0.25">
      <c r="G298" s="81"/>
      <c r="Q298" s="78"/>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52"/>
      <c r="BA298" s="79"/>
      <c r="BB298" s="79"/>
      <c r="BC298" s="52"/>
      <c r="BD298" s="79"/>
    </row>
    <row r="299" spans="7:56" x14ac:dyDescent="0.25">
      <c r="G299" s="81"/>
      <c r="Q299" s="78"/>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52"/>
      <c r="BA299" s="79"/>
      <c r="BB299" s="79"/>
      <c r="BC299" s="52"/>
      <c r="BD299" s="79"/>
    </row>
    <row r="300" spans="7:56" x14ac:dyDescent="0.25">
      <c r="G300" s="81"/>
      <c r="Q300" s="78"/>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52"/>
      <c r="BA300" s="79"/>
      <c r="BB300" s="79"/>
      <c r="BC300" s="52"/>
      <c r="BD300" s="79"/>
    </row>
    <row r="301" spans="7:56" x14ac:dyDescent="0.25">
      <c r="G301" s="81"/>
      <c r="Q301" s="78"/>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52"/>
      <c r="BA301" s="79"/>
      <c r="BB301" s="79"/>
      <c r="BC301" s="52"/>
      <c r="BD301" s="79"/>
    </row>
    <row r="302" spans="7:56" x14ac:dyDescent="0.25">
      <c r="G302" s="81"/>
      <c r="Q302" s="78"/>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52"/>
      <c r="BA302" s="79"/>
      <c r="BB302" s="79"/>
      <c r="BC302" s="52"/>
      <c r="BD302" s="79"/>
    </row>
    <row r="303" spans="7:56" x14ac:dyDescent="0.25">
      <c r="G303" s="81"/>
      <c r="Q303" s="78"/>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52"/>
      <c r="BA303" s="79"/>
      <c r="BB303" s="79"/>
      <c r="BC303" s="52"/>
      <c r="BD303" s="79"/>
    </row>
    <row r="304" spans="7:56" x14ac:dyDescent="0.25">
      <c r="G304" s="81"/>
      <c r="Q304" s="78"/>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52"/>
      <c r="BA304" s="79"/>
      <c r="BB304" s="79"/>
      <c r="BC304" s="52"/>
      <c r="BD304" s="79"/>
    </row>
    <row r="305" spans="7:56" x14ac:dyDescent="0.25">
      <c r="G305" s="81"/>
      <c r="Q305" s="78"/>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52"/>
      <c r="BA305" s="79"/>
      <c r="BB305" s="79"/>
      <c r="BC305" s="52"/>
      <c r="BD305" s="79"/>
    </row>
    <row r="306" spans="7:56" x14ac:dyDescent="0.25">
      <c r="G306" s="81"/>
      <c r="Q306" s="78"/>
      <c r="R306" s="79"/>
      <c r="S306" s="7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52"/>
      <c r="BA306" s="79"/>
      <c r="BB306" s="79"/>
      <c r="BC306" s="52"/>
      <c r="BD306" s="79"/>
    </row>
    <row r="307" spans="7:56" x14ac:dyDescent="0.25">
      <c r="G307" s="81"/>
      <c r="Q307" s="78"/>
      <c r="R307" s="79"/>
      <c r="S307" s="7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52"/>
      <c r="BA307" s="79"/>
      <c r="BB307" s="79"/>
      <c r="BC307" s="52"/>
      <c r="BD307" s="79"/>
    </row>
    <row r="308" spans="7:56" x14ac:dyDescent="0.25">
      <c r="G308" s="81"/>
      <c r="Q308" s="78"/>
      <c r="R308" s="79"/>
      <c r="S308" s="7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52"/>
      <c r="BA308" s="79"/>
      <c r="BB308" s="79"/>
      <c r="BC308" s="52"/>
      <c r="BD308" s="79"/>
    </row>
    <row r="309" spans="7:56" x14ac:dyDescent="0.25">
      <c r="G309" s="81"/>
      <c r="Q309" s="78"/>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52"/>
      <c r="BA309" s="79"/>
      <c r="BB309" s="79"/>
      <c r="BC309" s="52"/>
      <c r="BD309" s="79"/>
    </row>
    <row r="310" spans="7:56" x14ac:dyDescent="0.25">
      <c r="G310" s="81"/>
      <c r="Q310" s="78"/>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52"/>
      <c r="BA310" s="79"/>
      <c r="BB310" s="79"/>
      <c r="BC310" s="52"/>
      <c r="BD310" s="79"/>
    </row>
    <row r="311" spans="7:56" x14ac:dyDescent="0.25">
      <c r="G311" s="81"/>
      <c r="Q311" s="78"/>
      <c r="R311" s="79"/>
      <c r="S311" s="7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52"/>
      <c r="BA311" s="79"/>
      <c r="BB311" s="79"/>
      <c r="BC311" s="52"/>
      <c r="BD311" s="79"/>
    </row>
    <row r="312" spans="7:56" x14ac:dyDescent="0.25">
      <c r="G312" s="81"/>
      <c r="Q312" s="78"/>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52"/>
      <c r="BA312" s="79"/>
      <c r="BB312" s="79"/>
      <c r="BC312" s="52"/>
      <c r="BD312" s="79"/>
    </row>
    <row r="313" spans="7:56" x14ac:dyDescent="0.25">
      <c r="G313" s="81"/>
      <c r="Q313" s="78"/>
      <c r="R313" s="79"/>
      <c r="S313" s="7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52"/>
      <c r="BA313" s="79"/>
      <c r="BB313" s="79"/>
      <c r="BC313" s="52"/>
      <c r="BD313" s="79"/>
    </row>
    <row r="314" spans="7:56" x14ac:dyDescent="0.25">
      <c r="G314" s="81"/>
      <c r="Q314" s="78"/>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52"/>
      <c r="BA314" s="79"/>
      <c r="BB314" s="79"/>
      <c r="BC314" s="52"/>
      <c r="BD314" s="79"/>
    </row>
    <row r="315" spans="7:56" x14ac:dyDescent="0.25">
      <c r="G315" s="81"/>
      <c r="Q315" s="78"/>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52"/>
      <c r="BA315" s="79"/>
      <c r="BB315" s="79"/>
      <c r="BC315" s="52"/>
      <c r="BD315" s="79"/>
    </row>
    <row r="316" spans="7:56" x14ac:dyDescent="0.25">
      <c r="G316" s="81"/>
      <c r="Q316" s="78"/>
      <c r="R316" s="79"/>
      <c r="S316" s="7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52"/>
      <c r="BA316" s="79"/>
      <c r="BB316" s="79"/>
      <c r="BC316" s="52"/>
      <c r="BD316" s="79"/>
    </row>
    <row r="317" spans="7:56" x14ac:dyDescent="0.25">
      <c r="G317" s="81"/>
      <c r="Q317" s="78"/>
      <c r="R317" s="79"/>
      <c r="S317" s="7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52"/>
      <c r="BA317" s="79"/>
      <c r="BB317" s="79"/>
      <c r="BC317" s="52"/>
      <c r="BD317" s="79"/>
    </row>
    <row r="318" spans="7:56" x14ac:dyDescent="0.25">
      <c r="G318" s="81"/>
      <c r="Q318" s="78"/>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52"/>
      <c r="BA318" s="79"/>
      <c r="BB318" s="79"/>
      <c r="BC318" s="52"/>
      <c r="BD318" s="79"/>
    </row>
    <row r="319" spans="7:56" x14ac:dyDescent="0.25">
      <c r="G319" s="81"/>
      <c r="Q319" s="78"/>
      <c r="R319" s="79"/>
      <c r="S319" s="7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52"/>
      <c r="BA319" s="79"/>
      <c r="BB319" s="79"/>
      <c r="BC319" s="52"/>
      <c r="BD319" s="79"/>
    </row>
    <row r="320" spans="7:56" x14ac:dyDescent="0.25">
      <c r="G320" s="81"/>
      <c r="Q320" s="78"/>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52"/>
      <c r="BA320" s="79"/>
      <c r="BB320" s="79"/>
      <c r="BC320" s="52"/>
      <c r="BD320" s="79"/>
    </row>
    <row r="321" spans="7:56" x14ac:dyDescent="0.25">
      <c r="G321" s="81"/>
      <c r="Q321" s="78"/>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52"/>
      <c r="BA321" s="79"/>
      <c r="BB321" s="79"/>
      <c r="BC321" s="52"/>
      <c r="BD321" s="79"/>
    </row>
    <row r="322" spans="7:56" x14ac:dyDescent="0.25">
      <c r="G322" s="81"/>
      <c r="Q322" s="78"/>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52"/>
      <c r="BA322" s="79"/>
      <c r="BB322" s="79"/>
      <c r="BC322" s="52"/>
      <c r="BD322" s="79"/>
    </row>
    <row r="323" spans="7:56" x14ac:dyDescent="0.25">
      <c r="G323" s="81"/>
      <c r="Q323" s="78"/>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52"/>
      <c r="BA323" s="79"/>
      <c r="BB323" s="79"/>
      <c r="BC323" s="52"/>
      <c r="BD323" s="79"/>
    </row>
    <row r="324" spans="7:56" x14ac:dyDescent="0.25">
      <c r="G324" s="81"/>
      <c r="Q324" s="78"/>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52"/>
      <c r="BA324" s="79"/>
      <c r="BB324" s="79"/>
      <c r="BC324" s="52"/>
      <c r="BD324" s="79"/>
    </row>
    <row r="325" spans="7:56" x14ac:dyDescent="0.25">
      <c r="G325" s="81"/>
      <c r="Q325" s="78"/>
      <c r="R325" s="79"/>
      <c r="S325" s="7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52"/>
      <c r="BA325" s="79"/>
      <c r="BB325" s="79"/>
      <c r="BC325" s="52"/>
      <c r="BD325" s="79"/>
    </row>
    <row r="326" spans="7:56" x14ac:dyDescent="0.25">
      <c r="G326" s="81"/>
      <c r="Q326" s="78"/>
      <c r="R326" s="79"/>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52"/>
      <c r="BA326" s="79"/>
      <c r="BB326" s="79"/>
      <c r="BC326" s="52"/>
      <c r="BD326" s="79"/>
    </row>
    <row r="327" spans="7:56" x14ac:dyDescent="0.25">
      <c r="G327" s="81"/>
      <c r="Q327" s="78"/>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52"/>
      <c r="BA327" s="79"/>
      <c r="BB327" s="79"/>
      <c r="BC327" s="52"/>
      <c r="BD327" s="79"/>
    </row>
    <row r="328" spans="7:56" x14ac:dyDescent="0.25">
      <c r="G328" s="81"/>
      <c r="Q328" s="78"/>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52"/>
      <c r="BA328" s="79"/>
      <c r="BB328" s="79"/>
      <c r="BC328" s="52"/>
      <c r="BD328" s="79"/>
    </row>
    <row r="329" spans="7:56" x14ac:dyDescent="0.25">
      <c r="G329" s="81"/>
      <c r="Q329" s="78"/>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52"/>
      <c r="BA329" s="79"/>
      <c r="BB329" s="79"/>
      <c r="BC329" s="52"/>
      <c r="BD329" s="79"/>
    </row>
    <row r="330" spans="7:56" x14ac:dyDescent="0.25">
      <c r="G330" s="81"/>
      <c r="Q330" s="78"/>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52"/>
      <c r="BA330" s="79"/>
      <c r="BB330" s="79"/>
      <c r="BC330" s="52"/>
      <c r="BD330" s="79"/>
    </row>
    <row r="331" spans="7:56" x14ac:dyDescent="0.25">
      <c r="G331" s="81"/>
      <c r="Q331" s="7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52"/>
      <c r="BA331" s="79"/>
      <c r="BB331" s="79"/>
      <c r="BC331" s="52"/>
      <c r="BD331" s="79"/>
    </row>
    <row r="332" spans="7:56" x14ac:dyDescent="0.25">
      <c r="G332" s="81"/>
      <c r="Q332" s="7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52"/>
      <c r="BA332" s="79"/>
      <c r="BB332" s="79"/>
      <c r="BC332" s="52"/>
      <c r="BD332" s="79"/>
    </row>
    <row r="333" spans="7:56" x14ac:dyDescent="0.25">
      <c r="G333" s="81"/>
      <c r="Q333" s="78"/>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52"/>
      <c r="BA333" s="79"/>
      <c r="BB333" s="79"/>
      <c r="BC333" s="52"/>
      <c r="BD333" s="79"/>
    </row>
    <row r="334" spans="7:56" x14ac:dyDescent="0.25">
      <c r="G334" s="81"/>
      <c r="Q334" s="78"/>
      <c r="R334" s="79"/>
      <c r="S334" s="7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52"/>
      <c r="BA334" s="79"/>
      <c r="BB334" s="79"/>
      <c r="BC334" s="52"/>
      <c r="BD334" s="79"/>
    </row>
    <row r="335" spans="7:56" x14ac:dyDescent="0.25">
      <c r="G335" s="81"/>
      <c r="Q335" s="78"/>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52"/>
      <c r="BA335" s="79"/>
      <c r="BB335" s="79"/>
      <c r="BC335" s="52"/>
      <c r="BD335" s="79"/>
    </row>
    <row r="336" spans="7:56" x14ac:dyDescent="0.25">
      <c r="G336" s="81"/>
      <c r="Q336" s="78"/>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52"/>
      <c r="BA336" s="79"/>
      <c r="BB336" s="79"/>
      <c r="BC336" s="52"/>
      <c r="BD336" s="79"/>
    </row>
    <row r="337" spans="7:56" x14ac:dyDescent="0.25">
      <c r="G337" s="81"/>
      <c r="Q337" s="78"/>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52"/>
      <c r="BA337" s="79"/>
      <c r="BB337" s="79"/>
      <c r="BC337" s="52"/>
      <c r="BD337" s="79"/>
    </row>
    <row r="338" spans="7:56" x14ac:dyDescent="0.25">
      <c r="G338" s="81"/>
      <c r="Q338" s="78"/>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52"/>
      <c r="BA338" s="79"/>
      <c r="BB338" s="79"/>
      <c r="BC338" s="52"/>
      <c r="BD338" s="79"/>
    </row>
    <row r="339" spans="7:56" x14ac:dyDescent="0.25">
      <c r="G339" s="81"/>
      <c r="Q339" s="78"/>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52"/>
      <c r="BA339" s="79"/>
      <c r="BB339" s="79"/>
      <c r="BC339" s="52"/>
      <c r="BD339" s="79"/>
    </row>
    <row r="340" spans="7:56" x14ac:dyDescent="0.25">
      <c r="G340" s="81"/>
      <c r="Q340" s="7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52"/>
      <c r="BA340" s="79"/>
      <c r="BB340" s="79"/>
      <c r="BC340" s="52"/>
      <c r="BD340" s="79"/>
    </row>
    <row r="341" spans="7:56" x14ac:dyDescent="0.25">
      <c r="G341" s="81"/>
      <c r="Q341" s="7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52"/>
      <c r="BA341" s="79"/>
      <c r="BB341" s="79"/>
      <c r="BC341" s="52"/>
      <c r="BD341" s="79"/>
    </row>
    <row r="342" spans="7:56" x14ac:dyDescent="0.25">
      <c r="G342" s="81"/>
      <c r="Q342" s="78"/>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52"/>
      <c r="BA342" s="79"/>
      <c r="BB342" s="79"/>
      <c r="BC342" s="52"/>
      <c r="BD342" s="79"/>
    </row>
    <row r="343" spans="7:56" x14ac:dyDescent="0.25">
      <c r="G343" s="81"/>
      <c r="Q343" s="78"/>
      <c r="R343" s="79"/>
      <c r="S343" s="7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52"/>
      <c r="BA343" s="79"/>
      <c r="BB343" s="79"/>
      <c r="BC343" s="52"/>
      <c r="BD343" s="79"/>
    </row>
    <row r="344" spans="7:56" x14ac:dyDescent="0.25">
      <c r="G344" s="81"/>
      <c r="Q344" s="78"/>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52"/>
      <c r="BA344" s="79"/>
      <c r="BB344" s="79"/>
      <c r="BC344" s="52"/>
      <c r="BD344" s="79"/>
    </row>
    <row r="345" spans="7:56" x14ac:dyDescent="0.25">
      <c r="G345" s="81"/>
      <c r="Q345" s="78"/>
      <c r="R345" s="79"/>
      <c r="S345" s="7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52"/>
      <c r="BA345" s="79"/>
      <c r="BB345" s="79"/>
      <c r="BC345" s="52"/>
      <c r="BD345" s="79"/>
    </row>
    <row r="346" spans="7:56" x14ac:dyDescent="0.25">
      <c r="G346" s="81"/>
      <c r="Q346" s="7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52"/>
      <c r="BA346" s="79"/>
      <c r="BB346" s="79"/>
      <c r="BC346" s="52"/>
      <c r="BD346" s="79"/>
    </row>
    <row r="347" spans="7:56" x14ac:dyDescent="0.25">
      <c r="G347" s="81"/>
      <c r="Q347" s="78"/>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52"/>
      <c r="BA347" s="79"/>
      <c r="BB347" s="79"/>
      <c r="BC347" s="52"/>
      <c r="BD347" s="79"/>
    </row>
    <row r="348" spans="7:56" x14ac:dyDescent="0.25">
      <c r="G348" s="81"/>
      <c r="Q348" s="78"/>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52"/>
      <c r="BA348" s="79"/>
      <c r="BB348" s="79"/>
      <c r="BC348" s="52"/>
      <c r="BD348" s="79"/>
    </row>
    <row r="349" spans="7:56" x14ac:dyDescent="0.25">
      <c r="G349" s="81"/>
      <c r="Q349" s="78"/>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52"/>
      <c r="BA349" s="79"/>
      <c r="BB349" s="79"/>
      <c r="BC349" s="52"/>
      <c r="BD349" s="79"/>
    </row>
    <row r="350" spans="7:56" x14ac:dyDescent="0.25">
      <c r="G350" s="81"/>
      <c r="Q350" s="78"/>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52"/>
      <c r="BA350" s="79"/>
      <c r="BB350" s="79"/>
      <c r="BC350" s="52"/>
      <c r="BD350" s="79"/>
    </row>
    <row r="351" spans="7:56" x14ac:dyDescent="0.25">
      <c r="G351" s="81"/>
      <c r="Q351" s="78"/>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52"/>
      <c r="BA351" s="79"/>
      <c r="BB351" s="79"/>
      <c r="BC351" s="52"/>
      <c r="BD351" s="79"/>
    </row>
    <row r="352" spans="7:56" x14ac:dyDescent="0.25">
      <c r="G352" s="81"/>
      <c r="Q352" s="78"/>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52"/>
      <c r="BA352" s="79"/>
      <c r="BB352" s="79"/>
      <c r="BC352" s="52"/>
      <c r="BD352" s="79"/>
    </row>
    <row r="353" spans="7:56" x14ac:dyDescent="0.25">
      <c r="G353" s="81"/>
      <c r="Q353" s="78"/>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52"/>
      <c r="BA353" s="79"/>
      <c r="BB353" s="79"/>
      <c r="BC353" s="52"/>
      <c r="BD353" s="79"/>
    </row>
    <row r="354" spans="7:56" x14ac:dyDescent="0.25">
      <c r="G354" s="81"/>
      <c r="Q354" s="78"/>
      <c r="R354" s="79"/>
      <c r="S354" s="7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52"/>
      <c r="BA354" s="79"/>
      <c r="BB354" s="79"/>
      <c r="BC354" s="52"/>
      <c r="BD354" s="79"/>
    </row>
    <row r="355" spans="7:56" x14ac:dyDescent="0.25">
      <c r="G355" s="81"/>
      <c r="Q355" s="78"/>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52"/>
      <c r="BA355" s="79"/>
      <c r="BB355" s="79"/>
      <c r="BC355" s="52"/>
      <c r="BD355" s="79"/>
    </row>
    <row r="356" spans="7:56" x14ac:dyDescent="0.25">
      <c r="G356" s="81"/>
      <c r="Q356" s="78"/>
      <c r="R356" s="79"/>
      <c r="S356" s="7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52"/>
      <c r="BA356" s="79"/>
      <c r="BB356" s="79"/>
      <c r="BC356" s="52"/>
      <c r="BD356" s="79"/>
    </row>
    <row r="357" spans="7:56" x14ac:dyDescent="0.25">
      <c r="G357" s="81"/>
      <c r="Q357" s="78"/>
      <c r="R357" s="79"/>
      <c r="S357" s="7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52"/>
      <c r="BA357" s="79"/>
      <c r="BB357" s="79"/>
      <c r="BC357" s="52"/>
      <c r="BD357" s="79"/>
    </row>
    <row r="358" spans="7:56" x14ac:dyDescent="0.25">
      <c r="G358" s="81"/>
      <c r="Q358" s="78"/>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52"/>
      <c r="BA358" s="79"/>
      <c r="BB358" s="79"/>
      <c r="BC358" s="52"/>
      <c r="BD358" s="79"/>
    </row>
    <row r="359" spans="7:56" x14ac:dyDescent="0.25">
      <c r="G359" s="81"/>
      <c r="Q359" s="78"/>
      <c r="R359" s="79"/>
      <c r="S359" s="7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52"/>
      <c r="BA359" s="79"/>
      <c r="BB359" s="79"/>
      <c r="BC359" s="52"/>
      <c r="BD359" s="79"/>
    </row>
    <row r="360" spans="7:56" x14ac:dyDescent="0.25">
      <c r="G360" s="81"/>
      <c r="Q360" s="78"/>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52"/>
      <c r="BA360" s="79"/>
      <c r="BB360" s="79"/>
      <c r="BC360" s="52"/>
      <c r="BD360" s="79"/>
    </row>
    <row r="361" spans="7:56" x14ac:dyDescent="0.25">
      <c r="G361" s="81"/>
      <c r="Q361" s="78"/>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52"/>
      <c r="BA361" s="79"/>
      <c r="BB361" s="79"/>
      <c r="BC361" s="52"/>
      <c r="BD361" s="79"/>
    </row>
    <row r="362" spans="7:56" x14ac:dyDescent="0.25">
      <c r="G362" s="81"/>
      <c r="Q362" s="78"/>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52"/>
      <c r="BA362" s="79"/>
      <c r="BB362" s="79"/>
      <c r="BC362" s="52"/>
      <c r="BD362" s="79"/>
    </row>
    <row r="363" spans="7:56" x14ac:dyDescent="0.25">
      <c r="G363" s="81"/>
      <c r="Q363" s="78"/>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52"/>
      <c r="BA363" s="79"/>
      <c r="BB363" s="79"/>
      <c r="BC363" s="52"/>
      <c r="BD363" s="79"/>
    </row>
    <row r="364" spans="7:56" x14ac:dyDescent="0.25">
      <c r="G364" s="81"/>
      <c r="Q364" s="78"/>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52"/>
      <c r="BA364" s="79"/>
      <c r="BB364" s="79"/>
      <c r="BC364" s="52"/>
      <c r="BD364" s="79"/>
    </row>
    <row r="365" spans="7:56" x14ac:dyDescent="0.25">
      <c r="G365" s="81"/>
      <c r="Q365" s="78"/>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52"/>
      <c r="BA365" s="79"/>
      <c r="BB365" s="79"/>
      <c r="BC365" s="52"/>
      <c r="BD365" s="79"/>
    </row>
    <row r="366" spans="7:56" x14ac:dyDescent="0.25">
      <c r="G366" s="81"/>
      <c r="Q366" s="78"/>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52"/>
      <c r="BA366" s="79"/>
      <c r="BB366" s="79"/>
      <c r="BC366" s="52"/>
      <c r="BD366" s="79"/>
    </row>
    <row r="367" spans="7:56" x14ac:dyDescent="0.25">
      <c r="G367" s="81"/>
      <c r="Q367" s="78"/>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52"/>
      <c r="BA367" s="79"/>
      <c r="BB367" s="79"/>
      <c r="BC367" s="52"/>
      <c r="BD367" s="79"/>
    </row>
    <row r="368" spans="7:56" x14ac:dyDescent="0.25">
      <c r="G368" s="81"/>
      <c r="Q368" s="78"/>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52"/>
      <c r="BA368" s="79"/>
      <c r="BB368" s="79"/>
      <c r="BC368" s="52"/>
      <c r="BD368" s="79"/>
    </row>
    <row r="369" spans="7:56" x14ac:dyDescent="0.25">
      <c r="G369" s="81"/>
      <c r="Q369" s="78"/>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52"/>
      <c r="BA369" s="79"/>
      <c r="BB369" s="79"/>
      <c r="BC369" s="52"/>
      <c r="BD369" s="79"/>
    </row>
    <row r="370" spans="7:56" x14ac:dyDescent="0.25">
      <c r="G370" s="81"/>
      <c r="Q370" s="78"/>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52"/>
      <c r="BA370" s="79"/>
      <c r="BB370" s="79"/>
      <c r="BC370" s="52"/>
      <c r="BD370" s="79"/>
    </row>
    <row r="371" spans="7:56" x14ac:dyDescent="0.25">
      <c r="G371" s="81"/>
      <c r="Q371" s="78"/>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52"/>
      <c r="BA371" s="79"/>
      <c r="BB371" s="79"/>
      <c r="BC371" s="52"/>
      <c r="BD371" s="79"/>
    </row>
    <row r="372" spans="7:56" x14ac:dyDescent="0.25">
      <c r="G372" s="81"/>
      <c r="Q372" s="78"/>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52"/>
      <c r="BA372" s="79"/>
      <c r="BB372" s="79"/>
      <c r="BC372" s="52"/>
      <c r="BD372" s="79"/>
    </row>
    <row r="373" spans="7:56" x14ac:dyDescent="0.25">
      <c r="G373" s="81"/>
      <c r="Q373" s="78"/>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52"/>
      <c r="BA373" s="79"/>
      <c r="BB373" s="79"/>
      <c r="BC373" s="52"/>
      <c r="BD373" s="79"/>
    </row>
    <row r="374" spans="7:56" x14ac:dyDescent="0.25">
      <c r="G374" s="81"/>
      <c r="Q374" s="78"/>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52"/>
      <c r="BA374" s="79"/>
      <c r="BB374" s="79"/>
      <c r="BC374" s="52"/>
      <c r="BD374" s="79"/>
    </row>
    <row r="375" spans="7:56" x14ac:dyDescent="0.25">
      <c r="G375" s="81"/>
      <c r="Q375" s="78"/>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52"/>
      <c r="BA375" s="79"/>
      <c r="BB375" s="79"/>
      <c r="BC375" s="52"/>
      <c r="BD375" s="79"/>
    </row>
    <row r="376" spans="7:56" x14ac:dyDescent="0.25">
      <c r="G376" s="81"/>
      <c r="Q376" s="78"/>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52"/>
      <c r="BA376" s="79"/>
      <c r="BB376" s="79"/>
      <c r="BC376" s="52"/>
      <c r="BD376" s="79"/>
    </row>
    <row r="377" spans="7:56" x14ac:dyDescent="0.25">
      <c r="G377" s="81"/>
      <c r="Q377" s="78"/>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52"/>
      <c r="BA377" s="79"/>
      <c r="BB377" s="79"/>
      <c r="BC377" s="52"/>
      <c r="BD377" s="79"/>
    </row>
    <row r="378" spans="7:56" x14ac:dyDescent="0.25">
      <c r="G378" s="81"/>
      <c r="Q378" s="78"/>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52"/>
      <c r="BA378" s="79"/>
      <c r="BB378" s="79"/>
      <c r="BC378" s="52"/>
      <c r="BD378" s="79"/>
    </row>
    <row r="379" spans="7:56" x14ac:dyDescent="0.25">
      <c r="G379" s="81"/>
      <c r="Q379" s="78"/>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52"/>
      <c r="BA379" s="79"/>
      <c r="BB379" s="79"/>
      <c r="BC379" s="52"/>
      <c r="BD379" s="79"/>
    </row>
    <row r="380" spans="7:56" x14ac:dyDescent="0.25">
      <c r="G380" s="81"/>
      <c r="Q380" s="78"/>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52"/>
      <c r="BA380" s="79"/>
      <c r="BB380" s="79"/>
      <c r="BC380" s="52"/>
      <c r="BD380" s="79"/>
    </row>
    <row r="381" spans="7:56" x14ac:dyDescent="0.25">
      <c r="G381" s="81"/>
      <c r="Q381" s="78"/>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52"/>
      <c r="BA381" s="79"/>
      <c r="BB381" s="79"/>
      <c r="BC381" s="52"/>
      <c r="BD381" s="79"/>
    </row>
    <row r="382" spans="7:56" x14ac:dyDescent="0.25">
      <c r="G382" s="81"/>
      <c r="Q382" s="78"/>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52"/>
      <c r="BA382" s="79"/>
      <c r="BB382" s="79"/>
      <c r="BC382" s="52"/>
      <c r="BD382" s="79"/>
    </row>
    <row r="383" spans="7:56" x14ac:dyDescent="0.25">
      <c r="G383" s="81"/>
      <c r="Q383" s="78"/>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52"/>
      <c r="BA383" s="79"/>
      <c r="BB383" s="79"/>
      <c r="BC383" s="52"/>
      <c r="BD383" s="79"/>
    </row>
    <row r="384" spans="7:56" x14ac:dyDescent="0.25">
      <c r="G384" s="81"/>
      <c r="Q384" s="78"/>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52"/>
      <c r="BA384" s="79"/>
      <c r="BB384" s="79"/>
      <c r="BC384" s="52"/>
      <c r="BD384" s="79"/>
    </row>
    <row r="385" spans="7:56" x14ac:dyDescent="0.25">
      <c r="G385" s="81"/>
      <c r="Q385" s="78"/>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52"/>
      <c r="BA385" s="79"/>
      <c r="BB385" s="79"/>
      <c r="BC385" s="52"/>
      <c r="BD385" s="79"/>
    </row>
    <row r="386" spans="7:56" x14ac:dyDescent="0.25">
      <c r="G386" s="81"/>
      <c r="Q386" s="78"/>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52"/>
      <c r="BA386" s="79"/>
      <c r="BB386" s="79"/>
      <c r="BC386" s="52"/>
      <c r="BD386" s="79"/>
    </row>
    <row r="387" spans="7:56" x14ac:dyDescent="0.25">
      <c r="G387" s="81"/>
      <c r="Q387" s="78"/>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52"/>
      <c r="BA387" s="79"/>
      <c r="BB387" s="79"/>
      <c r="BC387" s="52"/>
      <c r="BD387" s="79"/>
    </row>
    <row r="388" spans="7:56" x14ac:dyDescent="0.25">
      <c r="G388" s="81"/>
      <c r="Q388" s="78"/>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52"/>
      <c r="BA388" s="79"/>
      <c r="BB388" s="79"/>
      <c r="BC388" s="52"/>
      <c r="BD388" s="79"/>
    </row>
    <row r="389" spans="7:56" x14ac:dyDescent="0.25">
      <c r="G389" s="81"/>
      <c r="Q389" s="78"/>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52"/>
      <c r="BA389" s="79"/>
      <c r="BB389" s="79"/>
      <c r="BC389" s="52"/>
      <c r="BD389" s="79"/>
    </row>
    <row r="390" spans="7:56" x14ac:dyDescent="0.25">
      <c r="G390" s="81"/>
      <c r="Q390" s="78"/>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52"/>
      <c r="BA390" s="79"/>
      <c r="BB390" s="79"/>
      <c r="BC390" s="52"/>
      <c r="BD390" s="79"/>
    </row>
    <row r="391" spans="7:56" x14ac:dyDescent="0.25">
      <c r="G391" s="81"/>
      <c r="Q391" s="78"/>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52"/>
      <c r="BA391" s="79"/>
      <c r="BB391" s="79"/>
      <c r="BC391" s="52"/>
      <c r="BD391" s="79"/>
    </row>
    <row r="392" spans="7:56" x14ac:dyDescent="0.25">
      <c r="G392" s="81"/>
      <c r="Q392" s="78"/>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52"/>
      <c r="BA392" s="79"/>
      <c r="BB392" s="79"/>
      <c r="BC392" s="52"/>
      <c r="BD392" s="79"/>
    </row>
    <row r="393" spans="7:56" x14ac:dyDescent="0.25">
      <c r="G393" s="81"/>
      <c r="Q393" s="78"/>
      <c r="R393" s="79"/>
      <c r="S393" s="7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52"/>
      <c r="BA393" s="79"/>
      <c r="BB393" s="79"/>
      <c r="BC393" s="52"/>
      <c r="BD393" s="79"/>
    </row>
    <row r="394" spans="7:56" x14ac:dyDescent="0.25">
      <c r="G394" s="81"/>
      <c r="Q394" s="78"/>
      <c r="R394" s="79"/>
      <c r="S394" s="7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52"/>
      <c r="BA394" s="79"/>
      <c r="BB394" s="79"/>
      <c r="BC394" s="52"/>
      <c r="BD394" s="79"/>
    </row>
    <row r="395" spans="7:56" x14ac:dyDescent="0.25">
      <c r="G395" s="81"/>
      <c r="Q395" s="78"/>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52"/>
      <c r="BA395" s="79"/>
      <c r="BB395" s="79"/>
      <c r="BC395" s="52"/>
      <c r="BD395" s="79"/>
    </row>
    <row r="396" spans="7:56" x14ac:dyDescent="0.25">
      <c r="G396" s="81"/>
      <c r="Q396" s="78"/>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52"/>
      <c r="BA396" s="79"/>
      <c r="BB396" s="79"/>
      <c r="BC396" s="52"/>
      <c r="BD396" s="79"/>
    </row>
    <row r="397" spans="7:56" x14ac:dyDescent="0.25">
      <c r="G397" s="81"/>
      <c r="Q397" s="78"/>
      <c r="R397" s="79"/>
      <c r="S397" s="7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52"/>
      <c r="BA397" s="79"/>
      <c r="BB397" s="79"/>
      <c r="BC397" s="52"/>
      <c r="BD397" s="79"/>
    </row>
    <row r="398" spans="7:56" x14ac:dyDescent="0.25">
      <c r="G398" s="81"/>
      <c r="Q398" s="78"/>
      <c r="R398" s="79"/>
      <c r="S398" s="7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52"/>
      <c r="BA398" s="79"/>
      <c r="BB398" s="79"/>
      <c r="BC398" s="52"/>
      <c r="BD398" s="79"/>
    </row>
    <row r="399" spans="7:56" x14ac:dyDescent="0.25">
      <c r="G399" s="81"/>
      <c r="Q399" s="78"/>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52"/>
      <c r="BA399" s="79"/>
      <c r="BB399" s="79"/>
      <c r="BC399" s="52"/>
      <c r="BD399" s="79"/>
    </row>
    <row r="400" spans="7:56" x14ac:dyDescent="0.25">
      <c r="G400" s="81"/>
      <c r="Q400" s="78"/>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52"/>
      <c r="BA400" s="79"/>
      <c r="BB400" s="79"/>
      <c r="BC400" s="52"/>
      <c r="BD400" s="79"/>
    </row>
    <row r="401" spans="7:56" x14ac:dyDescent="0.25">
      <c r="G401" s="81"/>
      <c r="Q401" s="78"/>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52"/>
      <c r="BA401" s="79"/>
      <c r="BB401" s="79"/>
      <c r="BC401" s="52"/>
      <c r="BD401" s="79"/>
    </row>
    <row r="402" spans="7:56" x14ac:dyDescent="0.25">
      <c r="G402" s="81"/>
      <c r="Q402" s="78"/>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52"/>
      <c r="BA402" s="79"/>
      <c r="BB402" s="79"/>
      <c r="BC402" s="52"/>
      <c r="BD402" s="79"/>
    </row>
    <row r="403" spans="7:56" x14ac:dyDescent="0.25">
      <c r="G403" s="81"/>
      <c r="Q403" s="78"/>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52"/>
      <c r="BA403" s="79"/>
      <c r="BB403" s="79"/>
      <c r="BC403" s="52"/>
      <c r="BD403" s="79"/>
    </row>
    <row r="404" spans="7:56" x14ac:dyDescent="0.25">
      <c r="G404" s="81"/>
      <c r="Q404" s="78"/>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52"/>
      <c r="BA404" s="79"/>
      <c r="BB404" s="79"/>
      <c r="BC404" s="52"/>
      <c r="BD404" s="79"/>
    </row>
    <row r="405" spans="7:56" x14ac:dyDescent="0.25">
      <c r="G405" s="81"/>
      <c r="Q405" s="78"/>
      <c r="R405" s="79"/>
      <c r="S405" s="7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52"/>
      <c r="BA405" s="79"/>
      <c r="BB405" s="79"/>
      <c r="BC405" s="52"/>
      <c r="BD405" s="79"/>
    </row>
    <row r="406" spans="7:56" x14ac:dyDescent="0.25">
      <c r="G406" s="81"/>
      <c r="Q406" s="78"/>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52"/>
      <c r="BA406" s="79"/>
      <c r="BB406" s="79"/>
      <c r="BC406" s="52"/>
      <c r="BD406" s="79"/>
    </row>
    <row r="407" spans="7:56" x14ac:dyDescent="0.25">
      <c r="G407" s="81"/>
      <c r="Q407" s="78"/>
      <c r="R407" s="79"/>
      <c r="S407" s="7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52"/>
      <c r="BA407" s="79"/>
      <c r="BB407" s="79"/>
      <c r="BC407" s="52"/>
      <c r="BD407" s="79"/>
    </row>
    <row r="408" spans="7:56" x14ac:dyDescent="0.25">
      <c r="G408" s="81"/>
      <c r="Q408" s="78"/>
      <c r="R408" s="79"/>
      <c r="S408" s="7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52"/>
      <c r="BA408" s="79"/>
      <c r="BB408" s="79"/>
      <c r="BC408" s="52"/>
      <c r="BD408" s="79"/>
    </row>
    <row r="409" spans="7:56" x14ac:dyDescent="0.25">
      <c r="G409" s="81"/>
      <c r="Q409" s="78"/>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52"/>
      <c r="BA409" s="79"/>
      <c r="BB409" s="79"/>
      <c r="BC409" s="52"/>
      <c r="BD409" s="79"/>
    </row>
    <row r="410" spans="7:56" x14ac:dyDescent="0.25">
      <c r="G410" s="81"/>
      <c r="Q410" s="78"/>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52"/>
      <c r="BA410" s="79"/>
      <c r="BB410" s="79"/>
      <c r="BC410" s="52"/>
      <c r="BD410" s="79"/>
    </row>
    <row r="411" spans="7:56" x14ac:dyDescent="0.25">
      <c r="G411" s="81"/>
      <c r="Q411" s="78"/>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52"/>
      <c r="BA411" s="79"/>
      <c r="BB411" s="79"/>
      <c r="BC411" s="52"/>
      <c r="BD411" s="79"/>
    </row>
    <row r="412" spans="7:56" x14ac:dyDescent="0.25">
      <c r="G412" s="81"/>
      <c r="Q412" s="78"/>
      <c r="R412" s="79"/>
      <c r="S412" s="7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52"/>
      <c r="BA412" s="79"/>
      <c r="BB412" s="79"/>
      <c r="BC412" s="52"/>
      <c r="BD412" s="79"/>
    </row>
    <row r="413" spans="7:56" x14ac:dyDescent="0.25">
      <c r="G413" s="81"/>
      <c r="Q413" s="78"/>
      <c r="R413" s="79"/>
      <c r="S413" s="7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52"/>
      <c r="BA413" s="79"/>
      <c r="BB413" s="79"/>
      <c r="BC413" s="52"/>
      <c r="BD413" s="79"/>
    </row>
    <row r="414" spans="7:56" x14ac:dyDescent="0.25">
      <c r="G414" s="81"/>
      <c r="Q414" s="78"/>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52"/>
      <c r="BA414" s="79"/>
      <c r="BB414" s="79"/>
      <c r="BC414" s="52"/>
      <c r="BD414" s="79"/>
    </row>
    <row r="415" spans="7:56" x14ac:dyDescent="0.25">
      <c r="G415" s="81"/>
      <c r="Q415" s="78"/>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52"/>
      <c r="BA415" s="79"/>
      <c r="BB415" s="79"/>
      <c r="BC415" s="52"/>
      <c r="BD415" s="79"/>
    </row>
    <row r="416" spans="7:56" x14ac:dyDescent="0.25">
      <c r="G416" s="81"/>
      <c r="Q416" s="78"/>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52"/>
      <c r="BA416" s="79"/>
      <c r="BB416" s="79"/>
      <c r="BC416" s="52"/>
      <c r="BD416" s="79"/>
    </row>
    <row r="417" spans="7:56" x14ac:dyDescent="0.25">
      <c r="G417" s="81"/>
      <c r="Q417" s="78"/>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52"/>
      <c r="BA417" s="79"/>
      <c r="BB417" s="79"/>
      <c r="BC417" s="52"/>
      <c r="BD417" s="79"/>
    </row>
    <row r="418" spans="7:56" x14ac:dyDescent="0.25">
      <c r="G418" s="81"/>
      <c r="Q418" s="78"/>
      <c r="R418" s="79"/>
      <c r="S418" s="7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52"/>
      <c r="BA418" s="79"/>
      <c r="BB418" s="79"/>
      <c r="BC418" s="52"/>
      <c r="BD418" s="79"/>
    </row>
    <row r="419" spans="7:56" x14ac:dyDescent="0.25">
      <c r="G419" s="81"/>
      <c r="Q419" s="78"/>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52"/>
      <c r="BA419" s="79"/>
      <c r="BB419" s="79"/>
      <c r="BC419" s="52"/>
      <c r="BD419" s="79"/>
    </row>
    <row r="420" spans="7:56" x14ac:dyDescent="0.25">
      <c r="G420" s="81"/>
      <c r="Q420" s="78"/>
      <c r="R420" s="79"/>
      <c r="S420" s="7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52"/>
      <c r="BA420" s="79"/>
      <c r="BB420" s="79"/>
      <c r="BC420" s="52"/>
      <c r="BD420" s="79"/>
    </row>
    <row r="421" spans="7:56" x14ac:dyDescent="0.25">
      <c r="G421" s="81"/>
      <c r="Q421" s="78"/>
      <c r="R421" s="79"/>
      <c r="S421" s="7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52"/>
      <c r="BA421" s="79"/>
      <c r="BB421" s="79"/>
      <c r="BC421" s="52"/>
      <c r="BD421" s="79"/>
    </row>
    <row r="422" spans="7:56" x14ac:dyDescent="0.25">
      <c r="G422" s="81"/>
      <c r="Q422" s="78"/>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52"/>
      <c r="BA422" s="79"/>
      <c r="BB422" s="79"/>
      <c r="BC422" s="52"/>
      <c r="BD422" s="79"/>
    </row>
    <row r="423" spans="7:56" x14ac:dyDescent="0.25">
      <c r="G423" s="81"/>
      <c r="Q423" s="78"/>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52"/>
      <c r="BA423" s="79"/>
      <c r="BB423" s="79"/>
      <c r="BC423" s="52"/>
      <c r="BD423" s="79"/>
    </row>
    <row r="424" spans="7:56" x14ac:dyDescent="0.25">
      <c r="G424" s="81"/>
      <c r="Q424" s="78"/>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52"/>
      <c r="BA424" s="79"/>
      <c r="BB424" s="79"/>
      <c r="BC424" s="52"/>
      <c r="BD424" s="79"/>
    </row>
    <row r="425" spans="7:56" x14ac:dyDescent="0.25">
      <c r="G425" s="81"/>
      <c r="Q425" s="78"/>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52"/>
      <c r="BA425" s="79"/>
      <c r="BB425" s="79"/>
      <c r="BC425" s="52"/>
      <c r="BD425" s="79"/>
    </row>
    <row r="426" spans="7:56" x14ac:dyDescent="0.25">
      <c r="G426" s="81"/>
      <c r="Q426" s="78"/>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52"/>
      <c r="BA426" s="79"/>
      <c r="BB426" s="79"/>
      <c r="BC426" s="52"/>
      <c r="BD426" s="79"/>
    </row>
    <row r="427" spans="7:56" x14ac:dyDescent="0.25">
      <c r="G427" s="81"/>
      <c r="Q427" s="78"/>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52"/>
      <c r="BA427" s="79"/>
      <c r="BB427" s="79"/>
      <c r="BC427" s="52"/>
      <c r="BD427" s="79"/>
    </row>
    <row r="428" spans="7:56" x14ac:dyDescent="0.25">
      <c r="G428" s="81"/>
      <c r="Q428" s="78"/>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52"/>
      <c r="BA428" s="79"/>
      <c r="BB428" s="79"/>
      <c r="BC428" s="52"/>
      <c r="BD428" s="79"/>
    </row>
    <row r="429" spans="7:56" x14ac:dyDescent="0.25">
      <c r="G429" s="81"/>
      <c r="Q429" s="78"/>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52"/>
      <c r="BA429" s="79"/>
      <c r="BB429" s="79"/>
      <c r="BC429" s="52"/>
      <c r="BD429" s="79"/>
    </row>
    <row r="430" spans="7:56" x14ac:dyDescent="0.25">
      <c r="G430" s="81"/>
      <c r="Q430" s="78"/>
      <c r="R430" s="79"/>
      <c r="S430" s="7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52"/>
      <c r="BA430" s="79"/>
      <c r="BB430" s="79"/>
      <c r="BC430" s="52"/>
      <c r="BD430" s="79"/>
    </row>
    <row r="431" spans="7:56" x14ac:dyDescent="0.25">
      <c r="G431" s="81"/>
      <c r="Q431" s="78"/>
      <c r="R431" s="79"/>
      <c r="S431" s="7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52"/>
      <c r="BA431" s="79"/>
      <c r="BB431" s="79"/>
      <c r="BC431" s="52"/>
      <c r="BD431" s="79"/>
    </row>
    <row r="432" spans="7:56" x14ac:dyDescent="0.25">
      <c r="G432" s="81"/>
      <c r="Q432" s="78"/>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52"/>
      <c r="BA432" s="79"/>
      <c r="BB432" s="79"/>
      <c r="BC432" s="52"/>
      <c r="BD432" s="79"/>
    </row>
    <row r="433" spans="7:56" x14ac:dyDescent="0.25">
      <c r="G433" s="81"/>
      <c r="Q433" s="78"/>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52"/>
      <c r="BA433" s="79"/>
      <c r="BB433" s="79"/>
      <c r="BC433" s="52"/>
      <c r="BD433" s="79"/>
    </row>
    <row r="434" spans="7:56" x14ac:dyDescent="0.25">
      <c r="G434" s="81"/>
      <c r="Q434" s="78"/>
      <c r="R434" s="79"/>
      <c r="S434" s="7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52"/>
      <c r="BA434" s="79"/>
      <c r="BB434" s="79"/>
      <c r="BC434" s="52"/>
      <c r="BD434" s="79"/>
    </row>
    <row r="435" spans="7:56" x14ac:dyDescent="0.25">
      <c r="G435" s="81"/>
      <c r="Q435" s="78"/>
      <c r="R435" s="79"/>
      <c r="S435" s="7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52"/>
      <c r="BA435" s="79"/>
      <c r="BB435" s="79"/>
      <c r="BC435" s="52"/>
      <c r="BD435" s="79"/>
    </row>
    <row r="436" spans="7:56" x14ac:dyDescent="0.25">
      <c r="G436" s="81"/>
      <c r="Q436" s="78"/>
      <c r="R436" s="79"/>
      <c r="S436" s="7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52"/>
      <c r="BA436" s="79"/>
      <c r="BB436" s="79"/>
      <c r="BC436" s="52"/>
      <c r="BD436" s="79"/>
    </row>
    <row r="437" spans="7:56" x14ac:dyDescent="0.25">
      <c r="G437" s="81"/>
      <c r="Q437" s="78"/>
      <c r="R437" s="79"/>
      <c r="S437" s="7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52"/>
      <c r="BA437" s="79"/>
      <c r="BB437" s="79"/>
      <c r="BC437" s="52"/>
      <c r="BD437" s="79"/>
    </row>
    <row r="438" spans="7:56" x14ac:dyDescent="0.25">
      <c r="G438" s="81"/>
      <c r="Q438" s="78"/>
      <c r="R438" s="79"/>
      <c r="S438" s="7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52"/>
      <c r="BA438" s="79"/>
      <c r="BB438" s="79"/>
      <c r="BC438" s="52"/>
      <c r="BD438" s="79"/>
    </row>
    <row r="439" spans="7:56" x14ac:dyDescent="0.25">
      <c r="G439" s="81"/>
      <c r="Q439" s="78"/>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52"/>
      <c r="BA439" s="79"/>
      <c r="BB439" s="79"/>
      <c r="BC439" s="52"/>
      <c r="BD439" s="79"/>
    </row>
    <row r="440" spans="7:56" x14ac:dyDescent="0.25">
      <c r="G440" s="81"/>
      <c r="Q440" s="78"/>
      <c r="R440" s="79"/>
      <c r="S440" s="7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52"/>
      <c r="BA440" s="79"/>
      <c r="BB440" s="79"/>
      <c r="BC440" s="52"/>
      <c r="BD440" s="79"/>
    </row>
    <row r="441" spans="7:56" x14ac:dyDescent="0.25">
      <c r="G441" s="81"/>
      <c r="Q441" s="78"/>
      <c r="R441" s="79"/>
      <c r="S441" s="7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52"/>
      <c r="BA441" s="79"/>
      <c r="BB441" s="79"/>
      <c r="BC441" s="52"/>
      <c r="BD441" s="79"/>
    </row>
    <row r="442" spans="7:56" x14ac:dyDescent="0.25">
      <c r="G442" s="81"/>
      <c r="Q442" s="78"/>
      <c r="R442" s="79"/>
      <c r="S442" s="7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52"/>
      <c r="BA442" s="79"/>
      <c r="BB442" s="79"/>
      <c r="BC442" s="52"/>
      <c r="BD442" s="79"/>
    </row>
    <row r="443" spans="7:56" x14ac:dyDescent="0.25">
      <c r="G443" s="81"/>
      <c r="Q443" s="78"/>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52"/>
      <c r="BA443" s="79"/>
      <c r="BB443" s="79"/>
      <c r="BC443" s="52"/>
      <c r="BD443" s="79"/>
    </row>
    <row r="444" spans="7:56" x14ac:dyDescent="0.25">
      <c r="G444" s="81"/>
      <c r="Q444" s="78"/>
      <c r="R444" s="79"/>
      <c r="S444" s="7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52"/>
      <c r="BA444" s="79"/>
      <c r="BB444" s="79"/>
      <c r="BC444" s="52"/>
      <c r="BD444" s="79"/>
    </row>
    <row r="445" spans="7:56" x14ac:dyDescent="0.25">
      <c r="G445" s="81"/>
      <c r="Q445" s="78"/>
      <c r="R445" s="79"/>
      <c r="S445" s="7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52"/>
      <c r="BA445" s="79"/>
      <c r="BB445" s="79"/>
      <c r="BC445" s="52"/>
      <c r="BD445" s="79"/>
    </row>
    <row r="446" spans="7:56" x14ac:dyDescent="0.25">
      <c r="G446" s="81"/>
      <c r="Q446" s="78"/>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52"/>
      <c r="BA446" s="79"/>
      <c r="BB446" s="79"/>
      <c r="BC446" s="52"/>
      <c r="BD446" s="79"/>
    </row>
    <row r="447" spans="7:56" x14ac:dyDescent="0.25">
      <c r="G447" s="81"/>
      <c r="Q447" s="78"/>
      <c r="R447" s="79"/>
      <c r="S447" s="7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52"/>
      <c r="BA447" s="79"/>
      <c r="BB447" s="79"/>
      <c r="BC447" s="52"/>
      <c r="BD447" s="79"/>
    </row>
    <row r="448" spans="7:56" x14ac:dyDescent="0.25">
      <c r="G448" s="81"/>
      <c r="Q448" s="78"/>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52"/>
      <c r="BA448" s="79"/>
      <c r="BB448" s="79"/>
      <c r="BC448" s="52"/>
      <c r="BD448" s="79"/>
    </row>
    <row r="449" spans="7:56" x14ac:dyDescent="0.25">
      <c r="G449" s="81"/>
      <c r="Q449" s="78"/>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52"/>
      <c r="BA449" s="79"/>
      <c r="BB449" s="79"/>
      <c r="BC449" s="52"/>
      <c r="BD449" s="79"/>
    </row>
    <row r="450" spans="7:56" x14ac:dyDescent="0.25">
      <c r="G450" s="81"/>
      <c r="Q450" s="78"/>
      <c r="R450" s="79"/>
      <c r="S450" s="7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52"/>
      <c r="BA450" s="79"/>
      <c r="BB450" s="79"/>
      <c r="BC450" s="52"/>
      <c r="BD450" s="79"/>
    </row>
    <row r="451" spans="7:56" x14ac:dyDescent="0.25">
      <c r="G451" s="81"/>
      <c r="Q451" s="78"/>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52"/>
      <c r="BA451" s="79"/>
      <c r="BB451" s="79"/>
      <c r="BC451" s="52"/>
      <c r="BD451" s="79"/>
    </row>
    <row r="452" spans="7:56" x14ac:dyDescent="0.25">
      <c r="G452" s="81"/>
      <c r="Q452" s="78"/>
      <c r="R452" s="79"/>
      <c r="S452" s="7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52"/>
      <c r="BA452" s="79"/>
      <c r="BB452" s="79"/>
      <c r="BC452" s="52"/>
      <c r="BD452" s="79"/>
    </row>
    <row r="453" spans="7:56" x14ac:dyDescent="0.25">
      <c r="G453" s="81"/>
      <c r="Q453" s="78"/>
      <c r="R453" s="79"/>
      <c r="S453" s="7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52"/>
      <c r="BA453" s="79"/>
      <c r="BB453" s="79"/>
      <c r="BC453" s="52"/>
      <c r="BD453" s="79"/>
    </row>
    <row r="454" spans="7:56" x14ac:dyDescent="0.25">
      <c r="G454" s="81"/>
      <c r="Q454" s="78"/>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52"/>
      <c r="BA454" s="79"/>
      <c r="BB454" s="79"/>
      <c r="BC454" s="52"/>
      <c r="BD454" s="79"/>
    </row>
    <row r="455" spans="7:56" x14ac:dyDescent="0.25">
      <c r="G455" s="81"/>
      <c r="Q455" s="78"/>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52"/>
      <c r="BA455" s="79"/>
      <c r="BB455" s="79"/>
      <c r="BC455" s="52"/>
      <c r="BD455" s="79"/>
    </row>
    <row r="456" spans="7:56" x14ac:dyDescent="0.25">
      <c r="G456" s="81"/>
      <c r="Q456" s="78"/>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52"/>
      <c r="BA456" s="79"/>
      <c r="BB456" s="79"/>
      <c r="BC456" s="52"/>
      <c r="BD456" s="79"/>
    </row>
    <row r="457" spans="7:56" x14ac:dyDescent="0.25">
      <c r="G457" s="81"/>
      <c r="Q457" s="78"/>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52"/>
      <c r="BA457" s="79"/>
      <c r="BB457" s="79"/>
      <c r="BC457" s="52"/>
      <c r="BD457" s="79"/>
    </row>
    <row r="458" spans="7:56" x14ac:dyDescent="0.25">
      <c r="G458" s="81"/>
      <c r="Q458" s="78"/>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52"/>
      <c r="BA458" s="79"/>
      <c r="BB458" s="79"/>
      <c r="BC458" s="52"/>
      <c r="BD458" s="79"/>
    </row>
    <row r="459" spans="7:56" x14ac:dyDescent="0.25">
      <c r="G459" s="81"/>
      <c r="Q459" s="78"/>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52"/>
      <c r="BA459" s="79"/>
      <c r="BB459" s="79"/>
      <c r="BC459" s="52"/>
      <c r="BD459" s="79"/>
    </row>
    <row r="460" spans="7:56" x14ac:dyDescent="0.25">
      <c r="G460" s="81"/>
      <c r="Q460" s="78"/>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52"/>
      <c r="BA460" s="79"/>
      <c r="BB460" s="79"/>
      <c r="BC460" s="52"/>
      <c r="BD460" s="79"/>
    </row>
    <row r="461" spans="7:56" x14ac:dyDescent="0.25">
      <c r="G461" s="81"/>
      <c r="Q461" s="78"/>
      <c r="R461" s="79"/>
      <c r="S461" s="7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52"/>
      <c r="BA461" s="79"/>
      <c r="BB461" s="79"/>
      <c r="BC461" s="52"/>
      <c r="BD461" s="79"/>
    </row>
    <row r="462" spans="7:56" x14ac:dyDescent="0.25">
      <c r="G462" s="81"/>
      <c r="Q462" s="78"/>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52"/>
      <c r="BA462" s="79"/>
      <c r="BB462" s="79"/>
      <c r="BC462" s="52"/>
      <c r="BD462" s="79"/>
    </row>
    <row r="463" spans="7:56" x14ac:dyDescent="0.25">
      <c r="G463" s="81"/>
      <c r="Q463" s="78"/>
      <c r="R463" s="79"/>
      <c r="S463" s="7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52"/>
      <c r="BA463" s="79"/>
      <c r="BB463" s="79"/>
      <c r="BC463" s="52"/>
      <c r="BD463" s="79"/>
    </row>
    <row r="464" spans="7:56" x14ac:dyDescent="0.25">
      <c r="G464" s="81"/>
      <c r="Q464" s="78"/>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52"/>
      <c r="BA464" s="79"/>
      <c r="BB464" s="79"/>
      <c r="BC464" s="52"/>
      <c r="BD464" s="79"/>
    </row>
    <row r="465" spans="7:56" x14ac:dyDescent="0.25">
      <c r="G465" s="81"/>
      <c r="Q465" s="78"/>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52"/>
      <c r="BA465" s="79"/>
      <c r="BB465" s="79"/>
      <c r="BC465" s="52"/>
      <c r="BD465" s="79"/>
    </row>
    <row r="466" spans="7:56" x14ac:dyDescent="0.25">
      <c r="G466" s="81"/>
      <c r="Q466" s="78"/>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52"/>
      <c r="BA466" s="79"/>
      <c r="BB466" s="79"/>
      <c r="BC466" s="52"/>
      <c r="BD466" s="79"/>
    </row>
    <row r="467" spans="7:56" x14ac:dyDescent="0.25">
      <c r="G467" s="81"/>
      <c r="Q467" s="78"/>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52"/>
      <c r="BA467" s="79"/>
      <c r="BB467" s="79"/>
      <c r="BC467" s="52"/>
      <c r="BD467" s="79"/>
    </row>
    <row r="468" spans="7:56" x14ac:dyDescent="0.25">
      <c r="G468" s="81"/>
      <c r="Q468" s="78"/>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52"/>
      <c r="BA468" s="79"/>
      <c r="BB468" s="79"/>
      <c r="BC468" s="52"/>
      <c r="BD468" s="79"/>
    </row>
    <row r="469" spans="7:56" x14ac:dyDescent="0.25">
      <c r="G469" s="81"/>
      <c r="Q469" s="78"/>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52"/>
      <c r="BA469" s="79"/>
      <c r="BB469" s="79"/>
      <c r="BC469" s="52"/>
      <c r="BD469" s="79"/>
    </row>
    <row r="470" spans="7:56" x14ac:dyDescent="0.25">
      <c r="G470" s="81"/>
      <c r="Q470" s="78"/>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52"/>
      <c r="BA470" s="79"/>
      <c r="BB470" s="79"/>
      <c r="BC470" s="52"/>
      <c r="BD470" s="79"/>
    </row>
    <row r="471" spans="7:56" x14ac:dyDescent="0.25">
      <c r="G471" s="81"/>
      <c r="Q471" s="78"/>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52"/>
      <c r="BA471" s="79"/>
      <c r="BB471" s="79"/>
      <c r="BC471" s="52"/>
      <c r="BD471" s="79"/>
    </row>
    <row r="472" spans="7:56" x14ac:dyDescent="0.25">
      <c r="G472" s="81"/>
      <c r="Q472" s="78"/>
      <c r="R472" s="79"/>
      <c r="S472" s="7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52"/>
      <c r="BA472" s="79"/>
      <c r="BB472" s="79"/>
      <c r="BC472" s="52"/>
      <c r="BD472" s="79"/>
    </row>
    <row r="473" spans="7:56" x14ac:dyDescent="0.25">
      <c r="G473" s="81"/>
      <c r="Q473" s="78"/>
      <c r="R473" s="79"/>
      <c r="S473" s="7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52"/>
      <c r="BA473" s="79"/>
      <c r="BB473" s="79"/>
      <c r="BC473" s="52"/>
      <c r="BD473" s="79"/>
    </row>
    <row r="474" spans="7:56" x14ac:dyDescent="0.25">
      <c r="G474" s="81"/>
      <c r="Q474" s="78"/>
      <c r="R474" s="79"/>
      <c r="S474" s="7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52"/>
      <c r="BA474" s="79"/>
      <c r="BB474" s="79"/>
      <c r="BC474" s="52"/>
      <c r="BD474" s="79"/>
    </row>
    <row r="475" spans="7:56" x14ac:dyDescent="0.25">
      <c r="G475" s="81"/>
      <c r="Q475" s="78"/>
      <c r="R475" s="79"/>
      <c r="S475" s="7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52"/>
      <c r="BA475" s="79"/>
      <c r="BB475" s="79"/>
      <c r="BC475" s="52"/>
      <c r="BD475" s="79"/>
    </row>
    <row r="476" spans="7:56" x14ac:dyDescent="0.25">
      <c r="G476" s="81"/>
      <c r="Q476" s="78"/>
      <c r="R476" s="79"/>
      <c r="S476" s="7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52"/>
      <c r="BA476" s="79"/>
      <c r="BB476" s="79"/>
      <c r="BC476" s="52"/>
      <c r="BD476" s="79"/>
    </row>
    <row r="477" spans="7:56" x14ac:dyDescent="0.25">
      <c r="G477" s="81"/>
      <c r="Q477" s="78"/>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52"/>
      <c r="BA477" s="79"/>
      <c r="BB477" s="79"/>
      <c r="BC477" s="52"/>
      <c r="BD477" s="79"/>
    </row>
    <row r="478" spans="7:56" x14ac:dyDescent="0.25">
      <c r="G478" s="81"/>
      <c r="Q478" s="78"/>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52"/>
      <c r="BA478" s="79"/>
      <c r="BB478" s="79"/>
      <c r="BC478" s="52"/>
      <c r="BD478" s="79"/>
    </row>
    <row r="479" spans="7:56" x14ac:dyDescent="0.25">
      <c r="Q479" s="78"/>
      <c r="R479" s="79"/>
      <c r="S479" s="7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52"/>
      <c r="BA479" s="79"/>
      <c r="BB479" s="79"/>
      <c r="BC479" s="52"/>
      <c r="BD479" s="79"/>
    </row>
    <row r="480" spans="7:56" x14ac:dyDescent="0.25">
      <c r="Q480" s="78"/>
      <c r="R480" s="79"/>
      <c r="S480" s="7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52"/>
      <c r="BA480" s="79"/>
      <c r="BB480" s="79"/>
      <c r="BC480" s="52"/>
      <c r="BD480" s="79"/>
    </row>
    <row r="481" spans="17:56" x14ac:dyDescent="0.25">
      <c r="Q481" s="78"/>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52"/>
      <c r="BA481" s="79"/>
      <c r="BB481" s="79"/>
      <c r="BC481" s="52"/>
      <c r="BD481" s="79"/>
    </row>
    <row r="482" spans="17:56" x14ac:dyDescent="0.25">
      <c r="Q482" s="78"/>
      <c r="R482" s="79"/>
      <c r="S482" s="7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52"/>
      <c r="BA482" s="79"/>
      <c r="BB482" s="79"/>
      <c r="BC482" s="52"/>
      <c r="BD482" s="79"/>
    </row>
    <row r="483" spans="17:56" x14ac:dyDescent="0.25">
      <c r="Q483" s="78"/>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52"/>
      <c r="BA483" s="79"/>
      <c r="BB483" s="79"/>
      <c r="BC483" s="52"/>
      <c r="BD483" s="79"/>
    </row>
    <row r="484" spans="17:56" x14ac:dyDescent="0.25">
      <c r="Q484" s="78"/>
      <c r="R484" s="79"/>
      <c r="S484" s="7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52"/>
      <c r="BA484" s="79"/>
      <c r="BB484" s="79"/>
      <c r="BC484" s="52"/>
      <c r="BD484" s="79"/>
    </row>
    <row r="485" spans="17:56" x14ac:dyDescent="0.25">
      <c r="Q485" s="78"/>
      <c r="R485" s="79"/>
      <c r="S485" s="7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52"/>
      <c r="BA485" s="79"/>
      <c r="BB485" s="79"/>
      <c r="BC485" s="52"/>
      <c r="BD485" s="79"/>
    </row>
    <row r="486" spans="17:56" x14ac:dyDescent="0.25">
      <c r="Q486" s="78"/>
      <c r="R486" s="79"/>
      <c r="S486" s="7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52"/>
      <c r="BA486" s="79"/>
      <c r="BB486" s="79"/>
      <c r="BC486" s="52"/>
      <c r="BD486" s="79"/>
    </row>
    <row r="487" spans="17:56" x14ac:dyDescent="0.25">
      <c r="Q487" s="78"/>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52"/>
      <c r="BA487" s="79"/>
      <c r="BB487" s="79"/>
      <c r="BC487" s="52"/>
      <c r="BD487" s="79"/>
    </row>
    <row r="488" spans="17:56" x14ac:dyDescent="0.25">
      <c r="Q488" s="78"/>
      <c r="R488" s="79"/>
      <c r="S488" s="7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52"/>
      <c r="BA488" s="79"/>
      <c r="BB488" s="79"/>
      <c r="BC488" s="52"/>
      <c r="BD488" s="79"/>
    </row>
    <row r="489" spans="17:56" x14ac:dyDescent="0.25">
      <c r="Q489" s="78"/>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52"/>
      <c r="BA489" s="79"/>
      <c r="BB489" s="79"/>
      <c r="BC489" s="52"/>
      <c r="BD489" s="79"/>
    </row>
    <row r="490" spans="17:56" x14ac:dyDescent="0.25">
      <c r="Q490" s="78"/>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52"/>
      <c r="BA490" s="79"/>
      <c r="BB490" s="79"/>
      <c r="BC490" s="52"/>
      <c r="BD490" s="79"/>
    </row>
    <row r="491" spans="17:56" x14ac:dyDescent="0.25">
      <c r="Q491" s="78"/>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52"/>
      <c r="BA491" s="79"/>
      <c r="BB491" s="79"/>
      <c r="BC491" s="52"/>
      <c r="BD491" s="79"/>
    </row>
    <row r="492" spans="17:56" x14ac:dyDescent="0.25">
      <c r="Q492" s="78"/>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52"/>
      <c r="BA492" s="79"/>
      <c r="BB492" s="79"/>
      <c r="BC492" s="52"/>
      <c r="BD492" s="79"/>
    </row>
    <row r="493" spans="17:56" x14ac:dyDescent="0.25">
      <c r="Q493" s="78"/>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52"/>
      <c r="BA493" s="79"/>
      <c r="BB493" s="79"/>
      <c r="BC493" s="52"/>
      <c r="BD493" s="79"/>
    </row>
    <row r="494" spans="17:56" x14ac:dyDescent="0.25">
      <c r="Q494" s="78"/>
      <c r="R494" s="79"/>
      <c r="S494" s="7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52"/>
      <c r="BA494" s="79"/>
      <c r="BB494" s="79"/>
      <c r="BC494" s="52"/>
      <c r="BD494" s="79"/>
    </row>
    <row r="495" spans="17:56" x14ac:dyDescent="0.25">
      <c r="Q495" s="78"/>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52"/>
      <c r="BA495" s="79"/>
      <c r="BB495" s="79"/>
      <c r="BC495" s="52"/>
      <c r="BD495" s="79"/>
    </row>
    <row r="496" spans="17:56" x14ac:dyDescent="0.25">
      <c r="Q496" s="78"/>
      <c r="R496" s="79"/>
      <c r="S496" s="7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52"/>
      <c r="BA496" s="79"/>
      <c r="BB496" s="79"/>
      <c r="BC496" s="52"/>
      <c r="BD496" s="79"/>
    </row>
    <row r="497" spans="17:56" x14ac:dyDescent="0.25">
      <c r="Q497" s="78"/>
      <c r="R497" s="79"/>
      <c r="S497" s="7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52"/>
      <c r="BA497" s="79"/>
      <c r="BB497" s="79"/>
      <c r="BC497" s="52"/>
      <c r="BD497" s="79"/>
    </row>
    <row r="498" spans="17:56" x14ac:dyDescent="0.25">
      <c r="Q498" s="78"/>
      <c r="R498" s="79"/>
      <c r="S498" s="7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52"/>
      <c r="BA498" s="79"/>
      <c r="BB498" s="79"/>
      <c r="BC498" s="52"/>
      <c r="BD498" s="79"/>
    </row>
    <row r="499" spans="17:56" x14ac:dyDescent="0.25">
      <c r="Q499" s="78"/>
      <c r="R499" s="79"/>
      <c r="S499" s="7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52"/>
      <c r="BA499" s="79"/>
      <c r="BB499" s="79"/>
      <c r="BC499" s="52"/>
      <c r="BD499" s="79"/>
    </row>
    <row r="500" spans="17:56" x14ac:dyDescent="0.25">
      <c r="Q500" s="78"/>
      <c r="R500" s="79"/>
      <c r="S500" s="7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52"/>
      <c r="BA500" s="79"/>
      <c r="BB500" s="79"/>
      <c r="BC500" s="52"/>
      <c r="BD500" s="79"/>
    </row>
    <row r="501" spans="17:56" x14ac:dyDescent="0.25">
      <c r="Q501" s="78"/>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52"/>
      <c r="BA501" s="79"/>
      <c r="BB501" s="79"/>
      <c r="BC501" s="52"/>
      <c r="BD501" s="79"/>
    </row>
    <row r="502" spans="17:56" x14ac:dyDescent="0.25">
      <c r="Q502" s="78"/>
      <c r="R502" s="79"/>
      <c r="S502" s="7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52"/>
      <c r="BA502" s="79"/>
      <c r="BB502" s="79"/>
      <c r="BC502" s="52"/>
      <c r="BD502" s="79"/>
    </row>
    <row r="503" spans="17:56" x14ac:dyDescent="0.25">
      <c r="Q503" s="78"/>
      <c r="R503" s="79"/>
      <c r="S503" s="7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52"/>
      <c r="BA503" s="79"/>
      <c r="BB503" s="79"/>
      <c r="BC503" s="52"/>
      <c r="BD503" s="79"/>
    </row>
    <row r="504" spans="17:56" x14ac:dyDescent="0.25">
      <c r="Q504" s="78"/>
      <c r="R504" s="79"/>
      <c r="S504" s="7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52"/>
      <c r="BA504" s="79"/>
      <c r="BB504" s="79"/>
      <c r="BC504" s="52"/>
      <c r="BD504" s="79"/>
    </row>
    <row r="505" spans="17:56" x14ac:dyDescent="0.25">
      <c r="Q505" s="78"/>
      <c r="R505" s="79"/>
      <c r="S505" s="7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52"/>
      <c r="BA505" s="79"/>
      <c r="BB505" s="79"/>
      <c r="BC505" s="52"/>
      <c r="BD505" s="79"/>
    </row>
    <row r="506" spans="17:56" x14ac:dyDescent="0.25">
      <c r="Q506" s="78"/>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52"/>
      <c r="BA506" s="79"/>
      <c r="BB506" s="79"/>
      <c r="BC506" s="52"/>
      <c r="BD506" s="79"/>
    </row>
    <row r="507" spans="17:56" x14ac:dyDescent="0.25">
      <c r="Q507" s="78"/>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52"/>
      <c r="BA507" s="79"/>
      <c r="BB507" s="79"/>
      <c r="BC507" s="52"/>
      <c r="BD507" s="79"/>
    </row>
    <row r="508" spans="17:56" x14ac:dyDescent="0.25">
      <c r="Q508" s="78"/>
      <c r="R508" s="79"/>
      <c r="S508" s="7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52"/>
      <c r="BA508" s="79"/>
      <c r="BB508" s="79"/>
      <c r="BC508" s="52"/>
      <c r="BD508" s="79"/>
    </row>
    <row r="509" spans="17:56" x14ac:dyDescent="0.25">
      <c r="Q509" s="78"/>
      <c r="R509" s="79"/>
      <c r="S509" s="7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52"/>
      <c r="BA509" s="79"/>
      <c r="BB509" s="79"/>
      <c r="BC509" s="52"/>
      <c r="BD509" s="79"/>
    </row>
    <row r="510" spans="17:56" x14ac:dyDescent="0.25">
      <c r="Q510" s="78"/>
      <c r="R510" s="79"/>
      <c r="S510" s="7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52"/>
      <c r="BA510" s="79"/>
      <c r="BB510" s="79"/>
      <c r="BC510" s="52"/>
      <c r="BD510" s="79"/>
    </row>
    <row r="511" spans="17:56" x14ac:dyDescent="0.25">
      <c r="Q511" s="78"/>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52"/>
      <c r="BA511" s="79"/>
      <c r="BB511" s="79"/>
      <c r="BC511" s="52"/>
      <c r="BD511" s="79"/>
    </row>
    <row r="512" spans="17:56" x14ac:dyDescent="0.25">
      <c r="Q512" s="78"/>
      <c r="R512" s="79"/>
      <c r="S512" s="7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52"/>
      <c r="BA512" s="79"/>
      <c r="BB512" s="79"/>
      <c r="BC512" s="52"/>
      <c r="BD512" s="79"/>
    </row>
    <row r="513" spans="17:56" x14ac:dyDescent="0.25">
      <c r="Q513" s="78"/>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52"/>
      <c r="BA513" s="79"/>
      <c r="BB513" s="79"/>
      <c r="BC513" s="52"/>
      <c r="BD513" s="79"/>
    </row>
    <row r="514" spans="17:56" x14ac:dyDescent="0.25">
      <c r="Q514" s="78"/>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52"/>
      <c r="BA514" s="79"/>
      <c r="BB514" s="79"/>
      <c r="BC514" s="52"/>
      <c r="BD514" s="79"/>
    </row>
    <row r="515" spans="17:56" x14ac:dyDescent="0.25">
      <c r="Q515" s="78"/>
      <c r="R515" s="79"/>
      <c r="S515" s="7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52"/>
      <c r="BA515" s="79"/>
      <c r="BB515" s="79"/>
      <c r="BC515" s="52"/>
      <c r="BD515" s="79"/>
    </row>
    <row r="516" spans="17:56" x14ac:dyDescent="0.25">
      <c r="Q516" s="78"/>
      <c r="R516" s="79"/>
      <c r="S516" s="7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52"/>
      <c r="BA516" s="79"/>
      <c r="BB516" s="79"/>
      <c r="BC516" s="52"/>
      <c r="BD516" s="79"/>
    </row>
    <row r="517" spans="17:56" x14ac:dyDescent="0.25">
      <c r="Q517" s="78"/>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52"/>
      <c r="BA517" s="79"/>
      <c r="BB517" s="79"/>
      <c r="BC517" s="52"/>
      <c r="BD517" s="79"/>
    </row>
    <row r="518" spans="17:56" x14ac:dyDescent="0.25">
      <c r="Q518" s="78"/>
      <c r="R518" s="79"/>
      <c r="S518" s="7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52"/>
      <c r="BA518" s="79"/>
      <c r="BB518" s="79"/>
      <c r="BC518" s="52"/>
      <c r="BD518" s="79"/>
    </row>
    <row r="519" spans="17:56" x14ac:dyDescent="0.25">
      <c r="Q519" s="78"/>
      <c r="R519" s="79"/>
      <c r="S519" s="7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52"/>
      <c r="BA519" s="79"/>
      <c r="BB519" s="79"/>
      <c r="BC519" s="52"/>
      <c r="BD519" s="79"/>
    </row>
    <row r="520" spans="17:56" x14ac:dyDescent="0.25">
      <c r="Q520" s="78"/>
      <c r="R520" s="79"/>
      <c r="S520" s="7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52"/>
      <c r="BA520" s="79"/>
      <c r="BB520" s="79"/>
      <c r="BC520" s="52"/>
      <c r="BD520" s="79"/>
    </row>
    <row r="521" spans="17:56" x14ac:dyDescent="0.25">
      <c r="Q521" s="78"/>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52"/>
      <c r="BA521" s="79"/>
      <c r="BB521" s="79"/>
      <c r="BC521" s="52"/>
      <c r="BD521" s="79"/>
    </row>
    <row r="522" spans="17:56" x14ac:dyDescent="0.25">
      <c r="Q522" s="78"/>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52"/>
      <c r="BA522" s="79"/>
      <c r="BB522" s="79"/>
      <c r="BC522" s="52"/>
      <c r="BD522" s="79"/>
    </row>
    <row r="523" spans="17:56" x14ac:dyDescent="0.25">
      <c r="Q523" s="78"/>
      <c r="R523" s="79"/>
      <c r="S523" s="7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52"/>
      <c r="BA523" s="79"/>
      <c r="BB523" s="79"/>
      <c r="BC523" s="52"/>
      <c r="BD523" s="79"/>
    </row>
    <row r="524" spans="17:56" x14ac:dyDescent="0.25">
      <c r="Q524" s="78"/>
      <c r="R524" s="79"/>
      <c r="S524" s="7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52"/>
      <c r="BA524" s="79"/>
      <c r="BB524" s="79"/>
      <c r="BC524" s="52"/>
      <c r="BD524" s="79"/>
    </row>
    <row r="525" spans="17:56" x14ac:dyDescent="0.25">
      <c r="Q525" s="78"/>
      <c r="R525" s="79"/>
      <c r="S525" s="7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52"/>
      <c r="BA525" s="79"/>
      <c r="BB525" s="79"/>
      <c r="BC525" s="52"/>
      <c r="BD525" s="79"/>
    </row>
    <row r="526" spans="17:56" x14ac:dyDescent="0.25">
      <c r="Q526" s="78"/>
      <c r="R526" s="79"/>
      <c r="S526" s="7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52"/>
      <c r="BA526" s="79"/>
      <c r="BB526" s="79"/>
      <c r="BC526" s="52"/>
      <c r="BD526" s="79"/>
    </row>
    <row r="527" spans="17:56" x14ac:dyDescent="0.25">
      <c r="Q527" s="78"/>
      <c r="R527" s="79"/>
      <c r="S527" s="7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52"/>
      <c r="BA527" s="79"/>
      <c r="BB527" s="79"/>
      <c r="BC527" s="52"/>
      <c r="BD527" s="79"/>
    </row>
    <row r="528" spans="17:56" x14ac:dyDescent="0.25">
      <c r="Q528" s="78"/>
      <c r="R528" s="79"/>
      <c r="S528" s="7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52"/>
      <c r="BA528" s="79"/>
      <c r="BB528" s="79"/>
      <c r="BC528" s="52"/>
      <c r="BD528" s="79"/>
    </row>
    <row r="529" spans="17:56" x14ac:dyDescent="0.25">
      <c r="Q529" s="78"/>
      <c r="R529" s="79"/>
      <c r="S529" s="7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52"/>
      <c r="BA529" s="79"/>
      <c r="BB529" s="79"/>
      <c r="BC529" s="52"/>
      <c r="BD529" s="79"/>
    </row>
    <row r="530" spans="17:56" x14ac:dyDescent="0.25">
      <c r="Q530" s="78"/>
      <c r="R530" s="79"/>
      <c r="S530" s="7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52"/>
      <c r="BA530" s="79"/>
      <c r="BB530" s="79"/>
      <c r="BC530" s="52"/>
      <c r="BD530" s="79"/>
    </row>
    <row r="531" spans="17:56" x14ac:dyDescent="0.25">
      <c r="Q531" s="78"/>
      <c r="R531" s="79"/>
      <c r="S531" s="7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52"/>
      <c r="BA531" s="79"/>
      <c r="BB531" s="79"/>
      <c r="BC531" s="52"/>
      <c r="BD531" s="79"/>
    </row>
    <row r="532" spans="17:56" x14ac:dyDescent="0.25">
      <c r="Q532" s="78"/>
      <c r="R532" s="79"/>
      <c r="S532" s="7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52"/>
      <c r="BA532" s="79"/>
      <c r="BB532" s="79"/>
      <c r="BC532" s="52"/>
      <c r="BD532" s="79"/>
    </row>
    <row r="533" spans="17:56" x14ac:dyDescent="0.25">
      <c r="Q533" s="78"/>
      <c r="R533" s="79"/>
      <c r="S533" s="7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52"/>
      <c r="BA533" s="79"/>
      <c r="BB533" s="79"/>
      <c r="BC533" s="52"/>
      <c r="BD533" s="79"/>
    </row>
    <row r="534" spans="17:56" x14ac:dyDescent="0.25">
      <c r="Q534" s="78"/>
      <c r="R534" s="79"/>
      <c r="S534" s="7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52"/>
      <c r="BA534" s="79"/>
      <c r="BB534" s="79"/>
      <c r="BC534" s="52"/>
      <c r="BD534" s="79"/>
    </row>
    <row r="535" spans="17:56" x14ac:dyDescent="0.25">
      <c r="Q535" s="78"/>
      <c r="R535" s="79"/>
      <c r="S535" s="7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52"/>
      <c r="BA535" s="79"/>
      <c r="BB535" s="79"/>
      <c r="BC535" s="52"/>
      <c r="BD535" s="79"/>
    </row>
    <row r="536" spans="17:56" x14ac:dyDescent="0.25">
      <c r="Q536" s="78"/>
      <c r="R536" s="79"/>
      <c r="S536" s="7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52"/>
      <c r="BA536" s="79"/>
      <c r="BB536" s="79"/>
      <c r="BC536" s="52"/>
      <c r="BD536" s="79"/>
    </row>
    <row r="537" spans="17:56" x14ac:dyDescent="0.25">
      <c r="Q537" s="78"/>
      <c r="R537" s="79"/>
      <c r="S537" s="7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52"/>
      <c r="BA537" s="79"/>
      <c r="BB537" s="79"/>
      <c r="BC537" s="52"/>
      <c r="BD537" s="79"/>
    </row>
    <row r="538" spans="17:56" x14ac:dyDescent="0.25">
      <c r="Q538" s="78"/>
      <c r="R538" s="79"/>
      <c r="S538" s="7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52"/>
      <c r="BA538" s="79"/>
      <c r="BB538" s="79"/>
      <c r="BC538" s="52"/>
      <c r="BD538" s="79"/>
    </row>
    <row r="539" spans="17:56" x14ac:dyDescent="0.25">
      <c r="Q539" s="78"/>
      <c r="R539" s="79"/>
      <c r="S539" s="7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52"/>
      <c r="BA539" s="79"/>
      <c r="BB539" s="79"/>
      <c r="BC539" s="52"/>
      <c r="BD539" s="79"/>
    </row>
    <row r="540" spans="17:56" x14ac:dyDescent="0.25">
      <c r="Q540" s="78"/>
      <c r="R540" s="79"/>
      <c r="S540" s="7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52"/>
      <c r="BA540" s="79"/>
      <c r="BB540" s="79"/>
      <c r="BC540" s="52"/>
      <c r="BD540" s="79"/>
    </row>
    <row r="541" spans="17:56" x14ac:dyDescent="0.25">
      <c r="Q541" s="78"/>
      <c r="R541" s="79"/>
      <c r="S541" s="7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52"/>
      <c r="BA541" s="79"/>
      <c r="BB541" s="79"/>
      <c r="BC541" s="52"/>
      <c r="BD541" s="79"/>
    </row>
    <row r="542" spans="17:56" x14ac:dyDescent="0.25">
      <c r="Q542" s="78"/>
      <c r="R542" s="79"/>
      <c r="S542" s="7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52"/>
      <c r="BA542" s="79"/>
      <c r="BB542" s="79"/>
      <c r="BC542" s="52"/>
      <c r="BD542" s="79"/>
    </row>
    <row r="543" spans="17:56" x14ac:dyDescent="0.25">
      <c r="Q543" s="78"/>
      <c r="R543" s="79"/>
      <c r="S543" s="7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52"/>
      <c r="BA543" s="79"/>
      <c r="BB543" s="79"/>
      <c r="BC543" s="52"/>
      <c r="BD543" s="79"/>
    </row>
    <row r="544" spans="17:56" x14ac:dyDescent="0.25">
      <c r="Q544" s="78"/>
      <c r="R544" s="79"/>
      <c r="S544" s="7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52"/>
      <c r="BA544" s="79"/>
      <c r="BB544" s="79"/>
      <c r="BC544" s="52"/>
      <c r="BD544" s="79"/>
    </row>
    <row r="545" spans="17:56" x14ac:dyDescent="0.25">
      <c r="Q545" s="78"/>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52"/>
      <c r="BA545" s="79"/>
      <c r="BB545" s="79"/>
      <c r="BC545" s="52"/>
      <c r="BD545" s="79"/>
    </row>
    <row r="546" spans="17:56" x14ac:dyDescent="0.25">
      <c r="Q546" s="78"/>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52"/>
      <c r="BA546" s="79"/>
      <c r="BB546" s="79"/>
      <c r="BC546" s="52"/>
      <c r="BD546" s="79"/>
    </row>
    <row r="547" spans="17:56" x14ac:dyDescent="0.25">
      <c r="Q547" s="78"/>
      <c r="R547" s="79"/>
      <c r="S547" s="7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52"/>
      <c r="BA547" s="79"/>
      <c r="BB547" s="79"/>
      <c r="BC547" s="52"/>
      <c r="BD547" s="79"/>
    </row>
    <row r="548" spans="17:56" x14ac:dyDescent="0.25">
      <c r="Q548" s="78"/>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52"/>
      <c r="BA548" s="79"/>
      <c r="BB548" s="79"/>
      <c r="BC548" s="52"/>
      <c r="BD548" s="79"/>
    </row>
    <row r="549" spans="17:56" x14ac:dyDescent="0.25">
      <c r="Q549" s="78"/>
      <c r="R549" s="79"/>
      <c r="S549" s="7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52"/>
      <c r="BA549" s="79"/>
      <c r="BB549" s="79"/>
      <c r="BC549" s="52"/>
      <c r="BD549" s="79"/>
    </row>
    <row r="550" spans="17:56" x14ac:dyDescent="0.25">
      <c r="Q550" s="78"/>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52"/>
      <c r="BA550" s="79"/>
      <c r="BB550" s="79"/>
      <c r="BC550" s="52"/>
      <c r="BD550" s="79"/>
    </row>
    <row r="551" spans="17:56" x14ac:dyDescent="0.25">
      <c r="Q551" s="78"/>
      <c r="R551" s="79"/>
      <c r="S551" s="7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52"/>
      <c r="BA551" s="79"/>
      <c r="BB551" s="79"/>
      <c r="BC551" s="52"/>
      <c r="BD551" s="79"/>
    </row>
    <row r="552" spans="17:56" x14ac:dyDescent="0.25">
      <c r="Q552" s="78"/>
      <c r="R552" s="79"/>
      <c r="S552" s="7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52"/>
      <c r="BA552" s="79"/>
      <c r="BB552" s="79"/>
      <c r="BC552" s="52"/>
      <c r="BD552" s="79"/>
    </row>
    <row r="553" spans="17:56" x14ac:dyDescent="0.25">
      <c r="Q553" s="78"/>
      <c r="R553" s="79"/>
      <c r="S553" s="7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52"/>
      <c r="BA553" s="79"/>
      <c r="BB553" s="79"/>
      <c r="BC553" s="52"/>
      <c r="BD553" s="79"/>
    </row>
    <row r="554" spans="17:56" x14ac:dyDescent="0.25">
      <c r="Q554" s="78"/>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52"/>
      <c r="BA554" s="79"/>
      <c r="BB554" s="79"/>
      <c r="BC554" s="52"/>
      <c r="BD554" s="79"/>
    </row>
    <row r="555" spans="17:56" x14ac:dyDescent="0.25">
      <c r="Q555" s="78"/>
      <c r="R555" s="79"/>
      <c r="S555" s="7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52"/>
      <c r="BA555" s="79"/>
      <c r="BB555" s="79"/>
      <c r="BC555" s="52"/>
      <c r="BD555" s="79"/>
    </row>
    <row r="556" spans="17:56" x14ac:dyDescent="0.25">
      <c r="Q556" s="78"/>
      <c r="R556" s="79"/>
      <c r="S556" s="7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52"/>
      <c r="BA556" s="79"/>
      <c r="BB556" s="79"/>
      <c r="BC556" s="52"/>
      <c r="BD556" s="79"/>
    </row>
    <row r="557" spans="17:56" x14ac:dyDescent="0.25">
      <c r="Q557" s="78"/>
      <c r="R557" s="79"/>
      <c r="S557" s="7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52"/>
      <c r="BA557" s="79"/>
      <c r="BB557" s="79"/>
      <c r="BC557" s="52"/>
      <c r="BD557" s="79"/>
    </row>
    <row r="558" spans="17:56" x14ac:dyDescent="0.25">
      <c r="Q558" s="78"/>
      <c r="R558" s="79"/>
      <c r="S558" s="7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52"/>
      <c r="BA558" s="79"/>
      <c r="BB558" s="79"/>
      <c r="BC558" s="52"/>
      <c r="BD558" s="79"/>
    </row>
    <row r="559" spans="17:56" x14ac:dyDescent="0.25">
      <c r="Q559" s="78"/>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52"/>
      <c r="BA559" s="79"/>
      <c r="BB559" s="79"/>
      <c r="BC559" s="52"/>
      <c r="BD559" s="79"/>
    </row>
    <row r="560" spans="17:56" x14ac:dyDescent="0.25">
      <c r="Q560" s="78"/>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52"/>
      <c r="BA560" s="79"/>
      <c r="BB560" s="79"/>
      <c r="BC560" s="52"/>
      <c r="BD560" s="79"/>
    </row>
    <row r="561" spans="17:56" x14ac:dyDescent="0.25">
      <c r="Q561" s="78"/>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52"/>
      <c r="BA561" s="79"/>
      <c r="BB561" s="79"/>
      <c r="BC561" s="52"/>
      <c r="BD561" s="79"/>
    </row>
    <row r="562" spans="17:56" x14ac:dyDescent="0.25">
      <c r="Q562" s="78"/>
      <c r="R562" s="79"/>
      <c r="S562" s="7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52"/>
      <c r="BA562" s="79"/>
      <c r="BB562" s="79"/>
      <c r="BC562" s="52"/>
      <c r="BD562" s="79"/>
    </row>
    <row r="563" spans="17:56" x14ac:dyDescent="0.25">
      <c r="Q563" s="78"/>
      <c r="R563" s="79"/>
      <c r="S563" s="7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52"/>
      <c r="BA563" s="79"/>
      <c r="BB563" s="79"/>
      <c r="BC563" s="52"/>
      <c r="BD563" s="79"/>
    </row>
    <row r="564" spans="17:56" x14ac:dyDescent="0.25">
      <c r="Q564" s="78"/>
      <c r="R564" s="79"/>
      <c r="S564" s="7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52"/>
      <c r="BA564" s="79"/>
      <c r="BB564" s="79"/>
      <c r="BC564" s="52"/>
      <c r="BD564" s="79"/>
    </row>
    <row r="565" spans="17:56" x14ac:dyDescent="0.25">
      <c r="Q565" s="78"/>
      <c r="R565" s="79"/>
      <c r="S565" s="7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52"/>
      <c r="BA565" s="79"/>
      <c r="BB565" s="79"/>
      <c r="BC565" s="52"/>
      <c r="BD565" s="79"/>
    </row>
    <row r="566" spans="17:56" x14ac:dyDescent="0.25">
      <c r="Q566" s="78"/>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52"/>
      <c r="BA566" s="79"/>
      <c r="BB566" s="79"/>
      <c r="BC566" s="52"/>
      <c r="BD566" s="79"/>
    </row>
    <row r="567" spans="17:56" x14ac:dyDescent="0.25">
      <c r="Q567" s="78"/>
      <c r="R567" s="79"/>
      <c r="S567" s="7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52"/>
      <c r="BA567" s="79"/>
      <c r="BB567" s="79"/>
      <c r="BC567" s="52"/>
      <c r="BD567" s="79"/>
    </row>
    <row r="568" spans="17:56" x14ac:dyDescent="0.25">
      <c r="Q568" s="78"/>
      <c r="R568" s="79"/>
      <c r="S568" s="7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52"/>
      <c r="BA568" s="79"/>
      <c r="BB568" s="79"/>
      <c r="BC568" s="52"/>
      <c r="BD568" s="79"/>
    </row>
    <row r="569" spans="17:56" x14ac:dyDescent="0.25">
      <c r="Q569" s="78"/>
      <c r="R569" s="79"/>
      <c r="S569" s="7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52"/>
      <c r="BA569" s="79"/>
      <c r="BB569" s="79"/>
      <c r="BC569" s="52"/>
      <c r="BD569" s="79"/>
    </row>
    <row r="570" spans="17:56" x14ac:dyDescent="0.25">
      <c r="Q570" s="78"/>
      <c r="R570" s="79"/>
      <c r="S570" s="7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52"/>
      <c r="BA570" s="79"/>
      <c r="BB570" s="79"/>
      <c r="BC570" s="52"/>
      <c r="BD570" s="79"/>
    </row>
    <row r="571" spans="17:56" x14ac:dyDescent="0.25">
      <c r="Q571" s="78"/>
      <c r="R571" s="79"/>
      <c r="S571" s="7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52"/>
      <c r="BA571" s="79"/>
      <c r="BB571" s="79"/>
      <c r="BC571" s="52"/>
      <c r="BD571" s="79"/>
    </row>
    <row r="572" spans="17:56" x14ac:dyDescent="0.25">
      <c r="Q572" s="78"/>
      <c r="R572" s="79"/>
      <c r="S572" s="7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52"/>
      <c r="BA572" s="79"/>
      <c r="BB572" s="79"/>
      <c r="BC572" s="52"/>
      <c r="BD572" s="79"/>
    </row>
    <row r="573" spans="17:56" x14ac:dyDescent="0.25">
      <c r="Q573" s="78"/>
      <c r="R573" s="79"/>
      <c r="S573" s="7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52"/>
      <c r="BA573" s="79"/>
      <c r="BB573" s="79"/>
      <c r="BC573" s="52"/>
      <c r="BD573" s="79"/>
    </row>
    <row r="574" spans="17:56" x14ac:dyDescent="0.25">
      <c r="Q574" s="78"/>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52"/>
      <c r="BA574" s="79"/>
      <c r="BB574" s="79"/>
      <c r="BC574" s="52"/>
      <c r="BD574" s="79"/>
    </row>
    <row r="575" spans="17:56" x14ac:dyDescent="0.25">
      <c r="Q575" s="78"/>
      <c r="R575" s="79"/>
      <c r="S575" s="7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52"/>
      <c r="BA575" s="79"/>
      <c r="BB575" s="79"/>
      <c r="BC575" s="52"/>
      <c r="BD575" s="79"/>
    </row>
    <row r="576" spans="17:56" x14ac:dyDescent="0.25">
      <c r="Q576" s="78"/>
      <c r="R576" s="79"/>
      <c r="S576" s="7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52"/>
      <c r="BA576" s="79"/>
      <c r="BB576" s="79"/>
      <c r="BC576" s="52"/>
      <c r="BD576" s="79"/>
    </row>
    <row r="577" spans="17:56" x14ac:dyDescent="0.25">
      <c r="Q577" s="78"/>
      <c r="R577" s="79"/>
      <c r="S577" s="7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52"/>
      <c r="BA577" s="79"/>
      <c r="BB577" s="79"/>
      <c r="BC577" s="52"/>
      <c r="BD577" s="79"/>
    </row>
    <row r="578" spans="17:56" x14ac:dyDescent="0.25">
      <c r="Q578" s="78"/>
      <c r="R578" s="79"/>
      <c r="S578" s="7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52"/>
      <c r="BA578" s="79"/>
      <c r="BB578" s="79"/>
      <c r="BC578" s="52"/>
      <c r="BD578" s="79"/>
    </row>
    <row r="579" spans="17:56" x14ac:dyDescent="0.25">
      <c r="Q579" s="78"/>
      <c r="R579" s="79"/>
      <c r="S579" s="7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52"/>
      <c r="BA579" s="79"/>
      <c r="BB579" s="79"/>
      <c r="BC579" s="52"/>
      <c r="BD579" s="79"/>
    </row>
    <row r="580" spans="17:56" x14ac:dyDescent="0.25">
      <c r="Q580" s="78"/>
      <c r="R580" s="79"/>
      <c r="S580" s="7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52"/>
      <c r="BA580" s="79"/>
      <c r="BB580" s="79"/>
      <c r="BC580" s="52"/>
      <c r="BD580" s="79"/>
    </row>
    <row r="581" spans="17:56" x14ac:dyDescent="0.25">
      <c r="Q581" s="78"/>
      <c r="R581" s="79"/>
      <c r="S581" s="7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52"/>
      <c r="BA581" s="79"/>
      <c r="BB581" s="79"/>
      <c r="BC581" s="52"/>
      <c r="BD581" s="79"/>
    </row>
    <row r="582" spans="17:56" x14ac:dyDescent="0.25">
      <c r="Q582" s="78"/>
      <c r="R582" s="79"/>
      <c r="S582" s="7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52"/>
      <c r="BA582" s="79"/>
      <c r="BB582" s="79"/>
      <c r="BC582" s="52"/>
      <c r="BD582" s="79"/>
    </row>
    <row r="583" spans="17:56" x14ac:dyDescent="0.25">
      <c r="Q583" s="78"/>
      <c r="R583" s="79"/>
      <c r="S583" s="7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52"/>
      <c r="BA583" s="79"/>
      <c r="BB583" s="79"/>
      <c r="BC583" s="52"/>
      <c r="BD583" s="79"/>
    </row>
    <row r="584" spans="17:56" x14ac:dyDescent="0.25">
      <c r="Q584" s="78"/>
      <c r="R584" s="79"/>
      <c r="S584" s="7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52"/>
      <c r="BA584" s="79"/>
      <c r="BB584" s="79"/>
      <c r="BC584" s="52"/>
      <c r="BD584" s="79"/>
    </row>
    <row r="585" spans="17:56" x14ac:dyDescent="0.25">
      <c r="Q585" s="78"/>
      <c r="R585" s="79"/>
      <c r="S585" s="7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52"/>
      <c r="BA585" s="79"/>
      <c r="BB585" s="79"/>
      <c r="BC585" s="52"/>
      <c r="BD585" s="79"/>
    </row>
    <row r="586" spans="17:56" x14ac:dyDescent="0.25">
      <c r="Q586" s="78"/>
      <c r="R586" s="79"/>
      <c r="S586" s="7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52"/>
      <c r="BA586" s="79"/>
      <c r="BB586" s="79"/>
      <c r="BC586" s="52"/>
      <c r="BD586" s="79"/>
    </row>
    <row r="587" spans="17:56" x14ac:dyDescent="0.25">
      <c r="Q587" s="78"/>
      <c r="R587" s="79"/>
      <c r="S587" s="7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52"/>
      <c r="BA587" s="79"/>
      <c r="BB587" s="79"/>
      <c r="BC587" s="52"/>
      <c r="BD587" s="79"/>
    </row>
    <row r="588" spans="17:56" x14ac:dyDescent="0.25">
      <c r="Q588" s="78"/>
      <c r="R588" s="79"/>
      <c r="S588" s="7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52"/>
      <c r="BA588" s="79"/>
      <c r="BB588" s="79"/>
      <c r="BC588" s="52"/>
      <c r="BD588" s="79"/>
    </row>
    <row r="589" spans="17:56" x14ac:dyDescent="0.25">
      <c r="Q589" s="78"/>
      <c r="R589" s="79"/>
      <c r="S589" s="7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52"/>
      <c r="BA589" s="79"/>
      <c r="BB589" s="79"/>
      <c r="BC589" s="52"/>
      <c r="BD589" s="79"/>
    </row>
    <row r="590" spans="17:56" x14ac:dyDescent="0.25">
      <c r="Q590" s="78"/>
      <c r="R590" s="79"/>
      <c r="S590" s="7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52"/>
      <c r="BA590" s="79"/>
      <c r="BB590" s="79"/>
      <c r="BC590" s="52"/>
      <c r="BD590" s="79"/>
    </row>
    <row r="591" spans="17:56" x14ac:dyDescent="0.25">
      <c r="Q591" s="78"/>
      <c r="R591" s="79"/>
      <c r="S591" s="7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52"/>
      <c r="BA591" s="79"/>
      <c r="BB591" s="79"/>
      <c r="BC591" s="52"/>
      <c r="BD591" s="79"/>
    </row>
    <row r="592" spans="17:56" x14ac:dyDescent="0.25">
      <c r="Q592" s="78"/>
      <c r="R592" s="79"/>
      <c r="S592" s="7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52"/>
      <c r="BA592" s="79"/>
      <c r="BB592" s="79"/>
      <c r="BC592" s="52"/>
      <c r="BD592" s="79"/>
    </row>
    <row r="593" spans="17:56" x14ac:dyDescent="0.25">
      <c r="Q593" s="78"/>
      <c r="R593" s="79"/>
      <c r="S593" s="7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52"/>
      <c r="BA593" s="79"/>
      <c r="BB593" s="79"/>
      <c r="BC593" s="52"/>
      <c r="BD593" s="79"/>
    </row>
    <row r="594" spans="17:56" x14ac:dyDescent="0.25">
      <c r="Q594" s="78"/>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52"/>
      <c r="BA594" s="79"/>
      <c r="BB594" s="79"/>
      <c r="BC594" s="52"/>
      <c r="BD594" s="79"/>
    </row>
    <row r="595" spans="17:56" x14ac:dyDescent="0.25">
      <c r="Q595" s="78"/>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52"/>
      <c r="BA595" s="79"/>
      <c r="BB595" s="79"/>
      <c r="BC595" s="52"/>
      <c r="BD595" s="79"/>
    </row>
    <row r="596" spans="17:56" x14ac:dyDescent="0.25">
      <c r="Q596" s="78"/>
      <c r="R596" s="79"/>
      <c r="S596" s="7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52"/>
      <c r="BA596" s="79"/>
      <c r="BB596" s="79"/>
      <c r="BC596" s="52"/>
      <c r="BD596" s="79"/>
    </row>
    <row r="597" spans="17:56" x14ac:dyDescent="0.25">
      <c r="Q597" s="78"/>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52"/>
      <c r="BA597" s="79"/>
      <c r="BB597" s="79"/>
      <c r="BC597" s="52"/>
      <c r="BD597" s="79"/>
    </row>
    <row r="598" spans="17:56" x14ac:dyDescent="0.25">
      <c r="Q598" s="78"/>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52"/>
      <c r="BA598" s="79"/>
      <c r="BB598" s="79"/>
      <c r="BC598" s="52"/>
      <c r="BD598" s="79"/>
    </row>
    <row r="599" spans="17:56" x14ac:dyDescent="0.25">
      <c r="Q599" s="78"/>
      <c r="R599" s="79"/>
      <c r="S599" s="7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52"/>
      <c r="BA599" s="79"/>
      <c r="BB599" s="79"/>
      <c r="BC599" s="52"/>
      <c r="BD599" s="79"/>
    </row>
    <row r="600" spans="17:56" x14ac:dyDescent="0.25">
      <c r="Q600" s="78"/>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52"/>
      <c r="BA600" s="79"/>
      <c r="BB600" s="79"/>
      <c r="BC600" s="52"/>
      <c r="BD600" s="79"/>
    </row>
    <row r="601" spans="17:56" x14ac:dyDescent="0.25">
      <c r="Q601" s="78"/>
      <c r="R601" s="79"/>
      <c r="S601" s="7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52"/>
      <c r="BA601" s="79"/>
      <c r="BB601" s="79"/>
      <c r="BC601" s="52"/>
      <c r="BD601" s="79"/>
    </row>
    <row r="602" spans="17:56" x14ac:dyDescent="0.25">
      <c r="Q602" s="78"/>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52"/>
      <c r="BA602" s="79"/>
      <c r="BB602" s="79"/>
      <c r="BC602" s="52"/>
      <c r="BD602" s="79"/>
    </row>
    <row r="603" spans="17:56" x14ac:dyDescent="0.25">
      <c r="Q603" s="78"/>
      <c r="R603" s="79"/>
      <c r="S603" s="7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52"/>
      <c r="BA603" s="79"/>
      <c r="BB603" s="79"/>
      <c r="BC603" s="52"/>
      <c r="BD603" s="79"/>
    </row>
    <row r="604" spans="17:56" x14ac:dyDescent="0.25">
      <c r="Q604" s="78"/>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52"/>
      <c r="BA604" s="79"/>
      <c r="BB604" s="79"/>
      <c r="BC604" s="52"/>
      <c r="BD604" s="79"/>
    </row>
    <row r="605" spans="17:56" x14ac:dyDescent="0.25">
      <c r="Q605" s="78"/>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52"/>
      <c r="BA605" s="79"/>
      <c r="BB605" s="79"/>
      <c r="BC605" s="52"/>
      <c r="BD605" s="79"/>
    </row>
    <row r="606" spans="17:56" x14ac:dyDescent="0.25">
      <c r="Q606" s="78"/>
      <c r="R606" s="79"/>
      <c r="S606" s="7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52"/>
      <c r="BA606" s="79"/>
      <c r="BB606" s="79"/>
      <c r="BC606" s="52"/>
      <c r="BD606" s="79"/>
    </row>
    <row r="607" spans="17:56" x14ac:dyDescent="0.25">
      <c r="Q607" s="78"/>
      <c r="R607" s="79"/>
      <c r="S607" s="7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52"/>
      <c r="BA607" s="79"/>
      <c r="BB607" s="79"/>
      <c r="BC607" s="52"/>
      <c r="BD607" s="79"/>
    </row>
    <row r="608" spans="17:56" x14ac:dyDescent="0.25">
      <c r="Q608" s="78"/>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52"/>
      <c r="BA608" s="79"/>
      <c r="BB608" s="79"/>
      <c r="BC608" s="52"/>
      <c r="BD608" s="79"/>
    </row>
    <row r="609" spans="17:56" x14ac:dyDescent="0.25">
      <c r="Q609" s="78"/>
      <c r="R609" s="79"/>
      <c r="S609" s="7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52"/>
      <c r="BA609" s="79"/>
      <c r="BB609" s="79"/>
      <c r="BC609" s="52"/>
      <c r="BD609" s="79"/>
    </row>
    <row r="610" spans="17:56" x14ac:dyDescent="0.25">
      <c r="Q610" s="78"/>
      <c r="R610" s="79"/>
      <c r="S610" s="7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52"/>
      <c r="BA610" s="79"/>
      <c r="BB610" s="79"/>
      <c r="BC610" s="52"/>
      <c r="BD610" s="79"/>
    </row>
    <row r="611" spans="17:56" x14ac:dyDescent="0.25">
      <c r="Q611" s="78"/>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52"/>
      <c r="BA611" s="79"/>
      <c r="BB611" s="79"/>
      <c r="BC611" s="52"/>
      <c r="BD611" s="79"/>
    </row>
    <row r="612" spans="17:56" x14ac:dyDescent="0.25">
      <c r="Q612" s="78"/>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52"/>
      <c r="BA612" s="79"/>
      <c r="BB612" s="79"/>
      <c r="BC612" s="52"/>
      <c r="BD612" s="79"/>
    </row>
    <row r="613" spans="17:56" x14ac:dyDescent="0.25">
      <c r="Q613" s="78"/>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52"/>
      <c r="BA613" s="79"/>
      <c r="BB613" s="79"/>
      <c r="BC613" s="52"/>
      <c r="BD613" s="79"/>
    </row>
    <row r="614" spans="17:56" x14ac:dyDescent="0.25">
      <c r="Q614" s="78"/>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52"/>
      <c r="BA614" s="79"/>
      <c r="BB614" s="79"/>
      <c r="BC614" s="52"/>
      <c r="BD614" s="79"/>
    </row>
    <row r="615" spans="17:56" x14ac:dyDescent="0.25">
      <c r="Q615" s="78"/>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52"/>
      <c r="BA615" s="79"/>
      <c r="BB615" s="79"/>
      <c r="BC615" s="52"/>
      <c r="BD615" s="79"/>
    </row>
    <row r="616" spans="17:56" x14ac:dyDescent="0.25">
      <c r="Q616" s="78"/>
      <c r="R616" s="79"/>
      <c r="S616" s="7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52"/>
      <c r="BA616" s="79"/>
      <c r="BB616" s="79"/>
      <c r="BC616" s="52"/>
      <c r="BD616" s="79"/>
    </row>
    <row r="617" spans="17:56" x14ac:dyDescent="0.25">
      <c r="Q617" s="78"/>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52"/>
      <c r="BA617" s="79"/>
      <c r="BB617" s="79"/>
      <c r="BC617" s="52"/>
      <c r="BD617" s="79"/>
    </row>
    <row r="618" spans="17:56" x14ac:dyDescent="0.25">
      <c r="Q618" s="78"/>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52"/>
      <c r="BA618" s="79"/>
      <c r="BB618" s="79"/>
      <c r="BC618" s="52"/>
      <c r="BD618" s="79"/>
    </row>
    <row r="619" spans="17:56" x14ac:dyDescent="0.25">
      <c r="Q619" s="78"/>
      <c r="R619" s="79"/>
      <c r="S619" s="7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52"/>
      <c r="BA619" s="79"/>
      <c r="BB619" s="79"/>
      <c r="BC619" s="52"/>
      <c r="BD619" s="79"/>
    </row>
    <row r="620" spans="17:56" x14ac:dyDescent="0.25">
      <c r="Q620" s="78"/>
      <c r="R620" s="79"/>
      <c r="S620" s="7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52"/>
      <c r="BA620" s="79"/>
      <c r="BB620" s="79"/>
      <c r="BC620" s="52"/>
      <c r="BD620" s="79"/>
    </row>
    <row r="621" spans="17:56" x14ac:dyDescent="0.25">
      <c r="Q621" s="78"/>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52"/>
      <c r="BA621" s="79"/>
      <c r="BB621" s="79"/>
      <c r="BC621" s="52"/>
      <c r="BD621" s="79"/>
    </row>
    <row r="622" spans="17:56" x14ac:dyDescent="0.25">
      <c r="Q622" s="78"/>
      <c r="R622" s="79"/>
      <c r="S622" s="7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52"/>
      <c r="BA622" s="79"/>
      <c r="BB622" s="79"/>
      <c r="BC622" s="52"/>
      <c r="BD622" s="79"/>
    </row>
    <row r="623" spans="17:56" x14ac:dyDescent="0.25">
      <c r="Q623" s="78"/>
      <c r="R623" s="79"/>
      <c r="S623" s="79"/>
      <c r="T623" s="79"/>
      <c r="U623" s="79"/>
      <c r="V623" s="79"/>
      <c r="W623" s="79"/>
      <c r="X623" s="79"/>
      <c r="Y623" s="79"/>
      <c r="Z623" s="79"/>
      <c r="AA623" s="79"/>
      <c r="AB623" s="79"/>
      <c r="AC623" s="79"/>
      <c r="AD623" s="79"/>
      <c r="AE623" s="79"/>
      <c r="AF623" s="79"/>
      <c r="AG623" s="79"/>
      <c r="AH623" s="79"/>
      <c r="AI623" s="79"/>
      <c r="AJ623" s="79"/>
      <c r="AK623" s="79"/>
      <c r="AL623" s="79"/>
      <c r="AM623" s="79"/>
      <c r="AN623" s="79"/>
      <c r="AO623" s="79"/>
      <c r="AP623" s="79"/>
      <c r="AQ623" s="79"/>
      <c r="AR623" s="79"/>
      <c r="AS623" s="79"/>
      <c r="AT623" s="79"/>
      <c r="AU623" s="79"/>
      <c r="AV623" s="79"/>
      <c r="AW623" s="79"/>
      <c r="AX623" s="79"/>
      <c r="AY623" s="79"/>
      <c r="AZ623" s="52"/>
      <c r="BA623" s="79"/>
      <c r="BB623" s="79"/>
      <c r="BC623" s="52"/>
      <c r="BD623" s="79"/>
    </row>
    <row r="624" spans="17:56" x14ac:dyDescent="0.25">
      <c r="Q624" s="78"/>
      <c r="R624" s="79"/>
      <c r="S624" s="79"/>
      <c r="T624" s="79"/>
      <c r="U624" s="79"/>
      <c r="V624" s="79"/>
      <c r="W624" s="79"/>
      <c r="X624" s="79"/>
      <c r="Y624" s="79"/>
      <c r="Z624" s="79"/>
      <c r="AA624" s="79"/>
      <c r="AB624" s="79"/>
      <c r="AC624" s="79"/>
      <c r="AD624" s="79"/>
      <c r="AE624" s="79"/>
      <c r="AF624" s="79"/>
      <c r="AG624" s="79"/>
      <c r="AH624" s="79"/>
      <c r="AI624" s="79"/>
      <c r="AJ624" s="79"/>
      <c r="AK624" s="79"/>
      <c r="AL624" s="79"/>
      <c r="AM624" s="79"/>
      <c r="AN624" s="79"/>
      <c r="AO624" s="79"/>
      <c r="AP624" s="79"/>
      <c r="AQ624" s="79"/>
      <c r="AR624" s="79"/>
      <c r="AS624" s="79"/>
      <c r="AT624" s="79"/>
      <c r="AU624" s="79"/>
      <c r="AV624" s="79"/>
      <c r="AW624" s="79"/>
      <c r="AX624" s="79"/>
      <c r="AY624" s="79"/>
      <c r="AZ624" s="52"/>
      <c r="BA624" s="79"/>
      <c r="BB624" s="79"/>
      <c r="BC624" s="52"/>
      <c r="BD624" s="79"/>
    </row>
    <row r="625" spans="17:56" x14ac:dyDescent="0.25">
      <c r="Q625" s="78"/>
      <c r="R625" s="79"/>
      <c r="S625" s="79"/>
      <c r="T625" s="79"/>
      <c r="U625" s="79"/>
      <c r="V625" s="79"/>
      <c r="W625" s="79"/>
      <c r="X625" s="79"/>
      <c r="Y625" s="79"/>
      <c r="Z625" s="79"/>
      <c r="AA625" s="79"/>
      <c r="AB625" s="79"/>
      <c r="AC625" s="79"/>
      <c r="AD625" s="79"/>
      <c r="AE625" s="79"/>
      <c r="AF625" s="79"/>
      <c r="AG625" s="79"/>
      <c r="AH625" s="79"/>
      <c r="AI625" s="79"/>
      <c r="AJ625" s="79"/>
      <c r="AK625" s="79"/>
      <c r="AL625" s="79"/>
      <c r="AM625" s="79"/>
      <c r="AN625" s="79"/>
      <c r="AO625" s="79"/>
      <c r="AP625" s="79"/>
      <c r="AQ625" s="79"/>
      <c r="AR625" s="79"/>
      <c r="AS625" s="79"/>
      <c r="AT625" s="79"/>
      <c r="AU625" s="79"/>
      <c r="AV625" s="79"/>
      <c r="AW625" s="79"/>
      <c r="AX625" s="79"/>
      <c r="AY625" s="79"/>
      <c r="AZ625" s="52"/>
      <c r="BA625" s="79"/>
      <c r="BB625" s="79"/>
      <c r="BC625" s="52"/>
      <c r="BD625" s="79"/>
    </row>
    <row r="626" spans="17:56" x14ac:dyDescent="0.25">
      <c r="Q626" s="78"/>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52"/>
      <c r="BA626" s="79"/>
      <c r="BB626" s="79"/>
      <c r="BC626" s="52"/>
      <c r="BD626" s="79"/>
    </row>
    <row r="627" spans="17:56" x14ac:dyDescent="0.25">
      <c r="Q627" s="78"/>
      <c r="R627" s="79"/>
      <c r="S627" s="79"/>
      <c r="T627" s="79"/>
      <c r="U627" s="79"/>
      <c r="V627" s="79"/>
      <c r="W627" s="79"/>
      <c r="X627" s="79"/>
      <c r="Y627" s="79"/>
      <c r="Z627" s="79"/>
      <c r="AA627" s="79"/>
      <c r="AB627" s="79"/>
      <c r="AC627" s="79"/>
      <c r="AD627" s="79"/>
      <c r="AE627" s="79"/>
      <c r="AF627" s="79"/>
      <c r="AG627" s="79"/>
      <c r="AH627" s="79"/>
      <c r="AI627" s="79"/>
      <c r="AJ627" s="79"/>
      <c r="AK627" s="79"/>
      <c r="AL627" s="79"/>
      <c r="AM627" s="79"/>
      <c r="AN627" s="79"/>
      <c r="AO627" s="79"/>
      <c r="AP627" s="79"/>
      <c r="AQ627" s="79"/>
      <c r="AR627" s="79"/>
      <c r="AS627" s="79"/>
      <c r="AT627" s="79"/>
      <c r="AU627" s="79"/>
      <c r="AV627" s="79"/>
      <c r="AW627" s="79"/>
      <c r="AX627" s="79"/>
      <c r="AY627" s="79"/>
      <c r="AZ627" s="52"/>
      <c r="BA627" s="79"/>
      <c r="BB627" s="79"/>
      <c r="BC627" s="52"/>
      <c r="BD627" s="79"/>
    </row>
    <row r="628" spans="17:56" x14ac:dyDescent="0.25">
      <c r="Q628" s="78"/>
      <c r="R628" s="79"/>
      <c r="S628" s="79"/>
      <c r="T628" s="79"/>
      <c r="U628" s="79"/>
      <c r="V628" s="79"/>
      <c r="W628" s="79"/>
      <c r="X628" s="79"/>
      <c r="Y628" s="79"/>
      <c r="Z628" s="79"/>
      <c r="AA628" s="79"/>
      <c r="AB628" s="79"/>
      <c r="AC628" s="79"/>
      <c r="AD628" s="79"/>
      <c r="AE628" s="79"/>
      <c r="AF628" s="79"/>
      <c r="AG628" s="79"/>
      <c r="AH628" s="79"/>
      <c r="AI628" s="79"/>
      <c r="AJ628" s="79"/>
      <c r="AK628" s="79"/>
      <c r="AL628" s="79"/>
      <c r="AM628" s="79"/>
      <c r="AN628" s="79"/>
      <c r="AO628" s="79"/>
      <c r="AP628" s="79"/>
      <c r="AQ628" s="79"/>
      <c r="AR628" s="79"/>
      <c r="AS628" s="79"/>
      <c r="AT628" s="79"/>
      <c r="AU628" s="79"/>
      <c r="AV628" s="79"/>
      <c r="AW628" s="79"/>
      <c r="AX628" s="79"/>
      <c r="AY628" s="79"/>
      <c r="AZ628" s="52"/>
      <c r="BA628" s="79"/>
      <c r="BB628" s="79"/>
      <c r="BC628" s="52"/>
      <c r="BD628" s="79"/>
    </row>
    <row r="629" spans="17:56" x14ac:dyDescent="0.25">
      <c r="R629" s="79"/>
      <c r="S629" s="79"/>
      <c r="T629" s="79"/>
      <c r="U629" s="79"/>
      <c r="V629" s="79"/>
      <c r="W629" s="79"/>
      <c r="X629" s="79"/>
      <c r="Y629" s="79"/>
      <c r="Z629" s="79"/>
      <c r="AA629" s="79"/>
      <c r="AB629" s="79"/>
      <c r="AC629" s="79"/>
      <c r="AD629" s="79"/>
      <c r="AE629" s="79"/>
      <c r="AF629" s="79"/>
      <c r="AG629" s="79"/>
      <c r="AH629" s="79"/>
      <c r="AI629" s="79"/>
      <c r="AJ629" s="79"/>
      <c r="AK629" s="79"/>
      <c r="AL629" s="79"/>
      <c r="AM629" s="79"/>
      <c r="AN629" s="79"/>
      <c r="AO629" s="79"/>
      <c r="AP629" s="79"/>
      <c r="AQ629" s="79"/>
      <c r="AR629" s="79"/>
      <c r="AS629" s="79"/>
      <c r="AT629" s="79"/>
      <c r="AU629" s="79"/>
      <c r="AV629" s="79"/>
      <c r="AW629" s="79"/>
      <c r="AX629" s="79"/>
      <c r="AY629" s="79"/>
      <c r="AZ629" s="52"/>
      <c r="BA629" s="79"/>
      <c r="BB629" s="79"/>
      <c r="BC629" s="52"/>
      <c r="BD629" s="79"/>
    </row>
    <row r="630" spans="17:56" x14ac:dyDescent="0.25">
      <c r="R630" s="79"/>
      <c r="S630" s="79"/>
      <c r="T630" s="79"/>
      <c r="U630" s="79"/>
      <c r="V630" s="79"/>
      <c r="W630" s="79"/>
      <c r="X630" s="79"/>
      <c r="Y630" s="79"/>
      <c r="Z630" s="79"/>
      <c r="AA630" s="79"/>
      <c r="AB630" s="79"/>
      <c r="AC630" s="79"/>
      <c r="AD630" s="79"/>
      <c r="AE630" s="79"/>
      <c r="AF630" s="79"/>
      <c r="AG630" s="79"/>
      <c r="AH630" s="79"/>
      <c r="AI630" s="79"/>
      <c r="AJ630" s="79"/>
      <c r="AK630" s="79"/>
      <c r="AL630" s="79"/>
      <c r="AM630" s="79"/>
      <c r="AN630" s="79"/>
      <c r="AO630" s="79"/>
      <c r="AP630" s="79"/>
      <c r="AQ630" s="79"/>
      <c r="AR630" s="79"/>
      <c r="AS630" s="79"/>
      <c r="AT630" s="79"/>
      <c r="AU630" s="79"/>
      <c r="AV630" s="79"/>
      <c r="AW630" s="79"/>
      <c r="AX630" s="79"/>
      <c r="AY630" s="79"/>
      <c r="AZ630" s="52"/>
      <c r="BA630" s="79"/>
      <c r="BB630" s="79"/>
      <c r="BC630" s="52"/>
      <c r="BD630" s="79"/>
    </row>
    <row r="631" spans="17:56" x14ac:dyDescent="0.25">
      <c r="R631" s="79"/>
      <c r="S631" s="79"/>
      <c r="T631" s="79"/>
      <c r="U631" s="79"/>
      <c r="V631" s="79"/>
      <c r="W631" s="79"/>
      <c r="X631" s="79"/>
      <c r="Y631" s="79"/>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c r="AX631" s="79"/>
      <c r="AY631" s="79"/>
      <c r="AZ631" s="52"/>
      <c r="BA631" s="79"/>
      <c r="BB631" s="79"/>
      <c r="BC631" s="52"/>
      <c r="BD631" s="79"/>
    </row>
    <row r="632" spans="17:56" x14ac:dyDescent="0.25">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c r="AP632" s="79"/>
      <c r="AQ632" s="79"/>
      <c r="AR632" s="79"/>
      <c r="AS632" s="79"/>
      <c r="AT632" s="79"/>
      <c r="AU632" s="79"/>
      <c r="AV632" s="79"/>
      <c r="AW632" s="79"/>
      <c r="AX632" s="79"/>
      <c r="AY632" s="79"/>
      <c r="AZ632" s="52"/>
      <c r="BA632" s="79"/>
      <c r="BB632" s="79"/>
      <c r="BC632" s="52"/>
      <c r="BD632" s="79"/>
    </row>
    <row r="633" spans="17:56" x14ac:dyDescent="0.25">
      <c r="R633" s="79"/>
      <c r="S633" s="79"/>
      <c r="T633" s="79"/>
      <c r="U633" s="79"/>
      <c r="V633" s="79"/>
      <c r="W633" s="79"/>
      <c r="X633" s="79"/>
      <c r="Y633" s="79"/>
      <c r="Z633" s="79"/>
      <c r="AA633" s="79"/>
      <c r="AB633" s="79"/>
      <c r="AC633" s="79"/>
      <c r="AD633" s="79"/>
      <c r="AE633" s="79"/>
      <c r="AF633" s="79"/>
      <c r="AG633" s="79"/>
      <c r="AH633" s="79"/>
      <c r="AI633" s="79"/>
      <c r="AJ633" s="79"/>
      <c r="AK633" s="79"/>
      <c r="AL633" s="79"/>
      <c r="AM633" s="79"/>
      <c r="AN633" s="79"/>
      <c r="AO633" s="79"/>
      <c r="AP633" s="79"/>
      <c r="AQ633" s="79"/>
      <c r="AR633" s="79"/>
      <c r="AS633" s="79"/>
      <c r="AT633" s="79"/>
      <c r="AU633" s="79"/>
      <c r="AV633" s="79"/>
      <c r="AW633" s="79"/>
      <c r="AX633" s="79"/>
      <c r="AY633" s="79"/>
      <c r="AZ633" s="52"/>
      <c r="BA633" s="79"/>
      <c r="BB633" s="79"/>
      <c r="BC633" s="52"/>
      <c r="BD633" s="79"/>
    </row>
    <row r="634" spans="17:56" x14ac:dyDescent="0.25">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c r="AS634" s="79"/>
      <c r="AT634" s="79"/>
      <c r="AU634" s="79"/>
      <c r="AV634" s="79"/>
      <c r="AW634" s="79"/>
      <c r="AX634" s="79"/>
      <c r="AY634" s="79"/>
      <c r="AZ634" s="52"/>
      <c r="BA634" s="79"/>
      <c r="BB634" s="79"/>
      <c r="BC634" s="52"/>
      <c r="BD634" s="79"/>
    </row>
    <row r="635" spans="17:56" x14ac:dyDescent="0.25">
      <c r="R635" s="79"/>
      <c r="S635" s="79"/>
      <c r="T635" s="79"/>
      <c r="U635" s="79"/>
      <c r="V635" s="79"/>
      <c r="W635" s="79"/>
      <c r="X635" s="79"/>
      <c r="Y635" s="79"/>
      <c r="Z635" s="79"/>
      <c r="AA635" s="79"/>
      <c r="AB635" s="79"/>
      <c r="AC635" s="79"/>
      <c r="AD635" s="79"/>
      <c r="AE635" s="79"/>
      <c r="AF635" s="79"/>
      <c r="AG635" s="79"/>
      <c r="AH635" s="79"/>
      <c r="AI635" s="79"/>
      <c r="AJ635" s="79"/>
      <c r="AK635" s="79"/>
      <c r="AL635" s="79"/>
      <c r="AM635" s="79"/>
      <c r="AN635" s="79"/>
      <c r="AO635" s="79"/>
      <c r="AP635" s="79"/>
      <c r="AQ635" s="79"/>
      <c r="AR635" s="79"/>
      <c r="AS635" s="79"/>
      <c r="AT635" s="79"/>
      <c r="AU635" s="79"/>
      <c r="AV635" s="79"/>
      <c r="AW635" s="79"/>
      <c r="AX635" s="79"/>
      <c r="AY635" s="79"/>
      <c r="AZ635" s="52"/>
      <c r="BA635" s="79"/>
      <c r="BB635" s="79"/>
      <c r="BC635" s="52"/>
      <c r="BD635" s="79"/>
    </row>
    <row r="636" spans="17:56" x14ac:dyDescent="0.25">
      <c r="R636" s="79"/>
      <c r="S636" s="79"/>
      <c r="T636" s="79"/>
      <c r="U636" s="79"/>
      <c r="V636" s="79"/>
      <c r="W636" s="79"/>
      <c r="X636" s="79"/>
      <c r="Y636" s="79"/>
      <c r="Z636" s="79"/>
      <c r="AA636" s="79"/>
      <c r="AB636" s="79"/>
      <c r="AC636" s="79"/>
      <c r="AD636" s="79"/>
      <c r="AE636" s="79"/>
      <c r="AF636" s="79"/>
      <c r="AG636" s="79"/>
      <c r="AH636" s="79"/>
      <c r="AI636" s="79"/>
      <c r="AJ636" s="79"/>
      <c r="AK636" s="79"/>
      <c r="AL636" s="79"/>
      <c r="AM636" s="79"/>
      <c r="AN636" s="79"/>
      <c r="AO636" s="79"/>
      <c r="AP636" s="79"/>
      <c r="AQ636" s="79"/>
      <c r="AR636" s="79"/>
      <c r="AS636" s="79"/>
      <c r="AT636" s="79"/>
      <c r="AU636" s="79"/>
      <c r="AV636" s="79"/>
      <c r="AW636" s="79"/>
      <c r="AX636" s="79"/>
      <c r="AY636" s="79"/>
      <c r="AZ636" s="52"/>
      <c r="BA636" s="79"/>
      <c r="BB636" s="79"/>
      <c r="BC636" s="52"/>
      <c r="BD636" s="79"/>
    </row>
    <row r="637" spans="17:56" x14ac:dyDescent="0.25">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c r="AX637" s="79"/>
      <c r="AY637" s="79"/>
      <c r="AZ637" s="52"/>
      <c r="BA637" s="79"/>
      <c r="BB637" s="79"/>
      <c r="BC637" s="52"/>
      <c r="BD637" s="79"/>
    </row>
    <row r="638" spans="17:56" x14ac:dyDescent="0.25">
      <c r="R638" s="79"/>
      <c r="S638" s="79"/>
      <c r="T638" s="79"/>
      <c r="U638" s="79"/>
      <c r="V638" s="79"/>
      <c r="W638" s="79"/>
      <c r="X638" s="79"/>
      <c r="Y638" s="79"/>
      <c r="Z638" s="79"/>
      <c r="AA638" s="79"/>
      <c r="AB638" s="79"/>
      <c r="AC638" s="79"/>
      <c r="AD638" s="79"/>
      <c r="AE638" s="79"/>
      <c r="AF638" s="79"/>
      <c r="AG638" s="79"/>
      <c r="AH638" s="79"/>
      <c r="AI638" s="79"/>
      <c r="AJ638" s="79"/>
      <c r="AK638" s="79"/>
      <c r="AL638" s="79"/>
      <c r="AM638" s="79"/>
      <c r="AN638" s="79"/>
      <c r="AO638" s="79"/>
      <c r="AP638" s="79"/>
      <c r="AQ638" s="79"/>
      <c r="AR638" s="79"/>
      <c r="AS638" s="79"/>
      <c r="AT638" s="79"/>
      <c r="AU638" s="79"/>
      <c r="AV638" s="79"/>
      <c r="AW638" s="79"/>
      <c r="AX638" s="79"/>
      <c r="AY638" s="79"/>
      <c r="AZ638" s="52"/>
      <c r="BA638" s="79"/>
      <c r="BB638" s="79"/>
      <c r="BC638" s="52"/>
      <c r="BD638" s="79"/>
    </row>
    <row r="639" spans="17:56" x14ac:dyDescent="0.25">
      <c r="R639" s="79"/>
      <c r="S639" s="79"/>
      <c r="T639" s="79"/>
      <c r="U639" s="79"/>
      <c r="V639" s="79"/>
      <c r="W639" s="79"/>
      <c r="X639" s="79"/>
      <c r="Y639" s="79"/>
      <c r="Z639" s="79"/>
      <c r="AA639" s="79"/>
      <c r="AB639" s="79"/>
      <c r="AC639" s="79"/>
      <c r="AD639" s="79"/>
      <c r="AE639" s="79"/>
      <c r="AF639" s="79"/>
      <c r="AG639" s="79"/>
      <c r="AH639" s="79"/>
      <c r="AI639" s="79"/>
      <c r="AJ639" s="79"/>
      <c r="AK639" s="79"/>
      <c r="AL639" s="79"/>
      <c r="AM639" s="79"/>
      <c r="AN639" s="79"/>
      <c r="AO639" s="79"/>
      <c r="AP639" s="79"/>
      <c r="AQ639" s="79"/>
      <c r="AR639" s="79"/>
      <c r="AS639" s="79"/>
      <c r="AT639" s="79"/>
      <c r="AU639" s="79"/>
      <c r="AV639" s="79"/>
      <c r="AW639" s="79"/>
      <c r="AX639" s="79"/>
      <c r="AY639" s="79"/>
      <c r="AZ639" s="52"/>
      <c r="BA639" s="79"/>
      <c r="BB639" s="79"/>
      <c r="BC639" s="52"/>
      <c r="BD639" s="79"/>
    </row>
    <row r="640" spans="17:56" x14ac:dyDescent="0.25">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52"/>
      <c r="BA640" s="79"/>
      <c r="BB640" s="79"/>
      <c r="BC640" s="52"/>
      <c r="BD640" s="79"/>
    </row>
    <row r="641" spans="18:56" x14ac:dyDescent="0.25">
      <c r="R641" s="79"/>
      <c r="S641" s="79"/>
      <c r="T641" s="79"/>
      <c r="U641" s="79"/>
      <c r="V641" s="79"/>
      <c r="W641" s="79"/>
      <c r="X641" s="79"/>
      <c r="Y641" s="79"/>
      <c r="Z641" s="79"/>
      <c r="AA641" s="79"/>
      <c r="AB641" s="79"/>
      <c r="AC641" s="79"/>
      <c r="AD641" s="79"/>
      <c r="AE641" s="79"/>
      <c r="AF641" s="79"/>
      <c r="AG641" s="79"/>
      <c r="AH641" s="79"/>
      <c r="AI641" s="79"/>
      <c r="AJ641" s="79"/>
      <c r="AK641" s="79"/>
      <c r="AL641" s="79"/>
      <c r="AM641" s="79"/>
      <c r="AN641" s="79"/>
      <c r="AO641" s="79"/>
      <c r="AP641" s="79"/>
      <c r="AQ641" s="79"/>
      <c r="AR641" s="79"/>
      <c r="AS641" s="79"/>
      <c r="AT641" s="79"/>
      <c r="AU641" s="79"/>
      <c r="AV641" s="79"/>
      <c r="AW641" s="79"/>
      <c r="AX641" s="79"/>
      <c r="AY641" s="79"/>
      <c r="AZ641" s="52"/>
      <c r="BA641" s="79"/>
      <c r="BB641" s="79"/>
      <c r="BC641" s="52"/>
      <c r="BD641" s="79"/>
    </row>
    <row r="642" spans="18:56" x14ac:dyDescent="0.25">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c r="AY642" s="79"/>
      <c r="AZ642" s="52"/>
      <c r="BA642" s="79"/>
      <c r="BB642" s="79"/>
      <c r="BC642" s="52"/>
      <c r="BD642" s="79"/>
    </row>
    <row r="643" spans="18:56" x14ac:dyDescent="0.25">
      <c r="R643" s="79"/>
      <c r="S643" s="79"/>
      <c r="T643" s="79"/>
      <c r="U643" s="79"/>
      <c r="V643" s="79"/>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52"/>
      <c r="BA643" s="79"/>
      <c r="BB643" s="79"/>
      <c r="BC643" s="52"/>
      <c r="BD643" s="79"/>
    </row>
    <row r="644" spans="18:56" x14ac:dyDescent="0.25">
      <c r="R644" s="79"/>
      <c r="S644" s="79"/>
      <c r="T644" s="79"/>
      <c r="U644" s="79"/>
      <c r="V644" s="79"/>
      <c r="W644" s="79"/>
      <c r="X644" s="79"/>
      <c r="Y644" s="79"/>
      <c r="Z644" s="79"/>
      <c r="AA644" s="79"/>
      <c r="AB644" s="79"/>
      <c r="AC644" s="79"/>
      <c r="AD644" s="79"/>
      <c r="AE644" s="79"/>
      <c r="AF644" s="79"/>
      <c r="AG644" s="79"/>
      <c r="AH644" s="79"/>
      <c r="AI644" s="79"/>
      <c r="AJ644" s="79"/>
      <c r="AK644" s="79"/>
      <c r="AL644" s="79"/>
      <c r="AM644" s="79"/>
      <c r="AN644" s="79"/>
      <c r="AO644" s="79"/>
      <c r="AP644" s="79"/>
      <c r="AQ644" s="79"/>
      <c r="AR644" s="79"/>
      <c r="AS644" s="79"/>
      <c r="AT644" s="79"/>
      <c r="AU644" s="79"/>
      <c r="AV644" s="79"/>
      <c r="AW644" s="79"/>
      <c r="AX644" s="79"/>
      <c r="AY644" s="79"/>
      <c r="AZ644" s="52"/>
      <c r="BA644" s="79"/>
      <c r="BB644" s="79"/>
      <c r="BC644" s="52"/>
      <c r="BD644" s="79"/>
    </row>
    <row r="645" spans="18:56" x14ac:dyDescent="0.25">
      <c r="R645" s="79"/>
      <c r="S645" s="79"/>
      <c r="T645" s="79"/>
      <c r="U645" s="79"/>
      <c r="V645" s="79"/>
      <c r="W645" s="79"/>
      <c r="X645" s="79"/>
      <c r="Y645" s="79"/>
      <c r="Z645" s="79"/>
      <c r="AA645" s="79"/>
      <c r="AB645" s="79"/>
      <c r="AC645" s="79"/>
      <c r="AD645" s="79"/>
      <c r="AE645" s="79"/>
      <c r="AF645" s="79"/>
      <c r="AG645" s="79"/>
      <c r="AH645" s="79"/>
      <c r="AI645" s="79"/>
      <c r="AJ645" s="79"/>
      <c r="AK645" s="79"/>
      <c r="AL645" s="79"/>
      <c r="AM645" s="79"/>
      <c r="AN645" s="79"/>
      <c r="AO645" s="79"/>
      <c r="AP645" s="79"/>
      <c r="AQ645" s="79"/>
      <c r="AR645" s="79"/>
      <c r="AS645" s="79"/>
      <c r="AT645" s="79"/>
      <c r="AU645" s="79"/>
      <c r="AV645" s="79"/>
      <c r="AW645" s="79"/>
      <c r="AX645" s="79"/>
      <c r="AY645" s="79"/>
      <c r="AZ645" s="52"/>
      <c r="BA645" s="79"/>
      <c r="BB645" s="79"/>
      <c r="BC645" s="52"/>
      <c r="BD645" s="79"/>
    </row>
    <row r="646" spans="18:56" x14ac:dyDescent="0.25">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52"/>
      <c r="BA646" s="79"/>
      <c r="BB646" s="79"/>
      <c r="BC646" s="52"/>
      <c r="BD646" s="79"/>
    </row>
    <row r="647" spans="18:56" x14ac:dyDescent="0.25">
      <c r="R647" s="79"/>
      <c r="S647" s="79"/>
      <c r="T647" s="79"/>
      <c r="U647" s="79"/>
      <c r="V647" s="79"/>
      <c r="W647" s="79"/>
      <c r="X647" s="79"/>
      <c r="Y647" s="79"/>
      <c r="Z647" s="79"/>
      <c r="AA647" s="79"/>
      <c r="AB647" s="79"/>
      <c r="AC647" s="79"/>
      <c r="AD647" s="79"/>
      <c r="AE647" s="79"/>
      <c r="AF647" s="79"/>
      <c r="AG647" s="79"/>
      <c r="AH647" s="79"/>
      <c r="AI647" s="79"/>
      <c r="AJ647" s="79"/>
      <c r="AK647" s="79"/>
      <c r="AL647" s="79"/>
      <c r="AM647" s="79"/>
      <c r="AN647" s="79"/>
      <c r="AO647" s="79"/>
      <c r="AP647" s="79"/>
      <c r="AQ647" s="79"/>
      <c r="AR647" s="79"/>
      <c r="AS647" s="79"/>
      <c r="AT647" s="79"/>
      <c r="AU647" s="79"/>
      <c r="AV647" s="79"/>
      <c r="AW647" s="79"/>
      <c r="AX647" s="79"/>
      <c r="AY647" s="79"/>
      <c r="AZ647" s="52"/>
      <c r="BA647" s="79"/>
      <c r="BB647" s="79"/>
      <c r="BC647" s="52"/>
      <c r="BD647" s="79"/>
    </row>
    <row r="648" spans="18:56" x14ac:dyDescent="0.25">
      <c r="R648" s="79"/>
      <c r="S648" s="79"/>
      <c r="T648" s="79"/>
      <c r="U648" s="79"/>
      <c r="V648" s="79"/>
      <c r="W648" s="79"/>
      <c r="X648" s="79"/>
      <c r="Y648" s="79"/>
      <c r="Z648" s="79"/>
      <c r="AA648" s="79"/>
      <c r="AB648" s="79"/>
      <c r="AC648" s="79"/>
      <c r="AD648" s="79"/>
      <c r="AE648" s="79"/>
      <c r="AF648" s="79"/>
      <c r="AG648" s="79"/>
      <c r="AH648" s="79"/>
      <c r="AI648" s="79"/>
      <c r="AJ648" s="79"/>
      <c r="AK648" s="79"/>
      <c r="AL648" s="79"/>
      <c r="AM648" s="79"/>
      <c r="AN648" s="79"/>
      <c r="AO648" s="79"/>
      <c r="AP648" s="79"/>
      <c r="AQ648" s="79"/>
      <c r="AR648" s="79"/>
      <c r="AS648" s="79"/>
      <c r="AT648" s="79"/>
      <c r="AU648" s="79"/>
      <c r="AV648" s="79"/>
      <c r="AW648" s="79"/>
      <c r="AX648" s="79"/>
      <c r="AY648" s="79"/>
      <c r="AZ648" s="52"/>
      <c r="BA648" s="79"/>
      <c r="BB648" s="79"/>
      <c r="BC648" s="52"/>
      <c r="BD648" s="79"/>
    </row>
    <row r="649" spans="18:56" x14ac:dyDescent="0.25">
      <c r="R649" s="79"/>
      <c r="S649" s="79"/>
      <c r="T649" s="79"/>
      <c r="U649" s="79"/>
      <c r="V649" s="79"/>
      <c r="W649" s="79"/>
      <c r="X649" s="79"/>
      <c r="Y649" s="79"/>
      <c r="Z649" s="79"/>
      <c r="AA649" s="79"/>
      <c r="AB649" s="79"/>
      <c r="AC649" s="79"/>
      <c r="AD649" s="79"/>
      <c r="AE649" s="79"/>
      <c r="AF649" s="79"/>
      <c r="AG649" s="79"/>
      <c r="AH649" s="79"/>
      <c r="AI649" s="79"/>
      <c r="AJ649" s="79"/>
      <c r="AK649" s="79"/>
      <c r="AL649" s="79"/>
      <c r="AM649" s="79"/>
      <c r="AN649" s="79"/>
      <c r="AO649" s="79"/>
      <c r="AP649" s="79"/>
      <c r="AQ649" s="79"/>
      <c r="AR649" s="79"/>
      <c r="AS649" s="79"/>
      <c r="AT649" s="79"/>
      <c r="AU649" s="79"/>
      <c r="AV649" s="79"/>
      <c r="AW649" s="79"/>
      <c r="AX649" s="79"/>
      <c r="AY649" s="79"/>
      <c r="AZ649" s="52"/>
      <c r="BA649" s="79"/>
      <c r="BB649" s="79"/>
      <c r="BC649" s="52"/>
      <c r="BD649" s="79"/>
    </row>
    <row r="650" spans="18:56" x14ac:dyDescent="0.25">
      <c r="R650" s="79"/>
      <c r="S650" s="79"/>
      <c r="T650" s="79"/>
      <c r="U650" s="79"/>
      <c r="V650" s="79"/>
      <c r="W650" s="79"/>
      <c r="X650" s="79"/>
      <c r="Y650" s="79"/>
      <c r="Z650" s="79"/>
      <c r="AA650" s="79"/>
      <c r="AB650" s="79"/>
      <c r="AC650" s="79"/>
      <c r="AD650" s="79"/>
      <c r="AE650" s="79"/>
      <c r="AF650" s="79"/>
      <c r="AG650" s="79"/>
      <c r="AH650" s="79"/>
      <c r="AI650" s="79"/>
      <c r="AJ650" s="79"/>
      <c r="AK650" s="79"/>
      <c r="AL650" s="79"/>
      <c r="AM650" s="79"/>
      <c r="AN650" s="79"/>
      <c r="AO650" s="79"/>
      <c r="AP650" s="79"/>
      <c r="AQ650" s="79"/>
      <c r="AR650" s="79"/>
      <c r="AS650" s="79"/>
      <c r="AT650" s="79"/>
      <c r="AU650" s="79"/>
      <c r="AV650" s="79"/>
      <c r="AW650" s="79"/>
      <c r="AX650" s="79"/>
      <c r="AY650" s="79"/>
      <c r="AZ650" s="52"/>
      <c r="BA650" s="79"/>
      <c r="BB650" s="79"/>
      <c r="BC650" s="52"/>
      <c r="BD650" s="79"/>
    </row>
    <row r="651" spans="18:56" x14ac:dyDescent="0.25">
      <c r="R651" s="79"/>
      <c r="S651" s="79"/>
      <c r="T651" s="79"/>
      <c r="U651" s="79"/>
      <c r="V651" s="79"/>
      <c r="W651" s="79"/>
      <c r="X651" s="79"/>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52"/>
      <c r="BA651" s="79"/>
      <c r="BB651" s="79"/>
      <c r="BC651" s="52"/>
      <c r="BD651" s="79"/>
    </row>
    <row r="652" spans="18:56" x14ac:dyDescent="0.25">
      <c r="R652" s="79"/>
      <c r="S652" s="79"/>
      <c r="T652" s="79"/>
      <c r="U652" s="79"/>
      <c r="V652" s="79"/>
      <c r="W652" s="79"/>
      <c r="X652" s="79"/>
      <c r="Y652" s="79"/>
      <c r="Z652" s="79"/>
      <c r="AA652" s="79"/>
      <c r="AB652" s="79"/>
      <c r="AC652" s="79"/>
      <c r="AD652" s="79"/>
      <c r="AE652" s="79"/>
      <c r="AF652" s="79"/>
      <c r="AG652" s="79"/>
      <c r="AH652" s="79"/>
      <c r="AI652" s="79"/>
      <c r="AJ652" s="79"/>
      <c r="AK652" s="79"/>
      <c r="AL652" s="79"/>
      <c r="AM652" s="79"/>
      <c r="AN652" s="79"/>
      <c r="AO652" s="79"/>
      <c r="AP652" s="79"/>
      <c r="AQ652" s="79"/>
      <c r="AR652" s="79"/>
      <c r="AS652" s="79"/>
      <c r="AT652" s="79"/>
      <c r="AU652" s="79"/>
      <c r="AV652" s="79"/>
      <c r="AW652" s="79"/>
      <c r="AX652" s="79"/>
      <c r="AY652" s="79"/>
      <c r="AZ652" s="52"/>
      <c r="BA652" s="79"/>
      <c r="BB652" s="79"/>
      <c r="BC652" s="52"/>
      <c r="BD652" s="79"/>
    </row>
    <row r="653" spans="18:56" x14ac:dyDescent="0.25">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c r="AY653" s="79"/>
      <c r="AZ653" s="52"/>
      <c r="BA653" s="79"/>
      <c r="BB653" s="79"/>
      <c r="BC653" s="52"/>
      <c r="BD653" s="79"/>
    </row>
    <row r="654" spans="18:56" x14ac:dyDescent="0.25">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52"/>
      <c r="BA654" s="79"/>
      <c r="BB654" s="79"/>
      <c r="BC654" s="52"/>
      <c r="BD654" s="79"/>
    </row>
    <row r="655" spans="18:56" x14ac:dyDescent="0.25">
      <c r="R655" s="79"/>
      <c r="S655" s="79"/>
      <c r="T655" s="79"/>
      <c r="U655" s="79"/>
      <c r="V655" s="79"/>
      <c r="W655" s="79"/>
      <c r="X655" s="79"/>
      <c r="Y655" s="79"/>
      <c r="Z655" s="79"/>
      <c r="AA655" s="79"/>
      <c r="AB655" s="79"/>
      <c r="AC655" s="79"/>
      <c r="AD655" s="79"/>
      <c r="AE655" s="79"/>
      <c r="AF655" s="79"/>
      <c r="AG655" s="79"/>
      <c r="AH655" s="79"/>
      <c r="AI655" s="79"/>
      <c r="AJ655" s="79"/>
      <c r="AK655" s="79"/>
      <c r="AL655" s="79"/>
      <c r="AM655" s="79"/>
      <c r="AN655" s="79"/>
      <c r="AO655" s="79"/>
      <c r="AP655" s="79"/>
      <c r="AQ655" s="79"/>
      <c r="AR655" s="79"/>
      <c r="AS655" s="79"/>
      <c r="AT655" s="79"/>
      <c r="AU655" s="79"/>
      <c r="AV655" s="79"/>
      <c r="AW655" s="79"/>
      <c r="AX655" s="79"/>
      <c r="AY655" s="79"/>
      <c r="AZ655" s="52"/>
      <c r="BA655" s="79"/>
      <c r="BB655" s="79"/>
      <c r="BC655" s="52"/>
      <c r="BD655" s="79"/>
    </row>
    <row r="656" spans="18:56" x14ac:dyDescent="0.25">
      <c r="R656" s="79"/>
      <c r="S656" s="79"/>
      <c r="T656" s="79"/>
      <c r="U656" s="79"/>
      <c r="V656" s="79"/>
      <c r="W656" s="79"/>
      <c r="X656" s="79"/>
      <c r="Y656" s="79"/>
      <c r="Z656" s="79"/>
      <c r="AA656" s="79"/>
      <c r="AB656" s="79"/>
      <c r="AC656" s="79"/>
      <c r="AD656" s="79"/>
      <c r="AE656" s="79"/>
      <c r="AF656" s="79"/>
      <c r="AG656" s="79"/>
      <c r="AH656" s="79"/>
      <c r="AI656" s="79"/>
      <c r="AJ656" s="79"/>
      <c r="AK656" s="79"/>
      <c r="AL656" s="79"/>
      <c r="AM656" s="79"/>
      <c r="AN656" s="79"/>
      <c r="AO656" s="79"/>
      <c r="AP656" s="79"/>
      <c r="AQ656" s="79"/>
      <c r="AR656" s="79"/>
      <c r="AS656" s="79"/>
      <c r="AT656" s="79"/>
      <c r="AU656" s="79"/>
      <c r="AV656" s="79"/>
      <c r="AW656" s="79"/>
      <c r="AX656" s="79"/>
      <c r="AY656" s="79"/>
      <c r="AZ656" s="52"/>
      <c r="BA656" s="79"/>
      <c r="BB656" s="79"/>
      <c r="BC656" s="52"/>
      <c r="BD656" s="79"/>
    </row>
    <row r="657" spans="18:56" x14ac:dyDescent="0.25">
      <c r="R657" s="79"/>
      <c r="S657" s="79"/>
      <c r="T657" s="79"/>
      <c r="U657" s="79"/>
      <c r="V657" s="79"/>
      <c r="W657" s="79"/>
      <c r="X657" s="79"/>
      <c r="Y657" s="79"/>
      <c r="Z657" s="79"/>
      <c r="AA657" s="79"/>
      <c r="AB657" s="79"/>
      <c r="AC657" s="79"/>
      <c r="AD657" s="79"/>
      <c r="AE657" s="79"/>
      <c r="AF657" s="79"/>
      <c r="AG657" s="79"/>
      <c r="AH657" s="79"/>
      <c r="AI657" s="79"/>
      <c r="AJ657" s="79"/>
      <c r="AK657" s="79"/>
      <c r="AL657" s="79"/>
      <c r="AM657" s="79"/>
      <c r="AN657" s="79"/>
      <c r="AO657" s="79"/>
      <c r="AP657" s="79"/>
      <c r="AQ657" s="79"/>
      <c r="AR657" s="79"/>
      <c r="AS657" s="79"/>
      <c r="AT657" s="79"/>
      <c r="AU657" s="79"/>
      <c r="AV657" s="79"/>
      <c r="AW657" s="79"/>
      <c r="AX657" s="79"/>
      <c r="AY657" s="79"/>
      <c r="AZ657" s="52"/>
      <c r="BA657" s="79"/>
      <c r="BB657" s="79"/>
      <c r="BC657" s="52"/>
      <c r="BD657" s="79"/>
    </row>
    <row r="658" spans="18:56" x14ac:dyDescent="0.25">
      <c r="R658" s="79"/>
      <c r="S658" s="79"/>
      <c r="T658" s="79"/>
      <c r="U658" s="79"/>
      <c r="V658" s="79"/>
      <c r="W658" s="79"/>
      <c r="X658" s="79"/>
      <c r="Y658" s="79"/>
      <c r="Z658" s="79"/>
      <c r="AA658" s="79"/>
      <c r="AB658" s="79"/>
      <c r="AC658" s="79"/>
      <c r="AD658" s="79"/>
      <c r="AE658" s="79"/>
      <c r="AF658" s="79"/>
      <c r="AG658" s="79"/>
      <c r="AH658" s="79"/>
      <c r="AI658" s="79"/>
      <c r="AJ658" s="79"/>
      <c r="AK658" s="79"/>
      <c r="AL658" s="79"/>
      <c r="AM658" s="79"/>
      <c r="AN658" s="79"/>
      <c r="AO658" s="79"/>
      <c r="AP658" s="79"/>
      <c r="AQ658" s="79"/>
      <c r="AR658" s="79"/>
      <c r="AS658" s="79"/>
      <c r="AT658" s="79"/>
      <c r="AU658" s="79"/>
      <c r="AV658" s="79"/>
      <c r="AW658" s="79"/>
      <c r="AX658" s="79"/>
      <c r="AY658" s="79"/>
      <c r="AZ658" s="52"/>
      <c r="BA658" s="79"/>
      <c r="BB658" s="79"/>
      <c r="BC658" s="52"/>
      <c r="BD658" s="79"/>
    </row>
    <row r="659" spans="18:56" x14ac:dyDescent="0.25">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c r="AP659" s="79"/>
      <c r="AQ659" s="79"/>
      <c r="AR659" s="79"/>
      <c r="AS659" s="79"/>
      <c r="AT659" s="79"/>
      <c r="AU659" s="79"/>
      <c r="AV659" s="79"/>
      <c r="AW659" s="79"/>
      <c r="AX659" s="79"/>
      <c r="AY659" s="79"/>
      <c r="AZ659" s="52"/>
      <c r="BA659" s="79"/>
      <c r="BB659" s="79"/>
      <c r="BC659" s="52"/>
      <c r="BD659" s="79"/>
    </row>
    <row r="660" spans="18:56" x14ac:dyDescent="0.25">
      <c r="R660" s="79"/>
      <c r="S660" s="79"/>
      <c r="T660" s="79"/>
      <c r="U660" s="79"/>
      <c r="V660" s="79"/>
      <c r="W660" s="79"/>
      <c r="X660" s="79"/>
      <c r="Y660" s="79"/>
      <c r="Z660" s="79"/>
      <c r="AA660" s="79"/>
      <c r="AB660" s="79"/>
      <c r="AC660" s="79"/>
      <c r="AD660" s="79"/>
      <c r="AE660" s="79"/>
      <c r="AF660" s="79"/>
      <c r="AG660" s="79"/>
      <c r="AH660" s="79"/>
      <c r="AI660" s="79"/>
      <c r="AJ660" s="79"/>
      <c r="AK660" s="79"/>
      <c r="AL660" s="79"/>
      <c r="AM660" s="79"/>
      <c r="AN660" s="79"/>
      <c r="AO660" s="79"/>
      <c r="AP660" s="79"/>
      <c r="AQ660" s="79"/>
      <c r="AR660" s="79"/>
      <c r="AS660" s="79"/>
      <c r="AT660" s="79"/>
      <c r="AU660" s="79"/>
      <c r="AV660" s="79"/>
      <c r="AW660" s="79"/>
      <c r="AX660" s="79"/>
      <c r="AY660" s="79"/>
      <c r="AZ660" s="52"/>
      <c r="BA660" s="79"/>
      <c r="BB660" s="79"/>
      <c r="BC660" s="52"/>
      <c r="BD660" s="79"/>
    </row>
    <row r="661" spans="18:56" x14ac:dyDescent="0.25">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52"/>
      <c r="BA661" s="79"/>
      <c r="BB661" s="79"/>
      <c r="BC661" s="52"/>
      <c r="BD661" s="79"/>
    </row>
    <row r="662" spans="18:56" x14ac:dyDescent="0.25">
      <c r="R662" s="79"/>
      <c r="S662" s="79"/>
      <c r="T662" s="79"/>
      <c r="U662" s="79"/>
      <c r="V662" s="79"/>
      <c r="W662" s="79"/>
      <c r="X662" s="79"/>
      <c r="Y662" s="79"/>
      <c r="Z662" s="79"/>
      <c r="AA662" s="79"/>
      <c r="AB662" s="79"/>
      <c r="AC662" s="79"/>
      <c r="AD662" s="79"/>
      <c r="AE662" s="79"/>
      <c r="AF662" s="79"/>
      <c r="AG662" s="79"/>
      <c r="AH662" s="79"/>
      <c r="AI662" s="79"/>
      <c r="AJ662" s="79"/>
      <c r="AK662" s="79"/>
      <c r="AL662" s="79"/>
      <c r="AM662" s="79"/>
      <c r="AN662" s="79"/>
      <c r="AO662" s="79"/>
      <c r="AP662" s="79"/>
      <c r="AQ662" s="79"/>
      <c r="AR662" s="79"/>
      <c r="AS662" s="79"/>
      <c r="AT662" s="79"/>
      <c r="AU662" s="79"/>
      <c r="AV662" s="79"/>
      <c r="AW662" s="79"/>
      <c r="AX662" s="79"/>
      <c r="AY662" s="79"/>
      <c r="AZ662" s="52"/>
      <c r="BA662" s="79"/>
      <c r="BB662" s="79"/>
      <c r="BC662" s="52"/>
      <c r="BD662" s="79"/>
    </row>
    <row r="663" spans="18:56" x14ac:dyDescent="0.25">
      <c r="R663" s="79"/>
      <c r="S663" s="79"/>
      <c r="T663" s="79"/>
      <c r="U663" s="79"/>
      <c r="V663" s="79"/>
      <c r="W663" s="79"/>
      <c r="X663" s="79"/>
      <c r="Y663" s="79"/>
      <c r="Z663" s="79"/>
      <c r="AA663" s="79"/>
      <c r="AB663" s="79"/>
      <c r="AC663" s="79"/>
      <c r="AD663" s="79"/>
      <c r="AE663" s="79"/>
      <c r="AF663" s="79"/>
      <c r="AG663" s="79"/>
      <c r="AH663" s="79"/>
      <c r="AI663" s="79"/>
      <c r="AJ663" s="79"/>
      <c r="AK663" s="79"/>
      <c r="AL663" s="79"/>
      <c r="AM663" s="79"/>
      <c r="AN663" s="79"/>
      <c r="AO663" s="79"/>
      <c r="AP663" s="79"/>
      <c r="AQ663" s="79"/>
      <c r="AR663" s="79"/>
      <c r="AS663" s="79"/>
      <c r="AT663" s="79"/>
      <c r="AU663" s="79"/>
      <c r="AV663" s="79"/>
      <c r="AW663" s="79"/>
      <c r="AX663" s="79"/>
      <c r="AY663" s="79"/>
      <c r="AZ663" s="52"/>
      <c r="BA663" s="79"/>
      <c r="BB663" s="79"/>
      <c r="BC663" s="52"/>
      <c r="BD663" s="79"/>
    </row>
    <row r="664" spans="18:56" x14ac:dyDescent="0.25">
      <c r="R664" s="79"/>
      <c r="S664" s="79"/>
      <c r="T664" s="79"/>
      <c r="U664" s="79"/>
      <c r="V664" s="79"/>
      <c r="W664" s="79"/>
      <c r="X664" s="79"/>
      <c r="Y664" s="79"/>
      <c r="Z664" s="79"/>
      <c r="AA664" s="79"/>
      <c r="AB664" s="79"/>
      <c r="AC664" s="79"/>
      <c r="AD664" s="79"/>
      <c r="AE664" s="79"/>
      <c r="AF664" s="79"/>
      <c r="AG664" s="79"/>
      <c r="AH664" s="79"/>
      <c r="AI664" s="79"/>
      <c r="AJ664" s="79"/>
      <c r="AK664" s="79"/>
      <c r="AL664" s="79"/>
      <c r="AM664" s="79"/>
      <c r="AN664" s="79"/>
      <c r="AO664" s="79"/>
      <c r="AP664" s="79"/>
      <c r="AQ664" s="79"/>
      <c r="AR664" s="79"/>
      <c r="AS664" s="79"/>
      <c r="AT664" s="79"/>
      <c r="AU664" s="79"/>
      <c r="AV664" s="79"/>
      <c r="AW664" s="79"/>
      <c r="AX664" s="79"/>
      <c r="AY664" s="79"/>
      <c r="AZ664" s="52"/>
      <c r="BA664" s="79"/>
      <c r="BB664" s="79"/>
      <c r="BC664" s="52"/>
      <c r="BD664" s="79"/>
    </row>
    <row r="665" spans="18:56" x14ac:dyDescent="0.25">
      <c r="R665" s="79"/>
      <c r="S665" s="79"/>
      <c r="T665" s="79"/>
      <c r="U665" s="79"/>
      <c r="V665" s="79"/>
      <c r="W665" s="79"/>
      <c r="X665" s="79"/>
      <c r="Y665" s="79"/>
      <c r="Z665" s="79"/>
      <c r="AA665" s="79"/>
      <c r="AB665" s="79"/>
      <c r="AC665" s="79"/>
      <c r="AD665" s="79"/>
      <c r="AE665" s="79"/>
      <c r="AF665" s="79"/>
      <c r="AG665" s="79"/>
      <c r="AH665" s="79"/>
      <c r="AI665" s="79"/>
      <c r="AJ665" s="79"/>
      <c r="AK665" s="79"/>
      <c r="AL665" s="79"/>
      <c r="AM665" s="79"/>
      <c r="AN665" s="79"/>
      <c r="AO665" s="79"/>
      <c r="AP665" s="79"/>
      <c r="AQ665" s="79"/>
      <c r="AR665" s="79"/>
      <c r="AS665" s="79"/>
      <c r="AT665" s="79"/>
      <c r="AU665" s="79"/>
      <c r="AV665" s="79"/>
      <c r="AW665" s="79"/>
      <c r="AX665" s="79"/>
      <c r="AY665" s="79"/>
      <c r="AZ665" s="52"/>
      <c r="BA665" s="79"/>
      <c r="BB665" s="79"/>
      <c r="BC665" s="52"/>
      <c r="BD665" s="79"/>
    </row>
    <row r="666" spans="18:56" x14ac:dyDescent="0.25">
      <c r="R666" s="79"/>
      <c r="S666" s="79"/>
      <c r="T666" s="79"/>
      <c r="U666" s="79"/>
      <c r="V666" s="79"/>
      <c r="W666" s="79"/>
      <c r="X666" s="79"/>
      <c r="Y666" s="79"/>
      <c r="Z666" s="79"/>
      <c r="AA666" s="79"/>
      <c r="AB666" s="79"/>
      <c r="AC666" s="79"/>
      <c r="AD666" s="79"/>
      <c r="AE666" s="79"/>
      <c r="AF666" s="79"/>
      <c r="AG666" s="79"/>
      <c r="AH666" s="79"/>
      <c r="AI666" s="79"/>
      <c r="AJ666" s="79"/>
      <c r="AK666" s="79"/>
      <c r="AL666" s="79"/>
      <c r="AM666" s="79"/>
      <c r="AN666" s="79"/>
      <c r="AO666" s="79"/>
      <c r="AP666" s="79"/>
      <c r="AQ666" s="79"/>
      <c r="AR666" s="79"/>
      <c r="AS666" s="79"/>
      <c r="AT666" s="79"/>
      <c r="AU666" s="79"/>
      <c r="AV666" s="79"/>
      <c r="AW666" s="79"/>
      <c r="AX666" s="79"/>
      <c r="AY666" s="79"/>
      <c r="AZ666" s="52"/>
      <c r="BA666" s="79"/>
      <c r="BB666" s="79"/>
      <c r="BC666" s="52"/>
      <c r="BD666" s="79"/>
    </row>
    <row r="667" spans="18:56" x14ac:dyDescent="0.25">
      <c r="R667" s="79"/>
      <c r="S667" s="79"/>
      <c r="T667" s="79"/>
      <c r="U667" s="79"/>
      <c r="V667" s="79"/>
      <c r="W667" s="79"/>
      <c r="X667" s="79"/>
      <c r="Y667" s="79"/>
      <c r="Z667" s="79"/>
      <c r="AA667" s="79"/>
      <c r="AB667" s="79"/>
      <c r="AC667" s="79"/>
      <c r="AD667" s="79"/>
      <c r="AE667" s="79"/>
      <c r="AF667" s="79"/>
      <c r="AG667" s="79"/>
      <c r="AH667" s="79"/>
      <c r="AI667" s="79"/>
      <c r="AJ667" s="79"/>
      <c r="AK667" s="79"/>
      <c r="AL667" s="79"/>
      <c r="AM667" s="79"/>
      <c r="AN667" s="79"/>
      <c r="AO667" s="79"/>
      <c r="AP667" s="79"/>
      <c r="AQ667" s="79"/>
      <c r="AR667" s="79"/>
      <c r="AS667" s="79"/>
      <c r="AT667" s="79"/>
      <c r="AU667" s="79"/>
      <c r="AV667" s="79"/>
      <c r="AW667" s="79"/>
      <c r="AX667" s="79"/>
      <c r="AY667" s="79"/>
      <c r="AZ667" s="52"/>
      <c r="BA667" s="79"/>
      <c r="BB667" s="79"/>
      <c r="BC667" s="52"/>
      <c r="BD667" s="79"/>
    </row>
    <row r="668" spans="18:56" x14ac:dyDescent="0.25">
      <c r="R668" s="79"/>
      <c r="S668" s="79"/>
      <c r="T668" s="79"/>
      <c r="U668" s="79"/>
      <c r="V668" s="79"/>
      <c r="W668" s="79"/>
      <c r="X668" s="79"/>
      <c r="Y668" s="79"/>
      <c r="Z668" s="79"/>
      <c r="AA668" s="79"/>
      <c r="AB668" s="79"/>
      <c r="AC668" s="79"/>
      <c r="AD668" s="79"/>
      <c r="AE668" s="79"/>
      <c r="AF668" s="79"/>
      <c r="AG668" s="79"/>
      <c r="AH668" s="79"/>
      <c r="AI668" s="79"/>
      <c r="AJ668" s="79"/>
      <c r="AK668" s="79"/>
      <c r="AL668" s="79"/>
      <c r="AM668" s="79"/>
      <c r="AN668" s="79"/>
      <c r="AO668" s="79"/>
      <c r="AP668" s="79"/>
      <c r="AQ668" s="79"/>
      <c r="AR668" s="79"/>
      <c r="AS668" s="79"/>
      <c r="AT668" s="79"/>
      <c r="AU668" s="79"/>
      <c r="AV668" s="79"/>
      <c r="AW668" s="79"/>
      <c r="AX668" s="79"/>
      <c r="AY668" s="79"/>
      <c r="AZ668" s="52"/>
      <c r="BA668" s="79"/>
      <c r="BB668" s="79"/>
      <c r="BC668" s="52"/>
      <c r="BD668" s="79"/>
    </row>
    <row r="669" spans="18:56" x14ac:dyDescent="0.25">
      <c r="R669" s="79"/>
      <c r="S669" s="79"/>
      <c r="T669" s="79"/>
      <c r="U669" s="79"/>
      <c r="V669" s="79"/>
      <c r="W669" s="79"/>
      <c r="X669" s="79"/>
      <c r="Y669" s="79"/>
      <c r="Z669" s="79"/>
      <c r="AA669" s="79"/>
      <c r="AB669" s="79"/>
      <c r="AC669" s="79"/>
      <c r="AD669" s="79"/>
      <c r="AE669" s="79"/>
      <c r="AF669" s="79"/>
      <c r="AG669" s="79"/>
      <c r="AH669" s="79"/>
      <c r="AI669" s="79"/>
      <c r="AJ669" s="79"/>
      <c r="AK669" s="79"/>
      <c r="AL669" s="79"/>
      <c r="AM669" s="79"/>
      <c r="AN669" s="79"/>
      <c r="AO669" s="79"/>
      <c r="AP669" s="79"/>
      <c r="AQ669" s="79"/>
      <c r="AR669" s="79"/>
      <c r="AS669" s="79"/>
      <c r="AT669" s="79"/>
      <c r="AU669" s="79"/>
      <c r="AV669" s="79"/>
      <c r="AW669" s="79"/>
      <c r="AX669" s="79"/>
      <c r="AY669" s="79"/>
      <c r="AZ669" s="52"/>
      <c r="BA669" s="79"/>
      <c r="BB669" s="79"/>
      <c r="BC669" s="52"/>
      <c r="BD669" s="79"/>
    </row>
    <row r="670" spans="18:56" x14ac:dyDescent="0.25">
      <c r="R670" s="79"/>
      <c r="S670" s="79"/>
      <c r="T670" s="79"/>
      <c r="U670" s="79"/>
      <c r="V670" s="79"/>
      <c r="W670" s="79"/>
      <c r="X670" s="79"/>
      <c r="Y670" s="79"/>
      <c r="Z670" s="79"/>
      <c r="AA670" s="79"/>
      <c r="AB670" s="79"/>
      <c r="AC670" s="79"/>
      <c r="AD670" s="79"/>
      <c r="AE670" s="79"/>
      <c r="AF670" s="79"/>
      <c r="AG670" s="79"/>
      <c r="AH670" s="79"/>
      <c r="AI670" s="79"/>
      <c r="AJ670" s="79"/>
      <c r="AK670" s="79"/>
      <c r="AL670" s="79"/>
      <c r="AM670" s="79"/>
      <c r="AN670" s="79"/>
      <c r="AO670" s="79"/>
      <c r="AP670" s="79"/>
      <c r="AQ670" s="79"/>
      <c r="AR670" s="79"/>
      <c r="AS670" s="79"/>
      <c r="AT670" s="79"/>
      <c r="AU670" s="79"/>
      <c r="AV670" s="79"/>
      <c r="AW670" s="79"/>
      <c r="AX670" s="79"/>
      <c r="AY670" s="79"/>
      <c r="AZ670" s="52"/>
      <c r="BA670" s="79"/>
      <c r="BB670" s="79"/>
      <c r="BC670" s="52"/>
      <c r="BD670" s="79"/>
    </row>
    <row r="671" spans="18:56" x14ac:dyDescent="0.25">
      <c r="R671" s="79"/>
      <c r="S671" s="79"/>
      <c r="T671" s="79"/>
      <c r="U671" s="79"/>
      <c r="V671" s="79"/>
      <c r="W671" s="79"/>
      <c r="X671" s="79"/>
      <c r="Y671" s="79"/>
      <c r="Z671" s="79"/>
      <c r="AA671" s="79"/>
      <c r="AB671" s="79"/>
      <c r="AC671" s="79"/>
      <c r="AD671" s="79"/>
      <c r="AE671" s="79"/>
      <c r="AF671" s="79"/>
      <c r="AG671" s="79"/>
      <c r="AH671" s="79"/>
      <c r="AI671" s="79"/>
      <c r="AJ671" s="79"/>
      <c r="AK671" s="79"/>
      <c r="AL671" s="79"/>
      <c r="AM671" s="79"/>
      <c r="AN671" s="79"/>
      <c r="AO671" s="79"/>
      <c r="AP671" s="79"/>
      <c r="AQ671" s="79"/>
      <c r="AR671" s="79"/>
      <c r="AS671" s="79"/>
      <c r="AT671" s="79"/>
      <c r="AU671" s="79"/>
      <c r="AV671" s="79"/>
      <c r="AW671" s="79"/>
      <c r="AX671" s="79"/>
      <c r="AY671" s="79"/>
      <c r="AZ671" s="52"/>
      <c r="BA671" s="79"/>
      <c r="BB671" s="79"/>
      <c r="BC671" s="52"/>
      <c r="BD671" s="79"/>
    </row>
    <row r="672" spans="18:56" x14ac:dyDescent="0.25">
      <c r="R672" s="79"/>
      <c r="S672" s="79"/>
      <c r="T672" s="79"/>
      <c r="U672" s="79"/>
      <c r="V672" s="79"/>
      <c r="W672" s="79"/>
      <c r="X672" s="79"/>
      <c r="Y672" s="79"/>
      <c r="Z672" s="79"/>
      <c r="AA672" s="79"/>
      <c r="AB672" s="79"/>
      <c r="AC672" s="79"/>
      <c r="AD672" s="79"/>
      <c r="AE672" s="79"/>
      <c r="AF672" s="79"/>
      <c r="AG672" s="79"/>
      <c r="AH672" s="79"/>
      <c r="AI672" s="79"/>
      <c r="AJ672" s="79"/>
      <c r="AK672" s="79"/>
      <c r="AL672" s="79"/>
      <c r="AM672" s="79"/>
      <c r="AN672" s="79"/>
      <c r="AO672" s="79"/>
      <c r="AP672" s="79"/>
      <c r="AQ672" s="79"/>
      <c r="AR672" s="79"/>
      <c r="AS672" s="79"/>
      <c r="AT672" s="79"/>
      <c r="AU672" s="79"/>
      <c r="AV672" s="79"/>
      <c r="AW672" s="79"/>
      <c r="AX672" s="79"/>
      <c r="AY672" s="79"/>
      <c r="AZ672" s="52"/>
      <c r="BA672" s="79"/>
      <c r="BB672" s="79"/>
      <c r="BC672" s="52"/>
      <c r="BD672" s="79"/>
    </row>
    <row r="673" spans="18:56" x14ac:dyDescent="0.25">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c r="AP673" s="79"/>
      <c r="AQ673" s="79"/>
      <c r="AR673" s="79"/>
      <c r="AS673" s="79"/>
      <c r="AT673" s="79"/>
      <c r="AU673" s="79"/>
      <c r="AV673" s="79"/>
      <c r="AW673" s="79"/>
      <c r="AX673" s="79"/>
      <c r="AY673" s="79"/>
      <c r="AZ673" s="52"/>
      <c r="BA673" s="79"/>
      <c r="BB673" s="79"/>
      <c r="BC673" s="52"/>
      <c r="BD673" s="79"/>
    </row>
    <row r="674" spans="18:56" x14ac:dyDescent="0.25">
      <c r="R674" s="79"/>
      <c r="S674" s="79"/>
      <c r="T674" s="79"/>
      <c r="U674" s="79"/>
      <c r="V674" s="79"/>
      <c r="W674" s="79"/>
      <c r="X674" s="79"/>
      <c r="Y674" s="79"/>
      <c r="Z674" s="79"/>
      <c r="AA674" s="79"/>
      <c r="AB674" s="79"/>
      <c r="AC674" s="79"/>
      <c r="AD674" s="79"/>
      <c r="AE674" s="79"/>
      <c r="AF674" s="79"/>
      <c r="AG674" s="79"/>
      <c r="AH674" s="79"/>
      <c r="AI674" s="79"/>
      <c r="AJ674" s="79"/>
      <c r="AK674" s="79"/>
      <c r="AL674" s="79"/>
      <c r="AM674" s="79"/>
      <c r="AN674" s="79"/>
      <c r="AO674" s="79"/>
      <c r="AP674" s="79"/>
      <c r="AQ674" s="79"/>
      <c r="AR674" s="79"/>
      <c r="AS674" s="79"/>
      <c r="AT674" s="79"/>
      <c r="AU674" s="79"/>
      <c r="AV674" s="79"/>
      <c r="AW674" s="79"/>
      <c r="AX674" s="79"/>
      <c r="AY674" s="79"/>
      <c r="AZ674" s="52"/>
      <c r="BA674" s="79"/>
      <c r="BB674" s="79"/>
      <c r="BC674" s="52"/>
      <c r="BD674" s="79"/>
    </row>
    <row r="675" spans="18:56" x14ac:dyDescent="0.25">
      <c r="R675" s="79"/>
      <c r="S675" s="79"/>
      <c r="T675" s="79"/>
      <c r="U675" s="79"/>
      <c r="V675" s="79"/>
      <c r="W675" s="79"/>
      <c r="X675" s="79"/>
      <c r="Y675" s="79"/>
      <c r="Z675" s="79"/>
      <c r="AA675" s="79"/>
      <c r="AB675" s="79"/>
      <c r="AC675" s="79"/>
      <c r="AD675" s="79"/>
      <c r="AE675" s="79"/>
      <c r="AF675" s="79"/>
      <c r="AG675" s="79"/>
      <c r="AH675" s="79"/>
      <c r="AI675" s="79"/>
      <c r="AJ675" s="79"/>
      <c r="AK675" s="79"/>
      <c r="AL675" s="79"/>
      <c r="AM675" s="79"/>
      <c r="AN675" s="79"/>
      <c r="AO675" s="79"/>
      <c r="AP675" s="79"/>
      <c r="AQ675" s="79"/>
      <c r="AR675" s="79"/>
      <c r="AS675" s="79"/>
      <c r="AT675" s="79"/>
      <c r="AU675" s="79"/>
      <c r="AV675" s="79"/>
      <c r="AW675" s="79"/>
      <c r="AX675" s="79"/>
      <c r="AY675" s="79"/>
      <c r="AZ675" s="52"/>
      <c r="BA675" s="79"/>
      <c r="BB675" s="79"/>
      <c r="BC675" s="52"/>
      <c r="BD675" s="79"/>
    </row>
    <row r="676" spans="18:56" x14ac:dyDescent="0.25">
      <c r="R676" s="79"/>
      <c r="S676" s="79"/>
      <c r="T676" s="79"/>
      <c r="U676" s="79"/>
      <c r="V676" s="79"/>
      <c r="W676" s="79"/>
      <c r="X676" s="79"/>
      <c r="Y676" s="79"/>
      <c r="Z676" s="79"/>
      <c r="AA676" s="79"/>
      <c r="AB676" s="79"/>
      <c r="AC676" s="79"/>
      <c r="AD676" s="79"/>
      <c r="AE676" s="79"/>
      <c r="AF676" s="79"/>
      <c r="AG676" s="79"/>
      <c r="AH676" s="79"/>
      <c r="AI676" s="79"/>
      <c r="AJ676" s="79"/>
      <c r="AK676" s="79"/>
      <c r="AL676" s="79"/>
      <c r="AM676" s="79"/>
      <c r="AN676" s="79"/>
      <c r="AO676" s="79"/>
      <c r="AP676" s="79"/>
      <c r="AQ676" s="79"/>
      <c r="AR676" s="79"/>
      <c r="AS676" s="79"/>
      <c r="AT676" s="79"/>
      <c r="AU676" s="79"/>
      <c r="AV676" s="79"/>
      <c r="AW676" s="79"/>
      <c r="AX676" s="79"/>
      <c r="AY676" s="79"/>
      <c r="AZ676" s="52"/>
      <c r="BA676" s="79"/>
      <c r="BB676" s="79"/>
      <c r="BC676" s="52"/>
      <c r="BD676" s="79"/>
    </row>
    <row r="677" spans="18:56" x14ac:dyDescent="0.25">
      <c r="R677" s="79"/>
      <c r="S677" s="79"/>
      <c r="T677" s="79"/>
      <c r="U677" s="79"/>
      <c r="V677" s="79"/>
      <c r="W677" s="79"/>
      <c r="X677" s="79"/>
      <c r="Y677" s="79"/>
      <c r="Z677" s="79"/>
      <c r="AA677" s="79"/>
      <c r="AB677" s="79"/>
      <c r="AC677" s="79"/>
      <c r="AD677" s="79"/>
      <c r="AE677" s="79"/>
      <c r="AF677" s="79"/>
      <c r="AG677" s="79"/>
      <c r="AH677" s="79"/>
      <c r="AI677" s="79"/>
      <c r="AJ677" s="79"/>
      <c r="AK677" s="79"/>
      <c r="AL677" s="79"/>
      <c r="AM677" s="79"/>
      <c r="AN677" s="79"/>
      <c r="AO677" s="79"/>
      <c r="AP677" s="79"/>
      <c r="AQ677" s="79"/>
      <c r="AR677" s="79"/>
      <c r="AS677" s="79"/>
      <c r="AT677" s="79"/>
      <c r="AU677" s="79"/>
      <c r="AV677" s="79"/>
      <c r="AW677" s="79"/>
      <c r="AX677" s="79"/>
      <c r="AY677" s="79"/>
      <c r="AZ677" s="52"/>
      <c r="BA677" s="79"/>
      <c r="BB677" s="79"/>
      <c r="BC677" s="52"/>
      <c r="BD677" s="79"/>
    </row>
    <row r="678" spans="18:56" x14ac:dyDescent="0.25">
      <c r="R678" s="79"/>
      <c r="S678" s="79"/>
      <c r="T678" s="79"/>
      <c r="U678" s="79"/>
      <c r="V678" s="79"/>
      <c r="W678" s="79"/>
      <c r="X678" s="79"/>
      <c r="Y678" s="79"/>
      <c r="Z678" s="79"/>
      <c r="AA678" s="79"/>
      <c r="AB678" s="79"/>
      <c r="AC678" s="79"/>
      <c r="AD678" s="79"/>
      <c r="AE678" s="79"/>
      <c r="AF678" s="79"/>
      <c r="AG678" s="79"/>
      <c r="AH678" s="79"/>
      <c r="AI678" s="79"/>
      <c r="AJ678" s="79"/>
      <c r="AK678" s="79"/>
      <c r="AL678" s="79"/>
      <c r="AM678" s="79"/>
      <c r="AN678" s="79"/>
      <c r="AO678" s="79"/>
      <c r="AP678" s="79"/>
      <c r="AQ678" s="79"/>
      <c r="AR678" s="79"/>
      <c r="AS678" s="79"/>
      <c r="AT678" s="79"/>
      <c r="AU678" s="79"/>
      <c r="AV678" s="79"/>
      <c r="AW678" s="79"/>
      <c r="AX678" s="79"/>
      <c r="AY678" s="79"/>
      <c r="AZ678" s="52"/>
      <c r="BA678" s="79"/>
      <c r="BB678" s="79"/>
      <c r="BC678" s="52"/>
      <c r="BD678" s="79"/>
    </row>
    <row r="679" spans="18:56" x14ac:dyDescent="0.25">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79"/>
      <c r="AZ679" s="52"/>
      <c r="BA679" s="79"/>
      <c r="BB679" s="79"/>
      <c r="BC679" s="52"/>
      <c r="BD679" s="79"/>
    </row>
    <row r="680" spans="18:56" x14ac:dyDescent="0.25">
      <c r="R680" s="79"/>
      <c r="S680" s="79"/>
      <c r="T680" s="79"/>
      <c r="U680" s="79"/>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52"/>
      <c r="BA680" s="79"/>
      <c r="BB680" s="79"/>
      <c r="BC680" s="52"/>
      <c r="BD680" s="79"/>
    </row>
    <row r="681" spans="18:56" x14ac:dyDescent="0.25">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52"/>
      <c r="BA681" s="79"/>
      <c r="BB681" s="79"/>
      <c r="BC681" s="52"/>
      <c r="BD681" s="79"/>
    </row>
    <row r="682" spans="18:56" x14ac:dyDescent="0.25">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52"/>
      <c r="BA682" s="79"/>
      <c r="BB682" s="79"/>
      <c r="BC682" s="52"/>
      <c r="BD682" s="79"/>
    </row>
    <row r="683" spans="18:56" x14ac:dyDescent="0.25">
      <c r="R683" s="79"/>
      <c r="S683" s="79"/>
      <c r="T683" s="79"/>
      <c r="U683" s="79"/>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52"/>
      <c r="BA683" s="79"/>
      <c r="BB683" s="79"/>
      <c r="BC683" s="52"/>
      <c r="BD683" s="79"/>
    </row>
    <row r="684" spans="18:56" x14ac:dyDescent="0.25">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52"/>
      <c r="BA684" s="79"/>
      <c r="BB684" s="79"/>
      <c r="BC684" s="52"/>
      <c r="BD684" s="79"/>
    </row>
    <row r="685" spans="18:56" x14ac:dyDescent="0.25">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52"/>
      <c r="BA685" s="79"/>
      <c r="BB685" s="79"/>
      <c r="BC685" s="52"/>
      <c r="BD685" s="79"/>
    </row>
    <row r="686" spans="18:56" x14ac:dyDescent="0.25">
      <c r="R686" s="79"/>
      <c r="S686" s="79"/>
      <c r="T686" s="79"/>
      <c r="U686" s="79"/>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52"/>
      <c r="BA686" s="79"/>
      <c r="BB686" s="79"/>
      <c r="BC686" s="52"/>
      <c r="BD686" s="79"/>
    </row>
    <row r="687" spans="18:56" x14ac:dyDescent="0.25">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52"/>
      <c r="BA687" s="79"/>
      <c r="BB687" s="79"/>
      <c r="BC687" s="52"/>
      <c r="BD687" s="79"/>
    </row>
    <row r="688" spans="18:56" x14ac:dyDescent="0.25">
      <c r="R688" s="79"/>
      <c r="S688" s="79"/>
      <c r="T688" s="79"/>
      <c r="U688" s="79"/>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52"/>
      <c r="BA688" s="79"/>
      <c r="BB688" s="79"/>
      <c r="BC688" s="52"/>
      <c r="BD688" s="79"/>
    </row>
    <row r="689" spans="18:56" x14ac:dyDescent="0.25">
      <c r="R689" s="79"/>
      <c r="S689" s="79"/>
      <c r="T689" s="79"/>
      <c r="U689" s="79"/>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52"/>
      <c r="BA689" s="79"/>
      <c r="BB689" s="79"/>
      <c r="BC689" s="52"/>
      <c r="BD689" s="79"/>
    </row>
    <row r="690" spans="18:56" x14ac:dyDescent="0.25">
      <c r="R690" s="79"/>
      <c r="S690" s="79"/>
      <c r="T690" s="79"/>
      <c r="U690" s="79"/>
      <c r="V690" s="79"/>
      <c r="W690" s="79"/>
      <c r="X690" s="79"/>
      <c r="Y690" s="79"/>
      <c r="Z690" s="79"/>
      <c r="AA690" s="79"/>
      <c r="AB690" s="79"/>
      <c r="AC690" s="79"/>
      <c r="AD690" s="79"/>
      <c r="AE690" s="79"/>
      <c r="AF690" s="79"/>
      <c r="AG690" s="79"/>
      <c r="AH690" s="79"/>
      <c r="AI690" s="79"/>
      <c r="AJ690" s="79"/>
      <c r="AK690" s="79"/>
      <c r="AL690" s="79"/>
      <c r="AM690" s="79"/>
      <c r="AN690" s="79"/>
      <c r="AO690" s="79"/>
      <c r="AP690" s="79"/>
      <c r="AQ690" s="79"/>
      <c r="AR690" s="79"/>
      <c r="AS690" s="79"/>
      <c r="AT690" s="79"/>
      <c r="AU690" s="79"/>
      <c r="AV690" s="79"/>
      <c r="AW690" s="79"/>
      <c r="AX690" s="79"/>
      <c r="AY690" s="79"/>
      <c r="AZ690" s="52"/>
      <c r="BA690" s="79"/>
      <c r="BB690" s="79"/>
      <c r="BC690" s="52"/>
      <c r="BD690" s="79"/>
    </row>
    <row r="691" spans="18:56" x14ac:dyDescent="0.25">
      <c r="R691" s="79"/>
      <c r="S691" s="79"/>
      <c r="T691" s="79"/>
      <c r="U691" s="79"/>
      <c r="V691" s="79"/>
      <c r="W691" s="79"/>
      <c r="X691" s="79"/>
      <c r="Y691" s="79"/>
      <c r="Z691" s="79"/>
      <c r="AA691" s="79"/>
      <c r="AB691" s="79"/>
      <c r="AC691" s="79"/>
      <c r="AD691" s="79"/>
      <c r="AE691" s="79"/>
      <c r="AF691" s="79"/>
      <c r="AG691" s="79"/>
      <c r="AH691" s="79"/>
      <c r="AI691" s="79"/>
      <c r="AJ691" s="79"/>
      <c r="AK691" s="79"/>
      <c r="AL691" s="79"/>
      <c r="AM691" s="79"/>
      <c r="AN691" s="79"/>
      <c r="AO691" s="79"/>
      <c r="AP691" s="79"/>
      <c r="AQ691" s="79"/>
      <c r="AR691" s="79"/>
      <c r="AS691" s="79"/>
      <c r="AT691" s="79"/>
      <c r="AU691" s="79"/>
      <c r="AV691" s="79"/>
      <c r="AW691" s="79"/>
      <c r="AX691" s="79"/>
      <c r="AY691" s="79"/>
      <c r="AZ691" s="52"/>
      <c r="BA691" s="79"/>
      <c r="BB691" s="79"/>
      <c r="BC691" s="52"/>
      <c r="BD691" s="79"/>
    </row>
    <row r="692" spans="18:56" x14ac:dyDescent="0.25">
      <c r="R692" s="79"/>
      <c r="S692" s="79"/>
      <c r="T692" s="79"/>
      <c r="U692" s="79"/>
      <c r="V692" s="79"/>
      <c r="W692" s="79"/>
      <c r="X692" s="79"/>
      <c r="Y692" s="79"/>
      <c r="Z692" s="79"/>
      <c r="AA692" s="79"/>
      <c r="AB692" s="79"/>
      <c r="AC692" s="79"/>
      <c r="AD692" s="79"/>
      <c r="AE692" s="79"/>
      <c r="AF692" s="79"/>
      <c r="AG692" s="79"/>
      <c r="AH692" s="79"/>
      <c r="AI692" s="79"/>
      <c r="AJ692" s="79"/>
      <c r="AK692" s="79"/>
      <c r="AL692" s="79"/>
      <c r="AM692" s="79"/>
      <c r="AN692" s="79"/>
      <c r="AO692" s="79"/>
      <c r="AP692" s="79"/>
      <c r="AQ692" s="79"/>
      <c r="AR692" s="79"/>
      <c r="AS692" s="79"/>
      <c r="AT692" s="79"/>
      <c r="AU692" s="79"/>
      <c r="AV692" s="79"/>
      <c r="AW692" s="79"/>
      <c r="AX692" s="79"/>
      <c r="AY692" s="79"/>
      <c r="AZ692" s="52"/>
      <c r="BA692" s="79"/>
      <c r="BB692" s="79"/>
      <c r="BC692" s="52"/>
      <c r="BD692" s="79"/>
    </row>
    <row r="693" spans="18:56" x14ac:dyDescent="0.25">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52"/>
      <c r="BA693" s="79"/>
      <c r="BB693" s="79"/>
      <c r="BC693" s="52"/>
      <c r="BD693" s="79"/>
    </row>
    <row r="694" spans="18:56" x14ac:dyDescent="0.25">
      <c r="R694" s="79"/>
      <c r="S694" s="79"/>
      <c r="T694" s="79"/>
      <c r="U694" s="79"/>
      <c r="V694" s="79"/>
      <c r="W694" s="79"/>
      <c r="X694" s="79"/>
      <c r="Y694" s="79"/>
      <c r="Z694" s="79"/>
      <c r="AA694" s="79"/>
      <c r="AB694" s="79"/>
      <c r="AC694" s="79"/>
      <c r="AD694" s="79"/>
      <c r="AE694" s="79"/>
      <c r="AF694" s="79"/>
      <c r="AG694" s="79"/>
      <c r="AH694" s="79"/>
      <c r="AI694" s="79"/>
      <c r="AJ694" s="79"/>
      <c r="AK694" s="79"/>
      <c r="AL694" s="79"/>
      <c r="AM694" s="79"/>
      <c r="AN694" s="79"/>
      <c r="AO694" s="79"/>
      <c r="AP694" s="79"/>
      <c r="AQ694" s="79"/>
      <c r="AR694" s="79"/>
      <c r="AS694" s="79"/>
      <c r="AT694" s="79"/>
      <c r="AU694" s="79"/>
      <c r="AV694" s="79"/>
      <c r="AW694" s="79"/>
      <c r="AX694" s="79"/>
      <c r="AY694" s="79"/>
      <c r="AZ694" s="52"/>
      <c r="BA694" s="79"/>
      <c r="BB694" s="79"/>
      <c r="BC694" s="52"/>
      <c r="BD694" s="79"/>
    </row>
    <row r="695" spans="18:56" x14ac:dyDescent="0.25">
      <c r="R695" s="79"/>
      <c r="S695" s="79"/>
      <c r="T695" s="79"/>
      <c r="U695" s="79"/>
      <c r="V695" s="79"/>
      <c r="W695" s="79"/>
      <c r="X695" s="79"/>
      <c r="Y695" s="79"/>
      <c r="Z695" s="79"/>
      <c r="AA695" s="79"/>
      <c r="AB695" s="79"/>
      <c r="AC695" s="79"/>
      <c r="AD695" s="79"/>
      <c r="AE695" s="79"/>
      <c r="AF695" s="79"/>
      <c r="AG695" s="79"/>
      <c r="AH695" s="79"/>
      <c r="AI695" s="79"/>
      <c r="AJ695" s="79"/>
      <c r="AK695" s="79"/>
      <c r="AL695" s="79"/>
      <c r="AM695" s="79"/>
      <c r="AN695" s="79"/>
      <c r="AO695" s="79"/>
      <c r="AP695" s="79"/>
      <c r="AQ695" s="79"/>
      <c r="AR695" s="79"/>
      <c r="AS695" s="79"/>
      <c r="AT695" s="79"/>
      <c r="AU695" s="79"/>
      <c r="AV695" s="79"/>
      <c r="AW695" s="79"/>
      <c r="AX695" s="79"/>
      <c r="AY695" s="79"/>
      <c r="AZ695" s="52"/>
      <c r="BA695" s="79"/>
      <c r="BB695" s="79"/>
      <c r="BC695" s="52"/>
      <c r="BD695" s="79"/>
    </row>
    <row r="696" spans="18:56" x14ac:dyDescent="0.25">
      <c r="R696" s="79"/>
      <c r="S696" s="79"/>
      <c r="T696" s="79"/>
      <c r="U696" s="79"/>
      <c r="V696" s="79"/>
      <c r="W696" s="79"/>
      <c r="X696" s="79"/>
      <c r="Y696" s="79"/>
      <c r="Z696" s="79"/>
      <c r="AA696" s="79"/>
      <c r="AB696" s="79"/>
      <c r="AC696" s="79"/>
      <c r="AD696" s="79"/>
      <c r="AE696" s="79"/>
      <c r="AF696" s="79"/>
      <c r="AG696" s="79"/>
      <c r="AH696" s="79"/>
      <c r="AI696" s="79"/>
      <c r="AJ696" s="79"/>
      <c r="AK696" s="79"/>
      <c r="AL696" s="79"/>
      <c r="AM696" s="79"/>
      <c r="AN696" s="79"/>
      <c r="AO696" s="79"/>
      <c r="AP696" s="79"/>
      <c r="AQ696" s="79"/>
      <c r="AR696" s="79"/>
      <c r="AS696" s="79"/>
      <c r="AT696" s="79"/>
      <c r="AU696" s="79"/>
      <c r="AV696" s="79"/>
      <c r="AW696" s="79"/>
      <c r="AX696" s="79"/>
      <c r="AY696" s="79"/>
      <c r="AZ696" s="52"/>
      <c r="BA696" s="79"/>
      <c r="BB696" s="79"/>
      <c r="BC696" s="52"/>
      <c r="BD696" s="79"/>
    </row>
    <row r="697" spans="18:56" x14ac:dyDescent="0.25">
      <c r="R697" s="79"/>
      <c r="S697" s="79"/>
      <c r="T697" s="79"/>
      <c r="U697" s="79"/>
      <c r="V697" s="79"/>
      <c r="W697" s="79"/>
      <c r="X697" s="79"/>
      <c r="Y697" s="79"/>
      <c r="Z697" s="79"/>
      <c r="AA697" s="79"/>
      <c r="AB697" s="79"/>
      <c r="AC697" s="79"/>
      <c r="AD697" s="79"/>
      <c r="AE697" s="79"/>
      <c r="AF697" s="79"/>
      <c r="AG697" s="79"/>
      <c r="AH697" s="79"/>
      <c r="AI697" s="79"/>
      <c r="AJ697" s="79"/>
      <c r="AK697" s="79"/>
      <c r="AL697" s="79"/>
      <c r="AM697" s="79"/>
      <c r="AN697" s="79"/>
      <c r="AO697" s="79"/>
      <c r="AP697" s="79"/>
      <c r="AQ697" s="79"/>
      <c r="AR697" s="79"/>
      <c r="AS697" s="79"/>
      <c r="AT697" s="79"/>
      <c r="AU697" s="79"/>
      <c r="AV697" s="79"/>
      <c r="AW697" s="79"/>
      <c r="AX697" s="79"/>
      <c r="AY697" s="79"/>
      <c r="AZ697" s="52"/>
      <c r="BA697" s="79"/>
      <c r="BB697" s="79"/>
      <c r="BC697" s="52"/>
      <c r="BD697" s="79"/>
    </row>
    <row r="698" spans="18:56" x14ac:dyDescent="0.25">
      <c r="R698" s="79"/>
      <c r="S698" s="79"/>
      <c r="T698" s="79"/>
      <c r="U698" s="79"/>
      <c r="V698" s="79"/>
      <c r="W698" s="79"/>
      <c r="X698" s="79"/>
      <c r="Y698" s="79"/>
      <c r="Z698" s="79"/>
      <c r="AA698" s="79"/>
      <c r="AB698" s="79"/>
      <c r="AC698" s="79"/>
      <c r="AD698" s="79"/>
      <c r="AE698" s="79"/>
      <c r="AF698" s="79"/>
      <c r="AG698" s="79"/>
      <c r="AH698" s="79"/>
      <c r="AI698" s="79"/>
      <c r="AJ698" s="79"/>
      <c r="AK698" s="79"/>
      <c r="AL698" s="79"/>
      <c r="AM698" s="79"/>
      <c r="AN698" s="79"/>
      <c r="AO698" s="79"/>
      <c r="AP698" s="79"/>
      <c r="AQ698" s="79"/>
      <c r="AR698" s="79"/>
      <c r="AS698" s="79"/>
      <c r="AT698" s="79"/>
      <c r="AU698" s="79"/>
      <c r="AV698" s="79"/>
      <c r="AW698" s="79"/>
      <c r="AX698" s="79"/>
      <c r="AY698" s="79"/>
      <c r="AZ698" s="52"/>
      <c r="BA698" s="79"/>
      <c r="BB698" s="79"/>
      <c r="BC698" s="52"/>
      <c r="BD698" s="79"/>
    </row>
    <row r="699" spans="18:56" x14ac:dyDescent="0.25">
      <c r="R699" s="79"/>
      <c r="S699" s="79"/>
      <c r="T699" s="79"/>
      <c r="U699" s="79"/>
      <c r="V699" s="79"/>
      <c r="W699" s="79"/>
      <c r="X699" s="79"/>
      <c r="Y699" s="79"/>
      <c r="Z699" s="79"/>
      <c r="AA699" s="79"/>
      <c r="AB699" s="79"/>
      <c r="AC699" s="79"/>
      <c r="AD699" s="79"/>
      <c r="AE699" s="79"/>
      <c r="AF699" s="79"/>
      <c r="AG699" s="79"/>
      <c r="AH699" s="79"/>
      <c r="AI699" s="79"/>
      <c r="AJ699" s="79"/>
      <c r="AK699" s="79"/>
      <c r="AL699" s="79"/>
      <c r="AM699" s="79"/>
      <c r="AN699" s="79"/>
      <c r="AO699" s="79"/>
      <c r="AP699" s="79"/>
      <c r="AQ699" s="79"/>
      <c r="AR699" s="79"/>
      <c r="AS699" s="79"/>
      <c r="AT699" s="79"/>
      <c r="AU699" s="79"/>
      <c r="AV699" s="79"/>
      <c r="AW699" s="79"/>
      <c r="AX699" s="79"/>
      <c r="AY699" s="79"/>
      <c r="AZ699" s="52"/>
      <c r="BA699" s="79"/>
      <c r="BB699" s="79"/>
      <c r="BC699" s="52"/>
      <c r="BD699" s="79"/>
    </row>
    <row r="700" spans="18:56" x14ac:dyDescent="0.25">
      <c r="R700" s="79"/>
      <c r="S700" s="79"/>
      <c r="T700" s="79"/>
      <c r="U700" s="79"/>
      <c r="V700" s="79"/>
      <c r="W700" s="79"/>
      <c r="X700" s="79"/>
      <c r="Y700" s="79"/>
      <c r="Z700" s="79"/>
      <c r="AA700" s="79"/>
      <c r="AB700" s="79"/>
      <c r="AC700" s="79"/>
      <c r="AD700" s="79"/>
      <c r="AE700" s="79"/>
      <c r="AF700" s="79"/>
      <c r="AG700" s="79"/>
      <c r="AH700" s="79"/>
      <c r="AI700" s="79"/>
      <c r="AJ700" s="79"/>
      <c r="AK700" s="79"/>
      <c r="AL700" s="79"/>
      <c r="AM700" s="79"/>
      <c r="AN700" s="79"/>
      <c r="AO700" s="79"/>
      <c r="AP700" s="79"/>
      <c r="AQ700" s="79"/>
      <c r="AR700" s="79"/>
      <c r="AS700" s="79"/>
      <c r="AT700" s="79"/>
      <c r="AU700" s="79"/>
      <c r="AV700" s="79"/>
      <c r="AW700" s="79"/>
      <c r="AX700" s="79"/>
      <c r="AY700" s="79"/>
      <c r="AZ700" s="52"/>
      <c r="BA700" s="79"/>
      <c r="BB700" s="79"/>
      <c r="BC700" s="52"/>
      <c r="BD700" s="79"/>
    </row>
    <row r="701" spans="18:56" x14ac:dyDescent="0.25">
      <c r="R701" s="79"/>
      <c r="S701" s="79"/>
      <c r="T701" s="79"/>
      <c r="U701" s="79"/>
      <c r="V701" s="79"/>
      <c r="W701" s="79"/>
      <c r="X701" s="79"/>
      <c r="Y701" s="79"/>
      <c r="Z701" s="79"/>
      <c r="AA701" s="79"/>
      <c r="AB701" s="79"/>
      <c r="AC701" s="79"/>
      <c r="AD701" s="79"/>
      <c r="AE701" s="79"/>
      <c r="AF701" s="79"/>
      <c r="AG701" s="79"/>
      <c r="AH701" s="79"/>
      <c r="AI701" s="79"/>
      <c r="AJ701" s="79"/>
      <c r="AK701" s="79"/>
      <c r="AL701" s="79"/>
      <c r="AM701" s="79"/>
      <c r="AN701" s="79"/>
      <c r="AO701" s="79"/>
      <c r="AP701" s="79"/>
      <c r="AQ701" s="79"/>
      <c r="AR701" s="79"/>
      <c r="AS701" s="79"/>
      <c r="AT701" s="79"/>
      <c r="AU701" s="79"/>
      <c r="AV701" s="79"/>
      <c r="AW701" s="79"/>
      <c r="AX701" s="79"/>
      <c r="AY701" s="79"/>
      <c r="AZ701" s="52"/>
      <c r="BA701" s="79"/>
      <c r="BB701" s="79"/>
      <c r="BC701" s="52"/>
      <c r="BD701" s="79"/>
    </row>
    <row r="702" spans="18:56" x14ac:dyDescent="0.25">
      <c r="R702" s="79"/>
      <c r="S702" s="79"/>
      <c r="T702" s="79"/>
      <c r="U702" s="79"/>
      <c r="V702" s="79"/>
      <c r="W702" s="79"/>
      <c r="X702" s="79"/>
      <c r="Y702" s="79"/>
      <c r="Z702" s="79"/>
      <c r="AA702" s="79"/>
      <c r="AB702" s="79"/>
      <c r="AC702" s="79"/>
      <c r="AD702" s="79"/>
      <c r="AE702" s="79"/>
      <c r="AF702" s="79"/>
      <c r="AG702" s="79"/>
      <c r="AH702" s="79"/>
      <c r="AI702" s="79"/>
      <c r="AJ702" s="79"/>
      <c r="AK702" s="79"/>
      <c r="AL702" s="79"/>
      <c r="AM702" s="79"/>
      <c r="AN702" s="79"/>
      <c r="AO702" s="79"/>
      <c r="AP702" s="79"/>
      <c r="AQ702" s="79"/>
      <c r="AR702" s="79"/>
      <c r="AS702" s="79"/>
      <c r="AT702" s="79"/>
      <c r="AU702" s="79"/>
      <c r="AV702" s="79"/>
      <c r="AW702" s="79"/>
      <c r="AX702" s="79"/>
      <c r="AY702" s="79"/>
      <c r="AZ702" s="52"/>
      <c r="BA702" s="79"/>
      <c r="BB702" s="79"/>
      <c r="BC702" s="52"/>
      <c r="BD702" s="79"/>
    </row>
    <row r="703" spans="18:56" x14ac:dyDescent="0.25">
      <c r="R703" s="79"/>
      <c r="S703" s="79"/>
      <c r="T703" s="79"/>
      <c r="U703" s="79"/>
      <c r="V703" s="79"/>
      <c r="W703" s="79"/>
      <c r="X703" s="79"/>
      <c r="Y703" s="79"/>
      <c r="Z703" s="79"/>
      <c r="AA703" s="79"/>
      <c r="AB703" s="79"/>
      <c r="AC703" s="79"/>
      <c r="AD703" s="79"/>
      <c r="AE703" s="79"/>
      <c r="AF703" s="79"/>
      <c r="AG703" s="79"/>
      <c r="AH703" s="79"/>
      <c r="AI703" s="79"/>
      <c r="AJ703" s="79"/>
      <c r="AK703" s="79"/>
      <c r="AL703" s="79"/>
      <c r="AM703" s="79"/>
      <c r="AN703" s="79"/>
      <c r="AO703" s="79"/>
      <c r="AP703" s="79"/>
      <c r="AQ703" s="79"/>
      <c r="AR703" s="79"/>
      <c r="AS703" s="79"/>
      <c r="AT703" s="79"/>
      <c r="AU703" s="79"/>
      <c r="AV703" s="79"/>
      <c r="AW703" s="79"/>
      <c r="AX703" s="79"/>
      <c r="AY703" s="79"/>
      <c r="AZ703" s="52"/>
      <c r="BA703" s="79"/>
      <c r="BB703" s="79"/>
      <c r="BC703" s="52"/>
      <c r="BD703" s="79"/>
    </row>
    <row r="704" spans="18:56" x14ac:dyDescent="0.25">
      <c r="R704" s="79"/>
      <c r="S704" s="79"/>
      <c r="T704" s="79"/>
      <c r="U704" s="79"/>
      <c r="V704" s="79"/>
      <c r="W704" s="79"/>
      <c r="X704" s="79"/>
      <c r="Y704" s="79"/>
      <c r="Z704" s="79"/>
      <c r="AA704" s="79"/>
      <c r="AB704" s="79"/>
      <c r="AC704" s="79"/>
      <c r="AD704" s="79"/>
      <c r="AE704" s="79"/>
      <c r="AF704" s="79"/>
      <c r="AG704" s="79"/>
      <c r="AH704" s="79"/>
      <c r="AI704" s="79"/>
      <c r="AJ704" s="79"/>
      <c r="AK704" s="79"/>
      <c r="AL704" s="79"/>
      <c r="AM704" s="79"/>
      <c r="AN704" s="79"/>
      <c r="AO704" s="79"/>
      <c r="AP704" s="79"/>
      <c r="AQ704" s="79"/>
      <c r="AR704" s="79"/>
      <c r="AS704" s="79"/>
      <c r="AT704" s="79"/>
      <c r="AU704" s="79"/>
      <c r="AV704" s="79"/>
      <c r="AW704" s="79"/>
      <c r="AX704" s="79"/>
      <c r="AY704" s="79"/>
      <c r="AZ704" s="52"/>
      <c r="BA704" s="79"/>
      <c r="BB704" s="79"/>
      <c r="BC704" s="52"/>
      <c r="BD704" s="79"/>
    </row>
    <row r="705" spans="18:56" x14ac:dyDescent="0.25">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52"/>
      <c r="BA705" s="79"/>
      <c r="BB705" s="79"/>
      <c r="BC705" s="52"/>
      <c r="BD705" s="79"/>
    </row>
    <row r="706" spans="18:56" x14ac:dyDescent="0.25">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c r="AP706" s="79"/>
      <c r="AQ706" s="79"/>
      <c r="AR706" s="79"/>
      <c r="AS706" s="79"/>
      <c r="AT706" s="79"/>
      <c r="AU706" s="79"/>
      <c r="AV706" s="79"/>
      <c r="AW706" s="79"/>
      <c r="AX706" s="79"/>
      <c r="AY706" s="79"/>
      <c r="AZ706" s="52"/>
      <c r="BA706" s="79"/>
      <c r="BB706" s="79"/>
      <c r="BC706" s="52"/>
      <c r="BD706" s="79"/>
    </row>
    <row r="707" spans="18:56" x14ac:dyDescent="0.25">
      <c r="R707" s="79"/>
      <c r="S707" s="79"/>
      <c r="T707" s="79"/>
      <c r="U707" s="79"/>
      <c r="V707" s="79"/>
      <c r="W707" s="79"/>
      <c r="X707" s="79"/>
      <c r="Y707" s="79"/>
      <c r="Z707" s="79"/>
      <c r="AA707" s="79"/>
      <c r="AB707" s="79"/>
      <c r="AC707" s="79"/>
      <c r="AD707" s="79"/>
      <c r="AE707" s="79"/>
      <c r="AF707" s="79"/>
      <c r="AG707" s="79"/>
      <c r="AH707" s="79"/>
      <c r="AI707" s="79"/>
      <c r="AJ707" s="79"/>
      <c r="AK707" s="79"/>
      <c r="AL707" s="79"/>
      <c r="AM707" s="79"/>
      <c r="AN707" s="79"/>
      <c r="AO707" s="79"/>
      <c r="AP707" s="79"/>
      <c r="AQ707" s="79"/>
      <c r="AR707" s="79"/>
      <c r="AS707" s="79"/>
      <c r="AT707" s="79"/>
      <c r="AU707" s="79"/>
      <c r="AV707" s="79"/>
      <c r="AW707" s="79"/>
      <c r="AX707" s="79"/>
      <c r="AY707" s="79"/>
      <c r="AZ707" s="52"/>
      <c r="BA707" s="79"/>
      <c r="BB707" s="79"/>
      <c r="BC707" s="52"/>
      <c r="BD707" s="79"/>
    </row>
    <row r="708" spans="18:56" x14ac:dyDescent="0.25">
      <c r="R708" s="79"/>
      <c r="S708" s="79"/>
      <c r="T708" s="79"/>
      <c r="U708" s="79"/>
      <c r="V708" s="79"/>
      <c r="W708" s="79"/>
      <c r="X708" s="79"/>
      <c r="Y708" s="79"/>
      <c r="Z708" s="79"/>
      <c r="AA708" s="79"/>
      <c r="AB708" s="79"/>
      <c r="AC708" s="79"/>
      <c r="AD708" s="79"/>
      <c r="AE708" s="79"/>
      <c r="AF708" s="79"/>
      <c r="AG708" s="79"/>
      <c r="AH708" s="79"/>
      <c r="AI708" s="79"/>
      <c r="AJ708" s="79"/>
      <c r="AK708" s="79"/>
      <c r="AL708" s="79"/>
      <c r="AM708" s="79"/>
      <c r="AN708" s="79"/>
      <c r="AO708" s="79"/>
      <c r="AP708" s="79"/>
      <c r="AQ708" s="79"/>
      <c r="AR708" s="79"/>
      <c r="AS708" s="79"/>
      <c r="AT708" s="79"/>
      <c r="AU708" s="79"/>
      <c r="AV708" s="79"/>
      <c r="AW708" s="79"/>
      <c r="AX708" s="79"/>
      <c r="AY708" s="79"/>
      <c r="AZ708" s="52"/>
      <c r="BA708" s="79"/>
      <c r="BB708" s="79"/>
      <c r="BC708" s="52"/>
      <c r="BD708" s="79"/>
    </row>
    <row r="709" spans="18:56" x14ac:dyDescent="0.25">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52"/>
      <c r="BA709" s="79"/>
      <c r="BB709" s="79"/>
      <c r="BC709" s="52"/>
      <c r="BD709" s="79"/>
    </row>
    <row r="710" spans="18:56" x14ac:dyDescent="0.25">
      <c r="R710" s="79"/>
      <c r="S710" s="79"/>
      <c r="T710" s="79"/>
      <c r="U710" s="79"/>
      <c r="V710" s="79"/>
      <c r="W710" s="79"/>
      <c r="X710" s="79"/>
      <c r="Y710" s="79"/>
      <c r="Z710" s="79"/>
      <c r="AA710" s="79"/>
      <c r="AB710" s="79"/>
      <c r="AC710" s="79"/>
      <c r="AD710" s="79"/>
      <c r="AE710" s="79"/>
      <c r="AF710" s="79"/>
      <c r="AG710" s="79"/>
      <c r="AH710" s="79"/>
      <c r="AI710" s="79"/>
      <c r="AJ710" s="79"/>
      <c r="AK710" s="79"/>
      <c r="AL710" s="79"/>
      <c r="AM710" s="79"/>
      <c r="AN710" s="79"/>
      <c r="AO710" s="79"/>
      <c r="AP710" s="79"/>
      <c r="AQ710" s="79"/>
      <c r="AR710" s="79"/>
      <c r="AS710" s="79"/>
      <c r="AT710" s="79"/>
      <c r="AU710" s="79"/>
      <c r="AV710" s="79"/>
      <c r="AW710" s="79"/>
      <c r="AX710" s="79"/>
      <c r="AY710" s="79"/>
      <c r="AZ710" s="52"/>
      <c r="BA710" s="79"/>
      <c r="BB710" s="79"/>
      <c r="BC710" s="52"/>
      <c r="BD710" s="79"/>
    </row>
    <row r="711" spans="18:56" x14ac:dyDescent="0.25">
      <c r="R711" s="79"/>
      <c r="S711" s="79"/>
      <c r="T711" s="79"/>
      <c r="U711" s="79"/>
      <c r="V711" s="79"/>
      <c r="W711" s="79"/>
      <c r="X711" s="79"/>
      <c r="Y711" s="79"/>
      <c r="Z711" s="79"/>
      <c r="AA711" s="79"/>
      <c r="AB711" s="79"/>
      <c r="AC711" s="79"/>
      <c r="AD711" s="79"/>
      <c r="AE711" s="79"/>
      <c r="AF711" s="79"/>
      <c r="AG711" s="79"/>
      <c r="AH711" s="79"/>
      <c r="AI711" s="79"/>
      <c r="AJ711" s="79"/>
      <c r="AK711" s="79"/>
      <c r="AL711" s="79"/>
      <c r="AM711" s="79"/>
      <c r="AN711" s="79"/>
      <c r="AO711" s="79"/>
      <c r="AP711" s="79"/>
      <c r="AQ711" s="79"/>
      <c r="AR711" s="79"/>
      <c r="AS711" s="79"/>
      <c r="AT711" s="79"/>
      <c r="AU711" s="79"/>
      <c r="AV711" s="79"/>
      <c r="AW711" s="79"/>
      <c r="AX711" s="79"/>
      <c r="AY711" s="79"/>
      <c r="AZ711" s="52"/>
      <c r="BA711" s="79"/>
      <c r="BB711" s="79"/>
      <c r="BC711" s="52"/>
      <c r="BD711" s="79"/>
    </row>
    <row r="712" spans="18:56" x14ac:dyDescent="0.25">
      <c r="R712" s="79"/>
      <c r="S712" s="79"/>
      <c r="T712" s="79"/>
      <c r="U712" s="79"/>
      <c r="V712" s="79"/>
      <c r="W712" s="79"/>
      <c r="X712" s="79"/>
      <c r="Y712" s="79"/>
      <c r="Z712" s="79"/>
      <c r="AA712" s="79"/>
      <c r="AB712" s="79"/>
      <c r="AC712" s="79"/>
      <c r="AD712" s="79"/>
      <c r="AE712" s="79"/>
      <c r="AF712" s="79"/>
      <c r="AG712" s="79"/>
      <c r="AH712" s="79"/>
      <c r="AI712" s="79"/>
      <c r="AJ712" s="79"/>
      <c r="AK712" s="79"/>
      <c r="AL712" s="79"/>
      <c r="AM712" s="79"/>
      <c r="AN712" s="79"/>
      <c r="AO712" s="79"/>
      <c r="AP712" s="79"/>
      <c r="AQ712" s="79"/>
      <c r="AR712" s="79"/>
      <c r="AS712" s="79"/>
      <c r="AT712" s="79"/>
      <c r="AU712" s="79"/>
      <c r="AV712" s="79"/>
      <c r="AW712" s="79"/>
      <c r="AX712" s="79"/>
      <c r="AY712" s="79"/>
      <c r="AZ712" s="52"/>
      <c r="BA712" s="79"/>
      <c r="BB712" s="79"/>
      <c r="BC712" s="52"/>
      <c r="BD712" s="79"/>
    </row>
    <row r="713" spans="18:56" x14ac:dyDescent="0.25">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52"/>
      <c r="BA713" s="79"/>
      <c r="BB713" s="79"/>
      <c r="BC713" s="52"/>
      <c r="BD713" s="79"/>
    </row>
    <row r="714" spans="18:56" x14ac:dyDescent="0.25">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c r="AY714" s="79"/>
      <c r="AZ714" s="52"/>
      <c r="BA714" s="79"/>
      <c r="BB714" s="79"/>
      <c r="BC714" s="52"/>
      <c r="BD714" s="79"/>
    </row>
    <row r="715" spans="18:56" x14ac:dyDescent="0.25">
      <c r="R715" s="79"/>
      <c r="S715" s="79"/>
      <c r="T715" s="79"/>
      <c r="U715" s="79"/>
      <c r="V715" s="79"/>
      <c r="W715" s="79"/>
      <c r="X715" s="79"/>
      <c r="Y715" s="79"/>
      <c r="Z715" s="79"/>
      <c r="AA715" s="79"/>
      <c r="AB715" s="79"/>
      <c r="AC715" s="79"/>
      <c r="AD715" s="79"/>
      <c r="AE715" s="79"/>
      <c r="AF715" s="79"/>
      <c r="AG715" s="79"/>
      <c r="AH715" s="79"/>
      <c r="AI715" s="79"/>
      <c r="AJ715" s="79"/>
      <c r="AK715" s="79"/>
      <c r="AL715" s="79"/>
      <c r="AM715" s="79"/>
      <c r="AN715" s="79"/>
      <c r="AO715" s="79"/>
      <c r="AP715" s="79"/>
      <c r="AQ715" s="79"/>
      <c r="AR715" s="79"/>
      <c r="AS715" s="79"/>
      <c r="AT715" s="79"/>
      <c r="AU715" s="79"/>
      <c r="AV715" s="79"/>
      <c r="AW715" s="79"/>
      <c r="AX715" s="79"/>
      <c r="AY715" s="79"/>
      <c r="AZ715" s="52"/>
      <c r="BA715" s="79"/>
      <c r="BB715" s="79"/>
      <c r="BC715" s="52"/>
      <c r="BD715" s="79"/>
    </row>
    <row r="716" spans="18:56" x14ac:dyDescent="0.25">
      <c r="R716" s="79"/>
      <c r="S716" s="79"/>
      <c r="T716" s="79"/>
      <c r="U716" s="79"/>
      <c r="V716" s="79"/>
      <c r="W716" s="79"/>
      <c r="X716" s="79"/>
      <c r="Y716" s="79"/>
      <c r="Z716" s="79"/>
      <c r="AA716" s="79"/>
      <c r="AB716" s="79"/>
      <c r="AC716" s="79"/>
      <c r="AD716" s="79"/>
      <c r="AE716" s="79"/>
      <c r="AF716" s="79"/>
      <c r="AG716" s="79"/>
      <c r="AH716" s="79"/>
      <c r="AI716" s="79"/>
      <c r="AJ716" s="79"/>
      <c r="AK716" s="79"/>
      <c r="AL716" s="79"/>
      <c r="AM716" s="79"/>
      <c r="AN716" s="79"/>
      <c r="AO716" s="79"/>
      <c r="AP716" s="79"/>
      <c r="AQ716" s="79"/>
      <c r="AR716" s="79"/>
      <c r="AS716" s="79"/>
      <c r="AT716" s="79"/>
      <c r="AU716" s="79"/>
      <c r="AV716" s="79"/>
      <c r="AW716" s="79"/>
      <c r="AX716" s="79"/>
      <c r="AY716" s="79"/>
      <c r="AZ716" s="52"/>
      <c r="BA716" s="79"/>
      <c r="BB716" s="79"/>
      <c r="BC716" s="52"/>
      <c r="BD716" s="79"/>
    </row>
    <row r="717" spans="18:56" x14ac:dyDescent="0.25">
      <c r="R717" s="79"/>
      <c r="S717" s="79"/>
      <c r="T717" s="79"/>
      <c r="U717" s="79"/>
      <c r="V717" s="79"/>
      <c r="W717" s="79"/>
      <c r="X717" s="79"/>
      <c r="Y717" s="79"/>
      <c r="Z717" s="79"/>
      <c r="AA717" s="79"/>
      <c r="AB717" s="79"/>
      <c r="AC717" s="79"/>
      <c r="AD717" s="79"/>
      <c r="AE717" s="79"/>
      <c r="AF717" s="79"/>
      <c r="AG717" s="79"/>
      <c r="AH717" s="79"/>
      <c r="AI717" s="79"/>
      <c r="AJ717" s="79"/>
      <c r="AK717" s="79"/>
      <c r="AL717" s="79"/>
      <c r="AM717" s="79"/>
      <c r="AN717" s="79"/>
      <c r="AO717" s="79"/>
      <c r="AP717" s="79"/>
      <c r="AQ717" s="79"/>
      <c r="AR717" s="79"/>
      <c r="AS717" s="79"/>
      <c r="AT717" s="79"/>
      <c r="AU717" s="79"/>
      <c r="AV717" s="79"/>
      <c r="AW717" s="79"/>
      <c r="AX717" s="79"/>
      <c r="AY717" s="79"/>
      <c r="AZ717" s="52"/>
      <c r="BA717" s="79"/>
      <c r="BB717" s="79"/>
      <c r="BC717" s="52"/>
      <c r="BD717" s="79"/>
    </row>
    <row r="718" spans="18:56" x14ac:dyDescent="0.25">
      <c r="R718" s="79"/>
      <c r="S718" s="79"/>
      <c r="T718" s="79"/>
      <c r="U718" s="79"/>
      <c r="V718" s="79"/>
      <c r="W718" s="79"/>
      <c r="X718" s="79"/>
      <c r="Y718" s="79"/>
      <c r="Z718" s="79"/>
      <c r="AA718" s="79"/>
      <c r="AB718" s="79"/>
      <c r="AC718" s="79"/>
      <c r="AD718" s="79"/>
      <c r="AE718" s="79"/>
      <c r="AF718" s="79"/>
      <c r="AG718" s="79"/>
      <c r="AH718" s="79"/>
      <c r="AI718" s="79"/>
      <c r="AJ718" s="79"/>
      <c r="AK718" s="79"/>
      <c r="AL718" s="79"/>
      <c r="AM718" s="79"/>
      <c r="AN718" s="79"/>
      <c r="AO718" s="79"/>
      <c r="AP718" s="79"/>
      <c r="AQ718" s="79"/>
      <c r="AR718" s="79"/>
      <c r="AS718" s="79"/>
      <c r="AT718" s="79"/>
      <c r="AU718" s="79"/>
      <c r="AV718" s="79"/>
      <c r="AW718" s="79"/>
      <c r="AX718" s="79"/>
      <c r="AY718" s="79"/>
      <c r="AZ718" s="52"/>
      <c r="BA718" s="79"/>
      <c r="BB718" s="79"/>
      <c r="BC718" s="52"/>
      <c r="BD718" s="79"/>
    </row>
    <row r="719" spans="18:56" x14ac:dyDescent="0.25">
      <c r="R719" s="79"/>
      <c r="S719" s="79"/>
      <c r="T719" s="79"/>
      <c r="U719" s="79"/>
      <c r="V719" s="79"/>
      <c r="W719" s="79"/>
      <c r="X719" s="79"/>
      <c r="Y719" s="79"/>
      <c r="Z719" s="79"/>
      <c r="AA719" s="79"/>
      <c r="AB719" s="79"/>
      <c r="AC719" s="79"/>
      <c r="AD719" s="79"/>
      <c r="AE719" s="79"/>
      <c r="AF719" s="79"/>
      <c r="AG719" s="79"/>
      <c r="AH719" s="79"/>
      <c r="AI719" s="79"/>
      <c r="AJ719" s="79"/>
      <c r="AK719" s="79"/>
      <c r="AL719" s="79"/>
      <c r="AM719" s="79"/>
      <c r="AN719" s="79"/>
      <c r="AO719" s="79"/>
      <c r="AP719" s="79"/>
      <c r="AQ719" s="79"/>
      <c r="AR719" s="79"/>
      <c r="AS719" s="79"/>
      <c r="AT719" s="79"/>
      <c r="AU719" s="79"/>
      <c r="AV719" s="79"/>
      <c r="AW719" s="79"/>
      <c r="AX719" s="79"/>
      <c r="AY719" s="79"/>
      <c r="AZ719" s="52"/>
      <c r="BA719" s="79"/>
      <c r="BB719" s="79"/>
      <c r="BC719" s="52"/>
      <c r="BD719" s="79"/>
    </row>
    <row r="720" spans="18:56" x14ac:dyDescent="0.25">
      <c r="R720" s="79"/>
      <c r="S720" s="79"/>
      <c r="T720" s="79"/>
      <c r="U720" s="79"/>
      <c r="V720" s="79"/>
      <c r="W720" s="79"/>
      <c r="X720" s="79"/>
      <c r="Y720" s="79"/>
      <c r="Z720" s="79"/>
      <c r="AA720" s="79"/>
      <c r="AB720" s="79"/>
      <c r="AC720" s="79"/>
      <c r="AD720" s="79"/>
      <c r="AE720" s="79"/>
      <c r="AF720" s="79"/>
      <c r="AG720" s="79"/>
      <c r="AH720" s="79"/>
      <c r="AI720" s="79"/>
      <c r="AJ720" s="79"/>
      <c r="AK720" s="79"/>
      <c r="AL720" s="79"/>
      <c r="AM720" s="79"/>
      <c r="AN720" s="79"/>
      <c r="AO720" s="79"/>
      <c r="AP720" s="79"/>
      <c r="AQ720" s="79"/>
      <c r="AR720" s="79"/>
      <c r="AS720" s="79"/>
      <c r="AT720" s="79"/>
      <c r="AU720" s="79"/>
      <c r="AV720" s="79"/>
      <c r="AW720" s="79"/>
      <c r="AX720" s="79"/>
      <c r="AY720" s="79"/>
      <c r="AZ720" s="52"/>
      <c r="BA720" s="79"/>
      <c r="BB720" s="79"/>
      <c r="BC720" s="52"/>
      <c r="BD720" s="79"/>
    </row>
    <row r="721" spans="18:56" x14ac:dyDescent="0.25">
      <c r="R721" s="79"/>
      <c r="S721" s="79"/>
      <c r="T721" s="79"/>
      <c r="U721" s="79"/>
      <c r="V721" s="79"/>
      <c r="W721" s="79"/>
      <c r="X721" s="79"/>
      <c r="Y721" s="79"/>
      <c r="Z721" s="79"/>
      <c r="AA721" s="79"/>
      <c r="AB721" s="79"/>
      <c r="AC721" s="79"/>
      <c r="AD721" s="79"/>
      <c r="AE721" s="79"/>
      <c r="AF721" s="79"/>
      <c r="AG721" s="79"/>
      <c r="AH721" s="79"/>
      <c r="AI721" s="79"/>
      <c r="AJ721" s="79"/>
      <c r="AK721" s="79"/>
      <c r="AL721" s="79"/>
      <c r="AM721" s="79"/>
      <c r="AN721" s="79"/>
      <c r="AO721" s="79"/>
      <c r="AP721" s="79"/>
      <c r="AQ721" s="79"/>
      <c r="AR721" s="79"/>
      <c r="AS721" s="79"/>
      <c r="AT721" s="79"/>
      <c r="AU721" s="79"/>
      <c r="AV721" s="79"/>
      <c r="AW721" s="79"/>
      <c r="AX721" s="79"/>
      <c r="AY721" s="79"/>
      <c r="AZ721" s="52"/>
      <c r="BA721" s="79"/>
      <c r="BB721" s="79"/>
      <c r="BC721" s="52"/>
      <c r="BD721" s="79"/>
    </row>
    <row r="722" spans="18:56" x14ac:dyDescent="0.25">
      <c r="R722" s="79"/>
      <c r="S722" s="79"/>
      <c r="T722" s="79"/>
      <c r="U722" s="79"/>
      <c r="V722" s="79"/>
      <c r="W722" s="79"/>
      <c r="X722" s="79"/>
      <c r="Y722" s="79"/>
      <c r="Z722" s="79"/>
      <c r="AA722" s="79"/>
      <c r="AB722" s="79"/>
      <c r="AC722" s="79"/>
      <c r="AD722" s="79"/>
      <c r="AE722" s="79"/>
      <c r="AF722" s="79"/>
      <c r="AG722" s="79"/>
      <c r="AH722" s="79"/>
      <c r="AI722" s="79"/>
      <c r="AJ722" s="79"/>
      <c r="AK722" s="79"/>
      <c r="AL722" s="79"/>
      <c r="AM722" s="79"/>
      <c r="AN722" s="79"/>
      <c r="AO722" s="79"/>
      <c r="AP722" s="79"/>
      <c r="AQ722" s="79"/>
      <c r="AR722" s="79"/>
      <c r="AS722" s="79"/>
      <c r="AT722" s="79"/>
      <c r="AU722" s="79"/>
      <c r="AV722" s="79"/>
      <c r="AW722" s="79"/>
      <c r="AX722" s="79"/>
      <c r="AY722" s="79"/>
      <c r="AZ722" s="52"/>
      <c r="BA722" s="79"/>
      <c r="BB722" s="79"/>
      <c r="BC722" s="52"/>
      <c r="BD722" s="79"/>
    </row>
    <row r="723" spans="18:56" x14ac:dyDescent="0.25">
      <c r="R723" s="79"/>
      <c r="S723" s="79"/>
      <c r="T723" s="79"/>
      <c r="U723" s="79"/>
      <c r="V723" s="79"/>
      <c r="W723" s="79"/>
      <c r="X723" s="79"/>
      <c r="Y723" s="79"/>
      <c r="Z723" s="79"/>
      <c r="AA723" s="79"/>
      <c r="AB723" s="79"/>
      <c r="AC723" s="79"/>
      <c r="AD723" s="79"/>
      <c r="AE723" s="79"/>
      <c r="AF723" s="79"/>
      <c r="AG723" s="79"/>
      <c r="AH723" s="79"/>
      <c r="AI723" s="79"/>
      <c r="AJ723" s="79"/>
      <c r="AK723" s="79"/>
      <c r="AL723" s="79"/>
      <c r="AM723" s="79"/>
      <c r="AN723" s="79"/>
      <c r="AO723" s="79"/>
      <c r="AP723" s="79"/>
      <c r="AQ723" s="79"/>
      <c r="AR723" s="79"/>
      <c r="AS723" s="79"/>
      <c r="AT723" s="79"/>
      <c r="AU723" s="79"/>
      <c r="AV723" s="79"/>
      <c r="AW723" s="79"/>
      <c r="AX723" s="79"/>
      <c r="AY723" s="79"/>
      <c r="AZ723" s="52"/>
      <c r="BA723" s="79"/>
      <c r="BB723" s="79"/>
      <c r="BC723" s="52"/>
      <c r="BD723" s="79"/>
    </row>
    <row r="724" spans="18:56" x14ac:dyDescent="0.25">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c r="AT724" s="79"/>
      <c r="AU724" s="79"/>
      <c r="AV724" s="79"/>
      <c r="AW724" s="79"/>
      <c r="AX724" s="79"/>
      <c r="AY724" s="79"/>
      <c r="AZ724" s="52"/>
      <c r="BA724" s="79"/>
      <c r="BB724" s="79"/>
      <c r="BC724" s="52"/>
      <c r="BD724" s="79"/>
    </row>
    <row r="725" spans="18:56" x14ac:dyDescent="0.25">
      <c r="R725" s="79"/>
      <c r="S725" s="79"/>
      <c r="T725" s="79"/>
      <c r="U725" s="79"/>
      <c r="V725" s="79"/>
      <c r="W725" s="79"/>
      <c r="X725" s="79"/>
      <c r="Y725" s="79"/>
      <c r="Z725" s="79"/>
      <c r="AA725" s="79"/>
      <c r="AB725" s="79"/>
      <c r="AC725" s="79"/>
      <c r="AD725" s="79"/>
      <c r="AE725" s="79"/>
      <c r="AF725" s="79"/>
      <c r="AG725" s="79"/>
      <c r="AH725" s="79"/>
      <c r="AI725" s="79"/>
      <c r="AJ725" s="79"/>
      <c r="AK725" s="79"/>
      <c r="AL725" s="79"/>
      <c r="AM725" s="79"/>
      <c r="AN725" s="79"/>
      <c r="AO725" s="79"/>
      <c r="AP725" s="79"/>
      <c r="AQ725" s="79"/>
      <c r="AR725" s="79"/>
      <c r="AS725" s="79"/>
      <c r="AT725" s="79"/>
      <c r="AU725" s="79"/>
      <c r="AV725" s="79"/>
      <c r="AW725" s="79"/>
      <c r="AX725" s="79"/>
      <c r="AY725" s="79"/>
      <c r="AZ725" s="52"/>
      <c r="BA725" s="79"/>
      <c r="BB725" s="79"/>
      <c r="BC725" s="52"/>
      <c r="BD725" s="79"/>
    </row>
    <row r="726" spans="18:56" x14ac:dyDescent="0.25">
      <c r="R726" s="79"/>
      <c r="S726" s="79"/>
      <c r="T726" s="79"/>
      <c r="U726" s="79"/>
      <c r="V726" s="79"/>
      <c r="W726" s="79"/>
      <c r="X726" s="79"/>
      <c r="Y726" s="79"/>
      <c r="Z726" s="79"/>
      <c r="AA726" s="79"/>
      <c r="AB726" s="79"/>
      <c r="AC726" s="79"/>
      <c r="AD726" s="79"/>
      <c r="AE726" s="79"/>
      <c r="AF726" s="79"/>
      <c r="AG726" s="79"/>
      <c r="AH726" s="79"/>
      <c r="AI726" s="79"/>
      <c r="AJ726" s="79"/>
      <c r="AK726" s="79"/>
      <c r="AL726" s="79"/>
      <c r="AM726" s="79"/>
      <c r="AN726" s="79"/>
      <c r="AO726" s="79"/>
      <c r="AP726" s="79"/>
      <c r="AQ726" s="79"/>
      <c r="AR726" s="79"/>
      <c r="AS726" s="79"/>
      <c r="AT726" s="79"/>
      <c r="AU726" s="79"/>
      <c r="AV726" s="79"/>
      <c r="AW726" s="79"/>
      <c r="AX726" s="79"/>
      <c r="AY726" s="79"/>
      <c r="AZ726" s="52"/>
      <c r="BA726" s="79"/>
      <c r="BB726" s="79"/>
      <c r="BC726" s="52"/>
      <c r="BD726" s="79"/>
    </row>
    <row r="727" spans="18:56" x14ac:dyDescent="0.25">
      <c r="R727" s="79"/>
      <c r="S727" s="79"/>
      <c r="T727" s="79"/>
      <c r="U727" s="79"/>
      <c r="V727" s="79"/>
      <c r="W727" s="79"/>
      <c r="X727" s="79"/>
      <c r="Y727" s="79"/>
      <c r="Z727" s="79"/>
      <c r="AA727" s="79"/>
      <c r="AB727" s="79"/>
      <c r="AC727" s="79"/>
      <c r="AD727" s="79"/>
      <c r="AE727" s="79"/>
      <c r="AF727" s="79"/>
      <c r="AG727" s="79"/>
      <c r="AH727" s="79"/>
      <c r="AI727" s="79"/>
      <c r="AJ727" s="79"/>
      <c r="AK727" s="79"/>
      <c r="AL727" s="79"/>
      <c r="AM727" s="79"/>
      <c r="AN727" s="79"/>
      <c r="AO727" s="79"/>
      <c r="AP727" s="79"/>
      <c r="AQ727" s="79"/>
      <c r="AR727" s="79"/>
      <c r="AS727" s="79"/>
      <c r="AT727" s="79"/>
      <c r="AU727" s="79"/>
      <c r="AV727" s="79"/>
      <c r="AW727" s="79"/>
      <c r="AX727" s="79"/>
      <c r="AY727" s="79"/>
      <c r="AZ727" s="52"/>
      <c r="BA727" s="79"/>
      <c r="BB727" s="79"/>
      <c r="BC727" s="52"/>
      <c r="BD727" s="79"/>
    </row>
    <row r="728" spans="18:56" x14ac:dyDescent="0.25">
      <c r="R728" s="79"/>
      <c r="S728" s="79"/>
      <c r="T728" s="79"/>
      <c r="U728" s="79"/>
      <c r="V728" s="79"/>
      <c r="W728" s="79"/>
      <c r="X728" s="79"/>
      <c r="Y728" s="79"/>
      <c r="Z728" s="79"/>
      <c r="AA728" s="79"/>
      <c r="AB728" s="79"/>
      <c r="AC728" s="79"/>
      <c r="AD728" s="79"/>
      <c r="AE728" s="79"/>
      <c r="AF728" s="79"/>
      <c r="AG728" s="79"/>
      <c r="AH728" s="79"/>
      <c r="AI728" s="79"/>
      <c r="AJ728" s="79"/>
      <c r="AK728" s="79"/>
      <c r="AL728" s="79"/>
      <c r="AM728" s="79"/>
      <c r="AN728" s="79"/>
      <c r="AO728" s="79"/>
      <c r="AP728" s="79"/>
      <c r="AQ728" s="79"/>
      <c r="AR728" s="79"/>
      <c r="AS728" s="79"/>
      <c r="AT728" s="79"/>
      <c r="AU728" s="79"/>
      <c r="AV728" s="79"/>
      <c r="AW728" s="79"/>
      <c r="AX728" s="79"/>
      <c r="AY728" s="79"/>
      <c r="AZ728" s="52"/>
      <c r="BA728" s="79"/>
      <c r="BB728" s="79"/>
      <c r="BC728" s="52"/>
      <c r="BD728" s="79"/>
    </row>
    <row r="729" spans="18:56" x14ac:dyDescent="0.25">
      <c r="R729" s="79"/>
      <c r="S729" s="79"/>
      <c r="T729" s="79"/>
      <c r="U729" s="79"/>
      <c r="V729" s="79"/>
      <c r="W729" s="79"/>
      <c r="X729" s="79"/>
      <c r="Y729" s="79"/>
      <c r="Z729" s="79"/>
      <c r="AA729" s="79"/>
      <c r="AB729" s="79"/>
      <c r="AC729" s="79"/>
      <c r="AD729" s="79"/>
      <c r="AE729" s="79"/>
      <c r="AF729" s="79"/>
      <c r="AG729" s="79"/>
      <c r="AH729" s="79"/>
      <c r="AI729" s="79"/>
      <c r="AJ729" s="79"/>
      <c r="AK729" s="79"/>
      <c r="AL729" s="79"/>
      <c r="AM729" s="79"/>
      <c r="AN729" s="79"/>
      <c r="AO729" s="79"/>
      <c r="AP729" s="79"/>
      <c r="AQ729" s="79"/>
      <c r="AR729" s="79"/>
      <c r="AS729" s="79"/>
      <c r="AT729" s="79"/>
      <c r="AU729" s="79"/>
      <c r="AV729" s="79"/>
      <c r="AW729" s="79"/>
      <c r="AX729" s="79"/>
      <c r="AY729" s="79"/>
      <c r="AZ729" s="52"/>
      <c r="BA729" s="79"/>
      <c r="BB729" s="79"/>
      <c r="BC729" s="52"/>
      <c r="BD729" s="79"/>
    </row>
    <row r="730" spans="18:56" x14ac:dyDescent="0.25">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c r="AP730" s="79"/>
      <c r="AQ730" s="79"/>
      <c r="AR730" s="79"/>
      <c r="AS730" s="79"/>
      <c r="AT730" s="79"/>
      <c r="AU730" s="79"/>
      <c r="AV730" s="79"/>
      <c r="AW730" s="79"/>
      <c r="AX730" s="79"/>
      <c r="AY730" s="79"/>
      <c r="AZ730" s="52"/>
      <c r="BA730" s="79"/>
      <c r="BB730" s="79"/>
      <c r="BC730" s="52"/>
      <c r="BD730" s="79"/>
    </row>
    <row r="731" spans="18:56" x14ac:dyDescent="0.25">
      <c r="R731" s="79"/>
      <c r="S731" s="79"/>
      <c r="T731" s="79"/>
      <c r="U731" s="79"/>
      <c r="V731" s="79"/>
      <c r="W731" s="79"/>
      <c r="X731" s="79"/>
      <c r="Y731" s="79"/>
      <c r="Z731" s="79"/>
      <c r="AA731" s="79"/>
      <c r="AB731" s="79"/>
      <c r="AC731" s="79"/>
      <c r="AD731" s="79"/>
      <c r="AE731" s="79"/>
      <c r="AF731" s="79"/>
      <c r="AG731" s="79"/>
      <c r="AH731" s="79"/>
      <c r="AI731" s="79"/>
      <c r="AJ731" s="79"/>
      <c r="AK731" s="79"/>
      <c r="AL731" s="79"/>
      <c r="AM731" s="79"/>
      <c r="AN731" s="79"/>
      <c r="AO731" s="79"/>
      <c r="AP731" s="79"/>
      <c r="AQ731" s="79"/>
      <c r="AR731" s="79"/>
      <c r="AS731" s="79"/>
      <c r="AT731" s="79"/>
      <c r="AU731" s="79"/>
      <c r="AV731" s="79"/>
      <c r="AW731" s="79"/>
      <c r="AX731" s="79"/>
      <c r="AY731" s="79"/>
      <c r="AZ731" s="52"/>
      <c r="BA731" s="79"/>
      <c r="BB731" s="79"/>
      <c r="BC731" s="52"/>
      <c r="BD731" s="79"/>
    </row>
    <row r="732" spans="18:56" x14ac:dyDescent="0.25">
      <c r="R732" s="79"/>
      <c r="S732" s="79"/>
      <c r="T732" s="79"/>
      <c r="U732" s="79"/>
      <c r="V732" s="79"/>
      <c r="W732" s="79"/>
      <c r="X732" s="79"/>
      <c r="Y732" s="79"/>
      <c r="Z732" s="79"/>
      <c r="AA732" s="79"/>
      <c r="AB732" s="79"/>
      <c r="AC732" s="79"/>
      <c r="AD732" s="79"/>
      <c r="AE732" s="79"/>
      <c r="AF732" s="79"/>
      <c r="AG732" s="79"/>
      <c r="AH732" s="79"/>
      <c r="AI732" s="79"/>
      <c r="AJ732" s="79"/>
      <c r="AK732" s="79"/>
      <c r="AL732" s="79"/>
      <c r="AM732" s="79"/>
      <c r="AN732" s="79"/>
      <c r="AO732" s="79"/>
      <c r="AP732" s="79"/>
      <c r="AQ732" s="79"/>
      <c r="AR732" s="79"/>
      <c r="AS732" s="79"/>
      <c r="AT732" s="79"/>
      <c r="AU732" s="79"/>
      <c r="AV732" s="79"/>
      <c r="AW732" s="79"/>
      <c r="AX732" s="79"/>
      <c r="AY732" s="79"/>
      <c r="AZ732" s="52"/>
      <c r="BA732" s="79"/>
      <c r="BB732" s="79"/>
      <c r="BC732" s="52"/>
      <c r="BD732" s="79"/>
    </row>
    <row r="733" spans="18:56" x14ac:dyDescent="0.25">
      <c r="R733" s="79"/>
      <c r="S733" s="79"/>
      <c r="T733" s="79"/>
      <c r="U733" s="79"/>
      <c r="V733" s="79"/>
      <c r="W733" s="79"/>
      <c r="X733" s="79"/>
      <c r="Y733" s="79"/>
      <c r="Z733" s="79"/>
      <c r="AA733" s="79"/>
      <c r="AB733" s="79"/>
      <c r="AC733" s="79"/>
      <c r="AD733" s="79"/>
      <c r="AE733" s="79"/>
      <c r="AF733" s="79"/>
      <c r="AG733" s="79"/>
      <c r="AH733" s="79"/>
      <c r="AI733" s="79"/>
      <c r="AJ733" s="79"/>
      <c r="AK733" s="79"/>
      <c r="AL733" s="79"/>
      <c r="AM733" s="79"/>
      <c r="AN733" s="79"/>
      <c r="AO733" s="79"/>
      <c r="AP733" s="79"/>
      <c r="AQ733" s="79"/>
      <c r="AR733" s="79"/>
      <c r="AS733" s="79"/>
      <c r="AT733" s="79"/>
      <c r="AU733" s="79"/>
      <c r="AV733" s="79"/>
      <c r="AW733" s="79"/>
      <c r="AX733" s="79"/>
      <c r="AY733" s="79"/>
      <c r="AZ733" s="52"/>
      <c r="BA733" s="79"/>
      <c r="BB733" s="79"/>
      <c r="BC733" s="52"/>
      <c r="BD733" s="79"/>
    </row>
    <row r="734" spans="18:56" x14ac:dyDescent="0.25">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c r="AV734" s="79"/>
      <c r="AW734" s="79"/>
      <c r="AX734" s="79"/>
      <c r="AY734" s="79"/>
      <c r="AZ734" s="52"/>
      <c r="BA734" s="79"/>
      <c r="BB734" s="79"/>
      <c r="BC734" s="52"/>
      <c r="BD734" s="79"/>
    </row>
    <row r="735" spans="18:56" x14ac:dyDescent="0.25">
      <c r="R735" s="79"/>
      <c r="S735" s="79"/>
      <c r="T735" s="79"/>
      <c r="U735" s="79"/>
      <c r="V735" s="79"/>
      <c r="W735" s="79"/>
      <c r="X735" s="79"/>
      <c r="Y735" s="79"/>
      <c r="Z735" s="79"/>
      <c r="AA735" s="79"/>
      <c r="AB735" s="79"/>
      <c r="AC735" s="79"/>
      <c r="AD735" s="79"/>
      <c r="AE735" s="79"/>
      <c r="AF735" s="79"/>
      <c r="AG735" s="79"/>
      <c r="AH735" s="79"/>
      <c r="AI735" s="79"/>
      <c r="AJ735" s="79"/>
      <c r="AK735" s="79"/>
      <c r="AL735" s="79"/>
      <c r="AM735" s="79"/>
      <c r="AN735" s="79"/>
      <c r="AO735" s="79"/>
      <c r="AP735" s="79"/>
      <c r="AQ735" s="79"/>
      <c r="AR735" s="79"/>
      <c r="AS735" s="79"/>
      <c r="AT735" s="79"/>
      <c r="AU735" s="79"/>
      <c r="AV735" s="79"/>
      <c r="AW735" s="79"/>
      <c r="AX735" s="79"/>
      <c r="AY735" s="79"/>
      <c r="AZ735" s="52"/>
      <c r="BA735" s="79"/>
      <c r="BB735" s="79"/>
      <c r="BC735" s="52"/>
      <c r="BD735" s="79"/>
    </row>
    <row r="736" spans="18:56" x14ac:dyDescent="0.25">
      <c r="R736" s="79"/>
      <c r="S736" s="79"/>
      <c r="T736" s="79"/>
      <c r="U736" s="79"/>
      <c r="V736" s="79"/>
      <c r="W736" s="79"/>
      <c r="X736" s="79"/>
      <c r="Y736" s="79"/>
      <c r="Z736" s="79"/>
      <c r="AA736" s="79"/>
      <c r="AB736" s="79"/>
      <c r="AC736" s="79"/>
      <c r="AD736" s="79"/>
      <c r="AE736" s="79"/>
      <c r="AF736" s="79"/>
      <c r="AG736" s="79"/>
      <c r="AH736" s="79"/>
      <c r="AI736" s="79"/>
      <c r="AJ736" s="79"/>
      <c r="AK736" s="79"/>
      <c r="AL736" s="79"/>
      <c r="AM736" s="79"/>
      <c r="AN736" s="79"/>
      <c r="AO736" s="79"/>
      <c r="AP736" s="79"/>
      <c r="AQ736" s="79"/>
      <c r="AR736" s="79"/>
      <c r="AS736" s="79"/>
      <c r="AT736" s="79"/>
      <c r="AU736" s="79"/>
      <c r="AV736" s="79"/>
      <c r="AW736" s="79"/>
      <c r="AX736" s="79"/>
      <c r="AY736" s="79"/>
      <c r="AZ736" s="52"/>
      <c r="BA736" s="79"/>
      <c r="BB736" s="79"/>
      <c r="BC736" s="52"/>
      <c r="BD736" s="79"/>
    </row>
    <row r="737" spans="18:56" x14ac:dyDescent="0.25">
      <c r="R737" s="79"/>
      <c r="S737" s="79"/>
      <c r="T737" s="79"/>
      <c r="U737" s="79"/>
      <c r="V737" s="79"/>
      <c r="W737" s="79"/>
      <c r="X737" s="79"/>
      <c r="Y737" s="79"/>
      <c r="Z737" s="79"/>
      <c r="AA737" s="79"/>
      <c r="AB737" s="79"/>
      <c r="AC737" s="79"/>
      <c r="AD737" s="79"/>
      <c r="AE737" s="79"/>
      <c r="AF737" s="79"/>
      <c r="AG737" s="79"/>
      <c r="AH737" s="79"/>
      <c r="AI737" s="79"/>
      <c r="AJ737" s="79"/>
      <c r="AK737" s="79"/>
      <c r="AL737" s="79"/>
      <c r="AM737" s="79"/>
      <c r="AN737" s="79"/>
      <c r="AO737" s="79"/>
      <c r="AP737" s="79"/>
      <c r="AQ737" s="79"/>
      <c r="AR737" s="79"/>
      <c r="AS737" s="79"/>
      <c r="AT737" s="79"/>
      <c r="AU737" s="79"/>
      <c r="AV737" s="79"/>
      <c r="AW737" s="79"/>
      <c r="AX737" s="79"/>
      <c r="AY737" s="79"/>
      <c r="AZ737" s="52"/>
      <c r="BA737" s="79"/>
      <c r="BB737" s="79"/>
      <c r="BC737" s="52"/>
      <c r="BD737" s="79"/>
    </row>
    <row r="738" spans="18:56" x14ac:dyDescent="0.25">
      <c r="R738" s="79"/>
      <c r="S738" s="79"/>
      <c r="T738" s="79"/>
      <c r="U738" s="79"/>
      <c r="V738" s="79"/>
      <c r="W738" s="79"/>
      <c r="X738" s="79"/>
      <c r="Y738" s="79"/>
      <c r="Z738" s="79"/>
      <c r="AA738" s="79"/>
      <c r="AB738" s="79"/>
      <c r="AC738" s="79"/>
      <c r="AD738" s="79"/>
      <c r="AE738" s="79"/>
      <c r="AF738" s="79"/>
      <c r="AG738" s="79"/>
      <c r="AH738" s="79"/>
      <c r="AI738" s="79"/>
      <c r="AJ738" s="79"/>
      <c r="AK738" s="79"/>
      <c r="AL738" s="79"/>
      <c r="AM738" s="79"/>
      <c r="AN738" s="79"/>
      <c r="AO738" s="79"/>
      <c r="AP738" s="79"/>
      <c r="AQ738" s="79"/>
      <c r="AR738" s="79"/>
      <c r="AS738" s="79"/>
      <c r="AT738" s="79"/>
      <c r="AU738" s="79"/>
      <c r="AV738" s="79"/>
      <c r="AW738" s="79"/>
      <c r="AX738" s="79"/>
      <c r="AY738" s="79"/>
      <c r="AZ738" s="52"/>
      <c r="BA738" s="79"/>
      <c r="BB738" s="79"/>
      <c r="BC738" s="52"/>
      <c r="BD738" s="79"/>
    </row>
    <row r="739" spans="18:56" x14ac:dyDescent="0.25">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c r="AQ739" s="79"/>
      <c r="AR739" s="79"/>
      <c r="AS739" s="79"/>
      <c r="AT739" s="79"/>
      <c r="AU739" s="79"/>
      <c r="AV739" s="79"/>
      <c r="AW739" s="79"/>
      <c r="AX739" s="79"/>
      <c r="AY739" s="79"/>
      <c r="AZ739" s="52"/>
      <c r="BA739" s="79"/>
      <c r="BB739" s="79"/>
      <c r="BC739" s="52"/>
      <c r="BD739" s="79"/>
    </row>
    <row r="740" spans="18:56" x14ac:dyDescent="0.25">
      <c r="R740" s="79"/>
      <c r="S740" s="79"/>
      <c r="T740" s="79"/>
      <c r="U740" s="79"/>
      <c r="V740" s="79"/>
      <c r="W740" s="79"/>
      <c r="X740" s="79"/>
      <c r="Y740" s="79"/>
      <c r="Z740" s="79"/>
      <c r="AA740" s="79"/>
      <c r="AB740" s="79"/>
      <c r="AC740" s="79"/>
      <c r="AD740" s="79"/>
      <c r="AE740" s="79"/>
      <c r="AF740" s="79"/>
      <c r="AG740" s="79"/>
      <c r="AH740" s="79"/>
      <c r="AI740" s="79"/>
      <c r="AJ740" s="79"/>
      <c r="AK740" s="79"/>
      <c r="AL740" s="79"/>
      <c r="AM740" s="79"/>
      <c r="AN740" s="79"/>
      <c r="AO740" s="79"/>
      <c r="AP740" s="79"/>
      <c r="AQ740" s="79"/>
      <c r="AR740" s="79"/>
      <c r="AS740" s="79"/>
      <c r="AT740" s="79"/>
      <c r="AU740" s="79"/>
      <c r="AV740" s="79"/>
      <c r="AW740" s="79"/>
      <c r="AX740" s="79"/>
      <c r="AY740" s="79"/>
      <c r="AZ740" s="52"/>
      <c r="BA740" s="79"/>
      <c r="BB740" s="79"/>
      <c r="BC740" s="52"/>
      <c r="BD740" s="79"/>
    </row>
    <row r="741" spans="18:56" x14ac:dyDescent="0.25">
      <c r="R741" s="79"/>
      <c r="S741" s="79"/>
      <c r="T741" s="79"/>
      <c r="U741" s="79"/>
      <c r="V741" s="79"/>
      <c r="W741" s="79"/>
      <c r="X741" s="79"/>
      <c r="Y741" s="79"/>
      <c r="Z741" s="79"/>
      <c r="AA741" s="79"/>
      <c r="AB741" s="79"/>
      <c r="AC741" s="79"/>
      <c r="AD741" s="79"/>
      <c r="AE741" s="79"/>
      <c r="AF741" s="79"/>
      <c r="AG741" s="79"/>
      <c r="AH741" s="79"/>
      <c r="AI741" s="79"/>
      <c r="AJ741" s="79"/>
      <c r="AK741" s="79"/>
      <c r="AL741" s="79"/>
      <c r="AM741" s="79"/>
      <c r="AN741" s="79"/>
      <c r="AO741" s="79"/>
      <c r="AP741" s="79"/>
      <c r="AQ741" s="79"/>
      <c r="AR741" s="79"/>
      <c r="AS741" s="79"/>
      <c r="AT741" s="79"/>
      <c r="AU741" s="79"/>
      <c r="AV741" s="79"/>
      <c r="AW741" s="79"/>
      <c r="AX741" s="79"/>
      <c r="AY741" s="79"/>
      <c r="AZ741" s="52"/>
      <c r="BA741" s="79"/>
      <c r="BB741" s="79"/>
      <c r="BC741" s="52"/>
      <c r="BD741" s="79"/>
    </row>
    <row r="742" spans="18:56" x14ac:dyDescent="0.25">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52"/>
      <c r="BA742" s="79"/>
      <c r="BB742" s="79"/>
      <c r="BC742" s="52"/>
      <c r="BD742" s="79"/>
    </row>
    <row r="743" spans="18:56" x14ac:dyDescent="0.25">
      <c r="R743" s="79"/>
      <c r="S743" s="79"/>
      <c r="T743" s="79"/>
      <c r="U743" s="79"/>
      <c r="V743" s="79"/>
      <c r="W743" s="79"/>
      <c r="X743" s="79"/>
      <c r="Y743" s="79"/>
      <c r="Z743" s="79"/>
      <c r="AA743" s="79"/>
      <c r="AB743" s="79"/>
      <c r="AC743" s="79"/>
      <c r="AD743" s="79"/>
      <c r="AE743" s="79"/>
      <c r="AF743" s="79"/>
      <c r="AG743" s="79"/>
      <c r="AH743" s="79"/>
      <c r="AI743" s="79"/>
      <c r="AJ743" s="79"/>
      <c r="AK743" s="79"/>
      <c r="AL743" s="79"/>
      <c r="AM743" s="79"/>
      <c r="AN743" s="79"/>
      <c r="AO743" s="79"/>
      <c r="AP743" s="79"/>
      <c r="AQ743" s="79"/>
      <c r="AR743" s="79"/>
      <c r="AS743" s="79"/>
      <c r="AT743" s="79"/>
      <c r="AU743" s="79"/>
      <c r="AV743" s="79"/>
      <c r="AW743" s="79"/>
      <c r="AX743" s="79"/>
      <c r="AY743" s="79"/>
      <c r="AZ743" s="52"/>
      <c r="BA743" s="79"/>
      <c r="BB743" s="79"/>
      <c r="BC743" s="52"/>
      <c r="BD743" s="79"/>
    </row>
    <row r="744" spans="18:56" x14ac:dyDescent="0.25">
      <c r="R744" s="79"/>
      <c r="S744" s="79"/>
      <c r="T744" s="79"/>
      <c r="U744" s="79"/>
      <c r="V744" s="79"/>
      <c r="W744" s="79"/>
      <c r="X744" s="79"/>
      <c r="Y744" s="79"/>
      <c r="Z744" s="79"/>
      <c r="AA744" s="79"/>
      <c r="AB744" s="79"/>
      <c r="AC744" s="79"/>
      <c r="AD744" s="79"/>
      <c r="AE744" s="79"/>
      <c r="AF744" s="79"/>
      <c r="AG744" s="79"/>
      <c r="AH744" s="79"/>
      <c r="AI744" s="79"/>
      <c r="AJ744" s="79"/>
      <c r="AK744" s="79"/>
      <c r="AL744" s="79"/>
      <c r="AM744" s="79"/>
      <c r="AN744" s="79"/>
      <c r="AO744" s="79"/>
      <c r="AP744" s="79"/>
      <c r="AQ744" s="79"/>
      <c r="AR744" s="79"/>
      <c r="AS744" s="79"/>
      <c r="AT744" s="79"/>
      <c r="AU744" s="79"/>
      <c r="AV744" s="79"/>
      <c r="AW744" s="79"/>
      <c r="AX744" s="79"/>
      <c r="AY744" s="79"/>
      <c r="AZ744" s="52"/>
      <c r="BA744" s="79"/>
      <c r="BB744" s="79"/>
      <c r="BC744" s="52"/>
      <c r="BD744" s="79"/>
    </row>
    <row r="745" spans="18:56" x14ac:dyDescent="0.25">
      <c r="R745" s="79"/>
      <c r="S745" s="79"/>
      <c r="T745" s="79"/>
      <c r="U745" s="79"/>
      <c r="V745" s="79"/>
      <c r="W745" s="79"/>
      <c r="X745" s="79"/>
      <c r="Y745" s="79"/>
      <c r="Z745" s="79"/>
      <c r="AA745" s="79"/>
      <c r="AB745" s="79"/>
      <c r="AC745" s="79"/>
      <c r="AD745" s="79"/>
      <c r="AE745" s="79"/>
      <c r="AF745" s="79"/>
      <c r="AG745" s="79"/>
      <c r="AH745" s="79"/>
      <c r="AI745" s="79"/>
      <c r="AJ745" s="79"/>
      <c r="AK745" s="79"/>
      <c r="AL745" s="79"/>
      <c r="AM745" s="79"/>
      <c r="AN745" s="79"/>
      <c r="AO745" s="79"/>
      <c r="AP745" s="79"/>
      <c r="AQ745" s="79"/>
      <c r="AR745" s="79"/>
      <c r="AS745" s="79"/>
      <c r="AT745" s="79"/>
      <c r="AU745" s="79"/>
      <c r="AV745" s="79"/>
      <c r="AW745" s="79"/>
      <c r="AX745" s="79"/>
      <c r="AY745" s="79"/>
      <c r="AZ745" s="52"/>
      <c r="BA745" s="79"/>
      <c r="BB745" s="79"/>
      <c r="BC745" s="52"/>
      <c r="BD745" s="79"/>
    </row>
    <row r="746" spans="18:56" x14ac:dyDescent="0.25">
      <c r="R746" s="79"/>
      <c r="S746" s="79"/>
      <c r="T746" s="79"/>
      <c r="U746" s="79"/>
      <c r="V746" s="79"/>
      <c r="W746" s="79"/>
      <c r="X746" s="79"/>
      <c r="Y746" s="79"/>
      <c r="Z746" s="79"/>
      <c r="AA746" s="79"/>
      <c r="AB746" s="79"/>
      <c r="AC746" s="79"/>
      <c r="AD746" s="79"/>
      <c r="AE746" s="79"/>
      <c r="AF746" s="79"/>
      <c r="AG746" s="79"/>
      <c r="AH746" s="79"/>
      <c r="AI746" s="79"/>
      <c r="AJ746" s="79"/>
      <c r="AK746" s="79"/>
      <c r="AL746" s="79"/>
      <c r="AM746" s="79"/>
      <c r="AN746" s="79"/>
      <c r="AO746" s="79"/>
      <c r="AP746" s="79"/>
      <c r="AQ746" s="79"/>
      <c r="AR746" s="79"/>
      <c r="AS746" s="79"/>
      <c r="AT746" s="79"/>
      <c r="AU746" s="79"/>
      <c r="AV746" s="79"/>
      <c r="AW746" s="79"/>
      <c r="AX746" s="79"/>
      <c r="AY746" s="79"/>
      <c r="AZ746" s="52"/>
      <c r="BA746" s="79"/>
      <c r="BB746" s="79"/>
      <c r="BC746" s="52"/>
      <c r="BD746" s="79"/>
    </row>
    <row r="747" spans="18:56" x14ac:dyDescent="0.25">
      <c r="R747" s="79"/>
      <c r="S747" s="79"/>
      <c r="T747" s="79"/>
      <c r="U747" s="79"/>
      <c r="V747" s="79"/>
      <c r="W747" s="79"/>
      <c r="X747" s="79"/>
      <c r="Y747" s="79"/>
      <c r="Z747" s="79"/>
      <c r="AA747" s="79"/>
      <c r="AB747" s="79"/>
      <c r="AC747" s="79"/>
      <c r="AD747" s="79"/>
      <c r="AE747" s="79"/>
      <c r="AF747" s="79"/>
      <c r="AG747" s="79"/>
      <c r="AH747" s="79"/>
      <c r="AI747" s="79"/>
      <c r="AJ747" s="79"/>
      <c r="AK747" s="79"/>
      <c r="AL747" s="79"/>
      <c r="AM747" s="79"/>
      <c r="AN747" s="79"/>
      <c r="AO747" s="79"/>
      <c r="AP747" s="79"/>
      <c r="AQ747" s="79"/>
      <c r="AR747" s="79"/>
      <c r="AS747" s="79"/>
      <c r="AT747" s="79"/>
      <c r="AU747" s="79"/>
      <c r="AV747" s="79"/>
      <c r="AW747" s="79"/>
      <c r="AX747" s="79"/>
      <c r="AY747" s="79"/>
      <c r="AZ747" s="52"/>
      <c r="BA747" s="79"/>
      <c r="BB747" s="79"/>
      <c r="BC747" s="52"/>
      <c r="BD747" s="79"/>
    </row>
    <row r="748" spans="18:56" x14ac:dyDescent="0.25">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c r="AU748" s="79"/>
      <c r="AV748" s="79"/>
      <c r="AW748" s="79"/>
      <c r="AX748" s="79"/>
      <c r="AY748" s="79"/>
      <c r="AZ748" s="52"/>
      <c r="BA748" s="79"/>
      <c r="BB748" s="79"/>
      <c r="BC748" s="52"/>
      <c r="BD748" s="79"/>
    </row>
    <row r="749" spans="18:56" x14ac:dyDescent="0.25">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52"/>
      <c r="BA749" s="79"/>
      <c r="BB749" s="79"/>
      <c r="BC749" s="52"/>
      <c r="BD749" s="79"/>
    </row>
    <row r="750" spans="18:56" x14ac:dyDescent="0.25">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52"/>
      <c r="BA750" s="79"/>
      <c r="BB750" s="79"/>
      <c r="BC750" s="52"/>
      <c r="BD750" s="79"/>
    </row>
    <row r="751" spans="18:56" x14ac:dyDescent="0.25">
      <c r="R751" s="79"/>
      <c r="S751" s="79"/>
      <c r="T751" s="79"/>
      <c r="U751" s="79"/>
      <c r="V751" s="79"/>
      <c r="W751" s="79"/>
      <c r="X751" s="79"/>
      <c r="Y751" s="79"/>
      <c r="Z751" s="79"/>
      <c r="AA751" s="79"/>
      <c r="AB751" s="79"/>
      <c r="AC751" s="79"/>
      <c r="AD751" s="79"/>
      <c r="AE751" s="79"/>
      <c r="AF751" s="79"/>
      <c r="AG751" s="79"/>
      <c r="AH751" s="79"/>
      <c r="AI751" s="79"/>
      <c r="AJ751" s="79"/>
      <c r="AK751" s="79"/>
      <c r="AL751" s="79"/>
      <c r="AM751" s="79"/>
      <c r="AN751" s="79"/>
      <c r="AO751" s="79"/>
      <c r="AP751" s="79"/>
      <c r="AQ751" s="79"/>
      <c r="AR751" s="79"/>
      <c r="AS751" s="79"/>
      <c r="AT751" s="79"/>
      <c r="AU751" s="79"/>
      <c r="AV751" s="79"/>
      <c r="AW751" s="79"/>
      <c r="AX751" s="79"/>
      <c r="AY751" s="79"/>
      <c r="AZ751" s="52"/>
      <c r="BA751" s="79"/>
      <c r="BB751" s="79"/>
      <c r="BC751" s="52"/>
      <c r="BD751" s="79"/>
    </row>
    <row r="752" spans="18:56" x14ac:dyDescent="0.25">
      <c r="R752" s="79"/>
      <c r="S752" s="79"/>
      <c r="T752" s="79"/>
      <c r="U752" s="79"/>
      <c r="V752" s="79"/>
      <c r="W752" s="79"/>
      <c r="X752" s="79"/>
      <c r="Y752" s="79"/>
      <c r="Z752" s="79"/>
      <c r="AA752" s="79"/>
      <c r="AB752" s="79"/>
      <c r="AC752" s="79"/>
      <c r="AD752" s="79"/>
      <c r="AE752" s="79"/>
      <c r="AF752" s="79"/>
      <c r="AG752" s="79"/>
      <c r="AH752" s="79"/>
      <c r="AI752" s="79"/>
      <c r="AJ752" s="79"/>
      <c r="AK752" s="79"/>
      <c r="AL752" s="79"/>
      <c r="AM752" s="79"/>
      <c r="AN752" s="79"/>
      <c r="AO752" s="79"/>
      <c r="AP752" s="79"/>
      <c r="AQ752" s="79"/>
      <c r="AR752" s="79"/>
      <c r="AS752" s="79"/>
      <c r="AT752" s="79"/>
      <c r="AU752" s="79"/>
      <c r="AV752" s="79"/>
      <c r="AW752" s="79"/>
      <c r="AX752" s="79"/>
      <c r="AY752" s="79"/>
      <c r="AZ752" s="52"/>
      <c r="BA752" s="79"/>
      <c r="BB752" s="79"/>
      <c r="BC752" s="52"/>
      <c r="BD752" s="79"/>
    </row>
    <row r="753" spans="18:56" x14ac:dyDescent="0.25">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52"/>
      <c r="BA753" s="79"/>
      <c r="BB753" s="79"/>
      <c r="BC753" s="52"/>
      <c r="BD753" s="79"/>
    </row>
    <row r="754" spans="18:56" x14ac:dyDescent="0.25">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52"/>
      <c r="BA754" s="79"/>
      <c r="BB754" s="79"/>
      <c r="BC754" s="52"/>
      <c r="BD754" s="79"/>
    </row>
    <row r="755" spans="18:56" x14ac:dyDescent="0.25">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c r="AZ755" s="52"/>
      <c r="BA755" s="79"/>
      <c r="BB755" s="79"/>
      <c r="BC755" s="52"/>
      <c r="BD755" s="79"/>
    </row>
    <row r="756" spans="18:56" x14ac:dyDescent="0.25">
      <c r="R756" s="79"/>
      <c r="S756" s="79"/>
      <c r="T756" s="79"/>
      <c r="U756" s="79"/>
      <c r="V756" s="79"/>
      <c r="W756" s="79"/>
      <c r="X756" s="79"/>
      <c r="Y756" s="79"/>
      <c r="Z756" s="79"/>
      <c r="AA756" s="79"/>
      <c r="AB756" s="79"/>
      <c r="AC756" s="79"/>
      <c r="AD756" s="79"/>
      <c r="AE756" s="79"/>
      <c r="AF756" s="79"/>
      <c r="AG756" s="79"/>
      <c r="AH756" s="79"/>
      <c r="AI756" s="79"/>
      <c r="AJ756" s="79"/>
      <c r="AK756" s="79"/>
      <c r="AL756" s="79"/>
      <c r="AM756" s="79"/>
      <c r="AN756" s="79"/>
      <c r="AO756" s="79"/>
      <c r="AP756" s="79"/>
      <c r="AQ756" s="79"/>
      <c r="AR756" s="79"/>
      <c r="AS756" s="79"/>
      <c r="AT756" s="79"/>
      <c r="AU756" s="79"/>
      <c r="AV756" s="79"/>
      <c r="AW756" s="79"/>
      <c r="AX756" s="79"/>
      <c r="AY756" s="79"/>
      <c r="AZ756" s="52"/>
      <c r="BA756" s="79"/>
      <c r="BB756" s="79"/>
      <c r="BC756" s="52"/>
      <c r="BD756" s="79"/>
    </row>
    <row r="757" spans="18:56" x14ac:dyDescent="0.25">
      <c r="R757" s="79"/>
      <c r="S757" s="79"/>
      <c r="T757" s="79"/>
      <c r="U757" s="79"/>
      <c r="V757" s="79"/>
      <c r="W757" s="79"/>
      <c r="X757" s="79"/>
      <c r="Y757" s="79"/>
      <c r="Z757" s="79"/>
      <c r="AA757" s="79"/>
      <c r="AB757" s="79"/>
      <c r="AC757" s="79"/>
      <c r="AD757" s="79"/>
      <c r="AE757" s="79"/>
      <c r="AF757" s="79"/>
      <c r="AG757" s="79"/>
      <c r="AH757" s="79"/>
      <c r="AI757" s="79"/>
      <c r="AJ757" s="79"/>
      <c r="AK757" s="79"/>
      <c r="AL757" s="79"/>
      <c r="AM757" s="79"/>
      <c r="AN757" s="79"/>
      <c r="AO757" s="79"/>
      <c r="AP757" s="79"/>
      <c r="AQ757" s="79"/>
      <c r="AR757" s="79"/>
      <c r="AS757" s="79"/>
      <c r="AT757" s="79"/>
      <c r="AU757" s="79"/>
      <c r="AV757" s="79"/>
      <c r="AW757" s="79"/>
      <c r="AX757" s="79"/>
      <c r="AY757" s="79"/>
      <c r="AZ757" s="52"/>
      <c r="BA757" s="79"/>
      <c r="BB757" s="79"/>
      <c r="BC757" s="52"/>
      <c r="BD757" s="79"/>
    </row>
    <row r="758" spans="18:56" x14ac:dyDescent="0.25">
      <c r="R758" s="79"/>
      <c r="S758" s="79"/>
      <c r="T758" s="79"/>
      <c r="U758" s="79"/>
      <c r="V758" s="79"/>
      <c r="W758" s="79"/>
      <c r="X758" s="79"/>
      <c r="Y758" s="79"/>
      <c r="Z758" s="79"/>
      <c r="AA758" s="79"/>
      <c r="AB758" s="79"/>
      <c r="AC758" s="79"/>
      <c r="AD758" s="79"/>
      <c r="AE758" s="79"/>
      <c r="AF758" s="79"/>
      <c r="AG758" s="79"/>
      <c r="AH758" s="79"/>
      <c r="AI758" s="79"/>
      <c r="AJ758" s="79"/>
      <c r="AK758" s="79"/>
      <c r="AL758" s="79"/>
      <c r="AM758" s="79"/>
      <c r="AN758" s="79"/>
      <c r="AO758" s="79"/>
      <c r="AP758" s="79"/>
      <c r="AQ758" s="79"/>
      <c r="AR758" s="79"/>
      <c r="AS758" s="79"/>
      <c r="AT758" s="79"/>
      <c r="AU758" s="79"/>
      <c r="AV758" s="79"/>
      <c r="AW758" s="79"/>
      <c r="AX758" s="79"/>
      <c r="AY758" s="79"/>
      <c r="AZ758" s="52"/>
      <c r="BA758" s="79"/>
      <c r="BB758" s="79"/>
      <c r="BC758" s="52"/>
      <c r="BD758" s="79"/>
    </row>
    <row r="759" spans="18:56" x14ac:dyDescent="0.25">
      <c r="R759" s="79"/>
      <c r="S759" s="79"/>
      <c r="T759" s="79"/>
      <c r="U759" s="79"/>
      <c r="V759" s="79"/>
      <c r="W759" s="79"/>
      <c r="X759" s="79"/>
      <c r="Y759" s="79"/>
      <c r="Z759" s="79"/>
      <c r="AA759" s="79"/>
      <c r="AB759" s="79"/>
      <c r="AC759" s="79"/>
      <c r="AD759" s="79"/>
      <c r="AE759" s="79"/>
      <c r="AF759" s="79"/>
      <c r="AG759" s="79"/>
      <c r="AH759" s="79"/>
      <c r="AI759" s="79"/>
      <c r="AJ759" s="79"/>
      <c r="AK759" s="79"/>
      <c r="AL759" s="79"/>
      <c r="AM759" s="79"/>
      <c r="AN759" s="79"/>
      <c r="AO759" s="79"/>
      <c r="AP759" s="79"/>
      <c r="AQ759" s="79"/>
      <c r="AR759" s="79"/>
      <c r="AS759" s="79"/>
      <c r="AT759" s="79"/>
      <c r="AU759" s="79"/>
      <c r="AV759" s="79"/>
      <c r="AW759" s="79"/>
      <c r="AX759" s="79"/>
      <c r="AY759" s="79"/>
      <c r="AZ759" s="52"/>
      <c r="BA759" s="79"/>
      <c r="BB759" s="79"/>
      <c r="BC759" s="52"/>
      <c r="BD759" s="79"/>
    </row>
    <row r="760" spans="18:56" x14ac:dyDescent="0.25">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c r="AV760" s="79"/>
      <c r="AW760" s="79"/>
      <c r="AX760" s="79"/>
      <c r="AY760" s="79"/>
      <c r="AZ760" s="52"/>
      <c r="BA760" s="79"/>
      <c r="BB760" s="79"/>
      <c r="BC760" s="52"/>
      <c r="BD760" s="79"/>
    </row>
    <row r="761" spans="18:56" x14ac:dyDescent="0.25">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c r="AV761" s="79"/>
      <c r="AW761" s="79"/>
      <c r="AX761" s="79"/>
      <c r="AY761" s="79"/>
      <c r="AZ761" s="52"/>
      <c r="BA761" s="79"/>
      <c r="BB761" s="79"/>
      <c r="BC761" s="52"/>
      <c r="BD761" s="79"/>
    </row>
    <row r="762" spans="18:56" x14ac:dyDescent="0.25">
      <c r="R762" s="79"/>
      <c r="S762" s="79"/>
      <c r="T762" s="79"/>
      <c r="U762" s="79"/>
      <c r="V762" s="79"/>
      <c r="W762" s="79"/>
      <c r="X762" s="79"/>
      <c r="Y762" s="79"/>
      <c r="Z762" s="79"/>
      <c r="AA762" s="79"/>
      <c r="AB762" s="79"/>
      <c r="AC762" s="79"/>
      <c r="AD762" s="79"/>
      <c r="AE762" s="79"/>
      <c r="AF762" s="79"/>
      <c r="AG762" s="79"/>
      <c r="AH762" s="79"/>
      <c r="AI762" s="79"/>
      <c r="AJ762" s="79"/>
      <c r="AK762" s="79"/>
      <c r="AL762" s="79"/>
      <c r="AM762" s="79"/>
      <c r="AN762" s="79"/>
      <c r="AO762" s="79"/>
      <c r="AP762" s="79"/>
      <c r="AQ762" s="79"/>
      <c r="AR762" s="79"/>
      <c r="AS762" s="79"/>
      <c r="AT762" s="79"/>
      <c r="AU762" s="79"/>
      <c r="AV762" s="79"/>
      <c r="AW762" s="79"/>
      <c r="AX762" s="79"/>
      <c r="AY762" s="79"/>
      <c r="AZ762" s="52"/>
      <c r="BA762" s="79"/>
      <c r="BB762" s="79"/>
      <c r="BC762" s="52"/>
      <c r="BD762" s="79"/>
    </row>
    <row r="763" spans="18:56" x14ac:dyDescent="0.25">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c r="AV763" s="79"/>
      <c r="AW763" s="79"/>
      <c r="AX763" s="79"/>
      <c r="AY763" s="79"/>
      <c r="AZ763" s="52"/>
      <c r="BA763" s="79"/>
      <c r="BB763" s="79"/>
      <c r="BC763" s="52"/>
      <c r="BD763" s="79"/>
    </row>
    <row r="764" spans="18:56" x14ac:dyDescent="0.25">
      <c r="R764" s="79"/>
      <c r="S764" s="79"/>
      <c r="T764" s="79"/>
      <c r="U764" s="79"/>
      <c r="V764" s="79"/>
      <c r="W764" s="79"/>
      <c r="X764" s="79"/>
      <c r="Y764" s="79"/>
      <c r="Z764" s="79"/>
      <c r="AA764" s="79"/>
      <c r="AB764" s="79"/>
      <c r="AC764" s="79"/>
      <c r="AD764" s="79"/>
      <c r="AE764" s="79"/>
      <c r="AF764" s="79"/>
      <c r="AG764" s="79"/>
      <c r="AH764" s="79"/>
      <c r="AI764" s="79"/>
      <c r="AJ764" s="79"/>
      <c r="AK764" s="79"/>
      <c r="AL764" s="79"/>
      <c r="AM764" s="79"/>
      <c r="AN764" s="79"/>
      <c r="AO764" s="79"/>
      <c r="AP764" s="79"/>
      <c r="AQ764" s="79"/>
      <c r="AR764" s="79"/>
      <c r="AS764" s="79"/>
      <c r="AT764" s="79"/>
      <c r="AU764" s="79"/>
      <c r="AV764" s="79"/>
      <c r="AW764" s="79"/>
      <c r="AX764" s="79"/>
      <c r="AY764" s="79"/>
      <c r="AZ764" s="52"/>
      <c r="BA764" s="79"/>
      <c r="BB764" s="79"/>
      <c r="BC764" s="52"/>
      <c r="BD764" s="79"/>
    </row>
    <row r="765" spans="18:56" x14ac:dyDescent="0.25">
      <c r="R765" s="79"/>
      <c r="S765" s="79"/>
      <c r="T765" s="79"/>
      <c r="U765" s="79"/>
      <c r="V765" s="79"/>
      <c r="W765" s="79"/>
      <c r="X765" s="79"/>
      <c r="Y765" s="79"/>
      <c r="Z765" s="79"/>
      <c r="AA765" s="79"/>
      <c r="AB765" s="79"/>
      <c r="AC765" s="79"/>
      <c r="AD765" s="79"/>
      <c r="AE765" s="79"/>
      <c r="AF765" s="79"/>
      <c r="AG765" s="79"/>
      <c r="AH765" s="79"/>
      <c r="AI765" s="79"/>
      <c r="AJ765" s="79"/>
      <c r="AK765" s="79"/>
      <c r="AL765" s="79"/>
      <c r="AM765" s="79"/>
      <c r="AN765" s="79"/>
      <c r="AO765" s="79"/>
      <c r="AP765" s="79"/>
      <c r="AQ765" s="79"/>
      <c r="AR765" s="79"/>
      <c r="AS765" s="79"/>
      <c r="AT765" s="79"/>
      <c r="AU765" s="79"/>
      <c r="AV765" s="79"/>
      <c r="AW765" s="79"/>
      <c r="AX765" s="79"/>
      <c r="AY765" s="79"/>
      <c r="AZ765" s="52"/>
      <c r="BA765" s="79"/>
      <c r="BB765" s="79"/>
      <c r="BC765" s="52"/>
      <c r="BD765" s="79"/>
    </row>
    <row r="766" spans="18:56" x14ac:dyDescent="0.25">
      <c r="R766" s="79"/>
      <c r="S766" s="79"/>
      <c r="T766" s="79"/>
      <c r="U766" s="79"/>
      <c r="V766" s="79"/>
      <c r="W766" s="79"/>
      <c r="X766" s="79"/>
      <c r="Y766" s="79"/>
      <c r="Z766" s="79"/>
      <c r="AA766" s="79"/>
      <c r="AB766" s="79"/>
      <c r="AC766" s="79"/>
      <c r="AD766" s="79"/>
      <c r="AE766" s="79"/>
      <c r="AF766" s="79"/>
      <c r="AG766" s="79"/>
      <c r="AH766" s="79"/>
      <c r="AI766" s="79"/>
      <c r="AJ766" s="79"/>
      <c r="AK766" s="79"/>
      <c r="AL766" s="79"/>
      <c r="AM766" s="79"/>
      <c r="AN766" s="79"/>
      <c r="AO766" s="79"/>
      <c r="AP766" s="79"/>
      <c r="AQ766" s="79"/>
      <c r="AR766" s="79"/>
      <c r="AS766" s="79"/>
      <c r="AT766" s="79"/>
      <c r="AU766" s="79"/>
      <c r="AV766" s="79"/>
      <c r="AW766" s="79"/>
      <c r="AX766" s="79"/>
      <c r="AY766" s="79"/>
      <c r="AZ766" s="52"/>
      <c r="BA766" s="79"/>
      <c r="BB766" s="79"/>
      <c r="BC766" s="52"/>
      <c r="BD766" s="79"/>
    </row>
    <row r="767" spans="18:56" x14ac:dyDescent="0.25">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c r="AY767" s="79"/>
      <c r="AZ767" s="52"/>
      <c r="BA767" s="79"/>
      <c r="BB767" s="79"/>
      <c r="BC767" s="52"/>
      <c r="BD767" s="79"/>
    </row>
    <row r="768" spans="18:56" x14ac:dyDescent="0.25">
      <c r="R768" s="79"/>
      <c r="S768" s="79"/>
      <c r="T768" s="79"/>
      <c r="U768" s="79"/>
      <c r="V768" s="79"/>
      <c r="W768" s="79"/>
      <c r="X768" s="79"/>
      <c r="Y768" s="79"/>
      <c r="Z768" s="79"/>
      <c r="AA768" s="79"/>
      <c r="AB768" s="79"/>
      <c r="AC768" s="79"/>
      <c r="AD768" s="79"/>
      <c r="AE768" s="79"/>
      <c r="AF768" s="79"/>
      <c r="AG768" s="79"/>
      <c r="AH768" s="79"/>
      <c r="AI768" s="79"/>
      <c r="AJ768" s="79"/>
      <c r="AK768" s="79"/>
      <c r="AL768" s="79"/>
      <c r="AM768" s="79"/>
      <c r="AN768" s="79"/>
      <c r="AO768" s="79"/>
      <c r="AP768" s="79"/>
      <c r="AQ768" s="79"/>
      <c r="AR768" s="79"/>
      <c r="AS768" s="79"/>
      <c r="AT768" s="79"/>
      <c r="AU768" s="79"/>
      <c r="AV768" s="79"/>
      <c r="AW768" s="79"/>
      <c r="AX768" s="79"/>
      <c r="AY768" s="79"/>
      <c r="AZ768" s="52"/>
      <c r="BA768" s="79"/>
      <c r="BB768" s="79"/>
      <c r="BC768" s="52"/>
      <c r="BD768" s="79"/>
    </row>
    <row r="769" spans="18:56" x14ac:dyDescent="0.25">
      <c r="R769" s="79"/>
      <c r="S769" s="79"/>
      <c r="T769" s="79"/>
      <c r="U769" s="79"/>
      <c r="V769" s="79"/>
      <c r="W769" s="79"/>
      <c r="X769" s="79"/>
      <c r="Y769" s="79"/>
      <c r="Z769" s="79"/>
      <c r="AA769" s="79"/>
      <c r="AB769" s="79"/>
      <c r="AC769" s="79"/>
      <c r="AD769" s="79"/>
      <c r="AE769" s="79"/>
      <c r="AF769" s="79"/>
      <c r="AG769" s="79"/>
      <c r="AH769" s="79"/>
      <c r="AI769" s="79"/>
      <c r="AJ769" s="79"/>
      <c r="AK769" s="79"/>
      <c r="AL769" s="79"/>
      <c r="AM769" s="79"/>
      <c r="AN769" s="79"/>
      <c r="AO769" s="79"/>
      <c r="AP769" s="79"/>
      <c r="AQ769" s="79"/>
      <c r="AR769" s="79"/>
      <c r="AS769" s="79"/>
      <c r="AT769" s="79"/>
      <c r="AU769" s="79"/>
      <c r="AV769" s="79"/>
      <c r="AW769" s="79"/>
      <c r="AX769" s="79"/>
      <c r="AY769" s="79"/>
      <c r="AZ769" s="52"/>
      <c r="BA769" s="79"/>
      <c r="BB769" s="79"/>
      <c r="BC769" s="52"/>
      <c r="BD769" s="79"/>
    </row>
    <row r="770" spans="18:56" x14ac:dyDescent="0.25">
      <c r="R770" s="79"/>
      <c r="S770" s="79"/>
      <c r="T770" s="79"/>
      <c r="U770" s="79"/>
      <c r="V770" s="79"/>
      <c r="W770" s="79"/>
      <c r="X770" s="79"/>
      <c r="Y770" s="79"/>
      <c r="Z770" s="79"/>
      <c r="AA770" s="79"/>
      <c r="AB770" s="79"/>
      <c r="AC770" s="79"/>
      <c r="AD770" s="79"/>
      <c r="AE770" s="79"/>
      <c r="AF770" s="79"/>
      <c r="AG770" s="79"/>
      <c r="AH770" s="79"/>
      <c r="AI770" s="79"/>
      <c r="AJ770" s="79"/>
      <c r="AK770" s="79"/>
      <c r="AL770" s="79"/>
      <c r="AM770" s="79"/>
      <c r="AN770" s="79"/>
      <c r="AO770" s="79"/>
      <c r="AP770" s="79"/>
      <c r="AQ770" s="79"/>
      <c r="AR770" s="79"/>
      <c r="AS770" s="79"/>
      <c r="AT770" s="79"/>
      <c r="AU770" s="79"/>
      <c r="AV770" s="79"/>
      <c r="AW770" s="79"/>
      <c r="AX770" s="79"/>
      <c r="AY770" s="79"/>
      <c r="AZ770" s="52"/>
      <c r="BA770" s="79"/>
      <c r="BB770" s="79"/>
      <c r="BC770" s="52"/>
      <c r="BD770" s="79"/>
    </row>
    <row r="771" spans="18:56" x14ac:dyDescent="0.25">
      <c r="R771" s="79"/>
      <c r="S771" s="79"/>
      <c r="T771" s="79"/>
      <c r="U771" s="79"/>
      <c r="V771" s="79"/>
      <c r="W771" s="79"/>
      <c r="X771" s="79"/>
      <c r="Y771" s="79"/>
      <c r="Z771" s="79"/>
      <c r="AA771" s="79"/>
      <c r="AB771" s="79"/>
      <c r="AC771" s="79"/>
      <c r="AD771" s="79"/>
      <c r="AE771" s="79"/>
      <c r="AF771" s="79"/>
      <c r="AG771" s="79"/>
      <c r="AH771" s="79"/>
      <c r="AI771" s="79"/>
      <c r="AJ771" s="79"/>
      <c r="AK771" s="79"/>
      <c r="AL771" s="79"/>
      <c r="AM771" s="79"/>
      <c r="AN771" s="79"/>
      <c r="AO771" s="79"/>
      <c r="AP771" s="79"/>
      <c r="AQ771" s="79"/>
      <c r="AR771" s="79"/>
      <c r="AS771" s="79"/>
      <c r="AT771" s="79"/>
      <c r="AU771" s="79"/>
      <c r="AV771" s="79"/>
      <c r="AW771" s="79"/>
      <c r="AX771" s="79"/>
      <c r="AY771" s="79"/>
      <c r="AZ771" s="52"/>
      <c r="BA771" s="79"/>
      <c r="BB771" s="79"/>
      <c r="BC771" s="52"/>
      <c r="BD771" s="79"/>
    </row>
    <row r="772" spans="18:56" x14ac:dyDescent="0.25">
      <c r="R772" s="79"/>
      <c r="S772" s="79"/>
      <c r="T772" s="79"/>
      <c r="U772" s="79"/>
      <c r="V772" s="79"/>
      <c r="W772" s="79"/>
      <c r="X772" s="79"/>
      <c r="Y772" s="79"/>
      <c r="Z772" s="79"/>
      <c r="AA772" s="79"/>
      <c r="AB772" s="79"/>
      <c r="AC772" s="79"/>
      <c r="AD772" s="79"/>
      <c r="AE772" s="79"/>
      <c r="AF772" s="79"/>
      <c r="AG772" s="79"/>
      <c r="AH772" s="79"/>
      <c r="AI772" s="79"/>
      <c r="AJ772" s="79"/>
      <c r="AK772" s="79"/>
      <c r="AL772" s="79"/>
      <c r="AM772" s="79"/>
      <c r="AN772" s="79"/>
      <c r="AO772" s="79"/>
      <c r="AP772" s="79"/>
      <c r="AQ772" s="79"/>
      <c r="AR772" s="79"/>
      <c r="AS772" s="79"/>
      <c r="AT772" s="79"/>
      <c r="AU772" s="79"/>
      <c r="AV772" s="79"/>
      <c r="AW772" s="79"/>
      <c r="AX772" s="79"/>
      <c r="AY772" s="79"/>
      <c r="AZ772" s="52"/>
      <c r="BA772" s="79"/>
      <c r="BB772" s="79"/>
      <c r="BC772" s="52"/>
      <c r="BD772" s="79"/>
    </row>
    <row r="773" spans="18:56" x14ac:dyDescent="0.25">
      <c r="R773" s="79"/>
      <c r="S773" s="79"/>
      <c r="T773" s="79"/>
      <c r="U773" s="79"/>
      <c r="V773" s="79"/>
      <c r="W773" s="79"/>
      <c r="X773" s="79"/>
      <c r="Y773" s="79"/>
      <c r="Z773" s="79"/>
      <c r="AA773" s="79"/>
      <c r="AB773" s="79"/>
      <c r="AC773" s="79"/>
      <c r="AD773" s="79"/>
      <c r="AE773" s="79"/>
      <c r="AF773" s="79"/>
      <c r="AG773" s="79"/>
      <c r="AH773" s="79"/>
      <c r="AI773" s="79"/>
      <c r="AJ773" s="79"/>
      <c r="AK773" s="79"/>
      <c r="AL773" s="79"/>
      <c r="AM773" s="79"/>
      <c r="AN773" s="79"/>
      <c r="AO773" s="79"/>
      <c r="AP773" s="79"/>
      <c r="AQ773" s="79"/>
      <c r="AR773" s="79"/>
      <c r="AS773" s="79"/>
      <c r="AT773" s="79"/>
      <c r="AU773" s="79"/>
      <c r="AV773" s="79"/>
      <c r="AW773" s="79"/>
      <c r="AX773" s="79"/>
      <c r="AY773" s="79"/>
      <c r="AZ773" s="52"/>
      <c r="BA773" s="79"/>
      <c r="BB773" s="79"/>
      <c r="BC773" s="52"/>
      <c r="BD773" s="79"/>
    </row>
    <row r="774" spans="18:56" x14ac:dyDescent="0.25">
      <c r="R774" s="79"/>
      <c r="S774" s="79"/>
      <c r="T774" s="79"/>
      <c r="U774" s="79"/>
      <c r="V774" s="79"/>
      <c r="W774" s="79"/>
      <c r="X774" s="79"/>
      <c r="Y774" s="79"/>
      <c r="Z774" s="79"/>
      <c r="AA774" s="79"/>
      <c r="AB774" s="79"/>
      <c r="AC774" s="79"/>
      <c r="AD774" s="79"/>
      <c r="AE774" s="79"/>
      <c r="AF774" s="79"/>
      <c r="AG774" s="79"/>
      <c r="AH774" s="79"/>
      <c r="AI774" s="79"/>
      <c r="AJ774" s="79"/>
      <c r="AK774" s="79"/>
      <c r="AL774" s="79"/>
      <c r="AM774" s="79"/>
      <c r="AN774" s="79"/>
      <c r="AO774" s="79"/>
      <c r="AP774" s="79"/>
      <c r="AQ774" s="79"/>
      <c r="AR774" s="79"/>
      <c r="AS774" s="79"/>
      <c r="AT774" s="79"/>
      <c r="AU774" s="79"/>
      <c r="AV774" s="79"/>
      <c r="AW774" s="79"/>
      <c r="AX774" s="79"/>
      <c r="AY774" s="79"/>
      <c r="AZ774" s="52"/>
      <c r="BA774" s="79"/>
      <c r="BB774" s="79"/>
      <c r="BC774" s="52"/>
      <c r="BD774" s="79"/>
    </row>
    <row r="775" spans="18:56" x14ac:dyDescent="0.25">
      <c r="R775" s="79"/>
      <c r="S775" s="79"/>
      <c r="T775" s="79"/>
      <c r="U775" s="79"/>
      <c r="V775" s="79"/>
      <c r="W775" s="79"/>
      <c r="X775" s="79"/>
      <c r="Y775" s="79"/>
      <c r="Z775" s="79"/>
      <c r="AA775" s="79"/>
      <c r="AB775" s="79"/>
      <c r="AC775" s="79"/>
      <c r="AD775" s="79"/>
      <c r="AE775" s="79"/>
      <c r="AF775" s="79"/>
      <c r="AG775" s="79"/>
      <c r="AH775" s="79"/>
      <c r="AI775" s="79"/>
      <c r="AJ775" s="79"/>
      <c r="AK775" s="79"/>
      <c r="AL775" s="79"/>
      <c r="AM775" s="79"/>
      <c r="AN775" s="79"/>
      <c r="AO775" s="79"/>
      <c r="AP775" s="79"/>
      <c r="AQ775" s="79"/>
      <c r="AR775" s="79"/>
      <c r="AS775" s="79"/>
      <c r="AT775" s="79"/>
      <c r="AU775" s="79"/>
      <c r="AV775" s="79"/>
      <c r="AW775" s="79"/>
      <c r="AX775" s="79"/>
      <c r="AY775" s="79"/>
      <c r="AZ775" s="52"/>
      <c r="BA775" s="79"/>
      <c r="BB775" s="79"/>
      <c r="BC775" s="52"/>
      <c r="BD775" s="79"/>
    </row>
    <row r="776" spans="18:56" x14ac:dyDescent="0.25">
      <c r="R776" s="79"/>
      <c r="S776" s="79"/>
      <c r="T776" s="79"/>
      <c r="U776" s="79"/>
      <c r="V776" s="79"/>
      <c r="W776" s="79"/>
      <c r="X776" s="79"/>
      <c r="Y776" s="79"/>
      <c r="Z776" s="79"/>
      <c r="AA776" s="79"/>
      <c r="AB776" s="79"/>
      <c r="AC776" s="79"/>
      <c r="AD776" s="79"/>
      <c r="AE776" s="79"/>
      <c r="AF776" s="79"/>
      <c r="AG776" s="79"/>
      <c r="AH776" s="79"/>
      <c r="AI776" s="79"/>
      <c r="AJ776" s="79"/>
      <c r="AK776" s="79"/>
      <c r="AL776" s="79"/>
      <c r="AM776" s="79"/>
      <c r="AN776" s="79"/>
      <c r="AO776" s="79"/>
      <c r="AP776" s="79"/>
      <c r="AQ776" s="79"/>
      <c r="AR776" s="79"/>
      <c r="AS776" s="79"/>
      <c r="AT776" s="79"/>
      <c r="AU776" s="79"/>
      <c r="AV776" s="79"/>
      <c r="AW776" s="79"/>
      <c r="AX776" s="79"/>
      <c r="AY776" s="79"/>
      <c r="AZ776" s="52"/>
      <c r="BA776" s="79"/>
      <c r="BB776" s="79"/>
      <c r="BC776" s="52"/>
      <c r="BD776" s="79"/>
    </row>
    <row r="777" spans="18:56" x14ac:dyDescent="0.25">
      <c r="R777" s="79"/>
      <c r="S777" s="79"/>
      <c r="T777" s="79"/>
      <c r="U777" s="79"/>
      <c r="V777" s="79"/>
      <c r="W777" s="79"/>
      <c r="X777" s="79"/>
      <c r="Y777" s="79"/>
      <c r="Z777" s="79"/>
      <c r="AA777" s="79"/>
      <c r="AB777" s="79"/>
      <c r="AC777" s="79"/>
      <c r="AD777" s="79"/>
      <c r="AE777" s="79"/>
      <c r="AF777" s="79"/>
      <c r="AG777" s="79"/>
      <c r="AH777" s="79"/>
      <c r="AI777" s="79"/>
      <c r="AJ777" s="79"/>
      <c r="AK777" s="79"/>
      <c r="AL777" s="79"/>
      <c r="AM777" s="79"/>
      <c r="AN777" s="79"/>
      <c r="AO777" s="79"/>
      <c r="AP777" s="79"/>
      <c r="AQ777" s="79"/>
      <c r="AR777" s="79"/>
      <c r="AS777" s="79"/>
      <c r="AT777" s="79"/>
      <c r="AU777" s="79"/>
      <c r="AV777" s="79"/>
      <c r="AW777" s="79"/>
      <c r="AX777" s="79"/>
      <c r="AY777" s="79"/>
      <c r="AZ777" s="52"/>
      <c r="BA777" s="79"/>
      <c r="BB777" s="79"/>
      <c r="BC777" s="52"/>
      <c r="BD777" s="79"/>
    </row>
    <row r="778" spans="18:56" x14ac:dyDescent="0.25">
      <c r="R778" s="79"/>
      <c r="S778" s="79"/>
      <c r="T778" s="79"/>
      <c r="U778" s="79"/>
      <c r="V778" s="79"/>
      <c r="W778" s="79"/>
      <c r="X778" s="79"/>
      <c r="Y778" s="79"/>
      <c r="Z778" s="79"/>
      <c r="AA778" s="79"/>
      <c r="AB778" s="79"/>
      <c r="AC778" s="79"/>
      <c r="AD778" s="79"/>
      <c r="AE778" s="79"/>
      <c r="AF778" s="79"/>
      <c r="AG778" s="79"/>
      <c r="AH778" s="79"/>
      <c r="AI778" s="79"/>
      <c r="AJ778" s="79"/>
      <c r="AK778" s="79"/>
      <c r="AL778" s="79"/>
      <c r="AM778" s="79"/>
      <c r="AN778" s="79"/>
      <c r="AO778" s="79"/>
      <c r="AP778" s="79"/>
      <c r="AQ778" s="79"/>
      <c r="AR778" s="79"/>
      <c r="AS778" s="79"/>
      <c r="AT778" s="79"/>
      <c r="AU778" s="79"/>
      <c r="AV778" s="79"/>
      <c r="AW778" s="79"/>
      <c r="AX778" s="79"/>
      <c r="AY778" s="79"/>
      <c r="AZ778" s="52"/>
      <c r="BA778" s="79"/>
      <c r="BB778" s="79"/>
      <c r="BC778" s="52"/>
      <c r="BD778" s="79"/>
    </row>
    <row r="779" spans="18:56" x14ac:dyDescent="0.25">
      <c r="R779" s="79"/>
      <c r="S779" s="79"/>
      <c r="T779" s="79"/>
      <c r="U779" s="79"/>
      <c r="V779" s="79"/>
      <c r="W779" s="79"/>
      <c r="X779" s="79"/>
      <c r="Y779" s="79"/>
      <c r="Z779" s="79"/>
      <c r="AA779" s="79"/>
      <c r="AB779" s="79"/>
      <c r="AC779" s="79"/>
      <c r="AD779" s="79"/>
      <c r="AE779" s="79"/>
      <c r="AF779" s="79"/>
      <c r="AG779" s="79"/>
      <c r="AH779" s="79"/>
      <c r="AI779" s="79"/>
      <c r="AJ779" s="79"/>
      <c r="AK779" s="79"/>
      <c r="AL779" s="79"/>
      <c r="AM779" s="79"/>
      <c r="AN779" s="79"/>
      <c r="AO779" s="79"/>
      <c r="AP779" s="79"/>
      <c r="AQ779" s="79"/>
      <c r="AR779" s="79"/>
      <c r="AS779" s="79"/>
      <c r="AT779" s="79"/>
      <c r="AU779" s="79"/>
      <c r="AV779" s="79"/>
      <c r="AW779" s="79"/>
      <c r="AX779" s="79"/>
      <c r="AY779" s="79"/>
      <c r="AZ779" s="52"/>
      <c r="BA779" s="79"/>
      <c r="BB779" s="79"/>
      <c r="BC779" s="52"/>
      <c r="BD779" s="79"/>
    </row>
    <row r="780" spans="18:56" x14ac:dyDescent="0.25">
      <c r="R780" s="79"/>
      <c r="S780" s="79"/>
      <c r="T780" s="79"/>
      <c r="U780" s="79"/>
      <c r="V780" s="79"/>
      <c r="W780" s="79"/>
      <c r="X780" s="79"/>
      <c r="Y780" s="79"/>
      <c r="Z780" s="79"/>
      <c r="AA780" s="79"/>
      <c r="AB780" s="79"/>
      <c r="AC780" s="79"/>
      <c r="AD780" s="79"/>
      <c r="AE780" s="79"/>
      <c r="AF780" s="79"/>
      <c r="AG780" s="79"/>
      <c r="AH780" s="79"/>
      <c r="AI780" s="79"/>
      <c r="AJ780" s="79"/>
      <c r="AK780" s="79"/>
      <c r="AL780" s="79"/>
      <c r="AM780" s="79"/>
      <c r="AN780" s="79"/>
      <c r="AO780" s="79"/>
      <c r="AP780" s="79"/>
      <c r="AQ780" s="79"/>
      <c r="AR780" s="79"/>
      <c r="AS780" s="79"/>
      <c r="AT780" s="79"/>
      <c r="AU780" s="79"/>
      <c r="AV780" s="79"/>
      <c r="AW780" s="79"/>
      <c r="AX780" s="79"/>
      <c r="AY780" s="79"/>
      <c r="AZ780" s="52"/>
      <c r="BA780" s="79"/>
      <c r="BB780" s="79"/>
      <c r="BC780" s="52"/>
      <c r="BD780" s="79"/>
    </row>
    <row r="781" spans="18:56" x14ac:dyDescent="0.25">
      <c r="R781" s="79"/>
      <c r="S781" s="79"/>
      <c r="T781" s="79"/>
      <c r="U781" s="79"/>
      <c r="V781" s="79"/>
      <c r="W781" s="79"/>
      <c r="X781" s="79"/>
      <c r="Y781" s="79"/>
      <c r="Z781" s="79"/>
      <c r="AA781" s="79"/>
      <c r="AB781" s="79"/>
      <c r="AC781" s="79"/>
      <c r="AD781" s="79"/>
      <c r="AE781" s="79"/>
      <c r="AF781" s="79"/>
      <c r="AG781" s="79"/>
      <c r="AH781" s="79"/>
      <c r="AI781" s="79"/>
      <c r="AJ781" s="79"/>
      <c r="AK781" s="79"/>
      <c r="AL781" s="79"/>
      <c r="AM781" s="79"/>
      <c r="AN781" s="79"/>
      <c r="AO781" s="79"/>
      <c r="AP781" s="79"/>
      <c r="AQ781" s="79"/>
      <c r="AR781" s="79"/>
      <c r="AS781" s="79"/>
      <c r="AT781" s="79"/>
      <c r="AU781" s="79"/>
      <c r="AV781" s="79"/>
      <c r="AW781" s="79"/>
      <c r="AX781" s="79"/>
      <c r="AY781" s="79"/>
      <c r="AZ781" s="52"/>
      <c r="BA781" s="79"/>
      <c r="BB781" s="79"/>
      <c r="BC781" s="52"/>
      <c r="BD781" s="79"/>
    </row>
    <row r="782" spans="18:56" x14ac:dyDescent="0.25">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52"/>
      <c r="BA782" s="79"/>
      <c r="BB782" s="79"/>
      <c r="BC782" s="52"/>
      <c r="BD782" s="79"/>
    </row>
    <row r="783" spans="18:56" x14ac:dyDescent="0.25">
      <c r="R783" s="79"/>
      <c r="S783" s="79"/>
      <c r="T783" s="79"/>
      <c r="U783" s="79"/>
      <c r="V783" s="79"/>
      <c r="W783" s="79"/>
      <c r="X783" s="79"/>
      <c r="Y783" s="79"/>
      <c r="Z783" s="79"/>
      <c r="AA783" s="79"/>
      <c r="AB783" s="79"/>
      <c r="AC783" s="79"/>
      <c r="AD783" s="79"/>
      <c r="AE783" s="79"/>
      <c r="AF783" s="79"/>
      <c r="AG783" s="79"/>
      <c r="AH783" s="79"/>
      <c r="AI783" s="79"/>
      <c r="AJ783" s="79"/>
      <c r="AK783" s="79"/>
      <c r="AL783" s="79"/>
      <c r="AM783" s="79"/>
      <c r="AN783" s="79"/>
      <c r="AO783" s="79"/>
      <c r="AP783" s="79"/>
      <c r="AQ783" s="79"/>
      <c r="AR783" s="79"/>
      <c r="AS783" s="79"/>
      <c r="AT783" s="79"/>
      <c r="AU783" s="79"/>
      <c r="AV783" s="79"/>
      <c r="AW783" s="79"/>
      <c r="AX783" s="79"/>
      <c r="AY783" s="79"/>
      <c r="AZ783" s="52"/>
      <c r="BA783" s="79"/>
      <c r="BB783" s="79"/>
      <c r="BC783" s="52"/>
      <c r="BD783" s="79"/>
    </row>
    <row r="784" spans="18:56" x14ac:dyDescent="0.25">
      <c r="R784" s="79"/>
      <c r="S784" s="79"/>
      <c r="T784" s="79"/>
      <c r="U784" s="79"/>
      <c r="V784" s="79"/>
      <c r="W784" s="79"/>
      <c r="X784" s="79"/>
      <c r="Y784" s="79"/>
      <c r="Z784" s="79"/>
      <c r="AA784" s="79"/>
      <c r="AB784" s="79"/>
      <c r="AC784" s="79"/>
      <c r="AD784" s="79"/>
      <c r="AE784" s="79"/>
      <c r="AF784" s="79"/>
      <c r="AG784" s="79"/>
      <c r="AH784" s="79"/>
      <c r="AI784" s="79"/>
      <c r="AJ784" s="79"/>
      <c r="AK784" s="79"/>
      <c r="AL784" s="79"/>
      <c r="AM784" s="79"/>
      <c r="AN784" s="79"/>
      <c r="AO784" s="79"/>
      <c r="AP784" s="79"/>
      <c r="AQ784" s="79"/>
      <c r="AR784" s="79"/>
      <c r="AS784" s="79"/>
      <c r="AT784" s="79"/>
      <c r="AU784" s="79"/>
      <c r="AV784" s="79"/>
      <c r="AW784" s="79"/>
      <c r="AX784" s="79"/>
      <c r="AY784" s="79"/>
      <c r="AZ784" s="52"/>
      <c r="BA784" s="79"/>
      <c r="BB784" s="79"/>
      <c r="BC784" s="52"/>
      <c r="BD784" s="79"/>
    </row>
    <row r="785" spans="18:56" x14ac:dyDescent="0.25">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c r="AV785" s="79"/>
      <c r="AW785" s="79"/>
      <c r="AX785" s="79"/>
      <c r="AY785" s="79"/>
      <c r="AZ785" s="52"/>
      <c r="BA785" s="79"/>
      <c r="BB785" s="79"/>
      <c r="BC785" s="52"/>
      <c r="BD785" s="79"/>
    </row>
    <row r="786" spans="18:56" x14ac:dyDescent="0.25">
      <c r="R786" s="79"/>
      <c r="S786" s="79"/>
      <c r="T786" s="79"/>
      <c r="U786" s="79"/>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c r="AV786" s="79"/>
      <c r="AW786" s="79"/>
      <c r="AX786" s="79"/>
      <c r="AY786" s="79"/>
      <c r="AZ786" s="52"/>
      <c r="BA786" s="79"/>
      <c r="BB786" s="79"/>
      <c r="BC786" s="52"/>
      <c r="BD786" s="79"/>
    </row>
    <row r="787" spans="18:56" x14ac:dyDescent="0.25">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c r="AV787" s="79"/>
      <c r="AW787" s="79"/>
      <c r="AX787" s="79"/>
      <c r="AY787" s="79"/>
      <c r="AZ787" s="52"/>
      <c r="BA787" s="79"/>
      <c r="BB787" s="79"/>
      <c r="BC787" s="52"/>
      <c r="BD787" s="79"/>
    </row>
    <row r="788" spans="18:56" x14ac:dyDescent="0.25">
      <c r="R788" s="79"/>
      <c r="S788" s="79"/>
      <c r="T788" s="79"/>
      <c r="U788" s="79"/>
      <c r="V788" s="79"/>
      <c r="W788" s="79"/>
      <c r="X788" s="79"/>
      <c r="Y788" s="79"/>
      <c r="Z788" s="79"/>
      <c r="AA788" s="79"/>
      <c r="AB788" s="79"/>
      <c r="AC788" s="79"/>
      <c r="AD788" s="79"/>
      <c r="AE788" s="79"/>
      <c r="AF788" s="79"/>
      <c r="AG788" s="79"/>
      <c r="AH788" s="79"/>
      <c r="AI788" s="79"/>
      <c r="AJ788" s="79"/>
      <c r="AK788" s="79"/>
      <c r="AL788" s="79"/>
      <c r="AM788" s="79"/>
      <c r="AN788" s="79"/>
      <c r="AO788" s="79"/>
      <c r="AP788" s="79"/>
      <c r="AQ788" s="79"/>
      <c r="AR788" s="79"/>
      <c r="AS788" s="79"/>
      <c r="AT788" s="79"/>
      <c r="AU788" s="79"/>
      <c r="AV788" s="79"/>
      <c r="AW788" s="79"/>
      <c r="AX788" s="79"/>
      <c r="AY788" s="79"/>
      <c r="AZ788" s="52"/>
      <c r="BA788" s="79"/>
      <c r="BB788" s="79"/>
      <c r="BC788" s="52"/>
      <c r="BD788" s="79"/>
    </row>
    <row r="789" spans="18:56" x14ac:dyDescent="0.25">
      <c r="R789" s="79"/>
      <c r="S789" s="79"/>
      <c r="T789" s="79"/>
      <c r="U789" s="79"/>
      <c r="V789" s="79"/>
      <c r="W789" s="79"/>
      <c r="X789" s="79"/>
      <c r="Y789" s="79"/>
      <c r="Z789" s="79"/>
      <c r="AA789" s="79"/>
      <c r="AB789" s="79"/>
      <c r="AC789" s="79"/>
      <c r="AD789" s="79"/>
      <c r="AE789" s="79"/>
      <c r="AF789" s="79"/>
      <c r="AG789" s="79"/>
      <c r="AH789" s="79"/>
      <c r="AI789" s="79"/>
      <c r="AJ789" s="79"/>
      <c r="AK789" s="79"/>
      <c r="AL789" s="79"/>
      <c r="AM789" s="79"/>
      <c r="AN789" s="79"/>
      <c r="AO789" s="79"/>
      <c r="AP789" s="79"/>
      <c r="AQ789" s="79"/>
      <c r="AR789" s="79"/>
      <c r="AS789" s="79"/>
      <c r="AT789" s="79"/>
      <c r="AU789" s="79"/>
      <c r="AV789" s="79"/>
      <c r="AW789" s="79"/>
      <c r="AX789" s="79"/>
      <c r="AY789" s="79"/>
      <c r="AZ789" s="52"/>
      <c r="BA789" s="79"/>
      <c r="BB789" s="79"/>
      <c r="BC789" s="52"/>
      <c r="BD789" s="79"/>
    </row>
    <row r="790" spans="18:56" x14ac:dyDescent="0.25">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52"/>
      <c r="BA790" s="79"/>
      <c r="BB790" s="79"/>
      <c r="BC790" s="52"/>
      <c r="BD790" s="79"/>
    </row>
    <row r="791" spans="18:56" x14ac:dyDescent="0.25">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52"/>
      <c r="BA791" s="79"/>
      <c r="BB791" s="79"/>
      <c r="BC791" s="52"/>
      <c r="BD791" s="79"/>
    </row>
    <row r="792" spans="18:56" x14ac:dyDescent="0.25">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c r="AV792" s="79"/>
      <c r="AW792" s="79"/>
      <c r="AX792" s="79"/>
      <c r="AY792" s="79"/>
      <c r="AZ792" s="52"/>
      <c r="BA792" s="79"/>
      <c r="BB792" s="79"/>
      <c r="BC792" s="52"/>
      <c r="BD792" s="79"/>
    </row>
    <row r="793" spans="18:56" x14ac:dyDescent="0.25">
      <c r="R793" s="79"/>
      <c r="S793" s="79"/>
      <c r="T793" s="79"/>
      <c r="U793" s="79"/>
      <c r="V793" s="79"/>
      <c r="W793" s="79"/>
      <c r="X793" s="79"/>
      <c r="Y793" s="79"/>
      <c r="Z793" s="79"/>
      <c r="AA793" s="79"/>
      <c r="AB793" s="79"/>
      <c r="AC793" s="79"/>
      <c r="AD793" s="79"/>
      <c r="AE793" s="79"/>
      <c r="AF793" s="79"/>
      <c r="AG793" s="79"/>
      <c r="AH793" s="79"/>
      <c r="AI793" s="79"/>
      <c r="AJ793" s="79"/>
      <c r="AK793" s="79"/>
      <c r="AL793" s="79"/>
      <c r="AM793" s="79"/>
      <c r="AN793" s="79"/>
      <c r="AO793" s="79"/>
      <c r="AP793" s="79"/>
      <c r="AQ793" s="79"/>
      <c r="AR793" s="79"/>
      <c r="AS793" s="79"/>
      <c r="AT793" s="79"/>
      <c r="AU793" s="79"/>
      <c r="AV793" s="79"/>
      <c r="AW793" s="79"/>
      <c r="AX793" s="79"/>
      <c r="AY793" s="79"/>
      <c r="AZ793" s="52"/>
      <c r="BA793" s="79"/>
      <c r="BB793" s="79"/>
      <c r="BC793" s="52"/>
      <c r="BD793" s="79"/>
    </row>
    <row r="794" spans="18:56" x14ac:dyDescent="0.25">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52"/>
      <c r="BA794" s="79"/>
      <c r="BB794" s="79"/>
      <c r="BC794" s="52"/>
      <c r="BD794" s="79"/>
    </row>
    <row r="795" spans="18:56" x14ac:dyDescent="0.25">
      <c r="R795" s="79"/>
      <c r="S795" s="79"/>
      <c r="T795" s="79"/>
      <c r="U795" s="79"/>
      <c r="V795" s="79"/>
      <c r="W795" s="79"/>
      <c r="X795" s="79"/>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52"/>
      <c r="BA795" s="79"/>
      <c r="BB795" s="79"/>
      <c r="BC795" s="52"/>
      <c r="BD795" s="79"/>
    </row>
    <row r="796" spans="18:56" x14ac:dyDescent="0.25">
      <c r="R796" s="79"/>
      <c r="S796" s="79"/>
      <c r="T796" s="79"/>
      <c r="U796" s="79"/>
      <c r="V796" s="79"/>
      <c r="W796" s="79"/>
      <c r="X796" s="79"/>
      <c r="Y796" s="79"/>
      <c r="Z796" s="79"/>
      <c r="AA796" s="79"/>
      <c r="AB796" s="79"/>
      <c r="AC796" s="79"/>
      <c r="AD796" s="79"/>
      <c r="AE796" s="79"/>
      <c r="AF796" s="79"/>
      <c r="AG796" s="79"/>
      <c r="AH796" s="79"/>
      <c r="AI796" s="79"/>
      <c r="AJ796" s="79"/>
      <c r="AK796" s="79"/>
      <c r="AL796" s="79"/>
      <c r="AM796" s="79"/>
      <c r="AN796" s="79"/>
      <c r="AO796" s="79"/>
      <c r="AP796" s="79"/>
      <c r="AQ796" s="79"/>
      <c r="AR796" s="79"/>
      <c r="AS796" s="79"/>
      <c r="AT796" s="79"/>
      <c r="AU796" s="79"/>
      <c r="AV796" s="79"/>
      <c r="AW796" s="79"/>
      <c r="AX796" s="79"/>
      <c r="AY796" s="79"/>
      <c r="AZ796" s="52"/>
      <c r="BA796" s="79"/>
      <c r="BB796" s="79"/>
      <c r="BC796" s="52"/>
      <c r="BD796" s="79"/>
    </row>
    <row r="797" spans="18:56" x14ac:dyDescent="0.25">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c r="AV797" s="79"/>
      <c r="AW797" s="79"/>
      <c r="AX797" s="79"/>
      <c r="AY797" s="79"/>
      <c r="AZ797" s="52"/>
      <c r="BA797" s="79"/>
      <c r="BB797" s="79"/>
      <c r="BC797" s="52"/>
      <c r="BD797" s="79"/>
    </row>
    <row r="798" spans="18:56" x14ac:dyDescent="0.25">
      <c r="R798" s="79"/>
      <c r="S798" s="79"/>
      <c r="T798" s="79"/>
      <c r="U798" s="79"/>
      <c r="V798" s="79"/>
      <c r="W798" s="79"/>
      <c r="X798" s="79"/>
      <c r="Y798" s="79"/>
      <c r="Z798" s="79"/>
      <c r="AA798" s="79"/>
      <c r="AB798" s="79"/>
      <c r="AC798" s="79"/>
      <c r="AD798" s="79"/>
      <c r="AE798" s="79"/>
      <c r="AF798" s="79"/>
      <c r="AG798" s="79"/>
      <c r="AH798" s="79"/>
      <c r="AI798" s="79"/>
      <c r="AJ798" s="79"/>
      <c r="AK798" s="79"/>
      <c r="AL798" s="79"/>
      <c r="AM798" s="79"/>
      <c r="AN798" s="79"/>
      <c r="AO798" s="79"/>
      <c r="AP798" s="79"/>
      <c r="AQ798" s="79"/>
      <c r="AR798" s="79"/>
      <c r="AS798" s="79"/>
      <c r="AT798" s="79"/>
      <c r="AU798" s="79"/>
      <c r="AV798" s="79"/>
      <c r="AW798" s="79"/>
      <c r="AX798" s="79"/>
      <c r="AY798" s="79"/>
      <c r="AZ798" s="52"/>
      <c r="BA798" s="79"/>
      <c r="BB798" s="79"/>
      <c r="BC798" s="52"/>
      <c r="BD798" s="79"/>
    </row>
    <row r="799" spans="18:56" x14ac:dyDescent="0.25">
      <c r="R799" s="79"/>
      <c r="S799" s="79"/>
      <c r="T799" s="79"/>
      <c r="U799" s="79"/>
      <c r="V799" s="79"/>
      <c r="W799" s="79"/>
      <c r="X799" s="79"/>
      <c r="Y799" s="79"/>
      <c r="Z799" s="79"/>
      <c r="AA799" s="79"/>
      <c r="AB799" s="79"/>
      <c r="AC799" s="79"/>
      <c r="AD799" s="79"/>
      <c r="AE799" s="79"/>
      <c r="AF799" s="79"/>
      <c r="AG799" s="79"/>
      <c r="AH799" s="79"/>
      <c r="AI799" s="79"/>
      <c r="AJ799" s="79"/>
      <c r="AK799" s="79"/>
      <c r="AL799" s="79"/>
      <c r="AM799" s="79"/>
      <c r="AN799" s="79"/>
      <c r="AO799" s="79"/>
      <c r="AP799" s="79"/>
      <c r="AQ799" s="79"/>
      <c r="AR799" s="79"/>
      <c r="AS799" s="79"/>
      <c r="AT799" s="79"/>
      <c r="AU799" s="79"/>
      <c r="AV799" s="79"/>
      <c r="AW799" s="79"/>
      <c r="AX799" s="79"/>
      <c r="AY799" s="79"/>
      <c r="AZ799" s="52"/>
      <c r="BA799" s="79"/>
      <c r="BB799" s="79"/>
      <c r="BC799" s="52"/>
      <c r="BD799" s="79"/>
    </row>
    <row r="800" spans="18:56" x14ac:dyDescent="0.25">
      <c r="R800" s="79"/>
      <c r="S800" s="79"/>
      <c r="T800" s="79"/>
      <c r="U800" s="79"/>
      <c r="V800" s="79"/>
      <c r="W800" s="79"/>
      <c r="X800" s="79"/>
      <c r="Y800" s="79"/>
      <c r="Z800" s="79"/>
      <c r="AA800" s="79"/>
      <c r="AB800" s="79"/>
      <c r="AC800" s="79"/>
      <c r="AD800" s="79"/>
      <c r="AE800" s="79"/>
      <c r="AF800" s="79"/>
      <c r="AG800" s="79"/>
      <c r="AH800" s="79"/>
      <c r="AI800" s="79"/>
      <c r="AJ800" s="79"/>
      <c r="AK800" s="79"/>
      <c r="AL800" s="79"/>
      <c r="AM800" s="79"/>
      <c r="AN800" s="79"/>
      <c r="AO800" s="79"/>
      <c r="AP800" s="79"/>
      <c r="AQ800" s="79"/>
      <c r="AR800" s="79"/>
      <c r="AS800" s="79"/>
      <c r="AT800" s="79"/>
      <c r="AU800" s="79"/>
      <c r="AV800" s="79"/>
      <c r="AW800" s="79"/>
      <c r="AX800" s="79"/>
      <c r="AY800" s="79"/>
      <c r="AZ800" s="52"/>
      <c r="BA800" s="79"/>
      <c r="BB800" s="79"/>
      <c r="BC800" s="52"/>
      <c r="BD800" s="79"/>
    </row>
    <row r="801" spans="18:56" x14ac:dyDescent="0.25">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52"/>
      <c r="BA801" s="79"/>
      <c r="BB801" s="79"/>
      <c r="BC801" s="52"/>
      <c r="BD801" s="79"/>
    </row>
    <row r="802" spans="18:56" x14ac:dyDescent="0.25">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c r="AV802" s="79"/>
      <c r="AW802" s="79"/>
      <c r="AX802" s="79"/>
      <c r="AY802" s="79"/>
      <c r="AZ802" s="52"/>
      <c r="BA802" s="79"/>
      <c r="BB802" s="79"/>
      <c r="BC802" s="52"/>
      <c r="BD802" s="79"/>
    </row>
    <row r="803" spans="18:56" x14ac:dyDescent="0.25">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c r="AV803" s="79"/>
      <c r="AW803" s="79"/>
      <c r="AX803" s="79"/>
      <c r="AY803" s="79"/>
      <c r="AZ803" s="52"/>
      <c r="BA803" s="79"/>
      <c r="BB803" s="79"/>
      <c r="BC803" s="52"/>
      <c r="BD803" s="79"/>
    </row>
    <row r="804" spans="18:56" x14ac:dyDescent="0.25">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c r="AU804" s="79"/>
      <c r="AV804" s="79"/>
      <c r="AW804" s="79"/>
      <c r="AX804" s="79"/>
      <c r="AY804" s="79"/>
      <c r="AZ804" s="52"/>
      <c r="BA804" s="79"/>
      <c r="BB804" s="79"/>
      <c r="BC804" s="52"/>
      <c r="BD804" s="79"/>
    </row>
    <row r="805" spans="18:56" x14ac:dyDescent="0.25">
      <c r="R805" s="79"/>
      <c r="S805" s="79"/>
      <c r="T805" s="79"/>
      <c r="U805" s="79"/>
      <c r="V805" s="79"/>
      <c r="W805" s="79"/>
      <c r="X805" s="79"/>
      <c r="Y805" s="79"/>
      <c r="Z805" s="79"/>
      <c r="AA805" s="79"/>
      <c r="AB805" s="79"/>
      <c r="AC805" s="79"/>
      <c r="AD805" s="79"/>
      <c r="AE805" s="79"/>
      <c r="AF805" s="79"/>
      <c r="AG805" s="79"/>
      <c r="AH805" s="79"/>
      <c r="AI805" s="79"/>
      <c r="AJ805" s="79"/>
      <c r="AK805" s="79"/>
      <c r="AL805" s="79"/>
      <c r="AM805" s="79"/>
      <c r="AN805" s="79"/>
      <c r="AO805" s="79"/>
      <c r="AP805" s="79"/>
      <c r="AQ805" s="79"/>
      <c r="AR805" s="79"/>
      <c r="AS805" s="79"/>
      <c r="AT805" s="79"/>
      <c r="AU805" s="79"/>
      <c r="AV805" s="79"/>
      <c r="AW805" s="79"/>
      <c r="AX805" s="79"/>
      <c r="AY805" s="79"/>
      <c r="AZ805" s="52"/>
      <c r="BA805" s="79"/>
      <c r="BB805" s="79"/>
      <c r="BC805" s="52"/>
      <c r="BD805" s="79"/>
    </row>
    <row r="806" spans="18:56" x14ac:dyDescent="0.25">
      <c r="R806" s="79"/>
      <c r="S806" s="79"/>
      <c r="T806" s="79"/>
      <c r="U806" s="79"/>
      <c r="V806" s="79"/>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52"/>
      <c r="BA806" s="79"/>
      <c r="BB806" s="79"/>
      <c r="BC806" s="52"/>
      <c r="BD806" s="79"/>
    </row>
    <row r="807" spans="18:56" x14ac:dyDescent="0.25">
      <c r="R807" s="79"/>
      <c r="S807" s="79"/>
      <c r="T807" s="79"/>
      <c r="U807" s="79"/>
      <c r="V807" s="79"/>
      <c r="W807" s="79"/>
      <c r="X807" s="79"/>
      <c r="Y807" s="79"/>
      <c r="Z807" s="79"/>
      <c r="AA807" s="79"/>
      <c r="AB807" s="79"/>
      <c r="AC807" s="79"/>
      <c r="AD807" s="79"/>
      <c r="AE807" s="79"/>
      <c r="AF807" s="79"/>
      <c r="AG807" s="79"/>
      <c r="AH807" s="79"/>
      <c r="AI807" s="79"/>
      <c r="AJ807" s="79"/>
      <c r="AK807" s="79"/>
      <c r="AL807" s="79"/>
      <c r="AM807" s="79"/>
      <c r="AN807" s="79"/>
      <c r="AO807" s="79"/>
      <c r="AP807" s="79"/>
      <c r="AQ807" s="79"/>
      <c r="AR807" s="79"/>
      <c r="AS807" s="79"/>
      <c r="AT807" s="79"/>
      <c r="AU807" s="79"/>
      <c r="AV807" s="79"/>
      <c r="AW807" s="79"/>
      <c r="AX807" s="79"/>
      <c r="AY807" s="79"/>
      <c r="AZ807" s="52"/>
      <c r="BA807" s="79"/>
      <c r="BB807" s="79"/>
      <c r="BC807" s="52"/>
      <c r="BD807" s="79"/>
    </row>
    <row r="808" spans="18:56" x14ac:dyDescent="0.25">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52"/>
      <c r="BA808" s="79"/>
      <c r="BB808" s="79"/>
      <c r="BC808" s="52"/>
      <c r="BD808" s="79"/>
    </row>
    <row r="809" spans="18:56" x14ac:dyDescent="0.25">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52"/>
      <c r="BA809" s="79"/>
      <c r="BB809" s="79"/>
      <c r="BC809" s="52"/>
      <c r="BD809" s="79"/>
    </row>
    <row r="810" spans="18:56" x14ac:dyDescent="0.25">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52"/>
      <c r="BA810" s="79"/>
      <c r="BB810" s="79"/>
      <c r="BC810" s="52"/>
      <c r="BD810" s="79"/>
    </row>
    <row r="811" spans="18:56" x14ac:dyDescent="0.25">
      <c r="R811" s="79"/>
      <c r="S811" s="79"/>
      <c r="T811" s="79"/>
      <c r="U811" s="79"/>
      <c r="V811" s="79"/>
      <c r="W811" s="79"/>
      <c r="X811" s="79"/>
      <c r="Y811" s="79"/>
      <c r="Z811" s="79"/>
      <c r="AA811" s="79"/>
      <c r="AB811" s="79"/>
      <c r="AC811" s="79"/>
      <c r="AD811" s="79"/>
      <c r="AE811" s="79"/>
      <c r="AF811" s="79"/>
      <c r="AG811" s="79"/>
      <c r="AH811" s="79"/>
      <c r="AI811" s="79"/>
      <c r="AJ811" s="79"/>
      <c r="AK811" s="79"/>
      <c r="AL811" s="79"/>
      <c r="AM811" s="79"/>
      <c r="AN811" s="79"/>
      <c r="AO811" s="79"/>
      <c r="AP811" s="79"/>
      <c r="AQ811" s="79"/>
      <c r="AR811" s="79"/>
      <c r="AS811" s="79"/>
      <c r="AT811" s="79"/>
      <c r="AU811" s="79"/>
      <c r="AV811" s="79"/>
      <c r="AW811" s="79"/>
      <c r="AX811" s="79"/>
      <c r="AY811" s="79"/>
      <c r="AZ811" s="52"/>
      <c r="BA811" s="79"/>
      <c r="BB811" s="79"/>
      <c r="BC811" s="52"/>
      <c r="BD811" s="79"/>
    </row>
    <row r="812" spans="18:56" x14ac:dyDescent="0.25">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c r="AP812" s="79"/>
      <c r="AQ812" s="79"/>
      <c r="AR812" s="79"/>
      <c r="AS812" s="79"/>
      <c r="AT812" s="79"/>
      <c r="AU812" s="79"/>
      <c r="AV812" s="79"/>
      <c r="AW812" s="79"/>
      <c r="AX812" s="79"/>
      <c r="AY812" s="79"/>
      <c r="AZ812" s="52"/>
      <c r="BA812" s="79"/>
      <c r="BB812" s="79"/>
      <c r="BC812" s="52"/>
      <c r="BD812" s="79"/>
    </row>
    <row r="813" spans="18:56" x14ac:dyDescent="0.25">
      <c r="R813" s="79"/>
      <c r="S813" s="79"/>
      <c r="T813" s="79"/>
      <c r="U813" s="79"/>
      <c r="V813" s="79"/>
      <c r="W813" s="79"/>
      <c r="X813" s="79"/>
      <c r="Y813" s="79"/>
      <c r="Z813" s="79"/>
      <c r="AA813" s="79"/>
      <c r="AB813" s="79"/>
      <c r="AC813" s="79"/>
      <c r="AD813" s="79"/>
      <c r="AE813" s="79"/>
      <c r="AF813" s="79"/>
      <c r="AG813" s="79"/>
      <c r="AH813" s="79"/>
      <c r="AI813" s="79"/>
      <c r="AJ813" s="79"/>
      <c r="AK813" s="79"/>
      <c r="AL813" s="79"/>
      <c r="AM813" s="79"/>
      <c r="AN813" s="79"/>
      <c r="AO813" s="79"/>
      <c r="AP813" s="79"/>
      <c r="AQ813" s="79"/>
      <c r="AR813" s="79"/>
      <c r="AS813" s="79"/>
      <c r="AT813" s="79"/>
      <c r="AU813" s="79"/>
      <c r="AV813" s="79"/>
      <c r="AW813" s="79"/>
      <c r="AX813" s="79"/>
      <c r="AY813" s="79"/>
      <c r="AZ813" s="52"/>
      <c r="BA813" s="79"/>
      <c r="BB813" s="79"/>
      <c r="BC813" s="52"/>
      <c r="BD813" s="79"/>
    </row>
    <row r="814" spans="18:56" x14ac:dyDescent="0.25">
      <c r="R814" s="79"/>
      <c r="S814" s="79"/>
      <c r="T814" s="79"/>
      <c r="U814" s="79"/>
      <c r="V814" s="79"/>
      <c r="W814" s="79"/>
      <c r="X814" s="79"/>
      <c r="Y814" s="79"/>
      <c r="Z814" s="79"/>
      <c r="AA814" s="79"/>
      <c r="AB814" s="79"/>
      <c r="AC814" s="79"/>
      <c r="AD814" s="79"/>
      <c r="AE814" s="79"/>
      <c r="AF814" s="79"/>
      <c r="AG814" s="79"/>
      <c r="AH814" s="79"/>
      <c r="AI814" s="79"/>
      <c r="AJ814" s="79"/>
      <c r="AK814" s="79"/>
      <c r="AL814" s="79"/>
      <c r="AM814" s="79"/>
      <c r="AN814" s="79"/>
      <c r="AO814" s="79"/>
      <c r="AP814" s="79"/>
      <c r="AQ814" s="79"/>
      <c r="AR814" s="79"/>
      <c r="AS814" s="79"/>
      <c r="AT814" s="79"/>
      <c r="AU814" s="79"/>
      <c r="AV814" s="79"/>
      <c r="AW814" s="79"/>
      <c r="AX814" s="79"/>
      <c r="AY814" s="79"/>
      <c r="AZ814" s="52"/>
      <c r="BA814" s="79"/>
      <c r="BB814" s="79"/>
      <c r="BC814" s="52"/>
      <c r="BD814" s="79"/>
    </row>
    <row r="815" spans="18:56" x14ac:dyDescent="0.25">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c r="AP815" s="79"/>
      <c r="AQ815" s="79"/>
      <c r="AR815" s="79"/>
      <c r="AS815" s="79"/>
      <c r="AT815" s="79"/>
      <c r="AU815" s="79"/>
      <c r="AV815" s="79"/>
      <c r="AW815" s="79"/>
      <c r="AX815" s="79"/>
      <c r="AY815" s="79"/>
      <c r="AZ815" s="52"/>
      <c r="BA815" s="79"/>
      <c r="BB815" s="79"/>
      <c r="BC815" s="52"/>
      <c r="BD815" s="79"/>
    </row>
    <row r="816" spans="18:56" x14ac:dyDescent="0.25">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c r="AP816" s="79"/>
      <c r="AQ816" s="79"/>
      <c r="AR816" s="79"/>
      <c r="AS816" s="79"/>
      <c r="AT816" s="79"/>
      <c r="AU816" s="79"/>
      <c r="AV816" s="79"/>
      <c r="AW816" s="79"/>
      <c r="AX816" s="79"/>
      <c r="AY816" s="79"/>
      <c r="AZ816" s="52"/>
      <c r="BA816" s="79"/>
      <c r="BB816" s="79"/>
      <c r="BC816" s="52"/>
      <c r="BD816" s="79"/>
    </row>
    <row r="817" spans="18:56" x14ac:dyDescent="0.25">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52"/>
      <c r="BA817" s="79"/>
      <c r="BB817" s="79"/>
      <c r="BC817" s="52"/>
      <c r="BD817" s="79"/>
    </row>
    <row r="818" spans="18:56" x14ac:dyDescent="0.25">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52"/>
      <c r="BA818" s="79"/>
      <c r="BB818" s="79"/>
      <c r="BC818" s="52"/>
      <c r="BD818" s="79"/>
    </row>
    <row r="819" spans="18:56" x14ac:dyDescent="0.25">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52"/>
      <c r="BA819" s="79"/>
      <c r="BB819" s="79"/>
      <c r="BC819" s="52"/>
      <c r="BD819" s="79"/>
    </row>
    <row r="820" spans="18:56" x14ac:dyDescent="0.25">
      <c r="R820" s="79"/>
      <c r="S820" s="79"/>
      <c r="T820" s="79"/>
      <c r="U820" s="79"/>
      <c r="V820" s="79"/>
      <c r="W820" s="79"/>
      <c r="X820" s="79"/>
      <c r="Y820" s="79"/>
      <c r="Z820" s="79"/>
      <c r="AA820" s="79"/>
      <c r="AB820" s="79"/>
      <c r="AC820" s="79"/>
      <c r="AD820" s="79"/>
      <c r="AE820" s="79"/>
      <c r="AF820" s="79"/>
      <c r="AG820" s="79"/>
      <c r="AH820" s="79"/>
      <c r="AI820" s="79"/>
      <c r="AJ820" s="79"/>
      <c r="AK820" s="79"/>
      <c r="AL820" s="79"/>
      <c r="AM820" s="79"/>
      <c r="AN820" s="79"/>
      <c r="AO820" s="79"/>
      <c r="AP820" s="79"/>
      <c r="AQ820" s="79"/>
      <c r="AR820" s="79"/>
      <c r="AS820" s="79"/>
      <c r="AT820" s="79"/>
      <c r="AU820" s="79"/>
      <c r="AV820" s="79"/>
      <c r="AW820" s="79"/>
      <c r="AX820" s="79"/>
      <c r="AY820" s="79"/>
      <c r="AZ820" s="52"/>
      <c r="BA820" s="79"/>
      <c r="BB820" s="79"/>
      <c r="BC820" s="52"/>
      <c r="BD820" s="79"/>
    </row>
    <row r="821" spans="18:56" x14ac:dyDescent="0.25">
      <c r="R821" s="79"/>
      <c r="S821" s="79"/>
      <c r="T821" s="79"/>
      <c r="U821" s="79"/>
      <c r="V821" s="79"/>
      <c r="W821" s="79"/>
      <c r="X821" s="79"/>
      <c r="Y821" s="79"/>
      <c r="Z821" s="79"/>
      <c r="AA821" s="79"/>
      <c r="AB821" s="79"/>
      <c r="AC821" s="79"/>
      <c r="AD821" s="79"/>
      <c r="AE821" s="79"/>
      <c r="AF821" s="79"/>
      <c r="AG821" s="79"/>
      <c r="AH821" s="79"/>
      <c r="AI821" s="79"/>
      <c r="AJ821" s="79"/>
      <c r="AK821" s="79"/>
      <c r="AL821" s="79"/>
      <c r="AM821" s="79"/>
      <c r="AN821" s="79"/>
      <c r="AO821" s="79"/>
      <c r="AP821" s="79"/>
      <c r="AQ821" s="79"/>
      <c r="AR821" s="79"/>
      <c r="AS821" s="79"/>
      <c r="AT821" s="79"/>
      <c r="AU821" s="79"/>
      <c r="AV821" s="79"/>
      <c r="AW821" s="79"/>
      <c r="AX821" s="79"/>
      <c r="AY821" s="79"/>
      <c r="AZ821" s="52"/>
      <c r="BA821" s="79"/>
      <c r="BB821" s="79"/>
      <c r="BC821" s="52"/>
      <c r="BD821" s="79"/>
    </row>
    <row r="822" spans="18:56" x14ac:dyDescent="0.25">
      <c r="R822" s="79"/>
      <c r="S822" s="79"/>
      <c r="T822" s="79"/>
      <c r="U822" s="79"/>
      <c r="V822" s="79"/>
      <c r="W822" s="79"/>
      <c r="X822" s="79"/>
      <c r="Y822" s="79"/>
      <c r="Z822" s="79"/>
      <c r="AA822" s="79"/>
      <c r="AB822" s="79"/>
      <c r="AC822" s="79"/>
      <c r="AD822" s="79"/>
      <c r="AE822" s="79"/>
      <c r="AF822" s="79"/>
      <c r="AG822" s="79"/>
      <c r="AH822" s="79"/>
      <c r="AI822" s="79"/>
      <c r="AJ822" s="79"/>
      <c r="AK822" s="79"/>
      <c r="AL822" s="79"/>
      <c r="AM822" s="79"/>
      <c r="AN822" s="79"/>
      <c r="AO822" s="79"/>
      <c r="AP822" s="79"/>
      <c r="AQ822" s="79"/>
      <c r="AR822" s="79"/>
      <c r="AS822" s="79"/>
      <c r="AT822" s="79"/>
      <c r="AU822" s="79"/>
      <c r="AV822" s="79"/>
      <c r="AW822" s="79"/>
      <c r="AX822" s="79"/>
      <c r="AY822" s="79"/>
      <c r="AZ822" s="52"/>
      <c r="BA822" s="79"/>
      <c r="BB822" s="79"/>
      <c r="BC822" s="52"/>
      <c r="BD822" s="79"/>
    </row>
    <row r="823" spans="18:56" x14ac:dyDescent="0.25">
      <c r="R823" s="79"/>
      <c r="S823" s="79"/>
      <c r="T823" s="79"/>
      <c r="U823" s="79"/>
      <c r="V823" s="79"/>
      <c r="W823" s="79"/>
      <c r="X823" s="79"/>
      <c r="Y823" s="79"/>
      <c r="Z823" s="79"/>
      <c r="AA823" s="79"/>
      <c r="AB823" s="79"/>
      <c r="AC823" s="79"/>
      <c r="AD823" s="79"/>
      <c r="AE823" s="79"/>
      <c r="AF823" s="79"/>
      <c r="AG823" s="79"/>
      <c r="AH823" s="79"/>
      <c r="AI823" s="79"/>
      <c r="AJ823" s="79"/>
      <c r="AK823" s="79"/>
      <c r="AL823" s="79"/>
      <c r="AM823" s="79"/>
      <c r="AN823" s="79"/>
      <c r="AO823" s="79"/>
      <c r="AP823" s="79"/>
      <c r="AQ823" s="79"/>
      <c r="AR823" s="79"/>
      <c r="AS823" s="79"/>
      <c r="AT823" s="79"/>
      <c r="AU823" s="79"/>
      <c r="AV823" s="79"/>
      <c r="AW823" s="79"/>
      <c r="AX823" s="79"/>
      <c r="AY823" s="79"/>
      <c r="AZ823" s="52"/>
      <c r="BA823" s="79"/>
      <c r="BB823" s="79"/>
      <c r="BC823" s="52"/>
      <c r="BD823" s="79"/>
    </row>
    <row r="824" spans="18:56" x14ac:dyDescent="0.25">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c r="AV824" s="79"/>
      <c r="AW824" s="79"/>
      <c r="AX824" s="79"/>
      <c r="AY824" s="79"/>
      <c r="AZ824" s="52"/>
      <c r="BA824" s="79"/>
      <c r="BB824" s="79"/>
      <c r="BC824" s="52"/>
      <c r="BD824" s="79"/>
    </row>
    <row r="825" spans="18:56" x14ac:dyDescent="0.25">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c r="AS825" s="79"/>
      <c r="AT825" s="79"/>
      <c r="AU825" s="79"/>
      <c r="AV825" s="79"/>
      <c r="AW825" s="79"/>
      <c r="AX825" s="79"/>
      <c r="AY825" s="79"/>
      <c r="AZ825" s="52"/>
      <c r="BA825" s="79"/>
      <c r="BB825" s="79"/>
      <c r="BC825" s="52"/>
      <c r="BD825" s="79"/>
    </row>
    <row r="826" spans="18:56" x14ac:dyDescent="0.25">
      <c r="R826" s="79"/>
      <c r="S826" s="79"/>
      <c r="T826" s="79"/>
      <c r="U826" s="79"/>
      <c r="V826" s="79"/>
      <c r="W826" s="79"/>
      <c r="X826" s="79"/>
      <c r="Y826" s="79"/>
      <c r="Z826" s="79"/>
      <c r="AA826" s="79"/>
      <c r="AB826" s="79"/>
      <c r="AC826" s="79"/>
      <c r="AD826" s="79"/>
      <c r="AE826" s="79"/>
      <c r="AF826" s="79"/>
      <c r="AG826" s="79"/>
      <c r="AH826" s="79"/>
      <c r="AI826" s="79"/>
      <c r="AJ826" s="79"/>
      <c r="AK826" s="79"/>
      <c r="AL826" s="79"/>
      <c r="AM826" s="79"/>
      <c r="AN826" s="79"/>
      <c r="AO826" s="79"/>
      <c r="AP826" s="79"/>
      <c r="AQ826" s="79"/>
      <c r="AR826" s="79"/>
      <c r="AS826" s="79"/>
      <c r="AT826" s="79"/>
      <c r="AU826" s="79"/>
      <c r="AV826" s="79"/>
      <c r="AW826" s="79"/>
      <c r="AX826" s="79"/>
      <c r="AY826" s="79"/>
      <c r="AZ826" s="52"/>
      <c r="BA826" s="79"/>
      <c r="BB826" s="79"/>
      <c r="BC826" s="52"/>
      <c r="BD826" s="79"/>
    </row>
    <row r="827" spans="18:56" x14ac:dyDescent="0.25">
      <c r="R827" s="79"/>
      <c r="S827" s="79"/>
      <c r="T827" s="79"/>
      <c r="U827" s="79"/>
      <c r="V827" s="79"/>
      <c r="W827" s="79"/>
      <c r="X827" s="79"/>
      <c r="Y827" s="79"/>
      <c r="Z827" s="79"/>
      <c r="AA827" s="79"/>
      <c r="AB827" s="79"/>
      <c r="AC827" s="79"/>
      <c r="AD827" s="79"/>
      <c r="AE827" s="79"/>
      <c r="AF827" s="79"/>
      <c r="AG827" s="79"/>
      <c r="AH827" s="79"/>
      <c r="AI827" s="79"/>
      <c r="AJ827" s="79"/>
      <c r="AK827" s="79"/>
      <c r="AL827" s="79"/>
      <c r="AM827" s="79"/>
      <c r="AN827" s="79"/>
      <c r="AO827" s="79"/>
      <c r="AP827" s="79"/>
      <c r="AQ827" s="79"/>
      <c r="AR827" s="79"/>
      <c r="AS827" s="79"/>
      <c r="AT827" s="79"/>
      <c r="AU827" s="79"/>
      <c r="AV827" s="79"/>
      <c r="AW827" s="79"/>
      <c r="AX827" s="79"/>
      <c r="AY827" s="79"/>
      <c r="AZ827" s="52"/>
      <c r="BA827" s="79"/>
      <c r="BB827" s="79"/>
      <c r="BC827" s="52"/>
      <c r="BD827" s="79"/>
    </row>
    <row r="828" spans="18:56" x14ac:dyDescent="0.25">
      <c r="R828" s="79"/>
      <c r="S828" s="79"/>
      <c r="T828" s="79"/>
      <c r="U828" s="79"/>
      <c r="V828" s="79"/>
      <c r="W828" s="79"/>
      <c r="X828" s="79"/>
      <c r="Y828" s="79"/>
      <c r="Z828" s="79"/>
      <c r="AA828" s="79"/>
      <c r="AB828" s="79"/>
      <c r="AC828" s="79"/>
      <c r="AD828" s="79"/>
      <c r="AE828" s="79"/>
      <c r="AF828" s="79"/>
      <c r="AG828" s="79"/>
      <c r="AH828" s="79"/>
      <c r="AI828" s="79"/>
      <c r="AJ828" s="79"/>
      <c r="AK828" s="79"/>
      <c r="AL828" s="79"/>
      <c r="AM828" s="79"/>
      <c r="AN828" s="79"/>
      <c r="AO828" s="79"/>
      <c r="AP828" s="79"/>
      <c r="AQ828" s="79"/>
      <c r="AR828" s="79"/>
      <c r="AS828" s="79"/>
      <c r="AT828" s="79"/>
      <c r="AU828" s="79"/>
      <c r="AV828" s="79"/>
      <c r="AW828" s="79"/>
      <c r="AX828" s="79"/>
      <c r="AY828" s="79"/>
      <c r="AZ828" s="52"/>
      <c r="BA828" s="79"/>
      <c r="BB828" s="79"/>
      <c r="BC828" s="52"/>
      <c r="BD828" s="79"/>
    </row>
    <row r="829" spans="18:56" x14ac:dyDescent="0.25">
      <c r="R829" s="79"/>
      <c r="S829" s="79"/>
      <c r="T829" s="79"/>
      <c r="U829" s="79"/>
      <c r="V829" s="79"/>
      <c r="W829" s="79"/>
      <c r="X829" s="79"/>
      <c r="Y829" s="79"/>
      <c r="Z829" s="79"/>
      <c r="AA829" s="79"/>
      <c r="AB829" s="79"/>
      <c r="AC829" s="79"/>
      <c r="AD829" s="79"/>
      <c r="AE829" s="79"/>
      <c r="AF829" s="79"/>
      <c r="AG829" s="79"/>
      <c r="AH829" s="79"/>
      <c r="AI829" s="79"/>
      <c r="AJ829" s="79"/>
      <c r="AK829" s="79"/>
      <c r="AL829" s="79"/>
      <c r="AM829" s="79"/>
      <c r="AN829" s="79"/>
      <c r="AO829" s="79"/>
      <c r="AP829" s="79"/>
      <c r="AQ829" s="79"/>
      <c r="AR829" s="79"/>
      <c r="AS829" s="79"/>
      <c r="AT829" s="79"/>
      <c r="AU829" s="79"/>
      <c r="AV829" s="79"/>
      <c r="AW829" s="79"/>
      <c r="AX829" s="79"/>
      <c r="AY829" s="79"/>
      <c r="AZ829" s="52"/>
      <c r="BA829" s="79"/>
      <c r="BB829" s="79"/>
      <c r="BC829" s="52"/>
      <c r="BD829" s="79"/>
    </row>
    <row r="830" spans="18:56" x14ac:dyDescent="0.25">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c r="AT830" s="79"/>
      <c r="AU830" s="79"/>
      <c r="AV830" s="79"/>
      <c r="AW830" s="79"/>
      <c r="AX830" s="79"/>
      <c r="AY830" s="79"/>
      <c r="AZ830" s="52"/>
      <c r="BA830" s="79"/>
      <c r="BB830" s="79"/>
      <c r="BC830" s="52"/>
      <c r="BD830" s="79"/>
    </row>
    <row r="831" spans="18:56" x14ac:dyDescent="0.25">
      <c r="R831" s="79"/>
      <c r="S831" s="79"/>
      <c r="T831" s="79"/>
      <c r="U831" s="79"/>
      <c r="V831" s="79"/>
      <c r="W831" s="79"/>
      <c r="X831" s="79"/>
      <c r="Y831" s="79"/>
      <c r="Z831" s="79"/>
      <c r="AA831" s="79"/>
      <c r="AB831" s="79"/>
      <c r="AC831" s="79"/>
      <c r="AD831" s="79"/>
      <c r="AE831" s="79"/>
      <c r="AF831" s="79"/>
      <c r="AG831" s="79"/>
      <c r="AH831" s="79"/>
      <c r="AI831" s="79"/>
      <c r="AJ831" s="79"/>
      <c r="AK831" s="79"/>
      <c r="AL831" s="79"/>
      <c r="AM831" s="79"/>
      <c r="AN831" s="79"/>
      <c r="AO831" s="79"/>
      <c r="AP831" s="79"/>
      <c r="AQ831" s="79"/>
      <c r="AR831" s="79"/>
      <c r="AS831" s="79"/>
      <c r="AT831" s="79"/>
      <c r="AU831" s="79"/>
      <c r="AV831" s="79"/>
      <c r="AW831" s="79"/>
      <c r="AX831" s="79"/>
      <c r="AY831" s="79"/>
      <c r="AZ831" s="52"/>
      <c r="BA831" s="79"/>
      <c r="BB831" s="79"/>
      <c r="BC831" s="52"/>
      <c r="BD831" s="79"/>
    </row>
    <row r="832" spans="18:56" x14ac:dyDescent="0.25">
      <c r="R832" s="79"/>
      <c r="S832" s="79"/>
      <c r="T832" s="79"/>
      <c r="U832" s="79"/>
      <c r="V832" s="79"/>
      <c r="W832" s="79"/>
      <c r="X832" s="79"/>
      <c r="Y832" s="79"/>
      <c r="Z832" s="79"/>
      <c r="AA832" s="79"/>
      <c r="AB832" s="79"/>
      <c r="AC832" s="79"/>
      <c r="AD832" s="79"/>
      <c r="AE832" s="79"/>
      <c r="AF832" s="79"/>
      <c r="AG832" s="79"/>
      <c r="AH832" s="79"/>
      <c r="AI832" s="79"/>
      <c r="AJ832" s="79"/>
      <c r="AK832" s="79"/>
      <c r="AL832" s="79"/>
      <c r="AM832" s="79"/>
      <c r="AN832" s="79"/>
      <c r="AO832" s="79"/>
      <c r="AP832" s="79"/>
      <c r="AQ832" s="79"/>
      <c r="AR832" s="79"/>
      <c r="AS832" s="79"/>
      <c r="AT832" s="79"/>
      <c r="AU832" s="79"/>
      <c r="AV832" s="79"/>
      <c r="AW832" s="79"/>
      <c r="AX832" s="79"/>
      <c r="AY832" s="79"/>
      <c r="AZ832" s="52"/>
      <c r="BA832" s="79"/>
      <c r="BB832" s="79"/>
      <c r="BC832" s="52"/>
      <c r="BD832" s="79"/>
    </row>
    <row r="833" spans="18:56" x14ac:dyDescent="0.25">
      <c r="R833" s="79"/>
      <c r="S833" s="79"/>
      <c r="T833" s="79"/>
      <c r="U833" s="79"/>
      <c r="V833" s="79"/>
      <c r="W833" s="79"/>
      <c r="X833" s="79"/>
      <c r="Y833" s="79"/>
      <c r="Z833" s="79"/>
      <c r="AA833" s="79"/>
      <c r="AB833" s="79"/>
      <c r="AC833" s="79"/>
      <c r="AD833" s="79"/>
      <c r="AE833" s="79"/>
      <c r="AF833" s="79"/>
      <c r="AG833" s="79"/>
      <c r="AH833" s="79"/>
      <c r="AI833" s="79"/>
      <c r="AJ833" s="79"/>
      <c r="AK833" s="79"/>
      <c r="AL833" s="79"/>
      <c r="AM833" s="79"/>
      <c r="AN833" s="79"/>
      <c r="AO833" s="79"/>
      <c r="AP833" s="79"/>
      <c r="AQ833" s="79"/>
      <c r="AR833" s="79"/>
      <c r="AS833" s="79"/>
      <c r="AT833" s="79"/>
      <c r="AU833" s="79"/>
      <c r="AV833" s="79"/>
      <c r="AW833" s="79"/>
      <c r="AX833" s="79"/>
      <c r="AY833" s="79"/>
      <c r="AZ833" s="52"/>
      <c r="BA833" s="79"/>
      <c r="BB833" s="79"/>
      <c r="BC833" s="52"/>
      <c r="BD833" s="79"/>
    </row>
    <row r="834" spans="18:56" x14ac:dyDescent="0.25">
      <c r="R834" s="79"/>
      <c r="S834" s="79"/>
      <c r="T834" s="79"/>
      <c r="U834" s="79"/>
      <c r="V834" s="79"/>
      <c r="W834" s="79"/>
      <c r="X834" s="79"/>
      <c r="Y834" s="79"/>
      <c r="Z834" s="79"/>
      <c r="AA834" s="79"/>
      <c r="AB834" s="79"/>
      <c r="AC834" s="79"/>
      <c r="AD834" s="79"/>
      <c r="AE834" s="79"/>
      <c r="AF834" s="79"/>
      <c r="AG834" s="79"/>
      <c r="AH834" s="79"/>
      <c r="AI834" s="79"/>
      <c r="AJ834" s="79"/>
      <c r="AK834" s="79"/>
      <c r="AL834" s="79"/>
      <c r="AM834" s="79"/>
      <c r="AN834" s="79"/>
      <c r="AO834" s="79"/>
      <c r="AP834" s="79"/>
      <c r="AQ834" s="79"/>
      <c r="AR834" s="79"/>
      <c r="AS834" s="79"/>
      <c r="AT834" s="79"/>
      <c r="AU834" s="79"/>
      <c r="AV834" s="79"/>
      <c r="AW834" s="79"/>
      <c r="AX834" s="79"/>
      <c r="AY834" s="79"/>
      <c r="AZ834" s="52"/>
      <c r="BA834" s="79"/>
      <c r="BB834" s="79"/>
      <c r="BC834" s="52"/>
      <c r="BD834" s="79"/>
    </row>
    <row r="835" spans="18:56" x14ac:dyDescent="0.25">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52"/>
      <c r="BA835" s="79"/>
      <c r="BB835" s="79"/>
      <c r="BC835" s="52"/>
      <c r="BD835" s="79"/>
    </row>
    <row r="836" spans="18:56" x14ac:dyDescent="0.25">
      <c r="R836" s="79"/>
      <c r="S836" s="79"/>
      <c r="T836" s="79"/>
      <c r="U836" s="79"/>
      <c r="V836" s="79"/>
      <c r="W836" s="79"/>
      <c r="X836" s="79"/>
      <c r="Y836" s="79"/>
      <c r="Z836" s="79"/>
      <c r="AA836" s="79"/>
      <c r="AB836" s="79"/>
      <c r="AC836" s="79"/>
      <c r="AD836" s="79"/>
      <c r="AE836" s="79"/>
      <c r="AF836" s="79"/>
      <c r="AG836" s="79"/>
      <c r="AH836" s="79"/>
      <c r="AI836" s="79"/>
      <c r="AJ836" s="79"/>
      <c r="AK836" s="79"/>
      <c r="AL836" s="79"/>
      <c r="AM836" s="79"/>
      <c r="AN836" s="79"/>
      <c r="AO836" s="79"/>
      <c r="AP836" s="79"/>
      <c r="AQ836" s="79"/>
      <c r="AR836" s="79"/>
      <c r="AS836" s="79"/>
      <c r="AT836" s="79"/>
      <c r="AU836" s="79"/>
      <c r="AV836" s="79"/>
      <c r="AW836" s="79"/>
      <c r="AX836" s="79"/>
      <c r="AY836" s="79"/>
      <c r="AZ836" s="52"/>
      <c r="BA836" s="79"/>
      <c r="BB836" s="79"/>
      <c r="BC836" s="52"/>
      <c r="BD836" s="79"/>
    </row>
    <row r="837" spans="18:56" x14ac:dyDescent="0.25">
      <c r="R837" s="79"/>
      <c r="S837" s="79"/>
      <c r="T837" s="79"/>
      <c r="U837" s="79"/>
      <c r="V837" s="79"/>
      <c r="W837" s="79"/>
      <c r="X837" s="79"/>
      <c r="Y837" s="79"/>
      <c r="Z837" s="79"/>
      <c r="AA837" s="79"/>
      <c r="AB837" s="79"/>
      <c r="AC837" s="79"/>
      <c r="AD837" s="79"/>
      <c r="AE837" s="79"/>
      <c r="AF837" s="79"/>
      <c r="AG837" s="79"/>
      <c r="AH837" s="79"/>
      <c r="AI837" s="79"/>
      <c r="AJ837" s="79"/>
      <c r="AK837" s="79"/>
      <c r="AL837" s="79"/>
      <c r="AM837" s="79"/>
      <c r="AN837" s="79"/>
      <c r="AO837" s="79"/>
      <c r="AP837" s="79"/>
      <c r="AQ837" s="79"/>
      <c r="AR837" s="79"/>
      <c r="AS837" s="79"/>
      <c r="AT837" s="79"/>
      <c r="AU837" s="79"/>
      <c r="AV837" s="79"/>
      <c r="AW837" s="79"/>
      <c r="AX837" s="79"/>
      <c r="AY837" s="79"/>
      <c r="AZ837" s="52"/>
      <c r="BA837" s="79"/>
      <c r="BB837" s="79"/>
      <c r="BC837" s="52"/>
      <c r="BD837" s="79"/>
    </row>
    <row r="838" spans="18:56" x14ac:dyDescent="0.25">
      <c r="R838" s="79"/>
      <c r="S838" s="79"/>
      <c r="T838" s="79"/>
      <c r="U838" s="79"/>
      <c r="V838" s="79"/>
      <c r="W838" s="79"/>
      <c r="X838" s="79"/>
      <c r="Y838" s="79"/>
      <c r="Z838" s="79"/>
      <c r="AA838" s="79"/>
      <c r="AB838" s="79"/>
      <c r="AC838" s="79"/>
      <c r="AD838" s="79"/>
      <c r="AE838" s="79"/>
      <c r="AF838" s="79"/>
      <c r="AG838" s="79"/>
      <c r="AH838" s="79"/>
      <c r="AI838" s="79"/>
      <c r="AJ838" s="79"/>
      <c r="AK838" s="79"/>
      <c r="AL838" s="79"/>
      <c r="AM838" s="79"/>
      <c r="AN838" s="79"/>
      <c r="AO838" s="79"/>
      <c r="AP838" s="79"/>
      <c r="AQ838" s="79"/>
      <c r="AR838" s="79"/>
      <c r="AS838" s="79"/>
      <c r="AT838" s="79"/>
      <c r="AU838" s="79"/>
      <c r="AV838" s="79"/>
      <c r="AW838" s="79"/>
      <c r="AX838" s="79"/>
      <c r="AY838" s="79"/>
      <c r="AZ838" s="52"/>
      <c r="BA838" s="79"/>
      <c r="BB838" s="79"/>
      <c r="BC838" s="52"/>
      <c r="BD838" s="79"/>
    </row>
    <row r="839" spans="18:56" x14ac:dyDescent="0.25">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52"/>
      <c r="BA839" s="79"/>
      <c r="BB839" s="79"/>
      <c r="BC839" s="52"/>
      <c r="BD839" s="79"/>
    </row>
    <row r="840" spans="18:56" x14ac:dyDescent="0.25">
      <c r="R840" s="79"/>
      <c r="S840" s="79"/>
      <c r="T840" s="79"/>
      <c r="U840" s="79"/>
      <c r="V840" s="79"/>
      <c r="W840" s="79"/>
      <c r="X840" s="79"/>
      <c r="Y840" s="79"/>
      <c r="Z840" s="79"/>
      <c r="AA840" s="79"/>
      <c r="AB840" s="79"/>
      <c r="AC840" s="79"/>
      <c r="AD840" s="79"/>
      <c r="AE840" s="79"/>
      <c r="AF840" s="79"/>
      <c r="AG840" s="79"/>
      <c r="AH840" s="79"/>
      <c r="AI840" s="79"/>
      <c r="AJ840" s="79"/>
      <c r="AK840" s="79"/>
      <c r="AL840" s="79"/>
      <c r="AM840" s="79"/>
      <c r="AN840" s="79"/>
      <c r="AO840" s="79"/>
      <c r="AP840" s="79"/>
      <c r="AQ840" s="79"/>
      <c r="AR840" s="79"/>
      <c r="AS840" s="79"/>
      <c r="AT840" s="79"/>
      <c r="AU840" s="79"/>
      <c r="AV840" s="79"/>
      <c r="AW840" s="79"/>
      <c r="AX840" s="79"/>
      <c r="AY840" s="79"/>
      <c r="AZ840" s="52"/>
      <c r="BA840" s="79"/>
      <c r="BB840" s="79"/>
      <c r="BC840" s="52"/>
      <c r="BD840" s="79"/>
    </row>
    <row r="841" spans="18:56" x14ac:dyDescent="0.25">
      <c r="R841" s="79"/>
      <c r="S841" s="79"/>
      <c r="T841" s="79"/>
      <c r="U841" s="79"/>
      <c r="V841" s="79"/>
      <c r="W841" s="79"/>
      <c r="X841" s="79"/>
      <c r="Y841" s="79"/>
      <c r="Z841" s="79"/>
      <c r="AA841" s="79"/>
      <c r="AB841" s="79"/>
      <c r="AC841" s="79"/>
      <c r="AD841" s="79"/>
      <c r="AE841" s="79"/>
      <c r="AF841" s="79"/>
      <c r="AG841" s="79"/>
      <c r="AH841" s="79"/>
      <c r="AI841" s="79"/>
      <c r="AJ841" s="79"/>
      <c r="AK841" s="79"/>
      <c r="AL841" s="79"/>
      <c r="AM841" s="79"/>
      <c r="AN841" s="79"/>
      <c r="AO841" s="79"/>
      <c r="AP841" s="79"/>
      <c r="AQ841" s="79"/>
      <c r="AR841" s="79"/>
      <c r="AS841" s="79"/>
      <c r="AT841" s="79"/>
      <c r="AU841" s="79"/>
      <c r="AV841" s="79"/>
      <c r="AW841" s="79"/>
      <c r="AX841" s="79"/>
      <c r="AY841" s="79"/>
      <c r="AZ841" s="52"/>
      <c r="BA841" s="79"/>
      <c r="BB841" s="79"/>
      <c r="BC841" s="52"/>
      <c r="BD841" s="79"/>
    </row>
    <row r="842" spans="18:56" x14ac:dyDescent="0.25">
      <c r="R842" s="79"/>
      <c r="S842" s="79"/>
      <c r="T842" s="79"/>
      <c r="U842" s="79"/>
      <c r="V842" s="79"/>
      <c r="W842" s="79"/>
      <c r="X842" s="79"/>
      <c r="Y842" s="79"/>
      <c r="Z842" s="79"/>
      <c r="AA842" s="79"/>
      <c r="AB842" s="79"/>
      <c r="AC842" s="79"/>
      <c r="AD842" s="79"/>
      <c r="AE842" s="79"/>
      <c r="AF842" s="79"/>
      <c r="AG842" s="79"/>
      <c r="AH842" s="79"/>
      <c r="AI842" s="79"/>
      <c r="AJ842" s="79"/>
      <c r="AK842" s="79"/>
      <c r="AL842" s="79"/>
      <c r="AM842" s="79"/>
      <c r="AN842" s="79"/>
      <c r="AO842" s="79"/>
      <c r="AP842" s="79"/>
      <c r="AQ842" s="79"/>
      <c r="AR842" s="79"/>
      <c r="AS842" s="79"/>
      <c r="AT842" s="79"/>
      <c r="AU842" s="79"/>
      <c r="AV842" s="79"/>
      <c r="AW842" s="79"/>
      <c r="AX842" s="79"/>
      <c r="AY842" s="79"/>
      <c r="AZ842" s="52"/>
      <c r="BA842" s="79"/>
      <c r="BB842" s="79"/>
      <c r="BC842" s="52"/>
      <c r="BD842" s="79"/>
    </row>
    <row r="843" spans="18:56" x14ac:dyDescent="0.25">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52"/>
      <c r="BA843" s="79"/>
      <c r="BB843" s="79"/>
      <c r="BC843" s="52"/>
      <c r="BD843" s="79"/>
    </row>
    <row r="844" spans="18:56" x14ac:dyDescent="0.25">
      <c r="R844" s="79"/>
      <c r="S844" s="79"/>
      <c r="T844" s="79"/>
      <c r="U844" s="79"/>
      <c r="V844" s="79"/>
      <c r="W844" s="79"/>
      <c r="X844" s="79"/>
      <c r="Y844" s="79"/>
      <c r="Z844" s="79"/>
      <c r="AA844" s="79"/>
      <c r="AB844" s="79"/>
      <c r="AC844" s="79"/>
      <c r="AD844" s="79"/>
      <c r="AE844" s="79"/>
      <c r="AF844" s="79"/>
      <c r="AG844" s="79"/>
      <c r="AH844" s="79"/>
      <c r="AI844" s="79"/>
      <c r="AJ844" s="79"/>
      <c r="AK844" s="79"/>
      <c r="AL844" s="79"/>
      <c r="AM844" s="79"/>
      <c r="AN844" s="79"/>
      <c r="AO844" s="79"/>
      <c r="AP844" s="79"/>
      <c r="AQ844" s="79"/>
      <c r="AR844" s="79"/>
      <c r="AS844" s="79"/>
      <c r="AT844" s="79"/>
      <c r="AU844" s="79"/>
      <c r="AV844" s="79"/>
      <c r="AW844" s="79"/>
      <c r="AX844" s="79"/>
      <c r="AY844" s="79"/>
      <c r="AZ844" s="52"/>
      <c r="BA844" s="79"/>
      <c r="BB844" s="79"/>
      <c r="BC844" s="52"/>
      <c r="BD844" s="79"/>
    </row>
    <row r="845" spans="18:56" x14ac:dyDescent="0.25">
      <c r="R845" s="79"/>
      <c r="S845" s="79"/>
      <c r="T845" s="79"/>
      <c r="U845" s="79"/>
      <c r="V845" s="79"/>
      <c r="W845" s="79"/>
      <c r="X845" s="79"/>
      <c r="Y845" s="79"/>
      <c r="Z845" s="79"/>
      <c r="AA845" s="79"/>
      <c r="AB845" s="79"/>
      <c r="AC845" s="79"/>
      <c r="AD845" s="79"/>
      <c r="AE845" s="79"/>
      <c r="AF845" s="79"/>
      <c r="AG845" s="79"/>
      <c r="AH845" s="79"/>
      <c r="AI845" s="79"/>
      <c r="AJ845" s="79"/>
      <c r="AK845" s="79"/>
      <c r="AL845" s="79"/>
      <c r="AM845" s="79"/>
      <c r="AN845" s="79"/>
      <c r="AO845" s="79"/>
      <c r="AP845" s="79"/>
      <c r="AQ845" s="79"/>
      <c r="AR845" s="79"/>
      <c r="AS845" s="79"/>
      <c r="AT845" s="79"/>
      <c r="AU845" s="79"/>
      <c r="AV845" s="79"/>
      <c r="AW845" s="79"/>
      <c r="AX845" s="79"/>
      <c r="AY845" s="79"/>
      <c r="AZ845" s="52"/>
      <c r="BA845" s="79"/>
      <c r="BB845" s="79"/>
      <c r="BC845" s="52"/>
      <c r="BD845" s="79"/>
    </row>
    <row r="846" spans="18:56" x14ac:dyDescent="0.25">
      <c r="R846" s="79"/>
      <c r="S846" s="79"/>
      <c r="T846" s="79"/>
      <c r="U846" s="79"/>
      <c r="V846" s="79"/>
      <c r="W846" s="79"/>
      <c r="X846" s="79"/>
      <c r="Y846" s="79"/>
      <c r="Z846" s="79"/>
      <c r="AA846" s="79"/>
      <c r="AB846" s="79"/>
      <c r="AC846" s="79"/>
      <c r="AD846" s="79"/>
      <c r="AE846" s="79"/>
      <c r="AF846" s="79"/>
      <c r="AG846" s="79"/>
      <c r="AH846" s="79"/>
      <c r="AI846" s="79"/>
      <c r="AJ846" s="79"/>
      <c r="AK846" s="79"/>
      <c r="AL846" s="79"/>
      <c r="AM846" s="79"/>
      <c r="AN846" s="79"/>
      <c r="AO846" s="79"/>
      <c r="AP846" s="79"/>
      <c r="AQ846" s="79"/>
      <c r="AR846" s="79"/>
      <c r="AS846" s="79"/>
      <c r="AT846" s="79"/>
      <c r="AU846" s="79"/>
      <c r="AV846" s="79"/>
      <c r="AW846" s="79"/>
      <c r="AX846" s="79"/>
      <c r="AY846" s="79"/>
      <c r="AZ846" s="52"/>
      <c r="BA846" s="79"/>
      <c r="BB846" s="79"/>
      <c r="BC846" s="52"/>
      <c r="BD846" s="79"/>
    </row>
    <row r="847" spans="18:56" x14ac:dyDescent="0.25">
      <c r="R847" s="79"/>
      <c r="S847" s="79"/>
      <c r="T847" s="79"/>
      <c r="U847" s="79"/>
      <c r="V847" s="79"/>
      <c r="W847" s="79"/>
      <c r="X847" s="79"/>
      <c r="Y847" s="79"/>
      <c r="Z847" s="79"/>
      <c r="AA847" s="79"/>
      <c r="AB847" s="79"/>
      <c r="AC847" s="79"/>
      <c r="AD847" s="79"/>
      <c r="AE847" s="79"/>
      <c r="AF847" s="79"/>
      <c r="AG847" s="79"/>
      <c r="AH847" s="79"/>
      <c r="AI847" s="79"/>
      <c r="AJ847" s="79"/>
      <c r="AK847" s="79"/>
      <c r="AL847" s="79"/>
      <c r="AM847" s="79"/>
      <c r="AN847" s="79"/>
      <c r="AO847" s="79"/>
      <c r="AP847" s="79"/>
      <c r="AQ847" s="79"/>
      <c r="AR847" s="79"/>
      <c r="AS847" s="79"/>
      <c r="AT847" s="79"/>
      <c r="AU847" s="79"/>
      <c r="AV847" s="79"/>
      <c r="AW847" s="79"/>
      <c r="AX847" s="79"/>
      <c r="AY847" s="79"/>
      <c r="AZ847" s="52"/>
      <c r="BA847" s="79"/>
      <c r="BB847" s="79"/>
      <c r="BC847" s="52"/>
      <c r="BD847" s="79"/>
    </row>
    <row r="848" spans="18:56" x14ac:dyDescent="0.25">
      <c r="R848" s="79"/>
      <c r="S848" s="79"/>
      <c r="T848" s="79"/>
      <c r="U848" s="79"/>
      <c r="V848" s="79"/>
      <c r="W848" s="79"/>
      <c r="X848" s="79"/>
      <c r="Y848" s="79"/>
      <c r="Z848" s="79"/>
      <c r="AA848" s="79"/>
      <c r="AB848" s="79"/>
      <c r="AC848" s="79"/>
      <c r="AD848" s="79"/>
      <c r="AE848" s="79"/>
      <c r="AF848" s="79"/>
      <c r="AG848" s="79"/>
      <c r="AH848" s="79"/>
      <c r="AI848" s="79"/>
      <c r="AJ848" s="79"/>
      <c r="AK848" s="79"/>
      <c r="AL848" s="79"/>
      <c r="AM848" s="79"/>
      <c r="AN848" s="79"/>
      <c r="AO848" s="79"/>
      <c r="AP848" s="79"/>
      <c r="AQ848" s="79"/>
      <c r="AR848" s="79"/>
      <c r="AS848" s="79"/>
      <c r="AT848" s="79"/>
      <c r="AU848" s="79"/>
      <c r="AV848" s="79"/>
      <c r="AW848" s="79"/>
      <c r="AX848" s="79"/>
      <c r="AY848" s="79"/>
      <c r="AZ848" s="52"/>
      <c r="BA848" s="79"/>
      <c r="BB848" s="79"/>
      <c r="BC848" s="52"/>
      <c r="BD848" s="79"/>
    </row>
    <row r="849" spans="18:56" x14ac:dyDescent="0.25">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52"/>
      <c r="BA849" s="79"/>
      <c r="BB849" s="79"/>
      <c r="BC849" s="52"/>
      <c r="BD849" s="79"/>
    </row>
    <row r="850" spans="18:56" x14ac:dyDescent="0.25">
      <c r="R850" s="79"/>
      <c r="S850" s="79"/>
      <c r="T850" s="79"/>
      <c r="U850" s="79"/>
      <c r="V850" s="79"/>
      <c r="W850" s="79"/>
      <c r="X850" s="79"/>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c r="AV850" s="79"/>
      <c r="AW850" s="79"/>
      <c r="AX850" s="79"/>
      <c r="AY850" s="79"/>
      <c r="AZ850" s="52"/>
      <c r="BA850" s="79"/>
      <c r="BB850" s="79"/>
      <c r="BC850" s="52"/>
      <c r="BD850" s="79"/>
    </row>
    <row r="851" spans="18:56" x14ac:dyDescent="0.25">
      <c r="R851" s="79"/>
      <c r="S851" s="79"/>
      <c r="T851" s="79"/>
      <c r="U851" s="79"/>
      <c r="V851" s="79"/>
      <c r="W851" s="79"/>
      <c r="X851" s="79"/>
      <c r="Y851" s="79"/>
      <c r="Z851" s="79"/>
      <c r="AA851" s="79"/>
      <c r="AB851" s="79"/>
      <c r="AC851" s="79"/>
      <c r="AD851" s="79"/>
      <c r="AE851" s="79"/>
      <c r="AF851" s="79"/>
      <c r="AG851" s="79"/>
      <c r="AH851" s="79"/>
      <c r="AI851" s="79"/>
      <c r="AJ851" s="79"/>
      <c r="AK851" s="79"/>
      <c r="AL851" s="79"/>
      <c r="AM851" s="79"/>
      <c r="AN851" s="79"/>
      <c r="AO851" s="79"/>
      <c r="AP851" s="79"/>
      <c r="AQ851" s="79"/>
      <c r="AR851" s="79"/>
      <c r="AS851" s="79"/>
      <c r="AT851" s="79"/>
      <c r="AU851" s="79"/>
      <c r="AV851" s="79"/>
      <c r="AW851" s="79"/>
      <c r="AX851" s="79"/>
      <c r="AY851" s="79"/>
      <c r="AZ851" s="52"/>
      <c r="BA851" s="79"/>
      <c r="BB851" s="79"/>
      <c r="BC851" s="52"/>
      <c r="BD851" s="79"/>
    </row>
    <row r="852" spans="18:56" x14ac:dyDescent="0.25">
      <c r="R852" s="79"/>
      <c r="S852" s="79"/>
      <c r="T852" s="79"/>
      <c r="U852" s="79"/>
      <c r="V852" s="79"/>
      <c r="W852" s="79"/>
      <c r="X852" s="79"/>
      <c r="Y852" s="79"/>
      <c r="Z852" s="79"/>
      <c r="AA852" s="79"/>
      <c r="AB852" s="79"/>
      <c r="AC852" s="79"/>
      <c r="AD852" s="79"/>
      <c r="AE852" s="79"/>
      <c r="AF852" s="79"/>
      <c r="AG852" s="79"/>
      <c r="AH852" s="79"/>
      <c r="AI852" s="79"/>
      <c r="AJ852" s="79"/>
      <c r="AK852" s="79"/>
      <c r="AL852" s="79"/>
      <c r="AM852" s="79"/>
      <c r="AN852" s="79"/>
      <c r="AO852" s="79"/>
      <c r="AP852" s="79"/>
      <c r="AQ852" s="79"/>
      <c r="AR852" s="79"/>
      <c r="AS852" s="79"/>
      <c r="AT852" s="79"/>
      <c r="AU852" s="79"/>
      <c r="AV852" s="79"/>
      <c r="AW852" s="79"/>
      <c r="AX852" s="79"/>
      <c r="AY852" s="79"/>
      <c r="AZ852" s="52"/>
      <c r="BA852" s="79"/>
      <c r="BB852" s="79"/>
      <c r="BC852" s="52"/>
      <c r="BD852" s="79"/>
    </row>
    <row r="853" spans="18:56" x14ac:dyDescent="0.25">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c r="AV853" s="79"/>
      <c r="AW853" s="79"/>
      <c r="AX853" s="79"/>
      <c r="AY853" s="79"/>
      <c r="AZ853" s="52"/>
      <c r="BA853" s="79"/>
      <c r="BB853" s="79"/>
      <c r="BC853" s="52"/>
      <c r="BD853" s="79"/>
    </row>
    <row r="854" spans="18:56" x14ac:dyDescent="0.25">
      <c r="R854" s="79"/>
      <c r="S854" s="79"/>
      <c r="T854" s="79"/>
      <c r="U854" s="79"/>
      <c r="V854" s="79"/>
      <c r="W854" s="79"/>
      <c r="X854" s="79"/>
      <c r="Y854" s="79"/>
      <c r="Z854" s="79"/>
      <c r="AA854" s="79"/>
      <c r="AB854" s="79"/>
      <c r="AC854" s="79"/>
      <c r="AD854" s="79"/>
      <c r="AE854" s="79"/>
      <c r="AF854" s="79"/>
      <c r="AG854" s="79"/>
      <c r="AH854" s="79"/>
      <c r="AI854" s="79"/>
      <c r="AJ854" s="79"/>
      <c r="AK854" s="79"/>
      <c r="AL854" s="79"/>
      <c r="AM854" s="79"/>
      <c r="AN854" s="79"/>
      <c r="AO854" s="79"/>
      <c r="AP854" s="79"/>
      <c r="AQ854" s="79"/>
      <c r="AR854" s="79"/>
      <c r="AS854" s="79"/>
      <c r="AT854" s="79"/>
      <c r="AU854" s="79"/>
      <c r="AV854" s="79"/>
      <c r="AW854" s="79"/>
      <c r="AX854" s="79"/>
      <c r="AY854" s="79"/>
      <c r="AZ854" s="52"/>
      <c r="BA854" s="79"/>
      <c r="BB854" s="79"/>
      <c r="BC854" s="52"/>
      <c r="BD854" s="79"/>
    </row>
    <row r="855" spans="18:56" x14ac:dyDescent="0.25">
      <c r="R855" s="79"/>
      <c r="S855" s="79"/>
      <c r="T855" s="79"/>
      <c r="U855" s="79"/>
      <c r="V855" s="79"/>
      <c r="W855" s="79"/>
      <c r="X855" s="79"/>
      <c r="Y855" s="79"/>
      <c r="Z855" s="79"/>
      <c r="AA855" s="79"/>
      <c r="AB855" s="79"/>
      <c r="AC855" s="79"/>
      <c r="AD855" s="79"/>
      <c r="AE855" s="79"/>
      <c r="AF855" s="79"/>
      <c r="AG855" s="79"/>
      <c r="AH855" s="79"/>
      <c r="AI855" s="79"/>
      <c r="AJ855" s="79"/>
      <c r="AK855" s="79"/>
      <c r="AL855" s="79"/>
      <c r="AM855" s="79"/>
      <c r="AN855" s="79"/>
      <c r="AO855" s="79"/>
      <c r="AP855" s="79"/>
      <c r="AQ855" s="79"/>
      <c r="AR855" s="79"/>
      <c r="AS855" s="79"/>
      <c r="AT855" s="79"/>
      <c r="AU855" s="79"/>
      <c r="AV855" s="79"/>
      <c r="AW855" s="79"/>
      <c r="AX855" s="79"/>
      <c r="AY855" s="79"/>
      <c r="AZ855" s="52"/>
      <c r="BA855" s="79"/>
      <c r="BB855" s="79"/>
      <c r="BC855" s="52"/>
      <c r="BD855" s="79"/>
    </row>
    <row r="856" spans="18:56" x14ac:dyDescent="0.25">
      <c r="R856" s="79"/>
      <c r="S856" s="79"/>
      <c r="T856" s="79"/>
      <c r="U856" s="79"/>
      <c r="V856" s="79"/>
      <c r="W856" s="79"/>
      <c r="X856" s="79"/>
      <c r="Y856" s="79"/>
      <c r="Z856" s="79"/>
      <c r="AA856" s="79"/>
      <c r="AB856" s="79"/>
      <c r="AC856" s="79"/>
      <c r="AD856" s="79"/>
      <c r="AE856" s="79"/>
      <c r="AF856" s="79"/>
      <c r="AG856" s="79"/>
      <c r="AH856" s="79"/>
      <c r="AI856" s="79"/>
      <c r="AJ856" s="79"/>
      <c r="AK856" s="79"/>
      <c r="AL856" s="79"/>
      <c r="AM856" s="79"/>
      <c r="AN856" s="79"/>
      <c r="AO856" s="79"/>
      <c r="AP856" s="79"/>
      <c r="AQ856" s="79"/>
      <c r="AR856" s="79"/>
      <c r="AS856" s="79"/>
      <c r="AT856" s="79"/>
      <c r="AU856" s="79"/>
      <c r="AV856" s="79"/>
      <c r="AW856" s="79"/>
      <c r="AX856" s="79"/>
      <c r="AY856" s="79"/>
      <c r="AZ856" s="52"/>
      <c r="BA856" s="79"/>
      <c r="BB856" s="79"/>
      <c r="BC856" s="52"/>
      <c r="BD856" s="79"/>
    </row>
    <row r="857" spans="18:56" x14ac:dyDescent="0.25">
      <c r="R857" s="79"/>
      <c r="S857" s="79"/>
      <c r="T857" s="79"/>
      <c r="U857" s="79"/>
      <c r="V857" s="79"/>
      <c r="W857" s="79"/>
      <c r="X857" s="79"/>
      <c r="Y857" s="79"/>
      <c r="Z857" s="79"/>
      <c r="AA857" s="79"/>
      <c r="AB857" s="79"/>
      <c r="AC857" s="79"/>
      <c r="AD857" s="79"/>
      <c r="AE857" s="79"/>
      <c r="AF857" s="79"/>
      <c r="AG857" s="79"/>
      <c r="AH857" s="79"/>
      <c r="AI857" s="79"/>
      <c r="AJ857" s="79"/>
      <c r="AK857" s="79"/>
      <c r="AL857" s="79"/>
      <c r="AM857" s="79"/>
      <c r="AN857" s="79"/>
      <c r="AO857" s="79"/>
      <c r="AP857" s="79"/>
      <c r="AQ857" s="79"/>
      <c r="AR857" s="79"/>
      <c r="AS857" s="79"/>
      <c r="AT857" s="79"/>
      <c r="AU857" s="79"/>
      <c r="AV857" s="79"/>
      <c r="AW857" s="79"/>
      <c r="AX857" s="79"/>
      <c r="AY857" s="79"/>
      <c r="AZ857" s="52"/>
      <c r="BA857" s="79"/>
      <c r="BB857" s="79"/>
      <c r="BC857" s="52"/>
      <c r="BD857" s="79"/>
    </row>
    <row r="858" spans="18:56" x14ac:dyDescent="0.25">
      <c r="R858" s="79"/>
      <c r="S858" s="79"/>
      <c r="T858" s="79"/>
      <c r="U858" s="79"/>
      <c r="V858" s="79"/>
      <c r="W858" s="79"/>
      <c r="X858" s="79"/>
      <c r="Y858" s="79"/>
      <c r="Z858" s="79"/>
      <c r="AA858" s="79"/>
      <c r="AB858" s="79"/>
      <c r="AC858" s="79"/>
      <c r="AD858" s="79"/>
      <c r="AE858" s="79"/>
      <c r="AF858" s="79"/>
      <c r="AG858" s="79"/>
      <c r="AH858" s="79"/>
      <c r="AI858" s="79"/>
      <c r="AJ858" s="79"/>
      <c r="AK858" s="79"/>
      <c r="AL858" s="79"/>
      <c r="AM858" s="79"/>
      <c r="AN858" s="79"/>
      <c r="AO858" s="79"/>
      <c r="AP858" s="79"/>
      <c r="AQ858" s="79"/>
      <c r="AR858" s="79"/>
      <c r="AS858" s="79"/>
      <c r="AT858" s="79"/>
      <c r="AU858" s="79"/>
      <c r="AV858" s="79"/>
      <c r="AW858" s="79"/>
      <c r="AX858" s="79"/>
      <c r="AY858" s="79"/>
      <c r="AZ858" s="52"/>
      <c r="BA858" s="79"/>
      <c r="BB858" s="79"/>
      <c r="BC858" s="52"/>
      <c r="BD858" s="79"/>
    </row>
    <row r="859" spans="18:56" x14ac:dyDescent="0.25">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c r="AV859" s="79"/>
      <c r="AW859" s="79"/>
      <c r="AX859" s="79"/>
      <c r="AY859" s="79"/>
      <c r="AZ859" s="52"/>
      <c r="BA859" s="79"/>
      <c r="BB859" s="79"/>
      <c r="BC859" s="52"/>
      <c r="BD859" s="79"/>
    </row>
    <row r="860" spans="18:56" x14ac:dyDescent="0.25">
      <c r="R860" s="79"/>
      <c r="S860" s="79"/>
      <c r="T860" s="79"/>
      <c r="U860" s="79"/>
      <c r="V860" s="79"/>
      <c r="W860" s="79"/>
      <c r="X860" s="79"/>
      <c r="Y860" s="79"/>
      <c r="Z860" s="79"/>
      <c r="AA860" s="79"/>
      <c r="AB860" s="79"/>
      <c r="AC860" s="79"/>
      <c r="AD860" s="79"/>
      <c r="AE860" s="79"/>
      <c r="AF860" s="79"/>
      <c r="AG860" s="79"/>
      <c r="AH860" s="79"/>
      <c r="AI860" s="79"/>
      <c r="AJ860" s="79"/>
      <c r="AK860" s="79"/>
      <c r="AL860" s="79"/>
      <c r="AM860" s="79"/>
      <c r="AN860" s="79"/>
      <c r="AO860" s="79"/>
      <c r="AP860" s="79"/>
      <c r="AQ860" s="79"/>
      <c r="AR860" s="79"/>
      <c r="AS860" s="79"/>
      <c r="AT860" s="79"/>
      <c r="AU860" s="79"/>
      <c r="AV860" s="79"/>
      <c r="AW860" s="79"/>
      <c r="AX860" s="79"/>
      <c r="AY860" s="79"/>
      <c r="AZ860" s="52"/>
      <c r="BA860" s="79"/>
      <c r="BB860" s="79"/>
      <c r="BC860" s="52"/>
      <c r="BD860" s="79"/>
    </row>
    <row r="861" spans="18:56" x14ac:dyDescent="0.25">
      <c r="R861" s="79"/>
      <c r="S861" s="79"/>
      <c r="T861" s="79"/>
      <c r="U861" s="79"/>
      <c r="V861" s="79"/>
      <c r="W861" s="79"/>
      <c r="X861" s="79"/>
      <c r="Y861" s="79"/>
      <c r="Z861" s="79"/>
      <c r="AA861" s="79"/>
      <c r="AB861" s="79"/>
      <c r="AC861" s="79"/>
      <c r="AD861" s="79"/>
      <c r="AE861" s="79"/>
      <c r="AF861" s="79"/>
      <c r="AG861" s="79"/>
      <c r="AH861" s="79"/>
      <c r="AI861" s="79"/>
      <c r="AJ861" s="79"/>
      <c r="AK861" s="79"/>
      <c r="AL861" s="79"/>
      <c r="AM861" s="79"/>
      <c r="AN861" s="79"/>
      <c r="AO861" s="79"/>
      <c r="AP861" s="79"/>
      <c r="AQ861" s="79"/>
      <c r="AR861" s="79"/>
      <c r="AS861" s="79"/>
      <c r="AT861" s="79"/>
      <c r="AU861" s="79"/>
      <c r="AV861" s="79"/>
      <c r="AW861" s="79"/>
      <c r="AX861" s="79"/>
      <c r="AY861" s="79"/>
      <c r="AZ861" s="52"/>
      <c r="BA861" s="79"/>
      <c r="BB861" s="79"/>
      <c r="BC861" s="52"/>
      <c r="BD861" s="79"/>
    </row>
    <row r="862" spans="18:56" x14ac:dyDescent="0.25">
      <c r="R862" s="79"/>
      <c r="S862" s="79"/>
      <c r="T862" s="79"/>
      <c r="U862" s="79"/>
      <c r="V862" s="79"/>
      <c r="W862" s="79"/>
      <c r="X862" s="79"/>
      <c r="Y862" s="79"/>
      <c r="Z862" s="79"/>
      <c r="AA862" s="79"/>
      <c r="AB862" s="79"/>
      <c r="AC862" s="79"/>
      <c r="AD862" s="79"/>
      <c r="AE862" s="79"/>
      <c r="AF862" s="79"/>
      <c r="AG862" s="79"/>
      <c r="AH862" s="79"/>
      <c r="AI862" s="79"/>
      <c r="AJ862" s="79"/>
      <c r="AK862" s="79"/>
      <c r="AL862" s="79"/>
      <c r="AM862" s="79"/>
      <c r="AN862" s="79"/>
      <c r="AO862" s="79"/>
      <c r="AP862" s="79"/>
      <c r="AQ862" s="79"/>
      <c r="AR862" s="79"/>
      <c r="AS862" s="79"/>
      <c r="AT862" s="79"/>
      <c r="AU862" s="79"/>
      <c r="AV862" s="79"/>
      <c r="AW862" s="79"/>
      <c r="AX862" s="79"/>
      <c r="AY862" s="79"/>
      <c r="AZ862" s="52"/>
      <c r="BA862" s="79"/>
      <c r="BB862" s="79"/>
      <c r="BC862" s="52"/>
      <c r="BD862" s="79"/>
    </row>
    <row r="863" spans="18:56" x14ac:dyDescent="0.25">
      <c r="R863" s="79"/>
      <c r="S863" s="79"/>
      <c r="T863" s="79"/>
      <c r="U863" s="79"/>
      <c r="V863" s="79"/>
      <c r="W863" s="79"/>
      <c r="X863" s="79"/>
      <c r="Y863" s="79"/>
      <c r="Z863" s="79"/>
      <c r="AA863" s="79"/>
      <c r="AB863" s="79"/>
      <c r="AC863" s="79"/>
      <c r="AD863" s="79"/>
      <c r="AE863" s="79"/>
      <c r="AF863" s="79"/>
      <c r="AG863" s="79"/>
      <c r="AH863" s="79"/>
      <c r="AI863" s="79"/>
      <c r="AJ863" s="79"/>
      <c r="AK863" s="79"/>
      <c r="AL863" s="79"/>
      <c r="AM863" s="79"/>
      <c r="AN863" s="79"/>
      <c r="AO863" s="79"/>
      <c r="AP863" s="79"/>
      <c r="AQ863" s="79"/>
      <c r="AR863" s="79"/>
      <c r="AS863" s="79"/>
      <c r="AT863" s="79"/>
      <c r="AU863" s="79"/>
      <c r="AV863" s="79"/>
      <c r="AW863" s="79"/>
      <c r="AX863" s="79"/>
      <c r="AY863" s="79"/>
      <c r="AZ863" s="52"/>
      <c r="BA863" s="79"/>
      <c r="BB863" s="79"/>
      <c r="BC863" s="52"/>
      <c r="BD863" s="79"/>
    </row>
    <row r="864" spans="18:56" x14ac:dyDescent="0.25">
      <c r="R864" s="79"/>
      <c r="S864" s="79"/>
      <c r="T864" s="79"/>
      <c r="U864" s="79"/>
      <c r="V864" s="79"/>
      <c r="W864" s="79"/>
      <c r="X864" s="79"/>
      <c r="Y864" s="79"/>
      <c r="Z864" s="79"/>
      <c r="AA864" s="79"/>
      <c r="AB864" s="79"/>
      <c r="AC864" s="79"/>
      <c r="AD864" s="79"/>
      <c r="AE864" s="79"/>
      <c r="AF864" s="79"/>
      <c r="AG864" s="79"/>
      <c r="AH864" s="79"/>
      <c r="AI864" s="79"/>
      <c r="AJ864" s="79"/>
      <c r="AK864" s="79"/>
      <c r="AL864" s="79"/>
      <c r="AM864" s="79"/>
      <c r="AN864" s="79"/>
      <c r="AO864" s="79"/>
      <c r="AP864" s="79"/>
      <c r="AQ864" s="79"/>
      <c r="AR864" s="79"/>
      <c r="AS864" s="79"/>
      <c r="AT864" s="79"/>
      <c r="AU864" s="79"/>
      <c r="AV864" s="79"/>
      <c r="AW864" s="79"/>
      <c r="AX864" s="79"/>
      <c r="AY864" s="79"/>
      <c r="AZ864" s="52"/>
      <c r="BA864" s="79"/>
      <c r="BB864" s="79"/>
      <c r="BC864" s="52"/>
      <c r="BD864" s="79"/>
    </row>
    <row r="865" spans="18:56" x14ac:dyDescent="0.25">
      <c r="R865" s="79"/>
      <c r="S865" s="79"/>
      <c r="T865" s="79"/>
      <c r="U865" s="79"/>
      <c r="V865" s="79"/>
      <c r="W865" s="79"/>
      <c r="X865" s="79"/>
      <c r="Y865" s="79"/>
      <c r="Z865" s="79"/>
      <c r="AA865" s="79"/>
      <c r="AB865" s="79"/>
      <c r="AC865" s="79"/>
      <c r="AD865" s="79"/>
      <c r="AE865" s="79"/>
      <c r="AF865" s="79"/>
      <c r="AG865" s="79"/>
      <c r="AH865" s="79"/>
      <c r="AI865" s="79"/>
      <c r="AJ865" s="79"/>
      <c r="AK865" s="79"/>
      <c r="AL865" s="79"/>
      <c r="AM865" s="79"/>
      <c r="AN865" s="79"/>
      <c r="AO865" s="79"/>
      <c r="AP865" s="79"/>
      <c r="AQ865" s="79"/>
      <c r="AR865" s="79"/>
      <c r="AS865" s="79"/>
      <c r="AT865" s="79"/>
      <c r="AU865" s="79"/>
      <c r="AV865" s="79"/>
      <c r="AW865" s="79"/>
      <c r="AX865" s="79"/>
      <c r="AY865" s="79"/>
      <c r="AZ865" s="52"/>
      <c r="BA865" s="79"/>
      <c r="BB865" s="79"/>
      <c r="BC865" s="52"/>
      <c r="BD865" s="79"/>
    </row>
    <row r="866" spans="18:56" x14ac:dyDescent="0.25">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c r="AW866" s="79"/>
      <c r="AX866" s="79"/>
      <c r="AY866" s="79"/>
      <c r="AZ866" s="52"/>
      <c r="BA866" s="79"/>
      <c r="BB866" s="79"/>
      <c r="BC866" s="52"/>
      <c r="BD866" s="79"/>
    </row>
    <row r="867" spans="18:56" x14ac:dyDescent="0.25">
      <c r="R867" s="79"/>
      <c r="S867" s="79"/>
      <c r="T867" s="79"/>
      <c r="U867" s="79"/>
      <c r="V867" s="79"/>
      <c r="W867" s="79"/>
      <c r="X867" s="79"/>
      <c r="Y867" s="79"/>
      <c r="Z867" s="79"/>
      <c r="AA867" s="79"/>
      <c r="AB867" s="79"/>
      <c r="AC867" s="79"/>
      <c r="AD867" s="79"/>
      <c r="AE867" s="79"/>
      <c r="AF867" s="79"/>
      <c r="AG867" s="79"/>
      <c r="AH867" s="79"/>
      <c r="AI867" s="79"/>
      <c r="AJ867" s="79"/>
      <c r="AK867" s="79"/>
      <c r="AL867" s="79"/>
      <c r="AM867" s="79"/>
      <c r="AN867" s="79"/>
      <c r="AO867" s="79"/>
      <c r="AP867" s="79"/>
      <c r="AQ867" s="79"/>
      <c r="AR867" s="79"/>
      <c r="AS867" s="79"/>
      <c r="AT867" s="79"/>
      <c r="AU867" s="79"/>
      <c r="AV867" s="79"/>
      <c r="AW867" s="79"/>
      <c r="AX867" s="79"/>
      <c r="AY867" s="79"/>
      <c r="AZ867" s="52"/>
      <c r="BA867" s="79"/>
      <c r="BB867" s="79"/>
      <c r="BC867" s="52"/>
      <c r="BD867" s="79"/>
    </row>
    <row r="868" spans="18:56" x14ac:dyDescent="0.25">
      <c r="R868" s="79"/>
      <c r="S868" s="79"/>
      <c r="T868" s="79"/>
      <c r="U868" s="79"/>
      <c r="V868" s="79"/>
      <c r="W868" s="79"/>
      <c r="X868" s="79"/>
      <c r="Y868" s="79"/>
      <c r="Z868" s="79"/>
      <c r="AA868" s="79"/>
      <c r="AB868" s="79"/>
      <c r="AC868" s="79"/>
      <c r="AD868" s="79"/>
      <c r="AE868" s="79"/>
      <c r="AF868" s="79"/>
      <c r="AG868" s="79"/>
      <c r="AH868" s="79"/>
      <c r="AI868" s="79"/>
      <c r="AJ868" s="79"/>
      <c r="AK868" s="79"/>
      <c r="AL868" s="79"/>
      <c r="AM868" s="79"/>
      <c r="AN868" s="79"/>
      <c r="AO868" s="79"/>
      <c r="AP868" s="79"/>
      <c r="AQ868" s="79"/>
      <c r="AR868" s="79"/>
      <c r="AS868" s="79"/>
      <c r="AT868" s="79"/>
      <c r="AU868" s="79"/>
      <c r="AV868" s="79"/>
      <c r="AW868" s="79"/>
      <c r="AX868" s="79"/>
      <c r="AY868" s="79"/>
      <c r="AZ868" s="52"/>
      <c r="BA868" s="79"/>
      <c r="BB868" s="79"/>
      <c r="BC868" s="52"/>
      <c r="BD868" s="79"/>
    </row>
    <row r="869" spans="18:56" x14ac:dyDescent="0.25">
      <c r="R869" s="79"/>
      <c r="S869" s="79"/>
      <c r="T869" s="79"/>
      <c r="U869" s="79"/>
      <c r="V869" s="79"/>
      <c r="W869" s="79"/>
      <c r="X869" s="79"/>
      <c r="Y869" s="79"/>
      <c r="Z869" s="79"/>
      <c r="AA869" s="79"/>
      <c r="AB869" s="79"/>
      <c r="AC869" s="79"/>
      <c r="AD869" s="79"/>
      <c r="AE869" s="79"/>
      <c r="AF869" s="79"/>
      <c r="AG869" s="79"/>
      <c r="AH869" s="79"/>
      <c r="AI869" s="79"/>
      <c r="AJ869" s="79"/>
      <c r="AK869" s="79"/>
      <c r="AL869" s="79"/>
      <c r="AM869" s="79"/>
      <c r="AN869" s="79"/>
      <c r="AO869" s="79"/>
      <c r="AP869" s="79"/>
      <c r="AQ869" s="79"/>
      <c r="AR869" s="79"/>
      <c r="AS869" s="79"/>
      <c r="AT869" s="79"/>
      <c r="AU869" s="79"/>
      <c r="AV869" s="79"/>
      <c r="AW869" s="79"/>
      <c r="AX869" s="79"/>
      <c r="AY869" s="79"/>
      <c r="AZ869" s="52"/>
      <c r="BA869" s="79"/>
      <c r="BB869" s="79"/>
      <c r="BC869" s="52"/>
      <c r="BD869" s="79"/>
    </row>
    <row r="870" spans="18:56" x14ac:dyDescent="0.25">
      <c r="R870" s="79"/>
      <c r="S870" s="79"/>
      <c r="T870" s="79"/>
      <c r="U870" s="79"/>
      <c r="V870" s="79"/>
      <c r="W870" s="79"/>
      <c r="X870" s="79"/>
      <c r="Y870" s="79"/>
      <c r="Z870" s="79"/>
      <c r="AA870" s="79"/>
      <c r="AB870" s="79"/>
      <c r="AC870" s="79"/>
      <c r="AD870" s="79"/>
      <c r="AE870" s="79"/>
      <c r="AF870" s="79"/>
      <c r="AG870" s="79"/>
      <c r="AH870" s="79"/>
      <c r="AI870" s="79"/>
      <c r="AJ870" s="79"/>
      <c r="AK870" s="79"/>
      <c r="AL870" s="79"/>
      <c r="AM870" s="79"/>
      <c r="AN870" s="79"/>
      <c r="AO870" s="79"/>
      <c r="AP870" s="79"/>
      <c r="AQ870" s="79"/>
      <c r="AR870" s="79"/>
      <c r="AS870" s="79"/>
      <c r="AT870" s="79"/>
      <c r="AU870" s="79"/>
      <c r="AV870" s="79"/>
      <c r="AW870" s="79"/>
      <c r="AX870" s="79"/>
      <c r="AY870" s="79"/>
      <c r="AZ870" s="52"/>
      <c r="BA870" s="79"/>
      <c r="BB870" s="79"/>
      <c r="BC870" s="52"/>
      <c r="BD870" s="79"/>
    </row>
    <row r="871" spans="18:56" x14ac:dyDescent="0.25">
      <c r="R871" s="79"/>
      <c r="S871" s="79"/>
      <c r="T871" s="79"/>
      <c r="U871" s="79"/>
      <c r="V871" s="79"/>
      <c r="W871" s="79"/>
      <c r="X871" s="79"/>
      <c r="Y871" s="79"/>
      <c r="Z871" s="79"/>
      <c r="AA871" s="79"/>
      <c r="AB871" s="79"/>
      <c r="AC871" s="79"/>
      <c r="AD871" s="79"/>
      <c r="AE871" s="79"/>
      <c r="AF871" s="79"/>
      <c r="AG871" s="79"/>
      <c r="AH871" s="79"/>
      <c r="AI871" s="79"/>
      <c r="AJ871" s="79"/>
      <c r="AK871" s="79"/>
      <c r="AL871" s="79"/>
      <c r="AM871" s="79"/>
      <c r="AN871" s="79"/>
      <c r="AO871" s="79"/>
      <c r="AP871" s="79"/>
      <c r="AQ871" s="79"/>
      <c r="AR871" s="79"/>
      <c r="AS871" s="79"/>
      <c r="AT871" s="79"/>
      <c r="AU871" s="79"/>
      <c r="AV871" s="79"/>
      <c r="AW871" s="79"/>
      <c r="AX871" s="79"/>
      <c r="AY871" s="79"/>
      <c r="AZ871" s="52"/>
      <c r="BA871" s="79"/>
      <c r="BB871" s="79"/>
      <c r="BC871" s="52"/>
      <c r="BD871" s="79"/>
    </row>
    <row r="872" spans="18:56" x14ac:dyDescent="0.25">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c r="AP872" s="79"/>
      <c r="AQ872" s="79"/>
      <c r="AR872" s="79"/>
      <c r="AS872" s="79"/>
      <c r="AT872" s="79"/>
      <c r="AU872" s="79"/>
      <c r="AV872" s="79"/>
      <c r="AW872" s="79"/>
      <c r="AX872" s="79"/>
      <c r="AY872" s="79"/>
      <c r="AZ872" s="52"/>
      <c r="BA872" s="79"/>
      <c r="BB872" s="79"/>
      <c r="BC872" s="52"/>
      <c r="BD872" s="79"/>
    </row>
    <row r="873" spans="18:56" x14ac:dyDescent="0.25">
      <c r="R873" s="79"/>
      <c r="S873" s="79"/>
      <c r="T873" s="79"/>
      <c r="U873" s="79"/>
      <c r="V873" s="79"/>
      <c r="W873" s="79"/>
      <c r="X873" s="79"/>
      <c r="Y873" s="79"/>
      <c r="Z873" s="79"/>
      <c r="AA873" s="79"/>
      <c r="AB873" s="79"/>
      <c r="AC873" s="79"/>
      <c r="AD873" s="79"/>
      <c r="AE873" s="79"/>
      <c r="AF873" s="79"/>
      <c r="AG873" s="79"/>
      <c r="AH873" s="79"/>
      <c r="AI873" s="79"/>
      <c r="AJ873" s="79"/>
      <c r="AK873" s="79"/>
      <c r="AL873" s="79"/>
      <c r="AM873" s="79"/>
      <c r="AN873" s="79"/>
      <c r="AO873" s="79"/>
      <c r="AP873" s="79"/>
      <c r="AQ873" s="79"/>
      <c r="AR873" s="79"/>
      <c r="AS873" s="79"/>
      <c r="AT873" s="79"/>
      <c r="AU873" s="79"/>
      <c r="AV873" s="79"/>
      <c r="AW873" s="79"/>
      <c r="AX873" s="79"/>
      <c r="AY873" s="79"/>
      <c r="AZ873" s="52"/>
      <c r="BA873" s="79"/>
      <c r="BB873" s="79"/>
      <c r="BC873" s="52"/>
      <c r="BD873" s="79"/>
    </row>
    <row r="874" spans="18:56" x14ac:dyDescent="0.25">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c r="AU874" s="79"/>
      <c r="AV874" s="79"/>
      <c r="AW874" s="79"/>
      <c r="AX874" s="79"/>
      <c r="AY874" s="79"/>
      <c r="AZ874" s="52"/>
      <c r="BA874" s="79"/>
      <c r="BB874" s="79"/>
      <c r="BC874" s="52"/>
      <c r="BD874" s="79"/>
    </row>
    <row r="875" spans="18:56" x14ac:dyDescent="0.25">
      <c r="R875" s="79"/>
      <c r="S875" s="79"/>
      <c r="T875" s="79"/>
      <c r="U875" s="79"/>
      <c r="V875" s="79"/>
      <c r="W875" s="79"/>
      <c r="X875" s="79"/>
      <c r="Y875" s="79"/>
      <c r="Z875" s="79"/>
      <c r="AA875" s="79"/>
      <c r="AB875" s="79"/>
      <c r="AC875" s="79"/>
      <c r="AD875" s="79"/>
      <c r="AE875" s="79"/>
      <c r="AF875" s="79"/>
      <c r="AG875" s="79"/>
      <c r="AH875" s="79"/>
      <c r="AI875" s="79"/>
      <c r="AJ875" s="79"/>
      <c r="AK875" s="79"/>
      <c r="AL875" s="79"/>
      <c r="AM875" s="79"/>
      <c r="AN875" s="79"/>
      <c r="AO875" s="79"/>
      <c r="AP875" s="79"/>
      <c r="AQ875" s="79"/>
      <c r="AR875" s="79"/>
      <c r="AS875" s="79"/>
      <c r="AT875" s="79"/>
      <c r="AU875" s="79"/>
      <c r="AV875" s="79"/>
      <c r="AW875" s="79"/>
      <c r="AX875" s="79"/>
      <c r="AY875" s="79"/>
      <c r="AZ875" s="52"/>
      <c r="BA875" s="79"/>
      <c r="BB875" s="79"/>
      <c r="BC875" s="52"/>
      <c r="BD875" s="79"/>
    </row>
    <row r="876" spans="18:56" x14ac:dyDescent="0.25">
      <c r="R876" s="79"/>
      <c r="S876" s="79"/>
      <c r="T876" s="79"/>
      <c r="U876" s="79"/>
      <c r="V876" s="79"/>
      <c r="W876" s="79"/>
      <c r="X876" s="79"/>
      <c r="Y876" s="79"/>
      <c r="Z876" s="79"/>
      <c r="AA876" s="79"/>
      <c r="AB876" s="79"/>
      <c r="AC876" s="79"/>
      <c r="AD876" s="79"/>
      <c r="AE876" s="79"/>
      <c r="AF876" s="79"/>
      <c r="AG876" s="79"/>
      <c r="AH876" s="79"/>
      <c r="AI876" s="79"/>
      <c r="AJ876" s="79"/>
      <c r="AK876" s="79"/>
      <c r="AL876" s="79"/>
      <c r="AM876" s="79"/>
      <c r="AN876" s="79"/>
      <c r="AO876" s="79"/>
      <c r="AP876" s="79"/>
      <c r="AQ876" s="79"/>
      <c r="AR876" s="79"/>
      <c r="AS876" s="79"/>
      <c r="AT876" s="79"/>
      <c r="AU876" s="79"/>
      <c r="AV876" s="79"/>
      <c r="AW876" s="79"/>
      <c r="AX876" s="79"/>
      <c r="AY876" s="79"/>
      <c r="AZ876" s="52"/>
      <c r="BA876" s="79"/>
      <c r="BB876" s="79"/>
      <c r="BC876" s="52"/>
      <c r="BD876" s="79"/>
    </row>
    <row r="877" spans="18:56" x14ac:dyDescent="0.25">
      <c r="R877" s="79"/>
      <c r="S877" s="79"/>
      <c r="T877" s="79"/>
      <c r="U877" s="79"/>
      <c r="V877" s="79"/>
      <c r="W877" s="79"/>
      <c r="X877" s="79"/>
      <c r="Y877" s="79"/>
      <c r="Z877" s="79"/>
      <c r="AA877" s="79"/>
      <c r="AB877" s="79"/>
      <c r="AC877" s="79"/>
      <c r="AD877" s="79"/>
      <c r="AE877" s="79"/>
      <c r="AF877" s="79"/>
      <c r="AG877" s="79"/>
      <c r="AH877" s="79"/>
      <c r="AI877" s="79"/>
      <c r="AJ877" s="79"/>
      <c r="AK877" s="79"/>
      <c r="AL877" s="79"/>
      <c r="AM877" s="79"/>
      <c r="AN877" s="79"/>
      <c r="AO877" s="79"/>
      <c r="AP877" s="79"/>
      <c r="AQ877" s="79"/>
      <c r="AR877" s="79"/>
      <c r="AS877" s="79"/>
      <c r="AT877" s="79"/>
      <c r="AU877" s="79"/>
      <c r="AV877" s="79"/>
      <c r="AW877" s="79"/>
      <c r="AX877" s="79"/>
      <c r="AY877" s="79"/>
      <c r="AZ877" s="52"/>
      <c r="BA877" s="79"/>
      <c r="BB877" s="79"/>
      <c r="BC877" s="52"/>
      <c r="BD877" s="79"/>
    </row>
    <row r="878" spans="18:56" x14ac:dyDescent="0.25">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c r="AT878" s="79"/>
      <c r="AU878" s="79"/>
      <c r="AV878" s="79"/>
      <c r="AW878" s="79"/>
      <c r="AX878" s="79"/>
      <c r="AY878" s="79"/>
      <c r="AZ878" s="52"/>
      <c r="BA878" s="79"/>
      <c r="BB878" s="79"/>
      <c r="BC878" s="52"/>
      <c r="BD878" s="79"/>
    </row>
    <row r="879" spans="18:56" x14ac:dyDescent="0.25">
      <c r="R879" s="79"/>
      <c r="S879" s="79"/>
      <c r="T879" s="79"/>
      <c r="U879" s="79"/>
      <c r="V879" s="79"/>
      <c r="W879" s="79"/>
      <c r="X879" s="79"/>
      <c r="Y879" s="79"/>
      <c r="Z879" s="79"/>
      <c r="AA879" s="79"/>
      <c r="AB879" s="79"/>
      <c r="AC879" s="79"/>
      <c r="AD879" s="79"/>
      <c r="AE879" s="79"/>
      <c r="AF879" s="79"/>
      <c r="AG879" s="79"/>
      <c r="AH879" s="79"/>
      <c r="AI879" s="79"/>
      <c r="AJ879" s="79"/>
      <c r="AK879" s="79"/>
      <c r="AL879" s="79"/>
      <c r="AM879" s="79"/>
      <c r="AN879" s="79"/>
      <c r="AO879" s="79"/>
      <c r="AP879" s="79"/>
      <c r="AQ879" s="79"/>
      <c r="AR879" s="79"/>
      <c r="AS879" s="79"/>
      <c r="AT879" s="79"/>
      <c r="AU879" s="79"/>
      <c r="AV879" s="79"/>
      <c r="AW879" s="79"/>
      <c r="AX879" s="79"/>
      <c r="AY879" s="79"/>
      <c r="AZ879" s="52"/>
      <c r="BA879" s="79"/>
      <c r="BB879" s="79"/>
      <c r="BC879" s="52"/>
      <c r="BD879" s="79"/>
    </row>
    <row r="880" spans="18:56" x14ac:dyDescent="0.25">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c r="AV880" s="79"/>
      <c r="AW880" s="79"/>
      <c r="AX880" s="79"/>
      <c r="AY880" s="79"/>
      <c r="AZ880" s="52"/>
      <c r="BA880" s="79"/>
      <c r="BB880" s="79"/>
      <c r="BC880" s="52"/>
      <c r="BD880" s="79"/>
    </row>
    <row r="881" spans="18:56" x14ac:dyDescent="0.25">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52"/>
      <c r="BA881" s="79"/>
      <c r="BB881" s="79"/>
      <c r="BC881" s="52"/>
      <c r="BD881" s="79"/>
    </row>
    <row r="882" spans="18:56" x14ac:dyDescent="0.25">
      <c r="R882" s="79"/>
      <c r="S882" s="79"/>
      <c r="T882" s="79"/>
      <c r="U882" s="79"/>
      <c r="V882" s="79"/>
      <c r="W882" s="79"/>
      <c r="X882" s="79"/>
      <c r="Y882" s="79"/>
      <c r="Z882" s="79"/>
      <c r="AA882" s="79"/>
      <c r="AB882" s="79"/>
      <c r="AC882" s="79"/>
      <c r="AD882" s="79"/>
      <c r="AE882" s="79"/>
      <c r="AF882" s="79"/>
      <c r="AG882" s="79"/>
      <c r="AH882" s="79"/>
      <c r="AI882" s="79"/>
      <c r="AJ882" s="79"/>
      <c r="AK882" s="79"/>
      <c r="AL882" s="79"/>
      <c r="AM882" s="79"/>
      <c r="AN882" s="79"/>
      <c r="AO882" s="79"/>
      <c r="AP882" s="79"/>
      <c r="AQ882" s="79"/>
      <c r="AR882" s="79"/>
      <c r="AS882" s="79"/>
      <c r="AT882" s="79"/>
      <c r="AU882" s="79"/>
      <c r="AV882" s="79"/>
      <c r="AW882" s="79"/>
      <c r="AX882" s="79"/>
      <c r="AY882" s="79"/>
      <c r="AZ882" s="52"/>
      <c r="BA882" s="79"/>
      <c r="BB882" s="79"/>
      <c r="BC882" s="52"/>
      <c r="BD882" s="79"/>
    </row>
    <row r="883" spans="18:56" x14ac:dyDescent="0.25">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52"/>
      <c r="BA883" s="79"/>
      <c r="BB883" s="79"/>
      <c r="BC883" s="52"/>
      <c r="BD883" s="79"/>
    </row>
    <row r="884" spans="18:56" x14ac:dyDescent="0.25">
      <c r="R884" s="79"/>
      <c r="S884" s="79"/>
      <c r="T884" s="79"/>
      <c r="U884" s="79"/>
      <c r="V884" s="79"/>
      <c r="W884" s="79"/>
      <c r="X884" s="79"/>
      <c r="Y884" s="79"/>
      <c r="Z884" s="79"/>
      <c r="AA884" s="79"/>
      <c r="AB884" s="79"/>
      <c r="AC884" s="79"/>
      <c r="AD884" s="79"/>
      <c r="AE884" s="79"/>
      <c r="AF884" s="79"/>
      <c r="AG884" s="79"/>
      <c r="AH884" s="79"/>
      <c r="AI884" s="79"/>
      <c r="AJ884" s="79"/>
      <c r="AK884" s="79"/>
      <c r="AL884" s="79"/>
      <c r="AM884" s="79"/>
      <c r="AN884" s="79"/>
      <c r="AO884" s="79"/>
      <c r="AP884" s="79"/>
      <c r="AQ884" s="79"/>
      <c r="AR884" s="79"/>
      <c r="AS884" s="79"/>
      <c r="AT884" s="79"/>
      <c r="AU884" s="79"/>
      <c r="AV884" s="79"/>
      <c r="AW884" s="79"/>
      <c r="AX884" s="79"/>
      <c r="AY884" s="79"/>
      <c r="AZ884" s="52"/>
      <c r="BA884" s="79"/>
      <c r="BB884" s="79"/>
      <c r="BC884" s="52"/>
      <c r="BD884" s="79"/>
    </row>
    <row r="885" spans="18:56" x14ac:dyDescent="0.25">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52"/>
      <c r="BA885" s="79"/>
      <c r="BB885" s="79"/>
      <c r="BC885" s="52"/>
      <c r="BD885" s="79"/>
    </row>
    <row r="886" spans="18:56" x14ac:dyDescent="0.25">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52"/>
      <c r="BA886" s="79"/>
      <c r="BB886" s="79"/>
      <c r="BC886" s="52"/>
      <c r="BD886" s="79"/>
    </row>
    <row r="887" spans="18:56" x14ac:dyDescent="0.25">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c r="AP887" s="79"/>
      <c r="AQ887" s="79"/>
      <c r="AR887" s="79"/>
      <c r="AS887" s="79"/>
      <c r="AT887" s="79"/>
      <c r="AU887" s="79"/>
      <c r="AV887" s="79"/>
      <c r="AW887" s="79"/>
      <c r="AX887" s="79"/>
      <c r="AY887" s="79"/>
      <c r="AZ887" s="52"/>
      <c r="BA887" s="79"/>
      <c r="BB887" s="79"/>
      <c r="BC887" s="52"/>
      <c r="BD887" s="79"/>
    </row>
    <row r="888" spans="18:56" x14ac:dyDescent="0.25">
      <c r="R888" s="79"/>
      <c r="S888" s="79"/>
      <c r="T888" s="79"/>
      <c r="U888" s="79"/>
      <c r="V888" s="79"/>
      <c r="W888" s="79"/>
      <c r="X888" s="79"/>
      <c r="Y888" s="79"/>
      <c r="Z888" s="79"/>
      <c r="AA888" s="79"/>
      <c r="AB888" s="79"/>
      <c r="AC888" s="79"/>
      <c r="AD888" s="79"/>
      <c r="AE888" s="79"/>
      <c r="AF888" s="79"/>
      <c r="AG888" s="79"/>
      <c r="AH888" s="79"/>
      <c r="AI888" s="79"/>
      <c r="AJ888" s="79"/>
      <c r="AK888" s="79"/>
      <c r="AL888" s="79"/>
      <c r="AM888" s="79"/>
      <c r="AN888" s="79"/>
      <c r="AO888" s="79"/>
      <c r="AP888" s="79"/>
      <c r="AQ888" s="79"/>
      <c r="AR888" s="79"/>
      <c r="AS888" s="79"/>
      <c r="AT888" s="79"/>
      <c r="AU888" s="79"/>
      <c r="AV888" s="79"/>
      <c r="AW888" s="79"/>
      <c r="AX888" s="79"/>
      <c r="AY888" s="79"/>
      <c r="AZ888" s="52"/>
      <c r="BA888" s="79"/>
      <c r="BB888" s="79"/>
      <c r="BC888" s="52"/>
      <c r="BD888" s="79"/>
    </row>
    <row r="889" spans="18:56" x14ac:dyDescent="0.25">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c r="AP889" s="79"/>
      <c r="AQ889" s="79"/>
      <c r="AR889" s="79"/>
      <c r="AS889" s="79"/>
      <c r="AT889" s="79"/>
      <c r="AU889" s="79"/>
      <c r="AV889" s="79"/>
      <c r="AW889" s="79"/>
      <c r="AX889" s="79"/>
      <c r="AY889" s="79"/>
      <c r="AZ889" s="52"/>
      <c r="BA889" s="79"/>
      <c r="BB889" s="79"/>
      <c r="BC889" s="52"/>
      <c r="BD889" s="79"/>
    </row>
    <row r="890" spans="18:56" x14ac:dyDescent="0.25">
      <c r="R890" s="79"/>
      <c r="S890" s="79"/>
      <c r="T890" s="79"/>
      <c r="U890" s="79"/>
      <c r="V890" s="79"/>
      <c r="W890" s="79"/>
      <c r="X890" s="79"/>
      <c r="Y890" s="79"/>
      <c r="Z890" s="79"/>
      <c r="AA890" s="79"/>
      <c r="AB890" s="79"/>
      <c r="AC890" s="79"/>
      <c r="AD890" s="79"/>
      <c r="AE890" s="79"/>
      <c r="AF890" s="79"/>
      <c r="AG890" s="79"/>
      <c r="AH890" s="79"/>
      <c r="AI890" s="79"/>
      <c r="AJ890" s="79"/>
      <c r="AK890" s="79"/>
      <c r="AL890" s="79"/>
      <c r="AM890" s="79"/>
      <c r="AN890" s="79"/>
      <c r="AO890" s="79"/>
      <c r="AP890" s="79"/>
      <c r="AQ890" s="79"/>
      <c r="AR890" s="79"/>
      <c r="AS890" s="79"/>
      <c r="AT890" s="79"/>
      <c r="AU890" s="79"/>
      <c r="AV890" s="79"/>
      <c r="AW890" s="79"/>
      <c r="AX890" s="79"/>
      <c r="AY890" s="79"/>
      <c r="AZ890" s="52"/>
      <c r="BA890" s="79"/>
      <c r="BB890" s="79"/>
      <c r="BC890" s="52"/>
      <c r="BD890" s="79"/>
    </row>
    <row r="891" spans="18:56" x14ac:dyDescent="0.25">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52"/>
      <c r="BA891" s="79"/>
      <c r="BB891" s="79"/>
      <c r="BC891" s="52"/>
      <c r="BD891" s="79"/>
    </row>
    <row r="892" spans="18:56" x14ac:dyDescent="0.25">
      <c r="R892" s="79"/>
      <c r="S892" s="79"/>
      <c r="T892" s="79"/>
      <c r="U892" s="79"/>
      <c r="V892" s="79"/>
      <c r="W892" s="79"/>
      <c r="X892" s="79"/>
      <c r="Y892" s="79"/>
      <c r="Z892" s="79"/>
      <c r="AA892" s="79"/>
      <c r="AB892" s="79"/>
      <c r="AC892" s="79"/>
      <c r="AD892" s="79"/>
      <c r="AE892" s="79"/>
      <c r="AF892" s="79"/>
      <c r="AG892" s="79"/>
      <c r="AH892" s="79"/>
      <c r="AI892" s="79"/>
      <c r="AJ892" s="79"/>
      <c r="AK892" s="79"/>
      <c r="AL892" s="79"/>
      <c r="AM892" s="79"/>
      <c r="AN892" s="79"/>
      <c r="AO892" s="79"/>
      <c r="AP892" s="79"/>
      <c r="AQ892" s="79"/>
      <c r="AR892" s="79"/>
      <c r="AS892" s="79"/>
      <c r="AT892" s="79"/>
      <c r="AU892" s="79"/>
      <c r="AV892" s="79"/>
      <c r="AW892" s="79"/>
      <c r="AX892" s="79"/>
      <c r="AY892" s="79"/>
      <c r="AZ892" s="52"/>
      <c r="BA892" s="79"/>
      <c r="BB892" s="79"/>
      <c r="BC892" s="52"/>
      <c r="BD892" s="79"/>
    </row>
    <row r="893" spans="18:56" x14ac:dyDescent="0.25">
      <c r="R893" s="79"/>
      <c r="S893" s="79"/>
      <c r="T893" s="79"/>
      <c r="U893" s="79"/>
      <c r="V893" s="79"/>
      <c r="W893" s="79"/>
      <c r="X893" s="79"/>
      <c r="Y893" s="79"/>
      <c r="Z893" s="79"/>
      <c r="AA893" s="79"/>
      <c r="AB893" s="79"/>
      <c r="AC893" s="79"/>
      <c r="AD893" s="79"/>
      <c r="AE893" s="79"/>
      <c r="AF893" s="79"/>
      <c r="AG893" s="79"/>
      <c r="AH893" s="79"/>
      <c r="AI893" s="79"/>
      <c r="AJ893" s="79"/>
      <c r="AK893" s="79"/>
      <c r="AL893" s="79"/>
      <c r="AM893" s="79"/>
      <c r="AN893" s="79"/>
      <c r="AO893" s="79"/>
      <c r="AP893" s="79"/>
      <c r="AQ893" s="79"/>
      <c r="AR893" s="79"/>
      <c r="AS893" s="79"/>
      <c r="AT893" s="79"/>
      <c r="AU893" s="79"/>
      <c r="AV893" s="79"/>
      <c r="AW893" s="79"/>
      <c r="AX893" s="79"/>
      <c r="AY893" s="79"/>
      <c r="AZ893" s="52"/>
      <c r="BA893" s="79"/>
      <c r="BB893" s="79"/>
      <c r="BC893" s="52"/>
      <c r="BD893" s="79"/>
    </row>
    <row r="894" spans="18:56" x14ac:dyDescent="0.25">
      <c r="R894" s="79"/>
      <c r="S894" s="79"/>
      <c r="T894" s="79"/>
      <c r="U894" s="79"/>
      <c r="V894" s="79"/>
      <c r="W894" s="79"/>
      <c r="X894" s="79"/>
      <c r="Y894" s="79"/>
      <c r="Z894" s="79"/>
      <c r="AA894" s="79"/>
      <c r="AB894" s="79"/>
      <c r="AC894" s="79"/>
      <c r="AD894" s="79"/>
      <c r="AE894" s="79"/>
      <c r="AF894" s="79"/>
      <c r="AG894" s="79"/>
      <c r="AH894" s="79"/>
      <c r="AI894" s="79"/>
      <c r="AJ894" s="79"/>
      <c r="AK894" s="79"/>
      <c r="AL894" s="79"/>
      <c r="AM894" s="79"/>
      <c r="AN894" s="79"/>
      <c r="AO894" s="79"/>
      <c r="AP894" s="79"/>
      <c r="AQ894" s="79"/>
      <c r="AR894" s="79"/>
      <c r="AS894" s="79"/>
      <c r="AT894" s="79"/>
      <c r="AU894" s="79"/>
      <c r="AV894" s="79"/>
      <c r="AW894" s="79"/>
      <c r="AX894" s="79"/>
      <c r="AY894" s="79"/>
      <c r="AZ894" s="52"/>
      <c r="BA894" s="79"/>
      <c r="BB894" s="79"/>
      <c r="BC894" s="52"/>
      <c r="BD894" s="79"/>
    </row>
    <row r="895" spans="18:56" x14ac:dyDescent="0.25">
      <c r="R895" s="79"/>
      <c r="S895" s="79"/>
      <c r="T895" s="79"/>
      <c r="U895" s="79"/>
      <c r="V895" s="79"/>
      <c r="W895" s="79"/>
      <c r="X895" s="79"/>
      <c r="Y895" s="79"/>
      <c r="Z895" s="79"/>
      <c r="AA895" s="79"/>
      <c r="AB895" s="79"/>
      <c r="AC895" s="79"/>
      <c r="AD895" s="79"/>
      <c r="AE895" s="79"/>
      <c r="AF895" s="79"/>
      <c r="AG895" s="79"/>
      <c r="AH895" s="79"/>
      <c r="AI895" s="79"/>
      <c r="AJ895" s="79"/>
      <c r="AK895" s="79"/>
      <c r="AL895" s="79"/>
      <c r="AM895" s="79"/>
      <c r="AN895" s="79"/>
      <c r="AO895" s="79"/>
      <c r="AP895" s="79"/>
      <c r="AQ895" s="79"/>
      <c r="AR895" s="79"/>
      <c r="AS895" s="79"/>
      <c r="AT895" s="79"/>
      <c r="AU895" s="79"/>
      <c r="AV895" s="79"/>
      <c r="AW895" s="79"/>
      <c r="AX895" s="79"/>
      <c r="AY895" s="79"/>
      <c r="AZ895" s="52"/>
      <c r="BA895" s="79"/>
      <c r="BB895" s="79"/>
      <c r="BC895" s="52"/>
      <c r="BD895" s="79"/>
    </row>
    <row r="896" spans="18:56" x14ac:dyDescent="0.25">
      <c r="R896" s="79"/>
      <c r="S896" s="79"/>
      <c r="T896" s="79"/>
      <c r="U896" s="79"/>
      <c r="V896" s="79"/>
      <c r="W896" s="79"/>
      <c r="X896" s="79"/>
      <c r="Y896" s="79"/>
      <c r="Z896" s="79"/>
      <c r="AA896" s="79"/>
      <c r="AB896" s="79"/>
      <c r="AC896" s="79"/>
      <c r="AD896" s="79"/>
      <c r="AE896" s="79"/>
      <c r="AF896" s="79"/>
      <c r="AG896" s="79"/>
      <c r="AH896" s="79"/>
      <c r="AI896" s="79"/>
      <c r="AJ896" s="79"/>
      <c r="AK896" s="79"/>
      <c r="AL896" s="79"/>
      <c r="AM896" s="79"/>
      <c r="AN896" s="79"/>
      <c r="AO896" s="79"/>
      <c r="AP896" s="79"/>
      <c r="AQ896" s="79"/>
      <c r="AR896" s="79"/>
      <c r="AS896" s="79"/>
      <c r="AT896" s="79"/>
      <c r="AU896" s="79"/>
      <c r="AV896" s="79"/>
      <c r="AW896" s="79"/>
      <c r="AX896" s="79"/>
      <c r="AY896" s="79"/>
      <c r="AZ896" s="52"/>
      <c r="BA896" s="79"/>
      <c r="BB896" s="79"/>
      <c r="BC896" s="52"/>
      <c r="BD896" s="79"/>
    </row>
    <row r="897" spans="18:56" x14ac:dyDescent="0.25">
      <c r="R897" s="79"/>
      <c r="S897" s="79"/>
      <c r="T897" s="79"/>
      <c r="U897" s="79"/>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c r="AV897" s="79"/>
      <c r="AW897" s="79"/>
      <c r="AX897" s="79"/>
      <c r="AY897" s="79"/>
      <c r="AZ897" s="52"/>
      <c r="BA897" s="79"/>
      <c r="BB897" s="79"/>
      <c r="BC897" s="52"/>
      <c r="BD897" s="79"/>
    </row>
    <row r="898" spans="18:56" x14ac:dyDescent="0.25">
      <c r="R898" s="79"/>
      <c r="S898" s="79"/>
      <c r="T898" s="79"/>
      <c r="U898" s="79"/>
      <c r="V898" s="79"/>
      <c r="W898" s="79"/>
      <c r="X898" s="79"/>
      <c r="Y898" s="79"/>
      <c r="Z898" s="79"/>
      <c r="AA898" s="79"/>
      <c r="AB898" s="79"/>
      <c r="AC898" s="79"/>
      <c r="AD898" s="79"/>
      <c r="AE898" s="79"/>
      <c r="AF898" s="79"/>
      <c r="AG898" s="79"/>
      <c r="AH898" s="79"/>
      <c r="AI898" s="79"/>
      <c r="AJ898" s="79"/>
      <c r="AK898" s="79"/>
      <c r="AL898" s="79"/>
      <c r="AM898" s="79"/>
      <c r="AN898" s="79"/>
      <c r="AO898" s="79"/>
      <c r="AP898" s="79"/>
      <c r="AQ898" s="79"/>
      <c r="AR898" s="79"/>
      <c r="AS898" s="79"/>
      <c r="AT898" s="79"/>
      <c r="AU898" s="79"/>
      <c r="AV898" s="79"/>
      <c r="AW898" s="79"/>
      <c r="AX898" s="79"/>
      <c r="AY898" s="79"/>
      <c r="AZ898" s="52"/>
      <c r="BA898" s="79"/>
      <c r="BB898" s="79"/>
      <c r="BC898" s="52"/>
      <c r="BD898" s="79"/>
    </row>
    <row r="899" spans="18:56" x14ac:dyDescent="0.25">
      <c r="R899" s="79"/>
      <c r="S899" s="79"/>
      <c r="T899" s="79"/>
      <c r="U899" s="79"/>
      <c r="V899" s="79"/>
      <c r="W899" s="79"/>
      <c r="X899" s="79"/>
      <c r="Y899" s="79"/>
      <c r="Z899" s="79"/>
      <c r="AA899" s="79"/>
      <c r="AB899" s="79"/>
      <c r="AC899" s="79"/>
      <c r="AD899" s="79"/>
      <c r="AE899" s="79"/>
      <c r="AF899" s="79"/>
      <c r="AG899" s="79"/>
      <c r="AH899" s="79"/>
      <c r="AI899" s="79"/>
      <c r="AJ899" s="79"/>
      <c r="AK899" s="79"/>
      <c r="AL899" s="79"/>
      <c r="AM899" s="79"/>
      <c r="AN899" s="79"/>
      <c r="AO899" s="79"/>
      <c r="AP899" s="79"/>
      <c r="AQ899" s="79"/>
      <c r="AR899" s="79"/>
      <c r="AS899" s="79"/>
      <c r="AT899" s="79"/>
      <c r="AU899" s="79"/>
      <c r="AV899" s="79"/>
      <c r="AW899" s="79"/>
      <c r="AX899" s="79"/>
      <c r="AY899" s="79"/>
      <c r="AZ899" s="52"/>
      <c r="BA899" s="79"/>
      <c r="BB899" s="79"/>
      <c r="BC899" s="52"/>
      <c r="BD899" s="79"/>
    </row>
    <row r="900" spans="18:56" x14ac:dyDescent="0.25">
      <c r="R900" s="79"/>
      <c r="S900" s="79"/>
      <c r="T900" s="79"/>
      <c r="U900" s="79"/>
      <c r="V900" s="79"/>
      <c r="W900" s="79"/>
      <c r="X900" s="79"/>
      <c r="Y900" s="79"/>
      <c r="Z900" s="79"/>
      <c r="AA900" s="79"/>
      <c r="AB900" s="79"/>
      <c r="AC900" s="79"/>
      <c r="AD900" s="79"/>
      <c r="AE900" s="79"/>
      <c r="AF900" s="79"/>
      <c r="AG900" s="79"/>
      <c r="AH900" s="79"/>
      <c r="AI900" s="79"/>
      <c r="AJ900" s="79"/>
      <c r="AK900" s="79"/>
      <c r="AL900" s="79"/>
      <c r="AM900" s="79"/>
      <c r="AN900" s="79"/>
      <c r="AO900" s="79"/>
      <c r="AP900" s="79"/>
      <c r="AQ900" s="79"/>
      <c r="AR900" s="79"/>
      <c r="AS900" s="79"/>
      <c r="AT900" s="79"/>
      <c r="AU900" s="79"/>
      <c r="AV900" s="79"/>
      <c r="AW900" s="79"/>
      <c r="AX900" s="79"/>
      <c r="AY900" s="79"/>
      <c r="AZ900" s="52"/>
      <c r="BA900" s="79"/>
      <c r="BB900" s="79"/>
      <c r="BC900" s="52"/>
      <c r="BD900" s="79"/>
    </row>
    <row r="901" spans="18:56" x14ac:dyDescent="0.25">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c r="AU901" s="79"/>
      <c r="AV901" s="79"/>
      <c r="AW901" s="79"/>
      <c r="AX901" s="79"/>
      <c r="AY901" s="79"/>
      <c r="AZ901" s="52"/>
      <c r="BA901" s="79"/>
      <c r="BB901" s="79"/>
      <c r="BC901" s="52"/>
      <c r="BD901" s="79"/>
    </row>
    <row r="902" spans="18:56" x14ac:dyDescent="0.25">
      <c r="R902" s="79"/>
      <c r="S902" s="79"/>
      <c r="T902" s="79"/>
      <c r="U902" s="79"/>
      <c r="V902" s="79"/>
      <c r="W902" s="79"/>
      <c r="X902" s="79"/>
      <c r="Y902" s="79"/>
      <c r="Z902" s="79"/>
      <c r="AA902" s="79"/>
      <c r="AB902" s="79"/>
      <c r="AC902" s="79"/>
      <c r="AD902" s="79"/>
      <c r="AE902" s="79"/>
      <c r="AF902" s="79"/>
      <c r="AG902" s="79"/>
      <c r="AH902" s="79"/>
      <c r="AI902" s="79"/>
      <c r="AJ902" s="79"/>
      <c r="AK902" s="79"/>
      <c r="AL902" s="79"/>
      <c r="AM902" s="79"/>
      <c r="AN902" s="79"/>
      <c r="AO902" s="79"/>
      <c r="AP902" s="79"/>
      <c r="AQ902" s="79"/>
      <c r="AR902" s="79"/>
      <c r="AS902" s="79"/>
      <c r="AT902" s="79"/>
      <c r="AU902" s="79"/>
      <c r="AV902" s="79"/>
      <c r="AW902" s="79"/>
      <c r="AX902" s="79"/>
      <c r="AY902" s="79"/>
      <c r="AZ902" s="52"/>
      <c r="BA902" s="79"/>
      <c r="BB902" s="79"/>
      <c r="BC902" s="52"/>
      <c r="BD902" s="79"/>
    </row>
    <row r="903" spans="18:56" x14ac:dyDescent="0.25">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52"/>
      <c r="BA903" s="79"/>
      <c r="BB903" s="79"/>
      <c r="BC903" s="52"/>
      <c r="BD903" s="79"/>
    </row>
    <row r="904" spans="18:56" x14ac:dyDescent="0.25">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c r="AP904" s="79"/>
      <c r="AQ904" s="79"/>
      <c r="AR904" s="79"/>
      <c r="AS904" s="79"/>
      <c r="AT904" s="79"/>
      <c r="AU904" s="79"/>
      <c r="AV904" s="79"/>
      <c r="AW904" s="79"/>
      <c r="AX904" s="79"/>
      <c r="AY904" s="79"/>
      <c r="AZ904" s="52"/>
      <c r="BA904" s="79"/>
      <c r="BB904" s="79"/>
      <c r="BC904" s="52"/>
      <c r="BD904" s="79"/>
    </row>
    <row r="905" spans="18:56" x14ac:dyDescent="0.25">
      <c r="R905" s="79"/>
      <c r="S905" s="79"/>
      <c r="T905" s="79"/>
      <c r="U905" s="79"/>
      <c r="V905" s="79"/>
      <c r="W905" s="79"/>
      <c r="X905" s="79"/>
      <c r="Y905" s="79"/>
      <c r="Z905" s="79"/>
      <c r="AA905" s="79"/>
      <c r="AB905" s="79"/>
      <c r="AC905" s="79"/>
      <c r="AD905" s="79"/>
      <c r="AE905" s="79"/>
      <c r="AF905" s="79"/>
      <c r="AG905" s="79"/>
      <c r="AH905" s="79"/>
      <c r="AI905" s="79"/>
      <c r="AJ905" s="79"/>
      <c r="AK905" s="79"/>
      <c r="AL905" s="79"/>
      <c r="AM905" s="79"/>
      <c r="AN905" s="79"/>
      <c r="AO905" s="79"/>
      <c r="AP905" s="79"/>
      <c r="AQ905" s="79"/>
      <c r="AR905" s="79"/>
      <c r="AS905" s="79"/>
      <c r="AT905" s="79"/>
      <c r="AU905" s="79"/>
      <c r="AV905" s="79"/>
      <c r="AW905" s="79"/>
      <c r="AX905" s="79"/>
      <c r="AY905" s="79"/>
      <c r="AZ905" s="52"/>
      <c r="BA905" s="79"/>
      <c r="BB905" s="79"/>
      <c r="BC905" s="52"/>
      <c r="BD905" s="79"/>
    </row>
    <row r="906" spans="18:56" x14ac:dyDescent="0.25">
      <c r="R906" s="79"/>
      <c r="S906" s="79"/>
      <c r="T906" s="79"/>
      <c r="U906" s="79"/>
      <c r="V906" s="79"/>
      <c r="W906" s="79"/>
      <c r="X906" s="79"/>
      <c r="Y906" s="79"/>
      <c r="Z906" s="79"/>
      <c r="AA906" s="79"/>
      <c r="AB906" s="79"/>
      <c r="AC906" s="79"/>
      <c r="AD906" s="79"/>
      <c r="AE906" s="79"/>
      <c r="AF906" s="79"/>
      <c r="AG906" s="79"/>
      <c r="AH906" s="79"/>
      <c r="AI906" s="79"/>
      <c r="AJ906" s="79"/>
      <c r="AK906" s="79"/>
      <c r="AL906" s="79"/>
      <c r="AM906" s="79"/>
      <c r="AN906" s="79"/>
      <c r="AO906" s="79"/>
      <c r="AP906" s="79"/>
      <c r="AQ906" s="79"/>
      <c r="AR906" s="79"/>
      <c r="AS906" s="79"/>
      <c r="AT906" s="79"/>
      <c r="AU906" s="79"/>
      <c r="AV906" s="79"/>
      <c r="AW906" s="79"/>
      <c r="AX906" s="79"/>
      <c r="AY906" s="79"/>
      <c r="AZ906" s="52"/>
      <c r="BA906" s="79"/>
      <c r="BB906" s="79"/>
      <c r="BC906" s="52"/>
      <c r="BD906" s="79"/>
    </row>
    <row r="907" spans="18:56" x14ac:dyDescent="0.25">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52"/>
      <c r="BA907" s="79"/>
      <c r="BB907" s="79"/>
      <c r="BC907" s="52"/>
      <c r="BD907" s="79"/>
    </row>
    <row r="908" spans="18:56" x14ac:dyDescent="0.25">
      <c r="R908" s="79"/>
      <c r="S908" s="79"/>
      <c r="T908" s="79"/>
      <c r="U908" s="79"/>
      <c r="V908" s="79"/>
      <c r="W908" s="79"/>
      <c r="X908" s="79"/>
      <c r="Y908" s="79"/>
      <c r="Z908" s="79"/>
      <c r="AA908" s="79"/>
      <c r="AB908" s="79"/>
      <c r="AC908" s="79"/>
      <c r="AD908" s="79"/>
      <c r="AE908" s="79"/>
      <c r="AF908" s="79"/>
      <c r="AG908" s="79"/>
      <c r="AH908" s="79"/>
      <c r="AI908" s="79"/>
      <c r="AJ908" s="79"/>
      <c r="AK908" s="79"/>
      <c r="AL908" s="79"/>
      <c r="AM908" s="79"/>
      <c r="AN908" s="79"/>
      <c r="AO908" s="79"/>
      <c r="AP908" s="79"/>
      <c r="AQ908" s="79"/>
      <c r="AR908" s="79"/>
      <c r="AS908" s="79"/>
      <c r="AT908" s="79"/>
      <c r="AU908" s="79"/>
      <c r="AV908" s="79"/>
      <c r="AW908" s="79"/>
      <c r="AX908" s="79"/>
      <c r="AY908" s="79"/>
      <c r="AZ908" s="52"/>
      <c r="BA908" s="79"/>
      <c r="BB908" s="79"/>
      <c r="BC908" s="52"/>
      <c r="BD908" s="79"/>
    </row>
    <row r="909" spans="18:56" x14ac:dyDescent="0.25">
      <c r="R909" s="79"/>
      <c r="S909" s="79"/>
      <c r="T909" s="79"/>
      <c r="U909" s="79"/>
      <c r="V909" s="79"/>
      <c r="W909" s="79"/>
      <c r="X909" s="79"/>
      <c r="Y909" s="79"/>
      <c r="Z909" s="79"/>
      <c r="AA909" s="79"/>
      <c r="AB909" s="79"/>
      <c r="AC909" s="79"/>
      <c r="AD909" s="79"/>
      <c r="AE909" s="79"/>
      <c r="AF909" s="79"/>
      <c r="AG909" s="79"/>
      <c r="AH909" s="79"/>
      <c r="AI909" s="79"/>
      <c r="AJ909" s="79"/>
      <c r="AK909" s="79"/>
      <c r="AL909" s="79"/>
      <c r="AM909" s="79"/>
      <c r="AN909" s="79"/>
      <c r="AO909" s="79"/>
      <c r="AP909" s="79"/>
      <c r="AQ909" s="79"/>
      <c r="AR909" s="79"/>
      <c r="AS909" s="79"/>
      <c r="AT909" s="79"/>
      <c r="AU909" s="79"/>
      <c r="AV909" s="79"/>
      <c r="AW909" s="79"/>
      <c r="AX909" s="79"/>
      <c r="AY909" s="79"/>
      <c r="AZ909" s="52"/>
      <c r="BA909" s="79"/>
      <c r="BB909" s="79"/>
      <c r="BC909" s="52"/>
      <c r="BD909" s="79"/>
    </row>
    <row r="910" spans="18:56" x14ac:dyDescent="0.25">
      <c r="R910" s="79"/>
      <c r="S910" s="79"/>
      <c r="T910" s="79"/>
      <c r="U910" s="79"/>
      <c r="V910" s="79"/>
      <c r="W910" s="79"/>
      <c r="X910" s="79"/>
      <c r="Y910" s="79"/>
      <c r="Z910" s="79"/>
      <c r="AA910" s="79"/>
      <c r="AB910" s="79"/>
      <c r="AC910" s="79"/>
      <c r="AD910" s="79"/>
      <c r="AE910" s="79"/>
      <c r="AF910" s="79"/>
      <c r="AG910" s="79"/>
      <c r="AH910" s="79"/>
      <c r="AI910" s="79"/>
      <c r="AJ910" s="79"/>
      <c r="AK910" s="79"/>
      <c r="AL910" s="79"/>
      <c r="AM910" s="79"/>
      <c r="AN910" s="79"/>
      <c r="AO910" s="79"/>
      <c r="AP910" s="79"/>
      <c r="AQ910" s="79"/>
      <c r="AR910" s="79"/>
      <c r="AS910" s="79"/>
      <c r="AT910" s="79"/>
      <c r="AU910" s="79"/>
      <c r="AV910" s="79"/>
      <c r="AW910" s="79"/>
      <c r="AX910" s="79"/>
      <c r="AY910" s="79"/>
      <c r="AZ910" s="52"/>
      <c r="BA910" s="79"/>
      <c r="BB910" s="79"/>
      <c r="BC910" s="52"/>
      <c r="BD910" s="79"/>
    </row>
    <row r="911" spans="18:56" x14ac:dyDescent="0.25">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52"/>
      <c r="BA911" s="79"/>
      <c r="BB911" s="79"/>
      <c r="BC911" s="52"/>
      <c r="BD911" s="79"/>
    </row>
    <row r="912" spans="18:56" x14ac:dyDescent="0.25">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52"/>
      <c r="BA912" s="79"/>
      <c r="BB912" s="79"/>
      <c r="BC912" s="52"/>
      <c r="BD912" s="79"/>
    </row>
  </sheetData>
  <autoFilter ref="A19:BD109"/>
  <mergeCells count="25">
    <mergeCell ref="R18:AB18"/>
    <mergeCell ref="AD18:AX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V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154" workbookViewId="0">
      <selection activeCell="J30" sqref="J3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3506</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C6" t="s">
        <v>4687</v>
      </c>
      <c r="P6" s="31" t="s">
        <v>3640</v>
      </c>
      <c r="Q6" s="31">
        <v>20</v>
      </c>
      <c r="R6" s="31" t="s">
        <v>3641</v>
      </c>
      <c r="S6" s="31" t="s">
        <v>3642</v>
      </c>
      <c r="U6" s="31" t="s">
        <v>3571</v>
      </c>
      <c r="V6" s="32">
        <v>11336</v>
      </c>
    </row>
    <row r="7" spans="1:22" ht="16.5" customHeight="1" thickTop="1" thickBot="1" x14ac:dyDescent="0.3">
      <c r="A7" s="84" t="s">
        <v>3643</v>
      </c>
      <c r="B7" s="86">
        <f>SUMIF(APT!AB20:AB100,"&gt;0")+SUMIF(APT!AD20:AD100,"&gt;0")</f>
        <v>34159506.00923077</v>
      </c>
      <c r="C7" s="484" t="str">
        <f>IF(ROUND(ABS(B7-B8),0)&gt;0,"Error","OK")</f>
        <v>OK</v>
      </c>
      <c r="D7" s="485"/>
      <c r="P7" s="31" t="s">
        <v>3644</v>
      </c>
      <c r="Q7" s="31">
        <v>21</v>
      </c>
      <c r="R7" s="31" t="s">
        <v>3645</v>
      </c>
      <c r="S7" s="31" t="s">
        <v>3646</v>
      </c>
    </row>
    <row r="8" spans="1:22" ht="16.5" thickTop="1" thickBot="1" x14ac:dyDescent="0.3">
      <c r="A8" s="84" t="s">
        <v>3647</v>
      </c>
      <c r="B8" s="86">
        <f>SUM(G20:G1018)</f>
        <v>34159506.009230763</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APT!I4*2</f>
        <v>162</v>
      </c>
      <c r="C10" s="484" t="str">
        <f>IF(ROUND(ABS(B10-B11),0)&gt;0,"Error","OK")</f>
        <v>OK</v>
      </c>
      <c r="D10" s="485"/>
      <c r="P10" s="31" t="s">
        <v>3655</v>
      </c>
      <c r="Q10" s="31">
        <v>24</v>
      </c>
      <c r="R10" s="31" t="s">
        <v>3656</v>
      </c>
      <c r="S10" s="31" t="s">
        <v>3657</v>
      </c>
    </row>
    <row r="11" spans="1:22" ht="16.5" thickTop="1" thickBot="1" x14ac:dyDescent="0.3">
      <c r="A11" s="84" t="s">
        <v>3658</v>
      </c>
      <c r="B11" s="84">
        <f>COUNTIF(C20:C1027,"&gt;0")</f>
        <v>162</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SUM(G20:G1028)</f>
        <v>34159506.009230763</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351">
        <f>APT!K20</f>
        <v>400125</v>
      </c>
      <c r="D20" s="121" t="b">
        <v>1</v>
      </c>
      <c r="E20" s="122" t="str">
        <f>RIGHT(APT!D20,4)&amp;"."&amp;APT!N20&amp;"."&amp;APT!L20&amp;"."&amp;$C$5</f>
        <v>3520.BS.I01.Se20</v>
      </c>
      <c r="F20" s="123">
        <f ca="1">TODAY()</f>
        <v>44105</v>
      </c>
      <c r="G20" s="124">
        <f>APT!AD20</f>
        <v>120786.94153846154</v>
      </c>
      <c r="H20" s="125">
        <f ca="1">F20</f>
        <v>44105</v>
      </c>
      <c r="I20" s="126">
        <v>0</v>
      </c>
      <c r="J20" s="122" t="str">
        <f>LEFT(APT!E20,20)&amp;"."&amp;APTPay!E20</f>
        <v>Akiva School.3520.BS.I01.Se20</v>
      </c>
      <c r="K20" s="121" t="b">
        <v>1</v>
      </c>
      <c r="L20" s="127" t="s">
        <v>3691</v>
      </c>
      <c r="M20" s="121" t="b">
        <v>1</v>
      </c>
      <c r="N20" s="121" t="s">
        <v>3692</v>
      </c>
      <c r="O20" s="128" t="str">
        <f>APT!J20</f>
        <v>10162/516500</v>
      </c>
      <c r="P20" s="121" t="b">
        <v>1</v>
      </c>
      <c r="Q20" s="121" t="b">
        <v>1</v>
      </c>
      <c r="R20" s="121" t="b">
        <v>1</v>
      </c>
      <c r="T20" s="12"/>
      <c r="U20" s="1"/>
    </row>
    <row r="21" spans="1:21" x14ac:dyDescent="0.25">
      <c r="A21" s="118">
        <v>1</v>
      </c>
      <c r="B21" s="119">
        <v>2</v>
      </c>
      <c r="C21" s="351">
        <f>APT!K21</f>
        <v>400069</v>
      </c>
      <c r="D21" s="121" t="b">
        <v>1</v>
      </c>
      <c r="E21" s="352" t="str">
        <f>RIGHT(APT!D21,4)&amp;"."&amp;APT!N21&amp;"."&amp;APT!L21&amp;"."&amp;$C$5</f>
        <v>3300.BS.I01.Se20</v>
      </c>
      <c r="F21" s="123">
        <f t="shared" ref="F21:F84" ca="1" si="0">TODAY()</f>
        <v>44105</v>
      </c>
      <c r="G21" s="354">
        <f>APT!AD21</f>
        <v>68852.803846153838</v>
      </c>
      <c r="H21" s="125">
        <f t="shared" ref="H21:H84" ca="1" si="1">F21</f>
        <v>44105</v>
      </c>
      <c r="I21" s="126">
        <v>0</v>
      </c>
      <c r="J21" s="352" t="str">
        <f>LEFT(APT!E21,20)&amp;"."&amp;APTPay!E21</f>
        <v>All Saints' CE Prima.3300.BS.I01.Se20</v>
      </c>
      <c r="K21" s="121" t="b">
        <v>1</v>
      </c>
      <c r="L21" s="127" t="s">
        <v>3691</v>
      </c>
      <c r="M21" s="121" t="b">
        <v>1</v>
      </c>
      <c r="N21" s="121" t="s">
        <v>3692</v>
      </c>
      <c r="O21" s="355" t="str">
        <f>APT!J21</f>
        <v>10162/543965</v>
      </c>
      <c r="P21" s="121" t="b">
        <v>1</v>
      </c>
      <c r="Q21" s="121" t="b">
        <v>1</v>
      </c>
      <c r="R21" s="121" t="b">
        <v>1</v>
      </c>
      <c r="T21" s="12"/>
      <c r="U21" s="1"/>
    </row>
    <row r="22" spans="1:21" x14ac:dyDescent="0.25">
      <c r="A22" s="118">
        <v>1</v>
      </c>
      <c r="B22" s="119">
        <v>2</v>
      </c>
      <c r="C22" s="351">
        <f>APT!K22</f>
        <v>400015</v>
      </c>
      <c r="D22" s="121" t="b">
        <v>1</v>
      </c>
      <c r="E22" s="352" t="str">
        <f>RIGHT(APT!D22,4)&amp;"."&amp;APT!N22&amp;"."&amp;APT!L22&amp;"."&amp;$C$5</f>
        <v>3317.BS.I01.Se20</v>
      </c>
      <c r="F22" s="123">
        <f t="shared" ca="1" si="0"/>
        <v>44105</v>
      </c>
      <c r="G22" s="354">
        <f>APT!AD22</f>
        <v>79423.350000000006</v>
      </c>
      <c r="H22" s="125">
        <f t="shared" ca="1" si="1"/>
        <v>44105</v>
      </c>
      <c r="I22" s="126">
        <v>0</v>
      </c>
      <c r="J22" s="352" t="str">
        <f>LEFT(APT!E22,20)&amp;"."&amp;APTPay!E22</f>
        <v>All Saints' CE Prima.3317.BS.I01.Se20</v>
      </c>
      <c r="K22" s="121" t="b">
        <v>1</v>
      </c>
      <c r="L22" s="127" t="s">
        <v>3691</v>
      </c>
      <c r="M22" s="121" t="b">
        <v>1</v>
      </c>
      <c r="N22" s="121" t="s">
        <v>3692</v>
      </c>
      <c r="O22" s="355" t="str">
        <f>APT!J22</f>
        <v>10162/543965</v>
      </c>
      <c r="P22" s="121" t="b">
        <v>1</v>
      </c>
      <c r="Q22" s="121" t="b">
        <v>1</v>
      </c>
      <c r="R22" s="121" t="b">
        <v>1</v>
      </c>
      <c r="T22" s="12"/>
      <c r="U22" s="1"/>
    </row>
    <row r="23" spans="1:21" x14ac:dyDescent="0.25">
      <c r="A23" s="118">
        <v>1</v>
      </c>
      <c r="B23" s="119">
        <v>2</v>
      </c>
      <c r="C23" s="351">
        <f>APT!K23</f>
        <v>400023</v>
      </c>
      <c r="D23" s="121" t="b">
        <v>1</v>
      </c>
      <c r="E23" s="352" t="str">
        <f>RIGHT(APT!D23,4)&amp;"."&amp;APT!N23&amp;"."&amp;APT!L23&amp;"."&amp;$C$5</f>
        <v>3500.BS.I01.Se20</v>
      </c>
      <c r="F23" s="123">
        <f t="shared" ca="1" si="0"/>
        <v>44105</v>
      </c>
      <c r="G23" s="354">
        <f>APT!AD23</f>
        <v>54659.198461538464</v>
      </c>
      <c r="H23" s="125">
        <f t="shared" ca="1" si="1"/>
        <v>44105</v>
      </c>
      <c r="I23" s="126">
        <v>0</v>
      </c>
      <c r="J23" s="352" t="str">
        <f>LEFT(APT!E23,20)&amp;"."&amp;APTPay!E23</f>
        <v>Annunciation Catholi.3500.BS.I01.Se20</v>
      </c>
      <c r="K23" s="121" t="b">
        <v>1</v>
      </c>
      <c r="L23" s="127" t="s">
        <v>3691</v>
      </c>
      <c r="M23" s="121" t="b">
        <v>1</v>
      </c>
      <c r="N23" s="121" t="s">
        <v>3692</v>
      </c>
      <c r="O23" s="355" t="str">
        <f>APT!J23</f>
        <v>10162/543965</v>
      </c>
      <c r="P23" s="121" t="b">
        <v>1</v>
      </c>
      <c r="Q23" s="121" t="b">
        <v>1</v>
      </c>
      <c r="R23" s="121" t="b">
        <v>1</v>
      </c>
    </row>
    <row r="24" spans="1:21" x14ac:dyDescent="0.25">
      <c r="A24" s="118">
        <v>1</v>
      </c>
      <c r="B24" s="119">
        <v>2</v>
      </c>
      <c r="C24" s="351">
        <f>APT!K24</f>
        <v>400107</v>
      </c>
      <c r="D24" s="121" t="b">
        <v>1</v>
      </c>
      <c r="E24" s="352" t="str">
        <f>RIGHT(APT!D24,4)&amp;"."&amp;APT!N24&amp;"."&amp;APT!L24&amp;"."&amp;$C$5</f>
        <v>3514.BS.I01.Se20</v>
      </c>
      <c r="F24" s="123">
        <f t="shared" ca="1" si="0"/>
        <v>44105</v>
      </c>
      <c r="G24" s="354">
        <f>APT!AD24</f>
        <v>73364.893846153849</v>
      </c>
      <c r="H24" s="125">
        <f t="shared" ca="1" si="1"/>
        <v>44105</v>
      </c>
      <c r="I24" s="126">
        <v>0</v>
      </c>
      <c r="J24" s="352" t="str">
        <f>LEFT(APT!E24,20)&amp;"."&amp;APTPay!E24</f>
        <v>Annunciation Catholi.3514.BS.I01.Se20</v>
      </c>
      <c r="K24" s="121" t="b">
        <v>1</v>
      </c>
      <c r="L24" s="127" t="s">
        <v>3691</v>
      </c>
      <c r="M24" s="121" t="b">
        <v>1</v>
      </c>
      <c r="N24" s="121" t="s">
        <v>3692</v>
      </c>
      <c r="O24" s="355" t="str">
        <f>APT!J24</f>
        <v>10162/543965</v>
      </c>
      <c r="P24" s="121" t="b">
        <v>1</v>
      </c>
      <c r="Q24" s="121" t="b">
        <v>1</v>
      </c>
      <c r="R24" s="121" t="b">
        <v>1</v>
      </c>
    </row>
    <row r="25" spans="1:21" x14ac:dyDescent="0.25">
      <c r="A25" s="118">
        <v>1</v>
      </c>
      <c r="B25" s="119">
        <v>2</v>
      </c>
      <c r="C25" s="351">
        <f>APT!K25</f>
        <v>400005</v>
      </c>
      <c r="D25" s="121" t="b">
        <v>1</v>
      </c>
      <c r="E25" s="352" t="str">
        <f>RIGHT(APT!D25,4)&amp;"."&amp;APT!N25&amp;"."&amp;APT!L25&amp;"."&amp;$C$5</f>
        <v>2002.BS.I01.Se20</v>
      </c>
      <c r="F25" s="123">
        <f t="shared" ca="1" si="0"/>
        <v>44105</v>
      </c>
      <c r="G25" s="354">
        <f>APT!AD25</f>
        <v>158970.58692307689</v>
      </c>
      <c r="H25" s="125">
        <f t="shared" ca="1" si="1"/>
        <v>44105</v>
      </c>
      <c r="I25" s="126">
        <v>0</v>
      </c>
      <c r="J25" s="352" t="str">
        <f>LEFT(APT!E25,20)&amp;"."&amp;APTPay!E25</f>
        <v>Barnfield School.2002.BS.I01.Se20</v>
      </c>
      <c r="K25" s="121" t="b">
        <v>1</v>
      </c>
      <c r="L25" s="127" t="s">
        <v>3691</v>
      </c>
      <c r="M25" s="121" t="b">
        <v>1</v>
      </c>
      <c r="N25" s="121" t="s">
        <v>3692</v>
      </c>
      <c r="O25" s="355" t="str">
        <f>APT!J25</f>
        <v>10162/543965</v>
      </c>
      <c r="P25" s="121" t="b">
        <v>1</v>
      </c>
      <c r="Q25" s="121" t="b">
        <v>1</v>
      </c>
      <c r="R25" s="121" t="b">
        <v>1</v>
      </c>
    </row>
    <row r="26" spans="1:21" x14ac:dyDescent="0.25">
      <c r="A26" s="118">
        <v>1</v>
      </c>
      <c r="B26" s="119">
        <v>2</v>
      </c>
      <c r="C26" s="351">
        <f>APT!K26</f>
        <v>400070</v>
      </c>
      <c r="D26" s="121" t="b">
        <v>1</v>
      </c>
      <c r="E26" s="352" t="str">
        <f>RIGHT(APT!D26,4)&amp;"."&amp;APT!N26&amp;"."&amp;APT!L26&amp;"."&amp;$C$5</f>
        <v>2079.BS.I01.Se20</v>
      </c>
      <c r="F26" s="123">
        <f t="shared" ca="1" si="0"/>
        <v>44105</v>
      </c>
      <c r="G26" s="354">
        <f>APT!AD26</f>
        <v>128219.65615384615</v>
      </c>
      <c r="H26" s="125">
        <f t="shared" ca="1" si="1"/>
        <v>44105</v>
      </c>
      <c r="I26" s="126">
        <v>0</v>
      </c>
      <c r="J26" s="352" t="str">
        <f>LEFT(APT!E26,20)&amp;"."&amp;APTPay!E26</f>
        <v>Beis Yaakov.2079.BS.I01.Se20</v>
      </c>
      <c r="K26" s="121" t="b">
        <v>1</v>
      </c>
      <c r="L26" s="127" t="s">
        <v>3691</v>
      </c>
      <c r="M26" s="121" t="b">
        <v>1</v>
      </c>
      <c r="N26" s="121" t="s">
        <v>3692</v>
      </c>
      <c r="O26" s="355" t="str">
        <f>APT!J26</f>
        <v>10162/543965</v>
      </c>
      <c r="P26" s="121" t="b">
        <v>1</v>
      </c>
      <c r="Q26" s="121" t="b">
        <v>1</v>
      </c>
      <c r="R26" s="121" t="b">
        <v>1</v>
      </c>
    </row>
    <row r="27" spans="1:21" x14ac:dyDescent="0.25">
      <c r="A27" s="118">
        <v>1</v>
      </c>
      <c r="B27" s="119">
        <v>2</v>
      </c>
      <c r="C27" s="351">
        <f>APT!K27</f>
        <v>400150</v>
      </c>
      <c r="D27" s="121" t="b">
        <v>1</v>
      </c>
      <c r="E27" s="352" t="str">
        <f>RIGHT(APT!D27,4)&amp;"."&amp;APT!N27&amp;"."&amp;APT!L27&amp;"."&amp;$C$5</f>
        <v>3524.BS.I01.Se20</v>
      </c>
      <c r="F27" s="123">
        <f t="shared" ca="1" si="0"/>
        <v>44105</v>
      </c>
      <c r="G27" s="354">
        <f>APT!AD27</f>
        <v>61308.930769230741</v>
      </c>
      <c r="H27" s="125">
        <f t="shared" ca="1" si="1"/>
        <v>44105</v>
      </c>
      <c r="I27" s="126">
        <v>0</v>
      </c>
      <c r="J27" s="352" t="str">
        <f>LEFT(APT!E27,20)&amp;"."&amp;APTPay!E27</f>
        <v>Beit Shvidler Primar.3524.BS.I01.Se20</v>
      </c>
      <c r="K27" s="121" t="b">
        <v>1</v>
      </c>
      <c r="L27" s="127" t="s">
        <v>3691</v>
      </c>
      <c r="M27" s="121" t="b">
        <v>1</v>
      </c>
      <c r="N27" s="121" t="s">
        <v>3692</v>
      </c>
      <c r="O27" s="355" t="str">
        <f>APT!J27</f>
        <v>10162/543965</v>
      </c>
      <c r="P27" s="121" t="b">
        <v>1</v>
      </c>
      <c r="Q27" s="121" t="b">
        <v>1</v>
      </c>
      <c r="R27" s="121" t="b">
        <v>1</v>
      </c>
    </row>
    <row r="28" spans="1:21" x14ac:dyDescent="0.25">
      <c r="A28" s="118">
        <v>1</v>
      </c>
      <c r="B28" s="119">
        <v>2</v>
      </c>
      <c r="C28" s="351">
        <f>APT!K28</f>
        <v>400051</v>
      </c>
      <c r="D28" s="121" t="b">
        <v>1</v>
      </c>
      <c r="E28" s="352" t="str">
        <f>RIGHT(APT!D28,4)&amp;"."&amp;APT!N28&amp;"."&amp;APT!L28&amp;"."&amp;$C$5</f>
        <v>2003.BS.I01.Se20</v>
      </c>
      <c r="F28" s="123">
        <f t="shared" ca="1" si="0"/>
        <v>44105</v>
      </c>
      <c r="G28" s="354">
        <f>APT!AD28</f>
        <v>134657.55384615384</v>
      </c>
      <c r="H28" s="125">
        <f t="shared" ca="1" si="1"/>
        <v>44105</v>
      </c>
      <c r="I28" s="126">
        <v>0</v>
      </c>
      <c r="J28" s="352" t="str">
        <f>LEFT(APT!E28,20)&amp;"."&amp;APTPay!E28</f>
        <v>Bell Lane Primary Sc.2003.BS.I01.Se20</v>
      </c>
      <c r="K28" s="121" t="b">
        <v>1</v>
      </c>
      <c r="L28" s="127" t="s">
        <v>3691</v>
      </c>
      <c r="M28" s="121" t="b">
        <v>1</v>
      </c>
      <c r="N28" s="121" t="s">
        <v>3692</v>
      </c>
      <c r="O28" s="355" t="str">
        <f>APT!J28</f>
        <v>10162/543965</v>
      </c>
      <c r="P28" s="121" t="b">
        <v>1</v>
      </c>
      <c r="Q28" s="121" t="b">
        <v>1</v>
      </c>
      <c r="R28" s="121" t="b">
        <v>1</v>
      </c>
    </row>
    <row r="29" spans="1:21" x14ac:dyDescent="0.25">
      <c r="A29" s="118">
        <v>1</v>
      </c>
      <c r="B29" s="119">
        <v>2</v>
      </c>
      <c r="C29" s="351">
        <f>APT!K29</f>
        <v>400024</v>
      </c>
      <c r="D29" s="121" t="b">
        <v>1</v>
      </c>
      <c r="E29" s="352" t="str">
        <f>RIGHT(APT!D29,4)&amp;"."&amp;APT!N29&amp;"."&amp;APT!L29&amp;"."&amp;$C$5</f>
        <v>3511.BS.I01.Se20</v>
      </c>
      <c r="F29" s="123">
        <f t="shared" ca="1" si="0"/>
        <v>44105</v>
      </c>
      <c r="G29" s="354">
        <f>APT!AD29</f>
        <v>142124.95384615383</v>
      </c>
      <c r="H29" s="125">
        <f t="shared" ca="1" si="1"/>
        <v>44105</v>
      </c>
      <c r="I29" s="126">
        <v>0</v>
      </c>
      <c r="J29" s="352" t="str">
        <f>LEFT(APT!E29,20)&amp;"."&amp;APTPay!E29</f>
        <v>Blessed Dominic Scho.3511.BS.I01.Se20</v>
      </c>
      <c r="K29" s="121" t="b">
        <v>1</v>
      </c>
      <c r="L29" s="127" t="s">
        <v>3691</v>
      </c>
      <c r="M29" s="121" t="b">
        <v>1</v>
      </c>
      <c r="N29" s="121" t="s">
        <v>3692</v>
      </c>
      <c r="O29" s="355" t="str">
        <f>APT!J29</f>
        <v>10162/543965</v>
      </c>
      <c r="P29" s="121" t="b">
        <v>1</v>
      </c>
      <c r="Q29" s="121" t="b">
        <v>1</v>
      </c>
      <c r="R29" s="121" t="b">
        <v>1</v>
      </c>
    </row>
    <row r="30" spans="1:21" x14ac:dyDescent="0.25">
      <c r="A30" s="118">
        <v>1</v>
      </c>
      <c r="B30" s="119">
        <v>2</v>
      </c>
      <c r="C30" s="351">
        <f>APT!K30</f>
        <v>400057</v>
      </c>
      <c r="D30" s="121" t="b">
        <v>1</v>
      </c>
      <c r="E30" s="352" t="str">
        <f>RIGHT(APT!D30,4)&amp;"."&amp;APT!N30&amp;"."&amp;APT!L30&amp;"."&amp;$C$5</f>
        <v>2008.BS.I01.Se20</v>
      </c>
      <c r="F30" s="123">
        <f t="shared" ca="1" si="0"/>
        <v>44105</v>
      </c>
      <c r="G30" s="354">
        <f>APT!AD30</f>
        <v>91941.136923076949</v>
      </c>
      <c r="H30" s="125">
        <f t="shared" ca="1" si="1"/>
        <v>44105</v>
      </c>
      <c r="I30" s="126">
        <v>0</v>
      </c>
      <c r="J30" s="352" t="str">
        <f>LEFT(APT!E30,20)&amp;"."&amp;APTPay!E30</f>
        <v>Brookland Infant  &amp; .2008.BS.I01.Se20</v>
      </c>
      <c r="K30" s="121" t="b">
        <v>1</v>
      </c>
      <c r="L30" s="127" t="s">
        <v>3691</v>
      </c>
      <c r="M30" s="121" t="b">
        <v>1</v>
      </c>
      <c r="N30" s="121" t="s">
        <v>3692</v>
      </c>
      <c r="O30" s="355" t="str">
        <f>APT!J30</f>
        <v>10162/543965</v>
      </c>
      <c r="P30" s="121" t="b">
        <v>1</v>
      </c>
      <c r="Q30" s="121" t="b">
        <v>1</v>
      </c>
      <c r="R30" s="121" t="b">
        <v>1</v>
      </c>
    </row>
    <row r="31" spans="1:21" x14ac:dyDescent="0.25">
      <c r="A31" s="118">
        <v>1</v>
      </c>
      <c r="B31" s="119">
        <v>2</v>
      </c>
      <c r="C31" s="351">
        <f>APT!K31</f>
        <v>400040</v>
      </c>
      <c r="D31" s="121" t="b">
        <v>1</v>
      </c>
      <c r="E31" s="352" t="str">
        <f>RIGHT(APT!D31,4)&amp;"."&amp;APT!N31&amp;"."&amp;APT!L31&amp;"."&amp;$C$5</f>
        <v>2007.BS.I01.Se20</v>
      </c>
      <c r="F31" s="123">
        <f t="shared" ca="1" si="0"/>
        <v>44105</v>
      </c>
      <c r="G31" s="354">
        <f>APT!AD31</f>
        <v>112599.83076923079</v>
      </c>
      <c r="H31" s="125">
        <f t="shared" ca="1" si="1"/>
        <v>44105</v>
      </c>
      <c r="I31" s="126">
        <v>0</v>
      </c>
      <c r="J31" s="352" t="str">
        <f>LEFT(APT!E31,20)&amp;"."&amp;APTPay!E31</f>
        <v>Brookland Junior Sch.2007.BS.I01.Se20</v>
      </c>
      <c r="K31" s="121" t="b">
        <v>1</v>
      </c>
      <c r="L31" s="127" t="s">
        <v>3691</v>
      </c>
      <c r="M31" s="121" t="b">
        <v>1</v>
      </c>
      <c r="N31" s="121" t="s">
        <v>3692</v>
      </c>
      <c r="O31" s="355" t="str">
        <f>APT!J31</f>
        <v>10162/543965</v>
      </c>
      <c r="P31" s="121" t="b">
        <v>1</v>
      </c>
      <c r="Q31" s="121" t="b">
        <v>1</v>
      </c>
      <c r="R31" s="121" t="b">
        <v>1</v>
      </c>
    </row>
    <row r="32" spans="1:21" x14ac:dyDescent="0.25">
      <c r="A32" s="118">
        <v>1</v>
      </c>
      <c r="B32" s="119">
        <v>2</v>
      </c>
      <c r="C32" s="351">
        <f>APT!K32</f>
        <v>400061</v>
      </c>
      <c r="D32" s="121" t="b">
        <v>1</v>
      </c>
      <c r="E32" s="352" t="str">
        <f>RIGHT(APT!D32,4)&amp;"."&amp;APT!N32&amp;"."&amp;APT!L32&amp;"."&amp;$C$5</f>
        <v>2009.BS.I01.Se20</v>
      </c>
      <c r="F32" s="123">
        <f t="shared" ca="1" si="0"/>
        <v>44105</v>
      </c>
      <c r="G32" s="354">
        <f>APT!AD32</f>
        <v>147113.28230769231</v>
      </c>
      <c r="H32" s="125">
        <f t="shared" ca="1" si="1"/>
        <v>44105</v>
      </c>
      <c r="I32" s="126">
        <v>0</v>
      </c>
      <c r="J32" s="352" t="str">
        <f>LEFT(APT!E32,20)&amp;"."&amp;APTPay!E32</f>
        <v>Brunswick Park Prima.2009.BS.I01.Se20</v>
      </c>
      <c r="K32" s="121" t="b">
        <v>1</v>
      </c>
      <c r="L32" s="127" t="s">
        <v>3691</v>
      </c>
      <c r="M32" s="121" t="b">
        <v>1</v>
      </c>
      <c r="N32" s="121" t="s">
        <v>3692</v>
      </c>
      <c r="O32" s="355" t="str">
        <f>APT!J32</f>
        <v>10162/543965</v>
      </c>
      <c r="P32" s="121" t="b">
        <v>1</v>
      </c>
      <c r="Q32" s="121" t="b">
        <v>1</v>
      </c>
      <c r="R32" s="121" t="b">
        <v>1</v>
      </c>
    </row>
    <row r="33" spans="1:18" x14ac:dyDescent="0.25">
      <c r="A33" s="118">
        <v>1</v>
      </c>
      <c r="B33" s="119">
        <v>2</v>
      </c>
      <c r="C33" s="351">
        <f>APT!K33</f>
        <v>400065</v>
      </c>
      <c r="D33" s="121" t="b">
        <v>1</v>
      </c>
      <c r="E33" s="352" t="str">
        <f>RIGHT(APT!D33,4)&amp;"."&amp;APT!N33&amp;"."&amp;APT!L33&amp;"."&amp;$C$5</f>
        <v>2067.BS.I01.Se20</v>
      </c>
      <c r="F33" s="123">
        <f t="shared" ca="1" si="0"/>
        <v>44105</v>
      </c>
      <c r="G33" s="354">
        <f>APT!AD33</f>
        <v>84077.06</v>
      </c>
      <c r="H33" s="125">
        <f t="shared" ca="1" si="1"/>
        <v>44105</v>
      </c>
      <c r="I33" s="126">
        <v>0</v>
      </c>
      <c r="J33" s="352" t="str">
        <f>LEFT(APT!E33,20)&amp;"."&amp;APTPay!E33</f>
        <v>Chalgrove Primary Sc.2067.BS.I01.Se20</v>
      </c>
      <c r="K33" s="121" t="b">
        <v>1</v>
      </c>
      <c r="L33" s="127" t="s">
        <v>3691</v>
      </c>
      <c r="M33" s="121" t="b">
        <v>1</v>
      </c>
      <c r="N33" s="121" t="s">
        <v>3692</v>
      </c>
      <c r="O33" s="355" t="str">
        <f>APT!J33</f>
        <v>10162/543965</v>
      </c>
      <c r="P33" s="121" t="b">
        <v>1</v>
      </c>
      <c r="Q33" s="121" t="b">
        <v>1</v>
      </c>
      <c r="R33" s="121" t="b">
        <v>1</v>
      </c>
    </row>
    <row r="34" spans="1:18" x14ac:dyDescent="0.25">
      <c r="A34" s="118">
        <v>1</v>
      </c>
      <c r="B34" s="119">
        <v>2</v>
      </c>
      <c r="C34" s="351">
        <f>APT!K34</f>
        <v>400039</v>
      </c>
      <c r="D34" s="121" t="b">
        <v>1</v>
      </c>
      <c r="E34" s="352" t="str">
        <f>RIGHT(APT!D34,4)&amp;"."&amp;APT!N34&amp;"."&amp;APT!L34&amp;"."&amp;$C$5</f>
        <v>3302.BS.I01.Se20</v>
      </c>
      <c r="F34" s="123">
        <f t="shared" ca="1" si="0"/>
        <v>44105</v>
      </c>
      <c r="G34" s="354">
        <f>APT!AD34</f>
        <v>67746.904615384585</v>
      </c>
      <c r="H34" s="125">
        <f t="shared" ca="1" si="1"/>
        <v>44105</v>
      </c>
      <c r="I34" s="126">
        <v>0</v>
      </c>
      <c r="J34" s="352" t="str">
        <f>LEFT(APT!E34,20)&amp;"."&amp;APTPay!E34</f>
        <v>Christ Church CE Pri.3302.BS.I01.Se20</v>
      </c>
      <c r="K34" s="121" t="b">
        <v>1</v>
      </c>
      <c r="L34" s="127" t="s">
        <v>3691</v>
      </c>
      <c r="M34" s="121" t="b">
        <v>1</v>
      </c>
      <c r="N34" s="121" t="s">
        <v>3692</v>
      </c>
      <c r="O34" s="355" t="str">
        <f>APT!J34</f>
        <v>10162/543965</v>
      </c>
      <c r="P34" s="121" t="b">
        <v>1</v>
      </c>
      <c r="Q34" s="121" t="b">
        <v>1</v>
      </c>
      <c r="R34" s="121" t="b">
        <v>1</v>
      </c>
    </row>
    <row r="35" spans="1:18" x14ac:dyDescent="0.25">
      <c r="A35" s="118">
        <v>1</v>
      </c>
      <c r="B35" s="119">
        <v>2</v>
      </c>
      <c r="C35" s="351">
        <f>APT!K35</f>
        <v>400020</v>
      </c>
      <c r="D35" s="121" t="b">
        <v>1</v>
      </c>
      <c r="E35" s="352" t="str">
        <f>RIGHT(APT!D35,4)&amp;"."&amp;APT!N35&amp;"."&amp;APT!L35&amp;"."&amp;$C$5</f>
        <v>2011.BS.I01.Se20</v>
      </c>
      <c r="F35" s="123">
        <f t="shared" ca="1" si="0"/>
        <v>44105</v>
      </c>
      <c r="G35" s="354">
        <f>APT!AD35</f>
        <v>71407.333076923067</v>
      </c>
      <c r="H35" s="125">
        <f t="shared" ca="1" si="1"/>
        <v>44105</v>
      </c>
      <c r="I35" s="126">
        <v>0</v>
      </c>
      <c r="J35" s="352" t="str">
        <f>LEFT(APT!E35,20)&amp;"."&amp;APTPay!E35</f>
        <v>Church Hill Primary .2011.BS.I01.Se20</v>
      </c>
      <c r="K35" s="121" t="b">
        <v>1</v>
      </c>
      <c r="L35" s="127" t="s">
        <v>3691</v>
      </c>
      <c r="M35" s="121" t="b">
        <v>1</v>
      </c>
      <c r="N35" s="121" t="s">
        <v>3692</v>
      </c>
      <c r="O35" s="355" t="str">
        <f>APT!J35</f>
        <v>10162/543965</v>
      </c>
      <c r="P35" s="121" t="b">
        <v>1</v>
      </c>
      <c r="Q35" s="121" t="b">
        <v>1</v>
      </c>
      <c r="R35" s="121" t="b">
        <v>1</v>
      </c>
    </row>
    <row r="36" spans="1:18" x14ac:dyDescent="0.25">
      <c r="A36" s="118">
        <v>1</v>
      </c>
      <c r="B36" s="119">
        <v>2</v>
      </c>
      <c r="C36" s="351">
        <f>APT!K36</f>
        <v>400050</v>
      </c>
      <c r="D36" s="121" t="b">
        <v>1</v>
      </c>
      <c r="E36" s="352" t="str">
        <f>RIGHT(APT!D36,4)&amp;"."&amp;APT!N36&amp;"."&amp;APT!L36&amp;"."&amp;$C$5</f>
        <v>2014.BS.I01.Se20</v>
      </c>
      <c r="F36" s="123">
        <f t="shared" ca="1" si="0"/>
        <v>44105</v>
      </c>
      <c r="G36" s="354">
        <f>APT!AD36</f>
        <v>223652.31846153855</v>
      </c>
      <c r="H36" s="125">
        <f t="shared" ca="1" si="1"/>
        <v>44105</v>
      </c>
      <c r="I36" s="126">
        <v>0</v>
      </c>
      <c r="J36" s="352" t="str">
        <f>LEFT(APT!E36,20)&amp;"."&amp;APTPay!E36</f>
        <v>Colindale School.2014.BS.I01.Se20</v>
      </c>
      <c r="K36" s="121" t="b">
        <v>1</v>
      </c>
      <c r="L36" s="127" t="s">
        <v>3691</v>
      </c>
      <c r="M36" s="121" t="b">
        <v>1</v>
      </c>
      <c r="N36" s="121" t="s">
        <v>3692</v>
      </c>
      <c r="O36" s="355" t="str">
        <f>APT!J36</f>
        <v>10162/543965</v>
      </c>
      <c r="P36" s="121" t="b">
        <v>1</v>
      </c>
      <c r="Q36" s="121" t="b">
        <v>1</v>
      </c>
      <c r="R36" s="121" t="b">
        <v>1</v>
      </c>
    </row>
    <row r="37" spans="1:18" x14ac:dyDescent="0.25">
      <c r="A37" s="118">
        <v>1</v>
      </c>
      <c r="B37" s="119">
        <v>2</v>
      </c>
      <c r="C37" s="351">
        <f>APT!K37</f>
        <v>400059</v>
      </c>
      <c r="D37" s="121" t="b">
        <v>1</v>
      </c>
      <c r="E37" s="352" t="str">
        <f>RIGHT(APT!D37,4)&amp;"."&amp;APT!N37&amp;"."&amp;APT!L37&amp;"."&amp;$C$5</f>
        <v>2015.BS.I01.Se20</v>
      </c>
      <c r="F37" s="123">
        <f t="shared" ca="1" si="0"/>
        <v>44105</v>
      </c>
      <c r="G37" s="354">
        <f>APT!AD37</f>
        <v>86686.433076923087</v>
      </c>
      <c r="H37" s="125">
        <f t="shared" ca="1" si="1"/>
        <v>44105</v>
      </c>
      <c r="I37" s="126">
        <v>0</v>
      </c>
      <c r="J37" s="352" t="str">
        <f>LEFT(APT!E37,20)&amp;"."&amp;APTPay!E37</f>
        <v>Coppetts Wood.2015.BS.I01.Se20</v>
      </c>
      <c r="K37" s="121" t="b">
        <v>1</v>
      </c>
      <c r="L37" s="127" t="s">
        <v>3691</v>
      </c>
      <c r="M37" s="121" t="b">
        <v>1</v>
      </c>
      <c r="N37" s="121" t="s">
        <v>3692</v>
      </c>
      <c r="O37" s="355" t="str">
        <f>APT!J37</f>
        <v>10162/543965</v>
      </c>
      <c r="P37" s="121" t="b">
        <v>1</v>
      </c>
      <c r="Q37" s="121" t="b">
        <v>1</v>
      </c>
      <c r="R37" s="121" t="b">
        <v>1</v>
      </c>
    </row>
    <row r="38" spans="1:18" x14ac:dyDescent="0.25">
      <c r="A38" s="118">
        <v>1</v>
      </c>
      <c r="B38" s="119">
        <v>2</v>
      </c>
      <c r="C38" s="351">
        <f>APT!K38</f>
        <v>400049</v>
      </c>
      <c r="D38" s="121" t="b">
        <v>1</v>
      </c>
      <c r="E38" s="352" t="str">
        <f>RIGHT(APT!D38,4)&amp;"."&amp;APT!N38&amp;"."&amp;APT!L38&amp;"."&amp;$C$5</f>
        <v>2016.BS.I01.Se20</v>
      </c>
      <c r="F38" s="123">
        <f t="shared" ca="1" si="0"/>
        <v>44105</v>
      </c>
      <c r="G38" s="354">
        <f>APT!AD38</f>
        <v>72291.204615384602</v>
      </c>
      <c r="H38" s="125">
        <f t="shared" ca="1" si="1"/>
        <v>44105</v>
      </c>
      <c r="I38" s="126">
        <v>0</v>
      </c>
      <c r="J38" s="352" t="str">
        <f>LEFT(APT!E38,20)&amp;"."&amp;APTPay!E38</f>
        <v>Courtland School.2016.BS.I01.Se20</v>
      </c>
      <c r="K38" s="121" t="b">
        <v>1</v>
      </c>
      <c r="L38" s="127" t="s">
        <v>3691</v>
      </c>
      <c r="M38" s="121" t="b">
        <v>1</v>
      </c>
      <c r="N38" s="121" t="s">
        <v>3692</v>
      </c>
      <c r="O38" s="355" t="str">
        <f>APT!J38</f>
        <v>10162/543965</v>
      </c>
      <c r="P38" s="121" t="b">
        <v>1</v>
      </c>
      <c r="Q38" s="121" t="b">
        <v>1</v>
      </c>
      <c r="R38" s="121" t="b">
        <v>1</v>
      </c>
    </row>
    <row r="39" spans="1:18" x14ac:dyDescent="0.25">
      <c r="A39" s="118">
        <v>1</v>
      </c>
      <c r="B39" s="119">
        <v>2</v>
      </c>
      <c r="C39" s="351">
        <f>APT!K39</f>
        <v>400080</v>
      </c>
      <c r="D39" s="121" t="b">
        <v>1</v>
      </c>
      <c r="E39" s="352" t="str">
        <f>RIGHT(APT!D39,4)&amp;"."&amp;APT!N39&amp;"."&amp;APT!L39&amp;"."&amp;$C$5</f>
        <v>2017.BS.I01.Se20</v>
      </c>
      <c r="F39" s="123">
        <f t="shared" ca="1" si="0"/>
        <v>44105</v>
      </c>
      <c r="G39" s="354">
        <f>APT!AD39</f>
        <v>135654.05153846153</v>
      </c>
      <c r="H39" s="125">
        <f t="shared" ca="1" si="1"/>
        <v>44105</v>
      </c>
      <c r="I39" s="126">
        <v>0</v>
      </c>
      <c r="J39" s="352" t="str">
        <f>LEFT(APT!E39,20)&amp;"."&amp;APTPay!E39</f>
        <v>Cromer Road Primary .2017.BS.I01.Se20</v>
      </c>
      <c r="K39" s="121" t="b">
        <v>1</v>
      </c>
      <c r="L39" s="127" t="s">
        <v>3691</v>
      </c>
      <c r="M39" s="121" t="b">
        <v>1</v>
      </c>
      <c r="N39" s="121" t="s">
        <v>3692</v>
      </c>
      <c r="O39" s="355" t="str">
        <f>APT!J39</f>
        <v>10162/543965</v>
      </c>
      <c r="P39" s="121" t="b">
        <v>1</v>
      </c>
      <c r="Q39" s="121" t="b">
        <v>1</v>
      </c>
      <c r="R39" s="121" t="b">
        <v>1</v>
      </c>
    </row>
    <row r="40" spans="1:18" x14ac:dyDescent="0.25">
      <c r="A40" s="118">
        <v>1</v>
      </c>
      <c r="B40" s="119">
        <v>2</v>
      </c>
      <c r="C40" s="351">
        <f>APT!K40</f>
        <v>400105</v>
      </c>
      <c r="D40" s="121" t="b">
        <v>1</v>
      </c>
      <c r="E40" s="352" t="str">
        <f>RIGHT(APT!D40,4)&amp;"."&amp;APT!N40&amp;"."&amp;APT!L40&amp;"."&amp;$C$5</f>
        <v>2073.BS.I01.Se20</v>
      </c>
      <c r="F40" s="123">
        <f t="shared" ca="1" si="0"/>
        <v>44105</v>
      </c>
      <c r="G40" s="354">
        <f>APT!AD40</f>
        <v>205687.36307692307</v>
      </c>
      <c r="H40" s="125">
        <f t="shared" ca="1" si="1"/>
        <v>44105</v>
      </c>
      <c r="I40" s="126">
        <v>0</v>
      </c>
      <c r="J40" s="352" t="str">
        <f>LEFT(APT!E40,20)&amp;"."&amp;APTPay!E40</f>
        <v>Danegrove JMI School.2073.BS.I01.Se20</v>
      </c>
      <c r="K40" s="121" t="b">
        <v>1</v>
      </c>
      <c r="L40" s="127" t="s">
        <v>3691</v>
      </c>
      <c r="M40" s="121" t="b">
        <v>1</v>
      </c>
      <c r="N40" s="121" t="s">
        <v>3692</v>
      </c>
      <c r="O40" s="355" t="str">
        <f>APT!J40</f>
        <v>10162/543965</v>
      </c>
      <c r="P40" s="121" t="b">
        <v>1</v>
      </c>
      <c r="Q40" s="121" t="b">
        <v>1</v>
      </c>
      <c r="R40" s="121" t="b">
        <v>1</v>
      </c>
    </row>
    <row r="41" spans="1:18" x14ac:dyDescent="0.25">
      <c r="A41" s="118">
        <v>1</v>
      </c>
      <c r="B41" s="119">
        <v>2</v>
      </c>
      <c r="C41" s="351">
        <f>APT!K41</f>
        <v>400036</v>
      </c>
      <c r="D41" s="121" t="b">
        <v>1</v>
      </c>
      <c r="E41" s="352" t="str">
        <f>RIGHT(APT!D41,4)&amp;"."&amp;APT!N41&amp;"."&amp;APT!L41&amp;"."&amp;$C$5</f>
        <v>2019.BS.I01.Se20</v>
      </c>
      <c r="F41" s="123">
        <f t="shared" ca="1" si="0"/>
        <v>44105</v>
      </c>
      <c r="G41" s="354">
        <f>APT!AD41</f>
        <v>89472.310769230753</v>
      </c>
      <c r="H41" s="125">
        <f t="shared" ca="1" si="1"/>
        <v>44105</v>
      </c>
      <c r="I41" s="126">
        <v>0</v>
      </c>
      <c r="J41" s="352" t="str">
        <f>LEFT(APT!E41,20)&amp;"."&amp;APTPay!E41</f>
        <v>Deansbrook Infant Sc.2019.BS.I01.Se20</v>
      </c>
      <c r="K41" s="121" t="b">
        <v>1</v>
      </c>
      <c r="L41" s="127" t="s">
        <v>3691</v>
      </c>
      <c r="M41" s="121" t="b">
        <v>1</v>
      </c>
      <c r="N41" s="121" t="s">
        <v>3692</v>
      </c>
      <c r="O41" s="355" t="str">
        <f>APT!J41</f>
        <v>10162/543965</v>
      </c>
      <c r="P41" s="121" t="b">
        <v>1</v>
      </c>
      <c r="Q41" s="121" t="b">
        <v>1</v>
      </c>
      <c r="R41" s="121" t="b">
        <v>1</v>
      </c>
    </row>
    <row r="42" spans="1:18" x14ac:dyDescent="0.25">
      <c r="A42" s="118">
        <v>1</v>
      </c>
      <c r="B42" s="119">
        <v>2</v>
      </c>
      <c r="C42" s="351">
        <f>APT!K42</f>
        <v>400042</v>
      </c>
      <c r="D42" s="121" t="b">
        <v>1</v>
      </c>
      <c r="E42" s="352" t="str">
        <f>RIGHT(APT!D42,4)&amp;"."&amp;APT!N42&amp;"."&amp;APT!L42&amp;"."&amp;$C$5</f>
        <v>2021.BS.I01.Se20</v>
      </c>
      <c r="F42" s="123">
        <f t="shared" ca="1" si="0"/>
        <v>44105</v>
      </c>
      <c r="G42" s="354">
        <f>APT!AD42</f>
        <v>184972.85692307694</v>
      </c>
      <c r="H42" s="125">
        <f t="shared" ca="1" si="1"/>
        <v>44105</v>
      </c>
      <c r="I42" s="126">
        <v>0</v>
      </c>
      <c r="J42" s="352" t="str">
        <f>LEFT(APT!E42,20)&amp;"."&amp;APTPay!E42</f>
        <v>Dollis Primary Schoo.2021.BS.I01.Se20</v>
      </c>
      <c r="K42" s="121" t="b">
        <v>1</v>
      </c>
      <c r="L42" s="127" t="s">
        <v>3691</v>
      </c>
      <c r="M42" s="121" t="b">
        <v>1</v>
      </c>
      <c r="N42" s="121" t="s">
        <v>3692</v>
      </c>
      <c r="O42" s="355" t="str">
        <f>APT!J42</f>
        <v>10162/543965</v>
      </c>
      <c r="P42" s="121" t="b">
        <v>1</v>
      </c>
      <c r="Q42" s="121" t="b">
        <v>1</v>
      </c>
      <c r="R42" s="121" t="b">
        <v>1</v>
      </c>
    </row>
    <row r="43" spans="1:18" x14ac:dyDescent="0.25">
      <c r="A43" s="118">
        <v>1</v>
      </c>
      <c r="B43" s="119">
        <v>2</v>
      </c>
      <c r="C43" s="351">
        <f>APT!K43</f>
        <v>400159</v>
      </c>
      <c r="D43" s="121" t="b">
        <v>1</v>
      </c>
      <c r="E43" s="352" t="str">
        <f>RIGHT(APT!D43,4)&amp;"."&amp;APT!N43&amp;"."&amp;APT!L43&amp;"."&amp;$C$5</f>
        <v>2023.BS.I01.Se20</v>
      </c>
      <c r="F43" s="123">
        <f t="shared" ca="1" si="0"/>
        <v>44105</v>
      </c>
      <c r="G43" s="354">
        <f>APT!AD43</f>
        <v>186209.94</v>
      </c>
      <c r="H43" s="125">
        <f t="shared" ca="1" si="1"/>
        <v>44105</v>
      </c>
      <c r="I43" s="126">
        <v>0</v>
      </c>
      <c r="J43" s="352" t="str">
        <f>LEFT(APT!E43,20)&amp;"."&amp;APTPay!E43</f>
        <v>Edgware Primary Scho.2023.BS.I01.Se20</v>
      </c>
      <c r="K43" s="121" t="b">
        <v>1</v>
      </c>
      <c r="L43" s="127" t="s">
        <v>3691</v>
      </c>
      <c r="M43" s="121" t="b">
        <v>1</v>
      </c>
      <c r="N43" s="121" t="s">
        <v>3692</v>
      </c>
      <c r="O43" s="355" t="str">
        <f>APT!J43</f>
        <v>10162/543965</v>
      </c>
      <c r="P43" s="121" t="b">
        <v>1</v>
      </c>
      <c r="Q43" s="121" t="b">
        <v>1</v>
      </c>
      <c r="R43" s="121" t="b">
        <v>1</v>
      </c>
    </row>
    <row r="44" spans="1:18" x14ac:dyDescent="0.25">
      <c r="A44" s="118">
        <v>1</v>
      </c>
      <c r="B44" s="119">
        <v>2</v>
      </c>
      <c r="C44" s="351">
        <f>APT!K44</f>
        <v>400047</v>
      </c>
      <c r="D44" s="121" t="b">
        <v>1</v>
      </c>
      <c r="E44" s="352" t="str">
        <f>RIGHT(APT!D44,4)&amp;"."&amp;APT!N44&amp;"."&amp;APT!L44&amp;"."&amp;$C$5</f>
        <v>2024.BS.I01.Se20</v>
      </c>
      <c r="F44" s="123">
        <f t="shared" ca="1" si="0"/>
        <v>44105</v>
      </c>
      <c r="G44" s="354">
        <f>APT!AD44</f>
        <v>78119.186153846153</v>
      </c>
      <c r="H44" s="125">
        <f t="shared" ca="1" si="1"/>
        <v>44105</v>
      </c>
      <c r="I44" s="126">
        <v>0</v>
      </c>
      <c r="J44" s="352" t="str">
        <f>LEFT(APT!E44,20)&amp;"."&amp;APTPay!E44</f>
        <v>Fairway Primary Scho.2024.BS.I01.Se20</v>
      </c>
      <c r="K44" s="121" t="b">
        <v>1</v>
      </c>
      <c r="L44" s="127" t="s">
        <v>3691</v>
      </c>
      <c r="M44" s="121" t="b">
        <v>1</v>
      </c>
      <c r="N44" s="121" t="s">
        <v>3692</v>
      </c>
      <c r="O44" s="355" t="str">
        <f>APT!J44</f>
        <v>10162/543965</v>
      </c>
      <c r="P44" s="121" t="b">
        <v>1</v>
      </c>
      <c r="Q44" s="121" t="b">
        <v>1</v>
      </c>
      <c r="R44" s="121" t="b">
        <v>1</v>
      </c>
    </row>
    <row r="45" spans="1:18" x14ac:dyDescent="0.25">
      <c r="A45" s="118">
        <v>1</v>
      </c>
      <c r="B45" s="119">
        <v>2</v>
      </c>
      <c r="C45" s="351">
        <f>APT!K45</f>
        <v>400001</v>
      </c>
      <c r="D45" s="121" t="b">
        <v>1</v>
      </c>
      <c r="E45" s="352" t="str">
        <f>RIGHT(APT!D45,4)&amp;"."&amp;APT!N45&amp;"."&amp;APT!L45&amp;"."&amp;$C$5</f>
        <v>2025.BS.I01.Se20</v>
      </c>
      <c r="F45" s="123">
        <f t="shared" ca="1" si="0"/>
        <v>44105</v>
      </c>
      <c r="G45" s="354">
        <f>APT!AD45</f>
        <v>95772.465384615425</v>
      </c>
      <c r="H45" s="125">
        <f t="shared" ca="1" si="1"/>
        <v>44105</v>
      </c>
      <c r="I45" s="126">
        <v>0</v>
      </c>
      <c r="J45" s="352" t="str">
        <f>LEFT(APT!E45,20)&amp;"."&amp;APTPay!E45</f>
        <v>Foulds.2025.BS.I01.Se20</v>
      </c>
      <c r="K45" s="121" t="b">
        <v>1</v>
      </c>
      <c r="L45" s="127" t="s">
        <v>3691</v>
      </c>
      <c r="M45" s="121" t="b">
        <v>1</v>
      </c>
      <c r="N45" s="121" t="s">
        <v>3692</v>
      </c>
      <c r="O45" s="355" t="str">
        <f>APT!J45</f>
        <v>10162/543965</v>
      </c>
      <c r="P45" s="121" t="b">
        <v>1</v>
      </c>
      <c r="Q45" s="121" t="b">
        <v>1</v>
      </c>
      <c r="R45" s="121" t="b">
        <v>1</v>
      </c>
    </row>
    <row r="46" spans="1:18" x14ac:dyDescent="0.25">
      <c r="A46" s="118">
        <v>1</v>
      </c>
      <c r="B46" s="119">
        <v>2</v>
      </c>
      <c r="C46" s="351">
        <f>APT!K46</f>
        <v>400082</v>
      </c>
      <c r="D46" s="121" t="b">
        <v>1</v>
      </c>
      <c r="E46" s="352" t="str">
        <f>RIGHT(APT!D46,4)&amp;"."&amp;APT!N46&amp;"."&amp;APT!L46&amp;"."&amp;$C$5</f>
        <v>2026.BS.I01.Se20</v>
      </c>
      <c r="F46" s="123">
        <f t="shared" ca="1" si="0"/>
        <v>44105</v>
      </c>
      <c r="G46" s="354">
        <f>APT!AD46</f>
        <v>177080.7346153846</v>
      </c>
      <c r="H46" s="125">
        <f t="shared" ca="1" si="1"/>
        <v>44105</v>
      </c>
      <c r="I46" s="126">
        <v>0</v>
      </c>
      <c r="J46" s="352" t="str">
        <f>LEFT(APT!E46,20)&amp;"."&amp;APTPay!E46</f>
        <v>Frith Manor School.2026.BS.I01.Se20</v>
      </c>
      <c r="K46" s="121" t="b">
        <v>1</v>
      </c>
      <c r="L46" s="127" t="s">
        <v>3691</v>
      </c>
      <c r="M46" s="121" t="b">
        <v>1</v>
      </c>
      <c r="N46" s="121" t="s">
        <v>3692</v>
      </c>
      <c r="O46" s="355" t="str">
        <f>APT!J46</f>
        <v>10162/543965</v>
      </c>
      <c r="P46" s="121" t="b">
        <v>1</v>
      </c>
      <c r="Q46" s="121" t="b">
        <v>1</v>
      </c>
      <c r="R46" s="121" t="b">
        <v>1</v>
      </c>
    </row>
    <row r="47" spans="1:18" x14ac:dyDescent="0.25">
      <c r="A47" s="118">
        <v>1</v>
      </c>
      <c r="B47" s="119">
        <v>2</v>
      </c>
      <c r="C47" s="351">
        <f>APT!K47</f>
        <v>400067</v>
      </c>
      <c r="D47" s="121" t="b">
        <v>1</v>
      </c>
      <c r="E47" s="352" t="str">
        <f>RIGHT(APT!D47,4)&amp;"."&amp;APT!N47&amp;"."&amp;APT!L47&amp;"."&amp;$C$5</f>
        <v>2028.BS.I01.Se20</v>
      </c>
      <c r="F47" s="123">
        <f t="shared" ca="1" si="0"/>
        <v>44105</v>
      </c>
      <c r="G47" s="354">
        <f>APT!AD47</f>
        <v>87753.957692307682</v>
      </c>
      <c r="H47" s="125">
        <f t="shared" ca="1" si="1"/>
        <v>44105</v>
      </c>
      <c r="I47" s="126">
        <v>0</v>
      </c>
      <c r="J47" s="352" t="str">
        <f>LEFT(APT!E47,20)&amp;"."&amp;APTPay!E47</f>
        <v>Garden Suburb Infant.2028.BS.I01.Se20</v>
      </c>
      <c r="K47" s="121" t="b">
        <v>1</v>
      </c>
      <c r="L47" s="127" t="s">
        <v>3691</v>
      </c>
      <c r="M47" s="121" t="b">
        <v>1</v>
      </c>
      <c r="N47" s="121" t="s">
        <v>3692</v>
      </c>
      <c r="O47" s="355" t="str">
        <f>APT!J47</f>
        <v>10162/543965</v>
      </c>
      <c r="P47" s="121" t="b">
        <v>1</v>
      </c>
      <c r="Q47" s="121" t="b">
        <v>1</v>
      </c>
      <c r="R47" s="121" t="b">
        <v>1</v>
      </c>
    </row>
    <row r="48" spans="1:18" x14ac:dyDescent="0.25">
      <c r="A48" s="118">
        <v>1</v>
      </c>
      <c r="B48" s="119">
        <v>2</v>
      </c>
      <c r="C48" s="351">
        <f>APT!K48</f>
        <v>400002</v>
      </c>
      <c r="D48" s="121" t="b">
        <v>1</v>
      </c>
      <c r="E48" s="352" t="str">
        <f>RIGHT(APT!D48,4)&amp;"."&amp;APT!N48&amp;"."&amp;APT!L48&amp;"."&amp;$C$5</f>
        <v>2027.BS.I01.Se20</v>
      </c>
      <c r="F48" s="123">
        <f t="shared" ca="1" si="0"/>
        <v>44105</v>
      </c>
      <c r="G48" s="354">
        <f>APT!AD48</f>
        <v>112985.05692307692</v>
      </c>
      <c r="H48" s="125">
        <f t="shared" ca="1" si="1"/>
        <v>44105</v>
      </c>
      <c r="I48" s="126">
        <v>0</v>
      </c>
      <c r="J48" s="352" t="str">
        <f>LEFT(APT!E48,20)&amp;"."&amp;APTPay!E48</f>
        <v>Garden Suburb Junior.2027.BS.I01.Se20</v>
      </c>
      <c r="K48" s="121" t="b">
        <v>1</v>
      </c>
      <c r="L48" s="127" t="s">
        <v>3691</v>
      </c>
      <c r="M48" s="121" t="b">
        <v>1</v>
      </c>
      <c r="N48" s="121" t="s">
        <v>3692</v>
      </c>
      <c r="O48" s="355" t="str">
        <f>APT!J48</f>
        <v>10162/543965</v>
      </c>
      <c r="P48" s="121" t="b">
        <v>1</v>
      </c>
      <c r="Q48" s="121" t="b">
        <v>1</v>
      </c>
      <c r="R48" s="121" t="b">
        <v>1</v>
      </c>
    </row>
    <row r="49" spans="1:18" x14ac:dyDescent="0.25">
      <c r="A49" s="118">
        <v>1</v>
      </c>
      <c r="B49" s="119">
        <v>2</v>
      </c>
      <c r="C49" s="351">
        <f>APT!K49</f>
        <v>400035</v>
      </c>
      <c r="D49" s="121" t="b">
        <v>1</v>
      </c>
      <c r="E49" s="352" t="str">
        <f>RIGHT(APT!D49,4)&amp;"."&amp;APT!N49&amp;"."&amp;APT!L49&amp;"."&amp;$C$5</f>
        <v>2029.BS.I01.Se20</v>
      </c>
      <c r="F49" s="123">
        <f t="shared" ca="1" si="0"/>
        <v>44105</v>
      </c>
      <c r="G49" s="354">
        <f>APT!AD49</f>
        <v>162577.4992307692</v>
      </c>
      <c r="H49" s="125">
        <f t="shared" ca="1" si="1"/>
        <v>44105</v>
      </c>
      <c r="I49" s="126">
        <v>0</v>
      </c>
      <c r="J49" s="352" t="str">
        <f>LEFT(APT!E49,20)&amp;"."&amp;APTPay!E49</f>
        <v>Goldbeaters Primary .2029.BS.I01.Se20</v>
      </c>
      <c r="K49" s="121" t="b">
        <v>1</v>
      </c>
      <c r="L49" s="127" t="s">
        <v>3691</v>
      </c>
      <c r="M49" s="121" t="b">
        <v>1</v>
      </c>
      <c r="N49" s="121" t="s">
        <v>3692</v>
      </c>
      <c r="O49" s="355" t="str">
        <f>APT!J49</f>
        <v>10162/543965</v>
      </c>
      <c r="P49" s="121" t="b">
        <v>1</v>
      </c>
      <c r="Q49" s="121" t="b">
        <v>1</v>
      </c>
      <c r="R49" s="121" t="b">
        <v>1</v>
      </c>
    </row>
    <row r="50" spans="1:18" x14ac:dyDescent="0.25">
      <c r="A50" s="118">
        <v>1</v>
      </c>
      <c r="B50" s="119">
        <v>2</v>
      </c>
      <c r="C50" s="351">
        <f>APT!K50</f>
        <v>400108</v>
      </c>
      <c r="D50" s="121" t="b">
        <v>1</v>
      </c>
      <c r="E50" s="352" t="str">
        <f>RIGHT(APT!D50,4)&amp;"."&amp;APT!N50&amp;"."&amp;APT!L50&amp;"."&amp;$C$5</f>
        <v>3516.BS.I01.Se20</v>
      </c>
      <c r="F50" s="123">
        <f t="shared" ca="1" si="0"/>
        <v>44105</v>
      </c>
      <c r="G50" s="354">
        <f>APT!AD50</f>
        <v>66800.434615384613</v>
      </c>
      <c r="H50" s="125">
        <f t="shared" ca="1" si="1"/>
        <v>44105</v>
      </c>
      <c r="I50" s="126">
        <v>0</v>
      </c>
      <c r="J50" s="352" t="str">
        <f>LEFT(APT!E50,20)&amp;"."&amp;APTPay!E50</f>
        <v>Hasmonean Primary Sc.3516.BS.I01.Se20</v>
      </c>
      <c r="K50" s="121" t="b">
        <v>1</v>
      </c>
      <c r="L50" s="127" t="s">
        <v>3691</v>
      </c>
      <c r="M50" s="121" t="b">
        <v>1</v>
      </c>
      <c r="N50" s="121" t="s">
        <v>3692</v>
      </c>
      <c r="O50" s="355" t="str">
        <f>APT!J50</f>
        <v>10162/543965</v>
      </c>
      <c r="P50" s="121" t="b">
        <v>1</v>
      </c>
      <c r="Q50" s="121" t="b">
        <v>1</v>
      </c>
      <c r="R50" s="121" t="b">
        <v>1</v>
      </c>
    </row>
    <row r="51" spans="1:18" x14ac:dyDescent="0.25">
      <c r="A51" s="118">
        <v>1</v>
      </c>
      <c r="B51" s="119">
        <v>2</v>
      </c>
      <c r="C51" s="351">
        <f>APT!K51</f>
        <v>400026</v>
      </c>
      <c r="D51" s="121" t="b">
        <v>1</v>
      </c>
      <c r="E51" s="352" t="str">
        <f>RIGHT(APT!D51,4)&amp;"."&amp;APT!N51&amp;"."&amp;APT!L51&amp;"."&amp;$C$5</f>
        <v>2031.BS.I01.Se20</v>
      </c>
      <c r="F51" s="123">
        <f t="shared" ca="1" si="0"/>
        <v>44105</v>
      </c>
      <c r="G51" s="354">
        <f>APT!AD51</f>
        <v>76240.926153846158</v>
      </c>
      <c r="H51" s="125">
        <f t="shared" ca="1" si="1"/>
        <v>44105</v>
      </c>
      <c r="I51" s="126">
        <v>0</v>
      </c>
      <c r="J51" s="352" t="str">
        <f>LEFT(APT!E51,20)&amp;"."&amp;APTPay!E51</f>
        <v>Hollickwood JMI Scho.2031.BS.I01.Se20</v>
      </c>
      <c r="K51" s="121" t="b">
        <v>1</v>
      </c>
      <c r="L51" s="127" t="s">
        <v>3691</v>
      </c>
      <c r="M51" s="121" t="b">
        <v>1</v>
      </c>
      <c r="N51" s="121" t="s">
        <v>3692</v>
      </c>
      <c r="O51" s="355" t="str">
        <f>APT!J51</f>
        <v>10162/543965</v>
      </c>
      <c r="P51" s="121" t="b">
        <v>1</v>
      </c>
      <c r="Q51" s="121" t="b">
        <v>1</v>
      </c>
      <c r="R51" s="121" t="b">
        <v>1</v>
      </c>
    </row>
    <row r="52" spans="1:18" x14ac:dyDescent="0.25">
      <c r="A52" s="118">
        <v>1</v>
      </c>
      <c r="B52" s="119">
        <v>2</v>
      </c>
      <c r="C52" s="351">
        <f>APT!K52</f>
        <v>400084</v>
      </c>
      <c r="D52" s="121" t="b">
        <v>1</v>
      </c>
      <c r="E52" s="352" t="str">
        <f>RIGHT(APT!D52,4)&amp;"."&amp;APT!N52&amp;"."&amp;APT!L52&amp;"."&amp;$C$5</f>
        <v>2032.BS.I01.Se20</v>
      </c>
      <c r="F52" s="123">
        <f t="shared" ca="1" si="0"/>
        <v>44105</v>
      </c>
      <c r="G52" s="354">
        <f>APT!AD52</f>
        <v>143604.57000000004</v>
      </c>
      <c r="H52" s="125">
        <f t="shared" ca="1" si="1"/>
        <v>44105</v>
      </c>
      <c r="I52" s="126">
        <v>0</v>
      </c>
      <c r="J52" s="352" t="str">
        <f>LEFT(APT!E52,20)&amp;"."&amp;APTPay!E52</f>
        <v>Holly Park School.2032.BS.I01.Se20</v>
      </c>
      <c r="K52" s="121" t="b">
        <v>1</v>
      </c>
      <c r="L52" s="127" t="s">
        <v>3691</v>
      </c>
      <c r="M52" s="121" t="b">
        <v>1</v>
      </c>
      <c r="N52" s="121" t="s">
        <v>3692</v>
      </c>
      <c r="O52" s="355" t="str">
        <f>APT!J52</f>
        <v>10162/543965</v>
      </c>
      <c r="P52" s="121" t="b">
        <v>1</v>
      </c>
      <c r="Q52" s="121" t="b">
        <v>1</v>
      </c>
      <c r="R52" s="121" t="b">
        <v>1</v>
      </c>
    </row>
    <row r="53" spans="1:18" x14ac:dyDescent="0.25">
      <c r="A53" s="118">
        <v>1</v>
      </c>
      <c r="B53" s="119">
        <v>2</v>
      </c>
      <c r="C53" s="351">
        <f>APT!K53</f>
        <v>400008</v>
      </c>
      <c r="D53" s="121" t="b">
        <v>1</v>
      </c>
      <c r="E53" s="352" t="str">
        <f>RIGHT(APT!D53,4)&amp;"."&amp;APT!N53&amp;"."&amp;APT!L53&amp;"."&amp;$C$5</f>
        <v>3304.BS.I01.Se20</v>
      </c>
      <c r="F53" s="123">
        <f t="shared" ca="1" si="0"/>
        <v>44105</v>
      </c>
      <c r="G53" s="354">
        <f>APT!AD53</f>
        <v>80711.86692307693</v>
      </c>
      <c r="H53" s="125">
        <f t="shared" ca="1" si="1"/>
        <v>44105</v>
      </c>
      <c r="I53" s="126">
        <v>0</v>
      </c>
      <c r="J53" s="352" t="str">
        <f>LEFT(APT!E53,20)&amp;"."&amp;APTPay!E53</f>
        <v>Holy Trinity School.3304.BS.I01.Se20</v>
      </c>
      <c r="K53" s="121" t="b">
        <v>1</v>
      </c>
      <c r="L53" s="127" t="s">
        <v>3691</v>
      </c>
      <c r="M53" s="121" t="b">
        <v>1</v>
      </c>
      <c r="N53" s="121" t="s">
        <v>3692</v>
      </c>
      <c r="O53" s="355" t="str">
        <f>APT!J53</f>
        <v>10162/543965</v>
      </c>
      <c r="P53" s="121" t="b">
        <v>1</v>
      </c>
      <c r="Q53" s="121" t="b">
        <v>1</v>
      </c>
      <c r="R53" s="121" t="b">
        <v>1</v>
      </c>
    </row>
    <row r="54" spans="1:18" x14ac:dyDescent="0.25">
      <c r="A54" s="118">
        <v>1</v>
      </c>
      <c r="B54" s="119">
        <v>2</v>
      </c>
      <c r="C54" s="351">
        <f>APT!K54</f>
        <v>400046</v>
      </c>
      <c r="D54" s="121" t="b">
        <v>1</v>
      </c>
      <c r="E54" s="352" t="str">
        <f>RIGHT(APT!D54,4)&amp;"."&amp;APT!N54&amp;"."&amp;APT!L54&amp;"."&amp;$C$5</f>
        <v>2036.BS.I01.Se20</v>
      </c>
      <c r="F54" s="123">
        <f t="shared" ca="1" si="0"/>
        <v>44105</v>
      </c>
      <c r="G54" s="354">
        <f>APT!AD54</f>
        <v>112999.02307692307</v>
      </c>
      <c r="H54" s="125">
        <f t="shared" ca="1" si="1"/>
        <v>44105</v>
      </c>
      <c r="I54" s="126">
        <v>0</v>
      </c>
      <c r="J54" s="352" t="str">
        <f>LEFT(APT!E54,20)&amp;"."&amp;APTPay!E54</f>
        <v>Livingstone School.2036.BS.I01.Se20</v>
      </c>
      <c r="K54" s="121" t="b">
        <v>1</v>
      </c>
      <c r="L54" s="127" t="s">
        <v>3691</v>
      </c>
      <c r="M54" s="121" t="b">
        <v>1</v>
      </c>
      <c r="N54" s="121" t="s">
        <v>3692</v>
      </c>
      <c r="O54" s="355" t="str">
        <f>APT!J54</f>
        <v>10162/543965</v>
      </c>
      <c r="P54" s="121" t="b">
        <v>1</v>
      </c>
      <c r="Q54" s="121" t="b">
        <v>1</v>
      </c>
      <c r="R54" s="121" t="b">
        <v>1</v>
      </c>
    </row>
    <row r="55" spans="1:18" x14ac:dyDescent="0.25">
      <c r="A55" s="118">
        <v>1</v>
      </c>
      <c r="B55" s="119">
        <v>2</v>
      </c>
      <c r="C55" s="351">
        <f>APT!K55</f>
        <v>400030</v>
      </c>
      <c r="D55" s="121" t="b">
        <v>1</v>
      </c>
      <c r="E55" s="352" t="str">
        <f>RIGHT(APT!D55,4)&amp;"."&amp;APT!N55&amp;"."&amp;APT!L55&amp;"."&amp;$C$5</f>
        <v>2037.BS.I01.Se20</v>
      </c>
      <c r="F55" s="123">
        <f t="shared" ca="1" si="0"/>
        <v>44105</v>
      </c>
      <c r="G55" s="354">
        <f>APT!AD55</f>
        <v>94986.516923076924</v>
      </c>
      <c r="H55" s="125">
        <f t="shared" ca="1" si="1"/>
        <v>44105</v>
      </c>
      <c r="I55" s="126">
        <v>0</v>
      </c>
      <c r="J55" s="352" t="str">
        <f>LEFT(APT!E55,20)&amp;"."&amp;APTPay!E55</f>
        <v>Manorside Primary Sc.2037.BS.I01.Se20</v>
      </c>
      <c r="K55" s="121" t="b">
        <v>1</v>
      </c>
      <c r="L55" s="127" t="s">
        <v>3691</v>
      </c>
      <c r="M55" s="121" t="b">
        <v>1</v>
      </c>
      <c r="N55" s="121" t="s">
        <v>3692</v>
      </c>
      <c r="O55" s="355" t="str">
        <f>APT!J55</f>
        <v>10162/543965</v>
      </c>
      <c r="P55" s="121" t="b">
        <v>1</v>
      </c>
      <c r="Q55" s="121" t="b">
        <v>1</v>
      </c>
      <c r="R55" s="121" t="b">
        <v>1</v>
      </c>
    </row>
    <row r="56" spans="1:18" x14ac:dyDescent="0.25">
      <c r="A56" s="118">
        <v>1</v>
      </c>
      <c r="B56" s="119">
        <v>2</v>
      </c>
      <c r="C56" s="351">
        <f>APT!K56</f>
        <v>400130</v>
      </c>
      <c r="D56" s="121" t="b">
        <v>1</v>
      </c>
      <c r="E56" s="352" t="str">
        <f>RIGHT(APT!D56,4)&amp;"."&amp;APT!N56&amp;"."&amp;APT!L56&amp;"."&amp;$C$5</f>
        <v>3523.BS.I01.Se20</v>
      </c>
      <c r="F56" s="123">
        <f t="shared" ca="1" si="0"/>
        <v>44105</v>
      </c>
      <c r="G56" s="354">
        <f>APT!AD56</f>
        <v>205626.73307692309</v>
      </c>
      <c r="H56" s="125">
        <f t="shared" ca="1" si="1"/>
        <v>44105</v>
      </c>
      <c r="I56" s="126">
        <v>0</v>
      </c>
      <c r="J56" s="352" t="str">
        <f>LEFT(APT!E56,20)&amp;"."&amp;APTPay!E56</f>
        <v>Martin Primary Schoo.3523.BS.I01.Se20</v>
      </c>
      <c r="K56" s="121" t="b">
        <v>1</v>
      </c>
      <c r="L56" s="127" t="s">
        <v>3691</v>
      </c>
      <c r="M56" s="121" t="b">
        <v>1</v>
      </c>
      <c r="N56" s="121" t="s">
        <v>3692</v>
      </c>
      <c r="O56" s="355" t="str">
        <f>APT!J56</f>
        <v>10162/543965</v>
      </c>
      <c r="P56" s="121" t="b">
        <v>1</v>
      </c>
      <c r="Q56" s="121" t="b">
        <v>1</v>
      </c>
      <c r="R56" s="121" t="b">
        <v>1</v>
      </c>
    </row>
    <row r="57" spans="1:18" x14ac:dyDescent="0.25">
      <c r="A57" s="118">
        <v>1</v>
      </c>
      <c r="B57" s="119">
        <v>2</v>
      </c>
      <c r="C57" s="351">
        <f>APT!K57</f>
        <v>400112</v>
      </c>
      <c r="D57" s="121" t="b">
        <v>1</v>
      </c>
      <c r="E57" s="352" t="str">
        <f>RIGHT(APT!D57,4)&amp;"."&amp;APT!N57&amp;"."&amp;APT!L57&amp;"."&amp;$C$5</f>
        <v>5948.BS.I01.Se20</v>
      </c>
      <c r="F57" s="123">
        <f t="shared" ca="1" si="0"/>
        <v>44105</v>
      </c>
      <c r="G57" s="354">
        <f>APT!AD57</f>
        <v>64677.343846153846</v>
      </c>
      <c r="H57" s="125">
        <f t="shared" ca="1" si="1"/>
        <v>44105</v>
      </c>
      <c r="I57" s="126">
        <v>0</v>
      </c>
      <c r="J57" s="352" t="str">
        <f>LEFT(APT!E57,20)&amp;"."&amp;APTPay!E57</f>
        <v>Mathilda Marks-Kenne.5948.BS.I01.Se20</v>
      </c>
      <c r="K57" s="121" t="b">
        <v>1</v>
      </c>
      <c r="L57" s="127" t="s">
        <v>3691</v>
      </c>
      <c r="M57" s="121" t="b">
        <v>1</v>
      </c>
      <c r="N57" s="121" t="s">
        <v>3692</v>
      </c>
      <c r="O57" s="355" t="str">
        <f>APT!J57</f>
        <v>10162/543965</v>
      </c>
      <c r="P57" s="121" t="b">
        <v>1</v>
      </c>
      <c r="Q57" s="121" t="b">
        <v>1</v>
      </c>
      <c r="R57" s="121" t="b">
        <v>1</v>
      </c>
    </row>
    <row r="58" spans="1:18" x14ac:dyDescent="0.25">
      <c r="A58" s="118">
        <v>1</v>
      </c>
      <c r="B58" s="119">
        <v>2</v>
      </c>
      <c r="C58" s="351">
        <f>APT!K58</f>
        <v>400110</v>
      </c>
      <c r="D58" s="121" t="b">
        <v>1</v>
      </c>
      <c r="E58" s="352" t="str">
        <f>RIGHT(APT!D58,4)&amp;"."&amp;APT!N58&amp;"."&amp;APT!L58&amp;"."&amp;$C$5</f>
        <v>5949.BS.I01.Se20</v>
      </c>
      <c r="F58" s="123">
        <f t="shared" ca="1" si="0"/>
        <v>44105</v>
      </c>
      <c r="G58" s="354">
        <f>APT!AD58</f>
        <v>119575.4630769231</v>
      </c>
      <c r="H58" s="125">
        <f t="shared" ca="1" si="1"/>
        <v>44105</v>
      </c>
      <c r="I58" s="126">
        <v>0</v>
      </c>
      <c r="J58" s="352" t="str">
        <f>LEFT(APT!E58,20)&amp;"."&amp;APTPay!E58</f>
        <v>Menorah Foundation S.5949.BS.I01.Se20</v>
      </c>
      <c r="K58" s="121" t="b">
        <v>1</v>
      </c>
      <c r="L58" s="127" t="s">
        <v>3691</v>
      </c>
      <c r="M58" s="121" t="b">
        <v>1</v>
      </c>
      <c r="N58" s="121" t="s">
        <v>3692</v>
      </c>
      <c r="O58" s="355" t="str">
        <f>APT!J58</f>
        <v>10162/543965</v>
      </c>
      <c r="P58" s="121" t="b">
        <v>1</v>
      </c>
      <c r="Q58" s="121" t="b">
        <v>1</v>
      </c>
      <c r="R58" s="121" t="b">
        <v>1</v>
      </c>
    </row>
    <row r="59" spans="1:18" x14ac:dyDescent="0.25">
      <c r="A59" s="118">
        <v>1</v>
      </c>
      <c r="B59" s="119">
        <v>2</v>
      </c>
      <c r="C59" s="351">
        <f>APT!K59</f>
        <v>400007</v>
      </c>
      <c r="D59" s="121" t="b">
        <v>1</v>
      </c>
      <c r="E59" s="352" t="str">
        <f>RIGHT(APT!D59,4)&amp;"."&amp;APT!N59&amp;"."&amp;APT!L59&amp;"."&amp;$C$5</f>
        <v>3513.BS.I01.Se20</v>
      </c>
      <c r="F59" s="123">
        <f t="shared" ca="1" si="0"/>
        <v>44105</v>
      </c>
      <c r="G59" s="354">
        <f>APT!AD59</f>
        <v>110790.53076923078</v>
      </c>
      <c r="H59" s="125">
        <f t="shared" ca="1" si="1"/>
        <v>44105</v>
      </c>
      <c r="I59" s="126">
        <v>0</v>
      </c>
      <c r="J59" s="352" t="str">
        <f>LEFT(APT!E59,20)&amp;"."&amp;APTPay!E59</f>
        <v>Menorah Primary Scho.3513.BS.I01.Se20</v>
      </c>
      <c r="K59" s="121" t="b">
        <v>1</v>
      </c>
      <c r="L59" s="127" t="s">
        <v>3691</v>
      </c>
      <c r="M59" s="121" t="b">
        <v>1</v>
      </c>
      <c r="N59" s="121" t="s">
        <v>3692</v>
      </c>
      <c r="O59" s="355" t="str">
        <f>APT!J59</f>
        <v>10162/543965</v>
      </c>
      <c r="P59" s="121" t="b">
        <v>1</v>
      </c>
      <c r="Q59" s="121" t="b">
        <v>1</v>
      </c>
      <c r="R59" s="121" t="b">
        <v>1</v>
      </c>
    </row>
    <row r="60" spans="1:18" x14ac:dyDescent="0.25">
      <c r="A60" s="118">
        <v>1</v>
      </c>
      <c r="B60" s="119">
        <v>2</v>
      </c>
      <c r="C60" s="351">
        <f>APT!K60</f>
        <v>400086</v>
      </c>
      <c r="D60" s="121" t="b">
        <v>1</v>
      </c>
      <c r="E60" s="352" t="str">
        <f>RIGHT(APT!D60,4)&amp;"."&amp;APT!N60&amp;"."&amp;APT!L60&amp;"."&amp;$C$5</f>
        <v>3305.BS.I01.Se20</v>
      </c>
      <c r="F60" s="123">
        <f t="shared" ca="1" si="0"/>
        <v>44105</v>
      </c>
      <c r="G60" s="354">
        <f>APT!AD60</f>
        <v>48751.75384615385</v>
      </c>
      <c r="H60" s="125">
        <f t="shared" ca="1" si="1"/>
        <v>44105</v>
      </c>
      <c r="I60" s="126">
        <v>0</v>
      </c>
      <c r="J60" s="352" t="str">
        <f>LEFT(APT!E60,20)&amp;"."&amp;APTPay!E60</f>
        <v>Monken Hadley C E Pr.3305.BS.I01.Se20</v>
      </c>
      <c r="K60" s="121" t="b">
        <v>1</v>
      </c>
      <c r="L60" s="127" t="s">
        <v>3691</v>
      </c>
      <c r="M60" s="121" t="b">
        <v>1</v>
      </c>
      <c r="N60" s="121" t="s">
        <v>3692</v>
      </c>
      <c r="O60" s="355" t="str">
        <f>APT!J60</f>
        <v>10162/543965</v>
      </c>
      <c r="P60" s="121" t="b">
        <v>1</v>
      </c>
      <c r="Q60" s="121" t="b">
        <v>1</v>
      </c>
      <c r="R60" s="121" t="b">
        <v>1</v>
      </c>
    </row>
    <row r="61" spans="1:18" x14ac:dyDescent="0.25">
      <c r="A61" s="118">
        <v>1</v>
      </c>
      <c r="B61" s="119">
        <v>2</v>
      </c>
      <c r="C61" s="351">
        <f>APT!K61</f>
        <v>400048</v>
      </c>
      <c r="D61" s="121" t="b">
        <v>1</v>
      </c>
      <c r="E61" s="352" t="str">
        <f>RIGHT(APT!D61,4)&amp;"."&amp;APT!N61&amp;"."&amp;APT!L61&amp;"."&amp;$C$5</f>
        <v>2042.BS.I01.Se20</v>
      </c>
      <c r="F61" s="123">
        <f t="shared" ca="1" si="0"/>
        <v>44105</v>
      </c>
      <c r="G61" s="354">
        <f>APT!AD61</f>
        <v>122436.92615384617</v>
      </c>
      <c r="H61" s="125">
        <f t="shared" ca="1" si="1"/>
        <v>44105</v>
      </c>
      <c r="I61" s="126">
        <v>0</v>
      </c>
      <c r="J61" s="352" t="str">
        <f>LEFT(APT!E61,20)&amp;"."&amp;APTPay!E61</f>
        <v>Monkfrith School.2042.BS.I01.Se20</v>
      </c>
      <c r="K61" s="121" t="b">
        <v>1</v>
      </c>
      <c r="L61" s="127" t="s">
        <v>3691</v>
      </c>
      <c r="M61" s="121" t="b">
        <v>1</v>
      </c>
      <c r="N61" s="121" t="s">
        <v>3692</v>
      </c>
      <c r="O61" s="355" t="str">
        <f>APT!J61</f>
        <v>10162/543965</v>
      </c>
      <c r="P61" s="121" t="b">
        <v>1</v>
      </c>
      <c r="Q61" s="121" t="b">
        <v>1</v>
      </c>
      <c r="R61" s="121" t="b">
        <v>1</v>
      </c>
    </row>
    <row r="62" spans="1:18" x14ac:dyDescent="0.25">
      <c r="A62" s="118">
        <v>1</v>
      </c>
      <c r="B62" s="119">
        <v>2</v>
      </c>
      <c r="C62" s="351">
        <f>APT!K62</f>
        <v>400087</v>
      </c>
      <c r="D62" s="121" t="b">
        <v>1</v>
      </c>
      <c r="E62" s="352" t="str">
        <f>RIGHT(APT!D62,4)&amp;"."&amp;APT!N62&amp;"."&amp;APT!L62&amp;"."&amp;$C$5</f>
        <v>2044.BS.I01.Se20</v>
      </c>
      <c r="F62" s="123">
        <f t="shared" ca="1" si="0"/>
        <v>44105</v>
      </c>
      <c r="G62" s="354">
        <f>APT!AD62</f>
        <v>118769.56153846152</v>
      </c>
      <c r="H62" s="125">
        <f t="shared" ca="1" si="1"/>
        <v>44105</v>
      </c>
      <c r="I62" s="126">
        <v>0</v>
      </c>
      <c r="J62" s="352" t="str">
        <f>LEFT(APT!E62,20)&amp;"."&amp;APTPay!E62</f>
        <v>Moss Hall Infant Sch.2044.BS.I01.Se20</v>
      </c>
      <c r="K62" s="121" t="b">
        <v>1</v>
      </c>
      <c r="L62" s="127" t="s">
        <v>3691</v>
      </c>
      <c r="M62" s="121" t="b">
        <v>1</v>
      </c>
      <c r="N62" s="121" t="s">
        <v>3692</v>
      </c>
      <c r="O62" s="355" t="str">
        <f>APT!J62</f>
        <v>10162/543965</v>
      </c>
      <c r="P62" s="121" t="b">
        <v>1</v>
      </c>
      <c r="Q62" s="121" t="b">
        <v>1</v>
      </c>
      <c r="R62" s="121" t="b">
        <v>1</v>
      </c>
    </row>
    <row r="63" spans="1:18" x14ac:dyDescent="0.25">
      <c r="A63" s="118">
        <v>1</v>
      </c>
      <c r="B63" s="119">
        <v>2</v>
      </c>
      <c r="C63" s="351">
        <f>APT!K63</f>
        <v>400088</v>
      </c>
      <c r="D63" s="121" t="b">
        <v>1</v>
      </c>
      <c r="E63" s="352" t="str">
        <f>RIGHT(APT!D63,4)&amp;"."&amp;APT!N63&amp;"."&amp;APT!L63&amp;"."&amp;$C$5</f>
        <v>2043.BS.I01.Se20</v>
      </c>
      <c r="F63" s="123">
        <f t="shared" ca="1" si="0"/>
        <v>44105</v>
      </c>
      <c r="G63" s="354">
        <f>APT!AD63</f>
        <v>141853.06769230773</v>
      </c>
      <c r="H63" s="125">
        <f t="shared" ca="1" si="1"/>
        <v>44105</v>
      </c>
      <c r="I63" s="126">
        <v>0</v>
      </c>
      <c r="J63" s="352" t="str">
        <f>LEFT(APT!E63,20)&amp;"."&amp;APTPay!E63</f>
        <v>Moss Hall Junior Sch.2043.BS.I01.Se20</v>
      </c>
      <c r="K63" s="121" t="b">
        <v>1</v>
      </c>
      <c r="L63" s="127" t="s">
        <v>3691</v>
      </c>
      <c r="M63" s="121" t="b">
        <v>1</v>
      </c>
      <c r="N63" s="121" t="s">
        <v>3692</v>
      </c>
      <c r="O63" s="355" t="str">
        <f>APT!J63</f>
        <v>10162/543965</v>
      </c>
      <c r="P63" s="121" t="b">
        <v>1</v>
      </c>
      <c r="Q63" s="121" t="b">
        <v>1</v>
      </c>
      <c r="R63" s="121" t="b">
        <v>1</v>
      </c>
    </row>
    <row r="64" spans="1:18" x14ac:dyDescent="0.25">
      <c r="A64" s="118">
        <v>1</v>
      </c>
      <c r="B64" s="119">
        <v>2</v>
      </c>
      <c r="C64" s="351">
        <f>APT!K64</f>
        <v>158733</v>
      </c>
      <c r="D64" s="121" t="b">
        <v>1</v>
      </c>
      <c r="E64" s="352" t="str">
        <f>RIGHT(APT!D64,4)&amp;"."&amp;APT!N64&amp;"."&amp;APT!L64&amp;"."&amp;$C$5</f>
        <v>2053.BS.I01.Se20</v>
      </c>
      <c r="F64" s="123">
        <f t="shared" ca="1" si="0"/>
        <v>44105</v>
      </c>
      <c r="G64" s="354">
        <f>APT!AD64</f>
        <v>57546.32076923077</v>
      </c>
      <c r="H64" s="125">
        <f t="shared" ca="1" si="1"/>
        <v>44105</v>
      </c>
      <c r="I64" s="126">
        <v>0</v>
      </c>
      <c r="J64" s="352" t="str">
        <f>LEFT(APT!E64,20)&amp;"."&amp;APTPay!E64</f>
        <v>Noam Primary School.2053.BS.I01.Se20</v>
      </c>
      <c r="K64" s="121" t="b">
        <v>1</v>
      </c>
      <c r="L64" s="127" t="s">
        <v>3691</v>
      </c>
      <c r="M64" s="121" t="b">
        <v>1</v>
      </c>
      <c r="N64" s="121" t="s">
        <v>3692</v>
      </c>
      <c r="O64" s="355" t="str">
        <f>APT!J64</f>
        <v>10162/543965</v>
      </c>
      <c r="P64" s="121" t="b">
        <v>1</v>
      </c>
      <c r="Q64" s="121" t="b">
        <v>1</v>
      </c>
      <c r="R64" s="121" t="b">
        <v>1</v>
      </c>
    </row>
    <row r="65" spans="1:18" x14ac:dyDescent="0.25">
      <c r="A65" s="118">
        <v>1</v>
      </c>
      <c r="B65" s="119">
        <v>2</v>
      </c>
      <c r="C65" s="351">
        <f>APT!K65</f>
        <v>400089</v>
      </c>
      <c r="D65" s="121" t="b">
        <v>1</v>
      </c>
      <c r="E65" s="352" t="str">
        <f>RIGHT(APT!D65,4)&amp;"."&amp;APT!N65&amp;"."&amp;APT!L65&amp;"."&amp;$C$5</f>
        <v>2045.BS.I01.Se20</v>
      </c>
      <c r="F65" s="123">
        <f t="shared" ca="1" si="0"/>
        <v>44105</v>
      </c>
      <c r="G65" s="354">
        <f>APT!AD65</f>
        <v>91607.224615384606</v>
      </c>
      <c r="H65" s="125">
        <f t="shared" ca="1" si="1"/>
        <v>44105</v>
      </c>
      <c r="I65" s="126">
        <v>0</v>
      </c>
      <c r="J65" s="352" t="str">
        <f>LEFT(APT!E65,20)&amp;"."&amp;APTPay!E65</f>
        <v>Northside School.2045.BS.I01.Se20</v>
      </c>
      <c r="K65" s="121" t="b">
        <v>1</v>
      </c>
      <c r="L65" s="127" t="s">
        <v>3691</v>
      </c>
      <c r="M65" s="121" t="b">
        <v>1</v>
      </c>
      <c r="N65" s="121" t="s">
        <v>3692</v>
      </c>
      <c r="O65" s="355" t="str">
        <f>APT!J65</f>
        <v>10162/543965</v>
      </c>
      <c r="P65" s="121" t="b">
        <v>1</v>
      </c>
      <c r="Q65" s="121" t="b">
        <v>1</v>
      </c>
      <c r="R65" s="121" t="b">
        <v>1</v>
      </c>
    </row>
    <row r="66" spans="1:18" x14ac:dyDescent="0.25">
      <c r="A66" s="118">
        <v>1</v>
      </c>
      <c r="B66" s="119">
        <v>2</v>
      </c>
      <c r="C66" s="351">
        <f>APT!K66</f>
        <v>400113</v>
      </c>
      <c r="D66" s="121" t="b">
        <v>1</v>
      </c>
      <c r="E66" s="352" t="str">
        <f>RIGHT(APT!D66,4)&amp;"."&amp;APT!N66&amp;"."&amp;APT!L66&amp;"."&amp;$C$5</f>
        <v>2077.BS.I01.Se20</v>
      </c>
      <c r="F66" s="123">
        <f t="shared" ca="1" si="0"/>
        <v>44105</v>
      </c>
      <c r="G66" s="354">
        <f>APT!AD66</f>
        <v>358633.44923076913</v>
      </c>
      <c r="H66" s="125">
        <f t="shared" ca="1" si="1"/>
        <v>44105</v>
      </c>
      <c r="I66" s="126">
        <v>0</v>
      </c>
      <c r="J66" s="352" t="str">
        <f>LEFT(APT!E66,20)&amp;"."&amp;APTPay!E66</f>
        <v>Orion Primary School.2077.BS.I01.Se20</v>
      </c>
      <c r="K66" s="121" t="b">
        <v>1</v>
      </c>
      <c r="L66" s="127" t="s">
        <v>3691</v>
      </c>
      <c r="M66" s="121" t="b">
        <v>1</v>
      </c>
      <c r="N66" s="121" t="s">
        <v>3692</v>
      </c>
      <c r="O66" s="355" t="str">
        <f>APT!J66</f>
        <v>10162/543965</v>
      </c>
      <c r="P66" s="121" t="b">
        <v>1</v>
      </c>
      <c r="Q66" s="121" t="b">
        <v>1</v>
      </c>
      <c r="R66" s="121" t="b">
        <v>1</v>
      </c>
    </row>
    <row r="67" spans="1:18" x14ac:dyDescent="0.25">
      <c r="A67" s="118">
        <v>1</v>
      </c>
      <c r="B67" s="119">
        <v>2</v>
      </c>
      <c r="C67" s="351">
        <f>APT!K67</f>
        <v>400021</v>
      </c>
      <c r="D67" s="121" t="b">
        <v>1</v>
      </c>
      <c r="E67" s="352" t="str">
        <f>RIGHT(APT!D67,4)&amp;"."&amp;APT!N67&amp;"."&amp;APT!L67&amp;"."&amp;$C$5</f>
        <v>5201.BS.I01.Se20</v>
      </c>
      <c r="F67" s="123">
        <f t="shared" ca="1" si="0"/>
        <v>44105</v>
      </c>
      <c r="G67" s="354">
        <f>APT!AD67</f>
        <v>128341.82153846153</v>
      </c>
      <c r="H67" s="125">
        <f t="shared" ca="1" si="1"/>
        <v>44105</v>
      </c>
      <c r="I67" s="126">
        <v>0</v>
      </c>
      <c r="J67" s="352" t="str">
        <f>LEFT(APT!E67,20)&amp;"."&amp;APTPay!E67</f>
        <v>Osidge Primary Schoo.5201.BS.I01.Se20</v>
      </c>
      <c r="K67" s="121" t="b">
        <v>1</v>
      </c>
      <c r="L67" s="127" t="s">
        <v>3691</v>
      </c>
      <c r="M67" s="121" t="b">
        <v>1</v>
      </c>
      <c r="N67" s="121" t="s">
        <v>3692</v>
      </c>
      <c r="O67" s="355" t="str">
        <f>APT!J67</f>
        <v>10162/543965</v>
      </c>
      <c r="P67" s="121" t="b">
        <v>1</v>
      </c>
      <c r="Q67" s="121" t="b">
        <v>1</v>
      </c>
      <c r="R67" s="121" t="b">
        <v>1</v>
      </c>
    </row>
    <row r="68" spans="1:18" x14ac:dyDescent="0.25">
      <c r="A68" s="118">
        <v>1</v>
      </c>
      <c r="B68" s="119">
        <v>2</v>
      </c>
      <c r="C68" s="351">
        <f>APT!K68</f>
        <v>400003</v>
      </c>
      <c r="D68" s="121" t="b">
        <v>1</v>
      </c>
      <c r="E68" s="352" t="str">
        <f>RIGHT(APT!D68,4)&amp;"."&amp;APT!N68&amp;"."&amp;APT!L68&amp;"."&amp;$C$5</f>
        <v>3501.BS.I01.Se20</v>
      </c>
      <c r="F68" s="123">
        <f t="shared" ca="1" si="0"/>
        <v>44105</v>
      </c>
      <c r="G68" s="354">
        <f>APT!AD68</f>
        <v>72356.88692307692</v>
      </c>
      <c r="H68" s="125">
        <f t="shared" ca="1" si="1"/>
        <v>44105</v>
      </c>
      <c r="I68" s="126">
        <v>0</v>
      </c>
      <c r="J68" s="352" t="str">
        <f>LEFT(APT!E68,20)&amp;"."&amp;APTPay!E68</f>
        <v>Our Lady of Lourdes .3501.BS.I01.Se20</v>
      </c>
      <c r="K68" s="121" t="b">
        <v>1</v>
      </c>
      <c r="L68" s="127" t="s">
        <v>3691</v>
      </c>
      <c r="M68" s="121" t="b">
        <v>1</v>
      </c>
      <c r="N68" s="121" t="s">
        <v>3692</v>
      </c>
      <c r="O68" s="355" t="str">
        <f>APT!J68</f>
        <v>10162/543965</v>
      </c>
      <c r="P68" s="121" t="b">
        <v>1</v>
      </c>
      <c r="Q68" s="121" t="b">
        <v>1</v>
      </c>
      <c r="R68" s="121" t="b">
        <v>1</v>
      </c>
    </row>
    <row r="69" spans="1:18" x14ac:dyDescent="0.25">
      <c r="A69" s="118">
        <v>1</v>
      </c>
      <c r="B69" s="119">
        <v>2</v>
      </c>
      <c r="C69" s="351">
        <f>APT!K69</f>
        <v>400014</v>
      </c>
      <c r="D69" s="121" t="b">
        <v>1</v>
      </c>
      <c r="E69" s="352" t="str">
        <f>RIGHT(APT!D69,4)&amp;"."&amp;APT!N69&amp;"."&amp;APT!L69&amp;"."&amp;$C$5</f>
        <v>2078.BS.I01.Se20</v>
      </c>
      <c r="F69" s="123">
        <f t="shared" ca="1" si="0"/>
        <v>44105</v>
      </c>
      <c r="G69" s="354">
        <f>APT!AD69</f>
        <v>105096.88923076923</v>
      </c>
      <c r="H69" s="125">
        <f t="shared" ca="1" si="1"/>
        <v>44105</v>
      </c>
      <c r="I69" s="126">
        <v>0</v>
      </c>
      <c r="J69" s="352" t="str">
        <f>LEFT(APT!E69,20)&amp;"."&amp;APTPay!E69</f>
        <v>Pardes House School.2078.BS.I01.Se20</v>
      </c>
      <c r="K69" s="121" t="b">
        <v>1</v>
      </c>
      <c r="L69" s="127" t="s">
        <v>3691</v>
      </c>
      <c r="M69" s="121" t="b">
        <v>1</v>
      </c>
      <c r="N69" s="121" t="s">
        <v>3692</v>
      </c>
      <c r="O69" s="355" t="str">
        <f>APT!J69</f>
        <v>10162/543965</v>
      </c>
      <c r="P69" s="121" t="b">
        <v>1</v>
      </c>
      <c r="Q69" s="121" t="b">
        <v>1</v>
      </c>
      <c r="R69" s="121" t="b">
        <v>1</v>
      </c>
    </row>
    <row r="70" spans="1:18" x14ac:dyDescent="0.25">
      <c r="A70" s="118">
        <v>1</v>
      </c>
      <c r="B70" s="119">
        <v>2</v>
      </c>
      <c r="C70" s="351">
        <f>APT!K70</f>
        <v>400010</v>
      </c>
      <c r="D70" s="121" t="b">
        <v>1</v>
      </c>
      <c r="E70" s="352" t="str">
        <f>RIGHT(APT!D70,4)&amp;"."&amp;APT!N70&amp;"."&amp;APT!L70&amp;"."&amp;$C$5</f>
        <v>2071.BS.I01.Se20</v>
      </c>
      <c r="F70" s="123">
        <f t="shared" ca="1" si="0"/>
        <v>44105</v>
      </c>
      <c r="G70" s="354">
        <f>APT!AD70</f>
        <v>72122.74769230769</v>
      </c>
      <c r="H70" s="125">
        <f t="shared" ca="1" si="1"/>
        <v>44105</v>
      </c>
      <c r="I70" s="126">
        <v>0</v>
      </c>
      <c r="J70" s="352" t="str">
        <f>LEFT(APT!E70,20)&amp;"."&amp;APTPay!E70</f>
        <v>Queenswell Infant an.2071.BS.I01.Se20</v>
      </c>
      <c r="K70" s="121" t="b">
        <v>1</v>
      </c>
      <c r="L70" s="127" t="s">
        <v>3691</v>
      </c>
      <c r="M70" s="121" t="b">
        <v>1</v>
      </c>
      <c r="N70" s="121" t="s">
        <v>3692</v>
      </c>
      <c r="O70" s="355" t="str">
        <f>APT!J70</f>
        <v>10162/543965</v>
      </c>
      <c r="P70" s="121" t="b">
        <v>1</v>
      </c>
      <c r="Q70" s="121" t="b">
        <v>1</v>
      </c>
      <c r="R70" s="121" t="b">
        <v>1</v>
      </c>
    </row>
    <row r="71" spans="1:18" x14ac:dyDescent="0.25">
      <c r="A71" s="118">
        <v>1</v>
      </c>
      <c r="B71" s="119">
        <v>2</v>
      </c>
      <c r="C71" s="351">
        <f>APT!K71</f>
        <v>400012</v>
      </c>
      <c r="D71" s="121" t="b">
        <v>1</v>
      </c>
      <c r="E71" s="352" t="str">
        <f>RIGHT(APT!D71,4)&amp;"."&amp;APT!N71&amp;"."&amp;APT!L71&amp;"."&amp;$C$5</f>
        <v>2072.BS.I01.Se20</v>
      </c>
      <c r="F71" s="123">
        <f t="shared" ca="1" si="0"/>
        <v>44105</v>
      </c>
      <c r="G71" s="354">
        <f>APT!AD71</f>
        <v>123994.04923076928</v>
      </c>
      <c r="H71" s="125">
        <f t="shared" ca="1" si="1"/>
        <v>44105</v>
      </c>
      <c r="I71" s="126">
        <v>0</v>
      </c>
      <c r="J71" s="352" t="str">
        <f>LEFT(APT!E71,20)&amp;"."&amp;APTPay!E71</f>
        <v>Queenswell Junior Sc.2072.BS.I01.Se20</v>
      </c>
      <c r="K71" s="121" t="b">
        <v>1</v>
      </c>
      <c r="L71" s="127" t="s">
        <v>3691</v>
      </c>
      <c r="M71" s="121" t="b">
        <v>1</v>
      </c>
      <c r="N71" s="121" t="s">
        <v>3692</v>
      </c>
      <c r="O71" s="355" t="str">
        <f>APT!J71</f>
        <v>10162/543965</v>
      </c>
      <c r="P71" s="121" t="b">
        <v>1</v>
      </c>
      <c r="Q71" s="121" t="b">
        <v>1</v>
      </c>
      <c r="R71" s="121" t="b">
        <v>1</v>
      </c>
    </row>
    <row r="72" spans="1:18" x14ac:dyDescent="0.25">
      <c r="A72" s="118">
        <v>1</v>
      </c>
      <c r="B72" s="119">
        <v>2</v>
      </c>
      <c r="C72" s="351">
        <f>APT!K72</f>
        <v>400093</v>
      </c>
      <c r="D72" s="121" t="b">
        <v>1</v>
      </c>
      <c r="E72" s="352" t="str">
        <f>RIGHT(APT!D72,4)&amp;"."&amp;APT!N72&amp;"."&amp;APT!L72&amp;"."&amp;$C$5</f>
        <v>3512.BS.I01.Se20</v>
      </c>
      <c r="F72" s="123">
        <f t="shared" ca="1" si="0"/>
        <v>44105</v>
      </c>
      <c r="G72" s="354">
        <f>APT!AD72</f>
        <v>111746.05153846153</v>
      </c>
      <c r="H72" s="125">
        <f t="shared" ca="1" si="1"/>
        <v>44105</v>
      </c>
      <c r="I72" s="126">
        <v>0</v>
      </c>
      <c r="J72" s="352" t="str">
        <f>LEFT(APT!E72,20)&amp;"."&amp;APTPay!E72</f>
        <v>Rosh Pinah.3512.BS.I01.Se20</v>
      </c>
      <c r="K72" s="121" t="b">
        <v>1</v>
      </c>
      <c r="L72" s="127" t="s">
        <v>3691</v>
      </c>
      <c r="M72" s="121" t="b">
        <v>1</v>
      </c>
      <c r="N72" s="121" t="s">
        <v>3692</v>
      </c>
      <c r="O72" s="355" t="str">
        <f>APT!J72</f>
        <v>10162/543965</v>
      </c>
      <c r="P72" s="121" t="b">
        <v>1</v>
      </c>
      <c r="Q72" s="121" t="b">
        <v>1</v>
      </c>
      <c r="R72" s="121" t="b">
        <v>1</v>
      </c>
    </row>
    <row r="73" spans="1:18" x14ac:dyDescent="0.25">
      <c r="A73" s="118">
        <v>1</v>
      </c>
      <c r="B73" s="119">
        <v>2</v>
      </c>
      <c r="C73" s="351">
        <f>APT!K73</f>
        <v>400071</v>
      </c>
      <c r="D73" s="121" t="b">
        <v>1</v>
      </c>
      <c r="E73" s="352" t="str">
        <f>RIGHT(APT!D73,4)&amp;"."&amp;APT!N73&amp;"."&amp;APT!L73&amp;"."&amp;$C$5</f>
        <v>3510.BS.I01.Se20</v>
      </c>
      <c r="F73" s="123">
        <f t="shared" ca="1" si="0"/>
        <v>44105</v>
      </c>
      <c r="G73" s="354">
        <f>APT!AD73</f>
        <v>120314.37307692306</v>
      </c>
      <c r="H73" s="125">
        <f t="shared" ca="1" si="1"/>
        <v>44105</v>
      </c>
      <c r="I73" s="126">
        <v>0</v>
      </c>
      <c r="J73" s="352" t="str">
        <f>LEFT(APT!E73,20)&amp;"."&amp;APTPay!E73</f>
        <v>Sacred Heart School.3510.BS.I01.Se20</v>
      </c>
      <c r="K73" s="121" t="b">
        <v>1</v>
      </c>
      <c r="L73" s="127" t="s">
        <v>3691</v>
      </c>
      <c r="M73" s="121" t="b">
        <v>1</v>
      </c>
      <c r="N73" s="121" t="s">
        <v>3692</v>
      </c>
      <c r="O73" s="355" t="str">
        <f>APT!J73</f>
        <v>10162/543965</v>
      </c>
      <c r="P73" s="121" t="b">
        <v>1</v>
      </c>
      <c r="Q73" s="121" t="b">
        <v>1</v>
      </c>
      <c r="R73" s="121" t="b">
        <v>1</v>
      </c>
    </row>
    <row r="74" spans="1:18" x14ac:dyDescent="0.25">
      <c r="A74" s="118">
        <v>1</v>
      </c>
      <c r="B74" s="119">
        <v>2</v>
      </c>
      <c r="C74" s="351">
        <f>APT!K74</f>
        <v>400096</v>
      </c>
      <c r="D74" s="121" t="b">
        <v>1</v>
      </c>
      <c r="E74" s="352" t="str">
        <f>RIGHT(APT!D74,4)&amp;"."&amp;APT!N74&amp;"."&amp;APT!L74&amp;"."&amp;$C$5</f>
        <v>3502.BS.I01.Se20</v>
      </c>
      <c r="F74" s="123">
        <f t="shared" ca="1" si="0"/>
        <v>44105</v>
      </c>
      <c r="G74" s="354">
        <f>APT!AD74</f>
        <v>121296.21846153846</v>
      </c>
      <c r="H74" s="125">
        <f t="shared" ca="1" si="1"/>
        <v>44105</v>
      </c>
      <c r="I74" s="126">
        <v>0</v>
      </c>
      <c r="J74" s="352" t="str">
        <f>LEFT(APT!E74,20)&amp;"."&amp;APTPay!E74</f>
        <v>St Agnes RC Primary .3502.BS.I01.Se20</v>
      </c>
      <c r="K74" s="121" t="b">
        <v>1</v>
      </c>
      <c r="L74" s="127" t="s">
        <v>3691</v>
      </c>
      <c r="M74" s="121" t="b">
        <v>1</v>
      </c>
      <c r="N74" s="121" t="s">
        <v>3692</v>
      </c>
      <c r="O74" s="355" t="str">
        <f>APT!J74</f>
        <v>10162/543965</v>
      </c>
      <c r="P74" s="121" t="b">
        <v>1</v>
      </c>
      <c r="Q74" s="121" t="b">
        <v>1</v>
      </c>
      <c r="R74" s="121" t="b">
        <v>1</v>
      </c>
    </row>
    <row r="75" spans="1:18" x14ac:dyDescent="0.25">
      <c r="A75" s="118">
        <v>1</v>
      </c>
      <c r="B75" s="119">
        <v>2</v>
      </c>
      <c r="C75" s="351">
        <f>APT!K75</f>
        <v>400062</v>
      </c>
      <c r="D75" s="121" t="b">
        <v>1</v>
      </c>
      <c r="E75" s="352" t="str">
        <f>RIGHT(APT!D75,4)&amp;"."&amp;APT!N75&amp;"."&amp;APT!L75&amp;"."&amp;$C$5</f>
        <v>3315.BS.I01.Se20</v>
      </c>
      <c r="F75" s="123">
        <f t="shared" ca="1" si="0"/>
        <v>44105</v>
      </c>
      <c r="G75" s="354">
        <f>APT!AD75</f>
        <v>68457.365384615361</v>
      </c>
      <c r="H75" s="125">
        <f t="shared" ca="1" si="1"/>
        <v>44105</v>
      </c>
      <c r="I75" s="126">
        <v>0</v>
      </c>
      <c r="J75" s="352" t="str">
        <f>LEFT(APT!E75,20)&amp;"."&amp;APTPay!E75</f>
        <v>St Andrew's C E.3315.BS.I01.Se20</v>
      </c>
      <c r="K75" s="121" t="b">
        <v>1</v>
      </c>
      <c r="L75" s="127" t="s">
        <v>3691</v>
      </c>
      <c r="M75" s="121" t="b">
        <v>1</v>
      </c>
      <c r="N75" s="121" t="s">
        <v>3692</v>
      </c>
      <c r="O75" s="355" t="str">
        <f>APT!J75</f>
        <v>10162/543965</v>
      </c>
      <c r="P75" s="121" t="b">
        <v>1</v>
      </c>
      <c r="Q75" s="121" t="b">
        <v>1</v>
      </c>
      <c r="R75" s="121" t="b">
        <v>1</v>
      </c>
    </row>
    <row r="76" spans="1:18" x14ac:dyDescent="0.25">
      <c r="A76" s="118">
        <v>1</v>
      </c>
      <c r="B76" s="119">
        <v>2</v>
      </c>
      <c r="C76" s="351">
        <f>APT!K76</f>
        <v>400064</v>
      </c>
      <c r="D76" s="121" t="b">
        <v>1</v>
      </c>
      <c r="E76" s="352" t="str">
        <f>RIGHT(APT!D76,4)&amp;"."&amp;APT!N76&amp;"."&amp;APT!L76&amp;"."&amp;$C$5</f>
        <v>3504.BS.I01.Se20</v>
      </c>
      <c r="F76" s="123">
        <f t="shared" ca="1" si="0"/>
        <v>44105</v>
      </c>
      <c r="G76" s="354">
        <f>APT!AD76</f>
        <v>131296.58307692307</v>
      </c>
      <c r="H76" s="125">
        <f t="shared" ca="1" si="1"/>
        <v>44105</v>
      </c>
      <c r="I76" s="126">
        <v>0</v>
      </c>
      <c r="J76" s="352" t="str">
        <f>LEFT(APT!E76,20)&amp;"."&amp;APTPay!E76</f>
        <v>St Catherines R C Pr.3504.BS.I01.Se20</v>
      </c>
      <c r="K76" s="121" t="b">
        <v>1</v>
      </c>
      <c r="L76" s="127" t="s">
        <v>3691</v>
      </c>
      <c r="M76" s="121" t="b">
        <v>1</v>
      </c>
      <c r="N76" s="121" t="s">
        <v>3692</v>
      </c>
      <c r="O76" s="355" t="str">
        <f>APT!J76</f>
        <v>10162/543965</v>
      </c>
      <c r="P76" s="121" t="b">
        <v>1</v>
      </c>
      <c r="Q76" s="121" t="b">
        <v>1</v>
      </c>
      <c r="R76" s="121" t="b">
        <v>1</v>
      </c>
    </row>
    <row r="77" spans="1:18" x14ac:dyDescent="0.25">
      <c r="A77" s="118">
        <v>1</v>
      </c>
      <c r="B77" s="119">
        <v>2</v>
      </c>
      <c r="C77" s="351">
        <f>APT!K77</f>
        <v>400098</v>
      </c>
      <c r="D77" s="121" t="b">
        <v>1</v>
      </c>
      <c r="E77" s="352" t="str">
        <f>RIGHT(APT!D77,4)&amp;"."&amp;APT!N77&amp;"."&amp;APT!L77&amp;"."&amp;$C$5</f>
        <v>3309.BS.I01.Se20</v>
      </c>
      <c r="F77" s="123">
        <f t="shared" ca="1" si="0"/>
        <v>44105</v>
      </c>
      <c r="G77" s="354">
        <f>APT!AD77</f>
        <v>67601.236923076882</v>
      </c>
      <c r="H77" s="125">
        <f t="shared" ca="1" si="1"/>
        <v>44105</v>
      </c>
      <c r="I77" s="126">
        <v>0</v>
      </c>
      <c r="J77" s="352" t="str">
        <f>LEFT(APT!E77,20)&amp;"."&amp;APTPay!E77</f>
        <v>St Johns CE N20.3309.BS.I01.Se20</v>
      </c>
      <c r="K77" s="121" t="b">
        <v>1</v>
      </c>
      <c r="L77" s="127" t="s">
        <v>3691</v>
      </c>
      <c r="M77" s="121" t="b">
        <v>1</v>
      </c>
      <c r="N77" s="121" t="s">
        <v>3692</v>
      </c>
      <c r="O77" s="355" t="str">
        <f>APT!J77</f>
        <v>10162/543965</v>
      </c>
      <c r="P77" s="121" t="b">
        <v>1</v>
      </c>
      <c r="Q77" s="121" t="b">
        <v>1</v>
      </c>
      <c r="R77" s="121" t="b">
        <v>1</v>
      </c>
    </row>
    <row r="78" spans="1:18" x14ac:dyDescent="0.25">
      <c r="A78" s="118">
        <v>1</v>
      </c>
      <c r="B78" s="119">
        <v>2</v>
      </c>
      <c r="C78" s="351">
        <f>APT!K78</f>
        <v>400114</v>
      </c>
      <c r="D78" s="121" t="b">
        <v>1</v>
      </c>
      <c r="E78" s="352" t="str">
        <f>RIGHT(APT!D78,4)&amp;"."&amp;APT!N78&amp;"."&amp;APT!L78&amp;"."&amp;$C$5</f>
        <v>3307.BS.I01.Se20</v>
      </c>
      <c r="F78" s="123">
        <f t="shared" ca="1" si="0"/>
        <v>44105</v>
      </c>
      <c r="G78" s="354">
        <f>APT!AD78</f>
        <v>69092.22</v>
      </c>
      <c r="H78" s="125">
        <f t="shared" ca="1" si="1"/>
        <v>44105</v>
      </c>
      <c r="I78" s="126">
        <v>0</v>
      </c>
      <c r="J78" s="352" t="str">
        <f>LEFT(APT!E78,20)&amp;"."&amp;APTPay!E78</f>
        <v>St John's CE School .3307.BS.I01.Se20</v>
      </c>
      <c r="K78" s="121" t="b">
        <v>1</v>
      </c>
      <c r="L78" s="127" t="s">
        <v>3691</v>
      </c>
      <c r="M78" s="121" t="b">
        <v>1</v>
      </c>
      <c r="N78" s="121" t="s">
        <v>3692</v>
      </c>
      <c r="O78" s="355" t="str">
        <f>APT!J78</f>
        <v>10162/543965</v>
      </c>
      <c r="P78" s="121" t="b">
        <v>1</v>
      </c>
      <c r="Q78" s="121" t="b">
        <v>1</v>
      </c>
      <c r="R78" s="121" t="b">
        <v>1</v>
      </c>
    </row>
    <row r="79" spans="1:18" x14ac:dyDescent="0.25">
      <c r="A79" s="118">
        <v>1</v>
      </c>
      <c r="B79" s="119">
        <v>2</v>
      </c>
      <c r="C79" s="351">
        <f>APT!K79</f>
        <v>400066</v>
      </c>
      <c r="D79" s="121" t="b">
        <v>1</v>
      </c>
      <c r="E79" s="352" t="str">
        <f>RIGHT(APT!D79,4)&amp;"."&amp;APT!N79&amp;"."&amp;APT!L79&amp;"."&amp;$C$5</f>
        <v>3509.BS.I01.Se20</v>
      </c>
      <c r="F79" s="123">
        <f t="shared" ca="1" si="0"/>
        <v>44105</v>
      </c>
      <c r="G79" s="354">
        <f>APT!AD79</f>
        <v>163647.37461538462</v>
      </c>
      <c r="H79" s="125">
        <f t="shared" ca="1" si="1"/>
        <v>44105</v>
      </c>
      <c r="I79" s="126">
        <v>0</v>
      </c>
      <c r="J79" s="352" t="str">
        <f>LEFT(APT!E79,20)&amp;"."&amp;APTPay!E79</f>
        <v>St Joseph's Primary .3509.BS.I01.Se20</v>
      </c>
      <c r="K79" s="121" t="b">
        <v>1</v>
      </c>
      <c r="L79" s="127" t="s">
        <v>3691</v>
      </c>
      <c r="M79" s="121" t="b">
        <v>1</v>
      </c>
      <c r="N79" s="121" t="s">
        <v>3692</v>
      </c>
      <c r="O79" s="355" t="str">
        <f>APT!J79</f>
        <v>10162/543965</v>
      </c>
      <c r="P79" s="121" t="b">
        <v>1</v>
      </c>
      <c r="Q79" s="121" t="b">
        <v>1</v>
      </c>
      <c r="R79" s="121" t="b">
        <v>1</v>
      </c>
    </row>
    <row r="80" spans="1:18" x14ac:dyDescent="0.25">
      <c r="A80" s="118">
        <v>1</v>
      </c>
      <c r="B80" s="119">
        <v>2</v>
      </c>
      <c r="C80" s="351">
        <f>APT!K80</f>
        <v>400058</v>
      </c>
      <c r="D80" s="121" t="b">
        <v>1</v>
      </c>
      <c r="E80" s="352" t="str">
        <f>RIGHT(APT!D80,4)&amp;"."&amp;APT!N80&amp;"."&amp;APT!L80&amp;"."&amp;$C$5</f>
        <v>3311.BS.I01.Se20</v>
      </c>
      <c r="F80" s="123">
        <f t="shared" ca="1" si="0"/>
        <v>44105</v>
      </c>
      <c r="G80" s="354">
        <f>APT!AD80</f>
        <v>129875.43384615384</v>
      </c>
      <c r="H80" s="125">
        <f t="shared" ca="1" si="1"/>
        <v>44105</v>
      </c>
      <c r="I80" s="126">
        <v>0</v>
      </c>
      <c r="J80" s="352" t="str">
        <f>LEFT(APT!E80,20)&amp;"."&amp;APTPay!E80</f>
        <v>St Mary's C E Primar.3311.BS.I01.Se20</v>
      </c>
      <c r="K80" s="121" t="b">
        <v>1</v>
      </c>
      <c r="L80" s="127" t="s">
        <v>3691</v>
      </c>
      <c r="M80" s="121" t="b">
        <v>1</v>
      </c>
      <c r="N80" s="121" t="s">
        <v>3692</v>
      </c>
      <c r="O80" s="355" t="str">
        <f>APT!J80</f>
        <v>10162/543965</v>
      </c>
      <c r="P80" s="121" t="b">
        <v>1</v>
      </c>
      <c r="Q80" s="121" t="b">
        <v>1</v>
      </c>
      <c r="R80" s="121" t="b">
        <v>1</v>
      </c>
    </row>
    <row r="81" spans="1:18" x14ac:dyDescent="0.25">
      <c r="A81" s="118">
        <v>1</v>
      </c>
      <c r="B81" s="119">
        <v>2</v>
      </c>
      <c r="C81" s="351">
        <f>APT!K81</f>
        <v>400017</v>
      </c>
      <c r="D81" s="121" t="b">
        <v>1</v>
      </c>
      <c r="E81" s="352" t="str">
        <f>RIGHT(APT!D81,4)&amp;"."&amp;APT!N81&amp;"."&amp;APT!L81&amp;"."&amp;$C$5</f>
        <v>3312.BS.I01.Se20</v>
      </c>
      <c r="F81" s="123">
        <f t="shared" ca="1" si="0"/>
        <v>44105</v>
      </c>
      <c r="G81" s="354">
        <f>APT!AD81</f>
        <v>69223.840769230766</v>
      </c>
      <c r="H81" s="125">
        <f t="shared" ca="1" si="1"/>
        <v>44105</v>
      </c>
      <c r="I81" s="126">
        <v>0</v>
      </c>
      <c r="J81" s="352" t="str">
        <f>LEFT(APT!E81,20)&amp;"."&amp;APTPay!E81</f>
        <v>St Mary's School EN4.3312.BS.I01.Se20</v>
      </c>
      <c r="K81" s="121" t="b">
        <v>1</v>
      </c>
      <c r="L81" s="127" t="s">
        <v>3691</v>
      </c>
      <c r="M81" s="121" t="b">
        <v>1</v>
      </c>
      <c r="N81" s="121" t="s">
        <v>3692</v>
      </c>
      <c r="O81" s="355" t="str">
        <f>APT!J81</f>
        <v>10162/543965</v>
      </c>
      <c r="P81" s="121" t="b">
        <v>1</v>
      </c>
      <c r="Q81" s="121" t="b">
        <v>1</v>
      </c>
      <c r="R81" s="121" t="b">
        <v>1</v>
      </c>
    </row>
    <row r="82" spans="1:18" x14ac:dyDescent="0.25">
      <c r="A82" s="118">
        <v>1</v>
      </c>
      <c r="B82" s="119">
        <v>2</v>
      </c>
      <c r="C82" s="351">
        <f>APT!K82</f>
        <v>400094</v>
      </c>
      <c r="D82" s="121" t="b">
        <v>1</v>
      </c>
      <c r="E82" s="352" t="str">
        <f>RIGHT(APT!D82,4)&amp;"."&amp;APT!N82&amp;"."&amp;APT!L82&amp;"."&amp;$C$5</f>
        <v>3314.BS.I01.Se20</v>
      </c>
      <c r="F82" s="123">
        <f t="shared" ca="1" si="0"/>
        <v>44105</v>
      </c>
      <c r="G82" s="354">
        <f>APT!AD82</f>
        <v>67302.927692307698</v>
      </c>
      <c r="H82" s="125">
        <f t="shared" ca="1" si="1"/>
        <v>44105</v>
      </c>
      <c r="I82" s="126">
        <v>0</v>
      </c>
      <c r="J82" s="352" t="str">
        <f>LEFT(APT!E82,20)&amp;"."&amp;APTPay!E82</f>
        <v>St Pauls CE Primary,.3314.BS.I01.Se20</v>
      </c>
      <c r="K82" s="121" t="b">
        <v>1</v>
      </c>
      <c r="L82" s="127" t="s">
        <v>3691</v>
      </c>
      <c r="M82" s="121" t="b">
        <v>1</v>
      </c>
      <c r="N82" s="121" t="s">
        <v>3692</v>
      </c>
      <c r="O82" s="355" t="str">
        <f>APT!J82</f>
        <v>10162/543965</v>
      </c>
      <c r="P82" s="121" t="b">
        <v>1</v>
      </c>
      <c r="Q82" s="121" t="b">
        <v>1</v>
      </c>
      <c r="R82" s="121" t="b">
        <v>1</v>
      </c>
    </row>
    <row r="83" spans="1:18" x14ac:dyDescent="0.25">
      <c r="A83" s="118">
        <v>1</v>
      </c>
      <c r="B83" s="119">
        <v>2</v>
      </c>
      <c r="C83" s="351">
        <f>APT!K83</f>
        <v>400006</v>
      </c>
      <c r="D83" s="121" t="b">
        <v>1</v>
      </c>
      <c r="E83" s="352" t="str">
        <f>RIGHT(APT!D83,4)&amp;"."&amp;APT!N83&amp;"."&amp;APT!L83&amp;"."&amp;$C$5</f>
        <v>3313.BS.I01.Se20</v>
      </c>
      <c r="F83" s="123">
        <f t="shared" ca="1" si="0"/>
        <v>44105</v>
      </c>
      <c r="G83" s="354">
        <f>APT!AD83</f>
        <v>68327.981538461536</v>
      </c>
      <c r="H83" s="125">
        <f t="shared" ca="1" si="1"/>
        <v>44105</v>
      </c>
      <c r="I83" s="126">
        <v>0</v>
      </c>
      <c r="J83" s="352" t="str">
        <f>LEFT(APT!E83,20)&amp;"."&amp;APTPay!E83</f>
        <v>St Paul's School, N1.3313.BS.I01.Se20</v>
      </c>
      <c r="K83" s="121" t="b">
        <v>1</v>
      </c>
      <c r="L83" s="127" t="s">
        <v>3691</v>
      </c>
      <c r="M83" s="121" t="b">
        <v>1</v>
      </c>
      <c r="N83" s="121" t="s">
        <v>3692</v>
      </c>
      <c r="O83" s="355" t="str">
        <f>APT!J83</f>
        <v>10162/543965</v>
      </c>
      <c r="P83" s="121" t="b">
        <v>1</v>
      </c>
      <c r="Q83" s="121" t="b">
        <v>1</v>
      </c>
      <c r="R83" s="121" t="b">
        <v>1</v>
      </c>
    </row>
    <row r="84" spans="1:18" x14ac:dyDescent="0.25">
      <c r="A84" s="118">
        <v>1</v>
      </c>
      <c r="B84" s="119">
        <v>2</v>
      </c>
      <c r="C84" s="351">
        <f>APT!K84</f>
        <v>400037</v>
      </c>
      <c r="D84" s="121" t="b">
        <v>1</v>
      </c>
      <c r="E84" s="352" t="str">
        <f>RIGHT(APT!D84,4)&amp;"."&amp;APT!N84&amp;"."&amp;APT!L84&amp;"."&amp;$C$5</f>
        <v>3507.BS.I01.Se20</v>
      </c>
      <c r="F84" s="123">
        <f t="shared" ca="1" si="0"/>
        <v>44105</v>
      </c>
      <c r="G84" s="354">
        <f>APT!AD84</f>
        <v>63207.224615384621</v>
      </c>
      <c r="H84" s="125">
        <f t="shared" ca="1" si="1"/>
        <v>44105</v>
      </c>
      <c r="I84" s="126">
        <v>0</v>
      </c>
      <c r="J84" s="352" t="str">
        <f>LEFT(APT!E84,20)&amp;"."&amp;APTPay!E84</f>
        <v>St Theresa's R.C. Pr.3507.BS.I01.Se20</v>
      </c>
      <c r="K84" s="121" t="b">
        <v>1</v>
      </c>
      <c r="L84" s="127" t="s">
        <v>3691</v>
      </c>
      <c r="M84" s="121" t="b">
        <v>1</v>
      </c>
      <c r="N84" s="121" t="s">
        <v>3692</v>
      </c>
      <c r="O84" s="355" t="str">
        <f>APT!J84</f>
        <v>10162/543965</v>
      </c>
      <c r="P84" s="121" t="b">
        <v>1</v>
      </c>
      <c r="Q84" s="121" t="b">
        <v>1</v>
      </c>
      <c r="R84" s="121" t="b">
        <v>1</v>
      </c>
    </row>
    <row r="85" spans="1:18" x14ac:dyDescent="0.25">
      <c r="A85" s="118">
        <v>1</v>
      </c>
      <c r="B85" s="119">
        <v>2</v>
      </c>
      <c r="C85" s="351">
        <f>APT!K85</f>
        <v>400009</v>
      </c>
      <c r="D85" s="121" t="b">
        <v>1</v>
      </c>
      <c r="E85" s="352" t="str">
        <f>RIGHT(APT!D85,4)&amp;"."&amp;APT!N85&amp;"."&amp;APT!L85&amp;"."&amp;$C$5</f>
        <v>3506.BS.I01.Se20</v>
      </c>
      <c r="F85" s="123">
        <f t="shared" ref="F85:F175" ca="1" si="2">TODAY()</f>
        <v>44105</v>
      </c>
      <c r="G85" s="354">
        <f>APT!AD85</f>
        <v>96207.453846153832</v>
      </c>
      <c r="H85" s="125">
        <f t="shared" ref="H85:H165" ca="1" si="3">F85</f>
        <v>44105</v>
      </c>
      <c r="I85" s="126">
        <v>0</v>
      </c>
      <c r="J85" s="352" t="str">
        <f>LEFT(APT!E85,20)&amp;"."&amp;APTPay!E85</f>
        <v>St Vincent's Catholi.3506.BS.I01.Se20</v>
      </c>
      <c r="K85" s="121" t="b">
        <v>1</v>
      </c>
      <c r="L85" s="127" t="s">
        <v>3691</v>
      </c>
      <c r="M85" s="121" t="b">
        <v>1</v>
      </c>
      <c r="N85" s="121" t="s">
        <v>3692</v>
      </c>
      <c r="O85" s="355" t="str">
        <f>APT!J85</f>
        <v>10162/543965</v>
      </c>
      <c r="P85" s="121" t="b">
        <v>1</v>
      </c>
      <c r="Q85" s="121" t="b">
        <v>1</v>
      </c>
      <c r="R85" s="121" t="b">
        <v>1</v>
      </c>
    </row>
    <row r="86" spans="1:18" x14ac:dyDescent="0.25">
      <c r="A86" s="118">
        <v>1</v>
      </c>
      <c r="B86" s="119">
        <v>2</v>
      </c>
      <c r="C86" s="351">
        <f>APT!K86</f>
        <v>400038</v>
      </c>
      <c r="D86" s="121" t="b">
        <v>1</v>
      </c>
      <c r="E86" s="352" t="str">
        <f>RIGHT(APT!D86,4)&amp;"."&amp;APT!N86&amp;"."&amp;APT!L86&amp;"."&amp;$C$5</f>
        <v>2070.BS.I01.Se20</v>
      </c>
      <c r="F86" s="123">
        <f t="shared" ca="1" si="2"/>
        <v>44105</v>
      </c>
      <c r="G86" s="354">
        <f>APT!AD86</f>
        <v>80763.918461538458</v>
      </c>
      <c r="H86" s="125">
        <f t="shared" ca="1" si="3"/>
        <v>44105</v>
      </c>
      <c r="I86" s="126">
        <v>0</v>
      </c>
      <c r="J86" s="352" t="str">
        <f>LEFT(APT!E86,20)&amp;"."&amp;APTPay!E86</f>
        <v>Sunnyfields Primary .2070.BS.I01.Se20</v>
      </c>
      <c r="K86" s="121" t="b">
        <v>1</v>
      </c>
      <c r="L86" s="127" t="s">
        <v>3691</v>
      </c>
      <c r="M86" s="121" t="b">
        <v>1</v>
      </c>
      <c r="N86" s="121" t="s">
        <v>3692</v>
      </c>
      <c r="O86" s="355" t="str">
        <f>APT!J86</f>
        <v>10162/543965</v>
      </c>
      <c r="P86" s="121" t="b">
        <v>1</v>
      </c>
      <c r="Q86" s="121" t="b">
        <v>1</v>
      </c>
      <c r="R86" s="121" t="b">
        <v>1</v>
      </c>
    </row>
    <row r="87" spans="1:18" x14ac:dyDescent="0.25">
      <c r="A87" s="118">
        <v>1</v>
      </c>
      <c r="B87" s="119">
        <v>2</v>
      </c>
      <c r="C87" s="351">
        <f>APT!K87</f>
        <v>400100</v>
      </c>
      <c r="D87" s="121" t="b">
        <v>1</v>
      </c>
      <c r="E87" s="352" t="str">
        <f>RIGHT(APT!D87,4)&amp;"."&amp;APT!N87&amp;"."&amp;APT!L87&amp;"."&amp;$C$5</f>
        <v>3316.BS.I01.Se20</v>
      </c>
      <c r="F87" s="123">
        <f t="shared" ca="1" si="2"/>
        <v>44105</v>
      </c>
      <c r="G87" s="354">
        <f>APT!AD87</f>
        <v>69252.173076923078</v>
      </c>
      <c r="H87" s="125">
        <f t="shared" ca="1" si="3"/>
        <v>44105</v>
      </c>
      <c r="I87" s="126">
        <v>0</v>
      </c>
      <c r="J87" s="352" t="str">
        <f>LEFT(APT!E87,20)&amp;"."&amp;APTPay!E87</f>
        <v>Trent  C of E Primar.3316.BS.I01.Se20</v>
      </c>
      <c r="K87" s="121" t="b">
        <v>1</v>
      </c>
      <c r="L87" s="127" t="s">
        <v>3691</v>
      </c>
      <c r="M87" s="121" t="b">
        <v>1</v>
      </c>
      <c r="N87" s="121" t="s">
        <v>3692</v>
      </c>
      <c r="O87" s="355" t="str">
        <f>APT!J87</f>
        <v>10162/543965</v>
      </c>
      <c r="P87" s="121" t="b">
        <v>1</v>
      </c>
      <c r="Q87" s="121" t="b">
        <v>1</v>
      </c>
      <c r="R87" s="121" t="b">
        <v>1</v>
      </c>
    </row>
    <row r="88" spans="1:18" x14ac:dyDescent="0.25">
      <c r="A88" s="118">
        <v>1</v>
      </c>
      <c r="B88" s="119">
        <v>2</v>
      </c>
      <c r="C88" s="351">
        <f>APT!K88</f>
        <v>400101</v>
      </c>
      <c r="D88" s="121" t="b">
        <v>1</v>
      </c>
      <c r="E88" s="352" t="str">
        <f>RIGHT(APT!D88,4)&amp;"."&amp;APT!N88&amp;"."&amp;APT!L88&amp;"."&amp;$C$5</f>
        <v>2055.BS.I01.Se20</v>
      </c>
      <c r="F88" s="123">
        <f t="shared" ca="1" si="2"/>
        <v>44105</v>
      </c>
      <c r="G88" s="354">
        <f>APT!AD88</f>
        <v>85705.166153846163</v>
      </c>
      <c r="H88" s="125">
        <f t="shared" ca="1" si="3"/>
        <v>44105</v>
      </c>
      <c r="I88" s="126">
        <v>0</v>
      </c>
      <c r="J88" s="352" t="str">
        <f>LEFT(APT!E88,20)&amp;"."&amp;APTPay!E88</f>
        <v>Tudor School.2055.BS.I01.Se20</v>
      </c>
      <c r="K88" s="121" t="b">
        <v>1</v>
      </c>
      <c r="L88" s="127" t="s">
        <v>3691</v>
      </c>
      <c r="M88" s="121" t="b">
        <v>1</v>
      </c>
      <c r="N88" s="121" t="s">
        <v>3692</v>
      </c>
      <c r="O88" s="355" t="str">
        <f>APT!J88</f>
        <v>10162/543965</v>
      </c>
      <c r="P88" s="121" t="b">
        <v>1</v>
      </c>
      <c r="Q88" s="121" t="b">
        <v>1</v>
      </c>
      <c r="R88" s="121" t="b">
        <v>1</v>
      </c>
    </row>
    <row r="89" spans="1:18" x14ac:dyDescent="0.25">
      <c r="A89" s="118">
        <v>1</v>
      </c>
      <c r="B89" s="119">
        <v>2</v>
      </c>
      <c r="C89" s="351">
        <f>APT!K89</f>
        <v>400053</v>
      </c>
      <c r="D89" s="121" t="b">
        <v>1</v>
      </c>
      <c r="E89" s="352" t="str">
        <f>RIGHT(APT!D89,4)&amp;"."&amp;APT!N89&amp;"."&amp;APT!L89&amp;"."&amp;$C$5</f>
        <v>2057.BS.I01.Se20</v>
      </c>
      <c r="F89" s="123">
        <f t="shared" ca="1" si="2"/>
        <v>44105</v>
      </c>
      <c r="G89" s="354">
        <f>APT!AD89</f>
        <v>177714.73769230768</v>
      </c>
      <c r="H89" s="125">
        <f t="shared" ca="1" si="3"/>
        <v>44105</v>
      </c>
      <c r="I89" s="126">
        <v>0</v>
      </c>
      <c r="J89" s="352" t="str">
        <f>LEFT(APT!E89,20)&amp;"."&amp;APTPay!E89</f>
        <v>Underhill School.2057.BS.I01.Se20</v>
      </c>
      <c r="K89" s="121" t="b">
        <v>1</v>
      </c>
      <c r="L89" s="127" t="s">
        <v>3691</v>
      </c>
      <c r="M89" s="121" t="b">
        <v>1</v>
      </c>
      <c r="N89" s="121" t="s">
        <v>3692</v>
      </c>
      <c r="O89" s="355" t="str">
        <f>APT!J89</f>
        <v>10162/543965</v>
      </c>
      <c r="P89" s="121" t="b">
        <v>1</v>
      </c>
      <c r="Q89" s="121" t="b">
        <v>1</v>
      </c>
      <c r="R89" s="121" t="b">
        <v>1</v>
      </c>
    </row>
    <row r="90" spans="1:18" x14ac:dyDescent="0.25">
      <c r="A90" s="118">
        <v>1</v>
      </c>
      <c r="B90" s="119">
        <v>2</v>
      </c>
      <c r="C90" s="351">
        <f>APT!K90</f>
        <v>400111</v>
      </c>
      <c r="D90" s="121" t="b">
        <v>1</v>
      </c>
      <c r="E90" s="352" t="str">
        <f>RIGHT(APT!D90,4)&amp;"."&amp;APT!N90&amp;"."&amp;APT!L90&amp;"."&amp;$C$5</f>
        <v>2076.BS.I01.Se20</v>
      </c>
      <c r="F90" s="123">
        <f t="shared" ca="1" si="2"/>
        <v>44105</v>
      </c>
      <c r="G90" s="354">
        <f>APT!AD90</f>
        <v>135421.68153846156</v>
      </c>
      <c r="H90" s="125">
        <f t="shared" ca="1" si="3"/>
        <v>44105</v>
      </c>
      <c r="I90" s="126">
        <v>0</v>
      </c>
      <c r="J90" s="352" t="str">
        <f>LEFT(APT!E90,20)&amp;"."&amp;APTPay!E90</f>
        <v>Wessex  Gardens Prim.2076.BS.I01.Se20</v>
      </c>
      <c r="K90" s="121" t="b">
        <v>1</v>
      </c>
      <c r="L90" s="127" t="s">
        <v>3691</v>
      </c>
      <c r="M90" s="121" t="b">
        <v>1</v>
      </c>
      <c r="N90" s="121" t="s">
        <v>3692</v>
      </c>
      <c r="O90" s="355" t="str">
        <f>APT!J90</f>
        <v>10162/543965</v>
      </c>
      <c r="P90" s="121" t="b">
        <v>1</v>
      </c>
      <c r="Q90" s="121" t="b">
        <v>1</v>
      </c>
      <c r="R90" s="121" t="b">
        <v>1</v>
      </c>
    </row>
    <row r="91" spans="1:18" x14ac:dyDescent="0.25">
      <c r="A91" s="118">
        <v>1</v>
      </c>
      <c r="B91" s="119">
        <v>2</v>
      </c>
      <c r="C91" s="351">
        <f>APT!K91</f>
        <v>400011</v>
      </c>
      <c r="D91" s="121" t="b">
        <v>1</v>
      </c>
      <c r="E91" s="352" t="str">
        <f>RIGHT(APT!D91,4)&amp;"."&amp;APT!N91&amp;"."&amp;APT!L91&amp;"."&amp;$C$5</f>
        <v>2060.BS.I01.Se20</v>
      </c>
      <c r="F91" s="123">
        <f t="shared" ca="1" si="2"/>
        <v>44105</v>
      </c>
      <c r="G91" s="354">
        <f>APT!AD91</f>
        <v>173618.3246153846</v>
      </c>
      <c r="H91" s="125">
        <f t="shared" ca="1" si="3"/>
        <v>44105</v>
      </c>
      <c r="I91" s="126">
        <v>0</v>
      </c>
      <c r="J91" s="352" t="str">
        <f>LEFT(APT!E91,20)&amp;"."&amp;APTPay!E91</f>
        <v>Whitings Hill Primar.2060.BS.I01.Se20</v>
      </c>
      <c r="K91" s="121" t="b">
        <v>1</v>
      </c>
      <c r="L91" s="127" t="s">
        <v>3691</v>
      </c>
      <c r="M91" s="121" t="b">
        <v>1</v>
      </c>
      <c r="N91" s="121" t="s">
        <v>3692</v>
      </c>
      <c r="O91" s="355" t="str">
        <f>APT!J91</f>
        <v>10162/543965</v>
      </c>
      <c r="P91" s="121" t="b">
        <v>1</v>
      </c>
      <c r="Q91" s="121" t="b">
        <v>1</v>
      </c>
      <c r="R91" s="121" t="b">
        <v>1</v>
      </c>
    </row>
    <row r="92" spans="1:18" x14ac:dyDescent="0.25">
      <c r="A92" s="118">
        <v>1</v>
      </c>
      <c r="B92" s="119">
        <v>2</v>
      </c>
      <c r="C92" s="351">
        <f>APT!K92</f>
        <v>400117</v>
      </c>
      <c r="D92" s="121" t="b">
        <v>1</v>
      </c>
      <c r="E92" s="352" t="str">
        <f>RIGHT(APT!D92,4)&amp;"."&amp;APT!N92&amp;"."&amp;APT!L92&amp;"."&amp;$C$5</f>
        <v>3518.BS.I01.Se20</v>
      </c>
      <c r="F92" s="123">
        <f t="shared" ca="1" si="2"/>
        <v>44105</v>
      </c>
      <c r="G92" s="354">
        <f>APT!AD92</f>
        <v>154714.02076923073</v>
      </c>
      <c r="H92" s="125">
        <f t="shared" ca="1" si="3"/>
        <v>44105</v>
      </c>
      <c r="I92" s="126">
        <v>0</v>
      </c>
      <c r="J92" s="352" t="str">
        <f>LEFT(APT!E92,20)&amp;"."&amp;APTPay!E92</f>
        <v>Woodcroft Primary Sc.3518.BS.I01.Se20</v>
      </c>
      <c r="K92" s="121" t="b">
        <v>1</v>
      </c>
      <c r="L92" s="127" t="s">
        <v>3691</v>
      </c>
      <c r="M92" s="121" t="b">
        <v>1</v>
      </c>
      <c r="N92" s="121" t="s">
        <v>3692</v>
      </c>
      <c r="O92" s="355" t="str">
        <f>APT!J92</f>
        <v>10162/543965</v>
      </c>
      <c r="P92" s="121" t="b">
        <v>1</v>
      </c>
      <c r="Q92" s="121" t="b">
        <v>1</v>
      </c>
      <c r="R92" s="121" t="b">
        <v>1</v>
      </c>
    </row>
    <row r="93" spans="1:18" x14ac:dyDescent="0.25">
      <c r="A93" s="118">
        <v>1</v>
      </c>
      <c r="B93" s="119">
        <v>2</v>
      </c>
      <c r="C93" s="351">
        <f>APT!K93</f>
        <v>400004</v>
      </c>
      <c r="D93" s="121" t="b">
        <v>1</v>
      </c>
      <c r="E93" s="352" t="str">
        <f>RIGHT(APT!D93,4)&amp;"."&amp;APT!N93&amp;"."&amp;APT!L93&amp;"."&amp;$C$5</f>
        <v>2054.BS.I01.Se20</v>
      </c>
      <c r="F93" s="123">
        <f t="shared" ca="1" si="2"/>
        <v>44105</v>
      </c>
      <c r="G93" s="354">
        <f>APT!AD93</f>
        <v>68557.89923076921</v>
      </c>
      <c r="H93" s="125">
        <f t="shared" ca="1" si="3"/>
        <v>44105</v>
      </c>
      <c r="I93" s="126">
        <v>0</v>
      </c>
      <c r="J93" s="352" t="str">
        <f>LEFT(APT!E93,20)&amp;"."&amp;APTPay!E93</f>
        <v>Woodridge  Primary S.2054.BS.I01.Se20</v>
      </c>
      <c r="K93" s="121" t="b">
        <v>1</v>
      </c>
      <c r="L93" s="127" t="s">
        <v>3691</v>
      </c>
      <c r="M93" s="121" t="b">
        <v>1</v>
      </c>
      <c r="N93" s="121" t="s">
        <v>3692</v>
      </c>
      <c r="O93" s="355" t="str">
        <f>APT!J93</f>
        <v>10162/543965</v>
      </c>
      <c r="P93" s="121" t="b">
        <v>1</v>
      </c>
      <c r="Q93" s="121" t="b">
        <v>1</v>
      </c>
      <c r="R93" s="121" t="b">
        <v>1</v>
      </c>
    </row>
    <row r="94" spans="1:18" x14ac:dyDescent="0.25">
      <c r="A94" s="118">
        <v>1</v>
      </c>
      <c r="B94" s="119">
        <v>2</v>
      </c>
      <c r="C94" s="351">
        <f>APT!K94</f>
        <v>400041</v>
      </c>
      <c r="D94" s="121" t="b">
        <v>1</v>
      </c>
      <c r="E94" s="352" t="str">
        <f>RIGHT(APT!D94,4)&amp;"."&amp;APT!N94&amp;"."&amp;APT!L94&amp;"."&amp;$C$5</f>
        <v>5405.BS.I01.Se20</v>
      </c>
      <c r="F94" s="123">
        <f t="shared" ca="1" si="2"/>
        <v>44105</v>
      </c>
      <c r="G94" s="354">
        <f>APT!AD94</f>
        <v>368518.79076923087</v>
      </c>
      <c r="H94" s="125">
        <f t="shared" ca="1" si="3"/>
        <v>44105</v>
      </c>
      <c r="I94" s="126">
        <v>0</v>
      </c>
      <c r="J94" s="352" t="str">
        <f>LEFT(APT!E94,20)&amp;"."&amp;APTPay!E94</f>
        <v>Finchley Catholic Hi.5405.BS.I01.Se20</v>
      </c>
      <c r="K94" s="121" t="b">
        <v>1</v>
      </c>
      <c r="L94" s="127" t="s">
        <v>3691</v>
      </c>
      <c r="M94" s="121" t="b">
        <v>1</v>
      </c>
      <c r="N94" s="121" t="s">
        <v>3692</v>
      </c>
      <c r="O94" s="355" t="str">
        <f>APT!J94</f>
        <v>10163/543965</v>
      </c>
      <c r="P94" s="121" t="b">
        <v>1</v>
      </c>
      <c r="Q94" s="121" t="b">
        <v>1</v>
      </c>
      <c r="R94" s="121" t="b">
        <v>1</v>
      </c>
    </row>
    <row r="95" spans="1:18" x14ac:dyDescent="0.25">
      <c r="A95" s="118">
        <v>1</v>
      </c>
      <c r="B95" s="119">
        <v>2</v>
      </c>
      <c r="C95" s="351">
        <f>APT!K95</f>
        <v>400033</v>
      </c>
      <c r="D95" s="121" t="b">
        <v>1</v>
      </c>
      <c r="E95" s="352" t="str">
        <f>RIGHT(APT!D95,4)&amp;"."&amp;APT!N95&amp;"."&amp;APT!L95&amp;"."&amp;$C$5</f>
        <v>4003.BS.I01.Se20</v>
      </c>
      <c r="F95" s="123">
        <f t="shared" ca="1" si="2"/>
        <v>44105</v>
      </c>
      <c r="G95" s="354">
        <f>APT!AD95</f>
        <v>383390.83</v>
      </c>
      <c r="H95" s="125">
        <f t="shared" ca="1" si="3"/>
        <v>44105</v>
      </c>
      <c r="I95" s="126">
        <v>0</v>
      </c>
      <c r="J95" s="352" t="str">
        <f>LEFT(APT!E95,20)&amp;"."&amp;APTPay!E95</f>
        <v>Friern Barnet School.4003.BS.I01.Se20</v>
      </c>
      <c r="K95" s="121" t="b">
        <v>1</v>
      </c>
      <c r="L95" s="127" t="s">
        <v>3691</v>
      </c>
      <c r="M95" s="121" t="b">
        <v>1</v>
      </c>
      <c r="N95" s="121" t="s">
        <v>3692</v>
      </c>
      <c r="O95" s="355" t="str">
        <f>APT!J95</f>
        <v>10163/543965</v>
      </c>
      <c r="P95" s="121" t="b">
        <v>1</v>
      </c>
      <c r="Q95" s="121" t="b">
        <v>1</v>
      </c>
      <c r="R95" s="121" t="b">
        <v>1</v>
      </c>
    </row>
    <row r="96" spans="1:18" x14ac:dyDescent="0.25">
      <c r="A96" s="118">
        <v>1</v>
      </c>
      <c r="B96" s="119">
        <v>2</v>
      </c>
      <c r="C96" s="351">
        <f>APT!K96</f>
        <v>400140</v>
      </c>
      <c r="D96" s="121" t="b">
        <v>1</v>
      </c>
      <c r="E96" s="352" t="str">
        <f>RIGHT(APT!D96,4)&amp;"."&amp;APT!N96&amp;"."&amp;APT!L96&amp;"."&amp;$C$5</f>
        <v>5427.BS.I01.Se20</v>
      </c>
      <c r="F96" s="123">
        <f t="shared" ca="1" si="2"/>
        <v>44105</v>
      </c>
      <c r="G96" s="354">
        <f>APT!AD96</f>
        <v>470053.40846153838</v>
      </c>
      <c r="H96" s="125">
        <f t="shared" ca="1" si="3"/>
        <v>44105</v>
      </c>
      <c r="I96" s="126">
        <v>0</v>
      </c>
      <c r="J96" s="352" t="str">
        <f>LEFT(APT!E96,20)&amp;"."&amp;APTPay!E96</f>
        <v>JCoSS.5427.BS.I01.Se20</v>
      </c>
      <c r="K96" s="121" t="b">
        <v>1</v>
      </c>
      <c r="L96" s="127" t="s">
        <v>3691</v>
      </c>
      <c r="M96" s="121" t="b">
        <v>1</v>
      </c>
      <c r="N96" s="121" t="s">
        <v>3692</v>
      </c>
      <c r="O96" s="355" t="str">
        <f>APT!J96</f>
        <v>10163/543965</v>
      </c>
      <c r="P96" s="121" t="b">
        <v>1</v>
      </c>
      <c r="Q96" s="121" t="b">
        <v>1</v>
      </c>
      <c r="R96" s="121" t="b">
        <v>1</v>
      </c>
    </row>
    <row r="97" spans="1:18" x14ac:dyDescent="0.25">
      <c r="A97" s="118">
        <v>1</v>
      </c>
      <c r="B97" s="119">
        <v>2</v>
      </c>
      <c r="C97" s="351">
        <f>APT!K97</f>
        <v>107953</v>
      </c>
      <c r="D97" s="121" t="b">
        <v>1</v>
      </c>
      <c r="E97" s="352" t="str">
        <f>RIGHT(APT!D97,4)&amp;"."&amp;APT!N97&amp;"."&amp;APT!L97&amp;"."&amp;$C$5</f>
        <v>4004.BS.I01.Se20</v>
      </c>
      <c r="F97" s="123">
        <f t="shared" ca="1" si="2"/>
        <v>44105</v>
      </c>
      <c r="G97" s="354">
        <f>APT!AD97</f>
        <v>111793.77230769233</v>
      </c>
      <c r="H97" s="125">
        <f t="shared" ca="1" si="3"/>
        <v>44105</v>
      </c>
      <c r="I97" s="126">
        <v>0</v>
      </c>
      <c r="J97" s="352" t="str">
        <f>LEFT(APT!E97,20)&amp;"."&amp;APTPay!E97</f>
        <v>Menorah High School .4004.BS.I01.Se20</v>
      </c>
      <c r="K97" s="121" t="b">
        <v>1</v>
      </c>
      <c r="L97" s="127" t="s">
        <v>3691</v>
      </c>
      <c r="M97" s="121" t="b">
        <v>1</v>
      </c>
      <c r="N97" s="121" t="s">
        <v>3692</v>
      </c>
      <c r="O97" s="355" t="str">
        <f>APT!J97</f>
        <v>10163/543965</v>
      </c>
      <c r="P97" s="121" t="b">
        <v>1</v>
      </c>
      <c r="Q97" s="121" t="b">
        <v>1</v>
      </c>
      <c r="R97" s="121" t="b">
        <v>1</v>
      </c>
    </row>
    <row r="98" spans="1:18" x14ac:dyDescent="0.25">
      <c r="A98" s="118">
        <v>1</v>
      </c>
      <c r="B98" s="119">
        <v>2</v>
      </c>
      <c r="C98" s="351">
        <f>APT!K98</f>
        <v>400029</v>
      </c>
      <c r="D98" s="121" t="b">
        <v>1</v>
      </c>
      <c r="E98" s="352" t="str">
        <f>RIGHT(APT!D98,4)&amp;"."&amp;APT!N98&amp;"."&amp;APT!L98&amp;"."&amp;$C$5</f>
        <v>5404.BS.I01.Se20</v>
      </c>
      <c r="F98" s="123">
        <f t="shared" ca="1" si="2"/>
        <v>44105</v>
      </c>
      <c r="G98" s="354">
        <f>APT!AD98</f>
        <v>228960.02923076923</v>
      </c>
      <c r="H98" s="125">
        <f t="shared" ca="1" si="3"/>
        <v>44105</v>
      </c>
      <c r="I98" s="126">
        <v>0</v>
      </c>
      <c r="J98" s="352" t="str">
        <f>LEFT(APT!E98,20)&amp;"."&amp;APTPay!E98</f>
        <v>St Michaels Catholic.5404.BS.I01.Se20</v>
      </c>
      <c r="K98" s="121" t="b">
        <v>1</v>
      </c>
      <c r="L98" s="127" t="s">
        <v>3691</v>
      </c>
      <c r="M98" s="121" t="b">
        <v>1</v>
      </c>
      <c r="N98" s="121" t="s">
        <v>3692</v>
      </c>
      <c r="O98" s="355" t="str">
        <f>APT!J98</f>
        <v>10163/543965</v>
      </c>
      <c r="P98" s="121" t="b">
        <v>1</v>
      </c>
      <c r="Q98" s="121" t="b">
        <v>1</v>
      </c>
      <c r="R98" s="121" t="b">
        <v>1</v>
      </c>
    </row>
    <row r="99" spans="1:18" x14ac:dyDescent="0.25">
      <c r="A99" s="118">
        <v>1</v>
      </c>
      <c r="B99" s="119">
        <v>2</v>
      </c>
      <c r="C99" s="351">
        <f>APT!K99</f>
        <v>400013</v>
      </c>
      <c r="D99" s="121" t="b">
        <v>1</v>
      </c>
      <c r="E99" s="352" t="str">
        <f>RIGHT(APT!D99,4)&amp;"."&amp;APT!N99&amp;"."&amp;APT!L99&amp;"."&amp;$C$5</f>
        <v>5407.BS.I01.Se20</v>
      </c>
      <c r="F99" s="123">
        <f t="shared" ca="1" si="2"/>
        <v>44105</v>
      </c>
      <c r="G99" s="354">
        <f>APT!AD99</f>
        <v>451960.37615384627</v>
      </c>
      <c r="H99" s="125">
        <f t="shared" ca="1" si="3"/>
        <v>44105</v>
      </c>
      <c r="I99" s="126">
        <v>0</v>
      </c>
      <c r="J99" s="352" t="str">
        <f>LEFT(APT!E99,20)&amp;"."&amp;APTPay!E99</f>
        <v>St. James' Catholic .5407.BS.I01.Se20</v>
      </c>
      <c r="K99" s="121" t="b">
        <v>1</v>
      </c>
      <c r="L99" s="127" t="s">
        <v>3691</v>
      </c>
      <c r="M99" s="121" t="b">
        <v>1</v>
      </c>
      <c r="N99" s="121" t="s">
        <v>3692</v>
      </c>
      <c r="O99" s="355" t="str">
        <f>APT!J99</f>
        <v>10163/543965</v>
      </c>
      <c r="P99" s="121" t="b">
        <v>1</v>
      </c>
      <c r="Q99" s="121" t="b">
        <v>1</v>
      </c>
      <c r="R99" s="121" t="b">
        <v>1</v>
      </c>
    </row>
    <row r="100" spans="1:18" x14ac:dyDescent="0.25">
      <c r="A100" s="118">
        <v>1</v>
      </c>
      <c r="B100" s="119">
        <v>2</v>
      </c>
      <c r="C100" s="351">
        <f>APT!K100</f>
        <v>400135</v>
      </c>
      <c r="D100" s="121" t="b">
        <v>1</v>
      </c>
      <c r="E100" s="352" t="str">
        <f>RIGHT(APT!D100,4)&amp;"."&amp;APT!N100&amp;"."&amp;APT!L100&amp;"."&amp;$C$5</f>
        <v>3521.BS.I01.Se20</v>
      </c>
      <c r="F100" s="123">
        <f t="shared" ca="1" si="2"/>
        <v>44105</v>
      </c>
      <c r="G100" s="354">
        <f>APT!AD100</f>
        <v>560704.69769230764</v>
      </c>
      <c r="H100" s="125">
        <f t="shared" ca="1" si="3"/>
        <v>44105</v>
      </c>
      <c r="I100" s="126">
        <v>0</v>
      </c>
      <c r="J100" s="352" t="str">
        <f>LEFT(APT!E100,20)&amp;"."&amp;APTPay!E100</f>
        <v>St Mary's &amp; St John'.3521.BS.I01.Se20</v>
      </c>
      <c r="K100" s="121" t="b">
        <v>1</v>
      </c>
      <c r="L100" s="127" t="s">
        <v>3691</v>
      </c>
      <c r="M100" s="121" t="b">
        <v>1</v>
      </c>
      <c r="N100" s="121" t="s">
        <v>3692</v>
      </c>
      <c r="O100" s="355" t="str">
        <f>APT!J100</f>
        <v>11510/543965</v>
      </c>
      <c r="P100" s="121" t="b">
        <v>1</v>
      </c>
      <c r="Q100" s="121" t="b">
        <v>1</v>
      </c>
      <c r="R100" s="121" t="b">
        <v>1</v>
      </c>
    </row>
    <row r="101" spans="1:18" s="349" customFormat="1" x14ac:dyDescent="0.25">
      <c r="A101" s="118">
        <v>1</v>
      </c>
      <c r="B101" s="119">
        <v>2</v>
      </c>
      <c r="C101" s="351">
        <f>APT!K20</f>
        <v>400125</v>
      </c>
      <c r="D101" s="121" t="b">
        <v>1</v>
      </c>
      <c r="E101" s="352" t="str">
        <f>RIGHT(APT!D20,4)&amp;"."&amp;APT!N20&amp;"."&amp;APT!L20&amp;"."&amp;$C$6&amp;"."&amp;$C$5</f>
        <v>3520.BS.I01.Rec.Se20</v>
      </c>
      <c r="F101" s="353">
        <f t="shared" ca="1" si="2"/>
        <v>44105</v>
      </c>
      <c r="G101" s="354">
        <f>IF(APT!AB20&lt;0,0,APT!AB20)</f>
        <v>688094.70923076931</v>
      </c>
      <c r="H101" s="125">
        <f t="shared" ca="1" si="3"/>
        <v>44105</v>
      </c>
      <c r="I101" s="126">
        <v>0</v>
      </c>
      <c r="J101" s="352" t="str">
        <f>LEFT(APT!E20,20)&amp;"."&amp;APTPay!E101</f>
        <v>Akiva School.3520.BS.I01.Rec.Se20</v>
      </c>
      <c r="K101" s="121" t="b">
        <v>1</v>
      </c>
      <c r="L101" s="127" t="s">
        <v>3691</v>
      </c>
      <c r="M101" s="121" t="b">
        <v>1</v>
      </c>
      <c r="N101" s="121" t="s">
        <v>3692</v>
      </c>
      <c r="O101" s="355" t="str">
        <f>APT!J20</f>
        <v>10162/516500</v>
      </c>
      <c r="P101" s="121" t="b">
        <v>1</v>
      </c>
      <c r="Q101" s="121" t="b">
        <v>1</v>
      </c>
      <c r="R101" s="121" t="b">
        <v>1</v>
      </c>
    </row>
    <row r="102" spans="1:18" s="349" customFormat="1" x14ac:dyDescent="0.25">
      <c r="A102" s="118">
        <v>1</v>
      </c>
      <c r="B102" s="119">
        <v>2</v>
      </c>
      <c r="C102" s="351">
        <f>APT!K21</f>
        <v>400069</v>
      </c>
      <c r="D102" s="121" t="b">
        <v>1</v>
      </c>
      <c r="E102" s="352" t="str">
        <f>RIGHT(APT!D21,4)&amp;"."&amp;APT!N21&amp;"."&amp;APT!L21&amp;"."&amp;$C$6&amp;"."&amp;$C$5</f>
        <v>3300.BS.I01.Rec.Se20</v>
      </c>
      <c r="F102" s="353">
        <f t="shared" ca="1" si="2"/>
        <v>44105</v>
      </c>
      <c r="G102" s="354">
        <f>IF(APT!AB21&lt;0,0,APT!AB21)</f>
        <v>277665.31307692302</v>
      </c>
      <c r="H102" s="125">
        <f t="shared" ca="1" si="3"/>
        <v>44105</v>
      </c>
      <c r="I102" s="126">
        <v>0</v>
      </c>
      <c r="J102" s="352" t="str">
        <f>LEFT(APT!E21,20)&amp;"."&amp;APTPay!E102</f>
        <v>All Saints' CE Prima.3300.BS.I01.Rec.Se20</v>
      </c>
      <c r="K102" s="121" t="b">
        <v>1</v>
      </c>
      <c r="L102" s="127" t="s">
        <v>3691</v>
      </c>
      <c r="M102" s="121" t="b">
        <v>1</v>
      </c>
      <c r="N102" s="121" t="s">
        <v>3692</v>
      </c>
      <c r="O102" s="355" t="str">
        <f>APT!J21</f>
        <v>10162/543965</v>
      </c>
      <c r="P102" s="121" t="b">
        <v>1</v>
      </c>
      <c r="Q102" s="121" t="b">
        <v>1</v>
      </c>
      <c r="R102" s="121" t="b">
        <v>1</v>
      </c>
    </row>
    <row r="103" spans="1:18" s="349" customFormat="1" x14ac:dyDescent="0.25">
      <c r="A103" s="118">
        <v>1</v>
      </c>
      <c r="B103" s="119">
        <v>2</v>
      </c>
      <c r="C103" s="351">
        <f>APT!K22</f>
        <v>400015</v>
      </c>
      <c r="D103" s="121" t="b">
        <v>1</v>
      </c>
      <c r="E103" s="352" t="str">
        <f>RIGHT(APT!D22,4)&amp;"."&amp;APT!N22&amp;"."&amp;APT!L22&amp;"."&amp;$C$6&amp;"."&amp;$C$5</f>
        <v>3317.BS.I01.Rec.Se20</v>
      </c>
      <c r="F103" s="353">
        <f t="shared" ca="1" si="2"/>
        <v>44105</v>
      </c>
      <c r="G103" s="354">
        <f>IF(APT!AB22&lt;0,0,APT!AB22)</f>
        <v>320166.42000000004</v>
      </c>
      <c r="H103" s="125">
        <f t="shared" ca="1" si="3"/>
        <v>44105</v>
      </c>
      <c r="I103" s="126">
        <v>0</v>
      </c>
      <c r="J103" s="352" t="str">
        <f>LEFT(APT!E22,20)&amp;"."&amp;APTPay!E103</f>
        <v>All Saints' CE Prima.3317.BS.I01.Rec.Se20</v>
      </c>
      <c r="K103" s="121" t="b">
        <v>1</v>
      </c>
      <c r="L103" s="127" t="s">
        <v>3691</v>
      </c>
      <c r="M103" s="121" t="b">
        <v>1</v>
      </c>
      <c r="N103" s="121" t="s">
        <v>3692</v>
      </c>
      <c r="O103" s="355" t="str">
        <f>APT!J22</f>
        <v>10162/543965</v>
      </c>
      <c r="P103" s="121" t="b">
        <v>1</v>
      </c>
      <c r="Q103" s="121" t="b">
        <v>1</v>
      </c>
      <c r="R103" s="121" t="b">
        <v>1</v>
      </c>
    </row>
    <row r="104" spans="1:18" s="349" customFormat="1" x14ac:dyDescent="0.25">
      <c r="A104" s="118">
        <v>1</v>
      </c>
      <c r="B104" s="119">
        <v>2</v>
      </c>
      <c r="C104" s="351">
        <f>APT!K23</f>
        <v>400023</v>
      </c>
      <c r="D104" s="121" t="b">
        <v>1</v>
      </c>
      <c r="E104" s="352" t="str">
        <f>RIGHT(APT!D23,4)&amp;"."&amp;APT!N23&amp;"."&amp;APT!L23&amp;"."&amp;$C$6&amp;"."&amp;$C$5</f>
        <v>3500.BS.I01.Rec.Se20</v>
      </c>
      <c r="F104" s="353">
        <f t="shared" ca="1" si="2"/>
        <v>44105</v>
      </c>
      <c r="G104" s="354">
        <f>IF(APT!AB23&lt;0,0,APT!AB23)</f>
        <v>220446.76076923078</v>
      </c>
      <c r="H104" s="125">
        <f t="shared" ca="1" si="3"/>
        <v>44105</v>
      </c>
      <c r="I104" s="126">
        <v>0</v>
      </c>
      <c r="J104" s="352" t="str">
        <f>LEFT(APT!E23,20)&amp;"."&amp;APTPay!E104</f>
        <v>Annunciation Catholi.3500.BS.I01.Rec.Se20</v>
      </c>
      <c r="K104" s="121" t="b">
        <v>1</v>
      </c>
      <c r="L104" s="127" t="s">
        <v>3691</v>
      </c>
      <c r="M104" s="121" t="b">
        <v>1</v>
      </c>
      <c r="N104" s="121" t="s">
        <v>3692</v>
      </c>
      <c r="O104" s="355" t="str">
        <f>APT!J23</f>
        <v>10162/543965</v>
      </c>
      <c r="P104" s="121" t="b">
        <v>1</v>
      </c>
      <c r="Q104" s="121" t="b">
        <v>1</v>
      </c>
      <c r="R104" s="121" t="b">
        <v>1</v>
      </c>
    </row>
    <row r="105" spans="1:18" s="349" customFormat="1" x14ac:dyDescent="0.25">
      <c r="A105" s="118">
        <v>1</v>
      </c>
      <c r="B105" s="119">
        <v>2</v>
      </c>
      <c r="C105" s="351">
        <f>APT!K24</f>
        <v>400107</v>
      </c>
      <c r="D105" s="121" t="b">
        <v>1</v>
      </c>
      <c r="E105" s="352" t="str">
        <f>RIGHT(APT!D24,4)&amp;"."&amp;APT!N24&amp;"."&amp;APT!L24&amp;"."&amp;$C$6&amp;"."&amp;$C$5</f>
        <v>3514.BS.I01.Rec.Se20</v>
      </c>
      <c r="F105" s="353">
        <f t="shared" ca="1" si="2"/>
        <v>44105</v>
      </c>
      <c r="G105" s="354">
        <f>IF(APT!AB24&lt;0,0,APT!AB24)</f>
        <v>295781.84307692305</v>
      </c>
      <c r="H105" s="125">
        <f t="shared" ca="1" si="3"/>
        <v>44105</v>
      </c>
      <c r="I105" s="126">
        <v>0</v>
      </c>
      <c r="J105" s="352" t="str">
        <f>LEFT(APT!E24,20)&amp;"."&amp;APTPay!E105</f>
        <v>Annunciation Catholi.3514.BS.I01.Rec.Se20</v>
      </c>
      <c r="K105" s="121" t="b">
        <v>1</v>
      </c>
      <c r="L105" s="127" t="s">
        <v>3691</v>
      </c>
      <c r="M105" s="121" t="b">
        <v>1</v>
      </c>
      <c r="N105" s="121" t="s">
        <v>3692</v>
      </c>
      <c r="O105" s="355" t="str">
        <f>APT!J24</f>
        <v>10162/543965</v>
      </c>
      <c r="P105" s="121" t="b">
        <v>1</v>
      </c>
      <c r="Q105" s="121" t="b">
        <v>1</v>
      </c>
      <c r="R105" s="121" t="b">
        <v>1</v>
      </c>
    </row>
    <row r="106" spans="1:18" s="349" customFormat="1" hidden="1" x14ac:dyDescent="0.25">
      <c r="A106" s="118">
        <v>1</v>
      </c>
      <c r="B106" s="119">
        <v>2</v>
      </c>
      <c r="C106" s="351">
        <f>APT!K25</f>
        <v>400005</v>
      </c>
      <c r="D106" s="121" t="b">
        <v>1</v>
      </c>
      <c r="E106" s="352" t="str">
        <f>RIGHT(APT!D25,4)&amp;"."&amp;APT!N25&amp;"."&amp;APT!L25&amp;"."&amp;$C$6&amp;"."&amp;$C$5</f>
        <v>2002.BS.I01.Rec.Se20</v>
      </c>
      <c r="F106" s="353">
        <f t="shared" ca="1" si="2"/>
        <v>44105</v>
      </c>
      <c r="G106" s="354">
        <f>IF(APT!AB25&lt;0,0,APT!AB25)</f>
        <v>0</v>
      </c>
      <c r="H106" s="125">
        <f t="shared" ca="1" si="3"/>
        <v>44105</v>
      </c>
      <c r="I106" s="126">
        <v>0</v>
      </c>
      <c r="J106" s="352" t="str">
        <f>LEFT(APT!E25,20)&amp;"."&amp;APTPay!E106</f>
        <v>Barnfield School.2002.BS.I01.Rec.Se20</v>
      </c>
      <c r="K106" s="121" t="b">
        <v>1</v>
      </c>
      <c r="L106" s="127" t="s">
        <v>3691</v>
      </c>
      <c r="M106" s="121" t="b">
        <v>1</v>
      </c>
      <c r="N106" s="121" t="s">
        <v>3692</v>
      </c>
      <c r="O106" s="355" t="str">
        <f>APT!J25</f>
        <v>10162/543965</v>
      </c>
      <c r="P106" s="121" t="b">
        <v>1</v>
      </c>
      <c r="Q106" s="121" t="b">
        <v>1</v>
      </c>
      <c r="R106" s="121" t="b">
        <v>1</v>
      </c>
    </row>
    <row r="107" spans="1:18" s="349" customFormat="1" x14ac:dyDescent="0.25">
      <c r="A107" s="118">
        <v>1</v>
      </c>
      <c r="B107" s="119">
        <v>2</v>
      </c>
      <c r="C107" s="351">
        <f>APT!K26</f>
        <v>400070</v>
      </c>
      <c r="D107" s="121" t="b">
        <v>1</v>
      </c>
      <c r="E107" s="352" t="str">
        <f>RIGHT(APT!D26,4)&amp;"."&amp;APT!N26&amp;"."&amp;APT!L26&amp;"."&amp;$C$6&amp;"."&amp;$C$5</f>
        <v>2079.BS.I01.Rec.Se20</v>
      </c>
      <c r="F107" s="353">
        <f t="shared" ca="1" si="2"/>
        <v>44105</v>
      </c>
      <c r="G107" s="354">
        <f>IF(APT!AB26&lt;0,0,APT!AB26)</f>
        <v>439123.00692307693</v>
      </c>
      <c r="H107" s="125">
        <f t="shared" ca="1" si="3"/>
        <v>44105</v>
      </c>
      <c r="I107" s="126">
        <v>0</v>
      </c>
      <c r="J107" s="352" t="str">
        <f>LEFT(APT!E26,20)&amp;"."&amp;APTPay!E107</f>
        <v>Beis Yaakov.2079.BS.I01.Rec.Se20</v>
      </c>
      <c r="K107" s="121" t="b">
        <v>1</v>
      </c>
      <c r="L107" s="127" t="s">
        <v>3691</v>
      </c>
      <c r="M107" s="121" t="b">
        <v>1</v>
      </c>
      <c r="N107" s="121" t="s">
        <v>3692</v>
      </c>
      <c r="O107" s="355" t="str">
        <f>APT!J26</f>
        <v>10162/543965</v>
      </c>
      <c r="P107" s="121" t="b">
        <v>1</v>
      </c>
      <c r="Q107" s="121" t="b">
        <v>1</v>
      </c>
      <c r="R107" s="121" t="b">
        <v>1</v>
      </c>
    </row>
    <row r="108" spans="1:18" s="349" customFormat="1" x14ac:dyDescent="0.25">
      <c r="A108" s="118">
        <v>1</v>
      </c>
      <c r="B108" s="119">
        <v>2</v>
      </c>
      <c r="C108" s="351">
        <f>APT!K27</f>
        <v>400150</v>
      </c>
      <c r="D108" s="121" t="b">
        <v>1</v>
      </c>
      <c r="E108" s="352" t="str">
        <f>RIGHT(APT!D27,4)&amp;"."&amp;APT!N27&amp;"."&amp;APT!L27&amp;"."&amp;$C$6&amp;"."&amp;$C$5</f>
        <v>3524.BS.I01.Rec.Se20</v>
      </c>
      <c r="F108" s="353">
        <f t="shared" ca="1" si="2"/>
        <v>44105</v>
      </c>
      <c r="G108" s="354">
        <f>IF(APT!AB27&lt;0,0,APT!AB27)</f>
        <v>312143.80461538443</v>
      </c>
      <c r="H108" s="125">
        <f t="shared" ca="1" si="3"/>
        <v>44105</v>
      </c>
      <c r="I108" s="126">
        <v>0</v>
      </c>
      <c r="J108" s="352" t="str">
        <f>LEFT(APT!E27,20)&amp;"."&amp;APTPay!E108</f>
        <v>Beit Shvidler Primar.3524.BS.I01.Rec.Se20</v>
      </c>
      <c r="K108" s="121" t="b">
        <v>1</v>
      </c>
      <c r="L108" s="127" t="s">
        <v>3691</v>
      </c>
      <c r="M108" s="121" t="b">
        <v>1</v>
      </c>
      <c r="N108" s="121" t="s">
        <v>3692</v>
      </c>
      <c r="O108" s="355" t="str">
        <f>APT!J27</f>
        <v>10162/543965</v>
      </c>
      <c r="P108" s="121" t="b">
        <v>1</v>
      </c>
      <c r="Q108" s="121" t="b">
        <v>1</v>
      </c>
      <c r="R108" s="121" t="b">
        <v>1</v>
      </c>
    </row>
    <row r="109" spans="1:18" s="349" customFormat="1" x14ac:dyDescent="0.25">
      <c r="A109" s="118">
        <v>1</v>
      </c>
      <c r="B109" s="119">
        <v>2</v>
      </c>
      <c r="C109" s="351">
        <f>APT!K28</f>
        <v>400051</v>
      </c>
      <c r="D109" s="121" t="b">
        <v>1</v>
      </c>
      <c r="E109" s="352" t="str">
        <f>RIGHT(APT!D28,4)&amp;"."&amp;APT!N28&amp;"."&amp;APT!L28&amp;"."&amp;$C$6&amp;"."&amp;$C$5</f>
        <v>2003.BS.I01.Rec.Se20</v>
      </c>
      <c r="F109" s="353">
        <f t="shared" ca="1" si="2"/>
        <v>44105</v>
      </c>
      <c r="G109" s="354">
        <f>IF(APT!AB28&lt;0,0,APT!AB28)</f>
        <v>542862.44307692302</v>
      </c>
      <c r="H109" s="125">
        <f t="shared" ca="1" si="3"/>
        <v>44105</v>
      </c>
      <c r="I109" s="126">
        <v>0</v>
      </c>
      <c r="J109" s="352" t="str">
        <f>LEFT(APT!E28,20)&amp;"."&amp;APTPay!E109</f>
        <v>Bell Lane Primary Sc.2003.BS.I01.Rec.Se20</v>
      </c>
      <c r="K109" s="121" t="b">
        <v>1</v>
      </c>
      <c r="L109" s="127" t="s">
        <v>3691</v>
      </c>
      <c r="M109" s="121" t="b">
        <v>1</v>
      </c>
      <c r="N109" s="121" t="s">
        <v>3692</v>
      </c>
      <c r="O109" s="355" t="str">
        <f>APT!J28</f>
        <v>10162/543965</v>
      </c>
      <c r="P109" s="121" t="b">
        <v>1</v>
      </c>
      <c r="Q109" s="121" t="b">
        <v>1</v>
      </c>
      <c r="R109" s="121" t="b">
        <v>1</v>
      </c>
    </row>
    <row r="110" spans="1:18" s="349" customFormat="1" x14ac:dyDescent="0.25">
      <c r="A110" s="118">
        <v>1</v>
      </c>
      <c r="B110" s="119">
        <v>2</v>
      </c>
      <c r="C110" s="351">
        <f>APT!K29</f>
        <v>400024</v>
      </c>
      <c r="D110" s="121" t="b">
        <v>1</v>
      </c>
      <c r="E110" s="352" t="str">
        <f>RIGHT(APT!D29,4)&amp;"."&amp;APT!N29&amp;"."&amp;APT!L29&amp;"."&amp;$C$6&amp;"."&amp;$C$5</f>
        <v>3511.BS.I01.Rec.Se20</v>
      </c>
      <c r="F110" s="353">
        <f t="shared" ca="1" si="2"/>
        <v>44105</v>
      </c>
      <c r="G110" s="354">
        <f>IF(APT!AB29&lt;0,0,APT!AB29)</f>
        <v>573046.70307692303</v>
      </c>
      <c r="H110" s="125">
        <f t="shared" ca="1" si="3"/>
        <v>44105</v>
      </c>
      <c r="I110" s="126">
        <v>0</v>
      </c>
      <c r="J110" s="352" t="str">
        <f>LEFT(APT!E29,20)&amp;"."&amp;APTPay!E110</f>
        <v>Blessed Dominic Scho.3511.BS.I01.Rec.Se20</v>
      </c>
      <c r="K110" s="121" t="b">
        <v>1</v>
      </c>
      <c r="L110" s="127" t="s">
        <v>3691</v>
      </c>
      <c r="M110" s="121" t="b">
        <v>1</v>
      </c>
      <c r="N110" s="121" t="s">
        <v>3692</v>
      </c>
      <c r="O110" s="355" t="str">
        <f>APT!J29</f>
        <v>10162/543965</v>
      </c>
      <c r="P110" s="121" t="b">
        <v>1</v>
      </c>
      <c r="Q110" s="121" t="b">
        <v>1</v>
      </c>
      <c r="R110" s="121" t="b">
        <v>1</v>
      </c>
    </row>
    <row r="111" spans="1:18" s="349" customFormat="1" hidden="1" x14ac:dyDescent="0.25">
      <c r="A111" s="118">
        <v>1</v>
      </c>
      <c r="B111" s="119">
        <v>2</v>
      </c>
      <c r="C111" s="351">
        <f>APT!K30</f>
        <v>400057</v>
      </c>
      <c r="D111" s="121" t="b">
        <v>1</v>
      </c>
      <c r="E111" s="352" t="str">
        <f>RIGHT(APT!D30,4)&amp;"."&amp;APT!N30&amp;"."&amp;APT!L30&amp;"."&amp;$C$6&amp;"."&amp;$C$5</f>
        <v>2008.BS.I01.Rec.Se20</v>
      </c>
      <c r="F111" s="353">
        <f t="shared" ca="1" si="2"/>
        <v>44105</v>
      </c>
      <c r="G111" s="354">
        <f>IF(APT!AB30&lt;0,0,APT!AB30)</f>
        <v>0</v>
      </c>
      <c r="H111" s="125">
        <f t="shared" ca="1" si="3"/>
        <v>44105</v>
      </c>
      <c r="I111" s="126">
        <v>0</v>
      </c>
      <c r="J111" s="352" t="str">
        <f>LEFT(APT!E30,20)&amp;"."&amp;APTPay!E111</f>
        <v>Brookland Infant  &amp; .2008.BS.I01.Rec.Se20</v>
      </c>
      <c r="K111" s="121" t="b">
        <v>1</v>
      </c>
      <c r="L111" s="127" t="s">
        <v>3691</v>
      </c>
      <c r="M111" s="121" t="b">
        <v>1</v>
      </c>
      <c r="N111" s="121" t="s">
        <v>3692</v>
      </c>
      <c r="O111" s="355" t="str">
        <f>APT!J30</f>
        <v>10162/543965</v>
      </c>
      <c r="P111" s="121" t="b">
        <v>1</v>
      </c>
      <c r="Q111" s="121" t="b">
        <v>1</v>
      </c>
      <c r="R111" s="121" t="b">
        <v>1</v>
      </c>
    </row>
    <row r="112" spans="1:18" s="349" customFormat="1" hidden="1" x14ac:dyDescent="0.25">
      <c r="A112" s="118">
        <v>1</v>
      </c>
      <c r="B112" s="119">
        <v>2</v>
      </c>
      <c r="C112" s="351">
        <f>APT!K31</f>
        <v>400040</v>
      </c>
      <c r="D112" s="121" t="b">
        <v>1</v>
      </c>
      <c r="E112" s="352" t="str">
        <f>RIGHT(APT!D31,4)&amp;"."&amp;APT!N31&amp;"."&amp;APT!L31&amp;"."&amp;$C$6&amp;"."&amp;$C$5</f>
        <v>2007.BS.I01.Rec.Se20</v>
      </c>
      <c r="F112" s="353">
        <f t="shared" ca="1" si="2"/>
        <v>44105</v>
      </c>
      <c r="G112" s="354">
        <f>IF(APT!AB31&lt;0,0,APT!AB31)</f>
        <v>0</v>
      </c>
      <c r="H112" s="125">
        <f t="shared" ca="1" si="3"/>
        <v>44105</v>
      </c>
      <c r="I112" s="126">
        <v>0</v>
      </c>
      <c r="J112" s="352" t="str">
        <f>LEFT(APT!E31,20)&amp;"."&amp;APTPay!E112</f>
        <v>Brookland Junior Sch.2007.BS.I01.Rec.Se20</v>
      </c>
      <c r="K112" s="121" t="b">
        <v>1</v>
      </c>
      <c r="L112" s="127" t="s">
        <v>3691</v>
      </c>
      <c r="M112" s="121" t="b">
        <v>1</v>
      </c>
      <c r="N112" s="121" t="s">
        <v>3692</v>
      </c>
      <c r="O112" s="355" t="str">
        <f>APT!J31</f>
        <v>10162/543965</v>
      </c>
      <c r="P112" s="121" t="b">
        <v>1</v>
      </c>
      <c r="Q112" s="121" t="b">
        <v>1</v>
      </c>
      <c r="R112" s="121" t="b">
        <v>1</v>
      </c>
    </row>
    <row r="113" spans="1:18" s="349" customFormat="1" x14ac:dyDescent="0.25">
      <c r="A113" s="118">
        <v>1</v>
      </c>
      <c r="B113" s="119">
        <v>2</v>
      </c>
      <c r="C113" s="351">
        <f>APT!K32</f>
        <v>400061</v>
      </c>
      <c r="D113" s="121" t="b">
        <v>1</v>
      </c>
      <c r="E113" s="352" t="str">
        <f>RIGHT(APT!D32,4)&amp;"."&amp;APT!N32&amp;"."&amp;APT!L32&amp;"."&amp;$C$6&amp;"."&amp;$C$5</f>
        <v>2009.BS.I01.Rec.Se20</v>
      </c>
      <c r="F113" s="353">
        <f t="shared" ca="1" si="2"/>
        <v>44105</v>
      </c>
      <c r="G113" s="354">
        <f>IF(APT!AB32&lt;0,0,APT!AB32)</f>
        <v>593131.35384615383</v>
      </c>
      <c r="H113" s="125">
        <f t="shared" ca="1" si="3"/>
        <v>44105</v>
      </c>
      <c r="I113" s="126">
        <v>0</v>
      </c>
      <c r="J113" s="352" t="str">
        <f>LEFT(APT!E32,20)&amp;"."&amp;APTPay!E113</f>
        <v>Brunswick Park Prima.2009.BS.I01.Rec.Se20</v>
      </c>
      <c r="K113" s="121" t="b">
        <v>1</v>
      </c>
      <c r="L113" s="127" t="s">
        <v>3691</v>
      </c>
      <c r="M113" s="121" t="b">
        <v>1</v>
      </c>
      <c r="N113" s="121" t="s">
        <v>3692</v>
      </c>
      <c r="O113" s="355" t="str">
        <f>APT!J32</f>
        <v>10162/543965</v>
      </c>
      <c r="P113" s="121" t="b">
        <v>1</v>
      </c>
      <c r="Q113" s="121" t="b">
        <v>1</v>
      </c>
      <c r="R113" s="121" t="b">
        <v>1</v>
      </c>
    </row>
    <row r="114" spans="1:18" s="349" customFormat="1" x14ac:dyDescent="0.25">
      <c r="A114" s="118">
        <v>1</v>
      </c>
      <c r="B114" s="119">
        <v>2</v>
      </c>
      <c r="C114" s="351">
        <f>APT!K33</f>
        <v>400065</v>
      </c>
      <c r="D114" s="121" t="b">
        <v>1</v>
      </c>
      <c r="E114" s="352" t="str">
        <f>RIGHT(APT!D33,4)&amp;"."&amp;APT!N33&amp;"."&amp;APT!L33&amp;"."&amp;$C$6&amp;"."&amp;$C$5</f>
        <v>2067.BS.I01.Rec.Se20</v>
      </c>
      <c r="F114" s="353">
        <f t="shared" ca="1" si="2"/>
        <v>44105</v>
      </c>
      <c r="G114" s="354">
        <f>IF(APT!AB33&lt;0,0,APT!AB33)</f>
        <v>339024.9</v>
      </c>
      <c r="H114" s="125">
        <f t="shared" ca="1" si="3"/>
        <v>44105</v>
      </c>
      <c r="I114" s="126">
        <v>0</v>
      </c>
      <c r="J114" s="352" t="str">
        <f>LEFT(APT!E33,20)&amp;"."&amp;APTPay!E114</f>
        <v>Chalgrove Primary Sc.2067.BS.I01.Rec.Se20</v>
      </c>
      <c r="K114" s="121" t="b">
        <v>1</v>
      </c>
      <c r="L114" s="127" t="s">
        <v>3691</v>
      </c>
      <c r="M114" s="121" t="b">
        <v>1</v>
      </c>
      <c r="N114" s="121" t="s">
        <v>3692</v>
      </c>
      <c r="O114" s="355" t="str">
        <f>APT!J33</f>
        <v>10162/543965</v>
      </c>
      <c r="P114" s="121" t="b">
        <v>1</v>
      </c>
      <c r="Q114" s="121" t="b">
        <v>1</v>
      </c>
      <c r="R114" s="121" t="b">
        <v>1</v>
      </c>
    </row>
    <row r="115" spans="1:18" s="349" customFormat="1" hidden="1" x14ac:dyDescent="0.25">
      <c r="A115" s="118">
        <v>1</v>
      </c>
      <c r="B115" s="119">
        <v>2</v>
      </c>
      <c r="C115" s="351">
        <f>APT!K34</f>
        <v>400039</v>
      </c>
      <c r="D115" s="121" t="b">
        <v>1</v>
      </c>
      <c r="E115" s="352" t="str">
        <f>RIGHT(APT!D34,4)&amp;"."&amp;APT!N34&amp;"."&amp;APT!L34&amp;"."&amp;$C$6&amp;"."&amp;$C$5</f>
        <v>3302.BS.I01.Rec.Se20</v>
      </c>
      <c r="F115" s="353">
        <f t="shared" ca="1" si="2"/>
        <v>44105</v>
      </c>
      <c r="G115" s="354">
        <f>IF(APT!AB34&lt;0,0,APT!AB34)</f>
        <v>0</v>
      </c>
      <c r="H115" s="125">
        <f t="shared" ca="1" si="3"/>
        <v>44105</v>
      </c>
      <c r="I115" s="126">
        <v>0</v>
      </c>
      <c r="J115" s="352" t="str">
        <f>LEFT(APT!E34,20)&amp;"."&amp;APTPay!E115</f>
        <v>Christ Church CE Pri.3302.BS.I01.Rec.Se20</v>
      </c>
      <c r="K115" s="121" t="b">
        <v>1</v>
      </c>
      <c r="L115" s="127" t="s">
        <v>3691</v>
      </c>
      <c r="M115" s="121" t="b">
        <v>1</v>
      </c>
      <c r="N115" s="121" t="s">
        <v>3692</v>
      </c>
      <c r="O115" s="355" t="str">
        <f>APT!J34</f>
        <v>10162/543965</v>
      </c>
      <c r="P115" s="121" t="b">
        <v>1</v>
      </c>
      <c r="Q115" s="121" t="b">
        <v>1</v>
      </c>
      <c r="R115" s="121" t="b">
        <v>1</v>
      </c>
    </row>
    <row r="116" spans="1:18" s="349" customFormat="1" x14ac:dyDescent="0.25">
      <c r="A116" s="118">
        <v>1</v>
      </c>
      <c r="B116" s="119">
        <v>2</v>
      </c>
      <c r="C116" s="351">
        <f>APT!K35</f>
        <v>400020</v>
      </c>
      <c r="D116" s="121" t="b">
        <v>1</v>
      </c>
      <c r="E116" s="352" t="str">
        <f>RIGHT(APT!D35,4)&amp;"."&amp;APT!N35&amp;"."&amp;APT!L35&amp;"."&amp;$C$6&amp;"."&amp;$C$5</f>
        <v>2011.BS.I01.Rec.Se20</v>
      </c>
      <c r="F116" s="353">
        <f t="shared" ca="1" si="2"/>
        <v>44105</v>
      </c>
      <c r="G116" s="354">
        <f>IF(APT!AB35&lt;0,0,APT!AB35)</f>
        <v>287882.72846153838</v>
      </c>
      <c r="H116" s="125">
        <f t="shared" ca="1" si="3"/>
        <v>44105</v>
      </c>
      <c r="I116" s="126">
        <v>0</v>
      </c>
      <c r="J116" s="352" t="str">
        <f>LEFT(APT!E35,20)&amp;"."&amp;APTPay!E116</f>
        <v>Church Hill Primary .2011.BS.I01.Rec.Se20</v>
      </c>
      <c r="K116" s="121" t="b">
        <v>1</v>
      </c>
      <c r="L116" s="127" t="s">
        <v>3691</v>
      </c>
      <c r="M116" s="121" t="b">
        <v>1</v>
      </c>
      <c r="N116" s="121" t="s">
        <v>3692</v>
      </c>
      <c r="O116" s="355" t="str">
        <f>APT!J35</f>
        <v>10162/543965</v>
      </c>
      <c r="P116" s="121" t="b">
        <v>1</v>
      </c>
      <c r="Q116" s="121" t="b">
        <v>1</v>
      </c>
      <c r="R116" s="121" t="b">
        <v>1</v>
      </c>
    </row>
    <row r="117" spans="1:18" s="349" customFormat="1" hidden="1" x14ac:dyDescent="0.25">
      <c r="A117" s="118">
        <v>1</v>
      </c>
      <c r="B117" s="119">
        <v>2</v>
      </c>
      <c r="C117" s="351">
        <f>APT!K36</f>
        <v>400050</v>
      </c>
      <c r="D117" s="121" t="b">
        <v>1</v>
      </c>
      <c r="E117" s="352" t="str">
        <f>RIGHT(APT!D36,4)&amp;"."&amp;APT!N36&amp;"."&amp;APT!L36&amp;"."&amp;$C$6&amp;"."&amp;$C$5</f>
        <v>2014.BS.I01.Rec.Se20</v>
      </c>
      <c r="F117" s="353">
        <f t="shared" ca="1" si="2"/>
        <v>44105</v>
      </c>
      <c r="G117" s="354">
        <f>IF(APT!AB36&lt;0,0,APT!AB36)</f>
        <v>0</v>
      </c>
      <c r="H117" s="125">
        <f t="shared" ca="1" si="3"/>
        <v>44105</v>
      </c>
      <c r="I117" s="126">
        <v>0</v>
      </c>
      <c r="J117" s="352" t="str">
        <f>LEFT(APT!E36,20)&amp;"."&amp;APTPay!E117</f>
        <v>Colindale School.2014.BS.I01.Rec.Se20</v>
      </c>
      <c r="K117" s="121" t="b">
        <v>1</v>
      </c>
      <c r="L117" s="127" t="s">
        <v>3691</v>
      </c>
      <c r="M117" s="121" t="b">
        <v>1</v>
      </c>
      <c r="N117" s="121" t="s">
        <v>3692</v>
      </c>
      <c r="O117" s="355" t="str">
        <f>APT!J36</f>
        <v>10162/543965</v>
      </c>
      <c r="P117" s="121" t="b">
        <v>1</v>
      </c>
      <c r="Q117" s="121" t="b">
        <v>1</v>
      </c>
      <c r="R117" s="121" t="b">
        <v>1</v>
      </c>
    </row>
    <row r="118" spans="1:18" s="349" customFormat="1" x14ac:dyDescent="0.25">
      <c r="A118" s="118">
        <v>1</v>
      </c>
      <c r="B118" s="119">
        <v>2</v>
      </c>
      <c r="C118" s="351">
        <f>APT!K37</f>
        <v>400059</v>
      </c>
      <c r="D118" s="121" t="b">
        <v>1</v>
      </c>
      <c r="E118" s="352" t="str">
        <f>RIGHT(APT!D37,4)&amp;"."&amp;APT!N37&amp;"."&amp;APT!L37&amp;"."&amp;$C$6&amp;"."&amp;$C$5</f>
        <v>2015.BS.I01.Rec.Se20</v>
      </c>
      <c r="F118" s="353">
        <f t="shared" ca="1" si="2"/>
        <v>44105</v>
      </c>
      <c r="G118" s="354">
        <f>IF(APT!AB37&lt;0,0,APT!AB37)</f>
        <v>349681.79846153856</v>
      </c>
      <c r="H118" s="125">
        <f t="shared" ca="1" si="3"/>
        <v>44105</v>
      </c>
      <c r="I118" s="126">
        <v>0</v>
      </c>
      <c r="J118" s="352" t="str">
        <f>LEFT(APT!E37,20)&amp;"."&amp;APTPay!E118</f>
        <v>Coppetts Wood.2015.BS.I01.Rec.Se20</v>
      </c>
      <c r="K118" s="121" t="b">
        <v>1</v>
      </c>
      <c r="L118" s="127" t="s">
        <v>3691</v>
      </c>
      <c r="M118" s="121" t="b">
        <v>1</v>
      </c>
      <c r="N118" s="121" t="s">
        <v>3692</v>
      </c>
      <c r="O118" s="355" t="str">
        <f>APT!J37</f>
        <v>10162/543965</v>
      </c>
      <c r="P118" s="121" t="b">
        <v>1</v>
      </c>
      <c r="Q118" s="121" t="b">
        <v>1</v>
      </c>
      <c r="R118" s="121" t="b">
        <v>1</v>
      </c>
    </row>
    <row r="119" spans="1:18" s="349" customFormat="1" x14ac:dyDescent="0.25">
      <c r="A119" s="118">
        <v>1</v>
      </c>
      <c r="B119" s="119">
        <v>2</v>
      </c>
      <c r="C119" s="351">
        <f>APT!K38</f>
        <v>400049</v>
      </c>
      <c r="D119" s="121" t="b">
        <v>1</v>
      </c>
      <c r="E119" s="352" t="str">
        <f>RIGHT(APT!D38,4)&amp;"."&amp;APT!N38&amp;"."&amp;APT!L38&amp;"."&amp;$C$6&amp;"."&amp;$C$5</f>
        <v>2016.BS.I01.Rec.Se20</v>
      </c>
      <c r="F119" s="353">
        <f t="shared" ca="1" si="2"/>
        <v>44105</v>
      </c>
      <c r="G119" s="354">
        <f>IF(APT!AB38&lt;0,0,APT!AB38)</f>
        <v>291467.75769230764</v>
      </c>
      <c r="H119" s="125">
        <f t="shared" ca="1" si="3"/>
        <v>44105</v>
      </c>
      <c r="I119" s="126">
        <v>0</v>
      </c>
      <c r="J119" s="352" t="str">
        <f>LEFT(APT!E38,20)&amp;"."&amp;APTPay!E119</f>
        <v>Courtland School.2016.BS.I01.Rec.Se20</v>
      </c>
      <c r="K119" s="121" t="b">
        <v>1</v>
      </c>
      <c r="L119" s="127" t="s">
        <v>3691</v>
      </c>
      <c r="M119" s="121" t="b">
        <v>1</v>
      </c>
      <c r="N119" s="121" t="s">
        <v>3692</v>
      </c>
      <c r="O119" s="355" t="str">
        <f>APT!J38</f>
        <v>10162/543965</v>
      </c>
      <c r="P119" s="121" t="b">
        <v>1</v>
      </c>
      <c r="Q119" s="121" t="b">
        <v>1</v>
      </c>
      <c r="R119" s="121" t="b">
        <v>1</v>
      </c>
    </row>
    <row r="120" spans="1:18" s="349" customFormat="1" x14ac:dyDescent="0.25">
      <c r="A120" s="118">
        <v>1</v>
      </c>
      <c r="B120" s="119">
        <v>2</v>
      </c>
      <c r="C120" s="351">
        <f>APT!K39</f>
        <v>400080</v>
      </c>
      <c r="D120" s="121" t="b">
        <v>1</v>
      </c>
      <c r="E120" s="352" t="str">
        <f>RIGHT(APT!D39,4)&amp;"."&amp;APT!N39&amp;"."&amp;APT!L39&amp;"."&amp;$C$6&amp;"."&amp;$C$5</f>
        <v>2017.BS.I01.Rec.Se20</v>
      </c>
      <c r="F120" s="353">
        <f t="shared" ca="1" si="2"/>
        <v>44105</v>
      </c>
      <c r="G120" s="354">
        <f>IF(APT!AB39&lt;0,0,APT!AB39)</f>
        <v>546722.02923076926</v>
      </c>
      <c r="H120" s="125">
        <f t="shared" ca="1" si="3"/>
        <v>44105</v>
      </c>
      <c r="I120" s="126">
        <v>0</v>
      </c>
      <c r="J120" s="352" t="str">
        <f>LEFT(APT!E39,20)&amp;"."&amp;APTPay!E120</f>
        <v>Cromer Road Primary .2017.BS.I01.Rec.Se20</v>
      </c>
      <c r="K120" s="121" t="b">
        <v>1</v>
      </c>
      <c r="L120" s="127" t="s">
        <v>3691</v>
      </c>
      <c r="M120" s="121" t="b">
        <v>1</v>
      </c>
      <c r="N120" s="121" t="s">
        <v>3692</v>
      </c>
      <c r="O120" s="355" t="str">
        <f>APT!J39</f>
        <v>10162/543965</v>
      </c>
      <c r="P120" s="121" t="b">
        <v>1</v>
      </c>
      <c r="Q120" s="121" t="b">
        <v>1</v>
      </c>
      <c r="R120" s="121" t="b">
        <v>1</v>
      </c>
    </row>
    <row r="121" spans="1:18" s="349" customFormat="1" hidden="1" x14ac:dyDescent="0.25">
      <c r="A121" s="118">
        <v>1</v>
      </c>
      <c r="B121" s="119">
        <v>2</v>
      </c>
      <c r="C121" s="351">
        <f>APT!K40</f>
        <v>400105</v>
      </c>
      <c r="D121" s="121" t="b">
        <v>1</v>
      </c>
      <c r="E121" s="352" t="str">
        <f>RIGHT(APT!D40,4)&amp;"."&amp;APT!N40&amp;"."&amp;APT!L40&amp;"."&amp;$C$6&amp;"."&amp;$C$5</f>
        <v>2073.BS.I01.Rec.Se20</v>
      </c>
      <c r="F121" s="353">
        <f t="shared" ca="1" si="2"/>
        <v>44105</v>
      </c>
      <c r="G121" s="354">
        <f>IF(APT!AB40&lt;0,0,APT!AB40)</f>
        <v>0</v>
      </c>
      <c r="H121" s="125">
        <f t="shared" ca="1" si="3"/>
        <v>44105</v>
      </c>
      <c r="I121" s="126">
        <v>0</v>
      </c>
      <c r="J121" s="352" t="str">
        <f>LEFT(APT!E40,20)&amp;"."&amp;APTPay!E121</f>
        <v>Danegrove JMI School.2073.BS.I01.Rec.Se20</v>
      </c>
      <c r="K121" s="121" t="b">
        <v>1</v>
      </c>
      <c r="L121" s="127" t="s">
        <v>3691</v>
      </c>
      <c r="M121" s="121" t="b">
        <v>1</v>
      </c>
      <c r="N121" s="121" t="s">
        <v>3692</v>
      </c>
      <c r="O121" s="355" t="str">
        <f>APT!J40</f>
        <v>10162/543965</v>
      </c>
      <c r="P121" s="121" t="b">
        <v>1</v>
      </c>
      <c r="Q121" s="121" t="b">
        <v>1</v>
      </c>
      <c r="R121" s="121" t="b">
        <v>1</v>
      </c>
    </row>
    <row r="122" spans="1:18" s="349" customFormat="1" x14ac:dyDescent="0.25">
      <c r="A122" s="118">
        <v>1</v>
      </c>
      <c r="B122" s="119">
        <v>2</v>
      </c>
      <c r="C122" s="351">
        <f>APT!K41</f>
        <v>400036</v>
      </c>
      <c r="D122" s="121" t="b">
        <v>1</v>
      </c>
      <c r="E122" s="352" t="str">
        <f>RIGHT(APT!D41,4)&amp;"."&amp;APT!N41&amp;"."&amp;APT!L41&amp;"."&amp;$C$6&amp;"."&amp;$C$5</f>
        <v>2019.BS.I01.Rec.Se20</v>
      </c>
      <c r="F122" s="353">
        <f t="shared" ca="1" si="2"/>
        <v>44105</v>
      </c>
      <c r="G122" s="354">
        <f>IF(APT!AB41&lt;0,0,APT!AB41)</f>
        <v>360850.14461538452</v>
      </c>
      <c r="H122" s="125">
        <f t="shared" ca="1" si="3"/>
        <v>44105</v>
      </c>
      <c r="I122" s="126">
        <v>0</v>
      </c>
      <c r="J122" s="352" t="str">
        <f>LEFT(APT!E41,20)&amp;"."&amp;APTPay!E122</f>
        <v>Deansbrook Infant Sc.2019.BS.I01.Rec.Se20</v>
      </c>
      <c r="K122" s="121" t="b">
        <v>1</v>
      </c>
      <c r="L122" s="127" t="s">
        <v>3691</v>
      </c>
      <c r="M122" s="121" t="b">
        <v>1</v>
      </c>
      <c r="N122" s="121" t="s">
        <v>3692</v>
      </c>
      <c r="O122" s="355" t="str">
        <f>APT!J41</f>
        <v>10162/543965</v>
      </c>
      <c r="P122" s="121" t="b">
        <v>1</v>
      </c>
      <c r="Q122" s="121" t="b">
        <v>1</v>
      </c>
      <c r="R122" s="121" t="b">
        <v>1</v>
      </c>
    </row>
    <row r="123" spans="1:18" s="349" customFormat="1" hidden="1" x14ac:dyDescent="0.25">
      <c r="A123" s="118">
        <v>1</v>
      </c>
      <c r="B123" s="119">
        <v>2</v>
      </c>
      <c r="C123" s="351">
        <f>APT!K42</f>
        <v>400042</v>
      </c>
      <c r="D123" s="121" t="b">
        <v>1</v>
      </c>
      <c r="E123" s="352" t="str">
        <f>RIGHT(APT!D42,4)&amp;"."&amp;APT!N42&amp;"."&amp;APT!L42&amp;"."&amp;$C$6&amp;"."&amp;$C$5</f>
        <v>2021.BS.I01.Rec.Se20</v>
      </c>
      <c r="F123" s="353">
        <f t="shared" ca="1" si="2"/>
        <v>44105</v>
      </c>
      <c r="G123" s="354">
        <f>IF(APT!AB42&lt;0,0,APT!AB42)</f>
        <v>0</v>
      </c>
      <c r="H123" s="125">
        <f t="shared" ca="1" si="3"/>
        <v>44105</v>
      </c>
      <c r="I123" s="126">
        <v>0</v>
      </c>
      <c r="J123" s="352" t="str">
        <f>LEFT(APT!E42,20)&amp;"."&amp;APTPay!E123</f>
        <v>Dollis Primary Schoo.2021.BS.I01.Rec.Se20</v>
      </c>
      <c r="K123" s="121" t="b">
        <v>1</v>
      </c>
      <c r="L123" s="127" t="s">
        <v>3691</v>
      </c>
      <c r="M123" s="121" t="b">
        <v>1</v>
      </c>
      <c r="N123" s="121" t="s">
        <v>3692</v>
      </c>
      <c r="O123" s="355" t="str">
        <f>APT!J42</f>
        <v>10162/543965</v>
      </c>
      <c r="P123" s="121" t="b">
        <v>1</v>
      </c>
      <c r="Q123" s="121" t="b">
        <v>1</v>
      </c>
      <c r="R123" s="121" t="b">
        <v>1</v>
      </c>
    </row>
    <row r="124" spans="1:18" s="349" customFormat="1" hidden="1" x14ac:dyDescent="0.25">
      <c r="A124" s="118">
        <v>1</v>
      </c>
      <c r="B124" s="119">
        <v>2</v>
      </c>
      <c r="C124" s="351">
        <f>APT!K43</f>
        <v>400159</v>
      </c>
      <c r="D124" s="121" t="b">
        <v>1</v>
      </c>
      <c r="E124" s="352" t="str">
        <f>RIGHT(APT!D43,4)&amp;"."&amp;APT!N43&amp;"."&amp;APT!L43&amp;"."&amp;$C$6&amp;"."&amp;$C$5</f>
        <v>2023.BS.I01.Rec.Se20</v>
      </c>
      <c r="F124" s="353">
        <f t="shared" ca="1" si="2"/>
        <v>44105</v>
      </c>
      <c r="G124" s="354">
        <f>IF(APT!AB43&lt;0,0,APT!AB43)</f>
        <v>0</v>
      </c>
      <c r="H124" s="125">
        <f t="shared" ca="1" si="3"/>
        <v>44105</v>
      </c>
      <c r="I124" s="126">
        <v>0</v>
      </c>
      <c r="J124" s="352" t="str">
        <f>LEFT(APT!E43,20)&amp;"."&amp;APTPay!E124</f>
        <v>Edgware Primary Scho.2023.BS.I01.Rec.Se20</v>
      </c>
      <c r="K124" s="121" t="b">
        <v>1</v>
      </c>
      <c r="L124" s="127" t="s">
        <v>3691</v>
      </c>
      <c r="M124" s="121" t="b">
        <v>1</v>
      </c>
      <c r="N124" s="121" t="s">
        <v>3692</v>
      </c>
      <c r="O124" s="355" t="str">
        <f>APT!J43</f>
        <v>10162/543965</v>
      </c>
      <c r="P124" s="121" t="b">
        <v>1</v>
      </c>
      <c r="Q124" s="121" t="b">
        <v>1</v>
      </c>
      <c r="R124" s="121" t="b">
        <v>1</v>
      </c>
    </row>
    <row r="125" spans="1:18" s="349" customFormat="1" x14ac:dyDescent="0.25">
      <c r="A125" s="118">
        <v>1</v>
      </c>
      <c r="B125" s="119">
        <v>2</v>
      </c>
      <c r="C125" s="351">
        <f>APT!K44</f>
        <v>400047</v>
      </c>
      <c r="D125" s="121" t="b">
        <v>1</v>
      </c>
      <c r="E125" s="352" t="str">
        <f>RIGHT(APT!D44,4)&amp;"."&amp;APT!N44&amp;"."&amp;APT!L44&amp;"."&amp;$C$6&amp;"."&amp;$C$5</f>
        <v>2024.BS.I01.Rec.Se20</v>
      </c>
      <c r="F125" s="353">
        <f t="shared" ca="1" si="2"/>
        <v>44105</v>
      </c>
      <c r="G125" s="354">
        <f>IF(APT!AB44&lt;0,0,APT!AB44)</f>
        <v>315030.24692307692</v>
      </c>
      <c r="H125" s="125">
        <f t="shared" ca="1" si="3"/>
        <v>44105</v>
      </c>
      <c r="I125" s="126">
        <v>0</v>
      </c>
      <c r="J125" s="352" t="str">
        <f>LEFT(APT!E44,20)&amp;"."&amp;APTPay!E125</f>
        <v>Fairway Primary Scho.2024.BS.I01.Rec.Se20</v>
      </c>
      <c r="K125" s="121" t="b">
        <v>1</v>
      </c>
      <c r="L125" s="127" t="s">
        <v>3691</v>
      </c>
      <c r="M125" s="121" t="b">
        <v>1</v>
      </c>
      <c r="N125" s="121" t="s">
        <v>3692</v>
      </c>
      <c r="O125" s="355" t="str">
        <f>APT!J44</f>
        <v>10162/543965</v>
      </c>
      <c r="P125" s="121" t="b">
        <v>1</v>
      </c>
      <c r="Q125" s="121" t="b">
        <v>1</v>
      </c>
      <c r="R125" s="121" t="b">
        <v>1</v>
      </c>
    </row>
    <row r="126" spans="1:18" s="349" customFormat="1" x14ac:dyDescent="0.25">
      <c r="A126" s="118">
        <v>1</v>
      </c>
      <c r="B126" s="119">
        <v>2</v>
      </c>
      <c r="C126" s="351">
        <f>APT!K45</f>
        <v>400001</v>
      </c>
      <c r="D126" s="121" t="b">
        <v>1</v>
      </c>
      <c r="E126" s="352" t="str">
        <f>RIGHT(APT!D45,4)&amp;"."&amp;APT!N45&amp;"."&amp;APT!L45&amp;"."&amp;$C$6&amp;"."&amp;$C$5</f>
        <v>2025.BS.I01.Rec.Se20</v>
      </c>
      <c r="F126" s="353">
        <f t="shared" ca="1" si="2"/>
        <v>44105</v>
      </c>
      <c r="G126" s="354">
        <f>IF(APT!AB45&lt;0,0,APT!AB45)</f>
        <v>487556.42230769258</v>
      </c>
      <c r="H126" s="125">
        <f t="shared" ca="1" si="3"/>
        <v>44105</v>
      </c>
      <c r="I126" s="126">
        <v>0</v>
      </c>
      <c r="J126" s="352" t="str">
        <f>LEFT(APT!E45,20)&amp;"."&amp;APTPay!E126</f>
        <v>Foulds.2025.BS.I01.Rec.Se20</v>
      </c>
      <c r="K126" s="121" t="b">
        <v>1</v>
      </c>
      <c r="L126" s="127" t="s">
        <v>3691</v>
      </c>
      <c r="M126" s="121" t="b">
        <v>1</v>
      </c>
      <c r="N126" s="121" t="s">
        <v>3692</v>
      </c>
      <c r="O126" s="355" t="str">
        <f>APT!J45</f>
        <v>10162/543965</v>
      </c>
      <c r="P126" s="121" t="b">
        <v>1</v>
      </c>
      <c r="Q126" s="121" t="b">
        <v>1</v>
      </c>
      <c r="R126" s="121" t="b">
        <v>1</v>
      </c>
    </row>
    <row r="127" spans="1:18" s="349" customFormat="1" x14ac:dyDescent="0.25">
      <c r="A127" s="118">
        <v>1</v>
      </c>
      <c r="B127" s="119">
        <v>2</v>
      </c>
      <c r="C127" s="351">
        <f>APT!K46</f>
        <v>400082</v>
      </c>
      <c r="D127" s="121" t="b">
        <v>1</v>
      </c>
      <c r="E127" s="352" t="str">
        <f>RIGHT(APT!D46,4)&amp;"."&amp;APT!N46&amp;"."&amp;APT!L46&amp;"."&amp;$C$6&amp;"."&amp;$C$5</f>
        <v>2026.BS.I01.Rec.Se20</v>
      </c>
      <c r="F127" s="353">
        <f t="shared" ca="1" si="2"/>
        <v>44105</v>
      </c>
      <c r="G127" s="354">
        <f>IF(APT!AB46&lt;0,0,APT!AB46)</f>
        <v>713715.90769230761</v>
      </c>
      <c r="H127" s="125">
        <f t="shared" ca="1" si="3"/>
        <v>44105</v>
      </c>
      <c r="I127" s="126">
        <v>0</v>
      </c>
      <c r="J127" s="352" t="str">
        <f>LEFT(APT!E46,20)&amp;"."&amp;APTPay!E127</f>
        <v>Frith Manor School.2026.BS.I01.Rec.Se20</v>
      </c>
      <c r="K127" s="121" t="b">
        <v>1</v>
      </c>
      <c r="L127" s="127" t="s">
        <v>3691</v>
      </c>
      <c r="M127" s="121" t="b">
        <v>1</v>
      </c>
      <c r="N127" s="121" t="s">
        <v>3692</v>
      </c>
      <c r="O127" s="355" t="str">
        <f>APT!J46</f>
        <v>10162/543965</v>
      </c>
      <c r="P127" s="121" t="b">
        <v>1</v>
      </c>
      <c r="Q127" s="121" t="b">
        <v>1</v>
      </c>
      <c r="R127" s="121" t="b">
        <v>1</v>
      </c>
    </row>
    <row r="128" spans="1:18" x14ac:dyDescent="0.25">
      <c r="A128" s="118">
        <v>1</v>
      </c>
      <c r="B128" s="119">
        <v>2</v>
      </c>
      <c r="C128" s="351">
        <f>APT!K47</f>
        <v>400067</v>
      </c>
      <c r="D128" s="121" t="b">
        <v>1</v>
      </c>
      <c r="E128" s="352" t="str">
        <f>RIGHT(APT!D47,4)&amp;"."&amp;APT!N47&amp;"."&amp;APT!L47&amp;"."&amp;$C$6&amp;"."&amp;$C$5</f>
        <v>2028.BS.I01.Rec.Se20</v>
      </c>
      <c r="F128" s="123">
        <f t="shared" ca="1" si="2"/>
        <v>44105</v>
      </c>
      <c r="G128" s="354">
        <f>IF(APT!AB47&lt;0,0,APT!AB47)</f>
        <v>353868.48615384614</v>
      </c>
      <c r="H128" s="125">
        <f t="shared" ca="1" si="3"/>
        <v>44105</v>
      </c>
      <c r="I128" s="126">
        <v>0</v>
      </c>
      <c r="J128" s="352" t="str">
        <f>LEFT(APT!E47,20)&amp;"."&amp;APTPay!E128</f>
        <v>Garden Suburb Infant.2028.BS.I01.Rec.Se20</v>
      </c>
      <c r="K128" s="121" t="b">
        <v>1</v>
      </c>
      <c r="L128" s="127" t="s">
        <v>3691</v>
      </c>
      <c r="M128" s="121" t="b">
        <v>1</v>
      </c>
      <c r="N128" s="121" t="s">
        <v>3692</v>
      </c>
      <c r="O128" s="355" t="str">
        <f>APT!J47</f>
        <v>10162/543965</v>
      </c>
      <c r="P128" s="121" t="b">
        <v>1</v>
      </c>
      <c r="Q128" s="121" t="b">
        <v>1</v>
      </c>
      <c r="R128" s="121" t="b">
        <v>1</v>
      </c>
    </row>
    <row r="129" spans="1:18" x14ac:dyDescent="0.25">
      <c r="A129" s="118">
        <v>1</v>
      </c>
      <c r="B129" s="119">
        <v>2</v>
      </c>
      <c r="C129" s="351">
        <f>APT!K48</f>
        <v>400002</v>
      </c>
      <c r="D129" s="121" t="b">
        <v>1</v>
      </c>
      <c r="E129" s="352" t="str">
        <f>RIGHT(APT!D48,4)&amp;"."&amp;APT!N48&amp;"."&amp;APT!L48&amp;"."&amp;$C$6&amp;"."&amp;$C$5</f>
        <v>2027.BS.I01.Rec.Se20</v>
      </c>
      <c r="F129" s="123">
        <f t="shared" ca="1" si="2"/>
        <v>44105</v>
      </c>
      <c r="G129" s="354">
        <f>IF(APT!AB48&lt;0,0,APT!AB48)</f>
        <v>455370.29153846146</v>
      </c>
      <c r="H129" s="125">
        <f t="shared" ca="1" si="3"/>
        <v>44105</v>
      </c>
      <c r="I129" s="126">
        <v>0</v>
      </c>
      <c r="J129" s="352" t="str">
        <f>LEFT(APT!E48,20)&amp;"."&amp;APTPay!E129</f>
        <v>Garden Suburb Junior.2027.BS.I01.Rec.Se20</v>
      </c>
      <c r="K129" s="121" t="b">
        <v>1</v>
      </c>
      <c r="L129" s="127" t="s">
        <v>3691</v>
      </c>
      <c r="M129" s="121" t="b">
        <v>1</v>
      </c>
      <c r="N129" s="121" t="s">
        <v>3692</v>
      </c>
      <c r="O129" s="355" t="str">
        <f>APT!J48</f>
        <v>10162/543965</v>
      </c>
      <c r="P129" s="121" t="b">
        <v>1</v>
      </c>
      <c r="Q129" s="121" t="b">
        <v>1</v>
      </c>
      <c r="R129" s="121" t="b">
        <v>1</v>
      </c>
    </row>
    <row r="130" spans="1:18" x14ac:dyDescent="0.25">
      <c r="A130" s="118">
        <v>1</v>
      </c>
      <c r="B130" s="119">
        <v>2</v>
      </c>
      <c r="C130" s="351">
        <f>APT!K49</f>
        <v>400035</v>
      </c>
      <c r="D130" s="121" t="b">
        <v>1</v>
      </c>
      <c r="E130" s="352" t="str">
        <f>RIGHT(APT!D49,4)&amp;"."&amp;APT!N49&amp;"."&amp;APT!L49&amp;"."&amp;$C$6&amp;"."&amp;$C$5</f>
        <v>2029.BS.I01.Rec.Se20</v>
      </c>
      <c r="F130" s="123">
        <f t="shared" ca="1" si="2"/>
        <v>44105</v>
      </c>
      <c r="G130" s="354">
        <f>IF(APT!AB49&lt;0,0,APT!AB49)</f>
        <v>655590.38538461528</v>
      </c>
      <c r="H130" s="125">
        <f t="shared" ca="1" si="3"/>
        <v>44105</v>
      </c>
      <c r="I130" s="126">
        <v>0</v>
      </c>
      <c r="J130" s="352" t="str">
        <f>LEFT(APT!E49,20)&amp;"."&amp;APTPay!E130</f>
        <v>Goldbeaters Primary .2029.BS.I01.Rec.Se20</v>
      </c>
      <c r="K130" s="121" t="b">
        <v>1</v>
      </c>
      <c r="L130" s="127" t="s">
        <v>3691</v>
      </c>
      <c r="M130" s="121" t="b">
        <v>1</v>
      </c>
      <c r="N130" s="121" t="s">
        <v>3692</v>
      </c>
      <c r="O130" s="355" t="str">
        <f>APT!J49</f>
        <v>10162/543965</v>
      </c>
      <c r="P130" s="121" t="b">
        <v>1</v>
      </c>
      <c r="Q130" s="121" t="b">
        <v>1</v>
      </c>
      <c r="R130" s="121" t="b">
        <v>1</v>
      </c>
    </row>
    <row r="131" spans="1:18" x14ac:dyDescent="0.25">
      <c r="A131" s="118">
        <v>1</v>
      </c>
      <c r="B131" s="119">
        <v>2</v>
      </c>
      <c r="C131" s="351">
        <f>APT!K50</f>
        <v>400108</v>
      </c>
      <c r="D131" s="121" t="b">
        <v>1</v>
      </c>
      <c r="E131" s="352" t="str">
        <f>RIGHT(APT!D50,4)&amp;"."&amp;APT!N50&amp;"."&amp;APT!L50&amp;"."&amp;$C$6&amp;"."&amp;$C$5</f>
        <v>3516.BS.I01.Rec.Se20</v>
      </c>
      <c r="F131" s="123">
        <f t="shared" ca="1" si="2"/>
        <v>44105</v>
      </c>
      <c r="G131" s="354">
        <f>IF(APT!AB50&lt;0,0,APT!AB50)</f>
        <v>356961.33769230766</v>
      </c>
      <c r="H131" s="125">
        <f t="shared" ca="1" si="3"/>
        <v>44105</v>
      </c>
      <c r="I131" s="126">
        <v>0</v>
      </c>
      <c r="J131" s="352" t="str">
        <f>LEFT(APT!E50,20)&amp;"."&amp;APTPay!E131</f>
        <v>Hasmonean Primary Sc.3516.BS.I01.Rec.Se20</v>
      </c>
      <c r="K131" s="121" t="b">
        <v>1</v>
      </c>
      <c r="L131" s="127" t="s">
        <v>3691</v>
      </c>
      <c r="M131" s="121" t="b">
        <v>1</v>
      </c>
      <c r="N131" s="121" t="s">
        <v>3692</v>
      </c>
      <c r="O131" s="355" t="str">
        <f>APT!J50</f>
        <v>10162/543965</v>
      </c>
      <c r="P131" s="121" t="b">
        <v>1</v>
      </c>
      <c r="Q131" s="121" t="b">
        <v>1</v>
      </c>
      <c r="R131" s="121" t="b">
        <v>1</v>
      </c>
    </row>
    <row r="132" spans="1:18" x14ac:dyDescent="0.25">
      <c r="A132" s="118">
        <v>1</v>
      </c>
      <c r="B132" s="119">
        <v>2</v>
      </c>
      <c r="C132" s="351">
        <f>APT!K51</f>
        <v>400026</v>
      </c>
      <c r="D132" s="121" t="b">
        <v>1</v>
      </c>
      <c r="E132" s="352" t="str">
        <f>RIGHT(APT!D51,4)&amp;"."&amp;APT!N51&amp;"."&amp;APT!L51&amp;"."&amp;$C$6&amp;"."&amp;$C$5</f>
        <v>2031.BS.I01.Rec.Se20</v>
      </c>
      <c r="F132" s="123">
        <f t="shared" ca="1" si="2"/>
        <v>44105</v>
      </c>
      <c r="G132" s="354">
        <f>IF(APT!AB51&lt;0,0,APT!AB51)</f>
        <v>307552.21692307701</v>
      </c>
      <c r="H132" s="125">
        <f t="shared" ca="1" si="3"/>
        <v>44105</v>
      </c>
      <c r="I132" s="126">
        <v>0</v>
      </c>
      <c r="J132" s="352" t="str">
        <f>LEFT(APT!E51,20)&amp;"."&amp;APTPay!E132</f>
        <v>Hollickwood JMI Scho.2031.BS.I01.Rec.Se20</v>
      </c>
      <c r="K132" s="121" t="b">
        <v>1</v>
      </c>
      <c r="L132" s="127" t="s">
        <v>3691</v>
      </c>
      <c r="M132" s="121" t="b">
        <v>1</v>
      </c>
      <c r="N132" s="121" t="s">
        <v>3692</v>
      </c>
      <c r="O132" s="355" t="str">
        <f>APT!J51</f>
        <v>10162/543965</v>
      </c>
      <c r="P132" s="121" t="b">
        <v>1</v>
      </c>
      <c r="Q132" s="121" t="b">
        <v>1</v>
      </c>
      <c r="R132" s="121" t="b">
        <v>1</v>
      </c>
    </row>
    <row r="133" spans="1:18" x14ac:dyDescent="0.25">
      <c r="A133" s="118">
        <v>1</v>
      </c>
      <c r="B133" s="119">
        <v>2</v>
      </c>
      <c r="C133" s="351">
        <f>APT!K52</f>
        <v>400084</v>
      </c>
      <c r="D133" s="121" t="b">
        <v>1</v>
      </c>
      <c r="E133" s="352" t="str">
        <f>RIGHT(APT!D52,4)&amp;"."&amp;APT!N52&amp;"."&amp;APT!L52&amp;"."&amp;$C$6&amp;"."&amp;$C$5</f>
        <v>2032.BS.I01.Rec.Se20</v>
      </c>
      <c r="F133" s="123">
        <f t="shared" ca="1" si="2"/>
        <v>44105</v>
      </c>
      <c r="G133" s="354">
        <f>IF(APT!AB52&lt;0,0,APT!AB52)</f>
        <v>578785.55000000005</v>
      </c>
      <c r="H133" s="125">
        <f t="shared" ca="1" si="3"/>
        <v>44105</v>
      </c>
      <c r="I133" s="126">
        <v>0</v>
      </c>
      <c r="J133" s="352" t="str">
        <f>LEFT(APT!E52,20)&amp;"."&amp;APTPay!E133</f>
        <v>Holly Park School.2032.BS.I01.Rec.Se20</v>
      </c>
      <c r="K133" s="121" t="b">
        <v>1</v>
      </c>
      <c r="L133" s="127" t="s">
        <v>3691</v>
      </c>
      <c r="M133" s="121" t="b">
        <v>1</v>
      </c>
      <c r="N133" s="121" t="s">
        <v>3692</v>
      </c>
      <c r="O133" s="355" t="str">
        <f>APT!J52</f>
        <v>10162/543965</v>
      </c>
      <c r="P133" s="121" t="b">
        <v>1</v>
      </c>
      <c r="Q133" s="121" t="b">
        <v>1</v>
      </c>
      <c r="R133" s="121" t="b">
        <v>1</v>
      </c>
    </row>
    <row r="134" spans="1:18" x14ac:dyDescent="0.25">
      <c r="A134" s="118">
        <v>1</v>
      </c>
      <c r="B134" s="119">
        <v>2</v>
      </c>
      <c r="C134" s="351">
        <f>APT!K53</f>
        <v>400008</v>
      </c>
      <c r="D134" s="121" t="b">
        <v>1</v>
      </c>
      <c r="E134" s="352" t="str">
        <f>RIGHT(APT!D53,4)&amp;"."&amp;APT!N53&amp;"."&amp;APT!L53&amp;"."&amp;$C$6&amp;"."&amp;$C$5</f>
        <v>3304.BS.I01.Rec.Se20</v>
      </c>
      <c r="F134" s="123">
        <f t="shared" ca="1" si="2"/>
        <v>44105</v>
      </c>
      <c r="G134" s="354">
        <f>IF(APT!AB53&lt;0,0,APT!AB53)</f>
        <v>325376.80153846159</v>
      </c>
      <c r="H134" s="125">
        <f t="shared" ca="1" si="3"/>
        <v>44105</v>
      </c>
      <c r="I134" s="126">
        <v>0</v>
      </c>
      <c r="J134" s="352" t="str">
        <f>LEFT(APT!E53,20)&amp;"."&amp;APTPay!E134</f>
        <v>Holy Trinity School.3304.BS.I01.Rec.Se20</v>
      </c>
      <c r="K134" s="121" t="b">
        <v>1</v>
      </c>
      <c r="L134" s="127" t="s">
        <v>3691</v>
      </c>
      <c r="M134" s="121" t="b">
        <v>1</v>
      </c>
      <c r="N134" s="121" t="s">
        <v>3692</v>
      </c>
      <c r="O134" s="355" t="str">
        <f>APT!J53</f>
        <v>10162/543965</v>
      </c>
      <c r="P134" s="121" t="b">
        <v>1</v>
      </c>
      <c r="Q134" s="121" t="b">
        <v>1</v>
      </c>
      <c r="R134" s="121" t="b">
        <v>1</v>
      </c>
    </row>
    <row r="135" spans="1:18" x14ac:dyDescent="0.25">
      <c r="A135" s="118">
        <v>1</v>
      </c>
      <c r="B135" s="119">
        <v>2</v>
      </c>
      <c r="C135" s="351">
        <f>APT!K54</f>
        <v>400046</v>
      </c>
      <c r="D135" s="121" t="b">
        <v>1</v>
      </c>
      <c r="E135" s="352" t="str">
        <f>RIGHT(APT!D54,4)&amp;"."&amp;APT!N54&amp;"."&amp;APT!L54&amp;"."&amp;$C$6&amp;"."&amp;$C$5</f>
        <v>2036.BS.I01.Rec.Se20</v>
      </c>
      <c r="F135" s="123">
        <f t="shared" ca="1" si="2"/>
        <v>44105</v>
      </c>
      <c r="G135" s="354">
        <f>IF(APT!AB54&lt;0,0,APT!AB54)</f>
        <v>455754.06846153829</v>
      </c>
      <c r="H135" s="125">
        <f t="shared" ca="1" si="3"/>
        <v>44105</v>
      </c>
      <c r="I135" s="126">
        <v>0</v>
      </c>
      <c r="J135" s="352" t="str">
        <f>LEFT(APT!E54,20)&amp;"."&amp;APTPay!E135</f>
        <v>Livingstone School.2036.BS.I01.Rec.Se20</v>
      </c>
      <c r="K135" s="121" t="b">
        <v>1</v>
      </c>
      <c r="L135" s="127" t="s">
        <v>3691</v>
      </c>
      <c r="M135" s="121" t="b">
        <v>1</v>
      </c>
      <c r="N135" s="121" t="s">
        <v>3692</v>
      </c>
      <c r="O135" s="355" t="str">
        <f>APT!J54</f>
        <v>10162/543965</v>
      </c>
      <c r="P135" s="121" t="b">
        <v>1</v>
      </c>
      <c r="Q135" s="121" t="b">
        <v>1</v>
      </c>
      <c r="R135" s="121" t="b">
        <v>1</v>
      </c>
    </row>
    <row r="136" spans="1:18" x14ac:dyDescent="0.25">
      <c r="A136" s="118">
        <v>1</v>
      </c>
      <c r="B136" s="119">
        <v>2</v>
      </c>
      <c r="C136" s="351">
        <f>APT!K55</f>
        <v>400030</v>
      </c>
      <c r="D136" s="121" t="b">
        <v>1</v>
      </c>
      <c r="E136" s="352" t="str">
        <f>RIGHT(APT!D55,4)&amp;"."&amp;APT!N55&amp;"."&amp;APT!L55&amp;"."&amp;$C$6&amp;"."&amp;$C$5</f>
        <v>2037.BS.I01.Rec.Se20</v>
      </c>
      <c r="F136" s="123">
        <f t="shared" ca="1" si="2"/>
        <v>44105</v>
      </c>
      <c r="G136" s="354">
        <f>IF(APT!AB55&lt;0,0,APT!AB55)</f>
        <v>383037.04153846152</v>
      </c>
      <c r="H136" s="125">
        <f t="shared" ca="1" si="3"/>
        <v>44105</v>
      </c>
      <c r="I136" s="126">
        <v>0</v>
      </c>
      <c r="J136" s="352" t="str">
        <f>LEFT(APT!E55,20)&amp;"."&amp;APTPay!E136</f>
        <v>Manorside Primary Sc.2037.BS.I01.Rec.Se20</v>
      </c>
      <c r="K136" s="121" t="b">
        <v>1</v>
      </c>
      <c r="L136" s="127" t="s">
        <v>3691</v>
      </c>
      <c r="M136" s="121" t="b">
        <v>1</v>
      </c>
      <c r="N136" s="121" t="s">
        <v>3692</v>
      </c>
      <c r="O136" s="355" t="str">
        <f>APT!J55</f>
        <v>10162/543965</v>
      </c>
      <c r="P136" s="121" t="b">
        <v>1</v>
      </c>
      <c r="Q136" s="121" t="b">
        <v>1</v>
      </c>
      <c r="R136" s="121" t="b">
        <v>1</v>
      </c>
    </row>
    <row r="137" spans="1:18" hidden="1" x14ac:dyDescent="0.25">
      <c r="A137" s="118">
        <v>1</v>
      </c>
      <c r="B137" s="119">
        <v>2</v>
      </c>
      <c r="C137" s="351">
        <f>APT!K56</f>
        <v>400130</v>
      </c>
      <c r="D137" s="121" t="b">
        <v>1</v>
      </c>
      <c r="E137" s="352" t="str">
        <f>RIGHT(APT!D56,4)&amp;"."&amp;APT!N56&amp;"."&amp;APT!L56&amp;"."&amp;$C$6&amp;"."&amp;$C$5</f>
        <v>3523.BS.I01.Rec.Se20</v>
      </c>
      <c r="F137" s="123">
        <f t="shared" ca="1" si="2"/>
        <v>44105</v>
      </c>
      <c r="G137" s="354">
        <f>IF(APT!AB56&lt;0,0,APT!AB56)</f>
        <v>0</v>
      </c>
      <c r="H137" s="125">
        <f t="shared" ca="1" si="3"/>
        <v>44105</v>
      </c>
      <c r="I137" s="126">
        <v>0</v>
      </c>
      <c r="J137" s="352" t="str">
        <f>LEFT(APT!E56,20)&amp;"."&amp;APTPay!E137</f>
        <v>Martin Primary Schoo.3523.BS.I01.Rec.Se20</v>
      </c>
      <c r="K137" s="121" t="b">
        <v>1</v>
      </c>
      <c r="L137" s="127" t="s">
        <v>3691</v>
      </c>
      <c r="M137" s="121" t="b">
        <v>1</v>
      </c>
      <c r="N137" s="121" t="s">
        <v>3692</v>
      </c>
      <c r="O137" s="355" t="str">
        <f>APT!J56</f>
        <v>10162/543965</v>
      </c>
      <c r="P137" s="121" t="b">
        <v>1</v>
      </c>
      <c r="Q137" s="121" t="b">
        <v>1</v>
      </c>
      <c r="R137" s="121" t="b">
        <v>1</v>
      </c>
    </row>
    <row r="138" spans="1:18" hidden="1" x14ac:dyDescent="0.25">
      <c r="A138" s="118">
        <v>1</v>
      </c>
      <c r="B138" s="119">
        <v>2</v>
      </c>
      <c r="C138" s="351">
        <f>APT!K57</f>
        <v>400112</v>
      </c>
      <c r="D138" s="121" t="b">
        <v>1</v>
      </c>
      <c r="E138" s="352" t="str">
        <f>RIGHT(APT!D57,4)&amp;"."&amp;APT!N57&amp;"."&amp;APT!L57&amp;"."&amp;$C$6&amp;"."&amp;$C$5</f>
        <v>5948.BS.I01.Rec.Se20</v>
      </c>
      <c r="F138" s="123">
        <f t="shared" ca="1" si="2"/>
        <v>44105</v>
      </c>
      <c r="G138" s="354">
        <f>IF(APT!AB57&lt;0,0,APT!AB57)</f>
        <v>0</v>
      </c>
      <c r="H138" s="125">
        <f t="shared" ca="1" si="3"/>
        <v>44105</v>
      </c>
      <c r="I138" s="126">
        <v>0</v>
      </c>
      <c r="J138" s="352" t="str">
        <f>LEFT(APT!E57,20)&amp;"."&amp;APTPay!E138</f>
        <v>Mathilda Marks-Kenne.5948.BS.I01.Rec.Se20</v>
      </c>
      <c r="K138" s="121" t="b">
        <v>1</v>
      </c>
      <c r="L138" s="127" t="s">
        <v>3691</v>
      </c>
      <c r="M138" s="121" t="b">
        <v>1</v>
      </c>
      <c r="N138" s="121" t="s">
        <v>3692</v>
      </c>
      <c r="O138" s="355" t="str">
        <f>APT!J57</f>
        <v>10162/543965</v>
      </c>
      <c r="P138" s="121" t="b">
        <v>1</v>
      </c>
      <c r="Q138" s="121" t="b">
        <v>1</v>
      </c>
      <c r="R138" s="121" t="b">
        <v>1</v>
      </c>
    </row>
    <row r="139" spans="1:18" hidden="1" x14ac:dyDescent="0.25">
      <c r="A139" s="118">
        <v>1</v>
      </c>
      <c r="B139" s="119">
        <v>2</v>
      </c>
      <c r="C139" s="351">
        <f>APT!K58</f>
        <v>400110</v>
      </c>
      <c r="D139" s="121" t="b">
        <v>1</v>
      </c>
      <c r="E139" s="352" t="str">
        <f>RIGHT(APT!D58,4)&amp;"."&amp;APT!N58&amp;"."&amp;APT!L58&amp;"."&amp;$C$6&amp;"."&amp;$C$5</f>
        <v>5949.BS.I01.Rec.Se20</v>
      </c>
      <c r="F139" s="123">
        <f t="shared" ca="1" si="2"/>
        <v>44105</v>
      </c>
      <c r="G139" s="354">
        <f>IF(APT!AB58&lt;0,0,APT!AB58)</f>
        <v>0</v>
      </c>
      <c r="H139" s="125">
        <f t="shared" ca="1" si="3"/>
        <v>44105</v>
      </c>
      <c r="I139" s="126">
        <v>0</v>
      </c>
      <c r="J139" s="352" t="str">
        <f>LEFT(APT!E58,20)&amp;"."&amp;APTPay!E139</f>
        <v>Menorah Foundation S.5949.BS.I01.Rec.Se20</v>
      </c>
      <c r="K139" s="121" t="b">
        <v>1</v>
      </c>
      <c r="L139" s="127" t="s">
        <v>3691</v>
      </c>
      <c r="M139" s="121" t="b">
        <v>1</v>
      </c>
      <c r="N139" s="121" t="s">
        <v>3692</v>
      </c>
      <c r="O139" s="355" t="str">
        <f>APT!J58</f>
        <v>10162/543965</v>
      </c>
      <c r="P139" s="121" t="b">
        <v>1</v>
      </c>
      <c r="Q139" s="121" t="b">
        <v>1</v>
      </c>
      <c r="R139" s="121" t="b">
        <v>1</v>
      </c>
    </row>
    <row r="140" spans="1:18" x14ac:dyDescent="0.25">
      <c r="A140" s="118">
        <v>1</v>
      </c>
      <c r="B140" s="119">
        <v>2</v>
      </c>
      <c r="C140" s="351">
        <f>APT!K59</f>
        <v>400007</v>
      </c>
      <c r="D140" s="121" t="b">
        <v>1</v>
      </c>
      <c r="E140" s="352" t="str">
        <f>RIGHT(APT!D59,4)&amp;"."&amp;APT!N59&amp;"."&amp;APT!L59&amp;"."&amp;$C$6&amp;"."&amp;$C$5</f>
        <v>3513.BS.I01.Rec.Se20</v>
      </c>
      <c r="F140" s="123">
        <f t="shared" ca="1" si="2"/>
        <v>44105</v>
      </c>
      <c r="G140" s="354">
        <f>IF(APT!AB59&lt;0,0,APT!AB59)</f>
        <v>533143.13461538462</v>
      </c>
      <c r="H140" s="125">
        <f t="shared" ca="1" si="3"/>
        <v>44105</v>
      </c>
      <c r="I140" s="126">
        <v>0</v>
      </c>
      <c r="J140" s="352" t="str">
        <f>LEFT(APT!E59,20)&amp;"."&amp;APTPay!E140</f>
        <v>Menorah Primary Scho.3513.BS.I01.Rec.Se20</v>
      </c>
      <c r="K140" s="121" t="b">
        <v>1</v>
      </c>
      <c r="L140" s="127" t="s">
        <v>3691</v>
      </c>
      <c r="M140" s="121" t="b">
        <v>1</v>
      </c>
      <c r="N140" s="121" t="s">
        <v>3692</v>
      </c>
      <c r="O140" s="355" t="str">
        <f>APT!J59</f>
        <v>10162/543965</v>
      </c>
      <c r="P140" s="121" t="b">
        <v>1</v>
      </c>
      <c r="Q140" s="121" t="b">
        <v>1</v>
      </c>
      <c r="R140" s="121" t="b">
        <v>1</v>
      </c>
    </row>
    <row r="141" spans="1:18" x14ac:dyDescent="0.25">
      <c r="A141" s="118">
        <v>1</v>
      </c>
      <c r="B141" s="119">
        <v>2</v>
      </c>
      <c r="C141" s="351">
        <f>APT!K60</f>
        <v>400086</v>
      </c>
      <c r="D141" s="121" t="b">
        <v>1</v>
      </c>
      <c r="E141" s="352" t="str">
        <f>RIGHT(APT!D60,4)&amp;"."&amp;APT!N60&amp;"."&amp;APT!L60&amp;"."&amp;$C$6&amp;"."&amp;$C$5</f>
        <v>3305.BS.I01.Rec.Se20</v>
      </c>
      <c r="F141" s="123">
        <f t="shared" ca="1" si="2"/>
        <v>44105</v>
      </c>
      <c r="G141" s="354">
        <f>IF(APT!AB60&lt;0,0,APT!AB60)</f>
        <v>196570.76307692309</v>
      </c>
      <c r="H141" s="125">
        <f t="shared" ca="1" si="3"/>
        <v>44105</v>
      </c>
      <c r="I141" s="126">
        <v>0</v>
      </c>
      <c r="J141" s="352" t="str">
        <f>LEFT(APT!E60,20)&amp;"."&amp;APTPay!E141</f>
        <v>Monken Hadley C E Pr.3305.BS.I01.Rec.Se20</v>
      </c>
      <c r="K141" s="121" t="b">
        <v>1</v>
      </c>
      <c r="L141" s="127" t="s">
        <v>3691</v>
      </c>
      <c r="M141" s="121" t="b">
        <v>1</v>
      </c>
      <c r="N141" s="121" t="s">
        <v>3692</v>
      </c>
      <c r="O141" s="355" t="str">
        <f>APT!J60</f>
        <v>10162/543965</v>
      </c>
      <c r="P141" s="121" t="b">
        <v>1</v>
      </c>
      <c r="Q141" s="121" t="b">
        <v>1</v>
      </c>
      <c r="R141" s="121" t="b">
        <v>1</v>
      </c>
    </row>
    <row r="142" spans="1:18" hidden="1" x14ac:dyDescent="0.25">
      <c r="A142" s="118">
        <v>1</v>
      </c>
      <c r="B142" s="119">
        <v>2</v>
      </c>
      <c r="C142" s="351">
        <f>APT!K61</f>
        <v>400048</v>
      </c>
      <c r="D142" s="121" t="b">
        <v>1</v>
      </c>
      <c r="E142" s="352" t="str">
        <f>RIGHT(APT!D61,4)&amp;"."&amp;APT!N61&amp;"."&amp;APT!L61&amp;"."&amp;$C$6&amp;"."&amp;$C$5</f>
        <v>2042.BS.I01.Rec.Se20</v>
      </c>
      <c r="F142" s="123">
        <f t="shared" ca="1" si="2"/>
        <v>44105</v>
      </c>
      <c r="G142" s="354">
        <f>IF(APT!AB61&lt;0,0,APT!AB61)</f>
        <v>0</v>
      </c>
      <c r="H142" s="125">
        <f t="shared" ca="1" si="3"/>
        <v>44105</v>
      </c>
      <c r="I142" s="126">
        <v>0</v>
      </c>
      <c r="J142" s="352" t="str">
        <f>LEFT(APT!E61,20)&amp;"."&amp;APTPay!E142</f>
        <v>Monkfrith School.2042.BS.I01.Rec.Se20</v>
      </c>
      <c r="K142" s="121" t="b">
        <v>1</v>
      </c>
      <c r="L142" s="127" t="s">
        <v>3691</v>
      </c>
      <c r="M142" s="121" t="b">
        <v>1</v>
      </c>
      <c r="N142" s="121" t="s">
        <v>3692</v>
      </c>
      <c r="O142" s="355" t="str">
        <f>APT!J61</f>
        <v>10162/543965</v>
      </c>
      <c r="P142" s="121" t="b">
        <v>1</v>
      </c>
      <c r="Q142" s="121" t="b">
        <v>1</v>
      </c>
      <c r="R142" s="121" t="b">
        <v>1</v>
      </c>
    </row>
    <row r="143" spans="1:18" x14ac:dyDescent="0.25">
      <c r="A143" s="118">
        <v>1</v>
      </c>
      <c r="B143" s="119">
        <v>2</v>
      </c>
      <c r="C143" s="351">
        <f>APT!K62</f>
        <v>400087</v>
      </c>
      <c r="D143" s="121" t="b">
        <v>1</v>
      </c>
      <c r="E143" s="352" t="str">
        <f>RIGHT(APT!D62,4)&amp;"."&amp;APT!N62&amp;"."&amp;APT!L62&amp;"."&amp;$C$6&amp;"."&amp;$C$5</f>
        <v>2044.BS.I01.Rec.Se20</v>
      </c>
      <c r="F143" s="123">
        <f t="shared" ca="1" si="2"/>
        <v>44105</v>
      </c>
      <c r="G143" s="354">
        <f>IF(APT!AB62&lt;0,0,APT!AB62)</f>
        <v>478828.08923076908</v>
      </c>
      <c r="H143" s="125">
        <f t="shared" ca="1" si="3"/>
        <v>44105</v>
      </c>
      <c r="I143" s="126">
        <v>0</v>
      </c>
      <c r="J143" s="352" t="str">
        <f>LEFT(APT!E62,20)&amp;"."&amp;APTPay!E143</f>
        <v>Moss Hall Infant Sch.2044.BS.I01.Rec.Se20</v>
      </c>
      <c r="K143" s="121" t="b">
        <v>1</v>
      </c>
      <c r="L143" s="127" t="s">
        <v>3691</v>
      </c>
      <c r="M143" s="121" t="b">
        <v>1</v>
      </c>
      <c r="N143" s="121" t="s">
        <v>3692</v>
      </c>
      <c r="O143" s="355" t="str">
        <f>APT!J62</f>
        <v>10162/543965</v>
      </c>
      <c r="P143" s="121" t="b">
        <v>1</v>
      </c>
      <c r="Q143" s="121" t="b">
        <v>1</v>
      </c>
      <c r="R143" s="121" t="b">
        <v>1</v>
      </c>
    </row>
    <row r="144" spans="1:18" x14ac:dyDescent="0.25">
      <c r="A144" s="118">
        <v>1</v>
      </c>
      <c r="B144" s="119">
        <v>2</v>
      </c>
      <c r="C144" s="351">
        <f>APT!K63</f>
        <v>400088</v>
      </c>
      <c r="D144" s="121" t="b">
        <v>1</v>
      </c>
      <c r="E144" s="352" t="str">
        <f>RIGHT(APT!D63,4)&amp;"."&amp;APT!N63&amp;"."&amp;APT!L63&amp;"."&amp;$C$6&amp;"."&amp;$C$5</f>
        <v>2043.BS.I01.Rec.Se20</v>
      </c>
      <c r="F144" s="123">
        <f t="shared" ca="1" si="2"/>
        <v>44105</v>
      </c>
      <c r="G144" s="354">
        <f>IF(APT!AB63&lt;0,0,APT!AB63)</f>
        <v>571542.59615384624</v>
      </c>
      <c r="H144" s="125">
        <f t="shared" ca="1" si="3"/>
        <v>44105</v>
      </c>
      <c r="I144" s="126">
        <v>0</v>
      </c>
      <c r="J144" s="352" t="str">
        <f>LEFT(APT!E63,20)&amp;"."&amp;APTPay!E144</f>
        <v>Moss Hall Junior Sch.2043.BS.I01.Rec.Se20</v>
      </c>
      <c r="K144" s="121" t="b">
        <v>1</v>
      </c>
      <c r="L144" s="127" t="s">
        <v>3691</v>
      </c>
      <c r="M144" s="121" t="b">
        <v>1</v>
      </c>
      <c r="N144" s="121" t="s">
        <v>3692</v>
      </c>
      <c r="O144" s="355" t="str">
        <f>APT!J63</f>
        <v>10162/543965</v>
      </c>
      <c r="P144" s="121" t="b">
        <v>1</v>
      </c>
      <c r="Q144" s="121" t="b">
        <v>1</v>
      </c>
      <c r="R144" s="121" t="b">
        <v>1</v>
      </c>
    </row>
    <row r="145" spans="1:18" hidden="1" x14ac:dyDescent="0.25">
      <c r="A145" s="118">
        <v>1</v>
      </c>
      <c r="B145" s="119">
        <v>2</v>
      </c>
      <c r="C145" s="351">
        <f>APT!K64</f>
        <v>158733</v>
      </c>
      <c r="D145" s="121" t="b">
        <v>1</v>
      </c>
      <c r="E145" s="352" t="str">
        <f>RIGHT(APT!D64,4)&amp;"."&amp;APT!N64&amp;"."&amp;APT!L64&amp;"."&amp;$C$6&amp;"."&amp;$C$5</f>
        <v>2053.BS.I01.Rec.Se20</v>
      </c>
      <c r="F145" s="123">
        <f t="shared" ca="1" si="2"/>
        <v>44105</v>
      </c>
      <c r="G145" s="354">
        <f>IF(APT!AB64&lt;0,0,APT!AB64)</f>
        <v>0</v>
      </c>
      <c r="H145" s="125">
        <f t="shared" ca="1" si="3"/>
        <v>44105</v>
      </c>
      <c r="I145" s="126">
        <v>0</v>
      </c>
      <c r="J145" s="352" t="str">
        <f>LEFT(APT!E64,20)&amp;"."&amp;APTPay!E145</f>
        <v>Noam Primary School.2053.BS.I01.Rec.Se20</v>
      </c>
      <c r="K145" s="121" t="b">
        <v>1</v>
      </c>
      <c r="L145" s="127" t="s">
        <v>3691</v>
      </c>
      <c r="M145" s="121" t="b">
        <v>1</v>
      </c>
      <c r="N145" s="121" t="s">
        <v>3692</v>
      </c>
      <c r="O145" s="355" t="str">
        <f>APT!J64</f>
        <v>10162/543965</v>
      </c>
      <c r="P145" s="121" t="b">
        <v>1</v>
      </c>
      <c r="Q145" s="121" t="b">
        <v>1</v>
      </c>
      <c r="R145" s="121" t="b">
        <v>1</v>
      </c>
    </row>
    <row r="146" spans="1:18" x14ac:dyDescent="0.25">
      <c r="A146" s="118">
        <v>1</v>
      </c>
      <c r="B146" s="119">
        <v>2</v>
      </c>
      <c r="C146" s="351">
        <f>APT!K65</f>
        <v>400089</v>
      </c>
      <c r="D146" s="121" t="b">
        <v>1</v>
      </c>
      <c r="E146" s="352" t="str">
        <f>RIGHT(APT!D65,4)&amp;"."&amp;APT!N65&amp;"."&amp;APT!L65&amp;"."&amp;$C$6&amp;"."&amp;$C$5</f>
        <v>2045.BS.I01.Rec.Se20</v>
      </c>
      <c r="F146" s="123">
        <f t="shared" ca="1" si="2"/>
        <v>44105</v>
      </c>
      <c r="G146" s="354">
        <f>IF(APT!AB65&lt;0,0,APT!AB65)</f>
        <v>369452.56769230764</v>
      </c>
      <c r="H146" s="125">
        <f t="shared" ca="1" si="3"/>
        <v>44105</v>
      </c>
      <c r="I146" s="126">
        <v>0</v>
      </c>
      <c r="J146" s="352" t="str">
        <f>LEFT(APT!E65,20)&amp;"."&amp;APTPay!E146</f>
        <v>Northside School.2045.BS.I01.Rec.Se20</v>
      </c>
      <c r="K146" s="121" t="b">
        <v>1</v>
      </c>
      <c r="L146" s="127" t="s">
        <v>3691</v>
      </c>
      <c r="M146" s="121" t="b">
        <v>1</v>
      </c>
      <c r="N146" s="121" t="s">
        <v>3692</v>
      </c>
      <c r="O146" s="355" t="str">
        <f>APT!J65</f>
        <v>10162/543965</v>
      </c>
      <c r="P146" s="121" t="b">
        <v>1</v>
      </c>
      <c r="Q146" s="121" t="b">
        <v>1</v>
      </c>
      <c r="R146" s="121" t="b">
        <v>1</v>
      </c>
    </row>
    <row r="147" spans="1:18" x14ac:dyDescent="0.25">
      <c r="A147" s="118">
        <v>1</v>
      </c>
      <c r="B147" s="119">
        <v>2</v>
      </c>
      <c r="C147" s="351">
        <f>APT!K66</f>
        <v>400113</v>
      </c>
      <c r="D147" s="121" t="b">
        <v>1</v>
      </c>
      <c r="E147" s="352" t="str">
        <f>RIGHT(APT!D66,4)&amp;"."&amp;APT!N66&amp;"."&amp;APT!L66&amp;"."&amp;$C$6&amp;"."&amp;$C$5</f>
        <v>2077.BS.I01.Rec.Se20</v>
      </c>
      <c r="F147" s="123">
        <f t="shared" ca="1" si="2"/>
        <v>44105</v>
      </c>
      <c r="G147" s="354">
        <f>IF(APT!AB66&lt;0,0,APT!AB66)</f>
        <v>1446420.9753846147</v>
      </c>
      <c r="H147" s="125">
        <f t="shared" ca="1" si="3"/>
        <v>44105</v>
      </c>
      <c r="I147" s="126">
        <v>0</v>
      </c>
      <c r="J147" s="352" t="str">
        <f>LEFT(APT!E66,20)&amp;"."&amp;APTPay!E147</f>
        <v>Orion Primary School.2077.BS.I01.Rec.Se20</v>
      </c>
      <c r="K147" s="121" t="b">
        <v>1</v>
      </c>
      <c r="L147" s="127" t="s">
        <v>3691</v>
      </c>
      <c r="M147" s="121" t="b">
        <v>1</v>
      </c>
      <c r="N147" s="121" t="s">
        <v>3692</v>
      </c>
      <c r="O147" s="355" t="str">
        <f>APT!J66</f>
        <v>10162/543965</v>
      </c>
      <c r="P147" s="121" t="b">
        <v>1</v>
      </c>
      <c r="Q147" s="121" t="b">
        <v>1</v>
      </c>
      <c r="R147" s="121" t="b">
        <v>1</v>
      </c>
    </row>
    <row r="148" spans="1:18" hidden="1" x14ac:dyDescent="0.25">
      <c r="A148" s="118">
        <v>1</v>
      </c>
      <c r="B148" s="119">
        <v>2</v>
      </c>
      <c r="C148" s="351">
        <f>APT!K67</f>
        <v>400021</v>
      </c>
      <c r="D148" s="121" t="b">
        <v>1</v>
      </c>
      <c r="E148" s="352" t="str">
        <f>RIGHT(APT!D67,4)&amp;"."&amp;APT!N67&amp;"."&amp;APT!L67&amp;"."&amp;$C$6&amp;"."&amp;$C$5</f>
        <v>5201.BS.I01.Rec.Se20</v>
      </c>
      <c r="F148" s="123">
        <f t="shared" ca="1" si="2"/>
        <v>44105</v>
      </c>
      <c r="G148" s="354">
        <f>IF(APT!AB67&lt;0,0,APT!AB67)</f>
        <v>0</v>
      </c>
      <c r="H148" s="125">
        <f t="shared" ca="1" si="3"/>
        <v>44105</v>
      </c>
      <c r="I148" s="126">
        <v>0</v>
      </c>
      <c r="J148" s="352" t="str">
        <f>LEFT(APT!E67,20)&amp;"."&amp;APTPay!E148</f>
        <v>Osidge Primary Schoo.5201.BS.I01.Rec.Se20</v>
      </c>
      <c r="K148" s="121" t="b">
        <v>1</v>
      </c>
      <c r="L148" s="127" t="s">
        <v>3691</v>
      </c>
      <c r="M148" s="121" t="b">
        <v>1</v>
      </c>
      <c r="N148" s="121" t="s">
        <v>3692</v>
      </c>
      <c r="O148" s="355" t="str">
        <f>APT!J67</f>
        <v>10162/543965</v>
      </c>
      <c r="P148" s="121" t="b">
        <v>1</v>
      </c>
      <c r="Q148" s="121" t="b">
        <v>1</v>
      </c>
      <c r="R148" s="121" t="b">
        <v>1</v>
      </c>
    </row>
    <row r="149" spans="1:18" x14ac:dyDescent="0.25">
      <c r="A149" s="118">
        <v>1</v>
      </c>
      <c r="B149" s="119">
        <v>2</v>
      </c>
      <c r="C149" s="351">
        <f>APT!K68</f>
        <v>400003</v>
      </c>
      <c r="D149" s="121" t="b">
        <v>1</v>
      </c>
      <c r="E149" s="352" t="str">
        <f>RIGHT(APT!D68,4)&amp;"."&amp;APT!N68&amp;"."&amp;APT!L68&amp;"."&amp;$C$6&amp;"."&amp;$C$5</f>
        <v>3501.BS.I01.Rec.Se20</v>
      </c>
      <c r="F149" s="123">
        <f t="shared" ca="1" si="2"/>
        <v>44105</v>
      </c>
      <c r="G149" s="354">
        <f>IF(APT!AB68&lt;0,0,APT!AB68)</f>
        <v>291726.2715384615</v>
      </c>
      <c r="H149" s="125">
        <f t="shared" ca="1" si="3"/>
        <v>44105</v>
      </c>
      <c r="I149" s="126">
        <v>0</v>
      </c>
      <c r="J149" s="352" t="str">
        <f>LEFT(APT!E68,20)&amp;"."&amp;APTPay!E149</f>
        <v>Our Lady of Lourdes .3501.BS.I01.Rec.Se20</v>
      </c>
      <c r="K149" s="121" t="b">
        <v>1</v>
      </c>
      <c r="L149" s="127" t="s">
        <v>3691</v>
      </c>
      <c r="M149" s="121" t="b">
        <v>1</v>
      </c>
      <c r="N149" s="121" t="s">
        <v>3692</v>
      </c>
      <c r="O149" s="355" t="str">
        <f>APT!J68</f>
        <v>10162/543965</v>
      </c>
      <c r="P149" s="121" t="b">
        <v>1</v>
      </c>
      <c r="Q149" s="121" t="b">
        <v>1</v>
      </c>
      <c r="R149" s="121" t="b">
        <v>1</v>
      </c>
    </row>
    <row r="150" spans="1:18" x14ac:dyDescent="0.25">
      <c r="A150" s="118">
        <v>1</v>
      </c>
      <c r="B150" s="119">
        <v>2</v>
      </c>
      <c r="C150" s="351">
        <f>APT!K69</f>
        <v>400014</v>
      </c>
      <c r="D150" s="121" t="b">
        <v>1</v>
      </c>
      <c r="E150" s="352" t="str">
        <f>RIGHT(APT!D69,4)&amp;"."&amp;APT!N69&amp;"."&amp;APT!L69&amp;"."&amp;$C$6&amp;"."&amp;$C$5</f>
        <v>2078.BS.I01.Rec.Se20</v>
      </c>
      <c r="F150" s="123">
        <f t="shared" ca="1" si="2"/>
        <v>44105</v>
      </c>
      <c r="G150" s="354">
        <f>IF(APT!AB69&lt;0,0,APT!AB69)</f>
        <v>433717.88538461539</v>
      </c>
      <c r="H150" s="125">
        <f t="shared" ca="1" si="3"/>
        <v>44105</v>
      </c>
      <c r="I150" s="126">
        <v>0</v>
      </c>
      <c r="J150" s="352" t="str">
        <f>LEFT(APT!E69,20)&amp;"."&amp;APTPay!E150</f>
        <v>Pardes House School.2078.BS.I01.Rec.Se20</v>
      </c>
      <c r="K150" s="121" t="b">
        <v>1</v>
      </c>
      <c r="L150" s="127" t="s">
        <v>3691</v>
      </c>
      <c r="M150" s="121" t="b">
        <v>1</v>
      </c>
      <c r="N150" s="121" t="s">
        <v>3692</v>
      </c>
      <c r="O150" s="355" t="str">
        <f>APT!J69</f>
        <v>10162/543965</v>
      </c>
      <c r="P150" s="121" t="b">
        <v>1</v>
      </c>
      <c r="Q150" s="121" t="b">
        <v>1</v>
      </c>
      <c r="R150" s="121" t="b">
        <v>1</v>
      </c>
    </row>
    <row r="151" spans="1:18" x14ac:dyDescent="0.25">
      <c r="A151" s="118">
        <v>1</v>
      </c>
      <c r="B151" s="119">
        <v>2</v>
      </c>
      <c r="C151" s="351">
        <f>APT!K70</f>
        <v>400010</v>
      </c>
      <c r="D151" s="121" t="b">
        <v>1</v>
      </c>
      <c r="E151" s="352" t="str">
        <f>RIGHT(APT!D70,4)&amp;"."&amp;APT!N70&amp;"."&amp;APT!L70&amp;"."&amp;$C$6&amp;"."&amp;$C$5</f>
        <v>2071.BS.I01.Rec.Se20</v>
      </c>
      <c r="F151" s="123">
        <f t="shared" ca="1" si="2"/>
        <v>44105</v>
      </c>
      <c r="G151" s="354">
        <f>IF(APT!AB70&lt;0,0,APT!AB70)</f>
        <v>367308.66615384613</v>
      </c>
      <c r="H151" s="125">
        <f t="shared" ca="1" si="3"/>
        <v>44105</v>
      </c>
      <c r="I151" s="126">
        <v>0</v>
      </c>
      <c r="J151" s="352" t="str">
        <f>LEFT(APT!E70,20)&amp;"."&amp;APTPay!E151</f>
        <v>Queenswell Infant an.2071.BS.I01.Rec.Se20</v>
      </c>
      <c r="K151" s="121" t="b">
        <v>1</v>
      </c>
      <c r="L151" s="127" t="s">
        <v>3691</v>
      </c>
      <c r="M151" s="121" t="b">
        <v>1</v>
      </c>
      <c r="N151" s="121" t="s">
        <v>3692</v>
      </c>
      <c r="O151" s="355" t="str">
        <f>APT!J70</f>
        <v>10162/543965</v>
      </c>
      <c r="P151" s="121" t="b">
        <v>1</v>
      </c>
      <c r="Q151" s="121" t="b">
        <v>1</v>
      </c>
      <c r="R151" s="121" t="b">
        <v>1</v>
      </c>
    </row>
    <row r="152" spans="1:18" hidden="1" x14ac:dyDescent="0.25">
      <c r="A152" s="118">
        <v>1</v>
      </c>
      <c r="B152" s="119">
        <v>2</v>
      </c>
      <c r="C152" s="351">
        <f>APT!K71</f>
        <v>400012</v>
      </c>
      <c r="D152" s="121" t="b">
        <v>1</v>
      </c>
      <c r="E152" s="352" t="str">
        <f>RIGHT(APT!D71,4)&amp;"."&amp;APT!N71&amp;"."&amp;APT!L71&amp;"."&amp;$C$6&amp;"."&amp;$C$5</f>
        <v>2072.BS.I01.Rec.Se20</v>
      </c>
      <c r="F152" s="123">
        <f t="shared" ca="1" si="2"/>
        <v>44105</v>
      </c>
      <c r="G152" s="354">
        <f>IF(APT!AB71&lt;0,0,APT!AB71)</f>
        <v>0</v>
      </c>
      <c r="H152" s="125">
        <f t="shared" ca="1" si="3"/>
        <v>44105</v>
      </c>
      <c r="I152" s="126">
        <v>0</v>
      </c>
      <c r="J152" s="352" t="str">
        <f>LEFT(APT!E71,20)&amp;"."&amp;APTPay!E152</f>
        <v>Queenswell Junior Sc.2072.BS.I01.Rec.Se20</v>
      </c>
      <c r="K152" s="121" t="b">
        <v>1</v>
      </c>
      <c r="L152" s="127" t="s">
        <v>3691</v>
      </c>
      <c r="M152" s="121" t="b">
        <v>1</v>
      </c>
      <c r="N152" s="121" t="s">
        <v>3692</v>
      </c>
      <c r="O152" s="355" t="str">
        <f>APT!J71</f>
        <v>10162/543965</v>
      </c>
      <c r="P152" s="121" t="b">
        <v>1</v>
      </c>
      <c r="Q152" s="121" t="b">
        <v>1</v>
      </c>
      <c r="R152" s="121" t="b">
        <v>1</v>
      </c>
    </row>
    <row r="153" spans="1:18" hidden="1" x14ac:dyDescent="0.25">
      <c r="A153" s="118">
        <v>1</v>
      </c>
      <c r="B153" s="119">
        <v>2</v>
      </c>
      <c r="C153" s="351">
        <f>APT!K72</f>
        <v>400093</v>
      </c>
      <c r="D153" s="121" t="b">
        <v>1</v>
      </c>
      <c r="E153" s="352" t="str">
        <f>RIGHT(APT!D72,4)&amp;"."&amp;APT!N72&amp;"."&amp;APT!L72&amp;"."&amp;$C$6&amp;"."&amp;$C$5</f>
        <v>3512.BS.I01.Rec.Se20</v>
      </c>
      <c r="F153" s="123">
        <f t="shared" ca="1" si="2"/>
        <v>44105</v>
      </c>
      <c r="G153" s="354">
        <f>IF(APT!AB72&lt;0,0,APT!AB72)</f>
        <v>0</v>
      </c>
      <c r="H153" s="125">
        <f t="shared" ca="1" si="3"/>
        <v>44105</v>
      </c>
      <c r="I153" s="126">
        <v>0</v>
      </c>
      <c r="J153" s="352" t="str">
        <f>LEFT(APT!E72,20)&amp;"."&amp;APTPay!E153</f>
        <v>Rosh Pinah.3512.BS.I01.Rec.Se20</v>
      </c>
      <c r="K153" s="121" t="b">
        <v>1</v>
      </c>
      <c r="L153" s="127" t="s">
        <v>3691</v>
      </c>
      <c r="M153" s="121" t="b">
        <v>1</v>
      </c>
      <c r="N153" s="121" t="s">
        <v>3692</v>
      </c>
      <c r="O153" s="355" t="str">
        <f>APT!J72</f>
        <v>10162/543965</v>
      </c>
      <c r="P153" s="121" t="b">
        <v>1</v>
      </c>
      <c r="Q153" s="121" t="b">
        <v>1</v>
      </c>
      <c r="R153" s="121" t="b">
        <v>1</v>
      </c>
    </row>
    <row r="154" spans="1:18" x14ac:dyDescent="0.25">
      <c r="A154" s="118">
        <v>1</v>
      </c>
      <c r="B154" s="119">
        <v>2</v>
      </c>
      <c r="C154" s="351">
        <f>APT!K73</f>
        <v>400071</v>
      </c>
      <c r="D154" s="121" t="b">
        <v>1</v>
      </c>
      <c r="E154" s="352" t="str">
        <f>RIGHT(APT!D73,4)&amp;"."&amp;APT!N73&amp;"."&amp;APT!L73&amp;"."&amp;$C$6&amp;"."&amp;$C$5</f>
        <v>3510.BS.I01.Rec.Se20</v>
      </c>
      <c r="F154" s="123">
        <f t="shared" ca="1" si="2"/>
        <v>44105</v>
      </c>
      <c r="G154" s="354">
        <f>IF(APT!AB73&lt;0,0,APT!AB73)</f>
        <v>484804.40846153838</v>
      </c>
      <c r="H154" s="125">
        <f t="shared" ca="1" si="3"/>
        <v>44105</v>
      </c>
      <c r="I154" s="126">
        <v>0</v>
      </c>
      <c r="J154" s="352" t="str">
        <f>LEFT(APT!E73,20)&amp;"."&amp;APTPay!E154</f>
        <v>Sacred Heart School.3510.BS.I01.Rec.Se20</v>
      </c>
      <c r="K154" s="121" t="b">
        <v>1</v>
      </c>
      <c r="L154" s="127" t="s">
        <v>3691</v>
      </c>
      <c r="M154" s="121" t="b">
        <v>1</v>
      </c>
      <c r="N154" s="121" t="s">
        <v>3692</v>
      </c>
      <c r="O154" s="355" t="str">
        <f>APT!J73</f>
        <v>10162/543965</v>
      </c>
      <c r="P154" s="121" t="b">
        <v>1</v>
      </c>
      <c r="Q154" s="121" t="b">
        <v>1</v>
      </c>
      <c r="R154" s="121" t="b">
        <v>1</v>
      </c>
    </row>
    <row r="155" spans="1:18" x14ac:dyDescent="0.25">
      <c r="A155" s="118">
        <v>1</v>
      </c>
      <c r="B155" s="119">
        <v>2</v>
      </c>
      <c r="C155" s="351">
        <f>APT!K74</f>
        <v>400096</v>
      </c>
      <c r="D155" s="121" t="b">
        <v>1</v>
      </c>
      <c r="E155" s="352" t="str">
        <f>RIGHT(APT!D74,4)&amp;"."&amp;APT!N74&amp;"."&amp;APT!L74&amp;"."&amp;$C$6&amp;"."&amp;$C$5</f>
        <v>3502.BS.I01.Rec.Se20</v>
      </c>
      <c r="F155" s="123">
        <f t="shared" ca="1" si="2"/>
        <v>44105</v>
      </c>
      <c r="G155" s="354">
        <f>IF(APT!AB74&lt;0,0,APT!AB74)</f>
        <v>489043.37076923077</v>
      </c>
      <c r="H155" s="125">
        <f t="shared" ca="1" si="3"/>
        <v>44105</v>
      </c>
      <c r="I155" s="126">
        <v>0</v>
      </c>
      <c r="J155" s="352" t="str">
        <f>LEFT(APT!E74,20)&amp;"."&amp;APTPay!E155</f>
        <v>St Agnes RC Primary .3502.BS.I01.Rec.Se20</v>
      </c>
      <c r="K155" s="121" t="b">
        <v>1</v>
      </c>
      <c r="L155" s="127" t="s">
        <v>3691</v>
      </c>
      <c r="M155" s="121" t="b">
        <v>1</v>
      </c>
      <c r="N155" s="121" t="s">
        <v>3692</v>
      </c>
      <c r="O155" s="355" t="str">
        <f>APT!J74</f>
        <v>10162/543965</v>
      </c>
      <c r="P155" s="121" t="b">
        <v>1</v>
      </c>
      <c r="Q155" s="121" t="b">
        <v>1</v>
      </c>
      <c r="R155" s="121" t="b">
        <v>1</v>
      </c>
    </row>
    <row r="156" spans="1:18" hidden="1" x14ac:dyDescent="0.25">
      <c r="A156" s="118">
        <v>1</v>
      </c>
      <c r="B156" s="119">
        <v>2</v>
      </c>
      <c r="C156" s="351">
        <f>APT!K75</f>
        <v>400062</v>
      </c>
      <c r="D156" s="121" t="b">
        <v>1</v>
      </c>
      <c r="E156" s="352" t="str">
        <f>RIGHT(APT!D75,4)&amp;"."&amp;APT!N75&amp;"."&amp;APT!L75&amp;"."&amp;$C$6&amp;"."&amp;$C$5</f>
        <v>3315.BS.I01.Rec.Se20</v>
      </c>
      <c r="F156" s="123">
        <f t="shared" ca="1" si="2"/>
        <v>44105</v>
      </c>
      <c r="G156" s="354">
        <f>IF(APT!AB75&lt;0,0,APT!AB75)</f>
        <v>0</v>
      </c>
      <c r="H156" s="125">
        <f t="shared" ca="1" si="3"/>
        <v>44105</v>
      </c>
      <c r="I156" s="126">
        <v>0</v>
      </c>
      <c r="J156" s="352" t="str">
        <f>LEFT(APT!E75,20)&amp;"."&amp;APTPay!E156</f>
        <v>St Andrew's C E.3315.BS.I01.Rec.Se20</v>
      </c>
      <c r="K156" s="121" t="b">
        <v>1</v>
      </c>
      <c r="L156" s="127" t="s">
        <v>3691</v>
      </c>
      <c r="M156" s="121" t="b">
        <v>1</v>
      </c>
      <c r="N156" s="121" t="s">
        <v>3692</v>
      </c>
      <c r="O156" s="355" t="str">
        <f>APT!J75</f>
        <v>10162/543965</v>
      </c>
      <c r="P156" s="121" t="b">
        <v>1</v>
      </c>
      <c r="Q156" s="121" t="b">
        <v>1</v>
      </c>
      <c r="R156" s="121" t="b">
        <v>1</v>
      </c>
    </row>
    <row r="157" spans="1:18" x14ac:dyDescent="0.25">
      <c r="A157" s="118">
        <v>1</v>
      </c>
      <c r="B157" s="119">
        <v>2</v>
      </c>
      <c r="C157" s="351">
        <f>APT!K76</f>
        <v>400064</v>
      </c>
      <c r="D157" s="121" t="b">
        <v>1</v>
      </c>
      <c r="E157" s="352" t="str">
        <f>RIGHT(APT!D76,4)&amp;"."&amp;APT!N76&amp;"."&amp;APT!L76&amp;"."&amp;$C$6&amp;"."&amp;$C$5</f>
        <v>3504.BS.I01.Rec.Se20</v>
      </c>
      <c r="F157" s="123">
        <f t="shared" ca="1" si="2"/>
        <v>44105</v>
      </c>
      <c r="G157" s="354">
        <f>IF(APT!AB76&lt;0,0,APT!AB76)</f>
        <v>529111.34846153844</v>
      </c>
      <c r="H157" s="125">
        <f t="shared" ca="1" si="3"/>
        <v>44105</v>
      </c>
      <c r="I157" s="126">
        <v>0</v>
      </c>
      <c r="J157" s="352" t="str">
        <f>LEFT(APT!E76,20)&amp;"."&amp;APTPay!E157</f>
        <v>St Catherines R C Pr.3504.BS.I01.Rec.Se20</v>
      </c>
      <c r="K157" s="121" t="b">
        <v>1</v>
      </c>
      <c r="L157" s="127" t="s">
        <v>3691</v>
      </c>
      <c r="M157" s="121" t="b">
        <v>1</v>
      </c>
      <c r="N157" s="121" t="s">
        <v>3692</v>
      </c>
      <c r="O157" s="355" t="str">
        <f>APT!J76</f>
        <v>10162/543965</v>
      </c>
      <c r="P157" s="121" t="b">
        <v>1</v>
      </c>
      <c r="Q157" s="121" t="b">
        <v>1</v>
      </c>
      <c r="R157" s="121" t="b">
        <v>1</v>
      </c>
    </row>
    <row r="158" spans="1:18" x14ac:dyDescent="0.25">
      <c r="A158" s="118">
        <v>1</v>
      </c>
      <c r="B158" s="119">
        <v>2</v>
      </c>
      <c r="C158" s="351">
        <f>APT!K77</f>
        <v>400098</v>
      </c>
      <c r="D158" s="121" t="b">
        <v>1</v>
      </c>
      <c r="E158" s="352" t="str">
        <f>RIGHT(APT!D77,4)&amp;"."&amp;APT!N77&amp;"."&amp;APT!L77&amp;"."&amp;$C$6&amp;"."&amp;$C$5</f>
        <v>3309.BS.I01.Rec.Se20</v>
      </c>
      <c r="F158" s="123">
        <f t="shared" ca="1" si="2"/>
        <v>44105</v>
      </c>
      <c r="G158" s="354">
        <f>IF(APT!AB77&lt;0,0,APT!AB77)</f>
        <v>344168.36153846129</v>
      </c>
      <c r="H158" s="125">
        <f t="shared" ca="1" si="3"/>
        <v>44105</v>
      </c>
      <c r="I158" s="126">
        <v>0</v>
      </c>
      <c r="J158" s="352" t="str">
        <f>LEFT(APT!E77,20)&amp;"."&amp;APTPay!E158</f>
        <v>St Johns CE N20.3309.BS.I01.Rec.Se20</v>
      </c>
      <c r="K158" s="121" t="b">
        <v>1</v>
      </c>
      <c r="L158" s="127" t="s">
        <v>3691</v>
      </c>
      <c r="M158" s="121" t="b">
        <v>1</v>
      </c>
      <c r="N158" s="121" t="s">
        <v>3692</v>
      </c>
      <c r="O158" s="355" t="str">
        <f>APT!J77</f>
        <v>10162/543965</v>
      </c>
      <c r="P158" s="121" t="b">
        <v>1</v>
      </c>
      <c r="Q158" s="121" t="b">
        <v>1</v>
      </c>
      <c r="R158" s="121" t="b">
        <v>1</v>
      </c>
    </row>
    <row r="159" spans="1:18" x14ac:dyDescent="0.25">
      <c r="A159" s="118">
        <v>1</v>
      </c>
      <c r="B159" s="119">
        <v>2</v>
      </c>
      <c r="C159" s="351">
        <f>APT!K78</f>
        <v>400114</v>
      </c>
      <c r="D159" s="121" t="b">
        <v>1</v>
      </c>
      <c r="E159" s="352" t="str">
        <f>RIGHT(APT!D78,4)&amp;"."&amp;APT!N78&amp;"."&amp;APT!L78&amp;"."&amp;$C$6&amp;"."&amp;$C$5</f>
        <v>3307.BS.I01.Rec.Se20</v>
      </c>
      <c r="F159" s="123">
        <f t="shared" ca="1" si="2"/>
        <v>44105</v>
      </c>
      <c r="G159" s="354">
        <f>IF(APT!AB78&lt;0,0,APT!AB78)</f>
        <v>278519.64999999997</v>
      </c>
      <c r="H159" s="125">
        <f t="shared" ca="1" si="3"/>
        <v>44105</v>
      </c>
      <c r="I159" s="126">
        <v>0</v>
      </c>
      <c r="J159" s="352" t="str">
        <f>LEFT(APT!E78,20)&amp;"."&amp;APTPay!E159</f>
        <v>St John's CE School .3307.BS.I01.Rec.Se20</v>
      </c>
      <c r="K159" s="121" t="b">
        <v>1</v>
      </c>
      <c r="L159" s="127" t="s">
        <v>3691</v>
      </c>
      <c r="M159" s="121" t="b">
        <v>1</v>
      </c>
      <c r="N159" s="121" t="s">
        <v>3692</v>
      </c>
      <c r="O159" s="355" t="str">
        <f>APT!J78</f>
        <v>10162/543965</v>
      </c>
      <c r="P159" s="121" t="b">
        <v>1</v>
      </c>
      <c r="Q159" s="121" t="b">
        <v>1</v>
      </c>
      <c r="R159" s="121" t="b">
        <v>1</v>
      </c>
    </row>
    <row r="160" spans="1:18" x14ac:dyDescent="0.25">
      <c r="A160" s="118">
        <v>1</v>
      </c>
      <c r="B160" s="119">
        <v>2</v>
      </c>
      <c r="C160" s="351">
        <f>APT!K79</f>
        <v>400066</v>
      </c>
      <c r="D160" s="121" t="b">
        <v>1</v>
      </c>
      <c r="E160" s="352" t="str">
        <f>RIGHT(APT!D79,4)&amp;"."&amp;APT!N79&amp;"."&amp;APT!L79&amp;"."&amp;$C$6&amp;"."&amp;$C$5</f>
        <v>3509.BS.I01.Rec.Se20</v>
      </c>
      <c r="F160" s="123">
        <f t="shared" ca="1" si="2"/>
        <v>44105</v>
      </c>
      <c r="G160" s="354">
        <f>IF(APT!AB79&lt;0,0,APT!AB79)</f>
        <v>659571.60769230779</v>
      </c>
      <c r="H160" s="125">
        <f t="shared" ca="1" si="3"/>
        <v>44105</v>
      </c>
      <c r="I160" s="126">
        <v>0</v>
      </c>
      <c r="J160" s="352" t="str">
        <f>LEFT(APT!E79,20)&amp;"."&amp;APTPay!E160</f>
        <v>St Joseph's Primary .3509.BS.I01.Rec.Se20</v>
      </c>
      <c r="K160" s="121" t="b">
        <v>1</v>
      </c>
      <c r="L160" s="127" t="s">
        <v>3691</v>
      </c>
      <c r="M160" s="121" t="b">
        <v>1</v>
      </c>
      <c r="N160" s="121" t="s">
        <v>3692</v>
      </c>
      <c r="O160" s="355" t="str">
        <f>APT!J79</f>
        <v>10162/543965</v>
      </c>
      <c r="P160" s="121" t="b">
        <v>1</v>
      </c>
      <c r="Q160" s="121" t="b">
        <v>1</v>
      </c>
      <c r="R160" s="121" t="b">
        <v>1</v>
      </c>
    </row>
    <row r="161" spans="1:18" x14ac:dyDescent="0.25">
      <c r="A161" s="118">
        <v>1</v>
      </c>
      <c r="B161" s="119">
        <v>2</v>
      </c>
      <c r="C161" s="351">
        <f>APT!K80</f>
        <v>400058</v>
      </c>
      <c r="D161" s="121" t="b">
        <v>1</v>
      </c>
      <c r="E161" s="352" t="str">
        <f>RIGHT(APT!D80,4)&amp;"."&amp;APT!N80&amp;"."&amp;APT!L80&amp;"."&amp;$C$6&amp;"."&amp;$C$5</f>
        <v>3311.BS.I01.Rec.Se20</v>
      </c>
      <c r="F161" s="123">
        <f t="shared" ca="1" si="2"/>
        <v>44105</v>
      </c>
      <c r="G161" s="354">
        <f>IF(APT!AB80&lt;0,0,APT!AB80)</f>
        <v>523414.45307692303</v>
      </c>
      <c r="H161" s="125">
        <f t="shared" ca="1" si="3"/>
        <v>44105</v>
      </c>
      <c r="I161" s="126">
        <v>0</v>
      </c>
      <c r="J161" s="352" t="str">
        <f>LEFT(APT!E80,20)&amp;"."&amp;APTPay!E161</f>
        <v>St Mary's C E Primar.3311.BS.I01.Rec.Se20</v>
      </c>
      <c r="K161" s="121" t="b">
        <v>1</v>
      </c>
      <c r="L161" s="127" t="s">
        <v>3691</v>
      </c>
      <c r="M161" s="121" t="b">
        <v>1</v>
      </c>
      <c r="N161" s="121" t="s">
        <v>3692</v>
      </c>
      <c r="O161" s="355" t="str">
        <f>APT!J80</f>
        <v>10162/543965</v>
      </c>
      <c r="P161" s="121" t="b">
        <v>1</v>
      </c>
      <c r="Q161" s="121" t="b">
        <v>1</v>
      </c>
      <c r="R161" s="121" t="b">
        <v>1</v>
      </c>
    </row>
    <row r="162" spans="1:18" x14ac:dyDescent="0.25">
      <c r="A162" s="118">
        <v>1</v>
      </c>
      <c r="B162" s="119">
        <v>2</v>
      </c>
      <c r="C162" s="351">
        <f>APT!K81</f>
        <v>400017</v>
      </c>
      <c r="D162" s="121" t="b">
        <v>1</v>
      </c>
      <c r="E162" s="352" t="str">
        <f>RIGHT(APT!D81,4)&amp;"."&amp;APT!N81&amp;"."&amp;APT!L81&amp;"."&amp;$C$6&amp;"."&amp;$C$5</f>
        <v>3312.BS.I01.Rec.Se20</v>
      </c>
      <c r="F162" s="123">
        <f t="shared" ca="1" si="2"/>
        <v>44105</v>
      </c>
      <c r="G162" s="354">
        <f>IF(APT!AB81&lt;0,0,APT!AB81)</f>
        <v>279022.9846153846</v>
      </c>
      <c r="H162" s="125">
        <f t="shared" ca="1" si="3"/>
        <v>44105</v>
      </c>
      <c r="I162" s="126">
        <v>0</v>
      </c>
      <c r="J162" s="352" t="str">
        <f>LEFT(APT!E81,20)&amp;"."&amp;APTPay!E162</f>
        <v>St Mary's School EN4.3312.BS.I01.Rec.Se20</v>
      </c>
      <c r="K162" s="121" t="b">
        <v>1</v>
      </c>
      <c r="L162" s="127" t="s">
        <v>3691</v>
      </c>
      <c r="M162" s="121" t="b">
        <v>1</v>
      </c>
      <c r="N162" s="121" t="s">
        <v>3692</v>
      </c>
      <c r="O162" s="355" t="str">
        <f>APT!J81</f>
        <v>10162/543965</v>
      </c>
      <c r="P162" s="121" t="b">
        <v>1</v>
      </c>
      <c r="Q162" s="121" t="b">
        <v>1</v>
      </c>
      <c r="R162" s="121" t="b">
        <v>1</v>
      </c>
    </row>
    <row r="163" spans="1:18" x14ac:dyDescent="0.25">
      <c r="A163" s="118">
        <v>1</v>
      </c>
      <c r="B163" s="119">
        <v>2</v>
      </c>
      <c r="C163" s="351">
        <f>APT!K82</f>
        <v>400094</v>
      </c>
      <c r="D163" s="121" t="b">
        <v>1</v>
      </c>
      <c r="E163" s="352" t="str">
        <f>RIGHT(APT!D82,4)&amp;"."&amp;APT!N82&amp;"."&amp;APT!L82&amp;"."&amp;$C$6&amp;"."&amp;$C$5</f>
        <v>3314.BS.I01.Rec.Se20</v>
      </c>
      <c r="F163" s="123">
        <f t="shared" ca="1" si="2"/>
        <v>44105</v>
      </c>
      <c r="G163" s="354">
        <f>IF(APT!AB82&lt;0,0,APT!AB82)</f>
        <v>342655.76615384623</v>
      </c>
      <c r="H163" s="125">
        <f t="shared" ca="1" si="3"/>
        <v>44105</v>
      </c>
      <c r="I163" s="126">
        <v>0</v>
      </c>
      <c r="J163" s="352" t="str">
        <f>LEFT(APT!E82,20)&amp;"."&amp;APTPay!E163</f>
        <v>St Pauls CE Primary,.3314.BS.I01.Rec.Se20</v>
      </c>
      <c r="K163" s="121" t="b">
        <v>1</v>
      </c>
      <c r="L163" s="127" t="s">
        <v>3691</v>
      </c>
      <c r="M163" s="121" t="b">
        <v>1</v>
      </c>
      <c r="N163" s="121" t="s">
        <v>3692</v>
      </c>
      <c r="O163" s="355" t="str">
        <f>APT!J82</f>
        <v>10162/543965</v>
      </c>
      <c r="P163" s="121" t="b">
        <v>1</v>
      </c>
      <c r="Q163" s="121" t="b">
        <v>1</v>
      </c>
      <c r="R163" s="121" t="b">
        <v>1</v>
      </c>
    </row>
    <row r="164" spans="1:18" x14ac:dyDescent="0.25">
      <c r="A164" s="118">
        <v>1</v>
      </c>
      <c r="B164" s="119">
        <v>2</v>
      </c>
      <c r="C164" s="351">
        <f>APT!K83</f>
        <v>400006</v>
      </c>
      <c r="D164" s="121" t="b">
        <v>1</v>
      </c>
      <c r="E164" s="352" t="str">
        <f>RIGHT(APT!D83,4)&amp;"."&amp;APT!N83&amp;"."&amp;APT!L83&amp;"."&amp;$C$6&amp;"."&amp;$C$5</f>
        <v>3313.BS.I01.Rec.Se20</v>
      </c>
      <c r="F164" s="123">
        <f t="shared" ca="1" si="2"/>
        <v>44105</v>
      </c>
      <c r="G164" s="354">
        <f>IF(APT!AB83&lt;0,0,APT!AB83)</f>
        <v>275503.71923076926</v>
      </c>
      <c r="H164" s="125">
        <f t="shared" ca="1" si="3"/>
        <v>44105</v>
      </c>
      <c r="I164" s="126">
        <v>0</v>
      </c>
      <c r="J164" s="352" t="str">
        <f>LEFT(APT!E83,20)&amp;"."&amp;APTPay!E164</f>
        <v>St Paul's School, N1.3313.BS.I01.Rec.Se20</v>
      </c>
      <c r="K164" s="121" t="b">
        <v>1</v>
      </c>
      <c r="L164" s="127" t="s">
        <v>3691</v>
      </c>
      <c r="M164" s="121" t="b">
        <v>1</v>
      </c>
      <c r="N164" s="121" t="s">
        <v>3692</v>
      </c>
      <c r="O164" s="355" t="str">
        <f>APT!J83</f>
        <v>10162/543965</v>
      </c>
      <c r="P164" s="121" t="b">
        <v>1</v>
      </c>
      <c r="Q164" s="121" t="b">
        <v>1</v>
      </c>
      <c r="R164" s="121" t="b">
        <v>1</v>
      </c>
    </row>
    <row r="165" spans="1:18" x14ac:dyDescent="0.25">
      <c r="A165" s="118">
        <v>1</v>
      </c>
      <c r="B165" s="119">
        <v>2</v>
      </c>
      <c r="C165" s="351">
        <f>APT!K84</f>
        <v>400037</v>
      </c>
      <c r="D165" s="121" t="b">
        <v>1</v>
      </c>
      <c r="E165" s="352" t="str">
        <f>RIGHT(APT!D84,4)&amp;"."&amp;APT!N84&amp;"."&amp;APT!L84&amp;"."&amp;$C$6&amp;"."&amp;$C$5</f>
        <v>3507.BS.I01.Rec.Se20</v>
      </c>
      <c r="F165" s="353">
        <f t="shared" ca="1" si="2"/>
        <v>44105</v>
      </c>
      <c r="G165" s="354">
        <f>IF(APT!AB84&lt;0,0,APT!AB84)</f>
        <v>254812.86769230771</v>
      </c>
      <c r="H165" s="125">
        <f t="shared" ca="1" si="3"/>
        <v>44105</v>
      </c>
      <c r="I165" s="126">
        <v>0</v>
      </c>
      <c r="J165" s="352" t="str">
        <f>LEFT(APT!E84,20)&amp;"."&amp;APTPay!E165</f>
        <v>St Theresa's R.C. Pr.3507.BS.I01.Rec.Se20</v>
      </c>
      <c r="K165" s="121" t="b">
        <v>1</v>
      </c>
      <c r="L165" s="127" t="s">
        <v>3691</v>
      </c>
      <c r="M165" s="121" t="b">
        <v>1</v>
      </c>
      <c r="N165" s="121" t="s">
        <v>3692</v>
      </c>
      <c r="O165" s="355" t="str">
        <f>APT!J84</f>
        <v>10162/543965</v>
      </c>
      <c r="P165" s="121" t="b">
        <v>1</v>
      </c>
      <c r="Q165" s="121" t="b">
        <v>1</v>
      </c>
      <c r="R165" s="121" t="b">
        <v>1</v>
      </c>
    </row>
    <row r="166" spans="1:18" x14ac:dyDescent="0.25">
      <c r="A166" s="118">
        <v>1</v>
      </c>
      <c r="B166" s="119">
        <v>2</v>
      </c>
      <c r="C166" s="351">
        <f>APT!K85</f>
        <v>400009</v>
      </c>
      <c r="D166" s="121" t="b">
        <v>1</v>
      </c>
      <c r="E166" s="352" t="str">
        <f>RIGHT(APT!D85,4)&amp;"."&amp;APT!N85&amp;"."&amp;APT!L85&amp;"."&amp;$C$6&amp;"."&amp;$C$5</f>
        <v>3506.BS.I01.Rec.Se20</v>
      </c>
      <c r="F166" s="353">
        <f t="shared" ca="1" si="2"/>
        <v>44105</v>
      </c>
      <c r="G166" s="354">
        <f>IF(APT!AB85&lt;0,0,APT!AB85)</f>
        <v>387789.75307692308</v>
      </c>
      <c r="H166" s="125">
        <f t="shared" ref="H166:H185" ca="1" si="4">F166</f>
        <v>44105</v>
      </c>
      <c r="I166" s="126">
        <v>0</v>
      </c>
      <c r="J166" s="352" t="str">
        <f>LEFT(APT!E85,20)&amp;"."&amp;APTPay!E166</f>
        <v>St Vincent's Catholi.3506.BS.I01.Rec.Se20</v>
      </c>
      <c r="K166" s="121" t="b">
        <v>1</v>
      </c>
      <c r="L166" s="127" t="s">
        <v>3691</v>
      </c>
      <c r="M166" s="121" t="b">
        <v>1</v>
      </c>
      <c r="N166" s="121" t="s">
        <v>3692</v>
      </c>
      <c r="O166" s="355" t="str">
        <f>APT!J85</f>
        <v>10162/543965</v>
      </c>
      <c r="P166" s="121" t="b">
        <v>1</v>
      </c>
      <c r="Q166" s="121" t="b">
        <v>1</v>
      </c>
      <c r="R166" s="121" t="b">
        <v>1</v>
      </c>
    </row>
    <row r="167" spans="1:18" hidden="1" x14ac:dyDescent="0.25">
      <c r="A167" s="118">
        <v>1</v>
      </c>
      <c r="B167" s="119">
        <v>2</v>
      </c>
      <c r="C167" s="351">
        <f>APT!K86</f>
        <v>400038</v>
      </c>
      <c r="D167" s="121" t="b">
        <v>1</v>
      </c>
      <c r="E167" s="352" t="str">
        <f>RIGHT(APT!D86,4)&amp;"."&amp;APT!N86&amp;"."&amp;APT!L86&amp;"."&amp;$C$6&amp;"."&amp;$C$5</f>
        <v>2070.BS.I01.Rec.Se20</v>
      </c>
      <c r="F167" s="353">
        <f t="shared" ca="1" si="2"/>
        <v>44105</v>
      </c>
      <c r="G167" s="354">
        <f>IF(APT!AB86&lt;0,0,APT!AB86)</f>
        <v>0</v>
      </c>
      <c r="H167" s="125">
        <f t="shared" ca="1" si="4"/>
        <v>44105</v>
      </c>
      <c r="I167" s="126">
        <v>0</v>
      </c>
      <c r="J167" s="352" t="str">
        <f>LEFT(APT!E86,20)&amp;"."&amp;APTPay!E167</f>
        <v>Sunnyfields Primary .2070.BS.I01.Rec.Se20</v>
      </c>
      <c r="K167" s="121" t="b">
        <v>1</v>
      </c>
      <c r="L167" s="127" t="s">
        <v>3691</v>
      </c>
      <c r="M167" s="121" t="b">
        <v>1</v>
      </c>
      <c r="N167" s="121" t="s">
        <v>3692</v>
      </c>
      <c r="O167" s="355" t="str">
        <f>APT!J86</f>
        <v>10162/543965</v>
      </c>
      <c r="P167" s="121" t="b">
        <v>1</v>
      </c>
      <c r="Q167" s="121" t="b">
        <v>1</v>
      </c>
      <c r="R167" s="121" t="b">
        <v>1</v>
      </c>
    </row>
    <row r="168" spans="1:18" x14ac:dyDescent="0.25">
      <c r="A168" s="118">
        <v>1</v>
      </c>
      <c r="B168" s="119">
        <v>2</v>
      </c>
      <c r="C168" s="351">
        <f>APT!K87</f>
        <v>400100</v>
      </c>
      <c r="D168" s="121" t="b">
        <v>1</v>
      </c>
      <c r="E168" s="352" t="str">
        <f>RIGHT(APT!D87,4)&amp;"."&amp;APT!N87&amp;"."&amp;APT!L87&amp;"."&amp;$C$6&amp;"."&amp;$C$5</f>
        <v>3316.BS.I01.Rec.Se20</v>
      </c>
      <c r="F168" s="353">
        <f t="shared" ca="1" si="2"/>
        <v>44105</v>
      </c>
      <c r="G168" s="354">
        <f>IF(APT!AB87&lt;0,0,APT!AB87)</f>
        <v>279157.07846153848</v>
      </c>
      <c r="H168" s="125">
        <f t="shared" ca="1" si="4"/>
        <v>44105</v>
      </c>
      <c r="I168" s="126">
        <v>0</v>
      </c>
      <c r="J168" s="352" t="str">
        <f>LEFT(APT!E87,20)&amp;"."&amp;APTPay!E168</f>
        <v>Trent  C of E Primar.3316.BS.I01.Rec.Se20</v>
      </c>
      <c r="K168" s="121" t="b">
        <v>1</v>
      </c>
      <c r="L168" s="127" t="s">
        <v>3691</v>
      </c>
      <c r="M168" s="121" t="b">
        <v>1</v>
      </c>
      <c r="N168" s="121" t="s">
        <v>3692</v>
      </c>
      <c r="O168" s="355" t="str">
        <f>APT!J87</f>
        <v>10162/543965</v>
      </c>
      <c r="P168" s="121" t="b">
        <v>1</v>
      </c>
      <c r="Q168" s="121" t="b">
        <v>1</v>
      </c>
      <c r="R168" s="121" t="b">
        <v>1</v>
      </c>
    </row>
    <row r="169" spans="1:18" x14ac:dyDescent="0.25">
      <c r="A169" s="118">
        <v>1</v>
      </c>
      <c r="B169" s="119">
        <v>2</v>
      </c>
      <c r="C169" s="351">
        <f>APT!K88</f>
        <v>400101</v>
      </c>
      <c r="D169" s="121" t="b">
        <v>1</v>
      </c>
      <c r="E169" s="352" t="str">
        <f>RIGHT(APT!D88,4)&amp;"."&amp;APT!N88&amp;"."&amp;APT!L88&amp;"."&amp;$C$6&amp;"."&amp;$C$5</f>
        <v>2055.BS.I01.Rec.Se20</v>
      </c>
      <c r="F169" s="353">
        <f t="shared" ca="1" si="2"/>
        <v>44105</v>
      </c>
      <c r="G169" s="354">
        <f>IF(APT!AB88&lt;0,0,APT!AB88)</f>
        <v>345648.28692307702</v>
      </c>
      <c r="H169" s="125">
        <f t="shared" ca="1" si="4"/>
        <v>44105</v>
      </c>
      <c r="I169" s="126">
        <v>0</v>
      </c>
      <c r="J169" s="352" t="str">
        <f>LEFT(APT!E88,20)&amp;"."&amp;APTPay!E169</f>
        <v>Tudor School.2055.BS.I01.Rec.Se20</v>
      </c>
      <c r="K169" s="121" t="b">
        <v>1</v>
      </c>
      <c r="L169" s="127" t="s">
        <v>3691</v>
      </c>
      <c r="M169" s="121" t="b">
        <v>1</v>
      </c>
      <c r="N169" s="121" t="s">
        <v>3692</v>
      </c>
      <c r="O169" s="355" t="str">
        <f>APT!J88</f>
        <v>10162/543965</v>
      </c>
      <c r="P169" s="121" t="b">
        <v>1</v>
      </c>
      <c r="Q169" s="121" t="b">
        <v>1</v>
      </c>
      <c r="R169" s="121" t="b">
        <v>1</v>
      </c>
    </row>
    <row r="170" spans="1:18" hidden="1" x14ac:dyDescent="0.25">
      <c r="A170" s="118">
        <v>1</v>
      </c>
      <c r="B170" s="119">
        <v>2</v>
      </c>
      <c r="C170" s="351">
        <f>APT!K89</f>
        <v>400053</v>
      </c>
      <c r="D170" s="121" t="b">
        <v>1</v>
      </c>
      <c r="E170" s="352" t="str">
        <f>RIGHT(APT!D89,4)&amp;"."&amp;APT!N89&amp;"."&amp;APT!L89&amp;"."&amp;$C$6&amp;"."&amp;$C$5</f>
        <v>2057.BS.I01.Rec.Se20</v>
      </c>
      <c r="F170" s="353">
        <f t="shared" ca="1" si="2"/>
        <v>44105</v>
      </c>
      <c r="G170" s="354">
        <f>IF(APT!AB89&lt;0,0,APT!AB89)</f>
        <v>0</v>
      </c>
      <c r="H170" s="125">
        <f t="shared" ca="1" si="4"/>
        <v>44105</v>
      </c>
      <c r="I170" s="126">
        <v>0</v>
      </c>
      <c r="J170" s="352" t="str">
        <f>LEFT(APT!E89,20)&amp;"."&amp;APTPay!E170</f>
        <v>Underhill School.2057.BS.I01.Rec.Se20</v>
      </c>
      <c r="K170" s="121" t="b">
        <v>1</v>
      </c>
      <c r="L170" s="127" t="s">
        <v>3691</v>
      </c>
      <c r="M170" s="121" t="b">
        <v>1</v>
      </c>
      <c r="N170" s="121" t="s">
        <v>3692</v>
      </c>
      <c r="O170" s="355" t="str">
        <f>APT!J89</f>
        <v>10162/543965</v>
      </c>
      <c r="P170" s="121" t="b">
        <v>1</v>
      </c>
      <c r="Q170" s="121" t="b">
        <v>1</v>
      </c>
      <c r="R170" s="121" t="b">
        <v>1</v>
      </c>
    </row>
    <row r="171" spans="1:18" hidden="1" x14ac:dyDescent="0.25">
      <c r="A171" s="118">
        <v>1</v>
      </c>
      <c r="B171" s="119">
        <v>2</v>
      </c>
      <c r="C171" s="351">
        <f>APT!K90</f>
        <v>400111</v>
      </c>
      <c r="D171" s="121" t="b">
        <v>1</v>
      </c>
      <c r="E171" s="352" t="str">
        <f>RIGHT(APT!D90,4)&amp;"."&amp;APT!N90&amp;"."&amp;APT!L90&amp;"."&amp;$C$6&amp;"."&amp;$C$5</f>
        <v>2076.BS.I01.Rec.Se20</v>
      </c>
      <c r="F171" s="353">
        <f t="shared" ca="1" si="2"/>
        <v>44105</v>
      </c>
      <c r="G171" s="354">
        <f>IF(APT!AB90&lt;0,0,APT!AB90)</f>
        <v>0</v>
      </c>
      <c r="H171" s="125">
        <f t="shared" ca="1" si="4"/>
        <v>44105</v>
      </c>
      <c r="I171" s="126">
        <v>0</v>
      </c>
      <c r="J171" s="352" t="str">
        <f>LEFT(APT!E90,20)&amp;"."&amp;APTPay!E171</f>
        <v>Wessex  Gardens Prim.2076.BS.I01.Rec.Se20</v>
      </c>
      <c r="K171" s="121" t="b">
        <v>1</v>
      </c>
      <c r="L171" s="127" t="s">
        <v>3691</v>
      </c>
      <c r="M171" s="121" t="b">
        <v>1</v>
      </c>
      <c r="N171" s="121" t="s">
        <v>3692</v>
      </c>
      <c r="O171" s="355" t="str">
        <f>APT!J90</f>
        <v>10162/543965</v>
      </c>
      <c r="P171" s="121" t="b">
        <v>1</v>
      </c>
      <c r="Q171" s="121" t="b">
        <v>1</v>
      </c>
      <c r="R171" s="121" t="b">
        <v>1</v>
      </c>
    </row>
    <row r="172" spans="1:18" x14ac:dyDescent="0.25">
      <c r="A172" s="118">
        <v>1</v>
      </c>
      <c r="B172" s="119">
        <v>2</v>
      </c>
      <c r="C172" s="351">
        <f>APT!K91</f>
        <v>400011</v>
      </c>
      <c r="D172" s="121" t="b">
        <v>1</v>
      </c>
      <c r="E172" s="352" t="str">
        <f>RIGHT(APT!D91,4)&amp;"."&amp;APT!N91&amp;"."&amp;APT!L91&amp;"."&amp;$C$6&amp;"."&amp;$C$5</f>
        <v>2060.BS.I01.Rec.Se20</v>
      </c>
      <c r="F172" s="353">
        <f t="shared" ca="1" si="2"/>
        <v>44105</v>
      </c>
      <c r="G172" s="354">
        <f>IF(APT!AB91&lt;0,0,APT!AB91)</f>
        <v>700357.24769230769</v>
      </c>
      <c r="H172" s="125">
        <f t="shared" ca="1" si="4"/>
        <v>44105</v>
      </c>
      <c r="I172" s="126">
        <v>0</v>
      </c>
      <c r="J172" s="352" t="str">
        <f>LEFT(APT!E91,20)&amp;"."&amp;APTPay!E172</f>
        <v>Whitings Hill Primar.2060.BS.I01.Rec.Se20</v>
      </c>
      <c r="K172" s="121" t="b">
        <v>1</v>
      </c>
      <c r="L172" s="127" t="s">
        <v>3691</v>
      </c>
      <c r="M172" s="121" t="b">
        <v>1</v>
      </c>
      <c r="N172" s="121" t="s">
        <v>3692</v>
      </c>
      <c r="O172" s="355" t="str">
        <f>APT!J91</f>
        <v>10162/543965</v>
      </c>
      <c r="P172" s="121" t="b">
        <v>1</v>
      </c>
      <c r="Q172" s="121" t="b">
        <v>1</v>
      </c>
      <c r="R172" s="121" t="b">
        <v>1</v>
      </c>
    </row>
    <row r="173" spans="1:18" x14ac:dyDescent="0.25">
      <c r="A173" s="118">
        <v>1</v>
      </c>
      <c r="B173" s="119">
        <v>2</v>
      </c>
      <c r="C173" s="351">
        <f>APT!K92</f>
        <v>400117</v>
      </c>
      <c r="D173" s="121" t="b">
        <v>1</v>
      </c>
      <c r="E173" s="352" t="str">
        <f>RIGHT(APT!D92,4)&amp;"."&amp;APT!N92&amp;"."&amp;APT!L92&amp;"."&amp;$C$6&amp;"."&amp;$C$5</f>
        <v>3518.BS.I01.Rec.Se20</v>
      </c>
      <c r="F173" s="353">
        <f t="shared" ca="1" si="2"/>
        <v>44105</v>
      </c>
      <c r="G173" s="354">
        <f>IF(APT!AB92&lt;0,0,APT!AB92)</f>
        <v>311720.11461538437</v>
      </c>
      <c r="H173" s="125">
        <f t="shared" ca="1" si="4"/>
        <v>44105</v>
      </c>
      <c r="I173" s="126">
        <v>0</v>
      </c>
      <c r="J173" s="352" t="str">
        <f>LEFT(APT!E92,20)&amp;"."&amp;APTPay!E173</f>
        <v>Woodcroft Primary Sc.3518.BS.I01.Rec.Se20</v>
      </c>
      <c r="K173" s="121" t="b">
        <v>1</v>
      </c>
      <c r="L173" s="127" t="s">
        <v>3691</v>
      </c>
      <c r="M173" s="121" t="b">
        <v>1</v>
      </c>
      <c r="N173" s="121" t="s">
        <v>3692</v>
      </c>
      <c r="O173" s="355" t="str">
        <f>APT!J92</f>
        <v>10162/543965</v>
      </c>
      <c r="P173" s="121" t="b">
        <v>1</v>
      </c>
      <c r="Q173" s="121" t="b">
        <v>1</v>
      </c>
      <c r="R173" s="121" t="b">
        <v>1</v>
      </c>
    </row>
    <row r="174" spans="1:18" x14ac:dyDescent="0.25">
      <c r="A174" s="118">
        <v>1</v>
      </c>
      <c r="B174" s="119">
        <v>2</v>
      </c>
      <c r="C174" s="351">
        <f>APT!K93</f>
        <v>400004</v>
      </c>
      <c r="D174" s="121" t="b">
        <v>1</v>
      </c>
      <c r="E174" s="352" t="str">
        <f>RIGHT(APT!D93,4)&amp;"."&amp;APT!N93&amp;"."&amp;APT!L93&amp;"."&amp;$C$6&amp;"."&amp;$C$5</f>
        <v>2054.BS.I01.Rec.Se20</v>
      </c>
      <c r="F174" s="353">
        <f t="shared" ca="1" si="2"/>
        <v>44105</v>
      </c>
      <c r="G174" s="354">
        <f>IF(APT!AB93&lt;0,0,APT!AB93)</f>
        <v>276383.55538461526</v>
      </c>
      <c r="H174" s="125">
        <f t="shared" ca="1" si="4"/>
        <v>44105</v>
      </c>
      <c r="I174" s="126">
        <v>0</v>
      </c>
      <c r="J174" s="352" t="str">
        <f>LEFT(APT!E93,20)&amp;"."&amp;APTPay!E174</f>
        <v>Woodridge  Primary S.2054.BS.I01.Rec.Se20</v>
      </c>
      <c r="K174" s="121" t="b">
        <v>1</v>
      </c>
      <c r="L174" s="127" t="s">
        <v>3691</v>
      </c>
      <c r="M174" s="121" t="b">
        <v>1</v>
      </c>
      <c r="N174" s="121" t="s">
        <v>3692</v>
      </c>
      <c r="O174" s="355" t="str">
        <f>APT!J93</f>
        <v>10162/543965</v>
      </c>
      <c r="P174" s="121" t="b">
        <v>1</v>
      </c>
      <c r="Q174" s="121" t="b">
        <v>1</v>
      </c>
      <c r="R174" s="121" t="b">
        <v>1</v>
      </c>
    </row>
    <row r="175" spans="1:18" hidden="1" x14ac:dyDescent="0.25">
      <c r="A175" s="118">
        <v>1</v>
      </c>
      <c r="B175" s="119">
        <v>2</v>
      </c>
      <c r="C175" s="351">
        <f>APT!K94</f>
        <v>400041</v>
      </c>
      <c r="D175" s="121" t="b">
        <v>1</v>
      </c>
      <c r="E175" s="352" t="str">
        <f>RIGHT(APT!D94,4)&amp;"."&amp;APT!N94&amp;"."&amp;APT!L94&amp;"."&amp;$C$6&amp;"."&amp;$C$5</f>
        <v>5405.BS.I01.Rec.Se20</v>
      </c>
      <c r="F175" s="353">
        <f t="shared" ca="1" si="2"/>
        <v>44105</v>
      </c>
      <c r="G175" s="354">
        <f>IF(APT!AB94&lt;0,0,APT!AB94)</f>
        <v>0</v>
      </c>
      <c r="H175" s="125">
        <f t="shared" ca="1" si="4"/>
        <v>44105</v>
      </c>
      <c r="I175" s="126">
        <v>0</v>
      </c>
      <c r="J175" s="352" t="str">
        <f>LEFT(APT!E94,20)&amp;"."&amp;APTPay!E175</f>
        <v>Finchley Catholic Hi.5405.BS.I01.Rec.Se20</v>
      </c>
      <c r="K175" s="121" t="b">
        <v>1</v>
      </c>
      <c r="L175" s="127" t="s">
        <v>3691</v>
      </c>
      <c r="M175" s="121" t="b">
        <v>1</v>
      </c>
      <c r="N175" s="121" t="s">
        <v>3692</v>
      </c>
      <c r="O175" s="355" t="str">
        <f>APT!J94</f>
        <v>10163/543965</v>
      </c>
      <c r="P175" s="121" t="b">
        <v>1</v>
      </c>
      <c r="Q175" s="121" t="b">
        <v>1</v>
      </c>
      <c r="R175" s="121" t="b">
        <v>1</v>
      </c>
    </row>
    <row r="176" spans="1:18" hidden="1" x14ac:dyDescent="0.25">
      <c r="A176" s="118">
        <v>1</v>
      </c>
      <c r="B176" s="119">
        <v>2</v>
      </c>
      <c r="C176" s="351">
        <f>APT!K95</f>
        <v>400033</v>
      </c>
      <c r="D176" s="121" t="b">
        <v>1</v>
      </c>
      <c r="E176" s="352" t="str">
        <f>RIGHT(APT!D95,4)&amp;"."&amp;APT!N95&amp;"."&amp;APT!L95&amp;"."&amp;$C$6&amp;"."&amp;$C$5</f>
        <v>4003.BS.I01.Rec.Se20</v>
      </c>
      <c r="F176" s="353">
        <f t="shared" ref="F176:F185" ca="1" si="5">TODAY()</f>
        <v>44105</v>
      </c>
      <c r="G176" s="354">
        <f>IF(APT!AB95&lt;0,0,APT!AB95)</f>
        <v>0</v>
      </c>
      <c r="H176" s="125">
        <f t="shared" ca="1" si="4"/>
        <v>44105</v>
      </c>
      <c r="I176" s="126">
        <v>0</v>
      </c>
      <c r="J176" s="352" t="str">
        <f>LEFT(APT!E95,20)&amp;"."&amp;APTPay!E176</f>
        <v>Friern Barnet School.4003.BS.I01.Rec.Se20</v>
      </c>
      <c r="K176" s="121" t="b">
        <v>1</v>
      </c>
      <c r="L176" s="127" t="s">
        <v>3691</v>
      </c>
      <c r="M176" s="121" t="b">
        <v>1</v>
      </c>
      <c r="N176" s="121" t="s">
        <v>3692</v>
      </c>
      <c r="O176" s="355" t="str">
        <f>APT!J95</f>
        <v>10163/543965</v>
      </c>
      <c r="P176" s="121" t="b">
        <v>1</v>
      </c>
      <c r="Q176" s="121" t="b">
        <v>1</v>
      </c>
      <c r="R176" s="121" t="b">
        <v>1</v>
      </c>
    </row>
    <row r="177" spans="1:18" hidden="1" x14ac:dyDescent="0.25">
      <c r="A177" s="118">
        <v>1</v>
      </c>
      <c r="B177" s="119">
        <v>2</v>
      </c>
      <c r="C177" s="351">
        <f>APT!K96</f>
        <v>400140</v>
      </c>
      <c r="D177" s="121" t="b">
        <v>1</v>
      </c>
      <c r="E177" s="352" t="str">
        <f>RIGHT(APT!D96,4)&amp;"."&amp;APT!N96&amp;"."&amp;APT!L96&amp;"."&amp;$C$6&amp;"."&amp;$C$5</f>
        <v>5427.BS.I01.Rec.Se20</v>
      </c>
      <c r="F177" s="353">
        <f t="shared" ca="1" si="5"/>
        <v>44105</v>
      </c>
      <c r="G177" s="354">
        <f>IF(APT!AB96&lt;0,0,APT!AB96)</f>
        <v>0</v>
      </c>
      <c r="H177" s="125">
        <f t="shared" ca="1" si="4"/>
        <v>44105</v>
      </c>
      <c r="I177" s="126">
        <v>0</v>
      </c>
      <c r="J177" s="352" t="str">
        <f>LEFT(APT!E96,20)&amp;"."&amp;APTPay!E177</f>
        <v>JCoSS.5427.BS.I01.Rec.Se20</v>
      </c>
      <c r="K177" s="121" t="b">
        <v>1</v>
      </c>
      <c r="L177" s="127" t="s">
        <v>3691</v>
      </c>
      <c r="M177" s="121" t="b">
        <v>1</v>
      </c>
      <c r="N177" s="121" t="s">
        <v>3692</v>
      </c>
      <c r="O177" s="355" t="str">
        <f>APT!J96</f>
        <v>10163/543965</v>
      </c>
      <c r="P177" s="121" t="b">
        <v>1</v>
      </c>
      <c r="Q177" s="121" t="b">
        <v>1</v>
      </c>
      <c r="R177" s="121" t="b">
        <v>1</v>
      </c>
    </row>
    <row r="178" spans="1:18" hidden="1" x14ac:dyDescent="0.25">
      <c r="A178" s="118">
        <v>1</v>
      </c>
      <c r="B178" s="119">
        <v>2</v>
      </c>
      <c r="C178" s="351">
        <f>APT!K97</f>
        <v>107953</v>
      </c>
      <c r="D178" s="121" t="b">
        <v>1</v>
      </c>
      <c r="E178" s="352" t="str">
        <f>RIGHT(APT!D97,4)&amp;"."&amp;APT!N97&amp;"."&amp;APT!L97&amp;"."&amp;$C$6&amp;"."&amp;$C$5</f>
        <v>4004.BS.I01.Rec.Se20</v>
      </c>
      <c r="F178" s="353">
        <f t="shared" ca="1" si="5"/>
        <v>44105</v>
      </c>
      <c r="G178" s="354">
        <f>IF(APT!AB97&lt;0,0,APT!AB97)</f>
        <v>0</v>
      </c>
      <c r="H178" s="125">
        <f t="shared" ca="1" si="4"/>
        <v>44105</v>
      </c>
      <c r="I178" s="126">
        <v>0</v>
      </c>
      <c r="J178" s="352" t="str">
        <f>LEFT(APT!E97,20)&amp;"."&amp;APTPay!E178</f>
        <v>Menorah High School .4004.BS.I01.Rec.Se20</v>
      </c>
      <c r="K178" s="121" t="b">
        <v>1</v>
      </c>
      <c r="L178" s="127" t="s">
        <v>3691</v>
      </c>
      <c r="M178" s="121" t="b">
        <v>1</v>
      </c>
      <c r="N178" s="121" t="s">
        <v>3692</v>
      </c>
      <c r="O178" s="355" t="str">
        <f>APT!J97</f>
        <v>10163/543965</v>
      </c>
      <c r="P178" s="121" t="b">
        <v>1</v>
      </c>
      <c r="Q178" s="121" t="b">
        <v>1</v>
      </c>
      <c r="R178" s="121" t="b">
        <v>1</v>
      </c>
    </row>
    <row r="179" spans="1:18" hidden="1" x14ac:dyDescent="0.25">
      <c r="A179" s="118">
        <v>1</v>
      </c>
      <c r="B179" s="119">
        <v>2</v>
      </c>
      <c r="C179" s="351">
        <f>APT!K98</f>
        <v>400029</v>
      </c>
      <c r="D179" s="121" t="b">
        <v>1</v>
      </c>
      <c r="E179" s="352" t="str">
        <f>RIGHT(APT!D98,4)&amp;"."&amp;APT!N98&amp;"."&amp;APT!L98&amp;"."&amp;$C$6&amp;"."&amp;$C$5</f>
        <v>5404.BS.I01.Rec.Se20</v>
      </c>
      <c r="F179" s="353">
        <f t="shared" ca="1" si="5"/>
        <v>44105</v>
      </c>
      <c r="G179" s="354">
        <f>IF(APT!AB98&lt;0,0,APT!AB98)</f>
        <v>0</v>
      </c>
      <c r="H179" s="125">
        <f t="shared" ca="1" si="4"/>
        <v>44105</v>
      </c>
      <c r="I179" s="126">
        <v>0</v>
      </c>
      <c r="J179" s="352" t="str">
        <f>LEFT(APT!E98,20)&amp;"."&amp;APTPay!E179</f>
        <v>St Michaels Catholic.5404.BS.I01.Rec.Se20</v>
      </c>
      <c r="K179" s="121" t="b">
        <v>1</v>
      </c>
      <c r="L179" s="127" t="s">
        <v>3691</v>
      </c>
      <c r="M179" s="121" t="b">
        <v>1</v>
      </c>
      <c r="N179" s="121" t="s">
        <v>3692</v>
      </c>
      <c r="O179" s="355" t="str">
        <f>APT!J98</f>
        <v>10163/543965</v>
      </c>
      <c r="P179" s="121" t="b">
        <v>1</v>
      </c>
      <c r="Q179" s="121" t="b">
        <v>1</v>
      </c>
      <c r="R179" s="121" t="b">
        <v>1</v>
      </c>
    </row>
    <row r="180" spans="1:18" hidden="1" x14ac:dyDescent="0.25">
      <c r="A180" s="118">
        <v>1</v>
      </c>
      <c r="B180" s="119">
        <v>2</v>
      </c>
      <c r="C180" s="351">
        <f>APT!K99</f>
        <v>400013</v>
      </c>
      <c r="D180" s="121" t="b">
        <v>1</v>
      </c>
      <c r="E180" s="352" t="str">
        <f>RIGHT(APT!D99,4)&amp;"."&amp;APT!N99&amp;"."&amp;APT!L99&amp;"."&amp;$C$6&amp;"."&amp;$C$5</f>
        <v>5407.BS.I01.Rec.Se20</v>
      </c>
      <c r="F180" s="353">
        <f t="shared" ca="1" si="5"/>
        <v>44105</v>
      </c>
      <c r="G180" s="354">
        <f>IF(APT!AB99&lt;0,0,APT!AB99)</f>
        <v>0</v>
      </c>
      <c r="H180" s="125">
        <f t="shared" ca="1" si="4"/>
        <v>44105</v>
      </c>
      <c r="I180" s="126">
        <v>0</v>
      </c>
      <c r="J180" s="352" t="str">
        <f>LEFT(APT!E99,20)&amp;"."&amp;APTPay!E180</f>
        <v>St. James' Catholic .5407.BS.I01.Rec.Se20</v>
      </c>
      <c r="K180" s="121" t="b">
        <v>1</v>
      </c>
      <c r="L180" s="127" t="s">
        <v>3691</v>
      </c>
      <c r="M180" s="121" t="b">
        <v>1</v>
      </c>
      <c r="N180" s="121" t="s">
        <v>3692</v>
      </c>
      <c r="O180" s="355" t="str">
        <f>APT!J99</f>
        <v>10163/543965</v>
      </c>
      <c r="P180" s="121" t="b">
        <v>1</v>
      </c>
      <c r="Q180" s="121" t="b">
        <v>1</v>
      </c>
      <c r="R180" s="121" t="b">
        <v>1</v>
      </c>
    </row>
    <row r="181" spans="1:18" hidden="1" x14ac:dyDescent="0.25">
      <c r="A181" s="118">
        <v>1</v>
      </c>
      <c r="B181" s="119">
        <v>2</v>
      </c>
      <c r="C181" s="351">
        <f>APT!K100</f>
        <v>400135</v>
      </c>
      <c r="D181" s="121" t="b">
        <v>1</v>
      </c>
      <c r="E181" s="352" t="str">
        <f>RIGHT(APT!D100,4)&amp;"."&amp;APT!N100&amp;"."&amp;APT!L100&amp;"."&amp;$C$6&amp;"."&amp;$C$5</f>
        <v>3521.BS.I01.Rec.Se20</v>
      </c>
      <c r="F181" s="353">
        <f t="shared" ca="1" si="5"/>
        <v>44105</v>
      </c>
      <c r="G181" s="354">
        <f>IF(APT!AB100&lt;0,0,APT!AB100)</f>
        <v>0</v>
      </c>
      <c r="H181" s="125">
        <f t="shared" ca="1" si="4"/>
        <v>44105</v>
      </c>
      <c r="I181" s="126">
        <v>0</v>
      </c>
      <c r="J181" s="352" t="str">
        <f>LEFT(APT!E100,20)&amp;"."&amp;APTPay!E181</f>
        <v>St Mary's &amp; St John'.3521.BS.I01.Rec.Se20</v>
      </c>
      <c r="K181" s="121" t="b">
        <v>1</v>
      </c>
      <c r="L181" s="127" t="s">
        <v>3691</v>
      </c>
      <c r="M181" s="121" t="b">
        <v>1</v>
      </c>
      <c r="N181" s="121" t="s">
        <v>3692</v>
      </c>
      <c r="O181" s="355" t="str">
        <f>APT!J100</f>
        <v>11510/543965</v>
      </c>
      <c r="P181" s="121" t="b">
        <v>1</v>
      </c>
      <c r="Q181" s="121" t="b">
        <v>1</v>
      </c>
      <c r="R181" s="121" t="b">
        <v>1</v>
      </c>
    </row>
    <row r="182" spans="1:18" hidden="1" x14ac:dyDescent="0.25">
      <c r="A182" s="118">
        <v>1</v>
      </c>
      <c r="B182" s="119">
        <v>2</v>
      </c>
      <c r="C182" s="351">
        <f>APT!K101</f>
        <v>0</v>
      </c>
      <c r="D182" s="121" t="b">
        <v>1</v>
      </c>
      <c r="E182" s="352" t="str">
        <f>RIGHT(APT!D101,4)&amp;"."&amp;APT!N101&amp;"."&amp;APT!L101&amp;"."&amp;$C$6&amp;"."&amp;$C$5</f>
        <v>...Rec.Se20</v>
      </c>
      <c r="F182" s="353">
        <f t="shared" ca="1" si="5"/>
        <v>44105</v>
      </c>
      <c r="G182" s="354">
        <f>IF(APT!AB101&lt;0,0,APT!AB101)</f>
        <v>0</v>
      </c>
      <c r="H182" s="125">
        <f t="shared" ca="1" si="4"/>
        <v>44105</v>
      </c>
      <c r="I182" s="126">
        <v>0</v>
      </c>
      <c r="J182" s="352" t="str">
        <f>LEFT(APT!E101,20)&amp;"."&amp;APTPay!E182</f>
        <v>....Rec.Se20</v>
      </c>
      <c r="K182" s="121" t="b">
        <v>1</v>
      </c>
      <c r="L182" s="127" t="s">
        <v>3691</v>
      </c>
      <c r="M182" s="121" t="b">
        <v>1</v>
      </c>
      <c r="N182" s="121" t="s">
        <v>3692</v>
      </c>
      <c r="O182" s="355">
        <f>APT!J101</f>
        <v>0</v>
      </c>
      <c r="P182" s="121" t="b">
        <v>1</v>
      </c>
      <c r="Q182" s="121" t="b">
        <v>1</v>
      </c>
      <c r="R182" s="121" t="b">
        <v>1</v>
      </c>
    </row>
    <row r="183" spans="1:18" hidden="1" x14ac:dyDescent="0.25">
      <c r="A183" s="118">
        <v>1</v>
      </c>
      <c r="B183" s="119">
        <v>2</v>
      </c>
      <c r="C183" s="351">
        <f>APT!K102</f>
        <v>0</v>
      </c>
      <c r="D183" s="121" t="b">
        <v>1</v>
      </c>
      <c r="E183" s="352" t="str">
        <f>RIGHT(APT!D102,4)&amp;"."&amp;APT!N102&amp;"."&amp;APT!L102&amp;"."&amp;$C$6&amp;"."&amp;$C$5</f>
        <v>...Rec.Se20</v>
      </c>
      <c r="F183" s="353">
        <f t="shared" ca="1" si="5"/>
        <v>44105</v>
      </c>
      <c r="G183" s="354">
        <f>IF(APT!AB102&lt;0,0,APT!AB102)</f>
        <v>0</v>
      </c>
      <c r="H183" s="125">
        <f t="shared" ca="1" si="4"/>
        <v>44105</v>
      </c>
      <c r="I183" s="126">
        <v>0</v>
      </c>
      <c r="J183" s="352" t="str">
        <f>LEFT(APT!E102,20)&amp;"."&amp;APTPay!E183</f>
        <v>....Rec.Se20</v>
      </c>
      <c r="K183" s="121" t="b">
        <v>1</v>
      </c>
      <c r="L183" s="127" t="s">
        <v>3691</v>
      </c>
      <c r="M183" s="121" t="b">
        <v>1</v>
      </c>
      <c r="N183" s="121" t="s">
        <v>3692</v>
      </c>
      <c r="O183" s="355">
        <f>APT!J102</f>
        <v>0</v>
      </c>
      <c r="P183" s="121" t="b">
        <v>1</v>
      </c>
      <c r="Q183" s="121" t="b">
        <v>1</v>
      </c>
      <c r="R183" s="121" t="b">
        <v>1</v>
      </c>
    </row>
    <row r="184" spans="1:18" hidden="1" x14ac:dyDescent="0.25">
      <c r="A184" s="118">
        <v>1</v>
      </c>
      <c r="B184" s="119">
        <v>2</v>
      </c>
      <c r="C184" s="351">
        <f>APT!K103</f>
        <v>0</v>
      </c>
      <c r="D184" s="121" t="b">
        <v>1</v>
      </c>
      <c r="E184" s="352" t="str">
        <f>RIGHT(APT!D103,4)&amp;"."&amp;APT!N103&amp;"."&amp;APT!L103&amp;"."&amp;$C$6&amp;"."&amp;$C$5</f>
        <v>...Rec.Se20</v>
      </c>
      <c r="F184" s="353">
        <f t="shared" ca="1" si="5"/>
        <v>44105</v>
      </c>
      <c r="G184" s="354">
        <f>IF(APT!AB103&lt;0,0,APT!AB103)</f>
        <v>0</v>
      </c>
      <c r="H184" s="125">
        <f t="shared" ca="1" si="4"/>
        <v>44105</v>
      </c>
      <c r="I184" s="126">
        <v>0</v>
      </c>
      <c r="J184" s="352" t="str">
        <f>LEFT(APT!E103,20)&amp;"."&amp;APTPay!E184</f>
        <v>....Rec.Se20</v>
      </c>
      <c r="K184" s="121" t="b">
        <v>1</v>
      </c>
      <c r="L184" s="127" t="s">
        <v>3691</v>
      </c>
      <c r="M184" s="121" t="b">
        <v>1</v>
      </c>
      <c r="N184" s="121" t="s">
        <v>3692</v>
      </c>
      <c r="O184" s="355">
        <f>APT!J103</f>
        <v>0</v>
      </c>
      <c r="P184" s="121" t="b">
        <v>1</v>
      </c>
      <c r="Q184" s="121" t="b">
        <v>1</v>
      </c>
      <c r="R184" s="121" t="b">
        <v>1</v>
      </c>
    </row>
    <row r="185" spans="1:18" hidden="1" x14ac:dyDescent="0.25">
      <c r="A185" s="118">
        <v>1</v>
      </c>
      <c r="B185" s="119">
        <v>2</v>
      </c>
      <c r="C185" s="351">
        <f>APT!K104</f>
        <v>0</v>
      </c>
      <c r="D185" s="121" t="b">
        <v>1</v>
      </c>
      <c r="E185" s="352" t="str">
        <f>RIGHT(APT!D104,4)&amp;"."&amp;APT!N104&amp;"."&amp;APT!L104&amp;"."&amp;$C$6&amp;"."&amp;$C$5</f>
        <v>...Rec.Se20</v>
      </c>
      <c r="F185" s="353">
        <f t="shared" ca="1" si="5"/>
        <v>44105</v>
      </c>
      <c r="G185" s="354">
        <f>IF(APT!AB104&lt;0,0,APT!AB104)</f>
        <v>0</v>
      </c>
      <c r="H185" s="125">
        <f t="shared" ca="1" si="4"/>
        <v>44105</v>
      </c>
      <c r="I185" s="126">
        <v>0</v>
      </c>
      <c r="J185" s="352" t="str">
        <f>LEFT(APT!E104,20)&amp;"."&amp;APTPay!E185</f>
        <v>....Rec.Se20</v>
      </c>
      <c r="K185" s="121" t="b">
        <v>1</v>
      </c>
      <c r="L185" s="127" t="s">
        <v>3691</v>
      </c>
      <c r="M185" s="121" t="b">
        <v>1</v>
      </c>
      <c r="N185" s="121" t="s">
        <v>3692</v>
      </c>
      <c r="O185" s="355">
        <f>APT!J104</f>
        <v>0</v>
      </c>
      <c r="P185" s="121" t="b">
        <v>1</v>
      </c>
      <c r="Q185" s="121" t="b">
        <v>1</v>
      </c>
      <c r="R185" s="121" t="b">
        <v>1</v>
      </c>
    </row>
  </sheetData>
  <autoFilter ref="A19:J185">
    <filterColumn colId="6">
      <filters>
        <filter val="105138.94"/>
        <filter val="110836.74"/>
        <filter val="111792.63"/>
        <filter val="112002.58"/>
        <filter val="112599.83"/>
        <filter val="113027.60"/>
        <filter val="113032.76"/>
        <filter val="118812.35"/>
        <filter val="119624.12"/>
        <filter val="120362.66"/>
        <filter val="120786.94"/>
        <filter val="121338.27"/>
        <filter val="122484.97"/>
        <filter val="124036.71"/>
        <filter val="128219.66"/>
        <filter val="128389.25"/>
        <filter val="129925.80"/>
        <filter val="131348.05"/>
        <filter val="134657.55"/>
        <filter val="135466.91"/>
        <filter val="135654.05"/>
        <filter val="141909.42"/>
        <filter val="142124.95"/>
        <filter val="143658.11"/>
        <filter val="1447060.54"/>
        <filter val="147113.28"/>
        <filter val="154763.04"/>
        <filter val="158970.59"/>
        <filter val="162628.72"/>
        <filter val="163709.47"/>
        <filter val="173670.16"/>
        <filter val="177147.60"/>
        <filter val="177773.17"/>
        <filter val="184972.86"/>
        <filter val="186209.94"/>
        <filter val="196674.91"/>
        <filter val="205687.36"/>
        <filter val="205702.40"/>
        <filter val="220446.76"/>
        <filter val="223652.32"/>
        <filter val="229372.74"/>
        <filter val="254951.49"/>
        <filter val="275642.34"/>
        <filter val="276536.11"/>
        <filter val="277665.31"/>
        <filter val="278673.67"/>
        <filter val="279179.21"/>
        <filter val="279312.57"/>
        <filter val="287882.73"/>
        <filter val="291467.76"/>
        <filter val="291878.09"/>
        <filter val="295781.84"/>
        <filter val="307686.44"/>
        <filter val="312014.23"/>
        <filter val="312143.80"/>
        <filter val="315179.87"/>
        <filter val="320166.42"/>
        <filter val="325546.96"/>
        <filter val="339024.90"/>
        <filter val="342804.66"/>
        <filter val="344321.65"/>
        <filter val="345808.18"/>
        <filter val="349681.80"/>
        <filter val="354047.45"/>
        <filter val="357110.96"/>
        <filter val="358740.04"/>
        <filter val="360850.14"/>
        <filter val="367436.29"/>
        <filter val="369205.77"/>
        <filter val="369627.86"/>
        <filter val="383231.40"/>
        <filter val="384006.40"/>
        <filter val="388009.05"/>
        <filter val="433970.19"/>
        <filter val="439123.01"/>
        <filter val="452751.50"/>
        <filter val="455625.53"/>
        <filter val="455956.50"/>
        <filter val="470821.90"/>
        <filter val="479084.80"/>
        <filter val="485094.12"/>
        <filter val="48769.11"/>
        <filter val="487786.73"/>
        <filter val="489295.68"/>
        <filter val="523716.64"/>
        <filter val="529420.13"/>
        <filter val="533420.38"/>
        <filter val="542862.44"/>
        <filter val="54659.20"/>
        <filter val="546722.03"/>
        <filter val="560871.22"/>
        <filter val="571880.71"/>
        <filter val="573046.70"/>
        <filter val="57567.35"/>
        <filter val="579106.80"/>
        <filter val="593131.35"/>
        <filter val="61308.93"/>
        <filter val="63230.33"/>
        <filter val="64702.28"/>
        <filter val="655897.70"/>
        <filter val="659944.20"/>
        <filter val="66825.37"/>
        <filter val="67327.74"/>
        <filter val="67626.79"/>
        <filter val="67746.90"/>
        <filter val="68351.09"/>
        <filter val="68483.04"/>
        <filter val="68583.33"/>
        <filter val="688094.71"/>
        <filter val="68852.80"/>
        <filter val="69117.89"/>
        <filter val="69249.88"/>
        <filter val="69278.09"/>
        <filter val="700668.23"/>
        <filter val="71407.33"/>
        <filter val="714117.10"/>
        <filter val="72144.02"/>
        <filter val="72291.20"/>
        <filter val="72382.19"/>
        <filter val="73364.89"/>
        <filter val="76263.30"/>
        <filter val="78144.12"/>
        <filter val="79423.35"/>
        <filter val="80740.23"/>
        <filter val="80789.34"/>
        <filter val="84077.06"/>
        <filter val="85731.81"/>
        <filter val="86686.43"/>
        <filter val="87783.78"/>
        <filter val="89472.31"/>
        <filter val="91636.44"/>
        <filter val="91941.14"/>
        <filter val="95018.91"/>
        <filter val="95810.85"/>
        <filter val="96244.00"/>
      </filters>
    </filterColumn>
  </autoFilter>
  <mergeCells count="5">
    <mergeCell ref="A1:N1"/>
    <mergeCell ref="B3:E3"/>
    <mergeCell ref="H3:I3"/>
    <mergeCell ref="C7:D8"/>
    <mergeCell ref="C10:D11"/>
  </mergeCells>
  <conditionalFormatting sqref="G20:G185">
    <cfRule type="cellIs" dxfId="33" priority="4" operator="lessThan">
      <formula>0</formula>
    </cfRule>
    <cfRule type="cellIs" dxfId="32" priority="5" operator="equal">
      <formula>0</formula>
    </cfRule>
  </conditionalFormatting>
  <conditionalFormatting sqref="C7:D8">
    <cfRule type="cellIs" dxfId="31" priority="3" operator="equal">
      <formula>"Error"</formula>
    </cfRule>
  </conditionalFormatting>
  <conditionalFormatting sqref="C10:D11">
    <cfRule type="cellIs" dxfId="30" priority="2" operator="equal">
      <formula>"Error"</formula>
    </cfRule>
  </conditionalFormatting>
  <conditionalFormatting sqref="C7:D8 C10:D11">
    <cfRule type="cellIs" dxfId="29"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42" workbookViewId="0">
      <selection activeCell="H56" sqref="B56:H5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4689</v>
      </c>
      <c r="C3" s="510"/>
      <c r="D3" s="510"/>
      <c r="E3" s="511"/>
      <c r="F3" s="214" t="s">
        <v>3494</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3986</v>
      </c>
      <c r="C5" s="214" t="str">
        <f>VLOOKUP(B5,P1:R14,3,0)</f>
        <v>Se20</v>
      </c>
      <c r="D5" s="214" t="str">
        <f>VLOOKUP(B5,P1:S14,4,0)</f>
        <v>Y</v>
      </c>
      <c r="P5" s="31" t="s">
        <v>3637</v>
      </c>
      <c r="Q5" s="31">
        <v>19</v>
      </c>
      <c r="R5" s="31" t="s">
        <v>3638</v>
      </c>
      <c r="S5" s="31" t="s">
        <v>3639</v>
      </c>
      <c r="U5" s="31" t="s">
        <v>3569</v>
      </c>
      <c r="V5" s="32">
        <v>11438</v>
      </c>
    </row>
    <row r="6" spans="1:22" ht="16.5" thickTop="1" thickBot="1" x14ac:dyDescent="0.3">
      <c r="C6" t="s">
        <v>4688</v>
      </c>
      <c r="P6" s="31" t="s">
        <v>3640</v>
      </c>
      <c r="Q6" s="31">
        <v>20</v>
      </c>
      <c r="R6" s="31" t="s">
        <v>3641</v>
      </c>
      <c r="S6" s="31" t="s">
        <v>3642</v>
      </c>
      <c r="U6" s="31" t="s">
        <v>3571</v>
      </c>
      <c r="V6" s="32">
        <v>11336</v>
      </c>
    </row>
    <row r="7" spans="1:22" ht="16.5" customHeight="1" thickTop="1" thickBot="1" x14ac:dyDescent="0.3">
      <c r="A7" s="215" t="s">
        <v>3643</v>
      </c>
      <c r="B7" s="216">
        <f>-SUMIF(APT!AB20:AB100,"&lt;0")</f>
        <v>261251.38230769132</v>
      </c>
      <c r="C7" s="484" t="str">
        <f>IF(ROUND(ABS(B7-B8),0)&gt;0,"Error","OK")</f>
        <v>OK</v>
      </c>
      <c r="D7" s="485"/>
      <c r="P7" s="31" t="s">
        <v>3644</v>
      </c>
      <c r="Q7" s="31">
        <v>21</v>
      </c>
      <c r="R7" s="31" t="s">
        <v>3645</v>
      </c>
      <c r="S7" s="31" t="s">
        <v>3646</v>
      </c>
    </row>
    <row r="8" spans="1:22" ht="16.5" thickTop="1" thickBot="1" x14ac:dyDescent="0.3">
      <c r="A8" s="215" t="s">
        <v>3647</v>
      </c>
      <c r="B8" s="216">
        <f>SUM(H20:H920)</f>
        <v>261251.38230769132</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COUNTIF(APT!AB20:AB100,"&lt;0")</f>
        <v>27</v>
      </c>
      <c r="C10" s="484" t="str">
        <f>IF(ROUND(ABS(B10-B11),0)&gt;0,"Error","OK")</f>
        <v>OK</v>
      </c>
      <c r="D10" s="485"/>
      <c r="P10" s="31" t="s">
        <v>3655</v>
      </c>
      <c r="Q10" s="31">
        <v>24</v>
      </c>
      <c r="R10" s="31" t="s">
        <v>3656</v>
      </c>
      <c r="S10" s="31" t="s">
        <v>3657</v>
      </c>
    </row>
    <row r="11" spans="1:22" ht="16.5" thickTop="1" thickBot="1" x14ac:dyDescent="0.3">
      <c r="A11" s="215" t="s">
        <v>3658</v>
      </c>
      <c r="B11" s="215">
        <f>COUNTIF(H20:H242,"&gt;0")</f>
        <v>27</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SUM(H20:H945)</f>
        <v>261251.38230769132</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hidden="1" x14ac:dyDescent="0.25">
      <c r="A20" s="127" t="s">
        <v>4033</v>
      </c>
      <c r="B20" s="206">
        <v>1</v>
      </c>
      <c r="C20" s="127">
        <v>2</v>
      </c>
      <c r="D20" s="207">
        <f>APT!K20</f>
        <v>400125</v>
      </c>
      <c r="E20" s="127" t="b">
        <v>1</v>
      </c>
      <c r="F20" s="208" t="str">
        <f>RIGHT(APT!D20,4)&amp;"."&amp;APT!N20&amp;"."&amp;APT!L20&amp;"."&amp;APTCR!$C$6</f>
        <v>3520.BS.I01.REC</v>
      </c>
      <c r="G20" s="209">
        <f ca="1">TODAY()</f>
        <v>44105</v>
      </c>
      <c r="H20" s="210">
        <f>IF(APT!AB20&gt;0,0,-APT!AB20)</f>
        <v>0</v>
      </c>
      <c r="I20" s="211">
        <f ca="1">G20</f>
        <v>44105</v>
      </c>
      <c r="J20" s="127">
        <v>3</v>
      </c>
      <c r="K20" s="127" t="b">
        <v>1</v>
      </c>
      <c r="L20" s="127" t="s">
        <v>4034</v>
      </c>
      <c r="M20" s="127" t="b">
        <v>1</v>
      </c>
      <c r="N20" s="127" t="s">
        <v>3692</v>
      </c>
      <c r="O20" s="208" t="str">
        <f>LEFT(APT!E20,19)&amp;"."&amp;APTCR!F20</f>
        <v>Akiva School.3520.BS.I01.REC</v>
      </c>
      <c r="P20" s="212" t="str">
        <f>APT!J20</f>
        <v>10162/516500</v>
      </c>
      <c r="Q20" s="127" t="b">
        <v>1</v>
      </c>
      <c r="R20" s="127" t="b">
        <v>1</v>
      </c>
      <c r="S20" s="127" t="b">
        <v>1</v>
      </c>
    </row>
    <row r="21" spans="1:20" hidden="1" x14ac:dyDescent="0.25">
      <c r="A21" s="127" t="s">
        <v>4033</v>
      </c>
      <c r="B21" s="206">
        <v>1</v>
      </c>
      <c r="C21" s="127">
        <v>2</v>
      </c>
      <c r="D21" s="357">
        <f>APT!K21</f>
        <v>400069</v>
      </c>
      <c r="E21" s="127" t="b">
        <v>1</v>
      </c>
      <c r="F21" s="358" t="str">
        <f>RIGHT(APT!D21,4)&amp;"."&amp;APT!N21&amp;"."&amp;APT!L21&amp;"."&amp;APTCR!$C$6</f>
        <v>3300.BS.I01.REC</v>
      </c>
      <c r="G21" s="209">
        <f t="shared" ref="G21:G84" ca="1" si="0">TODAY()</f>
        <v>44105</v>
      </c>
      <c r="H21" s="360">
        <f>IF(APT!AB21&gt;0,0,-APT!AB21)</f>
        <v>0</v>
      </c>
      <c r="I21" s="211">
        <f t="shared" ref="I21:I84" ca="1" si="1">G21</f>
        <v>44105</v>
      </c>
      <c r="J21" s="127">
        <v>3</v>
      </c>
      <c r="K21" s="127" t="b">
        <v>1</v>
      </c>
      <c r="L21" s="127" t="s">
        <v>4034</v>
      </c>
      <c r="M21" s="127" t="b">
        <v>1</v>
      </c>
      <c r="N21" s="127" t="s">
        <v>3692</v>
      </c>
      <c r="O21" s="358" t="str">
        <f>LEFT(APT!E21,19)&amp;"."&amp;APTCR!F21</f>
        <v>All Saints' CE Prim.3300.BS.I01.REC</v>
      </c>
      <c r="P21" s="361" t="str">
        <f>APT!J21</f>
        <v>10162/543965</v>
      </c>
      <c r="Q21" s="127" t="b">
        <v>1</v>
      </c>
      <c r="R21" s="127" t="b">
        <v>1</v>
      </c>
      <c r="S21" s="127" t="b">
        <v>1</v>
      </c>
    </row>
    <row r="22" spans="1:20" hidden="1" x14ac:dyDescent="0.25">
      <c r="A22" s="127" t="s">
        <v>4033</v>
      </c>
      <c r="B22" s="206">
        <v>1</v>
      </c>
      <c r="C22" s="127">
        <v>2</v>
      </c>
      <c r="D22" s="357">
        <f>APT!K22</f>
        <v>400015</v>
      </c>
      <c r="E22" s="127" t="b">
        <v>1</v>
      </c>
      <c r="F22" s="358" t="str">
        <f>RIGHT(APT!D22,4)&amp;"."&amp;APT!N22&amp;"."&amp;APT!L22&amp;"."&amp;APTCR!$C$6</f>
        <v>3317.BS.I01.REC</v>
      </c>
      <c r="G22" s="209">
        <f t="shared" ca="1" si="0"/>
        <v>44105</v>
      </c>
      <c r="H22" s="360">
        <f>IF(APT!AB22&gt;0,0,-APT!AB22)</f>
        <v>0</v>
      </c>
      <c r="I22" s="211">
        <f t="shared" ca="1" si="1"/>
        <v>44105</v>
      </c>
      <c r="J22" s="127">
        <v>3</v>
      </c>
      <c r="K22" s="127" t="b">
        <v>1</v>
      </c>
      <c r="L22" s="127" t="s">
        <v>4034</v>
      </c>
      <c r="M22" s="127" t="b">
        <v>1</v>
      </c>
      <c r="N22" s="127" t="s">
        <v>3692</v>
      </c>
      <c r="O22" s="358" t="str">
        <f>LEFT(APT!E22,19)&amp;"."&amp;APTCR!F22</f>
        <v>All Saints' CE Prim.3317.BS.I01.REC</v>
      </c>
      <c r="P22" s="361" t="str">
        <f>APT!J22</f>
        <v>10162/543965</v>
      </c>
      <c r="Q22" s="127" t="b">
        <v>1</v>
      </c>
      <c r="R22" s="127" t="b">
        <v>1</v>
      </c>
      <c r="S22" s="127" t="b">
        <v>1</v>
      </c>
    </row>
    <row r="23" spans="1:20" hidden="1" x14ac:dyDescent="0.25">
      <c r="A23" s="127" t="s">
        <v>4033</v>
      </c>
      <c r="B23" s="206">
        <v>1</v>
      </c>
      <c r="C23" s="127">
        <v>2</v>
      </c>
      <c r="D23" s="357">
        <f>APT!K23</f>
        <v>400023</v>
      </c>
      <c r="E23" s="127" t="b">
        <v>1</v>
      </c>
      <c r="F23" s="358" t="str">
        <f>RIGHT(APT!D23,4)&amp;"."&amp;APT!N23&amp;"."&amp;APT!L23&amp;"."&amp;APTCR!$C$6</f>
        <v>3500.BS.I01.REC</v>
      </c>
      <c r="G23" s="209">
        <f t="shared" ca="1" si="0"/>
        <v>44105</v>
      </c>
      <c r="H23" s="360">
        <f>IF(APT!AB23&gt;0,0,-APT!AB23)</f>
        <v>0</v>
      </c>
      <c r="I23" s="211">
        <f t="shared" ca="1" si="1"/>
        <v>44105</v>
      </c>
      <c r="J23" s="127">
        <v>3</v>
      </c>
      <c r="K23" s="127" t="b">
        <v>1</v>
      </c>
      <c r="L23" s="127" t="s">
        <v>4034</v>
      </c>
      <c r="M23" s="127" t="b">
        <v>1</v>
      </c>
      <c r="N23" s="127" t="s">
        <v>3692</v>
      </c>
      <c r="O23" s="358" t="str">
        <f>LEFT(APT!E23,19)&amp;"."&amp;APTCR!F23</f>
        <v>Annunciation Cathol.3500.BS.I01.REC</v>
      </c>
      <c r="P23" s="361" t="str">
        <f>APT!J23</f>
        <v>10162/543965</v>
      </c>
      <c r="Q23" s="127" t="b">
        <v>1</v>
      </c>
      <c r="R23" s="127" t="b">
        <v>1</v>
      </c>
      <c r="S23" s="127" t="b">
        <v>1</v>
      </c>
    </row>
    <row r="24" spans="1:20" hidden="1" x14ac:dyDescent="0.25">
      <c r="A24" s="127" t="s">
        <v>4033</v>
      </c>
      <c r="B24" s="206">
        <v>1</v>
      </c>
      <c r="C24" s="127">
        <v>2</v>
      </c>
      <c r="D24" s="357">
        <f>APT!K24</f>
        <v>400107</v>
      </c>
      <c r="E24" s="127" t="b">
        <v>1</v>
      </c>
      <c r="F24" s="358" t="str">
        <f>RIGHT(APT!D24,4)&amp;"."&amp;APT!N24&amp;"."&amp;APT!L24&amp;"."&amp;APTCR!$C$6</f>
        <v>3514.BS.I01.REC</v>
      </c>
      <c r="G24" s="209">
        <f t="shared" ca="1" si="0"/>
        <v>44105</v>
      </c>
      <c r="H24" s="360">
        <f>IF(APT!AB24&gt;0,0,-APT!AB24)</f>
        <v>0</v>
      </c>
      <c r="I24" s="211">
        <f t="shared" ca="1" si="1"/>
        <v>44105</v>
      </c>
      <c r="J24" s="127">
        <v>3</v>
      </c>
      <c r="K24" s="127" t="b">
        <v>1</v>
      </c>
      <c r="L24" s="127" t="s">
        <v>4034</v>
      </c>
      <c r="M24" s="127" t="b">
        <v>1</v>
      </c>
      <c r="N24" s="127" t="s">
        <v>3692</v>
      </c>
      <c r="O24" s="358" t="str">
        <f>LEFT(APT!E24,19)&amp;"."&amp;APTCR!F24</f>
        <v>Annunciation Cathol.3514.BS.I01.REC</v>
      </c>
      <c r="P24" s="361" t="str">
        <f>APT!J24</f>
        <v>10162/543965</v>
      </c>
      <c r="Q24" s="127" t="b">
        <v>1</v>
      </c>
      <c r="R24" s="127" t="b">
        <v>1</v>
      </c>
      <c r="S24" s="127" t="b">
        <v>1</v>
      </c>
    </row>
    <row r="25" spans="1:20" x14ac:dyDescent="0.25">
      <c r="A25" s="127" t="s">
        <v>4033</v>
      </c>
      <c r="B25" s="206">
        <v>1</v>
      </c>
      <c r="C25" s="127">
        <v>2</v>
      </c>
      <c r="D25" s="357">
        <f>APT!K25</f>
        <v>400005</v>
      </c>
      <c r="E25" s="127" t="b">
        <v>1</v>
      </c>
      <c r="F25" s="358" t="str">
        <f>RIGHT(APT!D25,4)&amp;"."&amp;APT!N25&amp;"."&amp;APT!L25&amp;"."&amp;APTCR!$C$6&amp;"."&amp;$C$5</f>
        <v>2002.BS.I01.REC.Se20</v>
      </c>
      <c r="G25" s="209">
        <f t="shared" ca="1" si="0"/>
        <v>44105</v>
      </c>
      <c r="H25" s="360">
        <f>IF(APT!AB25&gt;0,0,-APT!AB25)</f>
        <v>8620.9284615387442</v>
      </c>
      <c r="I25" s="211">
        <f t="shared" ca="1" si="1"/>
        <v>44105</v>
      </c>
      <c r="J25" s="127">
        <v>3</v>
      </c>
      <c r="K25" s="127" t="b">
        <v>1</v>
      </c>
      <c r="L25" s="127" t="s">
        <v>4034</v>
      </c>
      <c r="M25" s="127" t="b">
        <v>1</v>
      </c>
      <c r="N25" s="127" t="s">
        <v>3692</v>
      </c>
      <c r="O25" s="358" t="str">
        <f>LEFT(APT!E25,19)&amp;"."&amp;APTCR!F25</f>
        <v>Barnfield School.2002.BS.I01.REC.Se20</v>
      </c>
      <c r="P25" s="361" t="str">
        <f>APT!J25</f>
        <v>10162/543965</v>
      </c>
      <c r="Q25" s="127" t="b">
        <v>1</v>
      </c>
      <c r="R25" s="127" t="b">
        <v>1</v>
      </c>
      <c r="S25" s="127" t="b">
        <v>1</v>
      </c>
    </row>
    <row r="26" spans="1:20" hidden="1" x14ac:dyDescent="0.25">
      <c r="A26" s="127" t="s">
        <v>4033</v>
      </c>
      <c r="B26" s="206">
        <v>1</v>
      </c>
      <c r="C26" s="127">
        <v>2</v>
      </c>
      <c r="D26" s="357">
        <f>APT!K26</f>
        <v>400070</v>
      </c>
      <c r="E26" s="127" t="b">
        <v>1</v>
      </c>
      <c r="F26" s="358" t="str">
        <f>RIGHT(APT!D26,4)&amp;"."&amp;APT!N26&amp;"."&amp;APT!L26&amp;"."&amp;APTCR!$C$6</f>
        <v>2079.BS.I01.REC</v>
      </c>
      <c r="G26" s="209">
        <f t="shared" ca="1" si="0"/>
        <v>44105</v>
      </c>
      <c r="H26" s="360">
        <f>IF(APT!AB26&gt;0,0,-APT!AB26)</f>
        <v>0</v>
      </c>
      <c r="I26" s="211">
        <f t="shared" ca="1" si="1"/>
        <v>44105</v>
      </c>
      <c r="J26" s="127">
        <v>3</v>
      </c>
      <c r="K26" s="127" t="b">
        <v>1</v>
      </c>
      <c r="L26" s="127" t="s">
        <v>4034</v>
      </c>
      <c r="M26" s="127" t="b">
        <v>1</v>
      </c>
      <c r="N26" s="127" t="s">
        <v>3692</v>
      </c>
      <c r="O26" s="358" t="str">
        <f>LEFT(APT!E26,19)&amp;"."&amp;APTCR!F26</f>
        <v>Beis Yaakov.2079.BS.I01.REC</v>
      </c>
      <c r="P26" s="361" t="str">
        <f>APT!J26</f>
        <v>10162/543965</v>
      </c>
      <c r="Q26" s="127" t="b">
        <v>1</v>
      </c>
      <c r="R26" s="127" t="b">
        <v>1</v>
      </c>
      <c r="S26" s="127" t="b">
        <v>1</v>
      </c>
    </row>
    <row r="27" spans="1:20" hidden="1" x14ac:dyDescent="0.25">
      <c r="A27" s="127" t="s">
        <v>4033</v>
      </c>
      <c r="B27" s="206">
        <v>1</v>
      </c>
      <c r="C27" s="127">
        <v>2</v>
      </c>
      <c r="D27" s="357">
        <f>APT!K27</f>
        <v>400150</v>
      </c>
      <c r="E27" s="127" t="b">
        <v>1</v>
      </c>
      <c r="F27" s="358" t="str">
        <f>RIGHT(APT!D27,4)&amp;"."&amp;APT!N27&amp;"."&amp;APT!L27&amp;"."&amp;APTCR!$C$6</f>
        <v>3524.BS.I01.REC</v>
      </c>
      <c r="G27" s="209">
        <f t="shared" ca="1" si="0"/>
        <v>44105</v>
      </c>
      <c r="H27" s="360">
        <f>IF(APT!AB27&gt;0,0,-APT!AB27)</f>
        <v>0</v>
      </c>
      <c r="I27" s="211">
        <f t="shared" ca="1" si="1"/>
        <v>44105</v>
      </c>
      <c r="J27" s="127">
        <v>3</v>
      </c>
      <c r="K27" s="127" t="b">
        <v>1</v>
      </c>
      <c r="L27" s="127" t="s">
        <v>4034</v>
      </c>
      <c r="M27" s="127" t="b">
        <v>1</v>
      </c>
      <c r="N27" s="127" t="s">
        <v>3692</v>
      </c>
      <c r="O27" s="358" t="str">
        <f>LEFT(APT!E27,19)&amp;"."&amp;APTCR!F27</f>
        <v>Beit Shvidler Prima.3524.BS.I01.REC</v>
      </c>
      <c r="P27" s="361" t="str">
        <f>APT!J27</f>
        <v>10162/543965</v>
      </c>
      <c r="Q27" s="127" t="b">
        <v>1</v>
      </c>
      <c r="R27" s="127" t="b">
        <v>1</v>
      </c>
      <c r="S27" s="127" t="b">
        <v>1</v>
      </c>
    </row>
    <row r="28" spans="1:20" hidden="1" x14ac:dyDescent="0.25">
      <c r="A28" s="127" t="s">
        <v>4033</v>
      </c>
      <c r="B28" s="206">
        <v>1</v>
      </c>
      <c r="C28" s="127">
        <v>2</v>
      </c>
      <c r="D28" s="357">
        <f>APT!K28</f>
        <v>400051</v>
      </c>
      <c r="E28" s="127" t="b">
        <v>1</v>
      </c>
      <c r="F28" s="358" t="str">
        <f>RIGHT(APT!D28,4)&amp;"."&amp;APT!N28&amp;"."&amp;APT!L28&amp;"."&amp;APTCR!$C$6</f>
        <v>2003.BS.I01.REC</v>
      </c>
      <c r="G28" s="209">
        <f t="shared" ca="1" si="0"/>
        <v>44105</v>
      </c>
      <c r="H28" s="360">
        <f>IF(APT!AB28&gt;0,0,-APT!AB28)</f>
        <v>0</v>
      </c>
      <c r="I28" s="211">
        <f t="shared" ca="1" si="1"/>
        <v>44105</v>
      </c>
      <c r="J28" s="127">
        <v>3</v>
      </c>
      <c r="K28" s="127" t="b">
        <v>1</v>
      </c>
      <c r="L28" s="127" t="s">
        <v>4034</v>
      </c>
      <c r="M28" s="127" t="b">
        <v>1</v>
      </c>
      <c r="N28" s="127" t="s">
        <v>3692</v>
      </c>
      <c r="O28" s="358" t="str">
        <f>LEFT(APT!E28,19)&amp;"."&amp;APTCR!F28</f>
        <v>Bell Lane Primary S.2003.BS.I01.REC</v>
      </c>
      <c r="P28" s="361" t="str">
        <f>APT!J28</f>
        <v>10162/543965</v>
      </c>
      <c r="Q28" s="127" t="b">
        <v>1</v>
      </c>
      <c r="R28" s="127" t="b">
        <v>1</v>
      </c>
      <c r="S28" s="127" t="b">
        <v>1</v>
      </c>
    </row>
    <row r="29" spans="1:20" hidden="1" x14ac:dyDescent="0.25">
      <c r="A29" s="127" t="s">
        <v>4033</v>
      </c>
      <c r="B29" s="206">
        <v>1</v>
      </c>
      <c r="C29" s="127">
        <v>2</v>
      </c>
      <c r="D29" s="357">
        <f>APT!K29</f>
        <v>400024</v>
      </c>
      <c r="E29" s="127" t="b">
        <v>1</v>
      </c>
      <c r="F29" s="358" t="str">
        <f>RIGHT(APT!D29,4)&amp;"."&amp;APT!N29&amp;"."&amp;APT!L29&amp;"."&amp;APTCR!$C$6</f>
        <v>3511.BS.I01.REC</v>
      </c>
      <c r="G29" s="209">
        <f t="shared" ca="1" si="0"/>
        <v>44105</v>
      </c>
      <c r="H29" s="360">
        <f>IF(APT!AB29&gt;0,0,-APT!AB29)</f>
        <v>0</v>
      </c>
      <c r="I29" s="211">
        <f t="shared" ca="1" si="1"/>
        <v>44105</v>
      </c>
      <c r="J29" s="127">
        <v>3</v>
      </c>
      <c r="K29" s="127" t="b">
        <v>1</v>
      </c>
      <c r="L29" s="127" t="s">
        <v>4034</v>
      </c>
      <c r="M29" s="127" t="b">
        <v>1</v>
      </c>
      <c r="N29" s="127" t="s">
        <v>3692</v>
      </c>
      <c r="O29" s="358" t="str">
        <f>LEFT(APT!E29,19)&amp;"."&amp;APTCR!F29</f>
        <v>Blessed Dominic Sch.3511.BS.I01.REC</v>
      </c>
      <c r="P29" s="361" t="str">
        <f>APT!J29</f>
        <v>10162/543965</v>
      </c>
      <c r="Q29" s="127" t="b">
        <v>1</v>
      </c>
      <c r="R29" s="127" t="b">
        <v>1</v>
      </c>
      <c r="S29" s="127" t="b">
        <v>1</v>
      </c>
    </row>
    <row r="30" spans="1:20" x14ac:dyDescent="0.25">
      <c r="A30" s="127" t="s">
        <v>4033</v>
      </c>
      <c r="B30" s="206">
        <v>1</v>
      </c>
      <c r="C30" s="127">
        <v>2</v>
      </c>
      <c r="D30" s="357">
        <f>APT!K30</f>
        <v>400057</v>
      </c>
      <c r="E30" s="127" t="b">
        <v>1</v>
      </c>
      <c r="F30" s="358" t="str">
        <f>RIGHT(APT!D30,4)&amp;"."&amp;APT!N30&amp;"."&amp;APT!L30&amp;"."&amp;APTCR!$C$6&amp;"."&amp;$C$5</f>
        <v>2008.BS.I01.REC.Se20</v>
      </c>
      <c r="G30" s="209">
        <f t="shared" ca="1" si="0"/>
        <v>44105</v>
      </c>
      <c r="H30" s="360">
        <f>IF(APT!AB30&gt;0,0,-APT!AB30)</f>
        <v>5223.5484615385067</v>
      </c>
      <c r="I30" s="211">
        <f t="shared" ca="1" si="1"/>
        <v>44105</v>
      </c>
      <c r="J30" s="127">
        <v>3</v>
      </c>
      <c r="K30" s="127" t="b">
        <v>1</v>
      </c>
      <c r="L30" s="127" t="s">
        <v>4034</v>
      </c>
      <c r="M30" s="127" t="b">
        <v>1</v>
      </c>
      <c r="N30" s="127" t="s">
        <v>3692</v>
      </c>
      <c r="O30" s="358" t="str">
        <f>LEFT(APT!E30,19)&amp;"."&amp;APTCR!F30</f>
        <v>Brookland Infant  &amp;.2008.BS.I01.REC.Se20</v>
      </c>
      <c r="P30" s="361" t="str">
        <f>APT!J30</f>
        <v>10162/543965</v>
      </c>
      <c r="Q30" s="127" t="b">
        <v>1</v>
      </c>
      <c r="R30" s="127" t="b">
        <v>1</v>
      </c>
      <c r="S30" s="127" t="b">
        <v>1</v>
      </c>
    </row>
    <row r="31" spans="1:20" x14ac:dyDescent="0.25">
      <c r="A31" s="127" t="s">
        <v>4033</v>
      </c>
      <c r="B31" s="206">
        <v>1</v>
      </c>
      <c r="C31" s="127">
        <v>2</v>
      </c>
      <c r="D31" s="357">
        <f>APT!K31</f>
        <v>400040</v>
      </c>
      <c r="E31" s="127" t="b">
        <v>1</v>
      </c>
      <c r="F31" s="358" t="str">
        <f>RIGHT(APT!D31,4)&amp;"."&amp;APT!N31&amp;"."&amp;APT!L31&amp;"."&amp;APTCR!$C$6&amp;"."&amp;$C$5</f>
        <v>2007.BS.I01.REC.Se20</v>
      </c>
      <c r="G31" s="209">
        <f t="shared" ca="1" si="0"/>
        <v>44105</v>
      </c>
      <c r="H31" s="360">
        <f>IF(APT!AB31&gt;0,0,-APT!AB31)</f>
        <v>7095.1753846153151</v>
      </c>
      <c r="I31" s="211">
        <f t="shared" ca="1" si="1"/>
        <v>44105</v>
      </c>
      <c r="J31" s="127">
        <v>3</v>
      </c>
      <c r="K31" s="127" t="b">
        <v>1</v>
      </c>
      <c r="L31" s="127" t="s">
        <v>4034</v>
      </c>
      <c r="M31" s="127" t="b">
        <v>1</v>
      </c>
      <c r="N31" s="127" t="s">
        <v>3692</v>
      </c>
      <c r="O31" s="358" t="str">
        <f>LEFT(APT!E31,19)&amp;"."&amp;APTCR!F31</f>
        <v>Brookland Junior Sc.2007.BS.I01.REC.Se20</v>
      </c>
      <c r="P31" s="361" t="str">
        <f>APT!J31</f>
        <v>10162/543965</v>
      </c>
      <c r="Q31" s="127" t="b">
        <v>1</v>
      </c>
      <c r="R31" s="127" t="b">
        <v>1</v>
      </c>
      <c r="S31" s="127" t="b">
        <v>1</v>
      </c>
    </row>
    <row r="32" spans="1:20" hidden="1" x14ac:dyDescent="0.25">
      <c r="A32" s="127" t="s">
        <v>4033</v>
      </c>
      <c r="B32" s="206">
        <v>1</v>
      </c>
      <c r="C32" s="127">
        <v>2</v>
      </c>
      <c r="D32" s="357">
        <f>APT!K32</f>
        <v>400061</v>
      </c>
      <c r="E32" s="127" t="b">
        <v>1</v>
      </c>
      <c r="F32" s="358" t="str">
        <f>RIGHT(APT!D32,4)&amp;"."&amp;APT!N32&amp;"."&amp;APT!L32&amp;"."&amp;APTCR!$C$6</f>
        <v>2009.BS.I01.REC</v>
      </c>
      <c r="G32" s="209">
        <f t="shared" ca="1" si="0"/>
        <v>44105</v>
      </c>
      <c r="H32" s="360">
        <f>IF(APT!AB32&gt;0,0,-APT!AB32)</f>
        <v>0</v>
      </c>
      <c r="I32" s="211">
        <f t="shared" ca="1" si="1"/>
        <v>44105</v>
      </c>
      <c r="J32" s="127">
        <v>3</v>
      </c>
      <c r="K32" s="127" t="b">
        <v>1</v>
      </c>
      <c r="L32" s="127" t="s">
        <v>4034</v>
      </c>
      <c r="M32" s="127" t="b">
        <v>1</v>
      </c>
      <c r="N32" s="127" t="s">
        <v>3692</v>
      </c>
      <c r="O32" s="358" t="str">
        <f>LEFT(APT!E32,19)&amp;"."&amp;APTCR!F32</f>
        <v>Brunswick Park Prim.2009.BS.I01.REC</v>
      </c>
      <c r="P32" s="361" t="str">
        <f>APT!J32</f>
        <v>10162/543965</v>
      </c>
      <c r="Q32" s="127" t="b">
        <v>1</v>
      </c>
      <c r="R32" s="127" t="b">
        <v>1</v>
      </c>
      <c r="S32" s="127" t="b">
        <v>1</v>
      </c>
    </row>
    <row r="33" spans="1:19" hidden="1" x14ac:dyDescent="0.25">
      <c r="A33" s="127" t="s">
        <v>4033</v>
      </c>
      <c r="B33" s="206">
        <v>1</v>
      </c>
      <c r="C33" s="127">
        <v>2</v>
      </c>
      <c r="D33" s="357">
        <f>APT!K33</f>
        <v>400065</v>
      </c>
      <c r="E33" s="127" t="b">
        <v>1</v>
      </c>
      <c r="F33" s="358" t="str">
        <f>RIGHT(APT!D33,4)&amp;"."&amp;APT!N33&amp;"."&amp;APT!L33&amp;"."&amp;APTCR!$C$6</f>
        <v>2067.BS.I01.REC</v>
      </c>
      <c r="G33" s="209">
        <f t="shared" ca="1" si="0"/>
        <v>44105</v>
      </c>
      <c r="H33" s="360">
        <f>IF(APT!AB33&gt;0,0,-APT!AB33)</f>
        <v>0</v>
      </c>
      <c r="I33" s="211">
        <f t="shared" ca="1" si="1"/>
        <v>44105</v>
      </c>
      <c r="J33" s="127">
        <v>3</v>
      </c>
      <c r="K33" s="127" t="b">
        <v>1</v>
      </c>
      <c r="L33" s="127" t="s">
        <v>4034</v>
      </c>
      <c r="M33" s="127" t="b">
        <v>1</v>
      </c>
      <c r="N33" s="127" t="s">
        <v>3692</v>
      </c>
      <c r="O33" s="358" t="str">
        <f>LEFT(APT!E33,19)&amp;"."&amp;APTCR!F33</f>
        <v>Chalgrove Primary S.2067.BS.I01.REC</v>
      </c>
      <c r="P33" s="361" t="str">
        <f>APT!J33</f>
        <v>10162/543965</v>
      </c>
      <c r="Q33" s="127" t="b">
        <v>1</v>
      </c>
      <c r="R33" s="127" t="b">
        <v>1</v>
      </c>
      <c r="S33" s="127" t="b">
        <v>1</v>
      </c>
    </row>
    <row r="34" spans="1:19" x14ac:dyDescent="0.25">
      <c r="A34" s="127" t="s">
        <v>4033</v>
      </c>
      <c r="B34" s="206">
        <v>1</v>
      </c>
      <c r="C34" s="127">
        <v>2</v>
      </c>
      <c r="D34" s="357">
        <f>APT!K34</f>
        <v>400039</v>
      </c>
      <c r="E34" s="127" t="b">
        <v>1</v>
      </c>
      <c r="F34" s="358" t="str">
        <f>RIGHT(APT!D34,4)&amp;"."&amp;APT!N34&amp;"."&amp;APT!L34&amp;"."&amp;APTCR!$C$6&amp;"."&amp;$C$5</f>
        <v>3302.BS.I01.REC.Se20</v>
      </c>
      <c r="G34" s="209">
        <f t="shared" ca="1" si="0"/>
        <v>44105</v>
      </c>
      <c r="H34" s="360">
        <f>IF(APT!AB34&gt;0,0,-APT!AB34)</f>
        <v>4035.1923076924868</v>
      </c>
      <c r="I34" s="211">
        <f t="shared" ca="1" si="1"/>
        <v>44105</v>
      </c>
      <c r="J34" s="127">
        <v>3</v>
      </c>
      <c r="K34" s="127" t="b">
        <v>1</v>
      </c>
      <c r="L34" s="127" t="s">
        <v>4034</v>
      </c>
      <c r="M34" s="127" t="b">
        <v>1</v>
      </c>
      <c r="N34" s="127" t="s">
        <v>3692</v>
      </c>
      <c r="O34" s="358" t="str">
        <f>LEFT(APT!E34,19)&amp;"."&amp;APTCR!F34</f>
        <v>Christ Church CE Pr.3302.BS.I01.REC.Se20</v>
      </c>
      <c r="P34" s="361" t="str">
        <f>APT!J34</f>
        <v>10162/543965</v>
      </c>
      <c r="Q34" s="127" t="b">
        <v>1</v>
      </c>
      <c r="R34" s="127" t="b">
        <v>1</v>
      </c>
      <c r="S34" s="127" t="b">
        <v>1</v>
      </c>
    </row>
    <row r="35" spans="1:19" hidden="1" x14ac:dyDescent="0.25">
      <c r="A35" s="127" t="s">
        <v>4033</v>
      </c>
      <c r="B35" s="206">
        <v>1</v>
      </c>
      <c r="C35" s="127">
        <v>2</v>
      </c>
      <c r="D35" s="357">
        <f>APT!K35</f>
        <v>400020</v>
      </c>
      <c r="E35" s="127" t="b">
        <v>1</v>
      </c>
      <c r="F35" s="358" t="str">
        <f>RIGHT(APT!D35,4)&amp;"."&amp;APT!N35&amp;"."&amp;APT!L35&amp;"."&amp;APTCR!$C$6</f>
        <v>2011.BS.I01.REC</v>
      </c>
      <c r="G35" s="209">
        <f t="shared" ca="1" si="0"/>
        <v>44105</v>
      </c>
      <c r="H35" s="360">
        <f>IF(APT!AB35&gt;0,0,-APT!AB35)</f>
        <v>0</v>
      </c>
      <c r="I35" s="211">
        <f t="shared" ca="1" si="1"/>
        <v>44105</v>
      </c>
      <c r="J35" s="127">
        <v>3</v>
      </c>
      <c r="K35" s="127" t="b">
        <v>1</v>
      </c>
      <c r="L35" s="127" t="s">
        <v>4034</v>
      </c>
      <c r="M35" s="127" t="b">
        <v>1</v>
      </c>
      <c r="N35" s="127" t="s">
        <v>3692</v>
      </c>
      <c r="O35" s="358" t="str">
        <f>LEFT(APT!E35,19)&amp;"."&amp;APTCR!F35</f>
        <v>Church Hill Primary.2011.BS.I01.REC</v>
      </c>
      <c r="P35" s="361" t="str">
        <f>APT!J35</f>
        <v>10162/543965</v>
      </c>
      <c r="Q35" s="127" t="b">
        <v>1</v>
      </c>
      <c r="R35" s="127" t="b">
        <v>1</v>
      </c>
      <c r="S35" s="127" t="b">
        <v>1</v>
      </c>
    </row>
    <row r="36" spans="1:19" x14ac:dyDescent="0.25">
      <c r="A36" s="127" t="s">
        <v>4033</v>
      </c>
      <c r="B36" s="206">
        <v>1</v>
      </c>
      <c r="C36" s="127">
        <v>2</v>
      </c>
      <c r="D36" s="357">
        <f>APT!K36</f>
        <v>400050</v>
      </c>
      <c r="E36" s="127" t="b">
        <v>1</v>
      </c>
      <c r="F36" s="358" t="str">
        <f>RIGHT(APT!D36,4)&amp;"."&amp;APT!N36&amp;"."&amp;APT!L36&amp;"."&amp;APTCR!$C$6&amp;"."&amp;$C$5</f>
        <v>2014.BS.I01.REC.Se20</v>
      </c>
      <c r="G36" s="209">
        <f t="shared" ca="1" si="0"/>
        <v>44105</v>
      </c>
      <c r="H36" s="360">
        <f>IF(APT!AB36&gt;0,0,-APT!AB36)</f>
        <v>12880.889230768895</v>
      </c>
      <c r="I36" s="211">
        <f t="shared" ca="1" si="1"/>
        <v>44105</v>
      </c>
      <c r="J36" s="127">
        <v>3</v>
      </c>
      <c r="K36" s="127" t="b">
        <v>1</v>
      </c>
      <c r="L36" s="127" t="s">
        <v>4034</v>
      </c>
      <c r="M36" s="127" t="b">
        <v>1</v>
      </c>
      <c r="N36" s="127" t="s">
        <v>3692</v>
      </c>
      <c r="O36" s="358" t="str">
        <f>LEFT(APT!E36,19)&amp;"."&amp;APTCR!F36</f>
        <v>Colindale School.2014.BS.I01.REC.Se20</v>
      </c>
      <c r="P36" s="361" t="str">
        <f>APT!J36</f>
        <v>10162/543965</v>
      </c>
      <c r="Q36" s="127" t="b">
        <v>1</v>
      </c>
      <c r="R36" s="127" t="b">
        <v>1</v>
      </c>
      <c r="S36" s="127" t="b">
        <v>1</v>
      </c>
    </row>
    <row r="37" spans="1:19" hidden="1" x14ac:dyDescent="0.25">
      <c r="A37" s="127" t="s">
        <v>4033</v>
      </c>
      <c r="B37" s="206">
        <v>1</v>
      </c>
      <c r="C37" s="127">
        <v>2</v>
      </c>
      <c r="D37" s="357">
        <f>APT!K37</f>
        <v>400059</v>
      </c>
      <c r="E37" s="127" t="b">
        <v>1</v>
      </c>
      <c r="F37" s="358" t="str">
        <f>RIGHT(APT!D37,4)&amp;"."&amp;APT!N37&amp;"."&amp;APT!L37&amp;"."&amp;APTCR!$C$6</f>
        <v>2015.BS.I01.REC</v>
      </c>
      <c r="G37" s="209">
        <f t="shared" ca="1" si="0"/>
        <v>44105</v>
      </c>
      <c r="H37" s="360">
        <f>IF(APT!AB37&gt;0,0,-APT!AB37)</f>
        <v>0</v>
      </c>
      <c r="I37" s="211">
        <f t="shared" ca="1" si="1"/>
        <v>44105</v>
      </c>
      <c r="J37" s="127">
        <v>3</v>
      </c>
      <c r="K37" s="127" t="b">
        <v>1</v>
      </c>
      <c r="L37" s="127" t="s">
        <v>4034</v>
      </c>
      <c r="M37" s="127" t="b">
        <v>1</v>
      </c>
      <c r="N37" s="127" t="s">
        <v>3692</v>
      </c>
      <c r="O37" s="358" t="str">
        <f>LEFT(APT!E37,19)&amp;"."&amp;APTCR!F37</f>
        <v>Coppetts Wood.2015.BS.I01.REC</v>
      </c>
      <c r="P37" s="361" t="str">
        <f>APT!J37</f>
        <v>10162/543965</v>
      </c>
      <c r="Q37" s="127" t="b">
        <v>1</v>
      </c>
      <c r="R37" s="127" t="b">
        <v>1</v>
      </c>
      <c r="S37" s="127" t="b">
        <v>1</v>
      </c>
    </row>
    <row r="38" spans="1:19" hidden="1" x14ac:dyDescent="0.25">
      <c r="A38" s="127" t="s">
        <v>4033</v>
      </c>
      <c r="B38" s="206">
        <v>1</v>
      </c>
      <c r="C38" s="127">
        <v>2</v>
      </c>
      <c r="D38" s="357">
        <f>APT!K38</f>
        <v>400049</v>
      </c>
      <c r="E38" s="127" t="b">
        <v>1</v>
      </c>
      <c r="F38" s="358" t="str">
        <f>RIGHT(APT!D38,4)&amp;"."&amp;APT!N38&amp;"."&amp;APT!L38&amp;"."&amp;APTCR!$C$6</f>
        <v>2016.BS.I01.REC</v>
      </c>
      <c r="G38" s="209">
        <f t="shared" ca="1" si="0"/>
        <v>44105</v>
      </c>
      <c r="H38" s="360">
        <f>IF(APT!AB38&gt;0,0,-APT!AB38)</f>
        <v>0</v>
      </c>
      <c r="I38" s="211">
        <f t="shared" ca="1" si="1"/>
        <v>44105</v>
      </c>
      <c r="J38" s="127">
        <v>3</v>
      </c>
      <c r="K38" s="127" t="b">
        <v>1</v>
      </c>
      <c r="L38" s="127" t="s">
        <v>4034</v>
      </c>
      <c r="M38" s="127" t="b">
        <v>1</v>
      </c>
      <c r="N38" s="127" t="s">
        <v>3692</v>
      </c>
      <c r="O38" s="358" t="str">
        <f>LEFT(APT!E38,19)&amp;"."&amp;APTCR!F38</f>
        <v>Courtland School.2016.BS.I01.REC</v>
      </c>
      <c r="P38" s="361" t="str">
        <f>APT!J38</f>
        <v>10162/543965</v>
      </c>
      <c r="Q38" s="127" t="b">
        <v>1</v>
      </c>
      <c r="R38" s="127" t="b">
        <v>1</v>
      </c>
      <c r="S38" s="127" t="b">
        <v>1</v>
      </c>
    </row>
    <row r="39" spans="1:19" hidden="1" x14ac:dyDescent="0.25">
      <c r="A39" s="127" t="s">
        <v>4033</v>
      </c>
      <c r="B39" s="206">
        <v>1</v>
      </c>
      <c r="C39" s="127">
        <v>2</v>
      </c>
      <c r="D39" s="357">
        <f>APT!K39</f>
        <v>400080</v>
      </c>
      <c r="E39" s="127" t="b">
        <v>1</v>
      </c>
      <c r="F39" s="358" t="str">
        <f>RIGHT(APT!D39,4)&amp;"."&amp;APT!N39&amp;"."&amp;APT!L39&amp;"."&amp;APTCR!$C$6</f>
        <v>2017.BS.I01.REC</v>
      </c>
      <c r="G39" s="209">
        <f t="shared" ca="1" si="0"/>
        <v>44105</v>
      </c>
      <c r="H39" s="360">
        <f>IF(APT!AB39&gt;0,0,-APT!AB39)</f>
        <v>0</v>
      </c>
      <c r="I39" s="211">
        <f t="shared" ca="1" si="1"/>
        <v>44105</v>
      </c>
      <c r="J39" s="127">
        <v>3</v>
      </c>
      <c r="K39" s="127" t="b">
        <v>1</v>
      </c>
      <c r="L39" s="127" t="s">
        <v>4034</v>
      </c>
      <c r="M39" s="127" t="b">
        <v>1</v>
      </c>
      <c r="N39" s="127" t="s">
        <v>3692</v>
      </c>
      <c r="O39" s="358" t="str">
        <f>LEFT(APT!E39,19)&amp;"."&amp;APTCR!F39</f>
        <v>Cromer Road Primary.2017.BS.I01.REC</v>
      </c>
      <c r="P39" s="361" t="str">
        <f>APT!J39</f>
        <v>10162/543965</v>
      </c>
      <c r="Q39" s="127" t="b">
        <v>1</v>
      </c>
      <c r="R39" s="127" t="b">
        <v>1</v>
      </c>
      <c r="S39" s="127" t="b">
        <v>1</v>
      </c>
    </row>
    <row r="40" spans="1:19" x14ac:dyDescent="0.25">
      <c r="A40" s="127" t="s">
        <v>4033</v>
      </c>
      <c r="B40" s="206">
        <v>1</v>
      </c>
      <c r="C40" s="127">
        <v>2</v>
      </c>
      <c r="D40" s="357">
        <f>APT!K40</f>
        <v>400105</v>
      </c>
      <c r="E40" s="127" t="b">
        <v>1</v>
      </c>
      <c r="F40" s="358" t="str">
        <f>RIGHT(APT!D40,4)&amp;"."&amp;APT!N40&amp;"."&amp;APT!L40&amp;"."&amp;APTCR!$C$6&amp;"."&amp;$C$5</f>
        <v>2073.BS.I01.REC.Se20</v>
      </c>
      <c r="G40" s="209">
        <f t="shared" ca="1" si="0"/>
        <v>44105</v>
      </c>
      <c r="H40" s="360">
        <f>IF(APT!AB40&gt;0,0,-APT!AB40)</f>
        <v>12655.141538461437</v>
      </c>
      <c r="I40" s="211">
        <f t="shared" ca="1" si="1"/>
        <v>44105</v>
      </c>
      <c r="J40" s="127">
        <v>3</v>
      </c>
      <c r="K40" s="127" t="b">
        <v>1</v>
      </c>
      <c r="L40" s="127" t="s">
        <v>4034</v>
      </c>
      <c r="M40" s="127" t="b">
        <v>1</v>
      </c>
      <c r="N40" s="127" t="s">
        <v>3692</v>
      </c>
      <c r="O40" s="358" t="str">
        <f>LEFT(APT!E40,19)&amp;"."&amp;APTCR!F40</f>
        <v>Danegrove JMI Schoo.2073.BS.I01.REC.Se20</v>
      </c>
      <c r="P40" s="361" t="str">
        <f>APT!J40</f>
        <v>10162/543965</v>
      </c>
      <c r="Q40" s="127" t="b">
        <v>1</v>
      </c>
      <c r="R40" s="127" t="b">
        <v>1</v>
      </c>
      <c r="S40" s="127" t="b">
        <v>1</v>
      </c>
    </row>
    <row r="41" spans="1:19" hidden="1" x14ac:dyDescent="0.25">
      <c r="A41" s="127" t="s">
        <v>4033</v>
      </c>
      <c r="B41" s="206">
        <v>1</v>
      </c>
      <c r="C41" s="127">
        <v>2</v>
      </c>
      <c r="D41" s="357">
        <f>APT!K41</f>
        <v>400036</v>
      </c>
      <c r="E41" s="127" t="b">
        <v>1</v>
      </c>
      <c r="F41" s="358" t="str">
        <f>RIGHT(APT!D41,4)&amp;"."&amp;APT!N41&amp;"."&amp;APT!L41&amp;"."&amp;APTCR!$C$6</f>
        <v>2019.BS.I01.REC</v>
      </c>
      <c r="G41" s="209">
        <f t="shared" ca="1" si="0"/>
        <v>44105</v>
      </c>
      <c r="H41" s="360">
        <f>IF(APT!AB41&gt;0,0,-APT!AB41)</f>
        <v>0</v>
      </c>
      <c r="I41" s="211">
        <f t="shared" ca="1" si="1"/>
        <v>44105</v>
      </c>
      <c r="J41" s="127">
        <v>3</v>
      </c>
      <c r="K41" s="127" t="b">
        <v>1</v>
      </c>
      <c r="L41" s="127" t="s">
        <v>4034</v>
      </c>
      <c r="M41" s="127" t="b">
        <v>1</v>
      </c>
      <c r="N41" s="127" t="s">
        <v>3692</v>
      </c>
      <c r="O41" s="358" t="str">
        <f>LEFT(APT!E41,19)&amp;"."&amp;APTCR!F41</f>
        <v>Deansbrook Infant S.2019.BS.I01.REC</v>
      </c>
      <c r="P41" s="361" t="str">
        <f>APT!J41</f>
        <v>10162/543965</v>
      </c>
      <c r="Q41" s="127" t="b">
        <v>1</v>
      </c>
      <c r="R41" s="127" t="b">
        <v>1</v>
      </c>
      <c r="S41" s="127" t="b">
        <v>1</v>
      </c>
    </row>
    <row r="42" spans="1:19" x14ac:dyDescent="0.25">
      <c r="A42" s="127" t="s">
        <v>4033</v>
      </c>
      <c r="B42" s="206">
        <v>1</v>
      </c>
      <c r="C42" s="127">
        <v>2</v>
      </c>
      <c r="D42" s="357">
        <f>APT!K42</f>
        <v>400042</v>
      </c>
      <c r="E42" s="127" t="b">
        <v>1</v>
      </c>
      <c r="F42" s="358" t="str">
        <f>RIGHT(APT!D42,4)&amp;"."&amp;APT!N42&amp;"."&amp;APT!L42&amp;"."&amp;APTCR!$C$6&amp;"."&amp;$C$5</f>
        <v>2021.BS.I01.REC.Se20</v>
      </c>
      <c r="G42" s="209">
        <f t="shared" ca="1" si="0"/>
        <v>44105</v>
      </c>
      <c r="H42" s="360">
        <f>IF(APT!AB42&gt;0,0,-APT!AB42)</f>
        <v>9890.1784615383949</v>
      </c>
      <c r="I42" s="211">
        <f t="shared" ca="1" si="1"/>
        <v>44105</v>
      </c>
      <c r="J42" s="127">
        <v>3</v>
      </c>
      <c r="K42" s="127" t="b">
        <v>1</v>
      </c>
      <c r="L42" s="127" t="s">
        <v>4034</v>
      </c>
      <c r="M42" s="127" t="b">
        <v>1</v>
      </c>
      <c r="N42" s="127" t="s">
        <v>3692</v>
      </c>
      <c r="O42" s="358" t="str">
        <f>LEFT(APT!E42,19)&amp;"."&amp;APTCR!F42</f>
        <v>Dollis Primary Scho.2021.BS.I01.REC.Se20</v>
      </c>
      <c r="P42" s="361" t="str">
        <f>APT!J42</f>
        <v>10162/543965</v>
      </c>
      <c r="Q42" s="127" t="b">
        <v>1</v>
      </c>
      <c r="R42" s="127" t="b">
        <v>1</v>
      </c>
      <c r="S42" s="127" t="b">
        <v>1</v>
      </c>
    </row>
    <row r="43" spans="1:19" x14ac:dyDescent="0.25">
      <c r="A43" s="127" t="s">
        <v>4033</v>
      </c>
      <c r="B43" s="206">
        <v>1</v>
      </c>
      <c r="C43" s="127">
        <v>2</v>
      </c>
      <c r="D43" s="357">
        <f>APT!K43</f>
        <v>400159</v>
      </c>
      <c r="E43" s="127" t="b">
        <v>1</v>
      </c>
      <c r="F43" s="358" t="str">
        <f>RIGHT(APT!D43,4)&amp;"."&amp;APT!N43&amp;"."&amp;APT!L43&amp;"."&amp;APTCR!$C$6&amp;"."&amp;$C$5</f>
        <v>2023.BS.I01.REC.Se20</v>
      </c>
      <c r="G43" s="209">
        <f t="shared" ca="1" si="0"/>
        <v>44105</v>
      </c>
      <c r="H43" s="433">
        <f>IF(APT!AB43&gt;0,0,-APT!AB43)</f>
        <v>10755.059999999823</v>
      </c>
      <c r="I43" s="211">
        <f t="shared" ca="1" si="1"/>
        <v>44105</v>
      </c>
      <c r="J43" s="127">
        <v>3</v>
      </c>
      <c r="K43" s="127" t="b">
        <v>1</v>
      </c>
      <c r="L43" s="127" t="s">
        <v>4034</v>
      </c>
      <c r="M43" s="127" t="b">
        <v>1</v>
      </c>
      <c r="N43" s="127" t="s">
        <v>3692</v>
      </c>
      <c r="O43" s="358" t="str">
        <f>LEFT(APT!E43,19)&amp;"."&amp;APTCR!F43</f>
        <v>Edgware Primary Sch.2023.BS.I01.REC.Se20</v>
      </c>
      <c r="P43" s="361" t="str">
        <f>APT!J43</f>
        <v>10162/543965</v>
      </c>
      <c r="Q43" s="127" t="b">
        <v>1</v>
      </c>
      <c r="R43" s="127" t="b">
        <v>1</v>
      </c>
      <c r="S43" s="127" t="b">
        <v>1</v>
      </c>
    </row>
    <row r="44" spans="1:19" hidden="1" x14ac:dyDescent="0.25">
      <c r="A44" s="127" t="s">
        <v>4033</v>
      </c>
      <c r="B44" s="206">
        <v>1</v>
      </c>
      <c r="C44" s="127">
        <v>2</v>
      </c>
      <c r="D44" s="357">
        <f>APT!K44</f>
        <v>400047</v>
      </c>
      <c r="E44" s="127" t="b">
        <v>1</v>
      </c>
      <c r="F44" s="358" t="str">
        <f>RIGHT(APT!D44,4)&amp;"."&amp;APT!N44&amp;"."&amp;APT!L44&amp;"."&amp;APTCR!$C$6</f>
        <v>2024.BS.I01.REC</v>
      </c>
      <c r="G44" s="209">
        <f t="shared" ca="1" si="0"/>
        <v>44105</v>
      </c>
      <c r="H44" s="360">
        <f>IF(APT!AB44&gt;0,0,-APT!AB44)</f>
        <v>0</v>
      </c>
      <c r="I44" s="211">
        <f t="shared" ca="1" si="1"/>
        <v>44105</v>
      </c>
      <c r="J44" s="127">
        <v>3</v>
      </c>
      <c r="K44" s="127" t="b">
        <v>1</v>
      </c>
      <c r="L44" s="127" t="s">
        <v>4034</v>
      </c>
      <c r="M44" s="127" t="b">
        <v>1</v>
      </c>
      <c r="N44" s="127" t="s">
        <v>3692</v>
      </c>
      <c r="O44" s="358" t="str">
        <f>LEFT(APT!E44,19)&amp;"."&amp;APTCR!F44</f>
        <v>Fairway Primary Sch.2024.BS.I01.REC</v>
      </c>
      <c r="P44" s="361" t="str">
        <f>APT!J44</f>
        <v>10162/543965</v>
      </c>
      <c r="Q44" s="127" t="b">
        <v>1</v>
      </c>
      <c r="R44" s="127" t="b">
        <v>1</v>
      </c>
      <c r="S44" s="127" t="b">
        <v>1</v>
      </c>
    </row>
    <row r="45" spans="1:19" hidden="1" x14ac:dyDescent="0.25">
      <c r="A45" s="127" t="s">
        <v>4033</v>
      </c>
      <c r="B45" s="206">
        <v>1</v>
      </c>
      <c r="C45" s="127">
        <v>2</v>
      </c>
      <c r="D45" s="357">
        <f>APT!K45</f>
        <v>400001</v>
      </c>
      <c r="E45" s="127" t="b">
        <v>1</v>
      </c>
      <c r="F45" s="358" t="str">
        <f>RIGHT(APT!D45,4)&amp;"."&amp;APT!N45&amp;"."&amp;APT!L45&amp;"."&amp;APTCR!$C$6</f>
        <v>2025.BS.I01.REC</v>
      </c>
      <c r="G45" s="209">
        <f t="shared" ca="1" si="0"/>
        <v>44105</v>
      </c>
      <c r="H45" s="360">
        <f>IF(APT!AB45&gt;0,0,-APT!AB45)</f>
        <v>0</v>
      </c>
      <c r="I45" s="211">
        <f t="shared" ca="1" si="1"/>
        <v>44105</v>
      </c>
      <c r="J45" s="127">
        <v>3</v>
      </c>
      <c r="K45" s="127" t="b">
        <v>1</v>
      </c>
      <c r="L45" s="127" t="s">
        <v>4034</v>
      </c>
      <c r="M45" s="127" t="b">
        <v>1</v>
      </c>
      <c r="N45" s="127" t="s">
        <v>3692</v>
      </c>
      <c r="O45" s="358" t="str">
        <f>LEFT(APT!E45,19)&amp;"."&amp;APTCR!F45</f>
        <v>Foulds.2025.BS.I01.REC</v>
      </c>
      <c r="P45" s="361" t="str">
        <f>APT!J45</f>
        <v>10162/543965</v>
      </c>
      <c r="Q45" s="127" t="b">
        <v>1</v>
      </c>
      <c r="R45" s="127" t="b">
        <v>1</v>
      </c>
      <c r="S45" s="127" t="b">
        <v>1</v>
      </c>
    </row>
    <row r="46" spans="1:19" hidden="1" x14ac:dyDescent="0.25">
      <c r="A46" s="127" t="s">
        <v>4033</v>
      </c>
      <c r="B46" s="206">
        <v>1</v>
      </c>
      <c r="C46" s="127">
        <v>2</v>
      </c>
      <c r="D46" s="357">
        <f>APT!K46</f>
        <v>400082</v>
      </c>
      <c r="E46" s="127" t="b">
        <v>1</v>
      </c>
      <c r="F46" s="358" t="str">
        <f>RIGHT(APT!D46,4)&amp;"."&amp;APT!N46&amp;"."&amp;APT!L46&amp;"."&amp;APTCR!$C$6</f>
        <v>2026.BS.I01.REC</v>
      </c>
      <c r="G46" s="209">
        <f t="shared" ca="1" si="0"/>
        <v>44105</v>
      </c>
      <c r="H46" s="360">
        <f>IF(APT!AB46&gt;0,0,-APT!AB46)</f>
        <v>0</v>
      </c>
      <c r="I46" s="211">
        <f t="shared" ca="1" si="1"/>
        <v>44105</v>
      </c>
      <c r="J46" s="127">
        <v>3</v>
      </c>
      <c r="K46" s="127" t="b">
        <v>1</v>
      </c>
      <c r="L46" s="127" t="s">
        <v>4034</v>
      </c>
      <c r="M46" s="127" t="b">
        <v>1</v>
      </c>
      <c r="N46" s="127" t="s">
        <v>3692</v>
      </c>
      <c r="O46" s="358" t="str">
        <f>LEFT(APT!E46,19)&amp;"."&amp;APTCR!F46</f>
        <v>Frith Manor School.2026.BS.I01.REC</v>
      </c>
      <c r="P46" s="361" t="str">
        <f>APT!J46</f>
        <v>10162/543965</v>
      </c>
      <c r="Q46" s="127" t="b">
        <v>1</v>
      </c>
      <c r="R46" s="127" t="b">
        <v>1</v>
      </c>
      <c r="S46" s="127" t="b">
        <v>1</v>
      </c>
    </row>
    <row r="47" spans="1:19" hidden="1" x14ac:dyDescent="0.25">
      <c r="A47" s="127" t="s">
        <v>4033</v>
      </c>
      <c r="B47" s="206">
        <v>1</v>
      </c>
      <c r="C47" s="127">
        <v>2</v>
      </c>
      <c r="D47" s="357">
        <f>APT!K47</f>
        <v>400067</v>
      </c>
      <c r="E47" s="127" t="b">
        <v>1</v>
      </c>
      <c r="F47" s="358" t="str">
        <f>RIGHT(APT!D47,4)&amp;"."&amp;APT!N47&amp;"."&amp;APT!L47&amp;"."&amp;APTCR!$C$6</f>
        <v>2028.BS.I01.REC</v>
      </c>
      <c r="G47" s="209">
        <f t="shared" ca="1" si="0"/>
        <v>44105</v>
      </c>
      <c r="H47" s="360">
        <f>IF(APT!AB47&gt;0,0,-APT!AB47)</f>
        <v>0</v>
      </c>
      <c r="I47" s="211">
        <f t="shared" ca="1" si="1"/>
        <v>44105</v>
      </c>
      <c r="J47" s="127">
        <v>3</v>
      </c>
      <c r="K47" s="127" t="b">
        <v>1</v>
      </c>
      <c r="L47" s="127" t="s">
        <v>4034</v>
      </c>
      <c r="M47" s="127" t="b">
        <v>1</v>
      </c>
      <c r="N47" s="127" t="s">
        <v>3692</v>
      </c>
      <c r="O47" s="358" t="str">
        <f>LEFT(APT!E47,19)&amp;"."&amp;APTCR!F47</f>
        <v>Garden Suburb Infan.2028.BS.I01.REC</v>
      </c>
      <c r="P47" s="361" t="str">
        <f>APT!J47</f>
        <v>10162/543965</v>
      </c>
      <c r="Q47" s="127" t="b">
        <v>1</v>
      </c>
      <c r="R47" s="127" t="b">
        <v>1</v>
      </c>
      <c r="S47" s="127" t="b">
        <v>1</v>
      </c>
    </row>
    <row r="48" spans="1:19" hidden="1" x14ac:dyDescent="0.25">
      <c r="A48" s="127" t="s">
        <v>4033</v>
      </c>
      <c r="B48" s="206">
        <v>1</v>
      </c>
      <c r="C48" s="127">
        <v>2</v>
      </c>
      <c r="D48" s="357">
        <f>APT!K48</f>
        <v>400002</v>
      </c>
      <c r="E48" s="127" t="b">
        <v>1</v>
      </c>
      <c r="F48" s="358" t="str">
        <f>RIGHT(APT!D48,4)&amp;"."&amp;APT!N48&amp;"."&amp;APT!L48&amp;"."&amp;APTCR!$C$6</f>
        <v>2027.BS.I01.REC</v>
      </c>
      <c r="G48" s="209">
        <f t="shared" ca="1" si="0"/>
        <v>44105</v>
      </c>
      <c r="H48" s="360">
        <f>IF(APT!AB48&gt;0,0,-APT!AB48)</f>
        <v>0</v>
      </c>
      <c r="I48" s="211">
        <f t="shared" ca="1" si="1"/>
        <v>44105</v>
      </c>
      <c r="J48" s="127">
        <v>3</v>
      </c>
      <c r="K48" s="127" t="b">
        <v>1</v>
      </c>
      <c r="L48" s="127" t="s">
        <v>4034</v>
      </c>
      <c r="M48" s="127" t="b">
        <v>1</v>
      </c>
      <c r="N48" s="127" t="s">
        <v>3692</v>
      </c>
      <c r="O48" s="358" t="str">
        <f>LEFT(APT!E48,19)&amp;"."&amp;APTCR!F48</f>
        <v>Garden Suburb Junio.2027.BS.I01.REC</v>
      </c>
      <c r="P48" s="361" t="str">
        <f>APT!J48</f>
        <v>10162/543965</v>
      </c>
      <c r="Q48" s="127" t="b">
        <v>1</v>
      </c>
      <c r="R48" s="127" t="b">
        <v>1</v>
      </c>
      <c r="S48" s="127" t="b">
        <v>1</v>
      </c>
    </row>
    <row r="49" spans="1:19" hidden="1" x14ac:dyDescent="0.25">
      <c r="A49" s="127" t="s">
        <v>4033</v>
      </c>
      <c r="B49" s="206">
        <v>1</v>
      </c>
      <c r="C49" s="127">
        <v>2</v>
      </c>
      <c r="D49" s="357">
        <f>APT!K49</f>
        <v>400035</v>
      </c>
      <c r="E49" s="127" t="b">
        <v>1</v>
      </c>
      <c r="F49" s="358" t="str">
        <f>RIGHT(APT!D49,4)&amp;"."&amp;APT!N49&amp;"."&amp;APT!L49&amp;"."&amp;APTCR!$C$6</f>
        <v>2029.BS.I01.REC</v>
      </c>
      <c r="G49" s="209">
        <f t="shared" ca="1" si="0"/>
        <v>44105</v>
      </c>
      <c r="H49" s="360">
        <f>IF(APT!AB49&gt;0,0,-APT!AB49)</f>
        <v>0</v>
      </c>
      <c r="I49" s="211">
        <f t="shared" ca="1" si="1"/>
        <v>44105</v>
      </c>
      <c r="J49" s="127">
        <v>3</v>
      </c>
      <c r="K49" s="127" t="b">
        <v>1</v>
      </c>
      <c r="L49" s="127" t="s">
        <v>4034</v>
      </c>
      <c r="M49" s="127" t="b">
        <v>1</v>
      </c>
      <c r="N49" s="127" t="s">
        <v>3692</v>
      </c>
      <c r="O49" s="358" t="str">
        <f>LEFT(APT!E49,19)&amp;"."&amp;APTCR!F49</f>
        <v>Goldbeaters Primary.2029.BS.I01.REC</v>
      </c>
      <c r="P49" s="361" t="str">
        <f>APT!J49</f>
        <v>10162/543965</v>
      </c>
      <c r="Q49" s="127" t="b">
        <v>1</v>
      </c>
      <c r="R49" s="127" t="b">
        <v>1</v>
      </c>
      <c r="S49" s="127" t="b">
        <v>1</v>
      </c>
    </row>
    <row r="50" spans="1:19" hidden="1" x14ac:dyDescent="0.25">
      <c r="A50" s="127" t="s">
        <v>4033</v>
      </c>
      <c r="B50" s="206">
        <v>1</v>
      </c>
      <c r="C50" s="127">
        <v>2</v>
      </c>
      <c r="D50" s="357">
        <f>APT!K50</f>
        <v>400108</v>
      </c>
      <c r="E50" s="127" t="b">
        <v>1</v>
      </c>
      <c r="F50" s="358" t="str">
        <f>RIGHT(APT!D50,4)&amp;"."&amp;APT!N50&amp;"."&amp;APT!L50&amp;"."&amp;APTCR!$C$6</f>
        <v>3516.BS.I01.REC</v>
      </c>
      <c r="G50" s="209">
        <f t="shared" ca="1" si="0"/>
        <v>44105</v>
      </c>
      <c r="H50" s="360">
        <f>IF(APT!AB50&gt;0,0,-APT!AB50)</f>
        <v>0</v>
      </c>
      <c r="I50" s="211">
        <f t="shared" ca="1" si="1"/>
        <v>44105</v>
      </c>
      <c r="J50" s="127">
        <v>3</v>
      </c>
      <c r="K50" s="127" t="b">
        <v>1</v>
      </c>
      <c r="L50" s="127" t="s">
        <v>4034</v>
      </c>
      <c r="M50" s="127" t="b">
        <v>1</v>
      </c>
      <c r="N50" s="127" t="s">
        <v>3692</v>
      </c>
      <c r="O50" s="358" t="str">
        <f>LEFT(APT!E50,19)&amp;"."&amp;APTCR!F50</f>
        <v>Hasmonean Primary S.3516.BS.I01.REC</v>
      </c>
      <c r="P50" s="361" t="str">
        <f>APT!J50</f>
        <v>10162/543965</v>
      </c>
      <c r="Q50" s="127" t="b">
        <v>1</v>
      </c>
      <c r="R50" s="127" t="b">
        <v>1</v>
      </c>
      <c r="S50" s="127" t="b">
        <v>1</v>
      </c>
    </row>
    <row r="51" spans="1:19" hidden="1" x14ac:dyDescent="0.25">
      <c r="A51" s="127" t="s">
        <v>4033</v>
      </c>
      <c r="B51" s="206">
        <v>1</v>
      </c>
      <c r="C51" s="127">
        <v>2</v>
      </c>
      <c r="D51" s="357">
        <f>APT!K51</f>
        <v>400026</v>
      </c>
      <c r="E51" s="127" t="b">
        <v>1</v>
      </c>
      <c r="F51" s="358" t="str">
        <f>RIGHT(APT!D51,4)&amp;"."&amp;APT!N51&amp;"."&amp;APT!L51&amp;"."&amp;APTCR!$C$6</f>
        <v>2031.BS.I01.REC</v>
      </c>
      <c r="G51" s="209">
        <f t="shared" ca="1" si="0"/>
        <v>44105</v>
      </c>
      <c r="H51" s="360">
        <f>IF(APT!AB51&gt;0,0,-APT!AB51)</f>
        <v>0</v>
      </c>
      <c r="I51" s="211">
        <f t="shared" ca="1" si="1"/>
        <v>44105</v>
      </c>
      <c r="J51" s="127">
        <v>3</v>
      </c>
      <c r="K51" s="127" t="b">
        <v>1</v>
      </c>
      <c r="L51" s="127" t="s">
        <v>4034</v>
      </c>
      <c r="M51" s="127" t="b">
        <v>1</v>
      </c>
      <c r="N51" s="127" t="s">
        <v>3692</v>
      </c>
      <c r="O51" s="358" t="str">
        <f>LEFT(APT!E51,19)&amp;"."&amp;APTCR!F51</f>
        <v>Hollickwood JMI Sch.2031.BS.I01.REC</v>
      </c>
      <c r="P51" s="361" t="str">
        <f>APT!J51</f>
        <v>10162/543965</v>
      </c>
      <c r="Q51" s="127" t="b">
        <v>1</v>
      </c>
      <c r="R51" s="127" t="b">
        <v>1</v>
      </c>
      <c r="S51" s="127" t="b">
        <v>1</v>
      </c>
    </row>
    <row r="52" spans="1:19" hidden="1" x14ac:dyDescent="0.25">
      <c r="A52" s="127" t="s">
        <v>4033</v>
      </c>
      <c r="B52" s="206">
        <v>1</v>
      </c>
      <c r="C52" s="127">
        <v>2</v>
      </c>
      <c r="D52" s="357">
        <f>APT!K52</f>
        <v>400084</v>
      </c>
      <c r="E52" s="127" t="b">
        <v>1</v>
      </c>
      <c r="F52" s="358" t="str">
        <f>RIGHT(APT!D52,4)&amp;"."&amp;APT!N52&amp;"."&amp;APT!L52&amp;"."&amp;APTCR!$C$6</f>
        <v>2032.BS.I01.REC</v>
      </c>
      <c r="G52" s="209">
        <f t="shared" ca="1" si="0"/>
        <v>44105</v>
      </c>
      <c r="H52" s="360">
        <f>IF(APT!AB52&gt;0,0,-APT!AB52)</f>
        <v>0</v>
      </c>
      <c r="I52" s="211">
        <f t="shared" ca="1" si="1"/>
        <v>44105</v>
      </c>
      <c r="J52" s="127">
        <v>3</v>
      </c>
      <c r="K52" s="127" t="b">
        <v>1</v>
      </c>
      <c r="L52" s="127" t="s">
        <v>4034</v>
      </c>
      <c r="M52" s="127" t="b">
        <v>1</v>
      </c>
      <c r="N52" s="127" t="s">
        <v>3692</v>
      </c>
      <c r="O52" s="358" t="str">
        <f>LEFT(APT!E52,19)&amp;"."&amp;APTCR!F52</f>
        <v>Holly Park School.2032.BS.I01.REC</v>
      </c>
      <c r="P52" s="361" t="str">
        <f>APT!J52</f>
        <v>10162/543965</v>
      </c>
      <c r="Q52" s="127" t="b">
        <v>1</v>
      </c>
      <c r="R52" s="127" t="b">
        <v>1</v>
      </c>
      <c r="S52" s="127" t="b">
        <v>1</v>
      </c>
    </row>
    <row r="53" spans="1:19" hidden="1" x14ac:dyDescent="0.25">
      <c r="A53" s="127" t="s">
        <v>4033</v>
      </c>
      <c r="B53" s="206">
        <v>1</v>
      </c>
      <c r="C53" s="127">
        <v>2</v>
      </c>
      <c r="D53" s="357">
        <f>APT!K53</f>
        <v>400008</v>
      </c>
      <c r="E53" s="127" t="b">
        <v>1</v>
      </c>
      <c r="F53" s="358" t="str">
        <f>RIGHT(APT!D53,4)&amp;"."&amp;APT!N53&amp;"."&amp;APT!L53&amp;"."&amp;APTCR!$C$6</f>
        <v>3304.BS.I01.REC</v>
      </c>
      <c r="G53" s="209">
        <f t="shared" ca="1" si="0"/>
        <v>44105</v>
      </c>
      <c r="H53" s="360">
        <f>IF(APT!AB53&gt;0,0,-APT!AB53)</f>
        <v>0</v>
      </c>
      <c r="I53" s="211">
        <f t="shared" ca="1" si="1"/>
        <v>44105</v>
      </c>
      <c r="J53" s="127">
        <v>3</v>
      </c>
      <c r="K53" s="127" t="b">
        <v>1</v>
      </c>
      <c r="L53" s="127" t="s">
        <v>4034</v>
      </c>
      <c r="M53" s="127" t="b">
        <v>1</v>
      </c>
      <c r="N53" s="127" t="s">
        <v>3692</v>
      </c>
      <c r="O53" s="358" t="str">
        <f>LEFT(APT!E53,19)&amp;"."&amp;APTCR!F53</f>
        <v>Holy Trinity School.3304.BS.I01.REC</v>
      </c>
      <c r="P53" s="361" t="str">
        <f>APT!J53</f>
        <v>10162/543965</v>
      </c>
      <c r="Q53" s="127" t="b">
        <v>1</v>
      </c>
      <c r="R53" s="127" t="b">
        <v>1</v>
      </c>
      <c r="S53" s="127" t="b">
        <v>1</v>
      </c>
    </row>
    <row r="54" spans="1:19" hidden="1" x14ac:dyDescent="0.25">
      <c r="A54" s="127" t="s">
        <v>4033</v>
      </c>
      <c r="B54" s="206">
        <v>1</v>
      </c>
      <c r="C54" s="127">
        <v>2</v>
      </c>
      <c r="D54" s="357">
        <f>APT!K54</f>
        <v>400046</v>
      </c>
      <c r="E54" s="127" t="b">
        <v>1</v>
      </c>
      <c r="F54" s="358" t="str">
        <f>RIGHT(APT!D54,4)&amp;"."&amp;APT!N54&amp;"."&amp;APT!L54&amp;"."&amp;APTCR!$C$6</f>
        <v>2036.BS.I01.REC</v>
      </c>
      <c r="G54" s="209">
        <f t="shared" ca="1" si="0"/>
        <v>44105</v>
      </c>
      <c r="H54" s="360">
        <f>IF(APT!AB54&gt;0,0,-APT!AB54)</f>
        <v>0</v>
      </c>
      <c r="I54" s="211">
        <f t="shared" ca="1" si="1"/>
        <v>44105</v>
      </c>
      <c r="J54" s="127">
        <v>3</v>
      </c>
      <c r="K54" s="127" t="b">
        <v>1</v>
      </c>
      <c r="L54" s="127" t="s">
        <v>4034</v>
      </c>
      <c r="M54" s="127" t="b">
        <v>1</v>
      </c>
      <c r="N54" s="127" t="s">
        <v>3692</v>
      </c>
      <c r="O54" s="358" t="str">
        <f>LEFT(APT!E54,19)&amp;"."&amp;APTCR!F54</f>
        <v>Livingstone School.2036.BS.I01.REC</v>
      </c>
      <c r="P54" s="361" t="str">
        <f>APT!J54</f>
        <v>10162/543965</v>
      </c>
      <c r="Q54" s="127" t="b">
        <v>1</v>
      </c>
      <c r="R54" s="127" t="b">
        <v>1</v>
      </c>
      <c r="S54" s="127" t="b">
        <v>1</v>
      </c>
    </row>
    <row r="55" spans="1:19" hidden="1" x14ac:dyDescent="0.25">
      <c r="A55" s="127" t="s">
        <v>4033</v>
      </c>
      <c r="B55" s="206">
        <v>1</v>
      </c>
      <c r="C55" s="127">
        <v>2</v>
      </c>
      <c r="D55" s="357">
        <f>APT!K55</f>
        <v>400030</v>
      </c>
      <c r="E55" s="127" t="b">
        <v>1</v>
      </c>
      <c r="F55" s="358" t="str">
        <f>RIGHT(APT!D55,4)&amp;"."&amp;APT!N55&amp;"."&amp;APT!L55&amp;"."&amp;APTCR!$C$6</f>
        <v>2037.BS.I01.REC</v>
      </c>
      <c r="G55" s="209">
        <f t="shared" ca="1" si="0"/>
        <v>44105</v>
      </c>
      <c r="H55" s="360">
        <f>IF(APT!AB55&gt;0,0,-APT!AB55)</f>
        <v>0</v>
      </c>
      <c r="I55" s="211">
        <f t="shared" ca="1" si="1"/>
        <v>44105</v>
      </c>
      <c r="J55" s="127">
        <v>3</v>
      </c>
      <c r="K55" s="127" t="b">
        <v>1</v>
      </c>
      <c r="L55" s="127" t="s">
        <v>4034</v>
      </c>
      <c r="M55" s="127" t="b">
        <v>1</v>
      </c>
      <c r="N55" s="127" t="s">
        <v>3692</v>
      </c>
      <c r="O55" s="358" t="str">
        <f>LEFT(APT!E55,19)&amp;"."&amp;APTCR!F55</f>
        <v>Manorside Primary S.2037.BS.I01.REC</v>
      </c>
      <c r="P55" s="361" t="str">
        <f>APT!J55</f>
        <v>10162/543965</v>
      </c>
      <c r="Q55" s="127" t="b">
        <v>1</v>
      </c>
      <c r="R55" s="127" t="b">
        <v>1</v>
      </c>
      <c r="S55" s="127" t="b">
        <v>1</v>
      </c>
    </row>
    <row r="56" spans="1:19" x14ac:dyDescent="0.25">
      <c r="A56" s="127" t="s">
        <v>4033</v>
      </c>
      <c r="B56" s="206">
        <v>1</v>
      </c>
      <c r="C56" s="127">
        <v>2</v>
      </c>
      <c r="D56" s="357">
        <f>APT!K56</f>
        <v>400130</v>
      </c>
      <c r="E56" s="127" t="b">
        <v>1</v>
      </c>
      <c r="F56" s="358" t="str">
        <f>RIGHT(APT!D56,4)&amp;"."&amp;APT!N56&amp;"."&amp;APT!L56&amp;"."&amp;APTCR!$C$6&amp;"."&amp;$C$5</f>
        <v>3523.BS.I01.REC.Se20</v>
      </c>
      <c r="G56" s="209">
        <f t="shared" ca="1" si="0"/>
        <v>44105</v>
      </c>
      <c r="H56" s="433">
        <f>IF(APT!AB56&gt;0,0,-APT!AB56)</f>
        <v>12115.581538461382</v>
      </c>
      <c r="I56" s="211">
        <f t="shared" ca="1" si="1"/>
        <v>44105</v>
      </c>
      <c r="J56" s="127">
        <v>3</v>
      </c>
      <c r="K56" s="127" t="b">
        <v>1</v>
      </c>
      <c r="L56" s="127" t="s">
        <v>4034</v>
      </c>
      <c r="M56" s="127" t="b">
        <v>1</v>
      </c>
      <c r="N56" s="127" t="s">
        <v>3692</v>
      </c>
      <c r="O56" s="358" t="str">
        <f>LEFT(APT!E56,19)&amp;"."&amp;APTCR!F56</f>
        <v>Martin Primary Scho.3523.BS.I01.REC.Se20</v>
      </c>
      <c r="P56" s="361" t="str">
        <f>APT!J56</f>
        <v>10162/543965</v>
      </c>
      <c r="Q56" s="127" t="b">
        <v>1</v>
      </c>
      <c r="R56" s="127" t="b">
        <v>1</v>
      </c>
      <c r="S56" s="127" t="b">
        <v>1</v>
      </c>
    </row>
    <row r="57" spans="1:19" x14ac:dyDescent="0.25">
      <c r="A57" s="127" t="s">
        <v>4033</v>
      </c>
      <c r="B57" s="206">
        <v>1</v>
      </c>
      <c r="C57" s="127">
        <v>2</v>
      </c>
      <c r="D57" s="357">
        <f>APT!K57</f>
        <v>400112</v>
      </c>
      <c r="E57" s="127" t="b">
        <v>1</v>
      </c>
      <c r="F57" s="358" t="str">
        <f>RIGHT(APT!D57,4)&amp;"."&amp;APT!N57&amp;"."&amp;APT!L57&amp;"."&amp;APTCR!$C$6&amp;"."&amp;$C$5</f>
        <v>5948.BS.I01.REC.Se20</v>
      </c>
      <c r="G57" s="209">
        <f t="shared" ca="1" si="0"/>
        <v>44105</v>
      </c>
      <c r="H57" s="360">
        <f>IF(APT!AB57&gt;0,0,-APT!AB57)</f>
        <v>3842.1269230769249</v>
      </c>
      <c r="I57" s="211">
        <f t="shared" ca="1" si="1"/>
        <v>44105</v>
      </c>
      <c r="J57" s="127">
        <v>3</v>
      </c>
      <c r="K57" s="127" t="b">
        <v>1</v>
      </c>
      <c r="L57" s="127" t="s">
        <v>4034</v>
      </c>
      <c r="M57" s="127" t="b">
        <v>1</v>
      </c>
      <c r="N57" s="127" t="s">
        <v>3692</v>
      </c>
      <c r="O57" s="358" t="str">
        <f>LEFT(APT!E57,19)&amp;"."&amp;APTCR!F57</f>
        <v>Mathilda Marks-Kenn.5948.BS.I01.REC.Se20</v>
      </c>
      <c r="P57" s="361" t="str">
        <f>APT!J57</f>
        <v>10162/543965</v>
      </c>
      <c r="Q57" s="127" t="b">
        <v>1</v>
      </c>
      <c r="R57" s="127" t="b">
        <v>1</v>
      </c>
      <c r="S57" s="127" t="b">
        <v>1</v>
      </c>
    </row>
    <row r="58" spans="1:19" x14ac:dyDescent="0.25">
      <c r="A58" s="127" t="s">
        <v>4033</v>
      </c>
      <c r="B58" s="206">
        <v>1</v>
      </c>
      <c r="C58" s="127">
        <v>2</v>
      </c>
      <c r="D58" s="357">
        <f>APT!K58</f>
        <v>400110</v>
      </c>
      <c r="E58" s="127" t="b">
        <v>1</v>
      </c>
      <c r="F58" s="358" t="str">
        <f>RIGHT(APT!D58,4)&amp;"."&amp;APT!N58&amp;"."&amp;APT!L58&amp;"."&amp;APTCR!$C$6&amp;"."&amp;$C$5</f>
        <v>5949.BS.I01.REC.Se20</v>
      </c>
      <c r="G58" s="209">
        <f t="shared" ca="1" si="0"/>
        <v>44105</v>
      </c>
      <c r="H58" s="360">
        <f>IF(APT!AB58&gt;0,0,-APT!AB58)</f>
        <v>7503.3515384615166</v>
      </c>
      <c r="I58" s="211">
        <f t="shared" ca="1" si="1"/>
        <v>44105</v>
      </c>
      <c r="J58" s="127">
        <v>3</v>
      </c>
      <c r="K58" s="127" t="b">
        <v>1</v>
      </c>
      <c r="L58" s="127" t="s">
        <v>4034</v>
      </c>
      <c r="M58" s="127" t="b">
        <v>1</v>
      </c>
      <c r="N58" s="127" t="s">
        <v>3692</v>
      </c>
      <c r="O58" s="358" t="str">
        <f>LEFT(APT!E58,19)&amp;"."&amp;APTCR!F58</f>
        <v>Menorah Foundation .5949.BS.I01.REC.Se20</v>
      </c>
      <c r="P58" s="361" t="str">
        <f>APT!J58</f>
        <v>10162/543965</v>
      </c>
      <c r="Q58" s="127" t="b">
        <v>1</v>
      </c>
      <c r="R58" s="127" t="b">
        <v>1</v>
      </c>
      <c r="S58" s="127" t="b">
        <v>1</v>
      </c>
    </row>
    <row r="59" spans="1:19" hidden="1" x14ac:dyDescent="0.25">
      <c r="A59" s="127" t="s">
        <v>4033</v>
      </c>
      <c r="B59" s="206">
        <v>1</v>
      </c>
      <c r="C59" s="127">
        <v>2</v>
      </c>
      <c r="D59" s="357">
        <f>APT!K59</f>
        <v>400007</v>
      </c>
      <c r="E59" s="127" t="b">
        <v>1</v>
      </c>
      <c r="F59" s="358" t="str">
        <f>RIGHT(APT!D59,4)&amp;"."&amp;APT!N59&amp;"."&amp;APT!L59&amp;"."&amp;APTCR!$C$6</f>
        <v>3513.BS.I01.REC</v>
      </c>
      <c r="G59" s="209">
        <f t="shared" ca="1" si="0"/>
        <v>44105</v>
      </c>
      <c r="H59" s="360">
        <f>IF(APT!AB59&gt;0,0,-APT!AB59)</f>
        <v>0</v>
      </c>
      <c r="I59" s="211">
        <f t="shared" ca="1" si="1"/>
        <v>44105</v>
      </c>
      <c r="J59" s="127">
        <v>3</v>
      </c>
      <c r="K59" s="127" t="b">
        <v>1</v>
      </c>
      <c r="L59" s="127" t="s">
        <v>4034</v>
      </c>
      <c r="M59" s="127" t="b">
        <v>1</v>
      </c>
      <c r="N59" s="127" t="s">
        <v>3692</v>
      </c>
      <c r="O59" s="358" t="str">
        <f>LEFT(APT!E59,19)&amp;"."&amp;APTCR!F59</f>
        <v>Menorah Primary Sch.3513.BS.I01.REC</v>
      </c>
      <c r="P59" s="361" t="str">
        <f>APT!J59</f>
        <v>10162/543965</v>
      </c>
      <c r="Q59" s="127" t="b">
        <v>1</v>
      </c>
      <c r="R59" s="127" t="b">
        <v>1</v>
      </c>
      <c r="S59" s="127" t="b">
        <v>1</v>
      </c>
    </row>
    <row r="60" spans="1:19" hidden="1" x14ac:dyDescent="0.25">
      <c r="A60" s="127" t="s">
        <v>4033</v>
      </c>
      <c r="B60" s="206">
        <v>1</v>
      </c>
      <c r="C60" s="127">
        <v>2</v>
      </c>
      <c r="D60" s="357">
        <f>APT!K60</f>
        <v>400086</v>
      </c>
      <c r="E60" s="127" t="b">
        <v>1</v>
      </c>
      <c r="F60" s="358" t="str">
        <f>RIGHT(APT!D60,4)&amp;"."&amp;APT!N60&amp;"."&amp;APT!L60&amp;"."&amp;APTCR!$C$6</f>
        <v>3305.BS.I01.REC</v>
      </c>
      <c r="G60" s="209">
        <f t="shared" ca="1" si="0"/>
        <v>44105</v>
      </c>
      <c r="H60" s="360">
        <f>IF(APT!AB60&gt;0,0,-APT!AB60)</f>
        <v>0</v>
      </c>
      <c r="I60" s="211">
        <f t="shared" ca="1" si="1"/>
        <v>44105</v>
      </c>
      <c r="J60" s="127">
        <v>3</v>
      </c>
      <c r="K60" s="127" t="b">
        <v>1</v>
      </c>
      <c r="L60" s="127" t="s">
        <v>4034</v>
      </c>
      <c r="M60" s="127" t="b">
        <v>1</v>
      </c>
      <c r="N60" s="127" t="s">
        <v>3692</v>
      </c>
      <c r="O60" s="358" t="str">
        <f>LEFT(APT!E60,19)&amp;"."&amp;APTCR!F60</f>
        <v>Monken Hadley C E P.3305.BS.I01.REC</v>
      </c>
      <c r="P60" s="361" t="str">
        <f>APT!J60</f>
        <v>10162/543965</v>
      </c>
      <c r="Q60" s="127" t="b">
        <v>1</v>
      </c>
      <c r="R60" s="127" t="b">
        <v>1</v>
      </c>
      <c r="S60" s="127" t="b">
        <v>1</v>
      </c>
    </row>
    <row r="61" spans="1:19" x14ac:dyDescent="0.25">
      <c r="A61" s="127" t="s">
        <v>4033</v>
      </c>
      <c r="B61" s="206">
        <v>1</v>
      </c>
      <c r="C61" s="127">
        <v>2</v>
      </c>
      <c r="D61" s="357">
        <f>APT!K61</f>
        <v>400048</v>
      </c>
      <c r="E61" s="127" t="b">
        <v>1</v>
      </c>
      <c r="F61" s="358" t="str">
        <f>RIGHT(APT!D61,4)&amp;"."&amp;APT!N61&amp;"."&amp;APT!L61&amp;"."&amp;APTCR!$C$6&amp;"."&amp;$C$5</f>
        <v>2042.BS.I01.REC.Se20</v>
      </c>
      <c r="G61" s="209">
        <f t="shared" ca="1" si="0"/>
        <v>44105</v>
      </c>
      <c r="H61" s="360">
        <f>IF(APT!AB61&gt;0,0,-APT!AB61)</f>
        <v>7550.1530769231031</v>
      </c>
      <c r="I61" s="211">
        <f t="shared" ca="1" si="1"/>
        <v>44105</v>
      </c>
      <c r="J61" s="127">
        <v>3</v>
      </c>
      <c r="K61" s="127" t="b">
        <v>1</v>
      </c>
      <c r="L61" s="127" t="s">
        <v>4034</v>
      </c>
      <c r="M61" s="127" t="b">
        <v>1</v>
      </c>
      <c r="N61" s="127" t="s">
        <v>3692</v>
      </c>
      <c r="O61" s="358" t="str">
        <f>LEFT(APT!E61,19)&amp;"."&amp;APTCR!F61</f>
        <v>Monkfrith School.2042.BS.I01.REC.Se20</v>
      </c>
      <c r="P61" s="361" t="str">
        <f>APT!J61</f>
        <v>10162/543965</v>
      </c>
      <c r="Q61" s="127" t="b">
        <v>1</v>
      </c>
      <c r="R61" s="127" t="b">
        <v>1</v>
      </c>
      <c r="S61" s="127" t="b">
        <v>1</v>
      </c>
    </row>
    <row r="62" spans="1:19" hidden="1" x14ac:dyDescent="0.25">
      <c r="A62" s="127" t="s">
        <v>4033</v>
      </c>
      <c r="B62" s="206">
        <v>1</v>
      </c>
      <c r="C62" s="127">
        <v>2</v>
      </c>
      <c r="D62" s="357">
        <f>APT!K62</f>
        <v>400087</v>
      </c>
      <c r="E62" s="127" t="b">
        <v>1</v>
      </c>
      <c r="F62" s="358" t="str">
        <f>RIGHT(APT!D62,4)&amp;"."&amp;APT!N62&amp;"."&amp;APT!L62&amp;"."&amp;APTCR!$C$6</f>
        <v>2044.BS.I01.REC</v>
      </c>
      <c r="G62" s="209">
        <f t="shared" ca="1" si="0"/>
        <v>44105</v>
      </c>
      <c r="H62" s="360">
        <f>IF(APT!AB62&gt;0,0,-APT!AB62)</f>
        <v>0</v>
      </c>
      <c r="I62" s="211">
        <f t="shared" ca="1" si="1"/>
        <v>44105</v>
      </c>
      <c r="J62" s="127">
        <v>3</v>
      </c>
      <c r="K62" s="127" t="b">
        <v>1</v>
      </c>
      <c r="L62" s="127" t="s">
        <v>4034</v>
      </c>
      <c r="M62" s="127" t="b">
        <v>1</v>
      </c>
      <c r="N62" s="127" t="s">
        <v>3692</v>
      </c>
      <c r="O62" s="358" t="str">
        <f>LEFT(APT!E62,19)&amp;"."&amp;APTCR!F62</f>
        <v>Moss Hall Infant Sc.2044.BS.I01.REC</v>
      </c>
      <c r="P62" s="361" t="str">
        <f>APT!J62</f>
        <v>10162/543965</v>
      </c>
      <c r="Q62" s="127" t="b">
        <v>1</v>
      </c>
      <c r="R62" s="127" t="b">
        <v>1</v>
      </c>
      <c r="S62" s="127" t="b">
        <v>1</v>
      </c>
    </row>
    <row r="63" spans="1:19" hidden="1" x14ac:dyDescent="0.25">
      <c r="A63" s="127" t="s">
        <v>4033</v>
      </c>
      <c r="B63" s="206">
        <v>1</v>
      </c>
      <c r="C63" s="127">
        <v>2</v>
      </c>
      <c r="D63" s="357">
        <f>APT!K63</f>
        <v>400088</v>
      </c>
      <c r="E63" s="127" t="b">
        <v>1</v>
      </c>
      <c r="F63" s="358" t="str">
        <f>RIGHT(APT!D63,4)&amp;"."&amp;APT!N63&amp;"."&amp;APT!L63&amp;"."&amp;APTCR!$C$6</f>
        <v>2043.BS.I01.REC</v>
      </c>
      <c r="G63" s="209">
        <f t="shared" ca="1" si="0"/>
        <v>44105</v>
      </c>
      <c r="H63" s="360">
        <f>IF(APT!AB63&gt;0,0,-APT!AB63)</f>
        <v>0</v>
      </c>
      <c r="I63" s="211">
        <f t="shared" ca="1" si="1"/>
        <v>44105</v>
      </c>
      <c r="J63" s="127">
        <v>3</v>
      </c>
      <c r="K63" s="127" t="b">
        <v>1</v>
      </c>
      <c r="L63" s="127" t="s">
        <v>4034</v>
      </c>
      <c r="M63" s="127" t="b">
        <v>1</v>
      </c>
      <c r="N63" s="127" t="s">
        <v>3692</v>
      </c>
      <c r="O63" s="358" t="str">
        <f>LEFT(APT!E63,19)&amp;"."&amp;APTCR!F63</f>
        <v>Moss Hall Junior Sc.2043.BS.I01.REC</v>
      </c>
      <c r="P63" s="361" t="str">
        <f>APT!J63</f>
        <v>10162/543965</v>
      </c>
      <c r="Q63" s="127" t="b">
        <v>1</v>
      </c>
      <c r="R63" s="127" t="b">
        <v>1</v>
      </c>
      <c r="S63" s="127" t="b">
        <v>1</v>
      </c>
    </row>
    <row r="64" spans="1:19" x14ac:dyDescent="0.25">
      <c r="A64" s="127" t="s">
        <v>4033</v>
      </c>
      <c r="B64" s="206">
        <v>1</v>
      </c>
      <c r="C64" s="127">
        <v>2</v>
      </c>
      <c r="D64" s="357">
        <f>APT!K64</f>
        <v>158733</v>
      </c>
      <c r="E64" s="127" t="b">
        <v>1</v>
      </c>
      <c r="F64" s="358" t="str">
        <f>RIGHT(APT!D64,4)&amp;"."&amp;APT!N64&amp;"."&amp;APT!L64&amp;"."&amp;APTCR!$C$6&amp;"."&amp;$C$5</f>
        <v>2053.BS.I01.REC.Se20</v>
      </c>
      <c r="G64" s="209">
        <f t="shared" ca="1" si="0"/>
        <v>44105</v>
      </c>
      <c r="H64" s="360">
        <f>IF(APT!AB64&gt;0,0,-APT!AB64)</f>
        <v>3199.2653846153407</v>
      </c>
      <c r="I64" s="211">
        <f t="shared" ca="1" si="1"/>
        <v>44105</v>
      </c>
      <c r="J64" s="127">
        <v>3</v>
      </c>
      <c r="K64" s="127" t="b">
        <v>1</v>
      </c>
      <c r="L64" s="127" t="s">
        <v>4034</v>
      </c>
      <c r="M64" s="127" t="b">
        <v>1</v>
      </c>
      <c r="N64" s="127" t="s">
        <v>3692</v>
      </c>
      <c r="O64" s="358" t="str">
        <f>LEFT(APT!E64,19)&amp;"."&amp;APTCR!F64</f>
        <v>Noam Primary School.2053.BS.I01.REC.Se20</v>
      </c>
      <c r="P64" s="361" t="str">
        <f>APT!J64</f>
        <v>10162/543965</v>
      </c>
      <c r="Q64" s="127" t="b">
        <v>1</v>
      </c>
      <c r="R64" s="127" t="b">
        <v>1</v>
      </c>
      <c r="S64" s="127" t="b">
        <v>1</v>
      </c>
    </row>
    <row r="65" spans="1:19" hidden="1" x14ac:dyDescent="0.25">
      <c r="A65" s="127" t="s">
        <v>4033</v>
      </c>
      <c r="B65" s="206">
        <v>1</v>
      </c>
      <c r="C65" s="127">
        <v>2</v>
      </c>
      <c r="D65" s="357">
        <f>APT!K65</f>
        <v>400089</v>
      </c>
      <c r="E65" s="127" t="b">
        <v>1</v>
      </c>
      <c r="F65" s="358" t="str">
        <f>RIGHT(APT!D65,4)&amp;"."&amp;APT!N65&amp;"."&amp;APT!L65&amp;"."&amp;APTCR!$C$6</f>
        <v>2045.BS.I01.REC</v>
      </c>
      <c r="G65" s="209">
        <f t="shared" ca="1" si="0"/>
        <v>44105</v>
      </c>
      <c r="H65" s="360">
        <f>IF(APT!AB65&gt;0,0,-APT!AB65)</f>
        <v>0</v>
      </c>
      <c r="I65" s="211">
        <f t="shared" ca="1" si="1"/>
        <v>44105</v>
      </c>
      <c r="J65" s="127">
        <v>3</v>
      </c>
      <c r="K65" s="127" t="b">
        <v>1</v>
      </c>
      <c r="L65" s="127" t="s">
        <v>4034</v>
      </c>
      <c r="M65" s="127" t="b">
        <v>1</v>
      </c>
      <c r="N65" s="127" t="s">
        <v>3692</v>
      </c>
      <c r="O65" s="358" t="str">
        <f>LEFT(APT!E65,19)&amp;"."&amp;APTCR!F65</f>
        <v>Northside School.2045.BS.I01.REC</v>
      </c>
      <c r="P65" s="361" t="str">
        <f>APT!J65</f>
        <v>10162/543965</v>
      </c>
      <c r="Q65" s="127" t="b">
        <v>1</v>
      </c>
      <c r="R65" s="127" t="b">
        <v>1</v>
      </c>
      <c r="S65" s="127" t="b">
        <v>1</v>
      </c>
    </row>
    <row r="66" spans="1:19" hidden="1" x14ac:dyDescent="0.25">
      <c r="A66" s="127" t="s">
        <v>4033</v>
      </c>
      <c r="B66" s="206">
        <v>1</v>
      </c>
      <c r="C66" s="127">
        <v>2</v>
      </c>
      <c r="D66" s="357">
        <f>APT!K66</f>
        <v>400113</v>
      </c>
      <c r="E66" s="127" t="b">
        <v>1</v>
      </c>
      <c r="F66" s="358" t="str">
        <f>RIGHT(APT!D66,4)&amp;"."&amp;APT!N66&amp;"."&amp;APT!L66&amp;"."&amp;APTCR!$C$6</f>
        <v>2077.BS.I01.REC</v>
      </c>
      <c r="G66" s="209">
        <f t="shared" ca="1" si="0"/>
        <v>44105</v>
      </c>
      <c r="H66" s="360">
        <f>IF(APT!AB66&gt;0,0,-APT!AB66)</f>
        <v>0</v>
      </c>
      <c r="I66" s="211">
        <f t="shared" ca="1" si="1"/>
        <v>44105</v>
      </c>
      <c r="J66" s="127">
        <v>3</v>
      </c>
      <c r="K66" s="127" t="b">
        <v>1</v>
      </c>
      <c r="L66" s="127" t="s">
        <v>4034</v>
      </c>
      <c r="M66" s="127" t="b">
        <v>1</v>
      </c>
      <c r="N66" s="127" t="s">
        <v>3692</v>
      </c>
      <c r="O66" s="358" t="str">
        <f>LEFT(APT!E66,19)&amp;"."&amp;APTCR!F66</f>
        <v>Orion Primary Schoo.2077.BS.I01.REC</v>
      </c>
      <c r="P66" s="361" t="str">
        <f>APT!J66</f>
        <v>10162/543965</v>
      </c>
      <c r="Q66" s="127" t="b">
        <v>1</v>
      </c>
      <c r="R66" s="127" t="b">
        <v>1</v>
      </c>
      <c r="S66" s="127" t="b">
        <v>1</v>
      </c>
    </row>
    <row r="67" spans="1:19" x14ac:dyDescent="0.25">
      <c r="A67" s="127" t="s">
        <v>4033</v>
      </c>
      <c r="B67" s="206">
        <v>1</v>
      </c>
      <c r="C67" s="127">
        <v>2</v>
      </c>
      <c r="D67" s="357">
        <f>APT!K67</f>
        <v>400021</v>
      </c>
      <c r="E67" s="127" t="b">
        <v>1</v>
      </c>
      <c r="F67" s="358" t="str">
        <f>RIGHT(APT!D67,4)&amp;"."&amp;APT!N67&amp;"."&amp;APT!L67&amp;"."&amp;APTCR!$C$6&amp;"."&amp;$C$5</f>
        <v>5201.BS.I01.REC.Se20</v>
      </c>
      <c r="G67" s="209">
        <f t="shared" ca="1" si="0"/>
        <v>44105</v>
      </c>
      <c r="H67" s="360">
        <f>IF(APT!AB67&gt;0,0,-APT!AB67)</f>
        <v>7592.3007692307001</v>
      </c>
      <c r="I67" s="211">
        <f t="shared" ca="1" si="1"/>
        <v>44105</v>
      </c>
      <c r="J67" s="127">
        <v>3</v>
      </c>
      <c r="K67" s="127" t="b">
        <v>1</v>
      </c>
      <c r="L67" s="127" t="s">
        <v>4034</v>
      </c>
      <c r="M67" s="127" t="b">
        <v>1</v>
      </c>
      <c r="N67" s="127" t="s">
        <v>3692</v>
      </c>
      <c r="O67" s="358" t="str">
        <f>LEFT(APT!E67,19)&amp;"."&amp;APTCR!F67</f>
        <v>Osidge Primary Scho.5201.BS.I01.REC.Se20</v>
      </c>
      <c r="P67" s="361" t="str">
        <f>APT!J67</f>
        <v>10162/543965</v>
      </c>
      <c r="Q67" s="127" t="b">
        <v>1</v>
      </c>
      <c r="R67" s="127" t="b">
        <v>1</v>
      </c>
      <c r="S67" s="127" t="b">
        <v>1</v>
      </c>
    </row>
    <row r="68" spans="1:19" hidden="1" x14ac:dyDescent="0.25">
      <c r="A68" s="127" t="s">
        <v>4033</v>
      </c>
      <c r="B68" s="206">
        <v>1</v>
      </c>
      <c r="C68" s="127">
        <v>2</v>
      </c>
      <c r="D68" s="357">
        <f>APT!K68</f>
        <v>400003</v>
      </c>
      <c r="E68" s="127" t="b">
        <v>1</v>
      </c>
      <c r="F68" s="358" t="str">
        <f>RIGHT(APT!D68,4)&amp;"."&amp;APT!N68&amp;"."&amp;APT!L68&amp;"."&amp;APTCR!$C$6</f>
        <v>3501.BS.I01.REC</v>
      </c>
      <c r="G68" s="209">
        <f t="shared" ca="1" si="0"/>
        <v>44105</v>
      </c>
      <c r="H68" s="360">
        <f>IF(APT!AB68&gt;0,0,-APT!AB68)</f>
        <v>0</v>
      </c>
      <c r="I68" s="211">
        <f t="shared" ca="1" si="1"/>
        <v>44105</v>
      </c>
      <c r="J68" s="127">
        <v>3</v>
      </c>
      <c r="K68" s="127" t="b">
        <v>1</v>
      </c>
      <c r="L68" s="127" t="s">
        <v>4034</v>
      </c>
      <c r="M68" s="127" t="b">
        <v>1</v>
      </c>
      <c r="N68" s="127" t="s">
        <v>3692</v>
      </c>
      <c r="O68" s="358" t="str">
        <f>LEFT(APT!E68,19)&amp;"."&amp;APTCR!F68</f>
        <v>Our Lady of Lourdes.3501.BS.I01.REC</v>
      </c>
      <c r="P68" s="361" t="str">
        <f>APT!J68</f>
        <v>10162/543965</v>
      </c>
      <c r="Q68" s="127" t="b">
        <v>1</v>
      </c>
      <c r="R68" s="127" t="b">
        <v>1</v>
      </c>
      <c r="S68" s="127" t="b">
        <v>1</v>
      </c>
    </row>
    <row r="69" spans="1:19" hidden="1" x14ac:dyDescent="0.25">
      <c r="A69" s="127" t="s">
        <v>4033</v>
      </c>
      <c r="B69" s="206">
        <v>1</v>
      </c>
      <c r="C69" s="127">
        <v>2</v>
      </c>
      <c r="D69" s="357">
        <f>APT!K69</f>
        <v>400014</v>
      </c>
      <c r="E69" s="127" t="b">
        <v>1</v>
      </c>
      <c r="F69" s="358" t="str">
        <f>RIGHT(APT!D69,4)&amp;"."&amp;APT!N69&amp;"."&amp;APT!L69&amp;"."&amp;APTCR!$C$6</f>
        <v>2078.BS.I01.REC</v>
      </c>
      <c r="G69" s="209">
        <f t="shared" ca="1" si="0"/>
        <v>44105</v>
      </c>
      <c r="H69" s="360">
        <f>IF(APT!AB69&gt;0,0,-APT!AB69)</f>
        <v>0</v>
      </c>
      <c r="I69" s="211">
        <f t="shared" ca="1" si="1"/>
        <v>44105</v>
      </c>
      <c r="J69" s="127">
        <v>3</v>
      </c>
      <c r="K69" s="127" t="b">
        <v>1</v>
      </c>
      <c r="L69" s="127" t="s">
        <v>4034</v>
      </c>
      <c r="M69" s="127" t="b">
        <v>1</v>
      </c>
      <c r="N69" s="127" t="s">
        <v>3692</v>
      </c>
      <c r="O69" s="358" t="str">
        <f>LEFT(APT!E69,19)&amp;"."&amp;APTCR!F69</f>
        <v>Pardes House School.2078.BS.I01.REC</v>
      </c>
      <c r="P69" s="361" t="str">
        <f>APT!J69</f>
        <v>10162/543965</v>
      </c>
      <c r="Q69" s="127" t="b">
        <v>1</v>
      </c>
      <c r="R69" s="127" t="b">
        <v>1</v>
      </c>
      <c r="S69" s="127" t="b">
        <v>1</v>
      </c>
    </row>
    <row r="70" spans="1:19" hidden="1" x14ac:dyDescent="0.25">
      <c r="A70" s="127" t="s">
        <v>4033</v>
      </c>
      <c r="B70" s="206">
        <v>1</v>
      </c>
      <c r="C70" s="127">
        <v>2</v>
      </c>
      <c r="D70" s="357">
        <f>APT!K70</f>
        <v>400010</v>
      </c>
      <c r="E70" s="127" t="b">
        <v>1</v>
      </c>
      <c r="F70" s="358" t="str">
        <f>RIGHT(APT!D70,4)&amp;"."&amp;APT!N70&amp;"."&amp;APT!L70&amp;"."&amp;APTCR!$C$6</f>
        <v>2071.BS.I01.REC</v>
      </c>
      <c r="G70" s="209">
        <f t="shared" ca="1" si="0"/>
        <v>44105</v>
      </c>
      <c r="H70" s="360">
        <f>IF(APT!AB70&gt;0,0,-APT!AB70)</f>
        <v>0</v>
      </c>
      <c r="I70" s="211">
        <f t="shared" ca="1" si="1"/>
        <v>44105</v>
      </c>
      <c r="J70" s="127">
        <v>3</v>
      </c>
      <c r="K70" s="127" t="b">
        <v>1</v>
      </c>
      <c r="L70" s="127" t="s">
        <v>4034</v>
      </c>
      <c r="M70" s="127" t="b">
        <v>1</v>
      </c>
      <c r="N70" s="127" t="s">
        <v>3692</v>
      </c>
      <c r="O70" s="358" t="str">
        <f>LEFT(APT!E70,19)&amp;"."&amp;APTCR!F70</f>
        <v>Queenswell Infant a.2071.BS.I01.REC</v>
      </c>
      <c r="P70" s="361" t="str">
        <f>APT!J70</f>
        <v>10162/543965</v>
      </c>
      <c r="Q70" s="127" t="b">
        <v>1</v>
      </c>
      <c r="R70" s="127" t="b">
        <v>1</v>
      </c>
      <c r="S70" s="127" t="b">
        <v>1</v>
      </c>
    </row>
    <row r="71" spans="1:19" x14ac:dyDescent="0.25">
      <c r="A71" s="127" t="s">
        <v>4033</v>
      </c>
      <c r="B71" s="206">
        <v>1</v>
      </c>
      <c r="C71" s="127">
        <v>2</v>
      </c>
      <c r="D71" s="357">
        <f>APT!K71</f>
        <v>400012</v>
      </c>
      <c r="E71" s="127" t="b">
        <v>1</v>
      </c>
      <c r="F71" s="358" t="str">
        <f>RIGHT(APT!D71,4)&amp;"."&amp;APT!N71&amp;"."&amp;APT!L71&amp;"."&amp;APTCR!$C$6&amp;"."&amp;$C$5</f>
        <v>2072.BS.I01.REC.Se20</v>
      </c>
      <c r="G71" s="209">
        <f t="shared" ca="1" si="0"/>
        <v>44105</v>
      </c>
      <c r="H71" s="360">
        <f>IF(APT!AB71&gt;0,0,-APT!AB71)</f>
        <v>7168.5546153844334</v>
      </c>
      <c r="I71" s="211">
        <f t="shared" ca="1" si="1"/>
        <v>44105</v>
      </c>
      <c r="J71" s="127">
        <v>3</v>
      </c>
      <c r="K71" s="127" t="b">
        <v>1</v>
      </c>
      <c r="L71" s="127" t="s">
        <v>4034</v>
      </c>
      <c r="M71" s="127" t="b">
        <v>1</v>
      </c>
      <c r="N71" s="127" t="s">
        <v>3692</v>
      </c>
      <c r="O71" s="358" t="str">
        <f>LEFT(APT!E71,19)&amp;"."&amp;APTCR!F71</f>
        <v>Queenswell Junior S.2072.BS.I01.REC.Se20</v>
      </c>
      <c r="P71" s="361" t="str">
        <f>APT!J71</f>
        <v>10162/543965</v>
      </c>
      <c r="Q71" s="127" t="b">
        <v>1</v>
      </c>
      <c r="R71" s="127" t="b">
        <v>1</v>
      </c>
      <c r="S71" s="127" t="b">
        <v>1</v>
      </c>
    </row>
    <row r="72" spans="1:19" x14ac:dyDescent="0.25">
      <c r="A72" s="127" t="s">
        <v>4033</v>
      </c>
      <c r="B72" s="206">
        <v>1</v>
      </c>
      <c r="C72" s="127">
        <v>2</v>
      </c>
      <c r="D72" s="357">
        <f>APT!K72</f>
        <v>400093</v>
      </c>
      <c r="E72" s="127" t="b">
        <v>1</v>
      </c>
      <c r="F72" s="358" t="str">
        <f>RIGHT(APT!D72,4)&amp;"."&amp;APT!N72&amp;"."&amp;APT!L72&amp;"."&amp;APTCR!$C$6&amp;"."&amp;$C$5</f>
        <v>3512.BS.I01.REC.Se20</v>
      </c>
      <c r="G72" s="209">
        <f t="shared" ca="1" si="0"/>
        <v>44105</v>
      </c>
      <c r="H72" s="360">
        <f>IF(APT!AB72&gt;0,0,-APT!AB72)</f>
        <v>7136.5407692308072</v>
      </c>
      <c r="I72" s="211">
        <f t="shared" ca="1" si="1"/>
        <v>44105</v>
      </c>
      <c r="J72" s="127">
        <v>3</v>
      </c>
      <c r="K72" s="127" t="b">
        <v>1</v>
      </c>
      <c r="L72" s="127" t="s">
        <v>4034</v>
      </c>
      <c r="M72" s="127" t="b">
        <v>1</v>
      </c>
      <c r="N72" s="127" t="s">
        <v>3692</v>
      </c>
      <c r="O72" s="358" t="str">
        <f>LEFT(APT!E72,19)&amp;"."&amp;APTCR!F72</f>
        <v>Rosh Pinah.3512.BS.I01.REC.Se20</v>
      </c>
      <c r="P72" s="361" t="str">
        <f>APT!J72</f>
        <v>10162/543965</v>
      </c>
      <c r="Q72" s="127" t="b">
        <v>1</v>
      </c>
      <c r="R72" s="127" t="b">
        <v>1</v>
      </c>
      <c r="S72" s="127" t="b">
        <v>1</v>
      </c>
    </row>
    <row r="73" spans="1:19" hidden="1" x14ac:dyDescent="0.25">
      <c r="A73" s="127" t="s">
        <v>4033</v>
      </c>
      <c r="B73" s="206">
        <v>1</v>
      </c>
      <c r="C73" s="127">
        <v>2</v>
      </c>
      <c r="D73" s="357">
        <f>APT!K73</f>
        <v>400071</v>
      </c>
      <c r="E73" s="127" t="b">
        <v>1</v>
      </c>
      <c r="F73" s="358" t="str">
        <f>RIGHT(APT!D73,4)&amp;"."&amp;APT!N73&amp;"."&amp;APT!L73&amp;"."&amp;APTCR!$C$6</f>
        <v>3510.BS.I01.REC</v>
      </c>
      <c r="G73" s="209">
        <f t="shared" ca="1" si="0"/>
        <v>44105</v>
      </c>
      <c r="H73" s="360">
        <f>IF(APT!AB73&gt;0,0,-APT!AB73)</f>
        <v>0</v>
      </c>
      <c r="I73" s="211">
        <f t="shared" ca="1" si="1"/>
        <v>44105</v>
      </c>
      <c r="J73" s="127">
        <v>3</v>
      </c>
      <c r="K73" s="127" t="b">
        <v>1</v>
      </c>
      <c r="L73" s="127" t="s">
        <v>4034</v>
      </c>
      <c r="M73" s="127" t="b">
        <v>1</v>
      </c>
      <c r="N73" s="127" t="s">
        <v>3692</v>
      </c>
      <c r="O73" s="358" t="str">
        <f>LEFT(APT!E73,19)&amp;"."&amp;APTCR!F73</f>
        <v>Sacred Heart School.3510.BS.I01.REC</v>
      </c>
      <c r="P73" s="361" t="str">
        <f>APT!J73</f>
        <v>10162/543965</v>
      </c>
      <c r="Q73" s="127" t="b">
        <v>1</v>
      </c>
      <c r="R73" s="127" t="b">
        <v>1</v>
      </c>
      <c r="S73" s="127" t="b">
        <v>1</v>
      </c>
    </row>
    <row r="74" spans="1:19" hidden="1" x14ac:dyDescent="0.25">
      <c r="A74" s="127" t="s">
        <v>4033</v>
      </c>
      <c r="B74" s="206">
        <v>1</v>
      </c>
      <c r="C74" s="127">
        <v>2</v>
      </c>
      <c r="D74" s="357">
        <f>APT!K74</f>
        <v>400096</v>
      </c>
      <c r="E74" s="127" t="b">
        <v>1</v>
      </c>
      <c r="F74" s="358" t="str">
        <f>RIGHT(APT!D74,4)&amp;"."&amp;APT!N74&amp;"."&amp;APT!L74&amp;"."&amp;APTCR!$C$6</f>
        <v>3502.BS.I01.REC</v>
      </c>
      <c r="G74" s="209">
        <f t="shared" ca="1" si="0"/>
        <v>44105</v>
      </c>
      <c r="H74" s="360">
        <f>IF(APT!AB74&gt;0,0,-APT!AB74)</f>
        <v>0</v>
      </c>
      <c r="I74" s="211">
        <f t="shared" ca="1" si="1"/>
        <v>44105</v>
      </c>
      <c r="J74" s="127">
        <v>3</v>
      </c>
      <c r="K74" s="127" t="b">
        <v>1</v>
      </c>
      <c r="L74" s="127" t="s">
        <v>4034</v>
      </c>
      <c r="M74" s="127" t="b">
        <v>1</v>
      </c>
      <c r="N74" s="127" t="s">
        <v>3692</v>
      </c>
      <c r="O74" s="358" t="str">
        <f>LEFT(APT!E74,19)&amp;"."&amp;APTCR!F74</f>
        <v>St Agnes RC Primary.3502.BS.I01.REC</v>
      </c>
      <c r="P74" s="361" t="str">
        <f>APT!J74</f>
        <v>10162/543965</v>
      </c>
      <c r="Q74" s="127" t="b">
        <v>1</v>
      </c>
      <c r="R74" s="127" t="b">
        <v>1</v>
      </c>
      <c r="S74" s="127" t="b">
        <v>1</v>
      </c>
    </row>
    <row r="75" spans="1:19" x14ac:dyDescent="0.25">
      <c r="A75" s="127" t="s">
        <v>4033</v>
      </c>
      <c r="B75" s="206">
        <v>1</v>
      </c>
      <c r="C75" s="127">
        <v>2</v>
      </c>
      <c r="D75" s="357">
        <f>APT!K75</f>
        <v>400062</v>
      </c>
      <c r="E75" s="127" t="b">
        <v>1</v>
      </c>
      <c r="F75" s="358" t="str">
        <f>RIGHT(APT!D75,4)&amp;"."&amp;APT!N75&amp;"."&amp;APT!L75&amp;"."&amp;APTCR!$C$6&amp;"."&amp;$C$5</f>
        <v>3315.BS.I01.REC.Se20</v>
      </c>
      <c r="G75" s="209">
        <f t="shared" ca="1" si="0"/>
        <v>44105</v>
      </c>
      <c r="H75" s="360">
        <f>IF(APT!AB75&gt;0,0,-APT!AB75)</f>
        <v>3984.6376923078205</v>
      </c>
      <c r="I75" s="211">
        <f t="shared" ca="1" si="1"/>
        <v>44105</v>
      </c>
      <c r="J75" s="127">
        <v>3</v>
      </c>
      <c r="K75" s="127" t="b">
        <v>1</v>
      </c>
      <c r="L75" s="127" t="s">
        <v>4034</v>
      </c>
      <c r="M75" s="127" t="b">
        <v>1</v>
      </c>
      <c r="N75" s="127" t="s">
        <v>3692</v>
      </c>
      <c r="O75" s="358" t="str">
        <f>LEFT(APT!E75,19)&amp;"."&amp;APTCR!F75</f>
        <v>St Andrew's C E.3315.BS.I01.REC.Se20</v>
      </c>
      <c r="P75" s="361" t="str">
        <f>APT!J75</f>
        <v>10162/543965</v>
      </c>
      <c r="Q75" s="127" t="b">
        <v>1</v>
      </c>
      <c r="R75" s="127" t="b">
        <v>1</v>
      </c>
      <c r="S75" s="127" t="b">
        <v>1</v>
      </c>
    </row>
    <row r="76" spans="1:19" hidden="1" x14ac:dyDescent="0.25">
      <c r="A76" s="127" t="s">
        <v>4033</v>
      </c>
      <c r="B76" s="206">
        <v>1</v>
      </c>
      <c r="C76" s="127">
        <v>2</v>
      </c>
      <c r="D76" s="357">
        <f>APT!K76</f>
        <v>400064</v>
      </c>
      <c r="E76" s="127" t="b">
        <v>1</v>
      </c>
      <c r="F76" s="358" t="str">
        <f>RIGHT(APT!D76,4)&amp;"."&amp;APT!N76&amp;"."&amp;APT!L76&amp;"."&amp;APTCR!$C$6</f>
        <v>3504.BS.I01.REC</v>
      </c>
      <c r="G76" s="209">
        <f t="shared" ca="1" si="0"/>
        <v>44105</v>
      </c>
      <c r="H76" s="360">
        <f>IF(APT!AB76&gt;0,0,-APT!AB76)</f>
        <v>0</v>
      </c>
      <c r="I76" s="211">
        <f t="shared" ca="1" si="1"/>
        <v>44105</v>
      </c>
      <c r="J76" s="127">
        <v>3</v>
      </c>
      <c r="K76" s="127" t="b">
        <v>1</v>
      </c>
      <c r="L76" s="127" t="s">
        <v>4034</v>
      </c>
      <c r="M76" s="127" t="b">
        <v>1</v>
      </c>
      <c r="N76" s="127" t="s">
        <v>3692</v>
      </c>
      <c r="O76" s="358" t="str">
        <f>LEFT(APT!E76,19)&amp;"."&amp;APTCR!F76</f>
        <v>St Catherines R C P.3504.BS.I01.REC</v>
      </c>
      <c r="P76" s="361" t="str">
        <f>APT!J76</f>
        <v>10162/543965</v>
      </c>
      <c r="Q76" s="127" t="b">
        <v>1</v>
      </c>
      <c r="R76" s="127" t="b">
        <v>1</v>
      </c>
      <c r="S76" s="127" t="b">
        <v>1</v>
      </c>
    </row>
    <row r="77" spans="1:19" hidden="1" x14ac:dyDescent="0.25">
      <c r="A77" s="127" t="s">
        <v>4033</v>
      </c>
      <c r="B77" s="206">
        <v>1</v>
      </c>
      <c r="C77" s="127">
        <v>2</v>
      </c>
      <c r="D77" s="357">
        <f>APT!K77</f>
        <v>400098</v>
      </c>
      <c r="E77" s="127" t="b">
        <v>1</v>
      </c>
      <c r="F77" s="358" t="str">
        <f>RIGHT(APT!D77,4)&amp;"."&amp;APT!N77&amp;"."&amp;APT!L77&amp;"."&amp;APTCR!$C$6</f>
        <v>3309.BS.I01.REC</v>
      </c>
      <c r="G77" s="209">
        <f t="shared" ca="1" si="0"/>
        <v>44105</v>
      </c>
      <c r="H77" s="360">
        <f>IF(APT!AB77&gt;0,0,-APT!AB77)</f>
        <v>0</v>
      </c>
      <c r="I77" s="211">
        <f t="shared" ca="1" si="1"/>
        <v>44105</v>
      </c>
      <c r="J77" s="127">
        <v>3</v>
      </c>
      <c r="K77" s="127" t="b">
        <v>1</v>
      </c>
      <c r="L77" s="127" t="s">
        <v>4034</v>
      </c>
      <c r="M77" s="127" t="b">
        <v>1</v>
      </c>
      <c r="N77" s="127" t="s">
        <v>3692</v>
      </c>
      <c r="O77" s="358" t="str">
        <f>LEFT(APT!E77,19)&amp;"."&amp;APTCR!F77</f>
        <v>St Johns CE N20.3309.BS.I01.REC</v>
      </c>
      <c r="P77" s="361" t="str">
        <f>APT!J77</f>
        <v>10162/543965</v>
      </c>
      <c r="Q77" s="127" t="b">
        <v>1</v>
      </c>
      <c r="R77" s="127" t="b">
        <v>1</v>
      </c>
      <c r="S77" s="127" t="b">
        <v>1</v>
      </c>
    </row>
    <row r="78" spans="1:19" hidden="1" x14ac:dyDescent="0.25">
      <c r="A78" s="127" t="s">
        <v>4033</v>
      </c>
      <c r="B78" s="206">
        <v>1</v>
      </c>
      <c r="C78" s="127">
        <v>2</v>
      </c>
      <c r="D78" s="357">
        <f>APT!K78</f>
        <v>400114</v>
      </c>
      <c r="E78" s="127" t="b">
        <v>1</v>
      </c>
      <c r="F78" s="358" t="str">
        <f>RIGHT(APT!D78,4)&amp;"."&amp;APT!N78&amp;"."&amp;APT!L78&amp;"."&amp;APTCR!$C$6</f>
        <v>3307.BS.I01.REC</v>
      </c>
      <c r="G78" s="209">
        <f t="shared" ca="1" si="0"/>
        <v>44105</v>
      </c>
      <c r="H78" s="360">
        <f>IF(APT!AB78&gt;0,0,-APT!AB78)</f>
        <v>0</v>
      </c>
      <c r="I78" s="211">
        <f t="shared" ca="1" si="1"/>
        <v>44105</v>
      </c>
      <c r="J78" s="127">
        <v>3</v>
      </c>
      <c r="K78" s="127" t="b">
        <v>1</v>
      </c>
      <c r="L78" s="127" t="s">
        <v>4034</v>
      </c>
      <c r="M78" s="127" t="b">
        <v>1</v>
      </c>
      <c r="N78" s="127" t="s">
        <v>3692</v>
      </c>
      <c r="O78" s="358" t="str">
        <f>LEFT(APT!E78,19)&amp;"."&amp;APTCR!F78</f>
        <v>St John's CE School.3307.BS.I01.REC</v>
      </c>
      <c r="P78" s="361" t="str">
        <f>APT!J78</f>
        <v>10162/543965</v>
      </c>
      <c r="Q78" s="127" t="b">
        <v>1</v>
      </c>
      <c r="R78" s="127" t="b">
        <v>1</v>
      </c>
      <c r="S78" s="127" t="b">
        <v>1</v>
      </c>
    </row>
    <row r="79" spans="1:19" hidden="1" x14ac:dyDescent="0.25">
      <c r="A79" s="127" t="s">
        <v>4033</v>
      </c>
      <c r="B79" s="206">
        <v>1</v>
      </c>
      <c r="C79" s="127">
        <v>2</v>
      </c>
      <c r="D79" s="357">
        <f>APT!K79</f>
        <v>400066</v>
      </c>
      <c r="E79" s="127" t="b">
        <v>1</v>
      </c>
      <c r="F79" s="358" t="str">
        <f>RIGHT(APT!D79,4)&amp;"."&amp;APT!N79&amp;"."&amp;APT!L79&amp;"."&amp;APTCR!$C$6</f>
        <v>3509.BS.I01.REC</v>
      </c>
      <c r="G79" s="209">
        <f t="shared" ca="1" si="0"/>
        <v>44105</v>
      </c>
      <c r="H79" s="360">
        <f>IF(APT!AB79&gt;0,0,-APT!AB79)</f>
        <v>0</v>
      </c>
      <c r="I79" s="211">
        <f t="shared" ca="1" si="1"/>
        <v>44105</v>
      </c>
      <c r="J79" s="127">
        <v>3</v>
      </c>
      <c r="K79" s="127" t="b">
        <v>1</v>
      </c>
      <c r="L79" s="127" t="s">
        <v>4034</v>
      </c>
      <c r="M79" s="127" t="b">
        <v>1</v>
      </c>
      <c r="N79" s="127" t="s">
        <v>3692</v>
      </c>
      <c r="O79" s="358" t="str">
        <f>LEFT(APT!E79,19)&amp;"."&amp;APTCR!F79</f>
        <v>St Joseph's Primary.3509.BS.I01.REC</v>
      </c>
      <c r="P79" s="361" t="str">
        <f>APT!J79</f>
        <v>10162/543965</v>
      </c>
      <c r="Q79" s="127" t="b">
        <v>1</v>
      </c>
      <c r="R79" s="127" t="b">
        <v>1</v>
      </c>
      <c r="S79" s="127" t="b">
        <v>1</v>
      </c>
    </row>
    <row r="80" spans="1:19" hidden="1" x14ac:dyDescent="0.25">
      <c r="A80" s="127" t="s">
        <v>4033</v>
      </c>
      <c r="B80" s="206">
        <v>1</v>
      </c>
      <c r="C80" s="127">
        <v>2</v>
      </c>
      <c r="D80" s="357">
        <f>APT!K80</f>
        <v>400058</v>
      </c>
      <c r="E80" s="127" t="b">
        <v>1</v>
      </c>
      <c r="F80" s="358" t="str">
        <f>RIGHT(APT!D80,4)&amp;"."&amp;APT!N80&amp;"."&amp;APT!L80&amp;"."&amp;APTCR!$C$6</f>
        <v>3311.BS.I01.REC</v>
      </c>
      <c r="G80" s="209">
        <f t="shared" ca="1" si="0"/>
        <v>44105</v>
      </c>
      <c r="H80" s="360">
        <f>IF(APT!AB80&gt;0,0,-APT!AB80)</f>
        <v>0</v>
      </c>
      <c r="I80" s="211">
        <f t="shared" ca="1" si="1"/>
        <v>44105</v>
      </c>
      <c r="J80" s="127">
        <v>3</v>
      </c>
      <c r="K80" s="127" t="b">
        <v>1</v>
      </c>
      <c r="L80" s="127" t="s">
        <v>4034</v>
      </c>
      <c r="M80" s="127" t="b">
        <v>1</v>
      </c>
      <c r="N80" s="127" t="s">
        <v>3692</v>
      </c>
      <c r="O80" s="358" t="str">
        <f>LEFT(APT!E80,19)&amp;"."&amp;APTCR!F80</f>
        <v>St Mary's C E Prima.3311.BS.I01.REC</v>
      </c>
      <c r="P80" s="361" t="str">
        <f>APT!J80</f>
        <v>10162/543965</v>
      </c>
      <c r="Q80" s="127" t="b">
        <v>1</v>
      </c>
      <c r="R80" s="127" t="b">
        <v>1</v>
      </c>
      <c r="S80" s="127" t="b">
        <v>1</v>
      </c>
    </row>
    <row r="81" spans="1:19" hidden="1" x14ac:dyDescent="0.25">
      <c r="A81" s="127" t="s">
        <v>4033</v>
      </c>
      <c r="B81" s="206">
        <v>1</v>
      </c>
      <c r="C81" s="127">
        <v>2</v>
      </c>
      <c r="D81" s="357">
        <f>APT!K81</f>
        <v>400017</v>
      </c>
      <c r="E81" s="127" t="b">
        <v>1</v>
      </c>
      <c r="F81" s="358" t="str">
        <f>RIGHT(APT!D81,4)&amp;"."&amp;APT!N81&amp;"."&amp;APT!L81&amp;"."&amp;APTCR!$C$6</f>
        <v>3312.BS.I01.REC</v>
      </c>
      <c r="G81" s="209">
        <f t="shared" ca="1" si="0"/>
        <v>44105</v>
      </c>
      <c r="H81" s="360">
        <f>IF(APT!AB81&gt;0,0,-APT!AB81)</f>
        <v>0</v>
      </c>
      <c r="I81" s="211">
        <f t="shared" ca="1" si="1"/>
        <v>44105</v>
      </c>
      <c r="J81" s="127">
        <v>3</v>
      </c>
      <c r="K81" s="127" t="b">
        <v>1</v>
      </c>
      <c r="L81" s="127" t="s">
        <v>4034</v>
      </c>
      <c r="M81" s="127" t="b">
        <v>1</v>
      </c>
      <c r="N81" s="127" t="s">
        <v>3692</v>
      </c>
      <c r="O81" s="358" t="str">
        <f>LEFT(APT!E81,19)&amp;"."&amp;APTCR!F81</f>
        <v>St Mary's School EN.3312.BS.I01.REC</v>
      </c>
      <c r="P81" s="361" t="str">
        <f>APT!J81</f>
        <v>10162/543965</v>
      </c>
      <c r="Q81" s="127" t="b">
        <v>1</v>
      </c>
      <c r="R81" s="127" t="b">
        <v>1</v>
      </c>
      <c r="S81" s="127" t="b">
        <v>1</v>
      </c>
    </row>
    <row r="82" spans="1:19" hidden="1" x14ac:dyDescent="0.25">
      <c r="A82" s="127" t="s">
        <v>4033</v>
      </c>
      <c r="B82" s="206">
        <v>1</v>
      </c>
      <c r="C82" s="127">
        <v>2</v>
      </c>
      <c r="D82" s="357">
        <f>APT!K82</f>
        <v>400094</v>
      </c>
      <c r="E82" s="127" t="b">
        <v>1</v>
      </c>
      <c r="F82" s="358" t="str">
        <f>RIGHT(APT!D82,4)&amp;"."&amp;APT!N82&amp;"."&amp;APT!L82&amp;"."&amp;APTCR!$C$6</f>
        <v>3314.BS.I01.REC</v>
      </c>
      <c r="G82" s="209">
        <f t="shared" ca="1" si="0"/>
        <v>44105</v>
      </c>
      <c r="H82" s="360">
        <f>IF(APT!AB82&gt;0,0,-APT!AB82)</f>
        <v>0</v>
      </c>
      <c r="I82" s="211">
        <f t="shared" ca="1" si="1"/>
        <v>44105</v>
      </c>
      <c r="J82" s="127">
        <v>3</v>
      </c>
      <c r="K82" s="127" t="b">
        <v>1</v>
      </c>
      <c r="L82" s="127" t="s">
        <v>4034</v>
      </c>
      <c r="M82" s="127" t="b">
        <v>1</v>
      </c>
      <c r="N82" s="127" t="s">
        <v>3692</v>
      </c>
      <c r="O82" s="358" t="str">
        <f>LEFT(APT!E82,19)&amp;"."&amp;APTCR!F82</f>
        <v>St Pauls CE Primary.3314.BS.I01.REC</v>
      </c>
      <c r="P82" s="361" t="str">
        <f>APT!J82</f>
        <v>10162/543965</v>
      </c>
      <c r="Q82" s="127" t="b">
        <v>1</v>
      </c>
      <c r="R82" s="127" t="b">
        <v>1</v>
      </c>
      <c r="S82" s="127" t="b">
        <v>1</v>
      </c>
    </row>
    <row r="83" spans="1:19" hidden="1" x14ac:dyDescent="0.25">
      <c r="A83" s="127" t="s">
        <v>4033</v>
      </c>
      <c r="B83" s="206">
        <v>1</v>
      </c>
      <c r="C83" s="127">
        <v>2</v>
      </c>
      <c r="D83" s="357">
        <f>APT!K83</f>
        <v>400006</v>
      </c>
      <c r="E83" s="127" t="b">
        <v>1</v>
      </c>
      <c r="F83" s="358" t="str">
        <f>RIGHT(APT!D83,4)&amp;"."&amp;APT!N83&amp;"."&amp;APT!L83&amp;"."&amp;APTCR!$C$6</f>
        <v>3313.BS.I01.REC</v>
      </c>
      <c r="G83" s="209">
        <f t="shared" ca="1" si="0"/>
        <v>44105</v>
      </c>
      <c r="H83" s="360">
        <f>IF(APT!AB83&gt;0,0,-APT!AB83)</f>
        <v>0</v>
      </c>
      <c r="I83" s="211">
        <f t="shared" ca="1" si="1"/>
        <v>44105</v>
      </c>
      <c r="J83" s="127">
        <v>3</v>
      </c>
      <c r="K83" s="127" t="b">
        <v>1</v>
      </c>
      <c r="L83" s="127" t="s">
        <v>4034</v>
      </c>
      <c r="M83" s="127" t="b">
        <v>1</v>
      </c>
      <c r="N83" s="127" t="s">
        <v>3692</v>
      </c>
      <c r="O83" s="358" t="str">
        <f>LEFT(APT!E83,19)&amp;"."&amp;APTCR!F83</f>
        <v>St Paul's School, N.3313.BS.I01.REC</v>
      </c>
      <c r="P83" s="361" t="str">
        <f>APT!J83</f>
        <v>10162/543965</v>
      </c>
      <c r="Q83" s="127" t="b">
        <v>1</v>
      </c>
      <c r="R83" s="127" t="b">
        <v>1</v>
      </c>
      <c r="S83" s="127" t="b">
        <v>1</v>
      </c>
    </row>
    <row r="84" spans="1:19" hidden="1" x14ac:dyDescent="0.25">
      <c r="A84" s="127" t="s">
        <v>4033</v>
      </c>
      <c r="B84" s="206">
        <v>1</v>
      </c>
      <c r="C84" s="127">
        <v>2</v>
      </c>
      <c r="D84" s="357">
        <f>APT!K84</f>
        <v>400037</v>
      </c>
      <c r="E84" s="127" t="b">
        <v>1</v>
      </c>
      <c r="F84" s="358" t="str">
        <f>RIGHT(APT!D84,4)&amp;"."&amp;APT!N84&amp;"."&amp;APT!L84&amp;"."&amp;APTCR!$C$6</f>
        <v>3507.BS.I01.REC</v>
      </c>
      <c r="G84" s="209">
        <f t="shared" ca="1" si="0"/>
        <v>44105</v>
      </c>
      <c r="H84" s="360">
        <f>IF(APT!AB84&gt;0,0,-APT!AB84)</f>
        <v>0</v>
      </c>
      <c r="I84" s="211">
        <f t="shared" ca="1" si="1"/>
        <v>44105</v>
      </c>
      <c r="J84" s="127">
        <v>3</v>
      </c>
      <c r="K84" s="127" t="b">
        <v>1</v>
      </c>
      <c r="L84" s="127" t="s">
        <v>4034</v>
      </c>
      <c r="M84" s="127" t="b">
        <v>1</v>
      </c>
      <c r="N84" s="127" t="s">
        <v>3692</v>
      </c>
      <c r="O84" s="358" t="str">
        <f>LEFT(APT!E84,19)&amp;"."&amp;APTCR!F84</f>
        <v>St Theresa's R.C. P.3507.BS.I01.REC</v>
      </c>
      <c r="P84" s="361" t="str">
        <f>APT!J84</f>
        <v>10162/543965</v>
      </c>
      <c r="Q84" s="127" t="b">
        <v>1</v>
      </c>
      <c r="R84" s="127" t="b">
        <v>1</v>
      </c>
      <c r="S84" s="127" t="b">
        <v>1</v>
      </c>
    </row>
    <row r="85" spans="1:19" hidden="1" x14ac:dyDescent="0.25">
      <c r="A85" s="127" t="s">
        <v>4033</v>
      </c>
      <c r="B85" s="206">
        <v>1</v>
      </c>
      <c r="C85" s="127">
        <v>2</v>
      </c>
      <c r="D85" s="357">
        <f>APT!K85</f>
        <v>400009</v>
      </c>
      <c r="E85" s="127" t="b">
        <v>1</v>
      </c>
      <c r="F85" s="358" t="str">
        <f>RIGHT(APT!D85,4)&amp;"."&amp;APT!N85&amp;"."&amp;APT!L85&amp;"."&amp;APTCR!$C$6</f>
        <v>3506.BS.I01.REC</v>
      </c>
      <c r="G85" s="209">
        <f t="shared" ref="G85:G148" ca="1" si="2">TODAY()</f>
        <v>44105</v>
      </c>
      <c r="H85" s="360">
        <f>IF(APT!AB85&gt;0,0,-APT!AB85)</f>
        <v>0</v>
      </c>
      <c r="I85" s="211">
        <f t="shared" ref="I85:I148" ca="1" si="3">G85</f>
        <v>44105</v>
      </c>
      <c r="J85" s="127">
        <v>3</v>
      </c>
      <c r="K85" s="127" t="b">
        <v>1</v>
      </c>
      <c r="L85" s="127" t="s">
        <v>4034</v>
      </c>
      <c r="M85" s="127" t="b">
        <v>1</v>
      </c>
      <c r="N85" s="127" t="s">
        <v>3692</v>
      </c>
      <c r="O85" s="358" t="str">
        <f>LEFT(APT!E85,19)&amp;"."&amp;APTCR!F85</f>
        <v>St Vincent's Cathol.3506.BS.I01.REC</v>
      </c>
      <c r="P85" s="361" t="str">
        <f>APT!J85</f>
        <v>10162/543965</v>
      </c>
      <c r="Q85" s="127" t="b">
        <v>1</v>
      </c>
      <c r="R85" s="127" t="b">
        <v>1</v>
      </c>
      <c r="S85" s="127" t="b">
        <v>1</v>
      </c>
    </row>
    <row r="86" spans="1:19" x14ac:dyDescent="0.25">
      <c r="A86" s="127" t="s">
        <v>4033</v>
      </c>
      <c r="B86" s="206">
        <v>1</v>
      </c>
      <c r="C86" s="127">
        <v>2</v>
      </c>
      <c r="D86" s="357">
        <f>APT!K86</f>
        <v>400038</v>
      </c>
      <c r="E86" s="127" t="b">
        <v>1</v>
      </c>
      <c r="F86" s="358" t="str">
        <f>RIGHT(APT!D86,4)&amp;"."&amp;APT!N86&amp;"."&amp;APT!L86&amp;"."&amp;APTCR!$C$6&amp;"."&amp;$C$5</f>
        <v>2070.BS.I01.REC.Se20</v>
      </c>
      <c r="G86" s="209">
        <f t="shared" ca="1" si="2"/>
        <v>44105</v>
      </c>
      <c r="H86" s="360">
        <f>IF(APT!AB86&gt;0,0,-APT!AB86)</f>
        <v>4395.3392307691975</v>
      </c>
      <c r="I86" s="211">
        <f t="shared" ca="1" si="3"/>
        <v>44105</v>
      </c>
      <c r="J86" s="127">
        <v>3</v>
      </c>
      <c r="K86" s="127" t="b">
        <v>1</v>
      </c>
      <c r="L86" s="127" t="s">
        <v>4034</v>
      </c>
      <c r="M86" s="127" t="b">
        <v>1</v>
      </c>
      <c r="N86" s="127" t="s">
        <v>3692</v>
      </c>
      <c r="O86" s="358" t="str">
        <f>LEFT(APT!E86,19)&amp;"."&amp;APTCR!F86</f>
        <v>Sunnyfields Primary.2070.BS.I01.REC.Se20</v>
      </c>
      <c r="P86" s="361" t="str">
        <f>APT!J86</f>
        <v>10162/543965</v>
      </c>
      <c r="Q86" s="127" t="b">
        <v>1</v>
      </c>
      <c r="R86" s="127" t="b">
        <v>1</v>
      </c>
      <c r="S86" s="127" t="b">
        <v>1</v>
      </c>
    </row>
    <row r="87" spans="1:19" hidden="1" x14ac:dyDescent="0.25">
      <c r="A87" s="127" t="s">
        <v>4033</v>
      </c>
      <c r="B87" s="206">
        <v>1</v>
      </c>
      <c r="C87" s="127">
        <v>2</v>
      </c>
      <c r="D87" s="357">
        <f>APT!K87</f>
        <v>400100</v>
      </c>
      <c r="E87" s="127" t="b">
        <v>1</v>
      </c>
      <c r="F87" s="358" t="str">
        <f>RIGHT(APT!D87,4)&amp;"."&amp;APT!N87&amp;"."&amp;APT!L87&amp;"."&amp;APTCR!$C$6</f>
        <v>3316.BS.I01.REC</v>
      </c>
      <c r="G87" s="209">
        <f t="shared" ca="1" si="2"/>
        <v>44105</v>
      </c>
      <c r="H87" s="360">
        <f>IF(APT!AB87&gt;0,0,-APT!AB87)</f>
        <v>0</v>
      </c>
      <c r="I87" s="211">
        <f t="shared" ca="1" si="3"/>
        <v>44105</v>
      </c>
      <c r="J87" s="127">
        <v>3</v>
      </c>
      <c r="K87" s="127" t="b">
        <v>1</v>
      </c>
      <c r="L87" s="127" t="s">
        <v>4034</v>
      </c>
      <c r="M87" s="127" t="b">
        <v>1</v>
      </c>
      <c r="N87" s="127" t="s">
        <v>3692</v>
      </c>
      <c r="O87" s="358" t="str">
        <f>LEFT(APT!E87,19)&amp;"."&amp;APTCR!F87</f>
        <v>Trent  C of E Prima.3316.BS.I01.REC</v>
      </c>
      <c r="P87" s="361" t="str">
        <f>APT!J87</f>
        <v>10162/543965</v>
      </c>
      <c r="Q87" s="127" t="b">
        <v>1</v>
      </c>
      <c r="R87" s="127" t="b">
        <v>1</v>
      </c>
      <c r="S87" s="127" t="b">
        <v>1</v>
      </c>
    </row>
    <row r="88" spans="1:19" hidden="1" x14ac:dyDescent="0.25">
      <c r="A88" s="127" t="s">
        <v>4033</v>
      </c>
      <c r="B88" s="206">
        <v>1</v>
      </c>
      <c r="C88" s="127">
        <v>2</v>
      </c>
      <c r="D88" s="357">
        <f>APT!K88</f>
        <v>400101</v>
      </c>
      <c r="E88" s="127" t="b">
        <v>1</v>
      </c>
      <c r="F88" s="358" t="str">
        <f>RIGHT(APT!D88,4)&amp;"."&amp;APT!N88&amp;"."&amp;APT!L88&amp;"."&amp;APTCR!$C$6</f>
        <v>2055.BS.I01.REC</v>
      </c>
      <c r="G88" s="209">
        <f t="shared" ca="1" si="2"/>
        <v>44105</v>
      </c>
      <c r="H88" s="360">
        <f>IF(APT!AB88&gt;0,0,-APT!AB88)</f>
        <v>0</v>
      </c>
      <c r="I88" s="211">
        <f t="shared" ca="1" si="3"/>
        <v>44105</v>
      </c>
      <c r="J88" s="127">
        <v>3</v>
      </c>
      <c r="K88" s="127" t="b">
        <v>1</v>
      </c>
      <c r="L88" s="127" t="s">
        <v>4034</v>
      </c>
      <c r="M88" s="127" t="b">
        <v>1</v>
      </c>
      <c r="N88" s="127" t="s">
        <v>3692</v>
      </c>
      <c r="O88" s="358" t="str">
        <f>LEFT(APT!E88,19)&amp;"."&amp;APTCR!F88</f>
        <v>Tudor School.2055.BS.I01.REC</v>
      </c>
      <c r="P88" s="361" t="str">
        <f>APT!J88</f>
        <v>10162/543965</v>
      </c>
      <c r="Q88" s="127" t="b">
        <v>1</v>
      </c>
      <c r="R88" s="127" t="b">
        <v>1</v>
      </c>
      <c r="S88" s="127" t="b">
        <v>1</v>
      </c>
    </row>
    <row r="89" spans="1:19" x14ac:dyDescent="0.25">
      <c r="A89" s="127" t="s">
        <v>4033</v>
      </c>
      <c r="B89" s="206">
        <v>1</v>
      </c>
      <c r="C89" s="127">
        <v>2</v>
      </c>
      <c r="D89" s="357">
        <f>APT!K89</f>
        <v>400053</v>
      </c>
      <c r="E89" s="127" t="b">
        <v>1</v>
      </c>
      <c r="F89" s="358" t="str">
        <f>RIGHT(APT!D89,4)&amp;"."&amp;APT!N89&amp;"."&amp;APT!L89&amp;"."&amp;APTCR!$C$6&amp;"."&amp;$C$5</f>
        <v>2057.BS.I01.REC.Se20</v>
      </c>
      <c r="G89" s="209">
        <f t="shared" ca="1" si="2"/>
        <v>44105</v>
      </c>
      <c r="H89" s="360">
        <f>IF(APT!AB89&gt;0,0,-APT!AB89)</f>
        <v>9946.4638461538125</v>
      </c>
      <c r="I89" s="211">
        <f t="shared" ca="1" si="3"/>
        <v>44105</v>
      </c>
      <c r="J89" s="127">
        <v>3</v>
      </c>
      <c r="K89" s="127" t="b">
        <v>1</v>
      </c>
      <c r="L89" s="127" t="s">
        <v>4034</v>
      </c>
      <c r="M89" s="127" t="b">
        <v>1</v>
      </c>
      <c r="N89" s="127" t="s">
        <v>3692</v>
      </c>
      <c r="O89" s="358" t="str">
        <f>LEFT(APT!E89,19)&amp;"."&amp;APTCR!F89</f>
        <v>Underhill School.2057.BS.I01.REC.Se20</v>
      </c>
      <c r="P89" s="361" t="str">
        <f>APT!J89</f>
        <v>10162/543965</v>
      </c>
      <c r="Q89" s="127" t="b">
        <v>1</v>
      </c>
      <c r="R89" s="127" t="b">
        <v>1</v>
      </c>
      <c r="S89" s="127" t="b">
        <v>1</v>
      </c>
    </row>
    <row r="90" spans="1:19" x14ac:dyDescent="0.25">
      <c r="A90" s="127" t="s">
        <v>4033</v>
      </c>
      <c r="B90" s="206">
        <v>1</v>
      </c>
      <c r="C90" s="127">
        <v>2</v>
      </c>
      <c r="D90" s="357">
        <f>APT!K90</f>
        <v>400111</v>
      </c>
      <c r="E90" s="127" t="b">
        <v>1</v>
      </c>
      <c r="F90" s="358" t="str">
        <f>RIGHT(APT!D90,4)&amp;"."&amp;APT!N90&amp;"."&amp;APT!L90&amp;"."&amp;APTCR!$C$6&amp;"."&amp;$C$5</f>
        <v>2076.BS.I01.REC.Se20</v>
      </c>
      <c r="G90" s="209">
        <f t="shared" ca="1" si="2"/>
        <v>44105</v>
      </c>
      <c r="H90" s="360">
        <f>IF(APT!AB90&gt;0,0,-APT!AB90)</f>
        <v>7598.5407692306908</v>
      </c>
      <c r="I90" s="211">
        <f t="shared" ca="1" si="3"/>
        <v>44105</v>
      </c>
      <c r="J90" s="127">
        <v>3</v>
      </c>
      <c r="K90" s="127" t="b">
        <v>1</v>
      </c>
      <c r="L90" s="127" t="s">
        <v>4034</v>
      </c>
      <c r="M90" s="127" t="b">
        <v>1</v>
      </c>
      <c r="N90" s="127" t="s">
        <v>3692</v>
      </c>
      <c r="O90" s="358" t="str">
        <f>LEFT(APT!E90,19)&amp;"."&amp;APTCR!F90</f>
        <v>Wessex  Gardens Pri.2076.BS.I01.REC.Se20</v>
      </c>
      <c r="P90" s="361" t="str">
        <f>APT!J90</f>
        <v>10162/543965</v>
      </c>
      <c r="Q90" s="127" t="b">
        <v>1</v>
      </c>
      <c r="R90" s="127" t="b">
        <v>1</v>
      </c>
      <c r="S90" s="127" t="b">
        <v>1</v>
      </c>
    </row>
    <row r="91" spans="1:19" hidden="1" x14ac:dyDescent="0.25">
      <c r="A91" s="127" t="s">
        <v>4033</v>
      </c>
      <c r="B91" s="206">
        <v>1</v>
      </c>
      <c r="C91" s="127">
        <v>2</v>
      </c>
      <c r="D91" s="357">
        <f>APT!K91</f>
        <v>400011</v>
      </c>
      <c r="E91" s="127" t="b">
        <v>1</v>
      </c>
      <c r="F91" s="358" t="str">
        <f>RIGHT(APT!D91,4)&amp;"."&amp;APT!N91&amp;"."&amp;APT!L91&amp;"."&amp;APTCR!$C$6</f>
        <v>2060.BS.I01.REC</v>
      </c>
      <c r="G91" s="209">
        <f t="shared" ca="1" si="2"/>
        <v>44105</v>
      </c>
      <c r="H91" s="360">
        <f>IF(APT!AB91&gt;0,0,-APT!AB91)</f>
        <v>0</v>
      </c>
      <c r="I91" s="211">
        <f t="shared" ca="1" si="3"/>
        <v>44105</v>
      </c>
      <c r="J91" s="127">
        <v>3</v>
      </c>
      <c r="K91" s="127" t="b">
        <v>1</v>
      </c>
      <c r="L91" s="127" t="s">
        <v>4034</v>
      </c>
      <c r="M91" s="127" t="b">
        <v>1</v>
      </c>
      <c r="N91" s="127" t="s">
        <v>3692</v>
      </c>
      <c r="O91" s="358" t="str">
        <f>LEFT(APT!E91,19)&amp;"."&amp;APTCR!F91</f>
        <v>Whitings Hill Prima.2060.BS.I01.REC</v>
      </c>
      <c r="P91" s="361" t="str">
        <f>APT!J91</f>
        <v>10162/543965</v>
      </c>
      <c r="Q91" s="127" t="b">
        <v>1</v>
      </c>
      <c r="R91" s="127" t="b">
        <v>1</v>
      </c>
      <c r="S91" s="127" t="b">
        <v>1</v>
      </c>
    </row>
    <row r="92" spans="1:19" hidden="1" x14ac:dyDescent="0.25">
      <c r="A92" s="127" t="s">
        <v>4033</v>
      </c>
      <c r="B92" s="206">
        <v>1</v>
      </c>
      <c r="C92" s="127">
        <v>2</v>
      </c>
      <c r="D92" s="357">
        <f>APT!K92</f>
        <v>400117</v>
      </c>
      <c r="E92" s="127" t="b">
        <v>1</v>
      </c>
      <c r="F92" s="358" t="str">
        <f>RIGHT(APT!D92,4)&amp;"."&amp;APT!N92&amp;"."&amp;APT!L92&amp;"."&amp;APTCR!$C$6</f>
        <v>3518.BS.I01.REC</v>
      </c>
      <c r="G92" s="209">
        <f t="shared" ca="1" si="2"/>
        <v>44105</v>
      </c>
      <c r="H92" s="360">
        <f>IF(APT!AB92&gt;0,0,-APT!AB92)</f>
        <v>0</v>
      </c>
      <c r="I92" s="211">
        <f t="shared" ca="1" si="3"/>
        <v>44105</v>
      </c>
      <c r="J92" s="127">
        <v>3</v>
      </c>
      <c r="K92" s="127" t="b">
        <v>1</v>
      </c>
      <c r="L92" s="127" t="s">
        <v>4034</v>
      </c>
      <c r="M92" s="127" t="b">
        <v>1</v>
      </c>
      <c r="N92" s="127" t="s">
        <v>3692</v>
      </c>
      <c r="O92" s="358" t="str">
        <f>LEFT(APT!E92,19)&amp;"."&amp;APTCR!F92</f>
        <v>Woodcroft Primary S.3518.BS.I01.REC</v>
      </c>
      <c r="P92" s="361" t="str">
        <f>APT!J92</f>
        <v>10162/543965</v>
      </c>
      <c r="Q92" s="127" t="b">
        <v>1</v>
      </c>
      <c r="R92" s="127" t="b">
        <v>1</v>
      </c>
      <c r="S92" s="127" t="b">
        <v>1</v>
      </c>
    </row>
    <row r="93" spans="1:19" hidden="1" x14ac:dyDescent="0.25">
      <c r="A93" s="127" t="s">
        <v>4033</v>
      </c>
      <c r="B93" s="206">
        <v>1</v>
      </c>
      <c r="C93" s="127">
        <v>2</v>
      </c>
      <c r="D93" s="357">
        <f>APT!K93</f>
        <v>400004</v>
      </c>
      <c r="E93" s="127" t="b">
        <v>1</v>
      </c>
      <c r="F93" s="358" t="str">
        <f>RIGHT(APT!D93,4)&amp;"."&amp;APT!N93&amp;"."&amp;APT!L93&amp;"."&amp;APTCR!$C$6</f>
        <v>2054.BS.I01.REC</v>
      </c>
      <c r="G93" s="209">
        <f t="shared" ca="1" si="2"/>
        <v>44105</v>
      </c>
      <c r="H93" s="360">
        <f>IF(APT!AB93&gt;0,0,-APT!AB93)</f>
        <v>0</v>
      </c>
      <c r="I93" s="211">
        <f t="shared" ca="1" si="3"/>
        <v>44105</v>
      </c>
      <c r="J93" s="127">
        <v>3</v>
      </c>
      <c r="K93" s="127" t="b">
        <v>1</v>
      </c>
      <c r="L93" s="127" t="s">
        <v>4034</v>
      </c>
      <c r="M93" s="127" t="b">
        <v>1</v>
      </c>
      <c r="N93" s="127" t="s">
        <v>3692</v>
      </c>
      <c r="O93" s="358" t="str">
        <f>LEFT(APT!E93,19)&amp;"."&amp;APTCR!F93</f>
        <v>Woodridge  Primary .2054.BS.I01.REC</v>
      </c>
      <c r="P93" s="361" t="str">
        <f>APT!J93</f>
        <v>10162/543965</v>
      </c>
      <c r="Q93" s="127" t="b">
        <v>1</v>
      </c>
      <c r="R93" s="127" t="b">
        <v>1</v>
      </c>
      <c r="S93" s="127" t="b">
        <v>1</v>
      </c>
    </row>
    <row r="94" spans="1:19" x14ac:dyDescent="0.25">
      <c r="A94" s="127" t="s">
        <v>4033</v>
      </c>
      <c r="B94" s="206">
        <v>1</v>
      </c>
      <c r="C94" s="127">
        <v>2</v>
      </c>
      <c r="D94" s="357">
        <f>APT!K94</f>
        <v>400041</v>
      </c>
      <c r="E94" s="127" t="b">
        <v>1</v>
      </c>
      <c r="F94" s="358" t="str">
        <f>RIGHT(APT!D94,4)&amp;"."&amp;APT!N94&amp;"."&amp;APT!L94&amp;"."&amp;APTCR!$C$6&amp;"."&amp;$C$5</f>
        <v>5405.BS.I01.REC.Se20</v>
      </c>
      <c r="G94" s="209">
        <f t="shared" ca="1" si="2"/>
        <v>44105</v>
      </c>
      <c r="H94" s="360">
        <f>IF(APT!AB94&gt;0,0,-APT!AB94)</f>
        <v>15722.455384614877</v>
      </c>
      <c r="I94" s="211">
        <f t="shared" ca="1" si="3"/>
        <v>44105</v>
      </c>
      <c r="J94" s="127">
        <v>3</v>
      </c>
      <c r="K94" s="127" t="b">
        <v>1</v>
      </c>
      <c r="L94" s="127" t="s">
        <v>4034</v>
      </c>
      <c r="M94" s="127" t="b">
        <v>1</v>
      </c>
      <c r="N94" s="127" t="s">
        <v>3692</v>
      </c>
      <c r="O94" s="358" t="str">
        <f>LEFT(APT!E94,19)&amp;"."&amp;APTCR!F94</f>
        <v>Finchley Catholic H.5405.BS.I01.REC.Se20</v>
      </c>
      <c r="P94" s="361" t="str">
        <f>APT!J94</f>
        <v>10163/543965</v>
      </c>
      <c r="Q94" s="127" t="b">
        <v>1</v>
      </c>
      <c r="R94" s="127" t="b">
        <v>1</v>
      </c>
      <c r="S94" s="127" t="b">
        <v>1</v>
      </c>
    </row>
    <row r="95" spans="1:19" x14ac:dyDescent="0.25">
      <c r="A95" s="127" t="s">
        <v>4033</v>
      </c>
      <c r="B95" s="206">
        <v>1</v>
      </c>
      <c r="C95" s="127">
        <v>2</v>
      </c>
      <c r="D95" s="357">
        <f>APT!K95</f>
        <v>400033</v>
      </c>
      <c r="E95" s="127" t="b">
        <v>1</v>
      </c>
      <c r="F95" s="358" t="str">
        <f>RIGHT(APT!D95,4)&amp;"."&amp;APT!N95&amp;"."&amp;APT!L95&amp;"."&amp;APTCR!$C$6&amp;"."&amp;$C$5</f>
        <v>4003.BS.I01.REC.Se20</v>
      </c>
      <c r="G95" s="209">
        <f t="shared" ca="1" si="2"/>
        <v>44105</v>
      </c>
      <c r="H95" s="360">
        <f>IF(APT!AB95&gt;0,0,-APT!AB95)</f>
        <v>15350.149999999907</v>
      </c>
      <c r="I95" s="211">
        <f t="shared" ca="1" si="3"/>
        <v>44105</v>
      </c>
      <c r="J95" s="127">
        <v>3</v>
      </c>
      <c r="K95" s="127" t="b">
        <v>1</v>
      </c>
      <c r="L95" s="127" t="s">
        <v>4034</v>
      </c>
      <c r="M95" s="127" t="b">
        <v>1</v>
      </c>
      <c r="N95" s="127" t="s">
        <v>3692</v>
      </c>
      <c r="O95" s="358" t="str">
        <f>LEFT(APT!E95,19)&amp;"."&amp;APTCR!F95</f>
        <v>Friern Barnet Schoo.4003.BS.I01.REC.Se20</v>
      </c>
      <c r="P95" s="361" t="str">
        <f>APT!J95</f>
        <v>10163/543965</v>
      </c>
      <c r="Q95" s="127" t="b">
        <v>1</v>
      </c>
      <c r="R95" s="127" t="b">
        <v>1</v>
      </c>
      <c r="S95" s="127" t="b">
        <v>1</v>
      </c>
    </row>
    <row r="96" spans="1:19" x14ac:dyDescent="0.25">
      <c r="A96" s="127" t="s">
        <v>4033</v>
      </c>
      <c r="B96" s="206">
        <v>1</v>
      </c>
      <c r="C96" s="127">
        <v>2</v>
      </c>
      <c r="D96" s="357">
        <f>APT!K96</f>
        <v>400140</v>
      </c>
      <c r="E96" s="127" t="b">
        <v>1</v>
      </c>
      <c r="F96" s="358" t="str">
        <f>RIGHT(APT!D96,4)&amp;"."&amp;APT!N96&amp;"."&amp;APT!L96&amp;"."&amp;APTCR!$C$6&amp;"."&amp;$C$5</f>
        <v>5427.BS.I01.REC.Se20</v>
      </c>
      <c r="G96" s="209">
        <f t="shared" ca="1" si="2"/>
        <v>44105</v>
      </c>
      <c r="H96" s="360">
        <f>IF(APT!AB96&gt;0,0,-APT!AB96)</f>
        <v>17245.129230769351</v>
      </c>
      <c r="I96" s="211">
        <f t="shared" ca="1" si="3"/>
        <v>44105</v>
      </c>
      <c r="J96" s="127">
        <v>3</v>
      </c>
      <c r="K96" s="127" t="b">
        <v>1</v>
      </c>
      <c r="L96" s="127" t="s">
        <v>4034</v>
      </c>
      <c r="M96" s="127" t="b">
        <v>1</v>
      </c>
      <c r="N96" s="127" t="s">
        <v>3692</v>
      </c>
      <c r="O96" s="358" t="str">
        <f>LEFT(APT!E96,19)&amp;"."&amp;APTCR!F96</f>
        <v>JCoSS.5427.BS.I01.REC.Se20</v>
      </c>
      <c r="P96" s="361" t="str">
        <f>APT!J96</f>
        <v>10163/543965</v>
      </c>
      <c r="Q96" s="127" t="b">
        <v>1</v>
      </c>
      <c r="R96" s="127" t="b">
        <v>1</v>
      </c>
      <c r="S96" s="127" t="b">
        <v>1</v>
      </c>
    </row>
    <row r="97" spans="1:19" x14ac:dyDescent="0.25">
      <c r="A97" s="127" t="s">
        <v>4033</v>
      </c>
      <c r="B97" s="206">
        <v>1</v>
      </c>
      <c r="C97" s="127">
        <v>2</v>
      </c>
      <c r="D97" s="357">
        <f>APT!K97</f>
        <v>107953</v>
      </c>
      <c r="E97" s="127" t="b">
        <v>1</v>
      </c>
      <c r="F97" s="358" t="str">
        <f>RIGHT(APT!D97,4)&amp;"."&amp;APT!N97&amp;"."&amp;APT!L97&amp;"."&amp;APTCR!$C$6&amp;"."&amp;$C$5</f>
        <v>4004.BS.I01.REC.Se20</v>
      </c>
      <c r="G97" s="209">
        <f t="shared" ca="1" si="2"/>
        <v>44105</v>
      </c>
      <c r="H97" s="360">
        <f>IF(APT!AB97&gt;0,0,-APT!AB97)</f>
        <v>4685.986153846141</v>
      </c>
      <c r="I97" s="211">
        <f t="shared" ca="1" si="3"/>
        <v>44105</v>
      </c>
      <c r="J97" s="127">
        <v>3</v>
      </c>
      <c r="K97" s="127" t="b">
        <v>1</v>
      </c>
      <c r="L97" s="127" t="s">
        <v>4034</v>
      </c>
      <c r="M97" s="127" t="b">
        <v>1</v>
      </c>
      <c r="N97" s="127" t="s">
        <v>3692</v>
      </c>
      <c r="O97" s="358" t="str">
        <f>LEFT(APT!E97,19)&amp;"."&amp;APTCR!F97</f>
        <v>Menorah High School.4004.BS.I01.REC.Se20</v>
      </c>
      <c r="P97" s="361" t="str">
        <f>APT!J97</f>
        <v>10163/543965</v>
      </c>
      <c r="Q97" s="127" t="b">
        <v>1</v>
      </c>
      <c r="R97" s="127" t="b">
        <v>1</v>
      </c>
      <c r="S97" s="127" t="b">
        <v>1</v>
      </c>
    </row>
    <row r="98" spans="1:19" x14ac:dyDescent="0.25">
      <c r="A98" s="127" t="s">
        <v>4033</v>
      </c>
      <c r="B98" s="206">
        <v>1</v>
      </c>
      <c r="C98" s="127">
        <v>2</v>
      </c>
      <c r="D98" s="357">
        <f>APT!K98</f>
        <v>400029</v>
      </c>
      <c r="E98" s="127" t="b">
        <v>1</v>
      </c>
      <c r="F98" s="358" t="str">
        <f>RIGHT(APT!D98,4)&amp;"."&amp;APT!N98&amp;"."&amp;APT!L98&amp;"."&amp;APTCR!$C$6&amp;"."&amp;$C$5</f>
        <v>5404.BS.I01.REC.Se20</v>
      </c>
      <c r="G98" s="209">
        <f t="shared" ca="1" si="2"/>
        <v>44105</v>
      </c>
      <c r="H98" s="360">
        <f>IF(APT!AB98&gt;0,0,-APT!AB98)</f>
        <v>9252.834615384927</v>
      </c>
      <c r="I98" s="211">
        <f t="shared" ca="1" si="3"/>
        <v>44105</v>
      </c>
      <c r="J98" s="127">
        <v>3</v>
      </c>
      <c r="K98" s="127" t="b">
        <v>1</v>
      </c>
      <c r="L98" s="127" t="s">
        <v>4034</v>
      </c>
      <c r="M98" s="127" t="b">
        <v>1</v>
      </c>
      <c r="N98" s="127" t="s">
        <v>3692</v>
      </c>
      <c r="O98" s="358" t="str">
        <f>LEFT(APT!E98,19)&amp;"."&amp;APTCR!F98</f>
        <v>St Michaels Catholi.5404.BS.I01.REC.Se20</v>
      </c>
      <c r="P98" s="361" t="str">
        <f>APT!J98</f>
        <v>10163/543965</v>
      </c>
      <c r="Q98" s="127" t="b">
        <v>1</v>
      </c>
      <c r="R98" s="127" t="b">
        <v>1</v>
      </c>
      <c r="S98" s="127" t="b">
        <v>1</v>
      </c>
    </row>
    <row r="99" spans="1:19" x14ac:dyDescent="0.25">
      <c r="A99" s="127" t="s">
        <v>4033</v>
      </c>
      <c r="B99" s="206">
        <v>1</v>
      </c>
      <c r="C99" s="127">
        <v>2</v>
      </c>
      <c r="D99" s="357">
        <f>APT!K99</f>
        <v>400013</v>
      </c>
      <c r="E99" s="127" t="b">
        <v>1</v>
      </c>
      <c r="F99" s="358" t="str">
        <f>RIGHT(APT!D99,4)&amp;"."&amp;APT!N99&amp;"."&amp;APT!L99&amp;"."&amp;APTCR!$C$6&amp;"."&amp;$C$5</f>
        <v>5407.BS.I01.REC.Se20</v>
      </c>
      <c r="G99" s="209">
        <f t="shared" ca="1" si="2"/>
        <v>44105</v>
      </c>
      <c r="H99" s="360">
        <f>IF(APT!AB99&gt;0,0,-APT!AB99)</f>
        <v>18652.443076922558</v>
      </c>
      <c r="I99" s="211">
        <f t="shared" ca="1" si="3"/>
        <v>44105</v>
      </c>
      <c r="J99" s="127">
        <v>3</v>
      </c>
      <c r="K99" s="127" t="b">
        <v>1</v>
      </c>
      <c r="L99" s="127" t="s">
        <v>4034</v>
      </c>
      <c r="M99" s="127" t="b">
        <v>1</v>
      </c>
      <c r="N99" s="127" t="s">
        <v>3692</v>
      </c>
      <c r="O99" s="358" t="str">
        <f>LEFT(APT!E99,19)&amp;"."&amp;APTCR!F99</f>
        <v>St. James' Catholic.5407.BS.I01.REC.Se20</v>
      </c>
      <c r="P99" s="361" t="str">
        <f>APT!J99</f>
        <v>10163/543965</v>
      </c>
      <c r="Q99" s="127" t="b">
        <v>1</v>
      </c>
      <c r="R99" s="127" t="b">
        <v>1</v>
      </c>
      <c r="S99" s="127" t="b">
        <v>1</v>
      </c>
    </row>
    <row r="100" spans="1:19" x14ac:dyDescent="0.25">
      <c r="A100" s="127" t="s">
        <v>4033</v>
      </c>
      <c r="B100" s="206">
        <v>1</v>
      </c>
      <c r="C100" s="127">
        <v>2</v>
      </c>
      <c r="D100" s="357">
        <f>APT!K100</f>
        <v>400135</v>
      </c>
      <c r="E100" s="127" t="b">
        <v>1</v>
      </c>
      <c r="F100" s="358" t="str">
        <f>RIGHT(APT!D100,4)&amp;"."&amp;APT!N100&amp;"."&amp;APT!L100&amp;"."&amp;APTCR!$C$6&amp;"."&amp;$C$5</f>
        <v>3521.BS.I01.REC.Se20</v>
      </c>
      <c r="G100" s="209">
        <f t="shared" ca="1" si="2"/>
        <v>44105</v>
      </c>
      <c r="H100" s="360">
        <f>IF(APT!AB100&gt;0,0,-APT!AB100)</f>
        <v>27153.413846154232</v>
      </c>
      <c r="I100" s="211">
        <f t="shared" ca="1" si="3"/>
        <v>44105</v>
      </c>
      <c r="J100" s="127">
        <v>3</v>
      </c>
      <c r="K100" s="127" t="b">
        <v>1</v>
      </c>
      <c r="L100" s="127" t="s">
        <v>4034</v>
      </c>
      <c r="M100" s="127" t="b">
        <v>1</v>
      </c>
      <c r="N100" s="127" t="s">
        <v>3692</v>
      </c>
      <c r="O100" s="358" t="str">
        <f>LEFT(APT!E100,19)&amp;"."&amp;APTCR!F100</f>
        <v>St Mary's &amp; St John.3521.BS.I01.REC.Se20</v>
      </c>
      <c r="P100" s="361" t="str">
        <f>APT!J100</f>
        <v>11510/543965</v>
      </c>
      <c r="Q100" s="127" t="b">
        <v>1</v>
      </c>
      <c r="R100" s="127" t="b">
        <v>1</v>
      </c>
      <c r="S100" s="127" t="b">
        <v>1</v>
      </c>
    </row>
    <row r="101" spans="1:19" hidden="1" x14ac:dyDescent="0.25">
      <c r="A101" s="127" t="s">
        <v>4033</v>
      </c>
      <c r="B101" s="206">
        <v>1</v>
      </c>
      <c r="C101" s="127">
        <v>2</v>
      </c>
      <c r="D101" s="357">
        <f>APT!K101</f>
        <v>0</v>
      </c>
      <c r="E101" s="127" t="b">
        <v>1</v>
      </c>
      <c r="F101" s="358" t="str">
        <f>RIGHT(APT!D101,4)&amp;"."&amp;APT!N101&amp;"."&amp;APT!L101&amp;"."&amp;APTCR!$C$6</f>
        <v>...REC</v>
      </c>
      <c r="G101" s="209">
        <f t="shared" ca="1" si="2"/>
        <v>44105</v>
      </c>
      <c r="H101" s="360">
        <f>IF(APT!AB101&gt;0,0,-APT!AB101)</f>
        <v>0</v>
      </c>
      <c r="I101" s="211">
        <f t="shared" ca="1" si="3"/>
        <v>44105</v>
      </c>
      <c r="J101" s="127">
        <v>3</v>
      </c>
      <c r="K101" s="127" t="b">
        <v>1</v>
      </c>
      <c r="L101" s="127" t="s">
        <v>4034</v>
      </c>
      <c r="M101" s="127" t="b">
        <v>1</v>
      </c>
      <c r="N101" s="127" t="s">
        <v>3692</v>
      </c>
      <c r="O101" s="358" t="str">
        <f>LEFT(APT!E101,19)&amp;"."&amp;APTCR!F101</f>
        <v>....REC</v>
      </c>
      <c r="P101" s="361">
        <f>APT!J101</f>
        <v>0</v>
      </c>
      <c r="Q101" s="127" t="b">
        <v>1</v>
      </c>
      <c r="R101" s="127" t="b">
        <v>1</v>
      </c>
      <c r="S101" s="127" t="b">
        <v>1</v>
      </c>
    </row>
    <row r="102" spans="1:19" hidden="1" x14ac:dyDescent="0.25">
      <c r="A102" s="127" t="s">
        <v>4033</v>
      </c>
      <c r="B102" s="206">
        <v>1</v>
      </c>
      <c r="C102" s="127">
        <v>2</v>
      </c>
      <c r="D102" s="357">
        <f>APT!K102</f>
        <v>0</v>
      </c>
      <c r="E102" s="127" t="b">
        <v>1</v>
      </c>
      <c r="F102" s="358" t="str">
        <f>RIGHT(APT!D102,4)&amp;"."&amp;APT!N102&amp;"."&amp;APT!L102&amp;"."&amp;APTCR!$C$6</f>
        <v>...REC</v>
      </c>
      <c r="G102" s="209">
        <f t="shared" ca="1" si="2"/>
        <v>44105</v>
      </c>
      <c r="H102" s="360">
        <f>IF(APT!AB102&gt;0,0,-APT!AB102)</f>
        <v>0</v>
      </c>
      <c r="I102" s="211">
        <f t="shared" ca="1" si="3"/>
        <v>44105</v>
      </c>
      <c r="J102" s="127">
        <v>3</v>
      </c>
      <c r="K102" s="127" t="b">
        <v>1</v>
      </c>
      <c r="L102" s="127" t="s">
        <v>4034</v>
      </c>
      <c r="M102" s="127" t="b">
        <v>1</v>
      </c>
      <c r="N102" s="127" t="s">
        <v>3692</v>
      </c>
      <c r="O102" s="358" t="str">
        <f>LEFT(APT!E102,19)&amp;"."&amp;APTCR!F102</f>
        <v>....REC</v>
      </c>
      <c r="P102" s="361">
        <f>APT!J102</f>
        <v>0</v>
      </c>
      <c r="Q102" s="127" t="b">
        <v>1</v>
      </c>
      <c r="R102" s="127" t="b">
        <v>1</v>
      </c>
      <c r="S102" s="127" t="b">
        <v>1</v>
      </c>
    </row>
    <row r="103" spans="1:19" hidden="1" x14ac:dyDescent="0.25">
      <c r="A103" s="127" t="s">
        <v>4033</v>
      </c>
      <c r="B103" s="206">
        <v>1</v>
      </c>
      <c r="C103" s="127">
        <v>2</v>
      </c>
      <c r="D103" s="357">
        <f>APT!K103</f>
        <v>0</v>
      </c>
      <c r="E103" s="127" t="b">
        <v>1</v>
      </c>
      <c r="F103" s="358" t="str">
        <f>RIGHT(APT!D103,4)&amp;"."&amp;APT!N103&amp;"."&amp;APT!L103&amp;"."&amp;APTCR!$C$6</f>
        <v>...REC</v>
      </c>
      <c r="G103" s="209">
        <f t="shared" ca="1" si="2"/>
        <v>44105</v>
      </c>
      <c r="H103" s="360">
        <f>IF(APT!AB103&gt;0,0,-APT!AB103)</f>
        <v>0</v>
      </c>
      <c r="I103" s="211">
        <f t="shared" ca="1" si="3"/>
        <v>44105</v>
      </c>
      <c r="J103" s="127">
        <v>3</v>
      </c>
      <c r="K103" s="127" t="b">
        <v>1</v>
      </c>
      <c r="L103" s="127" t="s">
        <v>4034</v>
      </c>
      <c r="M103" s="127" t="b">
        <v>1</v>
      </c>
      <c r="N103" s="127" t="s">
        <v>3692</v>
      </c>
      <c r="O103" s="358" t="str">
        <f>LEFT(APT!E103,19)&amp;"."&amp;APTCR!F103</f>
        <v>....REC</v>
      </c>
      <c r="P103" s="361">
        <f>APT!J103</f>
        <v>0</v>
      </c>
      <c r="Q103" s="127" t="b">
        <v>1</v>
      </c>
      <c r="R103" s="127" t="b">
        <v>1</v>
      </c>
      <c r="S103" s="127" t="b">
        <v>1</v>
      </c>
    </row>
    <row r="104" spans="1:19" hidden="1" x14ac:dyDescent="0.25">
      <c r="A104" s="127" t="s">
        <v>4033</v>
      </c>
      <c r="B104" s="206">
        <v>1</v>
      </c>
      <c r="C104" s="127">
        <v>2</v>
      </c>
      <c r="D104" s="357">
        <f>APT!K104</f>
        <v>0</v>
      </c>
      <c r="E104" s="127" t="b">
        <v>1</v>
      </c>
      <c r="F104" s="358" t="str">
        <f>RIGHT(APT!D104,4)&amp;"."&amp;APT!N104&amp;"."&amp;APT!L104&amp;"."&amp;APTCR!$C$6</f>
        <v>...REC</v>
      </c>
      <c r="G104" s="209">
        <f t="shared" ca="1" si="2"/>
        <v>44105</v>
      </c>
      <c r="H104" s="360">
        <f>IF(APT!AB104&gt;0,0,-APT!AB104)</f>
        <v>0</v>
      </c>
      <c r="I104" s="211">
        <f t="shared" ca="1" si="3"/>
        <v>44105</v>
      </c>
      <c r="J104" s="127">
        <v>3</v>
      </c>
      <c r="K104" s="127" t="b">
        <v>1</v>
      </c>
      <c r="L104" s="127" t="s">
        <v>4034</v>
      </c>
      <c r="M104" s="127" t="b">
        <v>1</v>
      </c>
      <c r="N104" s="127" t="s">
        <v>3692</v>
      </c>
      <c r="O104" s="358" t="str">
        <f>LEFT(APT!E104,19)&amp;"."&amp;APTCR!F104</f>
        <v>....REC</v>
      </c>
      <c r="P104" s="361">
        <f>APT!J104</f>
        <v>0</v>
      </c>
      <c r="Q104" s="127" t="b">
        <v>1</v>
      </c>
      <c r="R104" s="127" t="b">
        <v>1</v>
      </c>
      <c r="S104" s="127" t="b">
        <v>1</v>
      </c>
    </row>
    <row r="105" spans="1:19" hidden="1" x14ac:dyDescent="0.25">
      <c r="A105" s="127" t="s">
        <v>4033</v>
      </c>
      <c r="B105" s="206">
        <v>1</v>
      </c>
      <c r="C105" s="127">
        <v>2</v>
      </c>
      <c r="D105" s="357">
        <f>APT!K105</f>
        <v>0</v>
      </c>
      <c r="E105" s="127" t="b">
        <v>1</v>
      </c>
      <c r="F105" s="358" t="str">
        <f>RIGHT(APT!D105,4)&amp;"."&amp;APT!N105&amp;"."&amp;APT!L105&amp;"."&amp;APTCR!$C$6</f>
        <v>...REC</v>
      </c>
      <c r="G105" s="209">
        <f t="shared" ca="1" si="2"/>
        <v>44105</v>
      </c>
      <c r="H105" s="360">
        <f>IF(APT!AB105&gt;0,0,-APT!AB105)</f>
        <v>0</v>
      </c>
      <c r="I105" s="211">
        <f t="shared" ca="1" si="3"/>
        <v>44105</v>
      </c>
      <c r="J105" s="127">
        <v>3</v>
      </c>
      <c r="K105" s="127" t="b">
        <v>1</v>
      </c>
      <c r="L105" s="127" t="s">
        <v>4034</v>
      </c>
      <c r="M105" s="127" t="b">
        <v>1</v>
      </c>
      <c r="N105" s="127" t="s">
        <v>3692</v>
      </c>
      <c r="O105" s="358" t="str">
        <f>LEFT(APT!E105,19)&amp;"."&amp;APTCR!F105</f>
        <v>....REC</v>
      </c>
      <c r="P105" s="361">
        <f>APT!J105</f>
        <v>0</v>
      </c>
      <c r="Q105" s="127" t="b">
        <v>1</v>
      </c>
      <c r="R105" s="127" t="b">
        <v>1</v>
      </c>
      <c r="S105" s="127" t="b">
        <v>1</v>
      </c>
    </row>
    <row r="106" spans="1:19" hidden="1" x14ac:dyDescent="0.25">
      <c r="A106" s="127" t="s">
        <v>4033</v>
      </c>
      <c r="B106" s="206">
        <v>1</v>
      </c>
      <c r="C106" s="127">
        <v>2</v>
      </c>
      <c r="D106" s="357">
        <f>APT!K106</f>
        <v>0</v>
      </c>
      <c r="E106" s="127" t="b">
        <v>1</v>
      </c>
      <c r="F106" s="358" t="str">
        <f>RIGHT(APT!D106,4)&amp;"."&amp;APT!N106&amp;"."&amp;APT!L106&amp;"."&amp;APTCR!$C$6</f>
        <v>...REC</v>
      </c>
      <c r="G106" s="209">
        <f t="shared" ca="1" si="2"/>
        <v>44105</v>
      </c>
      <c r="H106" s="360">
        <f>IF(APT!AB106&gt;0,0,-APT!AB106)</f>
        <v>0</v>
      </c>
      <c r="I106" s="211">
        <f t="shared" ca="1" si="3"/>
        <v>44105</v>
      </c>
      <c r="J106" s="127">
        <v>3</v>
      </c>
      <c r="K106" s="127" t="b">
        <v>1</v>
      </c>
      <c r="L106" s="127" t="s">
        <v>4034</v>
      </c>
      <c r="M106" s="127" t="b">
        <v>1</v>
      </c>
      <c r="N106" s="127" t="s">
        <v>3692</v>
      </c>
      <c r="O106" s="358" t="str">
        <f>LEFT(APT!E106,19)&amp;"."&amp;APTCR!F106</f>
        <v>....REC</v>
      </c>
      <c r="P106" s="361">
        <f>APT!J106</f>
        <v>0</v>
      </c>
      <c r="Q106" s="127" t="b">
        <v>1</v>
      </c>
      <c r="R106" s="127" t="b">
        <v>1</v>
      </c>
      <c r="S106" s="127" t="b">
        <v>1</v>
      </c>
    </row>
    <row r="107" spans="1:19" hidden="1" x14ac:dyDescent="0.25">
      <c r="A107" s="127" t="s">
        <v>4033</v>
      </c>
      <c r="B107" s="206">
        <v>1</v>
      </c>
      <c r="C107" s="127">
        <v>2</v>
      </c>
      <c r="D107" s="357">
        <f>APT!K107</f>
        <v>0</v>
      </c>
      <c r="E107" s="127" t="b">
        <v>1</v>
      </c>
      <c r="F107" s="358" t="str">
        <f>RIGHT(APT!D107,4)&amp;"."&amp;APT!N107&amp;"."&amp;APT!L107&amp;"."&amp;APTCR!$C$6</f>
        <v>...REC</v>
      </c>
      <c r="G107" s="209">
        <f t="shared" ca="1" si="2"/>
        <v>44105</v>
      </c>
      <c r="H107" s="360">
        <f>IF(APT!AB107&gt;0,0,-APT!AB107)</f>
        <v>0</v>
      </c>
      <c r="I107" s="211">
        <f t="shared" ca="1" si="3"/>
        <v>44105</v>
      </c>
      <c r="J107" s="127">
        <v>3</v>
      </c>
      <c r="K107" s="127" t="b">
        <v>1</v>
      </c>
      <c r="L107" s="127" t="s">
        <v>4034</v>
      </c>
      <c r="M107" s="127" t="b">
        <v>1</v>
      </c>
      <c r="N107" s="127" t="s">
        <v>3692</v>
      </c>
      <c r="O107" s="358" t="str">
        <f>LEFT(APT!E107,19)&amp;"."&amp;APTCR!F107</f>
        <v>....REC</v>
      </c>
      <c r="P107" s="361">
        <f>APT!J107</f>
        <v>0</v>
      </c>
      <c r="Q107" s="127" t="b">
        <v>1</v>
      </c>
      <c r="R107" s="127" t="b">
        <v>1</v>
      </c>
      <c r="S107" s="127" t="b">
        <v>1</v>
      </c>
    </row>
    <row r="108" spans="1:19" hidden="1" x14ac:dyDescent="0.25">
      <c r="A108" s="127" t="s">
        <v>4033</v>
      </c>
      <c r="B108" s="206">
        <v>1</v>
      </c>
      <c r="C108" s="127">
        <v>2</v>
      </c>
      <c r="D108" s="357">
        <f>APT!K108</f>
        <v>0</v>
      </c>
      <c r="E108" s="127" t="b">
        <v>1</v>
      </c>
      <c r="F108" s="358" t="str">
        <f>RIGHT(APT!D108,4)&amp;"."&amp;APT!N108&amp;"."&amp;APT!L108&amp;"."&amp;APTCR!$C$6</f>
        <v>...REC</v>
      </c>
      <c r="G108" s="209">
        <f t="shared" ca="1" si="2"/>
        <v>44105</v>
      </c>
      <c r="H108" s="360">
        <f>IF(APT!AB108&gt;0,0,-APT!AB108)</f>
        <v>0</v>
      </c>
      <c r="I108" s="211">
        <f t="shared" ca="1" si="3"/>
        <v>44105</v>
      </c>
      <c r="J108" s="127">
        <v>3</v>
      </c>
      <c r="K108" s="127" t="b">
        <v>1</v>
      </c>
      <c r="L108" s="127" t="s">
        <v>4034</v>
      </c>
      <c r="M108" s="127" t="b">
        <v>1</v>
      </c>
      <c r="N108" s="127" t="s">
        <v>3692</v>
      </c>
      <c r="O108" s="358" t="str">
        <f>LEFT(APT!E108,19)&amp;"."&amp;APTCR!F108</f>
        <v>....REC</v>
      </c>
      <c r="P108" s="361">
        <f>APT!J108</f>
        <v>0</v>
      </c>
      <c r="Q108" s="127" t="b">
        <v>1</v>
      </c>
      <c r="R108" s="127" t="b">
        <v>1</v>
      </c>
      <c r="S108" s="127" t="b">
        <v>1</v>
      </c>
    </row>
    <row r="109" spans="1:19" hidden="1" x14ac:dyDescent="0.25">
      <c r="A109" s="127" t="s">
        <v>4033</v>
      </c>
      <c r="B109" s="206">
        <v>1</v>
      </c>
      <c r="C109" s="127">
        <v>2</v>
      </c>
      <c r="D109" s="357">
        <f>APT!K109</f>
        <v>0</v>
      </c>
      <c r="E109" s="127" t="b">
        <v>1</v>
      </c>
      <c r="F109" s="358" t="str">
        <f>RIGHT(APT!D109,4)&amp;"."&amp;APT!N109&amp;"."&amp;APT!L109&amp;"."&amp;APTCR!$C$6</f>
        <v>...REC</v>
      </c>
      <c r="G109" s="209">
        <f t="shared" ca="1" si="2"/>
        <v>44105</v>
      </c>
      <c r="H109" s="360">
        <f>IF(APT!AB109&gt;0,0,-APT!AB109)</f>
        <v>0</v>
      </c>
      <c r="I109" s="211">
        <f t="shared" ca="1" si="3"/>
        <v>44105</v>
      </c>
      <c r="J109" s="127">
        <v>3</v>
      </c>
      <c r="K109" s="127" t="b">
        <v>1</v>
      </c>
      <c r="L109" s="127" t="s">
        <v>4034</v>
      </c>
      <c r="M109" s="127" t="b">
        <v>1</v>
      </c>
      <c r="N109" s="127" t="s">
        <v>3692</v>
      </c>
      <c r="O109" s="358" t="str">
        <f>LEFT(APT!E109,19)&amp;"."&amp;APTCR!F109</f>
        <v>....REC</v>
      </c>
      <c r="P109" s="361">
        <f>APT!J109</f>
        <v>0</v>
      </c>
      <c r="Q109" s="127" t="b">
        <v>1</v>
      </c>
      <c r="R109" s="127" t="b">
        <v>1</v>
      </c>
      <c r="S109" s="127" t="b">
        <v>1</v>
      </c>
    </row>
    <row r="110" spans="1:19" hidden="1" x14ac:dyDescent="0.25">
      <c r="A110" s="127" t="s">
        <v>4033</v>
      </c>
      <c r="B110" s="206">
        <v>1</v>
      </c>
      <c r="C110" s="127">
        <v>2</v>
      </c>
      <c r="D110" s="357">
        <f>APT!K110</f>
        <v>0</v>
      </c>
      <c r="E110" s="127" t="b">
        <v>1</v>
      </c>
      <c r="F110" s="358" t="str">
        <f>RIGHT(APT!D110,4)&amp;"."&amp;APT!N110&amp;"."&amp;APT!L110&amp;"."&amp;APTCR!$C$6</f>
        <v>...REC</v>
      </c>
      <c r="G110" s="209">
        <f t="shared" ca="1" si="2"/>
        <v>44105</v>
      </c>
      <c r="H110" s="360">
        <f>IF(APT!AB110&gt;0,0,-APT!AB110)</f>
        <v>0</v>
      </c>
      <c r="I110" s="211">
        <f t="shared" ca="1" si="3"/>
        <v>44105</v>
      </c>
      <c r="J110" s="127">
        <v>3</v>
      </c>
      <c r="K110" s="127" t="b">
        <v>1</v>
      </c>
      <c r="L110" s="127" t="s">
        <v>4034</v>
      </c>
      <c r="M110" s="127" t="b">
        <v>1</v>
      </c>
      <c r="N110" s="127" t="s">
        <v>3692</v>
      </c>
      <c r="O110" s="358" t="str">
        <f>LEFT(APT!E110,19)&amp;"."&amp;APTCR!F110</f>
        <v>....REC</v>
      </c>
      <c r="P110" s="361">
        <f>APT!J110</f>
        <v>0</v>
      </c>
      <c r="Q110" s="127" t="b">
        <v>1</v>
      </c>
      <c r="R110" s="127" t="b">
        <v>1</v>
      </c>
      <c r="S110" s="127" t="b">
        <v>1</v>
      </c>
    </row>
    <row r="111" spans="1:19" hidden="1" x14ac:dyDescent="0.25">
      <c r="A111" s="127" t="s">
        <v>4033</v>
      </c>
      <c r="B111" s="206">
        <v>1</v>
      </c>
      <c r="C111" s="127">
        <v>2</v>
      </c>
      <c r="D111" s="357">
        <f>APT!K111</f>
        <v>0</v>
      </c>
      <c r="E111" s="127" t="b">
        <v>1</v>
      </c>
      <c r="F111" s="358" t="str">
        <f>RIGHT(APT!D111,4)&amp;"."&amp;APT!N111&amp;"."&amp;APT!L111&amp;"."&amp;APTCR!$C$6</f>
        <v>...REC</v>
      </c>
      <c r="G111" s="209">
        <f t="shared" ca="1" si="2"/>
        <v>44105</v>
      </c>
      <c r="H111" s="360">
        <f>IF(APT!AB111&gt;0,0,-APT!AB111)</f>
        <v>0</v>
      </c>
      <c r="I111" s="211">
        <f t="shared" ca="1" si="3"/>
        <v>44105</v>
      </c>
      <c r="J111" s="127">
        <v>3</v>
      </c>
      <c r="K111" s="127" t="b">
        <v>1</v>
      </c>
      <c r="L111" s="127" t="s">
        <v>4034</v>
      </c>
      <c r="M111" s="127" t="b">
        <v>1</v>
      </c>
      <c r="N111" s="127" t="s">
        <v>3692</v>
      </c>
      <c r="O111" s="358" t="str">
        <f>LEFT(APT!E111,19)&amp;"."&amp;APTCR!F111</f>
        <v>....REC</v>
      </c>
      <c r="P111" s="361">
        <f>APT!J111</f>
        <v>0</v>
      </c>
      <c r="Q111" s="127" t="b">
        <v>1</v>
      </c>
      <c r="R111" s="127" t="b">
        <v>1</v>
      </c>
      <c r="S111" s="127" t="b">
        <v>1</v>
      </c>
    </row>
    <row r="112" spans="1:19" hidden="1" x14ac:dyDescent="0.25">
      <c r="A112" s="127" t="s">
        <v>4033</v>
      </c>
      <c r="B112" s="206">
        <v>1</v>
      </c>
      <c r="C112" s="127">
        <v>2</v>
      </c>
      <c r="D112" s="357">
        <f>APT!K112</f>
        <v>0</v>
      </c>
      <c r="E112" s="127" t="b">
        <v>1</v>
      </c>
      <c r="F112" s="358" t="str">
        <f>RIGHT(APT!D112,4)&amp;"."&amp;APT!N112&amp;"."&amp;APT!L112&amp;"."&amp;APTCR!$C$6</f>
        <v>...REC</v>
      </c>
      <c r="G112" s="209">
        <f t="shared" ca="1" si="2"/>
        <v>44105</v>
      </c>
      <c r="H112" s="360">
        <f>IF(APT!AB112&gt;0,0,-APT!AB112)</f>
        <v>0</v>
      </c>
      <c r="I112" s="211">
        <f t="shared" ca="1" si="3"/>
        <v>44105</v>
      </c>
      <c r="J112" s="127">
        <v>3</v>
      </c>
      <c r="K112" s="127" t="b">
        <v>1</v>
      </c>
      <c r="L112" s="127" t="s">
        <v>4034</v>
      </c>
      <c r="M112" s="127" t="b">
        <v>1</v>
      </c>
      <c r="N112" s="127" t="s">
        <v>3692</v>
      </c>
      <c r="O112" s="358" t="str">
        <f>LEFT(APT!E112,19)&amp;"."&amp;APTCR!F112</f>
        <v>....REC</v>
      </c>
      <c r="P112" s="361">
        <f>APT!J112</f>
        <v>0</v>
      </c>
      <c r="Q112" s="127" t="b">
        <v>1</v>
      </c>
      <c r="R112" s="127" t="b">
        <v>1</v>
      </c>
      <c r="S112" s="127" t="b">
        <v>1</v>
      </c>
    </row>
    <row r="113" spans="1:19" hidden="1" x14ac:dyDescent="0.25">
      <c r="A113" s="127" t="s">
        <v>4033</v>
      </c>
      <c r="B113" s="206">
        <v>1</v>
      </c>
      <c r="C113" s="127">
        <v>2</v>
      </c>
      <c r="D113" s="357">
        <f>APT!K113</f>
        <v>0</v>
      </c>
      <c r="E113" s="127" t="b">
        <v>1</v>
      </c>
      <c r="F113" s="358" t="str">
        <f>RIGHT(APT!D113,4)&amp;"."&amp;APT!N113&amp;"."&amp;APT!L113&amp;"."&amp;APTCR!$C$6</f>
        <v>...REC</v>
      </c>
      <c r="G113" s="209">
        <f t="shared" ca="1" si="2"/>
        <v>44105</v>
      </c>
      <c r="H113" s="360">
        <f>IF(APT!AB113&gt;0,0,-APT!AB113)</f>
        <v>0</v>
      </c>
      <c r="I113" s="211">
        <f t="shared" ca="1" si="3"/>
        <v>44105</v>
      </c>
      <c r="J113" s="127">
        <v>3</v>
      </c>
      <c r="K113" s="127" t="b">
        <v>1</v>
      </c>
      <c r="L113" s="127" t="s">
        <v>4034</v>
      </c>
      <c r="M113" s="127" t="b">
        <v>1</v>
      </c>
      <c r="N113" s="127" t="s">
        <v>3692</v>
      </c>
      <c r="O113" s="358" t="str">
        <f>LEFT(APT!E113,19)&amp;"."&amp;APTCR!F113</f>
        <v>....REC</v>
      </c>
      <c r="P113" s="361">
        <f>APT!J113</f>
        <v>0</v>
      </c>
      <c r="Q113" s="127" t="b">
        <v>1</v>
      </c>
      <c r="R113" s="127" t="b">
        <v>1</v>
      </c>
      <c r="S113" s="127" t="b">
        <v>1</v>
      </c>
    </row>
    <row r="114" spans="1:19" hidden="1" x14ac:dyDescent="0.25">
      <c r="A114" s="127" t="s">
        <v>4033</v>
      </c>
      <c r="B114" s="206">
        <v>1</v>
      </c>
      <c r="C114" s="127">
        <v>2</v>
      </c>
      <c r="D114" s="357">
        <f>APT!K114</f>
        <v>0</v>
      </c>
      <c r="E114" s="127" t="b">
        <v>1</v>
      </c>
      <c r="F114" s="358" t="str">
        <f>RIGHT(APT!D114,4)&amp;"."&amp;APT!N114&amp;"."&amp;APT!L114&amp;"."&amp;APTCR!$C$6</f>
        <v>...REC</v>
      </c>
      <c r="G114" s="209">
        <f t="shared" ca="1" si="2"/>
        <v>44105</v>
      </c>
      <c r="H114" s="360">
        <f>IF(APT!AB114&gt;0,0,-APT!AB114)</f>
        <v>0</v>
      </c>
      <c r="I114" s="211">
        <f t="shared" ca="1" si="3"/>
        <v>44105</v>
      </c>
      <c r="J114" s="127">
        <v>3</v>
      </c>
      <c r="K114" s="127" t="b">
        <v>1</v>
      </c>
      <c r="L114" s="127" t="s">
        <v>4034</v>
      </c>
      <c r="M114" s="127" t="b">
        <v>1</v>
      </c>
      <c r="N114" s="127" t="s">
        <v>3692</v>
      </c>
      <c r="O114" s="358" t="str">
        <f>LEFT(APT!E114,19)&amp;"."&amp;APTCR!F114</f>
        <v>....REC</v>
      </c>
      <c r="P114" s="361">
        <f>APT!J114</f>
        <v>0</v>
      </c>
      <c r="Q114" s="127" t="b">
        <v>1</v>
      </c>
      <c r="R114" s="127" t="b">
        <v>1</v>
      </c>
      <c r="S114" s="127" t="b">
        <v>1</v>
      </c>
    </row>
    <row r="115" spans="1:19" hidden="1" x14ac:dyDescent="0.25">
      <c r="A115" s="127" t="s">
        <v>4033</v>
      </c>
      <c r="B115" s="206">
        <v>1</v>
      </c>
      <c r="C115" s="127">
        <v>2</v>
      </c>
      <c r="D115" s="357">
        <f>APT!K115</f>
        <v>0</v>
      </c>
      <c r="E115" s="127" t="b">
        <v>1</v>
      </c>
      <c r="F115" s="358" t="str">
        <f>RIGHT(APT!D115,4)&amp;"."&amp;APT!N115&amp;"."&amp;APT!L115&amp;"."&amp;APTCR!$C$6</f>
        <v>...REC</v>
      </c>
      <c r="G115" s="209">
        <f t="shared" ca="1" si="2"/>
        <v>44105</v>
      </c>
      <c r="H115" s="360">
        <f>IF(APT!AB115&gt;0,0,-APT!AB115)</f>
        <v>0</v>
      </c>
      <c r="I115" s="211">
        <f t="shared" ca="1" si="3"/>
        <v>44105</v>
      </c>
      <c r="J115" s="127">
        <v>3</v>
      </c>
      <c r="K115" s="127" t="b">
        <v>1</v>
      </c>
      <c r="L115" s="127" t="s">
        <v>4034</v>
      </c>
      <c r="M115" s="127" t="b">
        <v>1</v>
      </c>
      <c r="N115" s="127" t="s">
        <v>3692</v>
      </c>
      <c r="O115" s="358" t="str">
        <f>LEFT(APT!E115,19)&amp;"."&amp;APTCR!F115</f>
        <v>....REC</v>
      </c>
      <c r="P115" s="361">
        <f>APT!J115</f>
        <v>0</v>
      </c>
      <c r="Q115" s="127" t="b">
        <v>1</v>
      </c>
      <c r="R115" s="127" t="b">
        <v>1</v>
      </c>
      <c r="S115" s="127" t="b">
        <v>1</v>
      </c>
    </row>
    <row r="116" spans="1:19" hidden="1" x14ac:dyDescent="0.25">
      <c r="A116" s="127" t="s">
        <v>4033</v>
      </c>
      <c r="B116" s="206">
        <v>1</v>
      </c>
      <c r="C116" s="127">
        <v>2</v>
      </c>
      <c r="D116" s="357">
        <f>APT!K116</f>
        <v>0</v>
      </c>
      <c r="E116" s="127" t="b">
        <v>1</v>
      </c>
      <c r="F116" s="358" t="str">
        <f>RIGHT(APT!D116,4)&amp;"."&amp;APT!N116&amp;"."&amp;APT!L116&amp;"."&amp;APTCR!$C$6</f>
        <v>...REC</v>
      </c>
      <c r="G116" s="209">
        <f t="shared" ca="1" si="2"/>
        <v>44105</v>
      </c>
      <c r="H116" s="360">
        <f>IF(APT!AB116&gt;0,0,-APT!AB116)</f>
        <v>0</v>
      </c>
      <c r="I116" s="211">
        <f t="shared" ca="1" si="3"/>
        <v>44105</v>
      </c>
      <c r="J116" s="127">
        <v>3</v>
      </c>
      <c r="K116" s="127" t="b">
        <v>1</v>
      </c>
      <c r="L116" s="127" t="s">
        <v>4034</v>
      </c>
      <c r="M116" s="127" t="b">
        <v>1</v>
      </c>
      <c r="N116" s="127" t="s">
        <v>3692</v>
      </c>
      <c r="O116" s="358" t="str">
        <f>LEFT(APT!E116,19)&amp;"."&amp;APTCR!F116</f>
        <v>....REC</v>
      </c>
      <c r="P116" s="361">
        <f>APT!J116</f>
        <v>0</v>
      </c>
      <c r="Q116" s="127" t="b">
        <v>1</v>
      </c>
      <c r="R116" s="127" t="b">
        <v>1</v>
      </c>
      <c r="S116" s="127" t="b">
        <v>1</v>
      </c>
    </row>
    <row r="117" spans="1:19" hidden="1" x14ac:dyDescent="0.25">
      <c r="A117" s="127" t="s">
        <v>4033</v>
      </c>
      <c r="B117" s="206">
        <v>1</v>
      </c>
      <c r="C117" s="127">
        <v>2</v>
      </c>
      <c r="D117" s="357">
        <f>APT!K117</f>
        <v>0</v>
      </c>
      <c r="E117" s="127" t="b">
        <v>1</v>
      </c>
      <c r="F117" s="358" t="str">
        <f>RIGHT(APT!D117,4)&amp;"."&amp;APT!N117&amp;"."&amp;APT!L117&amp;"."&amp;APTCR!$C$6</f>
        <v>...REC</v>
      </c>
      <c r="G117" s="209">
        <f t="shared" ca="1" si="2"/>
        <v>44105</v>
      </c>
      <c r="H117" s="360">
        <f>IF(APT!AB117&gt;0,0,-APT!AB117)</f>
        <v>0</v>
      </c>
      <c r="I117" s="211">
        <f t="shared" ca="1" si="3"/>
        <v>44105</v>
      </c>
      <c r="J117" s="127">
        <v>3</v>
      </c>
      <c r="K117" s="127" t="b">
        <v>1</v>
      </c>
      <c r="L117" s="127" t="s">
        <v>4034</v>
      </c>
      <c r="M117" s="127" t="b">
        <v>1</v>
      </c>
      <c r="N117" s="127" t="s">
        <v>3692</v>
      </c>
      <c r="O117" s="358" t="str">
        <f>LEFT(APT!E117,19)&amp;"."&amp;APTCR!F117</f>
        <v>....REC</v>
      </c>
      <c r="P117" s="361">
        <f>APT!J117</f>
        <v>0</v>
      </c>
      <c r="Q117" s="127" t="b">
        <v>1</v>
      </c>
      <c r="R117" s="127" t="b">
        <v>1</v>
      </c>
      <c r="S117" s="127" t="b">
        <v>1</v>
      </c>
    </row>
    <row r="118" spans="1:19" hidden="1" x14ac:dyDescent="0.25">
      <c r="A118" s="127" t="s">
        <v>4033</v>
      </c>
      <c r="B118" s="206">
        <v>1</v>
      </c>
      <c r="C118" s="127">
        <v>2</v>
      </c>
      <c r="D118" s="357">
        <f>APT!K118</f>
        <v>0</v>
      </c>
      <c r="E118" s="127" t="b">
        <v>1</v>
      </c>
      <c r="F118" s="358" t="str">
        <f>RIGHT(APT!D118,4)&amp;"."&amp;APT!N118&amp;"."&amp;APT!L118&amp;"."&amp;APTCR!$C$6</f>
        <v>...REC</v>
      </c>
      <c r="G118" s="209">
        <f t="shared" ca="1" si="2"/>
        <v>44105</v>
      </c>
      <c r="H118" s="360">
        <f>IF(APT!AB118&gt;0,0,-APT!AB118)</f>
        <v>0</v>
      </c>
      <c r="I118" s="211">
        <f t="shared" ca="1" si="3"/>
        <v>44105</v>
      </c>
      <c r="J118" s="127">
        <v>3</v>
      </c>
      <c r="K118" s="127" t="b">
        <v>1</v>
      </c>
      <c r="L118" s="127" t="s">
        <v>4034</v>
      </c>
      <c r="M118" s="127" t="b">
        <v>1</v>
      </c>
      <c r="N118" s="127" t="s">
        <v>3692</v>
      </c>
      <c r="O118" s="358" t="str">
        <f>LEFT(APT!E118,19)&amp;"."&amp;APTCR!F118</f>
        <v>....REC</v>
      </c>
      <c r="P118" s="361">
        <f>APT!J118</f>
        <v>0</v>
      </c>
      <c r="Q118" s="127" t="b">
        <v>1</v>
      </c>
      <c r="R118" s="127" t="b">
        <v>1</v>
      </c>
      <c r="S118" s="127" t="b">
        <v>1</v>
      </c>
    </row>
    <row r="119" spans="1:19" hidden="1" x14ac:dyDescent="0.25">
      <c r="A119" s="127" t="s">
        <v>4033</v>
      </c>
      <c r="B119" s="206">
        <v>1</v>
      </c>
      <c r="C119" s="127">
        <v>2</v>
      </c>
      <c r="D119" s="357">
        <f>APT!K119</f>
        <v>0</v>
      </c>
      <c r="E119" s="127" t="b">
        <v>1</v>
      </c>
      <c r="F119" s="358" t="str">
        <f>RIGHT(APT!D119,4)&amp;"."&amp;APT!N119&amp;"."&amp;APT!L119&amp;"."&amp;APTCR!$C$6</f>
        <v>...REC</v>
      </c>
      <c r="G119" s="209">
        <f t="shared" ca="1" si="2"/>
        <v>44105</v>
      </c>
      <c r="H119" s="360">
        <f>IF(APT!AB119&gt;0,0,-APT!AB119)</f>
        <v>0</v>
      </c>
      <c r="I119" s="211">
        <f t="shared" ca="1" si="3"/>
        <v>44105</v>
      </c>
      <c r="J119" s="127">
        <v>3</v>
      </c>
      <c r="K119" s="127" t="b">
        <v>1</v>
      </c>
      <c r="L119" s="127" t="s">
        <v>4034</v>
      </c>
      <c r="M119" s="127" t="b">
        <v>1</v>
      </c>
      <c r="N119" s="127" t="s">
        <v>3692</v>
      </c>
      <c r="O119" s="358" t="str">
        <f>LEFT(APT!E119,19)&amp;"."&amp;APTCR!F119</f>
        <v>....REC</v>
      </c>
      <c r="P119" s="361">
        <f>APT!J119</f>
        <v>0</v>
      </c>
      <c r="Q119" s="127" t="b">
        <v>1</v>
      </c>
      <c r="R119" s="127" t="b">
        <v>1</v>
      </c>
      <c r="S119" s="127" t="b">
        <v>1</v>
      </c>
    </row>
    <row r="120" spans="1:19" hidden="1" x14ac:dyDescent="0.25">
      <c r="A120" s="127" t="s">
        <v>4033</v>
      </c>
      <c r="B120" s="206">
        <v>1</v>
      </c>
      <c r="C120" s="127">
        <v>2</v>
      </c>
      <c r="D120" s="357">
        <f>APT!K120</f>
        <v>0</v>
      </c>
      <c r="E120" s="127" t="b">
        <v>1</v>
      </c>
      <c r="F120" s="358" t="str">
        <f>RIGHT(APT!D120,4)&amp;"."&amp;APT!N120&amp;"."&amp;APT!L120&amp;"."&amp;APTCR!$C$6</f>
        <v>...REC</v>
      </c>
      <c r="G120" s="209">
        <f t="shared" ca="1" si="2"/>
        <v>44105</v>
      </c>
      <c r="H120" s="360">
        <f>IF(APT!AB120&gt;0,0,-APT!AB120)</f>
        <v>0</v>
      </c>
      <c r="I120" s="211">
        <f t="shared" ca="1" si="3"/>
        <v>44105</v>
      </c>
      <c r="J120" s="127">
        <v>3</v>
      </c>
      <c r="K120" s="127" t="b">
        <v>1</v>
      </c>
      <c r="L120" s="127" t="s">
        <v>4034</v>
      </c>
      <c r="M120" s="127" t="b">
        <v>1</v>
      </c>
      <c r="N120" s="127" t="s">
        <v>3692</v>
      </c>
      <c r="O120" s="358" t="str">
        <f>LEFT(APT!E120,19)&amp;"."&amp;APTCR!F120</f>
        <v>....REC</v>
      </c>
      <c r="P120" s="361">
        <f>APT!J120</f>
        <v>0</v>
      </c>
      <c r="Q120" s="127" t="b">
        <v>1</v>
      </c>
      <c r="R120" s="127" t="b">
        <v>1</v>
      </c>
      <c r="S120" s="127" t="b">
        <v>1</v>
      </c>
    </row>
    <row r="121" spans="1:19" hidden="1" x14ac:dyDescent="0.25">
      <c r="A121" s="127" t="s">
        <v>4033</v>
      </c>
      <c r="B121" s="206">
        <v>1</v>
      </c>
      <c r="C121" s="127">
        <v>2</v>
      </c>
      <c r="D121" s="357">
        <f>APT!K121</f>
        <v>0</v>
      </c>
      <c r="E121" s="127" t="b">
        <v>1</v>
      </c>
      <c r="F121" s="358" t="str">
        <f>RIGHT(APT!D121,4)&amp;"."&amp;APT!N121&amp;"."&amp;APT!L121&amp;"."&amp;APTCR!$C$6</f>
        <v>...REC</v>
      </c>
      <c r="G121" s="209">
        <f t="shared" ca="1" si="2"/>
        <v>44105</v>
      </c>
      <c r="H121" s="360">
        <f>IF(APT!AB121&gt;0,0,-APT!AB121)</f>
        <v>0</v>
      </c>
      <c r="I121" s="211">
        <f t="shared" ca="1" si="3"/>
        <v>44105</v>
      </c>
      <c r="J121" s="127">
        <v>3</v>
      </c>
      <c r="K121" s="127" t="b">
        <v>1</v>
      </c>
      <c r="L121" s="127" t="s">
        <v>4034</v>
      </c>
      <c r="M121" s="127" t="b">
        <v>1</v>
      </c>
      <c r="N121" s="127" t="s">
        <v>3692</v>
      </c>
      <c r="O121" s="358" t="str">
        <f>LEFT(APT!E121,19)&amp;"."&amp;APTCR!F121</f>
        <v>....REC</v>
      </c>
      <c r="P121" s="361">
        <f>APT!J121</f>
        <v>0</v>
      </c>
      <c r="Q121" s="127" t="b">
        <v>1</v>
      </c>
      <c r="R121" s="127" t="b">
        <v>1</v>
      </c>
      <c r="S121" s="127" t="b">
        <v>1</v>
      </c>
    </row>
    <row r="122" spans="1:19" hidden="1" x14ac:dyDescent="0.25">
      <c r="A122" s="127" t="s">
        <v>4033</v>
      </c>
      <c r="B122" s="206">
        <v>1</v>
      </c>
      <c r="C122" s="127">
        <v>2</v>
      </c>
      <c r="D122" s="357">
        <f>APT!K122</f>
        <v>0</v>
      </c>
      <c r="E122" s="127" t="b">
        <v>1</v>
      </c>
      <c r="F122" s="358" t="str">
        <f>RIGHT(APT!D122,4)&amp;"."&amp;APT!N122&amp;"."&amp;APT!L122&amp;"."&amp;APTCR!$C$6</f>
        <v>...REC</v>
      </c>
      <c r="G122" s="209">
        <f t="shared" ca="1" si="2"/>
        <v>44105</v>
      </c>
      <c r="H122" s="360">
        <f>IF(APT!AB122&gt;0,0,-APT!AB122)</f>
        <v>0</v>
      </c>
      <c r="I122" s="211">
        <f t="shared" ca="1" si="3"/>
        <v>44105</v>
      </c>
      <c r="J122" s="127">
        <v>3</v>
      </c>
      <c r="K122" s="127" t="b">
        <v>1</v>
      </c>
      <c r="L122" s="127" t="s">
        <v>4034</v>
      </c>
      <c r="M122" s="127" t="b">
        <v>1</v>
      </c>
      <c r="N122" s="127" t="s">
        <v>3692</v>
      </c>
      <c r="O122" s="358" t="str">
        <f>LEFT(APT!E122,19)&amp;"."&amp;APTCR!F122</f>
        <v>....REC</v>
      </c>
      <c r="P122" s="361">
        <f>APT!J122</f>
        <v>0</v>
      </c>
      <c r="Q122" s="127" t="b">
        <v>1</v>
      </c>
      <c r="R122" s="127" t="b">
        <v>1</v>
      </c>
      <c r="S122" s="127" t="b">
        <v>1</v>
      </c>
    </row>
    <row r="123" spans="1:19" hidden="1" x14ac:dyDescent="0.25">
      <c r="A123" s="127" t="s">
        <v>4033</v>
      </c>
      <c r="B123" s="206">
        <v>1</v>
      </c>
      <c r="C123" s="127">
        <v>2</v>
      </c>
      <c r="D123" s="357">
        <f>APT!K123</f>
        <v>0</v>
      </c>
      <c r="E123" s="127" t="b">
        <v>1</v>
      </c>
      <c r="F123" s="358" t="str">
        <f>RIGHT(APT!D123,4)&amp;"."&amp;APT!N123&amp;"."&amp;APT!L123&amp;"."&amp;APTCR!$C$6</f>
        <v>...REC</v>
      </c>
      <c r="G123" s="209">
        <f t="shared" ca="1" si="2"/>
        <v>44105</v>
      </c>
      <c r="H123" s="360">
        <f>IF(APT!AB123&gt;0,0,-APT!AB123)</f>
        <v>0</v>
      </c>
      <c r="I123" s="211">
        <f t="shared" ca="1" si="3"/>
        <v>44105</v>
      </c>
      <c r="J123" s="127">
        <v>3</v>
      </c>
      <c r="K123" s="127" t="b">
        <v>1</v>
      </c>
      <c r="L123" s="127" t="s">
        <v>4034</v>
      </c>
      <c r="M123" s="127" t="b">
        <v>1</v>
      </c>
      <c r="N123" s="127" t="s">
        <v>3692</v>
      </c>
      <c r="O123" s="358" t="str">
        <f>LEFT(APT!E123,19)&amp;"."&amp;APTCR!F123</f>
        <v>....REC</v>
      </c>
      <c r="P123" s="361">
        <f>APT!J123</f>
        <v>0</v>
      </c>
      <c r="Q123" s="127" t="b">
        <v>1</v>
      </c>
      <c r="R123" s="127" t="b">
        <v>1</v>
      </c>
      <c r="S123" s="127" t="b">
        <v>1</v>
      </c>
    </row>
    <row r="124" spans="1:19" hidden="1" x14ac:dyDescent="0.25">
      <c r="A124" s="127" t="s">
        <v>4033</v>
      </c>
      <c r="B124" s="206">
        <v>1</v>
      </c>
      <c r="C124" s="127">
        <v>2</v>
      </c>
      <c r="D124" s="357">
        <f>APT!K124</f>
        <v>0</v>
      </c>
      <c r="E124" s="127" t="b">
        <v>1</v>
      </c>
      <c r="F124" s="358" t="str">
        <f>RIGHT(APT!D124,4)&amp;"."&amp;APT!N124&amp;"."&amp;APT!L124&amp;"."&amp;APTCR!$C$6</f>
        <v>...REC</v>
      </c>
      <c r="G124" s="209">
        <f t="shared" ca="1" si="2"/>
        <v>44105</v>
      </c>
      <c r="H124" s="360">
        <f>IF(APT!AB124&gt;0,0,-APT!AB124)</f>
        <v>0</v>
      </c>
      <c r="I124" s="211">
        <f t="shared" ca="1" si="3"/>
        <v>44105</v>
      </c>
      <c r="J124" s="127">
        <v>3</v>
      </c>
      <c r="K124" s="127" t="b">
        <v>1</v>
      </c>
      <c r="L124" s="127" t="s">
        <v>4034</v>
      </c>
      <c r="M124" s="127" t="b">
        <v>1</v>
      </c>
      <c r="N124" s="127" t="s">
        <v>3692</v>
      </c>
      <c r="O124" s="358" t="str">
        <f>LEFT(APT!E124,19)&amp;"."&amp;APTCR!F124</f>
        <v>....REC</v>
      </c>
      <c r="P124" s="361">
        <f>APT!J124</f>
        <v>0</v>
      </c>
      <c r="Q124" s="127" t="b">
        <v>1</v>
      </c>
      <c r="R124" s="127" t="b">
        <v>1</v>
      </c>
      <c r="S124" s="127" t="b">
        <v>1</v>
      </c>
    </row>
    <row r="125" spans="1:19" hidden="1" x14ac:dyDescent="0.25">
      <c r="A125" s="127" t="s">
        <v>4033</v>
      </c>
      <c r="B125" s="206">
        <v>1</v>
      </c>
      <c r="C125" s="127">
        <v>2</v>
      </c>
      <c r="D125" s="357">
        <f>APT!K125</f>
        <v>0</v>
      </c>
      <c r="E125" s="127" t="b">
        <v>1</v>
      </c>
      <c r="F125" s="358" t="str">
        <f>RIGHT(APT!D125,4)&amp;"."&amp;APT!N125&amp;"."&amp;APT!L125&amp;"."&amp;APTCR!$C$6</f>
        <v>...REC</v>
      </c>
      <c r="G125" s="209">
        <f t="shared" ca="1" si="2"/>
        <v>44105</v>
      </c>
      <c r="H125" s="360">
        <f>IF(APT!AB125&gt;0,0,-APT!AB125)</f>
        <v>0</v>
      </c>
      <c r="I125" s="211">
        <f t="shared" ca="1" si="3"/>
        <v>44105</v>
      </c>
      <c r="J125" s="127">
        <v>3</v>
      </c>
      <c r="K125" s="127" t="b">
        <v>1</v>
      </c>
      <c r="L125" s="127" t="s">
        <v>4034</v>
      </c>
      <c r="M125" s="127" t="b">
        <v>1</v>
      </c>
      <c r="N125" s="127" t="s">
        <v>3692</v>
      </c>
      <c r="O125" s="358" t="str">
        <f>LEFT(APT!E125,19)&amp;"."&amp;APTCR!F125</f>
        <v>....REC</v>
      </c>
      <c r="P125" s="361">
        <f>APT!J125</f>
        <v>0</v>
      </c>
      <c r="Q125" s="127" t="b">
        <v>1</v>
      </c>
      <c r="R125" s="127" t="b">
        <v>1</v>
      </c>
      <c r="S125" s="127" t="b">
        <v>1</v>
      </c>
    </row>
    <row r="126" spans="1:19" hidden="1" x14ac:dyDescent="0.25">
      <c r="A126" s="127" t="s">
        <v>4033</v>
      </c>
      <c r="B126" s="206">
        <v>1</v>
      </c>
      <c r="C126" s="127">
        <v>2</v>
      </c>
      <c r="D126" s="357">
        <f>APT!K126</f>
        <v>0</v>
      </c>
      <c r="E126" s="127" t="b">
        <v>1</v>
      </c>
      <c r="F126" s="358" t="str">
        <f>RIGHT(APT!D126,4)&amp;"."&amp;APT!N126&amp;"."&amp;APT!L126&amp;"."&amp;APTCR!$C$6</f>
        <v>...REC</v>
      </c>
      <c r="G126" s="209">
        <f t="shared" ca="1" si="2"/>
        <v>44105</v>
      </c>
      <c r="H126" s="360">
        <f>IF(APT!AB126&gt;0,0,-APT!AB126)</f>
        <v>0</v>
      </c>
      <c r="I126" s="211">
        <f t="shared" ca="1" si="3"/>
        <v>44105</v>
      </c>
      <c r="J126" s="127">
        <v>3</v>
      </c>
      <c r="K126" s="127" t="b">
        <v>1</v>
      </c>
      <c r="L126" s="127" t="s">
        <v>4034</v>
      </c>
      <c r="M126" s="127" t="b">
        <v>1</v>
      </c>
      <c r="N126" s="127" t="s">
        <v>3692</v>
      </c>
      <c r="O126" s="358" t="str">
        <f>LEFT(APT!E126,19)&amp;"."&amp;APTCR!F126</f>
        <v>....REC</v>
      </c>
      <c r="P126" s="361">
        <f>APT!J126</f>
        <v>0</v>
      </c>
      <c r="Q126" s="127" t="b">
        <v>1</v>
      </c>
      <c r="R126" s="127" t="b">
        <v>1</v>
      </c>
      <c r="S126" s="127" t="b">
        <v>1</v>
      </c>
    </row>
    <row r="127" spans="1:19" hidden="1" x14ac:dyDescent="0.25">
      <c r="A127" s="127" t="s">
        <v>4033</v>
      </c>
      <c r="B127" s="206">
        <v>1</v>
      </c>
      <c r="C127" s="127">
        <v>2</v>
      </c>
      <c r="D127" s="357">
        <f>APT!K127</f>
        <v>0</v>
      </c>
      <c r="E127" s="127" t="b">
        <v>1</v>
      </c>
      <c r="F127" s="358" t="str">
        <f>RIGHT(APT!D127,4)&amp;"."&amp;APT!N127&amp;"."&amp;APT!L127&amp;"."&amp;APTCR!$C$6</f>
        <v>...REC</v>
      </c>
      <c r="G127" s="209">
        <f t="shared" ca="1" si="2"/>
        <v>44105</v>
      </c>
      <c r="H127" s="360">
        <f>IF(APT!AB127&gt;0,0,-APT!AB127)</f>
        <v>0</v>
      </c>
      <c r="I127" s="211">
        <f t="shared" ca="1" si="3"/>
        <v>44105</v>
      </c>
      <c r="J127" s="127">
        <v>3</v>
      </c>
      <c r="K127" s="127" t="b">
        <v>1</v>
      </c>
      <c r="L127" s="127" t="s">
        <v>4034</v>
      </c>
      <c r="M127" s="127" t="b">
        <v>1</v>
      </c>
      <c r="N127" s="127" t="s">
        <v>3692</v>
      </c>
      <c r="O127" s="358" t="str">
        <f>LEFT(APT!E127,19)&amp;"."&amp;APTCR!F127</f>
        <v>....REC</v>
      </c>
      <c r="P127" s="361">
        <f>APT!J127</f>
        <v>0</v>
      </c>
      <c r="Q127" s="127" t="b">
        <v>1</v>
      </c>
      <c r="R127" s="127" t="b">
        <v>1</v>
      </c>
      <c r="S127" s="127" t="b">
        <v>1</v>
      </c>
    </row>
    <row r="128" spans="1:19" hidden="1" x14ac:dyDescent="0.25">
      <c r="A128" s="127" t="s">
        <v>4033</v>
      </c>
      <c r="B128" s="206">
        <v>1</v>
      </c>
      <c r="C128" s="127">
        <v>2</v>
      </c>
      <c r="D128" s="357">
        <f>APT!K128</f>
        <v>0</v>
      </c>
      <c r="E128" s="127" t="b">
        <v>1</v>
      </c>
      <c r="F128" s="358" t="str">
        <f>RIGHT(APT!D128,4)&amp;"."&amp;APT!N128&amp;"."&amp;APT!L128&amp;"."&amp;APTCR!$C$6</f>
        <v>...REC</v>
      </c>
      <c r="G128" s="209">
        <f t="shared" ca="1" si="2"/>
        <v>44105</v>
      </c>
      <c r="H128" s="360">
        <f>IF(APT!AB128&gt;0,0,-APT!AB128)</f>
        <v>0</v>
      </c>
      <c r="I128" s="211">
        <f t="shared" ca="1" si="3"/>
        <v>44105</v>
      </c>
      <c r="J128" s="127">
        <v>3</v>
      </c>
      <c r="K128" s="127" t="b">
        <v>1</v>
      </c>
      <c r="L128" s="127" t="s">
        <v>4034</v>
      </c>
      <c r="M128" s="127" t="b">
        <v>1</v>
      </c>
      <c r="N128" s="127" t="s">
        <v>3692</v>
      </c>
      <c r="O128" s="358" t="str">
        <f>LEFT(APT!E128,19)&amp;"."&amp;APTCR!F128</f>
        <v>....REC</v>
      </c>
      <c r="P128" s="361">
        <f>APT!J128</f>
        <v>0</v>
      </c>
      <c r="Q128" s="127" t="b">
        <v>1</v>
      </c>
      <c r="R128" s="127" t="b">
        <v>1</v>
      </c>
      <c r="S128" s="127" t="b">
        <v>1</v>
      </c>
    </row>
    <row r="129" spans="1:19" hidden="1" x14ac:dyDescent="0.25">
      <c r="A129" s="127" t="s">
        <v>4033</v>
      </c>
      <c r="B129" s="206">
        <v>1</v>
      </c>
      <c r="C129" s="127">
        <v>2</v>
      </c>
      <c r="D129" s="357">
        <f>APT!K129</f>
        <v>0</v>
      </c>
      <c r="E129" s="127" t="b">
        <v>1</v>
      </c>
      <c r="F129" s="358" t="str">
        <f>RIGHT(APT!D129,4)&amp;"."&amp;APT!N129&amp;"."&amp;APT!L129&amp;"."&amp;APTCR!$C$6</f>
        <v>...REC</v>
      </c>
      <c r="G129" s="209">
        <f t="shared" ca="1" si="2"/>
        <v>44105</v>
      </c>
      <c r="H129" s="360">
        <f>IF(APT!AB129&gt;0,0,-APT!AB129)</f>
        <v>0</v>
      </c>
      <c r="I129" s="211">
        <f t="shared" ca="1" si="3"/>
        <v>44105</v>
      </c>
      <c r="J129" s="127">
        <v>3</v>
      </c>
      <c r="K129" s="127" t="b">
        <v>1</v>
      </c>
      <c r="L129" s="127" t="s">
        <v>4034</v>
      </c>
      <c r="M129" s="127" t="b">
        <v>1</v>
      </c>
      <c r="N129" s="127" t="s">
        <v>3692</v>
      </c>
      <c r="O129" s="358" t="str">
        <f>LEFT(APT!E129,19)&amp;"."&amp;APTCR!F129</f>
        <v>....REC</v>
      </c>
      <c r="P129" s="361">
        <f>APT!J129</f>
        <v>0</v>
      </c>
      <c r="Q129" s="127" t="b">
        <v>1</v>
      </c>
      <c r="R129" s="127" t="b">
        <v>1</v>
      </c>
      <c r="S129" s="127" t="b">
        <v>1</v>
      </c>
    </row>
    <row r="130" spans="1:19" hidden="1" x14ac:dyDescent="0.25">
      <c r="A130" s="127" t="s">
        <v>4033</v>
      </c>
      <c r="B130" s="206">
        <v>1</v>
      </c>
      <c r="C130" s="127">
        <v>2</v>
      </c>
      <c r="D130" s="357">
        <f>APT!K130</f>
        <v>0</v>
      </c>
      <c r="E130" s="127" t="b">
        <v>1</v>
      </c>
      <c r="F130" s="358" t="str">
        <f>RIGHT(APT!D130,4)&amp;"."&amp;APT!N130&amp;"."&amp;APT!L130&amp;"."&amp;APTCR!$C$6</f>
        <v>...REC</v>
      </c>
      <c r="G130" s="209">
        <f t="shared" ca="1" si="2"/>
        <v>44105</v>
      </c>
      <c r="H130" s="360">
        <f>IF(APT!AB130&gt;0,0,-APT!AB130)</f>
        <v>0</v>
      </c>
      <c r="I130" s="211">
        <f t="shared" ca="1" si="3"/>
        <v>44105</v>
      </c>
      <c r="J130" s="127">
        <v>3</v>
      </c>
      <c r="K130" s="127" t="b">
        <v>1</v>
      </c>
      <c r="L130" s="127" t="s">
        <v>4034</v>
      </c>
      <c r="M130" s="127" t="b">
        <v>1</v>
      </c>
      <c r="N130" s="127" t="s">
        <v>3692</v>
      </c>
      <c r="O130" s="358" t="str">
        <f>LEFT(APT!E130,19)&amp;"."&amp;APTCR!F130</f>
        <v>....REC</v>
      </c>
      <c r="P130" s="361">
        <f>APT!J130</f>
        <v>0</v>
      </c>
      <c r="Q130" s="127" t="b">
        <v>1</v>
      </c>
      <c r="R130" s="127" t="b">
        <v>1</v>
      </c>
      <c r="S130" s="127" t="b">
        <v>1</v>
      </c>
    </row>
    <row r="131" spans="1:19" hidden="1" x14ac:dyDescent="0.25">
      <c r="A131" s="127" t="s">
        <v>4033</v>
      </c>
      <c r="B131" s="206">
        <v>1</v>
      </c>
      <c r="C131" s="127">
        <v>2</v>
      </c>
      <c r="D131" s="357">
        <f>APT!K131</f>
        <v>0</v>
      </c>
      <c r="E131" s="127" t="b">
        <v>1</v>
      </c>
      <c r="F131" s="358" t="str">
        <f>RIGHT(APT!D131,4)&amp;"."&amp;APT!N131&amp;"."&amp;APT!L131&amp;"."&amp;APTCR!$C$6</f>
        <v>...REC</v>
      </c>
      <c r="G131" s="209">
        <f t="shared" ca="1" si="2"/>
        <v>44105</v>
      </c>
      <c r="H131" s="360">
        <f>IF(APT!AB131&gt;0,0,-APT!AB131)</f>
        <v>0</v>
      </c>
      <c r="I131" s="211">
        <f t="shared" ca="1" si="3"/>
        <v>44105</v>
      </c>
      <c r="J131" s="127">
        <v>3</v>
      </c>
      <c r="K131" s="127" t="b">
        <v>1</v>
      </c>
      <c r="L131" s="127" t="s">
        <v>4034</v>
      </c>
      <c r="M131" s="127" t="b">
        <v>1</v>
      </c>
      <c r="N131" s="127" t="s">
        <v>3692</v>
      </c>
      <c r="O131" s="358" t="str">
        <f>LEFT(APT!E131,19)&amp;"."&amp;APTCR!F131</f>
        <v>....REC</v>
      </c>
      <c r="P131" s="361">
        <f>APT!J131</f>
        <v>0</v>
      </c>
      <c r="Q131" s="127" t="b">
        <v>1</v>
      </c>
      <c r="R131" s="127" t="b">
        <v>1</v>
      </c>
      <c r="S131" s="127" t="b">
        <v>1</v>
      </c>
    </row>
    <row r="132" spans="1:19" hidden="1" x14ac:dyDescent="0.25">
      <c r="A132" s="127" t="s">
        <v>4033</v>
      </c>
      <c r="B132" s="206">
        <v>1</v>
      </c>
      <c r="C132" s="127">
        <v>2</v>
      </c>
      <c r="D132" s="357">
        <f>APT!K132</f>
        <v>0</v>
      </c>
      <c r="E132" s="127" t="b">
        <v>1</v>
      </c>
      <c r="F132" s="358" t="str">
        <f>RIGHT(APT!D132,4)&amp;"."&amp;APT!N132&amp;"."&amp;APT!L132&amp;"."&amp;APTCR!$C$6</f>
        <v>...REC</v>
      </c>
      <c r="G132" s="209">
        <f t="shared" ca="1" si="2"/>
        <v>44105</v>
      </c>
      <c r="H132" s="360">
        <f>IF(APT!AB132&gt;0,0,-APT!AB132)</f>
        <v>0</v>
      </c>
      <c r="I132" s="211">
        <f t="shared" ca="1" si="3"/>
        <v>44105</v>
      </c>
      <c r="J132" s="127">
        <v>3</v>
      </c>
      <c r="K132" s="127" t="b">
        <v>1</v>
      </c>
      <c r="L132" s="127" t="s">
        <v>4034</v>
      </c>
      <c r="M132" s="127" t="b">
        <v>1</v>
      </c>
      <c r="N132" s="127" t="s">
        <v>3692</v>
      </c>
      <c r="O132" s="358" t="str">
        <f>LEFT(APT!E132,19)&amp;"."&amp;APTCR!F132</f>
        <v>....REC</v>
      </c>
      <c r="P132" s="361">
        <f>APT!J132</f>
        <v>0</v>
      </c>
      <c r="Q132" s="127" t="b">
        <v>1</v>
      </c>
      <c r="R132" s="127" t="b">
        <v>1</v>
      </c>
      <c r="S132" s="127" t="b">
        <v>1</v>
      </c>
    </row>
    <row r="133" spans="1:19" hidden="1" x14ac:dyDescent="0.25">
      <c r="A133" s="127" t="s">
        <v>4033</v>
      </c>
      <c r="B133" s="206">
        <v>1</v>
      </c>
      <c r="C133" s="127">
        <v>2</v>
      </c>
      <c r="D133" s="357">
        <f>APT!K133</f>
        <v>0</v>
      </c>
      <c r="E133" s="127" t="b">
        <v>1</v>
      </c>
      <c r="F133" s="358" t="str">
        <f>RIGHT(APT!D133,4)&amp;"."&amp;APT!N133&amp;"."&amp;APT!L133&amp;"."&amp;APTCR!$C$6</f>
        <v>...REC</v>
      </c>
      <c r="G133" s="209">
        <f t="shared" ca="1" si="2"/>
        <v>44105</v>
      </c>
      <c r="H133" s="360">
        <f>IF(APT!AB133&gt;0,0,-APT!AB133)</f>
        <v>0</v>
      </c>
      <c r="I133" s="211">
        <f t="shared" ca="1" si="3"/>
        <v>44105</v>
      </c>
      <c r="J133" s="127">
        <v>3</v>
      </c>
      <c r="K133" s="127" t="b">
        <v>1</v>
      </c>
      <c r="L133" s="127" t="s">
        <v>4034</v>
      </c>
      <c r="M133" s="127" t="b">
        <v>1</v>
      </c>
      <c r="N133" s="127" t="s">
        <v>3692</v>
      </c>
      <c r="O133" s="358" t="str">
        <f>LEFT(APT!E133,19)&amp;"."&amp;APTCR!F133</f>
        <v>....REC</v>
      </c>
      <c r="P133" s="361">
        <f>APT!J133</f>
        <v>0</v>
      </c>
      <c r="Q133" s="127" t="b">
        <v>1</v>
      </c>
      <c r="R133" s="127" t="b">
        <v>1</v>
      </c>
      <c r="S133" s="127" t="b">
        <v>1</v>
      </c>
    </row>
    <row r="134" spans="1:19" hidden="1" x14ac:dyDescent="0.25">
      <c r="A134" s="127" t="s">
        <v>4033</v>
      </c>
      <c r="B134" s="206">
        <v>1</v>
      </c>
      <c r="C134" s="127">
        <v>2</v>
      </c>
      <c r="D134" s="357">
        <f>APT!K134</f>
        <v>0</v>
      </c>
      <c r="E134" s="127" t="b">
        <v>1</v>
      </c>
      <c r="F134" s="358" t="str">
        <f>RIGHT(APT!D134,4)&amp;"."&amp;APT!N134&amp;"."&amp;APT!L134&amp;"."&amp;APTCR!$C$6</f>
        <v>...REC</v>
      </c>
      <c r="G134" s="209">
        <f t="shared" ca="1" si="2"/>
        <v>44105</v>
      </c>
      <c r="H134" s="360">
        <f>IF(APT!AB134&gt;0,0,-APT!AB134)</f>
        <v>0</v>
      </c>
      <c r="I134" s="211">
        <f t="shared" ca="1" si="3"/>
        <v>44105</v>
      </c>
      <c r="J134" s="127">
        <v>3</v>
      </c>
      <c r="K134" s="127" t="b">
        <v>1</v>
      </c>
      <c r="L134" s="127" t="s">
        <v>4034</v>
      </c>
      <c r="M134" s="127" t="b">
        <v>1</v>
      </c>
      <c r="N134" s="127" t="s">
        <v>3692</v>
      </c>
      <c r="O134" s="358" t="str">
        <f>LEFT(APT!E134,19)&amp;"."&amp;APTCR!F134</f>
        <v>....REC</v>
      </c>
      <c r="P134" s="361">
        <f>APT!J134</f>
        <v>0</v>
      </c>
      <c r="Q134" s="127" t="b">
        <v>1</v>
      </c>
      <c r="R134" s="127" t="b">
        <v>1</v>
      </c>
      <c r="S134" s="127" t="b">
        <v>1</v>
      </c>
    </row>
    <row r="135" spans="1:19" hidden="1" x14ac:dyDescent="0.25">
      <c r="A135" s="127" t="s">
        <v>4033</v>
      </c>
      <c r="B135" s="206">
        <v>1</v>
      </c>
      <c r="C135" s="127">
        <v>2</v>
      </c>
      <c r="D135" s="357">
        <f>APT!K135</f>
        <v>0</v>
      </c>
      <c r="E135" s="127" t="b">
        <v>1</v>
      </c>
      <c r="F135" s="358" t="str">
        <f>RIGHT(APT!D135,4)&amp;"."&amp;APT!N135&amp;"."&amp;APT!L135&amp;"."&amp;APTCR!$C$6</f>
        <v>...REC</v>
      </c>
      <c r="G135" s="209">
        <f t="shared" ca="1" si="2"/>
        <v>44105</v>
      </c>
      <c r="H135" s="360">
        <f>IF(APT!AB135&gt;0,0,-APT!AB135)</f>
        <v>0</v>
      </c>
      <c r="I135" s="211">
        <f t="shared" ca="1" si="3"/>
        <v>44105</v>
      </c>
      <c r="J135" s="127">
        <v>3</v>
      </c>
      <c r="K135" s="127" t="b">
        <v>1</v>
      </c>
      <c r="L135" s="127" t="s">
        <v>4034</v>
      </c>
      <c r="M135" s="127" t="b">
        <v>1</v>
      </c>
      <c r="N135" s="127" t="s">
        <v>3692</v>
      </c>
      <c r="O135" s="358" t="str">
        <f>LEFT(APT!E135,19)&amp;"."&amp;APTCR!F135</f>
        <v>....REC</v>
      </c>
      <c r="P135" s="361">
        <f>APT!J135</f>
        <v>0</v>
      </c>
      <c r="Q135" s="127" t="b">
        <v>1</v>
      </c>
      <c r="R135" s="127" t="b">
        <v>1</v>
      </c>
      <c r="S135" s="127" t="b">
        <v>1</v>
      </c>
    </row>
    <row r="136" spans="1:19" hidden="1" x14ac:dyDescent="0.25">
      <c r="A136" s="127" t="s">
        <v>4033</v>
      </c>
      <c r="B136" s="206">
        <v>1</v>
      </c>
      <c r="C136" s="127">
        <v>2</v>
      </c>
      <c r="D136" s="357">
        <f>APT!K136</f>
        <v>0</v>
      </c>
      <c r="E136" s="127" t="b">
        <v>1</v>
      </c>
      <c r="F136" s="358" t="str">
        <f>RIGHT(APT!D136,4)&amp;"."&amp;APT!N136&amp;"."&amp;APT!L136&amp;"."&amp;APTCR!$C$6</f>
        <v>...REC</v>
      </c>
      <c r="G136" s="209">
        <f t="shared" ca="1" si="2"/>
        <v>44105</v>
      </c>
      <c r="H136" s="360">
        <f>IF(APT!AB136&gt;0,0,-APT!AB136)</f>
        <v>0</v>
      </c>
      <c r="I136" s="211">
        <f t="shared" ca="1" si="3"/>
        <v>44105</v>
      </c>
      <c r="J136" s="127">
        <v>3</v>
      </c>
      <c r="K136" s="127" t="b">
        <v>1</v>
      </c>
      <c r="L136" s="127" t="s">
        <v>4034</v>
      </c>
      <c r="M136" s="127" t="b">
        <v>1</v>
      </c>
      <c r="N136" s="127" t="s">
        <v>3692</v>
      </c>
      <c r="O136" s="358" t="str">
        <f>LEFT(APT!E136,19)&amp;"."&amp;APTCR!F136</f>
        <v>....REC</v>
      </c>
      <c r="P136" s="361">
        <f>APT!J136</f>
        <v>0</v>
      </c>
      <c r="Q136" s="127" t="b">
        <v>1</v>
      </c>
      <c r="R136" s="127" t="b">
        <v>1</v>
      </c>
      <c r="S136" s="127" t="b">
        <v>1</v>
      </c>
    </row>
    <row r="137" spans="1:19" hidden="1" x14ac:dyDescent="0.25">
      <c r="A137" s="127" t="s">
        <v>4033</v>
      </c>
      <c r="B137" s="206">
        <v>1</v>
      </c>
      <c r="C137" s="127">
        <v>2</v>
      </c>
      <c r="D137" s="357">
        <f>APT!K137</f>
        <v>0</v>
      </c>
      <c r="E137" s="127" t="b">
        <v>1</v>
      </c>
      <c r="F137" s="358" t="str">
        <f>RIGHT(APT!D137,4)&amp;"."&amp;APT!N137&amp;"."&amp;APT!L137&amp;"."&amp;APTCR!$C$6</f>
        <v>...REC</v>
      </c>
      <c r="G137" s="209">
        <f t="shared" ca="1" si="2"/>
        <v>44105</v>
      </c>
      <c r="H137" s="360">
        <f>IF(APT!AB137&gt;0,0,-APT!AB137)</f>
        <v>0</v>
      </c>
      <c r="I137" s="211">
        <f t="shared" ca="1" si="3"/>
        <v>44105</v>
      </c>
      <c r="J137" s="127">
        <v>3</v>
      </c>
      <c r="K137" s="127" t="b">
        <v>1</v>
      </c>
      <c r="L137" s="127" t="s">
        <v>4034</v>
      </c>
      <c r="M137" s="127" t="b">
        <v>1</v>
      </c>
      <c r="N137" s="127" t="s">
        <v>3692</v>
      </c>
      <c r="O137" s="358" t="str">
        <f>LEFT(APT!E137,19)&amp;"."&amp;APTCR!F137</f>
        <v>....REC</v>
      </c>
      <c r="P137" s="361">
        <f>APT!J137</f>
        <v>0</v>
      </c>
      <c r="Q137" s="127" t="b">
        <v>1</v>
      </c>
      <c r="R137" s="127" t="b">
        <v>1</v>
      </c>
      <c r="S137" s="127" t="b">
        <v>1</v>
      </c>
    </row>
    <row r="138" spans="1:19" hidden="1" x14ac:dyDescent="0.25">
      <c r="A138" s="127" t="s">
        <v>4033</v>
      </c>
      <c r="B138" s="206">
        <v>1</v>
      </c>
      <c r="C138" s="127">
        <v>2</v>
      </c>
      <c r="D138" s="357">
        <f>APT!K138</f>
        <v>0</v>
      </c>
      <c r="E138" s="127" t="b">
        <v>1</v>
      </c>
      <c r="F138" s="358" t="str">
        <f>RIGHT(APT!D138,4)&amp;"."&amp;APT!N138&amp;"."&amp;APT!L138&amp;"."&amp;APTCR!$C$6</f>
        <v>...REC</v>
      </c>
      <c r="G138" s="209">
        <f t="shared" ca="1" si="2"/>
        <v>44105</v>
      </c>
      <c r="H138" s="360">
        <f>IF(APT!AB138&gt;0,0,-APT!AB138)</f>
        <v>0</v>
      </c>
      <c r="I138" s="211">
        <f t="shared" ca="1" si="3"/>
        <v>44105</v>
      </c>
      <c r="J138" s="127">
        <v>3</v>
      </c>
      <c r="K138" s="127" t="b">
        <v>1</v>
      </c>
      <c r="L138" s="127" t="s">
        <v>4034</v>
      </c>
      <c r="M138" s="127" t="b">
        <v>1</v>
      </c>
      <c r="N138" s="127" t="s">
        <v>3692</v>
      </c>
      <c r="O138" s="358" t="str">
        <f>LEFT(APT!E138,19)&amp;"."&amp;APTCR!F138</f>
        <v>....REC</v>
      </c>
      <c r="P138" s="361">
        <f>APT!J138</f>
        <v>0</v>
      </c>
      <c r="Q138" s="127" t="b">
        <v>1</v>
      </c>
      <c r="R138" s="127" t="b">
        <v>1</v>
      </c>
      <c r="S138" s="127" t="b">
        <v>1</v>
      </c>
    </row>
    <row r="139" spans="1:19" hidden="1" x14ac:dyDescent="0.25">
      <c r="A139" s="127" t="s">
        <v>4033</v>
      </c>
      <c r="B139" s="206">
        <v>1</v>
      </c>
      <c r="C139" s="127">
        <v>2</v>
      </c>
      <c r="D139" s="357">
        <f>APT!K139</f>
        <v>0</v>
      </c>
      <c r="E139" s="127" t="b">
        <v>1</v>
      </c>
      <c r="F139" s="358" t="str">
        <f>RIGHT(APT!D139,4)&amp;"."&amp;APT!N139&amp;"."&amp;APT!L139&amp;"."&amp;APTCR!$C$6</f>
        <v>...REC</v>
      </c>
      <c r="G139" s="209">
        <f t="shared" ca="1" si="2"/>
        <v>44105</v>
      </c>
      <c r="H139" s="360">
        <f>IF(APT!AB139&gt;0,0,-APT!AB139)</f>
        <v>0</v>
      </c>
      <c r="I139" s="211">
        <f t="shared" ca="1" si="3"/>
        <v>44105</v>
      </c>
      <c r="J139" s="127">
        <v>3</v>
      </c>
      <c r="K139" s="127" t="b">
        <v>1</v>
      </c>
      <c r="L139" s="127" t="s">
        <v>4034</v>
      </c>
      <c r="M139" s="127" t="b">
        <v>1</v>
      </c>
      <c r="N139" s="127" t="s">
        <v>3692</v>
      </c>
      <c r="O139" s="358" t="str">
        <f>LEFT(APT!E139,19)&amp;"."&amp;APTCR!F139</f>
        <v>....REC</v>
      </c>
      <c r="P139" s="361">
        <f>APT!J139</f>
        <v>0</v>
      </c>
      <c r="Q139" s="127" t="b">
        <v>1</v>
      </c>
      <c r="R139" s="127" t="b">
        <v>1</v>
      </c>
      <c r="S139" s="127" t="b">
        <v>1</v>
      </c>
    </row>
    <row r="140" spans="1:19" hidden="1" x14ac:dyDescent="0.25">
      <c r="A140" s="127" t="s">
        <v>4033</v>
      </c>
      <c r="B140" s="206">
        <v>1</v>
      </c>
      <c r="C140" s="127">
        <v>2</v>
      </c>
      <c r="D140" s="357">
        <f>APT!K140</f>
        <v>0</v>
      </c>
      <c r="E140" s="127" t="b">
        <v>1</v>
      </c>
      <c r="F140" s="358" t="str">
        <f>RIGHT(APT!D140,4)&amp;"."&amp;APT!N140&amp;"."&amp;APT!L140&amp;"."&amp;APTCR!$C$6</f>
        <v>...REC</v>
      </c>
      <c r="G140" s="209">
        <f t="shared" ca="1" si="2"/>
        <v>44105</v>
      </c>
      <c r="H140" s="360">
        <f>IF(APT!AB140&gt;0,0,-APT!AB140)</f>
        <v>0</v>
      </c>
      <c r="I140" s="211">
        <f t="shared" ca="1" si="3"/>
        <v>44105</v>
      </c>
      <c r="J140" s="127">
        <v>3</v>
      </c>
      <c r="K140" s="127" t="b">
        <v>1</v>
      </c>
      <c r="L140" s="127" t="s">
        <v>4034</v>
      </c>
      <c r="M140" s="127" t="b">
        <v>1</v>
      </c>
      <c r="N140" s="127" t="s">
        <v>3692</v>
      </c>
      <c r="O140" s="358" t="str">
        <f>LEFT(APT!E140,19)&amp;"."&amp;APTCR!F140</f>
        <v>....REC</v>
      </c>
      <c r="P140" s="361">
        <f>APT!J140</f>
        <v>0</v>
      </c>
      <c r="Q140" s="127" t="b">
        <v>1</v>
      </c>
      <c r="R140" s="127" t="b">
        <v>1</v>
      </c>
      <c r="S140" s="127" t="b">
        <v>1</v>
      </c>
    </row>
    <row r="141" spans="1:19" hidden="1" x14ac:dyDescent="0.25">
      <c r="A141" s="127" t="s">
        <v>4033</v>
      </c>
      <c r="B141" s="206">
        <v>1</v>
      </c>
      <c r="C141" s="127">
        <v>2</v>
      </c>
      <c r="D141" s="357">
        <f>APT!K141</f>
        <v>0</v>
      </c>
      <c r="E141" s="127" t="b">
        <v>1</v>
      </c>
      <c r="F141" s="358" t="str">
        <f>RIGHT(APT!D141,4)&amp;"."&amp;APT!N141&amp;"."&amp;APT!L141&amp;"."&amp;APTCR!$C$6</f>
        <v>...REC</v>
      </c>
      <c r="G141" s="209">
        <f t="shared" ca="1" si="2"/>
        <v>44105</v>
      </c>
      <c r="H141" s="360">
        <f>IF(APT!AB141&gt;0,0,-APT!AB141)</f>
        <v>0</v>
      </c>
      <c r="I141" s="211">
        <f t="shared" ca="1" si="3"/>
        <v>44105</v>
      </c>
      <c r="J141" s="127">
        <v>3</v>
      </c>
      <c r="K141" s="127" t="b">
        <v>1</v>
      </c>
      <c r="L141" s="127" t="s">
        <v>4034</v>
      </c>
      <c r="M141" s="127" t="b">
        <v>1</v>
      </c>
      <c r="N141" s="127" t="s">
        <v>3692</v>
      </c>
      <c r="O141" s="358" t="str">
        <f>LEFT(APT!E141,19)&amp;"."&amp;APTCR!F141</f>
        <v>....REC</v>
      </c>
      <c r="P141" s="361">
        <f>APT!J141</f>
        <v>0</v>
      </c>
      <c r="Q141" s="127" t="b">
        <v>1</v>
      </c>
      <c r="R141" s="127" t="b">
        <v>1</v>
      </c>
      <c r="S141" s="127" t="b">
        <v>1</v>
      </c>
    </row>
    <row r="142" spans="1:19" hidden="1" x14ac:dyDescent="0.25">
      <c r="A142" s="127" t="s">
        <v>4033</v>
      </c>
      <c r="B142" s="206">
        <v>1</v>
      </c>
      <c r="C142" s="127">
        <v>2</v>
      </c>
      <c r="D142" s="357">
        <f>APT!K142</f>
        <v>0</v>
      </c>
      <c r="E142" s="127" t="b">
        <v>1</v>
      </c>
      <c r="F142" s="358" t="str">
        <f>RIGHT(APT!D142,4)&amp;"."&amp;APT!N142&amp;"."&amp;APT!L142&amp;"."&amp;APTCR!$C$6</f>
        <v>...REC</v>
      </c>
      <c r="G142" s="209">
        <f t="shared" ca="1" si="2"/>
        <v>44105</v>
      </c>
      <c r="H142" s="360">
        <f>IF(APT!AB142&gt;0,0,-APT!AB142)</f>
        <v>0</v>
      </c>
      <c r="I142" s="211">
        <f t="shared" ca="1" si="3"/>
        <v>44105</v>
      </c>
      <c r="J142" s="127">
        <v>3</v>
      </c>
      <c r="K142" s="127" t="b">
        <v>1</v>
      </c>
      <c r="L142" s="127" t="s">
        <v>4034</v>
      </c>
      <c r="M142" s="127" t="b">
        <v>1</v>
      </c>
      <c r="N142" s="127" t="s">
        <v>3692</v>
      </c>
      <c r="O142" s="358" t="str">
        <f>LEFT(APT!E142,19)&amp;"."&amp;APTCR!F142</f>
        <v>....REC</v>
      </c>
      <c r="P142" s="361">
        <f>APT!J142</f>
        <v>0</v>
      </c>
      <c r="Q142" s="127" t="b">
        <v>1</v>
      </c>
      <c r="R142" s="127" t="b">
        <v>1</v>
      </c>
      <c r="S142" s="127" t="b">
        <v>1</v>
      </c>
    </row>
    <row r="143" spans="1:19" hidden="1" x14ac:dyDescent="0.25">
      <c r="A143" s="127" t="s">
        <v>4033</v>
      </c>
      <c r="B143" s="206">
        <v>1</v>
      </c>
      <c r="C143" s="127">
        <v>2</v>
      </c>
      <c r="D143" s="357">
        <f>APT!K143</f>
        <v>0</v>
      </c>
      <c r="E143" s="127" t="b">
        <v>1</v>
      </c>
      <c r="F143" s="358" t="str">
        <f>RIGHT(APT!D143,4)&amp;"."&amp;APT!N143&amp;"."&amp;APT!L143&amp;"."&amp;APTCR!$C$6</f>
        <v>...REC</v>
      </c>
      <c r="G143" s="209">
        <f t="shared" ca="1" si="2"/>
        <v>44105</v>
      </c>
      <c r="H143" s="360">
        <f>IF(APT!AB143&gt;0,0,-APT!AB143)</f>
        <v>0</v>
      </c>
      <c r="I143" s="211">
        <f t="shared" ca="1" si="3"/>
        <v>44105</v>
      </c>
      <c r="J143" s="127">
        <v>3</v>
      </c>
      <c r="K143" s="127" t="b">
        <v>1</v>
      </c>
      <c r="L143" s="127" t="s">
        <v>4034</v>
      </c>
      <c r="M143" s="127" t="b">
        <v>1</v>
      </c>
      <c r="N143" s="127" t="s">
        <v>3692</v>
      </c>
      <c r="O143" s="358" t="str">
        <f>LEFT(APT!E143,19)&amp;"."&amp;APTCR!F143</f>
        <v>....REC</v>
      </c>
      <c r="P143" s="361">
        <f>APT!J143</f>
        <v>0</v>
      </c>
      <c r="Q143" s="127" t="b">
        <v>1</v>
      </c>
      <c r="R143" s="127" t="b">
        <v>1</v>
      </c>
      <c r="S143" s="127" t="b">
        <v>1</v>
      </c>
    </row>
    <row r="144" spans="1:19" hidden="1" x14ac:dyDescent="0.25">
      <c r="A144" s="127" t="s">
        <v>4033</v>
      </c>
      <c r="B144" s="206">
        <v>1</v>
      </c>
      <c r="C144" s="127">
        <v>2</v>
      </c>
      <c r="D144" s="357">
        <f>APT!K144</f>
        <v>0</v>
      </c>
      <c r="E144" s="127" t="b">
        <v>1</v>
      </c>
      <c r="F144" s="358" t="str">
        <f>RIGHT(APT!D144,4)&amp;"."&amp;APT!N144&amp;"."&amp;APT!L144&amp;"."&amp;APTCR!$C$6</f>
        <v>...REC</v>
      </c>
      <c r="G144" s="209">
        <f t="shared" ca="1" si="2"/>
        <v>44105</v>
      </c>
      <c r="H144" s="360">
        <f>IF(APT!AB144&gt;0,0,-APT!AB144)</f>
        <v>0</v>
      </c>
      <c r="I144" s="211">
        <f t="shared" ca="1" si="3"/>
        <v>44105</v>
      </c>
      <c r="J144" s="127">
        <v>3</v>
      </c>
      <c r="K144" s="127" t="b">
        <v>1</v>
      </c>
      <c r="L144" s="127" t="s">
        <v>4034</v>
      </c>
      <c r="M144" s="127" t="b">
        <v>1</v>
      </c>
      <c r="N144" s="127" t="s">
        <v>3692</v>
      </c>
      <c r="O144" s="358" t="str">
        <f>LEFT(APT!E144,19)&amp;"."&amp;APTCR!F144</f>
        <v>....REC</v>
      </c>
      <c r="P144" s="361">
        <f>APT!J144</f>
        <v>0</v>
      </c>
      <c r="Q144" s="127" t="b">
        <v>1</v>
      </c>
      <c r="R144" s="127" t="b">
        <v>1</v>
      </c>
      <c r="S144" s="127" t="b">
        <v>1</v>
      </c>
    </row>
    <row r="145" spans="1:19" hidden="1" x14ac:dyDescent="0.25">
      <c r="A145" s="127" t="s">
        <v>4033</v>
      </c>
      <c r="B145" s="206">
        <v>1</v>
      </c>
      <c r="C145" s="127">
        <v>2</v>
      </c>
      <c r="D145" s="357">
        <f>APT!K145</f>
        <v>0</v>
      </c>
      <c r="E145" s="127" t="b">
        <v>1</v>
      </c>
      <c r="F145" s="358" t="str">
        <f>RIGHT(APT!D145,4)&amp;"."&amp;APT!N145&amp;"."&amp;APT!L145&amp;"."&amp;APTCR!$C$6</f>
        <v>...REC</v>
      </c>
      <c r="G145" s="209">
        <f t="shared" ca="1" si="2"/>
        <v>44105</v>
      </c>
      <c r="H145" s="360">
        <f>IF(APT!AB145&gt;0,0,-APT!AB145)</f>
        <v>0</v>
      </c>
      <c r="I145" s="211">
        <f t="shared" ca="1" si="3"/>
        <v>44105</v>
      </c>
      <c r="J145" s="127">
        <v>3</v>
      </c>
      <c r="K145" s="127" t="b">
        <v>1</v>
      </c>
      <c r="L145" s="127" t="s">
        <v>4034</v>
      </c>
      <c r="M145" s="127" t="b">
        <v>1</v>
      </c>
      <c r="N145" s="127" t="s">
        <v>3692</v>
      </c>
      <c r="O145" s="358" t="str">
        <f>LEFT(APT!E145,19)&amp;"."&amp;APTCR!F145</f>
        <v>....REC</v>
      </c>
      <c r="P145" s="361">
        <f>APT!J145</f>
        <v>0</v>
      </c>
      <c r="Q145" s="127" t="b">
        <v>1</v>
      </c>
      <c r="R145" s="127" t="b">
        <v>1</v>
      </c>
      <c r="S145" s="127" t="b">
        <v>1</v>
      </c>
    </row>
    <row r="146" spans="1:19" hidden="1" x14ac:dyDescent="0.25">
      <c r="A146" s="127" t="s">
        <v>4033</v>
      </c>
      <c r="B146" s="206">
        <v>1</v>
      </c>
      <c r="C146" s="127">
        <v>2</v>
      </c>
      <c r="D146" s="357">
        <f>APT!K146</f>
        <v>0</v>
      </c>
      <c r="E146" s="127" t="b">
        <v>1</v>
      </c>
      <c r="F146" s="358" t="str">
        <f>RIGHT(APT!D146,4)&amp;"."&amp;APT!N146&amp;"."&amp;APT!L146&amp;"."&amp;APTCR!$C$6</f>
        <v>...REC</v>
      </c>
      <c r="G146" s="209">
        <f t="shared" ca="1" si="2"/>
        <v>44105</v>
      </c>
      <c r="H146" s="360">
        <f>IF(APT!AB146&gt;0,0,-APT!AB146)</f>
        <v>0</v>
      </c>
      <c r="I146" s="211">
        <f t="shared" ca="1" si="3"/>
        <v>44105</v>
      </c>
      <c r="J146" s="127">
        <v>3</v>
      </c>
      <c r="K146" s="127" t="b">
        <v>1</v>
      </c>
      <c r="L146" s="127" t="s">
        <v>4034</v>
      </c>
      <c r="M146" s="127" t="b">
        <v>1</v>
      </c>
      <c r="N146" s="127" t="s">
        <v>3692</v>
      </c>
      <c r="O146" s="358" t="str">
        <f>LEFT(APT!E146,19)&amp;"."&amp;APTCR!F146</f>
        <v>....REC</v>
      </c>
      <c r="P146" s="361">
        <f>APT!J146</f>
        <v>0</v>
      </c>
      <c r="Q146" s="127" t="b">
        <v>1</v>
      </c>
      <c r="R146" s="127" t="b">
        <v>1</v>
      </c>
      <c r="S146" s="127" t="b">
        <v>1</v>
      </c>
    </row>
    <row r="147" spans="1:19" hidden="1" x14ac:dyDescent="0.25">
      <c r="A147" s="127" t="s">
        <v>4033</v>
      </c>
      <c r="B147" s="206">
        <v>1</v>
      </c>
      <c r="C147" s="127">
        <v>2</v>
      </c>
      <c r="D147" s="357">
        <f>APT!K147</f>
        <v>0</v>
      </c>
      <c r="E147" s="127" t="b">
        <v>1</v>
      </c>
      <c r="F147" s="358" t="str">
        <f>RIGHT(APT!D147,4)&amp;"."&amp;APT!N147&amp;"."&amp;APT!L147&amp;"."&amp;APTCR!$C$6</f>
        <v>...REC</v>
      </c>
      <c r="G147" s="209">
        <f t="shared" ca="1" si="2"/>
        <v>44105</v>
      </c>
      <c r="H147" s="360">
        <f>IF(APT!AB147&gt;0,0,-APT!AB147)</f>
        <v>0</v>
      </c>
      <c r="I147" s="211">
        <f t="shared" ca="1" si="3"/>
        <v>44105</v>
      </c>
      <c r="J147" s="127">
        <v>3</v>
      </c>
      <c r="K147" s="127" t="b">
        <v>1</v>
      </c>
      <c r="L147" s="127" t="s">
        <v>4034</v>
      </c>
      <c r="M147" s="127" t="b">
        <v>1</v>
      </c>
      <c r="N147" s="127" t="s">
        <v>3692</v>
      </c>
      <c r="O147" s="358" t="str">
        <f>LEFT(APT!E147,19)&amp;"."&amp;APTCR!F147</f>
        <v>....REC</v>
      </c>
      <c r="P147" s="361">
        <f>APT!J147</f>
        <v>0</v>
      </c>
      <c r="Q147" s="127" t="b">
        <v>1</v>
      </c>
      <c r="R147" s="127" t="b">
        <v>1</v>
      </c>
      <c r="S147" s="127" t="b">
        <v>1</v>
      </c>
    </row>
    <row r="148" spans="1:19" hidden="1" x14ac:dyDescent="0.25">
      <c r="A148" s="127" t="s">
        <v>4033</v>
      </c>
      <c r="B148" s="206">
        <v>1</v>
      </c>
      <c r="C148" s="127">
        <v>2</v>
      </c>
      <c r="D148" s="357">
        <f>APT!K148</f>
        <v>0</v>
      </c>
      <c r="E148" s="127" t="b">
        <v>1</v>
      </c>
      <c r="F148" s="358" t="str">
        <f>RIGHT(APT!D148,4)&amp;"."&amp;APT!N148&amp;"."&amp;APT!L148&amp;"."&amp;APTCR!$C$6</f>
        <v>...REC</v>
      </c>
      <c r="G148" s="209">
        <f t="shared" ca="1" si="2"/>
        <v>44105</v>
      </c>
      <c r="H148" s="360">
        <f>IF(APT!AB148&gt;0,0,-APT!AB148)</f>
        <v>0</v>
      </c>
      <c r="I148" s="211">
        <f t="shared" ca="1" si="3"/>
        <v>44105</v>
      </c>
      <c r="J148" s="127">
        <v>3</v>
      </c>
      <c r="K148" s="127" t="b">
        <v>1</v>
      </c>
      <c r="L148" s="127" t="s">
        <v>4034</v>
      </c>
      <c r="M148" s="127" t="b">
        <v>1</v>
      </c>
      <c r="N148" s="127" t="s">
        <v>3692</v>
      </c>
      <c r="O148" s="358" t="str">
        <f>LEFT(APT!E148,19)&amp;"."&amp;APTCR!F148</f>
        <v>....REC</v>
      </c>
      <c r="P148" s="361">
        <f>APT!J148</f>
        <v>0</v>
      </c>
      <c r="Q148" s="127" t="b">
        <v>1</v>
      </c>
      <c r="R148" s="127" t="b">
        <v>1</v>
      </c>
      <c r="S148" s="127" t="b">
        <v>1</v>
      </c>
    </row>
    <row r="149" spans="1:19" hidden="1" x14ac:dyDescent="0.25">
      <c r="A149" s="127" t="s">
        <v>4033</v>
      </c>
      <c r="B149" s="206">
        <v>1</v>
      </c>
      <c r="C149" s="127">
        <v>2</v>
      </c>
      <c r="D149" s="357">
        <f>APT!K149</f>
        <v>0</v>
      </c>
      <c r="E149" s="127" t="b">
        <v>1</v>
      </c>
      <c r="F149" s="358" t="str">
        <f>RIGHT(APT!D149,4)&amp;"."&amp;APT!N149&amp;"."&amp;APT!L149&amp;"."&amp;APTCR!$C$6</f>
        <v>...REC</v>
      </c>
      <c r="G149" s="209">
        <f t="shared" ref="G149:G212" ca="1" si="4">TODAY()</f>
        <v>44105</v>
      </c>
      <c r="H149" s="360">
        <f>IF(APT!AB149&gt;0,0,-APT!AB149)</f>
        <v>0</v>
      </c>
      <c r="I149" s="211">
        <f t="shared" ref="I149:I150" ca="1" si="5">G149</f>
        <v>44105</v>
      </c>
      <c r="J149" s="127">
        <v>3</v>
      </c>
      <c r="K149" s="127" t="b">
        <v>1</v>
      </c>
      <c r="L149" s="127" t="s">
        <v>4034</v>
      </c>
      <c r="M149" s="127" t="b">
        <v>1</v>
      </c>
      <c r="N149" s="127" t="s">
        <v>3692</v>
      </c>
      <c r="O149" s="358" t="str">
        <f>LEFT(APT!E149,19)&amp;"."&amp;APTCR!F149</f>
        <v>....REC</v>
      </c>
      <c r="P149" s="361">
        <f>APT!J149</f>
        <v>0</v>
      </c>
      <c r="Q149" s="127" t="b">
        <v>1</v>
      </c>
      <c r="R149" s="127" t="b">
        <v>1</v>
      </c>
      <c r="S149" s="127" t="b">
        <v>1</v>
      </c>
    </row>
    <row r="150" spans="1:19" hidden="1" x14ac:dyDescent="0.25">
      <c r="A150" s="127" t="s">
        <v>4033</v>
      </c>
      <c r="B150" s="206">
        <v>1</v>
      </c>
      <c r="C150" s="127">
        <v>2</v>
      </c>
      <c r="D150" s="357">
        <f>APT!K150</f>
        <v>0</v>
      </c>
      <c r="E150" s="127" t="b">
        <v>1</v>
      </c>
      <c r="F150" s="358" t="str">
        <f>RIGHT(APT!D150,4)&amp;"."&amp;APT!N150&amp;"."&amp;APT!L150&amp;"."&amp;APTCR!$C$6</f>
        <v>...REC</v>
      </c>
      <c r="G150" s="209">
        <f t="shared" ca="1" si="4"/>
        <v>44105</v>
      </c>
      <c r="H150" s="360">
        <f>IF(APT!AB150&gt;0,0,-APT!AB150)</f>
        <v>0</v>
      </c>
      <c r="I150" s="211">
        <f t="shared" ca="1" si="5"/>
        <v>44105</v>
      </c>
      <c r="J150" s="127">
        <v>3</v>
      </c>
      <c r="K150" s="127" t="b">
        <v>1</v>
      </c>
      <c r="L150" s="127" t="s">
        <v>4034</v>
      </c>
      <c r="M150" s="127" t="b">
        <v>1</v>
      </c>
      <c r="N150" s="127" t="s">
        <v>3692</v>
      </c>
      <c r="O150" s="358" t="str">
        <f>LEFT(APT!E150,19)&amp;"."&amp;APTCR!F150</f>
        <v>....REC</v>
      </c>
      <c r="P150" s="361">
        <f>APT!J150</f>
        <v>0</v>
      </c>
      <c r="Q150" s="127" t="b">
        <v>1</v>
      </c>
      <c r="R150" s="127" t="b">
        <v>1</v>
      </c>
      <c r="S150" s="127" t="b">
        <v>1</v>
      </c>
    </row>
    <row r="151" spans="1:19" hidden="1" x14ac:dyDescent="0.25">
      <c r="A151" s="127" t="s">
        <v>4033</v>
      </c>
      <c r="B151" s="206">
        <v>1</v>
      </c>
      <c r="C151" s="127">
        <v>2</v>
      </c>
      <c r="D151" s="357">
        <f>APT!K151</f>
        <v>0</v>
      </c>
      <c r="E151" s="127" t="b">
        <v>1</v>
      </c>
      <c r="F151" s="358" t="str">
        <f>RIGHT(APT!D151,4)&amp;"."&amp;APT!N151&amp;"."&amp;APT!L151&amp;"."&amp;APTCR!$C$6</f>
        <v>...REC</v>
      </c>
      <c r="G151" s="359">
        <f t="shared" ca="1" si="4"/>
        <v>44105</v>
      </c>
      <c r="H151" s="360">
        <f>IF(APT!AB151&gt;0,0,-APT!AB151)</f>
        <v>0</v>
      </c>
      <c r="I151" s="211">
        <f t="shared" ref="I151:I214" ca="1" si="6">G151</f>
        <v>44105</v>
      </c>
      <c r="J151" s="127">
        <v>3</v>
      </c>
      <c r="K151" s="127" t="b">
        <v>1</v>
      </c>
      <c r="L151" s="127" t="s">
        <v>4034</v>
      </c>
      <c r="M151" s="127" t="b">
        <v>1</v>
      </c>
      <c r="N151" s="127" t="s">
        <v>3692</v>
      </c>
      <c r="O151" s="358" t="str">
        <f>LEFT(APT!E151,19)&amp;"."&amp;APTCR!F151</f>
        <v>....REC</v>
      </c>
      <c r="P151" s="361">
        <f>APT!J151</f>
        <v>0</v>
      </c>
      <c r="Q151" s="127" t="b">
        <v>1</v>
      </c>
      <c r="R151" s="127" t="b">
        <v>1</v>
      </c>
      <c r="S151" s="127" t="b">
        <v>1</v>
      </c>
    </row>
    <row r="152" spans="1:19" hidden="1" x14ac:dyDescent="0.25">
      <c r="A152" s="127" t="s">
        <v>4033</v>
      </c>
      <c r="B152" s="206">
        <v>1</v>
      </c>
      <c r="C152" s="127">
        <v>2</v>
      </c>
      <c r="D152" s="357">
        <f>APT!K152</f>
        <v>0</v>
      </c>
      <c r="E152" s="127" t="b">
        <v>1</v>
      </c>
      <c r="F152" s="358" t="str">
        <f>RIGHT(APT!D152,4)&amp;"."&amp;APT!N152&amp;"."&amp;APT!L152&amp;"."&amp;APTCR!$C$6</f>
        <v>...REC</v>
      </c>
      <c r="G152" s="359">
        <f t="shared" ca="1" si="4"/>
        <v>44105</v>
      </c>
      <c r="H152" s="360">
        <f>IF(APT!AB152&gt;0,0,-APT!AB152)</f>
        <v>0</v>
      </c>
      <c r="I152" s="211">
        <f t="shared" ca="1" si="6"/>
        <v>44105</v>
      </c>
      <c r="J152" s="127">
        <v>3</v>
      </c>
      <c r="K152" s="127" t="b">
        <v>1</v>
      </c>
      <c r="L152" s="127" t="s">
        <v>4034</v>
      </c>
      <c r="M152" s="127" t="b">
        <v>1</v>
      </c>
      <c r="N152" s="127" t="s">
        <v>3692</v>
      </c>
      <c r="O152" s="358" t="str">
        <f>LEFT(APT!E152,19)&amp;"."&amp;APTCR!F152</f>
        <v>....REC</v>
      </c>
      <c r="P152" s="361">
        <f>APT!J152</f>
        <v>0</v>
      </c>
      <c r="Q152" s="127" t="b">
        <v>1</v>
      </c>
      <c r="R152" s="127" t="b">
        <v>1</v>
      </c>
      <c r="S152" s="127" t="b">
        <v>1</v>
      </c>
    </row>
    <row r="153" spans="1:19" hidden="1" x14ac:dyDescent="0.25">
      <c r="A153" s="127" t="s">
        <v>4033</v>
      </c>
      <c r="B153" s="206">
        <v>1</v>
      </c>
      <c r="C153" s="127">
        <v>2</v>
      </c>
      <c r="D153" s="357">
        <f>APT!K153</f>
        <v>0</v>
      </c>
      <c r="E153" s="127" t="b">
        <v>1</v>
      </c>
      <c r="F153" s="358" t="str">
        <f>RIGHT(APT!D153,4)&amp;"."&amp;APT!N153&amp;"."&amp;APT!L153&amp;"."&amp;APTCR!$C$6</f>
        <v>...REC</v>
      </c>
      <c r="G153" s="359">
        <f t="shared" ca="1" si="4"/>
        <v>44105</v>
      </c>
      <c r="H153" s="360">
        <f>IF(APT!AB153&gt;0,0,-APT!AB153)</f>
        <v>0</v>
      </c>
      <c r="I153" s="211">
        <f t="shared" ca="1" si="6"/>
        <v>44105</v>
      </c>
      <c r="J153" s="127">
        <v>3</v>
      </c>
      <c r="K153" s="127" t="b">
        <v>1</v>
      </c>
      <c r="L153" s="127" t="s">
        <v>4034</v>
      </c>
      <c r="M153" s="127" t="b">
        <v>1</v>
      </c>
      <c r="N153" s="127" t="s">
        <v>3692</v>
      </c>
      <c r="O153" s="358" t="str">
        <f>LEFT(APT!E153,19)&amp;"."&amp;APTCR!F153</f>
        <v>....REC</v>
      </c>
      <c r="P153" s="361">
        <f>APT!J153</f>
        <v>0</v>
      </c>
      <c r="Q153" s="127" t="b">
        <v>1</v>
      </c>
      <c r="R153" s="127" t="b">
        <v>1</v>
      </c>
      <c r="S153" s="127" t="b">
        <v>1</v>
      </c>
    </row>
    <row r="154" spans="1:19" hidden="1" x14ac:dyDescent="0.25">
      <c r="A154" s="127" t="s">
        <v>4033</v>
      </c>
      <c r="B154" s="206">
        <v>1</v>
      </c>
      <c r="C154" s="127">
        <v>2</v>
      </c>
      <c r="D154" s="357">
        <f>APT!K154</f>
        <v>0</v>
      </c>
      <c r="E154" s="127" t="b">
        <v>1</v>
      </c>
      <c r="F154" s="358" t="str">
        <f>RIGHT(APT!D154,4)&amp;"."&amp;APT!N154&amp;"."&amp;APT!L154&amp;"."&amp;APTCR!$C$6</f>
        <v>...REC</v>
      </c>
      <c r="G154" s="359">
        <f t="shared" ca="1" si="4"/>
        <v>44105</v>
      </c>
      <c r="H154" s="360">
        <f>IF(APT!AB154&gt;0,0,-APT!AB154)</f>
        <v>0</v>
      </c>
      <c r="I154" s="211">
        <f t="shared" ca="1" si="6"/>
        <v>44105</v>
      </c>
      <c r="J154" s="127">
        <v>3</v>
      </c>
      <c r="K154" s="127" t="b">
        <v>1</v>
      </c>
      <c r="L154" s="127" t="s">
        <v>4034</v>
      </c>
      <c r="M154" s="127" t="b">
        <v>1</v>
      </c>
      <c r="N154" s="127" t="s">
        <v>3692</v>
      </c>
      <c r="O154" s="358" t="str">
        <f>LEFT(APT!E154,19)&amp;"."&amp;APTCR!F154</f>
        <v>....REC</v>
      </c>
      <c r="P154" s="361">
        <f>APT!J154</f>
        <v>0</v>
      </c>
      <c r="Q154" s="127" t="b">
        <v>1</v>
      </c>
      <c r="R154" s="127" t="b">
        <v>1</v>
      </c>
      <c r="S154" s="127" t="b">
        <v>1</v>
      </c>
    </row>
    <row r="155" spans="1:19" hidden="1" x14ac:dyDescent="0.25">
      <c r="A155" s="127" t="s">
        <v>4033</v>
      </c>
      <c r="B155" s="206">
        <v>1</v>
      </c>
      <c r="C155" s="127">
        <v>2</v>
      </c>
      <c r="D155" s="357">
        <f>APT!K155</f>
        <v>0</v>
      </c>
      <c r="E155" s="127" t="b">
        <v>1</v>
      </c>
      <c r="F155" s="358" t="str">
        <f>RIGHT(APT!D155,4)&amp;"."&amp;APT!N155&amp;"."&amp;APT!L155&amp;"."&amp;APTCR!$C$6</f>
        <v>...REC</v>
      </c>
      <c r="G155" s="359">
        <f t="shared" ca="1" si="4"/>
        <v>44105</v>
      </c>
      <c r="H155" s="360">
        <f>IF(APT!AB155&gt;0,0,-APT!AB155)</f>
        <v>0</v>
      </c>
      <c r="I155" s="211">
        <f t="shared" ca="1" si="6"/>
        <v>44105</v>
      </c>
      <c r="J155" s="127">
        <v>3</v>
      </c>
      <c r="K155" s="127" t="b">
        <v>1</v>
      </c>
      <c r="L155" s="127" t="s">
        <v>4034</v>
      </c>
      <c r="M155" s="127" t="b">
        <v>1</v>
      </c>
      <c r="N155" s="127" t="s">
        <v>3692</v>
      </c>
      <c r="O155" s="358" t="str">
        <f>LEFT(APT!E155,19)&amp;"."&amp;APTCR!F155</f>
        <v>....REC</v>
      </c>
      <c r="P155" s="361">
        <f>APT!J155</f>
        <v>0</v>
      </c>
      <c r="Q155" s="127" t="b">
        <v>1</v>
      </c>
      <c r="R155" s="127" t="b">
        <v>1</v>
      </c>
      <c r="S155" s="127" t="b">
        <v>1</v>
      </c>
    </row>
    <row r="156" spans="1:19" hidden="1" x14ac:dyDescent="0.25">
      <c r="A156" s="127" t="s">
        <v>4033</v>
      </c>
      <c r="B156" s="206">
        <v>1</v>
      </c>
      <c r="C156" s="127">
        <v>2</v>
      </c>
      <c r="D156" s="357">
        <f>APT!K156</f>
        <v>0</v>
      </c>
      <c r="E156" s="127" t="b">
        <v>1</v>
      </c>
      <c r="F156" s="358" t="str">
        <f>RIGHT(APT!D156,4)&amp;"."&amp;APT!N156&amp;"."&amp;APT!L156&amp;"."&amp;APTCR!$C$6</f>
        <v>...REC</v>
      </c>
      <c r="G156" s="359">
        <f t="shared" ca="1" si="4"/>
        <v>44105</v>
      </c>
      <c r="H156" s="360">
        <f>IF(APT!AB156&gt;0,0,-APT!AB156)</f>
        <v>0</v>
      </c>
      <c r="I156" s="211">
        <f t="shared" ca="1" si="6"/>
        <v>44105</v>
      </c>
      <c r="J156" s="127">
        <v>3</v>
      </c>
      <c r="K156" s="127" t="b">
        <v>1</v>
      </c>
      <c r="L156" s="127" t="s">
        <v>4034</v>
      </c>
      <c r="M156" s="127" t="b">
        <v>1</v>
      </c>
      <c r="N156" s="127" t="s">
        <v>3692</v>
      </c>
      <c r="O156" s="358" t="str">
        <f>LEFT(APT!E156,19)&amp;"."&amp;APTCR!F156</f>
        <v>....REC</v>
      </c>
      <c r="P156" s="361">
        <f>APT!J156</f>
        <v>0</v>
      </c>
      <c r="Q156" s="127" t="b">
        <v>1</v>
      </c>
      <c r="R156" s="127" t="b">
        <v>1</v>
      </c>
      <c r="S156" s="127" t="b">
        <v>1</v>
      </c>
    </row>
    <row r="157" spans="1:19" hidden="1" x14ac:dyDescent="0.25">
      <c r="A157" s="127" t="s">
        <v>4033</v>
      </c>
      <c r="B157" s="206">
        <v>1</v>
      </c>
      <c r="C157" s="127">
        <v>2</v>
      </c>
      <c r="D157" s="357">
        <f>APT!K157</f>
        <v>0</v>
      </c>
      <c r="E157" s="127" t="b">
        <v>1</v>
      </c>
      <c r="F157" s="358" t="str">
        <f>RIGHT(APT!D157,4)&amp;"."&amp;APT!N157&amp;"."&amp;APT!L157&amp;"."&amp;APTCR!$C$6</f>
        <v>...REC</v>
      </c>
      <c r="G157" s="359">
        <f t="shared" ca="1" si="4"/>
        <v>44105</v>
      </c>
      <c r="H157" s="360">
        <f>IF(APT!AB157&gt;0,0,-APT!AB157)</f>
        <v>0</v>
      </c>
      <c r="I157" s="211">
        <f t="shared" ca="1" si="6"/>
        <v>44105</v>
      </c>
      <c r="J157" s="127">
        <v>3</v>
      </c>
      <c r="K157" s="127" t="b">
        <v>1</v>
      </c>
      <c r="L157" s="127" t="s">
        <v>4034</v>
      </c>
      <c r="M157" s="127" t="b">
        <v>1</v>
      </c>
      <c r="N157" s="127" t="s">
        <v>3692</v>
      </c>
      <c r="O157" s="358" t="str">
        <f>LEFT(APT!E157,19)&amp;"."&amp;APTCR!F157</f>
        <v>....REC</v>
      </c>
      <c r="P157" s="361">
        <f>APT!J157</f>
        <v>0</v>
      </c>
      <c r="Q157" s="127" t="b">
        <v>1</v>
      </c>
      <c r="R157" s="127" t="b">
        <v>1</v>
      </c>
      <c r="S157" s="127" t="b">
        <v>1</v>
      </c>
    </row>
    <row r="158" spans="1:19" hidden="1" x14ac:dyDescent="0.25">
      <c r="A158" s="127" t="s">
        <v>4033</v>
      </c>
      <c r="B158" s="206">
        <v>1</v>
      </c>
      <c r="C158" s="127">
        <v>2</v>
      </c>
      <c r="D158" s="357">
        <f>APT!K158</f>
        <v>0</v>
      </c>
      <c r="E158" s="127" t="b">
        <v>1</v>
      </c>
      <c r="F158" s="358" t="str">
        <f>RIGHT(APT!D158,4)&amp;"."&amp;APT!N158&amp;"."&amp;APT!L158&amp;"."&amp;APTCR!$C$6</f>
        <v>...REC</v>
      </c>
      <c r="G158" s="359">
        <f t="shared" ca="1" si="4"/>
        <v>44105</v>
      </c>
      <c r="H158" s="360">
        <f>IF(APT!AB158&gt;0,0,-APT!AB158)</f>
        <v>0</v>
      </c>
      <c r="I158" s="211">
        <f t="shared" ca="1" si="6"/>
        <v>44105</v>
      </c>
      <c r="J158" s="127">
        <v>3</v>
      </c>
      <c r="K158" s="127" t="b">
        <v>1</v>
      </c>
      <c r="L158" s="127" t="s">
        <v>4034</v>
      </c>
      <c r="M158" s="127" t="b">
        <v>1</v>
      </c>
      <c r="N158" s="127" t="s">
        <v>3692</v>
      </c>
      <c r="O158" s="358" t="str">
        <f>LEFT(APT!E158,19)&amp;"."&amp;APTCR!F158</f>
        <v>....REC</v>
      </c>
      <c r="P158" s="361">
        <f>APT!J158</f>
        <v>0</v>
      </c>
      <c r="Q158" s="127" t="b">
        <v>1</v>
      </c>
      <c r="R158" s="127" t="b">
        <v>1</v>
      </c>
      <c r="S158" s="127" t="b">
        <v>1</v>
      </c>
    </row>
    <row r="159" spans="1:19" hidden="1" x14ac:dyDescent="0.25">
      <c r="A159" s="127" t="s">
        <v>4033</v>
      </c>
      <c r="B159" s="206">
        <v>1</v>
      </c>
      <c r="C159" s="127">
        <v>2</v>
      </c>
      <c r="D159" s="357">
        <f>APT!K159</f>
        <v>0</v>
      </c>
      <c r="E159" s="127" t="b">
        <v>1</v>
      </c>
      <c r="F159" s="358" t="str">
        <f>RIGHT(APT!D159,4)&amp;"."&amp;APT!N159&amp;"."&amp;APT!L159&amp;"."&amp;APTCR!$C$6</f>
        <v>...REC</v>
      </c>
      <c r="G159" s="359">
        <f t="shared" ca="1" si="4"/>
        <v>44105</v>
      </c>
      <c r="H159" s="360">
        <f>IF(APT!AB159&gt;0,0,-APT!AB159)</f>
        <v>0</v>
      </c>
      <c r="I159" s="211">
        <f t="shared" ca="1" si="6"/>
        <v>44105</v>
      </c>
      <c r="J159" s="127">
        <v>3</v>
      </c>
      <c r="K159" s="127" t="b">
        <v>1</v>
      </c>
      <c r="L159" s="127" t="s">
        <v>4034</v>
      </c>
      <c r="M159" s="127" t="b">
        <v>1</v>
      </c>
      <c r="N159" s="127" t="s">
        <v>3692</v>
      </c>
      <c r="O159" s="358" t="str">
        <f>LEFT(APT!E159,19)&amp;"."&amp;APTCR!F159</f>
        <v>....REC</v>
      </c>
      <c r="P159" s="361">
        <f>APT!J159</f>
        <v>0</v>
      </c>
      <c r="Q159" s="127" t="b">
        <v>1</v>
      </c>
      <c r="R159" s="127" t="b">
        <v>1</v>
      </c>
      <c r="S159" s="127" t="b">
        <v>1</v>
      </c>
    </row>
    <row r="160" spans="1:19" hidden="1" x14ac:dyDescent="0.25">
      <c r="A160" s="127" t="s">
        <v>4033</v>
      </c>
      <c r="B160" s="206">
        <v>1</v>
      </c>
      <c r="C160" s="127">
        <v>2</v>
      </c>
      <c r="D160" s="357">
        <f>APT!K160</f>
        <v>0</v>
      </c>
      <c r="E160" s="127" t="b">
        <v>1</v>
      </c>
      <c r="F160" s="358" t="str">
        <f>RIGHT(APT!D160,4)&amp;"."&amp;APT!N160&amp;"."&amp;APT!L160&amp;"."&amp;APTCR!$C$6</f>
        <v>...REC</v>
      </c>
      <c r="G160" s="359">
        <f t="shared" ca="1" si="4"/>
        <v>44105</v>
      </c>
      <c r="H160" s="360">
        <f>IF(APT!AB160&gt;0,0,-APT!AB160)</f>
        <v>0</v>
      </c>
      <c r="I160" s="211">
        <f t="shared" ca="1" si="6"/>
        <v>44105</v>
      </c>
      <c r="J160" s="127">
        <v>3</v>
      </c>
      <c r="K160" s="127" t="b">
        <v>1</v>
      </c>
      <c r="L160" s="127" t="s">
        <v>4034</v>
      </c>
      <c r="M160" s="127" t="b">
        <v>1</v>
      </c>
      <c r="N160" s="127" t="s">
        <v>3692</v>
      </c>
      <c r="O160" s="358" t="str">
        <f>LEFT(APT!E160,19)&amp;"."&amp;APTCR!F160</f>
        <v>....REC</v>
      </c>
      <c r="P160" s="361">
        <f>APT!J160</f>
        <v>0</v>
      </c>
      <c r="Q160" s="127" t="b">
        <v>1</v>
      </c>
      <c r="R160" s="127" t="b">
        <v>1</v>
      </c>
      <c r="S160" s="127" t="b">
        <v>1</v>
      </c>
    </row>
    <row r="161" spans="1:19" hidden="1" x14ac:dyDescent="0.25">
      <c r="A161" s="127" t="s">
        <v>4033</v>
      </c>
      <c r="B161" s="206">
        <v>1</v>
      </c>
      <c r="C161" s="127">
        <v>2</v>
      </c>
      <c r="D161" s="357">
        <f>APT!K161</f>
        <v>0</v>
      </c>
      <c r="E161" s="127" t="b">
        <v>1</v>
      </c>
      <c r="F161" s="358" t="str">
        <f>RIGHT(APT!D161,4)&amp;"."&amp;APT!N161&amp;"."&amp;APT!L161&amp;"."&amp;APTCR!$C$6</f>
        <v>...REC</v>
      </c>
      <c r="G161" s="359">
        <f t="shared" ca="1" si="4"/>
        <v>44105</v>
      </c>
      <c r="H161" s="360">
        <f>IF(APT!AB161&gt;0,0,-APT!AB161)</f>
        <v>0</v>
      </c>
      <c r="I161" s="211">
        <f t="shared" ca="1" si="6"/>
        <v>44105</v>
      </c>
      <c r="J161" s="127">
        <v>3</v>
      </c>
      <c r="K161" s="127" t="b">
        <v>1</v>
      </c>
      <c r="L161" s="127" t="s">
        <v>4034</v>
      </c>
      <c r="M161" s="127" t="b">
        <v>1</v>
      </c>
      <c r="N161" s="127" t="s">
        <v>3692</v>
      </c>
      <c r="O161" s="358" t="str">
        <f>LEFT(APT!E161,19)&amp;"."&amp;APTCR!F161</f>
        <v>....REC</v>
      </c>
      <c r="P161" s="361">
        <f>APT!J161</f>
        <v>0</v>
      </c>
      <c r="Q161" s="127" t="b">
        <v>1</v>
      </c>
      <c r="R161" s="127" t="b">
        <v>1</v>
      </c>
      <c r="S161" s="127" t="b">
        <v>1</v>
      </c>
    </row>
    <row r="162" spans="1:19" hidden="1" x14ac:dyDescent="0.25">
      <c r="A162" s="127" t="s">
        <v>4033</v>
      </c>
      <c r="B162" s="206">
        <v>1</v>
      </c>
      <c r="C162" s="127">
        <v>2</v>
      </c>
      <c r="D162" s="357">
        <f>APT!K162</f>
        <v>0</v>
      </c>
      <c r="E162" s="127" t="b">
        <v>1</v>
      </c>
      <c r="F162" s="358" t="str">
        <f>RIGHT(APT!D162,4)&amp;"."&amp;APT!N162&amp;"."&amp;APT!L162&amp;"."&amp;APTCR!$C$6</f>
        <v>...REC</v>
      </c>
      <c r="G162" s="359">
        <f t="shared" ca="1" si="4"/>
        <v>44105</v>
      </c>
      <c r="H162" s="360">
        <f>IF(APT!AB162&gt;0,0,-APT!AB162)</f>
        <v>0</v>
      </c>
      <c r="I162" s="211">
        <f t="shared" ca="1" si="6"/>
        <v>44105</v>
      </c>
      <c r="J162" s="127">
        <v>3</v>
      </c>
      <c r="K162" s="127" t="b">
        <v>1</v>
      </c>
      <c r="L162" s="127" t="s">
        <v>4034</v>
      </c>
      <c r="M162" s="127" t="b">
        <v>1</v>
      </c>
      <c r="N162" s="127" t="s">
        <v>3692</v>
      </c>
      <c r="O162" s="358" t="str">
        <f>LEFT(APT!E162,19)&amp;"."&amp;APTCR!F162</f>
        <v>....REC</v>
      </c>
      <c r="P162" s="361">
        <f>APT!J162</f>
        <v>0</v>
      </c>
      <c r="Q162" s="127" t="b">
        <v>1</v>
      </c>
      <c r="R162" s="127" t="b">
        <v>1</v>
      </c>
      <c r="S162" s="127" t="b">
        <v>1</v>
      </c>
    </row>
    <row r="163" spans="1:19" hidden="1" x14ac:dyDescent="0.25">
      <c r="A163" s="127" t="s">
        <v>4033</v>
      </c>
      <c r="B163" s="206">
        <v>1</v>
      </c>
      <c r="C163" s="127">
        <v>2</v>
      </c>
      <c r="D163" s="357">
        <f>APT!K163</f>
        <v>0</v>
      </c>
      <c r="E163" s="127" t="b">
        <v>1</v>
      </c>
      <c r="F163" s="358" t="str">
        <f>RIGHT(APT!D163,4)&amp;"."&amp;APT!N163&amp;"."&amp;APT!L163&amp;"."&amp;APTCR!$C$6</f>
        <v>...REC</v>
      </c>
      <c r="G163" s="359">
        <f t="shared" ca="1" si="4"/>
        <v>44105</v>
      </c>
      <c r="H163" s="360">
        <f>IF(APT!AB163&gt;0,0,-APT!AB163)</f>
        <v>0</v>
      </c>
      <c r="I163" s="211">
        <f t="shared" ca="1" si="6"/>
        <v>44105</v>
      </c>
      <c r="J163" s="127">
        <v>3</v>
      </c>
      <c r="K163" s="127" t="b">
        <v>1</v>
      </c>
      <c r="L163" s="127" t="s">
        <v>4034</v>
      </c>
      <c r="M163" s="127" t="b">
        <v>1</v>
      </c>
      <c r="N163" s="127" t="s">
        <v>3692</v>
      </c>
      <c r="O163" s="358" t="str">
        <f>LEFT(APT!E163,19)&amp;"."&amp;APTCR!F163</f>
        <v>....REC</v>
      </c>
      <c r="P163" s="361">
        <f>APT!J163</f>
        <v>0</v>
      </c>
      <c r="Q163" s="127" t="b">
        <v>1</v>
      </c>
      <c r="R163" s="127" t="b">
        <v>1</v>
      </c>
      <c r="S163" s="127" t="b">
        <v>1</v>
      </c>
    </row>
    <row r="164" spans="1:19" hidden="1" x14ac:dyDescent="0.25">
      <c r="A164" s="127" t="s">
        <v>4033</v>
      </c>
      <c r="B164" s="206">
        <v>1</v>
      </c>
      <c r="C164" s="127">
        <v>2</v>
      </c>
      <c r="D164" s="357">
        <f>APT!K164</f>
        <v>0</v>
      </c>
      <c r="E164" s="127" t="b">
        <v>1</v>
      </c>
      <c r="F164" s="358" t="str">
        <f>RIGHT(APT!D164,4)&amp;"."&amp;APT!N164&amp;"."&amp;APT!L164&amp;"."&amp;APTCR!$C$6</f>
        <v>...REC</v>
      </c>
      <c r="G164" s="359">
        <f t="shared" ca="1" si="4"/>
        <v>44105</v>
      </c>
      <c r="H164" s="360">
        <f>IF(APT!AB164&gt;0,0,-APT!AB164)</f>
        <v>0</v>
      </c>
      <c r="I164" s="211">
        <f t="shared" ca="1" si="6"/>
        <v>44105</v>
      </c>
      <c r="J164" s="127">
        <v>3</v>
      </c>
      <c r="K164" s="127" t="b">
        <v>1</v>
      </c>
      <c r="L164" s="127" t="s">
        <v>4034</v>
      </c>
      <c r="M164" s="127" t="b">
        <v>1</v>
      </c>
      <c r="N164" s="127" t="s">
        <v>3692</v>
      </c>
      <c r="O164" s="358" t="str">
        <f>LEFT(APT!E164,19)&amp;"."&amp;APTCR!F164</f>
        <v>....REC</v>
      </c>
      <c r="P164" s="361">
        <f>APT!J164</f>
        <v>0</v>
      </c>
      <c r="Q164" s="127" t="b">
        <v>1</v>
      </c>
      <c r="R164" s="127" t="b">
        <v>1</v>
      </c>
      <c r="S164" s="127" t="b">
        <v>1</v>
      </c>
    </row>
    <row r="165" spans="1:19" hidden="1" x14ac:dyDescent="0.25">
      <c r="A165" s="127" t="s">
        <v>4033</v>
      </c>
      <c r="B165" s="206">
        <v>1</v>
      </c>
      <c r="C165" s="127">
        <v>2</v>
      </c>
      <c r="D165" s="357">
        <f>APT!K165</f>
        <v>0</v>
      </c>
      <c r="E165" s="127" t="b">
        <v>1</v>
      </c>
      <c r="F165" s="358" t="str">
        <f>RIGHT(APT!D165,4)&amp;"."&amp;APT!N165&amp;"."&amp;APT!L165&amp;"."&amp;APTCR!$C$6</f>
        <v>...REC</v>
      </c>
      <c r="G165" s="359">
        <f t="shared" ca="1" si="4"/>
        <v>44105</v>
      </c>
      <c r="H165" s="360">
        <f>IF(APT!AB165&gt;0,0,-APT!AB165)</f>
        <v>0</v>
      </c>
      <c r="I165" s="211">
        <f t="shared" ca="1" si="6"/>
        <v>44105</v>
      </c>
      <c r="J165" s="127">
        <v>3</v>
      </c>
      <c r="K165" s="127" t="b">
        <v>1</v>
      </c>
      <c r="L165" s="127" t="s">
        <v>4034</v>
      </c>
      <c r="M165" s="127" t="b">
        <v>1</v>
      </c>
      <c r="N165" s="127" t="s">
        <v>3692</v>
      </c>
      <c r="O165" s="358" t="str">
        <f>LEFT(APT!E165,19)&amp;"."&amp;APTCR!F165</f>
        <v>....REC</v>
      </c>
      <c r="P165" s="361">
        <f>APT!J165</f>
        <v>0</v>
      </c>
      <c r="Q165" s="127" t="b">
        <v>1</v>
      </c>
      <c r="R165" s="127" t="b">
        <v>1</v>
      </c>
      <c r="S165" s="127" t="b">
        <v>1</v>
      </c>
    </row>
    <row r="166" spans="1:19" hidden="1" x14ac:dyDescent="0.25">
      <c r="A166" s="127" t="s">
        <v>4033</v>
      </c>
      <c r="B166" s="206">
        <v>1</v>
      </c>
      <c r="C166" s="127">
        <v>2</v>
      </c>
      <c r="D166" s="357">
        <f>APT!K166</f>
        <v>0</v>
      </c>
      <c r="E166" s="127" t="b">
        <v>1</v>
      </c>
      <c r="F166" s="358" t="str">
        <f>RIGHT(APT!D166,4)&amp;"."&amp;APT!N166&amp;"."&amp;APT!L166&amp;"."&amp;APTCR!$C$6</f>
        <v>...REC</v>
      </c>
      <c r="G166" s="359">
        <f t="shared" ca="1" si="4"/>
        <v>44105</v>
      </c>
      <c r="H166" s="360">
        <f>IF(APT!AB166&gt;0,0,-APT!AB166)</f>
        <v>0</v>
      </c>
      <c r="I166" s="211">
        <f t="shared" ca="1" si="6"/>
        <v>44105</v>
      </c>
      <c r="J166" s="127">
        <v>3</v>
      </c>
      <c r="K166" s="127" t="b">
        <v>1</v>
      </c>
      <c r="L166" s="127" t="s">
        <v>4034</v>
      </c>
      <c r="M166" s="127" t="b">
        <v>1</v>
      </c>
      <c r="N166" s="127" t="s">
        <v>3692</v>
      </c>
      <c r="O166" s="358" t="str">
        <f>LEFT(APT!E166,19)&amp;"."&amp;APTCR!F166</f>
        <v>....REC</v>
      </c>
      <c r="P166" s="361">
        <f>APT!J166</f>
        <v>0</v>
      </c>
      <c r="Q166" s="127" t="b">
        <v>1</v>
      </c>
      <c r="R166" s="127" t="b">
        <v>1</v>
      </c>
      <c r="S166" s="127" t="b">
        <v>1</v>
      </c>
    </row>
    <row r="167" spans="1:19" hidden="1" x14ac:dyDescent="0.25">
      <c r="A167" s="127" t="s">
        <v>4033</v>
      </c>
      <c r="B167" s="206">
        <v>1</v>
      </c>
      <c r="C167" s="127">
        <v>2</v>
      </c>
      <c r="D167" s="357">
        <f>APT!K167</f>
        <v>0</v>
      </c>
      <c r="E167" s="127" t="b">
        <v>1</v>
      </c>
      <c r="F167" s="358" t="str">
        <f>RIGHT(APT!D167,4)&amp;"."&amp;APT!N167&amp;"."&amp;APT!L167&amp;"."&amp;APTCR!$C$6</f>
        <v>...REC</v>
      </c>
      <c r="G167" s="359">
        <f t="shared" ca="1" si="4"/>
        <v>44105</v>
      </c>
      <c r="H167" s="360">
        <f>IF(APT!AB167&gt;0,0,-APT!AB167)</f>
        <v>0</v>
      </c>
      <c r="I167" s="211">
        <f t="shared" ca="1" si="6"/>
        <v>44105</v>
      </c>
      <c r="J167" s="127">
        <v>3</v>
      </c>
      <c r="K167" s="127" t="b">
        <v>1</v>
      </c>
      <c r="L167" s="127" t="s">
        <v>4034</v>
      </c>
      <c r="M167" s="127" t="b">
        <v>1</v>
      </c>
      <c r="N167" s="127" t="s">
        <v>3692</v>
      </c>
      <c r="O167" s="358" t="str">
        <f>LEFT(APT!E167,19)&amp;"."&amp;APTCR!F167</f>
        <v>....REC</v>
      </c>
      <c r="P167" s="361">
        <f>APT!J167</f>
        <v>0</v>
      </c>
      <c r="Q167" s="127" t="b">
        <v>1</v>
      </c>
      <c r="R167" s="127" t="b">
        <v>1</v>
      </c>
      <c r="S167" s="127" t="b">
        <v>1</v>
      </c>
    </row>
    <row r="168" spans="1:19" hidden="1" x14ac:dyDescent="0.25">
      <c r="A168" s="127" t="s">
        <v>4033</v>
      </c>
      <c r="B168" s="206">
        <v>1</v>
      </c>
      <c r="C168" s="127">
        <v>2</v>
      </c>
      <c r="D168" s="357">
        <f>APT!K168</f>
        <v>0</v>
      </c>
      <c r="E168" s="127" t="b">
        <v>1</v>
      </c>
      <c r="F168" s="358" t="str">
        <f>RIGHT(APT!D168,4)&amp;"."&amp;APT!N168&amp;"."&amp;APT!L168&amp;"."&amp;APTCR!$C$6</f>
        <v>...REC</v>
      </c>
      <c r="G168" s="359">
        <f t="shared" ca="1" si="4"/>
        <v>44105</v>
      </c>
      <c r="H168" s="360">
        <f>IF(APT!AB168&gt;0,0,-APT!AB168)</f>
        <v>0</v>
      </c>
      <c r="I168" s="211">
        <f t="shared" ca="1" si="6"/>
        <v>44105</v>
      </c>
      <c r="J168" s="127">
        <v>3</v>
      </c>
      <c r="K168" s="127" t="b">
        <v>1</v>
      </c>
      <c r="L168" s="127" t="s">
        <v>4034</v>
      </c>
      <c r="M168" s="127" t="b">
        <v>1</v>
      </c>
      <c r="N168" s="127" t="s">
        <v>3692</v>
      </c>
      <c r="O168" s="358" t="str">
        <f>LEFT(APT!E168,19)&amp;"."&amp;APTCR!F168</f>
        <v>....REC</v>
      </c>
      <c r="P168" s="361">
        <f>APT!J168</f>
        <v>0</v>
      </c>
      <c r="Q168" s="127" t="b">
        <v>1</v>
      </c>
      <c r="R168" s="127" t="b">
        <v>1</v>
      </c>
      <c r="S168" s="127" t="b">
        <v>1</v>
      </c>
    </row>
    <row r="169" spans="1:19" hidden="1" x14ac:dyDescent="0.25">
      <c r="A169" s="127" t="s">
        <v>4033</v>
      </c>
      <c r="B169" s="206">
        <v>1</v>
      </c>
      <c r="C169" s="127">
        <v>2</v>
      </c>
      <c r="D169" s="357">
        <f>APT!K169</f>
        <v>0</v>
      </c>
      <c r="E169" s="127" t="b">
        <v>1</v>
      </c>
      <c r="F169" s="358" t="str">
        <f>RIGHT(APT!D169,4)&amp;"."&amp;APT!N169&amp;"."&amp;APT!L169&amp;"."&amp;APTCR!$C$6</f>
        <v>...REC</v>
      </c>
      <c r="G169" s="359">
        <f t="shared" ca="1" si="4"/>
        <v>44105</v>
      </c>
      <c r="H169" s="360">
        <f>IF(APT!AB169&gt;0,0,-APT!AB169)</f>
        <v>0</v>
      </c>
      <c r="I169" s="211">
        <f t="shared" ca="1" si="6"/>
        <v>44105</v>
      </c>
      <c r="J169" s="127">
        <v>3</v>
      </c>
      <c r="K169" s="127" t="b">
        <v>1</v>
      </c>
      <c r="L169" s="127" t="s">
        <v>4034</v>
      </c>
      <c r="M169" s="127" t="b">
        <v>1</v>
      </c>
      <c r="N169" s="127" t="s">
        <v>3692</v>
      </c>
      <c r="O169" s="358" t="str">
        <f>LEFT(APT!E169,19)&amp;"."&amp;APTCR!F169</f>
        <v>....REC</v>
      </c>
      <c r="P169" s="361">
        <f>APT!J169</f>
        <v>0</v>
      </c>
      <c r="Q169" s="127" t="b">
        <v>1</v>
      </c>
      <c r="R169" s="127" t="b">
        <v>1</v>
      </c>
      <c r="S169" s="127" t="b">
        <v>1</v>
      </c>
    </row>
    <row r="170" spans="1:19" hidden="1" x14ac:dyDescent="0.25">
      <c r="A170" s="127" t="s">
        <v>4033</v>
      </c>
      <c r="B170" s="206">
        <v>1</v>
      </c>
      <c r="C170" s="127">
        <v>2</v>
      </c>
      <c r="D170" s="357">
        <f>APT!K170</f>
        <v>0</v>
      </c>
      <c r="E170" s="127" t="b">
        <v>1</v>
      </c>
      <c r="F170" s="358" t="str">
        <f>RIGHT(APT!D170,4)&amp;"."&amp;APT!N170&amp;"."&amp;APT!L170&amp;"."&amp;APTCR!$C$6</f>
        <v>...REC</v>
      </c>
      <c r="G170" s="359">
        <f t="shared" ca="1" si="4"/>
        <v>44105</v>
      </c>
      <c r="H170" s="360">
        <f>IF(APT!AB170&gt;0,0,-APT!AB170)</f>
        <v>0</v>
      </c>
      <c r="I170" s="211">
        <f t="shared" ca="1" si="6"/>
        <v>44105</v>
      </c>
      <c r="J170" s="127">
        <v>3</v>
      </c>
      <c r="K170" s="127" t="b">
        <v>1</v>
      </c>
      <c r="L170" s="127" t="s">
        <v>4034</v>
      </c>
      <c r="M170" s="127" t="b">
        <v>1</v>
      </c>
      <c r="N170" s="127" t="s">
        <v>3692</v>
      </c>
      <c r="O170" s="358" t="str">
        <f>LEFT(APT!E170,19)&amp;"."&amp;APTCR!F170</f>
        <v>....REC</v>
      </c>
      <c r="P170" s="361">
        <f>APT!J170</f>
        <v>0</v>
      </c>
      <c r="Q170" s="127" t="b">
        <v>1</v>
      </c>
      <c r="R170" s="127" t="b">
        <v>1</v>
      </c>
      <c r="S170" s="127" t="b">
        <v>1</v>
      </c>
    </row>
    <row r="171" spans="1:19" hidden="1" x14ac:dyDescent="0.25">
      <c r="A171" s="127" t="s">
        <v>4033</v>
      </c>
      <c r="B171" s="206">
        <v>1</v>
      </c>
      <c r="C171" s="127">
        <v>2</v>
      </c>
      <c r="D171" s="357">
        <f>APT!K171</f>
        <v>0</v>
      </c>
      <c r="E171" s="127" t="b">
        <v>1</v>
      </c>
      <c r="F171" s="358" t="str">
        <f>RIGHT(APT!D171,4)&amp;"."&amp;APT!N171&amp;"."&amp;APT!L171&amp;"."&amp;APTCR!$C$6</f>
        <v>...REC</v>
      </c>
      <c r="G171" s="359">
        <f t="shared" ca="1" si="4"/>
        <v>44105</v>
      </c>
      <c r="H171" s="360">
        <f>IF(APT!AB171&gt;0,0,-APT!AB171)</f>
        <v>0</v>
      </c>
      <c r="I171" s="211">
        <f t="shared" ca="1" si="6"/>
        <v>44105</v>
      </c>
      <c r="J171" s="127">
        <v>3</v>
      </c>
      <c r="K171" s="127" t="b">
        <v>1</v>
      </c>
      <c r="L171" s="127" t="s">
        <v>4034</v>
      </c>
      <c r="M171" s="127" t="b">
        <v>1</v>
      </c>
      <c r="N171" s="127" t="s">
        <v>3692</v>
      </c>
      <c r="O171" s="358" t="str">
        <f>LEFT(APT!E171,19)&amp;"."&amp;APTCR!F171</f>
        <v>....REC</v>
      </c>
      <c r="P171" s="361">
        <f>APT!J171</f>
        <v>0</v>
      </c>
      <c r="Q171" s="127" t="b">
        <v>1</v>
      </c>
      <c r="R171" s="127" t="b">
        <v>1</v>
      </c>
      <c r="S171" s="127" t="b">
        <v>1</v>
      </c>
    </row>
    <row r="172" spans="1:19" hidden="1" x14ac:dyDescent="0.25">
      <c r="A172" s="127" t="s">
        <v>4033</v>
      </c>
      <c r="B172" s="206">
        <v>1</v>
      </c>
      <c r="C172" s="127">
        <v>2</v>
      </c>
      <c r="D172" s="357">
        <f>APT!K172</f>
        <v>0</v>
      </c>
      <c r="E172" s="127" t="b">
        <v>1</v>
      </c>
      <c r="F172" s="358" t="str">
        <f>RIGHT(APT!D172,4)&amp;"."&amp;APT!N172&amp;"."&amp;APT!L172&amp;"."&amp;APTCR!$C$6</f>
        <v>...REC</v>
      </c>
      <c r="G172" s="359">
        <f t="shared" ca="1" si="4"/>
        <v>44105</v>
      </c>
      <c r="H172" s="360">
        <f>IF(APT!AB172&gt;0,0,-APT!AB172)</f>
        <v>0</v>
      </c>
      <c r="I172" s="211">
        <f t="shared" ca="1" si="6"/>
        <v>44105</v>
      </c>
      <c r="J172" s="127">
        <v>3</v>
      </c>
      <c r="K172" s="127" t="b">
        <v>1</v>
      </c>
      <c r="L172" s="127" t="s">
        <v>4034</v>
      </c>
      <c r="M172" s="127" t="b">
        <v>1</v>
      </c>
      <c r="N172" s="127" t="s">
        <v>3692</v>
      </c>
      <c r="O172" s="358" t="str">
        <f>LEFT(APT!E172,19)&amp;"."&amp;APTCR!F172</f>
        <v>....REC</v>
      </c>
      <c r="P172" s="361">
        <f>APT!J172</f>
        <v>0</v>
      </c>
      <c r="Q172" s="127" t="b">
        <v>1</v>
      </c>
      <c r="R172" s="127" t="b">
        <v>1</v>
      </c>
      <c r="S172" s="127" t="b">
        <v>1</v>
      </c>
    </row>
    <row r="173" spans="1:19" hidden="1" x14ac:dyDescent="0.25">
      <c r="A173" s="127" t="s">
        <v>4033</v>
      </c>
      <c r="B173" s="206">
        <v>1</v>
      </c>
      <c r="C173" s="127">
        <v>2</v>
      </c>
      <c r="D173" s="357">
        <f>APT!K173</f>
        <v>0</v>
      </c>
      <c r="E173" s="127" t="b">
        <v>1</v>
      </c>
      <c r="F173" s="358" t="str">
        <f>RIGHT(APT!D173,4)&amp;"."&amp;APT!N173&amp;"."&amp;APT!L173&amp;"."&amp;APTCR!$C$6</f>
        <v>...REC</v>
      </c>
      <c r="G173" s="359">
        <f t="shared" ca="1" si="4"/>
        <v>44105</v>
      </c>
      <c r="H173" s="360">
        <f>IF(APT!AB173&gt;0,0,-APT!AB173)</f>
        <v>0</v>
      </c>
      <c r="I173" s="211">
        <f t="shared" ca="1" si="6"/>
        <v>44105</v>
      </c>
      <c r="J173" s="127">
        <v>3</v>
      </c>
      <c r="K173" s="127" t="b">
        <v>1</v>
      </c>
      <c r="L173" s="127" t="s">
        <v>4034</v>
      </c>
      <c r="M173" s="127" t="b">
        <v>1</v>
      </c>
      <c r="N173" s="127" t="s">
        <v>3692</v>
      </c>
      <c r="O173" s="358" t="str">
        <f>LEFT(APT!E173,19)&amp;"."&amp;APTCR!F173</f>
        <v>....REC</v>
      </c>
      <c r="P173" s="361">
        <f>APT!J173</f>
        <v>0</v>
      </c>
      <c r="Q173" s="127" t="b">
        <v>1</v>
      </c>
      <c r="R173" s="127" t="b">
        <v>1</v>
      </c>
      <c r="S173" s="127" t="b">
        <v>1</v>
      </c>
    </row>
    <row r="174" spans="1:19" hidden="1" x14ac:dyDescent="0.25">
      <c r="A174" s="127" t="s">
        <v>4033</v>
      </c>
      <c r="B174" s="206">
        <v>1</v>
      </c>
      <c r="C174" s="127">
        <v>2</v>
      </c>
      <c r="D174" s="357">
        <f>APT!K174</f>
        <v>0</v>
      </c>
      <c r="E174" s="127" t="b">
        <v>1</v>
      </c>
      <c r="F174" s="358" t="str">
        <f>RIGHT(APT!D174,4)&amp;"."&amp;APT!N174&amp;"."&amp;APT!L174&amp;"."&amp;APTCR!$C$6</f>
        <v>...REC</v>
      </c>
      <c r="G174" s="359">
        <f t="shared" ca="1" si="4"/>
        <v>44105</v>
      </c>
      <c r="H174" s="360">
        <f>IF(APT!AB174&gt;0,0,-APT!AB174)</f>
        <v>0</v>
      </c>
      <c r="I174" s="211">
        <f t="shared" ca="1" si="6"/>
        <v>44105</v>
      </c>
      <c r="J174" s="127">
        <v>3</v>
      </c>
      <c r="K174" s="127" t="b">
        <v>1</v>
      </c>
      <c r="L174" s="127" t="s">
        <v>4034</v>
      </c>
      <c r="M174" s="127" t="b">
        <v>1</v>
      </c>
      <c r="N174" s="127" t="s">
        <v>3692</v>
      </c>
      <c r="O174" s="358" t="str">
        <f>LEFT(APT!E174,19)&amp;"."&amp;APTCR!F174</f>
        <v>....REC</v>
      </c>
      <c r="P174" s="361">
        <f>APT!J174</f>
        <v>0</v>
      </c>
      <c r="Q174" s="127" t="b">
        <v>1</v>
      </c>
      <c r="R174" s="127" t="b">
        <v>1</v>
      </c>
      <c r="S174" s="127" t="b">
        <v>1</v>
      </c>
    </row>
    <row r="175" spans="1:19" hidden="1" x14ac:dyDescent="0.25">
      <c r="A175" s="127" t="s">
        <v>4033</v>
      </c>
      <c r="B175" s="206">
        <v>1</v>
      </c>
      <c r="C175" s="127">
        <v>2</v>
      </c>
      <c r="D175" s="357">
        <f>APT!K175</f>
        <v>0</v>
      </c>
      <c r="E175" s="127" t="b">
        <v>1</v>
      </c>
      <c r="F175" s="358" t="str">
        <f>RIGHT(APT!D175,4)&amp;"."&amp;APT!N175&amp;"."&amp;APT!L175&amp;"."&amp;APTCR!$C$6</f>
        <v>...REC</v>
      </c>
      <c r="G175" s="359">
        <f t="shared" ca="1" si="4"/>
        <v>44105</v>
      </c>
      <c r="H175" s="360">
        <f>IF(APT!AB175&gt;0,0,-APT!AB175)</f>
        <v>0</v>
      </c>
      <c r="I175" s="211">
        <f t="shared" ca="1" si="6"/>
        <v>44105</v>
      </c>
      <c r="J175" s="127">
        <v>3</v>
      </c>
      <c r="K175" s="127" t="b">
        <v>1</v>
      </c>
      <c r="L175" s="127" t="s">
        <v>4034</v>
      </c>
      <c r="M175" s="127" t="b">
        <v>1</v>
      </c>
      <c r="N175" s="127" t="s">
        <v>3692</v>
      </c>
      <c r="O175" s="358" t="str">
        <f>LEFT(APT!E175,19)&amp;"."&amp;APTCR!F175</f>
        <v>....REC</v>
      </c>
      <c r="P175" s="361">
        <f>APT!J175</f>
        <v>0</v>
      </c>
      <c r="Q175" s="127" t="b">
        <v>1</v>
      </c>
      <c r="R175" s="127" t="b">
        <v>1</v>
      </c>
      <c r="S175" s="127" t="b">
        <v>1</v>
      </c>
    </row>
    <row r="176" spans="1:19" hidden="1" x14ac:dyDescent="0.25">
      <c r="A176" s="127" t="s">
        <v>4033</v>
      </c>
      <c r="B176" s="206">
        <v>1</v>
      </c>
      <c r="C176" s="127">
        <v>2</v>
      </c>
      <c r="D176" s="357">
        <f>APT!K176</f>
        <v>0</v>
      </c>
      <c r="E176" s="127" t="b">
        <v>1</v>
      </c>
      <c r="F176" s="358" t="str">
        <f>RIGHT(APT!D176,4)&amp;"."&amp;APT!N176&amp;"."&amp;APT!L176&amp;"."&amp;APTCR!$C$6</f>
        <v>...REC</v>
      </c>
      <c r="G176" s="359">
        <f t="shared" ca="1" si="4"/>
        <v>44105</v>
      </c>
      <c r="H176" s="360">
        <f>IF(APT!AB176&gt;0,0,-APT!AB176)</f>
        <v>0</v>
      </c>
      <c r="I176" s="211">
        <f t="shared" ca="1" si="6"/>
        <v>44105</v>
      </c>
      <c r="J176" s="127">
        <v>3</v>
      </c>
      <c r="K176" s="127" t="b">
        <v>1</v>
      </c>
      <c r="L176" s="127" t="s">
        <v>4034</v>
      </c>
      <c r="M176" s="127" t="b">
        <v>1</v>
      </c>
      <c r="N176" s="127" t="s">
        <v>3692</v>
      </c>
      <c r="O176" s="358" t="str">
        <f>LEFT(APT!E176,19)&amp;"."&amp;APTCR!F176</f>
        <v>....REC</v>
      </c>
      <c r="P176" s="361">
        <f>APT!J176</f>
        <v>0</v>
      </c>
      <c r="Q176" s="127" t="b">
        <v>1</v>
      </c>
      <c r="R176" s="127" t="b">
        <v>1</v>
      </c>
      <c r="S176" s="127" t="b">
        <v>1</v>
      </c>
    </row>
    <row r="177" spans="1:19" hidden="1" x14ac:dyDescent="0.25">
      <c r="A177" s="127" t="s">
        <v>4033</v>
      </c>
      <c r="B177" s="206">
        <v>1</v>
      </c>
      <c r="C177" s="127">
        <v>2</v>
      </c>
      <c r="D177" s="357">
        <f>APT!K177</f>
        <v>0</v>
      </c>
      <c r="E177" s="127" t="b">
        <v>1</v>
      </c>
      <c r="F177" s="358" t="str">
        <f>RIGHT(APT!D177,4)&amp;"."&amp;APT!N177&amp;"."&amp;APT!L177&amp;"."&amp;APTCR!$C$6</f>
        <v>...REC</v>
      </c>
      <c r="G177" s="359">
        <f t="shared" ca="1" si="4"/>
        <v>44105</v>
      </c>
      <c r="H177" s="360">
        <f>IF(APT!AB177&gt;0,0,-APT!AB177)</f>
        <v>0</v>
      </c>
      <c r="I177" s="211">
        <f t="shared" ca="1" si="6"/>
        <v>44105</v>
      </c>
      <c r="J177" s="127">
        <v>3</v>
      </c>
      <c r="K177" s="127" t="b">
        <v>1</v>
      </c>
      <c r="L177" s="127" t="s">
        <v>4034</v>
      </c>
      <c r="M177" s="127" t="b">
        <v>1</v>
      </c>
      <c r="N177" s="127" t="s">
        <v>3692</v>
      </c>
      <c r="O177" s="358" t="str">
        <f>LEFT(APT!E177,19)&amp;"."&amp;APTCR!F177</f>
        <v>....REC</v>
      </c>
      <c r="P177" s="361">
        <f>APT!J177</f>
        <v>0</v>
      </c>
      <c r="Q177" s="127" t="b">
        <v>1</v>
      </c>
      <c r="R177" s="127" t="b">
        <v>1</v>
      </c>
      <c r="S177" s="127" t="b">
        <v>1</v>
      </c>
    </row>
    <row r="178" spans="1:19" hidden="1" x14ac:dyDescent="0.25">
      <c r="A178" s="127" t="s">
        <v>4033</v>
      </c>
      <c r="B178" s="206">
        <v>1</v>
      </c>
      <c r="C178" s="127">
        <v>2</v>
      </c>
      <c r="D178" s="357">
        <f>APT!K178</f>
        <v>0</v>
      </c>
      <c r="E178" s="127" t="b">
        <v>1</v>
      </c>
      <c r="F178" s="358" t="str">
        <f>RIGHT(APT!D178,4)&amp;"."&amp;APT!N178&amp;"."&amp;APT!L178&amp;"."&amp;APTCR!$C$6</f>
        <v>...REC</v>
      </c>
      <c r="G178" s="359">
        <f t="shared" ca="1" si="4"/>
        <v>44105</v>
      </c>
      <c r="H178" s="360">
        <f>IF(APT!AB178&gt;0,0,-APT!AB178)</f>
        <v>0</v>
      </c>
      <c r="I178" s="211">
        <f t="shared" ca="1" si="6"/>
        <v>44105</v>
      </c>
      <c r="J178" s="127">
        <v>3</v>
      </c>
      <c r="K178" s="127" t="b">
        <v>1</v>
      </c>
      <c r="L178" s="127" t="s">
        <v>4034</v>
      </c>
      <c r="M178" s="127" t="b">
        <v>1</v>
      </c>
      <c r="N178" s="127" t="s">
        <v>3692</v>
      </c>
      <c r="O178" s="358" t="str">
        <f>LEFT(APT!E178,19)&amp;"."&amp;APTCR!F178</f>
        <v>....REC</v>
      </c>
      <c r="P178" s="361">
        <f>APT!J178</f>
        <v>0</v>
      </c>
      <c r="Q178" s="127" t="b">
        <v>1</v>
      </c>
      <c r="R178" s="127" t="b">
        <v>1</v>
      </c>
      <c r="S178" s="127" t="b">
        <v>1</v>
      </c>
    </row>
    <row r="179" spans="1:19" hidden="1" x14ac:dyDescent="0.25">
      <c r="A179" s="127" t="s">
        <v>4033</v>
      </c>
      <c r="B179" s="206">
        <v>1</v>
      </c>
      <c r="C179" s="127">
        <v>2</v>
      </c>
      <c r="D179" s="357">
        <f>APT!K179</f>
        <v>0</v>
      </c>
      <c r="E179" s="127" t="b">
        <v>1</v>
      </c>
      <c r="F179" s="358" t="str">
        <f>RIGHT(APT!D179,4)&amp;"."&amp;APT!N179&amp;"."&amp;APT!L179&amp;"."&amp;APTCR!$C$6</f>
        <v>...REC</v>
      </c>
      <c r="G179" s="359">
        <f t="shared" ca="1" si="4"/>
        <v>44105</v>
      </c>
      <c r="H179" s="360">
        <f>IF(APT!AB179&gt;0,0,-APT!AB179)</f>
        <v>0</v>
      </c>
      <c r="I179" s="211">
        <f t="shared" ca="1" si="6"/>
        <v>44105</v>
      </c>
      <c r="J179" s="127">
        <v>3</v>
      </c>
      <c r="K179" s="127" t="b">
        <v>1</v>
      </c>
      <c r="L179" s="127" t="s">
        <v>4034</v>
      </c>
      <c r="M179" s="127" t="b">
        <v>1</v>
      </c>
      <c r="N179" s="127" t="s">
        <v>3692</v>
      </c>
      <c r="O179" s="358" t="str">
        <f>LEFT(APT!E179,19)&amp;"."&amp;APTCR!F179</f>
        <v>....REC</v>
      </c>
      <c r="P179" s="361">
        <f>APT!J179</f>
        <v>0</v>
      </c>
      <c r="Q179" s="127" t="b">
        <v>1</v>
      </c>
      <c r="R179" s="127" t="b">
        <v>1</v>
      </c>
      <c r="S179" s="127" t="b">
        <v>1</v>
      </c>
    </row>
    <row r="180" spans="1:19" hidden="1" x14ac:dyDescent="0.25">
      <c r="A180" s="127" t="s">
        <v>4033</v>
      </c>
      <c r="B180" s="206">
        <v>1</v>
      </c>
      <c r="C180" s="127">
        <v>2</v>
      </c>
      <c r="D180" s="357">
        <f>APT!K180</f>
        <v>0</v>
      </c>
      <c r="E180" s="127" t="b">
        <v>1</v>
      </c>
      <c r="F180" s="358" t="str">
        <f>RIGHT(APT!D180,4)&amp;"."&amp;APT!N180&amp;"."&amp;APT!L180&amp;"."&amp;APTCR!$C$6</f>
        <v>...REC</v>
      </c>
      <c r="G180" s="359">
        <f t="shared" ca="1" si="4"/>
        <v>44105</v>
      </c>
      <c r="H180" s="360">
        <f>IF(APT!AB180&gt;0,0,-APT!AB180)</f>
        <v>0</v>
      </c>
      <c r="I180" s="211">
        <f t="shared" ca="1" si="6"/>
        <v>44105</v>
      </c>
      <c r="J180" s="127">
        <v>3</v>
      </c>
      <c r="K180" s="127" t="b">
        <v>1</v>
      </c>
      <c r="L180" s="127" t="s">
        <v>4034</v>
      </c>
      <c r="M180" s="127" t="b">
        <v>1</v>
      </c>
      <c r="N180" s="127" t="s">
        <v>3692</v>
      </c>
      <c r="O180" s="358" t="str">
        <f>LEFT(APT!E180,19)&amp;"."&amp;APTCR!F180</f>
        <v>....REC</v>
      </c>
      <c r="P180" s="361">
        <f>APT!J180</f>
        <v>0</v>
      </c>
      <c r="Q180" s="127" t="b">
        <v>1</v>
      </c>
      <c r="R180" s="127" t="b">
        <v>1</v>
      </c>
      <c r="S180" s="127" t="b">
        <v>1</v>
      </c>
    </row>
    <row r="181" spans="1:19" hidden="1" x14ac:dyDescent="0.25">
      <c r="A181" s="127" t="s">
        <v>4033</v>
      </c>
      <c r="B181" s="206">
        <v>1</v>
      </c>
      <c r="C181" s="127">
        <v>2</v>
      </c>
      <c r="D181" s="357">
        <f>APT!K181</f>
        <v>0</v>
      </c>
      <c r="E181" s="127" t="b">
        <v>1</v>
      </c>
      <c r="F181" s="358" t="str">
        <f>RIGHT(APT!D181,4)&amp;"."&amp;APT!N181&amp;"."&amp;APT!L181&amp;"."&amp;APTCR!$C$6</f>
        <v>...REC</v>
      </c>
      <c r="G181" s="359">
        <f t="shared" ca="1" si="4"/>
        <v>44105</v>
      </c>
      <c r="H181" s="360">
        <f>IF(APT!AB181&gt;0,0,-APT!AB181)</f>
        <v>0</v>
      </c>
      <c r="I181" s="211">
        <f t="shared" ca="1" si="6"/>
        <v>44105</v>
      </c>
      <c r="J181" s="127">
        <v>3</v>
      </c>
      <c r="K181" s="127" t="b">
        <v>1</v>
      </c>
      <c r="L181" s="127" t="s">
        <v>4034</v>
      </c>
      <c r="M181" s="127" t="b">
        <v>1</v>
      </c>
      <c r="N181" s="127" t="s">
        <v>3692</v>
      </c>
      <c r="O181" s="358" t="str">
        <f>LEFT(APT!E181,19)&amp;"."&amp;APTCR!F181</f>
        <v>....REC</v>
      </c>
      <c r="P181" s="361">
        <f>APT!J181</f>
        <v>0</v>
      </c>
      <c r="Q181" s="127" t="b">
        <v>1</v>
      </c>
      <c r="R181" s="127" t="b">
        <v>1</v>
      </c>
      <c r="S181" s="127" t="b">
        <v>1</v>
      </c>
    </row>
    <row r="182" spans="1:19" hidden="1" x14ac:dyDescent="0.25">
      <c r="A182" s="127" t="s">
        <v>4033</v>
      </c>
      <c r="B182" s="206">
        <v>1</v>
      </c>
      <c r="C182" s="127">
        <v>2</v>
      </c>
      <c r="D182" s="357">
        <f>APT!K182</f>
        <v>0</v>
      </c>
      <c r="E182" s="127" t="b">
        <v>1</v>
      </c>
      <c r="F182" s="358" t="str">
        <f>RIGHT(APT!D182,4)&amp;"."&amp;APT!N182&amp;"."&amp;APT!L182&amp;"."&amp;APTCR!$C$6</f>
        <v>...REC</v>
      </c>
      <c r="G182" s="359">
        <f t="shared" ca="1" si="4"/>
        <v>44105</v>
      </c>
      <c r="H182" s="360">
        <f>IF(APT!AB182&gt;0,0,-APT!AB182)</f>
        <v>0</v>
      </c>
      <c r="I182" s="211">
        <f t="shared" ca="1" si="6"/>
        <v>44105</v>
      </c>
      <c r="J182" s="127">
        <v>3</v>
      </c>
      <c r="K182" s="127" t="b">
        <v>1</v>
      </c>
      <c r="L182" s="127" t="s">
        <v>4034</v>
      </c>
      <c r="M182" s="127" t="b">
        <v>1</v>
      </c>
      <c r="N182" s="127" t="s">
        <v>3692</v>
      </c>
      <c r="O182" s="358" t="str">
        <f>LEFT(APT!E182,19)&amp;"."&amp;APTCR!F182</f>
        <v>....REC</v>
      </c>
      <c r="P182" s="361">
        <f>APT!J182</f>
        <v>0</v>
      </c>
      <c r="Q182" s="127" t="b">
        <v>1</v>
      </c>
      <c r="R182" s="127" t="b">
        <v>1</v>
      </c>
      <c r="S182" s="127" t="b">
        <v>1</v>
      </c>
    </row>
    <row r="183" spans="1:19" hidden="1" x14ac:dyDescent="0.25">
      <c r="A183" s="127" t="s">
        <v>4033</v>
      </c>
      <c r="B183" s="206">
        <v>1</v>
      </c>
      <c r="C183" s="127">
        <v>2</v>
      </c>
      <c r="D183" s="357">
        <f>APT!K183</f>
        <v>0</v>
      </c>
      <c r="E183" s="127" t="b">
        <v>1</v>
      </c>
      <c r="F183" s="358" t="str">
        <f>RIGHT(APT!D183,4)&amp;"."&amp;APT!N183&amp;"."&amp;APT!L183&amp;"."&amp;APTCR!$C$6</f>
        <v>...REC</v>
      </c>
      <c r="G183" s="359">
        <f t="shared" ca="1" si="4"/>
        <v>44105</v>
      </c>
      <c r="H183" s="360">
        <f>IF(APT!AB183&gt;0,0,-APT!AB183)</f>
        <v>0</v>
      </c>
      <c r="I183" s="211">
        <f t="shared" ca="1" si="6"/>
        <v>44105</v>
      </c>
      <c r="J183" s="127">
        <v>3</v>
      </c>
      <c r="K183" s="127" t="b">
        <v>1</v>
      </c>
      <c r="L183" s="127" t="s">
        <v>4034</v>
      </c>
      <c r="M183" s="127" t="b">
        <v>1</v>
      </c>
      <c r="N183" s="127" t="s">
        <v>3692</v>
      </c>
      <c r="O183" s="358" t="str">
        <f>LEFT(APT!E183,19)&amp;"."&amp;APTCR!F183</f>
        <v>....REC</v>
      </c>
      <c r="P183" s="361">
        <f>APT!J183</f>
        <v>0</v>
      </c>
      <c r="Q183" s="127" t="b">
        <v>1</v>
      </c>
      <c r="R183" s="127" t="b">
        <v>1</v>
      </c>
      <c r="S183" s="127" t="b">
        <v>1</v>
      </c>
    </row>
    <row r="184" spans="1:19" hidden="1" x14ac:dyDescent="0.25">
      <c r="A184" s="127" t="s">
        <v>4033</v>
      </c>
      <c r="B184" s="206">
        <v>1</v>
      </c>
      <c r="C184" s="127">
        <v>2</v>
      </c>
      <c r="D184" s="357">
        <f>APT!K184</f>
        <v>0</v>
      </c>
      <c r="E184" s="127" t="b">
        <v>1</v>
      </c>
      <c r="F184" s="358" t="str">
        <f>RIGHT(APT!D184,4)&amp;"."&amp;APT!N184&amp;"."&amp;APT!L184&amp;"."&amp;APTCR!$C$6</f>
        <v>...REC</v>
      </c>
      <c r="G184" s="359">
        <f t="shared" ca="1" si="4"/>
        <v>44105</v>
      </c>
      <c r="H184" s="360">
        <f>IF(APT!AB184&gt;0,0,-APT!AB184)</f>
        <v>0</v>
      </c>
      <c r="I184" s="211">
        <f t="shared" ca="1" si="6"/>
        <v>44105</v>
      </c>
      <c r="J184" s="127">
        <v>3</v>
      </c>
      <c r="K184" s="127" t="b">
        <v>1</v>
      </c>
      <c r="L184" s="127" t="s">
        <v>4034</v>
      </c>
      <c r="M184" s="127" t="b">
        <v>1</v>
      </c>
      <c r="N184" s="127" t="s">
        <v>3692</v>
      </c>
      <c r="O184" s="358" t="str">
        <f>LEFT(APT!E184,19)&amp;"."&amp;APTCR!F184</f>
        <v>....REC</v>
      </c>
      <c r="P184" s="361">
        <f>APT!J184</f>
        <v>0</v>
      </c>
      <c r="Q184" s="127" t="b">
        <v>1</v>
      </c>
      <c r="R184" s="127" t="b">
        <v>1</v>
      </c>
      <c r="S184" s="127" t="b">
        <v>1</v>
      </c>
    </row>
    <row r="185" spans="1:19" hidden="1" x14ac:dyDescent="0.25">
      <c r="A185" s="127" t="s">
        <v>4033</v>
      </c>
      <c r="B185" s="206">
        <v>1</v>
      </c>
      <c r="C185" s="127">
        <v>2</v>
      </c>
      <c r="D185" s="357">
        <f>APT!K185</f>
        <v>0</v>
      </c>
      <c r="E185" s="127" t="b">
        <v>1</v>
      </c>
      <c r="F185" s="358" t="str">
        <f>RIGHT(APT!D185,4)&amp;"."&amp;APT!N185&amp;"."&amp;APT!L185&amp;"."&amp;APTCR!$C$6</f>
        <v>...REC</v>
      </c>
      <c r="G185" s="359">
        <f t="shared" ca="1" si="4"/>
        <v>44105</v>
      </c>
      <c r="H185" s="360">
        <f>IF(APT!AB185&gt;0,0,-APT!AB185)</f>
        <v>0</v>
      </c>
      <c r="I185" s="211">
        <f t="shared" ca="1" si="6"/>
        <v>44105</v>
      </c>
      <c r="J185" s="127">
        <v>3</v>
      </c>
      <c r="K185" s="127" t="b">
        <v>1</v>
      </c>
      <c r="L185" s="127" t="s">
        <v>4034</v>
      </c>
      <c r="M185" s="127" t="b">
        <v>1</v>
      </c>
      <c r="N185" s="127" t="s">
        <v>3692</v>
      </c>
      <c r="O185" s="358" t="str">
        <f>LEFT(APT!E185,19)&amp;"."&amp;APTCR!F185</f>
        <v>....REC</v>
      </c>
      <c r="P185" s="361">
        <f>APT!J185</f>
        <v>0</v>
      </c>
      <c r="Q185" s="127" t="b">
        <v>1</v>
      </c>
      <c r="R185" s="127" t="b">
        <v>1</v>
      </c>
      <c r="S185" s="127" t="b">
        <v>1</v>
      </c>
    </row>
    <row r="186" spans="1:19" hidden="1" x14ac:dyDescent="0.25">
      <c r="A186" s="127" t="s">
        <v>4033</v>
      </c>
      <c r="B186" s="206">
        <v>1</v>
      </c>
      <c r="C186" s="127">
        <v>2</v>
      </c>
      <c r="D186" s="357">
        <f>APT!K186</f>
        <v>0</v>
      </c>
      <c r="E186" s="127" t="b">
        <v>1</v>
      </c>
      <c r="F186" s="358" t="str">
        <f>RIGHT(APT!D186,4)&amp;"."&amp;APT!N186&amp;"."&amp;APT!L186&amp;"."&amp;APTCR!$C$6</f>
        <v>...REC</v>
      </c>
      <c r="G186" s="359">
        <f t="shared" ca="1" si="4"/>
        <v>44105</v>
      </c>
      <c r="H186" s="360">
        <f>IF(APT!AB186&gt;0,0,-APT!AB186)</f>
        <v>0</v>
      </c>
      <c r="I186" s="211">
        <f t="shared" ca="1" si="6"/>
        <v>44105</v>
      </c>
      <c r="J186" s="127">
        <v>3</v>
      </c>
      <c r="K186" s="127" t="b">
        <v>1</v>
      </c>
      <c r="L186" s="127" t="s">
        <v>4034</v>
      </c>
      <c r="M186" s="127" t="b">
        <v>1</v>
      </c>
      <c r="N186" s="127" t="s">
        <v>3692</v>
      </c>
      <c r="O186" s="358" t="str">
        <f>LEFT(APT!E186,19)&amp;"."&amp;APTCR!F186</f>
        <v>....REC</v>
      </c>
      <c r="P186" s="361">
        <f>APT!J186</f>
        <v>0</v>
      </c>
      <c r="Q186" s="127" t="b">
        <v>1</v>
      </c>
      <c r="R186" s="127" t="b">
        <v>1</v>
      </c>
      <c r="S186" s="127" t="b">
        <v>1</v>
      </c>
    </row>
    <row r="187" spans="1:19" hidden="1" x14ac:dyDescent="0.25">
      <c r="A187" s="127" t="s">
        <v>4033</v>
      </c>
      <c r="B187" s="206">
        <v>1</v>
      </c>
      <c r="C187" s="127">
        <v>2</v>
      </c>
      <c r="D187" s="357">
        <f>APT!K187</f>
        <v>0</v>
      </c>
      <c r="E187" s="127" t="b">
        <v>1</v>
      </c>
      <c r="F187" s="358" t="str">
        <f>RIGHT(APT!D187,4)&amp;"."&amp;APT!N187&amp;"."&amp;APT!L187&amp;"."&amp;APTCR!$C$6</f>
        <v>...REC</v>
      </c>
      <c r="G187" s="359">
        <f t="shared" ca="1" si="4"/>
        <v>44105</v>
      </c>
      <c r="H187" s="360">
        <f>IF(APT!AB187&gt;0,0,-APT!AB187)</f>
        <v>0</v>
      </c>
      <c r="I187" s="211">
        <f t="shared" ca="1" si="6"/>
        <v>44105</v>
      </c>
      <c r="J187" s="127">
        <v>3</v>
      </c>
      <c r="K187" s="127" t="b">
        <v>1</v>
      </c>
      <c r="L187" s="127" t="s">
        <v>4034</v>
      </c>
      <c r="M187" s="127" t="b">
        <v>1</v>
      </c>
      <c r="N187" s="127" t="s">
        <v>3692</v>
      </c>
      <c r="O187" s="358" t="str">
        <f>LEFT(APT!E187,19)&amp;"."&amp;APTCR!F187</f>
        <v>....REC</v>
      </c>
      <c r="P187" s="361">
        <f>APT!J187</f>
        <v>0</v>
      </c>
      <c r="Q187" s="127" t="b">
        <v>1</v>
      </c>
      <c r="R187" s="127" t="b">
        <v>1</v>
      </c>
      <c r="S187" s="127" t="b">
        <v>1</v>
      </c>
    </row>
    <row r="188" spans="1:19" hidden="1" x14ac:dyDescent="0.25">
      <c r="A188" s="127" t="s">
        <v>4033</v>
      </c>
      <c r="B188" s="206">
        <v>1</v>
      </c>
      <c r="C188" s="127">
        <v>2</v>
      </c>
      <c r="D188" s="357">
        <f>APT!K188</f>
        <v>0</v>
      </c>
      <c r="E188" s="127" t="b">
        <v>1</v>
      </c>
      <c r="F188" s="358" t="str">
        <f>RIGHT(APT!D188,4)&amp;"."&amp;APT!N188&amp;"."&amp;APT!L188&amp;"."&amp;APTCR!$C$6</f>
        <v>...REC</v>
      </c>
      <c r="G188" s="359">
        <f t="shared" ca="1" si="4"/>
        <v>44105</v>
      </c>
      <c r="H188" s="360">
        <f>IF(APT!AB188&gt;0,0,-APT!AB188)</f>
        <v>0</v>
      </c>
      <c r="I188" s="211">
        <f t="shared" ca="1" si="6"/>
        <v>44105</v>
      </c>
      <c r="J188" s="127">
        <v>3</v>
      </c>
      <c r="K188" s="127" t="b">
        <v>1</v>
      </c>
      <c r="L188" s="127" t="s">
        <v>4034</v>
      </c>
      <c r="M188" s="127" t="b">
        <v>1</v>
      </c>
      <c r="N188" s="127" t="s">
        <v>3692</v>
      </c>
      <c r="O188" s="358" t="str">
        <f>LEFT(APT!E188,19)&amp;"."&amp;APTCR!F188</f>
        <v>....REC</v>
      </c>
      <c r="P188" s="361">
        <f>APT!J188</f>
        <v>0</v>
      </c>
      <c r="Q188" s="127" t="b">
        <v>1</v>
      </c>
      <c r="R188" s="127" t="b">
        <v>1</v>
      </c>
      <c r="S188" s="127" t="b">
        <v>1</v>
      </c>
    </row>
    <row r="189" spans="1:19" hidden="1" x14ac:dyDescent="0.25">
      <c r="A189" s="127" t="s">
        <v>4033</v>
      </c>
      <c r="B189" s="206">
        <v>1</v>
      </c>
      <c r="C189" s="127">
        <v>2</v>
      </c>
      <c r="D189" s="357">
        <f>APT!K189</f>
        <v>0</v>
      </c>
      <c r="E189" s="127" t="b">
        <v>1</v>
      </c>
      <c r="F189" s="358" t="str">
        <f>RIGHT(APT!D189,4)&amp;"."&amp;APT!N189&amp;"."&amp;APT!L189&amp;"."&amp;APTCR!$C$6</f>
        <v>...REC</v>
      </c>
      <c r="G189" s="359">
        <f t="shared" ca="1" si="4"/>
        <v>44105</v>
      </c>
      <c r="H189" s="360">
        <f>IF(APT!AB189&gt;0,0,-APT!AB189)</f>
        <v>0</v>
      </c>
      <c r="I189" s="211">
        <f t="shared" ca="1" si="6"/>
        <v>44105</v>
      </c>
      <c r="J189" s="127">
        <v>3</v>
      </c>
      <c r="K189" s="127" t="b">
        <v>1</v>
      </c>
      <c r="L189" s="127" t="s">
        <v>4034</v>
      </c>
      <c r="M189" s="127" t="b">
        <v>1</v>
      </c>
      <c r="N189" s="127" t="s">
        <v>3692</v>
      </c>
      <c r="O189" s="358" t="str">
        <f>LEFT(APT!E189,19)&amp;"."&amp;APTCR!F189</f>
        <v>....REC</v>
      </c>
      <c r="P189" s="361">
        <f>APT!J189</f>
        <v>0</v>
      </c>
      <c r="Q189" s="127" t="b">
        <v>1</v>
      </c>
      <c r="R189" s="127" t="b">
        <v>1</v>
      </c>
      <c r="S189" s="127" t="b">
        <v>1</v>
      </c>
    </row>
    <row r="190" spans="1:19" hidden="1" x14ac:dyDescent="0.25">
      <c r="A190" s="127" t="s">
        <v>4033</v>
      </c>
      <c r="B190" s="206">
        <v>1</v>
      </c>
      <c r="C190" s="127">
        <v>2</v>
      </c>
      <c r="D190" s="357">
        <f>APT!K190</f>
        <v>0</v>
      </c>
      <c r="E190" s="127" t="b">
        <v>1</v>
      </c>
      <c r="F190" s="358" t="str">
        <f>RIGHT(APT!D190,4)&amp;"."&amp;APT!N190&amp;"."&amp;APT!L190&amp;"."&amp;APTCR!$C$6</f>
        <v>...REC</v>
      </c>
      <c r="G190" s="359">
        <f t="shared" ca="1" si="4"/>
        <v>44105</v>
      </c>
      <c r="H190" s="360">
        <f>IF(APT!AB190&gt;0,0,-APT!AB190)</f>
        <v>0</v>
      </c>
      <c r="I190" s="211">
        <f t="shared" ca="1" si="6"/>
        <v>44105</v>
      </c>
      <c r="J190" s="127">
        <v>3</v>
      </c>
      <c r="K190" s="127" t="b">
        <v>1</v>
      </c>
      <c r="L190" s="127" t="s">
        <v>4034</v>
      </c>
      <c r="M190" s="127" t="b">
        <v>1</v>
      </c>
      <c r="N190" s="127" t="s">
        <v>3692</v>
      </c>
      <c r="O190" s="358" t="str">
        <f>LEFT(APT!E190,19)&amp;"."&amp;APTCR!F190</f>
        <v>....REC</v>
      </c>
      <c r="P190" s="361">
        <f>APT!J190</f>
        <v>0</v>
      </c>
      <c r="Q190" s="127" t="b">
        <v>1</v>
      </c>
      <c r="R190" s="127" t="b">
        <v>1</v>
      </c>
      <c r="S190" s="127" t="b">
        <v>1</v>
      </c>
    </row>
    <row r="191" spans="1:19" hidden="1" x14ac:dyDescent="0.25">
      <c r="A191" s="127" t="s">
        <v>4033</v>
      </c>
      <c r="B191" s="206">
        <v>1</v>
      </c>
      <c r="C191" s="127">
        <v>2</v>
      </c>
      <c r="D191" s="357">
        <f>APT!K191</f>
        <v>0</v>
      </c>
      <c r="E191" s="127" t="b">
        <v>1</v>
      </c>
      <c r="F191" s="358" t="str">
        <f>RIGHT(APT!D191,4)&amp;"."&amp;APT!N191&amp;"."&amp;APT!L191&amp;"."&amp;APTCR!$C$6</f>
        <v>...REC</v>
      </c>
      <c r="G191" s="359">
        <f t="shared" ca="1" si="4"/>
        <v>44105</v>
      </c>
      <c r="H191" s="360">
        <f>IF(APT!AB191&gt;0,0,-APT!AB191)</f>
        <v>0</v>
      </c>
      <c r="I191" s="211">
        <f t="shared" ca="1" si="6"/>
        <v>44105</v>
      </c>
      <c r="J191" s="127">
        <v>3</v>
      </c>
      <c r="K191" s="127" t="b">
        <v>1</v>
      </c>
      <c r="L191" s="127" t="s">
        <v>4034</v>
      </c>
      <c r="M191" s="127" t="b">
        <v>1</v>
      </c>
      <c r="N191" s="127" t="s">
        <v>3692</v>
      </c>
      <c r="O191" s="358" t="str">
        <f>LEFT(APT!E191,19)&amp;"."&amp;APTCR!F191</f>
        <v>....REC</v>
      </c>
      <c r="P191" s="361">
        <f>APT!J191</f>
        <v>0</v>
      </c>
      <c r="Q191" s="127" t="b">
        <v>1</v>
      </c>
      <c r="R191" s="127" t="b">
        <v>1</v>
      </c>
      <c r="S191" s="127" t="b">
        <v>1</v>
      </c>
    </row>
    <row r="192" spans="1:19" hidden="1" x14ac:dyDescent="0.25">
      <c r="A192" s="127" t="s">
        <v>4033</v>
      </c>
      <c r="B192" s="206">
        <v>1</v>
      </c>
      <c r="C192" s="127">
        <v>2</v>
      </c>
      <c r="D192" s="357">
        <f>APT!K192</f>
        <v>0</v>
      </c>
      <c r="E192" s="127" t="b">
        <v>1</v>
      </c>
      <c r="F192" s="358" t="str">
        <f>RIGHT(APT!D192,4)&amp;"."&amp;APT!N192&amp;"."&amp;APT!L192&amp;"."&amp;APTCR!$C$6</f>
        <v>...REC</v>
      </c>
      <c r="G192" s="359">
        <f t="shared" ca="1" si="4"/>
        <v>44105</v>
      </c>
      <c r="H192" s="360">
        <f>IF(APT!AB192&gt;0,0,-APT!AB192)</f>
        <v>0</v>
      </c>
      <c r="I192" s="211">
        <f t="shared" ca="1" si="6"/>
        <v>44105</v>
      </c>
      <c r="J192" s="127">
        <v>3</v>
      </c>
      <c r="K192" s="127" t="b">
        <v>1</v>
      </c>
      <c r="L192" s="127" t="s">
        <v>4034</v>
      </c>
      <c r="M192" s="127" t="b">
        <v>1</v>
      </c>
      <c r="N192" s="127" t="s">
        <v>3692</v>
      </c>
      <c r="O192" s="358" t="str">
        <f>LEFT(APT!E192,19)&amp;"."&amp;APTCR!F192</f>
        <v>....REC</v>
      </c>
      <c r="P192" s="361">
        <f>APT!J192</f>
        <v>0</v>
      </c>
      <c r="Q192" s="127" t="b">
        <v>1</v>
      </c>
      <c r="R192" s="127" t="b">
        <v>1</v>
      </c>
      <c r="S192" s="127" t="b">
        <v>1</v>
      </c>
    </row>
    <row r="193" spans="1:19" hidden="1" x14ac:dyDescent="0.25">
      <c r="A193" s="127" t="s">
        <v>4033</v>
      </c>
      <c r="B193" s="206">
        <v>1</v>
      </c>
      <c r="C193" s="127">
        <v>2</v>
      </c>
      <c r="D193" s="357">
        <f>APT!K193</f>
        <v>0</v>
      </c>
      <c r="E193" s="127" t="b">
        <v>1</v>
      </c>
      <c r="F193" s="358" t="str">
        <f>RIGHT(APT!D193,4)&amp;"."&amp;APT!N193&amp;"."&amp;APT!L193&amp;"."&amp;APTCR!$C$6</f>
        <v>...REC</v>
      </c>
      <c r="G193" s="359">
        <f t="shared" ca="1" si="4"/>
        <v>44105</v>
      </c>
      <c r="H193" s="360">
        <f>IF(APT!AB193&gt;0,0,-APT!AB193)</f>
        <v>0</v>
      </c>
      <c r="I193" s="211">
        <f t="shared" ca="1" si="6"/>
        <v>44105</v>
      </c>
      <c r="J193" s="127">
        <v>3</v>
      </c>
      <c r="K193" s="127" t="b">
        <v>1</v>
      </c>
      <c r="L193" s="127" t="s">
        <v>4034</v>
      </c>
      <c r="M193" s="127" t="b">
        <v>1</v>
      </c>
      <c r="N193" s="127" t="s">
        <v>3692</v>
      </c>
      <c r="O193" s="358" t="str">
        <f>LEFT(APT!E193,19)&amp;"."&amp;APTCR!F193</f>
        <v>....REC</v>
      </c>
      <c r="P193" s="361">
        <f>APT!J193</f>
        <v>0</v>
      </c>
      <c r="Q193" s="127" t="b">
        <v>1</v>
      </c>
      <c r="R193" s="127" t="b">
        <v>1</v>
      </c>
      <c r="S193" s="127" t="b">
        <v>1</v>
      </c>
    </row>
    <row r="194" spans="1:19" hidden="1" x14ac:dyDescent="0.25">
      <c r="A194" s="127" t="s">
        <v>4033</v>
      </c>
      <c r="B194" s="206">
        <v>1</v>
      </c>
      <c r="C194" s="127">
        <v>2</v>
      </c>
      <c r="D194" s="357">
        <f>APT!K194</f>
        <v>0</v>
      </c>
      <c r="E194" s="127" t="b">
        <v>1</v>
      </c>
      <c r="F194" s="358" t="str">
        <f>RIGHT(APT!D194,4)&amp;"."&amp;APT!N194&amp;"."&amp;APT!L194&amp;"."&amp;APTCR!$C$6</f>
        <v>...REC</v>
      </c>
      <c r="G194" s="359">
        <f t="shared" ca="1" si="4"/>
        <v>44105</v>
      </c>
      <c r="H194" s="360">
        <f>IF(APT!AB194&gt;0,0,-APT!AB194)</f>
        <v>0</v>
      </c>
      <c r="I194" s="211">
        <f t="shared" ca="1" si="6"/>
        <v>44105</v>
      </c>
      <c r="J194" s="127">
        <v>3</v>
      </c>
      <c r="K194" s="127" t="b">
        <v>1</v>
      </c>
      <c r="L194" s="127" t="s">
        <v>4034</v>
      </c>
      <c r="M194" s="127" t="b">
        <v>1</v>
      </c>
      <c r="N194" s="127" t="s">
        <v>3692</v>
      </c>
      <c r="O194" s="358" t="str">
        <f>LEFT(APT!E194,19)&amp;"."&amp;APTCR!F194</f>
        <v>....REC</v>
      </c>
      <c r="P194" s="361">
        <f>APT!J194</f>
        <v>0</v>
      </c>
      <c r="Q194" s="127" t="b">
        <v>1</v>
      </c>
      <c r="R194" s="127" t="b">
        <v>1</v>
      </c>
      <c r="S194" s="127" t="b">
        <v>1</v>
      </c>
    </row>
    <row r="195" spans="1:19" hidden="1" x14ac:dyDescent="0.25">
      <c r="A195" s="127" t="s">
        <v>4033</v>
      </c>
      <c r="B195" s="206">
        <v>1</v>
      </c>
      <c r="C195" s="127">
        <v>2</v>
      </c>
      <c r="D195" s="357">
        <f>APT!K195</f>
        <v>0</v>
      </c>
      <c r="E195" s="127" t="b">
        <v>1</v>
      </c>
      <c r="F195" s="358" t="str">
        <f>RIGHT(APT!D195,4)&amp;"."&amp;APT!N195&amp;"."&amp;APT!L195&amp;"."&amp;APTCR!$C$6</f>
        <v>...REC</v>
      </c>
      <c r="G195" s="359">
        <f t="shared" ca="1" si="4"/>
        <v>44105</v>
      </c>
      <c r="H195" s="360">
        <f>IF(APT!AB195&gt;0,0,-APT!AB195)</f>
        <v>0</v>
      </c>
      <c r="I195" s="211">
        <f t="shared" ca="1" si="6"/>
        <v>44105</v>
      </c>
      <c r="J195" s="127">
        <v>3</v>
      </c>
      <c r="K195" s="127" t="b">
        <v>1</v>
      </c>
      <c r="L195" s="127" t="s">
        <v>4034</v>
      </c>
      <c r="M195" s="127" t="b">
        <v>1</v>
      </c>
      <c r="N195" s="127" t="s">
        <v>3692</v>
      </c>
      <c r="O195" s="358" t="str">
        <f>LEFT(APT!E195,19)&amp;"."&amp;APTCR!F195</f>
        <v>....REC</v>
      </c>
      <c r="P195" s="361">
        <f>APT!J195</f>
        <v>0</v>
      </c>
      <c r="Q195" s="127" t="b">
        <v>1</v>
      </c>
      <c r="R195" s="127" t="b">
        <v>1</v>
      </c>
      <c r="S195" s="127" t="b">
        <v>1</v>
      </c>
    </row>
    <row r="196" spans="1:19" hidden="1" x14ac:dyDescent="0.25">
      <c r="A196" s="127" t="s">
        <v>4033</v>
      </c>
      <c r="B196" s="206">
        <v>1</v>
      </c>
      <c r="C196" s="127">
        <v>2</v>
      </c>
      <c r="D196" s="357">
        <f>APT!K196</f>
        <v>0</v>
      </c>
      <c r="E196" s="127" t="b">
        <v>1</v>
      </c>
      <c r="F196" s="358" t="str">
        <f>RIGHT(APT!D196,4)&amp;"."&amp;APT!N196&amp;"."&amp;APT!L196&amp;"."&amp;APTCR!$C$6</f>
        <v>...REC</v>
      </c>
      <c r="G196" s="359">
        <f t="shared" ca="1" si="4"/>
        <v>44105</v>
      </c>
      <c r="H196" s="360">
        <f>IF(APT!AB196&gt;0,0,-APT!AB196)</f>
        <v>0</v>
      </c>
      <c r="I196" s="211">
        <f t="shared" ca="1" si="6"/>
        <v>44105</v>
      </c>
      <c r="J196" s="127">
        <v>3</v>
      </c>
      <c r="K196" s="127" t="b">
        <v>1</v>
      </c>
      <c r="L196" s="127" t="s">
        <v>4034</v>
      </c>
      <c r="M196" s="127" t="b">
        <v>1</v>
      </c>
      <c r="N196" s="127" t="s">
        <v>3692</v>
      </c>
      <c r="O196" s="358" t="str">
        <f>LEFT(APT!E196,19)&amp;"."&amp;APTCR!F196</f>
        <v>....REC</v>
      </c>
      <c r="P196" s="361">
        <f>APT!J196</f>
        <v>0</v>
      </c>
      <c r="Q196" s="127" t="b">
        <v>1</v>
      </c>
      <c r="R196" s="127" t="b">
        <v>1</v>
      </c>
      <c r="S196" s="127" t="b">
        <v>1</v>
      </c>
    </row>
    <row r="197" spans="1:19" hidden="1" x14ac:dyDescent="0.25">
      <c r="A197" s="127" t="s">
        <v>4033</v>
      </c>
      <c r="B197" s="206">
        <v>1</v>
      </c>
      <c r="C197" s="127">
        <v>2</v>
      </c>
      <c r="D197" s="357">
        <f>APT!K197</f>
        <v>0</v>
      </c>
      <c r="E197" s="127" t="b">
        <v>1</v>
      </c>
      <c r="F197" s="358" t="str">
        <f>RIGHT(APT!D197,4)&amp;"."&amp;APT!N197&amp;"."&amp;APT!L197&amp;"."&amp;APTCR!$C$6</f>
        <v>...REC</v>
      </c>
      <c r="G197" s="359">
        <f t="shared" ca="1" si="4"/>
        <v>44105</v>
      </c>
      <c r="H197" s="360">
        <f>IF(APT!AB197&gt;0,0,-APT!AB197)</f>
        <v>0</v>
      </c>
      <c r="I197" s="211">
        <f t="shared" ca="1" si="6"/>
        <v>44105</v>
      </c>
      <c r="J197" s="127">
        <v>3</v>
      </c>
      <c r="K197" s="127" t="b">
        <v>1</v>
      </c>
      <c r="L197" s="127" t="s">
        <v>4034</v>
      </c>
      <c r="M197" s="127" t="b">
        <v>1</v>
      </c>
      <c r="N197" s="127" t="s">
        <v>3692</v>
      </c>
      <c r="O197" s="358" t="str">
        <f>LEFT(APT!E197,19)&amp;"."&amp;APTCR!F197</f>
        <v>....REC</v>
      </c>
      <c r="P197" s="361">
        <f>APT!J197</f>
        <v>0</v>
      </c>
      <c r="Q197" s="127" t="b">
        <v>1</v>
      </c>
      <c r="R197" s="127" t="b">
        <v>1</v>
      </c>
      <c r="S197" s="127" t="b">
        <v>1</v>
      </c>
    </row>
    <row r="198" spans="1:19" hidden="1" x14ac:dyDescent="0.25">
      <c r="A198" s="127" t="s">
        <v>4033</v>
      </c>
      <c r="B198" s="206">
        <v>1</v>
      </c>
      <c r="C198" s="127">
        <v>2</v>
      </c>
      <c r="D198" s="357">
        <f>APT!K198</f>
        <v>0</v>
      </c>
      <c r="E198" s="127" t="b">
        <v>1</v>
      </c>
      <c r="F198" s="358" t="str">
        <f>RIGHT(APT!D198,4)&amp;"."&amp;APT!N198&amp;"."&amp;APT!L198&amp;"."&amp;APTCR!$C$6</f>
        <v>...REC</v>
      </c>
      <c r="G198" s="359">
        <f t="shared" ca="1" si="4"/>
        <v>44105</v>
      </c>
      <c r="H198" s="360">
        <f>IF(APT!AB198&gt;0,0,-APT!AB198)</f>
        <v>0</v>
      </c>
      <c r="I198" s="211">
        <f t="shared" ca="1" si="6"/>
        <v>44105</v>
      </c>
      <c r="J198" s="127">
        <v>3</v>
      </c>
      <c r="K198" s="127" t="b">
        <v>1</v>
      </c>
      <c r="L198" s="127" t="s">
        <v>4034</v>
      </c>
      <c r="M198" s="127" t="b">
        <v>1</v>
      </c>
      <c r="N198" s="127" t="s">
        <v>3692</v>
      </c>
      <c r="O198" s="358" t="str">
        <f>LEFT(APT!E198,19)&amp;"."&amp;APTCR!F198</f>
        <v>....REC</v>
      </c>
      <c r="P198" s="361">
        <f>APT!J198</f>
        <v>0</v>
      </c>
      <c r="Q198" s="127" t="b">
        <v>1</v>
      </c>
      <c r="R198" s="127" t="b">
        <v>1</v>
      </c>
      <c r="S198" s="127" t="b">
        <v>1</v>
      </c>
    </row>
    <row r="199" spans="1:19" hidden="1" x14ac:dyDescent="0.25">
      <c r="A199" s="127" t="s">
        <v>4033</v>
      </c>
      <c r="B199" s="206">
        <v>1</v>
      </c>
      <c r="C199" s="127">
        <v>2</v>
      </c>
      <c r="D199" s="357">
        <f>APT!K199</f>
        <v>0</v>
      </c>
      <c r="E199" s="127" t="b">
        <v>1</v>
      </c>
      <c r="F199" s="358" t="str">
        <f>RIGHT(APT!D199,4)&amp;"."&amp;APT!N199&amp;"."&amp;APT!L199&amp;"."&amp;APTCR!$C$6</f>
        <v>...REC</v>
      </c>
      <c r="G199" s="359">
        <f t="shared" ca="1" si="4"/>
        <v>44105</v>
      </c>
      <c r="H199" s="360">
        <f>IF(APT!AB199&gt;0,0,-APT!AB199)</f>
        <v>0</v>
      </c>
      <c r="I199" s="211">
        <f t="shared" ca="1" si="6"/>
        <v>44105</v>
      </c>
      <c r="J199" s="127">
        <v>3</v>
      </c>
      <c r="K199" s="127" t="b">
        <v>1</v>
      </c>
      <c r="L199" s="127" t="s">
        <v>4034</v>
      </c>
      <c r="M199" s="127" t="b">
        <v>1</v>
      </c>
      <c r="N199" s="127" t="s">
        <v>3692</v>
      </c>
      <c r="O199" s="358" t="str">
        <f>LEFT(APT!E199,19)&amp;"."&amp;APTCR!F199</f>
        <v>....REC</v>
      </c>
      <c r="P199" s="361">
        <f>APT!J199</f>
        <v>0</v>
      </c>
      <c r="Q199" s="127" t="b">
        <v>1</v>
      </c>
      <c r="R199" s="127" t="b">
        <v>1</v>
      </c>
      <c r="S199" s="127" t="b">
        <v>1</v>
      </c>
    </row>
    <row r="200" spans="1:19" hidden="1" x14ac:dyDescent="0.25">
      <c r="A200" s="127" t="s">
        <v>4033</v>
      </c>
      <c r="B200" s="206">
        <v>1</v>
      </c>
      <c r="C200" s="127">
        <v>2</v>
      </c>
      <c r="D200" s="357">
        <f>APT!K200</f>
        <v>0</v>
      </c>
      <c r="E200" s="127" t="b">
        <v>1</v>
      </c>
      <c r="F200" s="358" t="str">
        <f>RIGHT(APT!D200,4)&amp;"."&amp;APT!N200&amp;"."&amp;APT!L200&amp;"."&amp;APTCR!$C$6</f>
        <v>...REC</v>
      </c>
      <c r="G200" s="359">
        <f t="shared" ca="1" si="4"/>
        <v>44105</v>
      </c>
      <c r="H200" s="360">
        <f>IF(APT!AB200&gt;0,0,-APT!AB200)</f>
        <v>0</v>
      </c>
      <c r="I200" s="211">
        <f t="shared" ca="1" si="6"/>
        <v>44105</v>
      </c>
      <c r="J200" s="127">
        <v>3</v>
      </c>
      <c r="K200" s="127" t="b">
        <v>1</v>
      </c>
      <c r="L200" s="127" t="s">
        <v>4034</v>
      </c>
      <c r="M200" s="127" t="b">
        <v>1</v>
      </c>
      <c r="N200" s="127" t="s">
        <v>3692</v>
      </c>
      <c r="O200" s="358" t="str">
        <f>LEFT(APT!E200,19)&amp;"."&amp;APTCR!F200</f>
        <v>....REC</v>
      </c>
      <c r="P200" s="361">
        <f>APT!J200</f>
        <v>0</v>
      </c>
      <c r="Q200" s="127" t="b">
        <v>1</v>
      </c>
      <c r="R200" s="127" t="b">
        <v>1</v>
      </c>
      <c r="S200" s="127" t="b">
        <v>1</v>
      </c>
    </row>
    <row r="201" spans="1:19" hidden="1" x14ac:dyDescent="0.25">
      <c r="A201" s="127" t="s">
        <v>4033</v>
      </c>
      <c r="B201" s="206">
        <v>1</v>
      </c>
      <c r="C201" s="127">
        <v>2</v>
      </c>
      <c r="D201" s="357">
        <f>APT!K201</f>
        <v>0</v>
      </c>
      <c r="E201" s="127" t="b">
        <v>1</v>
      </c>
      <c r="F201" s="358" t="str">
        <f>RIGHT(APT!D201,4)&amp;"."&amp;APT!N201&amp;"."&amp;APT!L201&amp;"."&amp;APTCR!$C$6</f>
        <v>...REC</v>
      </c>
      <c r="G201" s="359">
        <f t="shared" ca="1" si="4"/>
        <v>44105</v>
      </c>
      <c r="H201" s="360">
        <f>IF(APT!AB201&gt;0,0,-APT!AB201)</f>
        <v>0</v>
      </c>
      <c r="I201" s="211">
        <f t="shared" ca="1" si="6"/>
        <v>44105</v>
      </c>
      <c r="J201" s="127">
        <v>3</v>
      </c>
      <c r="K201" s="127" t="b">
        <v>1</v>
      </c>
      <c r="L201" s="127" t="s">
        <v>4034</v>
      </c>
      <c r="M201" s="127" t="b">
        <v>1</v>
      </c>
      <c r="N201" s="127" t="s">
        <v>3692</v>
      </c>
      <c r="O201" s="358" t="str">
        <f>LEFT(APT!E201,19)&amp;"."&amp;APTCR!F201</f>
        <v>....REC</v>
      </c>
      <c r="P201" s="361">
        <f>APT!J201</f>
        <v>0</v>
      </c>
      <c r="Q201" s="127" t="b">
        <v>1</v>
      </c>
      <c r="R201" s="127" t="b">
        <v>1</v>
      </c>
      <c r="S201" s="127" t="b">
        <v>1</v>
      </c>
    </row>
    <row r="202" spans="1:19" hidden="1" x14ac:dyDescent="0.25">
      <c r="A202" s="127" t="s">
        <v>4033</v>
      </c>
      <c r="B202" s="206">
        <v>1</v>
      </c>
      <c r="C202" s="127">
        <v>2</v>
      </c>
      <c r="D202" s="357">
        <f>APT!K202</f>
        <v>0</v>
      </c>
      <c r="E202" s="127" t="b">
        <v>1</v>
      </c>
      <c r="F202" s="358" t="str">
        <f>RIGHT(APT!D202,4)&amp;"."&amp;APT!N202&amp;"."&amp;APT!L202&amp;"."&amp;APTCR!$C$6</f>
        <v>...REC</v>
      </c>
      <c r="G202" s="359">
        <f t="shared" ca="1" si="4"/>
        <v>44105</v>
      </c>
      <c r="H202" s="360">
        <f>IF(APT!AB202&gt;0,0,-APT!AB202)</f>
        <v>0</v>
      </c>
      <c r="I202" s="211">
        <f t="shared" ca="1" si="6"/>
        <v>44105</v>
      </c>
      <c r="J202" s="127">
        <v>3</v>
      </c>
      <c r="K202" s="127" t="b">
        <v>1</v>
      </c>
      <c r="L202" s="127" t="s">
        <v>4034</v>
      </c>
      <c r="M202" s="127" t="b">
        <v>1</v>
      </c>
      <c r="N202" s="127" t="s">
        <v>3692</v>
      </c>
      <c r="O202" s="358" t="str">
        <f>LEFT(APT!E202,19)&amp;"."&amp;APTCR!F202</f>
        <v>....REC</v>
      </c>
      <c r="P202" s="361">
        <f>APT!J202</f>
        <v>0</v>
      </c>
      <c r="Q202" s="127" t="b">
        <v>1</v>
      </c>
      <c r="R202" s="127" t="b">
        <v>1</v>
      </c>
      <c r="S202" s="127" t="b">
        <v>1</v>
      </c>
    </row>
    <row r="203" spans="1:19" hidden="1" x14ac:dyDescent="0.25">
      <c r="A203" s="127" t="s">
        <v>4033</v>
      </c>
      <c r="B203" s="206">
        <v>1</v>
      </c>
      <c r="C203" s="127">
        <v>2</v>
      </c>
      <c r="D203" s="357">
        <f>APT!K203</f>
        <v>0</v>
      </c>
      <c r="E203" s="127" t="b">
        <v>1</v>
      </c>
      <c r="F203" s="358" t="str">
        <f>RIGHT(APT!D203,4)&amp;"."&amp;APT!N203&amp;"."&amp;APT!L203&amp;"."&amp;APTCR!$C$6</f>
        <v>...REC</v>
      </c>
      <c r="G203" s="359">
        <f t="shared" ca="1" si="4"/>
        <v>44105</v>
      </c>
      <c r="H203" s="360">
        <f>IF(APT!AB203&gt;0,0,-APT!AB203)</f>
        <v>0</v>
      </c>
      <c r="I203" s="211">
        <f t="shared" ca="1" si="6"/>
        <v>44105</v>
      </c>
      <c r="J203" s="127">
        <v>3</v>
      </c>
      <c r="K203" s="127" t="b">
        <v>1</v>
      </c>
      <c r="L203" s="127" t="s">
        <v>4034</v>
      </c>
      <c r="M203" s="127" t="b">
        <v>1</v>
      </c>
      <c r="N203" s="127" t="s">
        <v>3692</v>
      </c>
      <c r="O203" s="358" t="str">
        <f>LEFT(APT!E203,19)&amp;"."&amp;APTCR!F203</f>
        <v>....REC</v>
      </c>
      <c r="P203" s="361">
        <f>APT!J203</f>
        <v>0</v>
      </c>
      <c r="Q203" s="127" t="b">
        <v>1</v>
      </c>
      <c r="R203" s="127" t="b">
        <v>1</v>
      </c>
      <c r="S203" s="127" t="b">
        <v>1</v>
      </c>
    </row>
    <row r="204" spans="1:19" hidden="1" x14ac:dyDescent="0.25">
      <c r="A204" s="127" t="s">
        <v>4033</v>
      </c>
      <c r="B204" s="206">
        <v>1</v>
      </c>
      <c r="C204" s="127">
        <v>2</v>
      </c>
      <c r="D204" s="357">
        <f>APT!K204</f>
        <v>0</v>
      </c>
      <c r="E204" s="127" t="b">
        <v>1</v>
      </c>
      <c r="F204" s="358" t="str">
        <f>RIGHT(APT!D204,4)&amp;"."&amp;APT!N204&amp;"."&amp;APT!L204&amp;"."&amp;APTCR!$C$6</f>
        <v>...REC</v>
      </c>
      <c r="G204" s="359">
        <f t="shared" ca="1" si="4"/>
        <v>44105</v>
      </c>
      <c r="H204" s="360">
        <f>IF(APT!AB204&gt;0,0,-APT!AB204)</f>
        <v>0</v>
      </c>
      <c r="I204" s="211">
        <f t="shared" ca="1" si="6"/>
        <v>44105</v>
      </c>
      <c r="J204" s="127">
        <v>3</v>
      </c>
      <c r="K204" s="127" t="b">
        <v>1</v>
      </c>
      <c r="L204" s="127" t="s">
        <v>4034</v>
      </c>
      <c r="M204" s="127" t="b">
        <v>1</v>
      </c>
      <c r="N204" s="127" t="s">
        <v>3692</v>
      </c>
      <c r="O204" s="358" t="str">
        <f>LEFT(APT!E204,19)&amp;"."&amp;APTCR!F204</f>
        <v>....REC</v>
      </c>
      <c r="P204" s="361">
        <f>APT!J204</f>
        <v>0</v>
      </c>
      <c r="Q204" s="127" t="b">
        <v>1</v>
      </c>
      <c r="R204" s="127" t="b">
        <v>1</v>
      </c>
      <c r="S204" s="127" t="b">
        <v>1</v>
      </c>
    </row>
    <row r="205" spans="1:19" hidden="1" x14ac:dyDescent="0.25">
      <c r="A205" s="127" t="s">
        <v>4033</v>
      </c>
      <c r="B205" s="206">
        <v>1</v>
      </c>
      <c r="C205" s="127">
        <v>2</v>
      </c>
      <c r="D205" s="357">
        <f>APT!K205</f>
        <v>0</v>
      </c>
      <c r="E205" s="127" t="b">
        <v>1</v>
      </c>
      <c r="F205" s="358" t="str">
        <f>RIGHT(APT!D205,4)&amp;"."&amp;APT!N205&amp;"."&amp;APT!L205&amp;"."&amp;APTCR!$C$6</f>
        <v>...REC</v>
      </c>
      <c r="G205" s="359">
        <f t="shared" ca="1" si="4"/>
        <v>44105</v>
      </c>
      <c r="H205" s="360">
        <f>IF(APT!AB205&gt;0,0,-APT!AB205)</f>
        <v>0</v>
      </c>
      <c r="I205" s="211">
        <f t="shared" ca="1" si="6"/>
        <v>44105</v>
      </c>
      <c r="J205" s="127">
        <v>3</v>
      </c>
      <c r="K205" s="127" t="b">
        <v>1</v>
      </c>
      <c r="L205" s="127" t="s">
        <v>4034</v>
      </c>
      <c r="M205" s="127" t="b">
        <v>1</v>
      </c>
      <c r="N205" s="127" t="s">
        <v>3692</v>
      </c>
      <c r="O205" s="358" t="str">
        <f>LEFT(APT!E205,19)&amp;"."&amp;APTCR!F205</f>
        <v>....REC</v>
      </c>
      <c r="P205" s="361">
        <f>APT!J205</f>
        <v>0</v>
      </c>
      <c r="Q205" s="127" t="b">
        <v>1</v>
      </c>
      <c r="R205" s="127" t="b">
        <v>1</v>
      </c>
      <c r="S205" s="127" t="b">
        <v>1</v>
      </c>
    </row>
    <row r="206" spans="1:19" hidden="1" x14ac:dyDescent="0.25">
      <c r="A206" s="127" t="s">
        <v>4033</v>
      </c>
      <c r="B206" s="206">
        <v>1</v>
      </c>
      <c r="C206" s="127">
        <v>2</v>
      </c>
      <c r="D206" s="357">
        <f>APT!K206</f>
        <v>0</v>
      </c>
      <c r="E206" s="127" t="b">
        <v>1</v>
      </c>
      <c r="F206" s="358" t="str">
        <f>RIGHT(APT!D206,4)&amp;"."&amp;APT!N206&amp;"."&amp;APT!L206&amp;"."&amp;APTCR!$C$6</f>
        <v>...REC</v>
      </c>
      <c r="G206" s="359">
        <f t="shared" ca="1" si="4"/>
        <v>44105</v>
      </c>
      <c r="H206" s="360">
        <f>IF(APT!AB206&gt;0,0,-APT!AB206)</f>
        <v>0</v>
      </c>
      <c r="I206" s="211">
        <f t="shared" ca="1" si="6"/>
        <v>44105</v>
      </c>
      <c r="J206" s="127">
        <v>3</v>
      </c>
      <c r="K206" s="127" t="b">
        <v>1</v>
      </c>
      <c r="L206" s="127" t="s">
        <v>4034</v>
      </c>
      <c r="M206" s="127" t="b">
        <v>1</v>
      </c>
      <c r="N206" s="127" t="s">
        <v>3692</v>
      </c>
      <c r="O206" s="358" t="str">
        <f>LEFT(APT!E206,19)&amp;"."&amp;APTCR!F206</f>
        <v>....REC</v>
      </c>
      <c r="P206" s="361">
        <f>APT!J206</f>
        <v>0</v>
      </c>
      <c r="Q206" s="127" t="b">
        <v>1</v>
      </c>
      <c r="R206" s="127" t="b">
        <v>1</v>
      </c>
      <c r="S206" s="127" t="b">
        <v>1</v>
      </c>
    </row>
    <row r="207" spans="1:19" hidden="1" x14ac:dyDescent="0.25">
      <c r="A207" s="127" t="s">
        <v>4033</v>
      </c>
      <c r="B207" s="206">
        <v>1</v>
      </c>
      <c r="C207" s="127">
        <v>2</v>
      </c>
      <c r="D207" s="357">
        <f>APT!K207</f>
        <v>0</v>
      </c>
      <c r="E207" s="127" t="b">
        <v>1</v>
      </c>
      <c r="F207" s="358" t="str">
        <f>RIGHT(APT!D207,4)&amp;"."&amp;APT!N207&amp;"."&amp;APT!L207&amp;"."&amp;APTCR!$C$6</f>
        <v>...REC</v>
      </c>
      <c r="G207" s="359">
        <f t="shared" ca="1" si="4"/>
        <v>44105</v>
      </c>
      <c r="H207" s="360">
        <f>IF(APT!AB207&gt;0,0,-APT!AB207)</f>
        <v>0</v>
      </c>
      <c r="I207" s="211">
        <f t="shared" ca="1" si="6"/>
        <v>44105</v>
      </c>
      <c r="J207" s="127">
        <v>3</v>
      </c>
      <c r="K207" s="127" t="b">
        <v>1</v>
      </c>
      <c r="L207" s="127" t="s">
        <v>4034</v>
      </c>
      <c r="M207" s="127" t="b">
        <v>1</v>
      </c>
      <c r="N207" s="127" t="s">
        <v>3692</v>
      </c>
      <c r="O207" s="358" t="str">
        <f>LEFT(APT!E207,19)&amp;"."&amp;APTCR!F207</f>
        <v>....REC</v>
      </c>
      <c r="P207" s="361">
        <f>APT!J207</f>
        <v>0</v>
      </c>
      <c r="Q207" s="127" t="b">
        <v>1</v>
      </c>
      <c r="R207" s="127" t="b">
        <v>1</v>
      </c>
      <c r="S207" s="127" t="b">
        <v>1</v>
      </c>
    </row>
    <row r="208" spans="1:19" hidden="1" x14ac:dyDescent="0.25">
      <c r="A208" s="127" t="s">
        <v>4033</v>
      </c>
      <c r="B208" s="206">
        <v>1</v>
      </c>
      <c r="C208" s="127">
        <v>2</v>
      </c>
      <c r="D208" s="357">
        <f>APT!K208</f>
        <v>0</v>
      </c>
      <c r="E208" s="127" t="b">
        <v>1</v>
      </c>
      <c r="F208" s="358" t="str">
        <f>RIGHT(APT!D208,4)&amp;"."&amp;APT!N208&amp;"."&amp;APT!L208&amp;"."&amp;APTCR!$C$6</f>
        <v>...REC</v>
      </c>
      <c r="G208" s="359">
        <f t="shared" ca="1" si="4"/>
        <v>44105</v>
      </c>
      <c r="H208" s="360">
        <f>IF(APT!AB208&gt;0,0,-APT!AB208)</f>
        <v>0</v>
      </c>
      <c r="I208" s="211">
        <f t="shared" ca="1" si="6"/>
        <v>44105</v>
      </c>
      <c r="J208" s="127">
        <v>3</v>
      </c>
      <c r="K208" s="127" t="b">
        <v>1</v>
      </c>
      <c r="L208" s="127" t="s">
        <v>4034</v>
      </c>
      <c r="M208" s="127" t="b">
        <v>1</v>
      </c>
      <c r="N208" s="127" t="s">
        <v>3692</v>
      </c>
      <c r="O208" s="358" t="str">
        <f>LEFT(APT!E208,19)&amp;"."&amp;APTCR!F208</f>
        <v>....REC</v>
      </c>
      <c r="P208" s="361">
        <f>APT!J208</f>
        <v>0</v>
      </c>
      <c r="Q208" s="127" t="b">
        <v>1</v>
      </c>
      <c r="R208" s="127" t="b">
        <v>1</v>
      </c>
      <c r="S208" s="127" t="b">
        <v>1</v>
      </c>
    </row>
    <row r="209" spans="1:19" hidden="1" x14ac:dyDescent="0.25">
      <c r="A209" s="127" t="s">
        <v>4033</v>
      </c>
      <c r="B209" s="206">
        <v>1</v>
      </c>
      <c r="C209" s="127">
        <v>2</v>
      </c>
      <c r="D209" s="357">
        <f>APT!K209</f>
        <v>0</v>
      </c>
      <c r="E209" s="127" t="b">
        <v>1</v>
      </c>
      <c r="F209" s="358" t="str">
        <f>RIGHT(APT!D209,4)&amp;"."&amp;APT!N209&amp;"."&amp;APT!L209&amp;"."&amp;APTCR!$C$6</f>
        <v>...REC</v>
      </c>
      <c r="G209" s="359">
        <f t="shared" ca="1" si="4"/>
        <v>44105</v>
      </c>
      <c r="H209" s="360">
        <f>IF(APT!AB209&gt;0,0,-APT!AB209)</f>
        <v>0</v>
      </c>
      <c r="I209" s="211">
        <f t="shared" ca="1" si="6"/>
        <v>44105</v>
      </c>
      <c r="J209" s="127">
        <v>3</v>
      </c>
      <c r="K209" s="127" t="b">
        <v>1</v>
      </c>
      <c r="L209" s="127" t="s">
        <v>4034</v>
      </c>
      <c r="M209" s="127" t="b">
        <v>1</v>
      </c>
      <c r="N209" s="127" t="s">
        <v>3692</v>
      </c>
      <c r="O209" s="358" t="str">
        <f>LEFT(APT!E209,19)&amp;"."&amp;APTCR!F209</f>
        <v>....REC</v>
      </c>
      <c r="P209" s="361">
        <f>APT!J209</f>
        <v>0</v>
      </c>
      <c r="Q209" s="127" t="b">
        <v>1</v>
      </c>
      <c r="R209" s="127" t="b">
        <v>1</v>
      </c>
      <c r="S209" s="127" t="b">
        <v>1</v>
      </c>
    </row>
    <row r="210" spans="1:19" hidden="1" x14ac:dyDescent="0.25">
      <c r="A210" s="127" t="s">
        <v>4033</v>
      </c>
      <c r="B210" s="206">
        <v>1</v>
      </c>
      <c r="C210" s="127">
        <v>2</v>
      </c>
      <c r="D210" s="357">
        <f>APT!K210</f>
        <v>0</v>
      </c>
      <c r="E210" s="127" t="b">
        <v>1</v>
      </c>
      <c r="F210" s="358" t="str">
        <f>RIGHT(APT!D210,4)&amp;"."&amp;APT!N210&amp;"."&amp;APT!L210&amp;"."&amp;APTCR!$C$6</f>
        <v>...REC</v>
      </c>
      <c r="G210" s="359">
        <f t="shared" ca="1" si="4"/>
        <v>44105</v>
      </c>
      <c r="H210" s="360">
        <f>IF(APT!AB210&gt;0,0,-APT!AB210)</f>
        <v>0</v>
      </c>
      <c r="I210" s="211">
        <f t="shared" ca="1" si="6"/>
        <v>44105</v>
      </c>
      <c r="J210" s="127">
        <v>3</v>
      </c>
      <c r="K210" s="127" t="b">
        <v>1</v>
      </c>
      <c r="L210" s="127" t="s">
        <v>4034</v>
      </c>
      <c r="M210" s="127" t="b">
        <v>1</v>
      </c>
      <c r="N210" s="127" t="s">
        <v>3692</v>
      </c>
      <c r="O210" s="358" t="str">
        <f>LEFT(APT!E210,19)&amp;"."&amp;APTCR!F210</f>
        <v>....REC</v>
      </c>
      <c r="P210" s="361">
        <f>APT!J210</f>
        <v>0</v>
      </c>
      <c r="Q210" s="127" t="b">
        <v>1</v>
      </c>
      <c r="R210" s="127" t="b">
        <v>1</v>
      </c>
      <c r="S210" s="127" t="b">
        <v>1</v>
      </c>
    </row>
    <row r="211" spans="1:19" hidden="1" x14ac:dyDescent="0.25">
      <c r="A211" s="127" t="s">
        <v>4033</v>
      </c>
      <c r="B211" s="206">
        <v>1</v>
      </c>
      <c r="C211" s="127">
        <v>2</v>
      </c>
      <c r="D211" s="357">
        <f>APT!K211</f>
        <v>0</v>
      </c>
      <c r="E211" s="127" t="b">
        <v>1</v>
      </c>
      <c r="F211" s="358" t="str">
        <f>RIGHT(APT!D211,4)&amp;"."&amp;APT!N211&amp;"."&amp;APT!L211&amp;"."&amp;APTCR!$C$6</f>
        <v>...REC</v>
      </c>
      <c r="G211" s="359">
        <f t="shared" ca="1" si="4"/>
        <v>44105</v>
      </c>
      <c r="H211" s="360">
        <f>IF(APT!AB211&gt;0,0,-APT!AB211)</f>
        <v>0</v>
      </c>
      <c r="I211" s="211">
        <f t="shared" ca="1" si="6"/>
        <v>44105</v>
      </c>
      <c r="J211" s="127">
        <v>3</v>
      </c>
      <c r="K211" s="127" t="b">
        <v>1</v>
      </c>
      <c r="L211" s="127" t="s">
        <v>4034</v>
      </c>
      <c r="M211" s="127" t="b">
        <v>1</v>
      </c>
      <c r="N211" s="127" t="s">
        <v>3692</v>
      </c>
      <c r="O211" s="358" t="str">
        <f>LEFT(APT!E211,19)&amp;"."&amp;APTCR!F211</f>
        <v>....REC</v>
      </c>
      <c r="P211" s="361">
        <f>APT!J211</f>
        <v>0</v>
      </c>
      <c r="Q211" s="127" t="b">
        <v>1</v>
      </c>
      <c r="R211" s="127" t="b">
        <v>1</v>
      </c>
      <c r="S211" s="127" t="b">
        <v>1</v>
      </c>
    </row>
    <row r="212" spans="1:19" hidden="1" x14ac:dyDescent="0.25">
      <c r="A212" s="127" t="s">
        <v>4033</v>
      </c>
      <c r="B212" s="206">
        <v>1</v>
      </c>
      <c r="C212" s="127">
        <v>2</v>
      </c>
      <c r="D212" s="357">
        <f>APT!K212</f>
        <v>0</v>
      </c>
      <c r="E212" s="127" t="b">
        <v>1</v>
      </c>
      <c r="F212" s="358" t="str">
        <f>RIGHT(APT!D212,4)&amp;"."&amp;APT!N212&amp;"."&amp;APT!L212&amp;"."&amp;APTCR!$C$6</f>
        <v>...REC</v>
      </c>
      <c r="G212" s="359">
        <f t="shared" ca="1" si="4"/>
        <v>44105</v>
      </c>
      <c r="H212" s="360">
        <f>IF(APT!AB212&gt;0,0,-APT!AB212)</f>
        <v>0</v>
      </c>
      <c r="I212" s="211">
        <f t="shared" ca="1" si="6"/>
        <v>44105</v>
      </c>
      <c r="J212" s="127">
        <v>3</v>
      </c>
      <c r="K212" s="127" t="b">
        <v>1</v>
      </c>
      <c r="L212" s="127" t="s">
        <v>4034</v>
      </c>
      <c r="M212" s="127" t="b">
        <v>1</v>
      </c>
      <c r="N212" s="127" t="s">
        <v>3692</v>
      </c>
      <c r="O212" s="358" t="str">
        <f>LEFT(APT!E212,19)&amp;"."&amp;APTCR!F212</f>
        <v>....REC</v>
      </c>
      <c r="P212" s="361">
        <f>APT!J212</f>
        <v>0</v>
      </c>
      <c r="Q212" s="127" t="b">
        <v>1</v>
      </c>
      <c r="R212" s="127" t="b">
        <v>1</v>
      </c>
      <c r="S212" s="127" t="b">
        <v>1</v>
      </c>
    </row>
    <row r="213" spans="1:19" hidden="1" x14ac:dyDescent="0.25">
      <c r="A213" s="127" t="s">
        <v>4033</v>
      </c>
      <c r="B213" s="206">
        <v>1</v>
      </c>
      <c r="C213" s="127">
        <v>2</v>
      </c>
      <c r="D213" s="357">
        <f>APT!K213</f>
        <v>0</v>
      </c>
      <c r="E213" s="127" t="b">
        <v>1</v>
      </c>
      <c r="F213" s="358" t="str">
        <f>RIGHT(APT!D213,4)&amp;"."&amp;APT!N213&amp;"."&amp;APT!L213&amp;"."&amp;APTCR!$C$6</f>
        <v>...REC</v>
      </c>
      <c r="G213" s="359">
        <f t="shared" ref="G213:G242" ca="1" si="7">TODAY()</f>
        <v>44105</v>
      </c>
      <c r="H213" s="360">
        <f>IF(APT!AB213&gt;0,0,-APT!AB213)</f>
        <v>0</v>
      </c>
      <c r="I213" s="211">
        <f t="shared" ca="1" si="6"/>
        <v>44105</v>
      </c>
      <c r="J213" s="127">
        <v>3</v>
      </c>
      <c r="K213" s="127" t="b">
        <v>1</v>
      </c>
      <c r="L213" s="127" t="s">
        <v>4034</v>
      </c>
      <c r="M213" s="127" t="b">
        <v>1</v>
      </c>
      <c r="N213" s="127" t="s">
        <v>3692</v>
      </c>
      <c r="O213" s="358" t="str">
        <f>LEFT(APT!E213,19)&amp;"."&amp;APTCR!F213</f>
        <v>....REC</v>
      </c>
      <c r="P213" s="361">
        <f>APT!J213</f>
        <v>0</v>
      </c>
      <c r="Q213" s="127" t="b">
        <v>1</v>
      </c>
      <c r="R213" s="127" t="b">
        <v>1</v>
      </c>
      <c r="S213" s="127" t="b">
        <v>1</v>
      </c>
    </row>
    <row r="214" spans="1:19" hidden="1" x14ac:dyDescent="0.25">
      <c r="A214" s="127" t="s">
        <v>4033</v>
      </c>
      <c r="B214" s="206">
        <v>1</v>
      </c>
      <c r="C214" s="127">
        <v>2</v>
      </c>
      <c r="D214" s="357">
        <f>APT!K214</f>
        <v>0</v>
      </c>
      <c r="E214" s="127" t="b">
        <v>1</v>
      </c>
      <c r="F214" s="358" t="str">
        <f>RIGHT(APT!D214,4)&amp;"."&amp;APT!N214&amp;"."&amp;APT!L214&amp;"."&amp;APTCR!$C$6</f>
        <v>...REC</v>
      </c>
      <c r="G214" s="359">
        <f t="shared" ca="1" si="7"/>
        <v>44105</v>
      </c>
      <c r="H214" s="360">
        <f>IF(APT!AB214&gt;0,0,-APT!AB214)</f>
        <v>0</v>
      </c>
      <c r="I214" s="211">
        <f t="shared" ca="1" si="6"/>
        <v>44105</v>
      </c>
      <c r="J214" s="127">
        <v>3</v>
      </c>
      <c r="K214" s="127" t="b">
        <v>1</v>
      </c>
      <c r="L214" s="127" t="s">
        <v>4034</v>
      </c>
      <c r="M214" s="127" t="b">
        <v>1</v>
      </c>
      <c r="N214" s="127" t="s">
        <v>3692</v>
      </c>
      <c r="O214" s="358" t="str">
        <f>LEFT(APT!E214,19)&amp;"."&amp;APTCR!F214</f>
        <v>....REC</v>
      </c>
      <c r="P214" s="361">
        <f>APT!J214</f>
        <v>0</v>
      </c>
      <c r="Q214" s="127" t="b">
        <v>1</v>
      </c>
      <c r="R214" s="127" t="b">
        <v>1</v>
      </c>
      <c r="S214" s="127" t="b">
        <v>1</v>
      </c>
    </row>
    <row r="215" spans="1:19" hidden="1" x14ac:dyDescent="0.25">
      <c r="A215" s="127" t="s">
        <v>4033</v>
      </c>
      <c r="B215" s="206">
        <v>1</v>
      </c>
      <c r="C215" s="127">
        <v>2</v>
      </c>
      <c r="D215" s="357">
        <f>APT!K215</f>
        <v>0</v>
      </c>
      <c r="E215" s="127" t="b">
        <v>1</v>
      </c>
      <c r="F215" s="358" t="str">
        <f>RIGHT(APT!D215,4)&amp;"."&amp;APT!N215&amp;"."&amp;APT!L215&amp;"."&amp;APTCR!$C$6</f>
        <v>...REC</v>
      </c>
      <c r="G215" s="359">
        <f t="shared" ca="1" si="7"/>
        <v>44105</v>
      </c>
      <c r="H215" s="360">
        <f>IF(APT!AB215&gt;0,0,-APT!AB215)</f>
        <v>0</v>
      </c>
      <c r="I215" s="211">
        <f t="shared" ref="I215:I242" ca="1" si="8">G215</f>
        <v>44105</v>
      </c>
      <c r="J215" s="127">
        <v>3</v>
      </c>
      <c r="K215" s="127" t="b">
        <v>1</v>
      </c>
      <c r="L215" s="127" t="s">
        <v>4034</v>
      </c>
      <c r="M215" s="127" t="b">
        <v>1</v>
      </c>
      <c r="N215" s="127" t="s">
        <v>3692</v>
      </c>
      <c r="O215" s="358" t="str">
        <f>LEFT(APT!E215,19)&amp;"."&amp;APTCR!F215</f>
        <v>....REC</v>
      </c>
      <c r="P215" s="361">
        <f>APT!J215</f>
        <v>0</v>
      </c>
      <c r="Q215" s="127" t="b">
        <v>1</v>
      </c>
      <c r="R215" s="127" t="b">
        <v>1</v>
      </c>
      <c r="S215" s="127" t="b">
        <v>1</v>
      </c>
    </row>
    <row r="216" spans="1:19" hidden="1" x14ac:dyDescent="0.25">
      <c r="A216" s="127" t="s">
        <v>4033</v>
      </c>
      <c r="B216" s="206">
        <v>1</v>
      </c>
      <c r="C216" s="127">
        <v>2</v>
      </c>
      <c r="D216" s="357">
        <f>APT!K216</f>
        <v>0</v>
      </c>
      <c r="E216" s="127" t="b">
        <v>1</v>
      </c>
      <c r="F216" s="358" t="str">
        <f>RIGHT(APT!D216,4)&amp;"."&amp;APT!N216&amp;"."&amp;APT!L216&amp;"."&amp;APTCR!$C$6</f>
        <v>...REC</v>
      </c>
      <c r="G216" s="359">
        <f t="shared" ca="1" si="7"/>
        <v>44105</v>
      </c>
      <c r="H216" s="360">
        <f>IF(APT!AB216&gt;0,0,-APT!AB216)</f>
        <v>0</v>
      </c>
      <c r="I216" s="211">
        <f t="shared" ca="1" si="8"/>
        <v>44105</v>
      </c>
      <c r="J216" s="127">
        <v>3</v>
      </c>
      <c r="K216" s="127" t="b">
        <v>1</v>
      </c>
      <c r="L216" s="127" t="s">
        <v>4034</v>
      </c>
      <c r="M216" s="127" t="b">
        <v>1</v>
      </c>
      <c r="N216" s="127" t="s">
        <v>3692</v>
      </c>
      <c r="O216" s="358" t="str">
        <f>LEFT(APT!E216,19)&amp;"."&amp;APTCR!F216</f>
        <v>....REC</v>
      </c>
      <c r="P216" s="361">
        <f>APT!J216</f>
        <v>0</v>
      </c>
      <c r="Q216" s="127" t="b">
        <v>1</v>
      </c>
      <c r="R216" s="127" t="b">
        <v>1</v>
      </c>
      <c r="S216" s="127" t="b">
        <v>1</v>
      </c>
    </row>
    <row r="217" spans="1:19" hidden="1" x14ac:dyDescent="0.25">
      <c r="A217" s="127" t="s">
        <v>4033</v>
      </c>
      <c r="B217" s="206">
        <v>1</v>
      </c>
      <c r="C217" s="127">
        <v>2</v>
      </c>
      <c r="D217" s="357">
        <f>APT!K217</f>
        <v>0</v>
      </c>
      <c r="E217" s="127" t="b">
        <v>1</v>
      </c>
      <c r="F217" s="358" t="str">
        <f>RIGHT(APT!D217,4)&amp;"."&amp;APT!N217&amp;"."&amp;APT!L217&amp;"."&amp;APTCR!$C$6</f>
        <v>...REC</v>
      </c>
      <c r="G217" s="359">
        <f t="shared" ca="1" si="7"/>
        <v>44105</v>
      </c>
      <c r="H217" s="360">
        <f>IF(APT!AB217&gt;0,0,-APT!AB217)</f>
        <v>0</v>
      </c>
      <c r="I217" s="211">
        <f t="shared" ca="1" si="8"/>
        <v>44105</v>
      </c>
      <c r="J217" s="127">
        <v>3</v>
      </c>
      <c r="K217" s="127" t="b">
        <v>1</v>
      </c>
      <c r="L217" s="127" t="s">
        <v>4034</v>
      </c>
      <c r="M217" s="127" t="b">
        <v>1</v>
      </c>
      <c r="N217" s="127" t="s">
        <v>3692</v>
      </c>
      <c r="O217" s="358" t="str">
        <f>LEFT(APT!E217,19)&amp;"."&amp;APTCR!F217</f>
        <v>....REC</v>
      </c>
      <c r="P217" s="361">
        <f>APT!J217</f>
        <v>0</v>
      </c>
      <c r="Q217" s="127" t="b">
        <v>1</v>
      </c>
      <c r="R217" s="127" t="b">
        <v>1</v>
      </c>
      <c r="S217" s="127" t="b">
        <v>1</v>
      </c>
    </row>
    <row r="218" spans="1:19" hidden="1" x14ac:dyDescent="0.25">
      <c r="A218" s="127" t="s">
        <v>4033</v>
      </c>
      <c r="B218" s="206">
        <v>1</v>
      </c>
      <c r="C218" s="127">
        <v>2</v>
      </c>
      <c r="D218" s="357">
        <f>APT!K218</f>
        <v>0</v>
      </c>
      <c r="E218" s="127" t="b">
        <v>1</v>
      </c>
      <c r="F218" s="358" t="str">
        <f>RIGHT(APT!D218,4)&amp;"."&amp;APT!N218&amp;"."&amp;APT!L218&amp;"."&amp;APTCR!$C$6</f>
        <v>...REC</v>
      </c>
      <c r="G218" s="359">
        <f t="shared" ca="1" si="7"/>
        <v>44105</v>
      </c>
      <c r="H218" s="360">
        <f>IF(APT!AB218&gt;0,0,-APT!AB218)</f>
        <v>0</v>
      </c>
      <c r="I218" s="211">
        <f t="shared" ca="1" si="8"/>
        <v>44105</v>
      </c>
      <c r="J218" s="127">
        <v>3</v>
      </c>
      <c r="K218" s="127" t="b">
        <v>1</v>
      </c>
      <c r="L218" s="127" t="s">
        <v>4034</v>
      </c>
      <c r="M218" s="127" t="b">
        <v>1</v>
      </c>
      <c r="N218" s="127" t="s">
        <v>3692</v>
      </c>
      <c r="O218" s="358" t="str">
        <f>LEFT(APT!E218,19)&amp;"."&amp;APTCR!F218</f>
        <v>....REC</v>
      </c>
      <c r="P218" s="361">
        <f>APT!J218</f>
        <v>0</v>
      </c>
      <c r="Q218" s="127" t="b">
        <v>1</v>
      </c>
      <c r="R218" s="127" t="b">
        <v>1</v>
      </c>
      <c r="S218" s="127" t="b">
        <v>1</v>
      </c>
    </row>
    <row r="219" spans="1:19" hidden="1" x14ac:dyDescent="0.25">
      <c r="A219" s="127" t="s">
        <v>4033</v>
      </c>
      <c r="B219" s="206">
        <v>1</v>
      </c>
      <c r="C219" s="127">
        <v>2</v>
      </c>
      <c r="D219" s="357">
        <f>APT!K219</f>
        <v>0</v>
      </c>
      <c r="E219" s="127" t="b">
        <v>1</v>
      </c>
      <c r="F219" s="358" t="str">
        <f>RIGHT(APT!D219,4)&amp;"."&amp;APT!N219&amp;"."&amp;APT!L219&amp;"."&amp;APTCR!$C$6</f>
        <v>...REC</v>
      </c>
      <c r="G219" s="359">
        <f t="shared" ca="1" si="7"/>
        <v>44105</v>
      </c>
      <c r="H219" s="360">
        <f>IF(APT!AB219&gt;0,0,-APT!AB219)</f>
        <v>0</v>
      </c>
      <c r="I219" s="211">
        <f t="shared" ca="1" si="8"/>
        <v>44105</v>
      </c>
      <c r="J219" s="127">
        <v>3</v>
      </c>
      <c r="K219" s="127" t="b">
        <v>1</v>
      </c>
      <c r="L219" s="127" t="s">
        <v>4034</v>
      </c>
      <c r="M219" s="127" t="b">
        <v>1</v>
      </c>
      <c r="N219" s="127" t="s">
        <v>3692</v>
      </c>
      <c r="O219" s="358" t="str">
        <f>LEFT(APT!E219,19)&amp;"."&amp;APTCR!F219</f>
        <v>....REC</v>
      </c>
      <c r="P219" s="361">
        <f>APT!J219</f>
        <v>0</v>
      </c>
      <c r="Q219" s="127" t="b">
        <v>1</v>
      </c>
      <c r="R219" s="127" t="b">
        <v>1</v>
      </c>
      <c r="S219" s="127" t="b">
        <v>1</v>
      </c>
    </row>
    <row r="220" spans="1:19" hidden="1" x14ac:dyDescent="0.25">
      <c r="A220" s="127" t="s">
        <v>4033</v>
      </c>
      <c r="B220" s="206">
        <v>1</v>
      </c>
      <c r="C220" s="127">
        <v>2</v>
      </c>
      <c r="D220" s="357">
        <f>APT!K220</f>
        <v>0</v>
      </c>
      <c r="E220" s="127" t="b">
        <v>1</v>
      </c>
      <c r="F220" s="358" t="str">
        <f>RIGHT(APT!D220,4)&amp;"."&amp;APT!N220&amp;"."&amp;APT!L220&amp;"."&amp;APTCR!$C$6</f>
        <v>...REC</v>
      </c>
      <c r="G220" s="359">
        <f t="shared" ca="1" si="7"/>
        <v>44105</v>
      </c>
      <c r="H220" s="360">
        <f>IF(APT!AB220&gt;0,0,-APT!AB220)</f>
        <v>0</v>
      </c>
      <c r="I220" s="211">
        <f t="shared" ca="1" si="8"/>
        <v>44105</v>
      </c>
      <c r="J220" s="127">
        <v>3</v>
      </c>
      <c r="K220" s="127" t="b">
        <v>1</v>
      </c>
      <c r="L220" s="127" t="s">
        <v>4034</v>
      </c>
      <c r="M220" s="127" t="b">
        <v>1</v>
      </c>
      <c r="N220" s="127" t="s">
        <v>3692</v>
      </c>
      <c r="O220" s="358" t="str">
        <f>LEFT(APT!E220,19)&amp;"."&amp;APTCR!F220</f>
        <v>....REC</v>
      </c>
      <c r="P220" s="361">
        <f>APT!J220</f>
        <v>0</v>
      </c>
      <c r="Q220" s="127" t="b">
        <v>1</v>
      </c>
      <c r="R220" s="127" t="b">
        <v>1</v>
      </c>
      <c r="S220" s="127" t="b">
        <v>1</v>
      </c>
    </row>
    <row r="221" spans="1:19" hidden="1" x14ac:dyDescent="0.25">
      <c r="A221" s="127" t="s">
        <v>4033</v>
      </c>
      <c r="B221" s="206">
        <v>1</v>
      </c>
      <c r="C221" s="127">
        <v>2</v>
      </c>
      <c r="D221" s="357">
        <f>APT!K221</f>
        <v>0</v>
      </c>
      <c r="E221" s="127" t="b">
        <v>1</v>
      </c>
      <c r="F221" s="358" t="str">
        <f>RIGHT(APT!D221,4)&amp;"."&amp;APT!N221&amp;"."&amp;APT!L221&amp;"."&amp;APTCR!$C$6</f>
        <v>...REC</v>
      </c>
      <c r="G221" s="359">
        <f t="shared" ca="1" si="7"/>
        <v>44105</v>
      </c>
      <c r="H221" s="360">
        <f>IF(APT!AB221&gt;0,0,-APT!AB221)</f>
        <v>0</v>
      </c>
      <c r="I221" s="211">
        <f t="shared" ca="1" si="8"/>
        <v>44105</v>
      </c>
      <c r="J221" s="127">
        <v>3</v>
      </c>
      <c r="K221" s="127" t="b">
        <v>1</v>
      </c>
      <c r="L221" s="127" t="s">
        <v>4034</v>
      </c>
      <c r="M221" s="127" t="b">
        <v>1</v>
      </c>
      <c r="N221" s="127" t="s">
        <v>3692</v>
      </c>
      <c r="O221" s="358" t="str">
        <f>LEFT(APT!E221,19)&amp;"."&amp;APTCR!F221</f>
        <v>....REC</v>
      </c>
      <c r="P221" s="361">
        <f>APT!J221</f>
        <v>0</v>
      </c>
      <c r="Q221" s="127" t="b">
        <v>1</v>
      </c>
      <c r="R221" s="127" t="b">
        <v>1</v>
      </c>
      <c r="S221" s="127" t="b">
        <v>1</v>
      </c>
    </row>
    <row r="222" spans="1:19" hidden="1" x14ac:dyDescent="0.25">
      <c r="A222" s="127" t="s">
        <v>4033</v>
      </c>
      <c r="B222" s="206">
        <v>1</v>
      </c>
      <c r="C222" s="127">
        <v>2</v>
      </c>
      <c r="D222" s="357">
        <f>APT!K222</f>
        <v>0</v>
      </c>
      <c r="E222" s="127" t="b">
        <v>1</v>
      </c>
      <c r="F222" s="358" t="str">
        <f>RIGHT(APT!D222,4)&amp;"."&amp;APT!N222&amp;"."&amp;APT!L222&amp;"."&amp;APTCR!$C$6</f>
        <v>...REC</v>
      </c>
      <c r="G222" s="359">
        <f t="shared" ca="1" si="7"/>
        <v>44105</v>
      </c>
      <c r="H222" s="360">
        <f>IF(APT!AB222&gt;0,0,-APT!AB222)</f>
        <v>0</v>
      </c>
      <c r="I222" s="211">
        <f t="shared" ca="1" si="8"/>
        <v>44105</v>
      </c>
      <c r="J222" s="127">
        <v>3</v>
      </c>
      <c r="K222" s="127" t="b">
        <v>1</v>
      </c>
      <c r="L222" s="127" t="s">
        <v>4034</v>
      </c>
      <c r="M222" s="127" t="b">
        <v>1</v>
      </c>
      <c r="N222" s="127" t="s">
        <v>3692</v>
      </c>
      <c r="O222" s="358" t="str">
        <f>LEFT(APT!E222,19)&amp;"."&amp;APTCR!F222</f>
        <v>....REC</v>
      </c>
      <c r="P222" s="361">
        <f>APT!J222</f>
        <v>0</v>
      </c>
      <c r="Q222" s="127" t="b">
        <v>1</v>
      </c>
      <c r="R222" s="127" t="b">
        <v>1</v>
      </c>
      <c r="S222" s="127" t="b">
        <v>1</v>
      </c>
    </row>
    <row r="223" spans="1:19" hidden="1" x14ac:dyDescent="0.25">
      <c r="A223" s="127" t="s">
        <v>4033</v>
      </c>
      <c r="B223" s="206">
        <v>1</v>
      </c>
      <c r="C223" s="127">
        <v>2</v>
      </c>
      <c r="D223" s="357">
        <f>APT!K223</f>
        <v>0</v>
      </c>
      <c r="E223" s="127" t="b">
        <v>1</v>
      </c>
      <c r="F223" s="358" t="str">
        <f>RIGHT(APT!D223,4)&amp;"."&amp;APT!N223&amp;"."&amp;APT!L223&amp;"."&amp;APTCR!$C$6</f>
        <v>...REC</v>
      </c>
      <c r="G223" s="359">
        <f t="shared" ca="1" si="7"/>
        <v>44105</v>
      </c>
      <c r="H223" s="360">
        <f>IF(APT!AB223&gt;0,0,-APT!AB223)</f>
        <v>0</v>
      </c>
      <c r="I223" s="211">
        <f t="shared" ca="1" si="8"/>
        <v>44105</v>
      </c>
      <c r="J223" s="127">
        <v>3</v>
      </c>
      <c r="K223" s="127" t="b">
        <v>1</v>
      </c>
      <c r="L223" s="127" t="s">
        <v>4034</v>
      </c>
      <c r="M223" s="127" t="b">
        <v>1</v>
      </c>
      <c r="N223" s="127" t="s">
        <v>3692</v>
      </c>
      <c r="O223" s="358" t="str">
        <f>LEFT(APT!E223,19)&amp;"."&amp;APTCR!F223</f>
        <v>....REC</v>
      </c>
      <c r="P223" s="361">
        <f>APT!J223</f>
        <v>0</v>
      </c>
      <c r="Q223" s="127" t="b">
        <v>1</v>
      </c>
      <c r="R223" s="127" t="b">
        <v>1</v>
      </c>
      <c r="S223" s="127" t="b">
        <v>1</v>
      </c>
    </row>
    <row r="224" spans="1:19" hidden="1" x14ac:dyDescent="0.25">
      <c r="A224" s="127" t="s">
        <v>4033</v>
      </c>
      <c r="B224" s="206">
        <v>1</v>
      </c>
      <c r="C224" s="127">
        <v>2</v>
      </c>
      <c r="D224" s="357">
        <f>APT!K224</f>
        <v>0</v>
      </c>
      <c r="E224" s="127" t="b">
        <v>1</v>
      </c>
      <c r="F224" s="358" t="str">
        <f>RIGHT(APT!D224,4)&amp;"."&amp;APT!N224&amp;"."&amp;APT!L224&amp;"."&amp;APTCR!$C$6</f>
        <v>...REC</v>
      </c>
      <c r="G224" s="359">
        <f t="shared" ca="1" si="7"/>
        <v>44105</v>
      </c>
      <c r="H224" s="360">
        <f>IF(APT!AB224&gt;0,0,-APT!AB224)</f>
        <v>0</v>
      </c>
      <c r="I224" s="211">
        <f t="shared" ca="1" si="8"/>
        <v>44105</v>
      </c>
      <c r="J224" s="127">
        <v>3</v>
      </c>
      <c r="K224" s="127" t="b">
        <v>1</v>
      </c>
      <c r="L224" s="127" t="s">
        <v>4034</v>
      </c>
      <c r="M224" s="127" t="b">
        <v>1</v>
      </c>
      <c r="N224" s="127" t="s">
        <v>3692</v>
      </c>
      <c r="O224" s="358" t="str">
        <f>LEFT(APT!E224,19)&amp;"."&amp;APTCR!F224</f>
        <v>....REC</v>
      </c>
      <c r="P224" s="361">
        <f>APT!J224</f>
        <v>0</v>
      </c>
      <c r="Q224" s="127" t="b">
        <v>1</v>
      </c>
      <c r="R224" s="127" t="b">
        <v>1</v>
      </c>
      <c r="S224" s="127" t="b">
        <v>1</v>
      </c>
    </row>
    <row r="225" spans="1:19" hidden="1" x14ac:dyDescent="0.25">
      <c r="A225" s="127" t="s">
        <v>4033</v>
      </c>
      <c r="B225" s="206">
        <v>1</v>
      </c>
      <c r="C225" s="127">
        <v>2</v>
      </c>
      <c r="D225" s="357">
        <f>APT!K225</f>
        <v>0</v>
      </c>
      <c r="E225" s="127" t="b">
        <v>1</v>
      </c>
      <c r="F225" s="358" t="str">
        <f>RIGHT(APT!D225,4)&amp;"."&amp;APT!N225&amp;"."&amp;APT!L225&amp;"."&amp;APTCR!$C$6</f>
        <v>...REC</v>
      </c>
      <c r="G225" s="359">
        <f t="shared" ca="1" si="7"/>
        <v>44105</v>
      </c>
      <c r="H225" s="360">
        <f>IF(APT!AB225&gt;0,0,-APT!AB225)</f>
        <v>0</v>
      </c>
      <c r="I225" s="211">
        <f t="shared" ca="1" si="8"/>
        <v>44105</v>
      </c>
      <c r="J225" s="127">
        <v>3</v>
      </c>
      <c r="K225" s="127" t="b">
        <v>1</v>
      </c>
      <c r="L225" s="127" t="s">
        <v>4034</v>
      </c>
      <c r="M225" s="127" t="b">
        <v>1</v>
      </c>
      <c r="N225" s="127" t="s">
        <v>3692</v>
      </c>
      <c r="O225" s="358" t="str">
        <f>LEFT(APT!E225,19)&amp;"."&amp;APTCR!F225</f>
        <v>....REC</v>
      </c>
      <c r="P225" s="361">
        <f>APT!J225</f>
        <v>0</v>
      </c>
      <c r="Q225" s="127" t="b">
        <v>1</v>
      </c>
      <c r="R225" s="127" t="b">
        <v>1</v>
      </c>
      <c r="S225" s="127" t="b">
        <v>1</v>
      </c>
    </row>
    <row r="226" spans="1:19" hidden="1" x14ac:dyDescent="0.25">
      <c r="A226" s="127" t="s">
        <v>4033</v>
      </c>
      <c r="B226" s="206">
        <v>1</v>
      </c>
      <c r="C226" s="127">
        <v>2</v>
      </c>
      <c r="D226" s="357">
        <f>APT!K226</f>
        <v>0</v>
      </c>
      <c r="E226" s="127" t="b">
        <v>1</v>
      </c>
      <c r="F226" s="358" t="str">
        <f>RIGHT(APT!D226,4)&amp;"."&amp;APT!N226&amp;"."&amp;APT!L226&amp;"."&amp;APTCR!$C$6</f>
        <v>...REC</v>
      </c>
      <c r="G226" s="359">
        <f t="shared" ca="1" si="7"/>
        <v>44105</v>
      </c>
      <c r="H226" s="360">
        <f>IF(APT!AB226&gt;0,0,-APT!AB226)</f>
        <v>0</v>
      </c>
      <c r="I226" s="211">
        <f t="shared" ca="1" si="8"/>
        <v>44105</v>
      </c>
      <c r="J226" s="127">
        <v>3</v>
      </c>
      <c r="K226" s="127" t="b">
        <v>1</v>
      </c>
      <c r="L226" s="127" t="s">
        <v>4034</v>
      </c>
      <c r="M226" s="127" t="b">
        <v>1</v>
      </c>
      <c r="N226" s="127" t="s">
        <v>3692</v>
      </c>
      <c r="O226" s="358" t="str">
        <f>LEFT(APT!E226,19)&amp;"."&amp;APTCR!F226</f>
        <v>....REC</v>
      </c>
      <c r="P226" s="361">
        <f>APT!J226</f>
        <v>0</v>
      </c>
      <c r="Q226" s="127" t="b">
        <v>1</v>
      </c>
      <c r="R226" s="127" t="b">
        <v>1</v>
      </c>
      <c r="S226" s="127" t="b">
        <v>1</v>
      </c>
    </row>
    <row r="227" spans="1:19" hidden="1" x14ac:dyDescent="0.25">
      <c r="A227" s="127" t="s">
        <v>4033</v>
      </c>
      <c r="B227" s="206">
        <v>1</v>
      </c>
      <c r="C227" s="127">
        <v>2</v>
      </c>
      <c r="D227" s="357">
        <f>APT!K227</f>
        <v>0</v>
      </c>
      <c r="E227" s="127" t="b">
        <v>1</v>
      </c>
      <c r="F227" s="358" t="str">
        <f>RIGHT(APT!D227,4)&amp;"."&amp;APT!N227&amp;"."&amp;APT!L227&amp;"."&amp;APTCR!$C$6</f>
        <v>...REC</v>
      </c>
      <c r="G227" s="359">
        <f t="shared" ca="1" si="7"/>
        <v>44105</v>
      </c>
      <c r="H227" s="360">
        <f>IF(APT!AB227&gt;0,0,-APT!AB227)</f>
        <v>0</v>
      </c>
      <c r="I227" s="211">
        <f t="shared" ca="1" si="8"/>
        <v>44105</v>
      </c>
      <c r="J227" s="127">
        <v>3</v>
      </c>
      <c r="K227" s="127" t="b">
        <v>1</v>
      </c>
      <c r="L227" s="127" t="s">
        <v>4034</v>
      </c>
      <c r="M227" s="127" t="b">
        <v>1</v>
      </c>
      <c r="N227" s="127" t="s">
        <v>3692</v>
      </c>
      <c r="O227" s="358" t="str">
        <f>LEFT(APT!E227,19)&amp;"."&amp;APTCR!F227</f>
        <v>....REC</v>
      </c>
      <c r="P227" s="361">
        <f>APT!J227</f>
        <v>0</v>
      </c>
      <c r="Q227" s="127" t="b">
        <v>1</v>
      </c>
      <c r="R227" s="127" t="b">
        <v>1</v>
      </c>
      <c r="S227" s="127" t="b">
        <v>1</v>
      </c>
    </row>
    <row r="228" spans="1:19" hidden="1" x14ac:dyDescent="0.25">
      <c r="A228" s="127" t="s">
        <v>4033</v>
      </c>
      <c r="B228" s="206">
        <v>1</v>
      </c>
      <c r="C228" s="127">
        <v>2</v>
      </c>
      <c r="D228" s="357">
        <f>APT!K228</f>
        <v>0</v>
      </c>
      <c r="E228" s="127" t="b">
        <v>1</v>
      </c>
      <c r="F228" s="358" t="str">
        <f>RIGHT(APT!D228,4)&amp;"."&amp;APT!N228&amp;"."&amp;APT!L228&amp;"."&amp;APTCR!$C$6</f>
        <v>...REC</v>
      </c>
      <c r="G228" s="359">
        <f t="shared" ca="1" si="7"/>
        <v>44105</v>
      </c>
      <c r="H228" s="360">
        <f>IF(APT!AB228&gt;0,0,-APT!AB228)</f>
        <v>0</v>
      </c>
      <c r="I228" s="211">
        <f t="shared" ca="1" si="8"/>
        <v>44105</v>
      </c>
      <c r="J228" s="127">
        <v>3</v>
      </c>
      <c r="K228" s="127" t="b">
        <v>1</v>
      </c>
      <c r="L228" s="127" t="s">
        <v>4034</v>
      </c>
      <c r="M228" s="127" t="b">
        <v>1</v>
      </c>
      <c r="N228" s="127" t="s">
        <v>3692</v>
      </c>
      <c r="O228" s="358" t="str">
        <f>LEFT(APT!E228,19)&amp;"."&amp;APTCR!F228</f>
        <v>....REC</v>
      </c>
      <c r="P228" s="361">
        <f>APT!J228</f>
        <v>0</v>
      </c>
      <c r="Q228" s="127" t="b">
        <v>1</v>
      </c>
      <c r="R228" s="127" t="b">
        <v>1</v>
      </c>
      <c r="S228" s="127" t="b">
        <v>1</v>
      </c>
    </row>
    <row r="229" spans="1:19" hidden="1" x14ac:dyDescent="0.25">
      <c r="A229" s="127" t="s">
        <v>4033</v>
      </c>
      <c r="B229" s="206">
        <v>1</v>
      </c>
      <c r="C229" s="127">
        <v>2</v>
      </c>
      <c r="D229" s="357">
        <f>APT!K229</f>
        <v>0</v>
      </c>
      <c r="E229" s="127" t="b">
        <v>1</v>
      </c>
      <c r="F229" s="358" t="str">
        <f>RIGHT(APT!D229,4)&amp;"."&amp;APT!N229&amp;"."&amp;APT!L229&amp;"."&amp;APTCR!$C$6</f>
        <v>...REC</v>
      </c>
      <c r="G229" s="359">
        <f t="shared" ca="1" si="7"/>
        <v>44105</v>
      </c>
      <c r="H229" s="360">
        <f>IF(APT!AB229&gt;0,0,-APT!AB229)</f>
        <v>0</v>
      </c>
      <c r="I229" s="211">
        <f t="shared" ca="1" si="8"/>
        <v>44105</v>
      </c>
      <c r="J229" s="127">
        <v>3</v>
      </c>
      <c r="K229" s="127" t="b">
        <v>1</v>
      </c>
      <c r="L229" s="127" t="s">
        <v>4034</v>
      </c>
      <c r="M229" s="127" t="b">
        <v>1</v>
      </c>
      <c r="N229" s="127" t="s">
        <v>3692</v>
      </c>
      <c r="O229" s="358" t="str">
        <f>LEFT(APT!E229,19)&amp;"."&amp;APTCR!F229</f>
        <v>....REC</v>
      </c>
      <c r="P229" s="361">
        <f>APT!J229</f>
        <v>0</v>
      </c>
      <c r="Q229" s="127" t="b">
        <v>1</v>
      </c>
      <c r="R229" s="127" t="b">
        <v>1</v>
      </c>
      <c r="S229" s="127" t="b">
        <v>1</v>
      </c>
    </row>
    <row r="230" spans="1:19" hidden="1" x14ac:dyDescent="0.25">
      <c r="A230" s="127" t="s">
        <v>4033</v>
      </c>
      <c r="B230" s="206">
        <v>1</v>
      </c>
      <c r="C230" s="127">
        <v>2</v>
      </c>
      <c r="D230" s="357">
        <f>APT!K230</f>
        <v>0</v>
      </c>
      <c r="E230" s="127" t="b">
        <v>1</v>
      </c>
      <c r="F230" s="358" t="str">
        <f>RIGHT(APT!D230,4)&amp;"."&amp;APT!N230&amp;"."&amp;APT!L230&amp;"."&amp;APTCR!$C$6</f>
        <v>...REC</v>
      </c>
      <c r="G230" s="359">
        <f t="shared" ca="1" si="7"/>
        <v>44105</v>
      </c>
      <c r="H230" s="360">
        <f>IF(APT!AB230&gt;0,0,-APT!AB230)</f>
        <v>0</v>
      </c>
      <c r="I230" s="211">
        <f t="shared" ca="1" si="8"/>
        <v>44105</v>
      </c>
      <c r="J230" s="127">
        <v>3</v>
      </c>
      <c r="K230" s="127" t="b">
        <v>1</v>
      </c>
      <c r="L230" s="127" t="s">
        <v>4034</v>
      </c>
      <c r="M230" s="127" t="b">
        <v>1</v>
      </c>
      <c r="N230" s="127" t="s">
        <v>3692</v>
      </c>
      <c r="O230" s="358" t="str">
        <f>LEFT(APT!E230,19)&amp;"."&amp;APTCR!F230</f>
        <v>....REC</v>
      </c>
      <c r="P230" s="361">
        <f>APT!J230</f>
        <v>0</v>
      </c>
      <c r="Q230" s="127" t="b">
        <v>1</v>
      </c>
      <c r="R230" s="127" t="b">
        <v>1</v>
      </c>
      <c r="S230" s="127" t="b">
        <v>1</v>
      </c>
    </row>
    <row r="231" spans="1:19" hidden="1" x14ac:dyDescent="0.25">
      <c r="A231" s="127" t="s">
        <v>4033</v>
      </c>
      <c r="B231" s="206">
        <v>1</v>
      </c>
      <c r="C231" s="127">
        <v>2</v>
      </c>
      <c r="D231" s="357">
        <f>APT!K231</f>
        <v>0</v>
      </c>
      <c r="E231" s="127" t="b">
        <v>1</v>
      </c>
      <c r="F231" s="358" t="str">
        <f>RIGHT(APT!D231,4)&amp;"."&amp;APT!N231&amp;"."&amp;APT!L231&amp;"."&amp;APTCR!$C$6</f>
        <v>...REC</v>
      </c>
      <c r="G231" s="359">
        <f t="shared" ca="1" si="7"/>
        <v>44105</v>
      </c>
      <c r="H231" s="360">
        <f>IF(APT!AB231&gt;0,0,-APT!AB231)</f>
        <v>0</v>
      </c>
      <c r="I231" s="211">
        <f t="shared" ca="1" si="8"/>
        <v>44105</v>
      </c>
      <c r="J231" s="127">
        <v>3</v>
      </c>
      <c r="K231" s="127" t="b">
        <v>1</v>
      </c>
      <c r="L231" s="127" t="s">
        <v>4034</v>
      </c>
      <c r="M231" s="127" t="b">
        <v>1</v>
      </c>
      <c r="N231" s="127" t="s">
        <v>3692</v>
      </c>
      <c r="O231" s="358" t="str">
        <f>LEFT(APT!E231,19)&amp;"."&amp;APTCR!F231</f>
        <v>....REC</v>
      </c>
      <c r="P231" s="361">
        <f>APT!J231</f>
        <v>0</v>
      </c>
      <c r="Q231" s="127" t="b">
        <v>1</v>
      </c>
      <c r="R231" s="127" t="b">
        <v>1</v>
      </c>
      <c r="S231" s="127" t="b">
        <v>1</v>
      </c>
    </row>
    <row r="232" spans="1:19" hidden="1" x14ac:dyDescent="0.25">
      <c r="A232" s="127" t="s">
        <v>4033</v>
      </c>
      <c r="B232" s="206">
        <v>1</v>
      </c>
      <c r="C232" s="127">
        <v>2</v>
      </c>
      <c r="D232" s="357">
        <f>APT!K232</f>
        <v>0</v>
      </c>
      <c r="E232" s="127" t="b">
        <v>1</v>
      </c>
      <c r="F232" s="358" t="str">
        <f>RIGHT(APT!D232,4)&amp;"."&amp;APT!N232&amp;"."&amp;APT!L232&amp;"."&amp;APTCR!$C$6</f>
        <v>...REC</v>
      </c>
      <c r="G232" s="359">
        <f t="shared" ca="1" si="7"/>
        <v>44105</v>
      </c>
      <c r="H232" s="360">
        <f>IF(APT!AB232&gt;0,0,-APT!AB232)</f>
        <v>0</v>
      </c>
      <c r="I232" s="211">
        <f t="shared" ca="1" si="8"/>
        <v>44105</v>
      </c>
      <c r="J232" s="127">
        <v>3</v>
      </c>
      <c r="K232" s="127" t="b">
        <v>1</v>
      </c>
      <c r="L232" s="127" t="s">
        <v>4034</v>
      </c>
      <c r="M232" s="127" t="b">
        <v>1</v>
      </c>
      <c r="N232" s="127" t="s">
        <v>3692</v>
      </c>
      <c r="O232" s="358" t="str">
        <f>LEFT(APT!E232,19)&amp;"."&amp;APTCR!F232</f>
        <v>....REC</v>
      </c>
      <c r="P232" s="361">
        <f>APT!J232</f>
        <v>0</v>
      </c>
      <c r="Q232" s="127" t="b">
        <v>1</v>
      </c>
      <c r="R232" s="127" t="b">
        <v>1</v>
      </c>
      <c r="S232" s="127" t="b">
        <v>1</v>
      </c>
    </row>
    <row r="233" spans="1:19" hidden="1" x14ac:dyDescent="0.25">
      <c r="A233" s="127" t="s">
        <v>4033</v>
      </c>
      <c r="B233" s="206">
        <v>1</v>
      </c>
      <c r="C233" s="127">
        <v>2</v>
      </c>
      <c r="D233" s="357">
        <f>APT!K233</f>
        <v>0</v>
      </c>
      <c r="E233" s="127" t="b">
        <v>1</v>
      </c>
      <c r="F233" s="358" t="str">
        <f>RIGHT(APT!D233,4)&amp;"."&amp;APT!N233&amp;"."&amp;APT!L233&amp;"."&amp;APTCR!$C$6</f>
        <v>...REC</v>
      </c>
      <c r="G233" s="359">
        <f t="shared" ca="1" si="7"/>
        <v>44105</v>
      </c>
      <c r="H233" s="360">
        <f>IF(APT!AB233&gt;0,0,-APT!AB233)</f>
        <v>0</v>
      </c>
      <c r="I233" s="211">
        <f t="shared" ca="1" si="8"/>
        <v>44105</v>
      </c>
      <c r="J233" s="127">
        <v>3</v>
      </c>
      <c r="K233" s="127" t="b">
        <v>1</v>
      </c>
      <c r="L233" s="127" t="s">
        <v>4034</v>
      </c>
      <c r="M233" s="127" t="b">
        <v>1</v>
      </c>
      <c r="N233" s="127" t="s">
        <v>3692</v>
      </c>
      <c r="O233" s="358" t="str">
        <f>LEFT(APT!E233,19)&amp;"."&amp;APTCR!F233</f>
        <v>....REC</v>
      </c>
      <c r="P233" s="361">
        <f>APT!J233</f>
        <v>0</v>
      </c>
      <c r="Q233" s="127" t="b">
        <v>1</v>
      </c>
      <c r="R233" s="127" t="b">
        <v>1</v>
      </c>
      <c r="S233" s="127" t="b">
        <v>1</v>
      </c>
    </row>
    <row r="234" spans="1:19" hidden="1" x14ac:dyDescent="0.25">
      <c r="A234" s="127" t="s">
        <v>4033</v>
      </c>
      <c r="B234" s="206">
        <v>1</v>
      </c>
      <c r="C234" s="127">
        <v>2</v>
      </c>
      <c r="D234" s="357">
        <f>APT!K234</f>
        <v>0</v>
      </c>
      <c r="E234" s="127" t="b">
        <v>1</v>
      </c>
      <c r="F234" s="358" t="str">
        <f>RIGHT(APT!D234,4)&amp;"."&amp;APT!N234&amp;"."&amp;APT!L234&amp;"."&amp;APTCR!$C$6</f>
        <v>...REC</v>
      </c>
      <c r="G234" s="359">
        <f t="shared" ca="1" si="7"/>
        <v>44105</v>
      </c>
      <c r="H234" s="360">
        <f>IF(APT!AB234&gt;0,0,-APT!AB234)</f>
        <v>0</v>
      </c>
      <c r="I234" s="211">
        <f t="shared" ca="1" si="8"/>
        <v>44105</v>
      </c>
      <c r="J234" s="127">
        <v>3</v>
      </c>
      <c r="K234" s="127" t="b">
        <v>1</v>
      </c>
      <c r="L234" s="127" t="s">
        <v>4034</v>
      </c>
      <c r="M234" s="127" t="b">
        <v>1</v>
      </c>
      <c r="N234" s="127" t="s">
        <v>3692</v>
      </c>
      <c r="O234" s="358" t="str">
        <f>LEFT(APT!E234,19)&amp;"."&amp;APTCR!F234</f>
        <v>....REC</v>
      </c>
      <c r="P234" s="361">
        <f>APT!J234</f>
        <v>0</v>
      </c>
      <c r="Q234" s="127" t="b">
        <v>1</v>
      </c>
      <c r="R234" s="127" t="b">
        <v>1</v>
      </c>
      <c r="S234" s="127" t="b">
        <v>1</v>
      </c>
    </row>
    <row r="235" spans="1:19" hidden="1" x14ac:dyDescent="0.25">
      <c r="A235" s="127" t="s">
        <v>4033</v>
      </c>
      <c r="B235" s="206">
        <v>1</v>
      </c>
      <c r="C235" s="127">
        <v>2</v>
      </c>
      <c r="D235" s="357">
        <f>APT!K235</f>
        <v>0</v>
      </c>
      <c r="E235" s="127" t="b">
        <v>1</v>
      </c>
      <c r="F235" s="358" t="str">
        <f>RIGHT(APT!D235,4)&amp;"."&amp;APT!N235&amp;"."&amp;APT!L235&amp;"."&amp;APTCR!$C$6</f>
        <v>...REC</v>
      </c>
      <c r="G235" s="359">
        <f t="shared" ca="1" si="7"/>
        <v>44105</v>
      </c>
      <c r="H235" s="360">
        <f>IF(APT!AB235&gt;0,0,-APT!AB235)</f>
        <v>0</v>
      </c>
      <c r="I235" s="211">
        <f t="shared" ca="1" si="8"/>
        <v>44105</v>
      </c>
      <c r="J235" s="127">
        <v>3</v>
      </c>
      <c r="K235" s="127" t="b">
        <v>1</v>
      </c>
      <c r="L235" s="127" t="s">
        <v>4034</v>
      </c>
      <c r="M235" s="127" t="b">
        <v>1</v>
      </c>
      <c r="N235" s="127" t="s">
        <v>3692</v>
      </c>
      <c r="O235" s="358" t="str">
        <f>LEFT(APT!E235,19)&amp;"."&amp;APTCR!F235</f>
        <v>....REC</v>
      </c>
      <c r="P235" s="361">
        <f>APT!J235</f>
        <v>0</v>
      </c>
      <c r="Q235" s="127" t="b">
        <v>1</v>
      </c>
      <c r="R235" s="127" t="b">
        <v>1</v>
      </c>
      <c r="S235" s="127" t="b">
        <v>1</v>
      </c>
    </row>
    <row r="236" spans="1:19" hidden="1" x14ac:dyDescent="0.25">
      <c r="A236" s="127" t="s">
        <v>4033</v>
      </c>
      <c r="B236" s="206">
        <v>1</v>
      </c>
      <c r="C236" s="127">
        <v>2</v>
      </c>
      <c r="D236" s="357">
        <f>APT!K236</f>
        <v>0</v>
      </c>
      <c r="E236" s="127" t="b">
        <v>1</v>
      </c>
      <c r="F236" s="358" t="str">
        <f>RIGHT(APT!D236,4)&amp;"."&amp;APT!N236&amp;"."&amp;APT!L236&amp;"."&amp;APTCR!$C$6</f>
        <v>...REC</v>
      </c>
      <c r="G236" s="359">
        <f t="shared" ca="1" si="7"/>
        <v>44105</v>
      </c>
      <c r="H236" s="360">
        <f>IF(APT!AB236&gt;0,0,-APT!AB236)</f>
        <v>0</v>
      </c>
      <c r="I236" s="211">
        <f t="shared" ca="1" si="8"/>
        <v>44105</v>
      </c>
      <c r="J236" s="127">
        <v>3</v>
      </c>
      <c r="K236" s="127" t="b">
        <v>1</v>
      </c>
      <c r="L236" s="127" t="s">
        <v>4034</v>
      </c>
      <c r="M236" s="127" t="b">
        <v>1</v>
      </c>
      <c r="N236" s="127" t="s">
        <v>3692</v>
      </c>
      <c r="O236" s="358" t="str">
        <f>LEFT(APT!E236,19)&amp;"."&amp;APTCR!F236</f>
        <v>....REC</v>
      </c>
      <c r="P236" s="361">
        <f>APT!J236</f>
        <v>0</v>
      </c>
      <c r="Q236" s="127" t="b">
        <v>1</v>
      </c>
      <c r="R236" s="127" t="b">
        <v>1</v>
      </c>
      <c r="S236" s="127" t="b">
        <v>1</v>
      </c>
    </row>
    <row r="237" spans="1:19" hidden="1" x14ac:dyDescent="0.25">
      <c r="A237" s="127" t="s">
        <v>4033</v>
      </c>
      <c r="B237" s="206">
        <v>1</v>
      </c>
      <c r="C237" s="127">
        <v>2</v>
      </c>
      <c r="D237" s="357">
        <f>APT!K237</f>
        <v>0</v>
      </c>
      <c r="E237" s="127" t="b">
        <v>1</v>
      </c>
      <c r="F237" s="358" t="str">
        <f>RIGHT(APT!D237,4)&amp;"."&amp;APT!N237&amp;"."&amp;APT!L237&amp;"."&amp;APTCR!$C$6</f>
        <v>...REC</v>
      </c>
      <c r="G237" s="359">
        <f t="shared" ca="1" si="7"/>
        <v>44105</v>
      </c>
      <c r="H237" s="360">
        <f>IF(APT!AB237&gt;0,0,-APT!AB237)</f>
        <v>0</v>
      </c>
      <c r="I237" s="211">
        <f t="shared" ca="1" si="8"/>
        <v>44105</v>
      </c>
      <c r="J237" s="127">
        <v>3</v>
      </c>
      <c r="K237" s="127" t="b">
        <v>1</v>
      </c>
      <c r="L237" s="127" t="s">
        <v>4034</v>
      </c>
      <c r="M237" s="127" t="b">
        <v>1</v>
      </c>
      <c r="N237" s="127" t="s">
        <v>3692</v>
      </c>
      <c r="O237" s="358" t="str">
        <f>LEFT(APT!E237,19)&amp;"."&amp;APTCR!F237</f>
        <v>....REC</v>
      </c>
      <c r="P237" s="361">
        <f>APT!J237</f>
        <v>0</v>
      </c>
      <c r="Q237" s="127" t="b">
        <v>1</v>
      </c>
      <c r="R237" s="127" t="b">
        <v>1</v>
      </c>
      <c r="S237" s="127" t="b">
        <v>1</v>
      </c>
    </row>
    <row r="238" spans="1:19" hidden="1" x14ac:dyDescent="0.25">
      <c r="A238" s="127" t="s">
        <v>4033</v>
      </c>
      <c r="B238" s="206">
        <v>1</v>
      </c>
      <c r="C238" s="127">
        <v>2</v>
      </c>
      <c r="D238" s="357">
        <f>APT!K238</f>
        <v>0</v>
      </c>
      <c r="E238" s="127" t="b">
        <v>1</v>
      </c>
      <c r="F238" s="358" t="str">
        <f>RIGHT(APT!D238,4)&amp;"."&amp;APT!N238&amp;"."&amp;APT!L238&amp;"."&amp;APTCR!$C$6</f>
        <v>...REC</v>
      </c>
      <c r="G238" s="359">
        <f t="shared" ca="1" si="7"/>
        <v>44105</v>
      </c>
      <c r="H238" s="360">
        <f>IF(APT!AB238&gt;0,0,-APT!AB238)</f>
        <v>0</v>
      </c>
      <c r="I238" s="211">
        <f t="shared" ca="1" si="8"/>
        <v>44105</v>
      </c>
      <c r="J238" s="127">
        <v>3</v>
      </c>
      <c r="K238" s="127" t="b">
        <v>1</v>
      </c>
      <c r="L238" s="127" t="s">
        <v>4034</v>
      </c>
      <c r="M238" s="127" t="b">
        <v>1</v>
      </c>
      <c r="N238" s="127" t="s">
        <v>3692</v>
      </c>
      <c r="O238" s="358" t="str">
        <f>LEFT(APT!E238,19)&amp;"."&amp;APTCR!F238</f>
        <v>....REC</v>
      </c>
      <c r="P238" s="361">
        <f>APT!J238</f>
        <v>0</v>
      </c>
      <c r="Q238" s="127" t="b">
        <v>1</v>
      </c>
      <c r="R238" s="127" t="b">
        <v>1</v>
      </c>
      <c r="S238" s="127" t="b">
        <v>1</v>
      </c>
    </row>
    <row r="239" spans="1:19" hidden="1" x14ac:dyDescent="0.25">
      <c r="A239" s="127" t="s">
        <v>4033</v>
      </c>
      <c r="B239" s="206">
        <v>1</v>
      </c>
      <c r="C239" s="127">
        <v>2</v>
      </c>
      <c r="D239" s="357">
        <f>APT!K239</f>
        <v>0</v>
      </c>
      <c r="E239" s="127" t="b">
        <v>1</v>
      </c>
      <c r="F239" s="358" t="str">
        <f>RIGHT(APT!D239,4)&amp;"."&amp;APT!N239&amp;"."&amp;APT!L239&amp;"."&amp;APTCR!$C$6</f>
        <v>...REC</v>
      </c>
      <c r="G239" s="359">
        <f t="shared" ca="1" si="7"/>
        <v>44105</v>
      </c>
      <c r="H239" s="360">
        <f>IF(APT!AB239&gt;0,0,-APT!AB239)</f>
        <v>0</v>
      </c>
      <c r="I239" s="211">
        <f t="shared" ca="1" si="8"/>
        <v>44105</v>
      </c>
      <c r="J239" s="127">
        <v>3</v>
      </c>
      <c r="K239" s="127" t="b">
        <v>1</v>
      </c>
      <c r="L239" s="127" t="s">
        <v>4034</v>
      </c>
      <c r="M239" s="127" t="b">
        <v>1</v>
      </c>
      <c r="N239" s="127" t="s">
        <v>3692</v>
      </c>
      <c r="O239" s="358" t="str">
        <f>LEFT(APT!E239,19)&amp;"."&amp;APTCR!F239</f>
        <v>....REC</v>
      </c>
      <c r="P239" s="361">
        <f>APT!J239</f>
        <v>0</v>
      </c>
      <c r="Q239" s="127" t="b">
        <v>1</v>
      </c>
      <c r="R239" s="127" t="b">
        <v>1</v>
      </c>
      <c r="S239" s="127" t="b">
        <v>1</v>
      </c>
    </row>
    <row r="240" spans="1:19" hidden="1" x14ac:dyDescent="0.25">
      <c r="A240" s="127" t="s">
        <v>4033</v>
      </c>
      <c r="B240" s="206">
        <v>1</v>
      </c>
      <c r="C240" s="127">
        <v>2</v>
      </c>
      <c r="D240" s="357">
        <f>APT!K240</f>
        <v>0</v>
      </c>
      <c r="E240" s="127" t="b">
        <v>1</v>
      </c>
      <c r="F240" s="358" t="str">
        <f>RIGHT(APT!D240,4)&amp;"."&amp;APT!N240&amp;"."&amp;APT!L240&amp;"."&amp;APTCR!$C$6</f>
        <v>...REC</v>
      </c>
      <c r="G240" s="359">
        <f t="shared" ca="1" si="7"/>
        <v>44105</v>
      </c>
      <c r="H240" s="360">
        <f>IF(APT!AB240&gt;0,0,-APT!AB240)</f>
        <v>0</v>
      </c>
      <c r="I240" s="211">
        <f t="shared" ca="1" si="8"/>
        <v>44105</v>
      </c>
      <c r="J240" s="127">
        <v>3</v>
      </c>
      <c r="K240" s="127" t="b">
        <v>1</v>
      </c>
      <c r="L240" s="127" t="s">
        <v>4034</v>
      </c>
      <c r="M240" s="127" t="b">
        <v>1</v>
      </c>
      <c r="N240" s="127" t="s">
        <v>3692</v>
      </c>
      <c r="O240" s="358" t="str">
        <f>LEFT(APT!E240,19)&amp;"."&amp;APTCR!F240</f>
        <v>....REC</v>
      </c>
      <c r="P240" s="361">
        <f>APT!J240</f>
        <v>0</v>
      </c>
      <c r="Q240" s="127" t="b">
        <v>1</v>
      </c>
      <c r="R240" s="127" t="b">
        <v>1</v>
      </c>
      <c r="S240" s="127" t="b">
        <v>1</v>
      </c>
    </row>
    <row r="241" spans="1:19" hidden="1" x14ac:dyDescent="0.25">
      <c r="A241" s="127" t="s">
        <v>4033</v>
      </c>
      <c r="B241" s="206">
        <v>1</v>
      </c>
      <c r="C241" s="127">
        <v>2</v>
      </c>
      <c r="D241" s="357">
        <f>APT!K241</f>
        <v>0</v>
      </c>
      <c r="E241" s="127" t="b">
        <v>1</v>
      </c>
      <c r="F241" s="358" t="str">
        <f>RIGHT(APT!D241,4)&amp;"."&amp;APT!N241&amp;"."&amp;APT!L241&amp;"."&amp;APTCR!$C$6</f>
        <v>...REC</v>
      </c>
      <c r="G241" s="359">
        <f t="shared" ca="1" si="7"/>
        <v>44105</v>
      </c>
      <c r="H241" s="360">
        <f>IF(APT!AB241&gt;0,0,-APT!AB241)</f>
        <v>0</v>
      </c>
      <c r="I241" s="211">
        <f t="shared" ca="1" si="8"/>
        <v>44105</v>
      </c>
      <c r="J241" s="127">
        <v>3</v>
      </c>
      <c r="K241" s="127" t="b">
        <v>1</v>
      </c>
      <c r="L241" s="127" t="s">
        <v>4034</v>
      </c>
      <c r="M241" s="127" t="b">
        <v>1</v>
      </c>
      <c r="N241" s="127" t="s">
        <v>3692</v>
      </c>
      <c r="O241" s="358" t="str">
        <f>LEFT(APT!E241,19)&amp;"."&amp;APTCR!F241</f>
        <v>....REC</v>
      </c>
      <c r="P241" s="361">
        <f>APT!J241</f>
        <v>0</v>
      </c>
      <c r="Q241" s="127" t="b">
        <v>1</v>
      </c>
      <c r="R241" s="127" t="b">
        <v>1</v>
      </c>
      <c r="S241" s="127" t="b">
        <v>1</v>
      </c>
    </row>
    <row r="242" spans="1:19" hidden="1" x14ac:dyDescent="0.25">
      <c r="A242" s="127" t="s">
        <v>4033</v>
      </c>
      <c r="B242" s="206">
        <v>1</v>
      </c>
      <c r="C242" s="127">
        <v>2</v>
      </c>
      <c r="D242" s="357">
        <f>APT!K242</f>
        <v>0</v>
      </c>
      <c r="E242" s="127" t="b">
        <v>1</v>
      </c>
      <c r="F242" s="358" t="str">
        <f>RIGHT(APT!D242,4)&amp;"."&amp;APT!N242&amp;"."&amp;APT!L242&amp;"."&amp;APTCR!$C$6</f>
        <v>...REC</v>
      </c>
      <c r="G242" s="359">
        <f t="shared" ca="1" si="7"/>
        <v>44105</v>
      </c>
      <c r="H242" s="360">
        <f>IF(APT!AB242&gt;0,0,-APT!AB242)</f>
        <v>0</v>
      </c>
      <c r="I242" s="211">
        <f t="shared" ca="1" si="8"/>
        <v>44105</v>
      </c>
      <c r="J242" s="127">
        <v>3</v>
      </c>
      <c r="K242" s="127" t="b">
        <v>1</v>
      </c>
      <c r="L242" s="127" t="s">
        <v>4034</v>
      </c>
      <c r="M242" s="127" t="b">
        <v>1</v>
      </c>
      <c r="N242" s="127" t="s">
        <v>3692</v>
      </c>
      <c r="O242" s="358" t="str">
        <f>LEFT(APT!E242,19)&amp;"."&amp;APTCR!F242</f>
        <v>....REC</v>
      </c>
      <c r="P242" s="361">
        <f>APT!J242</f>
        <v>0</v>
      </c>
      <c r="Q242" s="127" t="b">
        <v>1</v>
      </c>
      <c r="R242" s="127" t="b">
        <v>1</v>
      </c>
      <c r="S242" s="127"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28" priority="4" operator="equal">
      <formula>0</formula>
    </cfRule>
  </conditionalFormatting>
  <conditionalFormatting sqref="C7:D8 C10:D11">
    <cfRule type="cellIs" dxfId="27" priority="1" operator="equal">
      <formula>"OK"</formula>
    </cfRule>
  </conditionalFormatting>
  <conditionalFormatting sqref="C7:D8">
    <cfRule type="cellIs" dxfId="26" priority="3" operator="equal">
      <formula>"Error"</formula>
    </cfRule>
  </conditionalFormatting>
  <conditionalFormatting sqref="C10:D11">
    <cfRule type="cellIs" dxfId="25"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topLeftCell="Q14" workbookViewId="0">
      <selection activeCell="AF262" sqref="AF20:AF26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8"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4036</v>
      </c>
      <c r="AJ1">
        <v>10162</v>
      </c>
    </row>
    <row r="2" spans="1:69" ht="15.75" thickBot="1" x14ac:dyDescent="0.3">
      <c r="AI2" t="s">
        <v>3630</v>
      </c>
      <c r="AJ2">
        <v>10163</v>
      </c>
    </row>
    <row r="3" spans="1:69" ht="26.25" thickTop="1" thickBot="1" x14ac:dyDescent="0.55000000000000004">
      <c r="A3" s="33" t="s">
        <v>3557</v>
      </c>
      <c r="B3" s="475" t="s">
        <v>168</v>
      </c>
      <c r="C3" s="475"/>
      <c r="D3" s="475"/>
      <c r="E3" s="475"/>
      <c r="F3" s="476"/>
      <c r="H3" s="34" t="s">
        <v>3559</v>
      </c>
      <c r="I3" s="35">
        <f>COUNTIF(D20:D923,"&gt;0")</f>
        <v>243</v>
      </c>
      <c r="J3" s="36" t="s">
        <v>3560</v>
      </c>
      <c r="K3" s="36"/>
      <c r="L3" s="36"/>
      <c r="M3" s="36"/>
      <c r="N3" s="37"/>
      <c r="O3" s="38"/>
      <c r="P3" s="38"/>
      <c r="Q3" s="38"/>
      <c r="AI3" t="s">
        <v>48</v>
      </c>
      <c r="AJ3">
        <v>11510</v>
      </c>
    </row>
    <row r="4" spans="1:69" ht="16.5" thickTop="1" thickBot="1" x14ac:dyDescent="0.3">
      <c r="A4" s="33" t="s">
        <v>3562</v>
      </c>
      <c r="B4" s="477" t="s">
        <v>66</v>
      </c>
      <c r="C4" s="478"/>
      <c r="H4" s="33" t="s">
        <v>3563</v>
      </c>
      <c r="I4" s="35">
        <f>COUNTIF(G20:G967,"&gt;0")</f>
        <v>0</v>
      </c>
      <c r="J4" s="39" t="s">
        <v>3564</v>
      </c>
      <c r="K4" s="35">
        <f>COUNTIF(G20:G967,"&lt;0")</f>
        <v>243</v>
      </c>
      <c r="L4" s="39" t="s">
        <v>3565</v>
      </c>
      <c r="M4" s="35">
        <f>COUNTIF(G20:G967,"=0")</f>
        <v>0</v>
      </c>
    </row>
    <row r="5" spans="1:69" ht="15.75" thickTop="1" x14ac:dyDescent="0.25">
      <c r="A5" s="33" t="s">
        <v>3567</v>
      </c>
      <c r="B5" s="469"/>
      <c r="C5" s="470"/>
      <c r="D5" s="470"/>
      <c r="E5" s="470"/>
      <c r="F5" s="470"/>
      <c r="G5" s="470"/>
      <c r="H5" s="470"/>
      <c r="I5" s="470"/>
      <c r="J5" s="470"/>
      <c r="K5" s="470"/>
      <c r="L5" s="470"/>
      <c r="M5" s="470"/>
      <c r="N5" s="471"/>
      <c r="O5" s="40"/>
      <c r="P5" s="40"/>
      <c r="Q5" s="40"/>
    </row>
    <row r="6" spans="1:69" x14ac:dyDescent="0.25">
      <c r="B6" s="469"/>
      <c r="C6" s="470"/>
      <c r="D6" s="470"/>
      <c r="E6" s="470"/>
      <c r="F6" s="470"/>
      <c r="G6" s="470"/>
      <c r="H6" s="470"/>
      <c r="I6" s="470"/>
      <c r="J6" s="470"/>
      <c r="K6" s="470"/>
      <c r="L6" s="470"/>
      <c r="M6" s="470"/>
      <c r="N6" s="471"/>
      <c r="O6" s="40"/>
      <c r="P6" s="40"/>
      <c r="Q6" s="40"/>
    </row>
    <row r="7" spans="1:69" x14ac:dyDescent="0.25">
      <c r="B7" s="469"/>
      <c r="C7" s="470"/>
      <c r="D7" s="470"/>
      <c r="E7" s="470"/>
      <c r="F7" s="470"/>
      <c r="G7" s="470"/>
      <c r="H7" s="470"/>
      <c r="I7" s="470"/>
      <c r="J7" s="470"/>
      <c r="K7" s="470"/>
      <c r="L7" s="470"/>
      <c r="M7" s="470"/>
      <c r="N7" s="471"/>
      <c r="O7" s="40"/>
      <c r="P7" s="40"/>
      <c r="Q7" s="40"/>
    </row>
    <row r="8" spans="1:69" x14ac:dyDescent="0.25">
      <c r="B8" s="468"/>
      <c r="C8" s="468"/>
      <c r="D8" s="468"/>
      <c r="E8" s="468"/>
      <c r="F8" s="468"/>
      <c r="G8" s="468"/>
      <c r="H8" s="468"/>
      <c r="I8" s="468"/>
      <c r="J8" s="468"/>
      <c r="K8" s="468"/>
      <c r="L8" s="468"/>
      <c r="M8" s="468"/>
      <c r="N8" s="468"/>
      <c r="O8" s="40"/>
      <c r="P8" s="40"/>
      <c r="Q8" s="40"/>
    </row>
    <row r="9" spans="1:69" x14ac:dyDescent="0.25">
      <c r="B9" s="468"/>
      <c r="C9" s="468"/>
      <c r="D9" s="468"/>
      <c r="E9" s="468"/>
      <c r="F9" s="468"/>
      <c r="G9" s="468"/>
      <c r="H9" s="468"/>
      <c r="I9" s="468"/>
      <c r="J9" s="468"/>
      <c r="K9" s="468"/>
      <c r="L9" s="468"/>
      <c r="M9" s="468"/>
      <c r="N9" s="468"/>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65"/>
      <c r="C11" s="466"/>
      <c r="D11" s="466"/>
      <c r="E11" s="467"/>
      <c r="F11" s="465"/>
      <c r="G11" s="466"/>
      <c r="H11" s="466"/>
      <c r="I11" s="466"/>
      <c r="J11" s="466"/>
      <c r="K11" s="466"/>
      <c r="L11" s="466"/>
      <c r="M11" s="466"/>
      <c r="N11" s="467"/>
      <c r="O11" s="47"/>
      <c r="P11" s="47"/>
      <c r="Q11" s="47"/>
    </row>
    <row r="12" spans="1:69" x14ac:dyDescent="0.25">
      <c r="A12" s="38"/>
      <c r="B12" s="465"/>
      <c r="C12" s="466"/>
      <c r="D12" s="466"/>
      <c r="E12" s="467"/>
      <c r="F12" s="465"/>
      <c r="G12" s="466"/>
      <c r="H12" s="466"/>
      <c r="I12" s="466"/>
      <c r="J12" s="466"/>
      <c r="K12" s="466"/>
      <c r="L12" s="466"/>
      <c r="M12" s="466"/>
      <c r="N12" s="467"/>
      <c r="O12" s="47"/>
      <c r="P12" s="47"/>
      <c r="Q12" s="47"/>
    </row>
    <row r="13" spans="1:69" x14ac:dyDescent="0.25">
      <c r="A13" s="38"/>
      <c r="B13" s="465"/>
      <c r="C13" s="466"/>
      <c r="D13" s="466"/>
      <c r="E13" s="467"/>
      <c r="F13" s="465"/>
      <c r="G13" s="466"/>
      <c r="H13" s="466"/>
      <c r="I13" s="466"/>
      <c r="J13" s="466"/>
      <c r="K13" s="466"/>
      <c r="L13" s="466"/>
      <c r="M13" s="466"/>
      <c r="N13" s="467"/>
      <c r="O13" s="47"/>
      <c r="P13" s="47"/>
      <c r="Q13" s="47"/>
      <c r="BK13" s="506" t="s">
        <v>3582</v>
      </c>
      <c r="BL13" s="506"/>
      <c r="BM13" s="506"/>
      <c r="BN13" s="506"/>
      <c r="BO13" s="506"/>
      <c r="BP13" s="506"/>
      <c r="BQ13" s="506"/>
    </row>
    <row r="14" spans="1:69" x14ac:dyDescent="0.25">
      <c r="A14" s="38"/>
      <c r="B14" s="465"/>
      <c r="C14" s="466"/>
      <c r="D14" s="466"/>
      <c r="E14" s="467"/>
      <c r="F14" s="465"/>
      <c r="G14" s="466"/>
      <c r="H14" s="466"/>
      <c r="I14" s="466"/>
      <c r="J14" s="466"/>
      <c r="K14" s="466"/>
      <c r="L14" s="466"/>
      <c r="M14" s="466"/>
      <c r="N14" s="467"/>
      <c r="O14" s="47"/>
      <c r="P14" s="47"/>
      <c r="Q14" s="47"/>
      <c r="R14" s="48">
        <f>R15+R16</f>
        <v>0</v>
      </c>
      <c r="S14" s="48">
        <f t="shared" ref="S14:AH14" si="0">S15+S16</f>
        <v>-638436.30000000005</v>
      </c>
      <c r="T14" s="48">
        <f t="shared" si="0"/>
        <v>-628038.19000000006</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-1266474.4899999993</v>
      </c>
      <c r="AG14" s="48">
        <f t="shared" si="0"/>
        <v>0</v>
      </c>
      <c r="AH14" s="48">
        <f t="shared" si="0"/>
        <v>0</v>
      </c>
      <c r="AI14" s="49" t="s">
        <v>3583</v>
      </c>
      <c r="BK14" s="506" t="s">
        <v>3584</v>
      </c>
      <c r="BL14" s="506"/>
      <c r="BM14" s="506"/>
      <c r="BN14" s="506"/>
      <c r="BO14" s="506"/>
      <c r="BP14" s="506"/>
      <c r="BQ14" s="506"/>
    </row>
    <row r="15" spans="1:69" x14ac:dyDescent="0.25">
      <c r="A15" s="38"/>
      <c r="B15" s="465"/>
      <c r="C15" s="466"/>
      <c r="D15" s="466"/>
      <c r="E15" s="467"/>
      <c r="F15" s="465"/>
      <c r="G15" s="466"/>
      <c r="H15" s="466"/>
      <c r="I15" s="466"/>
      <c r="J15" s="466"/>
      <c r="K15" s="466"/>
      <c r="L15" s="466"/>
      <c r="M15" s="466"/>
      <c r="N15" s="467"/>
      <c r="O15" s="47"/>
      <c r="P15" s="47"/>
      <c r="Q15" s="47"/>
      <c r="R15" s="50">
        <f t="shared" ref="R15:AH15" si="1">SUMIF(R20:R916,"&gt;0")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65"/>
      <c r="C16" s="466"/>
      <c r="D16" s="466"/>
      <c r="E16" s="467"/>
      <c r="F16" s="465"/>
      <c r="G16" s="466"/>
      <c r="H16" s="466"/>
      <c r="I16" s="466"/>
      <c r="J16" s="466"/>
      <c r="K16" s="466"/>
      <c r="L16" s="466"/>
      <c r="M16" s="466"/>
      <c r="N16" s="467"/>
      <c r="O16" s="47"/>
      <c r="P16" s="47"/>
      <c r="Q16" s="47"/>
      <c r="R16" s="50">
        <f t="shared" ref="R16:AH16" si="2">SUMIF(R20:R916,"&lt;0")</f>
        <v>0</v>
      </c>
      <c r="S16" s="50">
        <f t="shared" si="2"/>
        <v>-638436.30000000005</v>
      </c>
      <c r="T16" s="50">
        <f t="shared" si="2"/>
        <v>-628038.19000000006</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-1266474.4899999993</v>
      </c>
      <c r="AG16" s="50">
        <f t="shared" si="2"/>
        <v>0</v>
      </c>
      <c r="AH16" s="50">
        <f t="shared" si="2"/>
        <v>0</v>
      </c>
      <c r="AI16" s="49" t="s">
        <v>3564</v>
      </c>
    </row>
    <row r="17" spans="1:70" ht="15.75" thickBot="1" x14ac:dyDescent="0.3">
      <c r="A17" s="38">
        <f>COUNTIF(D20:D990,"&gt;0")</f>
        <v>243</v>
      </c>
      <c r="B17" s="465"/>
      <c r="C17" s="466"/>
      <c r="D17" s="466"/>
      <c r="E17" s="467"/>
      <c r="F17" s="465"/>
      <c r="G17" s="466"/>
      <c r="H17" s="466"/>
      <c r="I17" s="466"/>
      <c r="J17" s="466"/>
      <c r="K17" s="466"/>
      <c r="L17" s="466"/>
      <c r="M17" s="466"/>
      <c r="N17" s="467"/>
      <c r="O17" s="47"/>
      <c r="P17" s="47"/>
      <c r="Q17" s="47"/>
      <c r="R17" s="462" t="s">
        <v>3996</v>
      </c>
      <c r="S17" s="464"/>
      <c r="T17" s="464"/>
      <c r="U17" s="464"/>
      <c r="V17" s="464"/>
      <c r="W17" s="464"/>
      <c r="X17" s="464"/>
      <c r="Y17" s="464"/>
      <c r="Z17" s="464"/>
      <c r="AA17" s="464"/>
      <c r="AB17" s="464"/>
      <c r="AC17" s="464"/>
      <c r="AD17" s="464"/>
      <c r="AE17" s="464"/>
      <c r="BJ17" s="52">
        <f>SUM(BJ20:BJ293)</f>
        <v>0</v>
      </c>
      <c r="BQ17" s="53">
        <f>SUM(BQ20:BQ146)</f>
        <v>-1</v>
      </c>
    </row>
    <row r="18" spans="1:70" ht="16.5" thickTop="1" thickBot="1" x14ac:dyDescent="0.3">
      <c r="A18" t="s">
        <v>3585</v>
      </c>
      <c r="G18" s="53">
        <f>SUM(G20:G916)</f>
        <v>-1266474.4899999993</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f>SUM(AG20:AG916)</f>
        <v>0</v>
      </c>
      <c r="AL18" s="176">
        <v>1</v>
      </c>
      <c r="AM18" s="8">
        <v>0</v>
      </c>
      <c r="AN18" s="8">
        <v>0</v>
      </c>
      <c r="AO18" s="8">
        <v>0</v>
      </c>
      <c r="AP18" s="8">
        <v>0</v>
      </c>
      <c r="AQ18" s="8">
        <v>0</v>
      </c>
      <c r="AR18" s="8">
        <v>0</v>
      </c>
      <c r="AS18" s="8">
        <v>0</v>
      </c>
      <c r="AT18" s="8">
        <v>0</v>
      </c>
      <c r="AU18" s="8">
        <v>0</v>
      </c>
      <c r="AV18" s="8">
        <v>0</v>
      </c>
      <c r="AW18" s="8">
        <v>0</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customHeight="1" thickTop="1" x14ac:dyDescent="0.25">
      <c r="A20" t="str">
        <f>$B$3</f>
        <v>DEDELEGATION</v>
      </c>
      <c r="B20" s="75" t="s">
        <v>3620</v>
      </c>
      <c r="C20" s="76">
        <v>44027</v>
      </c>
      <c r="D20" s="75">
        <v>3025405</v>
      </c>
      <c r="E20" t="str">
        <f>VLOOKUP(D20,Schools!A:B,2,0)</f>
        <v>Finchley Catholic High School</v>
      </c>
      <c r="F20" t="str">
        <f>VLOOKUP(D20,Schools!$A:$Z,3,0)</f>
        <v>M</v>
      </c>
      <c r="G20" s="77">
        <v>-1324.76</v>
      </c>
      <c r="H20" s="75" t="s">
        <v>3621</v>
      </c>
      <c r="I20" s="75" t="s">
        <v>4037</v>
      </c>
      <c r="J20" t="str">
        <f>P20&amp;"/"&amp;Q20</f>
        <v>10163/543965</v>
      </c>
      <c r="K20">
        <f>VLOOKUP(D20,Schools!$A:$Z,9,0)</f>
        <v>400041</v>
      </c>
      <c r="L20" s="75" t="s">
        <v>173</v>
      </c>
      <c r="M20" s="75" t="s">
        <v>4038</v>
      </c>
      <c r="N20" s="75" t="s">
        <v>4039</v>
      </c>
      <c r="O20" s="78" t="str">
        <f>VLOOKUP(D20,Schools!A:D,4,0)</f>
        <v>Secondary</v>
      </c>
      <c r="P20" s="78">
        <f>IF($F20="A","EFA",VLOOKUP(LEFT(O20,1),$AI$1:$AJ$3,2,0))</f>
        <v>10163</v>
      </c>
      <c r="Q20" s="78">
        <f>IF(F20="M",543965,516500)</f>
        <v>543965</v>
      </c>
      <c r="R20" s="79">
        <v>0</v>
      </c>
      <c r="S20" s="79">
        <v>0</v>
      </c>
      <c r="T20" s="79">
        <v>-1324.76</v>
      </c>
      <c r="U20" s="79">
        <v>0</v>
      </c>
      <c r="V20" s="79">
        <v>0</v>
      </c>
      <c r="W20" s="79">
        <v>0</v>
      </c>
      <c r="X20" s="79">
        <v>0</v>
      </c>
      <c r="Y20" s="79">
        <v>0</v>
      </c>
      <c r="Z20" s="79">
        <v>0</v>
      </c>
      <c r="AA20" s="79">
        <v>0</v>
      </c>
      <c r="AB20" s="79">
        <v>0</v>
      </c>
      <c r="AC20" s="79">
        <v>0</v>
      </c>
      <c r="AD20" s="79">
        <v>0</v>
      </c>
      <c r="AE20" s="79">
        <v>0</v>
      </c>
      <c r="AF20" s="52">
        <f>SUM(R20:AE20)+AH20</f>
        <v>-1324.76</v>
      </c>
      <c r="AG20" s="52">
        <f>AF20-G20</f>
        <v>0</v>
      </c>
      <c r="AH20" s="79">
        <v>0</v>
      </c>
      <c r="AK20">
        <f>IF(SUM(R20:AE20)=0,0,1)</f>
        <v>1</v>
      </c>
      <c r="AL20" s="8">
        <f>ROUND($G20*AL$18,2)*$AK20</f>
        <v>-1324.76</v>
      </c>
      <c r="AM20" s="8">
        <f t="shared" ref="AM20:AW35" si="4">ROUND($G20*AM$18,2)*$AK20</f>
        <v>0</v>
      </c>
      <c r="AN20" s="8">
        <f t="shared" si="4"/>
        <v>0</v>
      </c>
      <c r="AO20" s="8">
        <f t="shared" si="4"/>
        <v>0</v>
      </c>
      <c r="AP20" s="8">
        <f t="shared" si="4"/>
        <v>0</v>
      </c>
      <c r="AQ20" s="8">
        <f t="shared" si="4"/>
        <v>0</v>
      </c>
      <c r="AR20" s="8">
        <f t="shared" si="4"/>
        <v>0</v>
      </c>
      <c r="AS20" s="8">
        <f t="shared" si="4"/>
        <v>0</v>
      </c>
      <c r="AT20" s="8">
        <f t="shared" si="4"/>
        <v>0</v>
      </c>
      <c r="AU20" s="8">
        <f t="shared" si="4"/>
        <v>0</v>
      </c>
      <c r="AV20" s="8">
        <f t="shared" si="4"/>
        <v>0</v>
      </c>
      <c r="AW20" s="8">
        <f t="shared" si="4"/>
        <v>0</v>
      </c>
      <c r="AX20">
        <f t="shared" ref="AX20:AX83" si="5">S20*AX$18</f>
        <v>0</v>
      </c>
      <c r="AY20" s="8">
        <f>SUM(AL20:AX20)+BA20</f>
        <v>-1324.76</v>
      </c>
      <c r="AZ20" s="53">
        <f>ROUND(AY20-G20,0)</f>
        <v>0</v>
      </c>
      <c r="BA20" s="80">
        <f>AH20</f>
        <v>0</v>
      </c>
      <c r="BD20" s="3" t="str">
        <f>VLOOKUP(D20,Schools!A:Q,17,0)</f>
        <v>B</v>
      </c>
      <c r="BE20" s="52">
        <f>AH20</f>
        <v>0</v>
      </c>
      <c r="BF20" s="52">
        <f>R20</f>
        <v>0</v>
      </c>
      <c r="BG20" s="52">
        <f>SUM(S20:AE20)</f>
        <v>-1324.76</v>
      </c>
      <c r="BH20" s="52">
        <f>SUM(S20:X20)</f>
        <v>-1324.76</v>
      </c>
      <c r="BI20" s="53">
        <f>BG20-BH20</f>
        <v>0</v>
      </c>
      <c r="BJ20" s="52">
        <f>BE20+BF20+BH20+BI20-G20</f>
        <v>0</v>
      </c>
      <c r="BK20" s="8">
        <f>SUM(AL20:AP20)</f>
        <v>-1324.76</v>
      </c>
      <c r="BL20" s="1">
        <f>BK20-BH20</f>
        <v>0</v>
      </c>
      <c r="BM20" s="1">
        <f>AQ20</f>
        <v>0</v>
      </c>
      <c r="BN20" s="52">
        <f>BM20+BL20</f>
        <v>0</v>
      </c>
      <c r="BO20" s="1">
        <f>SUM(AR20:AX20)</f>
        <v>0</v>
      </c>
      <c r="BP20" s="53">
        <f>ROUND(BO20+BN20+BH20+BE20,0)</f>
        <v>-1325</v>
      </c>
      <c r="BQ20" s="53">
        <f>ROUND(BP20-G20,0)</f>
        <v>0</v>
      </c>
      <c r="BR20" t="str">
        <f>IF(BF20&gt;0, "*** NB payroll *** - Option "&amp;BD20,"")</f>
        <v/>
      </c>
    </row>
    <row r="21" spans="1:70" x14ac:dyDescent="0.25">
      <c r="A21" t="str">
        <f t="shared" ref="A21:A84" si="6">$B$3</f>
        <v>DEDELEGATION</v>
      </c>
      <c r="B21" s="75" t="s">
        <v>3620</v>
      </c>
      <c r="C21" s="76">
        <v>44027</v>
      </c>
      <c r="D21" s="75">
        <v>3024003</v>
      </c>
      <c r="E21" t="str">
        <f>VLOOKUP(D21,Schools!A:B,2,0)</f>
        <v>Friern Barnet School</v>
      </c>
      <c r="F21" t="str">
        <f>VLOOKUP(D21,Schools!$A:$Z,3,0)</f>
        <v>M</v>
      </c>
      <c r="G21" s="77">
        <v>-1187.04</v>
      </c>
      <c r="H21" s="75" t="s">
        <v>3621</v>
      </c>
      <c r="I21" s="75" t="s">
        <v>4037</v>
      </c>
      <c r="J21" t="str">
        <f t="shared" ref="J21:J84" si="7">P21&amp;"/"&amp;Q21</f>
        <v>10163/543965</v>
      </c>
      <c r="K21">
        <f>VLOOKUP(D21,Schools!$A:$Z,9,0)</f>
        <v>400033</v>
      </c>
      <c r="L21" s="75" t="s">
        <v>173</v>
      </c>
      <c r="M21" s="75" t="s">
        <v>4038</v>
      </c>
      <c r="N21" s="75" t="s">
        <v>4039</v>
      </c>
      <c r="O21" s="78" t="str">
        <f>VLOOKUP(D21,Schools!A:D,4,0)</f>
        <v>Secondary</v>
      </c>
      <c r="P21" s="78">
        <f t="shared" ref="P21:P84" si="8">IF($F21="A","EFA",VLOOKUP(LEFT(O21,1),$AI$1:$AJ$3,2,0))</f>
        <v>10163</v>
      </c>
      <c r="Q21" s="78">
        <f t="shared" ref="Q21:Q84" si="9">IF(F21="M",543965,516500)</f>
        <v>543965</v>
      </c>
      <c r="R21" s="79">
        <v>0</v>
      </c>
      <c r="S21" s="79">
        <v>0</v>
      </c>
      <c r="T21" s="79">
        <v>-1187.04</v>
      </c>
      <c r="U21" s="79">
        <v>0</v>
      </c>
      <c r="V21" s="79">
        <v>0</v>
      </c>
      <c r="W21" s="79">
        <v>0</v>
      </c>
      <c r="X21" s="79">
        <v>0</v>
      </c>
      <c r="Y21" s="79">
        <v>0</v>
      </c>
      <c r="Z21" s="79">
        <v>0</v>
      </c>
      <c r="AA21" s="79">
        <v>0</v>
      </c>
      <c r="AB21" s="79">
        <v>0</v>
      </c>
      <c r="AC21" s="79">
        <v>0</v>
      </c>
      <c r="AD21" s="79">
        <v>0</v>
      </c>
      <c r="AE21" s="79">
        <v>0</v>
      </c>
      <c r="AF21" s="52">
        <f t="shared" ref="AF21:AF84" si="10">SUM(R21:AE21)+AH21</f>
        <v>-1187.04</v>
      </c>
      <c r="AG21" s="52">
        <f t="shared" ref="AG21:AG84" si="11">AF21-G21</f>
        <v>0</v>
      </c>
      <c r="AH21" s="79">
        <v>0</v>
      </c>
      <c r="AK21">
        <f t="shared" ref="AK21:AK84" si="12">IF(SUM(R21:AE21)=0,0,1)</f>
        <v>1</v>
      </c>
      <c r="AL21" s="8">
        <f t="shared" ref="AL21:AW52" si="13">ROUND($G21*AL$18,2)*$AK21</f>
        <v>-1187.04</v>
      </c>
      <c r="AM21" s="8">
        <f t="shared" si="4"/>
        <v>0</v>
      </c>
      <c r="AN21" s="8">
        <f t="shared" si="4"/>
        <v>0</v>
      </c>
      <c r="AO21" s="8">
        <f t="shared" si="4"/>
        <v>0</v>
      </c>
      <c r="AP21" s="8">
        <f t="shared" si="4"/>
        <v>0</v>
      </c>
      <c r="AQ21" s="8">
        <f t="shared" si="4"/>
        <v>0</v>
      </c>
      <c r="AR21" s="8">
        <f t="shared" si="4"/>
        <v>0</v>
      </c>
      <c r="AS21" s="8">
        <f t="shared" si="4"/>
        <v>0</v>
      </c>
      <c r="AT21" s="8">
        <f t="shared" si="4"/>
        <v>0</v>
      </c>
      <c r="AU21" s="8">
        <f t="shared" si="4"/>
        <v>0</v>
      </c>
      <c r="AV21" s="8">
        <f t="shared" si="4"/>
        <v>0</v>
      </c>
      <c r="AW21" s="8">
        <f t="shared" si="4"/>
        <v>0</v>
      </c>
      <c r="AX21">
        <f t="shared" si="5"/>
        <v>0</v>
      </c>
      <c r="AY21" s="8">
        <f t="shared" ref="AY21:AY84" si="14">SUM(AL21:AX21)+BA21</f>
        <v>-1187.04</v>
      </c>
      <c r="AZ21" s="53">
        <f t="shared" ref="AZ21:AZ84" si="15">ROUND(AY21-G21,0)</f>
        <v>0</v>
      </c>
      <c r="BA21" s="80">
        <f t="shared" ref="BA21:BA84" si="16">AH21</f>
        <v>0</v>
      </c>
      <c r="BD21" s="3" t="str">
        <f>VLOOKUP(D21,Schools!A:Q,17,0)</f>
        <v>D</v>
      </c>
      <c r="BE21" s="52">
        <f t="shared" ref="BE21:BE84" si="17">AH21</f>
        <v>0</v>
      </c>
      <c r="BF21" s="52">
        <f t="shared" ref="BF21:BF84" si="18">R21</f>
        <v>0</v>
      </c>
      <c r="BG21" s="52">
        <f t="shared" ref="BG21:BG84" si="19">SUM(S21:AE21)</f>
        <v>-1187.04</v>
      </c>
      <c r="BH21" s="52">
        <f t="shared" ref="BH21:BH84" si="20">SUM(S21:X21)</f>
        <v>-1187.04</v>
      </c>
      <c r="BI21" s="53">
        <f t="shared" ref="BI21:BI84" si="21">BG21-BH21</f>
        <v>0</v>
      </c>
      <c r="BJ21" s="52">
        <f t="shared" ref="BJ21:BJ84" si="22">BE21+BF21+BH21+BI21-G21</f>
        <v>0</v>
      </c>
      <c r="BK21" s="8">
        <f t="shared" ref="BK21:BK84" si="23">SUM(AL21:AP21)</f>
        <v>-1187.04</v>
      </c>
      <c r="BL21" s="52">
        <f t="shared" ref="BL21:BL84" si="24">BK21-BH21</f>
        <v>0</v>
      </c>
      <c r="BM21" s="1">
        <f t="shared" ref="BM21:BM84" si="25">AQ21</f>
        <v>0</v>
      </c>
      <c r="BN21" s="52">
        <f t="shared" ref="BN21:BN84" si="26">BM21+BL21</f>
        <v>0</v>
      </c>
      <c r="BO21" s="1">
        <f t="shared" ref="BO21:BO84" si="27">SUM(AR21:AX21)</f>
        <v>0</v>
      </c>
      <c r="BP21" s="53">
        <f t="shared" ref="BP21:BP84" si="28">ROUND(BO21+BN21+BH21+BE21,0)</f>
        <v>-1187</v>
      </c>
      <c r="BQ21" s="53">
        <f t="shared" ref="BQ21:BQ84" si="29">ROUND(BP21-G21,0)</f>
        <v>0</v>
      </c>
      <c r="BR21" t="str">
        <f t="shared" ref="BR21:BR84" si="30">IF(BF21&gt;0, "*** NB payroll *** - Option "&amp;BD21,"")</f>
        <v/>
      </c>
    </row>
    <row r="22" spans="1:70" x14ac:dyDescent="0.25">
      <c r="A22" t="str">
        <f t="shared" si="6"/>
        <v>DEDELEGATION</v>
      </c>
      <c r="B22" s="75" t="s">
        <v>3620</v>
      </c>
      <c r="C22" s="76">
        <v>44027</v>
      </c>
      <c r="D22" s="75">
        <v>3025427</v>
      </c>
      <c r="E22" t="str">
        <f>VLOOKUP(D22,Schools!A:B,2,0)</f>
        <v>JCoSS</v>
      </c>
      <c r="F22" t="str">
        <f>VLOOKUP(D22,Schools!$A:$Z,3,0)</f>
        <v>M</v>
      </c>
      <c r="G22" s="77">
        <v>-1481.93</v>
      </c>
      <c r="H22" s="75" t="s">
        <v>3621</v>
      </c>
      <c r="I22" s="75" t="s">
        <v>4037</v>
      </c>
      <c r="J22" t="str">
        <f t="shared" si="7"/>
        <v>10163/543965</v>
      </c>
      <c r="K22">
        <f>VLOOKUP(D22,Schools!$A:$Z,9,0)</f>
        <v>400140</v>
      </c>
      <c r="L22" s="75" t="s">
        <v>173</v>
      </c>
      <c r="M22" s="75" t="s">
        <v>4038</v>
      </c>
      <c r="N22" s="75" t="s">
        <v>4039</v>
      </c>
      <c r="O22" s="78" t="str">
        <f>VLOOKUP(D22,Schools!A:D,4,0)</f>
        <v>Secondary</v>
      </c>
      <c r="P22" s="78">
        <f t="shared" si="8"/>
        <v>10163</v>
      </c>
      <c r="Q22" s="78">
        <f t="shared" si="9"/>
        <v>543965</v>
      </c>
      <c r="R22" s="79">
        <v>0</v>
      </c>
      <c r="S22" s="79">
        <v>0</v>
      </c>
      <c r="T22" s="79">
        <v>-1481.93</v>
      </c>
      <c r="U22" s="79">
        <v>0</v>
      </c>
      <c r="V22" s="79">
        <v>0</v>
      </c>
      <c r="W22" s="79">
        <v>0</v>
      </c>
      <c r="X22" s="79">
        <v>0</v>
      </c>
      <c r="Y22" s="79">
        <v>0</v>
      </c>
      <c r="Z22" s="79">
        <v>0</v>
      </c>
      <c r="AA22" s="79">
        <v>0</v>
      </c>
      <c r="AB22" s="79">
        <v>0</v>
      </c>
      <c r="AC22" s="79">
        <v>0</v>
      </c>
      <c r="AD22" s="79">
        <v>0</v>
      </c>
      <c r="AE22" s="79">
        <v>0</v>
      </c>
      <c r="AF22" s="52">
        <f t="shared" si="10"/>
        <v>-1481.93</v>
      </c>
      <c r="AG22" s="52">
        <f t="shared" si="11"/>
        <v>0</v>
      </c>
      <c r="AH22" s="79">
        <v>0</v>
      </c>
      <c r="AK22">
        <f t="shared" si="12"/>
        <v>1</v>
      </c>
      <c r="AL22" s="8">
        <f t="shared" si="13"/>
        <v>-1481.93</v>
      </c>
      <c r="AM22" s="8">
        <f t="shared" si="4"/>
        <v>0</v>
      </c>
      <c r="AN22" s="8">
        <f t="shared" si="4"/>
        <v>0</v>
      </c>
      <c r="AO22" s="8">
        <f t="shared" si="4"/>
        <v>0</v>
      </c>
      <c r="AP22" s="8">
        <f t="shared" si="4"/>
        <v>0</v>
      </c>
      <c r="AQ22" s="8">
        <f t="shared" si="4"/>
        <v>0</v>
      </c>
      <c r="AR22" s="8">
        <f t="shared" si="4"/>
        <v>0</v>
      </c>
      <c r="AS22" s="8">
        <f t="shared" si="4"/>
        <v>0</v>
      </c>
      <c r="AT22" s="8">
        <f t="shared" si="4"/>
        <v>0</v>
      </c>
      <c r="AU22" s="8">
        <f t="shared" si="4"/>
        <v>0</v>
      </c>
      <c r="AV22" s="8">
        <f t="shared" si="4"/>
        <v>0</v>
      </c>
      <c r="AW22" s="8">
        <f t="shared" si="4"/>
        <v>0</v>
      </c>
      <c r="AX22">
        <f t="shared" si="5"/>
        <v>0</v>
      </c>
      <c r="AY22" s="8">
        <f t="shared" si="14"/>
        <v>-1481.93</v>
      </c>
      <c r="AZ22" s="53">
        <f t="shared" si="15"/>
        <v>0</v>
      </c>
      <c r="BA22" s="80">
        <f t="shared" si="16"/>
        <v>0</v>
      </c>
      <c r="BD22" s="3" t="str">
        <f>VLOOKUP(D22,Schools!A:Q,17,0)</f>
        <v>D</v>
      </c>
      <c r="BE22" s="52">
        <f t="shared" si="17"/>
        <v>0</v>
      </c>
      <c r="BF22" s="52">
        <f t="shared" si="18"/>
        <v>0</v>
      </c>
      <c r="BG22" s="52">
        <f t="shared" si="19"/>
        <v>-1481.93</v>
      </c>
      <c r="BH22" s="52">
        <f t="shared" si="20"/>
        <v>-1481.93</v>
      </c>
      <c r="BI22" s="53">
        <f t="shared" si="21"/>
        <v>0</v>
      </c>
      <c r="BJ22" s="52">
        <f t="shared" si="22"/>
        <v>0</v>
      </c>
      <c r="BK22" s="8">
        <f t="shared" si="23"/>
        <v>-1481.93</v>
      </c>
      <c r="BL22" s="52">
        <f t="shared" si="24"/>
        <v>0</v>
      </c>
      <c r="BM22" s="1">
        <f t="shared" si="25"/>
        <v>0</v>
      </c>
      <c r="BN22" s="52">
        <f t="shared" si="26"/>
        <v>0</v>
      </c>
      <c r="BO22" s="1">
        <f t="shared" si="27"/>
        <v>0</v>
      </c>
      <c r="BP22" s="53">
        <f t="shared" si="28"/>
        <v>-1482</v>
      </c>
      <c r="BQ22" s="53">
        <f t="shared" si="29"/>
        <v>0</v>
      </c>
      <c r="BR22" t="str">
        <f t="shared" si="30"/>
        <v/>
      </c>
    </row>
    <row r="23" spans="1:70" x14ac:dyDescent="0.25">
      <c r="A23" t="str">
        <f t="shared" si="6"/>
        <v>DEDELEGATION</v>
      </c>
      <c r="B23" s="75" t="s">
        <v>3620</v>
      </c>
      <c r="C23" s="76">
        <v>44027</v>
      </c>
      <c r="D23" s="75">
        <v>3024004</v>
      </c>
      <c r="E23" t="str">
        <f>VLOOKUP(D23,Schools!A:B,2,0)</f>
        <v>Menorah High School (Girls)</v>
      </c>
      <c r="F23" t="str">
        <f>VLOOKUP(D23,Schools!$A:$Z,3,0)</f>
        <v>M</v>
      </c>
      <c r="G23" s="77">
        <v>-402.67</v>
      </c>
      <c r="H23" s="75" t="s">
        <v>3621</v>
      </c>
      <c r="I23" s="75" t="s">
        <v>4037</v>
      </c>
      <c r="J23" t="str">
        <f t="shared" si="7"/>
        <v>10163/543965</v>
      </c>
      <c r="K23">
        <f>VLOOKUP(D23,Schools!$A:$Z,9,0)</f>
        <v>107953</v>
      </c>
      <c r="L23" s="75" t="s">
        <v>173</v>
      </c>
      <c r="M23" s="75" t="s">
        <v>4038</v>
      </c>
      <c r="N23" s="75" t="s">
        <v>4039</v>
      </c>
      <c r="O23" s="78" t="str">
        <f>VLOOKUP(D23,Schools!A:D,4,0)</f>
        <v>Secondary</v>
      </c>
      <c r="P23" s="78">
        <f t="shared" si="8"/>
        <v>10163</v>
      </c>
      <c r="Q23" s="78">
        <f t="shared" si="9"/>
        <v>543965</v>
      </c>
      <c r="R23" s="79">
        <v>0</v>
      </c>
      <c r="S23" s="79">
        <v>0</v>
      </c>
      <c r="T23" s="79">
        <v>-402.67</v>
      </c>
      <c r="U23" s="79">
        <v>0</v>
      </c>
      <c r="V23" s="79">
        <v>0</v>
      </c>
      <c r="W23" s="79">
        <v>0</v>
      </c>
      <c r="X23" s="79">
        <v>0</v>
      </c>
      <c r="Y23" s="79">
        <v>0</v>
      </c>
      <c r="Z23" s="79">
        <v>0</v>
      </c>
      <c r="AA23" s="79">
        <v>0</v>
      </c>
      <c r="AB23" s="79">
        <v>0</v>
      </c>
      <c r="AC23" s="79">
        <v>0</v>
      </c>
      <c r="AD23" s="79">
        <v>0</v>
      </c>
      <c r="AE23" s="79">
        <v>0</v>
      </c>
      <c r="AF23" s="52">
        <f t="shared" si="10"/>
        <v>-402.67</v>
      </c>
      <c r="AG23" s="52">
        <f t="shared" si="11"/>
        <v>0</v>
      </c>
      <c r="AH23" s="79">
        <v>0</v>
      </c>
      <c r="AK23">
        <f t="shared" si="12"/>
        <v>1</v>
      </c>
      <c r="AL23" s="8">
        <f t="shared" si="13"/>
        <v>-402.67</v>
      </c>
      <c r="AM23" s="8">
        <f t="shared" si="4"/>
        <v>0</v>
      </c>
      <c r="AN23" s="8">
        <f t="shared" si="4"/>
        <v>0</v>
      </c>
      <c r="AO23" s="8">
        <f t="shared" si="4"/>
        <v>0</v>
      </c>
      <c r="AP23" s="8">
        <f t="shared" si="4"/>
        <v>0</v>
      </c>
      <c r="AQ23" s="8">
        <f t="shared" si="4"/>
        <v>0</v>
      </c>
      <c r="AR23" s="8">
        <f t="shared" si="4"/>
        <v>0</v>
      </c>
      <c r="AS23" s="8">
        <f t="shared" si="4"/>
        <v>0</v>
      </c>
      <c r="AT23" s="8">
        <f t="shared" si="4"/>
        <v>0</v>
      </c>
      <c r="AU23" s="8">
        <f t="shared" si="4"/>
        <v>0</v>
      </c>
      <c r="AV23" s="8">
        <f t="shared" si="4"/>
        <v>0</v>
      </c>
      <c r="AW23" s="8">
        <f t="shared" si="4"/>
        <v>0</v>
      </c>
      <c r="AX23">
        <f t="shared" si="5"/>
        <v>0</v>
      </c>
      <c r="AY23" s="8">
        <f t="shared" si="14"/>
        <v>-402.67</v>
      </c>
      <c r="AZ23" s="53">
        <f t="shared" si="15"/>
        <v>0</v>
      </c>
      <c r="BA23" s="80">
        <f t="shared" si="16"/>
        <v>0</v>
      </c>
      <c r="BD23" s="3" t="str">
        <f>VLOOKUP(D23,Schools!A:Q,17,0)</f>
        <v>D</v>
      </c>
      <c r="BE23" s="52">
        <f t="shared" si="17"/>
        <v>0</v>
      </c>
      <c r="BF23" s="52">
        <f t="shared" si="18"/>
        <v>0</v>
      </c>
      <c r="BG23" s="52">
        <f t="shared" si="19"/>
        <v>-402.67</v>
      </c>
      <c r="BH23" s="52">
        <f t="shared" si="20"/>
        <v>-402.67</v>
      </c>
      <c r="BI23" s="53">
        <f t="shared" si="21"/>
        <v>0</v>
      </c>
      <c r="BJ23" s="52">
        <f t="shared" si="22"/>
        <v>0</v>
      </c>
      <c r="BK23" s="8">
        <f t="shared" si="23"/>
        <v>-402.67</v>
      </c>
      <c r="BL23" s="52">
        <f t="shared" si="24"/>
        <v>0</v>
      </c>
      <c r="BM23" s="1">
        <f t="shared" si="25"/>
        <v>0</v>
      </c>
      <c r="BN23" s="52">
        <f t="shared" si="26"/>
        <v>0</v>
      </c>
      <c r="BO23" s="1">
        <f t="shared" si="27"/>
        <v>0</v>
      </c>
      <c r="BP23" s="53">
        <f t="shared" si="28"/>
        <v>-403</v>
      </c>
      <c r="BQ23" s="53">
        <f t="shared" si="29"/>
        <v>0</v>
      </c>
      <c r="BR23" t="str">
        <f t="shared" si="30"/>
        <v/>
      </c>
    </row>
    <row r="24" spans="1:70" x14ac:dyDescent="0.25">
      <c r="A24" t="str">
        <f t="shared" si="6"/>
        <v>DEDELEGATION</v>
      </c>
      <c r="B24" s="75" t="s">
        <v>3620</v>
      </c>
      <c r="C24" s="76">
        <v>44027</v>
      </c>
      <c r="D24" s="75">
        <v>3025404</v>
      </c>
      <c r="E24" t="str">
        <f>VLOOKUP(D24,Schools!A:B,2,0)</f>
        <v>St Michaels Catholic Grammar School</v>
      </c>
      <c r="F24" t="str">
        <f>VLOOKUP(D24,Schools!$A:$Z,3,0)</f>
        <v>M</v>
      </c>
      <c r="G24" s="77">
        <v>-795.85</v>
      </c>
      <c r="H24" s="75" t="s">
        <v>3621</v>
      </c>
      <c r="I24" s="75" t="s">
        <v>4037</v>
      </c>
      <c r="J24" t="str">
        <f t="shared" si="7"/>
        <v>10163/543965</v>
      </c>
      <c r="K24">
        <f>VLOOKUP(D24,Schools!$A:$Z,9,0)</f>
        <v>400029</v>
      </c>
      <c r="L24" s="75" t="s">
        <v>173</v>
      </c>
      <c r="M24" s="75" t="s">
        <v>4038</v>
      </c>
      <c r="N24" s="75" t="s">
        <v>4039</v>
      </c>
      <c r="O24" s="78" t="str">
        <f>VLOOKUP(D24,Schools!A:D,4,0)</f>
        <v>Secondary</v>
      </c>
      <c r="P24" s="78">
        <f t="shared" si="8"/>
        <v>10163</v>
      </c>
      <c r="Q24" s="78">
        <f t="shared" si="9"/>
        <v>543965</v>
      </c>
      <c r="R24" s="79">
        <v>0</v>
      </c>
      <c r="S24" s="79">
        <v>0</v>
      </c>
      <c r="T24" s="79">
        <v>-795.85</v>
      </c>
      <c r="U24" s="79">
        <v>0</v>
      </c>
      <c r="V24" s="79">
        <v>0</v>
      </c>
      <c r="W24" s="79">
        <v>0</v>
      </c>
      <c r="X24" s="79">
        <v>0</v>
      </c>
      <c r="Y24" s="79">
        <v>0</v>
      </c>
      <c r="Z24" s="79">
        <v>0</v>
      </c>
      <c r="AA24" s="79">
        <v>0</v>
      </c>
      <c r="AB24" s="79">
        <v>0</v>
      </c>
      <c r="AC24" s="79">
        <v>0</v>
      </c>
      <c r="AD24" s="79">
        <v>0</v>
      </c>
      <c r="AE24" s="79">
        <v>0</v>
      </c>
      <c r="AF24" s="52">
        <f t="shared" si="10"/>
        <v>-795.85</v>
      </c>
      <c r="AG24" s="52">
        <f t="shared" si="11"/>
        <v>0</v>
      </c>
      <c r="AH24" s="79">
        <v>0</v>
      </c>
      <c r="AK24">
        <f t="shared" si="12"/>
        <v>1</v>
      </c>
      <c r="AL24" s="8">
        <f t="shared" si="13"/>
        <v>-795.85</v>
      </c>
      <c r="AM24" s="8">
        <f t="shared" si="4"/>
        <v>0</v>
      </c>
      <c r="AN24" s="8">
        <f t="shared" si="4"/>
        <v>0</v>
      </c>
      <c r="AO24" s="8">
        <f t="shared" si="4"/>
        <v>0</v>
      </c>
      <c r="AP24" s="8">
        <f t="shared" si="4"/>
        <v>0</v>
      </c>
      <c r="AQ24" s="8">
        <f t="shared" si="4"/>
        <v>0</v>
      </c>
      <c r="AR24" s="8">
        <f t="shared" si="4"/>
        <v>0</v>
      </c>
      <c r="AS24" s="8">
        <f t="shared" si="4"/>
        <v>0</v>
      </c>
      <c r="AT24" s="8">
        <f t="shared" si="4"/>
        <v>0</v>
      </c>
      <c r="AU24" s="8">
        <f t="shared" si="4"/>
        <v>0</v>
      </c>
      <c r="AV24" s="8">
        <f t="shared" si="4"/>
        <v>0</v>
      </c>
      <c r="AW24" s="8">
        <f t="shared" si="4"/>
        <v>0</v>
      </c>
      <c r="AX24">
        <f t="shared" si="5"/>
        <v>0</v>
      </c>
      <c r="AY24" s="8">
        <f t="shared" si="14"/>
        <v>-795.85</v>
      </c>
      <c r="AZ24" s="53">
        <f t="shared" si="15"/>
        <v>0</v>
      </c>
      <c r="BA24" s="80">
        <f t="shared" si="16"/>
        <v>0</v>
      </c>
      <c r="BD24" s="3" t="str">
        <f>VLOOKUP(D24,Schools!A:Q,17,0)</f>
        <v>B</v>
      </c>
      <c r="BE24" s="52">
        <f t="shared" si="17"/>
        <v>0</v>
      </c>
      <c r="BF24" s="52">
        <f t="shared" si="18"/>
        <v>0</v>
      </c>
      <c r="BG24" s="52">
        <f t="shared" si="19"/>
        <v>-795.85</v>
      </c>
      <c r="BH24" s="52">
        <f t="shared" si="20"/>
        <v>-795.85</v>
      </c>
      <c r="BI24" s="53">
        <f t="shared" si="21"/>
        <v>0</v>
      </c>
      <c r="BJ24" s="52">
        <f t="shared" si="22"/>
        <v>0</v>
      </c>
      <c r="BK24" s="8">
        <f t="shared" si="23"/>
        <v>-795.85</v>
      </c>
      <c r="BL24" s="52">
        <f t="shared" si="24"/>
        <v>0</v>
      </c>
      <c r="BM24" s="1">
        <f t="shared" si="25"/>
        <v>0</v>
      </c>
      <c r="BN24" s="52">
        <f t="shared" si="26"/>
        <v>0</v>
      </c>
      <c r="BO24" s="1">
        <f t="shared" si="27"/>
        <v>0</v>
      </c>
      <c r="BP24" s="53">
        <f t="shared" si="28"/>
        <v>-796</v>
      </c>
      <c r="BQ24" s="53">
        <f t="shared" si="29"/>
        <v>0</v>
      </c>
      <c r="BR24" t="str">
        <f t="shared" si="30"/>
        <v/>
      </c>
    </row>
    <row r="25" spans="1:70" x14ac:dyDescent="0.25">
      <c r="A25" t="str">
        <f t="shared" si="6"/>
        <v>DEDELEGATION</v>
      </c>
      <c r="B25" s="75" t="s">
        <v>3620</v>
      </c>
      <c r="C25" s="76">
        <v>44027</v>
      </c>
      <c r="D25" s="75">
        <v>3025407</v>
      </c>
      <c r="E25" t="str">
        <f>VLOOKUP(D25,Schools!A:B,2,0)</f>
        <v>St. James' Catholic High School</v>
      </c>
      <c r="F25" t="str">
        <f>VLOOKUP(D25,Schools!$A:$Z,3,0)</f>
        <v>M</v>
      </c>
      <c r="G25" s="77">
        <v>-1525.59</v>
      </c>
      <c r="H25" s="75" t="s">
        <v>3621</v>
      </c>
      <c r="I25" s="75" t="s">
        <v>4037</v>
      </c>
      <c r="J25" t="str">
        <f t="shared" si="7"/>
        <v>10163/543965</v>
      </c>
      <c r="K25">
        <f>VLOOKUP(D25,Schools!$A:$Z,9,0)</f>
        <v>400013</v>
      </c>
      <c r="L25" s="75" t="s">
        <v>173</v>
      </c>
      <c r="M25" s="75" t="s">
        <v>4038</v>
      </c>
      <c r="N25" s="75" t="s">
        <v>4039</v>
      </c>
      <c r="O25" s="78" t="str">
        <f>VLOOKUP(D25,Schools!A:D,4,0)</f>
        <v>Secondary</v>
      </c>
      <c r="P25" s="78">
        <f t="shared" si="8"/>
        <v>10163</v>
      </c>
      <c r="Q25" s="78">
        <f t="shared" si="9"/>
        <v>543965</v>
      </c>
      <c r="R25" s="79">
        <v>0</v>
      </c>
      <c r="S25" s="79">
        <v>0</v>
      </c>
      <c r="T25" s="79">
        <v>-1525.59</v>
      </c>
      <c r="U25" s="79">
        <v>0</v>
      </c>
      <c r="V25" s="79">
        <v>0</v>
      </c>
      <c r="W25" s="79">
        <v>0</v>
      </c>
      <c r="X25" s="79">
        <v>0</v>
      </c>
      <c r="Y25" s="79">
        <v>0</v>
      </c>
      <c r="Z25" s="79">
        <v>0</v>
      </c>
      <c r="AA25" s="79">
        <v>0</v>
      </c>
      <c r="AB25" s="79">
        <v>0</v>
      </c>
      <c r="AC25" s="79">
        <v>0</v>
      </c>
      <c r="AD25" s="79">
        <v>0</v>
      </c>
      <c r="AE25" s="79">
        <v>0</v>
      </c>
      <c r="AF25" s="52">
        <f t="shared" si="10"/>
        <v>-1525.59</v>
      </c>
      <c r="AG25" s="52">
        <f t="shared" si="11"/>
        <v>0</v>
      </c>
      <c r="AH25" s="79">
        <v>0</v>
      </c>
      <c r="AK25">
        <f t="shared" si="12"/>
        <v>1</v>
      </c>
      <c r="AL25" s="8">
        <f t="shared" si="13"/>
        <v>-1525.59</v>
      </c>
      <c r="AM25" s="8">
        <f t="shared" si="4"/>
        <v>0</v>
      </c>
      <c r="AN25" s="8">
        <f t="shared" si="4"/>
        <v>0</v>
      </c>
      <c r="AO25" s="8">
        <f t="shared" si="4"/>
        <v>0</v>
      </c>
      <c r="AP25" s="8">
        <f t="shared" si="4"/>
        <v>0</v>
      </c>
      <c r="AQ25" s="8">
        <f t="shared" si="4"/>
        <v>0</v>
      </c>
      <c r="AR25" s="8">
        <f t="shared" si="4"/>
        <v>0</v>
      </c>
      <c r="AS25" s="8">
        <f t="shared" si="4"/>
        <v>0</v>
      </c>
      <c r="AT25" s="8">
        <f t="shared" si="4"/>
        <v>0</v>
      </c>
      <c r="AU25" s="8">
        <f t="shared" si="4"/>
        <v>0</v>
      </c>
      <c r="AV25" s="8">
        <f t="shared" si="4"/>
        <v>0</v>
      </c>
      <c r="AW25" s="8">
        <f t="shared" si="4"/>
        <v>0</v>
      </c>
      <c r="AX25">
        <f t="shared" si="5"/>
        <v>0</v>
      </c>
      <c r="AY25" s="8">
        <f t="shared" si="14"/>
        <v>-1525.59</v>
      </c>
      <c r="AZ25" s="53">
        <f t="shared" si="15"/>
        <v>0</v>
      </c>
      <c r="BA25" s="80">
        <f t="shared" si="16"/>
        <v>0</v>
      </c>
      <c r="BD25" s="3" t="str">
        <f>VLOOKUP(D25,Schools!A:Q,17,0)</f>
        <v>B</v>
      </c>
      <c r="BE25" s="52">
        <f t="shared" si="17"/>
        <v>0</v>
      </c>
      <c r="BF25" s="52">
        <f t="shared" si="18"/>
        <v>0</v>
      </c>
      <c r="BG25" s="52">
        <f t="shared" si="19"/>
        <v>-1525.59</v>
      </c>
      <c r="BH25" s="52">
        <f t="shared" si="20"/>
        <v>-1525.59</v>
      </c>
      <c r="BI25" s="53">
        <f t="shared" si="21"/>
        <v>0</v>
      </c>
      <c r="BJ25" s="52">
        <f t="shared" si="22"/>
        <v>0</v>
      </c>
      <c r="BK25" s="8">
        <f t="shared" si="23"/>
        <v>-1525.59</v>
      </c>
      <c r="BL25" s="52">
        <f t="shared" si="24"/>
        <v>0</v>
      </c>
      <c r="BM25" s="1">
        <f t="shared" si="25"/>
        <v>0</v>
      </c>
      <c r="BN25" s="52">
        <f t="shared" si="26"/>
        <v>0</v>
      </c>
      <c r="BO25" s="1">
        <f t="shared" si="27"/>
        <v>0</v>
      </c>
      <c r="BP25" s="53">
        <f t="shared" si="28"/>
        <v>-1526</v>
      </c>
      <c r="BQ25" s="53">
        <f t="shared" si="29"/>
        <v>0</v>
      </c>
      <c r="BR25" t="str">
        <f t="shared" si="30"/>
        <v/>
      </c>
    </row>
    <row r="26" spans="1:70" x14ac:dyDescent="0.25">
      <c r="A26" t="str">
        <f t="shared" si="6"/>
        <v>DEDELEGATION</v>
      </c>
      <c r="B26" s="75" t="s">
        <v>3620</v>
      </c>
      <c r="C26" s="76">
        <v>44027</v>
      </c>
      <c r="D26" s="75">
        <v>3023520</v>
      </c>
      <c r="E26" t="str">
        <f>VLOOKUP(D26,Schools!A:B,2,0)</f>
        <v>Akiva School</v>
      </c>
      <c r="F26" t="str">
        <f>VLOOKUP(D26,Schools!$A:$Z,3,0)</f>
        <v>M</v>
      </c>
      <c r="G26" s="77">
        <v>-667.44</v>
      </c>
      <c r="H26" s="75" t="s">
        <v>3621</v>
      </c>
      <c r="I26" s="75" t="s">
        <v>4037</v>
      </c>
      <c r="J26" t="str">
        <f t="shared" si="7"/>
        <v>10162/543965</v>
      </c>
      <c r="K26">
        <f>VLOOKUP(D26,Schools!$A:$Z,9,0)</f>
        <v>400125</v>
      </c>
      <c r="L26" s="75" t="s">
        <v>173</v>
      </c>
      <c r="M26" s="75" t="s">
        <v>4038</v>
      </c>
      <c r="N26" s="75" t="s">
        <v>4039</v>
      </c>
      <c r="O26" s="78" t="str">
        <f>VLOOKUP(D26,Schools!A:D,4,0)</f>
        <v>Primary</v>
      </c>
      <c r="P26" s="78">
        <f t="shared" si="8"/>
        <v>10162</v>
      </c>
      <c r="Q26" s="78">
        <f t="shared" si="9"/>
        <v>543965</v>
      </c>
      <c r="R26" s="79">
        <v>0</v>
      </c>
      <c r="S26" s="79">
        <v>0</v>
      </c>
      <c r="T26" s="79">
        <v>-667.44</v>
      </c>
      <c r="U26" s="79">
        <v>0</v>
      </c>
      <c r="V26" s="79">
        <v>0</v>
      </c>
      <c r="W26" s="79">
        <v>0</v>
      </c>
      <c r="X26" s="79">
        <v>0</v>
      </c>
      <c r="Y26" s="79">
        <v>0</v>
      </c>
      <c r="Z26" s="79">
        <v>0</v>
      </c>
      <c r="AA26" s="79">
        <v>0</v>
      </c>
      <c r="AB26" s="79">
        <v>0</v>
      </c>
      <c r="AC26" s="79">
        <v>0</v>
      </c>
      <c r="AD26" s="79">
        <v>0</v>
      </c>
      <c r="AE26" s="79">
        <v>0</v>
      </c>
      <c r="AF26" s="52">
        <f t="shared" si="10"/>
        <v>-667.44</v>
      </c>
      <c r="AG26" s="52">
        <f t="shared" si="11"/>
        <v>0</v>
      </c>
      <c r="AH26" s="79">
        <v>0</v>
      </c>
      <c r="AK26">
        <f t="shared" si="12"/>
        <v>1</v>
      </c>
      <c r="AL26" s="8">
        <f t="shared" si="13"/>
        <v>-667.44</v>
      </c>
      <c r="AM26" s="8">
        <f t="shared" si="4"/>
        <v>0</v>
      </c>
      <c r="AN26" s="8">
        <f t="shared" si="4"/>
        <v>0</v>
      </c>
      <c r="AO26" s="8">
        <f t="shared" si="4"/>
        <v>0</v>
      </c>
      <c r="AP26" s="8">
        <f t="shared" si="4"/>
        <v>0</v>
      </c>
      <c r="AQ26" s="8">
        <f t="shared" si="4"/>
        <v>0</v>
      </c>
      <c r="AR26" s="8">
        <f t="shared" si="4"/>
        <v>0</v>
      </c>
      <c r="AS26" s="8">
        <f t="shared" si="4"/>
        <v>0</v>
      </c>
      <c r="AT26" s="8">
        <f t="shared" si="4"/>
        <v>0</v>
      </c>
      <c r="AU26" s="8">
        <f t="shared" si="4"/>
        <v>0</v>
      </c>
      <c r="AV26" s="8">
        <f t="shared" si="4"/>
        <v>0</v>
      </c>
      <c r="AW26" s="8">
        <f t="shared" si="4"/>
        <v>0</v>
      </c>
      <c r="AX26">
        <f t="shared" si="5"/>
        <v>0</v>
      </c>
      <c r="AY26" s="8">
        <f t="shared" si="14"/>
        <v>-667.44</v>
      </c>
      <c r="AZ26" s="53">
        <f t="shared" si="15"/>
        <v>0</v>
      </c>
      <c r="BA26" s="80">
        <f t="shared" si="16"/>
        <v>0</v>
      </c>
      <c r="BD26" s="3" t="str">
        <f>VLOOKUP(D26,Schools!A:Q,17,0)</f>
        <v>C</v>
      </c>
      <c r="BE26" s="52">
        <f t="shared" si="17"/>
        <v>0</v>
      </c>
      <c r="BF26" s="52">
        <f t="shared" si="18"/>
        <v>0</v>
      </c>
      <c r="BG26" s="52">
        <f t="shared" si="19"/>
        <v>-667.44</v>
      </c>
      <c r="BH26" s="52">
        <f t="shared" si="20"/>
        <v>-667.44</v>
      </c>
      <c r="BI26" s="53">
        <f t="shared" si="21"/>
        <v>0</v>
      </c>
      <c r="BJ26" s="52">
        <f t="shared" si="22"/>
        <v>0</v>
      </c>
      <c r="BK26" s="8">
        <f t="shared" si="23"/>
        <v>-667.44</v>
      </c>
      <c r="BL26" s="52">
        <f t="shared" si="24"/>
        <v>0</v>
      </c>
      <c r="BM26" s="1">
        <f t="shared" si="25"/>
        <v>0</v>
      </c>
      <c r="BN26" s="52">
        <f t="shared" si="26"/>
        <v>0</v>
      </c>
      <c r="BO26" s="1">
        <f t="shared" si="27"/>
        <v>0</v>
      </c>
      <c r="BP26" s="53">
        <f t="shared" si="28"/>
        <v>-667</v>
      </c>
      <c r="BQ26" s="53">
        <f t="shared" si="29"/>
        <v>0</v>
      </c>
      <c r="BR26" t="str">
        <f t="shared" si="30"/>
        <v/>
      </c>
    </row>
    <row r="27" spans="1:70" x14ac:dyDescent="0.25">
      <c r="A27" t="str">
        <f t="shared" si="6"/>
        <v>DEDELEGATION</v>
      </c>
      <c r="B27" s="75" t="s">
        <v>3620</v>
      </c>
      <c r="C27" s="76">
        <v>44027</v>
      </c>
      <c r="D27" s="75">
        <v>3023300</v>
      </c>
      <c r="E27" t="str">
        <f>VLOOKUP(D27,Schools!A:B,2,0)</f>
        <v>All Saints' CE Primary School NW2</v>
      </c>
      <c r="F27" t="str">
        <f>VLOOKUP(D27,Schools!$A:$Z,3,0)</f>
        <v>M</v>
      </c>
      <c r="G27" s="77">
        <v>-279.69</v>
      </c>
      <c r="H27" s="75" t="s">
        <v>3621</v>
      </c>
      <c r="I27" s="75" t="s">
        <v>4037</v>
      </c>
      <c r="J27" t="str">
        <f t="shared" si="7"/>
        <v>10162/543965</v>
      </c>
      <c r="K27">
        <f>VLOOKUP(D27,Schools!$A:$Z,9,0)</f>
        <v>400069</v>
      </c>
      <c r="L27" s="75" t="s">
        <v>173</v>
      </c>
      <c r="M27" s="75" t="s">
        <v>4038</v>
      </c>
      <c r="N27" s="75" t="s">
        <v>4039</v>
      </c>
      <c r="O27" s="78" t="str">
        <f>VLOOKUP(D27,Schools!A:D,4,0)</f>
        <v>Primary</v>
      </c>
      <c r="P27" s="78">
        <f t="shared" si="8"/>
        <v>10162</v>
      </c>
      <c r="Q27" s="78">
        <f t="shared" si="9"/>
        <v>543965</v>
      </c>
      <c r="R27" s="79">
        <v>0</v>
      </c>
      <c r="S27" s="79">
        <v>-279.69</v>
      </c>
      <c r="T27" s="79">
        <v>0</v>
      </c>
      <c r="U27" s="79">
        <v>0</v>
      </c>
      <c r="V27" s="79">
        <v>0</v>
      </c>
      <c r="W27" s="79">
        <v>0</v>
      </c>
      <c r="X27" s="79">
        <v>0</v>
      </c>
      <c r="Y27" s="79">
        <v>0</v>
      </c>
      <c r="Z27" s="79">
        <v>0</v>
      </c>
      <c r="AA27" s="79">
        <v>0</v>
      </c>
      <c r="AB27" s="79">
        <v>0</v>
      </c>
      <c r="AC27" s="79">
        <v>0</v>
      </c>
      <c r="AD27" s="79">
        <v>0</v>
      </c>
      <c r="AE27" s="79">
        <v>0</v>
      </c>
      <c r="AF27" s="52">
        <f t="shared" si="10"/>
        <v>-279.69</v>
      </c>
      <c r="AG27" s="52">
        <f t="shared" si="11"/>
        <v>0</v>
      </c>
      <c r="AH27" s="79">
        <v>0</v>
      </c>
      <c r="AK27">
        <f t="shared" si="12"/>
        <v>1</v>
      </c>
      <c r="AL27" s="8">
        <f t="shared" si="13"/>
        <v>-279.69</v>
      </c>
      <c r="AM27" s="8">
        <f t="shared" si="4"/>
        <v>0</v>
      </c>
      <c r="AN27" s="8">
        <f t="shared" si="4"/>
        <v>0</v>
      </c>
      <c r="AO27" s="8">
        <f t="shared" si="4"/>
        <v>0</v>
      </c>
      <c r="AP27" s="8">
        <f t="shared" si="4"/>
        <v>0</v>
      </c>
      <c r="AQ27" s="8">
        <f t="shared" si="4"/>
        <v>0</v>
      </c>
      <c r="AR27" s="8">
        <f t="shared" si="4"/>
        <v>0</v>
      </c>
      <c r="AS27" s="8">
        <f t="shared" si="4"/>
        <v>0</v>
      </c>
      <c r="AT27" s="8">
        <f t="shared" si="4"/>
        <v>0</v>
      </c>
      <c r="AU27" s="8">
        <f t="shared" si="4"/>
        <v>0</v>
      </c>
      <c r="AV27" s="8">
        <f t="shared" si="4"/>
        <v>0</v>
      </c>
      <c r="AW27" s="8">
        <f t="shared" si="4"/>
        <v>0</v>
      </c>
      <c r="AX27">
        <f t="shared" si="5"/>
        <v>0</v>
      </c>
      <c r="AY27" s="8">
        <f t="shared" si="14"/>
        <v>-279.69</v>
      </c>
      <c r="AZ27" s="53">
        <f t="shared" si="15"/>
        <v>0</v>
      </c>
      <c r="BA27" s="80">
        <f t="shared" si="16"/>
        <v>0</v>
      </c>
      <c r="BD27" s="3" t="str">
        <f>VLOOKUP(D27,Schools!A:Q,17,0)</f>
        <v>A</v>
      </c>
      <c r="BE27" s="52">
        <f t="shared" si="17"/>
        <v>0</v>
      </c>
      <c r="BF27" s="52">
        <f t="shared" si="18"/>
        <v>0</v>
      </c>
      <c r="BG27" s="52">
        <f t="shared" si="19"/>
        <v>-279.69</v>
      </c>
      <c r="BH27" s="52">
        <f t="shared" si="20"/>
        <v>-279.69</v>
      </c>
      <c r="BI27" s="53">
        <f t="shared" si="21"/>
        <v>0</v>
      </c>
      <c r="BJ27" s="52">
        <f t="shared" si="22"/>
        <v>0</v>
      </c>
      <c r="BK27" s="8">
        <f t="shared" si="23"/>
        <v>-279.69</v>
      </c>
      <c r="BL27" s="52">
        <f t="shared" si="24"/>
        <v>0</v>
      </c>
      <c r="BM27" s="1">
        <f t="shared" si="25"/>
        <v>0</v>
      </c>
      <c r="BN27" s="52">
        <f t="shared" si="26"/>
        <v>0</v>
      </c>
      <c r="BO27" s="1">
        <f t="shared" si="27"/>
        <v>0</v>
      </c>
      <c r="BP27" s="53">
        <f t="shared" si="28"/>
        <v>-280</v>
      </c>
      <c r="BQ27" s="53">
        <f t="shared" si="29"/>
        <v>0</v>
      </c>
      <c r="BR27" t="str">
        <f t="shared" si="30"/>
        <v/>
      </c>
    </row>
    <row r="28" spans="1:70" x14ac:dyDescent="0.25">
      <c r="A28" t="str">
        <f t="shared" si="6"/>
        <v>DEDELEGATION</v>
      </c>
      <c r="B28" s="75" t="s">
        <v>3620</v>
      </c>
      <c r="C28" s="76">
        <v>44027</v>
      </c>
      <c r="D28" s="75">
        <v>3023317</v>
      </c>
      <c r="E28" t="str">
        <f>VLOOKUP(D28,Schools!A:B,2,0)</f>
        <v>All Saints' CE Primary School, N20</v>
      </c>
      <c r="F28" t="str">
        <f>VLOOKUP(D28,Schools!$A:$Z,3,0)</f>
        <v>M</v>
      </c>
      <c r="G28" s="77">
        <v>-370.27</v>
      </c>
      <c r="H28" s="75" t="s">
        <v>3621</v>
      </c>
      <c r="I28" s="75" t="s">
        <v>4037</v>
      </c>
      <c r="J28" t="str">
        <f t="shared" si="7"/>
        <v>10162/543965</v>
      </c>
      <c r="K28">
        <f>VLOOKUP(D28,Schools!$A:$Z,9,0)</f>
        <v>400015</v>
      </c>
      <c r="L28" s="75" t="s">
        <v>173</v>
      </c>
      <c r="M28" s="75" t="s">
        <v>4038</v>
      </c>
      <c r="N28" s="75" t="s">
        <v>4039</v>
      </c>
      <c r="O28" s="78" t="str">
        <f>VLOOKUP(D28,Schools!A:D,4,0)</f>
        <v>Primary</v>
      </c>
      <c r="P28" s="78">
        <f t="shared" si="8"/>
        <v>10162</v>
      </c>
      <c r="Q28" s="78">
        <f t="shared" si="9"/>
        <v>543965</v>
      </c>
      <c r="R28" s="79">
        <v>0</v>
      </c>
      <c r="S28" s="79">
        <v>-370.27</v>
      </c>
      <c r="T28" s="79">
        <v>0</v>
      </c>
      <c r="U28" s="79">
        <v>0</v>
      </c>
      <c r="V28" s="79">
        <v>0</v>
      </c>
      <c r="W28" s="79">
        <v>0</v>
      </c>
      <c r="X28" s="79">
        <v>0</v>
      </c>
      <c r="Y28" s="79">
        <v>0</v>
      </c>
      <c r="Z28" s="79">
        <v>0</v>
      </c>
      <c r="AA28" s="79">
        <v>0</v>
      </c>
      <c r="AB28" s="79">
        <v>0</v>
      </c>
      <c r="AC28" s="79">
        <v>0</v>
      </c>
      <c r="AD28" s="79">
        <v>0</v>
      </c>
      <c r="AE28" s="79">
        <v>0</v>
      </c>
      <c r="AF28" s="52">
        <f t="shared" si="10"/>
        <v>-370.27</v>
      </c>
      <c r="AG28" s="52">
        <f t="shared" si="11"/>
        <v>0</v>
      </c>
      <c r="AH28" s="79">
        <v>0</v>
      </c>
      <c r="AK28">
        <f t="shared" si="12"/>
        <v>1</v>
      </c>
      <c r="AL28" s="8">
        <f t="shared" si="13"/>
        <v>-370.27</v>
      </c>
      <c r="AM28" s="8">
        <f t="shared" si="4"/>
        <v>0</v>
      </c>
      <c r="AN28" s="8">
        <f t="shared" si="4"/>
        <v>0</v>
      </c>
      <c r="AO28" s="8">
        <f t="shared" si="4"/>
        <v>0</v>
      </c>
      <c r="AP28" s="8">
        <f t="shared" si="4"/>
        <v>0</v>
      </c>
      <c r="AQ28" s="8">
        <f t="shared" si="4"/>
        <v>0</v>
      </c>
      <c r="AR28" s="8">
        <f t="shared" si="4"/>
        <v>0</v>
      </c>
      <c r="AS28" s="8">
        <f t="shared" si="4"/>
        <v>0</v>
      </c>
      <c r="AT28" s="8">
        <f t="shared" si="4"/>
        <v>0</v>
      </c>
      <c r="AU28" s="8">
        <f t="shared" si="4"/>
        <v>0</v>
      </c>
      <c r="AV28" s="8">
        <f t="shared" si="4"/>
        <v>0</v>
      </c>
      <c r="AW28" s="8">
        <f t="shared" si="4"/>
        <v>0</v>
      </c>
      <c r="AX28">
        <f t="shared" si="5"/>
        <v>0</v>
      </c>
      <c r="AY28" s="8">
        <f t="shared" si="14"/>
        <v>-370.27</v>
      </c>
      <c r="AZ28" s="53">
        <f t="shared" si="15"/>
        <v>0</v>
      </c>
      <c r="BA28" s="80">
        <f t="shared" si="16"/>
        <v>0</v>
      </c>
      <c r="BD28" s="3" t="str">
        <f>VLOOKUP(D28,Schools!A:Q,17,0)</f>
        <v>A</v>
      </c>
      <c r="BE28" s="52">
        <f t="shared" si="17"/>
        <v>0</v>
      </c>
      <c r="BF28" s="52">
        <f t="shared" si="18"/>
        <v>0</v>
      </c>
      <c r="BG28" s="52">
        <f t="shared" si="19"/>
        <v>-370.27</v>
      </c>
      <c r="BH28" s="52">
        <f t="shared" si="20"/>
        <v>-370.27</v>
      </c>
      <c r="BI28" s="53">
        <f t="shared" si="21"/>
        <v>0</v>
      </c>
      <c r="BJ28" s="52">
        <f t="shared" si="22"/>
        <v>0</v>
      </c>
      <c r="BK28" s="8">
        <f t="shared" si="23"/>
        <v>-370.27</v>
      </c>
      <c r="BL28" s="52">
        <f t="shared" si="24"/>
        <v>0</v>
      </c>
      <c r="BM28" s="1">
        <f t="shared" si="25"/>
        <v>0</v>
      </c>
      <c r="BN28" s="52">
        <f t="shared" si="26"/>
        <v>0</v>
      </c>
      <c r="BO28" s="1">
        <f t="shared" si="27"/>
        <v>0</v>
      </c>
      <c r="BP28" s="53">
        <f t="shared" si="28"/>
        <v>-370</v>
      </c>
      <c r="BQ28" s="53">
        <f t="shared" si="29"/>
        <v>0</v>
      </c>
      <c r="BR28" t="str">
        <f t="shared" si="30"/>
        <v/>
      </c>
    </row>
    <row r="29" spans="1:70" x14ac:dyDescent="0.25">
      <c r="A29" t="str">
        <f t="shared" si="6"/>
        <v>DEDELEGATION</v>
      </c>
      <c r="B29" s="75" t="s">
        <v>3620</v>
      </c>
      <c r="C29" s="76">
        <v>44027</v>
      </c>
      <c r="D29" s="75">
        <v>3023500</v>
      </c>
      <c r="E29" t="str">
        <f>VLOOKUP(D29,Schools!A:B,2,0)</f>
        <v>Annunciation Catholic Infant School</v>
      </c>
      <c r="F29" t="str">
        <f>VLOOKUP(D29,Schools!$A:$Z,3,0)</f>
        <v>M</v>
      </c>
      <c r="G29" s="77">
        <v>-233.6</v>
      </c>
      <c r="H29" s="75" t="s">
        <v>3621</v>
      </c>
      <c r="I29" s="75" t="s">
        <v>4037</v>
      </c>
      <c r="J29" t="str">
        <f t="shared" si="7"/>
        <v>10162/543965</v>
      </c>
      <c r="K29">
        <f>VLOOKUP(D29,Schools!$A:$Z,9,0)</f>
        <v>400023</v>
      </c>
      <c r="L29" s="75" t="s">
        <v>173</v>
      </c>
      <c r="M29" s="75" t="s">
        <v>4038</v>
      </c>
      <c r="N29" s="75" t="s">
        <v>4039</v>
      </c>
      <c r="O29" s="78" t="str">
        <f>VLOOKUP(D29,Schools!A:D,4,0)</f>
        <v>Primary</v>
      </c>
      <c r="P29" s="78">
        <f t="shared" si="8"/>
        <v>10162</v>
      </c>
      <c r="Q29" s="78">
        <f t="shared" si="9"/>
        <v>543965</v>
      </c>
      <c r="R29" s="79">
        <v>0</v>
      </c>
      <c r="S29" s="79">
        <v>-233.6</v>
      </c>
      <c r="T29" s="79">
        <v>0</v>
      </c>
      <c r="U29" s="79">
        <v>0</v>
      </c>
      <c r="V29" s="79">
        <v>0</v>
      </c>
      <c r="W29" s="79">
        <v>0</v>
      </c>
      <c r="X29" s="79">
        <v>0</v>
      </c>
      <c r="Y29" s="79">
        <v>0</v>
      </c>
      <c r="Z29" s="79">
        <v>0</v>
      </c>
      <c r="AA29" s="79">
        <v>0</v>
      </c>
      <c r="AB29" s="79">
        <v>0</v>
      </c>
      <c r="AC29" s="79">
        <v>0</v>
      </c>
      <c r="AD29" s="79">
        <v>0</v>
      </c>
      <c r="AE29" s="79">
        <v>0</v>
      </c>
      <c r="AF29" s="52">
        <f t="shared" si="10"/>
        <v>-233.6</v>
      </c>
      <c r="AG29" s="52">
        <f t="shared" si="11"/>
        <v>0</v>
      </c>
      <c r="AH29" s="79">
        <v>0</v>
      </c>
      <c r="AK29">
        <f t="shared" si="12"/>
        <v>1</v>
      </c>
      <c r="AL29" s="8">
        <f t="shared" si="13"/>
        <v>-233.6</v>
      </c>
      <c r="AM29" s="8">
        <f t="shared" si="4"/>
        <v>0</v>
      </c>
      <c r="AN29" s="8">
        <f t="shared" si="4"/>
        <v>0</v>
      </c>
      <c r="AO29" s="8">
        <f t="shared" si="4"/>
        <v>0</v>
      </c>
      <c r="AP29" s="8">
        <f t="shared" si="4"/>
        <v>0</v>
      </c>
      <c r="AQ29" s="8">
        <f t="shared" si="4"/>
        <v>0</v>
      </c>
      <c r="AR29" s="8">
        <f t="shared" si="4"/>
        <v>0</v>
      </c>
      <c r="AS29" s="8">
        <f t="shared" si="4"/>
        <v>0</v>
      </c>
      <c r="AT29" s="8">
        <f t="shared" si="4"/>
        <v>0</v>
      </c>
      <c r="AU29" s="8">
        <f t="shared" si="4"/>
        <v>0</v>
      </c>
      <c r="AV29" s="8">
        <f t="shared" si="4"/>
        <v>0</v>
      </c>
      <c r="AW29" s="8">
        <f t="shared" si="4"/>
        <v>0</v>
      </c>
      <c r="AX29">
        <f t="shared" si="5"/>
        <v>0</v>
      </c>
      <c r="AY29" s="8">
        <f t="shared" si="14"/>
        <v>-233.6</v>
      </c>
      <c r="AZ29" s="53">
        <f t="shared" si="15"/>
        <v>0</v>
      </c>
      <c r="BA29" s="80">
        <f t="shared" si="16"/>
        <v>0</v>
      </c>
      <c r="BD29" s="3" t="str">
        <f>VLOOKUP(D29,Schools!A:Q,17,0)</f>
        <v>A</v>
      </c>
      <c r="BE29" s="52">
        <f t="shared" si="17"/>
        <v>0</v>
      </c>
      <c r="BF29" s="52">
        <f t="shared" si="18"/>
        <v>0</v>
      </c>
      <c r="BG29" s="52">
        <f t="shared" si="19"/>
        <v>-233.6</v>
      </c>
      <c r="BH29" s="52">
        <f t="shared" si="20"/>
        <v>-233.6</v>
      </c>
      <c r="BI29" s="53">
        <f t="shared" si="21"/>
        <v>0</v>
      </c>
      <c r="BJ29" s="52">
        <f t="shared" si="22"/>
        <v>0</v>
      </c>
      <c r="BK29" s="8">
        <f t="shared" si="23"/>
        <v>-233.6</v>
      </c>
      <c r="BL29" s="52">
        <f t="shared" si="24"/>
        <v>0</v>
      </c>
      <c r="BM29" s="1">
        <f t="shared" si="25"/>
        <v>0</v>
      </c>
      <c r="BN29" s="52">
        <f t="shared" si="26"/>
        <v>0</v>
      </c>
      <c r="BO29" s="1">
        <f t="shared" si="27"/>
        <v>0</v>
      </c>
      <c r="BP29" s="53">
        <f t="shared" si="28"/>
        <v>-234</v>
      </c>
      <c r="BQ29" s="53">
        <f t="shared" si="29"/>
        <v>0</v>
      </c>
      <c r="BR29" t="str">
        <f t="shared" si="30"/>
        <v/>
      </c>
    </row>
    <row r="30" spans="1:70" x14ac:dyDescent="0.25">
      <c r="A30" t="str">
        <f t="shared" si="6"/>
        <v>DEDELEGATION</v>
      </c>
      <c r="B30" s="75" t="s">
        <v>3620</v>
      </c>
      <c r="C30" s="76">
        <v>44027</v>
      </c>
      <c r="D30" s="75">
        <v>3023514</v>
      </c>
      <c r="E30" t="str">
        <f>VLOOKUP(D30,Schools!A:B,2,0)</f>
        <v>Annunciation Catholic Junior School</v>
      </c>
      <c r="F30" t="str">
        <f>VLOOKUP(D30,Schools!$A:$Z,3,0)</f>
        <v>M</v>
      </c>
      <c r="G30" s="77">
        <v>-328.95</v>
      </c>
      <c r="H30" s="75" t="s">
        <v>3621</v>
      </c>
      <c r="I30" s="75" t="s">
        <v>4037</v>
      </c>
      <c r="J30" t="str">
        <f t="shared" si="7"/>
        <v>10162/543965</v>
      </c>
      <c r="K30">
        <f>VLOOKUP(D30,Schools!$A:$Z,9,0)</f>
        <v>400107</v>
      </c>
      <c r="L30" s="75" t="s">
        <v>173</v>
      </c>
      <c r="M30" s="75" t="s">
        <v>4038</v>
      </c>
      <c r="N30" s="75" t="s">
        <v>4039</v>
      </c>
      <c r="O30" s="78" t="str">
        <f>VLOOKUP(D30,Schools!A:D,4,0)</f>
        <v>Primary</v>
      </c>
      <c r="P30" s="78">
        <f t="shared" si="8"/>
        <v>10162</v>
      </c>
      <c r="Q30" s="78">
        <f t="shared" si="9"/>
        <v>543965</v>
      </c>
      <c r="R30" s="79">
        <v>0</v>
      </c>
      <c r="S30" s="79">
        <v>-328.95</v>
      </c>
      <c r="T30" s="79">
        <v>0</v>
      </c>
      <c r="U30" s="79">
        <v>0</v>
      </c>
      <c r="V30" s="79">
        <v>0</v>
      </c>
      <c r="W30" s="79">
        <v>0</v>
      </c>
      <c r="X30" s="79">
        <v>0</v>
      </c>
      <c r="Y30" s="79">
        <v>0</v>
      </c>
      <c r="Z30" s="79">
        <v>0</v>
      </c>
      <c r="AA30" s="79">
        <v>0</v>
      </c>
      <c r="AB30" s="79">
        <v>0</v>
      </c>
      <c r="AC30" s="79">
        <v>0</v>
      </c>
      <c r="AD30" s="79">
        <v>0</v>
      </c>
      <c r="AE30" s="79">
        <v>0</v>
      </c>
      <c r="AF30" s="52">
        <f t="shared" si="10"/>
        <v>-328.95</v>
      </c>
      <c r="AG30" s="52">
        <f t="shared" si="11"/>
        <v>0</v>
      </c>
      <c r="AH30" s="79">
        <v>0</v>
      </c>
      <c r="AK30">
        <f t="shared" si="12"/>
        <v>1</v>
      </c>
      <c r="AL30" s="8">
        <f t="shared" si="13"/>
        <v>-328.95</v>
      </c>
      <c r="AM30" s="8">
        <f t="shared" si="4"/>
        <v>0</v>
      </c>
      <c r="AN30" s="8">
        <f t="shared" si="4"/>
        <v>0</v>
      </c>
      <c r="AO30" s="8">
        <f t="shared" si="4"/>
        <v>0</v>
      </c>
      <c r="AP30" s="8">
        <f t="shared" si="4"/>
        <v>0</v>
      </c>
      <c r="AQ30" s="8">
        <f t="shared" si="4"/>
        <v>0</v>
      </c>
      <c r="AR30" s="8">
        <f t="shared" si="4"/>
        <v>0</v>
      </c>
      <c r="AS30" s="8">
        <f t="shared" si="4"/>
        <v>0</v>
      </c>
      <c r="AT30" s="8">
        <f t="shared" si="4"/>
        <v>0</v>
      </c>
      <c r="AU30" s="8">
        <f t="shared" si="4"/>
        <v>0</v>
      </c>
      <c r="AV30" s="8">
        <f t="shared" si="4"/>
        <v>0</v>
      </c>
      <c r="AW30" s="8">
        <f t="shared" si="4"/>
        <v>0</v>
      </c>
      <c r="AX30">
        <f t="shared" si="5"/>
        <v>0</v>
      </c>
      <c r="AY30" s="8">
        <f t="shared" si="14"/>
        <v>-328.95</v>
      </c>
      <c r="AZ30" s="53">
        <f t="shared" si="15"/>
        <v>0</v>
      </c>
      <c r="BA30" s="80">
        <f t="shared" si="16"/>
        <v>0</v>
      </c>
      <c r="BD30" s="3" t="str">
        <f>VLOOKUP(D30,Schools!A:Q,17,0)</f>
        <v>A</v>
      </c>
      <c r="BE30" s="52">
        <f t="shared" si="17"/>
        <v>0</v>
      </c>
      <c r="BF30" s="52">
        <f t="shared" si="18"/>
        <v>0</v>
      </c>
      <c r="BG30" s="52">
        <f t="shared" si="19"/>
        <v>-328.95</v>
      </c>
      <c r="BH30" s="52">
        <f t="shared" si="20"/>
        <v>-328.95</v>
      </c>
      <c r="BI30" s="53">
        <f t="shared" si="21"/>
        <v>0</v>
      </c>
      <c r="BJ30" s="52">
        <f t="shared" si="22"/>
        <v>0</v>
      </c>
      <c r="BK30" s="8">
        <f t="shared" si="23"/>
        <v>-328.95</v>
      </c>
      <c r="BL30" s="52">
        <f t="shared" si="24"/>
        <v>0</v>
      </c>
      <c r="BM30" s="1">
        <f t="shared" si="25"/>
        <v>0</v>
      </c>
      <c r="BN30" s="52">
        <f t="shared" si="26"/>
        <v>0</v>
      </c>
      <c r="BO30" s="1">
        <f t="shared" si="27"/>
        <v>0</v>
      </c>
      <c r="BP30" s="53">
        <f t="shared" si="28"/>
        <v>-329</v>
      </c>
      <c r="BQ30" s="53">
        <f t="shared" si="29"/>
        <v>0</v>
      </c>
      <c r="BR30" t="str">
        <f t="shared" si="30"/>
        <v/>
      </c>
    </row>
    <row r="31" spans="1:70" x14ac:dyDescent="0.25">
      <c r="A31" t="str">
        <f t="shared" si="6"/>
        <v>DEDELEGATION</v>
      </c>
      <c r="B31" s="75" t="s">
        <v>3620</v>
      </c>
      <c r="C31" s="76">
        <v>44027</v>
      </c>
      <c r="D31" s="75">
        <v>3022002</v>
      </c>
      <c r="E31" t="str">
        <f>VLOOKUP(D31,Schools!A:B,2,0)</f>
        <v>Barnfield School</v>
      </c>
      <c r="F31" t="str">
        <f>VLOOKUP(D31,Schools!$A:$Z,3,0)</f>
        <v>M</v>
      </c>
      <c r="G31" s="77">
        <v>-662.67</v>
      </c>
      <c r="H31" s="75" t="s">
        <v>3621</v>
      </c>
      <c r="I31" s="75" t="s">
        <v>4037</v>
      </c>
      <c r="J31" t="str">
        <f t="shared" si="7"/>
        <v>10162/543965</v>
      </c>
      <c r="K31">
        <f>VLOOKUP(D31,Schools!$A:$Z,9,0)</f>
        <v>400005</v>
      </c>
      <c r="L31" s="75" t="s">
        <v>173</v>
      </c>
      <c r="M31" s="75" t="s">
        <v>4038</v>
      </c>
      <c r="N31" s="75" t="s">
        <v>4039</v>
      </c>
      <c r="O31" s="78" t="str">
        <f>VLOOKUP(D31,Schools!A:D,4,0)</f>
        <v>Primary</v>
      </c>
      <c r="P31" s="78">
        <f t="shared" si="8"/>
        <v>10162</v>
      </c>
      <c r="Q31" s="78">
        <f t="shared" si="9"/>
        <v>543965</v>
      </c>
      <c r="R31" s="79">
        <v>0</v>
      </c>
      <c r="S31" s="79">
        <v>0</v>
      </c>
      <c r="T31" s="79">
        <v>-662.67</v>
      </c>
      <c r="U31" s="79">
        <v>0</v>
      </c>
      <c r="V31" s="79">
        <v>0</v>
      </c>
      <c r="W31" s="79">
        <v>0</v>
      </c>
      <c r="X31" s="79">
        <v>0</v>
      </c>
      <c r="Y31" s="79">
        <v>0</v>
      </c>
      <c r="Z31" s="79">
        <v>0</v>
      </c>
      <c r="AA31" s="79">
        <v>0</v>
      </c>
      <c r="AB31" s="79">
        <v>0</v>
      </c>
      <c r="AC31" s="79">
        <v>0</v>
      </c>
      <c r="AD31" s="79">
        <v>0</v>
      </c>
      <c r="AE31" s="79">
        <v>0</v>
      </c>
      <c r="AF31" s="52">
        <f t="shared" si="10"/>
        <v>-662.67</v>
      </c>
      <c r="AG31" s="52">
        <f t="shared" si="11"/>
        <v>0</v>
      </c>
      <c r="AH31" s="79">
        <v>0</v>
      </c>
      <c r="AK31">
        <f t="shared" si="12"/>
        <v>1</v>
      </c>
      <c r="AL31" s="8">
        <f t="shared" si="13"/>
        <v>-662.67</v>
      </c>
      <c r="AM31" s="8">
        <f t="shared" si="4"/>
        <v>0</v>
      </c>
      <c r="AN31" s="8">
        <f t="shared" si="4"/>
        <v>0</v>
      </c>
      <c r="AO31" s="8">
        <f t="shared" si="4"/>
        <v>0</v>
      </c>
      <c r="AP31" s="8">
        <f t="shared" si="4"/>
        <v>0</v>
      </c>
      <c r="AQ31" s="8">
        <f t="shared" si="4"/>
        <v>0</v>
      </c>
      <c r="AR31" s="8">
        <f t="shared" si="4"/>
        <v>0</v>
      </c>
      <c r="AS31" s="8">
        <f t="shared" si="4"/>
        <v>0</v>
      </c>
      <c r="AT31" s="8">
        <f t="shared" si="4"/>
        <v>0</v>
      </c>
      <c r="AU31" s="8">
        <f t="shared" si="4"/>
        <v>0</v>
      </c>
      <c r="AV31" s="8">
        <f t="shared" si="4"/>
        <v>0</v>
      </c>
      <c r="AW31" s="8">
        <f t="shared" si="4"/>
        <v>0</v>
      </c>
      <c r="AX31">
        <f t="shared" si="5"/>
        <v>0</v>
      </c>
      <c r="AY31" s="8">
        <f t="shared" si="14"/>
        <v>-662.67</v>
      </c>
      <c r="AZ31" s="53">
        <f t="shared" si="15"/>
        <v>0</v>
      </c>
      <c r="BA31" s="80">
        <f t="shared" si="16"/>
        <v>0</v>
      </c>
      <c r="BD31" s="3" t="str">
        <f>VLOOKUP(D31,Schools!A:Q,17,0)</f>
        <v>D</v>
      </c>
      <c r="BE31" s="52">
        <f t="shared" si="17"/>
        <v>0</v>
      </c>
      <c r="BF31" s="52">
        <f t="shared" si="18"/>
        <v>0</v>
      </c>
      <c r="BG31" s="52">
        <f t="shared" si="19"/>
        <v>-662.67</v>
      </c>
      <c r="BH31" s="52">
        <f t="shared" si="20"/>
        <v>-662.67</v>
      </c>
      <c r="BI31" s="53">
        <f t="shared" si="21"/>
        <v>0</v>
      </c>
      <c r="BJ31" s="52">
        <f t="shared" si="22"/>
        <v>0</v>
      </c>
      <c r="BK31" s="8">
        <f t="shared" si="23"/>
        <v>-662.67</v>
      </c>
      <c r="BL31" s="52">
        <f t="shared" si="24"/>
        <v>0</v>
      </c>
      <c r="BM31" s="1">
        <f t="shared" si="25"/>
        <v>0</v>
      </c>
      <c r="BN31" s="52">
        <f t="shared" si="26"/>
        <v>0</v>
      </c>
      <c r="BO31" s="1">
        <f t="shared" si="27"/>
        <v>0</v>
      </c>
      <c r="BP31" s="53">
        <f t="shared" si="28"/>
        <v>-663</v>
      </c>
      <c r="BQ31" s="53">
        <f t="shared" si="29"/>
        <v>0</v>
      </c>
      <c r="BR31" t="str">
        <f t="shared" si="30"/>
        <v/>
      </c>
    </row>
    <row r="32" spans="1:70" x14ac:dyDescent="0.25">
      <c r="A32" t="str">
        <f t="shared" si="6"/>
        <v>DEDELEGATION</v>
      </c>
      <c r="B32" s="75" t="s">
        <v>3620</v>
      </c>
      <c r="C32" s="76">
        <v>44027</v>
      </c>
      <c r="D32" s="75">
        <v>3022079</v>
      </c>
      <c r="E32" t="str">
        <f>VLOOKUP(D32,Schools!A:B,2,0)</f>
        <v>Beis Yaakov</v>
      </c>
      <c r="F32" t="str">
        <f>VLOOKUP(D32,Schools!$A:$Z,3,0)</f>
        <v>M</v>
      </c>
      <c r="G32" s="77">
        <v>-684.92</v>
      </c>
      <c r="H32" s="75" t="s">
        <v>3621</v>
      </c>
      <c r="I32" s="75" t="s">
        <v>4037</v>
      </c>
      <c r="J32" t="str">
        <f t="shared" si="7"/>
        <v>10162/543965</v>
      </c>
      <c r="K32">
        <f>VLOOKUP(D32,Schools!$A:$Z,9,0)</f>
        <v>400070</v>
      </c>
      <c r="L32" s="75" t="s">
        <v>173</v>
      </c>
      <c r="M32" s="75" t="s">
        <v>4038</v>
      </c>
      <c r="N32" s="75" t="s">
        <v>4039</v>
      </c>
      <c r="O32" s="78" t="str">
        <f>VLOOKUP(D32,Schools!A:D,4,0)</f>
        <v>Primary</v>
      </c>
      <c r="P32" s="78">
        <f t="shared" si="8"/>
        <v>10162</v>
      </c>
      <c r="Q32" s="78">
        <f t="shared" si="9"/>
        <v>543965</v>
      </c>
      <c r="R32" s="79">
        <v>0</v>
      </c>
      <c r="S32" s="79">
        <v>-684.92</v>
      </c>
      <c r="T32" s="79">
        <v>0</v>
      </c>
      <c r="U32" s="79">
        <v>0</v>
      </c>
      <c r="V32" s="79">
        <v>0</v>
      </c>
      <c r="W32" s="79">
        <v>0</v>
      </c>
      <c r="X32" s="79">
        <v>0</v>
      </c>
      <c r="Y32" s="79">
        <v>0</v>
      </c>
      <c r="Z32" s="79">
        <v>0</v>
      </c>
      <c r="AA32" s="79">
        <v>0</v>
      </c>
      <c r="AB32" s="79">
        <v>0</v>
      </c>
      <c r="AC32" s="79">
        <v>0</v>
      </c>
      <c r="AD32" s="79">
        <v>0</v>
      </c>
      <c r="AE32" s="79">
        <v>0</v>
      </c>
      <c r="AF32" s="52">
        <f t="shared" si="10"/>
        <v>-684.92</v>
      </c>
      <c r="AG32" s="52">
        <f t="shared" si="11"/>
        <v>0</v>
      </c>
      <c r="AH32" s="79">
        <v>0</v>
      </c>
      <c r="AK32">
        <f t="shared" si="12"/>
        <v>1</v>
      </c>
      <c r="AL32" s="8">
        <f t="shared" si="13"/>
        <v>-684.92</v>
      </c>
      <c r="AM32" s="8">
        <f t="shared" si="4"/>
        <v>0</v>
      </c>
      <c r="AN32" s="8">
        <f t="shared" si="4"/>
        <v>0</v>
      </c>
      <c r="AO32" s="8">
        <f t="shared" si="4"/>
        <v>0</v>
      </c>
      <c r="AP32" s="8">
        <f t="shared" si="4"/>
        <v>0</v>
      </c>
      <c r="AQ32" s="8">
        <f t="shared" si="4"/>
        <v>0</v>
      </c>
      <c r="AR32" s="8">
        <f t="shared" si="4"/>
        <v>0</v>
      </c>
      <c r="AS32" s="8">
        <f t="shared" si="4"/>
        <v>0</v>
      </c>
      <c r="AT32" s="8">
        <f t="shared" si="4"/>
        <v>0</v>
      </c>
      <c r="AU32" s="8">
        <f t="shared" si="4"/>
        <v>0</v>
      </c>
      <c r="AV32" s="8">
        <f t="shared" si="4"/>
        <v>0</v>
      </c>
      <c r="AW32" s="8">
        <f t="shared" si="4"/>
        <v>0</v>
      </c>
      <c r="AX32">
        <f t="shared" si="5"/>
        <v>0</v>
      </c>
      <c r="AY32" s="8">
        <f t="shared" si="14"/>
        <v>-684.92</v>
      </c>
      <c r="AZ32" s="53">
        <f t="shared" si="15"/>
        <v>0</v>
      </c>
      <c r="BA32" s="80">
        <f t="shared" si="16"/>
        <v>0</v>
      </c>
      <c r="BD32" s="3" t="str">
        <f>VLOOKUP(D32,Schools!A:Q,17,0)</f>
        <v>A</v>
      </c>
      <c r="BE32" s="52">
        <f t="shared" si="17"/>
        <v>0</v>
      </c>
      <c r="BF32" s="52">
        <f t="shared" si="18"/>
        <v>0</v>
      </c>
      <c r="BG32" s="52">
        <f t="shared" si="19"/>
        <v>-684.92</v>
      </c>
      <c r="BH32" s="52">
        <f t="shared" si="20"/>
        <v>-684.92</v>
      </c>
      <c r="BI32" s="53">
        <f t="shared" si="21"/>
        <v>0</v>
      </c>
      <c r="BJ32" s="52">
        <f t="shared" si="22"/>
        <v>0</v>
      </c>
      <c r="BK32" s="8">
        <f t="shared" si="23"/>
        <v>-684.92</v>
      </c>
      <c r="BL32" s="52">
        <f t="shared" si="24"/>
        <v>0</v>
      </c>
      <c r="BM32" s="1">
        <f t="shared" si="25"/>
        <v>0</v>
      </c>
      <c r="BN32" s="52">
        <f t="shared" si="26"/>
        <v>0</v>
      </c>
      <c r="BO32" s="1">
        <f t="shared" si="27"/>
        <v>0</v>
      </c>
      <c r="BP32" s="53">
        <f t="shared" si="28"/>
        <v>-685</v>
      </c>
      <c r="BQ32" s="53">
        <f t="shared" si="29"/>
        <v>0</v>
      </c>
      <c r="BR32" t="str">
        <f t="shared" si="30"/>
        <v/>
      </c>
    </row>
    <row r="33" spans="1:70" x14ac:dyDescent="0.25">
      <c r="A33" t="str">
        <f t="shared" si="6"/>
        <v>DEDELEGATION</v>
      </c>
      <c r="B33" s="75" t="s">
        <v>3620</v>
      </c>
      <c r="C33" s="76">
        <v>44027</v>
      </c>
      <c r="D33" s="75">
        <v>3023524</v>
      </c>
      <c r="E33" t="str">
        <f>VLOOKUP(D33,Schools!A:B,2,0)</f>
        <v>Beit Shvidler Primary School</v>
      </c>
      <c r="F33" t="str">
        <f>VLOOKUP(D33,Schools!$A:$Z,3,0)</f>
        <v>M</v>
      </c>
      <c r="G33" s="77">
        <v>-297.17</v>
      </c>
      <c r="H33" s="75" t="s">
        <v>3621</v>
      </c>
      <c r="I33" s="75" t="s">
        <v>4037</v>
      </c>
      <c r="J33" t="str">
        <f t="shared" si="7"/>
        <v>10162/543965</v>
      </c>
      <c r="K33">
        <f>VLOOKUP(D33,Schools!$A:$Z,9,0)</f>
        <v>400150</v>
      </c>
      <c r="L33" s="75" t="s">
        <v>173</v>
      </c>
      <c r="M33" s="75" t="s">
        <v>4038</v>
      </c>
      <c r="N33" s="75" t="s">
        <v>4039</v>
      </c>
      <c r="O33" s="78" t="str">
        <f>VLOOKUP(D33,Schools!A:D,4,0)</f>
        <v>Primary</v>
      </c>
      <c r="P33" s="78">
        <f t="shared" si="8"/>
        <v>10162</v>
      </c>
      <c r="Q33" s="78">
        <f t="shared" si="9"/>
        <v>543965</v>
      </c>
      <c r="R33" s="79">
        <v>0</v>
      </c>
      <c r="S33" s="79">
        <v>0</v>
      </c>
      <c r="T33" s="79">
        <v>-297.17</v>
      </c>
      <c r="U33" s="79">
        <v>0</v>
      </c>
      <c r="V33" s="79">
        <v>0</v>
      </c>
      <c r="W33" s="79">
        <v>0</v>
      </c>
      <c r="X33" s="79">
        <v>0</v>
      </c>
      <c r="Y33" s="79">
        <v>0</v>
      </c>
      <c r="Z33" s="79">
        <v>0</v>
      </c>
      <c r="AA33" s="79">
        <v>0</v>
      </c>
      <c r="AB33" s="79">
        <v>0</v>
      </c>
      <c r="AC33" s="79">
        <v>0</v>
      </c>
      <c r="AD33" s="79">
        <v>0</v>
      </c>
      <c r="AE33" s="79">
        <v>0</v>
      </c>
      <c r="AF33" s="52">
        <f t="shared" si="10"/>
        <v>-297.17</v>
      </c>
      <c r="AG33" s="52">
        <f t="shared" si="11"/>
        <v>0</v>
      </c>
      <c r="AH33" s="79">
        <v>0</v>
      </c>
      <c r="AK33">
        <f t="shared" si="12"/>
        <v>1</v>
      </c>
      <c r="AL33" s="8">
        <f t="shared" si="13"/>
        <v>-297.17</v>
      </c>
      <c r="AM33" s="8">
        <f t="shared" si="4"/>
        <v>0</v>
      </c>
      <c r="AN33" s="8">
        <f t="shared" si="4"/>
        <v>0</v>
      </c>
      <c r="AO33" s="8">
        <f t="shared" si="4"/>
        <v>0</v>
      </c>
      <c r="AP33" s="8">
        <f t="shared" si="4"/>
        <v>0</v>
      </c>
      <c r="AQ33" s="8">
        <f t="shared" si="4"/>
        <v>0</v>
      </c>
      <c r="AR33" s="8">
        <f t="shared" si="4"/>
        <v>0</v>
      </c>
      <c r="AS33" s="8">
        <f t="shared" si="4"/>
        <v>0</v>
      </c>
      <c r="AT33" s="8">
        <f t="shared" si="4"/>
        <v>0</v>
      </c>
      <c r="AU33" s="8">
        <f t="shared" si="4"/>
        <v>0</v>
      </c>
      <c r="AV33" s="8">
        <f t="shared" si="4"/>
        <v>0</v>
      </c>
      <c r="AW33" s="8">
        <f t="shared" si="4"/>
        <v>0</v>
      </c>
      <c r="AX33">
        <f t="shared" si="5"/>
        <v>0</v>
      </c>
      <c r="AY33" s="8">
        <f t="shared" si="14"/>
        <v>-297.17</v>
      </c>
      <c r="AZ33" s="53">
        <f t="shared" si="15"/>
        <v>0</v>
      </c>
      <c r="BA33" s="80">
        <f t="shared" si="16"/>
        <v>0</v>
      </c>
      <c r="BD33" s="3" t="str">
        <f>VLOOKUP(D33,Schools!A:Q,17,0)</f>
        <v>C</v>
      </c>
      <c r="BE33" s="52">
        <f t="shared" si="17"/>
        <v>0</v>
      </c>
      <c r="BF33" s="52">
        <f t="shared" si="18"/>
        <v>0</v>
      </c>
      <c r="BG33" s="52">
        <f t="shared" si="19"/>
        <v>-297.17</v>
      </c>
      <c r="BH33" s="52">
        <f t="shared" si="20"/>
        <v>-297.17</v>
      </c>
      <c r="BI33" s="53">
        <f t="shared" si="21"/>
        <v>0</v>
      </c>
      <c r="BJ33" s="52">
        <f t="shared" si="22"/>
        <v>0</v>
      </c>
      <c r="BK33" s="8">
        <f t="shared" si="23"/>
        <v>-297.17</v>
      </c>
      <c r="BL33" s="52">
        <f t="shared" si="24"/>
        <v>0</v>
      </c>
      <c r="BM33" s="1">
        <f t="shared" si="25"/>
        <v>0</v>
      </c>
      <c r="BN33" s="52">
        <f t="shared" si="26"/>
        <v>0</v>
      </c>
      <c r="BO33" s="1">
        <f t="shared" si="27"/>
        <v>0</v>
      </c>
      <c r="BP33" s="53">
        <f t="shared" si="28"/>
        <v>-297</v>
      </c>
      <c r="BQ33" s="53">
        <f t="shared" si="29"/>
        <v>0</v>
      </c>
      <c r="BR33" t="str">
        <f t="shared" si="30"/>
        <v/>
      </c>
    </row>
    <row r="34" spans="1:70" x14ac:dyDescent="0.25">
      <c r="A34" t="str">
        <f t="shared" si="6"/>
        <v>DEDELEGATION</v>
      </c>
      <c r="B34" s="75" t="s">
        <v>3620</v>
      </c>
      <c r="C34" s="76">
        <v>44027</v>
      </c>
      <c r="D34" s="75">
        <v>3022003</v>
      </c>
      <c r="E34" t="str">
        <f>VLOOKUP(D34,Schools!A:B,2,0)</f>
        <v>Bell Lane Primary School</v>
      </c>
      <c r="F34" t="str">
        <f>VLOOKUP(D34,Schools!$A:$Z,3,0)</f>
        <v>M</v>
      </c>
      <c r="G34" s="77">
        <v>-581.63</v>
      </c>
      <c r="H34" s="75" t="s">
        <v>3621</v>
      </c>
      <c r="I34" s="75" t="s">
        <v>4037</v>
      </c>
      <c r="J34" t="str">
        <f t="shared" si="7"/>
        <v>10162/543965</v>
      </c>
      <c r="K34">
        <f>VLOOKUP(D34,Schools!$A:$Z,9,0)</f>
        <v>400051</v>
      </c>
      <c r="L34" s="75" t="s">
        <v>173</v>
      </c>
      <c r="M34" s="75" t="s">
        <v>4038</v>
      </c>
      <c r="N34" s="75" t="s">
        <v>4039</v>
      </c>
      <c r="O34" s="78" t="str">
        <f>VLOOKUP(D34,Schools!A:D,4,0)</f>
        <v>Primary</v>
      </c>
      <c r="P34" s="78">
        <f t="shared" si="8"/>
        <v>10162</v>
      </c>
      <c r="Q34" s="78">
        <f t="shared" si="9"/>
        <v>543965</v>
      </c>
      <c r="R34" s="79">
        <v>0</v>
      </c>
      <c r="S34" s="79">
        <v>-581.63</v>
      </c>
      <c r="T34" s="79">
        <v>0</v>
      </c>
      <c r="U34" s="79">
        <v>0</v>
      </c>
      <c r="V34" s="79">
        <v>0</v>
      </c>
      <c r="W34" s="79">
        <v>0</v>
      </c>
      <c r="X34" s="79">
        <v>0</v>
      </c>
      <c r="Y34" s="79">
        <v>0</v>
      </c>
      <c r="Z34" s="79">
        <v>0</v>
      </c>
      <c r="AA34" s="79">
        <v>0</v>
      </c>
      <c r="AB34" s="79">
        <v>0</v>
      </c>
      <c r="AC34" s="79">
        <v>0</v>
      </c>
      <c r="AD34" s="79">
        <v>0</v>
      </c>
      <c r="AE34" s="79">
        <v>0</v>
      </c>
      <c r="AF34" s="52">
        <f t="shared" si="10"/>
        <v>-581.63</v>
      </c>
      <c r="AG34" s="52">
        <f t="shared" si="11"/>
        <v>0</v>
      </c>
      <c r="AH34" s="79">
        <v>0</v>
      </c>
      <c r="AK34">
        <f t="shared" si="12"/>
        <v>1</v>
      </c>
      <c r="AL34" s="8">
        <f t="shared" si="13"/>
        <v>-581.63</v>
      </c>
      <c r="AM34" s="8">
        <f t="shared" si="4"/>
        <v>0</v>
      </c>
      <c r="AN34" s="8">
        <f t="shared" si="4"/>
        <v>0</v>
      </c>
      <c r="AO34" s="8">
        <f t="shared" si="4"/>
        <v>0</v>
      </c>
      <c r="AP34" s="8">
        <f t="shared" si="4"/>
        <v>0</v>
      </c>
      <c r="AQ34" s="8">
        <f t="shared" si="4"/>
        <v>0</v>
      </c>
      <c r="AR34" s="8">
        <f t="shared" si="4"/>
        <v>0</v>
      </c>
      <c r="AS34" s="8">
        <f t="shared" si="4"/>
        <v>0</v>
      </c>
      <c r="AT34" s="8">
        <f t="shared" si="4"/>
        <v>0</v>
      </c>
      <c r="AU34" s="8">
        <f t="shared" si="4"/>
        <v>0</v>
      </c>
      <c r="AV34" s="8">
        <f t="shared" si="4"/>
        <v>0</v>
      </c>
      <c r="AW34" s="8">
        <f t="shared" si="4"/>
        <v>0</v>
      </c>
      <c r="AX34">
        <f t="shared" si="5"/>
        <v>0</v>
      </c>
      <c r="AY34" s="8">
        <f t="shared" si="14"/>
        <v>-581.63</v>
      </c>
      <c r="AZ34" s="53">
        <f t="shared" si="15"/>
        <v>0</v>
      </c>
      <c r="BA34" s="80">
        <f t="shared" si="16"/>
        <v>0</v>
      </c>
      <c r="BD34" s="3" t="str">
        <f>VLOOKUP(D34,Schools!A:Q,17,0)</f>
        <v>A</v>
      </c>
      <c r="BE34" s="52">
        <f t="shared" si="17"/>
        <v>0</v>
      </c>
      <c r="BF34" s="52">
        <f t="shared" si="18"/>
        <v>0</v>
      </c>
      <c r="BG34" s="52">
        <f t="shared" si="19"/>
        <v>-581.63</v>
      </c>
      <c r="BH34" s="52">
        <f t="shared" si="20"/>
        <v>-581.63</v>
      </c>
      <c r="BI34" s="53">
        <f t="shared" si="21"/>
        <v>0</v>
      </c>
      <c r="BJ34" s="52">
        <f t="shared" si="22"/>
        <v>0</v>
      </c>
      <c r="BK34" s="8">
        <f t="shared" si="23"/>
        <v>-581.63</v>
      </c>
      <c r="BL34" s="52">
        <f t="shared" si="24"/>
        <v>0</v>
      </c>
      <c r="BM34" s="1">
        <f t="shared" si="25"/>
        <v>0</v>
      </c>
      <c r="BN34" s="52">
        <f t="shared" si="26"/>
        <v>0</v>
      </c>
      <c r="BO34" s="1">
        <f t="shared" si="27"/>
        <v>0</v>
      </c>
      <c r="BP34" s="53">
        <f t="shared" si="28"/>
        <v>-582</v>
      </c>
      <c r="BQ34" s="53">
        <f t="shared" si="29"/>
        <v>0</v>
      </c>
      <c r="BR34" t="str">
        <f t="shared" si="30"/>
        <v/>
      </c>
    </row>
    <row r="35" spans="1:70" x14ac:dyDescent="0.25">
      <c r="A35" t="str">
        <f t="shared" si="6"/>
        <v>DEDELEGATION</v>
      </c>
      <c r="B35" s="75" t="s">
        <v>3620</v>
      </c>
      <c r="C35" s="76">
        <v>44027</v>
      </c>
      <c r="D35" s="75">
        <v>3023511</v>
      </c>
      <c r="E35" t="str">
        <f>VLOOKUP(D35,Schools!A:B,2,0)</f>
        <v>Blessed Dominic School</v>
      </c>
      <c r="F35" t="str">
        <f>VLOOKUP(D35,Schools!$A:$Z,3,0)</f>
        <v>M</v>
      </c>
      <c r="G35" s="77">
        <v>-621.35</v>
      </c>
      <c r="H35" s="75" t="s">
        <v>3621</v>
      </c>
      <c r="I35" s="75" t="s">
        <v>4037</v>
      </c>
      <c r="J35" t="str">
        <f t="shared" si="7"/>
        <v>10162/543965</v>
      </c>
      <c r="K35">
        <f>VLOOKUP(D35,Schools!$A:$Z,9,0)</f>
        <v>400024</v>
      </c>
      <c r="L35" s="75" t="s">
        <v>173</v>
      </c>
      <c r="M35" s="75" t="s">
        <v>4038</v>
      </c>
      <c r="N35" s="75" t="s">
        <v>4039</v>
      </c>
      <c r="O35" s="78" t="str">
        <f>VLOOKUP(D35,Schools!A:D,4,0)</f>
        <v>Primary</v>
      </c>
      <c r="P35" s="78">
        <f t="shared" si="8"/>
        <v>10162</v>
      </c>
      <c r="Q35" s="78">
        <f t="shared" si="9"/>
        <v>543965</v>
      </c>
      <c r="R35" s="79">
        <v>0</v>
      </c>
      <c r="S35" s="79">
        <v>-621.35</v>
      </c>
      <c r="T35" s="79">
        <v>0</v>
      </c>
      <c r="U35" s="79">
        <v>0</v>
      </c>
      <c r="V35" s="79">
        <v>0</v>
      </c>
      <c r="W35" s="79">
        <v>0</v>
      </c>
      <c r="X35" s="79">
        <v>0</v>
      </c>
      <c r="Y35" s="79">
        <v>0</v>
      </c>
      <c r="Z35" s="79">
        <v>0</v>
      </c>
      <c r="AA35" s="79">
        <v>0</v>
      </c>
      <c r="AB35" s="79">
        <v>0</v>
      </c>
      <c r="AC35" s="79">
        <v>0</v>
      </c>
      <c r="AD35" s="79">
        <v>0</v>
      </c>
      <c r="AE35" s="79">
        <v>0</v>
      </c>
      <c r="AF35" s="52">
        <f t="shared" si="10"/>
        <v>-621.35</v>
      </c>
      <c r="AG35" s="52">
        <f t="shared" si="11"/>
        <v>0</v>
      </c>
      <c r="AH35" s="79">
        <v>0</v>
      </c>
      <c r="AK35">
        <f t="shared" si="12"/>
        <v>1</v>
      </c>
      <c r="AL35" s="8">
        <f t="shared" si="13"/>
        <v>-621.35</v>
      </c>
      <c r="AM35" s="8">
        <f t="shared" si="4"/>
        <v>0</v>
      </c>
      <c r="AN35" s="8">
        <f t="shared" si="4"/>
        <v>0</v>
      </c>
      <c r="AO35" s="8">
        <f t="shared" si="4"/>
        <v>0</v>
      </c>
      <c r="AP35" s="8">
        <f t="shared" si="4"/>
        <v>0</v>
      </c>
      <c r="AQ35" s="8">
        <f t="shared" si="4"/>
        <v>0</v>
      </c>
      <c r="AR35" s="8">
        <f t="shared" si="4"/>
        <v>0</v>
      </c>
      <c r="AS35" s="8">
        <f t="shared" si="4"/>
        <v>0</v>
      </c>
      <c r="AT35" s="8">
        <f t="shared" si="4"/>
        <v>0</v>
      </c>
      <c r="AU35" s="8">
        <f t="shared" si="4"/>
        <v>0</v>
      </c>
      <c r="AV35" s="8">
        <f t="shared" si="4"/>
        <v>0</v>
      </c>
      <c r="AW35" s="8">
        <f t="shared" si="4"/>
        <v>0</v>
      </c>
      <c r="AX35">
        <f t="shared" si="5"/>
        <v>0</v>
      </c>
      <c r="AY35" s="8">
        <f t="shared" si="14"/>
        <v>-621.35</v>
      </c>
      <c r="AZ35" s="53">
        <f t="shared" si="15"/>
        <v>0</v>
      </c>
      <c r="BA35" s="80">
        <f t="shared" si="16"/>
        <v>0</v>
      </c>
      <c r="BD35" s="3" t="str">
        <f>VLOOKUP(D35,Schools!A:Q,17,0)</f>
        <v>A</v>
      </c>
      <c r="BE35" s="52">
        <f t="shared" si="17"/>
        <v>0</v>
      </c>
      <c r="BF35" s="52">
        <f t="shared" si="18"/>
        <v>0</v>
      </c>
      <c r="BG35" s="52">
        <f t="shared" si="19"/>
        <v>-621.35</v>
      </c>
      <c r="BH35" s="52">
        <f t="shared" si="20"/>
        <v>-621.35</v>
      </c>
      <c r="BI35" s="53">
        <f t="shared" si="21"/>
        <v>0</v>
      </c>
      <c r="BJ35" s="52">
        <f t="shared" si="22"/>
        <v>0</v>
      </c>
      <c r="BK35" s="8">
        <f t="shared" si="23"/>
        <v>-621.35</v>
      </c>
      <c r="BL35" s="52">
        <f t="shared" si="24"/>
        <v>0</v>
      </c>
      <c r="BM35" s="1">
        <f t="shared" si="25"/>
        <v>0</v>
      </c>
      <c r="BN35" s="52">
        <f t="shared" si="26"/>
        <v>0</v>
      </c>
      <c r="BO35" s="1">
        <f t="shared" si="27"/>
        <v>0</v>
      </c>
      <c r="BP35" s="53">
        <f t="shared" si="28"/>
        <v>-621</v>
      </c>
      <c r="BQ35" s="53">
        <f t="shared" si="29"/>
        <v>0</v>
      </c>
      <c r="BR35" t="str">
        <f t="shared" si="30"/>
        <v/>
      </c>
    </row>
    <row r="36" spans="1:70" x14ac:dyDescent="0.25">
      <c r="A36" t="str">
        <f t="shared" si="6"/>
        <v>DEDELEGATION</v>
      </c>
      <c r="B36" s="75" t="s">
        <v>3620</v>
      </c>
      <c r="C36" s="76">
        <v>44027</v>
      </c>
      <c r="D36" s="75">
        <v>3022008</v>
      </c>
      <c r="E36" t="str">
        <f>VLOOKUP(D36,Schools!A:B,2,0)</f>
        <v>Brookland Infant  &amp; Nursery School</v>
      </c>
      <c r="F36" t="str">
        <f>VLOOKUP(D36,Schools!$A:$Z,3,0)</f>
        <v>M</v>
      </c>
      <c r="G36" s="77">
        <v>-427.48</v>
      </c>
      <c r="H36" s="75" t="s">
        <v>3621</v>
      </c>
      <c r="I36" s="75" t="s">
        <v>4037</v>
      </c>
      <c r="J36" t="str">
        <f t="shared" si="7"/>
        <v>10162/543965</v>
      </c>
      <c r="K36">
        <f>VLOOKUP(D36,Schools!$A:$Z,9,0)</f>
        <v>400057</v>
      </c>
      <c r="L36" s="75" t="s">
        <v>173</v>
      </c>
      <c r="M36" s="75" t="s">
        <v>4038</v>
      </c>
      <c r="N36" s="75" t="s">
        <v>4039</v>
      </c>
      <c r="O36" s="78" t="str">
        <f>VLOOKUP(D36,Schools!A:D,4,0)</f>
        <v>Primary</v>
      </c>
      <c r="P36" s="78">
        <f t="shared" si="8"/>
        <v>10162</v>
      </c>
      <c r="Q36" s="78">
        <f t="shared" si="9"/>
        <v>543965</v>
      </c>
      <c r="R36" s="79">
        <v>0</v>
      </c>
      <c r="S36" s="79">
        <v>0</v>
      </c>
      <c r="T36" s="79">
        <v>-427.48</v>
      </c>
      <c r="U36" s="79">
        <v>0</v>
      </c>
      <c r="V36" s="79">
        <v>0</v>
      </c>
      <c r="W36" s="79">
        <v>0</v>
      </c>
      <c r="X36" s="79">
        <v>0</v>
      </c>
      <c r="Y36" s="79">
        <v>0</v>
      </c>
      <c r="Z36" s="79">
        <v>0</v>
      </c>
      <c r="AA36" s="79">
        <v>0</v>
      </c>
      <c r="AB36" s="79">
        <v>0</v>
      </c>
      <c r="AC36" s="79">
        <v>0</v>
      </c>
      <c r="AD36" s="79">
        <v>0</v>
      </c>
      <c r="AE36" s="79">
        <v>0</v>
      </c>
      <c r="AF36" s="52">
        <f t="shared" si="10"/>
        <v>-427.48</v>
      </c>
      <c r="AG36" s="52">
        <f t="shared" si="11"/>
        <v>0</v>
      </c>
      <c r="AH36" s="79">
        <v>0</v>
      </c>
      <c r="AK36">
        <f t="shared" si="12"/>
        <v>1</v>
      </c>
      <c r="AL36" s="8">
        <f t="shared" si="13"/>
        <v>-427.48</v>
      </c>
      <c r="AM36" s="8">
        <f t="shared" si="13"/>
        <v>0</v>
      </c>
      <c r="AN36" s="8">
        <f t="shared" si="13"/>
        <v>0</v>
      </c>
      <c r="AO36" s="8">
        <f t="shared" si="13"/>
        <v>0</v>
      </c>
      <c r="AP36" s="8">
        <f t="shared" si="13"/>
        <v>0</v>
      </c>
      <c r="AQ36" s="8">
        <f t="shared" si="13"/>
        <v>0</v>
      </c>
      <c r="AR36" s="8">
        <f t="shared" si="13"/>
        <v>0</v>
      </c>
      <c r="AS36" s="8">
        <f t="shared" si="13"/>
        <v>0</v>
      </c>
      <c r="AT36" s="8">
        <f t="shared" si="13"/>
        <v>0</v>
      </c>
      <c r="AU36" s="8">
        <f t="shared" si="13"/>
        <v>0</v>
      </c>
      <c r="AV36" s="8">
        <f t="shared" si="13"/>
        <v>0</v>
      </c>
      <c r="AW36" s="8">
        <f t="shared" si="13"/>
        <v>0</v>
      </c>
      <c r="AX36">
        <f t="shared" si="5"/>
        <v>0</v>
      </c>
      <c r="AY36" s="8">
        <f t="shared" si="14"/>
        <v>-427.48</v>
      </c>
      <c r="AZ36" s="53">
        <f t="shared" si="15"/>
        <v>0</v>
      </c>
      <c r="BA36" s="80">
        <f t="shared" si="16"/>
        <v>0</v>
      </c>
      <c r="BD36" s="3" t="str">
        <f>VLOOKUP(D36,Schools!A:Q,17,0)</f>
        <v>D</v>
      </c>
      <c r="BE36" s="52">
        <f t="shared" si="17"/>
        <v>0</v>
      </c>
      <c r="BF36" s="52">
        <f t="shared" si="18"/>
        <v>0</v>
      </c>
      <c r="BG36" s="52">
        <f t="shared" si="19"/>
        <v>-427.48</v>
      </c>
      <c r="BH36" s="52">
        <f t="shared" si="20"/>
        <v>-427.48</v>
      </c>
      <c r="BI36" s="53">
        <f t="shared" si="21"/>
        <v>0</v>
      </c>
      <c r="BJ36" s="52">
        <f t="shared" si="22"/>
        <v>0</v>
      </c>
      <c r="BK36" s="8">
        <f t="shared" si="23"/>
        <v>-427.48</v>
      </c>
      <c r="BL36" s="52">
        <f t="shared" si="24"/>
        <v>0</v>
      </c>
      <c r="BM36" s="1">
        <f t="shared" si="25"/>
        <v>0</v>
      </c>
      <c r="BN36" s="52">
        <f t="shared" si="26"/>
        <v>0</v>
      </c>
      <c r="BO36" s="1">
        <f t="shared" si="27"/>
        <v>0</v>
      </c>
      <c r="BP36" s="53">
        <f t="shared" si="28"/>
        <v>-427</v>
      </c>
      <c r="BQ36" s="53">
        <f t="shared" si="29"/>
        <v>0</v>
      </c>
      <c r="BR36" t="str">
        <f t="shared" si="30"/>
        <v/>
      </c>
    </row>
    <row r="37" spans="1:70" x14ac:dyDescent="0.25">
      <c r="A37" t="str">
        <f t="shared" si="6"/>
        <v>DEDELEGATION</v>
      </c>
      <c r="B37" s="75" t="s">
        <v>3620</v>
      </c>
      <c r="C37" s="76">
        <v>44027</v>
      </c>
      <c r="D37" s="75">
        <v>3022007</v>
      </c>
      <c r="E37" t="str">
        <f>VLOOKUP(D37,Schools!A:B,2,0)</f>
        <v>Brookland Junior School</v>
      </c>
      <c r="F37" t="str">
        <f>VLOOKUP(D37,Schools!$A:$Z,3,0)</f>
        <v>M</v>
      </c>
      <c r="G37" s="77">
        <v>-573.67999999999995</v>
      </c>
      <c r="H37" s="75" t="s">
        <v>3621</v>
      </c>
      <c r="I37" s="75" t="s">
        <v>4037</v>
      </c>
      <c r="J37" t="str">
        <f t="shared" si="7"/>
        <v>10162/543965</v>
      </c>
      <c r="K37">
        <f>VLOOKUP(D37,Schools!$A:$Z,9,0)</f>
        <v>400040</v>
      </c>
      <c r="L37" s="75" t="s">
        <v>173</v>
      </c>
      <c r="M37" s="75" t="s">
        <v>4038</v>
      </c>
      <c r="N37" s="75" t="s">
        <v>4039</v>
      </c>
      <c r="O37" s="78" t="str">
        <f>VLOOKUP(D37,Schools!A:D,4,0)</f>
        <v>Primary</v>
      </c>
      <c r="P37" s="78">
        <f t="shared" si="8"/>
        <v>10162</v>
      </c>
      <c r="Q37" s="78">
        <f t="shared" si="9"/>
        <v>543965</v>
      </c>
      <c r="R37" s="79">
        <v>0</v>
      </c>
      <c r="S37" s="79">
        <v>0</v>
      </c>
      <c r="T37" s="79">
        <v>-573.67999999999995</v>
      </c>
      <c r="U37" s="79">
        <v>0</v>
      </c>
      <c r="V37" s="79">
        <v>0</v>
      </c>
      <c r="W37" s="79">
        <v>0</v>
      </c>
      <c r="X37" s="79">
        <v>0</v>
      </c>
      <c r="Y37" s="79">
        <v>0</v>
      </c>
      <c r="Z37" s="79">
        <v>0</v>
      </c>
      <c r="AA37" s="79">
        <v>0</v>
      </c>
      <c r="AB37" s="79">
        <v>0</v>
      </c>
      <c r="AC37" s="79">
        <v>0</v>
      </c>
      <c r="AD37" s="79">
        <v>0</v>
      </c>
      <c r="AE37" s="79">
        <v>0</v>
      </c>
      <c r="AF37" s="52">
        <f t="shared" si="10"/>
        <v>-573.67999999999995</v>
      </c>
      <c r="AG37" s="52">
        <f t="shared" si="11"/>
        <v>0</v>
      </c>
      <c r="AH37" s="79">
        <v>0</v>
      </c>
      <c r="AK37">
        <f t="shared" si="12"/>
        <v>1</v>
      </c>
      <c r="AL37" s="8">
        <f t="shared" si="13"/>
        <v>-573.67999999999995</v>
      </c>
      <c r="AM37" s="8">
        <f t="shared" si="13"/>
        <v>0</v>
      </c>
      <c r="AN37" s="8">
        <f t="shared" si="13"/>
        <v>0</v>
      </c>
      <c r="AO37" s="8">
        <f t="shared" si="13"/>
        <v>0</v>
      </c>
      <c r="AP37" s="8">
        <f t="shared" si="13"/>
        <v>0</v>
      </c>
      <c r="AQ37" s="8">
        <f t="shared" si="13"/>
        <v>0</v>
      </c>
      <c r="AR37" s="8">
        <f t="shared" si="13"/>
        <v>0</v>
      </c>
      <c r="AS37" s="8">
        <f t="shared" si="13"/>
        <v>0</v>
      </c>
      <c r="AT37" s="8">
        <f t="shared" si="13"/>
        <v>0</v>
      </c>
      <c r="AU37" s="8">
        <f t="shared" si="13"/>
        <v>0</v>
      </c>
      <c r="AV37" s="8">
        <f t="shared" si="13"/>
        <v>0</v>
      </c>
      <c r="AW37" s="8">
        <f t="shared" si="13"/>
        <v>0</v>
      </c>
      <c r="AX37">
        <f t="shared" si="5"/>
        <v>0</v>
      </c>
      <c r="AY37" s="8">
        <f t="shared" si="14"/>
        <v>-573.67999999999995</v>
      </c>
      <c r="AZ37" s="53">
        <f t="shared" si="15"/>
        <v>0</v>
      </c>
      <c r="BA37" s="80">
        <f t="shared" si="16"/>
        <v>0</v>
      </c>
      <c r="BD37" s="3" t="str">
        <f>VLOOKUP(D37,Schools!A:Q,17,0)</f>
        <v>D</v>
      </c>
      <c r="BE37" s="52">
        <f t="shared" si="17"/>
        <v>0</v>
      </c>
      <c r="BF37" s="52">
        <f t="shared" si="18"/>
        <v>0</v>
      </c>
      <c r="BG37" s="52">
        <f t="shared" si="19"/>
        <v>-573.67999999999995</v>
      </c>
      <c r="BH37" s="52">
        <f t="shared" si="20"/>
        <v>-573.67999999999995</v>
      </c>
      <c r="BI37" s="53">
        <f t="shared" si="21"/>
        <v>0</v>
      </c>
      <c r="BJ37" s="52">
        <f t="shared" si="22"/>
        <v>0</v>
      </c>
      <c r="BK37" s="8">
        <f t="shared" si="23"/>
        <v>-573.67999999999995</v>
      </c>
      <c r="BL37" s="52">
        <f t="shared" si="24"/>
        <v>0</v>
      </c>
      <c r="BM37" s="1">
        <f t="shared" si="25"/>
        <v>0</v>
      </c>
      <c r="BN37" s="52">
        <f t="shared" si="26"/>
        <v>0</v>
      </c>
      <c r="BO37" s="1">
        <f t="shared" si="27"/>
        <v>0</v>
      </c>
      <c r="BP37" s="53">
        <f t="shared" si="28"/>
        <v>-574</v>
      </c>
      <c r="BQ37" s="53">
        <f t="shared" si="29"/>
        <v>0</v>
      </c>
      <c r="BR37" t="str">
        <f t="shared" si="30"/>
        <v/>
      </c>
    </row>
    <row r="38" spans="1:70" x14ac:dyDescent="0.25">
      <c r="A38" t="str">
        <f t="shared" si="6"/>
        <v>DEDELEGATION</v>
      </c>
      <c r="B38" s="75" t="s">
        <v>3620</v>
      </c>
      <c r="C38" s="76">
        <v>44027</v>
      </c>
      <c r="D38" s="75">
        <v>3022009</v>
      </c>
      <c r="E38" t="str">
        <f>VLOOKUP(D38,Schools!A:B,2,0)</f>
        <v>Brunswick Park Primary &amp; Nursery School</v>
      </c>
      <c r="F38" t="str">
        <f>VLOOKUP(D38,Schools!$A:$Z,3,0)</f>
        <v>M</v>
      </c>
      <c r="G38" s="77">
        <v>-664.26</v>
      </c>
      <c r="H38" s="75" t="s">
        <v>3621</v>
      </c>
      <c r="I38" s="75" t="s">
        <v>4037</v>
      </c>
      <c r="J38" t="str">
        <f t="shared" si="7"/>
        <v>10162/543965</v>
      </c>
      <c r="K38">
        <f>VLOOKUP(D38,Schools!$A:$Z,9,0)</f>
        <v>400061</v>
      </c>
      <c r="L38" s="75" t="s">
        <v>173</v>
      </c>
      <c r="M38" s="75" t="s">
        <v>4038</v>
      </c>
      <c r="N38" s="75" t="s">
        <v>4039</v>
      </c>
      <c r="O38" s="78" t="str">
        <f>VLOOKUP(D38,Schools!A:D,4,0)</f>
        <v>Primary</v>
      </c>
      <c r="P38" s="78">
        <f t="shared" si="8"/>
        <v>10162</v>
      </c>
      <c r="Q38" s="78">
        <f t="shared" si="9"/>
        <v>543965</v>
      </c>
      <c r="R38" s="79">
        <v>0</v>
      </c>
      <c r="S38" s="79">
        <v>-664.26</v>
      </c>
      <c r="T38" s="79">
        <v>0</v>
      </c>
      <c r="U38" s="79">
        <v>0</v>
      </c>
      <c r="V38" s="79">
        <v>0</v>
      </c>
      <c r="W38" s="79">
        <v>0</v>
      </c>
      <c r="X38" s="79">
        <v>0</v>
      </c>
      <c r="Y38" s="79">
        <v>0</v>
      </c>
      <c r="Z38" s="79">
        <v>0</v>
      </c>
      <c r="AA38" s="79">
        <v>0</v>
      </c>
      <c r="AB38" s="79">
        <v>0</v>
      </c>
      <c r="AC38" s="79">
        <v>0</v>
      </c>
      <c r="AD38" s="79">
        <v>0</v>
      </c>
      <c r="AE38" s="79">
        <v>0</v>
      </c>
      <c r="AF38" s="52">
        <f t="shared" si="10"/>
        <v>-664.26</v>
      </c>
      <c r="AG38" s="52">
        <f t="shared" si="11"/>
        <v>0</v>
      </c>
      <c r="AH38" s="79">
        <v>0</v>
      </c>
      <c r="AK38">
        <f t="shared" si="12"/>
        <v>1</v>
      </c>
      <c r="AL38" s="8">
        <f t="shared" si="13"/>
        <v>-664.26</v>
      </c>
      <c r="AM38" s="8">
        <f t="shared" si="13"/>
        <v>0</v>
      </c>
      <c r="AN38" s="8">
        <f t="shared" si="13"/>
        <v>0</v>
      </c>
      <c r="AO38" s="8">
        <f t="shared" si="13"/>
        <v>0</v>
      </c>
      <c r="AP38" s="8">
        <f t="shared" si="13"/>
        <v>0</v>
      </c>
      <c r="AQ38" s="8">
        <f t="shared" si="13"/>
        <v>0</v>
      </c>
      <c r="AR38" s="8">
        <f t="shared" si="13"/>
        <v>0</v>
      </c>
      <c r="AS38" s="8">
        <f t="shared" si="13"/>
        <v>0</v>
      </c>
      <c r="AT38" s="8">
        <f t="shared" si="13"/>
        <v>0</v>
      </c>
      <c r="AU38" s="8">
        <f t="shared" si="13"/>
        <v>0</v>
      </c>
      <c r="AV38" s="8">
        <f t="shared" si="13"/>
        <v>0</v>
      </c>
      <c r="AW38" s="8">
        <f t="shared" si="13"/>
        <v>0</v>
      </c>
      <c r="AX38">
        <f t="shared" si="5"/>
        <v>0</v>
      </c>
      <c r="AY38" s="8">
        <f t="shared" si="14"/>
        <v>-664.26</v>
      </c>
      <c r="AZ38" s="53">
        <f t="shared" si="15"/>
        <v>0</v>
      </c>
      <c r="BA38" s="80">
        <f t="shared" si="16"/>
        <v>0</v>
      </c>
      <c r="BD38" s="3" t="str">
        <f>VLOOKUP(D38,Schools!A:Q,17,0)</f>
        <v>A</v>
      </c>
      <c r="BE38" s="52">
        <f t="shared" si="17"/>
        <v>0</v>
      </c>
      <c r="BF38" s="52">
        <f t="shared" si="18"/>
        <v>0</v>
      </c>
      <c r="BG38" s="52">
        <f t="shared" si="19"/>
        <v>-664.26</v>
      </c>
      <c r="BH38" s="52">
        <f t="shared" si="20"/>
        <v>-664.26</v>
      </c>
      <c r="BI38" s="53">
        <f t="shared" si="21"/>
        <v>0</v>
      </c>
      <c r="BJ38" s="52">
        <f t="shared" si="22"/>
        <v>0</v>
      </c>
      <c r="BK38" s="8">
        <f t="shared" si="23"/>
        <v>-664.26</v>
      </c>
      <c r="BL38" s="52">
        <f t="shared" si="24"/>
        <v>0</v>
      </c>
      <c r="BM38" s="1">
        <f t="shared" si="25"/>
        <v>0</v>
      </c>
      <c r="BN38" s="52">
        <f t="shared" si="26"/>
        <v>0</v>
      </c>
      <c r="BO38" s="1">
        <f t="shared" si="27"/>
        <v>0</v>
      </c>
      <c r="BP38" s="53">
        <f t="shared" si="28"/>
        <v>-664</v>
      </c>
      <c r="BQ38" s="53">
        <f t="shared" si="29"/>
        <v>0</v>
      </c>
      <c r="BR38" t="str">
        <f t="shared" si="30"/>
        <v/>
      </c>
    </row>
    <row r="39" spans="1:70" x14ac:dyDescent="0.25">
      <c r="A39" t="str">
        <f t="shared" si="6"/>
        <v>DEDELEGATION</v>
      </c>
      <c r="B39" s="75" t="s">
        <v>3620</v>
      </c>
      <c r="C39" s="76">
        <v>44027</v>
      </c>
      <c r="D39" s="75">
        <v>3022067</v>
      </c>
      <c r="E39" t="str">
        <f>VLOOKUP(D39,Schools!A:B,2,0)</f>
        <v>Chalgrove Primary School</v>
      </c>
      <c r="F39" t="str">
        <f>VLOOKUP(D39,Schools!$A:$Z,3,0)</f>
        <v>M</v>
      </c>
      <c r="G39" s="77">
        <v>-367.09</v>
      </c>
      <c r="H39" s="75" t="s">
        <v>3621</v>
      </c>
      <c r="I39" s="75" t="s">
        <v>4037</v>
      </c>
      <c r="J39" t="str">
        <f t="shared" si="7"/>
        <v>10162/543965</v>
      </c>
      <c r="K39">
        <f>VLOOKUP(D39,Schools!$A:$Z,9,0)</f>
        <v>400065</v>
      </c>
      <c r="L39" s="75" t="s">
        <v>173</v>
      </c>
      <c r="M39" s="75" t="s">
        <v>4038</v>
      </c>
      <c r="N39" s="75" t="s">
        <v>4039</v>
      </c>
      <c r="O39" s="78" t="str">
        <f>VLOOKUP(D39,Schools!A:D,4,0)</f>
        <v>Primary</v>
      </c>
      <c r="P39" s="78">
        <f t="shared" si="8"/>
        <v>10162</v>
      </c>
      <c r="Q39" s="78">
        <f t="shared" si="9"/>
        <v>543965</v>
      </c>
      <c r="R39" s="79">
        <v>0</v>
      </c>
      <c r="S39" s="79">
        <v>-367.09</v>
      </c>
      <c r="T39" s="79">
        <v>0</v>
      </c>
      <c r="U39" s="79">
        <v>0</v>
      </c>
      <c r="V39" s="79">
        <v>0</v>
      </c>
      <c r="W39" s="79">
        <v>0</v>
      </c>
      <c r="X39" s="79">
        <v>0</v>
      </c>
      <c r="Y39" s="79">
        <v>0</v>
      </c>
      <c r="Z39" s="79">
        <v>0</v>
      </c>
      <c r="AA39" s="79">
        <v>0</v>
      </c>
      <c r="AB39" s="79">
        <v>0</v>
      </c>
      <c r="AC39" s="79">
        <v>0</v>
      </c>
      <c r="AD39" s="79">
        <v>0</v>
      </c>
      <c r="AE39" s="79">
        <v>0</v>
      </c>
      <c r="AF39" s="52">
        <f t="shared" si="10"/>
        <v>-367.09</v>
      </c>
      <c r="AG39" s="52">
        <f t="shared" si="11"/>
        <v>0</v>
      </c>
      <c r="AH39" s="79">
        <v>0</v>
      </c>
      <c r="AK39">
        <f t="shared" si="12"/>
        <v>1</v>
      </c>
      <c r="AL39" s="8">
        <f t="shared" si="13"/>
        <v>-367.09</v>
      </c>
      <c r="AM39" s="8">
        <f t="shared" si="13"/>
        <v>0</v>
      </c>
      <c r="AN39" s="8">
        <f t="shared" si="13"/>
        <v>0</v>
      </c>
      <c r="AO39" s="8">
        <f t="shared" si="13"/>
        <v>0</v>
      </c>
      <c r="AP39" s="8">
        <f t="shared" si="13"/>
        <v>0</v>
      </c>
      <c r="AQ39" s="8">
        <f t="shared" si="13"/>
        <v>0</v>
      </c>
      <c r="AR39" s="8">
        <f t="shared" si="13"/>
        <v>0</v>
      </c>
      <c r="AS39" s="8">
        <f t="shared" si="13"/>
        <v>0</v>
      </c>
      <c r="AT39" s="8">
        <f t="shared" si="13"/>
        <v>0</v>
      </c>
      <c r="AU39" s="8">
        <f t="shared" si="13"/>
        <v>0</v>
      </c>
      <c r="AV39" s="8">
        <f t="shared" si="13"/>
        <v>0</v>
      </c>
      <c r="AW39" s="8">
        <f t="shared" si="13"/>
        <v>0</v>
      </c>
      <c r="AX39">
        <f t="shared" si="5"/>
        <v>0</v>
      </c>
      <c r="AY39" s="8">
        <f t="shared" si="14"/>
        <v>-367.09</v>
      </c>
      <c r="AZ39" s="53">
        <f t="shared" si="15"/>
        <v>0</v>
      </c>
      <c r="BA39" s="80">
        <f t="shared" si="16"/>
        <v>0</v>
      </c>
      <c r="BD39" s="3" t="str">
        <f>VLOOKUP(D39,Schools!A:Q,17,0)</f>
        <v>A</v>
      </c>
      <c r="BE39" s="52">
        <f t="shared" si="17"/>
        <v>0</v>
      </c>
      <c r="BF39" s="52">
        <f t="shared" si="18"/>
        <v>0</v>
      </c>
      <c r="BG39" s="52">
        <f t="shared" si="19"/>
        <v>-367.09</v>
      </c>
      <c r="BH39" s="52">
        <f t="shared" si="20"/>
        <v>-367.09</v>
      </c>
      <c r="BI39" s="53">
        <f t="shared" si="21"/>
        <v>0</v>
      </c>
      <c r="BJ39" s="52">
        <f t="shared" si="22"/>
        <v>0</v>
      </c>
      <c r="BK39" s="8">
        <f t="shared" si="23"/>
        <v>-367.09</v>
      </c>
      <c r="BL39" s="52">
        <f t="shared" si="24"/>
        <v>0</v>
      </c>
      <c r="BM39" s="1">
        <f t="shared" si="25"/>
        <v>0</v>
      </c>
      <c r="BN39" s="52">
        <f t="shared" si="26"/>
        <v>0</v>
      </c>
      <c r="BO39" s="1">
        <f t="shared" si="27"/>
        <v>0</v>
      </c>
      <c r="BP39" s="53">
        <f t="shared" si="28"/>
        <v>-367</v>
      </c>
      <c r="BQ39" s="53">
        <f t="shared" si="29"/>
        <v>0</v>
      </c>
      <c r="BR39" t="str">
        <f t="shared" si="30"/>
        <v/>
      </c>
    </row>
    <row r="40" spans="1:70" x14ac:dyDescent="0.25">
      <c r="A40" t="str">
        <f t="shared" si="6"/>
        <v>DEDELEGATION</v>
      </c>
      <c r="B40" s="75" t="s">
        <v>3620</v>
      </c>
      <c r="C40" s="76">
        <v>44027</v>
      </c>
      <c r="D40" s="75">
        <v>3023302</v>
      </c>
      <c r="E40" t="str">
        <f>VLOOKUP(D40,Schools!A:B,2,0)</f>
        <v>Christ Church CE Primary School</v>
      </c>
      <c r="F40" t="str">
        <f>VLOOKUP(D40,Schools!$A:$Z,3,0)</f>
        <v>M</v>
      </c>
      <c r="G40" s="77">
        <v>-335.31</v>
      </c>
      <c r="H40" s="75" t="s">
        <v>3621</v>
      </c>
      <c r="I40" s="75" t="s">
        <v>4037</v>
      </c>
      <c r="J40" t="str">
        <f t="shared" si="7"/>
        <v>10162/543965</v>
      </c>
      <c r="K40">
        <f>VLOOKUP(D40,Schools!$A:$Z,9,0)</f>
        <v>400039</v>
      </c>
      <c r="L40" s="75" t="s">
        <v>173</v>
      </c>
      <c r="M40" s="75" t="s">
        <v>4038</v>
      </c>
      <c r="N40" s="75" t="s">
        <v>4039</v>
      </c>
      <c r="O40" s="78" t="str">
        <f>VLOOKUP(D40,Schools!A:D,4,0)</f>
        <v>Primary</v>
      </c>
      <c r="P40" s="78">
        <f t="shared" si="8"/>
        <v>10162</v>
      </c>
      <c r="Q40" s="78">
        <f t="shared" si="9"/>
        <v>543965</v>
      </c>
      <c r="R40" s="79">
        <v>0</v>
      </c>
      <c r="S40" s="79">
        <v>0</v>
      </c>
      <c r="T40" s="79">
        <v>-335.31</v>
      </c>
      <c r="U40" s="79">
        <v>0</v>
      </c>
      <c r="V40" s="79">
        <v>0</v>
      </c>
      <c r="W40" s="79">
        <v>0</v>
      </c>
      <c r="X40" s="79">
        <v>0</v>
      </c>
      <c r="Y40" s="79">
        <v>0</v>
      </c>
      <c r="Z40" s="79">
        <v>0</v>
      </c>
      <c r="AA40" s="79">
        <v>0</v>
      </c>
      <c r="AB40" s="79">
        <v>0</v>
      </c>
      <c r="AC40" s="79">
        <v>0</v>
      </c>
      <c r="AD40" s="79">
        <v>0</v>
      </c>
      <c r="AE40" s="79">
        <v>0</v>
      </c>
      <c r="AF40" s="52">
        <f t="shared" si="10"/>
        <v>-335.31</v>
      </c>
      <c r="AG40" s="52">
        <f t="shared" si="11"/>
        <v>0</v>
      </c>
      <c r="AH40" s="79">
        <v>0</v>
      </c>
      <c r="AK40">
        <f t="shared" si="12"/>
        <v>1</v>
      </c>
      <c r="AL40" s="8">
        <f t="shared" si="13"/>
        <v>-335.31</v>
      </c>
      <c r="AM40" s="8">
        <f t="shared" si="13"/>
        <v>0</v>
      </c>
      <c r="AN40" s="8">
        <f t="shared" si="13"/>
        <v>0</v>
      </c>
      <c r="AO40" s="8">
        <f t="shared" si="13"/>
        <v>0</v>
      </c>
      <c r="AP40" s="8">
        <f t="shared" si="13"/>
        <v>0</v>
      </c>
      <c r="AQ40" s="8">
        <f t="shared" si="13"/>
        <v>0</v>
      </c>
      <c r="AR40" s="8">
        <f t="shared" si="13"/>
        <v>0</v>
      </c>
      <c r="AS40" s="8">
        <f t="shared" si="13"/>
        <v>0</v>
      </c>
      <c r="AT40" s="8">
        <f t="shared" si="13"/>
        <v>0</v>
      </c>
      <c r="AU40" s="8">
        <f t="shared" si="13"/>
        <v>0</v>
      </c>
      <c r="AV40" s="8">
        <f t="shared" si="13"/>
        <v>0</v>
      </c>
      <c r="AW40" s="8">
        <f t="shared" si="13"/>
        <v>0</v>
      </c>
      <c r="AX40">
        <f t="shared" si="5"/>
        <v>0</v>
      </c>
      <c r="AY40" s="8">
        <f t="shared" si="14"/>
        <v>-335.31</v>
      </c>
      <c r="AZ40" s="53">
        <f t="shared" si="15"/>
        <v>0</v>
      </c>
      <c r="BA40" s="80">
        <f t="shared" si="16"/>
        <v>0</v>
      </c>
      <c r="BD40" s="3" t="str">
        <f>VLOOKUP(D40,Schools!A:Q,17,0)</f>
        <v>D</v>
      </c>
      <c r="BE40" s="52">
        <f t="shared" si="17"/>
        <v>0</v>
      </c>
      <c r="BF40" s="52">
        <f t="shared" si="18"/>
        <v>0</v>
      </c>
      <c r="BG40" s="52">
        <f t="shared" si="19"/>
        <v>-335.31</v>
      </c>
      <c r="BH40" s="52">
        <f t="shared" si="20"/>
        <v>-335.31</v>
      </c>
      <c r="BI40" s="53">
        <f t="shared" si="21"/>
        <v>0</v>
      </c>
      <c r="BJ40" s="52">
        <f t="shared" si="22"/>
        <v>0</v>
      </c>
      <c r="BK40" s="8">
        <f t="shared" si="23"/>
        <v>-335.31</v>
      </c>
      <c r="BL40" s="52">
        <f t="shared" si="24"/>
        <v>0</v>
      </c>
      <c r="BM40" s="1">
        <f t="shared" si="25"/>
        <v>0</v>
      </c>
      <c r="BN40" s="52">
        <f t="shared" si="26"/>
        <v>0</v>
      </c>
      <c r="BO40" s="1">
        <f t="shared" si="27"/>
        <v>0</v>
      </c>
      <c r="BP40" s="53">
        <f t="shared" si="28"/>
        <v>-335</v>
      </c>
      <c r="BQ40" s="53">
        <f t="shared" si="29"/>
        <v>0</v>
      </c>
      <c r="BR40" t="str">
        <f t="shared" si="30"/>
        <v/>
      </c>
    </row>
    <row r="41" spans="1:70" x14ac:dyDescent="0.25">
      <c r="A41" t="str">
        <f t="shared" si="6"/>
        <v>DEDELEGATION</v>
      </c>
      <c r="B41" s="75" t="s">
        <v>3620</v>
      </c>
      <c r="C41" s="76">
        <v>44027</v>
      </c>
      <c r="D41" s="75">
        <v>3022011</v>
      </c>
      <c r="E41" t="str">
        <f>VLOOKUP(D41,Schools!A:B,2,0)</f>
        <v>Church Hill Primary School</v>
      </c>
      <c r="F41" t="str">
        <f>VLOOKUP(D41,Schools!$A:$Z,3,0)</f>
        <v>M</v>
      </c>
      <c r="G41" s="77">
        <v>-330.54</v>
      </c>
      <c r="H41" s="75" t="s">
        <v>3621</v>
      </c>
      <c r="I41" s="75" t="s">
        <v>4037</v>
      </c>
      <c r="J41" t="str">
        <f t="shared" si="7"/>
        <v>10162/543965</v>
      </c>
      <c r="K41">
        <f>VLOOKUP(D41,Schools!$A:$Z,9,0)</f>
        <v>400020</v>
      </c>
      <c r="L41" s="75" t="s">
        <v>173</v>
      </c>
      <c r="M41" s="75" t="s">
        <v>4038</v>
      </c>
      <c r="N41" s="75" t="s">
        <v>4039</v>
      </c>
      <c r="O41" s="78" t="str">
        <f>VLOOKUP(D41,Schools!A:D,4,0)</f>
        <v>Primary</v>
      </c>
      <c r="P41" s="78">
        <f t="shared" si="8"/>
        <v>10162</v>
      </c>
      <c r="Q41" s="78">
        <f t="shared" si="9"/>
        <v>543965</v>
      </c>
      <c r="R41" s="79">
        <v>0</v>
      </c>
      <c r="S41" s="79">
        <v>-330.54</v>
      </c>
      <c r="T41" s="79">
        <v>0</v>
      </c>
      <c r="U41" s="79">
        <v>0</v>
      </c>
      <c r="V41" s="79">
        <v>0</v>
      </c>
      <c r="W41" s="79">
        <v>0</v>
      </c>
      <c r="X41" s="79">
        <v>0</v>
      </c>
      <c r="Y41" s="79">
        <v>0</v>
      </c>
      <c r="Z41" s="79">
        <v>0</v>
      </c>
      <c r="AA41" s="79">
        <v>0</v>
      </c>
      <c r="AB41" s="79">
        <v>0</v>
      </c>
      <c r="AC41" s="79">
        <v>0</v>
      </c>
      <c r="AD41" s="79">
        <v>0</v>
      </c>
      <c r="AE41" s="79">
        <v>0</v>
      </c>
      <c r="AF41" s="52">
        <f t="shared" si="10"/>
        <v>-330.54</v>
      </c>
      <c r="AG41" s="52">
        <f t="shared" si="11"/>
        <v>0</v>
      </c>
      <c r="AH41" s="79">
        <v>0</v>
      </c>
      <c r="AK41">
        <f t="shared" si="12"/>
        <v>1</v>
      </c>
      <c r="AL41" s="8">
        <f t="shared" si="13"/>
        <v>-330.54</v>
      </c>
      <c r="AM41" s="8">
        <f t="shared" si="13"/>
        <v>0</v>
      </c>
      <c r="AN41" s="8">
        <f t="shared" si="13"/>
        <v>0</v>
      </c>
      <c r="AO41" s="8">
        <f t="shared" si="13"/>
        <v>0</v>
      </c>
      <c r="AP41" s="8">
        <f t="shared" si="13"/>
        <v>0</v>
      </c>
      <c r="AQ41" s="8">
        <f t="shared" si="13"/>
        <v>0</v>
      </c>
      <c r="AR41" s="8">
        <f t="shared" si="13"/>
        <v>0</v>
      </c>
      <c r="AS41" s="8">
        <f t="shared" si="13"/>
        <v>0</v>
      </c>
      <c r="AT41" s="8">
        <f t="shared" si="13"/>
        <v>0</v>
      </c>
      <c r="AU41" s="8">
        <f t="shared" si="13"/>
        <v>0</v>
      </c>
      <c r="AV41" s="8">
        <f t="shared" si="13"/>
        <v>0</v>
      </c>
      <c r="AW41" s="8">
        <f t="shared" si="13"/>
        <v>0</v>
      </c>
      <c r="AX41">
        <f t="shared" si="5"/>
        <v>0</v>
      </c>
      <c r="AY41" s="8">
        <f t="shared" si="14"/>
        <v>-330.54</v>
      </c>
      <c r="AZ41" s="53">
        <f t="shared" si="15"/>
        <v>0</v>
      </c>
      <c r="BA41" s="80">
        <f t="shared" si="16"/>
        <v>0</v>
      </c>
      <c r="BD41" s="3" t="str">
        <f>VLOOKUP(D41,Schools!A:Q,17,0)</f>
        <v>A</v>
      </c>
      <c r="BE41" s="52">
        <f t="shared" si="17"/>
        <v>0</v>
      </c>
      <c r="BF41" s="52">
        <f t="shared" si="18"/>
        <v>0</v>
      </c>
      <c r="BG41" s="52">
        <f t="shared" si="19"/>
        <v>-330.54</v>
      </c>
      <c r="BH41" s="52">
        <f t="shared" si="20"/>
        <v>-330.54</v>
      </c>
      <c r="BI41" s="53">
        <f t="shared" si="21"/>
        <v>0</v>
      </c>
      <c r="BJ41" s="52">
        <f t="shared" si="22"/>
        <v>0</v>
      </c>
      <c r="BK41" s="8">
        <f t="shared" si="23"/>
        <v>-330.54</v>
      </c>
      <c r="BL41" s="52">
        <f t="shared" si="24"/>
        <v>0</v>
      </c>
      <c r="BM41" s="1">
        <f t="shared" si="25"/>
        <v>0</v>
      </c>
      <c r="BN41" s="52">
        <f t="shared" si="26"/>
        <v>0</v>
      </c>
      <c r="BO41" s="1">
        <f t="shared" si="27"/>
        <v>0</v>
      </c>
      <c r="BP41" s="53">
        <f t="shared" si="28"/>
        <v>-331</v>
      </c>
      <c r="BQ41" s="53">
        <f t="shared" si="29"/>
        <v>0</v>
      </c>
      <c r="BR41" t="str">
        <f t="shared" si="30"/>
        <v/>
      </c>
    </row>
    <row r="42" spans="1:70" x14ac:dyDescent="0.25">
      <c r="A42" t="str">
        <f t="shared" si="6"/>
        <v>DEDELEGATION</v>
      </c>
      <c r="B42" s="75" t="s">
        <v>3620</v>
      </c>
      <c r="C42" s="76">
        <v>44027</v>
      </c>
      <c r="D42" s="75">
        <v>3022014</v>
      </c>
      <c r="E42" t="str">
        <f>VLOOKUP(D42,Schools!A:B,2,0)</f>
        <v>Colindale School</v>
      </c>
      <c r="F42" t="str">
        <f>VLOOKUP(D42,Schools!$A:$Z,3,0)</f>
        <v>M</v>
      </c>
      <c r="G42" s="77">
        <v>-1001.16</v>
      </c>
      <c r="H42" s="75" t="s">
        <v>3621</v>
      </c>
      <c r="I42" s="75" t="s">
        <v>4037</v>
      </c>
      <c r="J42" t="str">
        <f t="shared" si="7"/>
        <v>10162/543965</v>
      </c>
      <c r="K42">
        <f>VLOOKUP(D42,Schools!$A:$Z,9,0)</f>
        <v>400050</v>
      </c>
      <c r="L42" s="75" t="s">
        <v>173</v>
      </c>
      <c r="M42" s="75" t="s">
        <v>4038</v>
      </c>
      <c r="N42" s="75" t="s">
        <v>4039</v>
      </c>
      <c r="O42" s="78" t="str">
        <f>VLOOKUP(D42,Schools!A:D,4,0)</f>
        <v>Primary</v>
      </c>
      <c r="P42" s="78">
        <f t="shared" si="8"/>
        <v>10162</v>
      </c>
      <c r="Q42" s="78">
        <f t="shared" si="9"/>
        <v>543965</v>
      </c>
      <c r="R42" s="79">
        <v>0</v>
      </c>
      <c r="S42" s="79">
        <v>0</v>
      </c>
      <c r="T42" s="79">
        <v>-1001.16</v>
      </c>
      <c r="U42" s="79">
        <v>0</v>
      </c>
      <c r="V42" s="79">
        <v>0</v>
      </c>
      <c r="W42" s="79">
        <v>0</v>
      </c>
      <c r="X42" s="79">
        <v>0</v>
      </c>
      <c r="Y42" s="79">
        <v>0</v>
      </c>
      <c r="Z42" s="79">
        <v>0</v>
      </c>
      <c r="AA42" s="79">
        <v>0</v>
      </c>
      <c r="AB42" s="79">
        <v>0</v>
      </c>
      <c r="AC42" s="79">
        <v>0</v>
      </c>
      <c r="AD42" s="79">
        <v>0</v>
      </c>
      <c r="AE42" s="79">
        <v>0</v>
      </c>
      <c r="AF42" s="52">
        <f t="shared" si="10"/>
        <v>-1001.16</v>
      </c>
      <c r="AG42" s="52">
        <f t="shared" si="11"/>
        <v>0</v>
      </c>
      <c r="AH42" s="79">
        <v>0</v>
      </c>
      <c r="AK42">
        <f t="shared" si="12"/>
        <v>1</v>
      </c>
      <c r="AL42" s="8">
        <f t="shared" si="13"/>
        <v>-1001.16</v>
      </c>
      <c r="AM42" s="8">
        <f t="shared" si="13"/>
        <v>0</v>
      </c>
      <c r="AN42" s="8">
        <f t="shared" si="13"/>
        <v>0</v>
      </c>
      <c r="AO42" s="8">
        <f t="shared" si="13"/>
        <v>0</v>
      </c>
      <c r="AP42" s="8">
        <f t="shared" si="13"/>
        <v>0</v>
      </c>
      <c r="AQ42" s="8">
        <f t="shared" si="13"/>
        <v>0</v>
      </c>
      <c r="AR42" s="8">
        <f t="shared" si="13"/>
        <v>0</v>
      </c>
      <c r="AS42" s="8">
        <f t="shared" si="13"/>
        <v>0</v>
      </c>
      <c r="AT42" s="8">
        <f t="shared" si="13"/>
        <v>0</v>
      </c>
      <c r="AU42" s="8">
        <f t="shared" si="13"/>
        <v>0</v>
      </c>
      <c r="AV42" s="8">
        <f t="shared" si="13"/>
        <v>0</v>
      </c>
      <c r="AW42" s="8">
        <f t="shared" si="13"/>
        <v>0</v>
      </c>
      <c r="AX42">
        <f t="shared" si="5"/>
        <v>0</v>
      </c>
      <c r="AY42" s="8">
        <f t="shared" si="14"/>
        <v>-1001.16</v>
      </c>
      <c r="AZ42" s="53">
        <f t="shared" si="15"/>
        <v>0</v>
      </c>
      <c r="BA42" s="80">
        <f t="shared" si="16"/>
        <v>0</v>
      </c>
      <c r="BD42" s="3" t="str">
        <f>VLOOKUP(D42,Schools!A:Q,17,0)</f>
        <v>B</v>
      </c>
      <c r="BE42" s="52">
        <f t="shared" si="17"/>
        <v>0</v>
      </c>
      <c r="BF42" s="52">
        <f t="shared" si="18"/>
        <v>0</v>
      </c>
      <c r="BG42" s="52">
        <f t="shared" si="19"/>
        <v>-1001.16</v>
      </c>
      <c r="BH42" s="52">
        <f t="shared" si="20"/>
        <v>-1001.16</v>
      </c>
      <c r="BI42" s="53">
        <f t="shared" si="21"/>
        <v>0</v>
      </c>
      <c r="BJ42" s="52">
        <f t="shared" si="22"/>
        <v>0</v>
      </c>
      <c r="BK42" s="8">
        <f t="shared" si="23"/>
        <v>-1001.16</v>
      </c>
      <c r="BL42" s="52">
        <f t="shared" si="24"/>
        <v>0</v>
      </c>
      <c r="BM42" s="1">
        <f t="shared" si="25"/>
        <v>0</v>
      </c>
      <c r="BN42" s="52">
        <f t="shared" si="26"/>
        <v>0</v>
      </c>
      <c r="BO42" s="1">
        <f t="shared" si="27"/>
        <v>0</v>
      </c>
      <c r="BP42" s="53">
        <f t="shared" si="28"/>
        <v>-1001</v>
      </c>
      <c r="BQ42" s="53">
        <f t="shared" si="29"/>
        <v>0</v>
      </c>
      <c r="BR42" t="str">
        <f t="shared" si="30"/>
        <v/>
      </c>
    </row>
    <row r="43" spans="1:70" x14ac:dyDescent="0.25">
      <c r="A43" t="str">
        <f t="shared" si="6"/>
        <v>DEDELEGATION</v>
      </c>
      <c r="B43" s="75" t="s">
        <v>3620</v>
      </c>
      <c r="C43" s="76">
        <v>44027</v>
      </c>
      <c r="D43" s="75">
        <v>3022015</v>
      </c>
      <c r="E43" t="str">
        <f>VLOOKUP(D43,Schools!A:B,2,0)</f>
        <v>Coppetts Wood</v>
      </c>
      <c r="F43" t="str">
        <f>VLOOKUP(D43,Schools!$A:$Z,3,0)</f>
        <v>M</v>
      </c>
      <c r="G43" s="77">
        <v>-333.72</v>
      </c>
      <c r="H43" s="75" t="s">
        <v>3621</v>
      </c>
      <c r="I43" s="75" t="s">
        <v>4037</v>
      </c>
      <c r="J43" t="str">
        <f t="shared" si="7"/>
        <v>10162/543965</v>
      </c>
      <c r="K43">
        <f>VLOOKUP(D43,Schools!$A:$Z,9,0)</f>
        <v>400059</v>
      </c>
      <c r="L43" s="75" t="s">
        <v>173</v>
      </c>
      <c r="M43" s="75" t="s">
        <v>4038</v>
      </c>
      <c r="N43" s="75" t="s">
        <v>4039</v>
      </c>
      <c r="O43" s="78" t="str">
        <f>VLOOKUP(D43,Schools!A:D,4,0)</f>
        <v>Primary</v>
      </c>
      <c r="P43" s="78">
        <f t="shared" si="8"/>
        <v>10162</v>
      </c>
      <c r="Q43" s="78">
        <f t="shared" si="9"/>
        <v>543965</v>
      </c>
      <c r="R43" s="79">
        <v>0</v>
      </c>
      <c r="S43" s="79">
        <v>-333.72</v>
      </c>
      <c r="T43" s="79">
        <v>0</v>
      </c>
      <c r="U43" s="79">
        <v>0</v>
      </c>
      <c r="V43" s="79">
        <v>0</v>
      </c>
      <c r="W43" s="79">
        <v>0</v>
      </c>
      <c r="X43" s="79">
        <v>0</v>
      </c>
      <c r="Y43" s="79">
        <v>0</v>
      </c>
      <c r="Z43" s="79">
        <v>0</v>
      </c>
      <c r="AA43" s="79">
        <v>0</v>
      </c>
      <c r="AB43" s="79">
        <v>0</v>
      </c>
      <c r="AC43" s="79">
        <v>0</v>
      </c>
      <c r="AD43" s="79">
        <v>0</v>
      </c>
      <c r="AE43" s="79">
        <v>0</v>
      </c>
      <c r="AF43" s="52">
        <f t="shared" si="10"/>
        <v>-333.72</v>
      </c>
      <c r="AG43" s="52">
        <f t="shared" si="11"/>
        <v>0</v>
      </c>
      <c r="AH43" s="79">
        <v>0</v>
      </c>
      <c r="AK43">
        <f t="shared" si="12"/>
        <v>1</v>
      </c>
      <c r="AL43" s="8">
        <f t="shared" si="13"/>
        <v>-333.72</v>
      </c>
      <c r="AM43" s="8">
        <f t="shared" si="13"/>
        <v>0</v>
      </c>
      <c r="AN43" s="8">
        <f t="shared" si="13"/>
        <v>0</v>
      </c>
      <c r="AO43" s="8">
        <f t="shared" si="13"/>
        <v>0</v>
      </c>
      <c r="AP43" s="8">
        <f t="shared" si="13"/>
        <v>0</v>
      </c>
      <c r="AQ43" s="8">
        <f t="shared" si="13"/>
        <v>0</v>
      </c>
      <c r="AR43" s="8">
        <f t="shared" si="13"/>
        <v>0</v>
      </c>
      <c r="AS43" s="8">
        <f t="shared" si="13"/>
        <v>0</v>
      </c>
      <c r="AT43" s="8">
        <f t="shared" si="13"/>
        <v>0</v>
      </c>
      <c r="AU43" s="8">
        <f t="shared" si="13"/>
        <v>0</v>
      </c>
      <c r="AV43" s="8">
        <f t="shared" si="13"/>
        <v>0</v>
      </c>
      <c r="AW43" s="8">
        <f t="shared" si="13"/>
        <v>0</v>
      </c>
      <c r="AX43">
        <f t="shared" si="5"/>
        <v>0</v>
      </c>
      <c r="AY43" s="8">
        <f t="shared" si="14"/>
        <v>-333.72</v>
      </c>
      <c r="AZ43" s="53">
        <f t="shared" si="15"/>
        <v>0</v>
      </c>
      <c r="BA43" s="80">
        <f t="shared" si="16"/>
        <v>0</v>
      </c>
      <c r="BD43" s="3" t="str">
        <f>VLOOKUP(D43,Schools!A:Q,17,0)</f>
        <v>A</v>
      </c>
      <c r="BE43" s="52">
        <f t="shared" si="17"/>
        <v>0</v>
      </c>
      <c r="BF43" s="52">
        <f t="shared" si="18"/>
        <v>0</v>
      </c>
      <c r="BG43" s="52">
        <f t="shared" si="19"/>
        <v>-333.72</v>
      </c>
      <c r="BH43" s="52">
        <f t="shared" si="20"/>
        <v>-333.72</v>
      </c>
      <c r="BI43" s="53">
        <f t="shared" si="21"/>
        <v>0</v>
      </c>
      <c r="BJ43" s="52">
        <f t="shared" si="22"/>
        <v>0</v>
      </c>
      <c r="BK43" s="8">
        <f t="shared" si="23"/>
        <v>-333.72</v>
      </c>
      <c r="BL43" s="52">
        <f t="shared" si="24"/>
        <v>0</v>
      </c>
      <c r="BM43" s="1">
        <f t="shared" si="25"/>
        <v>0</v>
      </c>
      <c r="BN43" s="52">
        <f t="shared" si="26"/>
        <v>0</v>
      </c>
      <c r="BO43" s="1">
        <f t="shared" si="27"/>
        <v>0</v>
      </c>
      <c r="BP43" s="53">
        <f t="shared" si="28"/>
        <v>-334</v>
      </c>
      <c r="BQ43" s="53">
        <f t="shared" si="29"/>
        <v>0</v>
      </c>
      <c r="BR43" t="str">
        <f t="shared" si="30"/>
        <v/>
      </c>
    </row>
    <row r="44" spans="1:70" x14ac:dyDescent="0.25">
      <c r="A44" t="str">
        <f t="shared" si="6"/>
        <v>DEDELEGATION</v>
      </c>
      <c r="B44" s="75" t="s">
        <v>3620</v>
      </c>
      <c r="C44" s="76">
        <v>44027</v>
      </c>
      <c r="D44" s="75">
        <v>3022016</v>
      </c>
      <c r="E44" t="str">
        <f>VLOOKUP(D44,Schools!A:B,2,0)</f>
        <v>Courtland School</v>
      </c>
      <c r="F44" t="str">
        <f>VLOOKUP(D44,Schools!$A:$Z,3,0)</f>
        <v>M</v>
      </c>
      <c r="G44" s="77">
        <v>-335.31</v>
      </c>
      <c r="H44" s="75" t="s">
        <v>3621</v>
      </c>
      <c r="I44" s="75" t="s">
        <v>4037</v>
      </c>
      <c r="J44" t="str">
        <f t="shared" si="7"/>
        <v>10162/543965</v>
      </c>
      <c r="K44">
        <f>VLOOKUP(D44,Schools!$A:$Z,9,0)</f>
        <v>400049</v>
      </c>
      <c r="L44" s="75" t="s">
        <v>173</v>
      </c>
      <c r="M44" s="75" t="s">
        <v>4038</v>
      </c>
      <c r="N44" s="75" t="s">
        <v>4039</v>
      </c>
      <c r="O44" s="78" t="str">
        <f>VLOOKUP(D44,Schools!A:D,4,0)</f>
        <v>Primary</v>
      </c>
      <c r="P44" s="78">
        <f t="shared" si="8"/>
        <v>10162</v>
      </c>
      <c r="Q44" s="78">
        <f t="shared" si="9"/>
        <v>543965</v>
      </c>
      <c r="R44" s="79">
        <v>0</v>
      </c>
      <c r="S44" s="79">
        <v>-335.31</v>
      </c>
      <c r="T44" s="79">
        <v>0</v>
      </c>
      <c r="U44" s="79">
        <v>0</v>
      </c>
      <c r="V44" s="79">
        <v>0</v>
      </c>
      <c r="W44" s="79">
        <v>0</v>
      </c>
      <c r="X44" s="79">
        <v>0</v>
      </c>
      <c r="Y44" s="79">
        <v>0</v>
      </c>
      <c r="Z44" s="79">
        <v>0</v>
      </c>
      <c r="AA44" s="79">
        <v>0</v>
      </c>
      <c r="AB44" s="79">
        <v>0</v>
      </c>
      <c r="AC44" s="79">
        <v>0</v>
      </c>
      <c r="AD44" s="79">
        <v>0</v>
      </c>
      <c r="AE44" s="79">
        <v>0</v>
      </c>
      <c r="AF44" s="52">
        <f t="shared" si="10"/>
        <v>-335.31</v>
      </c>
      <c r="AG44" s="52">
        <f t="shared" si="11"/>
        <v>0</v>
      </c>
      <c r="AH44" s="79">
        <v>0</v>
      </c>
      <c r="AK44">
        <f t="shared" si="12"/>
        <v>1</v>
      </c>
      <c r="AL44" s="8">
        <f t="shared" si="13"/>
        <v>-335.31</v>
      </c>
      <c r="AM44" s="8">
        <f t="shared" si="13"/>
        <v>0</v>
      </c>
      <c r="AN44" s="8">
        <f t="shared" si="13"/>
        <v>0</v>
      </c>
      <c r="AO44" s="8">
        <f t="shared" si="13"/>
        <v>0</v>
      </c>
      <c r="AP44" s="8">
        <f t="shared" si="13"/>
        <v>0</v>
      </c>
      <c r="AQ44" s="8">
        <f t="shared" si="13"/>
        <v>0</v>
      </c>
      <c r="AR44" s="8">
        <f t="shared" si="13"/>
        <v>0</v>
      </c>
      <c r="AS44" s="8">
        <f t="shared" si="13"/>
        <v>0</v>
      </c>
      <c r="AT44" s="8">
        <f t="shared" si="13"/>
        <v>0</v>
      </c>
      <c r="AU44" s="8">
        <f t="shared" si="13"/>
        <v>0</v>
      </c>
      <c r="AV44" s="8">
        <f t="shared" si="13"/>
        <v>0</v>
      </c>
      <c r="AW44" s="8">
        <f t="shared" si="13"/>
        <v>0</v>
      </c>
      <c r="AX44">
        <f t="shared" si="5"/>
        <v>0</v>
      </c>
      <c r="AY44" s="8">
        <f t="shared" si="14"/>
        <v>-335.31</v>
      </c>
      <c r="AZ44" s="53">
        <f t="shared" si="15"/>
        <v>0</v>
      </c>
      <c r="BA44" s="80">
        <f t="shared" si="16"/>
        <v>0</v>
      </c>
      <c r="BD44" s="3" t="str">
        <f>VLOOKUP(D44,Schools!A:Q,17,0)</f>
        <v>A</v>
      </c>
      <c r="BE44" s="52">
        <f t="shared" si="17"/>
        <v>0</v>
      </c>
      <c r="BF44" s="52">
        <f t="shared" si="18"/>
        <v>0</v>
      </c>
      <c r="BG44" s="52">
        <f t="shared" si="19"/>
        <v>-335.31</v>
      </c>
      <c r="BH44" s="52">
        <f t="shared" si="20"/>
        <v>-335.31</v>
      </c>
      <c r="BI44" s="53">
        <f t="shared" si="21"/>
        <v>0</v>
      </c>
      <c r="BJ44" s="52">
        <f t="shared" si="22"/>
        <v>0</v>
      </c>
      <c r="BK44" s="8">
        <f t="shared" si="23"/>
        <v>-335.31</v>
      </c>
      <c r="BL44" s="52">
        <f t="shared" si="24"/>
        <v>0</v>
      </c>
      <c r="BM44" s="1">
        <f t="shared" si="25"/>
        <v>0</v>
      </c>
      <c r="BN44" s="52">
        <f t="shared" si="26"/>
        <v>0</v>
      </c>
      <c r="BO44" s="1">
        <f t="shared" si="27"/>
        <v>0</v>
      </c>
      <c r="BP44" s="53">
        <f t="shared" si="28"/>
        <v>-335</v>
      </c>
      <c r="BQ44" s="53">
        <f t="shared" si="29"/>
        <v>0</v>
      </c>
      <c r="BR44" t="str">
        <f t="shared" si="30"/>
        <v/>
      </c>
    </row>
    <row r="45" spans="1:70" x14ac:dyDescent="0.25">
      <c r="A45" t="str">
        <f t="shared" si="6"/>
        <v>DEDELEGATION</v>
      </c>
      <c r="B45" s="75" t="s">
        <v>3620</v>
      </c>
      <c r="C45" s="76">
        <v>44027</v>
      </c>
      <c r="D45" s="75">
        <v>3022017</v>
      </c>
      <c r="E45" t="str">
        <f>VLOOKUP(D45,Schools!A:B,2,0)</f>
        <v>Cromer Road Primary School</v>
      </c>
      <c r="F45" t="str">
        <f>VLOOKUP(D45,Schools!$A:$Z,3,0)</f>
        <v>M</v>
      </c>
      <c r="G45" s="77">
        <v>-654.73</v>
      </c>
      <c r="H45" s="75" t="s">
        <v>3621</v>
      </c>
      <c r="I45" s="75" t="s">
        <v>4037</v>
      </c>
      <c r="J45" t="str">
        <f t="shared" si="7"/>
        <v>10162/543965</v>
      </c>
      <c r="K45">
        <f>VLOOKUP(D45,Schools!$A:$Z,9,0)</f>
        <v>400080</v>
      </c>
      <c r="L45" s="75" t="s">
        <v>173</v>
      </c>
      <c r="M45" s="75" t="s">
        <v>4038</v>
      </c>
      <c r="N45" s="75" t="s">
        <v>4039</v>
      </c>
      <c r="O45" s="78" t="str">
        <f>VLOOKUP(D45,Schools!A:D,4,0)</f>
        <v>Primary</v>
      </c>
      <c r="P45" s="78">
        <f t="shared" si="8"/>
        <v>10162</v>
      </c>
      <c r="Q45" s="78">
        <f t="shared" si="9"/>
        <v>543965</v>
      </c>
      <c r="R45" s="79">
        <v>0</v>
      </c>
      <c r="S45" s="79">
        <v>-654.73</v>
      </c>
      <c r="T45" s="79">
        <v>0</v>
      </c>
      <c r="U45" s="79">
        <v>0</v>
      </c>
      <c r="V45" s="79">
        <v>0</v>
      </c>
      <c r="W45" s="79">
        <v>0</v>
      </c>
      <c r="X45" s="79">
        <v>0</v>
      </c>
      <c r="Y45" s="79">
        <v>0</v>
      </c>
      <c r="Z45" s="79">
        <v>0</v>
      </c>
      <c r="AA45" s="79">
        <v>0</v>
      </c>
      <c r="AB45" s="79">
        <v>0</v>
      </c>
      <c r="AC45" s="79">
        <v>0</v>
      </c>
      <c r="AD45" s="79">
        <v>0</v>
      </c>
      <c r="AE45" s="79">
        <v>0</v>
      </c>
      <c r="AF45" s="52">
        <f t="shared" si="10"/>
        <v>-654.73</v>
      </c>
      <c r="AG45" s="52">
        <f t="shared" si="11"/>
        <v>0</v>
      </c>
      <c r="AH45" s="79">
        <v>0</v>
      </c>
      <c r="AK45">
        <f t="shared" si="12"/>
        <v>1</v>
      </c>
      <c r="AL45" s="8">
        <f t="shared" si="13"/>
        <v>-654.73</v>
      </c>
      <c r="AM45" s="8">
        <f t="shared" si="13"/>
        <v>0</v>
      </c>
      <c r="AN45" s="8">
        <f t="shared" si="13"/>
        <v>0</v>
      </c>
      <c r="AO45" s="8">
        <f t="shared" si="13"/>
        <v>0</v>
      </c>
      <c r="AP45" s="8">
        <f t="shared" si="13"/>
        <v>0</v>
      </c>
      <c r="AQ45" s="8">
        <f t="shared" si="13"/>
        <v>0</v>
      </c>
      <c r="AR45" s="8">
        <f t="shared" si="13"/>
        <v>0</v>
      </c>
      <c r="AS45" s="8">
        <f t="shared" si="13"/>
        <v>0</v>
      </c>
      <c r="AT45" s="8">
        <f t="shared" si="13"/>
        <v>0</v>
      </c>
      <c r="AU45" s="8">
        <f t="shared" si="13"/>
        <v>0</v>
      </c>
      <c r="AV45" s="8">
        <f t="shared" si="13"/>
        <v>0</v>
      </c>
      <c r="AW45" s="8">
        <f t="shared" si="13"/>
        <v>0</v>
      </c>
      <c r="AX45">
        <f t="shared" si="5"/>
        <v>0</v>
      </c>
      <c r="AY45" s="8">
        <f t="shared" si="14"/>
        <v>-654.73</v>
      </c>
      <c r="AZ45" s="53">
        <f t="shared" si="15"/>
        <v>0</v>
      </c>
      <c r="BA45" s="80">
        <f t="shared" si="16"/>
        <v>0</v>
      </c>
      <c r="BD45" s="3" t="str">
        <f>VLOOKUP(D45,Schools!A:Q,17,0)</f>
        <v>A</v>
      </c>
      <c r="BE45" s="52">
        <f t="shared" si="17"/>
        <v>0</v>
      </c>
      <c r="BF45" s="52">
        <f t="shared" si="18"/>
        <v>0</v>
      </c>
      <c r="BG45" s="52">
        <f t="shared" si="19"/>
        <v>-654.73</v>
      </c>
      <c r="BH45" s="52">
        <f t="shared" si="20"/>
        <v>-654.73</v>
      </c>
      <c r="BI45" s="53">
        <f t="shared" si="21"/>
        <v>0</v>
      </c>
      <c r="BJ45" s="52">
        <f t="shared" si="22"/>
        <v>0</v>
      </c>
      <c r="BK45" s="8">
        <f t="shared" si="23"/>
        <v>-654.73</v>
      </c>
      <c r="BL45" s="52">
        <f t="shared" si="24"/>
        <v>0</v>
      </c>
      <c r="BM45" s="1">
        <f t="shared" si="25"/>
        <v>0</v>
      </c>
      <c r="BN45" s="52">
        <f t="shared" si="26"/>
        <v>0</v>
      </c>
      <c r="BO45" s="1">
        <f t="shared" si="27"/>
        <v>0</v>
      </c>
      <c r="BP45" s="53">
        <f t="shared" si="28"/>
        <v>-655</v>
      </c>
      <c r="BQ45" s="53">
        <f t="shared" si="29"/>
        <v>0</v>
      </c>
      <c r="BR45" t="str">
        <f t="shared" si="30"/>
        <v/>
      </c>
    </row>
    <row r="46" spans="1:70" x14ac:dyDescent="0.25">
      <c r="A46" t="str">
        <f t="shared" si="6"/>
        <v>DEDELEGATION</v>
      </c>
      <c r="B46" s="75" t="s">
        <v>3620</v>
      </c>
      <c r="C46" s="76">
        <v>44027</v>
      </c>
      <c r="D46" s="75">
        <v>3022073</v>
      </c>
      <c r="E46" t="str">
        <f>VLOOKUP(D46,Schools!A:B,2,0)</f>
        <v>Danegrove JMI School</v>
      </c>
      <c r="F46" t="str">
        <f>VLOOKUP(D46,Schools!$A:$Z,3,0)</f>
        <v>M</v>
      </c>
      <c r="G46" s="77">
        <v>-1002.75</v>
      </c>
      <c r="H46" s="75" t="s">
        <v>3621</v>
      </c>
      <c r="I46" s="75" t="s">
        <v>4037</v>
      </c>
      <c r="J46" t="str">
        <f t="shared" si="7"/>
        <v>10162/543965</v>
      </c>
      <c r="K46">
        <f>VLOOKUP(D46,Schools!$A:$Z,9,0)</f>
        <v>400105</v>
      </c>
      <c r="L46" s="75" t="s">
        <v>173</v>
      </c>
      <c r="M46" s="75" t="s">
        <v>4038</v>
      </c>
      <c r="N46" s="75" t="s">
        <v>4039</v>
      </c>
      <c r="O46" s="78" t="str">
        <f>VLOOKUP(D46,Schools!A:D,4,0)</f>
        <v>Primary</v>
      </c>
      <c r="P46" s="78">
        <f t="shared" si="8"/>
        <v>10162</v>
      </c>
      <c r="Q46" s="78">
        <f t="shared" si="9"/>
        <v>543965</v>
      </c>
      <c r="R46" s="79">
        <v>0</v>
      </c>
      <c r="S46" s="79">
        <v>0</v>
      </c>
      <c r="T46" s="79">
        <v>-1002.75</v>
      </c>
      <c r="U46" s="79">
        <v>0</v>
      </c>
      <c r="V46" s="79">
        <v>0</v>
      </c>
      <c r="W46" s="79">
        <v>0</v>
      </c>
      <c r="X46" s="79">
        <v>0</v>
      </c>
      <c r="Y46" s="79">
        <v>0</v>
      </c>
      <c r="Z46" s="79">
        <v>0</v>
      </c>
      <c r="AA46" s="79">
        <v>0</v>
      </c>
      <c r="AB46" s="79">
        <v>0</v>
      </c>
      <c r="AC46" s="79">
        <v>0</v>
      </c>
      <c r="AD46" s="79">
        <v>0</v>
      </c>
      <c r="AE46" s="79">
        <v>0</v>
      </c>
      <c r="AF46" s="52">
        <f t="shared" si="10"/>
        <v>-1002.75</v>
      </c>
      <c r="AG46" s="52">
        <f t="shared" si="11"/>
        <v>0</v>
      </c>
      <c r="AH46" s="79">
        <v>0</v>
      </c>
      <c r="AK46">
        <f t="shared" si="12"/>
        <v>1</v>
      </c>
      <c r="AL46" s="8">
        <f t="shared" si="13"/>
        <v>-1002.75</v>
      </c>
      <c r="AM46" s="8">
        <f t="shared" si="13"/>
        <v>0</v>
      </c>
      <c r="AN46" s="8">
        <f t="shared" si="13"/>
        <v>0</v>
      </c>
      <c r="AO46" s="8">
        <f t="shared" si="13"/>
        <v>0</v>
      </c>
      <c r="AP46" s="8">
        <f t="shared" si="13"/>
        <v>0</v>
      </c>
      <c r="AQ46" s="8">
        <f t="shared" si="13"/>
        <v>0</v>
      </c>
      <c r="AR46" s="8">
        <f t="shared" si="13"/>
        <v>0</v>
      </c>
      <c r="AS46" s="8">
        <f t="shared" si="13"/>
        <v>0</v>
      </c>
      <c r="AT46" s="8">
        <f t="shared" si="13"/>
        <v>0</v>
      </c>
      <c r="AU46" s="8">
        <f t="shared" si="13"/>
        <v>0</v>
      </c>
      <c r="AV46" s="8">
        <f t="shared" si="13"/>
        <v>0</v>
      </c>
      <c r="AW46" s="8">
        <f t="shared" si="13"/>
        <v>0</v>
      </c>
      <c r="AX46">
        <f t="shared" si="5"/>
        <v>0</v>
      </c>
      <c r="AY46" s="8">
        <f t="shared" si="14"/>
        <v>-1002.75</v>
      </c>
      <c r="AZ46" s="53">
        <f t="shared" si="15"/>
        <v>0</v>
      </c>
      <c r="BA46" s="80">
        <f t="shared" si="16"/>
        <v>0</v>
      </c>
      <c r="BD46" s="3" t="str">
        <f>VLOOKUP(D46,Schools!A:Q,17,0)</f>
        <v>B</v>
      </c>
      <c r="BE46" s="52">
        <f t="shared" si="17"/>
        <v>0</v>
      </c>
      <c r="BF46" s="52">
        <f t="shared" si="18"/>
        <v>0</v>
      </c>
      <c r="BG46" s="52">
        <f t="shared" si="19"/>
        <v>-1002.75</v>
      </c>
      <c r="BH46" s="52">
        <f t="shared" si="20"/>
        <v>-1002.75</v>
      </c>
      <c r="BI46" s="53">
        <f t="shared" si="21"/>
        <v>0</v>
      </c>
      <c r="BJ46" s="52">
        <f t="shared" si="22"/>
        <v>0</v>
      </c>
      <c r="BK46" s="8">
        <f t="shared" si="23"/>
        <v>-1002.75</v>
      </c>
      <c r="BL46" s="52">
        <f t="shared" si="24"/>
        <v>0</v>
      </c>
      <c r="BM46" s="1">
        <f t="shared" si="25"/>
        <v>0</v>
      </c>
      <c r="BN46" s="52">
        <f t="shared" si="26"/>
        <v>0</v>
      </c>
      <c r="BO46" s="1">
        <f t="shared" si="27"/>
        <v>0</v>
      </c>
      <c r="BP46" s="53">
        <f t="shared" si="28"/>
        <v>-1003</v>
      </c>
      <c r="BQ46" s="53">
        <f t="shared" si="29"/>
        <v>0</v>
      </c>
      <c r="BR46" t="str">
        <f t="shared" si="30"/>
        <v/>
      </c>
    </row>
    <row r="47" spans="1:70" x14ac:dyDescent="0.25">
      <c r="A47" t="str">
        <f t="shared" si="6"/>
        <v>DEDELEGATION</v>
      </c>
      <c r="B47" s="75" t="s">
        <v>3620</v>
      </c>
      <c r="C47" s="76">
        <v>44027</v>
      </c>
      <c r="D47" s="75">
        <v>3022019</v>
      </c>
      <c r="E47" t="str">
        <f>VLOOKUP(D47,Schools!A:B,2,0)</f>
        <v>Deansbrook Infant School</v>
      </c>
      <c r="F47" t="str">
        <f>VLOOKUP(D47,Schools!$A:$Z,3,0)</f>
        <v>M</v>
      </c>
      <c r="G47" s="77">
        <v>-376.63</v>
      </c>
      <c r="H47" s="75" t="s">
        <v>3621</v>
      </c>
      <c r="I47" s="75" t="s">
        <v>4037</v>
      </c>
      <c r="J47" t="str">
        <f t="shared" si="7"/>
        <v>10162/543965</v>
      </c>
      <c r="K47">
        <f>VLOOKUP(D47,Schools!$A:$Z,9,0)</f>
        <v>400036</v>
      </c>
      <c r="L47" s="75" t="s">
        <v>173</v>
      </c>
      <c r="M47" s="75" t="s">
        <v>4038</v>
      </c>
      <c r="N47" s="75" t="s">
        <v>4039</v>
      </c>
      <c r="O47" s="78" t="str">
        <f>VLOOKUP(D47,Schools!A:D,4,0)</f>
        <v>Primary</v>
      </c>
      <c r="P47" s="78">
        <f t="shared" si="8"/>
        <v>10162</v>
      </c>
      <c r="Q47" s="78">
        <f t="shared" si="9"/>
        <v>543965</v>
      </c>
      <c r="R47" s="79">
        <v>0</v>
      </c>
      <c r="S47" s="79">
        <v>-376.63</v>
      </c>
      <c r="T47" s="79">
        <v>0</v>
      </c>
      <c r="U47" s="79">
        <v>0</v>
      </c>
      <c r="V47" s="79">
        <v>0</v>
      </c>
      <c r="W47" s="79">
        <v>0</v>
      </c>
      <c r="X47" s="79">
        <v>0</v>
      </c>
      <c r="Y47" s="79">
        <v>0</v>
      </c>
      <c r="Z47" s="79">
        <v>0</v>
      </c>
      <c r="AA47" s="79">
        <v>0</v>
      </c>
      <c r="AB47" s="79">
        <v>0</v>
      </c>
      <c r="AC47" s="79">
        <v>0</v>
      </c>
      <c r="AD47" s="79">
        <v>0</v>
      </c>
      <c r="AE47" s="79">
        <v>0</v>
      </c>
      <c r="AF47" s="52">
        <f t="shared" si="10"/>
        <v>-376.63</v>
      </c>
      <c r="AG47" s="52">
        <f t="shared" si="11"/>
        <v>0</v>
      </c>
      <c r="AH47" s="79">
        <v>0</v>
      </c>
      <c r="AK47">
        <f t="shared" si="12"/>
        <v>1</v>
      </c>
      <c r="AL47" s="8">
        <f t="shared" si="13"/>
        <v>-376.63</v>
      </c>
      <c r="AM47" s="8">
        <f t="shared" si="13"/>
        <v>0</v>
      </c>
      <c r="AN47" s="8">
        <f t="shared" si="13"/>
        <v>0</v>
      </c>
      <c r="AO47" s="8">
        <f t="shared" si="13"/>
        <v>0</v>
      </c>
      <c r="AP47" s="8">
        <f t="shared" si="13"/>
        <v>0</v>
      </c>
      <c r="AQ47" s="8">
        <f t="shared" si="13"/>
        <v>0</v>
      </c>
      <c r="AR47" s="8">
        <f t="shared" si="13"/>
        <v>0</v>
      </c>
      <c r="AS47" s="8">
        <f t="shared" si="13"/>
        <v>0</v>
      </c>
      <c r="AT47" s="8">
        <f t="shared" si="13"/>
        <v>0</v>
      </c>
      <c r="AU47" s="8">
        <f t="shared" si="13"/>
        <v>0</v>
      </c>
      <c r="AV47" s="8">
        <f t="shared" si="13"/>
        <v>0</v>
      </c>
      <c r="AW47" s="8">
        <f t="shared" si="13"/>
        <v>0</v>
      </c>
      <c r="AX47">
        <f t="shared" si="5"/>
        <v>0</v>
      </c>
      <c r="AY47" s="8">
        <f t="shared" si="14"/>
        <v>-376.63</v>
      </c>
      <c r="AZ47" s="53">
        <f t="shared" si="15"/>
        <v>0</v>
      </c>
      <c r="BA47" s="80">
        <f t="shared" si="16"/>
        <v>0</v>
      </c>
      <c r="BD47" s="3" t="str">
        <f>VLOOKUP(D47,Schools!A:Q,17,0)</f>
        <v>A</v>
      </c>
      <c r="BE47" s="52">
        <f t="shared" si="17"/>
        <v>0</v>
      </c>
      <c r="BF47" s="52">
        <f t="shared" si="18"/>
        <v>0</v>
      </c>
      <c r="BG47" s="52">
        <f t="shared" si="19"/>
        <v>-376.63</v>
      </c>
      <c r="BH47" s="52">
        <f t="shared" si="20"/>
        <v>-376.63</v>
      </c>
      <c r="BI47" s="53">
        <f t="shared" si="21"/>
        <v>0</v>
      </c>
      <c r="BJ47" s="52">
        <f t="shared" si="22"/>
        <v>0</v>
      </c>
      <c r="BK47" s="8">
        <f t="shared" si="23"/>
        <v>-376.63</v>
      </c>
      <c r="BL47" s="52">
        <f t="shared" si="24"/>
        <v>0</v>
      </c>
      <c r="BM47" s="1">
        <f t="shared" si="25"/>
        <v>0</v>
      </c>
      <c r="BN47" s="52">
        <f t="shared" si="26"/>
        <v>0</v>
      </c>
      <c r="BO47" s="1">
        <f t="shared" si="27"/>
        <v>0</v>
      </c>
      <c r="BP47" s="53">
        <f t="shared" si="28"/>
        <v>-377</v>
      </c>
      <c r="BQ47" s="53">
        <f t="shared" si="29"/>
        <v>0</v>
      </c>
      <c r="BR47" t="str">
        <f t="shared" si="30"/>
        <v/>
      </c>
    </row>
    <row r="48" spans="1:70" x14ac:dyDescent="0.25">
      <c r="A48" t="str">
        <f t="shared" si="6"/>
        <v>DEDELEGATION</v>
      </c>
      <c r="B48" s="75" t="s">
        <v>3620</v>
      </c>
      <c r="C48" s="76">
        <v>44027</v>
      </c>
      <c r="D48" s="75">
        <v>3022021</v>
      </c>
      <c r="E48" t="str">
        <f>VLOOKUP(D48,Schools!A:B,2,0)</f>
        <v>Dollis Primary School</v>
      </c>
      <c r="F48" t="str">
        <f>VLOOKUP(D48,Schools!$A:$Z,3,0)</f>
        <v>M</v>
      </c>
      <c r="G48" s="77">
        <v>-772.32</v>
      </c>
      <c r="H48" s="75" t="s">
        <v>3621</v>
      </c>
      <c r="I48" s="75" t="s">
        <v>4037</v>
      </c>
      <c r="J48" t="str">
        <f t="shared" si="7"/>
        <v>10162/543965</v>
      </c>
      <c r="K48">
        <f>VLOOKUP(D48,Schools!$A:$Z,9,0)</f>
        <v>400042</v>
      </c>
      <c r="L48" s="75" t="s">
        <v>173</v>
      </c>
      <c r="M48" s="75" t="s">
        <v>4038</v>
      </c>
      <c r="N48" s="75" t="s">
        <v>4039</v>
      </c>
      <c r="O48" s="78" t="str">
        <f>VLOOKUP(D48,Schools!A:D,4,0)</f>
        <v>Primary</v>
      </c>
      <c r="P48" s="78">
        <f t="shared" si="8"/>
        <v>10162</v>
      </c>
      <c r="Q48" s="78">
        <f t="shared" si="9"/>
        <v>543965</v>
      </c>
      <c r="R48" s="79">
        <v>0</v>
      </c>
      <c r="S48" s="79">
        <v>0</v>
      </c>
      <c r="T48" s="79">
        <v>-772.32</v>
      </c>
      <c r="U48" s="79">
        <v>0</v>
      </c>
      <c r="V48" s="79">
        <v>0</v>
      </c>
      <c r="W48" s="79">
        <v>0</v>
      </c>
      <c r="X48" s="79">
        <v>0</v>
      </c>
      <c r="Y48" s="79">
        <v>0</v>
      </c>
      <c r="Z48" s="79">
        <v>0</v>
      </c>
      <c r="AA48" s="79">
        <v>0</v>
      </c>
      <c r="AB48" s="79">
        <v>0</v>
      </c>
      <c r="AC48" s="79">
        <v>0</v>
      </c>
      <c r="AD48" s="79">
        <v>0</v>
      </c>
      <c r="AE48" s="79">
        <v>0</v>
      </c>
      <c r="AF48" s="52">
        <f t="shared" si="10"/>
        <v>-772.32</v>
      </c>
      <c r="AG48" s="52">
        <f t="shared" si="11"/>
        <v>0</v>
      </c>
      <c r="AH48" s="79">
        <v>0</v>
      </c>
      <c r="AK48">
        <f t="shared" si="12"/>
        <v>1</v>
      </c>
      <c r="AL48" s="8">
        <f t="shared" si="13"/>
        <v>-772.32</v>
      </c>
      <c r="AM48" s="8">
        <f t="shared" si="13"/>
        <v>0</v>
      </c>
      <c r="AN48" s="8">
        <f t="shared" si="13"/>
        <v>0</v>
      </c>
      <c r="AO48" s="8">
        <f t="shared" si="13"/>
        <v>0</v>
      </c>
      <c r="AP48" s="8">
        <f t="shared" si="13"/>
        <v>0</v>
      </c>
      <c r="AQ48" s="8">
        <f t="shared" si="13"/>
        <v>0</v>
      </c>
      <c r="AR48" s="8">
        <f t="shared" si="13"/>
        <v>0</v>
      </c>
      <c r="AS48" s="8">
        <f t="shared" si="13"/>
        <v>0</v>
      </c>
      <c r="AT48" s="8">
        <f t="shared" si="13"/>
        <v>0</v>
      </c>
      <c r="AU48" s="8">
        <f t="shared" si="13"/>
        <v>0</v>
      </c>
      <c r="AV48" s="8">
        <f t="shared" si="13"/>
        <v>0</v>
      </c>
      <c r="AW48" s="8">
        <f t="shared" si="13"/>
        <v>0</v>
      </c>
      <c r="AX48">
        <f t="shared" si="5"/>
        <v>0</v>
      </c>
      <c r="AY48" s="8">
        <f t="shared" si="14"/>
        <v>-772.32</v>
      </c>
      <c r="AZ48" s="53">
        <f t="shared" si="15"/>
        <v>0</v>
      </c>
      <c r="BA48" s="80">
        <f t="shared" si="16"/>
        <v>0</v>
      </c>
      <c r="BD48" s="3" t="str">
        <f>VLOOKUP(D48,Schools!A:Q,17,0)</f>
        <v>D</v>
      </c>
      <c r="BE48" s="52">
        <f t="shared" si="17"/>
        <v>0</v>
      </c>
      <c r="BF48" s="52">
        <f t="shared" si="18"/>
        <v>0</v>
      </c>
      <c r="BG48" s="52">
        <f t="shared" si="19"/>
        <v>-772.32</v>
      </c>
      <c r="BH48" s="52">
        <f t="shared" si="20"/>
        <v>-772.32</v>
      </c>
      <c r="BI48" s="53">
        <f t="shared" si="21"/>
        <v>0</v>
      </c>
      <c r="BJ48" s="52">
        <f t="shared" si="22"/>
        <v>0</v>
      </c>
      <c r="BK48" s="8">
        <f t="shared" si="23"/>
        <v>-772.32</v>
      </c>
      <c r="BL48" s="52">
        <f t="shared" si="24"/>
        <v>0</v>
      </c>
      <c r="BM48" s="1">
        <f t="shared" si="25"/>
        <v>0</v>
      </c>
      <c r="BN48" s="52">
        <f t="shared" si="26"/>
        <v>0</v>
      </c>
      <c r="BO48" s="1">
        <f t="shared" si="27"/>
        <v>0</v>
      </c>
      <c r="BP48" s="53">
        <f t="shared" si="28"/>
        <v>-772</v>
      </c>
      <c r="BQ48" s="53">
        <f t="shared" si="29"/>
        <v>0</v>
      </c>
      <c r="BR48" t="str">
        <f t="shared" si="30"/>
        <v/>
      </c>
    </row>
    <row r="49" spans="1:70" x14ac:dyDescent="0.25">
      <c r="A49" t="str">
        <f t="shared" si="6"/>
        <v>DEDELEGATION</v>
      </c>
      <c r="B49" s="75" t="s">
        <v>3620</v>
      </c>
      <c r="C49" s="76">
        <v>44027</v>
      </c>
      <c r="D49" s="75">
        <v>3022023</v>
      </c>
      <c r="E49" t="str">
        <f>VLOOKUP(D49,Schools!A:B,2,0)</f>
        <v>Edgware Primary School</v>
      </c>
      <c r="F49" t="str">
        <f>VLOOKUP(D49,Schools!$A:$Z,3,0)</f>
        <v>M</v>
      </c>
      <c r="G49" s="77">
        <v>-842.24</v>
      </c>
      <c r="H49" s="75" t="s">
        <v>3621</v>
      </c>
      <c r="I49" s="75" t="s">
        <v>4037</v>
      </c>
      <c r="J49" t="str">
        <f t="shared" si="7"/>
        <v>10162/543965</v>
      </c>
      <c r="K49">
        <f>VLOOKUP(D49,Schools!$A:$Z,9,0)</f>
        <v>400159</v>
      </c>
      <c r="L49" s="75" t="s">
        <v>173</v>
      </c>
      <c r="M49" s="75" t="s">
        <v>4038</v>
      </c>
      <c r="N49" s="75" t="s">
        <v>4039</v>
      </c>
      <c r="O49" s="78" t="str">
        <f>VLOOKUP(D49,Schools!A:D,4,0)</f>
        <v>Primary</v>
      </c>
      <c r="P49" s="78">
        <f t="shared" si="8"/>
        <v>10162</v>
      </c>
      <c r="Q49" s="78">
        <f t="shared" si="9"/>
        <v>543965</v>
      </c>
      <c r="R49" s="79">
        <v>0</v>
      </c>
      <c r="S49" s="79">
        <v>0</v>
      </c>
      <c r="T49" s="79">
        <v>-842.24</v>
      </c>
      <c r="U49" s="79">
        <v>0</v>
      </c>
      <c r="V49" s="79">
        <v>0</v>
      </c>
      <c r="W49" s="79">
        <v>0</v>
      </c>
      <c r="X49" s="79">
        <v>0</v>
      </c>
      <c r="Y49" s="79">
        <v>0</v>
      </c>
      <c r="Z49" s="79">
        <v>0</v>
      </c>
      <c r="AA49" s="79">
        <v>0</v>
      </c>
      <c r="AB49" s="79">
        <v>0</v>
      </c>
      <c r="AC49" s="79">
        <v>0</v>
      </c>
      <c r="AD49" s="79">
        <v>0</v>
      </c>
      <c r="AE49" s="79">
        <v>0</v>
      </c>
      <c r="AF49" s="52">
        <f t="shared" si="10"/>
        <v>-842.24</v>
      </c>
      <c r="AG49" s="52">
        <f t="shared" si="11"/>
        <v>0</v>
      </c>
      <c r="AH49" s="79">
        <v>0</v>
      </c>
      <c r="AK49">
        <f t="shared" si="12"/>
        <v>1</v>
      </c>
      <c r="AL49" s="8">
        <f t="shared" si="13"/>
        <v>-842.24</v>
      </c>
      <c r="AM49" s="8">
        <f t="shared" si="13"/>
        <v>0</v>
      </c>
      <c r="AN49" s="8">
        <f t="shared" si="13"/>
        <v>0</v>
      </c>
      <c r="AO49" s="8">
        <f t="shared" si="13"/>
        <v>0</v>
      </c>
      <c r="AP49" s="8">
        <f t="shared" si="13"/>
        <v>0</v>
      </c>
      <c r="AQ49" s="8">
        <f t="shared" si="13"/>
        <v>0</v>
      </c>
      <c r="AR49" s="8">
        <f t="shared" si="13"/>
        <v>0</v>
      </c>
      <c r="AS49" s="8">
        <f t="shared" si="13"/>
        <v>0</v>
      </c>
      <c r="AT49" s="8">
        <f t="shared" si="13"/>
        <v>0</v>
      </c>
      <c r="AU49" s="8">
        <f t="shared" si="13"/>
        <v>0</v>
      </c>
      <c r="AV49" s="8">
        <f t="shared" si="13"/>
        <v>0</v>
      </c>
      <c r="AW49" s="8">
        <f t="shared" si="13"/>
        <v>0</v>
      </c>
      <c r="AX49">
        <f t="shared" si="5"/>
        <v>0</v>
      </c>
      <c r="AY49" s="8">
        <f t="shared" si="14"/>
        <v>-842.24</v>
      </c>
      <c r="AZ49" s="53">
        <f t="shared" si="15"/>
        <v>0</v>
      </c>
      <c r="BA49" s="80">
        <f t="shared" si="16"/>
        <v>0</v>
      </c>
      <c r="BD49" s="3" t="str">
        <f>VLOOKUP(D49,Schools!A:Q,17,0)</f>
        <v>B</v>
      </c>
      <c r="BE49" s="52">
        <f t="shared" si="17"/>
        <v>0</v>
      </c>
      <c r="BF49" s="52">
        <f t="shared" si="18"/>
        <v>0</v>
      </c>
      <c r="BG49" s="52">
        <f t="shared" si="19"/>
        <v>-842.24</v>
      </c>
      <c r="BH49" s="52">
        <f t="shared" si="20"/>
        <v>-842.24</v>
      </c>
      <c r="BI49" s="53">
        <f t="shared" si="21"/>
        <v>0</v>
      </c>
      <c r="BJ49" s="52">
        <f t="shared" si="22"/>
        <v>0</v>
      </c>
      <c r="BK49" s="8">
        <f t="shared" si="23"/>
        <v>-842.24</v>
      </c>
      <c r="BL49" s="52">
        <f t="shared" si="24"/>
        <v>0</v>
      </c>
      <c r="BM49" s="1">
        <f t="shared" si="25"/>
        <v>0</v>
      </c>
      <c r="BN49" s="52">
        <f t="shared" si="26"/>
        <v>0</v>
      </c>
      <c r="BO49" s="1">
        <f t="shared" si="27"/>
        <v>0</v>
      </c>
      <c r="BP49" s="53">
        <f t="shared" si="28"/>
        <v>-842</v>
      </c>
      <c r="BQ49" s="53">
        <f t="shared" si="29"/>
        <v>0</v>
      </c>
      <c r="BR49" t="str">
        <f t="shared" si="30"/>
        <v/>
      </c>
    </row>
    <row r="50" spans="1:70" x14ac:dyDescent="0.25">
      <c r="A50" t="str">
        <f t="shared" si="6"/>
        <v>DEDELEGATION</v>
      </c>
      <c r="B50" s="75" t="s">
        <v>3620</v>
      </c>
      <c r="C50" s="76">
        <v>44027</v>
      </c>
      <c r="D50" s="75">
        <v>3022024</v>
      </c>
      <c r="E50" t="str">
        <f>VLOOKUP(D50,Schools!A:B,2,0)</f>
        <v>Fairway Primary School</v>
      </c>
      <c r="F50" t="str">
        <f>VLOOKUP(D50,Schools!$A:$Z,3,0)</f>
        <v>M</v>
      </c>
      <c r="G50" s="77">
        <v>-324.18</v>
      </c>
      <c r="H50" s="75" t="s">
        <v>3621</v>
      </c>
      <c r="I50" s="75" t="s">
        <v>4037</v>
      </c>
      <c r="J50" t="str">
        <f t="shared" si="7"/>
        <v>10162/543965</v>
      </c>
      <c r="K50">
        <f>VLOOKUP(D50,Schools!$A:$Z,9,0)</f>
        <v>400047</v>
      </c>
      <c r="L50" s="75" t="s">
        <v>173</v>
      </c>
      <c r="M50" s="75" t="s">
        <v>4038</v>
      </c>
      <c r="N50" s="75" t="s">
        <v>4039</v>
      </c>
      <c r="O50" s="78" t="str">
        <f>VLOOKUP(D50,Schools!A:D,4,0)</f>
        <v>Primary</v>
      </c>
      <c r="P50" s="78">
        <f t="shared" si="8"/>
        <v>10162</v>
      </c>
      <c r="Q50" s="78">
        <f t="shared" si="9"/>
        <v>543965</v>
      </c>
      <c r="R50" s="79">
        <v>0</v>
      </c>
      <c r="S50" s="79">
        <v>-324.18</v>
      </c>
      <c r="T50" s="79">
        <v>0</v>
      </c>
      <c r="U50" s="79">
        <v>0</v>
      </c>
      <c r="V50" s="79">
        <v>0</v>
      </c>
      <c r="W50" s="79">
        <v>0</v>
      </c>
      <c r="X50" s="79">
        <v>0</v>
      </c>
      <c r="Y50" s="79">
        <v>0</v>
      </c>
      <c r="Z50" s="79">
        <v>0</v>
      </c>
      <c r="AA50" s="79">
        <v>0</v>
      </c>
      <c r="AB50" s="79">
        <v>0</v>
      </c>
      <c r="AC50" s="79">
        <v>0</v>
      </c>
      <c r="AD50" s="79">
        <v>0</v>
      </c>
      <c r="AE50" s="79">
        <v>0</v>
      </c>
      <c r="AF50" s="52">
        <f t="shared" si="10"/>
        <v>-324.18</v>
      </c>
      <c r="AG50" s="52">
        <f t="shared" si="11"/>
        <v>0</v>
      </c>
      <c r="AH50" s="79">
        <v>0</v>
      </c>
      <c r="AK50">
        <f t="shared" si="12"/>
        <v>1</v>
      </c>
      <c r="AL50" s="8">
        <f t="shared" si="13"/>
        <v>-324.18</v>
      </c>
      <c r="AM50" s="8">
        <f t="shared" si="13"/>
        <v>0</v>
      </c>
      <c r="AN50" s="8">
        <f t="shared" si="13"/>
        <v>0</v>
      </c>
      <c r="AO50" s="8">
        <f t="shared" si="13"/>
        <v>0</v>
      </c>
      <c r="AP50" s="8">
        <f t="shared" si="13"/>
        <v>0</v>
      </c>
      <c r="AQ50" s="8">
        <f t="shared" si="13"/>
        <v>0</v>
      </c>
      <c r="AR50" s="8">
        <f t="shared" si="13"/>
        <v>0</v>
      </c>
      <c r="AS50" s="8">
        <f t="shared" si="13"/>
        <v>0</v>
      </c>
      <c r="AT50" s="8">
        <f t="shared" si="13"/>
        <v>0</v>
      </c>
      <c r="AU50" s="8">
        <f t="shared" si="13"/>
        <v>0</v>
      </c>
      <c r="AV50" s="8">
        <f t="shared" si="13"/>
        <v>0</v>
      </c>
      <c r="AW50" s="8">
        <f t="shared" si="13"/>
        <v>0</v>
      </c>
      <c r="AX50">
        <f t="shared" si="5"/>
        <v>0</v>
      </c>
      <c r="AY50" s="8">
        <f t="shared" si="14"/>
        <v>-324.18</v>
      </c>
      <c r="AZ50" s="53">
        <f t="shared" si="15"/>
        <v>0</v>
      </c>
      <c r="BA50" s="80">
        <f t="shared" si="16"/>
        <v>0</v>
      </c>
      <c r="BD50" s="3" t="str">
        <f>VLOOKUP(D50,Schools!A:Q,17,0)</f>
        <v>A</v>
      </c>
      <c r="BE50" s="52">
        <f t="shared" si="17"/>
        <v>0</v>
      </c>
      <c r="BF50" s="52">
        <f t="shared" si="18"/>
        <v>0</v>
      </c>
      <c r="BG50" s="52">
        <f t="shared" si="19"/>
        <v>-324.18</v>
      </c>
      <c r="BH50" s="52">
        <f t="shared" si="20"/>
        <v>-324.18</v>
      </c>
      <c r="BI50" s="53">
        <f t="shared" si="21"/>
        <v>0</v>
      </c>
      <c r="BJ50" s="52">
        <f t="shared" si="22"/>
        <v>0</v>
      </c>
      <c r="BK50" s="8">
        <f t="shared" si="23"/>
        <v>-324.18</v>
      </c>
      <c r="BL50" s="52">
        <f t="shared" si="24"/>
        <v>0</v>
      </c>
      <c r="BM50" s="1">
        <f t="shared" si="25"/>
        <v>0</v>
      </c>
      <c r="BN50" s="52">
        <f t="shared" si="26"/>
        <v>0</v>
      </c>
      <c r="BO50" s="1">
        <f t="shared" si="27"/>
        <v>0</v>
      </c>
      <c r="BP50" s="53">
        <f t="shared" si="28"/>
        <v>-324</v>
      </c>
      <c r="BQ50" s="53">
        <f t="shared" si="29"/>
        <v>0</v>
      </c>
      <c r="BR50" t="str">
        <f t="shared" si="30"/>
        <v/>
      </c>
    </row>
    <row r="51" spans="1:70" x14ac:dyDescent="0.25">
      <c r="A51" t="str">
        <f t="shared" si="6"/>
        <v>DEDELEGATION</v>
      </c>
      <c r="B51" s="75" t="s">
        <v>3620</v>
      </c>
      <c r="C51" s="76">
        <v>44027</v>
      </c>
      <c r="D51" s="75">
        <v>3022025</v>
      </c>
      <c r="E51" t="str">
        <f>VLOOKUP(D51,Schools!A:B,2,0)</f>
        <v>Foulds</v>
      </c>
      <c r="F51" t="str">
        <f>VLOOKUP(D51,Schools!$A:$Z,3,0)</f>
        <v>M</v>
      </c>
      <c r="G51" s="77">
        <v>-498.99</v>
      </c>
      <c r="H51" s="75" t="s">
        <v>3621</v>
      </c>
      <c r="I51" s="75" t="s">
        <v>4037</v>
      </c>
      <c r="J51" t="str">
        <f t="shared" si="7"/>
        <v>10162/543965</v>
      </c>
      <c r="K51">
        <f>VLOOKUP(D51,Schools!$A:$Z,9,0)</f>
        <v>400001</v>
      </c>
      <c r="L51" s="75" t="s">
        <v>173</v>
      </c>
      <c r="M51" s="75" t="s">
        <v>4038</v>
      </c>
      <c r="N51" s="75" t="s">
        <v>4039</v>
      </c>
      <c r="O51" s="78" t="str">
        <f>VLOOKUP(D51,Schools!A:D,4,0)</f>
        <v>Primary</v>
      </c>
      <c r="P51" s="78">
        <f t="shared" si="8"/>
        <v>10162</v>
      </c>
      <c r="Q51" s="78">
        <f t="shared" si="9"/>
        <v>543965</v>
      </c>
      <c r="R51" s="79">
        <v>0</v>
      </c>
      <c r="S51" s="79">
        <v>0</v>
      </c>
      <c r="T51" s="79">
        <v>-498.99</v>
      </c>
      <c r="U51" s="79">
        <v>0</v>
      </c>
      <c r="V51" s="79">
        <v>0</v>
      </c>
      <c r="W51" s="79">
        <v>0</v>
      </c>
      <c r="X51" s="79">
        <v>0</v>
      </c>
      <c r="Y51" s="79">
        <v>0</v>
      </c>
      <c r="Z51" s="79">
        <v>0</v>
      </c>
      <c r="AA51" s="79">
        <v>0</v>
      </c>
      <c r="AB51" s="79">
        <v>0</v>
      </c>
      <c r="AC51" s="79">
        <v>0</v>
      </c>
      <c r="AD51" s="79">
        <v>0</v>
      </c>
      <c r="AE51" s="79">
        <v>0</v>
      </c>
      <c r="AF51" s="52">
        <f t="shared" si="10"/>
        <v>-498.99</v>
      </c>
      <c r="AG51" s="52">
        <f t="shared" si="11"/>
        <v>0</v>
      </c>
      <c r="AH51" s="79">
        <v>0</v>
      </c>
      <c r="AK51">
        <f t="shared" si="12"/>
        <v>1</v>
      </c>
      <c r="AL51" s="8">
        <f t="shared" si="13"/>
        <v>-498.99</v>
      </c>
      <c r="AM51" s="8">
        <f t="shared" si="13"/>
        <v>0</v>
      </c>
      <c r="AN51" s="8">
        <f t="shared" si="13"/>
        <v>0</v>
      </c>
      <c r="AO51" s="8">
        <f t="shared" si="13"/>
        <v>0</v>
      </c>
      <c r="AP51" s="8">
        <f t="shared" si="13"/>
        <v>0</v>
      </c>
      <c r="AQ51" s="8">
        <f t="shared" si="13"/>
        <v>0</v>
      </c>
      <c r="AR51" s="8">
        <f t="shared" si="13"/>
        <v>0</v>
      </c>
      <c r="AS51" s="8">
        <f t="shared" si="13"/>
        <v>0</v>
      </c>
      <c r="AT51" s="8">
        <f t="shared" si="13"/>
        <v>0</v>
      </c>
      <c r="AU51" s="8">
        <f t="shared" si="13"/>
        <v>0</v>
      </c>
      <c r="AV51" s="8">
        <f t="shared" si="13"/>
        <v>0</v>
      </c>
      <c r="AW51" s="8">
        <f t="shared" si="13"/>
        <v>0</v>
      </c>
      <c r="AX51">
        <f t="shared" si="5"/>
        <v>0</v>
      </c>
      <c r="AY51" s="8">
        <f t="shared" si="14"/>
        <v>-498.99</v>
      </c>
      <c r="AZ51" s="53">
        <f t="shared" si="15"/>
        <v>0</v>
      </c>
      <c r="BA51" s="80">
        <f t="shared" si="16"/>
        <v>0</v>
      </c>
      <c r="BD51" s="3" t="str">
        <f>VLOOKUP(D51,Schools!A:Q,17,0)</f>
        <v>C</v>
      </c>
      <c r="BE51" s="52">
        <f t="shared" si="17"/>
        <v>0</v>
      </c>
      <c r="BF51" s="52">
        <f t="shared" si="18"/>
        <v>0</v>
      </c>
      <c r="BG51" s="52">
        <f t="shared" si="19"/>
        <v>-498.99</v>
      </c>
      <c r="BH51" s="52">
        <f t="shared" si="20"/>
        <v>-498.99</v>
      </c>
      <c r="BI51" s="53">
        <f t="shared" si="21"/>
        <v>0</v>
      </c>
      <c r="BJ51" s="52">
        <f t="shared" si="22"/>
        <v>0</v>
      </c>
      <c r="BK51" s="8">
        <f t="shared" si="23"/>
        <v>-498.99</v>
      </c>
      <c r="BL51" s="52">
        <f t="shared" si="24"/>
        <v>0</v>
      </c>
      <c r="BM51" s="1">
        <f t="shared" si="25"/>
        <v>0</v>
      </c>
      <c r="BN51" s="52">
        <f t="shared" si="26"/>
        <v>0</v>
      </c>
      <c r="BO51" s="1">
        <f t="shared" si="27"/>
        <v>0</v>
      </c>
      <c r="BP51" s="53">
        <f t="shared" si="28"/>
        <v>-499</v>
      </c>
      <c r="BQ51" s="53">
        <f t="shared" si="29"/>
        <v>0</v>
      </c>
      <c r="BR51" t="str">
        <f t="shared" si="30"/>
        <v/>
      </c>
    </row>
    <row r="52" spans="1:70" x14ac:dyDescent="0.25">
      <c r="A52" t="str">
        <f t="shared" si="6"/>
        <v>DEDELEGATION</v>
      </c>
      <c r="B52" s="75" t="s">
        <v>3620</v>
      </c>
      <c r="C52" s="76">
        <v>44027</v>
      </c>
      <c r="D52" s="75">
        <v>3022026</v>
      </c>
      <c r="E52" t="str">
        <f>VLOOKUP(D52,Schools!A:B,2,0)</f>
        <v>Frith Manor School</v>
      </c>
      <c r="F52" t="str">
        <f>VLOOKUP(D52,Schools!$A:$Z,3,0)</f>
        <v>M</v>
      </c>
      <c r="G52" s="77">
        <v>-869.26</v>
      </c>
      <c r="H52" s="75" t="s">
        <v>3621</v>
      </c>
      <c r="I52" s="75" t="s">
        <v>4037</v>
      </c>
      <c r="J52" t="str">
        <f t="shared" si="7"/>
        <v>10162/543965</v>
      </c>
      <c r="K52">
        <f>VLOOKUP(D52,Schools!$A:$Z,9,0)</f>
        <v>400082</v>
      </c>
      <c r="L52" s="75" t="s">
        <v>173</v>
      </c>
      <c r="M52" s="75" t="s">
        <v>4038</v>
      </c>
      <c r="N52" s="75" t="s">
        <v>4039</v>
      </c>
      <c r="O52" s="78" t="str">
        <f>VLOOKUP(D52,Schools!A:D,4,0)</f>
        <v>Primary</v>
      </c>
      <c r="P52" s="78">
        <f t="shared" si="8"/>
        <v>10162</v>
      </c>
      <c r="Q52" s="78">
        <f t="shared" si="9"/>
        <v>543965</v>
      </c>
      <c r="R52" s="79">
        <v>0</v>
      </c>
      <c r="S52" s="79">
        <v>-869.26</v>
      </c>
      <c r="T52" s="79">
        <v>0</v>
      </c>
      <c r="U52" s="79">
        <v>0</v>
      </c>
      <c r="V52" s="79">
        <v>0</v>
      </c>
      <c r="W52" s="79">
        <v>0</v>
      </c>
      <c r="X52" s="79">
        <v>0</v>
      </c>
      <c r="Y52" s="79">
        <v>0</v>
      </c>
      <c r="Z52" s="79">
        <v>0</v>
      </c>
      <c r="AA52" s="79">
        <v>0</v>
      </c>
      <c r="AB52" s="79">
        <v>0</v>
      </c>
      <c r="AC52" s="79">
        <v>0</v>
      </c>
      <c r="AD52" s="79">
        <v>0</v>
      </c>
      <c r="AE52" s="79">
        <v>0</v>
      </c>
      <c r="AF52" s="52">
        <f t="shared" si="10"/>
        <v>-869.26</v>
      </c>
      <c r="AG52" s="52">
        <f t="shared" si="11"/>
        <v>0</v>
      </c>
      <c r="AH52" s="79">
        <v>0</v>
      </c>
      <c r="AK52">
        <f t="shared" si="12"/>
        <v>1</v>
      </c>
      <c r="AL52" s="8">
        <f t="shared" si="13"/>
        <v>-869.26</v>
      </c>
      <c r="AM52" s="8">
        <f t="shared" si="13"/>
        <v>0</v>
      </c>
      <c r="AN52" s="8">
        <f t="shared" si="13"/>
        <v>0</v>
      </c>
      <c r="AO52" s="8">
        <f t="shared" si="13"/>
        <v>0</v>
      </c>
      <c r="AP52" s="8">
        <f t="shared" si="13"/>
        <v>0</v>
      </c>
      <c r="AQ52" s="8">
        <f t="shared" si="13"/>
        <v>0</v>
      </c>
      <c r="AR52" s="8">
        <f t="shared" si="13"/>
        <v>0</v>
      </c>
      <c r="AS52" s="8">
        <f t="shared" si="13"/>
        <v>0</v>
      </c>
      <c r="AT52" s="8">
        <f t="shared" si="13"/>
        <v>0</v>
      </c>
      <c r="AU52" s="8">
        <f t="shared" si="13"/>
        <v>0</v>
      </c>
      <c r="AV52" s="8">
        <f t="shared" si="13"/>
        <v>0</v>
      </c>
      <c r="AW52" s="8">
        <f t="shared" si="13"/>
        <v>0</v>
      </c>
      <c r="AX52">
        <f t="shared" si="5"/>
        <v>0</v>
      </c>
      <c r="AY52" s="8">
        <f t="shared" si="14"/>
        <v>-869.26</v>
      </c>
      <c r="AZ52" s="53">
        <f t="shared" si="15"/>
        <v>0</v>
      </c>
      <c r="BA52" s="80">
        <f t="shared" si="16"/>
        <v>0</v>
      </c>
      <c r="BD52" s="3" t="str">
        <f>VLOOKUP(D52,Schools!A:Q,17,0)</f>
        <v>A</v>
      </c>
      <c r="BE52" s="52">
        <f t="shared" si="17"/>
        <v>0</v>
      </c>
      <c r="BF52" s="52">
        <f t="shared" si="18"/>
        <v>0</v>
      </c>
      <c r="BG52" s="52">
        <f t="shared" si="19"/>
        <v>-869.26</v>
      </c>
      <c r="BH52" s="52">
        <f t="shared" si="20"/>
        <v>-869.26</v>
      </c>
      <c r="BI52" s="53">
        <f t="shared" si="21"/>
        <v>0</v>
      </c>
      <c r="BJ52" s="52">
        <f t="shared" si="22"/>
        <v>0</v>
      </c>
      <c r="BK52" s="8">
        <f t="shared" si="23"/>
        <v>-869.26</v>
      </c>
      <c r="BL52" s="52">
        <f t="shared" si="24"/>
        <v>0</v>
      </c>
      <c r="BM52" s="1">
        <f t="shared" si="25"/>
        <v>0</v>
      </c>
      <c r="BN52" s="52">
        <f t="shared" si="26"/>
        <v>0</v>
      </c>
      <c r="BO52" s="1">
        <f t="shared" si="27"/>
        <v>0</v>
      </c>
      <c r="BP52" s="53">
        <f t="shared" si="28"/>
        <v>-869</v>
      </c>
      <c r="BQ52" s="53">
        <f t="shared" si="29"/>
        <v>0</v>
      </c>
      <c r="BR52" t="str">
        <f t="shared" si="30"/>
        <v/>
      </c>
    </row>
    <row r="53" spans="1:70" x14ac:dyDescent="0.25">
      <c r="A53" t="str">
        <f t="shared" si="6"/>
        <v>DEDELEGATION</v>
      </c>
      <c r="B53" s="75" t="s">
        <v>3620</v>
      </c>
      <c r="C53" s="76">
        <v>44027</v>
      </c>
      <c r="D53" s="75">
        <v>3022028</v>
      </c>
      <c r="E53" t="str">
        <f>VLOOKUP(D53,Schools!A:B,2,0)</f>
        <v>Garden Suburb Infant School</v>
      </c>
      <c r="F53" t="str">
        <f>VLOOKUP(D53,Schools!$A:$Z,3,0)</f>
        <v>M</v>
      </c>
      <c r="G53" s="77">
        <v>-387.75</v>
      </c>
      <c r="H53" s="75" t="s">
        <v>3621</v>
      </c>
      <c r="I53" s="75" t="s">
        <v>4037</v>
      </c>
      <c r="J53" t="str">
        <f t="shared" si="7"/>
        <v>10162/543965</v>
      </c>
      <c r="K53">
        <f>VLOOKUP(D53,Schools!$A:$Z,9,0)</f>
        <v>400067</v>
      </c>
      <c r="L53" s="75" t="s">
        <v>173</v>
      </c>
      <c r="M53" s="75" t="s">
        <v>4038</v>
      </c>
      <c r="N53" s="75" t="s">
        <v>4039</v>
      </c>
      <c r="O53" s="78" t="str">
        <f>VLOOKUP(D53,Schools!A:D,4,0)</f>
        <v>Primary</v>
      </c>
      <c r="P53" s="78">
        <f t="shared" si="8"/>
        <v>10162</v>
      </c>
      <c r="Q53" s="78">
        <f t="shared" si="9"/>
        <v>543965</v>
      </c>
      <c r="R53" s="79">
        <v>0</v>
      </c>
      <c r="S53" s="79">
        <v>-387.75</v>
      </c>
      <c r="T53" s="79">
        <v>0</v>
      </c>
      <c r="U53" s="79">
        <v>0</v>
      </c>
      <c r="V53" s="79">
        <v>0</v>
      </c>
      <c r="W53" s="79">
        <v>0</v>
      </c>
      <c r="X53" s="79">
        <v>0</v>
      </c>
      <c r="Y53" s="79">
        <v>0</v>
      </c>
      <c r="Z53" s="79">
        <v>0</v>
      </c>
      <c r="AA53" s="79">
        <v>0</v>
      </c>
      <c r="AB53" s="79">
        <v>0</v>
      </c>
      <c r="AC53" s="79">
        <v>0</v>
      </c>
      <c r="AD53" s="79">
        <v>0</v>
      </c>
      <c r="AE53" s="79">
        <v>0</v>
      </c>
      <c r="AF53" s="52">
        <f t="shared" si="10"/>
        <v>-387.75</v>
      </c>
      <c r="AG53" s="52">
        <f t="shared" si="11"/>
        <v>0</v>
      </c>
      <c r="AH53" s="79">
        <v>0</v>
      </c>
      <c r="AK53">
        <f t="shared" si="12"/>
        <v>1</v>
      </c>
      <c r="AL53" s="8">
        <f t="shared" ref="AL53:AW74" si="31">ROUND($G53*AL$18,2)*$AK53</f>
        <v>-387.75</v>
      </c>
      <c r="AM53" s="8">
        <f t="shared" si="31"/>
        <v>0</v>
      </c>
      <c r="AN53" s="8">
        <f t="shared" si="31"/>
        <v>0</v>
      </c>
      <c r="AO53" s="8">
        <f t="shared" si="31"/>
        <v>0</v>
      </c>
      <c r="AP53" s="8">
        <f t="shared" si="31"/>
        <v>0</v>
      </c>
      <c r="AQ53" s="8">
        <f t="shared" si="31"/>
        <v>0</v>
      </c>
      <c r="AR53" s="8">
        <f t="shared" si="31"/>
        <v>0</v>
      </c>
      <c r="AS53" s="8">
        <f t="shared" si="31"/>
        <v>0</v>
      </c>
      <c r="AT53" s="8">
        <f t="shared" si="31"/>
        <v>0</v>
      </c>
      <c r="AU53" s="8">
        <f t="shared" si="31"/>
        <v>0</v>
      </c>
      <c r="AV53" s="8">
        <f t="shared" si="31"/>
        <v>0</v>
      </c>
      <c r="AW53" s="8">
        <f t="shared" si="31"/>
        <v>0</v>
      </c>
      <c r="AX53">
        <f t="shared" si="5"/>
        <v>0</v>
      </c>
      <c r="AY53" s="8">
        <f t="shared" si="14"/>
        <v>-387.75</v>
      </c>
      <c r="AZ53" s="53">
        <f t="shared" si="15"/>
        <v>0</v>
      </c>
      <c r="BA53" s="80">
        <f t="shared" si="16"/>
        <v>0</v>
      </c>
      <c r="BD53" s="3" t="str">
        <f>VLOOKUP(D53,Schools!A:Q,17,0)</f>
        <v>A</v>
      </c>
      <c r="BE53" s="52">
        <f t="shared" si="17"/>
        <v>0</v>
      </c>
      <c r="BF53" s="52">
        <f t="shared" si="18"/>
        <v>0</v>
      </c>
      <c r="BG53" s="52">
        <f t="shared" si="19"/>
        <v>-387.75</v>
      </c>
      <c r="BH53" s="52">
        <f t="shared" si="20"/>
        <v>-387.75</v>
      </c>
      <c r="BI53" s="53">
        <f t="shared" si="21"/>
        <v>0</v>
      </c>
      <c r="BJ53" s="52">
        <f t="shared" si="22"/>
        <v>0</v>
      </c>
      <c r="BK53" s="8">
        <f t="shared" si="23"/>
        <v>-387.75</v>
      </c>
      <c r="BL53" s="52">
        <f t="shared" si="24"/>
        <v>0</v>
      </c>
      <c r="BM53" s="1">
        <f t="shared" si="25"/>
        <v>0</v>
      </c>
      <c r="BN53" s="52">
        <f t="shared" si="26"/>
        <v>0</v>
      </c>
      <c r="BO53" s="1">
        <f t="shared" si="27"/>
        <v>0</v>
      </c>
      <c r="BP53" s="53">
        <f t="shared" si="28"/>
        <v>-388</v>
      </c>
      <c r="BQ53" s="53">
        <f t="shared" si="29"/>
        <v>0</v>
      </c>
      <c r="BR53" t="str">
        <f t="shared" si="30"/>
        <v/>
      </c>
    </row>
    <row r="54" spans="1:70" x14ac:dyDescent="0.25">
      <c r="A54" t="str">
        <f t="shared" si="6"/>
        <v>DEDELEGATION</v>
      </c>
      <c r="B54" s="75" t="s">
        <v>3620</v>
      </c>
      <c r="C54" s="76">
        <v>44027</v>
      </c>
      <c r="D54" s="75">
        <v>3022027</v>
      </c>
      <c r="E54" t="str">
        <f>VLOOKUP(D54,Schools!A:B,2,0)</f>
        <v>Garden Suburb Junior</v>
      </c>
      <c r="F54" t="str">
        <f>VLOOKUP(D54,Schools!$A:$Z,3,0)</f>
        <v>M</v>
      </c>
      <c r="G54" s="77">
        <v>-553.02</v>
      </c>
      <c r="H54" s="75" t="s">
        <v>3621</v>
      </c>
      <c r="I54" s="75" t="s">
        <v>4037</v>
      </c>
      <c r="J54" t="str">
        <f t="shared" si="7"/>
        <v>10162/543965</v>
      </c>
      <c r="K54">
        <f>VLOOKUP(D54,Schools!$A:$Z,9,0)</f>
        <v>400002</v>
      </c>
      <c r="L54" s="75" t="s">
        <v>173</v>
      </c>
      <c r="M54" s="75" t="s">
        <v>4038</v>
      </c>
      <c r="N54" s="75" t="s">
        <v>4039</v>
      </c>
      <c r="O54" s="78" t="str">
        <f>VLOOKUP(D54,Schools!A:D,4,0)</f>
        <v>Primary</v>
      </c>
      <c r="P54" s="78">
        <f t="shared" si="8"/>
        <v>10162</v>
      </c>
      <c r="Q54" s="78">
        <f t="shared" si="9"/>
        <v>543965</v>
      </c>
      <c r="R54" s="79">
        <v>0</v>
      </c>
      <c r="S54" s="79">
        <v>-553.02</v>
      </c>
      <c r="T54" s="79">
        <v>0</v>
      </c>
      <c r="U54" s="79">
        <v>0</v>
      </c>
      <c r="V54" s="79">
        <v>0</v>
      </c>
      <c r="W54" s="79">
        <v>0</v>
      </c>
      <c r="X54" s="79">
        <v>0</v>
      </c>
      <c r="Y54" s="79">
        <v>0</v>
      </c>
      <c r="Z54" s="79">
        <v>0</v>
      </c>
      <c r="AA54" s="79">
        <v>0</v>
      </c>
      <c r="AB54" s="79">
        <v>0</v>
      </c>
      <c r="AC54" s="79">
        <v>0</v>
      </c>
      <c r="AD54" s="79">
        <v>0</v>
      </c>
      <c r="AE54" s="79">
        <v>0</v>
      </c>
      <c r="AF54" s="52">
        <f t="shared" si="10"/>
        <v>-553.02</v>
      </c>
      <c r="AG54" s="52">
        <f t="shared" si="11"/>
        <v>0</v>
      </c>
      <c r="AH54" s="79">
        <v>0</v>
      </c>
      <c r="AK54">
        <f t="shared" si="12"/>
        <v>1</v>
      </c>
      <c r="AL54" s="8">
        <f t="shared" si="31"/>
        <v>-553.02</v>
      </c>
      <c r="AM54" s="8">
        <f t="shared" si="31"/>
        <v>0</v>
      </c>
      <c r="AN54" s="8">
        <f t="shared" si="31"/>
        <v>0</v>
      </c>
      <c r="AO54" s="8">
        <f t="shared" si="31"/>
        <v>0</v>
      </c>
      <c r="AP54" s="8">
        <f t="shared" si="31"/>
        <v>0</v>
      </c>
      <c r="AQ54" s="8">
        <f t="shared" si="31"/>
        <v>0</v>
      </c>
      <c r="AR54" s="8">
        <f t="shared" si="31"/>
        <v>0</v>
      </c>
      <c r="AS54" s="8">
        <f t="shared" si="31"/>
        <v>0</v>
      </c>
      <c r="AT54" s="8">
        <f t="shared" si="31"/>
        <v>0</v>
      </c>
      <c r="AU54" s="8">
        <f t="shared" si="31"/>
        <v>0</v>
      </c>
      <c r="AV54" s="8">
        <f t="shared" si="31"/>
        <v>0</v>
      </c>
      <c r="AW54" s="8">
        <f t="shared" si="31"/>
        <v>0</v>
      </c>
      <c r="AX54">
        <f t="shared" si="5"/>
        <v>0</v>
      </c>
      <c r="AY54" s="8">
        <f t="shared" si="14"/>
        <v>-553.02</v>
      </c>
      <c r="AZ54" s="53">
        <f t="shared" si="15"/>
        <v>0</v>
      </c>
      <c r="BA54" s="80">
        <f t="shared" si="16"/>
        <v>0</v>
      </c>
      <c r="BD54" s="3" t="str">
        <f>VLOOKUP(D54,Schools!A:Q,17,0)</f>
        <v>A</v>
      </c>
      <c r="BE54" s="52">
        <f t="shared" si="17"/>
        <v>0</v>
      </c>
      <c r="BF54" s="52">
        <f t="shared" si="18"/>
        <v>0</v>
      </c>
      <c r="BG54" s="52">
        <f t="shared" si="19"/>
        <v>-553.02</v>
      </c>
      <c r="BH54" s="52">
        <f t="shared" si="20"/>
        <v>-553.02</v>
      </c>
      <c r="BI54" s="53">
        <f t="shared" si="21"/>
        <v>0</v>
      </c>
      <c r="BJ54" s="52">
        <f t="shared" si="22"/>
        <v>0</v>
      </c>
      <c r="BK54" s="8">
        <f t="shared" si="23"/>
        <v>-553.02</v>
      </c>
      <c r="BL54" s="52">
        <f t="shared" si="24"/>
        <v>0</v>
      </c>
      <c r="BM54" s="1">
        <f t="shared" si="25"/>
        <v>0</v>
      </c>
      <c r="BN54" s="52">
        <f t="shared" si="26"/>
        <v>0</v>
      </c>
      <c r="BO54" s="1">
        <f t="shared" si="27"/>
        <v>0</v>
      </c>
      <c r="BP54" s="53">
        <f t="shared" si="28"/>
        <v>-553</v>
      </c>
      <c r="BQ54" s="53">
        <f t="shared" si="29"/>
        <v>0</v>
      </c>
      <c r="BR54" t="str">
        <f t="shared" si="30"/>
        <v/>
      </c>
    </row>
    <row r="55" spans="1:70" x14ac:dyDescent="0.25">
      <c r="A55" t="str">
        <f t="shared" si="6"/>
        <v>DEDELEGATION</v>
      </c>
      <c r="B55" s="75" t="s">
        <v>3620</v>
      </c>
      <c r="C55" s="76">
        <v>44027</v>
      </c>
      <c r="D55" s="75">
        <v>3022029</v>
      </c>
      <c r="E55" t="str">
        <f>VLOOKUP(D55,Schools!A:B,2,0)</f>
        <v>Goldbeaters Primary School</v>
      </c>
      <c r="F55" t="str">
        <f>VLOOKUP(D55,Schools!$A:$Z,3,0)</f>
        <v>M</v>
      </c>
      <c r="G55" s="77">
        <v>-665.85</v>
      </c>
      <c r="H55" s="75" t="s">
        <v>3621</v>
      </c>
      <c r="I55" s="75" t="s">
        <v>4037</v>
      </c>
      <c r="J55" t="str">
        <f t="shared" si="7"/>
        <v>10162/543965</v>
      </c>
      <c r="K55">
        <f>VLOOKUP(D55,Schools!$A:$Z,9,0)</f>
        <v>400035</v>
      </c>
      <c r="L55" s="75" t="s">
        <v>173</v>
      </c>
      <c r="M55" s="75" t="s">
        <v>4038</v>
      </c>
      <c r="N55" s="75" t="s">
        <v>4039</v>
      </c>
      <c r="O55" s="78" t="str">
        <f>VLOOKUP(D55,Schools!A:D,4,0)</f>
        <v>Primary</v>
      </c>
      <c r="P55" s="78">
        <f t="shared" si="8"/>
        <v>10162</v>
      </c>
      <c r="Q55" s="78">
        <f t="shared" si="9"/>
        <v>543965</v>
      </c>
      <c r="R55" s="79">
        <v>0</v>
      </c>
      <c r="S55" s="79">
        <v>-665.85</v>
      </c>
      <c r="T55" s="79">
        <v>0</v>
      </c>
      <c r="U55" s="79">
        <v>0</v>
      </c>
      <c r="V55" s="79">
        <v>0</v>
      </c>
      <c r="W55" s="79">
        <v>0</v>
      </c>
      <c r="X55" s="79">
        <v>0</v>
      </c>
      <c r="Y55" s="79">
        <v>0</v>
      </c>
      <c r="Z55" s="79">
        <v>0</v>
      </c>
      <c r="AA55" s="79">
        <v>0</v>
      </c>
      <c r="AB55" s="79">
        <v>0</v>
      </c>
      <c r="AC55" s="79">
        <v>0</v>
      </c>
      <c r="AD55" s="79">
        <v>0</v>
      </c>
      <c r="AE55" s="79">
        <v>0</v>
      </c>
      <c r="AF55" s="52">
        <f t="shared" si="10"/>
        <v>-665.85</v>
      </c>
      <c r="AG55" s="52">
        <f t="shared" si="11"/>
        <v>0</v>
      </c>
      <c r="AH55" s="79">
        <v>0</v>
      </c>
      <c r="AK55">
        <f t="shared" si="12"/>
        <v>1</v>
      </c>
      <c r="AL55" s="8">
        <f t="shared" si="31"/>
        <v>-665.85</v>
      </c>
      <c r="AM55" s="8">
        <f t="shared" si="31"/>
        <v>0</v>
      </c>
      <c r="AN55" s="8">
        <f t="shared" si="31"/>
        <v>0</v>
      </c>
      <c r="AO55" s="8">
        <f t="shared" si="31"/>
        <v>0</v>
      </c>
      <c r="AP55" s="8">
        <f t="shared" si="31"/>
        <v>0</v>
      </c>
      <c r="AQ55" s="8">
        <f t="shared" si="31"/>
        <v>0</v>
      </c>
      <c r="AR55" s="8">
        <f t="shared" si="31"/>
        <v>0</v>
      </c>
      <c r="AS55" s="8">
        <f t="shared" si="31"/>
        <v>0</v>
      </c>
      <c r="AT55" s="8">
        <f t="shared" si="31"/>
        <v>0</v>
      </c>
      <c r="AU55" s="8">
        <f t="shared" si="31"/>
        <v>0</v>
      </c>
      <c r="AV55" s="8">
        <f t="shared" si="31"/>
        <v>0</v>
      </c>
      <c r="AW55" s="8">
        <f t="shared" si="31"/>
        <v>0</v>
      </c>
      <c r="AX55">
        <f t="shared" si="5"/>
        <v>0</v>
      </c>
      <c r="AY55" s="8">
        <f t="shared" si="14"/>
        <v>-665.85</v>
      </c>
      <c r="AZ55" s="53">
        <f t="shared" si="15"/>
        <v>0</v>
      </c>
      <c r="BA55" s="80">
        <f t="shared" si="16"/>
        <v>0</v>
      </c>
      <c r="BD55" s="3" t="str">
        <f>VLOOKUP(D55,Schools!A:Q,17,0)</f>
        <v>A</v>
      </c>
      <c r="BE55" s="52">
        <f t="shared" si="17"/>
        <v>0</v>
      </c>
      <c r="BF55" s="52">
        <f t="shared" si="18"/>
        <v>0</v>
      </c>
      <c r="BG55" s="52">
        <f t="shared" si="19"/>
        <v>-665.85</v>
      </c>
      <c r="BH55" s="52">
        <f t="shared" si="20"/>
        <v>-665.85</v>
      </c>
      <c r="BI55" s="53">
        <f t="shared" si="21"/>
        <v>0</v>
      </c>
      <c r="BJ55" s="52">
        <f t="shared" si="22"/>
        <v>0</v>
      </c>
      <c r="BK55" s="8">
        <f t="shared" si="23"/>
        <v>-665.85</v>
      </c>
      <c r="BL55" s="52">
        <f t="shared" si="24"/>
        <v>0</v>
      </c>
      <c r="BM55" s="1">
        <f t="shared" si="25"/>
        <v>0</v>
      </c>
      <c r="BN55" s="52">
        <f t="shared" si="26"/>
        <v>0</v>
      </c>
      <c r="BO55" s="1">
        <f t="shared" si="27"/>
        <v>0</v>
      </c>
      <c r="BP55" s="53">
        <f t="shared" si="28"/>
        <v>-666</v>
      </c>
      <c r="BQ55" s="53">
        <f t="shared" si="29"/>
        <v>0</v>
      </c>
      <c r="BR55" t="str">
        <f t="shared" si="30"/>
        <v/>
      </c>
    </row>
    <row r="56" spans="1:70" x14ac:dyDescent="0.25">
      <c r="A56" t="str">
        <f t="shared" si="6"/>
        <v>DEDELEGATION</v>
      </c>
      <c r="B56" s="75" t="s">
        <v>3620</v>
      </c>
      <c r="C56" s="76">
        <v>44027</v>
      </c>
      <c r="D56" s="75">
        <v>3023516</v>
      </c>
      <c r="E56" t="str">
        <f>VLOOKUP(D56,Schools!A:B,2,0)</f>
        <v>Hasmonean Primary School</v>
      </c>
      <c r="F56" t="str">
        <f>VLOOKUP(D56,Schools!$A:$Z,3,0)</f>
        <v>M</v>
      </c>
      <c r="G56" s="77">
        <v>-324.18</v>
      </c>
      <c r="H56" s="75" t="s">
        <v>3621</v>
      </c>
      <c r="I56" s="75" t="s">
        <v>4037</v>
      </c>
      <c r="J56" t="str">
        <f t="shared" si="7"/>
        <v>10162/543965</v>
      </c>
      <c r="K56">
        <f>VLOOKUP(D56,Schools!$A:$Z,9,0)</f>
        <v>400108</v>
      </c>
      <c r="L56" s="75" t="s">
        <v>173</v>
      </c>
      <c r="M56" s="75" t="s">
        <v>4038</v>
      </c>
      <c r="N56" s="75" t="s">
        <v>4039</v>
      </c>
      <c r="O56" s="78" t="str">
        <f>VLOOKUP(D56,Schools!A:D,4,0)</f>
        <v>Primary</v>
      </c>
      <c r="P56" s="78">
        <f t="shared" si="8"/>
        <v>10162</v>
      </c>
      <c r="Q56" s="78">
        <f t="shared" si="9"/>
        <v>543965</v>
      </c>
      <c r="R56" s="79">
        <v>0</v>
      </c>
      <c r="S56" s="79">
        <v>-324.18</v>
      </c>
      <c r="T56" s="79">
        <v>0</v>
      </c>
      <c r="U56" s="79">
        <v>0</v>
      </c>
      <c r="V56" s="79">
        <v>0</v>
      </c>
      <c r="W56" s="79">
        <v>0</v>
      </c>
      <c r="X56" s="79">
        <v>0</v>
      </c>
      <c r="Y56" s="79">
        <v>0</v>
      </c>
      <c r="Z56" s="79">
        <v>0</v>
      </c>
      <c r="AA56" s="79">
        <v>0</v>
      </c>
      <c r="AB56" s="79">
        <v>0</v>
      </c>
      <c r="AC56" s="79">
        <v>0</v>
      </c>
      <c r="AD56" s="79">
        <v>0</v>
      </c>
      <c r="AE56" s="79">
        <v>0</v>
      </c>
      <c r="AF56" s="52">
        <f t="shared" si="10"/>
        <v>-324.18</v>
      </c>
      <c r="AG56" s="52">
        <f t="shared" si="11"/>
        <v>0</v>
      </c>
      <c r="AH56" s="79">
        <v>0</v>
      </c>
      <c r="AK56">
        <f t="shared" si="12"/>
        <v>1</v>
      </c>
      <c r="AL56" s="8">
        <f t="shared" si="31"/>
        <v>-324.18</v>
      </c>
      <c r="AM56" s="8">
        <f t="shared" si="31"/>
        <v>0</v>
      </c>
      <c r="AN56" s="8">
        <f t="shared" si="31"/>
        <v>0</v>
      </c>
      <c r="AO56" s="8">
        <f t="shared" si="31"/>
        <v>0</v>
      </c>
      <c r="AP56" s="8">
        <f t="shared" si="31"/>
        <v>0</v>
      </c>
      <c r="AQ56" s="8">
        <f t="shared" si="31"/>
        <v>0</v>
      </c>
      <c r="AR56" s="8">
        <f t="shared" si="31"/>
        <v>0</v>
      </c>
      <c r="AS56" s="8">
        <f t="shared" si="31"/>
        <v>0</v>
      </c>
      <c r="AT56" s="8">
        <f t="shared" si="31"/>
        <v>0</v>
      </c>
      <c r="AU56" s="8">
        <f t="shared" si="31"/>
        <v>0</v>
      </c>
      <c r="AV56" s="8">
        <f t="shared" si="31"/>
        <v>0</v>
      </c>
      <c r="AW56" s="8">
        <f t="shared" si="31"/>
        <v>0</v>
      </c>
      <c r="AX56">
        <f t="shared" si="5"/>
        <v>0</v>
      </c>
      <c r="AY56" s="8">
        <f t="shared" si="14"/>
        <v>-324.18</v>
      </c>
      <c r="AZ56" s="53">
        <f t="shared" si="15"/>
        <v>0</v>
      </c>
      <c r="BA56" s="80">
        <f t="shared" si="16"/>
        <v>0</v>
      </c>
      <c r="BD56" s="3" t="str">
        <f>VLOOKUP(D56,Schools!A:Q,17,0)</f>
        <v>A</v>
      </c>
      <c r="BE56" s="52">
        <f t="shared" si="17"/>
        <v>0</v>
      </c>
      <c r="BF56" s="52">
        <f t="shared" si="18"/>
        <v>0</v>
      </c>
      <c r="BG56" s="52">
        <f t="shared" si="19"/>
        <v>-324.18</v>
      </c>
      <c r="BH56" s="52">
        <f t="shared" si="20"/>
        <v>-324.18</v>
      </c>
      <c r="BI56" s="53">
        <f t="shared" si="21"/>
        <v>0</v>
      </c>
      <c r="BJ56" s="52">
        <f t="shared" si="22"/>
        <v>0</v>
      </c>
      <c r="BK56" s="8">
        <f t="shared" si="23"/>
        <v>-324.18</v>
      </c>
      <c r="BL56" s="52">
        <f t="shared" si="24"/>
        <v>0</v>
      </c>
      <c r="BM56" s="1">
        <f t="shared" si="25"/>
        <v>0</v>
      </c>
      <c r="BN56" s="52">
        <f t="shared" si="26"/>
        <v>0</v>
      </c>
      <c r="BO56" s="1">
        <f t="shared" si="27"/>
        <v>0</v>
      </c>
      <c r="BP56" s="53">
        <f t="shared" si="28"/>
        <v>-324</v>
      </c>
      <c r="BQ56" s="53">
        <f t="shared" si="29"/>
        <v>0</v>
      </c>
      <c r="BR56" t="str">
        <f t="shared" si="30"/>
        <v/>
      </c>
    </row>
    <row r="57" spans="1:70" x14ac:dyDescent="0.25">
      <c r="A57" t="str">
        <f t="shared" si="6"/>
        <v>DEDELEGATION</v>
      </c>
      <c r="B57" s="75" t="s">
        <v>3620</v>
      </c>
      <c r="C57" s="76">
        <v>44027</v>
      </c>
      <c r="D57" s="75">
        <v>3022031</v>
      </c>
      <c r="E57" t="str">
        <f>VLOOKUP(D57,Schools!A:B,2,0)</f>
        <v>Hollickwood JMI School</v>
      </c>
      <c r="F57" t="str">
        <f>VLOOKUP(D57,Schools!$A:$Z,3,0)</f>
        <v>M</v>
      </c>
      <c r="G57" s="77">
        <v>-290.81</v>
      </c>
      <c r="H57" s="75" t="s">
        <v>3621</v>
      </c>
      <c r="I57" s="75" t="s">
        <v>4037</v>
      </c>
      <c r="J57" t="str">
        <f t="shared" si="7"/>
        <v>10162/543965</v>
      </c>
      <c r="K57">
        <f>VLOOKUP(D57,Schools!$A:$Z,9,0)</f>
        <v>400026</v>
      </c>
      <c r="L57" s="75" t="s">
        <v>173</v>
      </c>
      <c r="M57" s="75" t="s">
        <v>4038</v>
      </c>
      <c r="N57" s="75" t="s">
        <v>4039</v>
      </c>
      <c r="O57" s="78" t="str">
        <f>VLOOKUP(D57,Schools!A:D,4,0)</f>
        <v>Primary</v>
      </c>
      <c r="P57" s="78">
        <f t="shared" si="8"/>
        <v>10162</v>
      </c>
      <c r="Q57" s="78">
        <f t="shared" si="9"/>
        <v>543965</v>
      </c>
      <c r="R57" s="79">
        <v>0</v>
      </c>
      <c r="S57" s="79">
        <v>-290.81</v>
      </c>
      <c r="T57" s="79">
        <v>0</v>
      </c>
      <c r="U57" s="79">
        <v>0</v>
      </c>
      <c r="V57" s="79">
        <v>0</v>
      </c>
      <c r="W57" s="79">
        <v>0</v>
      </c>
      <c r="X57" s="79">
        <v>0</v>
      </c>
      <c r="Y57" s="79">
        <v>0</v>
      </c>
      <c r="Z57" s="79">
        <v>0</v>
      </c>
      <c r="AA57" s="79">
        <v>0</v>
      </c>
      <c r="AB57" s="79">
        <v>0</v>
      </c>
      <c r="AC57" s="79">
        <v>0</v>
      </c>
      <c r="AD57" s="79">
        <v>0</v>
      </c>
      <c r="AE57" s="79">
        <v>0</v>
      </c>
      <c r="AF57" s="52">
        <f t="shared" si="10"/>
        <v>-290.81</v>
      </c>
      <c r="AG57" s="52">
        <f t="shared" si="11"/>
        <v>0</v>
      </c>
      <c r="AH57" s="79">
        <v>0</v>
      </c>
      <c r="AK57">
        <f t="shared" si="12"/>
        <v>1</v>
      </c>
      <c r="AL57" s="8">
        <f t="shared" si="31"/>
        <v>-290.81</v>
      </c>
      <c r="AM57" s="8">
        <f t="shared" si="31"/>
        <v>0</v>
      </c>
      <c r="AN57" s="8">
        <f t="shared" si="31"/>
        <v>0</v>
      </c>
      <c r="AO57" s="8">
        <f t="shared" si="31"/>
        <v>0</v>
      </c>
      <c r="AP57" s="8">
        <f t="shared" si="31"/>
        <v>0</v>
      </c>
      <c r="AQ57" s="8">
        <f t="shared" si="31"/>
        <v>0</v>
      </c>
      <c r="AR57" s="8">
        <f t="shared" si="31"/>
        <v>0</v>
      </c>
      <c r="AS57" s="8">
        <f t="shared" si="31"/>
        <v>0</v>
      </c>
      <c r="AT57" s="8">
        <f t="shared" si="31"/>
        <v>0</v>
      </c>
      <c r="AU57" s="8">
        <f t="shared" si="31"/>
        <v>0</v>
      </c>
      <c r="AV57" s="8">
        <f t="shared" si="31"/>
        <v>0</v>
      </c>
      <c r="AW57" s="8">
        <f t="shared" si="31"/>
        <v>0</v>
      </c>
      <c r="AX57">
        <f t="shared" si="5"/>
        <v>0</v>
      </c>
      <c r="AY57" s="8">
        <f t="shared" si="14"/>
        <v>-290.81</v>
      </c>
      <c r="AZ57" s="53">
        <f t="shared" si="15"/>
        <v>0</v>
      </c>
      <c r="BA57" s="80">
        <f t="shared" si="16"/>
        <v>0</v>
      </c>
      <c r="BD57" s="3" t="str">
        <f>VLOOKUP(D57,Schools!A:Q,17,0)</f>
        <v>A</v>
      </c>
      <c r="BE57" s="52">
        <f t="shared" si="17"/>
        <v>0</v>
      </c>
      <c r="BF57" s="52">
        <f t="shared" si="18"/>
        <v>0</v>
      </c>
      <c r="BG57" s="52">
        <f t="shared" si="19"/>
        <v>-290.81</v>
      </c>
      <c r="BH57" s="52">
        <f t="shared" si="20"/>
        <v>-290.81</v>
      </c>
      <c r="BI57" s="53">
        <f t="shared" si="21"/>
        <v>0</v>
      </c>
      <c r="BJ57" s="52">
        <f t="shared" si="22"/>
        <v>0</v>
      </c>
      <c r="BK57" s="8">
        <f t="shared" si="23"/>
        <v>-290.81</v>
      </c>
      <c r="BL57" s="52">
        <f t="shared" si="24"/>
        <v>0</v>
      </c>
      <c r="BM57" s="1">
        <f t="shared" si="25"/>
        <v>0</v>
      </c>
      <c r="BN57" s="52">
        <f t="shared" si="26"/>
        <v>0</v>
      </c>
      <c r="BO57" s="1">
        <f t="shared" si="27"/>
        <v>0</v>
      </c>
      <c r="BP57" s="53">
        <f t="shared" si="28"/>
        <v>-291</v>
      </c>
      <c r="BQ57" s="53">
        <f t="shared" si="29"/>
        <v>0</v>
      </c>
      <c r="BR57" t="str">
        <f t="shared" si="30"/>
        <v/>
      </c>
    </row>
    <row r="58" spans="1:70" x14ac:dyDescent="0.25">
      <c r="A58" t="str">
        <f t="shared" si="6"/>
        <v>DEDELEGATION</v>
      </c>
      <c r="B58" s="75" t="s">
        <v>3620</v>
      </c>
      <c r="C58" s="76">
        <v>44027</v>
      </c>
      <c r="D58" s="75">
        <v>3022032</v>
      </c>
      <c r="E58" t="str">
        <f>VLOOKUP(D58,Schools!A:B,2,0)</f>
        <v>Holly Park School</v>
      </c>
      <c r="F58" t="str">
        <f>VLOOKUP(D58,Schools!$A:$Z,3,0)</f>
        <v>M</v>
      </c>
      <c r="G58" s="77">
        <v>-696.04</v>
      </c>
      <c r="H58" s="75" t="s">
        <v>3621</v>
      </c>
      <c r="I58" s="75" t="s">
        <v>4037</v>
      </c>
      <c r="J58" t="str">
        <f t="shared" si="7"/>
        <v>10162/543965</v>
      </c>
      <c r="K58">
        <f>VLOOKUP(D58,Schools!$A:$Z,9,0)</f>
        <v>400084</v>
      </c>
      <c r="L58" s="75" t="s">
        <v>173</v>
      </c>
      <c r="M58" s="75" t="s">
        <v>4038</v>
      </c>
      <c r="N58" s="75" t="s">
        <v>4039</v>
      </c>
      <c r="O58" s="78" t="str">
        <f>VLOOKUP(D58,Schools!A:D,4,0)</f>
        <v>Primary</v>
      </c>
      <c r="P58" s="78">
        <f t="shared" si="8"/>
        <v>10162</v>
      </c>
      <c r="Q58" s="78">
        <f t="shared" si="9"/>
        <v>543965</v>
      </c>
      <c r="R58" s="79">
        <v>0</v>
      </c>
      <c r="S58" s="79">
        <v>-696.04</v>
      </c>
      <c r="T58" s="79">
        <v>0</v>
      </c>
      <c r="U58" s="79">
        <v>0</v>
      </c>
      <c r="V58" s="79">
        <v>0</v>
      </c>
      <c r="W58" s="79">
        <v>0</v>
      </c>
      <c r="X58" s="79">
        <v>0</v>
      </c>
      <c r="Y58" s="79">
        <v>0</v>
      </c>
      <c r="Z58" s="79">
        <v>0</v>
      </c>
      <c r="AA58" s="79">
        <v>0</v>
      </c>
      <c r="AB58" s="79">
        <v>0</v>
      </c>
      <c r="AC58" s="79">
        <v>0</v>
      </c>
      <c r="AD58" s="79">
        <v>0</v>
      </c>
      <c r="AE58" s="79">
        <v>0</v>
      </c>
      <c r="AF58" s="52">
        <f t="shared" si="10"/>
        <v>-696.04</v>
      </c>
      <c r="AG58" s="52">
        <f t="shared" si="11"/>
        <v>0</v>
      </c>
      <c r="AH58" s="79">
        <v>0</v>
      </c>
      <c r="AK58">
        <f t="shared" si="12"/>
        <v>1</v>
      </c>
      <c r="AL58" s="8">
        <f t="shared" si="31"/>
        <v>-696.04</v>
      </c>
      <c r="AM58" s="8">
        <f t="shared" si="31"/>
        <v>0</v>
      </c>
      <c r="AN58" s="8">
        <f t="shared" si="31"/>
        <v>0</v>
      </c>
      <c r="AO58" s="8">
        <f t="shared" si="31"/>
        <v>0</v>
      </c>
      <c r="AP58" s="8">
        <f t="shared" si="31"/>
        <v>0</v>
      </c>
      <c r="AQ58" s="8">
        <f t="shared" si="31"/>
        <v>0</v>
      </c>
      <c r="AR58" s="8">
        <f t="shared" si="31"/>
        <v>0</v>
      </c>
      <c r="AS58" s="8">
        <f t="shared" si="31"/>
        <v>0</v>
      </c>
      <c r="AT58" s="8">
        <f t="shared" si="31"/>
        <v>0</v>
      </c>
      <c r="AU58" s="8">
        <f t="shared" si="31"/>
        <v>0</v>
      </c>
      <c r="AV58" s="8">
        <f t="shared" si="31"/>
        <v>0</v>
      </c>
      <c r="AW58" s="8">
        <f t="shared" si="31"/>
        <v>0</v>
      </c>
      <c r="AX58">
        <f t="shared" si="5"/>
        <v>0</v>
      </c>
      <c r="AY58" s="8">
        <f t="shared" si="14"/>
        <v>-696.04</v>
      </c>
      <c r="AZ58" s="53">
        <f t="shared" si="15"/>
        <v>0</v>
      </c>
      <c r="BA58" s="80">
        <f t="shared" si="16"/>
        <v>0</v>
      </c>
      <c r="BD58" s="3" t="str">
        <f>VLOOKUP(D58,Schools!A:Q,17,0)</f>
        <v>A</v>
      </c>
      <c r="BE58" s="52">
        <f t="shared" si="17"/>
        <v>0</v>
      </c>
      <c r="BF58" s="52">
        <f t="shared" si="18"/>
        <v>0</v>
      </c>
      <c r="BG58" s="52">
        <f t="shared" si="19"/>
        <v>-696.04</v>
      </c>
      <c r="BH58" s="52">
        <f t="shared" si="20"/>
        <v>-696.04</v>
      </c>
      <c r="BI58" s="53">
        <f t="shared" si="21"/>
        <v>0</v>
      </c>
      <c r="BJ58" s="52">
        <f t="shared" si="22"/>
        <v>0</v>
      </c>
      <c r="BK58" s="8">
        <f t="shared" si="23"/>
        <v>-696.04</v>
      </c>
      <c r="BL58" s="52">
        <f t="shared" si="24"/>
        <v>0</v>
      </c>
      <c r="BM58" s="1">
        <f t="shared" si="25"/>
        <v>0</v>
      </c>
      <c r="BN58" s="52">
        <f t="shared" si="26"/>
        <v>0</v>
      </c>
      <c r="BO58" s="1">
        <f t="shared" si="27"/>
        <v>0</v>
      </c>
      <c r="BP58" s="53">
        <f t="shared" si="28"/>
        <v>-696</v>
      </c>
      <c r="BQ58" s="53">
        <f t="shared" si="29"/>
        <v>0</v>
      </c>
      <c r="BR58" t="str">
        <f t="shared" si="30"/>
        <v/>
      </c>
    </row>
    <row r="59" spans="1:70" x14ac:dyDescent="0.25">
      <c r="A59" t="str">
        <f t="shared" si="6"/>
        <v>DEDELEGATION</v>
      </c>
      <c r="B59" s="75" t="s">
        <v>3620</v>
      </c>
      <c r="C59" s="76">
        <v>44027</v>
      </c>
      <c r="D59" s="75">
        <v>3023304</v>
      </c>
      <c r="E59" t="str">
        <f>VLOOKUP(D59,Schools!A:B,2,0)</f>
        <v>Holy Trinity School</v>
      </c>
      <c r="F59" t="str">
        <f>VLOOKUP(D59,Schools!$A:$Z,3,0)</f>
        <v>M</v>
      </c>
      <c r="G59" s="77">
        <v>-368.68</v>
      </c>
      <c r="H59" s="75" t="s">
        <v>3621</v>
      </c>
      <c r="I59" s="75" t="s">
        <v>4037</v>
      </c>
      <c r="J59" t="str">
        <f t="shared" si="7"/>
        <v>10162/543965</v>
      </c>
      <c r="K59">
        <f>VLOOKUP(D59,Schools!$A:$Z,9,0)</f>
        <v>400008</v>
      </c>
      <c r="L59" s="75" t="s">
        <v>173</v>
      </c>
      <c r="M59" s="75" t="s">
        <v>4038</v>
      </c>
      <c r="N59" s="75" t="s">
        <v>4039</v>
      </c>
      <c r="O59" s="78" t="str">
        <f>VLOOKUP(D59,Schools!A:D,4,0)</f>
        <v>Primary</v>
      </c>
      <c r="P59" s="78">
        <f t="shared" si="8"/>
        <v>10162</v>
      </c>
      <c r="Q59" s="78">
        <f t="shared" si="9"/>
        <v>543965</v>
      </c>
      <c r="R59" s="79">
        <v>0</v>
      </c>
      <c r="S59" s="79">
        <v>-368.68</v>
      </c>
      <c r="T59" s="79">
        <v>0</v>
      </c>
      <c r="U59" s="79">
        <v>0</v>
      </c>
      <c r="V59" s="79">
        <v>0</v>
      </c>
      <c r="W59" s="79">
        <v>0</v>
      </c>
      <c r="X59" s="79">
        <v>0</v>
      </c>
      <c r="Y59" s="79">
        <v>0</v>
      </c>
      <c r="Z59" s="79">
        <v>0</v>
      </c>
      <c r="AA59" s="79">
        <v>0</v>
      </c>
      <c r="AB59" s="79">
        <v>0</v>
      </c>
      <c r="AC59" s="79">
        <v>0</v>
      </c>
      <c r="AD59" s="79">
        <v>0</v>
      </c>
      <c r="AE59" s="79">
        <v>0</v>
      </c>
      <c r="AF59" s="52">
        <f t="shared" si="10"/>
        <v>-368.68</v>
      </c>
      <c r="AG59" s="52">
        <f t="shared" si="11"/>
        <v>0</v>
      </c>
      <c r="AH59" s="79">
        <v>0</v>
      </c>
      <c r="AK59">
        <f t="shared" si="12"/>
        <v>1</v>
      </c>
      <c r="AL59" s="8">
        <f t="shared" si="31"/>
        <v>-368.68</v>
      </c>
      <c r="AM59" s="8">
        <f t="shared" si="31"/>
        <v>0</v>
      </c>
      <c r="AN59" s="8">
        <f t="shared" si="31"/>
        <v>0</v>
      </c>
      <c r="AO59" s="8">
        <f t="shared" si="31"/>
        <v>0</v>
      </c>
      <c r="AP59" s="8">
        <f t="shared" si="31"/>
        <v>0</v>
      </c>
      <c r="AQ59" s="8">
        <f t="shared" si="31"/>
        <v>0</v>
      </c>
      <c r="AR59" s="8">
        <f t="shared" si="31"/>
        <v>0</v>
      </c>
      <c r="AS59" s="8">
        <f t="shared" si="31"/>
        <v>0</v>
      </c>
      <c r="AT59" s="8">
        <f t="shared" si="31"/>
        <v>0</v>
      </c>
      <c r="AU59" s="8">
        <f t="shared" si="31"/>
        <v>0</v>
      </c>
      <c r="AV59" s="8">
        <f t="shared" si="31"/>
        <v>0</v>
      </c>
      <c r="AW59" s="8">
        <f t="shared" si="31"/>
        <v>0</v>
      </c>
      <c r="AX59">
        <f t="shared" si="5"/>
        <v>0</v>
      </c>
      <c r="AY59" s="8">
        <f t="shared" si="14"/>
        <v>-368.68</v>
      </c>
      <c r="AZ59" s="53">
        <f t="shared" si="15"/>
        <v>0</v>
      </c>
      <c r="BA59" s="80">
        <f t="shared" si="16"/>
        <v>0</v>
      </c>
      <c r="BD59" s="3" t="str">
        <f>VLOOKUP(D59,Schools!A:Q,17,0)</f>
        <v>A</v>
      </c>
      <c r="BE59" s="52">
        <f t="shared" si="17"/>
        <v>0</v>
      </c>
      <c r="BF59" s="52">
        <f t="shared" si="18"/>
        <v>0</v>
      </c>
      <c r="BG59" s="52">
        <f t="shared" si="19"/>
        <v>-368.68</v>
      </c>
      <c r="BH59" s="52">
        <f t="shared" si="20"/>
        <v>-368.68</v>
      </c>
      <c r="BI59" s="53">
        <f t="shared" si="21"/>
        <v>0</v>
      </c>
      <c r="BJ59" s="52">
        <f t="shared" si="22"/>
        <v>0</v>
      </c>
      <c r="BK59" s="8">
        <f t="shared" si="23"/>
        <v>-368.68</v>
      </c>
      <c r="BL59" s="52">
        <f t="shared" si="24"/>
        <v>0</v>
      </c>
      <c r="BM59" s="1">
        <f t="shared" si="25"/>
        <v>0</v>
      </c>
      <c r="BN59" s="52">
        <f t="shared" si="26"/>
        <v>0</v>
      </c>
      <c r="BO59" s="1">
        <f t="shared" si="27"/>
        <v>0</v>
      </c>
      <c r="BP59" s="53">
        <f t="shared" si="28"/>
        <v>-369</v>
      </c>
      <c r="BQ59" s="53">
        <f t="shared" si="29"/>
        <v>0</v>
      </c>
      <c r="BR59" t="str">
        <f t="shared" si="30"/>
        <v/>
      </c>
    </row>
    <row r="60" spans="1:70" x14ac:dyDescent="0.25">
      <c r="A60" t="str">
        <f t="shared" si="6"/>
        <v>DEDELEGATION</v>
      </c>
      <c r="B60" s="75" t="s">
        <v>3620</v>
      </c>
      <c r="C60" s="76">
        <v>44027</v>
      </c>
      <c r="D60" s="75">
        <v>3022036</v>
      </c>
      <c r="E60" t="str">
        <f>VLOOKUP(D60,Schools!A:B,2,0)</f>
        <v>Livingstone School</v>
      </c>
      <c r="F60" t="str">
        <f>VLOOKUP(D60,Schools!$A:$Z,3,0)</f>
        <v>M</v>
      </c>
      <c r="G60" s="77">
        <v>-438.6</v>
      </c>
      <c r="H60" s="75" t="s">
        <v>3621</v>
      </c>
      <c r="I60" s="75" t="s">
        <v>4037</v>
      </c>
      <c r="J60" t="str">
        <f t="shared" si="7"/>
        <v>10162/543965</v>
      </c>
      <c r="K60">
        <f>VLOOKUP(D60,Schools!$A:$Z,9,0)</f>
        <v>400046</v>
      </c>
      <c r="L60" s="75" t="s">
        <v>173</v>
      </c>
      <c r="M60" s="75" t="s">
        <v>4038</v>
      </c>
      <c r="N60" s="75" t="s">
        <v>4039</v>
      </c>
      <c r="O60" s="78" t="str">
        <f>VLOOKUP(D60,Schools!A:D,4,0)</f>
        <v>Primary</v>
      </c>
      <c r="P60" s="78">
        <f t="shared" si="8"/>
        <v>10162</v>
      </c>
      <c r="Q60" s="78">
        <f t="shared" si="9"/>
        <v>543965</v>
      </c>
      <c r="R60" s="79">
        <v>0</v>
      </c>
      <c r="S60" s="79">
        <v>-438.6</v>
      </c>
      <c r="T60" s="79">
        <v>0</v>
      </c>
      <c r="U60" s="79">
        <v>0</v>
      </c>
      <c r="V60" s="79">
        <v>0</v>
      </c>
      <c r="W60" s="79">
        <v>0</v>
      </c>
      <c r="X60" s="79">
        <v>0</v>
      </c>
      <c r="Y60" s="79">
        <v>0</v>
      </c>
      <c r="Z60" s="79">
        <v>0</v>
      </c>
      <c r="AA60" s="79">
        <v>0</v>
      </c>
      <c r="AB60" s="79">
        <v>0</v>
      </c>
      <c r="AC60" s="79">
        <v>0</v>
      </c>
      <c r="AD60" s="79">
        <v>0</v>
      </c>
      <c r="AE60" s="79">
        <v>0</v>
      </c>
      <c r="AF60" s="52">
        <f t="shared" si="10"/>
        <v>-438.6</v>
      </c>
      <c r="AG60" s="52">
        <f t="shared" si="11"/>
        <v>0</v>
      </c>
      <c r="AH60" s="79">
        <v>0</v>
      </c>
      <c r="AK60">
        <f t="shared" si="12"/>
        <v>1</v>
      </c>
      <c r="AL60" s="8">
        <f t="shared" si="31"/>
        <v>-438.6</v>
      </c>
      <c r="AM60" s="8">
        <f t="shared" si="31"/>
        <v>0</v>
      </c>
      <c r="AN60" s="8">
        <f t="shared" si="31"/>
        <v>0</v>
      </c>
      <c r="AO60" s="8">
        <f t="shared" si="31"/>
        <v>0</v>
      </c>
      <c r="AP60" s="8">
        <f t="shared" si="31"/>
        <v>0</v>
      </c>
      <c r="AQ60" s="8">
        <f t="shared" si="31"/>
        <v>0</v>
      </c>
      <c r="AR60" s="8">
        <f t="shared" si="31"/>
        <v>0</v>
      </c>
      <c r="AS60" s="8">
        <f t="shared" si="31"/>
        <v>0</v>
      </c>
      <c r="AT60" s="8">
        <f t="shared" si="31"/>
        <v>0</v>
      </c>
      <c r="AU60" s="8">
        <f t="shared" si="31"/>
        <v>0</v>
      </c>
      <c r="AV60" s="8">
        <f t="shared" si="31"/>
        <v>0</v>
      </c>
      <c r="AW60" s="8">
        <f t="shared" si="31"/>
        <v>0</v>
      </c>
      <c r="AX60">
        <f t="shared" si="5"/>
        <v>0</v>
      </c>
      <c r="AY60" s="8">
        <f t="shared" si="14"/>
        <v>-438.6</v>
      </c>
      <c r="AZ60" s="53">
        <f t="shared" si="15"/>
        <v>0</v>
      </c>
      <c r="BA60" s="80">
        <f t="shared" si="16"/>
        <v>0</v>
      </c>
      <c r="BD60" s="3" t="str">
        <f>VLOOKUP(D60,Schools!A:Q,17,0)</f>
        <v>A</v>
      </c>
      <c r="BE60" s="52">
        <f t="shared" si="17"/>
        <v>0</v>
      </c>
      <c r="BF60" s="52">
        <f t="shared" si="18"/>
        <v>0</v>
      </c>
      <c r="BG60" s="52">
        <f t="shared" si="19"/>
        <v>-438.6</v>
      </c>
      <c r="BH60" s="52">
        <f t="shared" si="20"/>
        <v>-438.6</v>
      </c>
      <c r="BI60" s="53">
        <f t="shared" si="21"/>
        <v>0</v>
      </c>
      <c r="BJ60" s="52">
        <f t="shared" si="22"/>
        <v>0</v>
      </c>
      <c r="BK60" s="8">
        <f t="shared" si="23"/>
        <v>-438.6</v>
      </c>
      <c r="BL60" s="52">
        <f t="shared" si="24"/>
        <v>0</v>
      </c>
      <c r="BM60" s="1">
        <f t="shared" si="25"/>
        <v>0</v>
      </c>
      <c r="BN60" s="52">
        <f t="shared" si="26"/>
        <v>0</v>
      </c>
      <c r="BO60" s="1">
        <f t="shared" si="27"/>
        <v>0</v>
      </c>
      <c r="BP60" s="53">
        <f t="shared" si="28"/>
        <v>-439</v>
      </c>
      <c r="BQ60" s="53">
        <f t="shared" si="29"/>
        <v>0</v>
      </c>
      <c r="BR60" t="str">
        <f t="shared" si="30"/>
        <v/>
      </c>
    </row>
    <row r="61" spans="1:70" x14ac:dyDescent="0.25">
      <c r="A61" t="str">
        <f t="shared" si="6"/>
        <v>DEDELEGATION</v>
      </c>
      <c r="B61" s="75" t="s">
        <v>3620</v>
      </c>
      <c r="C61" s="76">
        <v>44027</v>
      </c>
      <c r="D61" s="75">
        <v>3022037</v>
      </c>
      <c r="E61" t="str">
        <f>VLOOKUP(D61,Schools!A:B,2,0)</f>
        <v>Manorside Primary School</v>
      </c>
      <c r="F61" t="str">
        <f>VLOOKUP(D61,Schools!$A:$Z,3,0)</f>
        <v>M</v>
      </c>
      <c r="G61" s="77">
        <v>-421.12</v>
      </c>
      <c r="H61" s="75" t="s">
        <v>3621</v>
      </c>
      <c r="I61" s="75" t="s">
        <v>4037</v>
      </c>
      <c r="J61" t="str">
        <f t="shared" si="7"/>
        <v>10162/543965</v>
      </c>
      <c r="K61">
        <f>VLOOKUP(D61,Schools!$A:$Z,9,0)</f>
        <v>400030</v>
      </c>
      <c r="L61" s="75" t="s">
        <v>173</v>
      </c>
      <c r="M61" s="75" t="s">
        <v>4038</v>
      </c>
      <c r="N61" s="75" t="s">
        <v>4039</v>
      </c>
      <c r="O61" s="78" t="str">
        <f>VLOOKUP(D61,Schools!A:D,4,0)</f>
        <v>Primary</v>
      </c>
      <c r="P61" s="78">
        <f t="shared" si="8"/>
        <v>10162</v>
      </c>
      <c r="Q61" s="78">
        <f t="shared" si="9"/>
        <v>543965</v>
      </c>
      <c r="R61" s="79">
        <v>0</v>
      </c>
      <c r="S61" s="79">
        <v>-421.12</v>
      </c>
      <c r="T61" s="79">
        <v>0</v>
      </c>
      <c r="U61" s="79">
        <v>0</v>
      </c>
      <c r="V61" s="79">
        <v>0</v>
      </c>
      <c r="W61" s="79">
        <v>0</v>
      </c>
      <c r="X61" s="79">
        <v>0</v>
      </c>
      <c r="Y61" s="79">
        <v>0</v>
      </c>
      <c r="Z61" s="79">
        <v>0</v>
      </c>
      <c r="AA61" s="79">
        <v>0</v>
      </c>
      <c r="AB61" s="79">
        <v>0</v>
      </c>
      <c r="AC61" s="79">
        <v>0</v>
      </c>
      <c r="AD61" s="79">
        <v>0</v>
      </c>
      <c r="AE61" s="79">
        <v>0</v>
      </c>
      <c r="AF61" s="52">
        <f t="shared" si="10"/>
        <v>-421.12</v>
      </c>
      <c r="AG61" s="52">
        <f t="shared" si="11"/>
        <v>0</v>
      </c>
      <c r="AH61" s="79">
        <v>0</v>
      </c>
      <c r="AK61">
        <f t="shared" si="12"/>
        <v>1</v>
      </c>
      <c r="AL61" s="8">
        <f t="shared" si="31"/>
        <v>-421.12</v>
      </c>
      <c r="AM61" s="8">
        <f t="shared" si="31"/>
        <v>0</v>
      </c>
      <c r="AN61" s="8">
        <f t="shared" si="31"/>
        <v>0</v>
      </c>
      <c r="AO61" s="8">
        <f t="shared" si="31"/>
        <v>0</v>
      </c>
      <c r="AP61" s="8">
        <f t="shared" si="31"/>
        <v>0</v>
      </c>
      <c r="AQ61" s="8">
        <f t="shared" si="31"/>
        <v>0</v>
      </c>
      <c r="AR61" s="8">
        <f t="shared" si="31"/>
        <v>0</v>
      </c>
      <c r="AS61" s="8">
        <f t="shared" si="31"/>
        <v>0</v>
      </c>
      <c r="AT61" s="8">
        <f t="shared" si="31"/>
        <v>0</v>
      </c>
      <c r="AU61" s="8">
        <f t="shared" si="31"/>
        <v>0</v>
      </c>
      <c r="AV61" s="8">
        <f t="shared" si="31"/>
        <v>0</v>
      </c>
      <c r="AW61" s="8">
        <f t="shared" si="31"/>
        <v>0</v>
      </c>
      <c r="AX61">
        <f t="shared" si="5"/>
        <v>0</v>
      </c>
      <c r="AY61" s="8">
        <f t="shared" si="14"/>
        <v>-421.12</v>
      </c>
      <c r="AZ61" s="53">
        <f t="shared" si="15"/>
        <v>0</v>
      </c>
      <c r="BA61" s="80">
        <f t="shared" si="16"/>
        <v>0</v>
      </c>
      <c r="BD61" s="3" t="str">
        <f>VLOOKUP(D61,Schools!A:Q,17,0)</f>
        <v>A</v>
      </c>
      <c r="BE61" s="52">
        <f t="shared" si="17"/>
        <v>0</v>
      </c>
      <c r="BF61" s="52">
        <f t="shared" si="18"/>
        <v>0</v>
      </c>
      <c r="BG61" s="52">
        <f t="shared" si="19"/>
        <v>-421.12</v>
      </c>
      <c r="BH61" s="52">
        <f t="shared" si="20"/>
        <v>-421.12</v>
      </c>
      <c r="BI61" s="53">
        <f t="shared" si="21"/>
        <v>0</v>
      </c>
      <c r="BJ61" s="52">
        <f t="shared" si="22"/>
        <v>0</v>
      </c>
      <c r="BK61" s="8">
        <f t="shared" si="23"/>
        <v>-421.12</v>
      </c>
      <c r="BL61" s="52">
        <f t="shared" si="24"/>
        <v>0</v>
      </c>
      <c r="BM61" s="1">
        <f t="shared" si="25"/>
        <v>0</v>
      </c>
      <c r="BN61" s="52">
        <f t="shared" si="26"/>
        <v>0</v>
      </c>
      <c r="BO61" s="1">
        <f t="shared" si="27"/>
        <v>0</v>
      </c>
      <c r="BP61" s="53">
        <f t="shared" si="28"/>
        <v>-421</v>
      </c>
      <c r="BQ61" s="53">
        <f t="shared" si="29"/>
        <v>0</v>
      </c>
      <c r="BR61" t="str">
        <f t="shared" si="30"/>
        <v/>
      </c>
    </row>
    <row r="62" spans="1:70" x14ac:dyDescent="0.25">
      <c r="A62" t="str">
        <f t="shared" si="6"/>
        <v>DEDELEGATION</v>
      </c>
      <c r="B62" s="75" t="s">
        <v>3620</v>
      </c>
      <c r="C62" s="76">
        <v>44027</v>
      </c>
      <c r="D62" s="75">
        <v>3023523</v>
      </c>
      <c r="E62" t="str">
        <f>VLOOKUP(D62,Schools!A:B,2,0)</f>
        <v>Martin Primary School</v>
      </c>
      <c r="F62" t="str">
        <f>VLOOKUP(D62,Schools!$A:$Z,3,0)</f>
        <v>M</v>
      </c>
      <c r="G62" s="77">
        <v>-983.68</v>
      </c>
      <c r="H62" s="75" t="s">
        <v>3621</v>
      </c>
      <c r="I62" s="75" t="s">
        <v>4037</v>
      </c>
      <c r="J62" t="str">
        <f t="shared" si="7"/>
        <v>10162/543965</v>
      </c>
      <c r="K62">
        <f>VLOOKUP(D62,Schools!$A:$Z,9,0)</f>
        <v>400130</v>
      </c>
      <c r="L62" s="75" t="s">
        <v>173</v>
      </c>
      <c r="M62" s="75" t="s">
        <v>4038</v>
      </c>
      <c r="N62" s="75" t="s">
        <v>4039</v>
      </c>
      <c r="O62" s="78" t="str">
        <f>VLOOKUP(D62,Schools!A:D,4,0)</f>
        <v>Primary</v>
      </c>
      <c r="P62" s="78">
        <f t="shared" si="8"/>
        <v>10162</v>
      </c>
      <c r="Q62" s="78">
        <f t="shared" si="9"/>
        <v>543965</v>
      </c>
      <c r="R62" s="79">
        <v>0</v>
      </c>
      <c r="S62" s="79">
        <v>0</v>
      </c>
      <c r="T62" s="79">
        <v>-983.68</v>
      </c>
      <c r="U62" s="79">
        <v>0</v>
      </c>
      <c r="V62" s="79">
        <v>0</v>
      </c>
      <c r="W62" s="79">
        <v>0</v>
      </c>
      <c r="X62" s="79">
        <v>0</v>
      </c>
      <c r="Y62" s="79">
        <v>0</v>
      </c>
      <c r="Z62" s="79">
        <v>0</v>
      </c>
      <c r="AA62" s="79">
        <v>0</v>
      </c>
      <c r="AB62" s="79">
        <v>0</v>
      </c>
      <c r="AC62" s="79">
        <v>0</v>
      </c>
      <c r="AD62" s="79">
        <v>0</v>
      </c>
      <c r="AE62" s="79">
        <v>0</v>
      </c>
      <c r="AF62" s="52">
        <f t="shared" si="10"/>
        <v>-983.68</v>
      </c>
      <c r="AG62" s="52">
        <f t="shared" si="11"/>
        <v>0</v>
      </c>
      <c r="AH62" s="79">
        <v>0</v>
      </c>
      <c r="AK62">
        <f t="shared" si="12"/>
        <v>1</v>
      </c>
      <c r="AL62" s="8">
        <f t="shared" si="31"/>
        <v>-983.68</v>
      </c>
      <c r="AM62" s="8">
        <f t="shared" si="31"/>
        <v>0</v>
      </c>
      <c r="AN62" s="8">
        <f t="shared" si="31"/>
        <v>0</v>
      </c>
      <c r="AO62" s="8">
        <f t="shared" si="31"/>
        <v>0</v>
      </c>
      <c r="AP62" s="8">
        <f t="shared" si="31"/>
        <v>0</v>
      </c>
      <c r="AQ62" s="8">
        <f t="shared" si="31"/>
        <v>0</v>
      </c>
      <c r="AR62" s="8">
        <f t="shared" si="31"/>
        <v>0</v>
      </c>
      <c r="AS62" s="8">
        <f t="shared" si="31"/>
        <v>0</v>
      </c>
      <c r="AT62" s="8">
        <f t="shared" si="31"/>
        <v>0</v>
      </c>
      <c r="AU62" s="8">
        <f t="shared" si="31"/>
        <v>0</v>
      </c>
      <c r="AV62" s="8">
        <f t="shared" si="31"/>
        <v>0</v>
      </c>
      <c r="AW62" s="8">
        <f t="shared" si="31"/>
        <v>0</v>
      </c>
      <c r="AX62">
        <f t="shared" si="5"/>
        <v>0</v>
      </c>
      <c r="AY62" s="8">
        <f t="shared" si="14"/>
        <v>-983.68</v>
      </c>
      <c r="AZ62" s="53">
        <f t="shared" si="15"/>
        <v>0</v>
      </c>
      <c r="BA62" s="80">
        <f t="shared" si="16"/>
        <v>0</v>
      </c>
      <c r="BD62" s="3" t="str">
        <f>VLOOKUP(D62,Schools!A:Q,17,0)</f>
        <v>B</v>
      </c>
      <c r="BE62" s="52">
        <f t="shared" si="17"/>
        <v>0</v>
      </c>
      <c r="BF62" s="52">
        <f t="shared" si="18"/>
        <v>0</v>
      </c>
      <c r="BG62" s="52">
        <f t="shared" si="19"/>
        <v>-983.68</v>
      </c>
      <c r="BH62" s="52">
        <f t="shared" si="20"/>
        <v>-983.68</v>
      </c>
      <c r="BI62" s="53">
        <f t="shared" si="21"/>
        <v>0</v>
      </c>
      <c r="BJ62" s="52">
        <f t="shared" si="22"/>
        <v>0</v>
      </c>
      <c r="BK62" s="8">
        <f t="shared" si="23"/>
        <v>-983.68</v>
      </c>
      <c r="BL62" s="52">
        <f t="shared" si="24"/>
        <v>0</v>
      </c>
      <c r="BM62" s="1">
        <f t="shared" si="25"/>
        <v>0</v>
      </c>
      <c r="BN62" s="52">
        <f t="shared" si="26"/>
        <v>0</v>
      </c>
      <c r="BO62" s="1">
        <f t="shared" si="27"/>
        <v>0</v>
      </c>
      <c r="BP62" s="53">
        <f t="shared" si="28"/>
        <v>-984</v>
      </c>
      <c r="BQ62" s="53">
        <f t="shared" si="29"/>
        <v>0</v>
      </c>
      <c r="BR62" t="str">
        <f t="shared" si="30"/>
        <v/>
      </c>
    </row>
    <row r="63" spans="1:70" x14ac:dyDescent="0.25">
      <c r="A63" t="str">
        <f t="shared" si="6"/>
        <v>DEDELEGATION</v>
      </c>
      <c r="B63" s="75" t="s">
        <v>3620</v>
      </c>
      <c r="C63" s="76">
        <v>44027</v>
      </c>
      <c r="D63" s="75">
        <v>3025948</v>
      </c>
      <c r="E63" t="str">
        <f>VLOOKUP(D63,Schools!A:B,2,0)</f>
        <v>Mathilda Marks-Kennedy School</v>
      </c>
      <c r="F63" t="str">
        <f>VLOOKUP(D63,Schools!$A:$Z,3,0)</f>
        <v>M</v>
      </c>
      <c r="G63" s="77">
        <v>-324.18</v>
      </c>
      <c r="H63" s="75" t="s">
        <v>3621</v>
      </c>
      <c r="I63" s="75" t="s">
        <v>4037</v>
      </c>
      <c r="J63" t="str">
        <f t="shared" si="7"/>
        <v>10162/543965</v>
      </c>
      <c r="K63">
        <f>VLOOKUP(D63,Schools!$A:$Z,9,0)</f>
        <v>400112</v>
      </c>
      <c r="L63" s="75" t="s">
        <v>173</v>
      </c>
      <c r="M63" s="75" t="s">
        <v>4038</v>
      </c>
      <c r="N63" s="75" t="s">
        <v>4039</v>
      </c>
      <c r="O63" s="78" t="str">
        <f>VLOOKUP(D63,Schools!A:D,4,0)</f>
        <v>Primary</v>
      </c>
      <c r="P63" s="78">
        <f t="shared" si="8"/>
        <v>10162</v>
      </c>
      <c r="Q63" s="78">
        <f t="shared" si="9"/>
        <v>543965</v>
      </c>
      <c r="R63" s="79">
        <v>0</v>
      </c>
      <c r="S63" s="79">
        <v>0</v>
      </c>
      <c r="T63" s="79">
        <v>-324.18</v>
      </c>
      <c r="U63" s="79">
        <v>0</v>
      </c>
      <c r="V63" s="79">
        <v>0</v>
      </c>
      <c r="W63" s="79">
        <v>0</v>
      </c>
      <c r="X63" s="79">
        <v>0</v>
      </c>
      <c r="Y63" s="79">
        <v>0</v>
      </c>
      <c r="Z63" s="79">
        <v>0</v>
      </c>
      <c r="AA63" s="79">
        <v>0</v>
      </c>
      <c r="AB63" s="79">
        <v>0</v>
      </c>
      <c r="AC63" s="79">
        <v>0</v>
      </c>
      <c r="AD63" s="79">
        <v>0</v>
      </c>
      <c r="AE63" s="79">
        <v>0</v>
      </c>
      <c r="AF63" s="52">
        <f t="shared" si="10"/>
        <v>-324.18</v>
      </c>
      <c r="AG63" s="52">
        <f t="shared" si="11"/>
        <v>0</v>
      </c>
      <c r="AH63" s="79">
        <v>0</v>
      </c>
      <c r="AK63">
        <f t="shared" si="12"/>
        <v>1</v>
      </c>
      <c r="AL63" s="8">
        <f t="shared" si="31"/>
        <v>-324.18</v>
      </c>
      <c r="AM63" s="8">
        <f t="shared" si="31"/>
        <v>0</v>
      </c>
      <c r="AN63" s="8">
        <f t="shared" si="31"/>
        <v>0</v>
      </c>
      <c r="AO63" s="8">
        <f t="shared" si="31"/>
        <v>0</v>
      </c>
      <c r="AP63" s="8">
        <f t="shared" si="31"/>
        <v>0</v>
      </c>
      <c r="AQ63" s="8">
        <f t="shared" si="31"/>
        <v>0</v>
      </c>
      <c r="AR63" s="8">
        <f t="shared" si="31"/>
        <v>0</v>
      </c>
      <c r="AS63" s="8">
        <f t="shared" si="31"/>
        <v>0</v>
      </c>
      <c r="AT63" s="8">
        <f t="shared" si="31"/>
        <v>0</v>
      </c>
      <c r="AU63" s="8">
        <f t="shared" si="31"/>
        <v>0</v>
      </c>
      <c r="AV63" s="8">
        <f t="shared" si="31"/>
        <v>0</v>
      </c>
      <c r="AW63" s="8">
        <f t="shared" si="31"/>
        <v>0</v>
      </c>
      <c r="AX63">
        <f t="shared" si="5"/>
        <v>0</v>
      </c>
      <c r="AY63" s="8">
        <f t="shared" si="14"/>
        <v>-324.18</v>
      </c>
      <c r="AZ63" s="53">
        <f t="shared" si="15"/>
        <v>0</v>
      </c>
      <c r="BA63" s="80">
        <f t="shared" si="16"/>
        <v>0</v>
      </c>
      <c r="BD63" s="3" t="str">
        <f>VLOOKUP(D63,Schools!A:Q,17,0)</f>
        <v>B</v>
      </c>
      <c r="BE63" s="52">
        <f t="shared" si="17"/>
        <v>0</v>
      </c>
      <c r="BF63" s="52">
        <f t="shared" si="18"/>
        <v>0</v>
      </c>
      <c r="BG63" s="52">
        <f t="shared" si="19"/>
        <v>-324.18</v>
      </c>
      <c r="BH63" s="52">
        <f t="shared" si="20"/>
        <v>-324.18</v>
      </c>
      <c r="BI63" s="53">
        <f t="shared" si="21"/>
        <v>0</v>
      </c>
      <c r="BJ63" s="52">
        <f t="shared" si="22"/>
        <v>0</v>
      </c>
      <c r="BK63" s="8">
        <f t="shared" si="23"/>
        <v>-324.18</v>
      </c>
      <c r="BL63" s="52">
        <f t="shared" si="24"/>
        <v>0</v>
      </c>
      <c r="BM63" s="1">
        <f t="shared" si="25"/>
        <v>0</v>
      </c>
      <c r="BN63" s="52">
        <f t="shared" si="26"/>
        <v>0</v>
      </c>
      <c r="BO63" s="1">
        <f t="shared" si="27"/>
        <v>0</v>
      </c>
      <c r="BP63" s="53">
        <f t="shared" si="28"/>
        <v>-324</v>
      </c>
      <c r="BQ63" s="53">
        <f t="shared" si="29"/>
        <v>0</v>
      </c>
      <c r="BR63" t="str">
        <f t="shared" si="30"/>
        <v/>
      </c>
    </row>
    <row r="64" spans="1:70" x14ac:dyDescent="0.25">
      <c r="A64" t="str">
        <f t="shared" si="6"/>
        <v>DEDELEGATION</v>
      </c>
      <c r="B64" s="75" t="s">
        <v>3620</v>
      </c>
      <c r="C64" s="76">
        <v>44027</v>
      </c>
      <c r="D64" s="75">
        <v>3025949</v>
      </c>
      <c r="E64" t="str">
        <f>VLOOKUP(D64,Schools!A:B,2,0)</f>
        <v>Menorah Foundation School</v>
      </c>
      <c r="F64" t="str">
        <f>VLOOKUP(D64,Schools!$A:$Z,3,0)</f>
        <v>M</v>
      </c>
      <c r="G64" s="77">
        <v>-632.48</v>
      </c>
      <c r="H64" s="75" t="s">
        <v>3621</v>
      </c>
      <c r="I64" s="75" t="s">
        <v>4037</v>
      </c>
      <c r="J64" t="str">
        <f t="shared" si="7"/>
        <v>10162/543965</v>
      </c>
      <c r="K64">
        <f>VLOOKUP(D64,Schools!$A:$Z,9,0)</f>
        <v>400110</v>
      </c>
      <c r="L64" s="75" t="s">
        <v>173</v>
      </c>
      <c r="M64" s="75" t="s">
        <v>4038</v>
      </c>
      <c r="N64" s="75" t="s">
        <v>4039</v>
      </c>
      <c r="O64" s="78" t="str">
        <f>VLOOKUP(D64,Schools!A:D,4,0)</f>
        <v>Primary</v>
      </c>
      <c r="P64" s="78">
        <f t="shared" si="8"/>
        <v>10162</v>
      </c>
      <c r="Q64" s="78">
        <f t="shared" si="9"/>
        <v>543965</v>
      </c>
      <c r="R64" s="79">
        <v>0</v>
      </c>
      <c r="S64" s="79">
        <v>0</v>
      </c>
      <c r="T64" s="79">
        <v>-632.48</v>
      </c>
      <c r="U64" s="79">
        <v>0</v>
      </c>
      <c r="V64" s="79">
        <v>0</v>
      </c>
      <c r="W64" s="79">
        <v>0</v>
      </c>
      <c r="X64" s="79">
        <v>0</v>
      </c>
      <c r="Y64" s="79">
        <v>0</v>
      </c>
      <c r="Z64" s="79">
        <v>0</v>
      </c>
      <c r="AA64" s="79">
        <v>0</v>
      </c>
      <c r="AB64" s="79">
        <v>0</v>
      </c>
      <c r="AC64" s="79">
        <v>0</v>
      </c>
      <c r="AD64" s="79">
        <v>0</v>
      </c>
      <c r="AE64" s="79">
        <v>0</v>
      </c>
      <c r="AF64" s="52">
        <f t="shared" si="10"/>
        <v>-632.48</v>
      </c>
      <c r="AG64" s="52">
        <f t="shared" si="11"/>
        <v>0</v>
      </c>
      <c r="AH64" s="79">
        <v>0</v>
      </c>
      <c r="AK64">
        <f t="shared" si="12"/>
        <v>1</v>
      </c>
      <c r="AL64" s="8">
        <f t="shared" si="31"/>
        <v>-632.48</v>
      </c>
      <c r="AM64" s="8">
        <f t="shared" si="31"/>
        <v>0</v>
      </c>
      <c r="AN64" s="8">
        <f t="shared" si="31"/>
        <v>0</v>
      </c>
      <c r="AO64" s="8">
        <f t="shared" si="31"/>
        <v>0</v>
      </c>
      <c r="AP64" s="8">
        <f t="shared" si="31"/>
        <v>0</v>
      </c>
      <c r="AQ64" s="8">
        <f t="shared" si="31"/>
        <v>0</v>
      </c>
      <c r="AR64" s="8">
        <f t="shared" si="31"/>
        <v>0</v>
      </c>
      <c r="AS64" s="8">
        <f t="shared" si="31"/>
        <v>0</v>
      </c>
      <c r="AT64" s="8">
        <f t="shared" si="31"/>
        <v>0</v>
      </c>
      <c r="AU64" s="8">
        <f t="shared" si="31"/>
        <v>0</v>
      </c>
      <c r="AV64" s="8">
        <f t="shared" si="31"/>
        <v>0</v>
      </c>
      <c r="AW64" s="8">
        <f t="shared" si="31"/>
        <v>0</v>
      </c>
      <c r="AX64">
        <f t="shared" si="5"/>
        <v>0</v>
      </c>
      <c r="AY64" s="8">
        <f t="shared" si="14"/>
        <v>-632.48</v>
      </c>
      <c r="AZ64" s="53">
        <f t="shared" si="15"/>
        <v>0</v>
      </c>
      <c r="BA64" s="80">
        <f t="shared" si="16"/>
        <v>0</v>
      </c>
      <c r="BD64" s="3" t="str">
        <f>VLOOKUP(D64,Schools!A:Q,17,0)</f>
        <v>B</v>
      </c>
      <c r="BE64" s="52">
        <f t="shared" si="17"/>
        <v>0</v>
      </c>
      <c r="BF64" s="52">
        <f t="shared" si="18"/>
        <v>0</v>
      </c>
      <c r="BG64" s="52">
        <f t="shared" si="19"/>
        <v>-632.48</v>
      </c>
      <c r="BH64" s="52">
        <f t="shared" si="20"/>
        <v>-632.48</v>
      </c>
      <c r="BI64" s="53">
        <f t="shared" si="21"/>
        <v>0</v>
      </c>
      <c r="BJ64" s="52">
        <f t="shared" si="22"/>
        <v>0</v>
      </c>
      <c r="BK64" s="8">
        <f t="shared" si="23"/>
        <v>-632.48</v>
      </c>
      <c r="BL64" s="52">
        <f t="shared" si="24"/>
        <v>0</v>
      </c>
      <c r="BM64" s="1">
        <f t="shared" si="25"/>
        <v>0</v>
      </c>
      <c r="BN64" s="52">
        <f t="shared" si="26"/>
        <v>0</v>
      </c>
      <c r="BO64" s="1">
        <f t="shared" si="27"/>
        <v>0</v>
      </c>
      <c r="BP64" s="53">
        <f t="shared" si="28"/>
        <v>-632</v>
      </c>
      <c r="BQ64" s="53">
        <f t="shared" si="29"/>
        <v>0</v>
      </c>
      <c r="BR64" t="str">
        <f t="shared" si="30"/>
        <v/>
      </c>
    </row>
    <row r="65" spans="1:70" x14ac:dyDescent="0.25">
      <c r="A65" t="str">
        <f t="shared" si="6"/>
        <v>DEDELEGATION</v>
      </c>
      <c r="B65" s="75" t="s">
        <v>3620</v>
      </c>
      <c r="C65" s="76">
        <v>44027</v>
      </c>
      <c r="D65" s="75">
        <v>3023513</v>
      </c>
      <c r="E65" t="str">
        <f>VLOOKUP(D65,Schools!A:B,2,0)</f>
        <v>Menorah Primary School</v>
      </c>
      <c r="F65" t="str">
        <f>VLOOKUP(D65,Schools!$A:$Z,3,0)</f>
        <v>M</v>
      </c>
      <c r="G65" s="77">
        <v>-600.69000000000005</v>
      </c>
      <c r="H65" s="75" t="s">
        <v>3621</v>
      </c>
      <c r="I65" s="75" t="s">
        <v>4037</v>
      </c>
      <c r="J65" t="str">
        <f t="shared" si="7"/>
        <v>10162/543965</v>
      </c>
      <c r="K65">
        <f>VLOOKUP(D65,Schools!$A:$Z,9,0)</f>
        <v>400007</v>
      </c>
      <c r="L65" s="75" t="s">
        <v>173</v>
      </c>
      <c r="M65" s="75" t="s">
        <v>4038</v>
      </c>
      <c r="N65" s="75" t="s">
        <v>4039</v>
      </c>
      <c r="O65" s="78" t="str">
        <f>VLOOKUP(D65,Schools!A:D,4,0)</f>
        <v>Primary</v>
      </c>
      <c r="P65" s="78">
        <f t="shared" si="8"/>
        <v>10162</v>
      </c>
      <c r="Q65" s="78">
        <f t="shared" si="9"/>
        <v>543965</v>
      </c>
      <c r="R65" s="79">
        <v>0</v>
      </c>
      <c r="S65" s="79">
        <v>-600.69000000000005</v>
      </c>
      <c r="T65" s="79">
        <v>0</v>
      </c>
      <c r="U65" s="79">
        <v>0</v>
      </c>
      <c r="V65" s="79">
        <v>0</v>
      </c>
      <c r="W65" s="79">
        <v>0</v>
      </c>
      <c r="X65" s="79">
        <v>0</v>
      </c>
      <c r="Y65" s="79">
        <v>0</v>
      </c>
      <c r="Z65" s="79">
        <v>0</v>
      </c>
      <c r="AA65" s="79">
        <v>0</v>
      </c>
      <c r="AB65" s="79">
        <v>0</v>
      </c>
      <c r="AC65" s="79">
        <v>0</v>
      </c>
      <c r="AD65" s="79">
        <v>0</v>
      </c>
      <c r="AE65" s="79">
        <v>0</v>
      </c>
      <c r="AF65" s="52">
        <f t="shared" si="10"/>
        <v>-600.69000000000005</v>
      </c>
      <c r="AG65" s="52">
        <f t="shared" si="11"/>
        <v>0</v>
      </c>
      <c r="AH65" s="79">
        <v>0</v>
      </c>
      <c r="AK65">
        <f t="shared" si="12"/>
        <v>1</v>
      </c>
      <c r="AL65" s="8">
        <f t="shared" si="31"/>
        <v>-600.69000000000005</v>
      </c>
      <c r="AM65" s="8">
        <f t="shared" si="31"/>
        <v>0</v>
      </c>
      <c r="AN65" s="8">
        <f t="shared" si="31"/>
        <v>0</v>
      </c>
      <c r="AO65" s="8">
        <f t="shared" si="31"/>
        <v>0</v>
      </c>
      <c r="AP65" s="8">
        <f t="shared" si="31"/>
        <v>0</v>
      </c>
      <c r="AQ65" s="8">
        <f t="shared" si="31"/>
        <v>0</v>
      </c>
      <c r="AR65" s="8">
        <f t="shared" si="31"/>
        <v>0</v>
      </c>
      <c r="AS65" s="8">
        <f t="shared" si="31"/>
        <v>0</v>
      </c>
      <c r="AT65" s="8">
        <f t="shared" si="31"/>
        <v>0</v>
      </c>
      <c r="AU65" s="8">
        <f t="shared" si="31"/>
        <v>0</v>
      </c>
      <c r="AV65" s="8">
        <f t="shared" si="31"/>
        <v>0</v>
      </c>
      <c r="AW65" s="8">
        <f t="shared" si="31"/>
        <v>0</v>
      </c>
      <c r="AX65">
        <f t="shared" si="5"/>
        <v>0</v>
      </c>
      <c r="AY65" s="8">
        <f t="shared" si="14"/>
        <v>-600.69000000000005</v>
      </c>
      <c r="AZ65" s="53">
        <f t="shared" si="15"/>
        <v>0</v>
      </c>
      <c r="BA65" s="80">
        <f t="shared" si="16"/>
        <v>0</v>
      </c>
      <c r="BD65" s="3" t="str">
        <f>VLOOKUP(D65,Schools!A:Q,17,0)</f>
        <v>A</v>
      </c>
      <c r="BE65" s="52">
        <f t="shared" si="17"/>
        <v>0</v>
      </c>
      <c r="BF65" s="52">
        <f t="shared" si="18"/>
        <v>0</v>
      </c>
      <c r="BG65" s="52">
        <f t="shared" si="19"/>
        <v>-600.69000000000005</v>
      </c>
      <c r="BH65" s="52">
        <f t="shared" si="20"/>
        <v>-600.69000000000005</v>
      </c>
      <c r="BI65" s="53">
        <f t="shared" si="21"/>
        <v>0</v>
      </c>
      <c r="BJ65" s="52">
        <f t="shared" si="22"/>
        <v>0</v>
      </c>
      <c r="BK65" s="8">
        <f t="shared" si="23"/>
        <v>-600.69000000000005</v>
      </c>
      <c r="BL65" s="52">
        <f t="shared" si="24"/>
        <v>0</v>
      </c>
      <c r="BM65" s="1">
        <f t="shared" si="25"/>
        <v>0</v>
      </c>
      <c r="BN65" s="52">
        <f t="shared" si="26"/>
        <v>0</v>
      </c>
      <c r="BO65" s="1">
        <f t="shared" si="27"/>
        <v>0</v>
      </c>
      <c r="BP65" s="53">
        <f t="shared" si="28"/>
        <v>-601</v>
      </c>
      <c r="BQ65" s="53">
        <f t="shared" si="29"/>
        <v>0</v>
      </c>
      <c r="BR65" t="str">
        <f t="shared" si="30"/>
        <v/>
      </c>
    </row>
    <row r="66" spans="1:70" x14ac:dyDescent="0.25">
      <c r="A66" t="str">
        <f t="shared" si="6"/>
        <v>DEDELEGATION</v>
      </c>
      <c r="B66" s="75" t="s">
        <v>3620</v>
      </c>
      <c r="C66" s="76">
        <v>44027</v>
      </c>
      <c r="D66" s="75">
        <v>3023305</v>
      </c>
      <c r="E66" t="str">
        <f>VLOOKUP(D66,Schools!A:B,2,0)</f>
        <v>Monken Hadley C E Primary School</v>
      </c>
      <c r="F66" t="str">
        <f>VLOOKUP(D66,Schools!$A:$Z,3,0)</f>
        <v>M</v>
      </c>
      <c r="G66" s="77">
        <v>-225.66</v>
      </c>
      <c r="H66" s="75" t="s">
        <v>3621</v>
      </c>
      <c r="I66" s="75" t="s">
        <v>4037</v>
      </c>
      <c r="J66" t="str">
        <f t="shared" si="7"/>
        <v>10162/543965</v>
      </c>
      <c r="K66">
        <f>VLOOKUP(D66,Schools!$A:$Z,9,0)</f>
        <v>400086</v>
      </c>
      <c r="L66" s="75" t="s">
        <v>173</v>
      </c>
      <c r="M66" s="75" t="s">
        <v>4038</v>
      </c>
      <c r="N66" s="75" t="s">
        <v>4039</v>
      </c>
      <c r="O66" s="78" t="str">
        <f>VLOOKUP(D66,Schools!A:D,4,0)</f>
        <v>Primary</v>
      </c>
      <c r="P66" s="78">
        <f t="shared" si="8"/>
        <v>10162</v>
      </c>
      <c r="Q66" s="78">
        <f t="shared" si="9"/>
        <v>543965</v>
      </c>
      <c r="R66" s="79">
        <v>0</v>
      </c>
      <c r="S66" s="79">
        <v>-225.66</v>
      </c>
      <c r="T66" s="79">
        <v>0</v>
      </c>
      <c r="U66" s="79">
        <v>0</v>
      </c>
      <c r="V66" s="79">
        <v>0</v>
      </c>
      <c r="W66" s="79">
        <v>0</v>
      </c>
      <c r="X66" s="79">
        <v>0</v>
      </c>
      <c r="Y66" s="79">
        <v>0</v>
      </c>
      <c r="Z66" s="79">
        <v>0</v>
      </c>
      <c r="AA66" s="79">
        <v>0</v>
      </c>
      <c r="AB66" s="79">
        <v>0</v>
      </c>
      <c r="AC66" s="79">
        <v>0</v>
      </c>
      <c r="AD66" s="79">
        <v>0</v>
      </c>
      <c r="AE66" s="79">
        <v>0</v>
      </c>
      <c r="AF66" s="52">
        <f t="shared" si="10"/>
        <v>-225.66</v>
      </c>
      <c r="AG66" s="52">
        <f t="shared" si="11"/>
        <v>0</v>
      </c>
      <c r="AH66" s="79">
        <v>0</v>
      </c>
      <c r="AK66">
        <f t="shared" si="12"/>
        <v>1</v>
      </c>
      <c r="AL66" s="8">
        <f t="shared" si="31"/>
        <v>-225.66</v>
      </c>
      <c r="AM66" s="8">
        <f t="shared" si="31"/>
        <v>0</v>
      </c>
      <c r="AN66" s="8">
        <f t="shared" si="31"/>
        <v>0</v>
      </c>
      <c r="AO66" s="8">
        <f t="shared" si="31"/>
        <v>0</v>
      </c>
      <c r="AP66" s="8">
        <f t="shared" si="31"/>
        <v>0</v>
      </c>
      <c r="AQ66" s="8">
        <f t="shared" si="31"/>
        <v>0</v>
      </c>
      <c r="AR66" s="8">
        <f t="shared" si="31"/>
        <v>0</v>
      </c>
      <c r="AS66" s="8">
        <f t="shared" si="31"/>
        <v>0</v>
      </c>
      <c r="AT66" s="8">
        <f t="shared" si="31"/>
        <v>0</v>
      </c>
      <c r="AU66" s="8">
        <f t="shared" si="31"/>
        <v>0</v>
      </c>
      <c r="AV66" s="8">
        <f t="shared" si="31"/>
        <v>0</v>
      </c>
      <c r="AW66" s="8">
        <f t="shared" si="31"/>
        <v>0</v>
      </c>
      <c r="AX66">
        <f t="shared" si="5"/>
        <v>0</v>
      </c>
      <c r="AY66" s="8">
        <f t="shared" si="14"/>
        <v>-225.66</v>
      </c>
      <c r="AZ66" s="53">
        <f t="shared" si="15"/>
        <v>0</v>
      </c>
      <c r="BA66" s="80">
        <f t="shared" si="16"/>
        <v>0</v>
      </c>
      <c r="BD66" s="3" t="str">
        <f>VLOOKUP(D66,Schools!A:Q,17,0)</f>
        <v>A</v>
      </c>
      <c r="BE66" s="52">
        <f t="shared" si="17"/>
        <v>0</v>
      </c>
      <c r="BF66" s="52">
        <f t="shared" si="18"/>
        <v>0</v>
      </c>
      <c r="BG66" s="52">
        <f t="shared" si="19"/>
        <v>-225.66</v>
      </c>
      <c r="BH66" s="52">
        <f t="shared" si="20"/>
        <v>-225.66</v>
      </c>
      <c r="BI66" s="53">
        <f t="shared" si="21"/>
        <v>0</v>
      </c>
      <c r="BJ66" s="52">
        <f t="shared" si="22"/>
        <v>0</v>
      </c>
      <c r="BK66" s="8">
        <f t="shared" si="23"/>
        <v>-225.66</v>
      </c>
      <c r="BL66" s="52">
        <f t="shared" si="24"/>
        <v>0</v>
      </c>
      <c r="BM66" s="1">
        <f t="shared" si="25"/>
        <v>0</v>
      </c>
      <c r="BN66" s="52">
        <f t="shared" si="26"/>
        <v>0</v>
      </c>
      <c r="BO66" s="1">
        <f t="shared" si="27"/>
        <v>0</v>
      </c>
      <c r="BP66" s="53">
        <f t="shared" si="28"/>
        <v>-226</v>
      </c>
      <c r="BQ66" s="53">
        <f t="shared" si="29"/>
        <v>0</v>
      </c>
      <c r="BR66" t="str">
        <f t="shared" si="30"/>
        <v/>
      </c>
    </row>
    <row r="67" spans="1:70" x14ac:dyDescent="0.25">
      <c r="A67" t="str">
        <f t="shared" si="6"/>
        <v>DEDELEGATION</v>
      </c>
      <c r="B67" s="75" t="s">
        <v>3620</v>
      </c>
      <c r="C67" s="76">
        <v>44027</v>
      </c>
      <c r="D67" s="75">
        <v>3022042</v>
      </c>
      <c r="E67" t="str">
        <f>VLOOKUP(D67,Schools!A:B,2,0)</f>
        <v>Monkfrith School</v>
      </c>
      <c r="F67" t="str">
        <f>VLOOKUP(D67,Schools!$A:$Z,3,0)</f>
        <v>M</v>
      </c>
      <c r="G67" s="77">
        <v>-624.53</v>
      </c>
      <c r="H67" s="75" t="s">
        <v>3621</v>
      </c>
      <c r="I67" s="75" t="s">
        <v>4037</v>
      </c>
      <c r="J67" t="str">
        <f t="shared" si="7"/>
        <v>10162/543965</v>
      </c>
      <c r="K67">
        <f>VLOOKUP(D67,Schools!$A:$Z,9,0)</f>
        <v>400048</v>
      </c>
      <c r="L67" s="75" t="s">
        <v>173</v>
      </c>
      <c r="M67" s="75" t="s">
        <v>4038</v>
      </c>
      <c r="N67" s="75" t="s">
        <v>4039</v>
      </c>
      <c r="O67" s="78" t="str">
        <f>VLOOKUP(D67,Schools!A:D,4,0)</f>
        <v>Primary</v>
      </c>
      <c r="P67" s="78">
        <f t="shared" si="8"/>
        <v>10162</v>
      </c>
      <c r="Q67" s="78">
        <f t="shared" si="9"/>
        <v>543965</v>
      </c>
      <c r="R67" s="79">
        <v>0</v>
      </c>
      <c r="S67" s="79">
        <v>0</v>
      </c>
      <c r="T67" s="79">
        <v>-624.53</v>
      </c>
      <c r="U67" s="79">
        <v>0</v>
      </c>
      <c r="V67" s="79">
        <v>0</v>
      </c>
      <c r="W67" s="79">
        <v>0</v>
      </c>
      <c r="X67" s="79">
        <v>0</v>
      </c>
      <c r="Y67" s="79">
        <v>0</v>
      </c>
      <c r="Z67" s="79">
        <v>0</v>
      </c>
      <c r="AA67" s="79">
        <v>0</v>
      </c>
      <c r="AB67" s="79">
        <v>0</v>
      </c>
      <c r="AC67" s="79">
        <v>0</v>
      </c>
      <c r="AD67" s="79">
        <v>0</v>
      </c>
      <c r="AE67" s="79">
        <v>0</v>
      </c>
      <c r="AF67" s="52">
        <f t="shared" si="10"/>
        <v>-624.53</v>
      </c>
      <c r="AG67" s="52">
        <f t="shared" si="11"/>
        <v>0</v>
      </c>
      <c r="AH67" s="79">
        <v>0</v>
      </c>
      <c r="AK67">
        <f t="shared" si="12"/>
        <v>1</v>
      </c>
      <c r="AL67" s="8">
        <f t="shared" si="31"/>
        <v>-624.53</v>
      </c>
      <c r="AM67" s="8">
        <f t="shared" si="31"/>
        <v>0</v>
      </c>
      <c r="AN67" s="8">
        <f t="shared" si="31"/>
        <v>0</v>
      </c>
      <c r="AO67" s="8">
        <f t="shared" si="31"/>
        <v>0</v>
      </c>
      <c r="AP67" s="8">
        <f t="shared" si="31"/>
        <v>0</v>
      </c>
      <c r="AQ67" s="8">
        <f t="shared" si="31"/>
        <v>0</v>
      </c>
      <c r="AR67" s="8">
        <f t="shared" si="31"/>
        <v>0</v>
      </c>
      <c r="AS67" s="8">
        <f t="shared" si="31"/>
        <v>0</v>
      </c>
      <c r="AT67" s="8">
        <f t="shared" si="31"/>
        <v>0</v>
      </c>
      <c r="AU67" s="8">
        <f t="shared" si="31"/>
        <v>0</v>
      </c>
      <c r="AV67" s="8">
        <f t="shared" si="31"/>
        <v>0</v>
      </c>
      <c r="AW67" s="8">
        <f t="shared" si="31"/>
        <v>0</v>
      </c>
      <c r="AX67">
        <f t="shared" si="5"/>
        <v>0</v>
      </c>
      <c r="AY67" s="8">
        <f t="shared" si="14"/>
        <v>-624.53</v>
      </c>
      <c r="AZ67" s="53">
        <f t="shared" si="15"/>
        <v>0</v>
      </c>
      <c r="BA67" s="80">
        <f t="shared" si="16"/>
        <v>0</v>
      </c>
      <c r="BD67" s="3" t="str">
        <f>VLOOKUP(D67,Schools!A:Q,17,0)</f>
        <v>D</v>
      </c>
      <c r="BE67" s="52">
        <f t="shared" si="17"/>
        <v>0</v>
      </c>
      <c r="BF67" s="52">
        <f t="shared" si="18"/>
        <v>0</v>
      </c>
      <c r="BG67" s="52">
        <f t="shared" si="19"/>
        <v>-624.53</v>
      </c>
      <c r="BH67" s="52">
        <f t="shared" si="20"/>
        <v>-624.53</v>
      </c>
      <c r="BI67" s="53">
        <f t="shared" si="21"/>
        <v>0</v>
      </c>
      <c r="BJ67" s="52">
        <f t="shared" si="22"/>
        <v>0</v>
      </c>
      <c r="BK67" s="8">
        <f t="shared" si="23"/>
        <v>-624.53</v>
      </c>
      <c r="BL67" s="52">
        <f t="shared" si="24"/>
        <v>0</v>
      </c>
      <c r="BM67" s="1">
        <f t="shared" si="25"/>
        <v>0</v>
      </c>
      <c r="BN67" s="52">
        <f t="shared" si="26"/>
        <v>0</v>
      </c>
      <c r="BO67" s="1">
        <f t="shared" si="27"/>
        <v>0</v>
      </c>
      <c r="BP67" s="53">
        <f t="shared" si="28"/>
        <v>-625</v>
      </c>
      <c r="BQ67" s="53">
        <f t="shared" si="29"/>
        <v>0</v>
      </c>
      <c r="BR67" t="str">
        <f t="shared" si="30"/>
        <v/>
      </c>
    </row>
    <row r="68" spans="1:70" x14ac:dyDescent="0.25">
      <c r="A68" t="str">
        <f t="shared" si="6"/>
        <v>DEDELEGATION</v>
      </c>
      <c r="B68" s="75" t="s">
        <v>3620</v>
      </c>
      <c r="C68" s="76">
        <v>44027</v>
      </c>
      <c r="D68" s="75">
        <v>3022044</v>
      </c>
      <c r="E68" t="str">
        <f>VLOOKUP(D68,Schools!A:B,2,0)</f>
        <v>Moss Hall Infant School</v>
      </c>
      <c r="F68" t="str">
        <f>VLOOKUP(D68,Schools!$A:$Z,3,0)</f>
        <v>M</v>
      </c>
      <c r="G68" s="77">
        <v>-556.20000000000005</v>
      </c>
      <c r="H68" s="75" t="s">
        <v>3621</v>
      </c>
      <c r="I68" s="75" t="s">
        <v>4037</v>
      </c>
      <c r="J68" t="str">
        <f t="shared" si="7"/>
        <v>10162/543965</v>
      </c>
      <c r="K68">
        <f>VLOOKUP(D68,Schools!$A:$Z,9,0)</f>
        <v>400087</v>
      </c>
      <c r="L68" s="75" t="s">
        <v>173</v>
      </c>
      <c r="M68" s="75" t="s">
        <v>4038</v>
      </c>
      <c r="N68" s="75" t="s">
        <v>4039</v>
      </c>
      <c r="O68" s="78" t="str">
        <f>VLOOKUP(D68,Schools!A:D,4,0)</f>
        <v>Primary</v>
      </c>
      <c r="P68" s="78">
        <f t="shared" si="8"/>
        <v>10162</v>
      </c>
      <c r="Q68" s="78">
        <f t="shared" si="9"/>
        <v>543965</v>
      </c>
      <c r="R68" s="79">
        <v>0</v>
      </c>
      <c r="S68" s="79">
        <v>-556.20000000000005</v>
      </c>
      <c r="T68" s="79">
        <v>0</v>
      </c>
      <c r="U68" s="79">
        <v>0</v>
      </c>
      <c r="V68" s="79">
        <v>0</v>
      </c>
      <c r="W68" s="79">
        <v>0</v>
      </c>
      <c r="X68" s="79">
        <v>0</v>
      </c>
      <c r="Y68" s="79">
        <v>0</v>
      </c>
      <c r="Z68" s="79">
        <v>0</v>
      </c>
      <c r="AA68" s="79">
        <v>0</v>
      </c>
      <c r="AB68" s="79">
        <v>0</v>
      </c>
      <c r="AC68" s="79">
        <v>0</v>
      </c>
      <c r="AD68" s="79">
        <v>0</v>
      </c>
      <c r="AE68" s="79">
        <v>0</v>
      </c>
      <c r="AF68" s="52">
        <f t="shared" si="10"/>
        <v>-556.20000000000005</v>
      </c>
      <c r="AG68" s="52">
        <f t="shared" si="11"/>
        <v>0</v>
      </c>
      <c r="AH68" s="79">
        <v>0</v>
      </c>
      <c r="AK68">
        <f t="shared" si="12"/>
        <v>1</v>
      </c>
      <c r="AL68" s="8">
        <f t="shared" si="31"/>
        <v>-556.20000000000005</v>
      </c>
      <c r="AM68" s="8">
        <f t="shared" si="31"/>
        <v>0</v>
      </c>
      <c r="AN68" s="8">
        <f t="shared" si="31"/>
        <v>0</v>
      </c>
      <c r="AO68" s="8">
        <f t="shared" si="31"/>
        <v>0</v>
      </c>
      <c r="AP68" s="8">
        <f t="shared" si="31"/>
        <v>0</v>
      </c>
      <c r="AQ68" s="8">
        <f t="shared" si="31"/>
        <v>0</v>
      </c>
      <c r="AR68" s="8">
        <f t="shared" si="31"/>
        <v>0</v>
      </c>
      <c r="AS68" s="8">
        <f t="shared" si="31"/>
        <v>0</v>
      </c>
      <c r="AT68" s="8">
        <f t="shared" si="31"/>
        <v>0</v>
      </c>
      <c r="AU68" s="8">
        <f t="shared" si="31"/>
        <v>0</v>
      </c>
      <c r="AV68" s="8">
        <f t="shared" si="31"/>
        <v>0</v>
      </c>
      <c r="AW68" s="8">
        <f t="shared" si="31"/>
        <v>0</v>
      </c>
      <c r="AX68">
        <f t="shared" si="5"/>
        <v>0</v>
      </c>
      <c r="AY68" s="8">
        <f t="shared" si="14"/>
        <v>-556.20000000000005</v>
      </c>
      <c r="AZ68" s="53">
        <f t="shared" si="15"/>
        <v>0</v>
      </c>
      <c r="BA68" s="80">
        <f t="shared" si="16"/>
        <v>0</v>
      </c>
      <c r="BD68" s="3" t="str">
        <f>VLOOKUP(D68,Schools!A:Q,17,0)</f>
        <v>A</v>
      </c>
      <c r="BE68" s="52">
        <f t="shared" si="17"/>
        <v>0</v>
      </c>
      <c r="BF68" s="52">
        <f t="shared" si="18"/>
        <v>0</v>
      </c>
      <c r="BG68" s="52">
        <f t="shared" si="19"/>
        <v>-556.20000000000005</v>
      </c>
      <c r="BH68" s="52">
        <f t="shared" si="20"/>
        <v>-556.20000000000005</v>
      </c>
      <c r="BI68" s="53">
        <f t="shared" si="21"/>
        <v>0</v>
      </c>
      <c r="BJ68" s="52">
        <f t="shared" si="22"/>
        <v>0</v>
      </c>
      <c r="BK68" s="8">
        <f t="shared" si="23"/>
        <v>-556.20000000000005</v>
      </c>
      <c r="BL68" s="52">
        <f t="shared" si="24"/>
        <v>0</v>
      </c>
      <c r="BM68" s="1">
        <f t="shared" si="25"/>
        <v>0</v>
      </c>
      <c r="BN68" s="52">
        <f t="shared" si="26"/>
        <v>0</v>
      </c>
      <c r="BO68" s="1">
        <f t="shared" si="27"/>
        <v>0</v>
      </c>
      <c r="BP68" s="53">
        <f t="shared" si="28"/>
        <v>-556</v>
      </c>
      <c r="BQ68" s="53">
        <f t="shared" si="29"/>
        <v>0</v>
      </c>
      <c r="BR68" t="str">
        <f t="shared" si="30"/>
        <v/>
      </c>
    </row>
    <row r="69" spans="1:70" x14ac:dyDescent="0.25">
      <c r="A69" t="str">
        <f t="shared" si="6"/>
        <v>DEDELEGATION</v>
      </c>
      <c r="B69" s="75" t="s">
        <v>3620</v>
      </c>
      <c r="C69" s="76">
        <v>44027</v>
      </c>
      <c r="D69" s="75">
        <v>3022043</v>
      </c>
      <c r="E69" t="str">
        <f>VLOOKUP(D69,Schools!A:B,2,0)</f>
        <v>Moss Hall Junior School</v>
      </c>
      <c r="F69" t="str">
        <f>VLOOKUP(D69,Schools!$A:$Z,3,0)</f>
        <v>M</v>
      </c>
      <c r="G69" s="77">
        <v>-732.59</v>
      </c>
      <c r="H69" s="75" t="s">
        <v>3621</v>
      </c>
      <c r="I69" s="75" t="s">
        <v>4037</v>
      </c>
      <c r="J69" t="str">
        <f t="shared" si="7"/>
        <v>10162/543965</v>
      </c>
      <c r="K69">
        <f>VLOOKUP(D69,Schools!$A:$Z,9,0)</f>
        <v>400088</v>
      </c>
      <c r="L69" s="75" t="s">
        <v>173</v>
      </c>
      <c r="M69" s="75" t="s">
        <v>4038</v>
      </c>
      <c r="N69" s="75" t="s">
        <v>4039</v>
      </c>
      <c r="O69" s="78" t="str">
        <f>VLOOKUP(D69,Schools!A:D,4,0)</f>
        <v>Primary</v>
      </c>
      <c r="P69" s="78">
        <f t="shared" si="8"/>
        <v>10162</v>
      </c>
      <c r="Q69" s="78">
        <f t="shared" si="9"/>
        <v>543965</v>
      </c>
      <c r="R69" s="79">
        <v>0</v>
      </c>
      <c r="S69" s="79">
        <v>-732.59</v>
      </c>
      <c r="T69" s="79">
        <v>0</v>
      </c>
      <c r="U69" s="79">
        <v>0</v>
      </c>
      <c r="V69" s="79">
        <v>0</v>
      </c>
      <c r="W69" s="79">
        <v>0</v>
      </c>
      <c r="X69" s="79">
        <v>0</v>
      </c>
      <c r="Y69" s="79">
        <v>0</v>
      </c>
      <c r="Z69" s="79">
        <v>0</v>
      </c>
      <c r="AA69" s="79">
        <v>0</v>
      </c>
      <c r="AB69" s="79">
        <v>0</v>
      </c>
      <c r="AC69" s="79">
        <v>0</v>
      </c>
      <c r="AD69" s="79">
        <v>0</v>
      </c>
      <c r="AE69" s="79">
        <v>0</v>
      </c>
      <c r="AF69" s="52">
        <f t="shared" si="10"/>
        <v>-732.59</v>
      </c>
      <c r="AG69" s="52">
        <f t="shared" si="11"/>
        <v>0</v>
      </c>
      <c r="AH69" s="79">
        <v>0</v>
      </c>
      <c r="AK69">
        <f t="shared" si="12"/>
        <v>1</v>
      </c>
      <c r="AL69" s="8">
        <f t="shared" si="31"/>
        <v>-732.59</v>
      </c>
      <c r="AM69" s="8">
        <f t="shared" si="31"/>
        <v>0</v>
      </c>
      <c r="AN69" s="8">
        <f t="shared" si="31"/>
        <v>0</v>
      </c>
      <c r="AO69" s="8">
        <f t="shared" si="31"/>
        <v>0</v>
      </c>
      <c r="AP69" s="8">
        <f t="shared" si="31"/>
        <v>0</v>
      </c>
      <c r="AQ69" s="8">
        <f t="shared" si="31"/>
        <v>0</v>
      </c>
      <c r="AR69" s="8">
        <f t="shared" si="31"/>
        <v>0</v>
      </c>
      <c r="AS69" s="8">
        <f t="shared" si="31"/>
        <v>0</v>
      </c>
      <c r="AT69" s="8">
        <f t="shared" si="31"/>
        <v>0</v>
      </c>
      <c r="AU69" s="8">
        <f t="shared" si="31"/>
        <v>0</v>
      </c>
      <c r="AV69" s="8">
        <f t="shared" si="31"/>
        <v>0</v>
      </c>
      <c r="AW69" s="8">
        <f t="shared" si="31"/>
        <v>0</v>
      </c>
      <c r="AX69">
        <f t="shared" si="5"/>
        <v>0</v>
      </c>
      <c r="AY69" s="8">
        <f t="shared" si="14"/>
        <v>-732.59</v>
      </c>
      <c r="AZ69" s="53">
        <f t="shared" si="15"/>
        <v>0</v>
      </c>
      <c r="BA69" s="80">
        <f t="shared" si="16"/>
        <v>0</v>
      </c>
      <c r="BD69" s="3" t="str">
        <f>VLOOKUP(D69,Schools!A:Q,17,0)</f>
        <v>A</v>
      </c>
      <c r="BE69" s="52">
        <f t="shared" si="17"/>
        <v>0</v>
      </c>
      <c r="BF69" s="52">
        <f t="shared" si="18"/>
        <v>0</v>
      </c>
      <c r="BG69" s="52">
        <f t="shared" si="19"/>
        <v>-732.59</v>
      </c>
      <c r="BH69" s="52">
        <f t="shared" si="20"/>
        <v>-732.59</v>
      </c>
      <c r="BI69" s="53">
        <f t="shared" si="21"/>
        <v>0</v>
      </c>
      <c r="BJ69" s="52">
        <f t="shared" si="22"/>
        <v>0</v>
      </c>
      <c r="BK69" s="8">
        <f t="shared" si="23"/>
        <v>-732.59</v>
      </c>
      <c r="BL69" s="52">
        <f t="shared" si="24"/>
        <v>0</v>
      </c>
      <c r="BM69" s="1">
        <f t="shared" si="25"/>
        <v>0</v>
      </c>
      <c r="BN69" s="52">
        <f t="shared" si="26"/>
        <v>0</v>
      </c>
      <c r="BO69" s="1">
        <f t="shared" si="27"/>
        <v>0</v>
      </c>
      <c r="BP69" s="53">
        <f t="shared" si="28"/>
        <v>-733</v>
      </c>
      <c r="BQ69" s="53">
        <f t="shared" si="29"/>
        <v>0</v>
      </c>
      <c r="BR69" t="str">
        <f t="shared" si="30"/>
        <v/>
      </c>
    </row>
    <row r="70" spans="1:70" x14ac:dyDescent="0.25">
      <c r="A70" t="str">
        <f t="shared" si="6"/>
        <v>DEDELEGATION</v>
      </c>
      <c r="B70" s="75" t="s">
        <v>3620</v>
      </c>
      <c r="C70" s="76">
        <v>44027</v>
      </c>
      <c r="D70" s="75">
        <v>3022053</v>
      </c>
      <c r="E70" t="str">
        <f>VLOOKUP(D70,Schools!A:B,2,0)</f>
        <v>Noam Primary School</v>
      </c>
      <c r="F70" t="str">
        <f>VLOOKUP(D70,Schools!$A:$Z,3,0)</f>
        <v>M</v>
      </c>
      <c r="G70" s="77">
        <v>-273.33</v>
      </c>
      <c r="H70" s="75" t="s">
        <v>3621</v>
      </c>
      <c r="I70" s="75" t="s">
        <v>4037</v>
      </c>
      <c r="J70" t="str">
        <f t="shared" si="7"/>
        <v>10162/543965</v>
      </c>
      <c r="K70">
        <f>VLOOKUP(D70,Schools!$A:$Z,9,0)</f>
        <v>158733</v>
      </c>
      <c r="L70" s="75" t="s">
        <v>173</v>
      </c>
      <c r="M70" s="75" t="s">
        <v>4038</v>
      </c>
      <c r="N70" s="75" t="s">
        <v>4039</v>
      </c>
      <c r="O70" s="78" t="str">
        <f>VLOOKUP(D70,Schools!A:D,4,0)</f>
        <v>Primary</v>
      </c>
      <c r="P70" s="78">
        <f t="shared" si="8"/>
        <v>10162</v>
      </c>
      <c r="Q70" s="78">
        <f t="shared" si="9"/>
        <v>543965</v>
      </c>
      <c r="R70" s="79">
        <v>0</v>
      </c>
      <c r="S70" s="79">
        <v>0</v>
      </c>
      <c r="T70" s="79">
        <v>-273.33</v>
      </c>
      <c r="U70" s="79">
        <v>0</v>
      </c>
      <c r="V70" s="79">
        <v>0</v>
      </c>
      <c r="W70" s="79">
        <v>0</v>
      </c>
      <c r="X70" s="79">
        <v>0</v>
      </c>
      <c r="Y70" s="79">
        <v>0</v>
      </c>
      <c r="Z70" s="79">
        <v>0</v>
      </c>
      <c r="AA70" s="79">
        <v>0</v>
      </c>
      <c r="AB70" s="79">
        <v>0</v>
      </c>
      <c r="AC70" s="79">
        <v>0</v>
      </c>
      <c r="AD70" s="79">
        <v>0</v>
      </c>
      <c r="AE70" s="79">
        <v>0</v>
      </c>
      <c r="AF70" s="52">
        <f t="shared" si="10"/>
        <v>-273.33</v>
      </c>
      <c r="AG70" s="52">
        <f t="shared" si="11"/>
        <v>0</v>
      </c>
      <c r="AH70" s="79">
        <v>0</v>
      </c>
      <c r="AK70">
        <f t="shared" si="12"/>
        <v>1</v>
      </c>
      <c r="AL70" s="8">
        <f t="shared" si="31"/>
        <v>-273.33</v>
      </c>
      <c r="AM70" s="8">
        <f t="shared" si="31"/>
        <v>0</v>
      </c>
      <c r="AN70" s="8">
        <f t="shared" si="31"/>
        <v>0</v>
      </c>
      <c r="AO70" s="8">
        <f t="shared" si="31"/>
        <v>0</v>
      </c>
      <c r="AP70" s="8">
        <f t="shared" si="31"/>
        <v>0</v>
      </c>
      <c r="AQ70" s="8">
        <f t="shared" si="31"/>
        <v>0</v>
      </c>
      <c r="AR70" s="8">
        <f t="shared" si="31"/>
        <v>0</v>
      </c>
      <c r="AS70" s="8">
        <f t="shared" si="31"/>
        <v>0</v>
      </c>
      <c r="AT70" s="8">
        <f t="shared" si="31"/>
        <v>0</v>
      </c>
      <c r="AU70" s="8">
        <f t="shared" si="31"/>
        <v>0</v>
      </c>
      <c r="AV70" s="8">
        <f t="shared" si="31"/>
        <v>0</v>
      </c>
      <c r="AW70" s="8">
        <f t="shared" si="31"/>
        <v>0</v>
      </c>
      <c r="AX70">
        <f t="shared" si="5"/>
        <v>0</v>
      </c>
      <c r="AY70" s="8">
        <f t="shared" si="14"/>
        <v>-273.33</v>
      </c>
      <c r="AZ70" s="53">
        <f t="shared" si="15"/>
        <v>0</v>
      </c>
      <c r="BA70" s="80">
        <f t="shared" si="16"/>
        <v>0</v>
      </c>
      <c r="BD70" s="3" t="str">
        <f>VLOOKUP(D70,Schools!A:Q,17,0)</f>
        <v>B</v>
      </c>
      <c r="BE70" s="52">
        <f t="shared" si="17"/>
        <v>0</v>
      </c>
      <c r="BF70" s="52">
        <f t="shared" si="18"/>
        <v>0</v>
      </c>
      <c r="BG70" s="52">
        <f t="shared" si="19"/>
        <v>-273.33</v>
      </c>
      <c r="BH70" s="52">
        <f t="shared" si="20"/>
        <v>-273.33</v>
      </c>
      <c r="BI70" s="53">
        <f t="shared" si="21"/>
        <v>0</v>
      </c>
      <c r="BJ70" s="52">
        <f t="shared" si="22"/>
        <v>0</v>
      </c>
      <c r="BK70" s="8">
        <f t="shared" si="23"/>
        <v>-273.33</v>
      </c>
      <c r="BL70" s="52">
        <f t="shared" si="24"/>
        <v>0</v>
      </c>
      <c r="BM70" s="1">
        <f t="shared" si="25"/>
        <v>0</v>
      </c>
      <c r="BN70" s="52">
        <f t="shared" si="26"/>
        <v>0</v>
      </c>
      <c r="BO70" s="1">
        <f t="shared" si="27"/>
        <v>0</v>
      </c>
      <c r="BP70" s="53">
        <f t="shared" si="28"/>
        <v>-273</v>
      </c>
      <c r="BQ70" s="53">
        <f t="shared" si="29"/>
        <v>0</v>
      </c>
      <c r="BR70" t="str">
        <f t="shared" si="30"/>
        <v/>
      </c>
    </row>
    <row r="71" spans="1:70" x14ac:dyDescent="0.25">
      <c r="A71" t="str">
        <f t="shared" si="6"/>
        <v>DEDELEGATION</v>
      </c>
      <c r="B71" s="75" t="s">
        <v>3620</v>
      </c>
      <c r="C71" s="76">
        <v>44027</v>
      </c>
      <c r="D71" s="75">
        <v>3022045</v>
      </c>
      <c r="E71" t="str">
        <f>VLOOKUP(D71,Schools!A:B,2,0)</f>
        <v>Northside School</v>
      </c>
      <c r="F71" t="str">
        <f>VLOOKUP(D71,Schools!$A:$Z,3,0)</f>
        <v>M</v>
      </c>
      <c r="G71" s="77">
        <v>-379.8</v>
      </c>
      <c r="H71" s="75" t="s">
        <v>3621</v>
      </c>
      <c r="I71" s="75" t="s">
        <v>4037</v>
      </c>
      <c r="J71" t="str">
        <f t="shared" si="7"/>
        <v>10162/543965</v>
      </c>
      <c r="K71">
        <f>VLOOKUP(D71,Schools!$A:$Z,9,0)</f>
        <v>400089</v>
      </c>
      <c r="L71" s="75" t="s">
        <v>173</v>
      </c>
      <c r="M71" s="75" t="s">
        <v>4038</v>
      </c>
      <c r="N71" s="75" t="s">
        <v>4039</v>
      </c>
      <c r="O71" s="78" t="str">
        <f>VLOOKUP(D71,Schools!A:D,4,0)</f>
        <v>Primary</v>
      </c>
      <c r="P71" s="78">
        <f t="shared" si="8"/>
        <v>10162</v>
      </c>
      <c r="Q71" s="78">
        <f t="shared" si="9"/>
        <v>543965</v>
      </c>
      <c r="R71" s="79">
        <v>0</v>
      </c>
      <c r="S71" s="79">
        <v>-379.8</v>
      </c>
      <c r="T71" s="79">
        <v>0</v>
      </c>
      <c r="U71" s="79">
        <v>0</v>
      </c>
      <c r="V71" s="79">
        <v>0</v>
      </c>
      <c r="W71" s="79">
        <v>0</v>
      </c>
      <c r="X71" s="79">
        <v>0</v>
      </c>
      <c r="Y71" s="79">
        <v>0</v>
      </c>
      <c r="Z71" s="79">
        <v>0</v>
      </c>
      <c r="AA71" s="79">
        <v>0</v>
      </c>
      <c r="AB71" s="79">
        <v>0</v>
      </c>
      <c r="AC71" s="79">
        <v>0</v>
      </c>
      <c r="AD71" s="79">
        <v>0</v>
      </c>
      <c r="AE71" s="79">
        <v>0</v>
      </c>
      <c r="AF71" s="52">
        <f t="shared" si="10"/>
        <v>-379.8</v>
      </c>
      <c r="AG71" s="52">
        <f t="shared" si="11"/>
        <v>0</v>
      </c>
      <c r="AH71" s="79">
        <v>0</v>
      </c>
      <c r="AK71">
        <f t="shared" si="12"/>
        <v>1</v>
      </c>
      <c r="AL71" s="8">
        <f t="shared" si="31"/>
        <v>-379.8</v>
      </c>
      <c r="AM71" s="8">
        <f t="shared" si="31"/>
        <v>0</v>
      </c>
      <c r="AN71" s="8">
        <f t="shared" si="31"/>
        <v>0</v>
      </c>
      <c r="AO71" s="8">
        <f t="shared" si="31"/>
        <v>0</v>
      </c>
      <c r="AP71" s="8">
        <f t="shared" si="31"/>
        <v>0</v>
      </c>
      <c r="AQ71" s="8">
        <f t="shared" si="31"/>
        <v>0</v>
      </c>
      <c r="AR71" s="8">
        <f t="shared" si="31"/>
        <v>0</v>
      </c>
      <c r="AS71" s="8">
        <f t="shared" si="31"/>
        <v>0</v>
      </c>
      <c r="AT71" s="8">
        <f t="shared" si="31"/>
        <v>0</v>
      </c>
      <c r="AU71" s="8">
        <f t="shared" si="31"/>
        <v>0</v>
      </c>
      <c r="AV71" s="8">
        <f t="shared" si="31"/>
        <v>0</v>
      </c>
      <c r="AW71" s="8">
        <f t="shared" si="31"/>
        <v>0</v>
      </c>
      <c r="AX71">
        <f t="shared" si="5"/>
        <v>0</v>
      </c>
      <c r="AY71" s="8">
        <f t="shared" si="14"/>
        <v>-379.8</v>
      </c>
      <c r="AZ71" s="53">
        <f t="shared" si="15"/>
        <v>0</v>
      </c>
      <c r="BA71" s="80">
        <f t="shared" si="16"/>
        <v>0</v>
      </c>
      <c r="BD71" s="3" t="str">
        <f>VLOOKUP(D71,Schools!A:Q,17,0)</f>
        <v>A</v>
      </c>
      <c r="BE71" s="52">
        <f t="shared" si="17"/>
        <v>0</v>
      </c>
      <c r="BF71" s="52">
        <f t="shared" si="18"/>
        <v>0</v>
      </c>
      <c r="BG71" s="52">
        <f t="shared" si="19"/>
        <v>-379.8</v>
      </c>
      <c r="BH71" s="52">
        <f t="shared" si="20"/>
        <v>-379.8</v>
      </c>
      <c r="BI71" s="53">
        <f t="shared" si="21"/>
        <v>0</v>
      </c>
      <c r="BJ71" s="52">
        <f t="shared" si="22"/>
        <v>0</v>
      </c>
      <c r="BK71" s="8">
        <f t="shared" si="23"/>
        <v>-379.8</v>
      </c>
      <c r="BL71" s="52">
        <f t="shared" si="24"/>
        <v>0</v>
      </c>
      <c r="BM71" s="1">
        <f t="shared" si="25"/>
        <v>0</v>
      </c>
      <c r="BN71" s="52">
        <f t="shared" si="26"/>
        <v>0</v>
      </c>
      <c r="BO71" s="1">
        <f t="shared" si="27"/>
        <v>0</v>
      </c>
      <c r="BP71" s="53">
        <f t="shared" si="28"/>
        <v>-380</v>
      </c>
      <c r="BQ71" s="53">
        <f t="shared" si="29"/>
        <v>0</v>
      </c>
      <c r="BR71" t="str">
        <f t="shared" si="30"/>
        <v/>
      </c>
    </row>
    <row r="72" spans="1:70" x14ac:dyDescent="0.25">
      <c r="A72" t="str">
        <f t="shared" si="6"/>
        <v>DEDELEGATION</v>
      </c>
      <c r="B72" s="75" t="s">
        <v>3620</v>
      </c>
      <c r="C72" s="76">
        <v>44027</v>
      </c>
      <c r="D72" s="75">
        <v>3022077</v>
      </c>
      <c r="E72" t="str">
        <f>VLOOKUP(D72,Schools!A:B,2,0)</f>
        <v>Orion Primary School</v>
      </c>
      <c r="F72" t="str">
        <f>VLOOKUP(D72,Schools!$A:$Z,3,0)</f>
        <v>M</v>
      </c>
      <c r="G72" s="77">
        <v>-1385.73</v>
      </c>
      <c r="H72" s="75" t="s">
        <v>3621</v>
      </c>
      <c r="I72" s="75" t="s">
        <v>4037</v>
      </c>
      <c r="J72" t="str">
        <f t="shared" si="7"/>
        <v>10162/543965</v>
      </c>
      <c r="K72">
        <f>VLOOKUP(D72,Schools!$A:$Z,9,0)</f>
        <v>400113</v>
      </c>
      <c r="L72" s="75" t="s">
        <v>173</v>
      </c>
      <c r="M72" s="75" t="s">
        <v>4038</v>
      </c>
      <c r="N72" s="75" t="s">
        <v>4039</v>
      </c>
      <c r="O72" s="78" t="str">
        <f>VLOOKUP(D72,Schools!A:D,4,0)</f>
        <v>Primary</v>
      </c>
      <c r="P72" s="78">
        <f t="shared" si="8"/>
        <v>10162</v>
      </c>
      <c r="Q72" s="78">
        <f t="shared" si="9"/>
        <v>543965</v>
      </c>
      <c r="R72" s="79">
        <v>0</v>
      </c>
      <c r="S72" s="79">
        <v>-1385.73</v>
      </c>
      <c r="T72" s="79">
        <v>0</v>
      </c>
      <c r="U72" s="79">
        <v>0</v>
      </c>
      <c r="V72" s="79">
        <v>0</v>
      </c>
      <c r="W72" s="79">
        <v>0</v>
      </c>
      <c r="X72" s="79">
        <v>0</v>
      </c>
      <c r="Y72" s="79">
        <v>0</v>
      </c>
      <c r="Z72" s="79">
        <v>0</v>
      </c>
      <c r="AA72" s="79">
        <v>0</v>
      </c>
      <c r="AB72" s="79">
        <v>0</v>
      </c>
      <c r="AC72" s="79">
        <v>0</v>
      </c>
      <c r="AD72" s="79">
        <v>0</v>
      </c>
      <c r="AE72" s="79">
        <v>0</v>
      </c>
      <c r="AF72" s="52">
        <f t="shared" si="10"/>
        <v>-1385.73</v>
      </c>
      <c r="AG72" s="52">
        <f t="shared" si="11"/>
        <v>0</v>
      </c>
      <c r="AH72" s="79">
        <v>0</v>
      </c>
      <c r="AK72">
        <f t="shared" si="12"/>
        <v>1</v>
      </c>
      <c r="AL72" s="8">
        <f t="shared" si="31"/>
        <v>-1385.73</v>
      </c>
      <c r="AM72" s="8">
        <f t="shared" si="31"/>
        <v>0</v>
      </c>
      <c r="AN72" s="8">
        <f t="shared" si="31"/>
        <v>0</v>
      </c>
      <c r="AO72" s="8">
        <f t="shared" si="31"/>
        <v>0</v>
      </c>
      <c r="AP72" s="8">
        <f t="shared" si="31"/>
        <v>0</v>
      </c>
      <c r="AQ72" s="8">
        <f t="shared" si="31"/>
        <v>0</v>
      </c>
      <c r="AR72" s="8">
        <f t="shared" si="31"/>
        <v>0</v>
      </c>
      <c r="AS72" s="8">
        <f t="shared" si="31"/>
        <v>0</v>
      </c>
      <c r="AT72" s="8">
        <f t="shared" si="31"/>
        <v>0</v>
      </c>
      <c r="AU72" s="8">
        <f t="shared" si="31"/>
        <v>0</v>
      </c>
      <c r="AV72" s="8">
        <f t="shared" si="31"/>
        <v>0</v>
      </c>
      <c r="AW72" s="8">
        <f t="shared" si="31"/>
        <v>0</v>
      </c>
      <c r="AX72">
        <f t="shared" si="5"/>
        <v>0</v>
      </c>
      <c r="AY72" s="8">
        <f t="shared" si="14"/>
        <v>-1385.73</v>
      </c>
      <c r="AZ72" s="53">
        <f t="shared" si="15"/>
        <v>0</v>
      </c>
      <c r="BA72" s="80">
        <f t="shared" si="16"/>
        <v>0</v>
      </c>
      <c r="BD72" s="3" t="str">
        <f>VLOOKUP(D72,Schools!A:Q,17,0)</f>
        <v>A</v>
      </c>
      <c r="BE72" s="52">
        <f t="shared" si="17"/>
        <v>0</v>
      </c>
      <c r="BF72" s="52">
        <f t="shared" si="18"/>
        <v>0</v>
      </c>
      <c r="BG72" s="52">
        <f t="shared" si="19"/>
        <v>-1385.73</v>
      </c>
      <c r="BH72" s="52">
        <f t="shared" si="20"/>
        <v>-1385.73</v>
      </c>
      <c r="BI72" s="53">
        <f t="shared" si="21"/>
        <v>0</v>
      </c>
      <c r="BJ72" s="52">
        <f t="shared" si="22"/>
        <v>0</v>
      </c>
      <c r="BK72" s="8">
        <f t="shared" si="23"/>
        <v>-1385.73</v>
      </c>
      <c r="BL72" s="52">
        <f t="shared" si="24"/>
        <v>0</v>
      </c>
      <c r="BM72" s="1">
        <f t="shared" si="25"/>
        <v>0</v>
      </c>
      <c r="BN72" s="52">
        <f t="shared" si="26"/>
        <v>0</v>
      </c>
      <c r="BO72" s="1">
        <f t="shared" si="27"/>
        <v>0</v>
      </c>
      <c r="BP72" s="53">
        <f t="shared" si="28"/>
        <v>-1386</v>
      </c>
      <c r="BQ72" s="53">
        <f t="shared" si="29"/>
        <v>0</v>
      </c>
      <c r="BR72" t="str">
        <f t="shared" si="30"/>
        <v/>
      </c>
    </row>
    <row r="73" spans="1:70" x14ac:dyDescent="0.25">
      <c r="A73" t="str">
        <f t="shared" si="6"/>
        <v>DEDELEGATION</v>
      </c>
      <c r="B73" s="75" t="s">
        <v>3620</v>
      </c>
      <c r="C73" s="76">
        <v>44027</v>
      </c>
      <c r="D73" s="75">
        <v>3025201</v>
      </c>
      <c r="E73" t="str">
        <f>VLOOKUP(D73,Schools!A:B,2,0)</f>
        <v>Osidge Primary School</v>
      </c>
      <c r="F73" t="str">
        <f>VLOOKUP(D73,Schools!$A:$Z,3,0)</f>
        <v>M</v>
      </c>
      <c r="G73" s="77">
        <v>-616.59</v>
      </c>
      <c r="H73" s="75" t="s">
        <v>3621</v>
      </c>
      <c r="I73" s="75" t="s">
        <v>4037</v>
      </c>
      <c r="J73" t="str">
        <f t="shared" si="7"/>
        <v>10162/543965</v>
      </c>
      <c r="K73">
        <f>VLOOKUP(D73,Schools!$A:$Z,9,0)</f>
        <v>400021</v>
      </c>
      <c r="L73" s="75" t="s">
        <v>173</v>
      </c>
      <c r="M73" s="75" t="s">
        <v>4038</v>
      </c>
      <c r="N73" s="75" t="s">
        <v>4039</v>
      </c>
      <c r="O73" s="78" t="str">
        <f>VLOOKUP(D73,Schools!A:D,4,0)</f>
        <v>Primary</v>
      </c>
      <c r="P73" s="78">
        <f t="shared" si="8"/>
        <v>10162</v>
      </c>
      <c r="Q73" s="78">
        <f t="shared" si="9"/>
        <v>543965</v>
      </c>
      <c r="R73" s="79">
        <v>0</v>
      </c>
      <c r="S73" s="79">
        <v>0</v>
      </c>
      <c r="T73" s="79">
        <v>-616.59</v>
      </c>
      <c r="U73" s="79">
        <v>0</v>
      </c>
      <c r="V73" s="79">
        <v>0</v>
      </c>
      <c r="W73" s="79">
        <v>0</v>
      </c>
      <c r="X73" s="79">
        <v>0</v>
      </c>
      <c r="Y73" s="79">
        <v>0</v>
      </c>
      <c r="Z73" s="79">
        <v>0</v>
      </c>
      <c r="AA73" s="79">
        <v>0</v>
      </c>
      <c r="AB73" s="79">
        <v>0</v>
      </c>
      <c r="AC73" s="79">
        <v>0</v>
      </c>
      <c r="AD73" s="79">
        <v>0</v>
      </c>
      <c r="AE73" s="79">
        <v>0</v>
      </c>
      <c r="AF73" s="52">
        <f t="shared" si="10"/>
        <v>-616.59</v>
      </c>
      <c r="AG73" s="52">
        <f t="shared" si="11"/>
        <v>0</v>
      </c>
      <c r="AH73" s="79">
        <v>0</v>
      </c>
      <c r="AK73">
        <f t="shared" si="12"/>
        <v>1</v>
      </c>
      <c r="AL73" s="8">
        <f t="shared" si="31"/>
        <v>-616.59</v>
      </c>
      <c r="AM73" s="8">
        <f t="shared" si="31"/>
        <v>0</v>
      </c>
      <c r="AN73" s="8">
        <f t="shared" si="31"/>
        <v>0</v>
      </c>
      <c r="AO73" s="8">
        <f t="shared" si="31"/>
        <v>0</v>
      </c>
      <c r="AP73" s="8">
        <f t="shared" si="31"/>
        <v>0</v>
      </c>
      <c r="AQ73" s="8">
        <f t="shared" si="31"/>
        <v>0</v>
      </c>
      <c r="AR73" s="8">
        <f t="shared" si="31"/>
        <v>0</v>
      </c>
      <c r="AS73" s="8">
        <f t="shared" si="31"/>
        <v>0</v>
      </c>
      <c r="AT73" s="8">
        <f t="shared" si="31"/>
        <v>0</v>
      </c>
      <c r="AU73" s="8">
        <f t="shared" si="31"/>
        <v>0</v>
      </c>
      <c r="AV73" s="8">
        <f t="shared" si="31"/>
        <v>0</v>
      </c>
      <c r="AW73" s="8">
        <f t="shared" si="31"/>
        <v>0</v>
      </c>
      <c r="AX73">
        <f t="shared" si="5"/>
        <v>0</v>
      </c>
      <c r="AY73" s="8">
        <f t="shared" si="14"/>
        <v>-616.59</v>
      </c>
      <c r="AZ73" s="53">
        <f t="shared" si="15"/>
        <v>0</v>
      </c>
      <c r="BA73" s="80">
        <f t="shared" si="16"/>
        <v>0</v>
      </c>
      <c r="BD73" s="3" t="str">
        <f>VLOOKUP(D73,Schools!A:Q,17,0)</f>
        <v>B</v>
      </c>
      <c r="BE73" s="52">
        <f t="shared" si="17"/>
        <v>0</v>
      </c>
      <c r="BF73" s="52">
        <f t="shared" si="18"/>
        <v>0</v>
      </c>
      <c r="BG73" s="52">
        <f t="shared" si="19"/>
        <v>-616.59</v>
      </c>
      <c r="BH73" s="52">
        <f t="shared" si="20"/>
        <v>-616.59</v>
      </c>
      <c r="BI73" s="53">
        <f t="shared" si="21"/>
        <v>0</v>
      </c>
      <c r="BJ73" s="52">
        <f t="shared" si="22"/>
        <v>0</v>
      </c>
      <c r="BK73" s="8">
        <f t="shared" si="23"/>
        <v>-616.59</v>
      </c>
      <c r="BL73" s="52">
        <f t="shared" si="24"/>
        <v>0</v>
      </c>
      <c r="BM73" s="1">
        <f t="shared" si="25"/>
        <v>0</v>
      </c>
      <c r="BN73" s="52">
        <f t="shared" si="26"/>
        <v>0</v>
      </c>
      <c r="BO73" s="1">
        <f t="shared" si="27"/>
        <v>0</v>
      </c>
      <c r="BP73" s="53">
        <f t="shared" si="28"/>
        <v>-617</v>
      </c>
      <c r="BQ73" s="53">
        <f t="shared" si="29"/>
        <v>0</v>
      </c>
      <c r="BR73" t="str">
        <f t="shared" si="30"/>
        <v/>
      </c>
    </row>
    <row r="74" spans="1:70" x14ac:dyDescent="0.25">
      <c r="A74" t="str">
        <f t="shared" si="6"/>
        <v>DEDELEGATION</v>
      </c>
      <c r="B74" s="75" t="s">
        <v>3620</v>
      </c>
      <c r="C74" s="76">
        <v>44027</v>
      </c>
      <c r="D74" s="75">
        <v>3023501</v>
      </c>
      <c r="E74" t="str">
        <f>VLOOKUP(D74,Schools!A:B,2,0)</f>
        <v>Our Lady of Lourdes School</v>
      </c>
      <c r="F74" t="str">
        <f>VLOOKUP(D74,Schools!$A:$Z,3,0)</f>
        <v>M</v>
      </c>
      <c r="G74" s="77">
        <v>-328.95</v>
      </c>
      <c r="H74" s="75" t="s">
        <v>3621</v>
      </c>
      <c r="I74" s="75" t="s">
        <v>4037</v>
      </c>
      <c r="J74" t="str">
        <f t="shared" si="7"/>
        <v>10162/543965</v>
      </c>
      <c r="K74">
        <f>VLOOKUP(D74,Schools!$A:$Z,9,0)</f>
        <v>400003</v>
      </c>
      <c r="L74" s="75" t="s">
        <v>173</v>
      </c>
      <c r="M74" s="75" t="s">
        <v>4038</v>
      </c>
      <c r="N74" s="75" t="s">
        <v>4039</v>
      </c>
      <c r="O74" s="78" t="str">
        <f>VLOOKUP(D74,Schools!A:D,4,0)</f>
        <v>Primary</v>
      </c>
      <c r="P74" s="78">
        <f t="shared" si="8"/>
        <v>10162</v>
      </c>
      <c r="Q74" s="78">
        <f t="shared" si="9"/>
        <v>543965</v>
      </c>
      <c r="R74" s="79">
        <v>0</v>
      </c>
      <c r="S74" s="79">
        <v>-328.95</v>
      </c>
      <c r="T74" s="79">
        <v>0</v>
      </c>
      <c r="U74" s="79">
        <v>0</v>
      </c>
      <c r="V74" s="79">
        <v>0</v>
      </c>
      <c r="W74" s="79">
        <v>0</v>
      </c>
      <c r="X74" s="79">
        <v>0</v>
      </c>
      <c r="Y74" s="79">
        <v>0</v>
      </c>
      <c r="Z74" s="79">
        <v>0</v>
      </c>
      <c r="AA74" s="79">
        <v>0</v>
      </c>
      <c r="AB74" s="79">
        <v>0</v>
      </c>
      <c r="AC74" s="79">
        <v>0</v>
      </c>
      <c r="AD74" s="79">
        <v>0</v>
      </c>
      <c r="AE74" s="79">
        <v>0</v>
      </c>
      <c r="AF74" s="52">
        <f t="shared" si="10"/>
        <v>-328.95</v>
      </c>
      <c r="AG74" s="52">
        <f t="shared" si="11"/>
        <v>0</v>
      </c>
      <c r="AH74" s="79">
        <v>0</v>
      </c>
      <c r="AK74">
        <f t="shared" si="12"/>
        <v>1</v>
      </c>
      <c r="AL74" s="8">
        <f t="shared" si="31"/>
        <v>-328.95</v>
      </c>
      <c r="AM74" s="8">
        <f t="shared" si="31"/>
        <v>0</v>
      </c>
      <c r="AN74" s="8">
        <f t="shared" si="31"/>
        <v>0</v>
      </c>
      <c r="AO74" s="8">
        <f t="shared" ref="AM74:AW97" si="32">ROUND($G74*AO$18,2)*$AK74</f>
        <v>0</v>
      </c>
      <c r="AP74" s="8">
        <f t="shared" si="32"/>
        <v>0</v>
      </c>
      <c r="AQ74" s="8">
        <f t="shared" si="32"/>
        <v>0</v>
      </c>
      <c r="AR74" s="8">
        <f t="shared" si="32"/>
        <v>0</v>
      </c>
      <c r="AS74" s="8">
        <f t="shared" si="32"/>
        <v>0</v>
      </c>
      <c r="AT74" s="8">
        <f t="shared" si="32"/>
        <v>0</v>
      </c>
      <c r="AU74" s="8">
        <f t="shared" si="32"/>
        <v>0</v>
      </c>
      <c r="AV74" s="8">
        <f t="shared" si="32"/>
        <v>0</v>
      </c>
      <c r="AW74" s="8">
        <f t="shared" si="32"/>
        <v>0</v>
      </c>
      <c r="AX74">
        <f t="shared" si="5"/>
        <v>0</v>
      </c>
      <c r="AY74" s="8">
        <f t="shared" si="14"/>
        <v>-328.95</v>
      </c>
      <c r="AZ74" s="53">
        <f t="shared" si="15"/>
        <v>0</v>
      </c>
      <c r="BA74" s="80">
        <f t="shared" si="16"/>
        <v>0</v>
      </c>
      <c r="BD74" s="3" t="str">
        <f>VLOOKUP(D74,Schools!A:Q,17,0)</f>
        <v>A</v>
      </c>
      <c r="BE74" s="52">
        <f t="shared" si="17"/>
        <v>0</v>
      </c>
      <c r="BF74" s="52">
        <f t="shared" si="18"/>
        <v>0</v>
      </c>
      <c r="BG74" s="52">
        <f t="shared" si="19"/>
        <v>-328.95</v>
      </c>
      <c r="BH74" s="52">
        <f t="shared" si="20"/>
        <v>-328.95</v>
      </c>
      <c r="BI74" s="53">
        <f t="shared" si="21"/>
        <v>0</v>
      </c>
      <c r="BJ74" s="52">
        <f t="shared" si="22"/>
        <v>0</v>
      </c>
      <c r="BK74" s="8">
        <f t="shared" si="23"/>
        <v>-328.95</v>
      </c>
      <c r="BL74" s="52">
        <f t="shared" si="24"/>
        <v>0</v>
      </c>
      <c r="BM74" s="1">
        <f t="shared" si="25"/>
        <v>0</v>
      </c>
      <c r="BN74" s="52">
        <f t="shared" si="26"/>
        <v>0</v>
      </c>
      <c r="BO74" s="1">
        <f t="shared" si="27"/>
        <v>0</v>
      </c>
      <c r="BP74" s="53">
        <f t="shared" si="28"/>
        <v>-329</v>
      </c>
      <c r="BQ74" s="53">
        <f t="shared" si="29"/>
        <v>0</v>
      </c>
      <c r="BR74" t="str">
        <f t="shared" si="30"/>
        <v/>
      </c>
    </row>
    <row r="75" spans="1:70" x14ac:dyDescent="0.25">
      <c r="A75" t="str">
        <f t="shared" si="6"/>
        <v>DEDELEGATION</v>
      </c>
      <c r="B75" s="75" t="s">
        <v>3620</v>
      </c>
      <c r="C75" s="76">
        <v>44027</v>
      </c>
      <c r="D75" s="75">
        <v>3022078</v>
      </c>
      <c r="E75" t="str">
        <f>VLOOKUP(D75,Schools!A:B,2,0)</f>
        <v>Pardes House School</v>
      </c>
      <c r="F75" t="str">
        <f>VLOOKUP(D75,Schools!$A:$Z,3,0)</f>
        <v>M</v>
      </c>
      <c r="G75" s="77">
        <v>-546.66</v>
      </c>
      <c r="H75" s="75" t="s">
        <v>3621</v>
      </c>
      <c r="I75" s="75" t="s">
        <v>4037</v>
      </c>
      <c r="J75" t="str">
        <f t="shared" si="7"/>
        <v>10162/543965</v>
      </c>
      <c r="K75">
        <f>VLOOKUP(D75,Schools!$A:$Z,9,0)</f>
        <v>400014</v>
      </c>
      <c r="L75" s="75" t="s">
        <v>173</v>
      </c>
      <c r="M75" s="75" t="s">
        <v>4038</v>
      </c>
      <c r="N75" s="75" t="s">
        <v>4039</v>
      </c>
      <c r="O75" s="78" t="str">
        <f>VLOOKUP(D75,Schools!A:D,4,0)</f>
        <v>Primary</v>
      </c>
      <c r="P75" s="78">
        <f t="shared" si="8"/>
        <v>10162</v>
      </c>
      <c r="Q75" s="78">
        <f t="shared" si="9"/>
        <v>543965</v>
      </c>
      <c r="R75" s="79">
        <v>0</v>
      </c>
      <c r="S75" s="79">
        <v>-546.66</v>
      </c>
      <c r="T75" s="79">
        <v>0</v>
      </c>
      <c r="U75" s="79">
        <v>0</v>
      </c>
      <c r="V75" s="79">
        <v>0</v>
      </c>
      <c r="W75" s="79">
        <v>0</v>
      </c>
      <c r="X75" s="79">
        <v>0</v>
      </c>
      <c r="Y75" s="79">
        <v>0</v>
      </c>
      <c r="Z75" s="79">
        <v>0</v>
      </c>
      <c r="AA75" s="79">
        <v>0</v>
      </c>
      <c r="AB75" s="79">
        <v>0</v>
      </c>
      <c r="AC75" s="79">
        <v>0</v>
      </c>
      <c r="AD75" s="79">
        <v>0</v>
      </c>
      <c r="AE75" s="79">
        <v>0</v>
      </c>
      <c r="AF75" s="52">
        <f t="shared" si="10"/>
        <v>-546.66</v>
      </c>
      <c r="AG75" s="52">
        <f t="shared" si="11"/>
        <v>0</v>
      </c>
      <c r="AH75" s="79">
        <v>0</v>
      </c>
      <c r="AK75">
        <f t="shared" si="12"/>
        <v>1</v>
      </c>
      <c r="AL75" s="8">
        <f t="shared" ref="AL75:AW136" si="33">ROUND($G75*AL$18,2)*$AK75</f>
        <v>-546.66</v>
      </c>
      <c r="AM75" s="8">
        <f t="shared" si="32"/>
        <v>0</v>
      </c>
      <c r="AN75" s="8">
        <f t="shared" si="32"/>
        <v>0</v>
      </c>
      <c r="AO75" s="8">
        <f t="shared" si="32"/>
        <v>0</v>
      </c>
      <c r="AP75" s="8">
        <f t="shared" si="32"/>
        <v>0</v>
      </c>
      <c r="AQ75" s="8">
        <f t="shared" si="32"/>
        <v>0</v>
      </c>
      <c r="AR75" s="8">
        <f t="shared" si="32"/>
        <v>0</v>
      </c>
      <c r="AS75" s="8">
        <f t="shared" si="32"/>
        <v>0</v>
      </c>
      <c r="AT75" s="8">
        <f t="shared" si="32"/>
        <v>0</v>
      </c>
      <c r="AU75" s="8">
        <f t="shared" si="32"/>
        <v>0</v>
      </c>
      <c r="AV75" s="8">
        <f t="shared" si="32"/>
        <v>0</v>
      </c>
      <c r="AW75" s="8">
        <f t="shared" si="32"/>
        <v>0</v>
      </c>
      <c r="AX75">
        <f t="shared" si="5"/>
        <v>0</v>
      </c>
      <c r="AY75" s="8">
        <f t="shared" si="14"/>
        <v>-546.66</v>
      </c>
      <c r="AZ75" s="53">
        <f t="shared" si="15"/>
        <v>0</v>
      </c>
      <c r="BA75" s="80">
        <f t="shared" si="16"/>
        <v>0</v>
      </c>
      <c r="BD75" s="3" t="str">
        <f>VLOOKUP(D75,Schools!A:Q,17,0)</f>
        <v>A</v>
      </c>
      <c r="BE75" s="52">
        <f t="shared" si="17"/>
        <v>0</v>
      </c>
      <c r="BF75" s="52">
        <f t="shared" si="18"/>
        <v>0</v>
      </c>
      <c r="BG75" s="52">
        <f t="shared" si="19"/>
        <v>-546.66</v>
      </c>
      <c r="BH75" s="52">
        <f t="shared" si="20"/>
        <v>-546.66</v>
      </c>
      <c r="BI75" s="53">
        <f t="shared" si="21"/>
        <v>0</v>
      </c>
      <c r="BJ75" s="52">
        <f t="shared" si="22"/>
        <v>0</v>
      </c>
      <c r="BK75" s="8">
        <f t="shared" si="23"/>
        <v>-546.66</v>
      </c>
      <c r="BL75" s="52">
        <f t="shared" si="24"/>
        <v>0</v>
      </c>
      <c r="BM75" s="1">
        <f t="shared" si="25"/>
        <v>0</v>
      </c>
      <c r="BN75" s="52">
        <f t="shared" si="26"/>
        <v>0</v>
      </c>
      <c r="BO75" s="1">
        <f t="shared" si="27"/>
        <v>0</v>
      </c>
      <c r="BP75" s="53">
        <f t="shared" si="28"/>
        <v>-547</v>
      </c>
      <c r="BQ75" s="53">
        <f t="shared" si="29"/>
        <v>0</v>
      </c>
      <c r="BR75" t="str">
        <f t="shared" si="30"/>
        <v/>
      </c>
    </row>
    <row r="76" spans="1:70" x14ac:dyDescent="0.25">
      <c r="A76" t="str">
        <f t="shared" si="6"/>
        <v>DEDELEGATION</v>
      </c>
      <c r="B76" s="75" t="s">
        <v>3620</v>
      </c>
      <c r="C76" s="76">
        <v>44027</v>
      </c>
      <c r="D76" s="75">
        <v>3022071</v>
      </c>
      <c r="E76" t="str">
        <f>VLOOKUP(D76,Schools!A:B,2,0)</f>
        <v>Queenswell Infant and Nursery School</v>
      </c>
      <c r="F76" t="str">
        <f>VLOOKUP(D76,Schools!$A:$Z,3,0)</f>
        <v>M</v>
      </c>
      <c r="G76" s="77">
        <v>-276.51</v>
      </c>
      <c r="H76" s="75" t="s">
        <v>3621</v>
      </c>
      <c r="I76" s="75" t="s">
        <v>4037</v>
      </c>
      <c r="J76" t="str">
        <f t="shared" si="7"/>
        <v>10162/543965</v>
      </c>
      <c r="K76">
        <f>VLOOKUP(D76,Schools!$A:$Z,9,0)</f>
        <v>400010</v>
      </c>
      <c r="L76" s="75" t="s">
        <v>173</v>
      </c>
      <c r="M76" s="75" t="s">
        <v>4038</v>
      </c>
      <c r="N76" s="75" t="s">
        <v>4039</v>
      </c>
      <c r="O76" s="78" t="str">
        <f>VLOOKUP(D76,Schools!A:D,4,0)</f>
        <v>Primary</v>
      </c>
      <c r="P76" s="78">
        <f t="shared" si="8"/>
        <v>10162</v>
      </c>
      <c r="Q76" s="78">
        <f t="shared" si="9"/>
        <v>543965</v>
      </c>
      <c r="R76" s="79">
        <v>0</v>
      </c>
      <c r="S76" s="79">
        <v>0</v>
      </c>
      <c r="T76" s="79">
        <v>-276.51</v>
      </c>
      <c r="U76" s="79">
        <v>0</v>
      </c>
      <c r="V76" s="79">
        <v>0</v>
      </c>
      <c r="W76" s="79">
        <v>0</v>
      </c>
      <c r="X76" s="79">
        <v>0</v>
      </c>
      <c r="Y76" s="79">
        <v>0</v>
      </c>
      <c r="Z76" s="79">
        <v>0</v>
      </c>
      <c r="AA76" s="79">
        <v>0</v>
      </c>
      <c r="AB76" s="79">
        <v>0</v>
      </c>
      <c r="AC76" s="79">
        <v>0</v>
      </c>
      <c r="AD76" s="79">
        <v>0</v>
      </c>
      <c r="AE76" s="79">
        <v>0</v>
      </c>
      <c r="AF76" s="52">
        <f t="shared" si="10"/>
        <v>-276.51</v>
      </c>
      <c r="AG76" s="52">
        <f t="shared" si="11"/>
        <v>0</v>
      </c>
      <c r="AH76" s="79">
        <v>0</v>
      </c>
      <c r="AK76">
        <f t="shared" si="12"/>
        <v>1</v>
      </c>
      <c r="AL76" s="8">
        <f t="shared" si="33"/>
        <v>-276.51</v>
      </c>
      <c r="AM76" s="8">
        <f t="shared" si="32"/>
        <v>0</v>
      </c>
      <c r="AN76" s="8">
        <f t="shared" si="32"/>
        <v>0</v>
      </c>
      <c r="AO76" s="8">
        <f t="shared" si="32"/>
        <v>0</v>
      </c>
      <c r="AP76" s="8">
        <f t="shared" si="32"/>
        <v>0</v>
      </c>
      <c r="AQ76" s="8">
        <f t="shared" si="32"/>
        <v>0</v>
      </c>
      <c r="AR76" s="8">
        <f t="shared" si="32"/>
        <v>0</v>
      </c>
      <c r="AS76" s="8">
        <f t="shared" si="32"/>
        <v>0</v>
      </c>
      <c r="AT76" s="8">
        <f t="shared" si="32"/>
        <v>0</v>
      </c>
      <c r="AU76" s="8">
        <f t="shared" si="32"/>
        <v>0</v>
      </c>
      <c r="AV76" s="8">
        <f t="shared" si="32"/>
        <v>0</v>
      </c>
      <c r="AW76" s="8">
        <f t="shared" si="32"/>
        <v>0</v>
      </c>
      <c r="AX76">
        <f t="shared" si="5"/>
        <v>0</v>
      </c>
      <c r="AY76" s="8">
        <f t="shared" si="14"/>
        <v>-276.51</v>
      </c>
      <c r="AZ76" s="53">
        <f t="shared" si="15"/>
        <v>0</v>
      </c>
      <c r="BA76" s="80">
        <f t="shared" si="16"/>
        <v>0</v>
      </c>
      <c r="BD76" s="3" t="str">
        <f>VLOOKUP(D76,Schools!A:Q,17,0)</f>
        <v>C</v>
      </c>
      <c r="BE76" s="52">
        <f t="shared" si="17"/>
        <v>0</v>
      </c>
      <c r="BF76" s="52">
        <f t="shared" si="18"/>
        <v>0</v>
      </c>
      <c r="BG76" s="52">
        <f t="shared" si="19"/>
        <v>-276.51</v>
      </c>
      <c r="BH76" s="52">
        <f t="shared" si="20"/>
        <v>-276.51</v>
      </c>
      <c r="BI76" s="53">
        <f t="shared" si="21"/>
        <v>0</v>
      </c>
      <c r="BJ76" s="52">
        <f t="shared" si="22"/>
        <v>0</v>
      </c>
      <c r="BK76" s="8">
        <f t="shared" si="23"/>
        <v>-276.51</v>
      </c>
      <c r="BL76" s="52">
        <f t="shared" si="24"/>
        <v>0</v>
      </c>
      <c r="BM76" s="1">
        <f t="shared" si="25"/>
        <v>0</v>
      </c>
      <c r="BN76" s="52">
        <f t="shared" si="26"/>
        <v>0</v>
      </c>
      <c r="BO76" s="1">
        <f t="shared" si="27"/>
        <v>0</v>
      </c>
      <c r="BP76" s="53">
        <f t="shared" si="28"/>
        <v>-277</v>
      </c>
      <c r="BQ76" s="53">
        <f t="shared" si="29"/>
        <v>0</v>
      </c>
      <c r="BR76" t="str">
        <f t="shared" si="30"/>
        <v/>
      </c>
    </row>
    <row r="77" spans="1:70" x14ac:dyDescent="0.25">
      <c r="A77" t="str">
        <f t="shared" si="6"/>
        <v>DEDELEGATION</v>
      </c>
      <c r="B77" s="75" t="s">
        <v>3620</v>
      </c>
      <c r="C77" s="76">
        <v>44027</v>
      </c>
      <c r="D77" s="75">
        <v>3022072</v>
      </c>
      <c r="E77" t="str">
        <f>VLOOKUP(D77,Schools!A:B,2,0)</f>
        <v>Queenswell Junior School</v>
      </c>
      <c r="F77" t="str">
        <f>VLOOKUP(D77,Schools!$A:$Z,3,0)</f>
        <v>M</v>
      </c>
      <c r="G77" s="77">
        <v>-554.61</v>
      </c>
      <c r="H77" s="75" t="s">
        <v>3621</v>
      </c>
      <c r="I77" s="75" t="s">
        <v>4037</v>
      </c>
      <c r="J77" t="str">
        <f t="shared" si="7"/>
        <v>10162/543965</v>
      </c>
      <c r="K77">
        <f>VLOOKUP(D77,Schools!$A:$Z,9,0)</f>
        <v>400012</v>
      </c>
      <c r="L77" s="75" t="s">
        <v>173</v>
      </c>
      <c r="M77" s="75" t="s">
        <v>4038</v>
      </c>
      <c r="N77" s="75" t="s">
        <v>4039</v>
      </c>
      <c r="O77" s="78" t="str">
        <f>VLOOKUP(D77,Schools!A:D,4,0)</f>
        <v>Primary</v>
      </c>
      <c r="P77" s="78">
        <f t="shared" si="8"/>
        <v>10162</v>
      </c>
      <c r="Q77" s="78">
        <f t="shared" si="9"/>
        <v>543965</v>
      </c>
      <c r="R77" s="79">
        <v>0</v>
      </c>
      <c r="S77" s="79">
        <v>0</v>
      </c>
      <c r="T77" s="79">
        <v>-554.61</v>
      </c>
      <c r="U77" s="79">
        <v>0</v>
      </c>
      <c r="V77" s="79">
        <v>0</v>
      </c>
      <c r="W77" s="79">
        <v>0</v>
      </c>
      <c r="X77" s="79">
        <v>0</v>
      </c>
      <c r="Y77" s="79">
        <v>0</v>
      </c>
      <c r="Z77" s="79">
        <v>0</v>
      </c>
      <c r="AA77" s="79">
        <v>0</v>
      </c>
      <c r="AB77" s="79">
        <v>0</v>
      </c>
      <c r="AC77" s="79">
        <v>0</v>
      </c>
      <c r="AD77" s="79">
        <v>0</v>
      </c>
      <c r="AE77" s="79">
        <v>0</v>
      </c>
      <c r="AF77" s="52">
        <f t="shared" si="10"/>
        <v>-554.61</v>
      </c>
      <c r="AG77" s="52">
        <f t="shared" si="11"/>
        <v>0</v>
      </c>
      <c r="AH77" s="79">
        <v>0</v>
      </c>
      <c r="AK77">
        <f t="shared" si="12"/>
        <v>1</v>
      </c>
      <c r="AL77" s="8">
        <f t="shared" si="33"/>
        <v>-554.61</v>
      </c>
      <c r="AM77" s="8">
        <f t="shared" si="32"/>
        <v>0</v>
      </c>
      <c r="AN77" s="8">
        <f t="shared" si="32"/>
        <v>0</v>
      </c>
      <c r="AO77" s="8">
        <f t="shared" si="32"/>
        <v>0</v>
      </c>
      <c r="AP77" s="8">
        <f t="shared" si="32"/>
        <v>0</v>
      </c>
      <c r="AQ77" s="8">
        <f t="shared" si="32"/>
        <v>0</v>
      </c>
      <c r="AR77" s="8">
        <f t="shared" si="32"/>
        <v>0</v>
      </c>
      <c r="AS77" s="8">
        <f t="shared" si="32"/>
        <v>0</v>
      </c>
      <c r="AT77" s="8">
        <f t="shared" si="32"/>
        <v>0</v>
      </c>
      <c r="AU77" s="8">
        <f t="shared" si="32"/>
        <v>0</v>
      </c>
      <c r="AV77" s="8">
        <f t="shared" si="32"/>
        <v>0</v>
      </c>
      <c r="AW77" s="8">
        <f t="shared" si="32"/>
        <v>0</v>
      </c>
      <c r="AX77">
        <f t="shared" si="5"/>
        <v>0</v>
      </c>
      <c r="AY77" s="8">
        <f t="shared" si="14"/>
        <v>-554.61</v>
      </c>
      <c r="AZ77" s="53">
        <f t="shared" si="15"/>
        <v>0</v>
      </c>
      <c r="BA77" s="80">
        <f t="shared" si="16"/>
        <v>0</v>
      </c>
      <c r="BD77" s="3" t="str">
        <f>VLOOKUP(D77,Schools!A:Q,17,0)</f>
        <v>B</v>
      </c>
      <c r="BE77" s="52">
        <f t="shared" si="17"/>
        <v>0</v>
      </c>
      <c r="BF77" s="52">
        <f t="shared" si="18"/>
        <v>0</v>
      </c>
      <c r="BG77" s="52">
        <f t="shared" si="19"/>
        <v>-554.61</v>
      </c>
      <c r="BH77" s="52">
        <f t="shared" si="20"/>
        <v>-554.61</v>
      </c>
      <c r="BI77" s="53">
        <f t="shared" si="21"/>
        <v>0</v>
      </c>
      <c r="BJ77" s="52">
        <f t="shared" si="22"/>
        <v>0</v>
      </c>
      <c r="BK77" s="8">
        <f t="shared" si="23"/>
        <v>-554.61</v>
      </c>
      <c r="BL77" s="52">
        <f t="shared" si="24"/>
        <v>0</v>
      </c>
      <c r="BM77" s="1">
        <f t="shared" si="25"/>
        <v>0</v>
      </c>
      <c r="BN77" s="52">
        <f t="shared" si="26"/>
        <v>0</v>
      </c>
      <c r="BO77" s="1">
        <f t="shared" si="27"/>
        <v>0</v>
      </c>
      <c r="BP77" s="53">
        <f t="shared" si="28"/>
        <v>-555</v>
      </c>
      <c r="BQ77" s="53">
        <f t="shared" si="29"/>
        <v>0</v>
      </c>
      <c r="BR77" t="str">
        <f t="shared" si="30"/>
        <v/>
      </c>
    </row>
    <row r="78" spans="1:70" x14ac:dyDescent="0.25">
      <c r="A78" t="str">
        <f t="shared" si="6"/>
        <v>DEDELEGATION</v>
      </c>
      <c r="B78" s="75" t="s">
        <v>3620</v>
      </c>
      <c r="C78" s="76">
        <v>44027</v>
      </c>
      <c r="D78" s="75">
        <v>3023512</v>
      </c>
      <c r="E78" t="str">
        <f>VLOOKUP(D78,Schools!A:B,2,0)</f>
        <v>Rosh Pinah</v>
      </c>
      <c r="F78" t="str">
        <f>VLOOKUP(D78,Schools!$A:$Z,3,0)</f>
        <v>M</v>
      </c>
      <c r="G78" s="77">
        <v>-605.46</v>
      </c>
      <c r="H78" s="75" t="s">
        <v>3621</v>
      </c>
      <c r="I78" s="75" t="s">
        <v>4037</v>
      </c>
      <c r="J78" t="str">
        <f t="shared" si="7"/>
        <v>10162/543965</v>
      </c>
      <c r="K78">
        <f>VLOOKUP(D78,Schools!$A:$Z,9,0)</f>
        <v>400093</v>
      </c>
      <c r="L78" s="75" t="s">
        <v>173</v>
      </c>
      <c r="M78" s="75" t="s">
        <v>4038</v>
      </c>
      <c r="N78" s="75" t="s">
        <v>4039</v>
      </c>
      <c r="O78" s="78" t="str">
        <f>VLOOKUP(D78,Schools!A:D,4,0)</f>
        <v>Primary</v>
      </c>
      <c r="P78" s="78">
        <f t="shared" si="8"/>
        <v>10162</v>
      </c>
      <c r="Q78" s="78">
        <f t="shared" si="9"/>
        <v>543965</v>
      </c>
      <c r="R78" s="79">
        <v>0</v>
      </c>
      <c r="S78" s="79">
        <v>0</v>
      </c>
      <c r="T78" s="79">
        <v>-605.46</v>
      </c>
      <c r="U78" s="79">
        <v>0</v>
      </c>
      <c r="V78" s="79">
        <v>0</v>
      </c>
      <c r="W78" s="79">
        <v>0</v>
      </c>
      <c r="X78" s="79">
        <v>0</v>
      </c>
      <c r="Y78" s="79">
        <v>0</v>
      </c>
      <c r="Z78" s="79">
        <v>0</v>
      </c>
      <c r="AA78" s="79">
        <v>0</v>
      </c>
      <c r="AB78" s="79">
        <v>0</v>
      </c>
      <c r="AC78" s="79">
        <v>0</v>
      </c>
      <c r="AD78" s="79">
        <v>0</v>
      </c>
      <c r="AE78" s="79">
        <v>0</v>
      </c>
      <c r="AF78" s="52">
        <f t="shared" si="10"/>
        <v>-605.46</v>
      </c>
      <c r="AG78" s="52">
        <f t="shared" si="11"/>
        <v>0</v>
      </c>
      <c r="AH78" s="79">
        <v>0</v>
      </c>
      <c r="AK78">
        <f t="shared" si="12"/>
        <v>1</v>
      </c>
      <c r="AL78" s="8">
        <f t="shared" si="33"/>
        <v>-605.46</v>
      </c>
      <c r="AM78" s="8">
        <f t="shared" si="32"/>
        <v>0</v>
      </c>
      <c r="AN78" s="8">
        <f t="shared" si="32"/>
        <v>0</v>
      </c>
      <c r="AO78" s="8">
        <f t="shared" si="32"/>
        <v>0</v>
      </c>
      <c r="AP78" s="8">
        <f t="shared" si="32"/>
        <v>0</v>
      </c>
      <c r="AQ78" s="8">
        <f t="shared" si="32"/>
        <v>0</v>
      </c>
      <c r="AR78" s="8">
        <f t="shared" si="32"/>
        <v>0</v>
      </c>
      <c r="AS78" s="8">
        <f t="shared" si="32"/>
        <v>0</v>
      </c>
      <c r="AT78" s="8">
        <f t="shared" si="32"/>
        <v>0</v>
      </c>
      <c r="AU78" s="8">
        <f t="shared" si="32"/>
        <v>0</v>
      </c>
      <c r="AV78" s="8">
        <f t="shared" si="32"/>
        <v>0</v>
      </c>
      <c r="AW78" s="8">
        <f t="shared" si="32"/>
        <v>0</v>
      </c>
      <c r="AX78">
        <f t="shared" si="5"/>
        <v>0</v>
      </c>
      <c r="AY78" s="8">
        <f t="shared" si="14"/>
        <v>-605.46</v>
      </c>
      <c r="AZ78" s="53">
        <f t="shared" si="15"/>
        <v>0</v>
      </c>
      <c r="BA78" s="80">
        <f t="shared" si="16"/>
        <v>0</v>
      </c>
      <c r="BD78" s="3" t="str">
        <f>VLOOKUP(D78,Schools!A:Q,17,0)</f>
        <v>D</v>
      </c>
      <c r="BE78" s="52">
        <f t="shared" si="17"/>
        <v>0</v>
      </c>
      <c r="BF78" s="52">
        <f t="shared" si="18"/>
        <v>0</v>
      </c>
      <c r="BG78" s="52">
        <f t="shared" si="19"/>
        <v>-605.46</v>
      </c>
      <c r="BH78" s="52">
        <f t="shared" si="20"/>
        <v>-605.46</v>
      </c>
      <c r="BI78" s="53">
        <f t="shared" si="21"/>
        <v>0</v>
      </c>
      <c r="BJ78" s="52">
        <f t="shared" si="22"/>
        <v>0</v>
      </c>
      <c r="BK78" s="8">
        <f t="shared" si="23"/>
        <v>-605.46</v>
      </c>
      <c r="BL78" s="52">
        <f t="shared" si="24"/>
        <v>0</v>
      </c>
      <c r="BM78" s="1">
        <f t="shared" si="25"/>
        <v>0</v>
      </c>
      <c r="BN78" s="52">
        <f t="shared" si="26"/>
        <v>0</v>
      </c>
      <c r="BO78" s="1">
        <f t="shared" si="27"/>
        <v>0</v>
      </c>
      <c r="BP78" s="53">
        <f t="shared" si="28"/>
        <v>-605</v>
      </c>
      <c r="BQ78" s="53">
        <f t="shared" si="29"/>
        <v>0</v>
      </c>
      <c r="BR78" t="str">
        <f t="shared" si="30"/>
        <v/>
      </c>
    </row>
    <row r="79" spans="1:70" x14ac:dyDescent="0.25">
      <c r="A79" t="str">
        <f t="shared" si="6"/>
        <v>DEDELEGATION</v>
      </c>
      <c r="B79" s="75" t="s">
        <v>3620</v>
      </c>
      <c r="C79" s="76">
        <v>44027</v>
      </c>
      <c r="D79" s="75">
        <v>3023510</v>
      </c>
      <c r="E79" t="str">
        <f>VLOOKUP(D79,Schools!A:B,2,0)</f>
        <v>Sacred Heart School</v>
      </c>
      <c r="F79" t="str">
        <f>VLOOKUP(D79,Schools!$A:$Z,3,0)</f>
        <v>M</v>
      </c>
      <c r="G79" s="77">
        <v>-627.71</v>
      </c>
      <c r="H79" s="75" t="s">
        <v>3621</v>
      </c>
      <c r="I79" s="75" t="s">
        <v>4037</v>
      </c>
      <c r="J79" t="str">
        <f t="shared" si="7"/>
        <v>10162/543965</v>
      </c>
      <c r="K79">
        <f>VLOOKUP(D79,Schools!$A:$Z,9,0)</f>
        <v>400071</v>
      </c>
      <c r="L79" s="75" t="s">
        <v>173</v>
      </c>
      <c r="M79" s="75" t="s">
        <v>4038</v>
      </c>
      <c r="N79" s="75" t="s">
        <v>4039</v>
      </c>
      <c r="O79" s="78" t="str">
        <f>VLOOKUP(D79,Schools!A:D,4,0)</f>
        <v>Primary</v>
      </c>
      <c r="P79" s="78">
        <f t="shared" si="8"/>
        <v>10162</v>
      </c>
      <c r="Q79" s="78">
        <f t="shared" si="9"/>
        <v>543965</v>
      </c>
      <c r="R79" s="79">
        <v>0</v>
      </c>
      <c r="S79" s="79">
        <v>-627.71</v>
      </c>
      <c r="T79" s="79">
        <v>0</v>
      </c>
      <c r="U79" s="79">
        <v>0</v>
      </c>
      <c r="V79" s="79">
        <v>0</v>
      </c>
      <c r="W79" s="79">
        <v>0</v>
      </c>
      <c r="X79" s="79">
        <v>0</v>
      </c>
      <c r="Y79" s="79">
        <v>0</v>
      </c>
      <c r="Z79" s="79">
        <v>0</v>
      </c>
      <c r="AA79" s="79">
        <v>0</v>
      </c>
      <c r="AB79" s="79">
        <v>0</v>
      </c>
      <c r="AC79" s="79">
        <v>0</v>
      </c>
      <c r="AD79" s="79">
        <v>0</v>
      </c>
      <c r="AE79" s="79">
        <v>0</v>
      </c>
      <c r="AF79" s="52">
        <f t="shared" si="10"/>
        <v>-627.71</v>
      </c>
      <c r="AG79" s="52">
        <f t="shared" si="11"/>
        <v>0</v>
      </c>
      <c r="AH79" s="79">
        <v>0</v>
      </c>
      <c r="AK79">
        <f t="shared" si="12"/>
        <v>1</v>
      </c>
      <c r="AL79" s="8">
        <f t="shared" si="33"/>
        <v>-627.71</v>
      </c>
      <c r="AM79" s="8">
        <f t="shared" si="32"/>
        <v>0</v>
      </c>
      <c r="AN79" s="8">
        <f t="shared" si="32"/>
        <v>0</v>
      </c>
      <c r="AO79" s="8">
        <f t="shared" si="32"/>
        <v>0</v>
      </c>
      <c r="AP79" s="8">
        <f t="shared" si="32"/>
        <v>0</v>
      </c>
      <c r="AQ79" s="8">
        <f t="shared" si="32"/>
        <v>0</v>
      </c>
      <c r="AR79" s="8">
        <f t="shared" si="32"/>
        <v>0</v>
      </c>
      <c r="AS79" s="8">
        <f t="shared" si="32"/>
        <v>0</v>
      </c>
      <c r="AT79" s="8">
        <f t="shared" si="32"/>
        <v>0</v>
      </c>
      <c r="AU79" s="8">
        <f t="shared" si="32"/>
        <v>0</v>
      </c>
      <c r="AV79" s="8">
        <f t="shared" si="32"/>
        <v>0</v>
      </c>
      <c r="AW79" s="8">
        <f t="shared" si="32"/>
        <v>0</v>
      </c>
      <c r="AX79">
        <f t="shared" si="5"/>
        <v>0</v>
      </c>
      <c r="AY79" s="8">
        <f t="shared" si="14"/>
        <v>-627.71</v>
      </c>
      <c r="AZ79" s="53">
        <f t="shared" si="15"/>
        <v>0</v>
      </c>
      <c r="BA79" s="80">
        <f t="shared" si="16"/>
        <v>0</v>
      </c>
      <c r="BD79" s="3" t="str">
        <f>VLOOKUP(D79,Schools!A:Q,17,0)</f>
        <v>A</v>
      </c>
      <c r="BE79" s="52">
        <f t="shared" si="17"/>
        <v>0</v>
      </c>
      <c r="BF79" s="52">
        <f t="shared" si="18"/>
        <v>0</v>
      </c>
      <c r="BG79" s="52">
        <f t="shared" si="19"/>
        <v>-627.71</v>
      </c>
      <c r="BH79" s="52">
        <f t="shared" si="20"/>
        <v>-627.71</v>
      </c>
      <c r="BI79" s="53">
        <f t="shared" si="21"/>
        <v>0</v>
      </c>
      <c r="BJ79" s="52">
        <f t="shared" si="22"/>
        <v>0</v>
      </c>
      <c r="BK79" s="8">
        <f t="shared" si="23"/>
        <v>-627.71</v>
      </c>
      <c r="BL79" s="52">
        <f t="shared" si="24"/>
        <v>0</v>
      </c>
      <c r="BM79" s="1">
        <f t="shared" si="25"/>
        <v>0</v>
      </c>
      <c r="BN79" s="52">
        <f t="shared" si="26"/>
        <v>0</v>
      </c>
      <c r="BO79" s="1">
        <f t="shared" si="27"/>
        <v>0</v>
      </c>
      <c r="BP79" s="53">
        <f t="shared" si="28"/>
        <v>-628</v>
      </c>
      <c r="BQ79" s="53">
        <f t="shared" si="29"/>
        <v>0</v>
      </c>
      <c r="BR79" t="str">
        <f t="shared" si="30"/>
        <v/>
      </c>
    </row>
    <row r="80" spans="1:70" x14ac:dyDescent="0.25">
      <c r="A80" t="str">
        <f t="shared" si="6"/>
        <v>DEDELEGATION</v>
      </c>
      <c r="B80" s="75" t="s">
        <v>3620</v>
      </c>
      <c r="C80" s="76">
        <v>44027</v>
      </c>
      <c r="D80" s="75">
        <v>3023502</v>
      </c>
      <c r="E80" t="str">
        <f>VLOOKUP(D80,Schools!A:B,2,0)</f>
        <v>St Agnes RC Primary School</v>
      </c>
      <c r="F80" t="str">
        <f>VLOOKUP(D80,Schools!$A:$Z,3,0)</f>
        <v>M</v>
      </c>
      <c r="G80" s="77">
        <v>-546.66</v>
      </c>
      <c r="H80" s="75" t="s">
        <v>3621</v>
      </c>
      <c r="I80" s="75" t="s">
        <v>4037</v>
      </c>
      <c r="J80" t="str">
        <f t="shared" si="7"/>
        <v>10162/543965</v>
      </c>
      <c r="K80">
        <f>VLOOKUP(D80,Schools!$A:$Z,9,0)</f>
        <v>400096</v>
      </c>
      <c r="L80" s="75" t="s">
        <v>173</v>
      </c>
      <c r="M80" s="75" t="s">
        <v>4038</v>
      </c>
      <c r="N80" s="75" t="s">
        <v>4039</v>
      </c>
      <c r="O80" s="78" t="str">
        <f>VLOOKUP(D80,Schools!A:D,4,0)</f>
        <v>Primary</v>
      </c>
      <c r="P80" s="78">
        <f t="shared" si="8"/>
        <v>10162</v>
      </c>
      <c r="Q80" s="78">
        <f t="shared" si="9"/>
        <v>543965</v>
      </c>
      <c r="R80" s="79">
        <v>0</v>
      </c>
      <c r="S80" s="79">
        <v>-546.66</v>
      </c>
      <c r="T80" s="79">
        <v>0</v>
      </c>
      <c r="U80" s="79">
        <v>0</v>
      </c>
      <c r="V80" s="79">
        <v>0</v>
      </c>
      <c r="W80" s="79">
        <v>0</v>
      </c>
      <c r="X80" s="79">
        <v>0</v>
      </c>
      <c r="Y80" s="79">
        <v>0</v>
      </c>
      <c r="Z80" s="79">
        <v>0</v>
      </c>
      <c r="AA80" s="79">
        <v>0</v>
      </c>
      <c r="AB80" s="79">
        <v>0</v>
      </c>
      <c r="AC80" s="79">
        <v>0</v>
      </c>
      <c r="AD80" s="79">
        <v>0</v>
      </c>
      <c r="AE80" s="79">
        <v>0</v>
      </c>
      <c r="AF80" s="52">
        <f t="shared" si="10"/>
        <v>-546.66</v>
      </c>
      <c r="AG80" s="52">
        <f t="shared" si="11"/>
        <v>0</v>
      </c>
      <c r="AH80" s="79">
        <v>0</v>
      </c>
      <c r="AK80">
        <f t="shared" si="12"/>
        <v>1</v>
      </c>
      <c r="AL80" s="8">
        <f t="shared" si="33"/>
        <v>-546.66</v>
      </c>
      <c r="AM80" s="8">
        <f t="shared" si="32"/>
        <v>0</v>
      </c>
      <c r="AN80" s="8">
        <f t="shared" si="32"/>
        <v>0</v>
      </c>
      <c r="AO80" s="8">
        <f t="shared" si="32"/>
        <v>0</v>
      </c>
      <c r="AP80" s="8">
        <f t="shared" si="32"/>
        <v>0</v>
      </c>
      <c r="AQ80" s="8">
        <f t="shared" si="32"/>
        <v>0</v>
      </c>
      <c r="AR80" s="8">
        <f t="shared" si="32"/>
        <v>0</v>
      </c>
      <c r="AS80" s="8">
        <f t="shared" si="32"/>
        <v>0</v>
      </c>
      <c r="AT80" s="8">
        <f t="shared" si="32"/>
        <v>0</v>
      </c>
      <c r="AU80" s="8">
        <f t="shared" si="32"/>
        <v>0</v>
      </c>
      <c r="AV80" s="8">
        <f t="shared" si="32"/>
        <v>0</v>
      </c>
      <c r="AW80" s="8">
        <f t="shared" si="32"/>
        <v>0</v>
      </c>
      <c r="AX80">
        <f t="shared" si="5"/>
        <v>0</v>
      </c>
      <c r="AY80" s="8">
        <f t="shared" si="14"/>
        <v>-546.66</v>
      </c>
      <c r="AZ80" s="53">
        <f t="shared" si="15"/>
        <v>0</v>
      </c>
      <c r="BA80" s="80">
        <f t="shared" si="16"/>
        <v>0</v>
      </c>
      <c r="BD80" s="3" t="str">
        <f>VLOOKUP(D80,Schools!A:Q,17,0)</f>
        <v>A</v>
      </c>
      <c r="BE80" s="52">
        <f t="shared" si="17"/>
        <v>0</v>
      </c>
      <c r="BF80" s="52">
        <f t="shared" si="18"/>
        <v>0</v>
      </c>
      <c r="BG80" s="52">
        <f t="shared" si="19"/>
        <v>-546.66</v>
      </c>
      <c r="BH80" s="52">
        <f t="shared" si="20"/>
        <v>-546.66</v>
      </c>
      <c r="BI80" s="53">
        <f t="shared" si="21"/>
        <v>0</v>
      </c>
      <c r="BJ80" s="52">
        <f t="shared" si="22"/>
        <v>0</v>
      </c>
      <c r="BK80" s="8">
        <f t="shared" si="23"/>
        <v>-546.66</v>
      </c>
      <c r="BL80" s="52">
        <f t="shared" si="24"/>
        <v>0</v>
      </c>
      <c r="BM80" s="1">
        <f t="shared" si="25"/>
        <v>0</v>
      </c>
      <c r="BN80" s="52">
        <f t="shared" si="26"/>
        <v>0</v>
      </c>
      <c r="BO80" s="1">
        <f t="shared" si="27"/>
        <v>0</v>
      </c>
      <c r="BP80" s="53">
        <f t="shared" si="28"/>
        <v>-547</v>
      </c>
      <c r="BQ80" s="53">
        <f t="shared" si="29"/>
        <v>0</v>
      </c>
      <c r="BR80" t="str">
        <f t="shared" si="30"/>
        <v/>
      </c>
    </row>
    <row r="81" spans="1:70" x14ac:dyDescent="0.25">
      <c r="A81" t="str">
        <f t="shared" si="6"/>
        <v>DEDELEGATION</v>
      </c>
      <c r="B81" s="75" t="s">
        <v>3620</v>
      </c>
      <c r="C81" s="76">
        <v>44027</v>
      </c>
      <c r="D81" s="75">
        <v>3023315</v>
      </c>
      <c r="E81" t="str">
        <f>VLOOKUP(D81,Schools!A:B,2,0)</f>
        <v>St Andrew's C E</v>
      </c>
      <c r="F81" t="str">
        <f>VLOOKUP(D81,Schools!$A:$Z,3,0)</f>
        <v>M</v>
      </c>
      <c r="G81" s="77">
        <v>-333.72</v>
      </c>
      <c r="H81" s="75" t="s">
        <v>3621</v>
      </c>
      <c r="I81" s="75" t="s">
        <v>4037</v>
      </c>
      <c r="J81" t="str">
        <f t="shared" si="7"/>
        <v>10162/543965</v>
      </c>
      <c r="K81">
        <f>VLOOKUP(D81,Schools!$A:$Z,9,0)</f>
        <v>400062</v>
      </c>
      <c r="L81" s="75" t="s">
        <v>173</v>
      </c>
      <c r="M81" s="75" t="s">
        <v>4038</v>
      </c>
      <c r="N81" s="75" t="s">
        <v>4039</v>
      </c>
      <c r="O81" s="78" t="str">
        <f>VLOOKUP(D81,Schools!A:D,4,0)</f>
        <v>Primary</v>
      </c>
      <c r="P81" s="78">
        <f t="shared" si="8"/>
        <v>10162</v>
      </c>
      <c r="Q81" s="78">
        <f t="shared" si="9"/>
        <v>543965</v>
      </c>
      <c r="R81" s="79">
        <v>0</v>
      </c>
      <c r="S81" s="79">
        <v>0</v>
      </c>
      <c r="T81" s="79">
        <v>-333.72</v>
      </c>
      <c r="U81" s="79">
        <v>0</v>
      </c>
      <c r="V81" s="79">
        <v>0</v>
      </c>
      <c r="W81" s="79">
        <v>0</v>
      </c>
      <c r="X81" s="79">
        <v>0</v>
      </c>
      <c r="Y81" s="79">
        <v>0</v>
      </c>
      <c r="Z81" s="79">
        <v>0</v>
      </c>
      <c r="AA81" s="79">
        <v>0</v>
      </c>
      <c r="AB81" s="79">
        <v>0</v>
      </c>
      <c r="AC81" s="79">
        <v>0</v>
      </c>
      <c r="AD81" s="79">
        <v>0</v>
      </c>
      <c r="AE81" s="79">
        <v>0</v>
      </c>
      <c r="AF81" s="52">
        <f t="shared" si="10"/>
        <v>-333.72</v>
      </c>
      <c r="AG81" s="52">
        <f t="shared" si="11"/>
        <v>0</v>
      </c>
      <c r="AH81" s="79">
        <v>0</v>
      </c>
      <c r="AK81">
        <f t="shared" si="12"/>
        <v>1</v>
      </c>
      <c r="AL81" s="8">
        <f t="shared" si="33"/>
        <v>-333.72</v>
      </c>
      <c r="AM81" s="8">
        <f t="shared" si="32"/>
        <v>0</v>
      </c>
      <c r="AN81" s="8">
        <f t="shared" si="32"/>
        <v>0</v>
      </c>
      <c r="AO81" s="8">
        <f t="shared" si="32"/>
        <v>0</v>
      </c>
      <c r="AP81" s="8">
        <f t="shared" si="32"/>
        <v>0</v>
      </c>
      <c r="AQ81" s="8">
        <f t="shared" si="32"/>
        <v>0</v>
      </c>
      <c r="AR81" s="8">
        <f t="shared" si="32"/>
        <v>0</v>
      </c>
      <c r="AS81" s="8">
        <f t="shared" si="32"/>
        <v>0</v>
      </c>
      <c r="AT81" s="8">
        <f t="shared" si="32"/>
        <v>0</v>
      </c>
      <c r="AU81" s="8">
        <f t="shared" si="32"/>
        <v>0</v>
      </c>
      <c r="AV81" s="8">
        <f t="shared" si="32"/>
        <v>0</v>
      </c>
      <c r="AW81" s="8">
        <f t="shared" si="32"/>
        <v>0</v>
      </c>
      <c r="AX81">
        <f t="shared" si="5"/>
        <v>0</v>
      </c>
      <c r="AY81" s="8">
        <f t="shared" si="14"/>
        <v>-333.72</v>
      </c>
      <c r="AZ81" s="53">
        <f t="shared" si="15"/>
        <v>0</v>
      </c>
      <c r="BA81" s="80">
        <f t="shared" si="16"/>
        <v>0</v>
      </c>
      <c r="BD81" s="3" t="str">
        <f>VLOOKUP(D81,Schools!A:Q,17,0)</f>
        <v>D</v>
      </c>
      <c r="BE81" s="52">
        <f t="shared" si="17"/>
        <v>0</v>
      </c>
      <c r="BF81" s="52">
        <f t="shared" si="18"/>
        <v>0</v>
      </c>
      <c r="BG81" s="52">
        <f t="shared" si="19"/>
        <v>-333.72</v>
      </c>
      <c r="BH81" s="52">
        <f t="shared" si="20"/>
        <v>-333.72</v>
      </c>
      <c r="BI81" s="53">
        <f t="shared" si="21"/>
        <v>0</v>
      </c>
      <c r="BJ81" s="52">
        <f t="shared" si="22"/>
        <v>0</v>
      </c>
      <c r="BK81" s="8">
        <f t="shared" si="23"/>
        <v>-333.72</v>
      </c>
      <c r="BL81" s="52">
        <f t="shared" si="24"/>
        <v>0</v>
      </c>
      <c r="BM81" s="1">
        <f t="shared" si="25"/>
        <v>0</v>
      </c>
      <c r="BN81" s="52">
        <f t="shared" si="26"/>
        <v>0</v>
      </c>
      <c r="BO81" s="1">
        <f t="shared" si="27"/>
        <v>0</v>
      </c>
      <c r="BP81" s="53">
        <f t="shared" si="28"/>
        <v>-334</v>
      </c>
      <c r="BQ81" s="53">
        <f t="shared" si="29"/>
        <v>0</v>
      </c>
      <c r="BR81" t="str">
        <f t="shared" si="30"/>
        <v/>
      </c>
    </row>
    <row r="82" spans="1:70" x14ac:dyDescent="0.25">
      <c r="A82" t="str">
        <f t="shared" si="6"/>
        <v>DEDELEGATION</v>
      </c>
      <c r="B82" s="75" t="s">
        <v>3620</v>
      </c>
      <c r="C82" s="76">
        <v>44027</v>
      </c>
      <c r="D82" s="75">
        <v>3023504</v>
      </c>
      <c r="E82" t="str">
        <f>VLOOKUP(D82,Schools!A:B,2,0)</f>
        <v>St Catherines R C Primary</v>
      </c>
      <c r="F82" t="str">
        <f>VLOOKUP(D82,Schools!$A:$Z,3,0)</f>
        <v>M</v>
      </c>
      <c r="G82" s="77">
        <v>-669.03</v>
      </c>
      <c r="H82" s="75" t="s">
        <v>3621</v>
      </c>
      <c r="I82" s="75" t="s">
        <v>4037</v>
      </c>
      <c r="J82" t="str">
        <f t="shared" si="7"/>
        <v>10162/543965</v>
      </c>
      <c r="K82">
        <f>VLOOKUP(D82,Schools!$A:$Z,9,0)</f>
        <v>400064</v>
      </c>
      <c r="L82" s="75" t="s">
        <v>173</v>
      </c>
      <c r="M82" s="75" t="s">
        <v>4038</v>
      </c>
      <c r="N82" s="75" t="s">
        <v>4039</v>
      </c>
      <c r="O82" s="78" t="str">
        <f>VLOOKUP(D82,Schools!A:D,4,0)</f>
        <v>Primary</v>
      </c>
      <c r="P82" s="78">
        <f t="shared" si="8"/>
        <v>10162</v>
      </c>
      <c r="Q82" s="78">
        <f t="shared" si="9"/>
        <v>543965</v>
      </c>
      <c r="R82" s="79">
        <v>0</v>
      </c>
      <c r="S82" s="79">
        <v>-669.03</v>
      </c>
      <c r="T82" s="79">
        <v>0</v>
      </c>
      <c r="U82" s="79">
        <v>0</v>
      </c>
      <c r="V82" s="79">
        <v>0</v>
      </c>
      <c r="W82" s="79">
        <v>0</v>
      </c>
      <c r="X82" s="79">
        <v>0</v>
      </c>
      <c r="Y82" s="79">
        <v>0</v>
      </c>
      <c r="Z82" s="79">
        <v>0</v>
      </c>
      <c r="AA82" s="79">
        <v>0</v>
      </c>
      <c r="AB82" s="79">
        <v>0</v>
      </c>
      <c r="AC82" s="79">
        <v>0</v>
      </c>
      <c r="AD82" s="79">
        <v>0</v>
      </c>
      <c r="AE82" s="79">
        <v>0</v>
      </c>
      <c r="AF82" s="52">
        <f t="shared" si="10"/>
        <v>-669.03</v>
      </c>
      <c r="AG82" s="52">
        <f t="shared" si="11"/>
        <v>0</v>
      </c>
      <c r="AH82" s="79">
        <v>0</v>
      </c>
      <c r="AK82">
        <f t="shared" si="12"/>
        <v>1</v>
      </c>
      <c r="AL82" s="8">
        <f t="shared" si="33"/>
        <v>-669.03</v>
      </c>
      <c r="AM82" s="8">
        <f t="shared" si="32"/>
        <v>0</v>
      </c>
      <c r="AN82" s="8">
        <f t="shared" si="32"/>
        <v>0</v>
      </c>
      <c r="AO82" s="8">
        <f t="shared" si="32"/>
        <v>0</v>
      </c>
      <c r="AP82" s="8">
        <f t="shared" si="32"/>
        <v>0</v>
      </c>
      <c r="AQ82" s="8">
        <f t="shared" si="32"/>
        <v>0</v>
      </c>
      <c r="AR82" s="8">
        <f t="shared" si="32"/>
        <v>0</v>
      </c>
      <c r="AS82" s="8">
        <f t="shared" si="32"/>
        <v>0</v>
      </c>
      <c r="AT82" s="8">
        <f t="shared" si="32"/>
        <v>0</v>
      </c>
      <c r="AU82" s="8">
        <f t="shared" si="32"/>
        <v>0</v>
      </c>
      <c r="AV82" s="8">
        <f t="shared" si="32"/>
        <v>0</v>
      </c>
      <c r="AW82" s="8">
        <f t="shared" si="32"/>
        <v>0</v>
      </c>
      <c r="AX82">
        <f t="shared" si="5"/>
        <v>0</v>
      </c>
      <c r="AY82" s="8">
        <f t="shared" si="14"/>
        <v>-669.03</v>
      </c>
      <c r="AZ82" s="53">
        <f t="shared" si="15"/>
        <v>0</v>
      </c>
      <c r="BA82" s="80">
        <f t="shared" si="16"/>
        <v>0</v>
      </c>
      <c r="BD82" s="3" t="str">
        <f>VLOOKUP(D82,Schools!A:Q,17,0)</f>
        <v>A</v>
      </c>
      <c r="BE82" s="52">
        <f t="shared" si="17"/>
        <v>0</v>
      </c>
      <c r="BF82" s="52">
        <f t="shared" si="18"/>
        <v>0</v>
      </c>
      <c r="BG82" s="52">
        <f t="shared" si="19"/>
        <v>-669.03</v>
      </c>
      <c r="BH82" s="52">
        <f t="shared" si="20"/>
        <v>-669.03</v>
      </c>
      <c r="BI82" s="53">
        <f t="shared" si="21"/>
        <v>0</v>
      </c>
      <c r="BJ82" s="52">
        <f t="shared" si="22"/>
        <v>0</v>
      </c>
      <c r="BK82" s="8">
        <f t="shared" si="23"/>
        <v>-669.03</v>
      </c>
      <c r="BL82" s="52">
        <f t="shared" si="24"/>
        <v>0</v>
      </c>
      <c r="BM82" s="1">
        <f t="shared" si="25"/>
        <v>0</v>
      </c>
      <c r="BN82" s="52">
        <f t="shared" si="26"/>
        <v>0</v>
      </c>
      <c r="BO82" s="1">
        <f t="shared" si="27"/>
        <v>0</v>
      </c>
      <c r="BP82" s="53">
        <f t="shared" si="28"/>
        <v>-669</v>
      </c>
      <c r="BQ82" s="53">
        <f t="shared" si="29"/>
        <v>0</v>
      </c>
      <c r="BR82" t="str">
        <f t="shared" si="30"/>
        <v/>
      </c>
    </row>
    <row r="83" spans="1:70" x14ac:dyDescent="0.25">
      <c r="A83" t="str">
        <f t="shared" si="6"/>
        <v>DEDELEGATION</v>
      </c>
      <c r="B83" s="75" t="s">
        <v>3620</v>
      </c>
      <c r="C83" s="76">
        <v>44027</v>
      </c>
      <c r="D83" s="75">
        <v>3023309</v>
      </c>
      <c r="E83" t="str">
        <f>VLOOKUP(D83,Schools!A:B,2,0)</f>
        <v>St Johns CE N20</v>
      </c>
      <c r="F83" t="str">
        <f>VLOOKUP(D83,Schools!$A:$Z,3,0)</f>
        <v>M</v>
      </c>
      <c r="G83" s="77">
        <v>-332.13</v>
      </c>
      <c r="H83" s="75" t="s">
        <v>3621</v>
      </c>
      <c r="I83" s="75" t="s">
        <v>4037</v>
      </c>
      <c r="J83" t="str">
        <f t="shared" si="7"/>
        <v>10162/543965</v>
      </c>
      <c r="K83">
        <f>VLOOKUP(D83,Schools!$A:$Z,9,0)</f>
        <v>400098</v>
      </c>
      <c r="L83" s="75" t="s">
        <v>173</v>
      </c>
      <c r="M83" s="75" t="s">
        <v>4038</v>
      </c>
      <c r="N83" s="75" t="s">
        <v>4039</v>
      </c>
      <c r="O83" s="78" t="str">
        <f>VLOOKUP(D83,Schools!A:D,4,0)</f>
        <v>Primary</v>
      </c>
      <c r="P83" s="78">
        <f t="shared" si="8"/>
        <v>10162</v>
      </c>
      <c r="Q83" s="78">
        <f t="shared" si="9"/>
        <v>543965</v>
      </c>
      <c r="R83" s="79">
        <v>0</v>
      </c>
      <c r="S83" s="79">
        <v>0</v>
      </c>
      <c r="T83" s="79">
        <v>-332.13</v>
      </c>
      <c r="U83" s="79">
        <v>0</v>
      </c>
      <c r="V83" s="79">
        <v>0</v>
      </c>
      <c r="W83" s="79">
        <v>0</v>
      </c>
      <c r="X83" s="79">
        <v>0</v>
      </c>
      <c r="Y83" s="79">
        <v>0</v>
      </c>
      <c r="Z83" s="79">
        <v>0</v>
      </c>
      <c r="AA83" s="79">
        <v>0</v>
      </c>
      <c r="AB83" s="79">
        <v>0</v>
      </c>
      <c r="AC83" s="79">
        <v>0</v>
      </c>
      <c r="AD83" s="79">
        <v>0</v>
      </c>
      <c r="AE83" s="79">
        <v>0</v>
      </c>
      <c r="AF83" s="52">
        <f t="shared" si="10"/>
        <v>-332.13</v>
      </c>
      <c r="AG83" s="52">
        <f t="shared" si="11"/>
        <v>0</v>
      </c>
      <c r="AH83" s="79">
        <v>0</v>
      </c>
      <c r="AK83">
        <f t="shared" si="12"/>
        <v>1</v>
      </c>
      <c r="AL83" s="8">
        <f t="shared" si="33"/>
        <v>-332.13</v>
      </c>
      <c r="AM83" s="8">
        <f t="shared" si="32"/>
        <v>0</v>
      </c>
      <c r="AN83" s="8">
        <f t="shared" si="32"/>
        <v>0</v>
      </c>
      <c r="AO83" s="8">
        <f t="shared" si="32"/>
        <v>0</v>
      </c>
      <c r="AP83" s="8">
        <f t="shared" si="32"/>
        <v>0</v>
      </c>
      <c r="AQ83" s="8">
        <f t="shared" si="32"/>
        <v>0</v>
      </c>
      <c r="AR83" s="8">
        <f t="shared" si="32"/>
        <v>0</v>
      </c>
      <c r="AS83" s="8">
        <f t="shared" si="32"/>
        <v>0</v>
      </c>
      <c r="AT83" s="8">
        <f t="shared" si="32"/>
        <v>0</v>
      </c>
      <c r="AU83" s="8">
        <f t="shared" si="32"/>
        <v>0</v>
      </c>
      <c r="AV83" s="8">
        <f t="shared" si="32"/>
        <v>0</v>
      </c>
      <c r="AW83" s="8">
        <f t="shared" si="32"/>
        <v>0</v>
      </c>
      <c r="AX83">
        <f t="shared" si="5"/>
        <v>0</v>
      </c>
      <c r="AY83" s="8">
        <f t="shared" si="14"/>
        <v>-332.13</v>
      </c>
      <c r="AZ83" s="53">
        <f t="shared" si="15"/>
        <v>0</v>
      </c>
      <c r="BA83" s="80">
        <f t="shared" si="16"/>
        <v>0</v>
      </c>
      <c r="BD83" s="3" t="str">
        <f>VLOOKUP(D83,Schools!A:Q,17,0)</f>
        <v>C</v>
      </c>
      <c r="BE83" s="52">
        <f t="shared" si="17"/>
        <v>0</v>
      </c>
      <c r="BF83" s="52">
        <f t="shared" si="18"/>
        <v>0</v>
      </c>
      <c r="BG83" s="52">
        <f t="shared" si="19"/>
        <v>-332.13</v>
      </c>
      <c r="BH83" s="52">
        <f t="shared" si="20"/>
        <v>-332.13</v>
      </c>
      <c r="BI83" s="53">
        <f t="shared" si="21"/>
        <v>0</v>
      </c>
      <c r="BJ83" s="52">
        <f t="shared" si="22"/>
        <v>0</v>
      </c>
      <c r="BK83" s="8">
        <f t="shared" si="23"/>
        <v>-332.13</v>
      </c>
      <c r="BL83" s="52">
        <f t="shared" si="24"/>
        <v>0</v>
      </c>
      <c r="BM83" s="1">
        <f t="shared" si="25"/>
        <v>0</v>
      </c>
      <c r="BN83" s="52">
        <f t="shared" si="26"/>
        <v>0</v>
      </c>
      <c r="BO83" s="1">
        <f t="shared" si="27"/>
        <v>0</v>
      </c>
      <c r="BP83" s="53">
        <f t="shared" si="28"/>
        <v>-332</v>
      </c>
      <c r="BQ83" s="53">
        <f t="shared" si="29"/>
        <v>0</v>
      </c>
      <c r="BR83" t="str">
        <f t="shared" si="30"/>
        <v/>
      </c>
    </row>
    <row r="84" spans="1:70" x14ac:dyDescent="0.25">
      <c r="A84" t="str">
        <f t="shared" si="6"/>
        <v>DEDELEGATION</v>
      </c>
      <c r="B84" s="75" t="s">
        <v>3620</v>
      </c>
      <c r="C84" s="76">
        <v>44027</v>
      </c>
      <c r="D84" s="75">
        <v>3023307</v>
      </c>
      <c r="E84" t="str">
        <f>VLOOKUP(D84,Schools!A:B,2,0)</f>
        <v>St John's CE School N11</v>
      </c>
      <c r="F84" t="str">
        <f>VLOOKUP(D84,Schools!$A:$Z,3,0)</f>
        <v>M</v>
      </c>
      <c r="G84" s="77">
        <v>-333.72</v>
      </c>
      <c r="H84" s="75" t="s">
        <v>3621</v>
      </c>
      <c r="I84" s="75" t="s">
        <v>4037</v>
      </c>
      <c r="J84" t="str">
        <f t="shared" si="7"/>
        <v>10162/543965</v>
      </c>
      <c r="K84">
        <f>VLOOKUP(D84,Schools!$A:$Z,9,0)</f>
        <v>400114</v>
      </c>
      <c r="L84" s="75" t="s">
        <v>173</v>
      </c>
      <c r="M84" s="75" t="s">
        <v>4038</v>
      </c>
      <c r="N84" s="75" t="s">
        <v>4039</v>
      </c>
      <c r="O84" s="78" t="str">
        <f>VLOOKUP(D84,Schools!A:D,4,0)</f>
        <v>Primary</v>
      </c>
      <c r="P84" s="78">
        <f t="shared" si="8"/>
        <v>10162</v>
      </c>
      <c r="Q84" s="78">
        <f t="shared" si="9"/>
        <v>543965</v>
      </c>
      <c r="R84" s="79">
        <v>0</v>
      </c>
      <c r="S84" s="79">
        <v>-333.72</v>
      </c>
      <c r="T84" s="79">
        <v>0</v>
      </c>
      <c r="U84" s="79">
        <v>0</v>
      </c>
      <c r="V84" s="79">
        <v>0</v>
      </c>
      <c r="W84" s="79">
        <v>0</v>
      </c>
      <c r="X84" s="79">
        <v>0</v>
      </c>
      <c r="Y84" s="79">
        <v>0</v>
      </c>
      <c r="Z84" s="79">
        <v>0</v>
      </c>
      <c r="AA84" s="79">
        <v>0</v>
      </c>
      <c r="AB84" s="79">
        <v>0</v>
      </c>
      <c r="AC84" s="79">
        <v>0</v>
      </c>
      <c r="AD84" s="79">
        <v>0</v>
      </c>
      <c r="AE84" s="79">
        <v>0</v>
      </c>
      <c r="AF84" s="52">
        <f t="shared" si="10"/>
        <v>-333.72</v>
      </c>
      <c r="AG84" s="52">
        <f t="shared" si="11"/>
        <v>0</v>
      </c>
      <c r="AH84" s="79">
        <v>0</v>
      </c>
      <c r="AK84">
        <f t="shared" si="12"/>
        <v>1</v>
      </c>
      <c r="AL84" s="8">
        <f t="shared" si="33"/>
        <v>-333.72</v>
      </c>
      <c r="AM84" s="8">
        <f t="shared" si="32"/>
        <v>0</v>
      </c>
      <c r="AN84" s="8">
        <f t="shared" si="32"/>
        <v>0</v>
      </c>
      <c r="AO84" s="8">
        <f t="shared" si="32"/>
        <v>0</v>
      </c>
      <c r="AP84" s="8">
        <f t="shared" si="32"/>
        <v>0</v>
      </c>
      <c r="AQ84" s="8">
        <f t="shared" si="32"/>
        <v>0</v>
      </c>
      <c r="AR84" s="8">
        <f t="shared" si="32"/>
        <v>0</v>
      </c>
      <c r="AS84" s="8">
        <f t="shared" si="32"/>
        <v>0</v>
      </c>
      <c r="AT84" s="8">
        <f t="shared" si="32"/>
        <v>0</v>
      </c>
      <c r="AU84" s="8">
        <f t="shared" si="32"/>
        <v>0</v>
      </c>
      <c r="AV84" s="8">
        <f t="shared" si="32"/>
        <v>0</v>
      </c>
      <c r="AW84" s="8">
        <f t="shared" si="32"/>
        <v>0</v>
      </c>
      <c r="AX84">
        <f t="shared" ref="AX84:AX146" si="34">S84*AX$18</f>
        <v>0</v>
      </c>
      <c r="AY84" s="8">
        <f t="shared" si="14"/>
        <v>-333.72</v>
      </c>
      <c r="AZ84" s="53">
        <f t="shared" si="15"/>
        <v>0</v>
      </c>
      <c r="BA84" s="80">
        <f t="shared" si="16"/>
        <v>0</v>
      </c>
      <c r="BD84" s="3" t="str">
        <f>VLOOKUP(D84,Schools!A:Q,17,0)</f>
        <v>A</v>
      </c>
      <c r="BE84" s="52">
        <f t="shared" si="17"/>
        <v>0</v>
      </c>
      <c r="BF84" s="52">
        <f t="shared" si="18"/>
        <v>0</v>
      </c>
      <c r="BG84" s="52">
        <f t="shared" si="19"/>
        <v>-333.72</v>
      </c>
      <c r="BH84" s="52">
        <f t="shared" si="20"/>
        <v>-333.72</v>
      </c>
      <c r="BI84" s="53">
        <f t="shared" si="21"/>
        <v>0</v>
      </c>
      <c r="BJ84" s="52">
        <f t="shared" si="22"/>
        <v>0</v>
      </c>
      <c r="BK84" s="8">
        <f t="shared" si="23"/>
        <v>-333.72</v>
      </c>
      <c r="BL84" s="52">
        <f t="shared" si="24"/>
        <v>0</v>
      </c>
      <c r="BM84" s="1">
        <f t="shared" si="25"/>
        <v>0</v>
      </c>
      <c r="BN84" s="52">
        <f t="shared" si="26"/>
        <v>0</v>
      </c>
      <c r="BO84" s="1">
        <f t="shared" si="27"/>
        <v>0</v>
      </c>
      <c r="BP84" s="53">
        <f t="shared" si="28"/>
        <v>-334</v>
      </c>
      <c r="BQ84" s="53">
        <f t="shared" si="29"/>
        <v>0</v>
      </c>
      <c r="BR84" t="str">
        <f t="shared" si="30"/>
        <v/>
      </c>
    </row>
    <row r="85" spans="1:70" x14ac:dyDescent="0.25">
      <c r="A85" t="str">
        <f t="shared" ref="A85:A148" si="35">$B$3</f>
        <v>DEDELEGATION</v>
      </c>
      <c r="B85" s="75" t="s">
        <v>3620</v>
      </c>
      <c r="C85" s="76">
        <v>44027</v>
      </c>
      <c r="D85" s="75">
        <v>3023509</v>
      </c>
      <c r="E85" t="str">
        <f>VLOOKUP(D85,Schools!A:B,2,0)</f>
        <v>St Joseph's Primary School</v>
      </c>
      <c r="F85" t="str">
        <f>VLOOKUP(D85,Schools!$A:$Z,3,0)</f>
        <v>M</v>
      </c>
      <c r="G85" s="77">
        <v>-807.28</v>
      </c>
      <c r="H85" s="75" t="s">
        <v>3621</v>
      </c>
      <c r="I85" s="75" t="s">
        <v>4037</v>
      </c>
      <c r="J85" t="str">
        <f t="shared" ref="J85:J148" si="36">P85&amp;"/"&amp;Q85</f>
        <v>10162/543965</v>
      </c>
      <c r="K85">
        <f>VLOOKUP(D85,Schools!$A:$Z,9,0)</f>
        <v>400066</v>
      </c>
      <c r="L85" s="75" t="s">
        <v>173</v>
      </c>
      <c r="M85" s="75" t="s">
        <v>4038</v>
      </c>
      <c r="N85" s="75" t="s">
        <v>4039</v>
      </c>
      <c r="O85" s="78" t="str">
        <f>VLOOKUP(D85,Schools!A:D,4,0)</f>
        <v>Primary</v>
      </c>
      <c r="P85" s="78">
        <f t="shared" ref="P85:P148" si="37">IF($F85="A","EFA",VLOOKUP(LEFT(O85,1),$AI$1:$AJ$3,2,0))</f>
        <v>10162</v>
      </c>
      <c r="Q85" s="78">
        <f t="shared" ref="Q85:Q148" si="38">IF(F85="M",543965,516500)</f>
        <v>543965</v>
      </c>
      <c r="R85" s="79">
        <v>0</v>
      </c>
      <c r="S85" s="79">
        <v>-807.28</v>
      </c>
      <c r="T85" s="79">
        <v>0</v>
      </c>
      <c r="U85" s="79">
        <v>0</v>
      </c>
      <c r="V85" s="79">
        <v>0</v>
      </c>
      <c r="W85" s="79">
        <v>0</v>
      </c>
      <c r="X85" s="79">
        <v>0</v>
      </c>
      <c r="Y85" s="79">
        <v>0</v>
      </c>
      <c r="Z85" s="79">
        <v>0</v>
      </c>
      <c r="AA85" s="79">
        <v>0</v>
      </c>
      <c r="AB85" s="79">
        <v>0</v>
      </c>
      <c r="AC85" s="79">
        <v>0</v>
      </c>
      <c r="AD85" s="79">
        <v>0</v>
      </c>
      <c r="AE85" s="79">
        <v>0</v>
      </c>
      <c r="AF85" s="52">
        <f t="shared" ref="AF85:AF148" si="39">SUM(R85:AE85)+AH85</f>
        <v>-807.28</v>
      </c>
      <c r="AG85" s="52">
        <f t="shared" ref="AG85:AG148" si="40">AF85-G85</f>
        <v>0</v>
      </c>
      <c r="AH85" s="79">
        <v>0</v>
      </c>
      <c r="AK85">
        <f t="shared" ref="AK85:AK146" si="41">IF(SUM(R85:AE85)=0,0,1)</f>
        <v>1</v>
      </c>
      <c r="AL85" s="8">
        <f t="shared" si="33"/>
        <v>-807.28</v>
      </c>
      <c r="AM85" s="8">
        <f t="shared" si="32"/>
        <v>0</v>
      </c>
      <c r="AN85" s="8">
        <f t="shared" si="32"/>
        <v>0</v>
      </c>
      <c r="AO85" s="8">
        <f t="shared" si="32"/>
        <v>0</v>
      </c>
      <c r="AP85" s="8">
        <f t="shared" si="32"/>
        <v>0</v>
      </c>
      <c r="AQ85" s="8">
        <f t="shared" si="32"/>
        <v>0</v>
      </c>
      <c r="AR85" s="8">
        <f t="shared" si="32"/>
        <v>0</v>
      </c>
      <c r="AS85" s="8">
        <f t="shared" si="32"/>
        <v>0</v>
      </c>
      <c r="AT85" s="8">
        <f t="shared" si="32"/>
        <v>0</v>
      </c>
      <c r="AU85" s="8">
        <f t="shared" si="32"/>
        <v>0</v>
      </c>
      <c r="AV85" s="8">
        <f t="shared" si="32"/>
        <v>0</v>
      </c>
      <c r="AW85" s="8">
        <f t="shared" si="32"/>
        <v>0</v>
      </c>
      <c r="AX85">
        <f t="shared" si="34"/>
        <v>0</v>
      </c>
      <c r="AY85" s="8">
        <f t="shared" ref="AY85:AY121" si="42">SUM(AL85:AX85)+BA85</f>
        <v>-807.28</v>
      </c>
      <c r="AZ85" s="53">
        <f t="shared" ref="AZ85:AZ146" si="43">ROUND(AY85-G85,0)</f>
        <v>0</v>
      </c>
      <c r="BA85" s="80">
        <f t="shared" ref="BA85:BA146" si="44">AH85</f>
        <v>0</v>
      </c>
      <c r="BD85" s="3" t="str">
        <f>VLOOKUP(D85,Schools!A:Q,17,0)</f>
        <v>A</v>
      </c>
      <c r="BE85" s="52">
        <f t="shared" ref="BE85:BE137" si="45">AH85</f>
        <v>0</v>
      </c>
      <c r="BF85" s="52">
        <f t="shared" ref="BF85:BF146" si="46">R85</f>
        <v>0</v>
      </c>
      <c r="BG85" s="52">
        <f t="shared" ref="BG85:BG146" si="47">SUM(S85:AE85)</f>
        <v>-807.28</v>
      </c>
      <c r="BH85" s="52">
        <f t="shared" ref="BH85:BH146" si="48">SUM(S85:X85)</f>
        <v>-807.28</v>
      </c>
      <c r="BI85" s="53">
        <f t="shared" ref="BI85:BI137" si="49">BG85-BH85</f>
        <v>0</v>
      </c>
      <c r="BJ85" s="52">
        <f t="shared" ref="BJ85:BJ137" si="50">BE85+BF85+BH85+BI85-G85</f>
        <v>0</v>
      </c>
      <c r="BK85" s="8">
        <f t="shared" ref="BK85:BK121" si="51">SUM(AL85:AP85)</f>
        <v>-807.28</v>
      </c>
      <c r="BL85" s="52">
        <f t="shared" ref="BL85:BL146" si="52">BK85-BH85</f>
        <v>0</v>
      </c>
      <c r="BM85" s="1">
        <f t="shared" ref="BM85:BM146" si="53">AQ85</f>
        <v>0</v>
      </c>
      <c r="BN85" s="52">
        <f t="shared" ref="BN85:BN146" si="54">BM85+BL85</f>
        <v>0</v>
      </c>
      <c r="BO85" s="1">
        <f t="shared" ref="BO85:BO146" si="55">SUM(AR85:AX85)</f>
        <v>0</v>
      </c>
      <c r="BP85" s="53">
        <f t="shared" ref="BP85:BP146" si="56">ROUND(BO85+BN85+BH85+BE85,0)</f>
        <v>-807</v>
      </c>
      <c r="BQ85" s="53">
        <f t="shared" ref="BQ85:BQ146" si="57">ROUND(BP85-G85,0)</f>
        <v>0</v>
      </c>
      <c r="BR85" t="str">
        <f t="shared" ref="BR85:BR146" si="58">IF(BF85&gt;0, "*** NB payroll *** - Option "&amp;BD85,"")</f>
        <v/>
      </c>
    </row>
    <row r="86" spans="1:70" x14ac:dyDescent="0.25">
      <c r="A86" t="str">
        <f t="shared" si="35"/>
        <v>DEDELEGATION</v>
      </c>
      <c r="B86" s="75" t="s">
        <v>3620</v>
      </c>
      <c r="C86" s="76">
        <v>44027</v>
      </c>
      <c r="D86" s="75">
        <v>3023311</v>
      </c>
      <c r="E86" t="str">
        <f>VLOOKUP(D86,Schools!A:B,2,0)</f>
        <v>St Mary's C E Primary School N3</v>
      </c>
      <c r="F86" t="str">
        <f>VLOOKUP(D86,Schools!$A:$Z,3,0)</f>
        <v>M</v>
      </c>
      <c r="G86" s="77">
        <v>-654.73</v>
      </c>
      <c r="H86" s="75" t="s">
        <v>3621</v>
      </c>
      <c r="I86" s="75" t="s">
        <v>4037</v>
      </c>
      <c r="J86" t="str">
        <f t="shared" si="36"/>
        <v>10162/543965</v>
      </c>
      <c r="K86">
        <f>VLOOKUP(D86,Schools!$A:$Z,9,0)</f>
        <v>400058</v>
      </c>
      <c r="L86" s="75" t="s">
        <v>173</v>
      </c>
      <c r="M86" s="75" t="s">
        <v>4038</v>
      </c>
      <c r="N86" s="75" t="s">
        <v>4039</v>
      </c>
      <c r="O86" s="78" t="str">
        <f>VLOOKUP(D86,Schools!A:D,4,0)</f>
        <v>Primary</v>
      </c>
      <c r="P86" s="78">
        <f t="shared" si="37"/>
        <v>10162</v>
      </c>
      <c r="Q86" s="78">
        <f t="shared" si="38"/>
        <v>543965</v>
      </c>
      <c r="R86" s="79">
        <v>0</v>
      </c>
      <c r="S86" s="79">
        <v>-654.73</v>
      </c>
      <c r="T86" s="79">
        <v>0</v>
      </c>
      <c r="U86" s="79">
        <v>0</v>
      </c>
      <c r="V86" s="79">
        <v>0</v>
      </c>
      <c r="W86" s="79">
        <v>0</v>
      </c>
      <c r="X86" s="79">
        <v>0</v>
      </c>
      <c r="Y86" s="79">
        <v>0</v>
      </c>
      <c r="Z86" s="79">
        <v>0</v>
      </c>
      <c r="AA86" s="79">
        <v>0</v>
      </c>
      <c r="AB86" s="79">
        <v>0</v>
      </c>
      <c r="AC86" s="79">
        <v>0</v>
      </c>
      <c r="AD86" s="79">
        <v>0</v>
      </c>
      <c r="AE86" s="79">
        <v>0</v>
      </c>
      <c r="AF86" s="52">
        <f t="shared" si="39"/>
        <v>-654.73</v>
      </c>
      <c r="AG86" s="52">
        <f t="shared" si="40"/>
        <v>0</v>
      </c>
      <c r="AH86" s="79">
        <v>0</v>
      </c>
      <c r="AK86">
        <f t="shared" si="41"/>
        <v>1</v>
      </c>
      <c r="AL86" s="8">
        <f t="shared" si="33"/>
        <v>-654.73</v>
      </c>
      <c r="AM86" s="8">
        <f t="shared" si="32"/>
        <v>0</v>
      </c>
      <c r="AN86" s="8">
        <f t="shared" si="32"/>
        <v>0</v>
      </c>
      <c r="AO86" s="8">
        <f t="shared" si="32"/>
        <v>0</v>
      </c>
      <c r="AP86" s="8">
        <f t="shared" si="32"/>
        <v>0</v>
      </c>
      <c r="AQ86" s="8">
        <f t="shared" si="32"/>
        <v>0</v>
      </c>
      <c r="AR86" s="8">
        <f t="shared" si="32"/>
        <v>0</v>
      </c>
      <c r="AS86" s="8">
        <f t="shared" si="32"/>
        <v>0</v>
      </c>
      <c r="AT86" s="8">
        <f t="shared" si="32"/>
        <v>0</v>
      </c>
      <c r="AU86" s="8">
        <f t="shared" si="32"/>
        <v>0</v>
      </c>
      <c r="AV86" s="8">
        <f t="shared" si="32"/>
        <v>0</v>
      </c>
      <c r="AW86" s="8">
        <f t="shared" si="32"/>
        <v>0</v>
      </c>
      <c r="AX86">
        <f t="shared" si="34"/>
        <v>0</v>
      </c>
      <c r="AY86" s="8">
        <f t="shared" si="42"/>
        <v>-654.73</v>
      </c>
      <c r="AZ86" s="53">
        <f t="shared" si="43"/>
        <v>0</v>
      </c>
      <c r="BA86" s="80">
        <f t="shared" si="44"/>
        <v>0</v>
      </c>
      <c r="BD86" s="3" t="str">
        <f>VLOOKUP(D86,Schools!A:Q,17,0)</f>
        <v>A</v>
      </c>
      <c r="BE86" s="52">
        <f t="shared" si="45"/>
        <v>0</v>
      </c>
      <c r="BF86" s="52">
        <f t="shared" si="46"/>
        <v>0</v>
      </c>
      <c r="BG86" s="52">
        <f t="shared" si="47"/>
        <v>-654.73</v>
      </c>
      <c r="BH86" s="52">
        <f t="shared" si="48"/>
        <v>-654.73</v>
      </c>
      <c r="BI86" s="53">
        <f t="shared" si="49"/>
        <v>0</v>
      </c>
      <c r="BJ86" s="52">
        <f t="shared" si="50"/>
        <v>0</v>
      </c>
      <c r="BK86" s="8">
        <f t="shared" si="51"/>
        <v>-654.73</v>
      </c>
      <c r="BL86" s="52">
        <f t="shared" si="52"/>
        <v>0</v>
      </c>
      <c r="BM86" s="1">
        <f t="shared" si="53"/>
        <v>0</v>
      </c>
      <c r="BN86" s="52">
        <f t="shared" si="54"/>
        <v>0</v>
      </c>
      <c r="BO86" s="1">
        <f t="shared" si="55"/>
        <v>0</v>
      </c>
      <c r="BP86" s="53">
        <f t="shared" si="56"/>
        <v>-655</v>
      </c>
      <c r="BQ86" s="53">
        <f t="shared" si="57"/>
        <v>0</v>
      </c>
      <c r="BR86" t="str">
        <f t="shared" si="58"/>
        <v/>
      </c>
    </row>
    <row r="87" spans="1:70" x14ac:dyDescent="0.25">
      <c r="A87" t="str">
        <f t="shared" si="35"/>
        <v>DEDELEGATION</v>
      </c>
      <c r="B87" s="75" t="s">
        <v>3620</v>
      </c>
      <c r="C87" s="76">
        <v>44027</v>
      </c>
      <c r="D87" s="75">
        <v>3023312</v>
      </c>
      <c r="E87" t="str">
        <f>VLOOKUP(D87,Schools!A:B,2,0)</f>
        <v>St Mary's School EN4</v>
      </c>
      <c r="F87" t="str">
        <f>VLOOKUP(D87,Schools!$A:$Z,3,0)</f>
        <v>M</v>
      </c>
      <c r="G87" s="77">
        <v>-338.49</v>
      </c>
      <c r="H87" s="75" t="s">
        <v>3621</v>
      </c>
      <c r="I87" s="75" t="s">
        <v>4037</v>
      </c>
      <c r="J87" t="str">
        <f t="shared" si="36"/>
        <v>10162/543965</v>
      </c>
      <c r="K87">
        <f>VLOOKUP(D87,Schools!$A:$Z,9,0)</f>
        <v>400017</v>
      </c>
      <c r="L87" s="75" t="s">
        <v>173</v>
      </c>
      <c r="M87" s="75" t="s">
        <v>4038</v>
      </c>
      <c r="N87" s="75" t="s">
        <v>4039</v>
      </c>
      <c r="O87" s="78" t="str">
        <f>VLOOKUP(D87,Schools!A:D,4,0)</f>
        <v>Primary</v>
      </c>
      <c r="P87" s="78">
        <f t="shared" si="37"/>
        <v>10162</v>
      </c>
      <c r="Q87" s="78">
        <f t="shared" si="38"/>
        <v>543965</v>
      </c>
      <c r="R87" s="79">
        <v>0</v>
      </c>
      <c r="S87" s="79">
        <v>-338.49</v>
      </c>
      <c r="T87" s="79">
        <v>0</v>
      </c>
      <c r="U87" s="79">
        <v>0</v>
      </c>
      <c r="V87" s="79">
        <v>0</v>
      </c>
      <c r="W87" s="79">
        <v>0</v>
      </c>
      <c r="X87" s="79">
        <v>0</v>
      </c>
      <c r="Y87" s="79">
        <v>0</v>
      </c>
      <c r="Z87" s="79">
        <v>0</v>
      </c>
      <c r="AA87" s="79">
        <v>0</v>
      </c>
      <c r="AB87" s="79">
        <v>0</v>
      </c>
      <c r="AC87" s="79">
        <v>0</v>
      </c>
      <c r="AD87" s="79">
        <v>0</v>
      </c>
      <c r="AE87" s="79">
        <v>0</v>
      </c>
      <c r="AF87" s="52">
        <f t="shared" si="39"/>
        <v>-338.49</v>
      </c>
      <c r="AG87" s="52">
        <f t="shared" si="40"/>
        <v>0</v>
      </c>
      <c r="AH87" s="79">
        <v>0</v>
      </c>
      <c r="AK87">
        <f t="shared" si="41"/>
        <v>1</v>
      </c>
      <c r="AL87" s="8">
        <f t="shared" si="33"/>
        <v>-338.49</v>
      </c>
      <c r="AM87" s="8">
        <f t="shared" si="32"/>
        <v>0</v>
      </c>
      <c r="AN87" s="8">
        <f t="shared" si="32"/>
        <v>0</v>
      </c>
      <c r="AO87" s="8">
        <f t="shared" si="32"/>
        <v>0</v>
      </c>
      <c r="AP87" s="8">
        <f t="shared" si="32"/>
        <v>0</v>
      </c>
      <c r="AQ87" s="8">
        <f t="shared" si="32"/>
        <v>0</v>
      </c>
      <c r="AR87" s="8">
        <f t="shared" si="32"/>
        <v>0</v>
      </c>
      <c r="AS87" s="8">
        <f t="shared" si="32"/>
        <v>0</v>
      </c>
      <c r="AT87" s="8">
        <f t="shared" si="32"/>
        <v>0</v>
      </c>
      <c r="AU87" s="8">
        <f t="shared" si="32"/>
        <v>0</v>
      </c>
      <c r="AV87" s="8">
        <f t="shared" si="32"/>
        <v>0</v>
      </c>
      <c r="AW87" s="8">
        <f t="shared" si="32"/>
        <v>0</v>
      </c>
      <c r="AX87">
        <f t="shared" si="34"/>
        <v>0</v>
      </c>
      <c r="AY87" s="8">
        <f t="shared" si="42"/>
        <v>-338.49</v>
      </c>
      <c r="AZ87" s="53">
        <f t="shared" si="43"/>
        <v>0</v>
      </c>
      <c r="BA87" s="80">
        <f t="shared" si="44"/>
        <v>0</v>
      </c>
      <c r="BD87" s="3" t="str">
        <f>VLOOKUP(D87,Schools!A:Q,17,0)</f>
        <v>A</v>
      </c>
      <c r="BE87" s="52">
        <f t="shared" si="45"/>
        <v>0</v>
      </c>
      <c r="BF87" s="52">
        <f t="shared" si="46"/>
        <v>0</v>
      </c>
      <c r="BG87" s="52">
        <f t="shared" si="47"/>
        <v>-338.49</v>
      </c>
      <c r="BH87" s="52">
        <f t="shared" si="48"/>
        <v>-338.49</v>
      </c>
      <c r="BI87" s="53">
        <f t="shared" si="49"/>
        <v>0</v>
      </c>
      <c r="BJ87" s="52">
        <f t="shared" si="50"/>
        <v>0</v>
      </c>
      <c r="BK87" s="8">
        <f t="shared" si="51"/>
        <v>-338.49</v>
      </c>
      <c r="BL87" s="52">
        <f t="shared" si="52"/>
        <v>0</v>
      </c>
      <c r="BM87" s="1">
        <f t="shared" si="53"/>
        <v>0</v>
      </c>
      <c r="BN87" s="52">
        <f t="shared" si="54"/>
        <v>0</v>
      </c>
      <c r="BO87" s="1">
        <f t="shared" si="55"/>
        <v>0</v>
      </c>
      <c r="BP87" s="53">
        <f t="shared" si="56"/>
        <v>-338</v>
      </c>
      <c r="BQ87" s="53">
        <f t="shared" si="57"/>
        <v>0</v>
      </c>
      <c r="BR87" t="str">
        <f t="shared" si="58"/>
        <v/>
      </c>
    </row>
    <row r="88" spans="1:70" x14ac:dyDescent="0.25">
      <c r="A88" t="str">
        <f t="shared" si="35"/>
        <v>DEDELEGATION</v>
      </c>
      <c r="B88" s="75" t="s">
        <v>3620</v>
      </c>
      <c r="C88" s="76">
        <v>44027</v>
      </c>
      <c r="D88" s="75">
        <v>3023314</v>
      </c>
      <c r="E88" t="str">
        <f>VLOOKUP(D88,Schools!A:B,2,0)</f>
        <v>St Pauls CE Primary, NW7</v>
      </c>
      <c r="F88" t="str">
        <f>VLOOKUP(D88,Schools!$A:$Z,3,0)</f>
        <v>M</v>
      </c>
      <c r="G88" s="77">
        <v>-322.60000000000002</v>
      </c>
      <c r="H88" s="75" t="s">
        <v>3621</v>
      </c>
      <c r="I88" s="75" t="s">
        <v>4037</v>
      </c>
      <c r="J88" t="str">
        <f t="shared" si="36"/>
        <v>10162/543965</v>
      </c>
      <c r="K88">
        <f>VLOOKUP(D88,Schools!$A:$Z,9,0)</f>
        <v>400094</v>
      </c>
      <c r="L88" s="75" t="s">
        <v>173</v>
      </c>
      <c r="M88" s="75" t="s">
        <v>4038</v>
      </c>
      <c r="N88" s="75" t="s">
        <v>4039</v>
      </c>
      <c r="O88" s="78" t="str">
        <f>VLOOKUP(D88,Schools!A:D,4,0)</f>
        <v>Primary</v>
      </c>
      <c r="P88" s="78">
        <f t="shared" si="37"/>
        <v>10162</v>
      </c>
      <c r="Q88" s="78">
        <f t="shared" si="38"/>
        <v>543965</v>
      </c>
      <c r="R88" s="79">
        <v>0</v>
      </c>
      <c r="S88" s="79">
        <v>0</v>
      </c>
      <c r="T88" s="79">
        <v>-322.60000000000002</v>
      </c>
      <c r="U88" s="79">
        <v>0</v>
      </c>
      <c r="V88" s="79">
        <v>0</v>
      </c>
      <c r="W88" s="79">
        <v>0</v>
      </c>
      <c r="X88" s="79">
        <v>0</v>
      </c>
      <c r="Y88" s="79">
        <v>0</v>
      </c>
      <c r="Z88" s="79">
        <v>0</v>
      </c>
      <c r="AA88" s="79">
        <v>0</v>
      </c>
      <c r="AB88" s="79">
        <v>0</v>
      </c>
      <c r="AC88" s="79">
        <v>0</v>
      </c>
      <c r="AD88" s="79">
        <v>0</v>
      </c>
      <c r="AE88" s="79">
        <v>0</v>
      </c>
      <c r="AF88" s="52">
        <f t="shared" si="39"/>
        <v>-322.60000000000002</v>
      </c>
      <c r="AG88" s="52">
        <f t="shared" si="40"/>
        <v>0</v>
      </c>
      <c r="AH88" s="79">
        <v>0</v>
      </c>
      <c r="AK88">
        <f t="shared" si="41"/>
        <v>1</v>
      </c>
      <c r="AL88" s="8">
        <f t="shared" si="33"/>
        <v>-322.60000000000002</v>
      </c>
      <c r="AM88" s="8">
        <f t="shared" si="32"/>
        <v>0</v>
      </c>
      <c r="AN88" s="8">
        <f t="shared" si="32"/>
        <v>0</v>
      </c>
      <c r="AO88" s="8">
        <f t="shared" si="32"/>
        <v>0</v>
      </c>
      <c r="AP88" s="8">
        <f t="shared" si="32"/>
        <v>0</v>
      </c>
      <c r="AQ88" s="8">
        <f t="shared" si="32"/>
        <v>0</v>
      </c>
      <c r="AR88" s="8">
        <f t="shared" si="32"/>
        <v>0</v>
      </c>
      <c r="AS88" s="8">
        <f t="shared" si="32"/>
        <v>0</v>
      </c>
      <c r="AT88" s="8">
        <f t="shared" si="32"/>
        <v>0</v>
      </c>
      <c r="AU88" s="8">
        <f t="shared" si="32"/>
        <v>0</v>
      </c>
      <c r="AV88" s="8">
        <f t="shared" si="32"/>
        <v>0</v>
      </c>
      <c r="AW88" s="8">
        <f t="shared" si="32"/>
        <v>0</v>
      </c>
      <c r="AX88">
        <f t="shared" si="34"/>
        <v>0</v>
      </c>
      <c r="AY88" s="8">
        <f t="shared" si="42"/>
        <v>-322.60000000000002</v>
      </c>
      <c r="AZ88" s="53">
        <f t="shared" si="43"/>
        <v>0</v>
      </c>
      <c r="BA88" s="80">
        <f t="shared" si="44"/>
        <v>0</v>
      </c>
      <c r="BD88" s="3" t="str">
        <f>VLOOKUP(D88,Schools!A:Q,17,0)</f>
        <v>C</v>
      </c>
      <c r="BE88" s="52">
        <f t="shared" si="45"/>
        <v>0</v>
      </c>
      <c r="BF88" s="52">
        <f t="shared" si="46"/>
        <v>0</v>
      </c>
      <c r="BG88" s="52">
        <f t="shared" si="47"/>
        <v>-322.60000000000002</v>
      </c>
      <c r="BH88" s="52">
        <f t="shared" si="48"/>
        <v>-322.60000000000002</v>
      </c>
      <c r="BI88" s="53">
        <f t="shared" si="49"/>
        <v>0</v>
      </c>
      <c r="BJ88" s="52">
        <f t="shared" si="50"/>
        <v>0</v>
      </c>
      <c r="BK88" s="8">
        <f t="shared" si="51"/>
        <v>-322.60000000000002</v>
      </c>
      <c r="BL88" s="52">
        <f t="shared" si="52"/>
        <v>0</v>
      </c>
      <c r="BM88" s="1">
        <f t="shared" si="53"/>
        <v>0</v>
      </c>
      <c r="BN88" s="52">
        <f t="shared" si="54"/>
        <v>0</v>
      </c>
      <c r="BO88" s="1">
        <f t="shared" si="55"/>
        <v>0</v>
      </c>
      <c r="BP88" s="53">
        <f t="shared" si="56"/>
        <v>-323</v>
      </c>
      <c r="BQ88" s="53">
        <f t="shared" si="57"/>
        <v>0</v>
      </c>
      <c r="BR88" t="str">
        <f t="shared" si="58"/>
        <v/>
      </c>
    </row>
    <row r="89" spans="1:70" x14ac:dyDescent="0.25">
      <c r="A89" t="str">
        <f t="shared" si="35"/>
        <v>DEDELEGATION</v>
      </c>
      <c r="B89" s="75" t="s">
        <v>3620</v>
      </c>
      <c r="C89" s="76">
        <v>44027</v>
      </c>
      <c r="D89" s="75">
        <v>3023313</v>
      </c>
      <c r="E89" t="str">
        <f>VLOOKUP(D89,Schools!A:B,2,0)</f>
        <v>St Paul's School, N11</v>
      </c>
      <c r="F89" t="str">
        <f>VLOOKUP(D89,Schools!$A:$Z,3,0)</f>
        <v>M</v>
      </c>
      <c r="G89" s="77">
        <v>-300.35000000000002</v>
      </c>
      <c r="H89" s="75" t="s">
        <v>3621</v>
      </c>
      <c r="I89" s="75" t="s">
        <v>4037</v>
      </c>
      <c r="J89" t="str">
        <f t="shared" si="36"/>
        <v>10162/543965</v>
      </c>
      <c r="K89">
        <f>VLOOKUP(D89,Schools!$A:$Z,9,0)</f>
        <v>400006</v>
      </c>
      <c r="L89" s="75" t="s">
        <v>173</v>
      </c>
      <c r="M89" s="75" t="s">
        <v>4038</v>
      </c>
      <c r="N89" s="75" t="s">
        <v>4039</v>
      </c>
      <c r="O89" s="78" t="str">
        <f>VLOOKUP(D89,Schools!A:D,4,0)</f>
        <v>Primary</v>
      </c>
      <c r="P89" s="78">
        <f t="shared" si="37"/>
        <v>10162</v>
      </c>
      <c r="Q89" s="78">
        <f t="shared" si="38"/>
        <v>543965</v>
      </c>
      <c r="R89" s="79">
        <v>0</v>
      </c>
      <c r="S89" s="79">
        <v>-300.35000000000002</v>
      </c>
      <c r="T89" s="79">
        <v>0</v>
      </c>
      <c r="U89" s="79">
        <v>0</v>
      </c>
      <c r="V89" s="79">
        <v>0</v>
      </c>
      <c r="W89" s="79">
        <v>0</v>
      </c>
      <c r="X89" s="79">
        <v>0</v>
      </c>
      <c r="Y89" s="79">
        <v>0</v>
      </c>
      <c r="Z89" s="79">
        <v>0</v>
      </c>
      <c r="AA89" s="79">
        <v>0</v>
      </c>
      <c r="AB89" s="79">
        <v>0</v>
      </c>
      <c r="AC89" s="79">
        <v>0</v>
      </c>
      <c r="AD89" s="79">
        <v>0</v>
      </c>
      <c r="AE89" s="79">
        <v>0</v>
      </c>
      <c r="AF89" s="52">
        <f t="shared" si="39"/>
        <v>-300.35000000000002</v>
      </c>
      <c r="AG89" s="52">
        <f t="shared" si="40"/>
        <v>0</v>
      </c>
      <c r="AH89" s="79">
        <v>0</v>
      </c>
      <c r="AK89">
        <f t="shared" si="41"/>
        <v>1</v>
      </c>
      <c r="AL89" s="8">
        <f t="shared" si="33"/>
        <v>-300.35000000000002</v>
      </c>
      <c r="AM89" s="8">
        <f t="shared" si="32"/>
        <v>0</v>
      </c>
      <c r="AN89" s="8">
        <f t="shared" si="32"/>
        <v>0</v>
      </c>
      <c r="AO89" s="8">
        <f t="shared" si="32"/>
        <v>0</v>
      </c>
      <c r="AP89" s="8">
        <f t="shared" si="32"/>
        <v>0</v>
      </c>
      <c r="AQ89" s="8">
        <f t="shared" si="32"/>
        <v>0</v>
      </c>
      <c r="AR89" s="8">
        <f t="shared" si="32"/>
        <v>0</v>
      </c>
      <c r="AS89" s="8">
        <f t="shared" si="32"/>
        <v>0</v>
      </c>
      <c r="AT89" s="8">
        <f t="shared" si="32"/>
        <v>0</v>
      </c>
      <c r="AU89" s="8">
        <f t="shared" si="32"/>
        <v>0</v>
      </c>
      <c r="AV89" s="8">
        <f t="shared" si="32"/>
        <v>0</v>
      </c>
      <c r="AW89" s="8">
        <f t="shared" si="32"/>
        <v>0</v>
      </c>
      <c r="AX89">
        <f t="shared" si="34"/>
        <v>0</v>
      </c>
      <c r="AY89" s="8">
        <f t="shared" si="42"/>
        <v>-300.35000000000002</v>
      </c>
      <c r="AZ89" s="53">
        <f t="shared" si="43"/>
        <v>0</v>
      </c>
      <c r="BA89" s="80">
        <f t="shared" si="44"/>
        <v>0</v>
      </c>
      <c r="BD89" s="3" t="str">
        <f>VLOOKUP(D89,Schools!A:Q,17,0)</f>
        <v>A</v>
      </c>
      <c r="BE89" s="52">
        <f t="shared" si="45"/>
        <v>0</v>
      </c>
      <c r="BF89" s="52">
        <f t="shared" si="46"/>
        <v>0</v>
      </c>
      <c r="BG89" s="52">
        <f t="shared" si="47"/>
        <v>-300.35000000000002</v>
      </c>
      <c r="BH89" s="52">
        <f t="shared" si="48"/>
        <v>-300.35000000000002</v>
      </c>
      <c r="BI89" s="53">
        <f t="shared" si="49"/>
        <v>0</v>
      </c>
      <c r="BJ89" s="52">
        <f t="shared" si="50"/>
        <v>0</v>
      </c>
      <c r="BK89" s="8">
        <f t="shared" si="51"/>
        <v>-300.35000000000002</v>
      </c>
      <c r="BL89" s="52">
        <f t="shared" si="52"/>
        <v>0</v>
      </c>
      <c r="BM89" s="1">
        <f t="shared" si="53"/>
        <v>0</v>
      </c>
      <c r="BN89" s="52">
        <f t="shared" si="54"/>
        <v>0</v>
      </c>
      <c r="BO89" s="1">
        <f t="shared" si="55"/>
        <v>0</v>
      </c>
      <c r="BP89" s="53">
        <f t="shared" si="56"/>
        <v>-300</v>
      </c>
      <c r="BQ89" s="53">
        <f t="shared" si="57"/>
        <v>0</v>
      </c>
      <c r="BR89" t="str">
        <f t="shared" si="58"/>
        <v/>
      </c>
    </row>
    <row r="90" spans="1:70" x14ac:dyDescent="0.25">
      <c r="A90" t="str">
        <f t="shared" si="35"/>
        <v>DEDELEGATION</v>
      </c>
      <c r="B90" s="75" t="s">
        <v>3620</v>
      </c>
      <c r="C90" s="76">
        <v>44027</v>
      </c>
      <c r="D90" s="75">
        <v>3023507</v>
      </c>
      <c r="E90" t="str">
        <f>VLOOKUP(D90,Schools!A:B,2,0)</f>
        <v>St Theresa's R.C. Primary School</v>
      </c>
      <c r="F90" t="str">
        <f>VLOOKUP(D90,Schools!$A:$Z,3,0)</f>
        <v>M</v>
      </c>
      <c r="G90" s="77">
        <v>-300.35000000000002</v>
      </c>
      <c r="H90" s="75" t="s">
        <v>3621</v>
      </c>
      <c r="I90" s="75" t="s">
        <v>4037</v>
      </c>
      <c r="J90" t="str">
        <f t="shared" si="36"/>
        <v>10162/543965</v>
      </c>
      <c r="K90">
        <f>VLOOKUP(D90,Schools!$A:$Z,9,0)</f>
        <v>400037</v>
      </c>
      <c r="L90" s="75" t="s">
        <v>173</v>
      </c>
      <c r="M90" s="75" t="s">
        <v>4038</v>
      </c>
      <c r="N90" s="75" t="s">
        <v>4039</v>
      </c>
      <c r="O90" s="78" t="str">
        <f>VLOOKUP(D90,Schools!A:D,4,0)</f>
        <v>Primary</v>
      </c>
      <c r="P90" s="78">
        <f t="shared" si="37"/>
        <v>10162</v>
      </c>
      <c r="Q90" s="78">
        <f t="shared" si="38"/>
        <v>543965</v>
      </c>
      <c r="R90" s="79">
        <v>0</v>
      </c>
      <c r="S90" s="79">
        <v>-300.35000000000002</v>
      </c>
      <c r="T90" s="79">
        <v>0</v>
      </c>
      <c r="U90" s="79">
        <v>0</v>
      </c>
      <c r="V90" s="79">
        <v>0</v>
      </c>
      <c r="W90" s="79">
        <v>0</v>
      </c>
      <c r="X90" s="79">
        <v>0</v>
      </c>
      <c r="Y90" s="79">
        <v>0</v>
      </c>
      <c r="Z90" s="79">
        <v>0</v>
      </c>
      <c r="AA90" s="79">
        <v>0</v>
      </c>
      <c r="AB90" s="79">
        <v>0</v>
      </c>
      <c r="AC90" s="79">
        <v>0</v>
      </c>
      <c r="AD90" s="79">
        <v>0</v>
      </c>
      <c r="AE90" s="79">
        <v>0</v>
      </c>
      <c r="AF90" s="52">
        <f t="shared" si="39"/>
        <v>-300.35000000000002</v>
      </c>
      <c r="AG90" s="52">
        <f t="shared" si="40"/>
        <v>0</v>
      </c>
      <c r="AH90" s="79">
        <v>0</v>
      </c>
      <c r="AK90">
        <f t="shared" si="41"/>
        <v>1</v>
      </c>
      <c r="AL90" s="8">
        <f t="shared" si="33"/>
        <v>-300.35000000000002</v>
      </c>
      <c r="AM90" s="8">
        <f t="shared" si="32"/>
        <v>0</v>
      </c>
      <c r="AN90" s="8">
        <f t="shared" si="32"/>
        <v>0</v>
      </c>
      <c r="AO90" s="8">
        <f t="shared" si="32"/>
        <v>0</v>
      </c>
      <c r="AP90" s="8">
        <f t="shared" si="32"/>
        <v>0</v>
      </c>
      <c r="AQ90" s="8">
        <f t="shared" si="32"/>
        <v>0</v>
      </c>
      <c r="AR90" s="8">
        <f t="shared" si="32"/>
        <v>0</v>
      </c>
      <c r="AS90" s="8">
        <f t="shared" si="32"/>
        <v>0</v>
      </c>
      <c r="AT90" s="8">
        <f t="shared" si="32"/>
        <v>0</v>
      </c>
      <c r="AU90" s="8">
        <f t="shared" si="32"/>
        <v>0</v>
      </c>
      <c r="AV90" s="8">
        <f t="shared" si="32"/>
        <v>0</v>
      </c>
      <c r="AW90" s="8">
        <f t="shared" si="32"/>
        <v>0</v>
      </c>
      <c r="AX90">
        <f t="shared" si="34"/>
        <v>0</v>
      </c>
      <c r="AY90" s="8">
        <f t="shared" si="42"/>
        <v>-300.35000000000002</v>
      </c>
      <c r="AZ90" s="53">
        <f t="shared" si="43"/>
        <v>0</v>
      </c>
      <c r="BA90" s="80">
        <f t="shared" si="44"/>
        <v>0</v>
      </c>
      <c r="BD90" s="3" t="str">
        <f>VLOOKUP(D90,Schools!A:Q,17,0)</f>
        <v>A</v>
      </c>
      <c r="BE90" s="52">
        <f t="shared" si="45"/>
        <v>0</v>
      </c>
      <c r="BF90" s="52">
        <f t="shared" si="46"/>
        <v>0</v>
      </c>
      <c r="BG90" s="52">
        <f t="shared" si="47"/>
        <v>-300.35000000000002</v>
      </c>
      <c r="BH90" s="52">
        <f t="shared" si="48"/>
        <v>-300.35000000000002</v>
      </c>
      <c r="BI90" s="53">
        <f t="shared" si="49"/>
        <v>0</v>
      </c>
      <c r="BJ90" s="52">
        <f t="shared" si="50"/>
        <v>0</v>
      </c>
      <c r="BK90" s="8">
        <f t="shared" si="51"/>
        <v>-300.35000000000002</v>
      </c>
      <c r="BL90" s="52">
        <f t="shared" si="52"/>
        <v>0</v>
      </c>
      <c r="BM90" s="1">
        <f t="shared" si="53"/>
        <v>0</v>
      </c>
      <c r="BN90" s="52">
        <f t="shared" si="54"/>
        <v>0</v>
      </c>
      <c r="BO90" s="1">
        <f t="shared" si="55"/>
        <v>0</v>
      </c>
      <c r="BP90" s="53">
        <f t="shared" si="56"/>
        <v>-300</v>
      </c>
      <c r="BQ90" s="53">
        <f t="shared" si="57"/>
        <v>0</v>
      </c>
      <c r="BR90" t="str">
        <f t="shared" si="58"/>
        <v/>
      </c>
    </row>
    <row r="91" spans="1:70" x14ac:dyDescent="0.25">
      <c r="A91" t="str">
        <f t="shared" si="35"/>
        <v>DEDELEGATION</v>
      </c>
      <c r="B91" s="75" t="s">
        <v>3620</v>
      </c>
      <c r="C91" s="76">
        <v>44027</v>
      </c>
      <c r="D91" s="75">
        <v>3023506</v>
      </c>
      <c r="E91" t="str">
        <f>VLOOKUP(D91,Schools!A:B,2,0)</f>
        <v>St Vincent's Catholic Primary School</v>
      </c>
      <c r="F91" t="str">
        <f>VLOOKUP(D91,Schools!$A:$Z,3,0)</f>
        <v>M</v>
      </c>
      <c r="G91" s="77">
        <v>-475.15</v>
      </c>
      <c r="H91" s="75" t="s">
        <v>3621</v>
      </c>
      <c r="I91" s="75" t="s">
        <v>4037</v>
      </c>
      <c r="J91" t="str">
        <f t="shared" si="36"/>
        <v>10162/543965</v>
      </c>
      <c r="K91">
        <f>VLOOKUP(D91,Schools!$A:$Z,9,0)</f>
        <v>400009</v>
      </c>
      <c r="L91" s="75" t="s">
        <v>173</v>
      </c>
      <c r="M91" s="75" t="s">
        <v>4038</v>
      </c>
      <c r="N91" s="75" t="s">
        <v>4039</v>
      </c>
      <c r="O91" s="78" t="str">
        <f>VLOOKUP(D91,Schools!A:D,4,0)</f>
        <v>Primary</v>
      </c>
      <c r="P91" s="78">
        <f t="shared" si="37"/>
        <v>10162</v>
      </c>
      <c r="Q91" s="78">
        <f t="shared" si="38"/>
        <v>543965</v>
      </c>
      <c r="R91" s="79">
        <v>0</v>
      </c>
      <c r="S91" s="79">
        <v>-475.15</v>
      </c>
      <c r="T91" s="79">
        <v>0</v>
      </c>
      <c r="U91" s="79">
        <v>0</v>
      </c>
      <c r="V91" s="79">
        <v>0</v>
      </c>
      <c r="W91" s="79">
        <v>0</v>
      </c>
      <c r="X91" s="79">
        <v>0</v>
      </c>
      <c r="Y91" s="79">
        <v>0</v>
      </c>
      <c r="Z91" s="79">
        <v>0</v>
      </c>
      <c r="AA91" s="79">
        <v>0</v>
      </c>
      <c r="AB91" s="79">
        <v>0</v>
      </c>
      <c r="AC91" s="79">
        <v>0</v>
      </c>
      <c r="AD91" s="79">
        <v>0</v>
      </c>
      <c r="AE91" s="79">
        <v>0</v>
      </c>
      <c r="AF91" s="52">
        <f t="shared" si="39"/>
        <v>-475.15</v>
      </c>
      <c r="AG91" s="52">
        <f t="shared" si="40"/>
        <v>0</v>
      </c>
      <c r="AH91" s="79">
        <v>0</v>
      </c>
      <c r="AK91">
        <f t="shared" si="41"/>
        <v>1</v>
      </c>
      <c r="AL91" s="8">
        <f t="shared" si="33"/>
        <v>-475.15</v>
      </c>
      <c r="AM91" s="8">
        <f t="shared" si="32"/>
        <v>0</v>
      </c>
      <c r="AN91" s="8">
        <f t="shared" si="32"/>
        <v>0</v>
      </c>
      <c r="AO91" s="8">
        <f t="shared" si="32"/>
        <v>0</v>
      </c>
      <c r="AP91" s="8">
        <f t="shared" si="32"/>
        <v>0</v>
      </c>
      <c r="AQ91" s="8">
        <f t="shared" si="32"/>
        <v>0</v>
      </c>
      <c r="AR91" s="8">
        <f t="shared" si="32"/>
        <v>0</v>
      </c>
      <c r="AS91" s="8">
        <f t="shared" si="32"/>
        <v>0</v>
      </c>
      <c r="AT91" s="8">
        <f t="shared" si="32"/>
        <v>0</v>
      </c>
      <c r="AU91" s="8">
        <f t="shared" si="32"/>
        <v>0</v>
      </c>
      <c r="AV91" s="8">
        <f t="shared" si="32"/>
        <v>0</v>
      </c>
      <c r="AW91" s="8">
        <f t="shared" si="32"/>
        <v>0</v>
      </c>
      <c r="AX91">
        <f t="shared" si="34"/>
        <v>0</v>
      </c>
      <c r="AY91" s="8">
        <f t="shared" si="42"/>
        <v>-475.15</v>
      </c>
      <c r="AZ91" s="53">
        <f t="shared" si="43"/>
        <v>0</v>
      </c>
      <c r="BA91" s="80">
        <f t="shared" si="44"/>
        <v>0</v>
      </c>
      <c r="BD91" s="3" t="str">
        <f>VLOOKUP(D91,Schools!A:Q,17,0)</f>
        <v>A</v>
      </c>
      <c r="BE91" s="52">
        <f t="shared" si="45"/>
        <v>0</v>
      </c>
      <c r="BF91" s="52">
        <f t="shared" si="46"/>
        <v>0</v>
      </c>
      <c r="BG91" s="52">
        <f t="shared" si="47"/>
        <v>-475.15</v>
      </c>
      <c r="BH91" s="52">
        <f t="shared" si="48"/>
        <v>-475.15</v>
      </c>
      <c r="BI91" s="53">
        <f t="shared" si="49"/>
        <v>0</v>
      </c>
      <c r="BJ91" s="52">
        <f t="shared" si="50"/>
        <v>0</v>
      </c>
      <c r="BK91" s="8">
        <f t="shared" si="51"/>
        <v>-475.15</v>
      </c>
      <c r="BL91" s="52">
        <f t="shared" si="52"/>
        <v>0</v>
      </c>
      <c r="BM91" s="1">
        <f t="shared" si="53"/>
        <v>0</v>
      </c>
      <c r="BN91" s="52">
        <f t="shared" si="54"/>
        <v>0</v>
      </c>
      <c r="BO91" s="1">
        <f t="shared" si="55"/>
        <v>0</v>
      </c>
      <c r="BP91" s="53">
        <f t="shared" si="56"/>
        <v>-475</v>
      </c>
      <c r="BQ91" s="53">
        <f t="shared" si="57"/>
        <v>0</v>
      </c>
      <c r="BR91" t="str">
        <f t="shared" si="58"/>
        <v/>
      </c>
    </row>
    <row r="92" spans="1:70" x14ac:dyDescent="0.25">
      <c r="A92" t="str">
        <f t="shared" si="35"/>
        <v>DEDELEGATION</v>
      </c>
      <c r="B92" s="75" t="s">
        <v>3620</v>
      </c>
      <c r="C92" s="76">
        <v>44027</v>
      </c>
      <c r="D92" s="75">
        <v>3022070</v>
      </c>
      <c r="E92" t="str">
        <f>VLOOKUP(D92,Schools!A:B,2,0)</f>
        <v>Sunnyfields Primary School</v>
      </c>
      <c r="F92" t="str">
        <f>VLOOKUP(D92,Schools!$A:$Z,3,0)</f>
        <v>M</v>
      </c>
      <c r="G92" s="77">
        <v>-330.54</v>
      </c>
      <c r="H92" s="75" t="s">
        <v>3621</v>
      </c>
      <c r="I92" s="75" t="s">
        <v>4037</v>
      </c>
      <c r="J92" t="str">
        <f t="shared" si="36"/>
        <v>10162/543965</v>
      </c>
      <c r="K92">
        <f>VLOOKUP(D92,Schools!$A:$Z,9,0)</f>
        <v>400038</v>
      </c>
      <c r="L92" s="75" t="s">
        <v>173</v>
      </c>
      <c r="M92" s="75" t="s">
        <v>4038</v>
      </c>
      <c r="N92" s="75" t="s">
        <v>4039</v>
      </c>
      <c r="O92" s="78" t="str">
        <f>VLOOKUP(D92,Schools!A:D,4,0)</f>
        <v>Primary</v>
      </c>
      <c r="P92" s="78">
        <f t="shared" si="37"/>
        <v>10162</v>
      </c>
      <c r="Q92" s="78">
        <f t="shared" si="38"/>
        <v>543965</v>
      </c>
      <c r="R92" s="79">
        <v>0</v>
      </c>
      <c r="S92" s="79">
        <v>0</v>
      </c>
      <c r="T92" s="79">
        <v>-330.54</v>
      </c>
      <c r="U92" s="79">
        <v>0</v>
      </c>
      <c r="V92" s="79">
        <v>0</v>
      </c>
      <c r="W92" s="79">
        <v>0</v>
      </c>
      <c r="X92" s="79">
        <v>0</v>
      </c>
      <c r="Y92" s="79">
        <v>0</v>
      </c>
      <c r="Z92" s="79">
        <v>0</v>
      </c>
      <c r="AA92" s="79">
        <v>0</v>
      </c>
      <c r="AB92" s="79">
        <v>0</v>
      </c>
      <c r="AC92" s="79">
        <v>0</v>
      </c>
      <c r="AD92" s="79">
        <v>0</v>
      </c>
      <c r="AE92" s="79">
        <v>0</v>
      </c>
      <c r="AF92" s="52">
        <f t="shared" si="39"/>
        <v>-330.54</v>
      </c>
      <c r="AG92" s="52">
        <f t="shared" si="40"/>
        <v>0</v>
      </c>
      <c r="AH92" s="79">
        <v>0</v>
      </c>
      <c r="AK92">
        <f t="shared" si="41"/>
        <v>1</v>
      </c>
      <c r="AL92" s="8">
        <f t="shared" si="33"/>
        <v>-330.54</v>
      </c>
      <c r="AM92" s="8">
        <f t="shared" si="32"/>
        <v>0</v>
      </c>
      <c r="AN92" s="8">
        <f t="shared" si="32"/>
        <v>0</v>
      </c>
      <c r="AO92" s="8">
        <f t="shared" si="32"/>
        <v>0</v>
      </c>
      <c r="AP92" s="8">
        <f t="shared" si="32"/>
        <v>0</v>
      </c>
      <c r="AQ92" s="8">
        <f t="shared" si="32"/>
        <v>0</v>
      </c>
      <c r="AR92" s="8">
        <f t="shared" si="32"/>
        <v>0</v>
      </c>
      <c r="AS92" s="8">
        <f t="shared" si="32"/>
        <v>0</v>
      </c>
      <c r="AT92" s="8">
        <f t="shared" si="32"/>
        <v>0</v>
      </c>
      <c r="AU92" s="8">
        <f t="shared" si="32"/>
        <v>0</v>
      </c>
      <c r="AV92" s="8">
        <f t="shared" si="32"/>
        <v>0</v>
      </c>
      <c r="AW92" s="8">
        <f t="shared" si="32"/>
        <v>0</v>
      </c>
      <c r="AX92">
        <f t="shared" si="34"/>
        <v>0</v>
      </c>
      <c r="AY92" s="8">
        <f t="shared" si="42"/>
        <v>-330.54</v>
      </c>
      <c r="AZ92" s="53">
        <f t="shared" si="43"/>
        <v>0</v>
      </c>
      <c r="BA92" s="80">
        <f t="shared" si="44"/>
        <v>0</v>
      </c>
      <c r="BD92" s="3" t="str">
        <f>VLOOKUP(D92,Schools!A:Q,17,0)</f>
        <v>D</v>
      </c>
      <c r="BE92" s="52">
        <f t="shared" si="45"/>
        <v>0</v>
      </c>
      <c r="BF92" s="52">
        <f t="shared" si="46"/>
        <v>0</v>
      </c>
      <c r="BG92" s="52">
        <f t="shared" si="47"/>
        <v>-330.54</v>
      </c>
      <c r="BH92" s="52">
        <f t="shared" si="48"/>
        <v>-330.54</v>
      </c>
      <c r="BI92" s="53">
        <f t="shared" si="49"/>
        <v>0</v>
      </c>
      <c r="BJ92" s="52">
        <f t="shared" si="50"/>
        <v>0</v>
      </c>
      <c r="BK92" s="8">
        <f t="shared" si="51"/>
        <v>-330.54</v>
      </c>
      <c r="BL92" s="52">
        <f t="shared" si="52"/>
        <v>0</v>
      </c>
      <c r="BM92" s="1">
        <f t="shared" si="53"/>
        <v>0</v>
      </c>
      <c r="BN92" s="52">
        <f t="shared" si="54"/>
        <v>0</v>
      </c>
      <c r="BO92" s="1">
        <f t="shared" si="55"/>
        <v>0</v>
      </c>
      <c r="BP92" s="53">
        <f t="shared" si="56"/>
        <v>-331</v>
      </c>
      <c r="BQ92" s="53">
        <f t="shared" si="57"/>
        <v>0</v>
      </c>
      <c r="BR92" t="str">
        <f t="shared" si="58"/>
        <v/>
      </c>
    </row>
    <row r="93" spans="1:70" x14ac:dyDescent="0.25">
      <c r="A93" t="str">
        <f t="shared" si="35"/>
        <v>DEDELEGATION</v>
      </c>
      <c r="B93" s="75" t="s">
        <v>3620</v>
      </c>
      <c r="C93" s="76">
        <v>44027</v>
      </c>
      <c r="D93" s="75">
        <v>3023316</v>
      </c>
      <c r="E93" t="str">
        <f>VLOOKUP(D93,Schools!A:B,2,0)</f>
        <v>Trent  C of E Primary School</v>
      </c>
      <c r="F93" t="str">
        <f>VLOOKUP(D93,Schools!$A:$Z,3,0)</f>
        <v>M</v>
      </c>
      <c r="G93" s="77">
        <v>-336.9</v>
      </c>
      <c r="H93" s="75" t="s">
        <v>3621</v>
      </c>
      <c r="I93" s="75" t="s">
        <v>4037</v>
      </c>
      <c r="J93" t="str">
        <f t="shared" si="36"/>
        <v>10162/543965</v>
      </c>
      <c r="K93">
        <f>VLOOKUP(D93,Schools!$A:$Z,9,0)</f>
        <v>400100</v>
      </c>
      <c r="L93" s="75" t="s">
        <v>173</v>
      </c>
      <c r="M93" s="75" t="s">
        <v>4038</v>
      </c>
      <c r="N93" s="75" t="s">
        <v>4039</v>
      </c>
      <c r="O93" s="78" t="str">
        <f>VLOOKUP(D93,Schools!A:D,4,0)</f>
        <v>Primary</v>
      </c>
      <c r="P93" s="78">
        <f t="shared" si="37"/>
        <v>10162</v>
      </c>
      <c r="Q93" s="78">
        <f t="shared" si="38"/>
        <v>543965</v>
      </c>
      <c r="R93" s="79">
        <v>0</v>
      </c>
      <c r="S93" s="79">
        <v>-336.9</v>
      </c>
      <c r="T93" s="79">
        <v>0</v>
      </c>
      <c r="U93" s="79">
        <v>0</v>
      </c>
      <c r="V93" s="79">
        <v>0</v>
      </c>
      <c r="W93" s="79">
        <v>0</v>
      </c>
      <c r="X93" s="79">
        <v>0</v>
      </c>
      <c r="Y93" s="79">
        <v>0</v>
      </c>
      <c r="Z93" s="79">
        <v>0</v>
      </c>
      <c r="AA93" s="79">
        <v>0</v>
      </c>
      <c r="AB93" s="79">
        <v>0</v>
      </c>
      <c r="AC93" s="79">
        <v>0</v>
      </c>
      <c r="AD93" s="79">
        <v>0</v>
      </c>
      <c r="AE93" s="79">
        <v>0</v>
      </c>
      <c r="AF93" s="52">
        <f t="shared" si="39"/>
        <v>-336.9</v>
      </c>
      <c r="AG93" s="52">
        <f t="shared" si="40"/>
        <v>0</v>
      </c>
      <c r="AH93" s="79">
        <v>0</v>
      </c>
      <c r="AK93">
        <f t="shared" si="41"/>
        <v>1</v>
      </c>
      <c r="AL93" s="8">
        <f t="shared" si="33"/>
        <v>-336.9</v>
      </c>
      <c r="AM93" s="8">
        <f t="shared" si="32"/>
        <v>0</v>
      </c>
      <c r="AN93" s="8">
        <f t="shared" si="32"/>
        <v>0</v>
      </c>
      <c r="AO93" s="8">
        <f t="shared" si="32"/>
        <v>0</v>
      </c>
      <c r="AP93" s="8">
        <f t="shared" si="32"/>
        <v>0</v>
      </c>
      <c r="AQ93" s="8">
        <f t="shared" si="32"/>
        <v>0</v>
      </c>
      <c r="AR93" s="8">
        <f t="shared" si="32"/>
        <v>0</v>
      </c>
      <c r="AS93" s="8">
        <f t="shared" si="32"/>
        <v>0</v>
      </c>
      <c r="AT93" s="8">
        <f t="shared" si="32"/>
        <v>0</v>
      </c>
      <c r="AU93" s="8">
        <f t="shared" si="32"/>
        <v>0</v>
      </c>
      <c r="AV93" s="8">
        <f t="shared" si="32"/>
        <v>0</v>
      </c>
      <c r="AW93" s="8">
        <f t="shared" si="32"/>
        <v>0</v>
      </c>
      <c r="AX93">
        <f t="shared" si="34"/>
        <v>0</v>
      </c>
      <c r="AY93" s="8">
        <f t="shared" si="42"/>
        <v>-336.9</v>
      </c>
      <c r="AZ93" s="53">
        <f t="shared" si="43"/>
        <v>0</v>
      </c>
      <c r="BA93" s="80">
        <f t="shared" si="44"/>
        <v>0</v>
      </c>
      <c r="BD93" s="3" t="str">
        <f>VLOOKUP(D93,Schools!A:Q,17,0)</f>
        <v>A</v>
      </c>
      <c r="BE93" s="52">
        <f t="shared" si="45"/>
        <v>0</v>
      </c>
      <c r="BF93" s="52">
        <f t="shared" si="46"/>
        <v>0</v>
      </c>
      <c r="BG93" s="52">
        <f t="shared" si="47"/>
        <v>-336.9</v>
      </c>
      <c r="BH93" s="52">
        <f t="shared" si="48"/>
        <v>-336.9</v>
      </c>
      <c r="BI93" s="53">
        <f t="shared" si="49"/>
        <v>0</v>
      </c>
      <c r="BJ93" s="52">
        <f t="shared" si="50"/>
        <v>0</v>
      </c>
      <c r="BK93" s="8">
        <f t="shared" si="51"/>
        <v>-336.9</v>
      </c>
      <c r="BL93" s="52">
        <f t="shared" si="52"/>
        <v>0</v>
      </c>
      <c r="BM93" s="1">
        <f t="shared" si="53"/>
        <v>0</v>
      </c>
      <c r="BN93" s="52">
        <f t="shared" si="54"/>
        <v>0</v>
      </c>
      <c r="BO93" s="1">
        <f t="shared" si="55"/>
        <v>0</v>
      </c>
      <c r="BP93" s="53">
        <f t="shared" si="56"/>
        <v>-337</v>
      </c>
      <c r="BQ93" s="53">
        <f t="shared" si="57"/>
        <v>0</v>
      </c>
      <c r="BR93" t="str">
        <f t="shared" si="58"/>
        <v/>
      </c>
    </row>
    <row r="94" spans="1:70" x14ac:dyDescent="0.25">
      <c r="A94" t="str">
        <f t="shared" si="35"/>
        <v>DEDELEGATION</v>
      </c>
      <c r="B94" s="75" t="s">
        <v>3620</v>
      </c>
      <c r="C94" s="76">
        <v>44027</v>
      </c>
      <c r="D94" s="75">
        <v>3022055</v>
      </c>
      <c r="E94" t="str">
        <f>VLOOKUP(D94,Schools!A:B,2,0)</f>
        <v>Tudor School</v>
      </c>
      <c r="F94" t="str">
        <f>VLOOKUP(D94,Schools!$A:$Z,3,0)</f>
        <v>M</v>
      </c>
      <c r="G94" s="77">
        <v>-346.43</v>
      </c>
      <c r="H94" s="75" t="s">
        <v>3621</v>
      </c>
      <c r="I94" s="75" t="s">
        <v>4037</v>
      </c>
      <c r="J94" t="str">
        <f t="shared" si="36"/>
        <v>10162/543965</v>
      </c>
      <c r="K94">
        <f>VLOOKUP(D94,Schools!$A:$Z,9,0)</f>
        <v>400101</v>
      </c>
      <c r="L94" s="75" t="s">
        <v>173</v>
      </c>
      <c r="M94" s="75" t="s">
        <v>4038</v>
      </c>
      <c r="N94" s="75" t="s">
        <v>4039</v>
      </c>
      <c r="O94" s="78" t="str">
        <f>VLOOKUP(D94,Schools!A:D,4,0)</f>
        <v>Primary</v>
      </c>
      <c r="P94" s="78">
        <f t="shared" si="37"/>
        <v>10162</v>
      </c>
      <c r="Q94" s="78">
        <f t="shared" si="38"/>
        <v>543965</v>
      </c>
      <c r="R94" s="79">
        <v>0</v>
      </c>
      <c r="S94" s="79">
        <v>-346.43</v>
      </c>
      <c r="T94" s="79">
        <v>0</v>
      </c>
      <c r="U94" s="79">
        <v>0</v>
      </c>
      <c r="V94" s="79">
        <v>0</v>
      </c>
      <c r="W94" s="79">
        <v>0</v>
      </c>
      <c r="X94" s="79">
        <v>0</v>
      </c>
      <c r="Y94" s="79">
        <v>0</v>
      </c>
      <c r="Z94" s="79">
        <v>0</v>
      </c>
      <c r="AA94" s="79">
        <v>0</v>
      </c>
      <c r="AB94" s="79">
        <v>0</v>
      </c>
      <c r="AC94" s="79">
        <v>0</v>
      </c>
      <c r="AD94" s="79">
        <v>0</v>
      </c>
      <c r="AE94" s="79">
        <v>0</v>
      </c>
      <c r="AF94" s="52">
        <f t="shared" si="39"/>
        <v>-346.43</v>
      </c>
      <c r="AG94" s="52">
        <f t="shared" si="40"/>
        <v>0</v>
      </c>
      <c r="AH94" s="79">
        <v>0</v>
      </c>
      <c r="AK94">
        <f t="shared" si="41"/>
        <v>1</v>
      </c>
      <c r="AL94" s="8">
        <f t="shared" si="33"/>
        <v>-346.43</v>
      </c>
      <c r="AM94" s="8">
        <f t="shared" si="32"/>
        <v>0</v>
      </c>
      <c r="AN94" s="8">
        <f t="shared" si="32"/>
        <v>0</v>
      </c>
      <c r="AO94" s="8">
        <f t="shared" si="32"/>
        <v>0</v>
      </c>
      <c r="AP94" s="8">
        <f t="shared" si="32"/>
        <v>0</v>
      </c>
      <c r="AQ94" s="8">
        <f t="shared" si="32"/>
        <v>0</v>
      </c>
      <c r="AR94" s="8">
        <f t="shared" si="32"/>
        <v>0</v>
      </c>
      <c r="AS94" s="8">
        <f t="shared" si="32"/>
        <v>0</v>
      </c>
      <c r="AT94" s="8">
        <f t="shared" si="32"/>
        <v>0</v>
      </c>
      <c r="AU94" s="8">
        <f t="shared" si="32"/>
        <v>0</v>
      </c>
      <c r="AV94" s="8">
        <f t="shared" si="32"/>
        <v>0</v>
      </c>
      <c r="AW94" s="8">
        <f t="shared" si="32"/>
        <v>0</v>
      </c>
      <c r="AX94">
        <f t="shared" si="34"/>
        <v>0</v>
      </c>
      <c r="AY94" s="8">
        <f t="shared" si="42"/>
        <v>-346.43</v>
      </c>
      <c r="AZ94" s="53">
        <f t="shared" si="43"/>
        <v>0</v>
      </c>
      <c r="BA94" s="80">
        <f t="shared" si="44"/>
        <v>0</v>
      </c>
      <c r="BD94" s="3" t="str">
        <f>VLOOKUP(D94,Schools!A:Q,17,0)</f>
        <v>A</v>
      </c>
      <c r="BE94" s="52">
        <f t="shared" si="45"/>
        <v>0</v>
      </c>
      <c r="BF94" s="52">
        <f t="shared" si="46"/>
        <v>0</v>
      </c>
      <c r="BG94" s="52">
        <f t="shared" si="47"/>
        <v>-346.43</v>
      </c>
      <c r="BH94" s="52">
        <f t="shared" si="48"/>
        <v>-346.43</v>
      </c>
      <c r="BI94" s="53">
        <f t="shared" si="49"/>
        <v>0</v>
      </c>
      <c r="BJ94" s="52">
        <f t="shared" si="50"/>
        <v>0</v>
      </c>
      <c r="BK94" s="8">
        <f t="shared" si="51"/>
        <v>-346.43</v>
      </c>
      <c r="BL94" s="52">
        <f t="shared" si="52"/>
        <v>0</v>
      </c>
      <c r="BM94" s="1">
        <f t="shared" si="53"/>
        <v>0</v>
      </c>
      <c r="BN94" s="52">
        <f t="shared" si="54"/>
        <v>0</v>
      </c>
      <c r="BO94" s="1">
        <f t="shared" si="55"/>
        <v>0</v>
      </c>
      <c r="BP94" s="53">
        <f t="shared" si="56"/>
        <v>-346</v>
      </c>
      <c r="BQ94" s="53">
        <f t="shared" si="57"/>
        <v>0</v>
      </c>
      <c r="BR94" t="str">
        <f t="shared" si="58"/>
        <v/>
      </c>
    </row>
    <row r="95" spans="1:70" x14ac:dyDescent="0.25">
      <c r="A95" t="str">
        <f t="shared" si="35"/>
        <v>DEDELEGATION</v>
      </c>
      <c r="B95" s="75" t="s">
        <v>3620</v>
      </c>
      <c r="C95" s="76">
        <v>44027</v>
      </c>
      <c r="D95" s="75">
        <v>3022057</v>
      </c>
      <c r="E95" t="str">
        <f>VLOOKUP(D95,Schools!A:B,2,0)</f>
        <v>Underhill School</v>
      </c>
      <c r="F95" t="str">
        <f>VLOOKUP(D95,Schools!$A:$Z,3,0)</f>
        <v>M</v>
      </c>
      <c r="G95" s="77">
        <v>-759.61</v>
      </c>
      <c r="H95" s="75" t="s">
        <v>3621</v>
      </c>
      <c r="I95" s="75" t="s">
        <v>4037</v>
      </c>
      <c r="J95" t="str">
        <f t="shared" si="36"/>
        <v>10162/543965</v>
      </c>
      <c r="K95">
        <f>VLOOKUP(D95,Schools!$A:$Z,9,0)</f>
        <v>400053</v>
      </c>
      <c r="L95" s="75" t="s">
        <v>173</v>
      </c>
      <c r="M95" s="75" t="s">
        <v>4038</v>
      </c>
      <c r="N95" s="75" t="s">
        <v>4039</v>
      </c>
      <c r="O95" s="78" t="str">
        <f>VLOOKUP(D95,Schools!A:D,4,0)</f>
        <v>Primary</v>
      </c>
      <c r="P95" s="78">
        <f t="shared" si="37"/>
        <v>10162</v>
      </c>
      <c r="Q95" s="78">
        <f t="shared" si="38"/>
        <v>543965</v>
      </c>
      <c r="R95" s="79">
        <v>0</v>
      </c>
      <c r="S95" s="79">
        <v>0</v>
      </c>
      <c r="T95" s="79">
        <v>-759.61</v>
      </c>
      <c r="U95" s="79">
        <v>0</v>
      </c>
      <c r="V95" s="79">
        <v>0</v>
      </c>
      <c r="W95" s="79">
        <v>0</v>
      </c>
      <c r="X95" s="79">
        <v>0</v>
      </c>
      <c r="Y95" s="79">
        <v>0</v>
      </c>
      <c r="Z95" s="79">
        <v>0</v>
      </c>
      <c r="AA95" s="79">
        <v>0</v>
      </c>
      <c r="AB95" s="79">
        <v>0</v>
      </c>
      <c r="AC95" s="79">
        <v>0</v>
      </c>
      <c r="AD95" s="79">
        <v>0</v>
      </c>
      <c r="AE95" s="79">
        <v>0</v>
      </c>
      <c r="AF95" s="52">
        <f t="shared" si="39"/>
        <v>-759.61</v>
      </c>
      <c r="AG95" s="52">
        <f t="shared" si="40"/>
        <v>0</v>
      </c>
      <c r="AH95" s="79">
        <v>0</v>
      </c>
      <c r="AK95">
        <f t="shared" si="41"/>
        <v>1</v>
      </c>
      <c r="AL95" s="8">
        <f t="shared" si="33"/>
        <v>-759.61</v>
      </c>
      <c r="AM95" s="8">
        <f t="shared" si="32"/>
        <v>0</v>
      </c>
      <c r="AN95" s="8">
        <f t="shared" si="32"/>
        <v>0</v>
      </c>
      <c r="AO95" s="8">
        <f t="shared" si="32"/>
        <v>0</v>
      </c>
      <c r="AP95" s="8">
        <f t="shared" si="32"/>
        <v>0</v>
      </c>
      <c r="AQ95" s="8">
        <f t="shared" si="32"/>
        <v>0</v>
      </c>
      <c r="AR95" s="8">
        <f t="shared" si="32"/>
        <v>0</v>
      </c>
      <c r="AS95" s="8">
        <f t="shared" si="32"/>
        <v>0</v>
      </c>
      <c r="AT95" s="8">
        <f t="shared" si="32"/>
        <v>0</v>
      </c>
      <c r="AU95" s="8">
        <f t="shared" si="32"/>
        <v>0</v>
      </c>
      <c r="AV95" s="8">
        <f t="shared" si="32"/>
        <v>0</v>
      </c>
      <c r="AW95" s="8">
        <f t="shared" si="32"/>
        <v>0</v>
      </c>
      <c r="AX95">
        <f t="shared" si="34"/>
        <v>0</v>
      </c>
      <c r="AY95" s="8">
        <f t="shared" si="42"/>
        <v>-759.61</v>
      </c>
      <c r="AZ95" s="53">
        <f t="shared" si="43"/>
        <v>0</v>
      </c>
      <c r="BA95" s="80">
        <f t="shared" si="44"/>
        <v>0</v>
      </c>
      <c r="BD95" s="3" t="str">
        <f>VLOOKUP(D95,Schools!A:Q,17,0)</f>
        <v>B</v>
      </c>
      <c r="BE95" s="52">
        <f t="shared" si="45"/>
        <v>0</v>
      </c>
      <c r="BF95" s="52">
        <f t="shared" si="46"/>
        <v>0</v>
      </c>
      <c r="BG95" s="52">
        <f t="shared" si="47"/>
        <v>-759.61</v>
      </c>
      <c r="BH95" s="52">
        <f t="shared" si="48"/>
        <v>-759.61</v>
      </c>
      <c r="BI95" s="53">
        <f t="shared" si="49"/>
        <v>0</v>
      </c>
      <c r="BJ95" s="52">
        <f t="shared" si="50"/>
        <v>0</v>
      </c>
      <c r="BK95" s="8">
        <f t="shared" si="51"/>
        <v>-759.61</v>
      </c>
      <c r="BL95" s="52">
        <f t="shared" si="52"/>
        <v>0</v>
      </c>
      <c r="BM95" s="1">
        <f t="shared" si="53"/>
        <v>0</v>
      </c>
      <c r="BN95" s="52">
        <f t="shared" si="54"/>
        <v>0</v>
      </c>
      <c r="BO95" s="1">
        <f t="shared" si="55"/>
        <v>0</v>
      </c>
      <c r="BP95" s="53">
        <f t="shared" si="56"/>
        <v>-760</v>
      </c>
      <c r="BQ95" s="53">
        <f t="shared" si="57"/>
        <v>0</v>
      </c>
      <c r="BR95" t="str">
        <f t="shared" si="58"/>
        <v/>
      </c>
    </row>
    <row r="96" spans="1:70" x14ac:dyDescent="0.25">
      <c r="A96" t="str">
        <f t="shared" si="35"/>
        <v>DEDELEGATION</v>
      </c>
      <c r="B96" s="75" t="s">
        <v>3620</v>
      </c>
      <c r="C96" s="76">
        <v>44027</v>
      </c>
      <c r="D96" s="75">
        <v>3022076</v>
      </c>
      <c r="E96" t="str">
        <f>VLOOKUP(D96,Schools!A:B,2,0)</f>
        <v>Wessex  Gardens Primary School</v>
      </c>
      <c r="F96" t="str">
        <f>VLOOKUP(D96,Schools!$A:$Z,3,0)</f>
        <v>M</v>
      </c>
      <c r="G96" s="77">
        <v>-587.98</v>
      </c>
      <c r="H96" s="75" t="s">
        <v>3621</v>
      </c>
      <c r="I96" s="75" t="s">
        <v>4037</v>
      </c>
      <c r="J96" t="str">
        <f t="shared" si="36"/>
        <v>10162/543965</v>
      </c>
      <c r="K96">
        <f>VLOOKUP(D96,Schools!$A:$Z,9,0)</f>
        <v>400111</v>
      </c>
      <c r="L96" s="75" t="s">
        <v>173</v>
      </c>
      <c r="M96" s="75" t="s">
        <v>4038</v>
      </c>
      <c r="N96" s="75" t="s">
        <v>4039</v>
      </c>
      <c r="O96" s="78" t="str">
        <f>VLOOKUP(D96,Schools!A:D,4,0)</f>
        <v>Primary</v>
      </c>
      <c r="P96" s="78">
        <f t="shared" si="37"/>
        <v>10162</v>
      </c>
      <c r="Q96" s="78">
        <f t="shared" si="38"/>
        <v>543965</v>
      </c>
      <c r="R96" s="79">
        <v>0</v>
      </c>
      <c r="S96" s="79">
        <v>0</v>
      </c>
      <c r="T96" s="79">
        <v>-587.98</v>
      </c>
      <c r="U96" s="79">
        <v>0</v>
      </c>
      <c r="V96" s="79">
        <v>0</v>
      </c>
      <c r="W96" s="79">
        <v>0</v>
      </c>
      <c r="X96" s="79">
        <v>0</v>
      </c>
      <c r="Y96" s="79">
        <v>0</v>
      </c>
      <c r="Z96" s="79">
        <v>0</v>
      </c>
      <c r="AA96" s="79">
        <v>0</v>
      </c>
      <c r="AB96" s="79">
        <v>0</v>
      </c>
      <c r="AC96" s="79">
        <v>0</v>
      </c>
      <c r="AD96" s="79">
        <v>0</v>
      </c>
      <c r="AE96" s="79">
        <v>0</v>
      </c>
      <c r="AF96" s="52">
        <f t="shared" si="39"/>
        <v>-587.98</v>
      </c>
      <c r="AG96" s="52">
        <f t="shared" si="40"/>
        <v>0</v>
      </c>
      <c r="AH96" s="79">
        <v>0</v>
      </c>
      <c r="AK96">
        <f t="shared" si="41"/>
        <v>1</v>
      </c>
      <c r="AL96" s="8">
        <f t="shared" si="33"/>
        <v>-587.98</v>
      </c>
      <c r="AM96" s="8">
        <f t="shared" si="32"/>
        <v>0</v>
      </c>
      <c r="AN96" s="8">
        <f t="shared" si="32"/>
        <v>0</v>
      </c>
      <c r="AO96" s="8">
        <f t="shared" si="32"/>
        <v>0</v>
      </c>
      <c r="AP96" s="8">
        <f t="shared" si="32"/>
        <v>0</v>
      </c>
      <c r="AQ96" s="8">
        <f t="shared" si="32"/>
        <v>0</v>
      </c>
      <c r="AR96" s="8">
        <f t="shared" si="32"/>
        <v>0</v>
      </c>
      <c r="AS96" s="8">
        <f t="shared" si="32"/>
        <v>0</v>
      </c>
      <c r="AT96" s="8">
        <f t="shared" si="32"/>
        <v>0</v>
      </c>
      <c r="AU96" s="8">
        <f t="shared" si="32"/>
        <v>0</v>
      </c>
      <c r="AV96" s="8">
        <f t="shared" si="32"/>
        <v>0</v>
      </c>
      <c r="AW96" s="8">
        <f t="shared" si="32"/>
        <v>0</v>
      </c>
      <c r="AX96">
        <f t="shared" si="34"/>
        <v>0</v>
      </c>
      <c r="AY96" s="8">
        <f t="shared" si="42"/>
        <v>-587.98</v>
      </c>
      <c r="AZ96" s="53">
        <f t="shared" si="43"/>
        <v>0</v>
      </c>
      <c r="BA96" s="80">
        <f t="shared" si="44"/>
        <v>0</v>
      </c>
      <c r="BD96" s="3" t="str">
        <f>VLOOKUP(D96,Schools!A:Q,17,0)</f>
        <v>D</v>
      </c>
      <c r="BE96" s="52">
        <f t="shared" si="45"/>
        <v>0</v>
      </c>
      <c r="BF96" s="52">
        <f t="shared" si="46"/>
        <v>0</v>
      </c>
      <c r="BG96" s="52">
        <f t="shared" si="47"/>
        <v>-587.98</v>
      </c>
      <c r="BH96" s="52">
        <f t="shared" si="48"/>
        <v>-587.98</v>
      </c>
      <c r="BI96" s="53">
        <f t="shared" si="49"/>
        <v>0</v>
      </c>
      <c r="BJ96" s="52">
        <f t="shared" si="50"/>
        <v>0</v>
      </c>
      <c r="BK96" s="8">
        <f t="shared" si="51"/>
        <v>-587.98</v>
      </c>
      <c r="BL96" s="52">
        <f t="shared" si="52"/>
        <v>0</v>
      </c>
      <c r="BM96" s="1">
        <f t="shared" si="53"/>
        <v>0</v>
      </c>
      <c r="BN96" s="52">
        <f t="shared" si="54"/>
        <v>0</v>
      </c>
      <c r="BO96" s="1">
        <f t="shared" si="55"/>
        <v>0</v>
      </c>
      <c r="BP96" s="53">
        <f t="shared" si="56"/>
        <v>-588</v>
      </c>
      <c r="BQ96" s="53">
        <f t="shared" si="57"/>
        <v>0</v>
      </c>
      <c r="BR96" t="str">
        <f t="shared" si="58"/>
        <v/>
      </c>
    </row>
    <row r="97" spans="1:70" x14ac:dyDescent="0.25">
      <c r="A97" t="str">
        <f t="shared" si="35"/>
        <v>DEDELEGATION</v>
      </c>
      <c r="B97" s="75" t="s">
        <v>3620</v>
      </c>
      <c r="C97" s="76">
        <v>44027</v>
      </c>
      <c r="D97" s="75">
        <v>3022060</v>
      </c>
      <c r="E97" t="str">
        <f>VLOOKUP(D97,Schools!A:B,2,0)</f>
        <v>Whitings Hill Primary School</v>
      </c>
      <c r="F97" t="str">
        <f>VLOOKUP(D97,Schools!$A:$Z,3,0)</f>
        <v>M</v>
      </c>
      <c r="G97" s="77">
        <v>-673.8</v>
      </c>
      <c r="H97" s="75" t="s">
        <v>3621</v>
      </c>
      <c r="I97" s="75" t="s">
        <v>4037</v>
      </c>
      <c r="J97" t="str">
        <f t="shared" si="36"/>
        <v>10162/543965</v>
      </c>
      <c r="K97">
        <f>VLOOKUP(D97,Schools!$A:$Z,9,0)</f>
        <v>400011</v>
      </c>
      <c r="L97" s="75" t="s">
        <v>173</v>
      </c>
      <c r="M97" s="75" t="s">
        <v>4038</v>
      </c>
      <c r="N97" s="75" t="s">
        <v>4039</v>
      </c>
      <c r="O97" s="78" t="str">
        <f>VLOOKUP(D97,Schools!A:D,4,0)</f>
        <v>Primary</v>
      </c>
      <c r="P97" s="78">
        <f t="shared" si="37"/>
        <v>10162</v>
      </c>
      <c r="Q97" s="78">
        <f t="shared" si="38"/>
        <v>543965</v>
      </c>
      <c r="R97" s="79">
        <v>0</v>
      </c>
      <c r="S97" s="79">
        <v>-673.8</v>
      </c>
      <c r="T97" s="79">
        <v>0</v>
      </c>
      <c r="U97" s="79">
        <v>0</v>
      </c>
      <c r="V97" s="79">
        <v>0</v>
      </c>
      <c r="W97" s="79">
        <v>0</v>
      </c>
      <c r="X97" s="79">
        <v>0</v>
      </c>
      <c r="Y97" s="79">
        <v>0</v>
      </c>
      <c r="Z97" s="79">
        <v>0</v>
      </c>
      <c r="AA97" s="79">
        <v>0</v>
      </c>
      <c r="AB97" s="79">
        <v>0</v>
      </c>
      <c r="AC97" s="79">
        <v>0</v>
      </c>
      <c r="AD97" s="79">
        <v>0</v>
      </c>
      <c r="AE97" s="79">
        <v>0</v>
      </c>
      <c r="AF97" s="52">
        <f t="shared" si="39"/>
        <v>-673.8</v>
      </c>
      <c r="AG97" s="52">
        <f t="shared" si="40"/>
        <v>0</v>
      </c>
      <c r="AH97" s="79">
        <v>0</v>
      </c>
      <c r="AK97">
        <f t="shared" si="41"/>
        <v>1</v>
      </c>
      <c r="AL97" s="8">
        <f t="shared" si="33"/>
        <v>-673.8</v>
      </c>
      <c r="AM97" s="8">
        <f t="shared" si="32"/>
        <v>0</v>
      </c>
      <c r="AN97" s="8">
        <f t="shared" si="32"/>
        <v>0</v>
      </c>
      <c r="AO97" s="8">
        <f t="shared" si="32"/>
        <v>0</v>
      </c>
      <c r="AP97" s="8">
        <f t="shared" si="32"/>
        <v>0</v>
      </c>
      <c r="AQ97" s="8">
        <f t="shared" ref="AM97:AW120" si="59">ROUND($G97*AQ$18,2)*$AK97</f>
        <v>0</v>
      </c>
      <c r="AR97" s="8">
        <f t="shared" si="59"/>
        <v>0</v>
      </c>
      <c r="AS97" s="8">
        <f t="shared" si="59"/>
        <v>0</v>
      </c>
      <c r="AT97" s="8">
        <f t="shared" si="59"/>
        <v>0</v>
      </c>
      <c r="AU97" s="8">
        <f t="shared" si="59"/>
        <v>0</v>
      </c>
      <c r="AV97" s="8">
        <f t="shared" si="59"/>
        <v>0</v>
      </c>
      <c r="AW97" s="8">
        <f t="shared" si="59"/>
        <v>0</v>
      </c>
      <c r="AX97">
        <f t="shared" si="34"/>
        <v>0</v>
      </c>
      <c r="AY97" s="8">
        <f t="shared" si="42"/>
        <v>-673.8</v>
      </c>
      <c r="AZ97" s="53">
        <f t="shared" si="43"/>
        <v>0</v>
      </c>
      <c r="BA97" s="80">
        <f t="shared" si="44"/>
        <v>0</v>
      </c>
      <c r="BD97" s="3" t="str">
        <f>VLOOKUP(D97,Schools!A:Q,17,0)</f>
        <v>A</v>
      </c>
      <c r="BE97" s="52">
        <f t="shared" si="45"/>
        <v>0</v>
      </c>
      <c r="BF97" s="52">
        <f t="shared" si="46"/>
        <v>0</v>
      </c>
      <c r="BG97" s="52">
        <f t="shared" si="47"/>
        <v>-673.8</v>
      </c>
      <c r="BH97" s="52">
        <f t="shared" si="48"/>
        <v>-673.8</v>
      </c>
      <c r="BI97" s="53">
        <f t="shared" si="49"/>
        <v>0</v>
      </c>
      <c r="BJ97" s="52">
        <f t="shared" si="50"/>
        <v>0</v>
      </c>
      <c r="BK97" s="8">
        <f t="shared" si="51"/>
        <v>-673.8</v>
      </c>
      <c r="BL97" s="52">
        <f t="shared" si="52"/>
        <v>0</v>
      </c>
      <c r="BM97" s="1">
        <f t="shared" si="53"/>
        <v>0</v>
      </c>
      <c r="BN97" s="52">
        <f t="shared" si="54"/>
        <v>0</v>
      </c>
      <c r="BO97" s="1">
        <f t="shared" si="55"/>
        <v>0</v>
      </c>
      <c r="BP97" s="53">
        <f t="shared" si="56"/>
        <v>-674</v>
      </c>
      <c r="BQ97" s="53">
        <f t="shared" si="57"/>
        <v>0</v>
      </c>
      <c r="BR97" t="str">
        <f t="shared" si="58"/>
        <v/>
      </c>
    </row>
    <row r="98" spans="1:70" x14ac:dyDescent="0.25">
      <c r="A98" t="str">
        <f t="shared" si="35"/>
        <v>DEDELEGATION</v>
      </c>
      <c r="B98" s="75" t="s">
        <v>3620</v>
      </c>
      <c r="C98" s="76">
        <v>44027</v>
      </c>
      <c r="D98" s="75">
        <v>3023518</v>
      </c>
      <c r="E98" t="str">
        <f>VLOOKUP(D98,Schools!A:B,2,0)</f>
        <v>Woodcroft Primary School</v>
      </c>
      <c r="F98" t="str">
        <f>VLOOKUP(D98,Schools!$A:$Z,3,0)</f>
        <v>M</v>
      </c>
      <c r="G98" s="77">
        <v>-637.25</v>
      </c>
      <c r="H98" s="75" t="s">
        <v>3621</v>
      </c>
      <c r="I98" s="75" t="s">
        <v>4037</v>
      </c>
      <c r="J98" t="str">
        <f t="shared" si="36"/>
        <v>10162/543965</v>
      </c>
      <c r="K98">
        <f>VLOOKUP(D98,Schools!$A:$Z,9,0)</f>
        <v>400117</v>
      </c>
      <c r="L98" s="75" t="s">
        <v>173</v>
      </c>
      <c r="M98" s="75" t="s">
        <v>4038</v>
      </c>
      <c r="N98" s="75" t="s">
        <v>4039</v>
      </c>
      <c r="O98" s="78" t="str">
        <f>VLOOKUP(D98,Schools!A:D,4,0)</f>
        <v>Primary</v>
      </c>
      <c r="P98" s="78">
        <f t="shared" si="37"/>
        <v>10162</v>
      </c>
      <c r="Q98" s="78">
        <f t="shared" si="38"/>
        <v>543965</v>
      </c>
      <c r="R98" s="79">
        <v>0</v>
      </c>
      <c r="S98" s="79">
        <v>-637.25</v>
      </c>
      <c r="T98" s="79">
        <v>0</v>
      </c>
      <c r="U98" s="79">
        <v>0</v>
      </c>
      <c r="V98" s="79">
        <v>0</v>
      </c>
      <c r="W98" s="79">
        <v>0</v>
      </c>
      <c r="X98" s="79">
        <v>0</v>
      </c>
      <c r="Y98" s="79">
        <v>0</v>
      </c>
      <c r="Z98" s="79">
        <v>0</v>
      </c>
      <c r="AA98" s="79">
        <v>0</v>
      </c>
      <c r="AB98" s="79">
        <v>0</v>
      </c>
      <c r="AC98" s="79">
        <v>0</v>
      </c>
      <c r="AD98" s="79">
        <v>0</v>
      </c>
      <c r="AE98" s="79">
        <v>0</v>
      </c>
      <c r="AF98" s="52">
        <f t="shared" si="39"/>
        <v>-637.25</v>
      </c>
      <c r="AG98" s="52">
        <f t="shared" si="40"/>
        <v>0</v>
      </c>
      <c r="AH98" s="79">
        <v>0</v>
      </c>
      <c r="AK98">
        <f t="shared" si="41"/>
        <v>1</v>
      </c>
      <c r="AL98" s="8">
        <f t="shared" si="33"/>
        <v>-637.25</v>
      </c>
      <c r="AM98" s="8">
        <f t="shared" si="59"/>
        <v>0</v>
      </c>
      <c r="AN98" s="8">
        <f t="shared" si="59"/>
        <v>0</v>
      </c>
      <c r="AO98" s="8">
        <f t="shared" si="59"/>
        <v>0</v>
      </c>
      <c r="AP98" s="8">
        <f t="shared" si="59"/>
        <v>0</v>
      </c>
      <c r="AQ98" s="8">
        <f t="shared" si="59"/>
        <v>0</v>
      </c>
      <c r="AR98" s="8">
        <f t="shared" si="59"/>
        <v>0</v>
      </c>
      <c r="AS98" s="8">
        <f t="shared" si="59"/>
        <v>0</v>
      </c>
      <c r="AT98" s="8">
        <f t="shared" si="59"/>
        <v>0</v>
      </c>
      <c r="AU98" s="8">
        <f t="shared" si="59"/>
        <v>0</v>
      </c>
      <c r="AV98" s="8">
        <f t="shared" si="59"/>
        <v>0</v>
      </c>
      <c r="AW98" s="8">
        <f t="shared" si="59"/>
        <v>0</v>
      </c>
      <c r="AX98">
        <f t="shared" si="34"/>
        <v>0</v>
      </c>
      <c r="AY98" s="8">
        <f t="shared" si="42"/>
        <v>-637.25</v>
      </c>
      <c r="AZ98" s="53">
        <f t="shared" si="43"/>
        <v>0</v>
      </c>
      <c r="BA98" s="80">
        <f t="shared" si="44"/>
        <v>0</v>
      </c>
      <c r="BD98" s="3" t="str">
        <f>VLOOKUP(D98,Schools!A:Q,17,0)</f>
        <v>B</v>
      </c>
      <c r="BE98" s="52">
        <f t="shared" si="45"/>
        <v>0</v>
      </c>
      <c r="BF98" s="52">
        <f t="shared" si="46"/>
        <v>0</v>
      </c>
      <c r="BG98" s="52">
        <f t="shared" si="47"/>
        <v>-637.25</v>
      </c>
      <c r="BH98" s="52">
        <f t="shared" si="48"/>
        <v>-637.25</v>
      </c>
      <c r="BI98" s="53">
        <f t="shared" si="49"/>
        <v>0</v>
      </c>
      <c r="BJ98" s="52">
        <f t="shared" si="50"/>
        <v>0</v>
      </c>
      <c r="BK98" s="8">
        <f t="shared" si="51"/>
        <v>-637.25</v>
      </c>
      <c r="BL98" s="52">
        <f t="shared" si="52"/>
        <v>0</v>
      </c>
      <c r="BM98" s="1">
        <f t="shared" si="53"/>
        <v>0</v>
      </c>
      <c r="BN98" s="52">
        <f t="shared" si="54"/>
        <v>0</v>
      </c>
      <c r="BO98" s="1">
        <f t="shared" si="55"/>
        <v>0</v>
      </c>
      <c r="BP98" s="53">
        <f t="shared" si="56"/>
        <v>-637</v>
      </c>
      <c r="BQ98" s="53">
        <f t="shared" si="57"/>
        <v>0</v>
      </c>
      <c r="BR98" t="str">
        <f t="shared" si="58"/>
        <v/>
      </c>
    </row>
    <row r="99" spans="1:70" x14ac:dyDescent="0.25">
      <c r="A99" t="str">
        <f t="shared" si="35"/>
        <v>DEDELEGATION</v>
      </c>
      <c r="B99" s="75" t="s">
        <v>3620</v>
      </c>
      <c r="C99" s="76">
        <v>44027</v>
      </c>
      <c r="D99" s="75">
        <v>3022054</v>
      </c>
      <c r="E99" t="str">
        <f>VLOOKUP(D99,Schools!A:B,2,0)</f>
        <v>Woodridge  Primary School</v>
      </c>
      <c r="F99" t="str">
        <f>VLOOKUP(D99,Schools!$A:$Z,3,0)</f>
        <v>M</v>
      </c>
      <c r="G99" s="77">
        <v>-330.54</v>
      </c>
      <c r="H99" s="75" t="s">
        <v>3621</v>
      </c>
      <c r="I99" s="75" t="s">
        <v>4037</v>
      </c>
      <c r="J99" t="str">
        <f t="shared" si="36"/>
        <v>10162/543965</v>
      </c>
      <c r="K99">
        <f>VLOOKUP(D99,Schools!$A:$Z,9,0)</f>
        <v>400004</v>
      </c>
      <c r="L99" s="75" t="s">
        <v>173</v>
      </c>
      <c r="M99" s="75" t="s">
        <v>4038</v>
      </c>
      <c r="N99" s="75" t="s">
        <v>4039</v>
      </c>
      <c r="O99" s="78" t="str">
        <f>VLOOKUP(D99,Schools!A:D,4,0)</f>
        <v>Primary</v>
      </c>
      <c r="P99" s="78">
        <f t="shared" si="37"/>
        <v>10162</v>
      </c>
      <c r="Q99" s="78">
        <f t="shared" si="38"/>
        <v>543965</v>
      </c>
      <c r="R99" s="79">
        <v>0</v>
      </c>
      <c r="S99" s="79">
        <v>-330.54</v>
      </c>
      <c r="T99" s="79">
        <v>0</v>
      </c>
      <c r="U99" s="79">
        <v>0</v>
      </c>
      <c r="V99" s="79">
        <v>0</v>
      </c>
      <c r="W99" s="79">
        <v>0</v>
      </c>
      <c r="X99" s="79">
        <v>0</v>
      </c>
      <c r="Y99" s="79">
        <v>0</v>
      </c>
      <c r="Z99" s="79">
        <v>0</v>
      </c>
      <c r="AA99" s="79">
        <v>0</v>
      </c>
      <c r="AB99" s="79">
        <v>0</v>
      </c>
      <c r="AC99" s="79">
        <v>0</v>
      </c>
      <c r="AD99" s="79">
        <v>0</v>
      </c>
      <c r="AE99" s="79">
        <v>0</v>
      </c>
      <c r="AF99" s="52">
        <f t="shared" si="39"/>
        <v>-330.54</v>
      </c>
      <c r="AG99" s="52">
        <f t="shared" si="40"/>
        <v>0</v>
      </c>
      <c r="AH99" s="79">
        <v>0</v>
      </c>
      <c r="AK99">
        <f t="shared" si="41"/>
        <v>1</v>
      </c>
      <c r="AL99" s="8">
        <f t="shared" si="33"/>
        <v>-330.54</v>
      </c>
      <c r="AM99" s="8">
        <f t="shared" si="59"/>
        <v>0</v>
      </c>
      <c r="AN99" s="8">
        <f t="shared" si="59"/>
        <v>0</v>
      </c>
      <c r="AO99" s="8">
        <f t="shared" si="59"/>
        <v>0</v>
      </c>
      <c r="AP99" s="8">
        <f t="shared" si="59"/>
        <v>0</v>
      </c>
      <c r="AQ99" s="8">
        <f t="shared" si="59"/>
        <v>0</v>
      </c>
      <c r="AR99" s="8">
        <f t="shared" si="59"/>
        <v>0</v>
      </c>
      <c r="AS99" s="8">
        <f t="shared" si="59"/>
        <v>0</v>
      </c>
      <c r="AT99" s="8">
        <f t="shared" si="59"/>
        <v>0</v>
      </c>
      <c r="AU99" s="8">
        <f t="shared" si="59"/>
        <v>0</v>
      </c>
      <c r="AV99" s="8">
        <f t="shared" si="59"/>
        <v>0</v>
      </c>
      <c r="AW99" s="8">
        <f t="shared" si="59"/>
        <v>0</v>
      </c>
      <c r="AX99">
        <f t="shared" si="34"/>
        <v>0</v>
      </c>
      <c r="AY99" s="8">
        <f t="shared" si="42"/>
        <v>-330.54</v>
      </c>
      <c r="AZ99" s="53">
        <f t="shared" si="43"/>
        <v>0</v>
      </c>
      <c r="BA99" s="80">
        <f t="shared" si="44"/>
        <v>0</v>
      </c>
      <c r="BD99" s="3" t="str">
        <f>VLOOKUP(D99,Schools!A:Q,17,0)</f>
        <v>A</v>
      </c>
      <c r="BE99" s="52">
        <f t="shared" si="45"/>
        <v>0</v>
      </c>
      <c r="BF99" s="52">
        <f t="shared" si="46"/>
        <v>0</v>
      </c>
      <c r="BG99" s="52">
        <f t="shared" si="47"/>
        <v>-330.54</v>
      </c>
      <c r="BH99" s="52">
        <f t="shared" si="48"/>
        <v>-330.54</v>
      </c>
      <c r="BI99" s="53">
        <f t="shared" si="49"/>
        <v>0</v>
      </c>
      <c r="BJ99" s="52">
        <f t="shared" si="50"/>
        <v>0</v>
      </c>
      <c r="BK99" s="8">
        <f t="shared" si="51"/>
        <v>-330.54</v>
      </c>
      <c r="BL99" s="52">
        <f t="shared" si="52"/>
        <v>0</v>
      </c>
      <c r="BM99" s="1">
        <f t="shared" si="53"/>
        <v>0</v>
      </c>
      <c r="BN99" s="52">
        <f t="shared" si="54"/>
        <v>0</v>
      </c>
      <c r="BO99" s="1">
        <f t="shared" si="55"/>
        <v>0</v>
      </c>
      <c r="BP99" s="53">
        <f t="shared" si="56"/>
        <v>-331</v>
      </c>
      <c r="BQ99" s="53">
        <f t="shared" si="57"/>
        <v>0</v>
      </c>
      <c r="BR99" t="str">
        <f t="shared" si="58"/>
        <v/>
      </c>
    </row>
    <row r="100" spans="1:70" x14ac:dyDescent="0.25">
      <c r="A100" t="str">
        <f t="shared" si="35"/>
        <v>DEDELEGATION</v>
      </c>
      <c r="B100" s="75" t="s">
        <v>3620</v>
      </c>
      <c r="C100" s="76">
        <v>44027</v>
      </c>
      <c r="D100" s="75">
        <v>3023521</v>
      </c>
      <c r="E100" t="str">
        <f>VLOOKUP(D100,Schools!A:B,2,0)</f>
        <v>St Mary's &amp; St John's CE School</v>
      </c>
      <c r="F100" t="str">
        <f>VLOOKUP(D100,Schools!$A:$Z,3,0)</f>
        <v>M</v>
      </c>
      <c r="G100" s="77">
        <v>-2164.75</v>
      </c>
      <c r="H100" s="75" t="s">
        <v>3621</v>
      </c>
      <c r="I100" s="75" t="s">
        <v>4037</v>
      </c>
      <c r="J100" t="str">
        <f t="shared" si="36"/>
        <v>11510/543965</v>
      </c>
      <c r="K100">
        <f>VLOOKUP(D100,Schools!$A:$Z,9,0)</f>
        <v>400135</v>
      </c>
      <c r="L100" s="75" t="s">
        <v>173</v>
      </c>
      <c r="M100" s="75" t="s">
        <v>4038</v>
      </c>
      <c r="N100" s="75" t="s">
        <v>4039</v>
      </c>
      <c r="O100" s="78" t="str">
        <f>VLOOKUP(D100,Schools!A:D,4,0)</f>
        <v>All through</v>
      </c>
      <c r="P100" s="78">
        <f t="shared" si="37"/>
        <v>11510</v>
      </c>
      <c r="Q100" s="78">
        <f t="shared" si="38"/>
        <v>543965</v>
      </c>
      <c r="R100" s="79">
        <v>0</v>
      </c>
      <c r="S100" s="79">
        <v>0</v>
      </c>
      <c r="T100" s="79">
        <v>-2164.75</v>
      </c>
      <c r="U100" s="79">
        <v>0</v>
      </c>
      <c r="V100" s="79">
        <v>0</v>
      </c>
      <c r="W100" s="79">
        <v>0</v>
      </c>
      <c r="X100" s="79">
        <v>0</v>
      </c>
      <c r="Y100" s="79">
        <v>0</v>
      </c>
      <c r="Z100" s="79">
        <v>0</v>
      </c>
      <c r="AA100" s="79">
        <v>0</v>
      </c>
      <c r="AB100" s="79">
        <v>0</v>
      </c>
      <c r="AC100" s="79">
        <v>0</v>
      </c>
      <c r="AD100" s="79">
        <v>0</v>
      </c>
      <c r="AE100" s="79">
        <v>0</v>
      </c>
      <c r="AF100" s="52">
        <f t="shared" si="39"/>
        <v>-2164.75</v>
      </c>
      <c r="AG100" s="52">
        <f t="shared" si="40"/>
        <v>0</v>
      </c>
      <c r="AH100" s="79">
        <v>0</v>
      </c>
      <c r="AK100">
        <f t="shared" si="41"/>
        <v>1</v>
      </c>
      <c r="AL100" s="8">
        <f t="shared" si="33"/>
        <v>-2164.75</v>
      </c>
      <c r="AM100" s="8">
        <f t="shared" si="59"/>
        <v>0</v>
      </c>
      <c r="AN100" s="8">
        <f t="shared" si="59"/>
        <v>0</v>
      </c>
      <c r="AO100" s="8">
        <f t="shared" si="59"/>
        <v>0</v>
      </c>
      <c r="AP100" s="8">
        <f t="shared" si="59"/>
        <v>0</v>
      </c>
      <c r="AQ100" s="8">
        <f t="shared" si="59"/>
        <v>0</v>
      </c>
      <c r="AR100" s="8">
        <f t="shared" si="59"/>
        <v>0</v>
      </c>
      <c r="AS100" s="8">
        <f t="shared" si="59"/>
        <v>0</v>
      </c>
      <c r="AT100" s="8">
        <f t="shared" si="59"/>
        <v>0</v>
      </c>
      <c r="AU100" s="8">
        <f t="shared" si="59"/>
        <v>0</v>
      </c>
      <c r="AV100" s="8">
        <f t="shared" si="59"/>
        <v>0</v>
      </c>
      <c r="AW100" s="8">
        <f t="shared" si="59"/>
        <v>0</v>
      </c>
      <c r="AX100">
        <f t="shared" si="34"/>
        <v>0</v>
      </c>
      <c r="AY100" s="8">
        <f t="shared" si="42"/>
        <v>-2164.75</v>
      </c>
      <c r="AZ100" s="53">
        <f t="shared" si="43"/>
        <v>0</v>
      </c>
      <c r="BA100" s="80">
        <f t="shared" si="44"/>
        <v>0</v>
      </c>
      <c r="BD100" s="3" t="str">
        <f>VLOOKUP(D100,Schools!A:Q,17,0)</f>
        <v>B</v>
      </c>
      <c r="BE100" s="52">
        <f t="shared" si="45"/>
        <v>0</v>
      </c>
      <c r="BF100" s="52">
        <f t="shared" si="46"/>
        <v>0</v>
      </c>
      <c r="BG100" s="52">
        <f t="shared" si="47"/>
        <v>-2164.75</v>
      </c>
      <c r="BH100" s="52">
        <f t="shared" si="48"/>
        <v>-2164.75</v>
      </c>
      <c r="BI100" s="53">
        <f t="shared" si="49"/>
        <v>0</v>
      </c>
      <c r="BJ100" s="52">
        <f t="shared" si="50"/>
        <v>0</v>
      </c>
      <c r="BK100" s="8">
        <f t="shared" si="51"/>
        <v>-2164.75</v>
      </c>
      <c r="BL100" s="52">
        <f t="shared" si="52"/>
        <v>0</v>
      </c>
      <c r="BM100" s="1">
        <f t="shared" si="53"/>
        <v>0</v>
      </c>
      <c r="BN100" s="52">
        <f t="shared" si="54"/>
        <v>0</v>
      </c>
      <c r="BO100" s="1">
        <f t="shared" si="55"/>
        <v>0</v>
      </c>
      <c r="BP100" s="53">
        <f t="shared" si="56"/>
        <v>-2165</v>
      </c>
      <c r="BQ100" s="53">
        <f t="shared" si="57"/>
        <v>0</v>
      </c>
      <c r="BR100" t="str">
        <f t="shared" si="58"/>
        <v/>
      </c>
    </row>
    <row r="101" spans="1:70" x14ac:dyDescent="0.25">
      <c r="A101" t="str">
        <f t="shared" si="35"/>
        <v>DEDELEGATION</v>
      </c>
      <c r="B101" s="75" t="s">
        <v>3620</v>
      </c>
      <c r="C101" s="76">
        <v>44027</v>
      </c>
      <c r="D101" s="75">
        <v>3025405</v>
      </c>
      <c r="E101" t="str">
        <f>VLOOKUP(D101,Schools!A:B,2,0)</f>
        <v>Finchley Catholic High School</v>
      </c>
      <c r="F101" t="str">
        <f>VLOOKUP(D101,Schools!$A:$Z,3,0)</f>
        <v>M</v>
      </c>
      <c r="G101" s="77">
        <v>-7606</v>
      </c>
      <c r="H101" s="75" t="s">
        <v>3621</v>
      </c>
      <c r="I101" s="75" t="s">
        <v>4037</v>
      </c>
      <c r="J101" t="str">
        <f t="shared" si="36"/>
        <v>10163/543965</v>
      </c>
      <c r="K101">
        <f>VLOOKUP(D101,Schools!$A:$Z,9,0)</f>
        <v>400041</v>
      </c>
      <c r="L101" s="75" t="s">
        <v>176</v>
      </c>
      <c r="M101" s="75" t="s">
        <v>4040</v>
      </c>
      <c r="N101" s="75" t="s">
        <v>4039</v>
      </c>
      <c r="O101" s="78" t="str">
        <f>VLOOKUP(D101,Schools!A:D,4,0)</f>
        <v>Secondary</v>
      </c>
      <c r="P101" s="78">
        <f t="shared" si="37"/>
        <v>10163</v>
      </c>
      <c r="Q101" s="78">
        <f t="shared" si="38"/>
        <v>543965</v>
      </c>
      <c r="R101" s="79">
        <v>0</v>
      </c>
      <c r="S101" s="79">
        <v>0</v>
      </c>
      <c r="T101" s="79">
        <v>-7606</v>
      </c>
      <c r="U101" s="79">
        <v>0</v>
      </c>
      <c r="V101" s="79">
        <v>0</v>
      </c>
      <c r="W101" s="79">
        <v>0</v>
      </c>
      <c r="X101" s="79">
        <v>0</v>
      </c>
      <c r="Y101" s="79">
        <v>0</v>
      </c>
      <c r="Z101" s="79">
        <v>0</v>
      </c>
      <c r="AA101" s="79">
        <v>0</v>
      </c>
      <c r="AB101" s="79">
        <v>0</v>
      </c>
      <c r="AC101" s="79">
        <v>0</v>
      </c>
      <c r="AD101" s="79">
        <v>0</v>
      </c>
      <c r="AE101" s="79">
        <v>0</v>
      </c>
      <c r="AF101" s="52">
        <f t="shared" si="39"/>
        <v>-7606</v>
      </c>
      <c r="AG101" s="52">
        <f t="shared" si="40"/>
        <v>0</v>
      </c>
      <c r="AH101" s="79">
        <v>0</v>
      </c>
      <c r="AK101">
        <f t="shared" si="41"/>
        <v>1</v>
      </c>
      <c r="AL101" s="8">
        <f t="shared" si="33"/>
        <v>-7606</v>
      </c>
      <c r="AM101" s="8">
        <f t="shared" si="59"/>
        <v>0</v>
      </c>
      <c r="AN101" s="8">
        <f t="shared" si="59"/>
        <v>0</v>
      </c>
      <c r="AO101" s="8">
        <f t="shared" si="59"/>
        <v>0</v>
      </c>
      <c r="AP101" s="8">
        <f t="shared" si="59"/>
        <v>0</v>
      </c>
      <c r="AQ101" s="8">
        <f t="shared" si="59"/>
        <v>0</v>
      </c>
      <c r="AR101" s="8">
        <f t="shared" si="59"/>
        <v>0</v>
      </c>
      <c r="AS101" s="8">
        <f t="shared" si="59"/>
        <v>0</v>
      </c>
      <c r="AT101" s="8">
        <f t="shared" si="59"/>
        <v>0</v>
      </c>
      <c r="AU101" s="8">
        <f t="shared" si="59"/>
        <v>0</v>
      </c>
      <c r="AV101" s="8">
        <f t="shared" si="59"/>
        <v>0</v>
      </c>
      <c r="AW101" s="8">
        <f t="shared" si="59"/>
        <v>0</v>
      </c>
      <c r="AX101">
        <f t="shared" si="34"/>
        <v>0</v>
      </c>
      <c r="AY101" s="8">
        <f t="shared" si="42"/>
        <v>-7606</v>
      </c>
      <c r="AZ101" s="53">
        <f t="shared" si="43"/>
        <v>0</v>
      </c>
      <c r="BA101" s="80">
        <f t="shared" si="44"/>
        <v>0</v>
      </c>
      <c r="BD101" s="3" t="str">
        <f>VLOOKUP(D101,Schools!A:Q,17,0)</f>
        <v>B</v>
      </c>
      <c r="BE101" s="52">
        <f t="shared" si="45"/>
        <v>0</v>
      </c>
      <c r="BF101" s="52">
        <f t="shared" si="46"/>
        <v>0</v>
      </c>
      <c r="BG101" s="52">
        <f t="shared" si="47"/>
        <v>-7606</v>
      </c>
      <c r="BH101" s="52">
        <f t="shared" si="48"/>
        <v>-7606</v>
      </c>
      <c r="BI101" s="53">
        <f t="shared" si="49"/>
        <v>0</v>
      </c>
      <c r="BJ101" s="52">
        <f t="shared" si="50"/>
        <v>0</v>
      </c>
      <c r="BK101" s="8">
        <f t="shared" si="51"/>
        <v>-7606</v>
      </c>
      <c r="BL101" s="52">
        <f t="shared" si="52"/>
        <v>0</v>
      </c>
      <c r="BM101" s="1">
        <f t="shared" si="53"/>
        <v>0</v>
      </c>
      <c r="BN101" s="52">
        <f t="shared" si="54"/>
        <v>0</v>
      </c>
      <c r="BO101" s="1">
        <f t="shared" si="55"/>
        <v>0</v>
      </c>
      <c r="BP101" s="53">
        <f t="shared" si="56"/>
        <v>-7606</v>
      </c>
      <c r="BQ101" s="53">
        <f t="shared" si="57"/>
        <v>0</v>
      </c>
      <c r="BR101" t="str">
        <f t="shared" si="58"/>
        <v/>
      </c>
    </row>
    <row r="102" spans="1:70" x14ac:dyDescent="0.25">
      <c r="A102" t="str">
        <f t="shared" si="35"/>
        <v>DEDELEGATION</v>
      </c>
      <c r="B102" s="75" t="s">
        <v>3620</v>
      </c>
      <c r="C102" s="76">
        <v>44027</v>
      </c>
      <c r="D102" s="75">
        <v>3024003</v>
      </c>
      <c r="E102" t="str">
        <f>VLOOKUP(D102,Schools!A:B,2,0)</f>
        <v>Friern Barnet School</v>
      </c>
      <c r="F102" t="str">
        <f>VLOOKUP(D102,Schools!$A:$Z,3,0)</f>
        <v>M</v>
      </c>
      <c r="G102" s="77">
        <v>-6815.32</v>
      </c>
      <c r="H102" s="75" t="s">
        <v>3621</v>
      </c>
      <c r="I102" s="75" t="s">
        <v>4037</v>
      </c>
      <c r="J102" t="str">
        <f t="shared" si="36"/>
        <v>10163/543965</v>
      </c>
      <c r="K102">
        <f>VLOOKUP(D102,Schools!$A:$Z,9,0)</f>
        <v>400033</v>
      </c>
      <c r="L102" s="75" t="s">
        <v>176</v>
      </c>
      <c r="M102" s="75" t="s">
        <v>4040</v>
      </c>
      <c r="N102" s="75" t="s">
        <v>4039</v>
      </c>
      <c r="O102" s="78" t="str">
        <f>VLOOKUP(D102,Schools!A:D,4,0)</f>
        <v>Secondary</v>
      </c>
      <c r="P102" s="78">
        <f t="shared" si="37"/>
        <v>10163</v>
      </c>
      <c r="Q102" s="78">
        <f t="shared" si="38"/>
        <v>543965</v>
      </c>
      <c r="R102" s="79">
        <v>0</v>
      </c>
      <c r="S102" s="79">
        <v>0</v>
      </c>
      <c r="T102" s="79">
        <v>-6815.32</v>
      </c>
      <c r="U102" s="79">
        <v>0</v>
      </c>
      <c r="V102" s="79">
        <v>0</v>
      </c>
      <c r="W102" s="79">
        <v>0</v>
      </c>
      <c r="X102" s="79">
        <v>0</v>
      </c>
      <c r="Y102" s="79">
        <v>0</v>
      </c>
      <c r="Z102" s="79">
        <v>0</v>
      </c>
      <c r="AA102" s="79">
        <v>0</v>
      </c>
      <c r="AB102" s="79">
        <v>0</v>
      </c>
      <c r="AC102" s="79">
        <v>0</v>
      </c>
      <c r="AD102" s="79">
        <v>0</v>
      </c>
      <c r="AE102" s="79">
        <v>0</v>
      </c>
      <c r="AF102" s="52">
        <f t="shared" si="39"/>
        <v>-6815.32</v>
      </c>
      <c r="AG102" s="52">
        <f t="shared" si="40"/>
        <v>0</v>
      </c>
      <c r="AH102" s="79">
        <v>0</v>
      </c>
      <c r="AK102">
        <f t="shared" si="41"/>
        <v>1</v>
      </c>
      <c r="AL102" s="8">
        <f t="shared" si="33"/>
        <v>-6815.32</v>
      </c>
      <c r="AM102" s="8">
        <f t="shared" si="59"/>
        <v>0</v>
      </c>
      <c r="AN102" s="8">
        <f t="shared" si="59"/>
        <v>0</v>
      </c>
      <c r="AO102" s="8">
        <f t="shared" si="59"/>
        <v>0</v>
      </c>
      <c r="AP102" s="8">
        <f t="shared" si="59"/>
        <v>0</v>
      </c>
      <c r="AQ102" s="8">
        <f t="shared" si="59"/>
        <v>0</v>
      </c>
      <c r="AR102" s="8">
        <f t="shared" si="59"/>
        <v>0</v>
      </c>
      <c r="AS102" s="8">
        <f t="shared" si="59"/>
        <v>0</v>
      </c>
      <c r="AT102" s="8">
        <f t="shared" si="59"/>
        <v>0</v>
      </c>
      <c r="AU102" s="8">
        <f t="shared" si="59"/>
        <v>0</v>
      </c>
      <c r="AV102" s="8">
        <f t="shared" si="59"/>
        <v>0</v>
      </c>
      <c r="AW102" s="8">
        <f t="shared" si="59"/>
        <v>0</v>
      </c>
      <c r="AX102">
        <f t="shared" si="34"/>
        <v>0</v>
      </c>
      <c r="AY102" s="8">
        <f t="shared" si="42"/>
        <v>-6815.32</v>
      </c>
      <c r="AZ102" s="53">
        <f t="shared" si="43"/>
        <v>0</v>
      </c>
      <c r="BA102" s="80">
        <f t="shared" si="44"/>
        <v>0</v>
      </c>
      <c r="BD102" s="3" t="str">
        <f>VLOOKUP(D102,Schools!A:Q,17,0)</f>
        <v>D</v>
      </c>
      <c r="BE102" s="52">
        <f t="shared" si="45"/>
        <v>0</v>
      </c>
      <c r="BF102" s="52">
        <f t="shared" si="46"/>
        <v>0</v>
      </c>
      <c r="BG102" s="52">
        <f t="shared" si="47"/>
        <v>-6815.32</v>
      </c>
      <c r="BH102" s="52">
        <f t="shared" si="48"/>
        <v>-6815.32</v>
      </c>
      <c r="BI102" s="53">
        <f t="shared" si="49"/>
        <v>0</v>
      </c>
      <c r="BJ102" s="52">
        <f t="shared" si="50"/>
        <v>0</v>
      </c>
      <c r="BK102" s="8">
        <f t="shared" si="51"/>
        <v>-6815.32</v>
      </c>
      <c r="BL102" s="52">
        <f t="shared" si="52"/>
        <v>0</v>
      </c>
      <c r="BM102" s="1">
        <f t="shared" si="53"/>
        <v>0</v>
      </c>
      <c r="BN102" s="52">
        <f t="shared" si="54"/>
        <v>0</v>
      </c>
      <c r="BO102" s="1">
        <f t="shared" si="55"/>
        <v>0</v>
      </c>
      <c r="BP102" s="53">
        <f t="shared" si="56"/>
        <v>-6815</v>
      </c>
      <c r="BQ102" s="53">
        <f t="shared" si="57"/>
        <v>0</v>
      </c>
      <c r="BR102" t="str">
        <f t="shared" si="58"/>
        <v/>
      </c>
    </row>
    <row r="103" spans="1:70" x14ac:dyDescent="0.25">
      <c r="A103" t="str">
        <f t="shared" si="35"/>
        <v>DEDELEGATION</v>
      </c>
      <c r="B103" s="75" t="s">
        <v>3620</v>
      </c>
      <c r="C103" s="76">
        <v>44027</v>
      </c>
      <c r="D103" s="75">
        <v>3025427</v>
      </c>
      <c r="E103" t="str">
        <f>VLOOKUP(D103,Schools!A:B,2,0)</f>
        <v>JCoSS</v>
      </c>
      <c r="F103" t="str">
        <f>VLOOKUP(D103,Schools!$A:$Z,3,0)</f>
        <v>M</v>
      </c>
      <c r="G103" s="77">
        <v>-8508.41</v>
      </c>
      <c r="H103" s="75" t="s">
        <v>3621</v>
      </c>
      <c r="I103" s="75" t="s">
        <v>4037</v>
      </c>
      <c r="J103" t="str">
        <f t="shared" si="36"/>
        <v>10163/543965</v>
      </c>
      <c r="K103">
        <f>VLOOKUP(D103,Schools!$A:$Z,9,0)</f>
        <v>400140</v>
      </c>
      <c r="L103" s="75" t="s">
        <v>176</v>
      </c>
      <c r="M103" s="75" t="s">
        <v>4040</v>
      </c>
      <c r="N103" s="75" t="s">
        <v>4039</v>
      </c>
      <c r="O103" s="78" t="str">
        <f>VLOOKUP(D103,Schools!A:D,4,0)</f>
        <v>Secondary</v>
      </c>
      <c r="P103" s="78">
        <f t="shared" si="37"/>
        <v>10163</v>
      </c>
      <c r="Q103" s="78">
        <f t="shared" si="38"/>
        <v>543965</v>
      </c>
      <c r="R103" s="79">
        <v>0</v>
      </c>
      <c r="S103" s="79">
        <v>0</v>
      </c>
      <c r="T103" s="79">
        <v>-8508.41</v>
      </c>
      <c r="U103" s="79">
        <v>0</v>
      </c>
      <c r="V103" s="79">
        <v>0</v>
      </c>
      <c r="W103" s="79">
        <v>0</v>
      </c>
      <c r="X103" s="79">
        <v>0</v>
      </c>
      <c r="Y103" s="79">
        <v>0</v>
      </c>
      <c r="Z103" s="79">
        <v>0</v>
      </c>
      <c r="AA103" s="79">
        <v>0</v>
      </c>
      <c r="AB103" s="79">
        <v>0</v>
      </c>
      <c r="AC103" s="79">
        <v>0</v>
      </c>
      <c r="AD103" s="79">
        <v>0</v>
      </c>
      <c r="AE103" s="79">
        <v>0</v>
      </c>
      <c r="AF103" s="52">
        <f t="shared" si="39"/>
        <v>-8508.41</v>
      </c>
      <c r="AG103" s="52">
        <f t="shared" si="40"/>
        <v>0</v>
      </c>
      <c r="AH103" s="79">
        <v>0</v>
      </c>
      <c r="AK103">
        <f t="shared" si="41"/>
        <v>1</v>
      </c>
      <c r="AL103" s="8">
        <f t="shared" si="33"/>
        <v>-8508.41</v>
      </c>
      <c r="AM103" s="8">
        <f t="shared" si="59"/>
        <v>0</v>
      </c>
      <c r="AN103" s="8">
        <f t="shared" si="59"/>
        <v>0</v>
      </c>
      <c r="AO103" s="8">
        <f t="shared" si="59"/>
        <v>0</v>
      </c>
      <c r="AP103" s="8">
        <f t="shared" si="59"/>
        <v>0</v>
      </c>
      <c r="AQ103" s="8">
        <f t="shared" si="59"/>
        <v>0</v>
      </c>
      <c r="AR103" s="8">
        <f t="shared" si="59"/>
        <v>0</v>
      </c>
      <c r="AS103" s="8">
        <f t="shared" si="59"/>
        <v>0</v>
      </c>
      <c r="AT103" s="8">
        <f t="shared" si="59"/>
        <v>0</v>
      </c>
      <c r="AU103" s="8">
        <f t="shared" si="59"/>
        <v>0</v>
      </c>
      <c r="AV103" s="8">
        <f t="shared" si="59"/>
        <v>0</v>
      </c>
      <c r="AW103" s="8">
        <f t="shared" si="59"/>
        <v>0</v>
      </c>
      <c r="AX103">
        <f t="shared" si="34"/>
        <v>0</v>
      </c>
      <c r="AY103" s="8">
        <f t="shared" si="42"/>
        <v>-8508.41</v>
      </c>
      <c r="AZ103" s="53">
        <f t="shared" si="43"/>
        <v>0</v>
      </c>
      <c r="BA103" s="80">
        <f t="shared" si="44"/>
        <v>0</v>
      </c>
      <c r="BD103" s="3" t="str">
        <f>VLOOKUP(D103,Schools!A:Q,17,0)</f>
        <v>D</v>
      </c>
      <c r="BE103" s="52">
        <f t="shared" si="45"/>
        <v>0</v>
      </c>
      <c r="BF103" s="52">
        <f t="shared" si="46"/>
        <v>0</v>
      </c>
      <c r="BG103" s="52">
        <f t="shared" si="47"/>
        <v>-8508.41</v>
      </c>
      <c r="BH103" s="52">
        <f t="shared" si="48"/>
        <v>-8508.41</v>
      </c>
      <c r="BI103" s="53">
        <f t="shared" si="49"/>
        <v>0</v>
      </c>
      <c r="BJ103" s="52">
        <f t="shared" si="50"/>
        <v>0</v>
      </c>
      <c r="BK103" s="8">
        <f t="shared" si="51"/>
        <v>-8508.41</v>
      </c>
      <c r="BL103" s="52">
        <f t="shared" si="52"/>
        <v>0</v>
      </c>
      <c r="BM103" s="1">
        <f t="shared" si="53"/>
        <v>0</v>
      </c>
      <c r="BN103" s="52">
        <f t="shared" si="54"/>
        <v>0</v>
      </c>
      <c r="BO103" s="1">
        <f t="shared" si="55"/>
        <v>0</v>
      </c>
      <c r="BP103" s="53">
        <f t="shared" si="56"/>
        <v>-8508</v>
      </c>
      <c r="BQ103" s="53">
        <f t="shared" si="57"/>
        <v>0</v>
      </c>
      <c r="BR103" t="str">
        <f t="shared" si="58"/>
        <v/>
      </c>
    </row>
    <row r="104" spans="1:70" x14ac:dyDescent="0.25">
      <c r="A104" t="str">
        <f t="shared" si="35"/>
        <v>DEDELEGATION</v>
      </c>
      <c r="B104" s="75" t="s">
        <v>3620</v>
      </c>
      <c r="C104" s="76">
        <v>44027</v>
      </c>
      <c r="D104" s="75">
        <v>3024004</v>
      </c>
      <c r="E104" t="str">
        <f>VLOOKUP(D104,Schools!A:B,2,0)</f>
        <v>Menorah High School (Girls)</v>
      </c>
      <c r="F104" t="str">
        <f>VLOOKUP(D104,Schools!$A:$Z,3,0)</f>
        <v>M</v>
      </c>
      <c r="G104" s="77">
        <v>-2311.88</v>
      </c>
      <c r="H104" s="75" t="s">
        <v>3621</v>
      </c>
      <c r="I104" s="75" t="s">
        <v>4037</v>
      </c>
      <c r="J104" t="str">
        <f t="shared" si="36"/>
        <v>10163/543965</v>
      </c>
      <c r="K104">
        <f>VLOOKUP(D104,Schools!$A:$Z,9,0)</f>
        <v>107953</v>
      </c>
      <c r="L104" s="75" t="s">
        <v>176</v>
      </c>
      <c r="M104" s="75" t="s">
        <v>4040</v>
      </c>
      <c r="N104" s="75" t="s">
        <v>4039</v>
      </c>
      <c r="O104" s="78" t="str">
        <f>VLOOKUP(D104,Schools!A:D,4,0)</f>
        <v>Secondary</v>
      </c>
      <c r="P104" s="78">
        <f t="shared" si="37"/>
        <v>10163</v>
      </c>
      <c r="Q104" s="78">
        <f t="shared" si="38"/>
        <v>543965</v>
      </c>
      <c r="R104" s="79">
        <v>0</v>
      </c>
      <c r="S104" s="79">
        <v>0</v>
      </c>
      <c r="T104" s="79">
        <v>-2311.88</v>
      </c>
      <c r="U104" s="79">
        <v>0</v>
      </c>
      <c r="V104" s="79">
        <v>0</v>
      </c>
      <c r="W104" s="79">
        <v>0</v>
      </c>
      <c r="X104" s="79">
        <v>0</v>
      </c>
      <c r="Y104" s="79">
        <v>0</v>
      </c>
      <c r="Z104" s="79">
        <v>0</v>
      </c>
      <c r="AA104" s="79">
        <v>0</v>
      </c>
      <c r="AB104" s="79">
        <v>0</v>
      </c>
      <c r="AC104" s="79">
        <v>0</v>
      </c>
      <c r="AD104" s="79">
        <v>0</v>
      </c>
      <c r="AE104" s="79">
        <v>0</v>
      </c>
      <c r="AF104" s="52">
        <f t="shared" si="39"/>
        <v>-2311.88</v>
      </c>
      <c r="AG104" s="52">
        <f t="shared" si="40"/>
        <v>0</v>
      </c>
      <c r="AH104" s="79">
        <v>0</v>
      </c>
      <c r="AK104">
        <f t="shared" si="41"/>
        <v>1</v>
      </c>
      <c r="AL104" s="8">
        <f t="shared" si="33"/>
        <v>-2311.88</v>
      </c>
      <c r="AM104" s="8">
        <f t="shared" si="59"/>
        <v>0</v>
      </c>
      <c r="AN104" s="8">
        <f t="shared" si="59"/>
        <v>0</v>
      </c>
      <c r="AO104" s="8">
        <f t="shared" si="59"/>
        <v>0</v>
      </c>
      <c r="AP104" s="8">
        <f t="shared" si="59"/>
        <v>0</v>
      </c>
      <c r="AQ104" s="8">
        <f t="shared" si="59"/>
        <v>0</v>
      </c>
      <c r="AR104" s="8">
        <f t="shared" si="59"/>
        <v>0</v>
      </c>
      <c r="AS104" s="8">
        <f t="shared" si="59"/>
        <v>0</v>
      </c>
      <c r="AT104" s="8">
        <f t="shared" si="59"/>
        <v>0</v>
      </c>
      <c r="AU104" s="8">
        <f t="shared" si="59"/>
        <v>0</v>
      </c>
      <c r="AV104" s="8">
        <f t="shared" si="59"/>
        <v>0</v>
      </c>
      <c r="AW104" s="8">
        <f t="shared" si="59"/>
        <v>0</v>
      </c>
      <c r="AX104">
        <f t="shared" si="34"/>
        <v>0</v>
      </c>
      <c r="AY104" s="8">
        <f t="shared" si="42"/>
        <v>-2311.88</v>
      </c>
      <c r="AZ104" s="53">
        <f t="shared" si="43"/>
        <v>0</v>
      </c>
      <c r="BA104" s="80">
        <f t="shared" si="44"/>
        <v>0</v>
      </c>
      <c r="BD104" s="3" t="str">
        <f>VLOOKUP(D104,Schools!A:Q,17,0)</f>
        <v>D</v>
      </c>
      <c r="BE104" s="52">
        <f t="shared" si="45"/>
        <v>0</v>
      </c>
      <c r="BF104" s="52">
        <f t="shared" si="46"/>
        <v>0</v>
      </c>
      <c r="BG104" s="52">
        <f t="shared" si="47"/>
        <v>-2311.88</v>
      </c>
      <c r="BH104" s="52">
        <f t="shared" si="48"/>
        <v>-2311.88</v>
      </c>
      <c r="BI104" s="53">
        <f t="shared" si="49"/>
        <v>0</v>
      </c>
      <c r="BJ104" s="52">
        <f t="shared" si="50"/>
        <v>0</v>
      </c>
      <c r="BK104" s="8">
        <f t="shared" si="51"/>
        <v>-2311.88</v>
      </c>
      <c r="BL104" s="52">
        <f t="shared" si="52"/>
        <v>0</v>
      </c>
      <c r="BM104" s="1">
        <f t="shared" si="53"/>
        <v>0</v>
      </c>
      <c r="BN104" s="52">
        <f t="shared" si="54"/>
        <v>0</v>
      </c>
      <c r="BO104" s="1">
        <f t="shared" si="55"/>
        <v>0</v>
      </c>
      <c r="BP104" s="53">
        <f t="shared" si="56"/>
        <v>-2312</v>
      </c>
      <c r="BQ104" s="53">
        <f t="shared" si="57"/>
        <v>0</v>
      </c>
      <c r="BR104" t="str">
        <f t="shared" si="58"/>
        <v/>
      </c>
    </row>
    <row r="105" spans="1:70" x14ac:dyDescent="0.25">
      <c r="A105" t="str">
        <f t="shared" si="35"/>
        <v>DEDELEGATION</v>
      </c>
      <c r="B105" s="75" t="s">
        <v>3620</v>
      </c>
      <c r="C105" s="76">
        <v>44027</v>
      </c>
      <c r="D105" s="75">
        <v>3025404</v>
      </c>
      <c r="E105" t="str">
        <f>VLOOKUP(D105,Schools!A:B,2,0)</f>
        <v>St Michaels Catholic Grammar School</v>
      </c>
      <c r="F105" t="str">
        <f>VLOOKUP(D105,Schools!$A:$Z,3,0)</f>
        <v>M</v>
      </c>
      <c r="G105" s="77">
        <v>-4569.33</v>
      </c>
      <c r="H105" s="75" t="s">
        <v>3621</v>
      </c>
      <c r="I105" s="75" t="s">
        <v>4037</v>
      </c>
      <c r="J105" t="str">
        <f t="shared" si="36"/>
        <v>10163/543965</v>
      </c>
      <c r="K105">
        <f>VLOOKUP(D105,Schools!$A:$Z,9,0)</f>
        <v>400029</v>
      </c>
      <c r="L105" s="75" t="s">
        <v>176</v>
      </c>
      <c r="M105" s="75" t="s">
        <v>4040</v>
      </c>
      <c r="N105" s="75" t="s">
        <v>4039</v>
      </c>
      <c r="O105" s="78" t="str">
        <f>VLOOKUP(D105,Schools!A:D,4,0)</f>
        <v>Secondary</v>
      </c>
      <c r="P105" s="78">
        <f t="shared" si="37"/>
        <v>10163</v>
      </c>
      <c r="Q105" s="78">
        <f t="shared" si="38"/>
        <v>543965</v>
      </c>
      <c r="R105" s="79">
        <v>0</v>
      </c>
      <c r="S105" s="79">
        <v>0</v>
      </c>
      <c r="T105" s="79">
        <v>-4569.33</v>
      </c>
      <c r="U105" s="79">
        <v>0</v>
      </c>
      <c r="V105" s="79">
        <v>0</v>
      </c>
      <c r="W105" s="79">
        <v>0</v>
      </c>
      <c r="X105" s="79">
        <v>0</v>
      </c>
      <c r="Y105" s="79">
        <v>0</v>
      </c>
      <c r="Z105" s="79">
        <v>0</v>
      </c>
      <c r="AA105" s="79">
        <v>0</v>
      </c>
      <c r="AB105" s="79">
        <v>0</v>
      </c>
      <c r="AC105" s="79">
        <v>0</v>
      </c>
      <c r="AD105" s="79">
        <v>0</v>
      </c>
      <c r="AE105" s="79">
        <v>0</v>
      </c>
      <c r="AF105" s="52">
        <f t="shared" si="39"/>
        <v>-4569.33</v>
      </c>
      <c r="AG105" s="52">
        <f t="shared" si="40"/>
        <v>0</v>
      </c>
      <c r="AH105" s="79">
        <v>0</v>
      </c>
      <c r="AK105">
        <f t="shared" si="41"/>
        <v>1</v>
      </c>
      <c r="AL105" s="8">
        <f t="shared" si="33"/>
        <v>-4569.33</v>
      </c>
      <c r="AM105" s="8">
        <f t="shared" si="59"/>
        <v>0</v>
      </c>
      <c r="AN105" s="8">
        <f t="shared" si="59"/>
        <v>0</v>
      </c>
      <c r="AO105" s="8">
        <f t="shared" si="59"/>
        <v>0</v>
      </c>
      <c r="AP105" s="8">
        <f t="shared" si="59"/>
        <v>0</v>
      </c>
      <c r="AQ105" s="8">
        <f t="shared" si="59"/>
        <v>0</v>
      </c>
      <c r="AR105" s="8">
        <f t="shared" si="59"/>
        <v>0</v>
      </c>
      <c r="AS105" s="8">
        <f t="shared" si="59"/>
        <v>0</v>
      </c>
      <c r="AT105" s="8">
        <f t="shared" si="59"/>
        <v>0</v>
      </c>
      <c r="AU105" s="8">
        <f t="shared" si="59"/>
        <v>0</v>
      </c>
      <c r="AV105" s="8">
        <f t="shared" si="59"/>
        <v>0</v>
      </c>
      <c r="AW105" s="8">
        <f t="shared" si="59"/>
        <v>0</v>
      </c>
      <c r="AX105">
        <f t="shared" si="34"/>
        <v>0</v>
      </c>
      <c r="AY105" s="8">
        <f t="shared" si="42"/>
        <v>-4569.33</v>
      </c>
      <c r="AZ105" s="53">
        <f t="shared" si="43"/>
        <v>0</v>
      </c>
      <c r="BA105" s="80">
        <f t="shared" si="44"/>
        <v>0</v>
      </c>
      <c r="BD105" s="3" t="str">
        <f>VLOOKUP(D105,Schools!A:Q,17,0)</f>
        <v>B</v>
      </c>
      <c r="BE105" s="52">
        <f t="shared" si="45"/>
        <v>0</v>
      </c>
      <c r="BF105" s="52">
        <f t="shared" si="46"/>
        <v>0</v>
      </c>
      <c r="BG105" s="52">
        <f t="shared" si="47"/>
        <v>-4569.33</v>
      </c>
      <c r="BH105" s="52">
        <f t="shared" si="48"/>
        <v>-4569.33</v>
      </c>
      <c r="BI105" s="53">
        <f t="shared" si="49"/>
        <v>0</v>
      </c>
      <c r="BJ105" s="52">
        <f t="shared" si="50"/>
        <v>0</v>
      </c>
      <c r="BK105" s="8">
        <f t="shared" si="51"/>
        <v>-4569.33</v>
      </c>
      <c r="BL105" s="52">
        <f t="shared" si="52"/>
        <v>0</v>
      </c>
      <c r="BM105" s="1">
        <f t="shared" si="53"/>
        <v>0</v>
      </c>
      <c r="BN105" s="52">
        <f t="shared" si="54"/>
        <v>0</v>
      </c>
      <c r="BO105" s="1">
        <f t="shared" si="55"/>
        <v>0</v>
      </c>
      <c r="BP105" s="53">
        <f t="shared" si="56"/>
        <v>-4569</v>
      </c>
      <c r="BQ105" s="53">
        <f t="shared" si="57"/>
        <v>0</v>
      </c>
      <c r="BR105" t="str">
        <f t="shared" si="58"/>
        <v/>
      </c>
    </row>
    <row r="106" spans="1:70" x14ac:dyDescent="0.25">
      <c r="A106" t="str">
        <f t="shared" si="35"/>
        <v>DEDELEGATION</v>
      </c>
      <c r="B106" s="75" t="s">
        <v>3620</v>
      </c>
      <c r="C106" s="76">
        <v>44027</v>
      </c>
      <c r="D106" s="75">
        <v>3025407</v>
      </c>
      <c r="E106" t="str">
        <f>VLOOKUP(D106,Schools!A:B,2,0)</f>
        <v>St. James' Catholic High School</v>
      </c>
      <c r="F106" t="str">
        <f>VLOOKUP(D106,Schools!$A:$Z,3,0)</f>
        <v>M</v>
      </c>
      <c r="G106" s="77">
        <v>-8759.07</v>
      </c>
      <c r="H106" s="75" t="s">
        <v>3621</v>
      </c>
      <c r="I106" s="75" t="s">
        <v>4037</v>
      </c>
      <c r="J106" t="str">
        <f t="shared" si="36"/>
        <v>10163/543965</v>
      </c>
      <c r="K106">
        <f>VLOOKUP(D106,Schools!$A:$Z,9,0)</f>
        <v>400013</v>
      </c>
      <c r="L106" s="75" t="s">
        <v>176</v>
      </c>
      <c r="M106" s="75" t="s">
        <v>4040</v>
      </c>
      <c r="N106" s="75" t="s">
        <v>4039</v>
      </c>
      <c r="O106" s="78" t="str">
        <f>VLOOKUP(D106,Schools!A:D,4,0)</f>
        <v>Secondary</v>
      </c>
      <c r="P106" s="78">
        <f t="shared" si="37"/>
        <v>10163</v>
      </c>
      <c r="Q106" s="78">
        <f t="shared" si="38"/>
        <v>543965</v>
      </c>
      <c r="R106" s="79">
        <v>0</v>
      </c>
      <c r="S106" s="79">
        <v>0</v>
      </c>
      <c r="T106" s="79">
        <v>-8759.07</v>
      </c>
      <c r="U106" s="79">
        <v>0</v>
      </c>
      <c r="V106" s="79">
        <v>0</v>
      </c>
      <c r="W106" s="79">
        <v>0</v>
      </c>
      <c r="X106" s="79">
        <v>0</v>
      </c>
      <c r="Y106" s="79">
        <v>0</v>
      </c>
      <c r="Z106" s="79">
        <v>0</v>
      </c>
      <c r="AA106" s="79">
        <v>0</v>
      </c>
      <c r="AB106" s="79">
        <v>0</v>
      </c>
      <c r="AC106" s="79">
        <v>0</v>
      </c>
      <c r="AD106" s="79">
        <v>0</v>
      </c>
      <c r="AE106" s="79">
        <v>0</v>
      </c>
      <c r="AF106" s="52">
        <f t="shared" si="39"/>
        <v>-8759.07</v>
      </c>
      <c r="AG106" s="52">
        <f t="shared" si="40"/>
        <v>0</v>
      </c>
      <c r="AH106" s="79">
        <v>0</v>
      </c>
      <c r="AK106">
        <f t="shared" si="41"/>
        <v>1</v>
      </c>
      <c r="AL106" s="8">
        <f t="shared" si="33"/>
        <v>-8759.07</v>
      </c>
      <c r="AM106" s="8">
        <f t="shared" si="59"/>
        <v>0</v>
      </c>
      <c r="AN106" s="8">
        <f t="shared" si="59"/>
        <v>0</v>
      </c>
      <c r="AO106" s="8">
        <f t="shared" si="59"/>
        <v>0</v>
      </c>
      <c r="AP106" s="8">
        <f t="shared" si="59"/>
        <v>0</v>
      </c>
      <c r="AQ106" s="8">
        <f t="shared" si="59"/>
        <v>0</v>
      </c>
      <c r="AR106" s="8">
        <f t="shared" si="59"/>
        <v>0</v>
      </c>
      <c r="AS106" s="8">
        <f t="shared" si="59"/>
        <v>0</v>
      </c>
      <c r="AT106" s="8">
        <f t="shared" si="59"/>
        <v>0</v>
      </c>
      <c r="AU106" s="8">
        <f t="shared" si="59"/>
        <v>0</v>
      </c>
      <c r="AV106" s="8">
        <f t="shared" si="59"/>
        <v>0</v>
      </c>
      <c r="AW106" s="8">
        <f t="shared" si="59"/>
        <v>0</v>
      </c>
      <c r="AX106">
        <f t="shared" si="34"/>
        <v>0</v>
      </c>
      <c r="AY106" s="8">
        <f t="shared" si="42"/>
        <v>-8759.07</v>
      </c>
      <c r="AZ106" s="53">
        <f t="shared" si="43"/>
        <v>0</v>
      </c>
      <c r="BA106" s="80">
        <f t="shared" si="44"/>
        <v>0</v>
      </c>
      <c r="BD106" s="3" t="str">
        <f>VLOOKUP(D106,Schools!A:Q,17,0)</f>
        <v>B</v>
      </c>
      <c r="BE106" s="52">
        <f t="shared" si="45"/>
        <v>0</v>
      </c>
      <c r="BF106" s="52">
        <f t="shared" si="46"/>
        <v>0</v>
      </c>
      <c r="BG106" s="52">
        <f t="shared" si="47"/>
        <v>-8759.07</v>
      </c>
      <c r="BH106" s="52">
        <f t="shared" si="48"/>
        <v>-8759.07</v>
      </c>
      <c r="BI106" s="53">
        <f t="shared" si="49"/>
        <v>0</v>
      </c>
      <c r="BJ106" s="52">
        <f t="shared" si="50"/>
        <v>0</v>
      </c>
      <c r="BK106" s="8">
        <f t="shared" si="51"/>
        <v>-8759.07</v>
      </c>
      <c r="BL106" s="52">
        <f t="shared" si="52"/>
        <v>0</v>
      </c>
      <c r="BM106" s="1">
        <f t="shared" si="53"/>
        <v>0</v>
      </c>
      <c r="BN106" s="52">
        <f t="shared" si="54"/>
        <v>0</v>
      </c>
      <c r="BO106" s="1">
        <f t="shared" si="55"/>
        <v>0</v>
      </c>
      <c r="BP106" s="53">
        <f t="shared" si="56"/>
        <v>-8759</v>
      </c>
      <c r="BQ106" s="53">
        <f t="shared" si="57"/>
        <v>0</v>
      </c>
      <c r="BR106" t="str">
        <f t="shared" si="58"/>
        <v/>
      </c>
    </row>
    <row r="107" spans="1:70" x14ac:dyDescent="0.25">
      <c r="A107" t="str">
        <f t="shared" si="35"/>
        <v>DEDELEGATION</v>
      </c>
      <c r="B107" s="75" t="s">
        <v>3620</v>
      </c>
      <c r="C107" s="76">
        <v>44027</v>
      </c>
      <c r="D107" s="75">
        <v>3023520</v>
      </c>
      <c r="E107" t="str">
        <f>VLOOKUP(D107,Schools!A:B,2,0)</f>
        <v>Akiva School</v>
      </c>
      <c r="F107" t="str">
        <f>VLOOKUP(D107,Schools!$A:$Z,3,0)</f>
        <v>M</v>
      </c>
      <c r="G107" s="77">
        <v>-3609.63</v>
      </c>
      <c r="H107" s="75" t="s">
        <v>3621</v>
      </c>
      <c r="I107" s="75" t="s">
        <v>4037</v>
      </c>
      <c r="J107" t="str">
        <f t="shared" si="36"/>
        <v>10162/543965</v>
      </c>
      <c r="K107">
        <f>VLOOKUP(D107,Schools!$A:$Z,9,0)</f>
        <v>400125</v>
      </c>
      <c r="L107" s="75" t="s">
        <v>176</v>
      </c>
      <c r="M107" s="75" t="s">
        <v>4040</v>
      </c>
      <c r="N107" s="75" t="s">
        <v>4039</v>
      </c>
      <c r="O107" s="78" t="str">
        <f>VLOOKUP(D107,Schools!A:D,4,0)</f>
        <v>Primary</v>
      </c>
      <c r="P107" s="78">
        <f t="shared" si="37"/>
        <v>10162</v>
      </c>
      <c r="Q107" s="78">
        <f t="shared" si="38"/>
        <v>543965</v>
      </c>
      <c r="R107" s="79">
        <v>0</v>
      </c>
      <c r="S107" s="79">
        <v>0</v>
      </c>
      <c r="T107" s="79">
        <v>-3609.63</v>
      </c>
      <c r="U107" s="79">
        <v>0</v>
      </c>
      <c r="V107" s="79">
        <v>0</v>
      </c>
      <c r="W107" s="79">
        <v>0</v>
      </c>
      <c r="X107" s="79">
        <v>0</v>
      </c>
      <c r="Y107" s="79">
        <v>0</v>
      </c>
      <c r="Z107" s="79">
        <v>0</v>
      </c>
      <c r="AA107" s="79">
        <v>0</v>
      </c>
      <c r="AB107" s="79">
        <v>0</v>
      </c>
      <c r="AC107" s="79">
        <v>0</v>
      </c>
      <c r="AD107" s="79">
        <v>0</v>
      </c>
      <c r="AE107" s="79">
        <v>0</v>
      </c>
      <c r="AF107" s="52">
        <f t="shared" si="39"/>
        <v>-3609.63</v>
      </c>
      <c r="AG107" s="52">
        <f t="shared" si="40"/>
        <v>0</v>
      </c>
      <c r="AH107" s="79">
        <v>0</v>
      </c>
      <c r="AK107">
        <f t="shared" si="41"/>
        <v>1</v>
      </c>
      <c r="AL107" s="8">
        <f t="shared" si="33"/>
        <v>-3609.63</v>
      </c>
      <c r="AM107" s="8">
        <f t="shared" si="59"/>
        <v>0</v>
      </c>
      <c r="AN107" s="8">
        <f t="shared" si="59"/>
        <v>0</v>
      </c>
      <c r="AO107" s="8">
        <f t="shared" si="59"/>
        <v>0</v>
      </c>
      <c r="AP107" s="8">
        <f t="shared" si="59"/>
        <v>0</v>
      </c>
      <c r="AQ107" s="8">
        <f t="shared" si="59"/>
        <v>0</v>
      </c>
      <c r="AR107" s="8">
        <f t="shared" si="59"/>
        <v>0</v>
      </c>
      <c r="AS107" s="8">
        <f t="shared" si="59"/>
        <v>0</v>
      </c>
      <c r="AT107" s="8">
        <f t="shared" si="59"/>
        <v>0</v>
      </c>
      <c r="AU107" s="8">
        <f t="shared" si="59"/>
        <v>0</v>
      </c>
      <c r="AV107" s="8">
        <f t="shared" si="59"/>
        <v>0</v>
      </c>
      <c r="AW107" s="8">
        <f t="shared" si="59"/>
        <v>0</v>
      </c>
      <c r="AX107">
        <f t="shared" si="34"/>
        <v>0</v>
      </c>
      <c r="AY107" s="8">
        <f t="shared" si="42"/>
        <v>-3609.63</v>
      </c>
      <c r="AZ107" s="53">
        <f t="shared" si="43"/>
        <v>0</v>
      </c>
      <c r="BA107" s="80">
        <f t="shared" si="44"/>
        <v>0</v>
      </c>
      <c r="BD107" s="3" t="str">
        <f>VLOOKUP(D107,Schools!A:Q,17,0)</f>
        <v>C</v>
      </c>
      <c r="BE107" s="52">
        <f t="shared" si="45"/>
        <v>0</v>
      </c>
      <c r="BF107" s="52">
        <f t="shared" si="46"/>
        <v>0</v>
      </c>
      <c r="BG107" s="52">
        <f t="shared" si="47"/>
        <v>-3609.63</v>
      </c>
      <c r="BH107" s="52">
        <f t="shared" si="48"/>
        <v>-3609.63</v>
      </c>
      <c r="BI107" s="53">
        <f t="shared" si="49"/>
        <v>0</v>
      </c>
      <c r="BJ107" s="52">
        <f t="shared" si="50"/>
        <v>0</v>
      </c>
      <c r="BK107" s="8">
        <f t="shared" si="51"/>
        <v>-3609.63</v>
      </c>
      <c r="BL107" s="52">
        <f t="shared" si="52"/>
        <v>0</v>
      </c>
      <c r="BM107" s="1">
        <f t="shared" si="53"/>
        <v>0</v>
      </c>
      <c r="BN107" s="52">
        <f t="shared" si="54"/>
        <v>0</v>
      </c>
      <c r="BO107" s="1">
        <f t="shared" si="55"/>
        <v>0</v>
      </c>
      <c r="BP107" s="53">
        <f t="shared" si="56"/>
        <v>-3610</v>
      </c>
      <c r="BQ107" s="53">
        <f t="shared" si="57"/>
        <v>0</v>
      </c>
      <c r="BR107" t="str">
        <f t="shared" si="58"/>
        <v/>
      </c>
    </row>
    <row r="108" spans="1:70" x14ac:dyDescent="0.25">
      <c r="A108" t="str">
        <f t="shared" si="35"/>
        <v>DEDELEGATION</v>
      </c>
      <c r="B108" s="75" t="s">
        <v>3620</v>
      </c>
      <c r="C108" s="76">
        <v>44027</v>
      </c>
      <c r="D108" s="75">
        <v>3023300</v>
      </c>
      <c r="E108" t="str">
        <f>VLOOKUP(D108,Schools!A:B,2,0)</f>
        <v>All Saints' CE Primary School NW2</v>
      </c>
      <c r="F108" t="str">
        <f>VLOOKUP(D108,Schools!$A:$Z,3,0)</f>
        <v>M</v>
      </c>
      <c r="G108" s="77">
        <v>-1512.61</v>
      </c>
      <c r="H108" s="75" t="s">
        <v>3621</v>
      </c>
      <c r="I108" s="75" t="s">
        <v>4037</v>
      </c>
      <c r="J108" t="str">
        <f t="shared" si="36"/>
        <v>10162/543965</v>
      </c>
      <c r="K108">
        <f>VLOOKUP(D108,Schools!$A:$Z,9,0)</f>
        <v>400069</v>
      </c>
      <c r="L108" s="75" t="s">
        <v>176</v>
      </c>
      <c r="M108" s="75" t="s">
        <v>4040</v>
      </c>
      <c r="N108" s="75" t="s">
        <v>4039</v>
      </c>
      <c r="O108" s="78" t="str">
        <f>VLOOKUP(D108,Schools!A:D,4,0)</f>
        <v>Primary</v>
      </c>
      <c r="P108" s="78">
        <f t="shared" si="37"/>
        <v>10162</v>
      </c>
      <c r="Q108" s="78">
        <f t="shared" si="38"/>
        <v>543965</v>
      </c>
      <c r="R108" s="79">
        <v>0</v>
      </c>
      <c r="S108" s="79">
        <v>-1512.61</v>
      </c>
      <c r="T108" s="79">
        <v>0</v>
      </c>
      <c r="U108" s="79">
        <v>0</v>
      </c>
      <c r="V108" s="79">
        <v>0</v>
      </c>
      <c r="W108" s="79">
        <v>0</v>
      </c>
      <c r="X108" s="79">
        <v>0</v>
      </c>
      <c r="Y108" s="79">
        <v>0</v>
      </c>
      <c r="Z108" s="79">
        <v>0</v>
      </c>
      <c r="AA108" s="79">
        <v>0</v>
      </c>
      <c r="AB108" s="79">
        <v>0</v>
      </c>
      <c r="AC108" s="79">
        <v>0</v>
      </c>
      <c r="AD108" s="79">
        <v>0</v>
      </c>
      <c r="AE108" s="79">
        <v>0</v>
      </c>
      <c r="AF108" s="52">
        <f t="shared" si="39"/>
        <v>-1512.61</v>
      </c>
      <c r="AG108" s="52">
        <f t="shared" si="40"/>
        <v>0</v>
      </c>
      <c r="AH108" s="79">
        <v>0</v>
      </c>
      <c r="AK108">
        <f t="shared" si="41"/>
        <v>1</v>
      </c>
      <c r="AL108" s="8">
        <f t="shared" si="33"/>
        <v>-1512.61</v>
      </c>
      <c r="AM108" s="8">
        <f t="shared" si="59"/>
        <v>0</v>
      </c>
      <c r="AN108" s="8">
        <f t="shared" si="59"/>
        <v>0</v>
      </c>
      <c r="AO108" s="8">
        <f t="shared" si="59"/>
        <v>0</v>
      </c>
      <c r="AP108" s="8">
        <f t="shared" si="59"/>
        <v>0</v>
      </c>
      <c r="AQ108" s="8">
        <f t="shared" si="59"/>
        <v>0</v>
      </c>
      <c r="AR108" s="8">
        <f t="shared" si="59"/>
        <v>0</v>
      </c>
      <c r="AS108" s="8">
        <f t="shared" si="59"/>
        <v>0</v>
      </c>
      <c r="AT108" s="8">
        <f t="shared" si="59"/>
        <v>0</v>
      </c>
      <c r="AU108" s="8">
        <f t="shared" si="59"/>
        <v>0</v>
      </c>
      <c r="AV108" s="8">
        <f t="shared" si="59"/>
        <v>0</v>
      </c>
      <c r="AW108" s="8">
        <f t="shared" si="59"/>
        <v>0</v>
      </c>
      <c r="AX108">
        <f t="shared" si="34"/>
        <v>0</v>
      </c>
      <c r="AY108" s="8">
        <f t="shared" si="42"/>
        <v>-1512.61</v>
      </c>
      <c r="AZ108" s="53">
        <f t="shared" si="43"/>
        <v>0</v>
      </c>
      <c r="BA108" s="80">
        <f t="shared" si="44"/>
        <v>0</v>
      </c>
      <c r="BD108" s="3" t="str">
        <f>VLOOKUP(D108,Schools!A:Q,17,0)</f>
        <v>A</v>
      </c>
      <c r="BE108" s="52">
        <f t="shared" si="45"/>
        <v>0</v>
      </c>
      <c r="BF108" s="52">
        <f t="shared" si="46"/>
        <v>0</v>
      </c>
      <c r="BG108" s="52">
        <f t="shared" si="47"/>
        <v>-1512.61</v>
      </c>
      <c r="BH108" s="52">
        <f t="shared" si="48"/>
        <v>-1512.61</v>
      </c>
      <c r="BI108" s="53">
        <f t="shared" si="49"/>
        <v>0</v>
      </c>
      <c r="BJ108" s="52">
        <f t="shared" si="50"/>
        <v>0</v>
      </c>
      <c r="BK108" s="8">
        <f t="shared" si="51"/>
        <v>-1512.61</v>
      </c>
      <c r="BL108" s="52">
        <f t="shared" si="52"/>
        <v>0</v>
      </c>
      <c r="BM108" s="1">
        <f t="shared" si="53"/>
        <v>0</v>
      </c>
      <c r="BN108" s="52">
        <f t="shared" si="54"/>
        <v>0</v>
      </c>
      <c r="BO108" s="1">
        <f t="shared" si="55"/>
        <v>0</v>
      </c>
      <c r="BP108" s="53">
        <f t="shared" si="56"/>
        <v>-1513</v>
      </c>
      <c r="BQ108" s="53">
        <f t="shared" si="57"/>
        <v>0</v>
      </c>
      <c r="BR108" t="str">
        <f t="shared" si="58"/>
        <v/>
      </c>
    </row>
    <row r="109" spans="1:70" x14ac:dyDescent="0.25">
      <c r="A109" t="str">
        <f t="shared" si="35"/>
        <v>DEDELEGATION</v>
      </c>
      <c r="B109" s="75" t="s">
        <v>3620</v>
      </c>
      <c r="C109" s="76">
        <v>44027</v>
      </c>
      <c r="D109" s="75">
        <v>3023317</v>
      </c>
      <c r="E109" t="str">
        <f>VLOOKUP(D109,Schools!A:B,2,0)</f>
        <v>All Saints' CE Primary School, N20</v>
      </c>
      <c r="F109" t="str">
        <f>VLOOKUP(D109,Schools!$A:$Z,3,0)</f>
        <v>M</v>
      </c>
      <c r="G109" s="77">
        <v>-2002.48</v>
      </c>
      <c r="H109" s="75" t="s">
        <v>3621</v>
      </c>
      <c r="I109" s="75" t="s">
        <v>4037</v>
      </c>
      <c r="J109" t="str">
        <f t="shared" si="36"/>
        <v>10162/543965</v>
      </c>
      <c r="K109">
        <f>VLOOKUP(D109,Schools!$A:$Z,9,0)</f>
        <v>400015</v>
      </c>
      <c r="L109" s="75" t="s">
        <v>176</v>
      </c>
      <c r="M109" s="75" t="s">
        <v>4040</v>
      </c>
      <c r="N109" s="75" t="s">
        <v>4039</v>
      </c>
      <c r="O109" s="78" t="str">
        <f>VLOOKUP(D109,Schools!A:D,4,0)</f>
        <v>Primary</v>
      </c>
      <c r="P109" s="78">
        <f t="shared" si="37"/>
        <v>10162</v>
      </c>
      <c r="Q109" s="78">
        <f t="shared" si="38"/>
        <v>543965</v>
      </c>
      <c r="R109" s="79">
        <v>0</v>
      </c>
      <c r="S109" s="79">
        <v>-2002.48</v>
      </c>
      <c r="T109" s="79">
        <v>0</v>
      </c>
      <c r="U109" s="79">
        <v>0</v>
      </c>
      <c r="V109" s="79">
        <v>0</v>
      </c>
      <c r="W109" s="79">
        <v>0</v>
      </c>
      <c r="X109" s="79">
        <v>0</v>
      </c>
      <c r="Y109" s="79">
        <v>0</v>
      </c>
      <c r="Z109" s="79">
        <v>0</v>
      </c>
      <c r="AA109" s="79">
        <v>0</v>
      </c>
      <c r="AB109" s="79">
        <v>0</v>
      </c>
      <c r="AC109" s="79">
        <v>0</v>
      </c>
      <c r="AD109" s="79">
        <v>0</v>
      </c>
      <c r="AE109" s="79">
        <v>0</v>
      </c>
      <c r="AF109" s="52">
        <f t="shared" si="39"/>
        <v>-2002.48</v>
      </c>
      <c r="AG109" s="52">
        <f t="shared" si="40"/>
        <v>0</v>
      </c>
      <c r="AH109" s="79">
        <v>0</v>
      </c>
      <c r="AK109">
        <f t="shared" si="41"/>
        <v>1</v>
      </c>
      <c r="AL109" s="8">
        <f t="shared" si="33"/>
        <v>-2002.48</v>
      </c>
      <c r="AM109" s="8">
        <f t="shared" si="59"/>
        <v>0</v>
      </c>
      <c r="AN109" s="8">
        <f t="shared" si="59"/>
        <v>0</v>
      </c>
      <c r="AO109" s="8">
        <f t="shared" si="59"/>
        <v>0</v>
      </c>
      <c r="AP109" s="8">
        <f t="shared" si="59"/>
        <v>0</v>
      </c>
      <c r="AQ109" s="8">
        <f t="shared" si="59"/>
        <v>0</v>
      </c>
      <c r="AR109" s="8">
        <f t="shared" si="59"/>
        <v>0</v>
      </c>
      <c r="AS109" s="8">
        <f t="shared" si="59"/>
        <v>0</v>
      </c>
      <c r="AT109" s="8">
        <f t="shared" si="59"/>
        <v>0</v>
      </c>
      <c r="AU109" s="8">
        <f t="shared" si="59"/>
        <v>0</v>
      </c>
      <c r="AV109" s="8">
        <f t="shared" si="59"/>
        <v>0</v>
      </c>
      <c r="AW109" s="8">
        <f t="shared" si="59"/>
        <v>0</v>
      </c>
      <c r="AX109">
        <f t="shared" si="34"/>
        <v>0</v>
      </c>
      <c r="AY109" s="8">
        <f t="shared" si="42"/>
        <v>-2002.48</v>
      </c>
      <c r="AZ109" s="53">
        <f t="shared" si="43"/>
        <v>0</v>
      </c>
      <c r="BA109" s="80">
        <f t="shared" si="44"/>
        <v>0</v>
      </c>
      <c r="BD109" s="3" t="str">
        <f>VLOOKUP(D109,Schools!A:Q,17,0)</f>
        <v>A</v>
      </c>
      <c r="BE109" s="52">
        <f t="shared" si="45"/>
        <v>0</v>
      </c>
      <c r="BF109" s="52">
        <f t="shared" si="46"/>
        <v>0</v>
      </c>
      <c r="BG109" s="52">
        <f t="shared" si="47"/>
        <v>-2002.48</v>
      </c>
      <c r="BH109" s="52">
        <f t="shared" si="48"/>
        <v>-2002.48</v>
      </c>
      <c r="BI109" s="53">
        <f t="shared" si="49"/>
        <v>0</v>
      </c>
      <c r="BJ109" s="52">
        <f t="shared" si="50"/>
        <v>0</v>
      </c>
      <c r="BK109" s="8">
        <f t="shared" si="51"/>
        <v>-2002.48</v>
      </c>
      <c r="BL109" s="52">
        <f t="shared" si="52"/>
        <v>0</v>
      </c>
      <c r="BM109" s="1">
        <f t="shared" si="53"/>
        <v>0</v>
      </c>
      <c r="BN109" s="52">
        <f t="shared" si="54"/>
        <v>0</v>
      </c>
      <c r="BO109" s="1">
        <f t="shared" si="55"/>
        <v>0</v>
      </c>
      <c r="BP109" s="53">
        <f t="shared" si="56"/>
        <v>-2002</v>
      </c>
      <c r="BQ109" s="53">
        <f t="shared" si="57"/>
        <v>0</v>
      </c>
      <c r="BR109" t="str">
        <f t="shared" si="58"/>
        <v/>
      </c>
    </row>
    <row r="110" spans="1:70" x14ac:dyDescent="0.25">
      <c r="A110" t="str">
        <f t="shared" si="35"/>
        <v>DEDELEGATION</v>
      </c>
      <c r="B110" s="75" t="s">
        <v>3620</v>
      </c>
      <c r="C110" s="76">
        <v>44027</v>
      </c>
      <c r="D110" s="75">
        <v>3023500</v>
      </c>
      <c r="E110" t="str">
        <f>VLOOKUP(D110,Schools!A:B,2,0)</f>
        <v>Annunciation Catholic Infant School</v>
      </c>
      <c r="F110" t="str">
        <f>VLOOKUP(D110,Schools!$A:$Z,3,0)</f>
        <v>M</v>
      </c>
      <c r="G110" s="77">
        <v>-1263.3699999999999</v>
      </c>
      <c r="H110" s="75" t="s">
        <v>3621</v>
      </c>
      <c r="I110" s="75" t="s">
        <v>4037</v>
      </c>
      <c r="J110" t="str">
        <f t="shared" si="36"/>
        <v>10162/543965</v>
      </c>
      <c r="K110">
        <f>VLOOKUP(D110,Schools!$A:$Z,9,0)</f>
        <v>400023</v>
      </c>
      <c r="L110" s="75" t="s">
        <v>176</v>
      </c>
      <c r="M110" s="75" t="s">
        <v>4040</v>
      </c>
      <c r="N110" s="75" t="s">
        <v>4039</v>
      </c>
      <c r="O110" s="78" t="str">
        <f>VLOOKUP(D110,Schools!A:D,4,0)</f>
        <v>Primary</v>
      </c>
      <c r="P110" s="78">
        <f t="shared" si="37"/>
        <v>10162</v>
      </c>
      <c r="Q110" s="78">
        <f t="shared" si="38"/>
        <v>543965</v>
      </c>
      <c r="R110" s="79">
        <v>0</v>
      </c>
      <c r="S110" s="79">
        <v>-1263.3699999999999</v>
      </c>
      <c r="T110" s="79">
        <v>0</v>
      </c>
      <c r="U110" s="79">
        <v>0</v>
      </c>
      <c r="V110" s="79">
        <v>0</v>
      </c>
      <c r="W110" s="79">
        <v>0</v>
      </c>
      <c r="X110" s="79">
        <v>0</v>
      </c>
      <c r="Y110" s="79">
        <v>0</v>
      </c>
      <c r="Z110" s="79">
        <v>0</v>
      </c>
      <c r="AA110" s="79">
        <v>0</v>
      </c>
      <c r="AB110" s="79">
        <v>0</v>
      </c>
      <c r="AC110" s="79">
        <v>0</v>
      </c>
      <c r="AD110" s="79">
        <v>0</v>
      </c>
      <c r="AE110" s="79">
        <v>0</v>
      </c>
      <c r="AF110" s="52">
        <f t="shared" si="39"/>
        <v>-1263.3699999999999</v>
      </c>
      <c r="AG110" s="52">
        <f t="shared" si="40"/>
        <v>0</v>
      </c>
      <c r="AH110" s="79">
        <v>0</v>
      </c>
      <c r="AK110">
        <f t="shared" si="41"/>
        <v>1</v>
      </c>
      <c r="AL110" s="8">
        <f t="shared" si="33"/>
        <v>-1263.3699999999999</v>
      </c>
      <c r="AM110" s="8">
        <f t="shared" si="59"/>
        <v>0</v>
      </c>
      <c r="AN110" s="8">
        <f t="shared" si="59"/>
        <v>0</v>
      </c>
      <c r="AO110" s="8">
        <f t="shared" si="59"/>
        <v>0</v>
      </c>
      <c r="AP110" s="8">
        <f t="shared" si="59"/>
        <v>0</v>
      </c>
      <c r="AQ110" s="8">
        <f t="shared" si="59"/>
        <v>0</v>
      </c>
      <c r="AR110" s="8">
        <f t="shared" si="59"/>
        <v>0</v>
      </c>
      <c r="AS110" s="8">
        <f t="shared" si="59"/>
        <v>0</v>
      </c>
      <c r="AT110" s="8">
        <f t="shared" si="59"/>
        <v>0</v>
      </c>
      <c r="AU110" s="8">
        <f t="shared" si="59"/>
        <v>0</v>
      </c>
      <c r="AV110" s="8">
        <f t="shared" si="59"/>
        <v>0</v>
      </c>
      <c r="AW110" s="8">
        <f t="shared" si="59"/>
        <v>0</v>
      </c>
      <c r="AX110">
        <f t="shared" si="34"/>
        <v>0</v>
      </c>
      <c r="AY110" s="8">
        <f t="shared" si="42"/>
        <v>-1263.3699999999999</v>
      </c>
      <c r="AZ110" s="53">
        <f t="shared" si="43"/>
        <v>0</v>
      </c>
      <c r="BA110" s="80">
        <f t="shared" si="44"/>
        <v>0</v>
      </c>
      <c r="BD110" s="3" t="str">
        <f>VLOOKUP(D110,Schools!A:Q,17,0)</f>
        <v>A</v>
      </c>
      <c r="BE110" s="52">
        <f t="shared" si="45"/>
        <v>0</v>
      </c>
      <c r="BF110" s="52">
        <f t="shared" si="46"/>
        <v>0</v>
      </c>
      <c r="BG110" s="52">
        <f t="shared" si="47"/>
        <v>-1263.3699999999999</v>
      </c>
      <c r="BH110" s="52">
        <f t="shared" si="48"/>
        <v>-1263.3699999999999</v>
      </c>
      <c r="BI110" s="53">
        <f t="shared" si="49"/>
        <v>0</v>
      </c>
      <c r="BJ110" s="52">
        <f t="shared" si="50"/>
        <v>0</v>
      </c>
      <c r="BK110" s="8">
        <f t="shared" si="51"/>
        <v>-1263.3699999999999</v>
      </c>
      <c r="BL110" s="52">
        <f t="shared" si="52"/>
        <v>0</v>
      </c>
      <c r="BM110" s="1">
        <f t="shared" si="53"/>
        <v>0</v>
      </c>
      <c r="BN110" s="52">
        <f t="shared" si="54"/>
        <v>0</v>
      </c>
      <c r="BO110" s="1">
        <f t="shared" si="55"/>
        <v>0</v>
      </c>
      <c r="BP110" s="53">
        <f t="shared" si="56"/>
        <v>-1263</v>
      </c>
      <c r="BQ110" s="53">
        <f t="shared" si="57"/>
        <v>0</v>
      </c>
      <c r="BR110" t="str">
        <f t="shared" si="58"/>
        <v/>
      </c>
    </row>
    <row r="111" spans="1:70" x14ac:dyDescent="0.25">
      <c r="A111" t="str">
        <f t="shared" si="35"/>
        <v>DEDELEGATION</v>
      </c>
      <c r="B111" s="75" t="s">
        <v>3620</v>
      </c>
      <c r="C111" s="76">
        <v>44027</v>
      </c>
      <c r="D111" s="75">
        <v>3023514</v>
      </c>
      <c r="E111" t="str">
        <f>VLOOKUP(D111,Schools!A:B,2,0)</f>
        <v>Annunciation Catholic Junior School</v>
      </c>
      <c r="F111" t="str">
        <f>VLOOKUP(D111,Schools!$A:$Z,3,0)</f>
        <v>M</v>
      </c>
      <c r="G111" s="77">
        <v>-1779.03</v>
      </c>
      <c r="H111" s="75" t="s">
        <v>3621</v>
      </c>
      <c r="I111" s="75" t="s">
        <v>4037</v>
      </c>
      <c r="J111" t="str">
        <f t="shared" si="36"/>
        <v>10162/543965</v>
      </c>
      <c r="K111">
        <f>VLOOKUP(D111,Schools!$A:$Z,9,0)</f>
        <v>400107</v>
      </c>
      <c r="L111" s="75" t="s">
        <v>176</v>
      </c>
      <c r="M111" s="75" t="s">
        <v>4040</v>
      </c>
      <c r="N111" s="75" t="s">
        <v>4039</v>
      </c>
      <c r="O111" s="78" t="str">
        <f>VLOOKUP(D111,Schools!A:D,4,0)</f>
        <v>Primary</v>
      </c>
      <c r="P111" s="78">
        <f t="shared" si="37"/>
        <v>10162</v>
      </c>
      <c r="Q111" s="78">
        <f t="shared" si="38"/>
        <v>543965</v>
      </c>
      <c r="R111" s="79">
        <v>0</v>
      </c>
      <c r="S111" s="79">
        <v>-1779.03</v>
      </c>
      <c r="T111" s="79">
        <v>0</v>
      </c>
      <c r="U111" s="79">
        <v>0</v>
      </c>
      <c r="V111" s="79">
        <v>0</v>
      </c>
      <c r="W111" s="79">
        <v>0</v>
      </c>
      <c r="X111" s="79">
        <v>0</v>
      </c>
      <c r="Y111" s="79">
        <v>0</v>
      </c>
      <c r="Z111" s="79">
        <v>0</v>
      </c>
      <c r="AA111" s="79">
        <v>0</v>
      </c>
      <c r="AB111" s="79">
        <v>0</v>
      </c>
      <c r="AC111" s="79">
        <v>0</v>
      </c>
      <c r="AD111" s="79">
        <v>0</v>
      </c>
      <c r="AE111" s="79">
        <v>0</v>
      </c>
      <c r="AF111" s="52">
        <f t="shared" si="39"/>
        <v>-1779.03</v>
      </c>
      <c r="AG111" s="52">
        <f t="shared" si="40"/>
        <v>0</v>
      </c>
      <c r="AH111" s="79">
        <v>0</v>
      </c>
      <c r="AK111">
        <f t="shared" si="41"/>
        <v>1</v>
      </c>
      <c r="AL111" s="8">
        <f t="shared" si="33"/>
        <v>-1779.03</v>
      </c>
      <c r="AM111" s="8">
        <f t="shared" si="59"/>
        <v>0</v>
      </c>
      <c r="AN111" s="8">
        <f t="shared" si="59"/>
        <v>0</v>
      </c>
      <c r="AO111" s="8">
        <f t="shared" si="59"/>
        <v>0</v>
      </c>
      <c r="AP111" s="8">
        <f t="shared" si="59"/>
        <v>0</v>
      </c>
      <c r="AQ111" s="8">
        <f t="shared" si="59"/>
        <v>0</v>
      </c>
      <c r="AR111" s="8">
        <f t="shared" si="59"/>
        <v>0</v>
      </c>
      <c r="AS111" s="8">
        <f t="shared" si="59"/>
        <v>0</v>
      </c>
      <c r="AT111" s="8">
        <f t="shared" si="59"/>
        <v>0</v>
      </c>
      <c r="AU111" s="8">
        <f t="shared" si="59"/>
        <v>0</v>
      </c>
      <c r="AV111" s="8">
        <f t="shared" si="59"/>
        <v>0</v>
      </c>
      <c r="AW111" s="8">
        <f t="shared" si="59"/>
        <v>0</v>
      </c>
      <c r="AX111">
        <f t="shared" si="34"/>
        <v>0</v>
      </c>
      <c r="AY111" s="8">
        <f t="shared" si="42"/>
        <v>-1779.03</v>
      </c>
      <c r="AZ111" s="53">
        <f t="shared" si="43"/>
        <v>0</v>
      </c>
      <c r="BA111" s="80">
        <f t="shared" si="44"/>
        <v>0</v>
      </c>
      <c r="BD111" s="3" t="str">
        <f>VLOOKUP(D111,Schools!A:Q,17,0)</f>
        <v>A</v>
      </c>
      <c r="BE111" s="52">
        <f t="shared" si="45"/>
        <v>0</v>
      </c>
      <c r="BF111" s="52">
        <f t="shared" si="46"/>
        <v>0</v>
      </c>
      <c r="BG111" s="52">
        <f t="shared" si="47"/>
        <v>-1779.03</v>
      </c>
      <c r="BH111" s="52">
        <f t="shared" si="48"/>
        <v>-1779.03</v>
      </c>
      <c r="BI111" s="53">
        <f t="shared" si="49"/>
        <v>0</v>
      </c>
      <c r="BJ111" s="52">
        <f t="shared" si="50"/>
        <v>0</v>
      </c>
      <c r="BK111" s="8">
        <f t="shared" si="51"/>
        <v>-1779.03</v>
      </c>
      <c r="BL111" s="52">
        <f t="shared" si="52"/>
        <v>0</v>
      </c>
      <c r="BM111" s="1">
        <f t="shared" si="53"/>
        <v>0</v>
      </c>
      <c r="BN111" s="52">
        <f t="shared" si="54"/>
        <v>0</v>
      </c>
      <c r="BO111" s="1">
        <f t="shared" si="55"/>
        <v>0</v>
      </c>
      <c r="BP111" s="53">
        <f t="shared" si="56"/>
        <v>-1779</v>
      </c>
      <c r="BQ111" s="53">
        <f t="shared" si="57"/>
        <v>0</v>
      </c>
      <c r="BR111" t="str">
        <f t="shared" si="58"/>
        <v/>
      </c>
    </row>
    <row r="112" spans="1:70" x14ac:dyDescent="0.25">
      <c r="A112" t="str">
        <f t="shared" si="35"/>
        <v>DEDELEGATION</v>
      </c>
      <c r="B112" s="75" t="s">
        <v>3620</v>
      </c>
      <c r="C112" s="76">
        <v>44027</v>
      </c>
      <c r="D112" s="75">
        <v>3022002</v>
      </c>
      <c r="E112" t="str">
        <f>VLOOKUP(D112,Schools!A:B,2,0)</f>
        <v>Barnfield School</v>
      </c>
      <c r="F112" t="str">
        <f>VLOOKUP(D112,Schools!$A:$Z,3,0)</f>
        <v>M</v>
      </c>
      <c r="G112" s="77">
        <v>-3583.84</v>
      </c>
      <c r="H112" s="75" t="s">
        <v>3621</v>
      </c>
      <c r="I112" s="75" t="s">
        <v>4037</v>
      </c>
      <c r="J112" t="str">
        <f t="shared" si="36"/>
        <v>10162/543965</v>
      </c>
      <c r="K112">
        <f>VLOOKUP(D112,Schools!$A:$Z,9,0)</f>
        <v>400005</v>
      </c>
      <c r="L112" s="75" t="s">
        <v>176</v>
      </c>
      <c r="M112" s="75" t="s">
        <v>4040</v>
      </c>
      <c r="N112" s="75" t="s">
        <v>4039</v>
      </c>
      <c r="O112" s="78" t="str">
        <f>VLOOKUP(D112,Schools!A:D,4,0)</f>
        <v>Primary</v>
      </c>
      <c r="P112" s="78">
        <f t="shared" si="37"/>
        <v>10162</v>
      </c>
      <c r="Q112" s="78">
        <f t="shared" si="38"/>
        <v>543965</v>
      </c>
      <c r="R112" s="79">
        <v>0</v>
      </c>
      <c r="S112" s="79">
        <v>0</v>
      </c>
      <c r="T112" s="79">
        <v>-3583.84</v>
      </c>
      <c r="U112" s="79">
        <v>0</v>
      </c>
      <c r="V112" s="79">
        <v>0</v>
      </c>
      <c r="W112" s="79">
        <v>0</v>
      </c>
      <c r="X112" s="79">
        <v>0</v>
      </c>
      <c r="Y112" s="79">
        <v>0</v>
      </c>
      <c r="Z112" s="79">
        <v>0</v>
      </c>
      <c r="AA112" s="79">
        <v>0</v>
      </c>
      <c r="AB112" s="79">
        <v>0</v>
      </c>
      <c r="AC112" s="79">
        <v>0</v>
      </c>
      <c r="AD112" s="79">
        <v>0</v>
      </c>
      <c r="AE112" s="79">
        <v>0</v>
      </c>
      <c r="AF112" s="52">
        <f t="shared" si="39"/>
        <v>-3583.84</v>
      </c>
      <c r="AG112" s="52">
        <f t="shared" si="40"/>
        <v>0</v>
      </c>
      <c r="AH112" s="79">
        <v>0</v>
      </c>
      <c r="AK112">
        <f t="shared" si="41"/>
        <v>1</v>
      </c>
      <c r="AL112" s="8">
        <f t="shared" si="33"/>
        <v>-3583.84</v>
      </c>
      <c r="AM112" s="8">
        <f t="shared" si="59"/>
        <v>0</v>
      </c>
      <c r="AN112" s="8">
        <f t="shared" si="59"/>
        <v>0</v>
      </c>
      <c r="AO112" s="8">
        <f t="shared" si="59"/>
        <v>0</v>
      </c>
      <c r="AP112" s="8">
        <f t="shared" si="59"/>
        <v>0</v>
      </c>
      <c r="AQ112" s="8">
        <f t="shared" si="59"/>
        <v>0</v>
      </c>
      <c r="AR112" s="8">
        <f t="shared" si="59"/>
        <v>0</v>
      </c>
      <c r="AS112" s="8">
        <f t="shared" si="59"/>
        <v>0</v>
      </c>
      <c r="AT112" s="8">
        <f t="shared" si="59"/>
        <v>0</v>
      </c>
      <c r="AU112" s="8">
        <f t="shared" si="59"/>
        <v>0</v>
      </c>
      <c r="AV112" s="8">
        <f t="shared" si="59"/>
        <v>0</v>
      </c>
      <c r="AW112" s="8">
        <f t="shared" si="59"/>
        <v>0</v>
      </c>
      <c r="AX112">
        <f t="shared" si="34"/>
        <v>0</v>
      </c>
      <c r="AY112" s="8">
        <f t="shared" si="42"/>
        <v>-3583.84</v>
      </c>
      <c r="AZ112" s="53">
        <f t="shared" si="43"/>
        <v>0</v>
      </c>
      <c r="BA112" s="80">
        <f t="shared" si="44"/>
        <v>0</v>
      </c>
      <c r="BD112" s="3" t="str">
        <f>VLOOKUP(D112,Schools!A:Q,17,0)</f>
        <v>D</v>
      </c>
      <c r="BE112" s="52">
        <f t="shared" si="45"/>
        <v>0</v>
      </c>
      <c r="BF112" s="52">
        <f t="shared" si="46"/>
        <v>0</v>
      </c>
      <c r="BG112" s="52">
        <f t="shared" si="47"/>
        <v>-3583.84</v>
      </c>
      <c r="BH112" s="52">
        <f t="shared" si="48"/>
        <v>-3583.84</v>
      </c>
      <c r="BI112" s="53">
        <f t="shared" si="49"/>
        <v>0</v>
      </c>
      <c r="BJ112" s="52">
        <f t="shared" si="50"/>
        <v>0</v>
      </c>
      <c r="BK112" s="8">
        <f t="shared" si="51"/>
        <v>-3583.84</v>
      </c>
      <c r="BL112" s="52">
        <f t="shared" si="52"/>
        <v>0</v>
      </c>
      <c r="BM112" s="1">
        <f t="shared" si="53"/>
        <v>0</v>
      </c>
      <c r="BN112" s="52">
        <f t="shared" si="54"/>
        <v>0</v>
      </c>
      <c r="BO112" s="1">
        <f t="shared" si="55"/>
        <v>0</v>
      </c>
      <c r="BP112" s="53">
        <f t="shared" si="56"/>
        <v>-3584</v>
      </c>
      <c r="BQ112" s="53">
        <f t="shared" si="57"/>
        <v>0</v>
      </c>
      <c r="BR112" t="str">
        <f t="shared" si="58"/>
        <v/>
      </c>
    </row>
    <row r="113" spans="1:70" x14ac:dyDescent="0.25">
      <c r="A113" t="str">
        <f t="shared" si="35"/>
        <v>DEDELEGATION</v>
      </c>
      <c r="B113" s="75" t="s">
        <v>3620</v>
      </c>
      <c r="C113" s="76">
        <v>44027</v>
      </c>
      <c r="D113" s="75">
        <v>3022079</v>
      </c>
      <c r="E113" t="str">
        <f>VLOOKUP(D113,Schools!A:B,2,0)</f>
        <v>Beis Yaakov</v>
      </c>
      <c r="F113" t="str">
        <f>VLOOKUP(D113,Schools!$A:$Z,3,0)</f>
        <v>M</v>
      </c>
      <c r="G113" s="77">
        <v>-3704.16</v>
      </c>
      <c r="H113" s="75" t="s">
        <v>3621</v>
      </c>
      <c r="I113" s="75" t="s">
        <v>4037</v>
      </c>
      <c r="J113" t="str">
        <f t="shared" si="36"/>
        <v>10162/543965</v>
      </c>
      <c r="K113">
        <f>VLOOKUP(D113,Schools!$A:$Z,9,0)</f>
        <v>400070</v>
      </c>
      <c r="L113" s="75" t="s">
        <v>176</v>
      </c>
      <c r="M113" s="75" t="s">
        <v>4040</v>
      </c>
      <c r="N113" s="75" t="s">
        <v>4039</v>
      </c>
      <c r="O113" s="78" t="str">
        <f>VLOOKUP(D113,Schools!A:D,4,0)</f>
        <v>Primary</v>
      </c>
      <c r="P113" s="78">
        <f t="shared" si="37"/>
        <v>10162</v>
      </c>
      <c r="Q113" s="78">
        <f t="shared" si="38"/>
        <v>543965</v>
      </c>
      <c r="R113" s="79">
        <v>0</v>
      </c>
      <c r="S113" s="79">
        <v>-3704.16</v>
      </c>
      <c r="T113" s="79">
        <v>0</v>
      </c>
      <c r="U113" s="79">
        <v>0</v>
      </c>
      <c r="V113" s="79">
        <v>0</v>
      </c>
      <c r="W113" s="79">
        <v>0</v>
      </c>
      <c r="X113" s="79">
        <v>0</v>
      </c>
      <c r="Y113" s="79">
        <v>0</v>
      </c>
      <c r="Z113" s="79">
        <v>0</v>
      </c>
      <c r="AA113" s="79">
        <v>0</v>
      </c>
      <c r="AB113" s="79">
        <v>0</v>
      </c>
      <c r="AC113" s="79">
        <v>0</v>
      </c>
      <c r="AD113" s="79">
        <v>0</v>
      </c>
      <c r="AE113" s="79">
        <v>0</v>
      </c>
      <c r="AF113" s="52">
        <f t="shared" si="39"/>
        <v>-3704.16</v>
      </c>
      <c r="AG113" s="52">
        <f t="shared" si="40"/>
        <v>0</v>
      </c>
      <c r="AH113" s="79">
        <v>0</v>
      </c>
      <c r="AK113">
        <f t="shared" si="41"/>
        <v>1</v>
      </c>
      <c r="AL113" s="8">
        <f t="shared" si="33"/>
        <v>-3704.16</v>
      </c>
      <c r="AM113" s="8">
        <f t="shared" si="59"/>
        <v>0</v>
      </c>
      <c r="AN113" s="8">
        <f t="shared" si="59"/>
        <v>0</v>
      </c>
      <c r="AO113" s="8">
        <f t="shared" si="59"/>
        <v>0</v>
      </c>
      <c r="AP113" s="8">
        <f t="shared" si="59"/>
        <v>0</v>
      </c>
      <c r="AQ113" s="8">
        <f t="shared" si="59"/>
        <v>0</v>
      </c>
      <c r="AR113" s="8">
        <f t="shared" si="59"/>
        <v>0</v>
      </c>
      <c r="AS113" s="8">
        <f t="shared" si="59"/>
        <v>0</v>
      </c>
      <c r="AT113" s="8">
        <f t="shared" si="59"/>
        <v>0</v>
      </c>
      <c r="AU113" s="8">
        <f t="shared" si="59"/>
        <v>0</v>
      </c>
      <c r="AV113" s="8">
        <f t="shared" si="59"/>
        <v>0</v>
      </c>
      <c r="AW113" s="8">
        <f t="shared" si="59"/>
        <v>0</v>
      </c>
      <c r="AX113">
        <f t="shared" si="34"/>
        <v>0</v>
      </c>
      <c r="AY113" s="8">
        <f t="shared" si="42"/>
        <v>-3704.16</v>
      </c>
      <c r="AZ113" s="53">
        <f t="shared" si="43"/>
        <v>0</v>
      </c>
      <c r="BA113" s="80">
        <f t="shared" si="44"/>
        <v>0</v>
      </c>
      <c r="BD113" s="3" t="str">
        <f>VLOOKUP(D113,Schools!A:Q,17,0)</f>
        <v>A</v>
      </c>
      <c r="BE113" s="52">
        <f t="shared" si="45"/>
        <v>0</v>
      </c>
      <c r="BF113" s="52">
        <f t="shared" si="46"/>
        <v>0</v>
      </c>
      <c r="BG113" s="52">
        <f t="shared" si="47"/>
        <v>-3704.16</v>
      </c>
      <c r="BH113" s="52">
        <f t="shared" si="48"/>
        <v>-3704.16</v>
      </c>
      <c r="BI113" s="53">
        <f t="shared" si="49"/>
        <v>0</v>
      </c>
      <c r="BJ113" s="52">
        <f t="shared" si="50"/>
        <v>0</v>
      </c>
      <c r="BK113" s="8">
        <f t="shared" si="51"/>
        <v>-3704.16</v>
      </c>
      <c r="BL113" s="52">
        <f t="shared" si="52"/>
        <v>0</v>
      </c>
      <c r="BM113" s="1">
        <f t="shared" si="53"/>
        <v>0</v>
      </c>
      <c r="BN113" s="52">
        <f t="shared" si="54"/>
        <v>0</v>
      </c>
      <c r="BO113" s="1">
        <f t="shared" si="55"/>
        <v>0</v>
      </c>
      <c r="BP113" s="53">
        <f t="shared" si="56"/>
        <v>-3704</v>
      </c>
      <c r="BQ113" s="53">
        <f t="shared" si="57"/>
        <v>0</v>
      </c>
      <c r="BR113" t="str">
        <f t="shared" si="58"/>
        <v/>
      </c>
    </row>
    <row r="114" spans="1:70" x14ac:dyDescent="0.25">
      <c r="A114" t="str">
        <f t="shared" si="35"/>
        <v>DEDELEGATION</v>
      </c>
      <c r="B114" s="75" t="s">
        <v>3620</v>
      </c>
      <c r="C114" s="76">
        <v>44027</v>
      </c>
      <c r="D114" s="75">
        <v>3023524</v>
      </c>
      <c r="E114" t="str">
        <f>VLOOKUP(D114,Schools!A:B,2,0)</f>
        <v>Beit Shvidler Primary School</v>
      </c>
      <c r="F114" t="str">
        <f>VLOOKUP(D114,Schools!$A:$Z,3,0)</f>
        <v>M</v>
      </c>
      <c r="G114" s="77">
        <v>-1607.14</v>
      </c>
      <c r="H114" s="75" t="s">
        <v>3621</v>
      </c>
      <c r="I114" s="75" t="s">
        <v>4037</v>
      </c>
      <c r="J114" t="str">
        <f t="shared" si="36"/>
        <v>10162/543965</v>
      </c>
      <c r="K114">
        <f>VLOOKUP(D114,Schools!$A:$Z,9,0)</f>
        <v>400150</v>
      </c>
      <c r="L114" s="75" t="s">
        <v>176</v>
      </c>
      <c r="M114" s="75" t="s">
        <v>4040</v>
      </c>
      <c r="N114" s="75" t="s">
        <v>4039</v>
      </c>
      <c r="O114" s="78" t="str">
        <f>VLOOKUP(D114,Schools!A:D,4,0)</f>
        <v>Primary</v>
      </c>
      <c r="P114" s="78">
        <f t="shared" si="37"/>
        <v>10162</v>
      </c>
      <c r="Q114" s="78">
        <f t="shared" si="38"/>
        <v>543965</v>
      </c>
      <c r="R114" s="79">
        <v>0</v>
      </c>
      <c r="S114" s="79">
        <v>0</v>
      </c>
      <c r="T114" s="79">
        <v>-1607.14</v>
      </c>
      <c r="U114" s="79">
        <v>0</v>
      </c>
      <c r="V114" s="79">
        <v>0</v>
      </c>
      <c r="W114" s="79">
        <v>0</v>
      </c>
      <c r="X114" s="79">
        <v>0</v>
      </c>
      <c r="Y114" s="79">
        <v>0</v>
      </c>
      <c r="Z114" s="79">
        <v>0</v>
      </c>
      <c r="AA114" s="79">
        <v>0</v>
      </c>
      <c r="AB114" s="79">
        <v>0</v>
      </c>
      <c r="AC114" s="79">
        <v>0</v>
      </c>
      <c r="AD114" s="79">
        <v>0</v>
      </c>
      <c r="AE114" s="79">
        <v>0</v>
      </c>
      <c r="AF114" s="52">
        <f t="shared" si="39"/>
        <v>-1607.14</v>
      </c>
      <c r="AG114" s="52">
        <f t="shared" si="40"/>
        <v>0</v>
      </c>
      <c r="AH114" s="79">
        <v>0</v>
      </c>
      <c r="AK114">
        <f t="shared" si="41"/>
        <v>1</v>
      </c>
      <c r="AL114" s="8">
        <f t="shared" si="33"/>
        <v>-1607.14</v>
      </c>
      <c r="AM114" s="8">
        <f t="shared" si="59"/>
        <v>0</v>
      </c>
      <c r="AN114" s="8">
        <f t="shared" si="59"/>
        <v>0</v>
      </c>
      <c r="AO114" s="8">
        <f t="shared" si="59"/>
        <v>0</v>
      </c>
      <c r="AP114" s="8">
        <f t="shared" si="59"/>
        <v>0</v>
      </c>
      <c r="AQ114" s="8">
        <f t="shared" si="59"/>
        <v>0</v>
      </c>
      <c r="AR114" s="8">
        <f t="shared" si="59"/>
        <v>0</v>
      </c>
      <c r="AS114" s="8">
        <f t="shared" si="59"/>
        <v>0</v>
      </c>
      <c r="AT114" s="8">
        <f t="shared" si="59"/>
        <v>0</v>
      </c>
      <c r="AU114" s="8">
        <f t="shared" si="59"/>
        <v>0</v>
      </c>
      <c r="AV114" s="8">
        <f t="shared" si="59"/>
        <v>0</v>
      </c>
      <c r="AW114" s="8">
        <f t="shared" si="59"/>
        <v>0</v>
      </c>
      <c r="AX114">
        <f t="shared" si="34"/>
        <v>0</v>
      </c>
      <c r="AY114" s="8">
        <f t="shared" si="42"/>
        <v>-1607.14</v>
      </c>
      <c r="AZ114" s="53">
        <f t="shared" si="43"/>
        <v>0</v>
      </c>
      <c r="BA114" s="80">
        <f t="shared" si="44"/>
        <v>0</v>
      </c>
      <c r="BD114" s="3" t="str">
        <f>VLOOKUP(D114,Schools!A:Q,17,0)</f>
        <v>C</v>
      </c>
      <c r="BE114" s="52">
        <f t="shared" si="45"/>
        <v>0</v>
      </c>
      <c r="BF114" s="52">
        <f t="shared" si="46"/>
        <v>0</v>
      </c>
      <c r="BG114" s="52">
        <f t="shared" si="47"/>
        <v>-1607.14</v>
      </c>
      <c r="BH114" s="52">
        <f t="shared" si="48"/>
        <v>-1607.14</v>
      </c>
      <c r="BI114" s="53">
        <f t="shared" si="49"/>
        <v>0</v>
      </c>
      <c r="BJ114" s="52">
        <f t="shared" si="50"/>
        <v>0</v>
      </c>
      <c r="BK114" s="8">
        <f t="shared" si="51"/>
        <v>-1607.14</v>
      </c>
      <c r="BL114" s="52">
        <f t="shared" si="52"/>
        <v>0</v>
      </c>
      <c r="BM114" s="1">
        <f t="shared" si="53"/>
        <v>0</v>
      </c>
      <c r="BN114" s="52">
        <f t="shared" si="54"/>
        <v>0</v>
      </c>
      <c r="BO114" s="1">
        <f t="shared" si="55"/>
        <v>0</v>
      </c>
      <c r="BP114" s="53">
        <f t="shared" si="56"/>
        <v>-1607</v>
      </c>
      <c r="BQ114" s="53">
        <f t="shared" si="57"/>
        <v>0</v>
      </c>
      <c r="BR114" t="str">
        <f t="shared" si="58"/>
        <v/>
      </c>
    </row>
    <row r="115" spans="1:70" x14ac:dyDescent="0.25">
      <c r="A115" t="str">
        <f t="shared" si="35"/>
        <v>DEDELEGATION</v>
      </c>
      <c r="B115" s="75" t="s">
        <v>3620</v>
      </c>
      <c r="C115" s="76">
        <v>44027</v>
      </c>
      <c r="D115" s="75">
        <v>3022003</v>
      </c>
      <c r="E115" t="str">
        <f>VLOOKUP(D115,Schools!A:B,2,0)</f>
        <v>Bell Lane Primary School</v>
      </c>
      <c r="F115" t="str">
        <f>VLOOKUP(D115,Schools!$A:$Z,3,0)</f>
        <v>M</v>
      </c>
      <c r="G115" s="77">
        <v>-3145.53</v>
      </c>
      <c r="H115" s="75" t="s">
        <v>3621</v>
      </c>
      <c r="I115" s="75" t="s">
        <v>4037</v>
      </c>
      <c r="J115" t="str">
        <f t="shared" si="36"/>
        <v>10162/543965</v>
      </c>
      <c r="K115">
        <f>VLOOKUP(D115,Schools!$A:$Z,9,0)</f>
        <v>400051</v>
      </c>
      <c r="L115" s="75" t="s">
        <v>176</v>
      </c>
      <c r="M115" s="75" t="s">
        <v>4040</v>
      </c>
      <c r="N115" s="75" t="s">
        <v>4039</v>
      </c>
      <c r="O115" s="78" t="str">
        <f>VLOOKUP(D115,Schools!A:D,4,0)</f>
        <v>Primary</v>
      </c>
      <c r="P115" s="78">
        <f t="shared" si="37"/>
        <v>10162</v>
      </c>
      <c r="Q115" s="78">
        <f t="shared" si="38"/>
        <v>543965</v>
      </c>
      <c r="R115" s="79">
        <v>0</v>
      </c>
      <c r="S115" s="79">
        <v>-3145.53</v>
      </c>
      <c r="T115" s="79">
        <v>0</v>
      </c>
      <c r="U115" s="79">
        <v>0</v>
      </c>
      <c r="V115" s="79">
        <v>0</v>
      </c>
      <c r="W115" s="79">
        <v>0</v>
      </c>
      <c r="X115" s="79">
        <v>0</v>
      </c>
      <c r="Y115" s="79">
        <v>0</v>
      </c>
      <c r="Z115" s="79">
        <v>0</v>
      </c>
      <c r="AA115" s="79">
        <v>0</v>
      </c>
      <c r="AB115" s="79">
        <v>0</v>
      </c>
      <c r="AC115" s="79">
        <v>0</v>
      </c>
      <c r="AD115" s="79">
        <v>0</v>
      </c>
      <c r="AE115" s="79">
        <v>0</v>
      </c>
      <c r="AF115" s="52">
        <f t="shared" si="39"/>
        <v>-3145.53</v>
      </c>
      <c r="AG115" s="52">
        <f t="shared" si="40"/>
        <v>0</v>
      </c>
      <c r="AH115" s="79">
        <v>0</v>
      </c>
      <c r="AK115">
        <f t="shared" si="41"/>
        <v>1</v>
      </c>
      <c r="AL115" s="8">
        <f t="shared" si="33"/>
        <v>-3145.53</v>
      </c>
      <c r="AM115" s="8">
        <f t="shared" si="59"/>
        <v>0</v>
      </c>
      <c r="AN115" s="8">
        <f t="shared" si="59"/>
        <v>0</v>
      </c>
      <c r="AO115" s="8">
        <f t="shared" si="59"/>
        <v>0</v>
      </c>
      <c r="AP115" s="8">
        <f t="shared" si="59"/>
        <v>0</v>
      </c>
      <c r="AQ115" s="8">
        <f t="shared" si="59"/>
        <v>0</v>
      </c>
      <c r="AR115" s="8">
        <f t="shared" si="59"/>
        <v>0</v>
      </c>
      <c r="AS115" s="8">
        <f t="shared" si="59"/>
        <v>0</v>
      </c>
      <c r="AT115" s="8">
        <f t="shared" si="59"/>
        <v>0</v>
      </c>
      <c r="AU115" s="8">
        <f t="shared" si="59"/>
        <v>0</v>
      </c>
      <c r="AV115" s="8">
        <f t="shared" si="59"/>
        <v>0</v>
      </c>
      <c r="AW115" s="8">
        <f t="shared" si="59"/>
        <v>0</v>
      </c>
      <c r="AX115">
        <f t="shared" si="34"/>
        <v>0</v>
      </c>
      <c r="AY115" s="8">
        <f t="shared" si="42"/>
        <v>-3145.53</v>
      </c>
      <c r="AZ115" s="53">
        <f t="shared" si="43"/>
        <v>0</v>
      </c>
      <c r="BA115" s="80">
        <f t="shared" si="44"/>
        <v>0</v>
      </c>
      <c r="BD115" s="3" t="str">
        <f>VLOOKUP(D115,Schools!A:Q,17,0)</f>
        <v>A</v>
      </c>
      <c r="BE115" s="52">
        <f t="shared" si="45"/>
        <v>0</v>
      </c>
      <c r="BF115" s="52">
        <f t="shared" si="46"/>
        <v>0</v>
      </c>
      <c r="BG115" s="52">
        <f t="shared" si="47"/>
        <v>-3145.53</v>
      </c>
      <c r="BH115" s="52">
        <f t="shared" si="48"/>
        <v>-3145.53</v>
      </c>
      <c r="BI115" s="53">
        <f t="shared" si="49"/>
        <v>0</v>
      </c>
      <c r="BJ115" s="52">
        <f t="shared" si="50"/>
        <v>0</v>
      </c>
      <c r="BK115" s="8">
        <f t="shared" si="51"/>
        <v>-3145.53</v>
      </c>
      <c r="BL115" s="52">
        <f t="shared" si="52"/>
        <v>0</v>
      </c>
      <c r="BM115" s="1">
        <f t="shared" si="53"/>
        <v>0</v>
      </c>
      <c r="BN115" s="52">
        <f t="shared" si="54"/>
        <v>0</v>
      </c>
      <c r="BO115" s="1">
        <f t="shared" si="55"/>
        <v>0</v>
      </c>
      <c r="BP115" s="53">
        <f t="shared" si="56"/>
        <v>-3146</v>
      </c>
      <c r="BQ115" s="53">
        <f t="shared" si="57"/>
        <v>0</v>
      </c>
      <c r="BR115" t="str">
        <f t="shared" si="58"/>
        <v/>
      </c>
    </row>
    <row r="116" spans="1:70" x14ac:dyDescent="0.25">
      <c r="A116" t="str">
        <f t="shared" si="35"/>
        <v>DEDELEGATION</v>
      </c>
      <c r="B116" s="75" t="s">
        <v>3620</v>
      </c>
      <c r="C116" s="76">
        <v>44027</v>
      </c>
      <c r="D116" s="75">
        <v>3023511</v>
      </c>
      <c r="E116" t="str">
        <f>VLOOKUP(D116,Schools!A:B,2,0)</f>
        <v>Blessed Dominic School</v>
      </c>
      <c r="F116" t="str">
        <f>VLOOKUP(D116,Schools!$A:$Z,3,0)</f>
        <v>M</v>
      </c>
      <c r="G116" s="77">
        <v>-3360.39</v>
      </c>
      <c r="H116" s="75" t="s">
        <v>3621</v>
      </c>
      <c r="I116" s="75" t="s">
        <v>4037</v>
      </c>
      <c r="J116" t="str">
        <f t="shared" si="36"/>
        <v>10162/543965</v>
      </c>
      <c r="K116">
        <f>VLOOKUP(D116,Schools!$A:$Z,9,0)</f>
        <v>400024</v>
      </c>
      <c r="L116" s="75" t="s">
        <v>176</v>
      </c>
      <c r="M116" s="75" t="s">
        <v>4040</v>
      </c>
      <c r="N116" s="75" t="s">
        <v>4039</v>
      </c>
      <c r="O116" s="78" t="str">
        <f>VLOOKUP(D116,Schools!A:D,4,0)</f>
        <v>Primary</v>
      </c>
      <c r="P116" s="78">
        <f t="shared" si="37"/>
        <v>10162</v>
      </c>
      <c r="Q116" s="78">
        <f t="shared" si="38"/>
        <v>543965</v>
      </c>
      <c r="R116" s="79">
        <v>0</v>
      </c>
      <c r="S116" s="79">
        <v>-3360.39</v>
      </c>
      <c r="T116" s="79">
        <v>0</v>
      </c>
      <c r="U116" s="79">
        <v>0</v>
      </c>
      <c r="V116" s="79">
        <v>0</v>
      </c>
      <c r="W116" s="79">
        <v>0</v>
      </c>
      <c r="X116" s="79">
        <v>0</v>
      </c>
      <c r="Y116" s="79">
        <v>0</v>
      </c>
      <c r="Z116" s="79">
        <v>0</v>
      </c>
      <c r="AA116" s="79">
        <v>0</v>
      </c>
      <c r="AB116" s="79">
        <v>0</v>
      </c>
      <c r="AC116" s="79">
        <v>0</v>
      </c>
      <c r="AD116" s="79">
        <v>0</v>
      </c>
      <c r="AE116" s="79">
        <v>0</v>
      </c>
      <c r="AF116" s="52">
        <f t="shared" si="39"/>
        <v>-3360.39</v>
      </c>
      <c r="AG116" s="52">
        <f t="shared" si="40"/>
        <v>0</v>
      </c>
      <c r="AH116" s="79">
        <v>0</v>
      </c>
      <c r="AK116">
        <f t="shared" si="41"/>
        <v>1</v>
      </c>
      <c r="AL116" s="8">
        <f t="shared" si="33"/>
        <v>-3360.39</v>
      </c>
      <c r="AM116" s="8">
        <f t="shared" si="59"/>
        <v>0</v>
      </c>
      <c r="AN116" s="8">
        <f t="shared" si="59"/>
        <v>0</v>
      </c>
      <c r="AO116" s="8">
        <f t="shared" si="59"/>
        <v>0</v>
      </c>
      <c r="AP116" s="8">
        <f t="shared" si="59"/>
        <v>0</v>
      </c>
      <c r="AQ116" s="8">
        <f t="shared" si="59"/>
        <v>0</v>
      </c>
      <c r="AR116" s="8">
        <f t="shared" si="59"/>
        <v>0</v>
      </c>
      <c r="AS116" s="8">
        <f t="shared" si="59"/>
        <v>0</v>
      </c>
      <c r="AT116" s="8">
        <f t="shared" si="59"/>
        <v>0</v>
      </c>
      <c r="AU116" s="8">
        <f t="shared" si="59"/>
        <v>0</v>
      </c>
      <c r="AV116" s="8">
        <f t="shared" si="59"/>
        <v>0</v>
      </c>
      <c r="AW116" s="8">
        <f t="shared" si="59"/>
        <v>0</v>
      </c>
      <c r="AX116">
        <f t="shared" si="34"/>
        <v>0</v>
      </c>
      <c r="AY116" s="8">
        <f t="shared" si="42"/>
        <v>-3360.39</v>
      </c>
      <c r="AZ116" s="53">
        <f t="shared" si="43"/>
        <v>0</v>
      </c>
      <c r="BA116" s="80">
        <f t="shared" si="44"/>
        <v>0</v>
      </c>
      <c r="BD116" s="3" t="str">
        <f>VLOOKUP(D116,Schools!A:Q,17,0)</f>
        <v>A</v>
      </c>
      <c r="BE116" s="52">
        <f t="shared" si="45"/>
        <v>0</v>
      </c>
      <c r="BF116" s="52">
        <f t="shared" si="46"/>
        <v>0</v>
      </c>
      <c r="BG116" s="52">
        <f t="shared" si="47"/>
        <v>-3360.39</v>
      </c>
      <c r="BH116" s="52">
        <f t="shared" si="48"/>
        <v>-3360.39</v>
      </c>
      <c r="BI116" s="53">
        <f t="shared" si="49"/>
        <v>0</v>
      </c>
      <c r="BJ116" s="52">
        <f t="shared" si="50"/>
        <v>0</v>
      </c>
      <c r="BK116" s="8">
        <f t="shared" si="51"/>
        <v>-3360.39</v>
      </c>
      <c r="BL116" s="52">
        <f t="shared" si="52"/>
        <v>0</v>
      </c>
      <c r="BM116" s="1">
        <f t="shared" si="53"/>
        <v>0</v>
      </c>
      <c r="BN116" s="52">
        <f t="shared" si="54"/>
        <v>0</v>
      </c>
      <c r="BO116" s="1">
        <f t="shared" si="55"/>
        <v>0</v>
      </c>
      <c r="BP116" s="53">
        <f t="shared" si="56"/>
        <v>-3360</v>
      </c>
      <c r="BQ116" s="53">
        <f t="shared" si="57"/>
        <v>0</v>
      </c>
      <c r="BR116" t="str">
        <f t="shared" si="58"/>
        <v/>
      </c>
    </row>
    <row r="117" spans="1:70" x14ac:dyDescent="0.25">
      <c r="A117" t="str">
        <f t="shared" si="35"/>
        <v>DEDELEGATION</v>
      </c>
      <c r="B117" s="75" t="s">
        <v>3620</v>
      </c>
      <c r="C117" s="76">
        <v>44027</v>
      </c>
      <c r="D117" s="75">
        <v>3022008</v>
      </c>
      <c r="E117" t="str">
        <f>VLOOKUP(D117,Schools!A:B,2,0)</f>
        <v>Brookland Infant  &amp; Nursery School</v>
      </c>
      <c r="F117" t="str">
        <f>VLOOKUP(D117,Schools!$A:$Z,3,0)</f>
        <v>M</v>
      </c>
      <c r="G117" s="77">
        <v>-2311.88</v>
      </c>
      <c r="H117" s="75" t="s">
        <v>3621</v>
      </c>
      <c r="I117" s="75" t="s">
        <v>4037</v>
      </c>
      <c r="J117" t="str">
        <f t="shared" si="36"/>
        <v>10162/543965</v>
      </c>
      <c r="K117">
        <f>VLOOKUP(D117,Schools!$A:$Z,9,0)</f>
        <v>400057</v>
      </c>
      <c r="L117" s="75" t="s">
        <v>176</v>
      </c>
      <c r="M117" s="75" t="s">
        <v>4040</v>
      </c>
      <c r="N117" s="75" t="s">
        <v>4039</v>
      </c>
      <c r="O117" s="78" t="str">
        <f>VLOOKUP(D117,Schools!A:D,4,0)</f>
        <v>Primary</v>
      </c>
      <c r="P117" s="78">
        <f t="shared" si="37"/>
        <v>10162</v>
      </c>
      <c r="Q117" s="78">
        <f t="shared" si="38"/>
        <v>543965</v>
      </c>
      <c r="R117" s="79">
        <v>0</v>
      </c>
      <c r="S117" s="79">
        <v>0</v>
      </c>
      <c r="T117" s="79">
        <v>-2311.88</v>
      </c>
      <c r="U117" s="79">
        <v>0</v>
      </c>
      <c r="V117" s="79">
        <v>0</v>
      </c>
      <c r="W117" s="79">
        <v>0</v>
      </c>
      <c r="X117" s="79">
        <v>0</v>
      </c>
      <c r="Y117" s="79">
        <v>0</v>
      </c>
      <c r="Z117" s="79">
        <v>0</v>
      </c>
      <c r="AA117" s="79">
        <v>0</v>
      </c>
      <c r="AB117" s="79">
        <v>0</v>
      </c>
      <c r="AC117" s="79">
        <v>0</v>
      </c>
      <c r="AD117" s="79">
        <v>0</v>
      </c>
      <c r="AE117" s="79">
        <v>0</v>
      </c>
      <c r="AF117" s="52">
        <f t="shared" si="39"/>
        <v>-2311.88</v>
      </c>
      <c r="AG117" s="52">
        <f t="shared" si="40"/>
        <v>0</v>
      </c>
      <c r="AH117" s="79">
        <v>0</v>
      </c>
      <c r="AK117">
        <f t="shared" si="41"/>
        <v>1</v>
      </c>
      <c r="AL117" s="8">
        <f t="shared" si="33"/>
        <v>-2311.88</v>
      </c>
      <c r="AM117" s="8">
        <f t="shared" si="59"/>
        <v>0</v>
      </c>
      <c r="AN117" s="8">
        <f t="shared" si="59"/>
        <v>0</v>
      </c>
      <c r="AO117" s="8">
        <f t="shared" si="59"/>
        <v>0</v>
      </c>
      <c r="AP117" s="8">
        <f t="shared" si="59"/>
        <v>0</v>
      </c>
      <c r="AQ117" s="8">
        <f t="shared" si="59"/>
        <v>0</v>
      </c>
      <c r="AR117" s="8">
        <f t="shared" si="59"/>
        <v>0</v>
      </c>
      <c r="AS117" s="8">
        <f t="shared" si="59"/>
        <v>0</v>
      </c>
      <c r="AT117" s="8">
        <f t="shared" si="59"/>
        <v>0</v>
      </c>
      <c r="AU117" s="8">
        <f t="shared" si="59"/>
        <v>0</v>
      </c>
      <c r="AV117" s="8">
        <f t="shared" si="59"/>
        <v>0</v>
      </c>
      <c r="AW117" s="8">
        <f t="shared" si="59"/>
        <v>0</v>
      </c>
      <c r="AX117">
        <f t="shared" si="34"/>
        <v>0</v>
      </c>
      <c r="AY117" s="8">
        <f t="shared" si="42"/>
        <v>-2311.88</v>
      </c>
      <c r="AZ117" s="53">
        <f t="shared" si="43"/>
        <v>0</v>
      </c>
      <c r="BA117" s="80">
        <f t="shared" si="44"/>
        <v>0</v>
      </c>
      <c r="BD117" s="3" t="str">
        <f>VLOOKUP(D117,Schools!A:Q,17,0)</f>
        <v>D</v>
      </c>
      <c r="BE117" s="52">
        <f t="shared" si="45"/>
        <v>0</v>
      </c>
      <c r="BF117" s="52">
        <f t="shared" si="46"/>
        <v>0</v>
      </c>
      <c r="BG117" s="52">
        <f t="shared" si="47"/>
        <v>-2311.88</v>
      </c>
      <c r="BH117" s="52">
        <f t="shared" si="48"/>
        <v>-2311.88</v>
      </c>
      <c r="BI117" s="53">
        <f t="shared" si="49"/>
        <v>0</v>
      </c>
      <c r="BJ117" s="52">
        <f t="shared" si="50"/>
        <v>0</v>
      </c>
      <c r="BK117" s="8">
        <f t="shared" si="51"/>
        <v>-2311.88</v>
      </c>
      <c r="BL117" s="52">
        <f t="shared" si="52"/>
        <v>0</v>
      </c>
      <c r="BM117" s="1">
        <f t="shared" si="53"/>
        <v>0</v>
      </c>
      <c r="BN117" s="52">
        <f t="shared" si="54"/>
        <v>0</v>
      </c>
      <c r="BO117" s="1">
        <f t="shared" si="55"/>
        <v>0</v>
      </c>
      <c r="BP117" s="53">
        <f t="shared" si="56"/>
        <v>-2312</v>
      </c>
      <c r="BQ117" s="53">
        <f t="shared" si="57"/>
        <v>0</v>
      </c>
      <c r="BR117" t="str">
        <f t="shared" si="58"/>
        <v/>
      </c>
    </row>
    <row r="118" spans="1:70" x14ac:dyDescent="0.25">
      <c r="A118" t="str">
        <f t="shared" si="35"/>
        <v>DEDELEGATION</v>
      </c>
      <c r="B118" s="75" t="s">
        <v>3620</v>
      </c>
      <c r="C118" s="76">
        <v>44027</v>
      </c>
      <c r="D118" s="75">
        <v>3022007</v>
      </c>
      <c r="E118" t="str">
        <f>VLOOKUP(D118,Schools!A:B,2,0)</f>
        <v>Brookland Junior School</v>
      </c>
      <c r="F118" t="str">
        <f>VLOOKUP(D118,Schools!$A:$Z,3,0)</f>
        <v>M</v>
      </c>
      <c r="G118" s="77">
        <v>-3102.56</v>
      </c>
      <c r="H118" s="75" t="s">
        <v>3621</v>
      </c>
      <c r="I118" s="75" t="s">
        <v>4037</v>
      </c>
      <c r="J118" t="str">
        <f t="shared" si="36"/>
        <v>10162/543965</v>
      </c>
      <c r="K118">
        <f>VLOOKUP(D118,Schools!$A:$Z,9,0)</f>
        <v>400040</v>
      </c>
      <c r="L118" s="75" t="s">
        <v>176</v>
      </c>
      <c r="M118" s="75" t="s">
        <v>4040</v>
      </c>
      <c r="N118" s="75" t="s">
        <v>4039</v>
      </c>
      <c r="O118" s="78" t="str">
        <f>VLOOKUP(D118,Schools!A:D,4,0)</f>
        <v>Primary</v>
      </c>
      <c r="P118" s="78">
        <f t="shared" si="37"/>
        <v>10162</v>
      </c>
      <c r="Q118" s="78">
        <f t="shared" si="38"/>
        <v>543965</v>
      </c>
      <c r="R118" s="79">
        <v>0</v>
      </c>
      <c r="S118" s="79">
        <v>0</v>
      </c>
      <c r="T118" s="79">
        <v>-3102.56</v>
      </c>
      <c r="U118" s="79">
        <v>0</v>
      </c>
      <c r="V118" s="79">
        <v>0</v>
      </c>
      <c r="W118" s="79">
        <v>0</v>
      </c>
      <c r="X118" s="79">
        <v>0</v>
      </c>
      <c r="Y118" s="79">
        <v>0</v>
      </c>
      <c r="Z118" s="79">
        <v>0</v>
      </c>
      <c r="AA118" s="79">
        <v>0</v>
      </c>
      <c r="AB118" s="79">
        <v>0</v>
      </c>
      <c r="AC118" s="79">
        <v>0</v>
      </c>
      <c r="AD118" s="79">
        <v>0</v>
      </c>
      <c r="AE118" s="79">
        <v>0</v>
      </c>
      <c r="AF118" s="52">
        <f t="shared" si="39"/>
        <v>-3102.56</v>
      </c>
      <c r="AG118" s="52">
        <f t="shared" si="40"/>
        <v>0</v>
      </c>
      <c r="AH118" s="79">
        <v>0</v>
      </c>
      <c r="AK118">
        <f t="shared" si="41"/>
        <v>1</v>
      </c>
      <c r="AL118" s="8">
        <f t="shared" si="33"/>
        <v>-3102.56</v>
      </c>
      <c r="AM118" s="8">
        <f t="shared" si="59"/>
        <v>0</v>
      </c>
      <c r="AN118" s="8">
        <f t="shared" si="59"/>
        <v>0</v>
      </c>
      <c r="AO118" s="8">
        <f t="shared" si="59"/>
        <v>0</v>
      </c>
      <c r="AP118" s="8">
        <f t="shared" si="59"/>
        <v>0</v>
      </c>
      <c r="AQ118" s="8">
        <f t="shared" si="59"/>
        <v>0</v>
      </c>
      <c r="AR118" s="8">
        <f t="shared" si="59"/>
        <v>0</v>
      </c>
      <c r="AS118" s="8">
        <f t="shared" si="59"/>
        <v>0</v>
      </c>
      <c r="AT118" s="8">
        <f t="shared" si="59"/>
        <v>0</v>
      </c>
      <c r="AU118" s="8">
        <f t="shared" si="59"/>
        <v>0</v>
      </c>
      <c r="AV118" s="8">
        <f t="shared" si="59"/>
        <v>0</v>
      </c>
      <c r="AW118" s="8">
        <f t="shared" si="59"/>
        <v>0</v>
      </c>
      <c r="AX118">
        <f t="shared" si="34"/>
        <v>0</v>
      </c>
      <c r="AY118" s="8">
        <f t="shared" si="42"/>
        <v>-3102.56</v>
      </c>
      <c r="AZ118" s="53">
        <f t="shared" si="43"/>
        <v>0</v>
      </c>
      <c r="BA118" s="80">
        <f t="shared" si="44"/>
        <v>0</v>
      </c>
      <c r="BD118" s="3" t="str">
        <f>VLOOKUP(D118,Schools!A:Q,17,0)</f>
        <v>D</v>
      </c>
      <c r="BE118" s="52">
        <f t="shared" si="45"/>
        <v>0</v>
      </c>
      <c r="BF118" s="52">
        <f t="shared" si="46"/>
        <v>0</v>
      </c>
      <c r="BG118" s="52">
        <f t="shared" si="47"/>
        <v>-3102.56</v>
      </c>
      <c r="BH118" s="52">
        <f t="shared" si="48"/>
        <v>-3102.56</v>
      </c>
      <c r="BI118" s="53">
        <f t="shared" si="49"/>
        <v>0</v>
      </c>
      <c r="BJ118" s="52">
        <f t="shared" si="50"/>
        <v>0</v>
      </c>
      <c r="BK118" s="8">
        <f t="shared" si="51"/>
        <v>-3102.56</v>
      </c>
      <c r="BL118" s="52">
        <f t="shared" si="52"/>
        <v>0</v>
      </c>
      <c r="BM118" s="1">
        <f t="shared" si="53"/>
        <v>0</v>
      </c>
      <c r="BN118" s="52">
        <f t="shared" si="54"/>
        <v>0</v>
      </c>
      <c r="BO118" s="1">
        <f t="shared" si="55"/>
        <v>0</v>
      </c>
      <c r="BP118" s="53">
        <f t="shared" si="56"/>
        <v>-3103</v>
      </c>
      <c r="BQ118" s="53">
        <f t="shared" si="57"/>
        <v>0</v>
      </c>
      <c r="BR118" t="str">
        <f t="shared" si="58"/>
        <v/>
      </c>
    </row>
    <row r="119" spans="1:70" x14ac:dyDescent="0.25">
      <c r="A119" t="str">
        <f t="shared" si="35"/>
        <v>DEDELEGATION</v>
      </c>
      <c r="B119" s="75" t="s">
        <v>3620</v>
      </c>
      <c r="C119" s="76">
        <v>44027</v>
      </c>
      <c r="D119" s="75">
        <v>3022009</v>
      </c>
      <c r="E119" t="str">
        <f>VLOOKUP(D119,Schools!A:B,2,0)</f>
        <v>Brunswick Park Primary &amp; Nursery School</v>
      </c>
      <c r="F119" t="str">
        <f>VLOOKUP(D119,Schools!$A:$Z,3,0)</f>
        <v>M</v>
      </c>
      <c r="G119" s="77">
        <v>-3592.44</v>
      </c>
      <c r="H119" s="75" t="s">
        <v>3621</v>
      </c>
      <c r="I119" s="75" t="s">
        <v>4037</v>
      </c>
      <c r="J119" t="str">
        <f t="shared" si="36"/>
        <v>10162/543965</v>
      </c>
      <c r="K119">
        <f>VLOOKUP(D119,Schools!$A:$Z,9,0)</f>
        <v>400061</v>
      </c>
      <c r="L119" s="75" t="s">
        <v>176</v>
      </c>
      <c r="M119" s="75" t="s">
        <v>4040</v>
      </c>
      <c r="N119" s="75" t="s">
        <v>4039</v>
      </c>
      <c r="O119" s="78" t="str">
        <f>VLOOKUP(D119,Schools!A:D,4,0)</f>
        <v>Primary</v>
      </c>
      <c r="P119" s="78">
        <f t="shared" si="37"/>
        <v>10162</v>
      </c>
      <c r="Q119" s="78">
        <f t="shared" si="38"/>
        <v>543965</v>
      </c>
      <c r="R119" s="79">
        <v>0</v>
      </c>
      <c r="S119" s="79">
        <v>-3592.44</v>
      </c>
      <c r="T119" s="79">
        <v>0</v>
      </c>
      <c r="U119" s="79">
        <v>0</v>
      </c>
      <c r="V119" s="79">
        <v>0</v>
      </c>
      <c r="W119" s="79">
        <v>0</v>
      </c>
      <c r="X119" s="79">
        <v>0</v>
      </c>
      <c r="Y119" s="79">
        <v>0</v>
      </c>
      <c r="Z119" s="79">
        <v>0</v>
      </c>
      <c r="AA119" s="79">
        <v>0</v>
      </c>
      <c r="AB119" s="79">
        <v>0</v>
      </c>
      <c r="AC119" s="79">
        <v>0</v>
      </c>
      <c r="AD119" s="79">
        <v>0</v>
      </c>
      <c r="AE119" s="79">
        <v>0</v>
      </c>
      <c r="AF119" s="52">
        <f t="shared" si="39"/>
        <v>-3592.44</v>
      </c>
      <c r="AG119" s="52">
        <f t="shared" si="40"/>
        <v>0</v>
      </c>
      <c r="AH119" s="79">
        <v>0</v>
      </c>
      <c r="AK119">
        <f t="shared" si="41"/>
        <v>1</v>
      </c>
      <c r="AL119" s="8">
        <f t="shared" si="33"/>
        <v>-3592.44</v>
      </c>
      <c r="AM119" s="8">
        <f t="shared" si="59"/>
        <v>0</v>
      </c>
      <c r="AN119" s="8">
        <f t="shared" si="59"/>
        <v>0</v>
      </c>
      <c r="AO119" s="8">
        <f t="shared" si="59"/>
        <v>0</v>
      </c>
      <c r="AP119" s="8">
        <f t="shared" si="59"/>
        <v>0</v>
      </c>
      <c r="AQ119" s="8">
        <f t="shared" si="59"/>
        <v>0</v>
      </c>
      <c r="AR119" s="8">
        <f t="shared" si="59"/>
        <v>0</v>
      </c>
      <c r="AS119" s="8">
        <f t="shared" si="59"/>
        <v>0</v>
      </c>
      <c r="AT119" s="8">
        <f t="shared" si="59"/>
        <v>0</v>
      </c>
      <c r="AU119" s="8">
        <f t="shared" si="59"/>
        <v>0</v>
      </c>
      <c r="AV119" s="8">
        <f t="shared" si="59"/>
        <v>0</v>
      </c>
      <c r="AW119" s="8">
        <f t="shared" si="59"/>
        <v>0</v>
      </c>
      <c r="AX119">
        <f t="shared" si="34"/>
        <v>0</v>
      </c>
      <c r="AY119" s="8">
        <f t="shared" si="42"/>
        <v>-3592.44</v>
      </c>
      <c r="AZ119" s="53">
        <f t="shared" si="43"/>
        <v>0</v>
      </c>
      <c r="BA119" s="80">
        <f t="shared" si="44"/>
        <v>0</v>
      </c>
      <c r="BD119" s="3" t="str">
        <f>VLOOKUP(D119,Schools!A:Q,17,0)</f>
        <v>A</v>
      </c>
      <c r="BE119" s="52">
        <f t="shared" si="45"/>
        <v>0</v>
      </c>
      <c r="BF119" s="52">
        <f t="shared" si="46"/>
        <v>0</v>
      </c>
      <c r="BG119" s="52">
        <f t="shared" si="47"/>
        <v>-3592.44</v>
      </c>
      <c r="BH119" s="52">
        <f t="shared" si="48"/>
        <v>-3592.44</v>
      </c>
      <c r="BI119" s="53">
        <f t="shared" si="49"/>
        <v>0</v>
      </c>
      <c r="BJ119" s="52">
        <f t="shared" si="50"/>
        <v>0</v>
      </c>
      <c r="BK119" s="8">
        <f t="shared" si="51"/>
        <v>-3592.44</v>
      </c>
      <c r="BL119" s="52">
        <f t="shared" si="52"/>
        <v>0</v>
      </c>
      <c r="BM119" s="1">
        <f t="shared" si="53"/>
        <v>0</v>
      </c>
      <c r="BN119" s="52">
        <f t="shared" si="54"/>
        <v>0</v>
      </c>
      <c r="BO119" s="1">
        <f t="shared" si="55"/>
        <v>0</v>
      </c>
      <c r="BP119" s="53">
        <f t="shared" si="56"/>
        <v>-3592</v>
      </c>
      <c r="BQ119" s="53">
        <f t="shared" si="57"/>
        <v>0</v>
      </c>
      <c r="BR119" t="str">
        <f t="shared" si="58"/>
        <v/>
      </c>
    </row>
    <row r="120" spans="1:70" x14ac:dyDescent="0.25">
      <c r="A120" t="str">
        <f t="shared" si="35"/>
        <v>DEDELEGATION</v>
      </c>
      <c r="B120" s="75" t="s">
        <v>3620</v>
      </c>
      <c r="C120" s="76">
        <v>44027</v>
      </c>
      <c r="D120" s="75">
        <v>3022067</v>
      </c>
      <c r="E120" t="str">
        <f>VLOOKUP(D120,Schools!A:B,2,0)</f>
        <v>Chalgrove Primary School</v>
      </c>
      <c r="F120" t="str">
        <f>VLOOKUP(D120,Schools!$A:$Z,3,0)</f>
        <v>M</v>
      </c>
      <c r="G120" s="77">
        <v>-1985.29</v>
      </c>
      <c r="H120" s="75" t="s">
        <v>3621</v>
      </c>
      <c r="I120" s="75" t="s">
        <v>4037</v>
      </c>
      <c r="J120" t="str">
        <f t="shared" si="36"/>
        <v>10162/543965</v>
      </c>
      <c r="K120">
        <f>VLOOKUP(D120,Schools!$A:$Z,9,0)</f>
        <v>400065</v>
      </c>
      <c r="L120" s="75" t="s">
        <v>176</v>
      </c>
      <c r="M120" s="75" t="s">
        <v>4040</v>
      </c>
      <c r="N120" s="75" t="s">
        <v>4039</v>
      </c>
      <c r="O120" s="78" t="str">
        <f>VLOOKUP(D120,Schools!A:D,4,0)</f>
        <v>Primary</v>
      </c>
      <c r="P120" s="78">
        <f t="shared" si="37"/>
        <v>10162</v>
      </c>
      <c r="Q120" s="78">
        <f t="shared" si="38"/>
        <v>543965</v>
      </c>
      <c r="R120" s="79">
        <v>0</v>
      </c>
      <c r="S120" s="79">
        <v>-1985.29</v>
      </c>
      <c r="T120" s="79">
        <v>0</v>
      </c>
      <c r="U120" s="79">
        <v>0</v>
      </c>
      <c r="V120" s="79">
        <v>0</v>
      </c>
      <c r="W120" s="79">
        <v>0</v>
      </c>
      <c r="X120" s="79">
        <v>0</v>
      </c>
      <c r="Y120" s="79">
        <v>0</v>
      </c>
      <c r="Z120" s="79">
        <v>0</v>
      </c>
      <c r="AA120" s="79">
        <v>0</v>
      </c>
      <c r="AB120" s="79">
        <v>0</v>
      </c>
      <c r="AC120" s="79">
        <v>0</v>
      </c>
      <c r="AD120" s="79">
        <v>0</v>
      </c>
      <c r="AE120" s="79">
        <v>0</v>
      </c>
      <c r="AF120" s="52">
        <f t="shared" si="39"/>
        <v>-1985.29</v>
      </c>
      <c r="AG120" s="52">
        <f t="shared" si="40"/>
        <v>0</v>
      </c>
      <c r="AH120" s="79">
        <v>0</v>
      </c>
      <c r="AK120">
        <f t="shared" si="41"/>
        <v>1</v>
      </c>
      <c r="AL120" s="8">
        <f t="shared" si="33"/>
        <v>-1985.29</v>
      </c>
      <c r="AM120" s="8">
        <f t="shared" si="59"/>
        <v>0</v>
      </c>
      <c r="AN120" s="8">
        <f t="shared" si="59"/>
        <v>0</v>
      </c>
      <c r="AO120" s="8">
        <f t="shared" si="59"/>
        <v>0</v>
      </c>
      <c r="AP120" s="8">
        <f t="shared" si="59"/>
        <v>0</v>
      </c>
      <c r="AQ120" s="8">
        <f t="shared" si="59"/>
        <v>0</v>
      </c>
      <c r="AR120" s="8">
        <f t="shared" si="59"/>
        <v>0</v>
      </c>
      <c r="AS120" s="8">
        <f t="shared" ref="AS120:AW120" si="60">ROUND($G120*AS$18,2)*$AK120</f>
        <v>0</v>
      </c>
      <c r="AT120" s="8">
        <f t="shared" si="60"/>
        <v>0</v>
      </c>
      <c r="AU120" s="8">
        <f t="shared" si="60"/>
        <v>0</v>
      </c>
      <c r="AV120" s="8">
        <f t="shared" si="60"/>
        <v>0</v>
      </c>
      <c r="AW120" s="8">
        <f t="shared" si="60"/>
        <v>0</v>
      </c>
      <c r="AX120">
        <f t="shared" si="34"/>
        <v>0</v>
      </c>
      <c r="AY120" s="8">
        <f t="shared" si="42"/>
        <v>-1985.29</v>
      </c>
      <c r="AZ120" s="53">
        <f t="shared" si="43"/>
        <v>0</v>
      </c>
      <c r="BA120" s="80">
        <f t="shared" si="44"/>
        <v>0</v>
      </c>
      <c r="BD120" s="3" t="str">
        <f>VLOOKUP(D120,Schools!A:Q,17,0)</f>
        <v>A</v>
      </c>
      <c r="BE120" s="52">
        <f t="shared" si="45"/>
        <v>0</v>
      </c>
      <c r="BF120" s="52">
        <f t="shared" si="46"/>
        <v>0</v>
      </c>
      <c r="BG120" s="52">
        <f t="shared" si="47"/>
        <v>-1985.29</v>
      </c>
      <c r="BH120" s="52">
        <f t="shared" si="48"/>
        <v>-1985.29</v>
      </c>
      <c r="BI120" s="53">
        <f t="shared" si="49"/>
        <v>0</v>
      </c>
      <c r="BJ120" s="52">
        <f t="shared" si="50"/>
        <v>0</v>
      </c>
      <c r="BK120" s="8">
        <f t="shared" si="51"/>
        <v>-1985.29</v>
      </c>
      <c r="BL120" s="52">
        <f t="shared" si="52"/>
        <v>0</v>
      </c>
      <c r="BM120" s="1">
        <f t="shared" si="53"/>
        <v>0</v>
      </c>
      <c r="BN120" s="52">
        <f t="shared" si="54"/>
        <v>0</v>
      </c>
      <c r="BO120" s="1">
        <f t="shared" si="55"/>
        <v>0</v>
      </c>
      <c r="BP120" s="53">
        <f t="shared" si="56"/>
        <v>-1985</v>
      </c>
      <c r="BQ120" s="53">
        <f t="shared" si="57"/>
        <v>0</v>
      </c>
      <c r="BR120" t="str">
        <f t="shared" si="58"/>
        <v/>
      </c>
    </row>
    <row r="121" spans="1:70" x14ac:dyDescent="0.25">
      <c r="A121" t="str">
        <f t="shared" si="35"/>
        <v>DEDELEGATION</v>
      </c>
      <c r="B121" s="75" t="s">
        <v>3620</v>
      </c>
      <c r="C121" s="76">
        <v>44027</v>
      </c>
      <c r="D121" s="75">
        <v>3023302</v>
      </c>
      <c r="E121" t="str">
        <f>VLOOKUP(D121,Schools!A:B,2,0)</f>
        <v>Christ Church CE Primary School</v>
      </c>
      <c r="F121" t="str">
        <f>VLOOKUP(D121,Schools!$A:$Z,3,0)</f>
        <v>M</v>
      </c>
      <c r="G121" s="77">
        <v>-1813.41</v>
      </c>
      <c r="H121" s="75" t="s">
        <v>3621</v>
      </c>
      <c r="I121" s="75" t="s">
        <v>4037</v>
      </c>
      <c r="J121" t="str">
        <f t="shared" si="36"/>
        <v>10162/543965</v>
      </c>
      <c r="K121">
        <f>VLOOKUP(D121,Schools!$A:$Z,9,0)</f>
        <v>400039</v>
      </c>
      <c r="L121" s="75" t="s">
        <v>176</v>
      </c>
      <c r="M121" s="75" t="s">
        <v>4040</v>
      </c>
      <c r="N121" s="75" t="s">
        <v>4039</v>
      </c>
      <c r="O121" s="78" t="str">
        <f>VLOOKUP(D121,Schools!A:D,4,0)</f>
        <v>Primary</v>
      </c>
      <c r="P121" s="78">
        <f t="shared" si="37"/>
        <v>10162</v>
      </c>
      <c r="Q121" s="78">
        <f t="shared" si="38"/>
        <v>543965</v>
      </c>
      <c r="R121" s="79">
        <v>0</v>
      </c>
      <c r="S121" s="79">
        <v>0</v>
      </c>
      <c r="T121" s="79">
        <v>-1813.41</v>
      </c>
      <c r="U121" s="79">
        <v>0</v>
      </c>
      <c r="V121" s="79">
        <v>0</v>
      </c>
      <c r="W121" s="79">
        <v>0</v>
      </c>
      <c r="X121" s="79">
        <v>0</v>
      </c>
      <c r="Y121" s="79">
        <v>0</v>
      </c>
      <c r="Z121" s="79">
        <v>0</v>
      </c>
      <c r="AA121" s="79">
        <v>0</v>
      </c>
      <c r="AB121" s="79">
        <v>0</v>
      </c>
      <c r="AC121" s="79">
        <v>0</v>
      </c>
      <c r="AD121" s="79">
        <v>0</v>
      </c>
      <c r="AE121" s="79">
        <v>0</v>
      </c>
      <c r="AF121" s="52">
        <f t="shared" si="39"/>
        <v>-1813.41</v>
      </c>
      <c r="AG121" s="52">
        <f t="shared" si="40"/>
        <v>0</v>
      </c>
      <c r="AH121" s="79">
        <v>0</v>
      </c>
      <c r="AK121">
        <f t="shared" si="41"/>
        <v>1</v>
      </c>
      <c r="AL121" s="8">
        <f t="shared" si="33"/>
        <v>-1813.41</v>
      </c>
      <c r="AM121" s="8">
        <f t="shared" si="33"/>
        <v>0</v>
      </c>
      <c r="AN121" s="8">
        <f t="shared" si="33"/>
        <v>0</v>
      </c>
      <c r="AO121" s="8">
        <f t="shared" si="33"/>
        <v>0</v>
      </c>
      <c r="AP121" s="8">
        <f t="shared" si="33"/>
        <v>0</v>
      </c>
      <c r="AQ121" s="8">
        <f t="shared" si="33"/>
        <v>0</v>
      </c>
      <c r="AR121" s="8">
        <f t="shared" si="33"/>
        <v>0</v>
      </c>
      <c r="AS121" s="8">
        <f t="shared" si="33"/>
        <v>0</v>
      </c>
      <c r="AT121" s="8">
        <f t="shared" si="33"/>
        <v>0</v>
      </c>
      <c r="AU121" s="8">
        <f t="shared" si="33"/>
        <v>0</v>
      </c>
      <c r="AV121" s="8">
        <f t="shared" si="33"/>
        <v>0</v>
      </c>
      <c r="AW121" s="8">
        <f t="shared" si="33"/>
        <v>0</v>
      </c>
      <c r="AX121">
        <f t="shared" si="34"/>
        <v>0</v>
      </c>
      <c r="AY121" s="8">
        <f t="shared" si="42"/>
        <v>-1813.41</v>
      </c>
      <c r="AZ121" s="53">
        <f t="shared" si="43"/>
        <v>0</v>
      </c>
      <c r="BA121" s="80">
        <f t="shared" si="44"/>
        <v>0</v>
      </c>
      <c r="BD121" s="3" t="str">
        <f>VLOOKUP(D121,Schools!A:Q,17,0)</f>
        <v>D</v>
      </c>
      <c r="BE121" s="52">
        <f t="shared" si="45"/>
        <v>0</v>
      </c>
      <c r="BF121" s="52">
        <f t="shared" si="46"/>
        <v>0</v>
      </c>
      <c r="BG121" s="52">
        <f t="shared" si="47"/>
        <v>-1813.41</v>
      </c>
      <c r="BH121" s="52">
        <f t="shared" si="48"/>
        <v>-1813.41</v>
      </c>
      <c r="BI121" s="53">
        <f t="shared" si="49"/>
        <v>0</v>
      </c>
      <c r="BJ121" s="52">
        <f t="shared" si="50"/>
        <v>0</v>
      </c>
      <c r="BK121" s="8">
        <f t="shared" si="51"/>
        <v>-1813.41</v>
      </c>
      <c r="BL121" s="52">
        <f t="shared" si="52"/>
        <v>0</v>
      </c>
      <c r="BM121" s="1">
        <f t="shared" si="53"/>
        <v>0</v>
      </c>
      <c r="BN121" s="52">
        <f t="shared" si="54"/>
        <v>0</v>
      </c>
      <c r="BO121" s="1">
        <f t="shared" si="55"/>
        <v>0</v>
      </c>
      <c r="BP121" s="53">
        <f t="shared" si="56"/>
        <v>-1813</v>
      </c>
      <c r="BQ121" s="53">
        <f t="shared" si="57"/>
        <v>0</v>
      </c>
      <c r="BR121" t="str">
        <f t="shared" si="58"/>
        <v/>
      </c>
    </row>
    <row r="122" spans="1:70" x14ac:dyDescent="0.25">
      <c r="A122" t="str">
        <f t="shared" si="35"/>
        <v>DEDELEGATION</v>
      </c>
      <c r="B122" s="75" t="s">
        <v>3620</v>
      </c>
      <c r="C122" s="76">
        <v>44027</v>
      </c>
      <c r="D122" s="75">
        <v>3022011</v>
      </c>
      <c r="E122" t="str">
        <f>VLOOKUP(D122,Schools!A:B,2,0)</f>
        <v>Church Hill Primary School</v>
      </c>
      <c r="F122" t="str">
        <f>VLOOKUP(D122,Schools!$A:$Z,3,0)</f>
        <v>M</v>
      </c>
      <c r="G122" s="77">
        <v>-1787.62</v>
      </c>
      <c r="H122" s="75" t="s">
        <v>3621</v>
      </c>
      <c r="I122" s="75" t="s">
        <v>4037</v>
      </c>
      <c r="J122" t="str">
        <f t="shared" si="36"/>
        <v>10162/543965</v>
      </c>
      <c r="K122">
        <f>VLOOKUP(D122,Schools!$A:$Z,9,0)</f>
        <v>400020</v>
      </c>
      <c r="L122" s="75" t="s">
        <v>176</v>
      </c>
      <c r="M122" s="75" t="s">
        <v>4040</v>
      </c>
      <c r="N122" s="75" t="s">
        <v>4039</v>
      </c>
      <c r="O122" s="78" t="str">
        <f>VLOOKUP(D122,Schools!A:D,4,0)</f>
        <v>Primary</v>
      </c>
      <c r="P122" s="78">
        <f t="shared" si="37"/>
        <v>10162</v>
      </c>
      <c r="Q122" s="78">
        <f t="shared" si="38"/>
        <v>543965</v>
      </c>
      <c r="R122" s="79">
        <v>0</v>
      </c>
      <c r="S122" s="79">
        <v>-1787.62</v>
      </c>
      <c r="T122" s="79">
        <v>0</v>
      </c>
      <c r="U122" s="79">
        <v>0</v>
      </c>
      <c r="V122" s="79">
        <v>0</v>
      </c>
      <c r="W122" s="79">
        <v>0</v>
      </c>
      <c r="X122" s="79">
        <v>0</v>
      </c>
      <c r="Y122" s="79">
        <v>0</v>
      </c>
      <c r="Z122" s="79">
        <v>0</v>
      </c>
      <c r="AA122" s="79">
        <v>0</v>
      </c>
      <c r="AB122" s="79">
        <v>0</v>
      </c>
      <c r="AC122" s="79">
        <v>0</v>
      </c>
      <c r="AD122" s="79">
        <v>0</v>
      </c>
      <c r="AE122" s="79">
        <v>0</v>
      </c>
      <c r="AF122" s="52">
        <f t="shared" si="39"/>
        <v>-1787.62</v>
      </c>
      <c r="AG122" s="52">
        <f t="shared" si="40"/>
        <v>0</v>
      </c>
      <c r="AH122" s="79">
        <v>0</v>
      </c>
      <c r="AK122">
        <f t="shared" si="41"/>
        <v>1</v>
      </c>
      <c r="AL122" s="8">
        <f t="shared" si="33"/>
        <v>-1787.62</v>
      </c>
      <c r="AM122" s="8">
        <f t="shared" si="33"/>
        <v>0</v>
      </c>
      <c r="AN122" s="8">
        <f t="shared" si="33"/>
        <v>0</v>
      </c>
      <c r="AO122" s="8">
        <f t="shared" si="33"/>
        <v>0</v>
      </c>
      <c r="AP122" s="8">
        <f t="shared" si="33"/>
        <v>0</v>
      </c>
      <c r="AQ122" s="8">
        <f t="shared" si="33"/>
        <v>0</v>
      </c>
      <c r="AR122" s="8">
        <f t="shared" si="33"/>
        <v>0</v>
      </c>
      <c r="AS122" s="8">
        <f t="shared" si="33"/>
        <v>0</v>
      </c>
      <c r="AT122" s="8">
        <f t="shared" si="33"/>
        <v>0</v>
      </c>
      <c r="AU122" s="8">
        <f t="shared" si="33"/>
        <v>0</v>
      </c>
      <c r="AV122" s="8">
        <f t="shared" si="33"/>
        <v>0</v>
      </c>
      <c r="AW122" s="8">
        <f t="shared" si="33"/>
        <v>0</v>
      </c>
      <c r="AX122">
        <f t="shared" si="34"/>
        <v>0</v>
      </c>
      <c r="AY122" s="8">
        <f t="shared" ref="AY122:AY146" si="61">SUM(AL122:AX122)+BA122</f>
        <v>-1787.62</v>
      </c>
      <c r="AZ122" s="53">
        <f t="shared" si="43"/>
        <v>0</v>
      </c>
      <c r="BA122" s="80">
        <f t="shared" si="44"/>
        <v>0</v>
      </c>
      <c r="BD122" s="3" t="str">
        <f>VLOOKUP(D122,Schools!A:Q,17,0)</f>
        <v>A</v>
      </c>
      <c r="BE122" s="52">
        <f t="shared" si="45"/>
        <v>0</v>
      </c>
      <c r="BF122" s="52">
        <f t="shared" si="46"/>
        <v>0</v>
      </c>
      <c r="BG122" s="52">
        <f t="shared" si="47"/>
        <v>-1787.62</v>
      </c>
      <c r="BH122" s="52">
        <f t="shared" si="48"/>
        <v>-1787.62</v>
      </c>
      <c r="BI122" s="53">
        <f t="shared" si="49"/>
        <v>0</v>
      </c>
      <c r="BJ122" s="52">
        <f t="shared" si="50"/>
        <v>0</v>
      </c>
      <c r="BK122" s="8">
        <f t="shared" ref="BK122:BK146" si="62">SUM(AL122:AP122)</f>
        <v>-1787.62</v>
      </c>
      <c r="BL122" s="52">
        <f t="shared" si="52"/>
        <v>0</v>
      </c>
      <c r="BM122" s="1">
        <f t="shared" si="53"/>
        <v>0</v>
      </c>
      <c r="BN122" s="52">
        <f t="shared" si="54"/>
        <v>0</v>
      </c>
      <c r="BO122" s="1">
        <f t="shared" si="55"/>
        <v>0</v>
      </c>
      <c r="BP122" s="53">
        <f t="shared" si="56"/>
        <v>-1788</v>
      </c>
      <c r="BQ122" s="53">
        <f t="shared" si="57"/>
        <v>0</v>
      </c>
      <c r="BR122" t="str">
        <f t="shared" si="58"/>
        <v/>
      </c>
    </row>
    <row r="123" spans="1:70" x14ac:dyDescent="0.25">
      <c r="A123" t="str">
        <f t="shared" si="35"/>
        <v>DEDELEGATION</v>
      </c>
      <c r="B123" s="75" t="s">
        <v>3620</v>
      </c>
      <c r="C123" s="76">
        <v>44027</v>
      </c>
      <c r="D123" s="75">
        <v>3022014</v>
      </c>
      <c r="E123" t="str">
        <f>VLOOKUP(D123,Schools!A:B,2,0)</f>
        <v>Colindale School</v>
      </c>
      <c r="F123" t="str">
        <f>VLOOKUP(D123,Schools!$A:$Z,3,0)</f>
        <v>M</v>
      </c>
      <c r="G123" s="77">
        <v>-5414.44</v>
      </c>
      <c r="H123" s="75" t="s">
        <v>3621</v>
      </c>
      <c r="I123" s="75" t="s">
        <v>4037</v>
      </c>
      <c r="J123" t="str">
        <f t="shared" si="36"/>
        <v>10162/543965</v>
      </c>
      <c r="K123">
        <f>VLOOKUP(D123,Schools!$A:$Z,9,0)</f>
        <v>400050</v>
      </c>
      <c r="L123" s="75" t="s">
        <v>176</v>
      </c>
      <c r="M123" s="75" t="s">
        <v>4040</v>
      </c>
      <c r="N123" s="75" t="s">
        <v>4039</v>
      </c>
      <c r="O123" s="78" t="str">
        <f>VLOOKUP(D123,Schools!A:D,4,0)</f>
        <v>Primary</v>
      </c>
      <c r="P123" s="78">
        <f t="shared" si="37"/>
        <v>10162</v>
      </c>
      <c r="Q123" s="78">
        <f t="shared" si="38"/>
        <v>543965</v>
      </c>
      <c r="R123" s="79">
        <v>0</v>
      </c>
      <c r="S123" s="79">
        <v>0</v>
      </c>
      <c r="T123" s="79">
        <v>-5414.44</v>
      </c>
      <c r="U123" s="79">
        <v>0</v>
      </c>
      <c r="V123" s="79">
        <v>0</v>
      </c>
      <c r="W123" s="79">
        <v>0</v>
      </c>
      <c r="X123" s="79">
        <v>0</v>
      </c>
      <c r="Y123" s="79">
        <v>0</v>
      </c>
      <c r="Z123" s="79">
        <v>0</v>
      </c>
      <c r="AA123" s="79">
        <v>0</v>
      </c>
      <c r="AB123" s="79">
        <v>0</v>
      </c>
      <c r="AC123" s="79">
        <v>0</v>
      </c>
      <c r="AD123" s="79">
        <v>0</v>
      </c>
      <c r="AE123" s="79">
        <v>0</v>
      </c>
      <c r="AF123" s="52">
        <f t="shared" si="39"/>
        <v>-5414.44</v>
      </c>
      <c r="AG123" s="52">
        <f t="shared" si="40"/>
        <v>0</v>
      </c>
      <c r="AH123" s="79">
        <v>0</v>
      </c>
      <c r="AK123">
        <f t="shared" si="41"/>
        <v>1</v>
      </c>
      <c r="AL123" s="8">
        <f t="shared" si="33"/>
        <v>-5414.44</v>
      </c>
      <c r="AM123" s="8">
        <f t="shared" si="33"/>
        <v>0</v>
      </c>
      <c r="AN123" s="8">
        <f t="shared" si="33"/>
        <v>0</v>
      </c>
      <c r="AO123" s="8">
        <f t="shared" si="33"/>
        <v>0</v>
      </c>
      <c r="AP123" s="8">
        <f t="shared" si="33"/>
        <v>0</v>
      </c>
      <c r="AQ123" s="8">
        <f t="shared" si="33"/>
        <v>0</v>
      </c>
      <c r="AR123" s="8">
        <f t="shared" si="33"/>
        <v>0</v>
      </c>
      <c r="AS123" s="8">
        <f t="shared" si="33"/>
        <v>0</v>
      </c>
      <c r="AT123" s="8">
        <f t="shared" si="33"/>
        <v>0</v>
      </c>
      <c r="AU123" s="8">
        <f t="shared" si="33"/>
        <v>0</v>
      </c>
      <c r="AV123" s="8">
        <f t="shared" si="33"/>
        <v>0</v>
      </c>
      <c r="AW123" s="8">
        <f t="shared" si="33"/>
        <v>0</v>
      </c>
      <c r="AX123">
        <f t="shared" si="34"/>
        <v>0</v>
      </c>
      <c r="AY123" s="8">
        <f t="shared" si="61"/>
        <v>-5414.44</v>
      </c>
      <c r="AZ123" s="53">
        <f t="shared" si="43"/>
        <v>0</v>
      </c>
      <c r="BA123" s="80">
        <f t="shared" si="44"/>
        <v>0</v>
      </c>
      <c r="BD123" s="3" t="str">
        <f>VLOOKUP(D123,Schools!A:Q,17,0)</f>
        <v>B</v>
      </c>
      <c r="BE123" s="52">
        <f t="shared" si="45"/>
        <v>0</v>
      </c>
      <c r="BF123" s="52">
        <f t="shared" si="46"/>
        <v>0</v>
      </c>
      <c r="BG123" s="52">
        <f t="shared" si="47"/>
        <v>-5414.44</v>
      </c>
      <c r="BH123" s="52">
        <f t="shared" si="48"/>
        <v>-5414.44</v>
      </c>
      <c r="BI123" s="53">
        <f t="shared" si="49"/>
        <v>0</v>
      </c>
      <c r="BJ123" s="52">
        <f t="shared" si="50"/>
        <v>0</v>
      </c>
      <c r="BK123" s="8">
        <f t="shared" si="62"/>
        <v>-5414.44</v>
      </c>
      <c r="BL123" s="52">
        <f t="shared" si="52"/>
        <v>0</v>
      </c>
      <c r="BM123" s="1">
        <f t="shared" si="53"/>
        <v>0</v>
      </c>
      <c r="BN123" s="52">
        <f t="shared" si="54"/>
        <v>0</v>
      </c>
      <c r="BO123" s="1">
        <f t="shared" si="55"/>
        <v>0</v>
      </c>
      <c r="BP123" s="53">
        <f t="shared" si="56"/>
        <v>-5414</v>
      </c>
      <c r="BQ123" s="53">
        <f t="shared" si="57"/>
        <v>0</v>
      </c>
      <c r="BR123" t="str">
        <f t="shared" si="58"/>
        <v/>
      </c>
    </row>
    <row r="124" spans="1:70" x14ac:dyDescent="0.25">
      <c r="A124" t="str">
        <f t="shared" si="35"/>
        <v>DEDELEGATION</v>
      </c>
      <c r="B124" s="75" t="s">
        <v>3620</v>
      </c>
      <c r="C124" s="76">
        <v>44027</v>
      </c>
      <c r="D124" s="75">
        <v>3022015</v>
      </c>
      <c r="E124" t="str">
        <f>VLOOKUP(D124,Schools!A:B,2,0)</f>
        <v>Coppetts Wood</v>
      </c>
      <c r="F124" t="str">
        <f>VLOOKUP(D124,Schools!$A:$Z,3,0)</f>
        <v>M</v>
      </c>
      <c r="G124" s="77">
        <v>-1804.81</v>
      </c>
      <c r="H124" s="75" t="s">
        <v>3621</v>
      </c>
      <c r="I124" s="75" t="s">
        <v>4037</v>
      </c>
      <c r="J124" t="str">
        <f t="shared" si="36"/>
        <v>10162/543965</v>
      </c>
      <c r="K124">
        <f>VLOOKUP(D124,Schools!$A:$Z,9,0)</f>
        <v>400059</v>
      </c>
      <c r="L124" s="75" t="s">
        <v>176</v>
      </c>
      <c r="M124" s="75" t="s">
        <v>4040</v>
      </c>
      <c r="N124" s="75" t="s">
        <v>4039</v>
      </c>
      <c r="O124" s="78" t="str">
        <f>VLOOKUP(D124,Schools!A:D,4,0)</f>
        <v>Primary</v>
      </c>
      <c r="P124" s="78">
        <f t="shared" si="37"/>
        <v>10162</v>
      </c>
      <c r="Q124" s="78">
        <f t="shared" si="38"/>
        <v>543965</v>
      </c>
      <c r="R124" s="79">
        <v>0</v>
      </c>
      <c r="S124" s="79">
        <v>-1804.81</v>
      </c>
      <c r="T124" s="79">
        <v>0</v>
      </c>
      <c r="U124" s="79">
        <v>0</v>
      </c>
      <c r="V124" s="79">
        <v>0</v>
      </c>
      <c r="W124" s="79">
        <v>0</v>
      </c>
      <c r="X124" s="79">
        <v>0</v>
      </c>
      <c r="Y124" s="79">
        <v>0</v>
      </c>
      <c r="Z124" s="79">
        <v>0</v>
      </c>
      <c r="AA124" s="79">
        <v>0</v>
      </c>
      <c r="AB124" s="79">
        <v>0</v>
      </c>
      <c r="AC124" s="79">
        <v>0</v>
      </c>
      <c r="AD124" s="79">
        <v>0</v>
      </c>
      <c r="AE124" s="79">
        <v>0</v>
      </c>
      <c r="AF124" s="52">
        <f t="shared" si="39"/>
        <v>-1804.81</v>
      </c>
      <c r="AG124" s="52">
        <f t="shared" si="40"/>
        <v>0</v>
      </c>
      <c r="AH124" s="79">
        <v>0</v>
      </c>
      <c r="AK124">
        <f t="shared" si="41"/>
        <v>1</v>
      </c>
      <c r="AL124" s="8">
        <f t="shared" si="33"/>
        <v>-1804.81</v>
      </c>
      <c r="AM124" s="8">
        <f t="shared" si="33"/>
        <v>0</v>
      </c>
      <c r="AN124" s="8">
        <f t="shared" si="33"/>
        <v>0</v>
      </c>
      <c r="AO124" s="8">
        <f t="shared" si="33"/>
        <v>0</v>
      </c>
      <c r="AP124" s="8">
        <f t="shared" si="33"/>
        <v>0</v>
      </c>
      <c r="AQ124" s="8">
        <f t="shared" si="33"/>
        <v>0</v>
      </c>
      <c r="AR124" s="8">
        <f t="shared" si="33"/>
        <v>0</v>
      </c>
      <c r="AS124" s="8">
        <f t="shared" si="33"/>
        <v>0</v>
      </c>
      <c r="AT124" s="8">
        <f t="shared" si="33"/>
        <v>0</v>
      </c>
      <c r="AU124" s="8">
        <f t="shared" si="33"/>
        <v>0</v>
      </c>
      <c r="AV124" s="8">
        <f t="shared" si="33"/>
        <v>0</v>
      </c>
      <c r="AW124" s="8">
        <f t="shared" si="33"/>
        <v>0</v>
      </c>
      <c r="AX124">
        <f t="shared" si="34"/>
        <v>0</v>
      </c>
      <c r="AY124" s="8">
        <f t="shared" si="61"/>
        <v>-1804.81</v>
      </c>
      <c r="AZ124" s="53">
        <f t="shared" si="43"/>
        <v>0</v>
      </c>
      <c r="BA124" s="80">
        <f t="shared" si="44"/>
        <v>0</v>
      </c>
      <c r="BD124" s="3" t="str">
        <f>VLOOKUP(D124,Schools!A:Q,17,0)</f>
        <v>A</v>
      </c>
      <c r="BE124" s="52">
        <f t="shared" si="45"/>
        <v>0</v>
      </c>
      <c r="BF124" s="52">
        <f t="shared" si="46"/>
        <v>0</v>
      </c>
      <c r="BG124" s="52">
        <f t="shared" si="47"/>
        <v>-1804.81</v>
      </c>
      <c r="BH124" s="52">
        <f t="shared" si="48"/>
        <v>-1804.81</v>
      </c>
      <c r="BI124" s="53">
        <f t="shared" si="49"/>
        <v>0</v>
      </c>
      <c r="BJ124" s="52">
        <f t="shared" si="50"/>
        <v>0</v>
      </c>
      <c r="BK124" s="8">
        <f t="shared" si="62"/>
        <v>-1804.81</v>
      </c>
      <c r="BL124" s="52">
        <f t="shared" si="52"/>
        <v>0</v>
      </c>
      <c r="BM124" s="1">
        <f t="shared" si="53"/>
        <v>0</v>
      </c>
      <c r="BN124" s="52">
        <f t="shared" si="54"/>
        <v>0</v>
      </c>
      <c r="BO124" s="1">
        <f t="shared" si="55"/>
        <v>0</v>
      </c>
      <c r="BP124" s="53">
        <f t="shared" si="56"/>
        <v>-1805</v>
      </c>
      <c r="BQ124" s="53">
        <f t="shared" si="57"/>
        <v>0</v>
      </c>
      <c r="BR124" t="str">
        <f t="shared" si="58"/>
        <v/>
      </c>
    </row>
    <row r="125" spans="1:70" x14ac:dyDescent="0.25">
      <c r="A125" t="str">
        <f t="shared" si="35"/>
        <v>DEDELEGATION</v>
      </c>
      <c r="B125" s="75" t="s">
        <v>3620</v>
      </c>
      <c r="C125" s="76">
        <v>44027</v>
      </c>
      <c r="D125" s="75">
        <v>3022016</v>
      </c>
      <c r="E125" t="str">
        <f>VLOOKUP(D125,Schools!A:B,2,0)</f>
        <v>Courtland School</v>
      </c>
      <c r="F125" t="str">
        <f>VLOOKUP(D125,Schools!$A:$Z,3,0)</f>
        <v>M</v>
      </c>
      <c r="G125" s="77">
        <v>-1813.41</v>
      </c>
      <c r="H125" s="75" t="s">
        <v>3621</v>
      </c>
      <c r="I125" s="75" t="s">
        <v>4037</v>
      </c>
      <c r="J125" t="str">
        <f t="shared" si="36"/>
        <v>10162/543965</v>
      </c>
      <c r="K125">
        <f>VLOOKUP(D125,Schools!$A:$Z,9,0)</f>
        <v>400049</v>
      </c>
      <c r="L125" s="75" t="s">
        <v>176</v>
      </c>
      <c r="M125" s="75" t="s">
        <v>4040</v>
      </c>
      <c r="N125" s="75" t="s">
        <v>4039</v>
      </c>
      <c r="O125" s="78" t="str">
        <f>VLOOKUP(D125,Schools!A:D,4,0)</f>
        <v>Primary</v>
      </c>
      <c r="P125" s="78">
        <f t="shared" si="37"/>
        <v>10162</v>
      </c>
      <c r="Q125" s="78">
        <f t="shared" si="38"/>
        <v>543965</v>
      </c>
      <c r="R125" s="79">
        <v>0</v>
      </c>
      <c r="S125" s="79">
        <v>-1813.41</v>
      </c>
      <c r="T125" s="79">
        <v>0</v>
      </c>
      <c r="U125" s="79">
        <v>0</v>
      </c>
      <c r="V125" s="79">
        <v>0</v>
      </c>
      <c r="W125" s="79">
        <v>0</v>
      </c>
      <c r="X125" s="79">
        <v>0</v>
      </c>
      <c r="Y125" s="79">
        <v>0</v>
      </c>
      <c r="Z125" s="79">
        <v>0</v>
      </c>
      <c r="AA125" s="79">
        <v>0</v>
      </c>
      <c r="AB125" s="79">
        <v>0</v>
      </c>
      <c r="AC125" s="79">
        <v>0</v>
      </c>
      <c r="AD125" s="79">
        <v>0</v>
      </c>
      <c r="AE125" s="79">
        <v>0</v>
      </c>
      <c r="AF125" s="52">
        <f t="shared" si="39"/>
        <v>-1813.41</v>
      </c>
      <c r="AG125" s="52">
        <f t="shared" si="40"/>
        <v>0</v>
      </c>
      <c r="AH125" s="79">
        <v>0</v>
      </c>
      <c r="AK125">
        <f t="shared" si="41"/>
        <v>1</v>
      </c>
      <c r="AL125" s="8">
        <f t="shared" si="33"/>
        <v>-1813.41</v>
      </c>
      <c r="AM125" s="8">
        <f t="shared" si="33"/>
        <v>0</v>
      </c>
      <c r="AN125" s="8">
        <f t="shared" si="33"/>
        <v>0</v>
      </c>
      <c r="AO125" s="8">
        <f t="shared" si="33"/>
        <v>0</v>
      </c>
      <c r="AP125" s="8">
        <f t="shared" si="33"/>
        <v>0</v>
      </c>
      <c r="AQ125" s="8">
        <f t="shared" si="33"/>
        <v>0</v>
      </c>
      <c r="AR125" s="8">
        <f t="shared" si="33"/>
        <v>0</v>
      </c>
      <c r="AS125" s="8">
        <f t="shared" si="33"/>
        <v>0</v>
      </c>
      <c r="AT125" s="8">
        <f t="shared" si="33"/>
        <v>0</v>
      </c>
      <c r="AU125" s="8">
        <f t="shared" si="33"/>
        <v>0</v>
      </c>
      <c r="AV125" s="8">
        <f t="shared" si="33"/>
        <v>0</v>
      </c>
      <c r="AW125" s="8">
        <f t="shared" si="33"/>
        <v>0</v>
      </c>
      <c r="AX125">
        <f t="shared" si="34"/>
        <v>0</v>
      </c>
      <c r="AY125" s="8">
        <f t="shared" si="61"/>
        <v>-1813.41</v>
      </c>
      <c r="AZ125" s="53">
        <f t="shared" si="43"/>
        <v>0</v>
      </c>
      <c r="BA125" s="80">
        <f t="shared" si="44"/>
        <v>0</v>
      </c>
      <c r="BD125" s="3" t="str">
        <f>VLOOKUP(D125,Schools!A:Q,17,0)</f>
        <v>A</v>
      </c>
      <c r="BE125" s="52">
        <f t="shared" si="45"/>
        <v>0</v>
      </c>
      <c r="BF125" s="52">
        <f t="shared" si="46"/>
        <v>0</v>
      </c>
      <c r="BG125" s="52">
        <f t="shared" si="47"/>
        <v>-1813.41</v>
      </c>
      <c r="BH125" s="52">
        <f t="shared" si="48"/>
        <v>-1813.41</v>
      </c>
      <c r="BI125" s="53">
        <f t="shared" si="49"/>
        <v>0</v>
      </c>
      <c r="BJ125" s="52">
        <f t="shared" si="50"/>
        <v>0</v>
      </c>
      <c r="BK125" s="8">
        <f t="shared" si="62"/>
        <v>-1813.41</v>
      </c>
      <c r="BL125" s="52">
        <f t="shared" si="52"/>
        <v>0</v>
      </c>
      <c r="BM125" s="1">
        <f t="shared" si="53"/>
        <v>0</v>
      </c>
      <c r="BN125" s="52">
        <f t="shared" si="54"/>
        <v>0</v>
      </c>
      <c r="BO125" s="1">
        <f t="shared" si="55"/>
        <v>0</v>
      </c>
      <c r="BP125" s="53">
        <f t="shared" si="56"/>
        <v>-1813</v>
      </c>
      <c r="BQ125" s="53">
        <f t="shared" si="57"/>
        <v>0</v>
      </c>
      <c r="BR125" t="str">
        <f t="shared" si="58"/>
        <v/>
      </c>
    </row>
    <row r="126" spans="1:70" x14ac:dyDescent="0.25">
      <c r="A126" t="str">
        <f t="shared" si="35"/>
        <v>DEDELEGATION</v>
      </c>
      <c r="B126" s="75" t="s">
        <v>3620</v>
      </c>
      <c r="C126" s="76">
        <v>44027</v>
      </c>
      <c r="D126" s="75">
        <v>3022017</v>
      </c>
      <c r="E126" t="str">
        <f>VLOOKUP(D126,Schools!A:B,2,0)</f>
        <v>Cromer Road Primary School</v>
      </c>
      <c r="F126" t="str">
        <f>VLOOKUP(D126,Schools!$A:$Z,3,0)</f>
        <v>M</v>
      </c>
      <c r="G126" s="77">
        <v>-3540.87</v>
      </c>
      <c r="H126" s="75" t="s">
        <v>3621</v>
      </c>
      <c r="I126" s="75" t="s">
        <v>4037</v>
      </c>
      <c r="J126" t="str">
        <f t="shared" si="36"/>
        <v>10162/543965</v>
      </c>
      <c r="K126">
        <f>VLOOKUP(D126,Schools!$A:$Z,9,0)</f>
        <v>400080</v>
      </c>
      <c r="L126" s="75" t="s">
        <v>176</v>
      </c>
      <c r="M126" s="75" t="s">
        <v>4040</v>
      </c>
      <c r="N126" s="75" t="s">
        <v>4039</v>
      </c>
      <c r="O126" s="78" t="str">
        <f>VLOOKUP(D126,Schools!A:D,4,0)</f>
        <v>Primary</v>
      </c>
      <c r="P126" s="78">
        <f t="shared" si="37"/>
        <v>10162</v>
      </c>
      <c r="Q126" s="78">
        <f t="shared" si="38"/>
        <v>543965</v>
      </c>
      <c r="R126" s="79">
        <v>0</v>
      </c>
      <c r="S126" s="79">
        <v>-3540.87</v>
      </c>
      <c r="T126" s="79">
        <v>0</v>
      </c>
      <c r="U126" s="79">
        <v>0</v>
      </c>
      <c r="V126" s="79">
        <v>0</v>
      </c>
      <c r="W126" s="79">
        <v>0</v>
      </c>
      <c r="X126" s="79">
        <v>0</v>
      </c>
      <c r="Y126" s="79">
        <v>0</v>
      </c>
      <c r="Z126" s="79">
        <v>0</v>
      </c>
      <c r="AA126" s="79">
        <v>0</v>
      </c>
      <c r="AB126" s="79">
        <v>0</v>
      </c>
      <c r="AC126" s="79">
        <v>0</v>
      </c>
      <c r="AD126" s="79">
        <v>0</v>
      </c>
      <c r="AE126" s="79">
        <v>0</v>
      </c>
      <c r="AF126" s="52">
        <f t="shared" si="39"/>
        <v>-3540.87</v>
      </c>
      <c r="AG126" s="52">
        <f t="shared" si="40"/>
        <v>0</v>
      </c>
      <c r="AH126" s="79">
        <v>0</v>
      </c>
      <c r="AK126">
        <f t="shared" si="41"/>
        <v>1</v>
      </c>
      <c r="AL126" s="8">
        <f t="shared" si="33"/>
        <v>-3540.87</v>
      </c>
      <c r="AM126" s="8">
        <f t="shared" si="33"/>
        <v>0</v>
      </c>
      <c r="AN126" s="8">
        <f t="shared" si="33"/>
        <v>0</v>
      </c>
      <c r="AO126" s="8">
        <f t="shared" si="33"/>
        <v>0</v>
      </c>
      <c r="AP126" s="8">
        <f t="shared" si="33"/>
        <v>0</v>
      </c>
      <c r="AQ126" s="8">
        <f t="shared" si="33"/>
        <v>0</v>
      </c>
      <c r="AR126" s="8">
        <f t="shared" si="33"/>
        <v>0</v>
      </c>
      <c r="AS126" s="8">
        <f t="shared" si="33"/>
        <v>0</v>
      </c>
      <c r="AT126" s="8">
        <f t="shared" si="33"/>
        <v>0</v>
      </c>
      <c r="AU126" s="8">
        <f t="shared" si="33"/>
        <v>0</v>
      </c>
      <c r="AV126" s="8">
        <f t="shared" si="33"/>
        <v>0</v>
      </c>
      <c r="AW126" s="8">
        <f t="shared" si="33"/>
        <v>0</v>
      </c>
      <c r="AX126">
        <f t="shared" si="34"/>
        <v>0</v>
      </c>
      <c r="AY126" s="8">
        <f t="shared" si="61"/>
        <v>-3540.87</v>
      </c>
      <c r="AZ126" s="53">
        <f t="shared" si="43"/>
        <v>0</v>
      </c>
      <c r="BA126" s="80">
        <f t="shared" si="44"/>
        <v>0</v>
      </c>
      <c r="BD126" s="3" t="str">
        <f>VLOOKUP(D126,Schools!A:Q,17,0)</f>
        <v>A</v>
      </c>
      <c r="BE126" s="52">
        <f t="shared" si="45"/>
        <v>0</v>
      </c>
      <c r="BF126" s="52">
        <f t="shared" si="46"/>
        <v>0</v>
      </c>
      <c r="BG126" s="52">
        <f t="shared" si="47"/>
        <v>-3540.87</v>
      </c>
      <c r="BH126" s="52">
        <f t="shared" si="48"/>
        <v>-3540.87</v>
      </c>
      <c r="BI126" s="53">
        <f t="shared" si="49"/>
        <v>0</v>
      </c>
      <c r="BJ126" s="52">
        <f t="shared" si="50"/>
        <v>0</v>
      </c>
      <c r="BK126" s="8">
        <f t="shared" si="62"/>
        <v>-3540.87</v>
      </c>
      <c r="BL126" s="52">
        <f t="shared" si="52"/>
        <v>0</v>
      </c>
      <c r="BM126" s="1">
        <f t="shared" si="53"/>
        <v>0</v>
      </c>
      <c r="BN126" s="52">
        <f t="shared" si="54"/>
        <v>0</v>
      </c>
      <c r="BO126" s="1">
        <f t="shared" si="55"/>
        <v>0</v>
      </c>
      <c r="BP126" s="53">
        <f t="shared" si="56"/>
        <v>-3541</v>
      </c>
      <c r="BQ126" s="53">
        <f t="shared" si="57"/>
        <v>0</v>
      </c>
      <c r="BR126" t="str">
        <f t="shared" si="58"/>
        <v/>
      </c>
    </row>
    <row r="127" spans="1:70" x14ac:dyDescent="0.25">
      <c r="A127" t="str">
        <f t="shared" si="35"/>
        <v>DEDELEGATION</v>
      </c>
      <c r="B127" s="75" t="s">
        <v>3620</v>
      </c>
      <c r="C127" s="76">
        <v>44027</v>
      </c>
      <c r="D127" s="75">
        <v>3022073</v>
      </c>
      <c r="E127" t="str">
        <f>VLOOKUP(D127,Schools!A:B,2,0)</f>
        <v>Danegrove JMI School</v>
      </c>
      <c r="F127" t="str">
        <f>VLOOKUP(D127,Schools!$A:$Z,3,0)</f>
        <v>M</v>
      </c>
      <c r="G127" s="77">
        <v>-5423.03</v>
      </c>
      <c r="H127" s="75" t="s">
        <v>3621</v>
      </c>
      <c r="I127" s="75" t="s">
        <v>4037</v>
      </c>
      <c r="J127" t="str">
        <f t="shared" si="36"/>
        <v>10162/543965</v>
      </c>
      <c r="K127">
        <f>VLOOKUP(D127,Schools!$A:$Z,9,0)</f>
        <v>400105</v>
      </c>
      <c r="L127" s="75" t="s">
        <v>176</v>
      </c>
      <c r="M127" s="75" t="s">
        <v>4040</v>
      </c>
      <c r="N127" s="75" t="s">
        <v>4039</v>
      </c>
      <c r="O127" s="78" t="str">
        <f>VLOOKUP(D127,Schools!A:D,4,0)</f>
        <v>Primary</v>
      </c>
      <c r="P127" s="78">
        <f t="shared" si="37"/>
        <v>10162</v>
      </c>
      <c r="Q127" s="78">
        <f t="shared" si="38"/>
        <v>543965</v>
      </c>
      <c r="R127" s="79">
        <v>0</v>
      </c>
      <c r="S127" s="79">
        <v>0</v>
      </c>
      <c r="T127" s="79">
        <v>-5423.03</v>
      </c>
      <c r="U127" s="79">
        <v>0</v>
      </c>
      <c r="V127" s="79">
        <v>0</v>
      </c>
      <c r="W127" s="79">
        <v>0</v>
      </c>
      <c r="X127" s="79">
        <v>0</v>
      </c>
      <c r="Y127" s="79">
        <v>0</v>
      </c>
      <c r="Z127" s="79">
        <v>0</v>
      </c>
      <c r="AA127" s="79">
        <v>0</v>
      </c>
      <c r="AB127" s="79">
        <v>0</v>
      </c>
      <c r="AC127" s="79">
        <v>0</v>
      </c>
      <c r="AD127" s="79">
        <v>0</v>
      </c>
      <c r="AE127" s="79">
        <v>0</v>
      </c>
      <c r="AF127" s="52">
        <f t="shared" si="39"/>
        <v>-5423.03</v>
      </c>
      <c r="AG127" s="52">
        <f t="shared" si="40"/>
        <v>0</v>
      </c>
      <c r="AH127" s="79">
        <v>0</v>
      </c>
      <c r="AK127">
        <f t="shared" si="41"/>
        <v>1</v>
      </c>
      <c r="AL127" s="8">
        <f t="shared" si="33"/>
        <v>-5423.03</v>
      </c>
      <c r="AM127" s="8">
        <f t="shared" si="33"/>
        <v>0</v>
      </c>
      <c r="AN127" s="8">
        <f t="shared" si="33"/>
        <v>0</v>
      </c>
      <c r="AO127" s="8">
        <f t="shared" si="33"/>
        <v>0</v>
      </c>
      <c r="AP127" s="8">
        <f t="shared" si="33"/>
        <v>0</v>
      </c>
      <c r="AQ127" s="8">
        <f t="shared" si="33"/>
        <v>0</v>
      </c>
      <c r="AR127" s="8">
        <f t="shared" si="33"/>
        <v>0</v>
      </c>
      <c r="AS127" s="8">
        <f t="shared" si="33"/>
        <v>0</v>
      </c>
      <c r="AT127" s="8">
        <f t="shared" si="33"/>
        <v>0</v>
      </c>
      <c r="AU127" s="8">
        <f t="shared" si="33"/>
        <v>0</v>
      </c>
      <c r="AV127" s="8">
        <f t="shared" si="33"/>
        <v>0</v>
      </c>
      <c r="AW127" s="8">
        <f t="shared" si="33"/>
        <v>0</v>
      </c>
      <c r="AX127">
        <f t="shared" si="34"/>
        <v>0</v>
      </c>
      <c r="AY127" s="8">
        <f t="shared" si="61"/>
        <v>-5423.03</v>
      </c>
      <c r="AZ127" s="53">
        <f t="shared" si="43"/>
        <v>0</v>
      </c>
      <c r="BA127" s="80">
        <f t="shared" si="44"/>
        <v>0</v>
      </c>
      <c r="BD127" s="3" t="str">
        <f>VLOOKUP(D127,Schools!A:Q,17,0)</f>
        <v>B</v>
      </c>
      <c r="BE127" s="52">
        <f t="shared" si="45"/>
        <v>0</v>
      </c>
      <c r="BF127" s="52">
        <f t="shared" si="46"/>
        <v>0</v>
      </c>
      <c r="BG127" s="52">
        <f t="shared" si="47"/>
        <v>-5423.03</v>
      </c>
      <c r="BH127" s="52">
        <f t="shared" si="48"/>
        <v>-5423.03</v>
      </c>
      <c r="BI127" s="53">
        <f t="shared" si="49"/>
        <v>0</v>
      </c>
      <c r="BJ127" s="52">
        <f t="shared" si="50"/>
        <v>0</v>
      </c>
      <c r="BK127" s="8">
        <f t="shared" si="62"/>
        <v>-5423.03</v>
      </c>
      <c r="BL127" s="52">
        <f t="shared" si="52"/>
        <v>0</v>
      </c>
      <c r="BM127" s="1">
        <f t="shared" si="53"/>
        <v>0</v>
      </c>
      <c r="BN127" s="52">
        <f t="shared" si="54"/>
        <v>0</v>
      </c>
      <c r="BO127" s="1">
        <f t="shared" si="55"/>
        <v>0</v>
      </c>
      <c r="BP127" s="53">
        <f t="shared" si="56"/>
        <v>-5423</v>
      </c>
      <c r="BQ127" s="53">
        <f t="shared" si="57"/>
        <v>0</v>
      </c>
      <c r="BR127" t="str">
        <f t="shared" si="58"/>
        <v/>
      </c>
    </row>
    <row r="128" spans="1:70" x14ac:dyDescent="0.25">
      <c r="A128" t="str">
        <f t="shared" si="35"/>
        <v>DEDELEGATION</v>
      </c>
      <c r="B128" s="75" t="s">
        <v>3620</v>
      </c>
      <c r="C128" s="76">
        <v>44027</v>
      </c>
      <c r="D128" s="75">
        <v>3022019</v>
      </c>
      <c r="E128" t="str">
        <f>VLOOKUP(D128,Schools!A:B,2,0)</f>
        <v>Deansbrook Infant School</v>
      </c>
      <c r="F128" t="str">
        <f>VLOOKUP(D128,Schools!$A:$Z,3,0)</f>
        <v>M</v>
      </c>
      <c r="G128" s="77">
        <v>-2036.86</v>
      </c>
      <c r="H128" s="75" t="s">
        <v>3621</v>
      </c>
      <c r="I128" s="75" t="s">
        <v>4037</v>
      </c>
      <c r="J128" t="str">
        <f t="shared" si="36"/>
        <v>10162/543965</v>
      </c>
      <c r="K128">
        <f>VLOOKUP(D128,Schools!$A:$Z,9,0)</f>
        <v>400036</v>
      </c>
      <c r="L128" s="75" t="s">
        <v>176</v>
      </c>
      <c r="M128" s="75" t="s">
        <v>4040</v>
      </c>
      <c r="N128" s="75" t="s">
        <v>4039</v>
      </c>
      <c r="O128" s="78" t="str">
        <f>VLOOKUP(D128,Schools!A:D,4,0)</f>
        <v>Primary</v>
      </c>
      <c r="P128" s="78">
        <f t="shared" si="37"/>
        <v>10162</v>
      </c>
      <c r="Q128" s="78">
        <f t="shared" si="38"/>
        <v>543965</v>
      </c>
      <c r="R128" s="79">
        <v>0</v>
      </c>
      <c r="S128" s="79">
        <v>-2036.86</v>
      </c>
      <c r="T128" s="79">
        <v>0</v>
      </c>
      <c r="U128" s="79">
        <v>0</v>
      </c>
      <c r="V128" s="79">
        <v>0</v>
      </c>
      <c r="W128" s="79">
        <v>0</v>
      </c>
      <c r="X128" s="79">
        <v>0</v>
      </c>
      <c r="Y128" s="79">
        <v>0</v>
      </c>
      <c r="Z128" s="79">
        <v>0</v>
      </c>
      <c r="AA128" s="79">
        <v>0</v>
      </c>
      <c r="AB128" s="79">
        <v>0</v>
      </c>
      <c r="AC128" s="79">
        <v>0</v>
      </c>
      <c r="AD128" s="79">
        <v>0</v>
      </c>
      <c r="AE128" s="79">
        <v>0</v>
      </c>
      <c r="AF128" s="52">
        <f t="shared" si="39"/>
        <v>-2036.86</v>
      </c>
      <c r="AG128" s="52">
        <f t="shared" si="40"/>
        <v>0</v>
      </c>
      <c r="AH128" s="79">
        <v>0</v>
      </c>
      <c r="AK128">
        <f t="shared" si="41"/>
        <v>1</v>
      </c>
      <c r="AL128" s="8">
        <f t="shared" si="33"/>
        <v>-2036.86</v>
      </c>
      <c r="AM128" s="8">
        <f t="shared" si="33"/>
        <v>0</v>
      </c>
      <c r="AN128" s="8">
        <f t="shared" si="33"/>
        <v>0</v>
      </c>
      <c r="AO128" s="8">
        <f t="shared" si="33"/>
        <v>0</v>
      </c>
      <c r="AP128" s="8">
        <f t="shared" si="33"/>
        <v>0</v>
      </c>
      <c r="AQ128" s="8">
        <f t="shared" si="33"/>
        <v>0</v>
      </c>
      <c r="AR128" s="8">
        <f t="shared" si="33"/>
        <v>0</v>
      </c>
      <c r="AS128" s="8">
        <f t="shared" si="33"/>
        <v>0</v>
      </c>
      <c r="AT128" s="8">
        <f t="shared" si="33"/>
        <v>0</v>
      </c>
      <c r="AU128" s="8">
        <f t="shared" si="33"/>
        <v>0</v>
      </c>
      <c r="AV128" s="8">
        <f t="shared" si="33"/>
        <v>0</v>
      </c>
      <c r="AW128" s="8">
        <f t="shared" si="33"/>
        <v>0</v>
      </c>
      <c r="AX128">
        <f t="shared" si="34"/>
        <v>0</v>
      </c>
      <c r="AY128" s="8">
        <f t="shared" si="61"/>
        <v>-2036.86</v>
      </c>
      <c r="AZ128" s="53">
        <f t="shared" si="43"/>
        <v>0</v>
      </c>
      <c r="BA128" s="80">
        <f t="shared" si="44"/>
        <v>0</v>
      </c>
      <c r="BD128" s="3" t="str">
        <f>VLOOKUP(D128,Schools!A:Q,17,0)</f>
        <v>A</v>
      </c>
      <c r="BE128" s="52">
        <f t="shared" si="45"/>
        <v>0</v>
      </c>
      <c r="BF128" s="52">
        <f t="shared" si="46"/>
        <v>0</v>
      </c>
      <c r="BG128" s="52">
        <f t="shared" si="47"/>
        <v>-2036.86</v>
      </c>
      <c r="BH128" s="52">
        <f t="shared" si="48"/>
        <v>-2036.86</v>
      </c>
      <c r="BI128" s="53">
        <f t="shared" si="49"/>
        <v>0</v>
      </c>
      <c r="BJ128" s="52">
        <f t="shared" si="50"/>
        <v>0</v>
      </c>
      <c r="BK128" s="8">
        <f t="shared" si="62"/>
        <v>-2036.86</v>
      </c>
      <c r="BL128" s="52">
        <f t="shared" si="52"/>
        <v>0</v>
      </c>
      <c r="BM128" s="1">
        <f t="shared" si="53"/>
        <v>0</v>
      </c>
      <c r="BN128" s="52">
        <f t="shared" si="54"/>
        <v>0</v>
      </c>
      <c r="BO128" s="1">
        <f t="shared" si="55"/>
        <v>0</v>
      </c>
      <c r="BP128" s="53">
        <f t="shared" si="56"/>
        <v>-2037</v>
      </c>
      <c r="BQ128" s="53">
        <f t="shared" si="57"/>
        <v>0</v>
      </c>
      <c r="BR128" t="str">
        <f t="shared" si="58"/>
        <v/>
      </c>
    </row>
    <row r="129" spans="1:70" x14ac:dyDescent="0.25">
      <c r="A129" t="str">
        <f t="shared" si="35"/>
        <v>DEDELEGATION</v>
      </c>
      <c r="B129" s="75" t="s">
        <v>3620</v>
      </c>
      <c r="C129" s="76">
        <v>44027</v>
      </c>
      <c r="D129" s="75">
        <v>3022021</v>
      </c>
      <c r="E129" t="str">
        <f>VLOOKUP(D129,Schools!A:B,2,0)</f>
        <v>Dollis Primary School</v>
      </c>
      <c r="F129" t="str">
        <f>VLOOKUP(D129,Schools!$A:$Z,3,0)</f>
        <v>M</v>
      </c>
      <c r="G129" s="77">
        <v>-4176.8500000000004</v>
      </c>
      <c r="H129" s="75" t="s">
        <v>3621</v>
      </c>
      <c r="I129" s="75" t="s">
        <v>4037</v>
      </c>
      <c r="J129" t="str">
        <f t="shared" si="36"/>
        <v>10162/543965</v>
      </c>
      <c r="K129">
        <f>VLOOKUP(D129,Schools!$A:$Z,9,0)</f>
        <v>400042</v>
      </c>
      <c r="L129" s="75" t="s">
        <v>176</v>
      </c>
      <c r="M129" s="75" t="s">
        <v>4040</v>
      </c>
      <c r="N129" s="75" t="s">
        <v>4039</v>
      </c>
      <c r="O129" s="78" t="str">
        <f>VLOOKUP(D129,Schools!A:D,4,0)</f>
        <v>Primary</v>
      </c>
      <c r="P129" s="78">
        <f t="shared" si="37"/>
        <v>10162</v>
      </c>
      <c r="Q129" s="78">
        <f t="shared" si="38"/>
        <v>543965</v>
      </c>
      <c r="R129" s="79">
        <v>0</v>
      </c>
      <c r="S129" s="79">
        <v>0</v>
      </c>
      <c r="T129" s="79">
        <v>-4176.8500000000004</v>
      </c>
      <c r="U129" s="79">
        <v>0</v>
      </c>
      <c r="V129" s="79">
        <v>0</v>
      </c>
      <c r="W129" s="79">
        <v>0</v>
      </c>
      <c r="X129" s="79">
        <v>0</v>
      </c>
      <c r="Y129" s="79">
        <v>0</v>
      </c>
      <c r="Z129" s="79">
        <v>0</v>
      </c>
      <c r="AA129" s="79">
        <v>0</v>
      </c>
      <c r="AB129" s="79">
        <v>0</v>
      </c>
      <c r="AC129" s="79">
        <v>0</v>
      </c>
      <c r="AD129" s="79">
        <v>0</v>
      </c>
      <c r="AE129" s="79">
        <v>0</v>
      </c>
      <c r="AF129" s="52">
        <f t="shared" si="39"/>
        <v>-4176.8500000000004</v>
      </c>
      <c r="AG129" s="52">
        <f t="shared" si="40"/>
        <v>0</v>
      </c>
      <c r="AH129" s="79">
        <v>0</v>
      </c>
      <c r="AK129">
        <f t="shared" si="41"/>
        <v>1</v>
      </c>
      <c r="AL129" s="8">
        <f t="shared" si="33"/>
        <v>-4176.8500000000004</v>
      </c>
      <c r="AM129" s="8">
        <f t="shared" si="33"/>
        <v>0</v>
      </c>
      <c r="AN129" s="8">
        <f t="shared" si="33"/>
        <v>0</v>
      </c>
      <c r="AO129" s="8">
        <f t="shared" si="33"/>
        <v>0</v>
      </c>
      <c r="AP129" s="8">
        <f t="shared" si="33"/>
        <v>0</v>
      </c>
      <c r="AQ129" s="8">
        <f t="shared" si="33"/>
        <v>0</v>
      </c>
      <c r="AR129" s="8">
        <f t="shared" si="33"/>
        <v>0</v>
      </c>
      <c r="AS129" s="8">
        <f t="shared" si="33"/>
        <v>0</v>
      </c>
      <c r="AT129" s="8">
        <f t="shared" si="33"/>
        <v>0</v>
      </c>
      <c r="AU129" s="8">
        <f t="shared" si="33"/>
        <v>0</v>
      </c>
      <c r="AV129" s="8">
        <f t="shared" si="33"/>
        <v>0</v>
      </c>
      <c r="AW129" s="8">
        <f t="shared" si="33"/>
        <v>0</v>
      </c>
      <c r="AX129">
        <f t="shared" si="34"/>
        <v>0</v>
      </c>
      <c r="AY129" s="8">
        <f t="shared" si="61"/>
        <v>-4176.8500000000004</v>
      </c>
      <c r="AZ129" s="53">
        <f t="shared" si="43"/>
        <v>0</v>
      </c>
      <c r="BA129" s="80">
        <f t="shared" si="44"/>
        <v>0</v>
      </c>
      <c r="BD129" s="3" t="str">
        <f>VLOOKUP(D129,Schools!A:Q,17,0)</f>
        <v>D</v>
      </c>
      <c r="BE129" s="52">
        <f t="shared" si="45"/>
        <v>0</v>
      </c>
      <c r="BF129" s="52">
        <f t="shared" si="46"/>
        <v>0</v>
      </c>
      <c r="BG129" s="52">
        <f t="shared" si="47"/>
        <v>-4176.8500000000004</v>
      </c>
      <c r="BH129" s="52">
        <f t="shared" si="48"/>
        <v>-4176.8500000000004</v>
      </c>
      <c r="BI129" s="53">
        <f t="shared" si="49"/>
        <v>0</v>
      </c>
      <c r="BJ129" s="52">
        <f t="shared" si="50"/>
        <v>0</v>
      </c>
      <c r="BK129" s="8">
        <f t="shared" si="62"/>
        <v>-4176.8500000000004</v>
      </c>
      <c r="BL129" s="52">
        <f t="shared" si="52"/>
        <v>0</v>
      </c>
      <c r="BM129" s="1">
        <f t="shared" si="53"/>
        <v>0</v>
      </c>
      <c r="BN129" s="52">
        <f t="shared" si="54"/>
        <v>0</v>
      </c>
      <c r="BO129" s="1">
        <f t="shared" si="55"/>
        <v>0</v>
      </c>
      <c r="BP129" s="53">
        <f t="shared" si="56"/>
        <v>-4177</v>
      </c>
      <c r="BQ129" s="53">
        <f t="shared" si="57"/>
        <v>0</v>
      </c>
      <c r="BR129" t="str">
        <f t="shared" si="58"/>
        <v/>
      </c>
    </row>
    <row r="130" spans="1:70" x14ac:dyDescent="0.25">
      <c r="A130" t="str">
        <f t="shared" si="35"/>
        <v>DEDELEGATION</v>
      </c>
      <c r="B130" s="75" t="s">
        <v>3620</v>
      </c>
      <c r="C130" s="76">
        <v>44027</v>
      </c>
      <c r="D130" s="75">
        <v>3022023</v>
      </c>
      <c r="E130" t="str">
        <f>VLOOKUP(D130,Schools!A:B,2,0)</f>
        <v>Edgware Primary School</v>
      </c>
      <c r="F130" t="str">
        <f>VLOOKUP(D130,Schools!$A:$Z,3,0)</f>
        <v>M</v>
      </c>
      <c r="G130" s="77">
        <v>-4555.01</v>
      </c>
      <c r="H130" s="75" t="s">
        <v>3621</v>
      </c>
      <c r="I130" s="75" t="s">
        <v>4037</v>
      </c>
      <c r="J130" t="str">
        <f t="shared" si="36"/>
        <v>10162/543965</v>
      </c>
      <c r="K130">
        <f>VLOOKUP(D130,Schools!$A:$Z,9,0)</f>
        <v>400159</v>
      </c>
      <c r="L130" s="75" t="s">
        <v>176</v>
      </c>
      <c r="M130" s="75" t="s">
        <v>4040</v>
      </c>
      <c r="N130" s="75" t="s">
        <v>4039</v>
      </c>
      <c r="O130" s="78" t="str">
        <f>VLOOKUP(D130,Schools!A:D,4,0)</f>
        <v>Primary</v>
      </c>
      <c r="P130" s="78">
        <f t="shared" si="37"/>
        <v>10162</v>
      </c>
      <c r="Q130" s="78">
        <f t="shared" si="38"/>
        <v>543965</v>
      </c>
      <c r="R130" s="79">
        <v>0</v>
      </c>
      <c r="S130" s="79">
        <v>0</v>
      </c>
      <c r="T130" s="79">
        <v>-4555.01</v>
      </c>
      <c r="U130" s="79">
        <v>0</v>
      </c>
      <c r="V130" s="79">
        <v>0</v>
      </c>
      <c r="W130" s="79">
        <v>0</v>
      </c>
      <c r="X130" s="79">
        <v>0</v>
      </c>
      <c r="Y130" s="79">
        <v>0</v>
      </c>
      <c r="Z130" s="79">
        <v>0</v>
      </c>
      <c r="AA130" s="79">
        <v>0</v>
      </c>
      <c r="AB130" s="79">
        <v>0</v>
      </c>
      <c r="AC130" s="79">
        <v>0</v>
      </c>
      <c r="AD130" s="79">
        <v>0</v>
      </c>
      <c r="AE130" s="79">
        <v>0</v>
      </c>
      <c r="AF130" s="52">
        <f t="shared" si="39"/>
        <v>-4555.01</v>
      </c>
      <c r="AG130" s="52">
        <f t="shared" si="40"/>
        <v>0</v>
      </c>
      <c r="AH130" s="79">
        <v>0</v>
      </c>
      <c r="AK130">
        <f t="shared" si="41"/>
        <v>1</v>
      </c>
      <c r="AL130" s="8">
        <f t="shared" si="33"/>
        <v>-4555.01</v>
      </c>
      <c r="AM130" s="8">
        <f t="shared" si="33"/>
        <v>0</v>
      </c>
      <c r="AN130" s="8">
        <f t="shared" si="33"/>
        <v>0</v>
      </c>
      <c r="AO130" s="8">
        <f t="shared" si="33"/>
        <v>0</v>
      </c>
      <c r="AP130" s="8">
        <f t="shared" si="33"/>
        <v>0</v>
      </c>
      <c r="AQ130" s="8">
        <f t="shared" si="33"/>
        <v>0</v>
      </c>
      <c r="AR130" s="8">
        <f t="shared" si="33"/>
        <v>0</v>
      </c>
      <c r="AS130" s="8">
        <f t="shared" si="33"/>
        <v>0</v>
      </c>
      <c r="AT130" s="8">
        <f t="shared" si="33"/>
        <v>0</v>
      </c>
      <c r="AU130" s="8">
        <f t="shared" si="33"/>
        <v>0</v>
      </c>
      <c r="AV130" s="8">
        <f t="shared" si="33"/>
        <v>0</v>
      </c>
      <c r="AW130" s="8">
        <f t="shared" si="33"/>
        <v>0</v>
      </c>
      <c r="AX130">
        <f t="shared" si="34"/>
        <v>0</v>
      </c>
      <c r="AY130" s="8">
        <f t="shared" si="61"/>
        <v>-4555.01</v>
      </c>
      <c r="AZ130" s="53">
        <f t="shared" si="43"/>
        <v>0</v>
      </c>
      <c r="BA130" s="80">
        <f t="shared" si="44"/>
        <v>0</v>
      </c>
      <c r="BD130" s="3" t="str">
        <f>VLOOKUP(D130,Schools!A:Q,17,0)</f>
        <v>B</v>
      </c>
      <c r="BE130" s="52">
        <f t="shared" si="45"/>
        <v>0</v>
      </c>
      <c r="BF130" s="52">
        <f t="shared" si="46"/>
        <v>0</v>
      </c>
      <c r="BG130" s="52">
        <f t="shared" si="47"/>
        <v>-4555.01</v>
      </c>
      <c r="BH130" s="52">
        <f t="shared" si="48"/>
        <v>-4555.01</v>
      </c>
      <c r="BI130" s="53">
        <f t="shared" si="49"/>
        <v>0</v>
      </c>
      <c r="BJ130" s="52">
        <f t="shared" si="50"/>
        <v>0</v>
      </c>
      <c r="BK130" s="8">
        <f t="shared" si="62"/>
        <v>-4555.01</v>
      </c>
      <c r="BL130" s="52">
        <f t="shared" si="52"/>
        <v>0</v>
      </c>
      <c r="BM130" s="1">
        <f t="shared" si="53"/>
        <v>0</v>
      </c>
      <c r="BN130" s="52">
        <f t="shared" si="54"/>
        <v>0</v>
      </c>
      <c r="BO130" s="1">
        <f t="shared" si="55"/>
        <v>0</v>
      </c>
      <c r="BP130" s="53">
        <f t="shared" si="56"/>
        <v>-4555</v>
      </c>
      <c r="BQ130" s="53">
        <f t="shared" si="57"/>
        <v>0</v>
      </c>
      <c r="BR130" t="str">
        <f t="shared" si="58"/>
        <v/>
      </c>
    </row>
    <row r="131" spans="1:70" x14ac:dyDescent="0.25">
      <c r="A131" t="str">
        <f t="shared" si="35"/>
        <v>DEDELEGATION</v>
      </c>
      <c r="B131" s="75" t="s">
        <v>3620</v>
      </c>
      <c r="C131" s="76">
        <v>44027</v>
      </c>
      <c r="D131" s="75">
        <v>3022024</v>
      </c>
      <c r="E131" t="str">
        <f>VLOOKUP(D131,Schools!A:B,2,0)</f>
        <v>Fairway Primary School</v>
      </c>
      <c r="F131" t="str">
        <f>VLOOKUP(D131,Schools!$A:$Z,3,0)</f>
        <v>M</v>
      </c>
      <c r="G131" s="77">
        <v>-1753.25</v>
      </c>
      <c r="H131" s="75" t="s">
        <v>3621</v>
      </c>
      <c r="I131" s="75" t="s">
        <v>4037</v>
      </c>
      <c r="J131" t="str">
        <f t="shared" si="36"/>
        <v>10162/543965</v>
      </c>
      <c r="K131">
        <f>VLOOKUP(D131,Schools!$A:$Z,9,0)</f>
        <v>400047</v>
      </c>
      <c r="L131" s="75" t="s">
        <v>176</v>
      </c>
      <c r="M131" s="75" t="s">
        <v>4040</v>
      </c>
      <c r="N131" s="75" t="s">
        <v>4039</v>
      </c>
      <c r="O131" s="78" t="str">
        <f>VLOOKUP(D131,Schools!A:D,4,0)</f>
        <v>Primary</v>
      </c>
      <c r="P131" s="78">
        <f t="shared" si="37"/>
        <v>10162</v>
      </c>
      <c r="Q131" s="78">
        <f t="shared" si="38"/>
        <v>543965</v>
      </c>
      <c r="R131" s="79">
        <v>0</v>
      </c>
      <c r="S131" s="79">
        <v>-1753.25</v>
      </c>
      <c r="T131" s="79">
        <v>0</v>
      </c>
      <c r="U131" s="79">
        <v>0</v>
      </c>
      <c r="V131" s="79">
        <v>0</v>
      </c>
      <c r="W131" s="79">
        <v>0</v>
      </c>
      <c r="X131" s="79">
        <v>0</v>
      </c>
      <c r="Y131" s="79">
        <v>0</v>
      </c>
      <c r="Z131" s="79">
        <v>0</v>
      </c>
      <c r="AA131" s="79">
        <v>0</v>
      </c>
      <c r="AB131" s="79">
        <v>0</v>
      </c>
      <c r="AC131" s="79">
        <v>0</v>
      </c>
      <c r="AD131" s="79">
        <v>0</v>
      </c>
      <c r="AE131" s="79">
        <v>0</v>
      </c>
      <c r="AF131" s="52">
        <f t="shared" si="39"/>
        <v>-1753.25</v>
      </c>
      <c r="AG131" s="52">
        <f t="shared" si="40"/>
        <v>0</v>
      </c>
      <c r="AH131" s="79">
        <v>0</v>
      </c>
      <c r="AK131">
        <f t="shared" si="41"/>
        <v>1</v>
      </c>
      <c r="AL131" s="8">
        <f t="shared" si="33"/>
        <v>-1753.25</v>
      </c>
      <c r="AM131" s="8">
        <f t="shared" si="33"/>
        <v>0</v>
      </c>
      <c r="AN131" s="8">
        <f t="shared" si="33"/>
        <v>0</v>
      </c>
      <c r="AO131" s="8">
        <f t="shared" si="33"/>
        <v>0</v>
      </c>
      <c r="AP131" s="8">
        <f t="shared" si="33"/>
        <v>0</v>
      </c>
      <c r="AQ131" s="8">
        <f t="shared" si="33"/>
        <v>0</v>
      </c>
      <c r="AR131" s="8">
        <f t="shared" si="33"/>
        <v>0</v>
      </c>
      <c r="AS131" s="8">
        <f t="shared" si="33"/>
        <v>0</v>
      </c>
      <c r="AT131" s="8">
        <f t="shared" si="33"/>
        <v>0</v>
      </c>
      <c r="AU131" s="8">
        <f t="shared" si="33"/>
        <v>0</v>
      </c>
      <c r="AV131" s="8">
        <f t="shared" si="33"/>
        <v>0</v>
      </c>
      <c r="AW131" s="8">
        <f t="shared" si="33"/>
        <v>0</v>
      </c>
      <c r="AX131">
        <f t="shared" si="34"/>
        <v>0</v>
      </c>
      <c r="AY131" s="8">
        <f t="shared" si="61"/>
        <v>-1753.25</v>
      </c>
      <c r="AZ131" s="53">
        <f t="shared" si="43"/>
        <v>0</v>
      </c>
      <c r="BA131" s="80">
        <f t="shared" si="44"/>
        <v>0</v>
      </c>
      <c r="BD131" s="3" t="str">
        <f>VLOOKUP(D131,Schools!A:Q,17,0)</f>
        <v>A</v>
      </c>
      <c r="BE131" s="52">
        <f t="shared" si="45"/>
        <v>0</v>
      </c>
      <c r="BF131" s="52">
        <f t="shared" si="46"/>
        <v>0</v>
      </c>
      <c r="BG131" s="52">
        <f t="shared" si="47"/>
        <v>-1753.25</v>
      </c>
      <c r="BH131" s="52">
        <f t="shared" si="48"/>
        <v>-1753.25</v>
      </c>
      <c r="BI131" s="53">
        <f t="shared" si="49"/>
        <v>0</v>
      </c>
      <c r="BJ131" s="52">
        <f t="shared" si="50"/>
        <v>0</v>
      </c>
      <c r="BK131" s="8">
        <f t="shared" si="62"/>
        <v>-1753.25</v>
      </c>
      <c r="BL131" s="52">
        <f t="shared" si="52"/>
        <v>0</v>
      </c>
      <c r="BM131" s="1">
        <f t="shared" si="53"/>
        <v>0</v>
      </c>
      <c r="BN131" s="52">
        <f t="shared" si="54"/>
        <v>0</v>
      </c>
      <c r="BO131" s="1">
        <f t="shared" si="55"/>
        <v>0</v>
      </c>
      <c r="BP131" s="53">
        <f t="shared" si="56"/>
        <v>-1753</v>
      </c>
      <c r="BQ131" s="53">
        <f t="shared" si="57"/>
        <v>0</v>
      </c>
      <c r="BR131" t="str">
        <f t="shared" si="58"/>
        <v/>
      </c>
    </row>
    <row r="132" spans="1:70" x14ac:dyDescent="0.25">
      <c r="A132" t="str">
        <f t="shared" si="35"/>
        <v>DEDELEGATION</v>
      </c>
      <c r="B132" s="75" t="s">
        <v>3620</v>
      </c>
      <c r="C132" s="76">
        <v>44027</v>
      </c>
      <c r="D132" s="75">
        <v>3022025</v>
      </c>
      <c r="E132" t="str">
        <f>VLOOKUP(D132,Schools!A:B,2,0)</f>
        <v>Foulds</v>
      </c>
      <c r="F132" t="str">
        <f>VLOOKUP(D132,Schools!$A:$Z,3,0)</f>
        <v>M</v>
      </c>
      <c r="G132" s="77">
        <v>-2698.63</v>
      </c>
      <c r="H132" s="75" t="s">
        <v>3621</v>
      </c>
      <c r="I132" s="75" t="s">
        <v>4037</v>
      </c>
      <c r="J132" t="str">
        <f t="shared" si="36"/>
        <v>10162/543965</v>
      </c>
      <c r="K132">
        <f>VLOOKUP(D132,Schools!$A:$Z,9,0)</f>
        <v>400001</v>
      </c>
      <c r="L132" s="75" t="s">
        <v>176</v>
      </c>
      <c r="M132" s="75" t="s">
        <v>4040</v>
      </c>
      <c r="N132" s="75" t="s">
        <v>4039</v>
      </c>
      <c r="O132" s="78" t="str">
        <f>VLOOKUP(D132,Schools!A:D,4,0)</f>
        <v>Primary</v>
      </c>
      <c r="P132" s="78">
        <f t="shared" si="37"/>
        <v>10162</v>
      </c>
      <c r="Q132" s="78">
        <f t="shared" si="38"/>
        <v>543965</v>
      </c>
      <c r="R132" s="79">
        <v>0</v>
      </c>
      <c r="S132" s="79">
        <v>0</v>
      </c>
      <c r="T132" s="79">
        <v>-2698.63</v>
      </c>
      <c r="U132" s="79">
        <v>0</v>
      </c>
      <c r="V132" s="79">
        <v>0</v>
      </c>
      <c r="W132" s="79">
        <v>0</v>
      </c>
      <c r="X132" s="79">
        <v>0</v>
      </c>
      <c r="Y132" s="79">
        <v>0</v>
      </c>
      <c r="Z132" s="79">
        <v>0</v>
      </c>
      <c r="AA132" s="79">
        <v>0</v>
      </c>
      <c r="AB132" s="79">
        <v>0</v>
      </c>
      <c r="AC132" s="79">
        <v>0</v>
      </c>
      <c r="AD132" s="79">
        <v>0</v>
      </c>
      <c r="AE132" s="79">
        <v>0</v>
      </c>
      <c r="AF132" s="52">
        <f t="shared" si="39"/>
        <v>-2698.63</v>
      </c>
      <c r="AG132" s="52">
        <f t="shared" si="40"/>
        <v>0</v>
      </c>
      <c r="AH132" s="79">
        <v>0</v>
      </c>
      <c r="AK132">
        <f t="shared" si="41"/>
        <v>1</v>
      </c>
      <c r="AL132" s="8">
        <f t="shared" si="33"/>
        <v>-2698.63</v>
      </c>
      <c r="AM132" s="8">
        <f t="shared" si="33"/>
        <v>0</v>
      </c>
      <c r="AN132" s="8">
        <f t="shared" si="33"/>
        <v>0</v>
      </c>
      <c r="AO132" s="8">
        <f t="shared" si="33"/>
        <v>0</v>
      </c>
      <c r="AP132" s="8">
        <f t="shared" si="33"/>
        <v>0</v>
      </c>
      <c r="AQ132" s="8">
        <f t="shared" si="33"/>
        <v>0</v>
      </c>
      <c r="AR132" s="8">
        <f t="shared" si="33"/>
        <v>0</v>
      </c>
      <c r="AS132" s="8">
        <f t="shared" si="33"/>
        <v>0</v>
      </c>
      <c r="AT132" s="8">
        <f t="shared" si="33"/>
        <v>0</v>
      </c>
      <c r="AU132" s="8">
        <f t="shared" si="33"/>
        <v>0</v>
      </c>
      <c r="AV132" s="8">
        <f t="shared" si="33"/>
        <v>0</v>
      </c>
      <c r="AW132" s="8">
        <f t="shared" si="33"/>
        <v>0</v>
      </c>
      <c r="AX132">
        <f t="shared" si="34"/>
        <v>0</v>
      </c>
      <c r="AY132" s="8">
        <f t="shared" si="61"/>
        <v>-2698.63</v>
      </c>
      <c r="AZ132" s="53">
        <f t="shared" si="43"/>
        <v>0</v>
      </c>
      <c r="BA132" s="80">
        <f t="shared" si="44"/>
        <v>0</v>
      </c>
      <c r="BD132" s="3" t="str">
        <f>VLOOKUP(D132,Schools!A:Q,17,0)</f>
        <v>C</v>
      </c>
      <c r="BE132" s="52">
        <f t="shared" si="45"/>
        <v>0</v>
      </c>
      <c r="BF132" s="52">
        <f t="shared" si="46"/>
        <v>0</v>
      </c>
      <c r="BG132" s="52">
        <f t="shared" si="47"/>
        <v>-2698.63</v>
      </c>
      <c r="BH132" s="52">
        <f t="shared" si="48"/>
        <v>-2698.63</v>
      </c>
      <c r="BI132" s="53">
        <f t="shared" si="49"/>
        <v>0</v>
      </c>
      <c r="BJ132" s="52">
        <f t="shared" si="50"/>
        <v>0</v>
      </c>
      <c r="BK132" s="8">
        <f t="shared" si="62"/>
        <v>-2698.63</v>
      </c>
      <c r="BL132" s="52">
        <f t="shared" si="52"/>
        <v>0</v>
      </c>
      <c r="BM132" s="1">
        <f t="shared" si="53"/>
        <v>0</v>
      </c>
      <c r="BN132" s="52">
        <f t="shared" si="54"/>
        <v>0</v>
      </c>
      <c r="BO132" s="1">
        <f t="shared" si="55"/>
        <v>0</v>
      </c>
      <c r="BP132" s="53">
        <f t="shared" si="56"/>
        <v>-2699</v>
      </c>
      <c r="BQ132" s="53">
        <f t="shared" si="57"/>
        <v>0</v>
      </c>
      <c r="BR132" t="str">
        <f t="shared" si="58"/>
        <v/>
      </c>
    </row>
    <row r="133" spans="1:70" x14ac:dyDescent="0.25">
      <c r="A133" t="str">
        <f t="shared" si="35"/>
        <v>DEDELEGATION</v>
      </c>
      <c r="B133" s="75" t="s">
        <v>3620</v>
      </c>
      <c r="C133" s="76">
        <v>44027</v>
      </c>
      <c r="D133" s="75">
        <v>3022026</v>
      </c>
      <c r="E133" t="str">
        <f>VLOOKUP(D133,Schools!A:B,2,0)</f>
        <v>Frith Manor School</v>
      </c>
      <c r="F133" t="str">
        <f>VLOOKUP(D133,Schools!$A:$Z,3,0)</f>
        <v>M</v>
      </c>
      <c r="G133" s="77">
        <v>-4701.1099999999997</v>
      </c>
      <c r="H133" s="75" t="s">
        <v>3621</v>
      </c>
      <c r="I133" s="75" t="s">
        <v>4037</v>
      </c>
      <c r="J133" t="str">
        <f t="shared" si="36"/>
        <v>10162/543965</v>
      </c>
      <c r="K133">
        <f>VLOOKUP(D133,Schools!$A:$Z,9,0)</f>
        <v>400082</v>
      </c>
      <c r="L133" s="75" t="s">
        <v>176</v>
      </c>
      <c r="M133" s="75" t="s">
        <v>4040</v>
      </c>
      <c r="N133" s="75" t="s">
        <v>4039</v>
      </c>
      <c r="O133" s="78" t="str">
        <f>VLOOKUP(D133,Schools!A:D,4,0)</f>
        <v>Primary</v>
      </c>
      <c r="P133" s="78">
        <f t="shared" si="37"/>
        <v>10162</v>
      </c>
      <c r="Q133" s="78">
        <f t="shared" si="38"/>
        <v>543965</v>
      </c>
      <c r="R133" s="79">
        <v>0</v>
      </c>
      <c r="S133" s="79">
        <v>-4701.1099999999997</v>
      </c>
      <c r="T133" s="79">
        <v>0</v>
      </c>
      <c r="U133" s="79">
        <v>0</v>
      </c>
      <c r="V133" s="79">
        <v>0</v>
      </c>
      <c r="W133" s="79">
        <v>0</v>
      </c>
      <c r="X133" s="79">
        <v>0</v>
      </c>
      <c r="Y133" s="79">
        <v>0</v>
      </c>
      <c r="Z133" s="79">
        <v>0</v>
      </c>
      <c r="AA133" s="79">
        <v>0</v>
      </c>
      <c r="AB133" s="79">
        <v>0</v>
      </c>
      <c r="AC133" s="79">
        <v>0</v>
      </c>
      <c r="AD133" s="79">
        <v>0</v>
      </c>
      <c r="AE133" s="79">
        <v>0</v>
      </c>
      <c r="AF133" s="52">
        <f t="shared" si="39"/>
        <v>-4701.1099999999997</v>
      </c>
      <c r="AG133" s="52">
        <f t="shared" si="40"/>
        <v>0</v>
      </c>
      <c r="AH133" s="79">
        <v>0</v>
      </c>
      <c r="AK133">
        <f t="shared" si="41"/>
        <v>1</v>
      </c>
      <c r="AL133" s="8">
        <f t="shared" si="33"/>
        <v>-4701.1099999999997</v>
      </c>
      <c r="AM133" s="8">
        <f t="shared" si="33"/>
        <v>0</v>
      </c>
      <c r="AN133" s="8">
        <f t="shared" si="33"/>
        <v>0</v>
      </c>
      <c r="AO133" s="8">
        <f t="shared" si="33"/>
        <v>0</v>
      </c>
      <c r="AP133" s="8">
        <f t="shared" si="33"/>
        <v>0</v>
      </c>
      <c r="AQ133" s="8">
        <f t="shared" si="33"/>
        <v>0</v>
      </c>
      <c r="AR133" s="8">
        <f t="shared" si="33"/>
        <v>0</v>
      </c>
      <c r="AS133" s="8">
        <f t="shared" si="33"/>
        <v>0</v>
      </c>
      <c r="AT133" s="8">
        <f t="shared" si="33"/>
        <v>0</v>
      </c>
      <c r="AU133" s="8">
        <f t="shared" si="33"/>
        <v>0</v>
      </c>
      <c r="AV133" s="8">
        <f t="shared" si="33"/>
        <v>0</v>
      </c>
      <c r="AW133" s="8">
        <f t="shared" si="33"/>
        <v>0</v>
      </c>
      <c r="AX133">
        <f t="shared" si="34"/>
        <v>0</v>
      </c>
      <c r="AY133" s="8">
        <f t="shared" si="61"/>
        <v>-4701.1099999999997</v>
      </c>
      <c r="AZ133" s="53">
        <f t="shared" si="43"/>
        <v>0</v>
      </c>
      <c r="BA133" s="80">
        <f t="shared" si="44"/>
        <v>0</v>
      </c>
      <c r="BD133" s="3" t="str">
        <f>VLOOKUP(D133,Schools!A:Q,17,0)</f>
        <v>A</v>
      </c>
      <c r="BE133" s="52">
        <f t="shared" si="45"/>
        <v>0</v>
      </c>
      <c r="BF133" s="52">
        <f t="shared" si="46"/>
        <v>0</v>
      </c>
      <c r="BG133" s="52">
        <f t="shared" si="47"/>
        <v>-4701.1099999999997</v>
      </c>
      <c r="BH133" s="52">
        <f t="shared" si="48"/>
        <v>-4701.1099999999997</v>
      </c>
      <c r="BI133" s="53">
        <f t="shared" si="49"/>
        <v>0</v>
      </c>
      <c r="BJ133" s="52">
        <f t="shared" si="50"/>
        <v>0</v>
      </c>
      <c r="BK133" s="8">
        <f t="shared" si="62"/>
        <v>-4701.1099999999997</v>
      </c>
      <c r="BL133" s="52">
        <f t="shared" si="52"/>
        <v>0</v>
      </c>
      <c r="BM133" s="1">
        <f t="shared" si="53"/>
        <v>0</v>
      </c>
      <c r="BN133" s="52">
        <f t="shared" si="54"/>
        <v>0</v>
      </c>
      <c r="BO133" s="1">
        <f t="shared" si="55"/>
        <v>0</v>
      </c>
      <c r="BP133" s="53">
        <f t="shared" si="56"/>
        <v>-4701</v>
      </c>
      <c r="BQ133" s="53">
        <f t="shared" si="57"/>
        <v>0</v>
      </c>
      <c r="BR133" t="str">
        <f t="shared" si="58"/>
        <v/>
      </c>
    </row>
    <row r="134" spans="1:70" x14ac:dyDescent="0.25">
      <c r="A134" t="str">
        <f t="shared" si="35"/>
        <v>DEDELEGATION</v>
      </c>
      <c r="B134" s="75" t="s">
        <v>3620</v>
      </c>
      <c r="C134" s="76">
        <v>44027</v>
      </c>
      <c r="D134">
        <v>3022028</v>
      </c>
      <c r="E134" t="str">
        <f>VLOOKUP(D134,Schools!A:B,2,0)</f>
        <v>Garden Suburb Infant School</v>
      </c>
      <c r="F134" t="str">
        <f>VLOOKUP(D134,Schools!$A:$Z,3,0)</f>
        <v>M</v>
      </c>
      <c r="G134" s="77">
        <v>-2097.02</v>
      </c>
      <c r="H134" s="75" t="s">
        <v>3621</v>
      </c>
      <c r="I134" s="75" t="s">
        <v>4037</v>
      </c>
      <c r="J134" t="str">
        <f t="shared" si="36"/>
        <v>10162/543965</v>
      </c>
      <c r="K134">
        <f>VLOOKUP(D134,Schools!$A:$Z,9,0)</f>
        <v>400067</v>
      </c>
      <c r="L134" s="75" t="s">
        <v>176</v>
      </c>
      <c r="M134" s="75" t="s">
        <v>4040</v>
      </c>
      <c r="N134" s="75" t="s">
        <v>4039</v>
      </c>
      <c r="O134" s="78" t="str">
        <f>VLOOKUP(D134,Schools!A:D,4,0)</f>
        <v>Primary</v>
      </c>
      <c r="P134" s="78">
        <f t="shared" si="37"/>
        <v>10162</v>
      </c>
      <c r="Q134" s="78">
        <f t="shared" si="38"/>
        <v>543965</v>
      </c>
      <c r="R134" s="79">
        <v>0</v>
      </c>
      <c r="S134" s="79">
        <v>-2097.02</v>
      </c>
      <c r="T134" s="79">
        <v>0</v>
      </c>
      <c r="U134" s="79">
        <v>0</v>
      </c>
      <c r="V134" s="79">
        <v>0</v>
      </c>
      <c r="W134" s="79">
        <v>0</v>
      </c>
      <c r="X134" s="79">
        <v>0</v>
      </c>
      <c r="Y134" s="79">
        <v>0</v>
      </c>
      <c r="Z134" s="79">
        <v>0</v>
      </c>
      <c r="AA134" s="79">
        <v>0</v>
      </c>
      <c r="AB134" s="79">
        <v>0</v>
      </c>
      <c r="AC134" s="79">
        <v>0</v>
      </c>
      <c r="AD134" s="79">
        <v>0</v>
      </c>
      <c r="AE134" s="79">
        <v>0</v>
      </c>
      <c r="AF134" s="52">
        <f t="shared" si="39"/>
        <v>-2097.02</v>
      </c>
      <c r="AG134" s="52">
        <f t="shared" si="40"/>
        <v>0</v>
      </c>
      <c r="AH134" s="79">
        <v>0</v>
      </c>
      <c r="AK134">
        <f t="shared" si="41"/>
        <v>1</v>
      </c>
      <c r="AL134" s="8">
        <f t="shared" si="33"/>
        <v>-2097.02</v>
      </c>
      <c r="AM134" s="8">
        <f t="shared" si="33"/>
        <v>0</v>
      </c>
      <c r="AN134" s="8">
        <f t="shared" si="33"/>
        <v>0</v>
      </c>
      <c r="AO134" s="8">
        <f t="shared" si="33"/>
        <v>0</v>
      </c>
      <c r="AP134" s="8">
        <f t="shared" si="33"/>
        <v>0</v>
      </c>
      <c r="AQ134" s="8">
        <f t="shared" si="33"/>
        <v>0</v>
      </c>
      <c r="AR134" s="8">
        <f t="shared" si="33"/>
        <v>0</v>
      </c>
      <c r="AS134" s="8">
        <f t="shared" si="33"/>
        <v>0</v>
      </c>
      <c r="AT134" s="8">
        <f t="shared" si="33"/>
        <v>0</v>
      </c>
      <c r="AU134" s="8">
        <f t="shared" si="33"/>
        <v>0</v>
      </c>
      <c r="AV134" s="8">
        <f t="shared" si="33"/>
        <v>0</v>
      </c>
      <c r="AW134" s="8">
        <f t="shared" si="33"/>
        <v>0</v>
      </c>
      <c r="AX134">
        <f t="shared" si="34"/>
        <v>0</v>
      </c>
      <c r="AY134" s="8">
        <f t="shared" si="61"/>
        <v>-2097.02</v>
      </c>
      <c r="AZ134" s="53">
        <f t="shared" si="43"/>
        <v>0</v>
      </c>
      <c r="BA134" s="80">
        <f t="shared" si="44"/>
        <v>0</v>
      </c>
      <c r="BD134" s="3" t="str">
        <f>VLOOKUP(D134,Schools!A:Q,17,0)</f>
        <v>A</v>
      </c>
      <c r="BE134" s="52">
        <f t="shared" si="45"/>
        <v>0</v>
      </c>
      <c r="BF134" s="52">
        <f t="shared" si="46"/>
        <v>0</v>
      </c>
      <c r="BG134" s="52">
        <f t="shared" si="47"/>
        <v>-2097.02</v>
      </c>
      <c r="BH134" s="52">
        <f t="shared" si="48"/>
        <v>-2097.02</v>
      </c>
      <c r="BI134" s="53">
        <f t="shared" si="49"/>
        <v>0</v>
      </c>
      <c r="BJ134" s="52">
        <f t="shared" si="50"/>
        <v>0</v>
      </c>
      <c r="BK134" s="8">
        <f t="shared" si="62"/>
        <v>-2097.02</v>
      </c>
      <c r="BL134" s="52">
        <f t="shared" si="52"/>
        <v>0</v>
      </c>
      <c r="BM134" s="1">
        <f t="shared" si="53"/>
        <v>0</v>
      </c>
      <c r="BN134" s="52">
        <f t="shared" si="54"/>
        <v>0</v>
      </c>
      <c r="BO134" s="1">
        <f t="shared" si="55"/>
        <v>0</v>
      </c>
      <c r="BP134" s="53">
        <f t="shared" si="56"/>
        <v>-2097</v>
      </c>
      <c r="BQ134" s="53">
        <f t="shared" si="57"/>
        <v>0</v>
      </c>
      <c r="BR134" t="str">
        <f t="shared" si="58"/>
        <v/>
      </c>
    </row>
    <row r="135" spans="1:70" x14ac:dyDescent="0.25">
      <c r="A135" t="str">
        <f t="shared" si="35"/>
        <v>DEDELEGATION</v>
      </c>
      <c r="B135" s="75" t="s">
        <v>3620</v>
      </c>
      <c r="C135" s="76">
        <v>44027</v>
      </c>
      <c r="D135">
        <v>3022027</v>
      </c>
      <c r="E135" t="str">
        <f>VLOOKUP(D135,Schools!A:B,2,0)</f>
        <v>Garden Suburb Junior</v>
      </c>
      <c r="F135" t="str">
        <f>VLOOKUP(D135,Schools!$A:$Z,3,0)</f>
        <v>M</v>
      </c>
      <c r="G135" s="77">
        <v>-2990.83</v>
      </c>
      <c r="H135" s="75" t="s">
        <v>3621</v>
      </c>
      <c r="I135" s="75" t="s">
        <v>4037</v>
      </c>
      <c r="J135" t="str">
        <f t="shared" si="36"/>
        <v>10162/543965</v>
      </c>
      <c r="K135">
        <f>VLOOKUP(D135,Schools!$A:$Z,9,0)</f>
        <v>400002</v>
      </c>
      <c r="L135" s="75" t="s">
        <v>176</v>
      </c>
      <c r="M135" s="75" t="s">
        <v>4040</v>
      </c>
      <c r="N135" s="75" t="s">
        <v>4039</v>
      </c>
      <c r="O135" s="78" t="str">
        <f>VLOOKUP(D135,Schools!A:D,4,0)</f>
        <v>Primary</v>
      </c>
      <c r="P135" s="78">
        <f t="shared" si="37"/>
        <v>10162</v>
      </c>
      <c r="Q135" s="78">
        <f t="shared" si="38"/>
        <v>543965</v>
      </c>
      <c r="R135" s="79">
        <v>0</v>
      </c>
      <c r="S135" s="79">
        <v>-2990.83</v>
      </c>
      <c r="T135" s="79">
        <v>0</v>
      </c>
      <c r="U135" s="79">
        <v>0</v>
      </c>
      <c r="V135" s="79">
        <v>0</v>
      </c>
      <c r="W135" s="79">
        <v>0</v>
      </c>
      <c r="X135" s="79">
        <v>0</v>
      </c>
      <c r="Y135" s="79">
        <v>0</v>
      </c>
      <c r="Z135" s="79">
        <v>0</v>
      </c>
      <c r="AA135" s="79">
        <v>0</v>
      </c>
      <c r="AB135" s="79">
        <v>0</v>
      </c>
      <c r="AC135" s="79">
        <v>0</v>
      </c>
      <c r="AD135" s="79">
        <v>0</v>
      </c>
      <c r="AE135" s="79">
        <v>0</v>
      </c>
      <c r="AF135" s="52">
        <f t="shared" si="39"/>
        <v>-2990.83</v>
      </c>
      <c r="AG135" s="52">
        <f t="shared" si="40"/>
        <v>0</v>
      </c>
      <c r="AH135" s="79">
        <v>0</v>
      </c>
      <c r="AK135">
        <f t="shared" si="41"/>
        <v>1</v>
      </c>
      <c r="AL135" s="8">
        <f t="shared" si="33"/>
        <v>-2990.83</v>
      </c>
      <c r="AM135" s="8">
        <f t="shared" si="33"/>
        <v>0</v>
      </c>
      <c r="AN135" s="8">
        <f t="shared" si="33"/>
        <v>0</v>
      </c>
      <c r="AO135" s="8">
        <f t="shared" si="33"/>
        <v>0</v>
      </c>
      <c r="AP135" s="8">
        <f t="shared" si="33"/>
        <v>0</v>
      </c>
      <c r="AQ135" s="8">
        <f t="shared" si="33"/>
        <v>0</v>
      </c>
      <c r="AR135" s="8">
        <f t="shared" si="33"/>
        <v>0</v>
      </c>
      <c r="AS135" s="8">
        <f t="shared" si="33"/>
        <v>0</v>
      </c>
      <c r="AT135" s="8">
        <f t="shared" si="33"/>
        <v>0</v>
      </c>
      <c r="AU135" s="8">
        <f t="shared" si="33"/>
        <v>0</v>
      </c>
      <c r="AV135" s="8">
        <f t="shared" si="33"/>
        <v>0</v>
      </c>
      <c r="AW135" s="8">
        <f t="shared" si="33"/>
        <v>0</v>
      </c>
      <c r="AX135">
        <f t="shared" si="34"/>
        <v>0</v>
      </c>
      <c r="AY135" s="8">
        <f t="shared" si="61"/>
        <v>-2990.83</v>
      </c>
      <c r="AZ135" s="53">
        <f t="shared" si="43"/>
        <v>0</v>
      </c>
      <c r="BA135" s="80">
        <f t="shared" si="44"/>
        <v>0</v>
      </c>
      <c r="BD135" s="3" t="str">
        <f>VLOOKUP(D135,Schools!A:Q,17,0)</f>
        <v>A</v>
      </c>
      <c r="BE135" s="52">
        <f t="shared" si="45"/>
        <v>0</v>
      </c>
      <c r="BF135" s="52">
        <f t="shared" si="46"/>
        <v>0</v>
      </c>
      <c r="BG135" s="52">
        <f t="shared" si="47"/>
        <v>-2990.83</v>
      </c>
      <c r="BH135" s="52">
        <f t="shared" si="48"/>
        <v>-2990.83</v>
      </c>
      <c r="BI135" s="53">
        <f t="shared" si="49"/>
        <v>0</v>
      </c>
      <c r="BJ135" s="52">
        <f t="shared" si="50"/>
        <v>0</v>
      </c>
      <c r="BK135" s="8">
        <f t="shared" si="62"/>
        <v>-2990.83</v>
      </c>
      <c r="BL135" s="52">
        <f t="shared" si="52"/>
        <v>0</v>
      </c>
      <c r="BM135" s="1">
        <f t="shared" si="53"/>
        <v>0</v>
      </c>
      <c r="BN135" s="52">
        <f t="shared" si="54"/>
        <v>0</v>
      </c>
      <c r="BO135" s="1">
        <f t="shared" si="55"/>
        <v>0</v>
      </c>
      <c r="BP135" s="53">
        <f t="shared" si="56"/>
        <v>-2991</v>
      </c>
      <c r="BQ135" s="53">
        <f t="shared" si="57"/>
        <v>0</v>
      </c>
      <c r="BR135" t="str">
        <f t="shared" si="58"/>
        <v/>
      </c>
    </row>
    <row r="136" spans="1:70" x14ac:dyDescent="0.25">
      <c r="A136" t="str">
        <f t="shared" si="35"/>
        <v>DEDELEGATION</v>
      </c>
      <c r="B136" s="75" t="s">
        <v>3620</v>
      </c>
      <c r="C136" s="76">
        <v>44027</v>
      </c>
      <c r="D136">
        <v>3022029</v>
      </c>
      <c r="E136" t="str">
        <f>VLOOKUP(D136,Schools!A:B,2,0)</f>
        <v>Goldbeaters Primary School</v>
      </c>
      <c r="F136" t="str">
        <f>VLOOKUP(D136,Schools!$A:$Z,3,0)</f>
        <v>M</v>
      </c>
      <c r="G136" s="77">
        <v>-3601.03</v>
      </c>
      <c r="H136" s="75" t="s">
        <v>3621</v>
      </c>
      <c r="I136" s="75" t="s">
        <v>4037</v>
      </c>
      <c r="J136" t="str">
        <f t="shared" si="36"/>
        <v>10162/543965</v>
      </c>
      <c r="K136">
        <f>VLOOKUP(D136,Schools!$A:$Z,9,0)</f>
        <v>400035</v>
      </c>
      <c r="L136" s="75" t="s">
        <v>176</v>
      </c>
      <c r="M136" s="75" t="s">
        <v>4040</v>
      </c>
      <c r="N136" s="75" t="s">
        <v>4039</v>
      </c>
      <c r="O136" s="78" t="str">
        <f>VLOOKUP(D136,Schools!A:D,4,0)</f>
        <v>Primary</v>
      </c>
      <c r="P136" s="78">
        <f t="shared" si="37"/>
        <v>10162</v>
      </c>
      <c r="Q136" s="78">
        <f t="shared" si="38"/>
        <v>543965</v>
      </c>
      <c r="R136" s="79">
        <v>0</v>
      </c>
      <c r="S136" s="79">
        <v>-3601.03</v>
      </c>
      <c r="T136" s="79">
        <v>0</v>
      </c>
      <c r="U136" s="79">
        <v>0</v>
      </c>
      <c r="V136" s="79">
        <v>0</v>
      </c>
      <c r="W136" s="79">
        <v>0</v>
      </c>
      <c r="X136" s="79">
        <v>0</v>
      </c>
      <c r="Y136" s="79">
        <v>0</v>
      </c>
      <c r="Z136" s="79">
        <v>0</v>
      </c>
      <c r="AA136" s="79">
        <v>0</v>
      </c>
      <c r="AB136" s="79">
        <v>0</v>
      </c>
      <c r="AC136" s="79">
        <v>0</v>
      </c>
      <c r="AD136" s="79">
        <v>0</v>
      </c>
      <c r="AE136" s="79">
        <v>0</v>
      </c>
      <c r="AF136" s="52">
        <f t="shared" si="39"/>
        <v>-3601.03</v>
      </c>
      <c r="AG136" s="52">
        <f t="shared" si="40"/>
        <v>0</v>
      </c>
      <c r="AH136" s="79">
        <v>0</v>
      </c>
      <c r="AK136">
        <f t="shared" si="41"/>
        <v>1</v>
      </c>
      <c r="AL136" s="8">
        <f t="shared" si="33"/>
        <v>-3601.03</v>
      </c>
      <c r="AM136" s="8">
        <f t="shared" si="33"/>
        <v>0</v>
      </c>
      <c r="AN136" s="8">
        <f t="shared" si="33"/>
        <v>0</v>
      </c>
      <c r="AO136" s="8">
        <f t="shared" si="33"/>
        <v>0</v>
      </c>
      <c r="AP136" s="8">
        <f t="shared" si="33"/>
        <v>0</v>
      </c>
      <c r="AQ136" s="8">
        <f t="shared" si="33"/>
        <v>0</v>
      </c>
      <c r="AR136" s="8">
        <f t="shared" si="33"/>
        <v>0</v>
      </c>
      <c r="AS136" s="8">
        <f t="shared" si="33"/>
        <v>0</v>
      </c>
      <c r="AT136" s="8">
        <f t="shared" si="33"/>
        <v>0</v>
      </c>
      <c r="AU136" s="8">
        <f t="shared" si="33"/>
        <v>0</v>
      </c>
      <c r="AV136" s="8">
        <f t="shared" si="33"/>
        <v>0</v>
      </c>
      <c r="AW136" s="8">
        <f t="shared" si="33"/>
        <v>0</v>
      </c>
      <c r="AX136">
        <f t="shared" si="34"/>
        <v>0</v>
      </c>
      <c r="AY136" s="8">
        <f t="shared" si="61"/>
        <v>-3601.03</v>
      </c>
      <c r="AZ136" s="53">
        <f t="shared" si="43"/>
        <v>0</v>
      </c>
      <c r="BA136" s="80">
        <f t="shared" si="44"/>
        <v>0</v>
      </c>
      <c r="BD136" s="3" t="str">
        <f>VLOOKUP(D136,Schools!A:Q,17,0)</f>
        <v>A</v>
      </c>
      <c r="BE136" s="52">
        <f t="shared" si="45"/>
        <v>0</v>
      </c>
      <c r="BF136" s="52">
        <f t="shared" si="46"/>
        <v>0</v>
      </c>
      <c r="BG136" s="52">
        <f t="shared" si="47"/>
        <v>-3601.03</v>
      </c>
      <c r="BH136" s="52">
        <f t="shared" si="48"/>
        <v>-3601.03</v>
      </c>
      <c r="BI136" s="53">
        <f t="shared" si="49"/>
        <v>0</v>
      </c>
      <c r="BJ136" s="52">
        <f t="shared" si="50"/>
        <v>0</v>
      </c>
      <c r="BK136" s="8">
        <f t="shared" si="62"/>
        <v>-3601.03</v>
      </c>
      <c r="BL136" s="52">
        <f t="shared" si="52"/>
        <v>0</v>
      </c>
      <c r="BM136" s="1">
        <f t="shared" si="53"/>
        <v>0</v>
      </c>
      <c r="BN136" s="52">
        <f t="shared" si="54"/>
        <v>0</v>
      </c>
      <c r="BO136" s="1">
        <f t="shared" si="55"/>
        <v>0</v>
      </c>
      <c r="BP136" s="53">
        <f t="shared" si="56"/>
        <v>-3601</v>
      </c>
      <c r="BQ136" s="53">
        <f t="shared" si="57"/>
        <v>0</v>
      </c>
      <c r="BR136" t="str">
        <f t="shared" si="58"/>
        <v/>
      </c>
    </row>
    <row r="137" spans="1:70" x14ac:dyDescent="0.25">
      <c r="A137" t="str">
        <f t="shared" si="35"/>
        <v>DEDELEGATION</v>
      </c>
      <c r="B137" s="75" t="s">
        <v>3620</v>
      </c>
      <c r="C137" s="76">
        <v>44027</v>
      </c>
      <c r="D137">
        <v>3023516</v>
      </c>
      <c r="E137" t="str">
        <f>VLOOKUP(D137,Schools!A:B,2,0)</f>
        <v>Hasmonean Primary School</v>
      </c>
      <c r="F137" t="str">
        <f>VLOOKUP(D137,Schools!$A:$Z,3,0)</f>
        <v>M</v>
      </c>
      <c r="G137" s="77">
        <v>-1753.25</v>
      </c>
      <c r="H137" s="75" t="s">
        <v>3621</v>
      </c>
      <c r="I137" s="75" t="s">
        <v>4037</v>
      </c>
      <c r="J137" t="str">
        <f t="shared" si="36"/>
        <v>10162/543965</v>
      </c>
      <c r="K137">
        <f>VLOOKUP(D137,Schools!$A:$Z,9,0)</f>
        <v>400108</v>
      </c>
      <c r="L137" s="75" t="s">
        <v>176</v>
      </c>
      <c r="M137" s="75" t="s">
        <v>4040</v>
      </c>
      <c r="N137" s="75" t="s">
        <v>4039</v>
      </c>
      <c r="O137" s="78" t="str">
        <f>VLOOKUP(D137,Schools!A:D,4,0)</f>
        <v>Primary</v>
      </c>
      <c r="P137" s="78">
        <f t="shared" si="37"/>
        <v>10162</v>
      </c>
      <c r="Q137" s="78">
        <f t="shared" si="38"/>
        <v>543965</v>
      </c>
      <c r="R137" s="79">
        <v>0</v>
      </c>
      <c r="S137" s="79">
        <v>-1753.25</v>
      </c>
      <c r="T137" s="79">
        <v>0</v>
      </c>
      <c r="U137" s="79">
        <v>0</v>
      </c>
      <c r="V137" s="79">
        <v>0</v>
      </c>
      <c r="W137" s="79">
        <v>0</v>
      </c>
      <c r="X137" s="79">
        <v>0</v>
      </c>
      <c r="Y137" s="79">
        <v>0</v>
      </c>
      <c r="Z137" s="79">
        <v>0</v>
      </c>
      <c r="AA137" s="79">
        <v>0</v>
      </c>
      <c r="AB137" s="79">
        <v>0</v>
      </c>
      <c r="AC137" s="79">
        <v>0</v>
      </c>
      <c r="AD137" s="79">
        <v>0</v>
      </c>
      <c r="AE137" s="79">
        <v>0</v>
      </c>
      <c r="AF137" s="52">
        <f t="shared" si="39"/>
        <v>-1753.25</v>
      </c>
      <c r="AG137" s="52">
        <f t="shared" si="40"/>
        <v>0</v>
      </c>
      <c r="AH137" s="79">
        <v>0</v>
      </c>
      <c r="AK137">
        <f t="shared" si="41"/>
        <v>1</v>
      </c>
      <c r="AL137" s="8">
        <f t="shared" ref="AL137:AW146" si="63">ROUND($G137*AL$18,2)*$AK137</f>
        <v>-1753.25</v>
      </c>
      <c r="AM137" s="8">
        <f t="shared" si="63"/>
        <v>0</v>
      </c>
      <c r="AN137" s="8">
        <f t="shared" si="63"/>
        <v>0</v>
      </c>
      <c r="AO137" s="8">
        <f t="shared" si="63"/>
        <v>0</v>
      </c>
      <c r="AP137" s="8">
        <f t="shared" si="63"/>
        <v>0</v>
      </c>
      <c r="AQ137" s="8">
        <f t="shared" si="63"/>
        <v>0</v>
      </c>
      <c r="AR137" s="8">
        <f t="shared" si="63"/>
        <v>0</v>
      </c>
      <c r="AS137" s="8">
        <f t="shared" si="63"/>
        <v>0</v>
      </c>
      <c r="AT137" s="8">
        <f t="shared" si="63"/>
        <v>0</v>
      </c>
      <c r="AU137" s="8">
        <f t="shared" si="63"/>
        <v>0</v>
      </c>
      <c r="AV137" s="8">
        <f t="shared" si="63"/>
        <v>0</v>
      </c>
      <c r="AW137" s="8">
        <f t="shared" si="63"/>
        <v>0</v>
      </c>
      <c r="AX137">
        <f t="shared" si="34"/>
        <v>0</v>
      </c>
      <c r="AY137" s="8">
        <f t="shared" si="61"/>
        <v>-1753.25</v>
      </c>
      <c r="AZ137" s="53">
        <f t="shared" si="43"/>
        <v>0</v>
      </c>
      <c r="BA137" s="80">
        <f t="shared" si="44"/>
        <v>0</v>
      </c>
      <c r="BD137" s="3" t="str">
        <f>VLOOKUP(D137,Schools!A:Q,17,0)</f>
        <v>A</v>
      </c>
      <c r="BE137" s="52">
        <f t="shared" si="45"/>
        <v>0</v>
      </c>
      <c r="BF137" s="52">
        <f t="shared" si="46"/>
        <v>0</v>
      </c>
      <c r="BG137" s="52">
        <f t="shared" si="47"/>
        <v>-1753.25</v>
      </c>
      <c r="BH137" s="52">
        <f t="shared" si="48"/>
        <v>-1753.25</v>
      </c>
      <c r="BI137" s="53">
        <f t="shared" si="49"/>
        <v>0</v>
      </c>
      <c r="BJ137" s="52">
        <f t="shared" si="50"/>
        <v>0</v>
      </c>
      <c r="BK137" s="8">
        <f t="shared" si="62"/>
        <v>-1753.25</v>
      </c>
      <c r="BL137" s="52">
        <f t="shared" si="52"/>
        <v>0</v>
      </c>
      <c r="BM137" s="1">
        <f t="shared" si="53"/>
        <v>0</v>
      </c>
      <c r="BN137" s="52">
        <f t="shared" si="54"/>
        <v>0</v>
      </c>
      <c r="BO137" s="1">
        <f t="shared" si="55"/>
        <v>0</v>
      </c>
      <c r="BP137" s="53">
        <f t="shared" si="56"/>
        <v>-1753</v>
      </c>
      <c r="BQ137" s="53">
        <f t="shared" si="57"/>
        <v>0</v>
      </c>
      <c r="BR137" t="str">
        <f t="shared" si="58"/>
        <v/>
      </c>
    </row>
    <row r="138" spans="1:70" x14ac:dyDescent="0.25">
      <c r="A138" t="str">
        <f t="shared" si="35"/>
        <v>DEDELEGATION</v>
      </c>
      <c r="B138" s="75" t="s">
        <v>3620</v>
      </c>
      <c r="C138" s="76">
        <v>44027</v>
      </c>
      <c r="D138">
        <v>3022031</v>
      </c>
      <c r="E138" t="str">
        <f>VLOOKUP(D138,Schools!A:B,2,0)</f>
        <v>Hollickwood JMI School</v>
      </c>
      <c r="F138" t="str">
        <f>VLOOKUP(D138,Schools!$A:$Z,3,0)</f>
        <v>M</v>
      </c>
      <c r="G138" s="77">
        <v>-1572.77</v>
      </c>
      <c r="H138" s="75" t="s">
        <v>3621</v>
      </c>
      <c r="I138" s="75" t="s">
        <v>4037</v>
      </c>
      <c r="J138" t="str">
        <f t="shared" si="36"/>
        <v>10162/543965</v>
      </c>
      <c r="K138">
        <f>VLOOKUP(D138,Schools!$A:$Z,9,0)</f>
        <v>400026</v>
      </c>
      <c r="L138" s="75" t="s">
        <v>176</v>
      </c>
      <c r="M138" s="75" t="s">
        <v>4040</v>
      </c>
      <c r="N138" s="75" t="s">
        <v>4039</v>
      </c>
      <c r="O138" s="78" t="str">
        <f>VLOOKUP(D138,Schools!A:D,4,0)</f>
        <v>Primary</v>
      </c>
      <c r="P138" s="78">
        <f t="shared" si="37"/>
        <v>10162</v>
      </c>
      <c r="Q138" s="78">
        <f t="shared" si="38"/>
        <v>543965</v>
      </c>
      <c r="R138" s="79">
        <v>0</v>
      </c>
      <c r="S138" s="79">
        <v>-1572.77</v>
      </c>
      <c r="T138" s="79">
        <v>0</v>
      </c>
      <c r="U138" s="79">
        <v>0</v>
      </c>
      <c r="V138" s="79">
        <v>0</v>
      </c>
      <c r="W138" s="79">
        <v>0</v>
      </c>
      <c r="X138" s="79">
        <v>0</v>
      </c>
      <c r="Y138" s="79">
        <v>0</v>
      </c>
      <c r="Z138" s="79">
        <v>0</v>
      </c>
      <c r="AA138" s="79">
        <v>0</v>
      </c>
      <c r="AB138" s="79">
        <v>0</v>
      </c>
      <c r="AC138" s="79">
        <v>0</v>
      </c>
      <c r="AD138" s="79">
        <v>0</v>
      </c>
      <c r="AE138" s="79">
        <v>0</v>
      </c>
      <c r="AF138" s="52">
        <f t="shared" si="39"/>
        <v>-1572.77</v>
      </c>
      <c r="AG138" s="52">
        <f t="shared" si="40"/>
        <v>0</v>
      </c>
      <c r="AH138" s="79">
        <v>0</v>
      </c>
      <c r="AK138">
        <f t="shared" si="41"/>
        <v>1</v>
      </c>
      <c r="AL138" s="8">
        <f t="shared" si="63"/>
        <v>-1572.77</v>
      </c>
      <c r="AM138" s="8">
        <f t="shared" si="63"/>
        <v>0</v>
      </c>
      <c r="AN138" s="8">
        <f t="shared" si="63"/>
        <v>0</v>
      </c>
      <c r="AO138" s="8">
        <f t="shared" si="63"/>
        <v>0</v>
      </c>
      <c r="AP138" s="8">
        <f t="shared" si="63"/>
        <v>0</v>
      </c>
      <c r="AQ138" s="8">
        <f t="shared" si="63"/>
        <v>0</v>
      </c>
      <c r="AR138" s="8">
        <f t="shared" si="63"/>
        <v>0</v>
      </c>
      <c r="AS138" s="8">
        <f t="shared" si="63"/>
        <v>0</v>
      </c>
      <c r="AT138" s="8">
        <f t="shared" si="63"/>
        <v>0</v>
      </c>
      <c r="AU138" s="8">
        <f t="shared" si="63"/>
        <v>0</v>
      </c>
      <c r="AV138" s="8">
        <f t="shared" si="63"/>
        <v>0</v>
      </c>
      <c r="AW138" s="8">
        <f t="shared" si="63"/>
        <v>0</v>
      </c>
      <c r="AX138">
        <f t="shared" si="34"/>
        <v>0</v>
      </c>
      <c r="AY138" s="8">
        <f t="shared" si="61"/>
        <v>-1572.77</v>
      </c>
      <c r="AZ138" s="53">
        <f t="shared" si="43"/>
        <v>0</v>
      </c>
      <c r="BA138" s="80">
        <f t="shared" si="44"/>
        <v>0</v>
      </c>
      <c r="BD138" s="3" t="str">
        <f>VLOOKUP(D138,Schools!A:Q,17,0)</f>
        <v>A</v>
      </c>
      <c r="BF138" s="52">
        <f t="shared" si="46"/>
        <v>0</v>
      </c>
      <c r="BG138" s="52">
        <f t="shared" si="47"/>
        <v>-1572.77</v>
      </c>
      <c r="BH138" s="52">
        <f t="shared" si="48"/>
        <v>-1572.77</v>
      </c>
      <c r="BK138" s="8">
        <f t="shared" si="62"/>
        <v>-1572.77</v>
      </c>
      <c r="BL138" s="52">
        <f t="shared" si="52"/>
        <v>0</v>
      </c>
      <c r="BM138" s="1">
        <f t="shared" si="53"/>
        <v>0</v>
      </c>
      <c r="BN138" s="52">
        <f t="shared" si="54"/>
        <v>0</v>
      </c>
      <c r="BO138" s="1">
        <f t="shared" si="55"/>
        <v>0</v>
      </c>
      <c r="BP138" s="53">
        <f t="shared" si="56"/>
        <v>-1573</v>
      </c>
      <c r="BQ138" s="53">
        <f t="shared" si="57"/>
        <v>0</v>
      </c>
      <c r="BR138" t="str">
        <f t="shared" si="58"/>
        <v/>
      </c>
    </row>
    <row r="139" spans="1:70" x14ac:dyDescent="0.25">
      <c r="A139" t="str">
        <f t="shared" si="35"/>
        <v>DEDELEGATION</v>
      </c>
      <c r="B139" s="75" t="s">
        <v>3620</v>
      </c>
      <c r="C139" s="76">
        <v>44027</v>
      </c>
      <c r="D139">
        <v>3022032</v>
      </c>
      <c r="E139" t="str">
        <f>VLOOKUP(D139,Schools!A:B,2,0)</f>
        <v>Holly Park School</v>
      </c>
      <c r="F139" t="str">
        <f>VLOOKUP(D139,Schools!$A:$Z,3,0)</f>
        <v>M</v>
      </c>
      <c r="G139" s="77">
        <v>-3764.32</v>
      </c>
      <c r="H139" s="75" t="s">
        <v>3621</v>
      </c>
      <c r="I139" s="75" t="s">
        <v>4037</v>
      </c>
      <c r="J139" t="str">
        <f t="shared" si="36"/>
        <v>10162/543965</v>
      </c>
      <c r="K139">
        <f>VLOOKUP(D139,Schools!$A:$Z,9,0)</f>
        <v>400084</v>
      </c>
      <c r="L139" s="75" t="s">
        <v>176</v>
      </c>
      <c r="M139" s="75" t="s">
        <v>4040</v>
      </c>
      <c r="N139" s="75" t="s">
        <v>4039</v>
      </c>
      <c r="O139" s="78" t="str">
        <f>VLOOKUP(D139,Schools!A:D,4,0)</f>
        <v>Primary</v>
      </c>
      <c r="P139" s="78">
        <f t="shared" si="37"/>
        <v>10162</v>
      </c>
      <c r="Q139" s="78">
        <f t="shared" si="38"/>
        <v>543965</v>
      </c>
      <c r="R139" s="79">
        <v>0</v>
      </c>
      <c r="S139" s="79">
        <v>-3764.32</v>
      </c>
      <c r="T139" s="79">
        <v>0</v>
      </c>
      <c r="U139" s="79">
        <v>0</v>
      </c>
      <c r="V139" s="79">
        <v>0</v>
      </c>
      <c r="W139" s="79">
        <v>0</v>
      </c>
      <c r="X139" s="79">
        <v>0</v>
      </c>
      <c r="Y139" s="79">
        <v>0</v>
      </c>
      <c r="Z139" s="79">
        <v>0</v>
      </c>
      <c r="AA139" s="79">
        <v>0</v>
      </c>
      <c r="AB139" s="79">
        <v>0</v>
      </c>
      <c r="AC139" s="79">
        <v>0</v>
      </c>
      <c r="AD139" s="79">
        <v>0</v>
      </c>
      <c r="AE139" s="79">
        <v>0</v>
      </c>
      <c r="AF139" s="52">
        <f t="shared" si="39"/>
        <v>-3764.32</v>
      </c>
      <c r="AG139" s="52">
        <f t="shared" si="40"/>
        <v>0</v>
      </c>
      <c r="AH139" s="79">
        <v>0</v>
      </c>
      <c r="AK139">
        <f t="shared" si="41"/>
        <v>1</v>
      </c>
      <c r="AL139" s="8">
        <f t="shared" si="63"/>
        <v>-3764.32</v>
      </c>
      <c r="AM139" s="8">
        <f t="shared" si="63"/>
        <v>0</v>
      </c>
      <c r="AN139" s="8">
        <f t="shared" si="63"/>
        <v>0</v>
      </c>
      <c r="AO139" s="8">
        <f t="shared" si="63"/>
        <v>0</v>
      </c>
      <c r="AP139" s="8">
        <f t="shared" si="63"/>
        <v>0</v>
      </c>
      <c r="AQ139" s="8">
        <f t="shared" si="63"/>
        <v>0</v>
      </c>
      <c r="AR139" s="8">
        <f t="shared" si="63"/>
        <v>0</v>
      </c>
      <c r="AS139" s="8">
        <f t="shared" si="63"/>
        <v>0</v>
      </c>
      <c r="AT139" s="8">
        <f t="shared" si="63"/>
        <v>0</v>
      </c>
      <c r="AU139" s="8">
        <f t="shared" si="63"/>
        <v>0</v>
      </c>
      <c r="AV139" s="8">
        <f t="shared" si="63"/>
        <v>0</v>
      </c>
      <c r="AW139" s="8">
        <f t="shared" si="63"/>
        <v>0</v>
      </c>
      <c r="AX139">
        <f t="shared" si="34"/>
        <v>0</v>
      </c>
      <c r="AY139" s="8">
        <f t="shared" si="61"/>
        <v>-3764.32</v>
      </c>
      <c r="AZ139" s="53">
        <f t="shared" si="43"/>
        <v>0</v>
      </c>
      <c r="BA139" s="80">
        <f t="shared" si="44"/>
        <v>0</v>
      </c>
      <c r="BD139" s="3" t="str">
        <f>VLOOKUP(D139,Schools!A:Q,17,0)</f>
        <v>A</v>
      </c>
      <c r="BF139" s="52">
        <f t="shared" si="46"/>
        <v>0</v>
      </c>
      <c r="BG139" s="52">
        <f t="shared" si="47"/>
        <v>-3764.32</v>
      </c>
      <c r="BH139" s="52">
        <f t="shared" si="48"/>
        <v>-3764.32</v>
      </c>
      <c r="BK139" s="8">
        <f t="shared" si="62"/>
        <v>-3764.32</v>
      </c>
      <c r="BL139" s="52">
        <f t="shared" si="52"/>
        <v>0</v>
      </c>
      <c r="BM139" s="1">
        <f t="shared" si="53"/>
        <v>0</v>
      </c>
      <c r="BN139" s="52">
        <f t="shared" si="54"/>
        <v>0</v>
      </c>
      <c r="BO139" s="1">
        <f t="shared" si="55"/>
        <v>0</v>
      </c>
      <c r="BP139" s="53">
        <f t="shared" si="56"/>
        <v>-3764</v>
      </c>
      <c r="BQ139" s="53">
        <f t="shared" si="57"/>
        <v>0</v>
      </c>
      <c r="BR139" t="str">
        <f t="shared" si="58"/>
        <v/>
      </c>
    </row>
    <row r="140" spans="1:70" x14ac:dyDescent="0.25">
      <c r="A140" t="str">
        <f t="shared" si="35"/>
        <v>DEDELEGATION</v>
      </c>
      <c r="B140" s="75" t="s">
        <v>3620</v>
      </c>
      <c r="C140" s="76">
        <v>44027</v>
      </c>
      <c r="D140">
        <v>3023304</v>
      </c>
      <c r="E140" t="str">
        <f>VLOOKUP(D140,Schools!A:B,2,0)</f>
        <v>Holy Trinity School</v>
      </c>
      <c r="F140" t="str">
        <f>VLOOKUP(D140,Schools!$A:$Z,3,0)</f>
        <v>M</v>
      </c>
      <c r="G140" s="77">
        <v>-1993.89</v>
      </c>
      <c r="H140" s="75" t="s">
        <v>3621</v>
      </c>
      <c r="I140" s="75" t="s">
        <v>4037</v>
      </c>
      <c r="J140" t="str">
        <f t="shared" si="36"/>
        <v>10162/543965</v>
      </c>
      <c r="K140">
        <f>VLOOKUP(D140,Schools!$A:$Z,9,0)</f>
        <v>400008</v>
      </c>
      <c r="L140" s="75" t="s">
        <v>176</v>
      </c>
      <c r="M140" s="75" t="s">
        <v>4040</v>
      </c>
      <c r="N140" s="75" t="s">
        <v>4039</v>
      </c>
      <c r="O140" s="78" t="str">
        <f>VLOOKUP(D140,Schools!A:D,4,0)</f>
        <v>Primary</v>
      </c>
      <c r="P140" s="78">
        <f t="shared" si="37"/>
        <v>10162</v>
      </c>
      <c r="Q140" s="78">
        <f t="shared" si="38"/>
        <v>543965</v>
      </c>
      <c r="R140" s="79">
        <v>0</v>
      </c>
      <c r="S140" s="79">
        <v>-1993.89</v>
      </c>
      <c r="T140" s="79">
        <v>0</v>
      </c>
      <c r="U140" s="79">
        <v>0</v>
      </c>
      <c r="V140" s="79">
        <v>0</v>
      </c>
      <c r="W140" s="79">
        <v>0</v>
      </c>
      <c r="X140" s="79">
        <v>0</v>
      </c>
      <c r="Y140" s="79">
        <v>0</v>
      </c>
      <c r="Z140" s="79">
        <v>0</v>
      </c>
      <c r="AA140" s="79">
        <v>0</v>
      </c>
      <c r="AB140" s="79">
        <v>0</v>
      </c>
      <c r="AC140" s="79">
        <v>0</v>
      </c>
      <c r="AD140" s="79">
        <v>0</v>
      </c>
      <c r="AE140" s="79">
        <v>0</v>
      </c>
      <c r="AF140" s="52">
        <f t="shared" si="39"/>
        <v>-1993.89</v>
      </c>
      <c r="AG140" s="52">
        <f t="shared" si="40"/>
        <v>0</v>
      </c>
      <c r="AH140" s="79">
        <v>0</v>
      </c>
      <c r="AK140">
        <f t="shared" si="41"/>
        <v>1</v>
      </c>
      <c r="AL140" s="8">
        <f t="shared" si="63"/>
        <v>-1993.89</v>
      </c>
      <c r="AM140" s="8">
        <f t="shared" si="63"/>
        <v>0</v>
      </c>
      <c r="AN140" s="8">
        <f t="shared" si="63"/>
        <v>0</v>
      </c>
      <c r="AO140" s="8">
        <f t="shared" si="63"/>
        <v>0</v>
      </c>
      <c r="AP140" s="8">
        <f t="shared" si="63"/>
        <v>0</v>
      </c>
      <c r="AQ140" s="8">
        <f t="shared" si="63"/>
        <v>0</v>
      </c>
      <c r="AR140" s="8">
        <f t="shared" si="63"/>
        <v>0</v>
      </c>
      <c r="AS140" s="8">
        <f t="shared" si="63"/>
        <v>0</v>
      </c>
      <c r="AT140" s="8">
        <f t="shared" si="63"/>
        <v>0</v>
      </c>
      <c r="AU140" s="8">
        <f t="shared" si="63"/>
        <v>0</v>
      </c>
      <c r="AV140" s="8">
        <f t="shared" si="63"/>
        <v>0</v>
      </c>
      <c r="AW140" s="8">
        <f t="shared" si="63"/>
        <v>0</v>
      </c>
      <c r="AX140">
        <f t="shared" si="34"/>
        <v>0</v>
      </c>
      <c r="AY140" s="8">
        <f t="shared" si="61"/>
        <v>-1993.89</v>
      </c>
      <c r="AZ140" s="53">
        <f t="shared" si="43"/>
        <v>0</v>
      </c>
      <c r="BA140" s="80">
        <f t="shared" si="44"/>
        <v>0</v>
      </c>
      <c r="BD140" s="3" t="str">
        <f>VLOOKUP(D140,Schools!A:Q,17,0)</f>
        <v>A</v>
      </c>
      <c r="BF140" s="52">
        <f t="shared" si="46"/>
        <v>0</v>
      </c>
      <c r="BG140" s="52">
        <f t="shared" si="47"/>
        <v>-1993.89</v>
      </c>
      <c r="BH140" s="52">
        <f t="shared" si="48"/>
        <v>-1993.89</v>
      </c>
      <c r="BK140" s="8">
        <f t="shared" si="62"/>
        <v>-1993.89</v>
      </c>
      <c r="BL140" s="52">
        <f t="shared" si="52"/>
        <v>0</v>
      </c>
      <c r="BM140" s="1">
        <f t="shared" si="53"/>
        <v>0</v>
      </c>
      <c r="BN140" s="52">
        <f t="shared" si="54"/>
        <v>0</v>
      </c>
      <c r="BO140" s="1">
        <f t="shared" si="55"/>
        <v>0</v>
      </c>
      <c r="BP140" s="53">
        <f t="shared" si="56"/>
        <v>-1994</v>
      </c>
      <c r="BQ140" s="53">
        <f t="shared" si="57"/>
        <v>0</v>
      </c>
      <c r="BR140" t="str">
        <f t="shared" si="58"/>
        <v/>
      </c>
    </row>
    <row r="141" spans="1:70" x14ac:dyDescent="0.25">
      <c r="A141" t="str">
        <f t="shared" si="35"/>
        <v>DEDELEGATION</v>
      </c>
      <c r="B141" s="75" t="s">
        <v>3620</v>
      </c>
      <c r="C141" s="76">
        <v>44027</v>
      </c>
      <c r="D141">
        <v>3022036</v>
      </c>
      <c r="E141" t="str">
        <f>VLOOKUP(D141,Schools!A:B,2,0)</f>
        <v>Livingstone School</v>
      </c>
      <c r="F141" t="str">
        <f>VLOOKUP(D141,Schools!$A:$Z,3,0)</f>
        <v>M</v>
      </c>
      <c r="G141" s="77">
        <v>-2372.04</v>
      </c>
      <c r="H141" s="75" t="s">
        <v>3621</v>
      </c>
      <c r="I141" s="75" t="s">
        <v>4037</v>
      </c>
      <c r="J141" t="str">
        <f t="shared" si="36"/>
        <v>10162/543965</v>
      </c>
      <c r="K141">
        <f>VLOOKUP(D141,Schools!$A:$Z,9,0)</f>
        <v>400046</v>
      </c>
      <c r="L141" s="75" t="s">
        <v>176</v>
      </c>
      <c r="M141" s="75" t="s">
        <v>4040</v>
      </c>
      <c r="N141" s="75" t="s">
        <v>4039</v>
      </c>
      <c r="O141" s="78" t="str">
        <f>VLOOKUP(D141,Schools!A:D,4,0)</f>
        <v>Primary</v>
      </c>
      <c r="P141" s="78">
        <f t="shared" si="37"/>
        <v>10162</v>
      </c>
      <c r="Q141" s="78">
        <f t="shared" si="38"/>
        <v>543965</v>
      </c>
      <c r="R141" s="79">
        <v>0</v>
      </c>
      <c r="S141" s="79">
        <v>-2372.04</v>
      </c>
      <c r="T141" s="79">
        <v>0</v>
      </c>
      <c r="U141" s="79">
        <v>0</v>
      </c>
      <c r="V141" s="79">
        <v>0</v>
      </c>
      <c r="W141" s="79">
        <v>0</v>
      </c>
      <c r="X141" s="79">
        <v>0</v>
      </c>
      <c r="Y141" s="79">
        <v>0</v>
      </c>
      <c r="Z141" s="79">
        <v>0</v>
      </c>
      <c r="AA141" s="79">
        <v>0</v>
      </c>
      <c r="AB141" s="79">
        <v>0</v>
      </c>
      <c r="AC141" s="79">
        <v>0</v>
      </c>
      <c r="AD141" s="79">
        <v>0</v>
      </c>
      <c r="AE141" s="79">
        <v>0</v>
      </c>
      <c r="AF141" s="52">
        <f t="shared" si="39"/>
        <v>-2372.04</v>
      </c>
      <c r="AG141" s="52">
        <f t="shared" si="40"/>
        <v>0</v>
      </c>
      <c r="AH141" s="79">
        <v>0</v>
      </c>
      <c r="AK141">
        <f t="shared" si="41"/>
        <v>1</v>
      </c>
      <c r="AL141" s="8">
        <f t="shared" si="63"/>
        <v>-2372.04</v>
      </c>
      <c r="AM141" s="8">
        <f t="shared" si="63"/>
        <v>0</v>
      </c>
      <c r="AN141" s="8">
        <f t="shared" si="63"/>
        <v>0</v>
      </c>
      <c r="AO141" s="8">
        <f t="shared" si="63"/>
        <v>0</v>
      </c>
      <c r="AP141" s="8">
        <f t="shared" si="63"/>
        <v>0</v>
      </c>
      <c r="AQ141" s="8">
        <f t="shared" si="63"/>
        <v>0</v>
      </c>
      <c r="AR141" s="8">
        <f t="shared" si="63"/>
        <v>0</v>
      </c>
      <c r="AS141" s="8">
        <f t="shared" si="63"/>
        <v>0</v>
      </c>
      <c r="AT141" s="8">
        <f t="shared" si="63"/>
        <v>0</v>
      </c>
      <c r="AU141" s="8">
        <f t="shared" si="63"/>
        <v>0</v>
      </c>
      <c r="AV141" s="8">
        <f t="shared" si="63"/>
        <v>0</v>
      </c>
      <c r="AW141" s="8">
        <f t="shared" si="63"/>
        <v>0</v>
      </c>
      <c r="AX141">
        <f t="shared" si="34"/>
        <v>0</v>
      </c>
      <c r="AY141" s="8">
        <f t="shared" si="61"/>
        <v>-2372.04</v>
      </c>
      <c r="AZ141" s="53">
        <f t="shared" si="43"/>
        <v>0</v>
      </c>
      <c r="BA141" s="80">
        <f t="shared" si="44"/>
        <v>0</v>
      </c>
      <c r="BD141" s="3" t="str">
        <f>VLOOKUP(D141,Schools!A:Q,17,0)</f>
        <v>A</v>
      </c>
      <c r="BF141" s="52">
        <f t="shared" si="46"/>
        <v>0</v>
      </c>
      <c r="BG141" s="52">
        <f t="shared" si="47"/>
        <v>-2372.04</v>
      </c>
      <c r="BH141" s="52">
        <f t="shared" si="48"/>
        <v>-2372.04</v>
      </c>
      <c r="BK141" s="8">
        <f t="shared" si="62"/>
        <v>-2372.04</v>
      </c>
      <c r="BL141" s="52">
        <f t="shared" si="52"/>
        <v>0</v>
      </c>
      <c r="BM141" s="1">
        <f t="shared" si="53"/>
        <v>0</v>
      </c>
      <c r="BN141" s="52">
        <f t="shared" si="54"/>
        <v>0</v>
      </c>
      <c r="BO141" s="1">
        <f t="shared" si="55"/>
        <v>0</v>
      </c>
      <c r="BP141" s="53">
        <f t="shared" si="56"/>
        <v>-2372</v>
      </c>
      <c r="BQ141" s="53">
        <f t="shared" si="57"/>
        <v>0</v>
      </c>
      <c r="BR141" t="str">
        <f t="shared" si="58"/>
        <v/>
      </c>
    </row>
    <row r="142" spans="1:70" x14ac:dyDescent="0.25">
      <c r="A142" t="str">
        <f t="shared" si="35"/>
        <v>DEDELEGATION</v>
      </c>
      <c r="B142" s="75" t="s">
        <v>3620</v>
      </c>
      <c r="C142" s="76">
        <v>44027</v>
      </c>
      <c r="D142">
        <v>3022037</v>
      </c>
      <c r="E142" t="str">
        <f>VLOOKUP(D142,Schools!A:B,2,0)</f>
        <v>Manorside Primary School</v>
      </c>
      <c r="F142" t="str">
        <f>VLOOKUP(D142,Schools!$A:$Z,3,0)</f>
        <v>M</v>
      </c>
      <c r="G142" s="77">
        <v>-2277.5</v>
      </c>
      <c r="H142" s="75" t="s">
        <v>3621</v>
      </c>
      <c r="I142" s="75" t="s">
        <v>4037</v>
      </c>
      <c r="J142" t="str">
        <f t="shared" si="36"/>
        <v>10162/543965</v>
      </c>
      <c r="K142">
        <f>VLOOKUP(D142,Schools!$A:$Z,9,0)</f>
        <v>400030</v>
      </c>
      <c r="L142" s="75" t="s">
        <v>176</v>
      </c>
      <c r="M142" s="75" t="s">
        <v>4040</v>
      </c>
      <c r="N142" s="75" t="s">
        <v>4039</v>
      </c>
      <c r="O142" s="78" t="str">
        <f>VLOOKUP(D142,Schools!A:D,4,0)</f>
        <v>Primary</v>
      </c>
      <c r="P142" s="78">
        <f t="shared" si="37"/>
        <v>10162</v>
      </c>
      <c r="Q142" s="78">
        <f t="shared" si="38"/>
        <v>543965</v>
      </c>
      <c r="R142" s="79">
        <v>0</v>
      </c>
      <c r="S142" s="79">
        <v>-2277.5</v>
      </c>
      <c r="T142" s="79">
        <v>0</v>
      </c>
      <c r="U142" s="79">
        <v>0</v>
      </c>
      <c r="V142" s="79">
        <v>0</v>
      </c>
      <c r="W142" s="79">
        <v>0</v>
      </c>
      <c r="X142" s="79">
        <v>0</v>
      </c>
      <c r="Y142" s="79">
        <v>0</v>
      </c>
      <c r="Z142" s="79">
        <v>0</v>
      </c>
      <c r="AA142" s="79">
        <v>0</v>
      </c>
      <c r="AB142" s="79">
        <v>0</v>
      </c>
      <c r="AC142" s="79">
        <v>0</v>
      </c>
      <c r="AD142" s="79">
        <v>0</v>
      </c>
      <c r="AE142" s="79">
        <v>0</v>
      </c>
      <c r="AF142" s="52">
        <f t="shared" si="39"/>
        <v>-2277.5</v>
      </c>
      <c r="AG142" s="52">
        <f t="shared" si="40"/>
        <v>0</v>
      </c>
      <c r="AH142" s="79">
        <v>0</v>
      </c>
      <c r="AK142">
        <f t="shared" si="41"/>
        <v>1</v>
      </c>
      <c r="AL142" s="8">
        <f t="shared" si="63"/>
        <v>-2277.5</v>
      </c>
      <c r="AM142" s="8">
        <f t="shared" si="63"/>
        <v>0</v>
      </c>
      <c r="AN142" s="8">
        <f t="shared" si="63"/>
        <v>0</v>
      </c>
      <c r="AO142" s="8">
        <f t="shared" si="63"/>
        <v>0</v>
      </c>
      <c r="AP142" s="8">
        <f t="shared" si="63"/>
        <v>0</v>
      </c>
      <c r="AQ142" s="8">
        <f t="shared" si="63"/>
        <v>0</v>
      </c>
      <c r="AR142" s="8">
        <f t="shared" si="63"/>
        <v>0</v>
      </c>
      <c r="AS142" s="8">
        <f t="shared" si="63"/>
        <v>0</v>
      </c>
      <c r="AT142" s="8">
        <f t="shared" si="63"/>
        <v>0</v>
      </c>
      <c r="AU142" s="8">
        <f t="shared" si="63"/>
        <v>0</v>
      </c>
      <c r="AV142" s="8">
        <f t="shared" si="63"/>
        <v>0</v>
      </c>
      <c r="AW142" s="8">
        <f t="shared" si="63"/>
        <v>0</v>
      </c>
      <c r="AX142">
        <f t="shared" si="34"/>
        <v>0</v>
      </c>
      <c r="AY142" s="8">
        <f t="shared" si="61"/>
        <v>-2277.5</v>
      </c>
      <c r="AZ142" s="53">
        <f t="shared" si="43"/>
        <v>0</v>
      </c>
      <c r="BA142" s="80">
        <f t="shared" si="44"/>
        <v>0</v>
      </c>
      <c r="BD142" s="3" t="str">
        <f>VLOOKUP(D142,Schools!A:Q,17,0)</f>
        <v>A</v>
      </c>
      <c r="BF142" s="52">
        <f t="shared" si="46"/>
        <v>0</v>
      </c>
      <c r="BG142" s="52">
        <f t="shared" si="47"/>
        <v>-2277.5</v>
      </c>
      <c r="BH142" s="52">
        <f t="shared" si="48"/>
        <v>-2277.5</v>
      </c>
      <c r="BK142" s="8">
        <f t="shared" si="62"/>
        <v>-2277.5</v>
      </c>
      <c r="BL142" s="52">
        <f t="shared" si="52"/>
        <v>0</v>
      </c>
      <c r="BM142" s="1">
        <f t="shared" si="53"/>
        <v>0</v>
      </c>
      <c r="BN142" s="52">
        <f t="shared" si="54"/>
        <v>0</v>
      </c>
      <c r="BO142" s="1">
        <f t="shared" si="55"/>
        <v>0</v>
      </c>
      <c r="BP142" s="53">
        <f t="shared" si="56"/>
        <v>-2278</v>
      </c>
      <c r="BQ142" s="53">
        <f t="shared" si="57"/>
        <v>-1</v>
      </c>
      <c r="BR142" t="str">
        <f t="shared" si="58"/>
        <v/>
      </c>
    </row>
    <row r="143" spans="1:70" x14ac:dyDescent="0.25">
      <c r="A143" t="str">
        <f t="shared" si="35"/>
        <v>DEDELEGATION</v>
      </c>
      <c r="B143" s="75" t="s">
        <v>3620</v>
      </c>
      <c r="C143" s="76">
        <v>44027</v>
      </c>
      <c r="D143">
        <v>3023523</v>
      </c>
      <c r="E143" t="str">
        <f>VLOOKUP(D143,Schools!A:B,2,0)</f>
        <v>Martin Primary School</v>
      </c>
      <c r="F143" t="str">
        <f>VLOOKUP(D143,Schools!$A:$Z,3,0)</f>
        <v>M</v>
      </c>
      <c r="G143" s="77">
        <v>-5319.9</v>
      </c>
      <c r="H143" s="75" t="s">
        <v>3621</v>
      </c>
      <c r="I143" s="75" t="s">
        <v>4037</v>
      </c>
      <c r="J143" t="str">
        <f t="shared" si="36"/>
        <v>10162/543965</v>
      </c>
      <c r="K143">
        <f>VLOOKUP(D143,Schools!$A:$Z,9,0)</f>
        <v>400130</v>
      </c>
      <c r="L143" s="75" t="s">
        <v>176</v>
      </c>
      <c r="M143" s="75" t="s">
        <v>4040</v>
      </c>
      <c r="N143" s="75" t="s">
        <v>4039</v>
      </c>
      <c r="O143" s="78" t="str">
        <f>VLOOKUP(D143,Schools!A:D,4,0)</f>
        <v>Primary</v>
      </c>
      <c r="P143" s="78">
        <f t="shared" si="37"/>
        <v>10162</v>
      </c>
      <c r="Q143" s="78">
        <f t="shared" si="38"/>
        <v>543965</v>
      </c>
      <c r="R143" s="79">
        <v>0</v>
      </c>
      <c r="S143" s="79">
        <v>0</v>
      </c>
      <c r="T143" s="79">
        <v>-5319.9</v>
      </c>
      <c r="U143" s="79">
        <v>0</v>
      </c>
      <c r="V143" s="79">
        <v>0</v>
      </c>
      <c r="W143" s="79">
        <v>0</v>
      </c>
      <c r="X143" s="79">
        <v>0</v>
      </c>
      <c r="Y143" s="79">
        <v>0</v>
      </c>
      <c r="Z143" s="79">
        <v>0</v>
      </c>
      <c r="AA143" s="79">
        <v>0</v>
      </c>
      <c r="AB143" s="79">
        <v>0</v>
      </c>
      <c r="AC143" s="79">
        <v>0</v>
      </c>
      <c r="AD143" s="79">
        <v>0</v>
      </c>
      <c r="AE143" s="79">
        <v>0</v>
      </c>
      <c r="AF143" s="52">
        <f t="shared" si="39"/>
        <v>-5319.9</v>
      </c>
      <c r="AG143" s="52">
        <f t="shared" si="40"/>
        <v>0</v>
      </c>
      <c r="AH143" s="79">
        <v>0</v>
      </c>
      <c r="AK143">
        <f t="shared" si="41"/>
        <v>1</v>
      </c>
      <c r="AL143" s="8">
        <f t="shared" si="63"/>
        <v>-5319.9</v>
      </c>
      <c r="AM143" s="8">
        <f t="shared" si="63"/>
        <v>0</v>
      </c>
      <c r="AN143" s="8">
        <f t="shared" si="63"/>
        <v>0</v>
      </c>
      <c r="AO143" s="8">
        <f t="shared" si="63"/>
        <v>0</v>
      </c>
      <c r="AP143" s="8">
        <f t="shared" si="63"/>
        <v>0</v>
      </c>
      <c r="AQ143" s="8">
        <f t="shared" si="63"/>
        <v>0</v>
      </c>
      <c r="AR143" s="8">
        <f t="shared" si="63"/>
        <v>0</v>
      </c>
      <c r="AS143" s="8">
        <f t="shared" si="63"/>
        <v>0</v>
      </c>
      <c r="AT143" s="8">
        <f t="shared" si="63"/>
        <v>0</v>
      </c>
      <c r="AU143" s="8">
        <f t="shared" si="63"/>
        <v>0</v>
      </c>
      <c r="AV143" s="8">
        <f t="shared" si="63"/>
        <v>0</v>
      </c>
      <c r="AW143" s="8">
        <f t="shared" si="63"/>
        <v>0</v>
      </c>
      <c r="AX143">
        <f t="shared" si="34"/>
        <v>0</v>
      </c>
      <c r="AY143" s="8">
        <f t="shared" si="61"/>
        <v>-5319.9</v>
      </c>
      <c r="AZ143" s="53">
        <f t="shared" si="43"/>
        <v>0</v>
      </c>
      <c r="BA143" s="80">
        <f t="shared" si="44"/>
        <v>0</v>
      </c>
      <c r="BD143" s="3" t="str">
        <f>VLOOKUP(D143,Schools!A:Q,17,0)</f>
        <v>B</v>
      </c>
      <c r="BF143" s="52">
        <f t="shared" si="46"/>
        <v>0</v>
      </c>
      <c r="BG143" s="52">
        <f t="shared" si="47"/>
        <v>-5319.9</v>
      </c>
      <c r="BH143" s="52">
        <f t="shared" si="48"/>
        <v>-5319.9</v>
      </c>
      <c r="BK143" s="8">
        <f t="shared" si="62"/>
        <v>-5319.9</v>
      </c>
      <c r="BL143" s="52">
        <f t="shared" si="52"/>
        <v>0</v>
      </c>
      <c r="BM143" s="1">
        <f t="shared" si="53"/>
        <v>0</v>
      </c>
      <c r="BN143" s="52">
        <f t="shared" si="54"/>
        <v>0</v>
      </c>
      <c r="BO143" s="1">
        <f t="shared" si="55"/>
        <v>0</v>
      </c>
      <c r="BP143" s="53">
        <f t="shared" si="56"/>
        <v>-5320</v>
      </c>
      <c r="BQ143" s="53">
        <f t="shared" si="57"/>
        <v>0</v>
      </c>
      <c r="BR143" t="str">
        <f t="shared" si="58"/>
        <v/>
      </c>
    </row>
    <row r="144" spans="1:70" x14ac:dyDescent="0.25">
      <c r="A144" t="str">
        <f t="shared" si="35"/>
        <v>DEDELEGATION</v>
      </c>
      <c r="B144" s="75" t="s">
        <v>3620</v>
      </c>
      <c r="C144" s="76">
        <v>44027</v>
      </c>
      <c r="D144">
        <v>3025948</v>
      </c>
      <c r="E144" t="str">
        <f>VLOOKUP(D144,Schools!A:B,2,0)</f>
        <v>Mathilda Marks-Kennedy School</v>
      </c>
      <c r="F144" t="str">
        <f>VLOOKUP(D144,Schools!$A:$Z,3,0)</f>
        <v>M</v>
      </c>
      <c r="G144" s="77">
        <v>-1753.25</v>
      </c>
      <c r="H144" s="75" t="s">
        <v>3621</v>
      </c>
      <c r="I144" s="75" t="s">
        <v>4037</v>
      </c>
      <c r="J144" t="str">
        <f t="shared" si="36"/>
        <v>10162/543965</v>
      </c>
      <c r="K144">
        <f>VLOOKUP(D144,Schools!$A:$Z,9,0)</f>
        <v>400112</v>
      </c>
      <c r="L144" s="75" t="s">
        <v>176</v>
      </c>
      <c r="M144" s="75" t="s">
        <v>4040</v>
      </c>
      <c r="N144" s="75" t="s">
        <v>4039</v>
      </c>
      <c r="O144" s="78" t="str">
        <f>VLOOKUP(D144,Schools!A:D,4,0)</f>
        <v>Primary</v>
      </c>
      <c r="P144" s="78">
        <f t="shared" si="37"/>
        <v>10162</v>
      </c>
      <c r="Q144" s="78">
        <f t="shared" si="38"/>
        <v>543965</v>
      </c>
      <c r="R144" s="79">
        <v>0</v>
      </c>
      <c r="S144" s="79">
        <v>0</v>
      </c>
      <c r="T144" s="79">
        <v>-1753.25</v>
      </c>
      <c r="U144" s="79">
        <v>0</v>
      </c>
      <c r="V144" s="79">
        <v>0</v>
      </c>
      <c r="W144" s="79">
        <v>0</v>
      </c>
      <c r="X144" s="79">
        <v>0</v>
      </c>
      <c r="Y144" s="79">
        <v>0</v>
      </c>
      <c r="Z144" s="79">
        <v>0</v>
      </c>
      <c r="AA144" s="79">
        <v>0</v>
      </c>
      <c r="AB144" s="79">
        <v>0</v>
      </c>
      <c r="AC144" s="79">
        <v>0</v>
      </c>
      <c r="AD144" s="79">
        <v>0</v>
      </c>
      <c r="AE144" s="79">
        <v>0</v>
      </c>
      <c r="AF144" s="52">
        <f t="shared" si="39"/>
        <v>-1753.25</v>
      </c>
      <c r="AG144" s="52">
        <f t="shared" si="40"/>
        <v>0</v>
      </c>
      <c r="AH144" s="79">
        <v>0</v>
      </c>
      <c r="AK144">
        <f t="shared" si="41"/>
        <v>1</v>
      </c>
      <c r="AL144" s="8">
        <f t="shared" si="63"/>
        <v>-1753.25</v>
      </c>
      <c r="AM144" s="8">
        <f t="shared" si="63"/>
        <v>0</v>
      </c>
      <c r="AN144" s="8">
        <f t="shared" si="63"/>
        <v>0</v>
      </c>
      <c r="AO144" s="8">
        <f t="shared" si="63"/>
        <v>0</v>
      </c>
      <c r="AP144" s="8">
        <f t="shared" si="63"/>
        <v>0</v>
      </c>
      <c r="AQ144" s="8">
        <f t="shared" si="63"/>
        <v>0</v>
      </c>
      <c r="AR144" s="8">
        <f t="shared" si="63"/>
        <v>0</v>
      </c>
      <c r="AS144" s="8">
        <f t="shared" si="63"/>
        <v>0</v>
      </c>
      <c r="AT144" s="8">
        <f t="shared" si="63"/>
        <v>0</v>
      </c>
      <c r="AU144" s="8">
        <f t="shared" si="63"/>
        <v>0</v>
      </c>
      <c r="AV144" s="8">
        <f t="shared" si="63"/>
        <v>0</v>
      </c>
      <c r="AW144" s="8">
        <f t="shared" si="63"/>
        <v>0</v>
      </c>
      <c r="AX144">
        <f t="shared" si="34"/>
        <v>0</v>
      </c>
      <c r="AY144" s="8">
        <f t="shared" si="61"/>
        <v>-1753.25</v>
      </c>
      <c r="AZ144" s="53">
        <f t="shared" si="43"/>
        <v>0</v>
      </c>
      <c r="BA144" s="80">
        <f t="shared" si="44"/>
        <v>0</v>
      </c>
      <c r="BD144" s="3" t="str">
        <f>VLOOKUP(D144,Schools!A:Q,17,0)</f>
        <v>B</v>
      </c>
      <c r="BF144" s="52">
        <f t="shared" si="46"/>
        <v>0</v>
      </c>
      <c r="BG144" s="52">
        <f t="shared" si="47"/>
        <v>-1753.25</v>
      </c>
      <c r="BH144" s="52">
        <f t="shared" si="48"/>
        <v>-1753.25</v>
      </c>
      <c r="BK144" s="8">
        <f t="shared" si="62"/>
        <v>-1753.25</v>
      </c>
      <c r="BL144" s="52">
        <f t="shared" si="52"/>
        <v>0</v>
      </c>
      <c r="BM144" s="1">
        <f t="shared" si="53"/>
        <v>0</v>
      </c>
      <c r="BN144" s="52">
        <f t="shared" si="54"/>
        <v>0</v>
      </c>
      <c r="BO144" s="1">
        <f t="shared" si="55"/>
        <v>0</v>
      </c>
      <c r="BP144" s="53">
        <f t="shared" si="56"/>
        <v>-1753</v>
      </c>
      <c r="BQ144" s="53">
        <f t="shared" si="57"/>
        <v>0</v>
      </c>
      <c r="BR144" t="str">
        <f t="shared" si="58"/>
        <v/>
      </c>
    </row>
    <row r="145" spans="1:70" x14ac:dyDescent="0.25">
      <c r="A145" t="str">
        <f t="shared" si="35"/>
        <v>DEDELEGATION</v>
      </c>
      <c r="B145" s="75" t="s">
        <v>3620</v>
      </c>
      <c r="C145" s="76">
        <v>44027</v>
      </c>
      <c r="D145">
        <v>3025949</v>
      </c>
      <c r="E145" t="str">
        <f>VLOOKUP(D145,Schools!A:B,2,0)</f>
        <v>Menorah Foundation School</v>
      </c>
      <c r="F145" t="str">
        <f>VLOOKUP(D145,Schools!$A:$Z,3,0)</f>
        <v>M</v>
      </c>
      <c r="G145" s="77">
        <v>-3420.55</v>
      </c>
      <c r="H145" s="75" t="s">
        <v>3621</v>
      </c>
      <c r="I145" s="75" t="s">
        <v>4037</v>
      </c>
      <c r="J145" t="str">
        <f t="shared" si="36"/>
        <v>10162/543965</v>
      </c>
      <c r="K145">
        <f>VLOOKUP(D145,Schools!$A:$Z,9,0)</f>
        <v>400110</v>
      </c>
      <c r="L145" s="75" t="s">
        <v>176</v>
      </c>
      <c r="M145" s="75" t="s">
        <v>4040</v>
      </c>
      <c r="N145" s="75" t="s">
        <v>4039</v>
      </c>
      <c r="O145" s="78" t="str">
        <f>VLOOKUP(D145,Schools!A:D,4,0)</f>
        <v>Primary</v>
      </c>
      <c r="P145" s="78">
        <f t="shared" si="37"/>
        <v>10162</v>
      </c>
      <c r="Q145" s="78">
        <f t="shared" si="38"/>
        <v>543965</v>
      </c>
      <c r="R145" s="79">
        <v>0</v>
      </c>
      <c r="S145" s="79">
        <v>0</v>
      </c>
      <c r="T145" s="79">
        <v>-3420.55</v>
      </c>
      <c r="U145" s="79">
        <v>0</v>
      </c>
      <c r="V145" s="79">
        <v>0</v>
      </c>
      <c r="W145" s="79">
        <v>0</v>
      </c>
      <c r="X145" s="79">
        <v>0</v>
      </c>
      <c r="Y145" s="79">
        <v>0</v>
      </c>
      <c r="Z145" s="79">
        <v>0</v>
      </c>
      <c r="AA145" s="79">
        <v>0</v>
      </c>
      <c r="AB145" s="79">
        <v>0</v>
      </c>
      <c r="AC145" s="79">
        <v>0</v>
      </c>
      <c r="AD145" s="79">
        <v>0</v>
      </c>
      <c r="AE145" s="79">
        <v>0</v>
      </c>
      <c r="AF145" s="52">
        <f t="shared" si="39"/>
        <v>-3420.55</v>
      </c>
      <c r="AG145" s="52">
        <f t="shared" si="40"/>
        <v>0</v>
      </c>
      <c r="AH145" s="79">
        <v>0</v>
      </c>
      <c r="AK145">
        <f t="shared" si="41"/>
        <v>1</v>
      </c>
      <c r="AL145" s="8">
        <f t="shared" si="63"/>
        <v>-3420.55</v>
      </c>
      <c r="AM145" s="8">
        <f t="shared" si="63"/>
        <v>0</v>
      </c>
      <c r="AN145" s="8">
        <f t="shared" si="63"/>
        <v>0</v>
      </c>
      <c r="AO145" s="8">
        <f t="shared" si="63"/>
        <v>0</v>
      </c>
      <c r="AP145" s="8">
        <f t="shared" si="63"/>
        <v>0</v>
      </c>
      <c r="AQ145" s="8">
        <f t="shared" si="63"/>
        <v>0</v>
      </c>
      <c r="AR145" s="8">
        <f t="shared" si="63"/>
        <v>0</v>
      </c>
      <c r="AS145" s="8">
        <f t="shared" si="63"/>
        <v>0</v>
      </c>
      <c r="AT145" s="8">
        <f t="shared" si="63"/>
        <v>0</v>
      </c>
      <c r="AU145" s="8">
        <f t="shared" si="63"/>
        <v>0</v>
      </c>
      <c r="AV145" s="8">
        <f t="shared" si="63"/>
        <v>0</v>
      </c>
      <c r="AW145" s="8">
        <f t="shared" si="63"/>
        <v>0</v>
      </c>
      <c r="AX145">
        <f t="shared" si="34"/>
        <v>0</v>
      </c>
      <c r="AY145" s="8">
        <f t="shared" si="61"/>
        <v>-3420.55</v>
      </c>
      <c r="AZ145" s="53">
        <f t="shared" si="43"/>
        <v>0</v>
      </c>
      <c r="BA145" s="80">
        <f t="shared" si="44"/>
        <v>0</v>
      </c>
      <c r="BD145" s="3" t="str">
        <f>VLOOKUP(D145,Schools!A:Q,17,0)</f>
        <v>B</v>
      </c>
      <c r="BF145" s="52">
        <f t="shared" si="46"/>
        <v>0</v>
      </c>
      <c r="BG145" s="52">
        <f t="shared" si="47"/>
        <v>-3420.55</v>
      </c>
      <c r="BH145" s="52">
        <f t="shared" si="48"/>
        <v>-3420.55</v>
      </c>
      <c r="BK145" s="8">
        <f t="shared" si="62"/>
        <v>-3420.55</v>
      </c>
      <c r="BL145" s="52">
        <f t="shared" si="52"/>
        <v>0</v>
      </c>
      <c r="BM145" s="1">
        <f t="shared" si="53"/>
        <v>0</v>
      </c>
      <c r="BN145" s="52">
        <f t="shared" si="54"/>
        <v>0</v>
      </c>
      <c r="BO145" s="1">
        <f t="shared" si="55"/>
        <v>0</v>
      </c>
      <c r="BP145" s="53">
        <f t="shared" si="56"/>
        <v>-3421</v>
      </c>
      <c r="BQ145" s="53">
        <f t="shared" si="57"/>
        <v>0</v>
      </c>
      <c r="BR145" t="str">
        <f t="shared" si="58"/>
        <v/>
      </c>
    </row>
    <row r="146" spans="1:70" x14ac:dyDescent="0.25">
      <c r="A146" t="str">
        <f t="shared" si="35"/>
        <v>DEDELEGATION</v>
      </c>
      <c r="B146" s="75" t="s">
        <v>3620</v>
      </c>
      <c r="C146" s="76">
        <v>44027</v>
      </c>
      <c r="D146">
        <v>3023513</v>
      </c>
      <c r="E146" t="str">
        <f>VLOOKUP(D146,Schools!A:B,2,0)</f>
        <v>Menorah Primary School</v>
      </c>
      <c r="F146" t="str">
        <f>VLOOKUP(D146,Schools!$A:$Z,3,0)</f>
        <v>M</v>
      </c>
      <c r="G146" s="77">
        <v>-3248.66</v>
      </c>
      <c r="H146" s="75" t="s">
        <v>3621</v>
      </c>
      <c r="I146" s="75" t="s">
        <v>4037</v>
      </c>
      <c r="J146" t="str">
        <f t="shared" si="36"/>
        <v>10162/543965</v>
      </c>
      <c r="K146">
        <f>VLOOKUP(D146,Schools!$A:$Z,9,0)</f>
        <v>400007</v>
      </c>
      <c r="L146" s="75" t="s">
        <v>176</v>
      </c>
      <c r="M146" s="75" t="s">
        <v>4040</v>
      </c>
      <c r="N146" s="75" t="s">
        <v>4039</v>
      </c>
      <c r="O146" s="78" t="str">
        <f>VLOOKUP(D146,Schools!A:D,4,0)</f>
        <v>Primary</v>
      </c>
      <c r="P146" s="78">
        <f t="shared" si="37"/>
        <v>10162</v>
      </c>
      <c r="Q146" s="78">
        <f t="shared" si="38"/>
        <v>543965</v>
      </c>
      <c r="R146" s="79">
        <v>0</v>
      </c>
      <c r="S146" s="79">
        <v>-3248.66</v>
      </c>
      <c r="T146" s="79">
        <v>0</v>
      </c>
      <c r="U146" s="79">
        <v>0</v>
      </c>
      <c r="V146" s="79">
        <v>0</v>
      </c>
      <c r="W146" s="79">
        <v>0</v>
      </c>
      <c r="X146" s="79">
        <v>0</v>
      </c>
      <c r="Y146" s="79">
        <v>0</v>
      </c>
      <c r="Z146" s="79">
        <v>0</v>
      </c>
      <c r="AA146" s="79">
        <v>0</v>
      </c>
      <c r="AB146" s="79">
        <v>0</v>
      </c>
      <c r="AC146" s="79">
        <v>0</v>
      </c>
      <c r="AD146" s="79">
        <v>0</v>
      </c>
      <c r="AE146" s="79">
        <v>0</v>
      </c>
      <c r="AF146" s="52">
        <f t="shared" si="39"/>
        <v>-3248.66</v>
      </c>
      <c r="AG146" s="52">
        <f t="shared" si="40"/>
        <v>0</v>
      </c>
      <c r="AH146" s="79">
        <v>0</v>
      </c>
      <c r="AK146">
        <f t="shared" si="41"/>
        <v>1</v>
      </c>
      <c r="AL146" s="8">
        <f t="shared" si="63"/>
        <v>-3248.66</v>
      </c>
      <c r="AM146" s="8">
        <f t="shared" si="63"/>
        <v>0</v>
      </c>
      <c r="AN146" s="8">
        <f t="shared" si="63"/>
        <v>0</v>
      </c>
      <c r="AO146" s="8">
        <f t="shared" si="63"/>
        <v>0</v>
      </c>
      <c r="AP146" s="8">
        <f t="shared" si="63"/>
        <v>0</v>
      </c>
      <c r="AQ146" s="8">
        <f t="shared" si="63"/>
        <v>0</v>
      </c>
      <c r="AR146" s="8">
        <f t="shared" si="63"/>
        <v>0</v>
      </c>
      <c r="AS146" s="8">
        <f t="shared" si="63"/>
        <v>0</v>
      </c>
      <c r="AT146" s="8">
        <f t="shared" si="63"/>
        <v>0</v>
      </c>
      <c r="AU146" s="8">
        <f t="shared" si="63"/>
        <v>0</v>
      </c>
      <c r="AV146" s="8">
        <f t="shared" si="63"/>
        <v>0</v>
      </c>
      <c r="AW146" s="8">
        <f t="shared" si="63"/>
        <v>0</v>
      </c>
      <c r="AX146">
        <f t="shared" si="34"/>
        <v>0</v>
      </c>
      <c r="AY146" s="8">
        <f t="shared" si="61"/>
        <v>-3248.66</v>
      </c>
      <c r="AZ146" s="53">
        <f t="shared" si="43"/>
        <v>0</v>
      </c>
      <c r="BA146" s="80">
        <f t="shared" si="44"/>
        <v>0</v>
      </c>
      <c r="BD146" s="3" t="str">
        <f>VLOOKUP(D146,Schools!A:Q,17,0)</f>
        <v>A</v>
      </c>
      <c r="BF146" s="52">
        <f t="shared" si="46"/>
        <v>0</v>
      </c>
      <c r="BG146" s="52">
        <f t="shared" si="47"/>
        <v>-3248.66</v>
      </c>
      <c r="BH146" s="52">
        <f t="shared" si="48"/>
        <v>-3248.66</v>
      </c>
      <c r="BK146" s="8">
        <f t="shared" si="62"/>
        <v>-3248.66</v>
      </c>
      <c r="BL146" s="52">
        <f t="shared" si="52"/>
        <v>0</v>
      </c>
      <c r="BM146" s="1">
        <f t="shared" si="53"/>
        <v>0</v>
      </c>
      <c r="BN146" s="52">
        <f t="shared" si="54"/>
        <v>0</v>
      </c>
      <c r="BO146" s="1">
        <f t="shared" si="55"/>
        <v>0</v>
      </c>
      <c r="BP146" s="53">
        <f t="shared" si="56"/>
        <v>-3249</v>
      </c>
      <c r="BQ146" s="53">
        <f t="shared" si="57"/>
        <v>0</v>
      </c>
      <c r="BR146" t="str">
        <f t="shared" si="58"/>
        <v/>
      </c>
    </row>
    <row r="147" spans="1:70" x14ac:dyDescent="0.25">
      <c r="A147" t="str">
        <f t="shared" si="35"/>
        <v>DEDELEGATION</v>
      </c>
      <c r="B147" s="75" t="s">
        <v>3620</v>
      </c>
      <c r="C147" s="76">
        <v>44027</v>
      </c>
      <c r="D147">
        <v>3023305</v>
      </c>
      <c r="E147" t="str">
        <f>VLOOKUP(D147,Schools!A:B,2,0)</f>
        <v>Monken Hadley C E Primary School</v>
      </c>
      <c r="F147" t="str">
        <f>VLOOKUP(D147,Schools!$A:$Z,3,0)</f>
        <v>M</v>
      </c>
      <c r="G147" s="77">
        <v>-1220.4000000000001</v>
      </c>
      <c r="H147" s="75" t="s">
        <v>3621</v>
      </c>
      <c r="I147" s="75" t="s">
        <v>4037</v>
      </c>
      <c r="J147" t="str">
        <f t="shared" si="36"/>
        <v>10162/543965</v>
      </c>
      <c r="K147">
        <f>VLOOKUP(D147,Schools!$A:$Z,9,0)</f>
        <v>400086</v>
      </c>
      <c r="L147" s="75" t="s">
        <v>176</v>
      </c>
      <c r="M147" s="75" t="s">
        <v>4040</v>
      </c>
      <c r="N147" s="75" t="s">
        <v>4039</v>
      </c>
      <c r="O147" s="78" t="str">
        <f>VLOOKUP(D147,Schools!A:D,4,0)</f>
        <v>Primary</v>
      </c>
      <c r="P147" s="78">
        <f t="shared" si="37"/>
        <v>10162</v>
      </c>
      <c r="Q147" s="78">
        <f t="shared" si="38"/>
        <v>543965</v>
      </c>
      <c r="R147" s="79">
        <v>0</v>
      </c>
      <c r="S147" s="79">
        <v>-1220.4000000000001</v>
      </c>
      <c r="T147" s="79">
        <v>0</v>
      </c>
      <c r="U147" s="79">
        <v>0</v>
      </c>
      <c r="V147" s="79">
        <v>0</v>
      </c>
      <c r="W147" s="79">
        <v>0</v>
      </c>
      <c r="X147" s="79">
        <v>0</v>
      </c>
      <c r="Y147" s="79">
        <v>0</v>
      </c>
      <c r="Z147" s="79">
        <v>0</v>
      </c>
      <c r="AA147" s="79">
        <v>0</v>
      </c>
      <c r="AB147" s="79">
        <v>0</v>
      </c>
      <c r="AC147" s="79">
        <v>0</v>
      </c>
      <c r="AD147" s="79">
        <v>0</v>
      </c>
      <c r="AE147" s="79">
        <v>0</v>
      </c>
      <c r="AF147" s="52">
        <f t="shared" si="39"/>
        <v>-1220.4000000000001</v>
      </c>
      <c r="AG147" s="52">
        <f t="shared" si="40"/>
        <v>0</v>
      </c>
      <c r="AH147" s="79">
        <v>0</v>
      </c>
      <c r="AL147" s="8"/>
    </row>
    <row r="148" spans="1:70" x14ac:dyDescent="0.25">
      <c r="A148" t="str">
        <f t="shared" si="35"/>
        <v>DEDELEGATION</v>
      </c>
      <c r="B148" s="75" t="s">
        <v>3620</v>
      </c>
      <c r="C148" s="76">
        <v>44027</v>
      </c>
      <c r="D148">
        <v>3022042</v>
      </c>
      <c r="E148" t="str">
        <f>VLOOKUP(D148,Schools!A:B,2,0)</f>
        <v>Monkfrith School</v>
      </c>
      <c r="F148" t="str">
        <f>VLOOKUP(D148,Schools!$A:$Z,3,0)</f>
        <v>M</v>
      </c>
      <c r="G148" s="77">
        <v>-3377.58</v>
      </c>
      <c r="H148" s="75" t="s">
        <v>3621</v>
      </c>
      <c r="I148" s="75" t="s">
        <v>4037</v>
      </c>
      <c r="J148" t="str">
        <f t="shared" si="36"/>
        <v>10162/543965</v>
      </c>
      <c r="K148">
        <f>VLOOKUP(D148,Schools!$A:$Z,9,0)</f>
        <v>400048</v>
      </c>
      <c r="L148" s="75" t="s">
        <v>176</v>
      </c>
      <c r="M148" s="75" t="s">
        <v>4040</v>
      </c>
      <c r="N148" s="75" t="s">
        <v>4039</v>
      </c>
      <c r="O148" s="78" t="str">
        <f>VLOOKUP(D148,Schools!A:D,4,0)</f>
        <v>Primary</v>
      </c>
      <c r="P148" s="78">
        <f t="shared" si="37"/>
        <v>10162</v>
      </c>
      <c r="Q148" s="78">
        <f t="shared" si="38"/>
        <v>543965</v>
      </c>
      <c r="R148" s="79">
        <v>0</v>
      </c>
      <c r="S148" s="79">
        <v>0</v>
      </c>
      <c r="T148" s="79">
        <v>-3377.58</v>
      </c>
      <c r="U148" s="79">
        <v>0</v>
      </c>
      <c r="V148" s="79">
        <v>0</v>
      </c>
      <c r="W148" s="79">
        <v>0</v>
      </c>
      <c r="X148" s="79">
        <v>0</v>
      </c>
      <c r="Y148" s="79">
        <v>0</v>
      </c>
      <c r="Z148" s="79">
        <v>0</v>
      </c>
      <c r="AA148" s="79">
        <v>0</v>
      </c>
      <c r="AB148" s="79">
        <v>0</v>
      </c>
      <c r="AC148" s="79">
        <v>0</v>
      </c>
      <c r="AD148" s="79">
        <v>0</v>
      </c>
      <c r="AE148" s="79">
        <v>0</v>
      </c>
      <c r="AF148" s="52">
        <f t="shared" si="39"/>
        <v>-3377.58</v>
      </c>
      <c r="AG148" s="52">
        <f t="shared" si="40"/>
        <v>0</v>
      </c>
      <c r="AH148" s="79">
        <v>0</v>
      </c>
      <c r="AL148" s="8"/>
    </row>
    <row r="149" spans="1:70" x14ac:dyDescent="0.25">
      <c r="A149" t="str">
        <f t="shared" ref="A149:A212" si="64">$B$3</f>
        <v>DEDELEGATION</v>
      </c>
      <c r="B149" s="75" t="s">
        <v>3620</v>
      </c>
      <c r="C149" s="76">
        <v>44027</v>
      </c>
      <c r="D149">
        <v>3022044</v>
      </c>
      <c r="E149" t="str">
        <f>VLOOKUP(D149,Schools!A:B,2,0)</f>
        <v>Moss Hall Infant School</v>
      </c>
      <c r="F149" t="str">
        <f>VLOOKUP(D149,Schools!$A:$Z,3,0)</f>
        <v>M</v>
      </c>
      <c r="G149" s="77">
        <v>-3008.02</v>
      </c>
      <c r="H149" s="75" t="s">
        <v>3621</v>
      </c>
      <c r="I149" s="75" t="s">
        <v>4037</v>
      </c>
      <c r="J149" t="str">
        <f t="shared" ref="J149:J212" si="65">P149&amp;"/"&amp;Q149</f>
        <v>10162/543965</v>
      </c>
      <c r="K149">
        <f>VLOOKUP(D149,Schools!$A:$Z,9,0)</f>
        <v>400087</v>
      </c>
      <c r="L149" s="75" t="s">
        <v>176</v>
      </c>
      <c r="M149" s="75" t="s">
        <v>4040</v>
      </c>
      <c r="N149" s="75" t="s">
        <v>4039</v>
      </c>
      <c r="O149" s="78" t="str">
        <f>VLOOKUP(D149,Schools!A:D,4,0)</f>
        <v>Primary</v>
      </c>
      <c r="P149" s="78">
        <f t="shared" ref="P149:P212" si="66">IF($F149="A","EFA",VLOOKUP(LEFT(O149,1),$AI$1:$AJ$3,2,0))</f>
        <v>10162</v>
      </c>
      <c r="Q149" s="78">
        <f t="shared" ref="Q149:Q212" si="67">IF(F149="M",543965,516500)</f>
        <v>543965</v>
      </c>
      <c r="R149" s="79">
        <v>0</v>
      </c>
      <c r="S149" s="79">
        <v>-3008.02</v>
      </c>
      <c r="T149" s="79">
        <v>0</v>
      </c>
      <c r="U149" s="79">
        <v>0</v>
      </c>
      <c r="V149" s="79">
        <v>0</v>
      </c>
      <c r="W149" s="79">
        <v>0</v>
      </c>
      <c r="X149" s="79">
        <v>0</v>
      </c>
      <c r="Y149" s="79">
        <v>0</v>
      </c>
      <c r="Z149" s="79">
        <v>0</v>
      </c>
      <c r="AA149" s="79">
        <v>0</v>
      </c>
      <c r="AB149" s="79">
        <v>0</v>
      </c>
      <c r="AC149" s="79">
        <v>0</v>
      </c>
      <c r="AD149" s="79">
        <v>0</v>
      </c>
      <c r="AE149" s="79">
        <v>0</v>
      </c>
      <c r="AF149" s="52">
        <f t="shared" ref="AF149:AF212" si="68">SUM(R149:AE149)+AH149</f>
        <v>-3008.02</v>
      </c>
      <c r="AG149" s="52">
        <f t="shared" ref="AG149:AG212" si="69">AF149-G149</f>
        <v>0</v>
      </c>
      <c r="AH149" s="79">
        <v>0</v>
      </c>
      <c r="AL149" s="8"/>
    </row>
    <row r="150" spans="1:70" x14ac:dyDescent="0.25">
      <c r="A150" t="str">
        <f t="shared" si="64"/>
        <v>DEDELEGATION</v>
      </c>
      <c r="B150" s="75" t="s">
        <v>3620</v>
      </c>
      <c r="C150" s="76">
        <v>44027</v>
      </c>
      <c r="D150">
        <v>3022043</v>
      </c>
      <c r="E150" t="str">
        <f>VLOOKUP(D150,Schools!A:B,2,0)</f>
        <v>Moss Hall Junior School</v>
      </c>
      <c r="F150" t="str">
        <f>VLOOKUP(D150,Schools!$A:$Z,3,0)</f>
        <v>M</v>
      </c>
      <c r="G150" s="77">
        <v>-3961.99</v>
      </c>
      <c r="H150" s="75" t="s">
        <v>3621</v>
      </c>
      <c r="I150" s="75" t="s">
        <v>4037</v>
      </c>
      <c r="J150" t="str">
        <f t="shared" si="65"/>
        <v>10162/543965</v>
      </c>
      <c r="K150">
        <f>VLOOKUP(D150,Schools!$A:$Z,9,0)</f>
        <v>400088</v>
      </c>
      <c r="L150" s="75" t="s">
        <v>176</v>
      </c>
      <c r="M150" s="75" t="s">
        <v>4040</v>
      </c>
      <c r="N150" s="75" t="s">
        <v>4039</v>
      </c>
      <c r="O150" s="78" t="str">
        <f>VLOOKUP(D150,Schools!A:D,4,0)</f>
        <v>Primary</v>
      </c>
      <c r="P150" s="78">
        <f t="shared" si="66"/>
        <v>10162</v>
      </c>
      <c r="Q150" s="78">
        <f t="shared" si="67"/>
        <v>543965</v>
      </c>
      <c r="R150" s="79">
        <v>0</v>
      </c>
      <c r="S150" s="79">
        <v>-3961.99</v>
      </c>
      <c r="T150" s="79">
        <v>0</v>
      </c>
      <c r="U150" s="79">
        <v>0</v>
      </c>
      <c r="V150" s="79">
        <v>0</v>
      </c>
      <c r="W150" s="79">
        <v>0</v>
      </c>
      <c r="X150" s="79">
        <v>0</v>
      </c>
      <c r="Y150" s="79">
        <v>0</v>
      </c>
      <c r="Z150" s="79">
        <v>0</v>
      </c>
      <c r="AA150" s="79">
        <v>0</v>
      </c>
      <c r="AB150" s="79">
        <v>0</v>
      </c>
      <c r="AC150" s="79">
        <v>0</v>
      </c>
      <c r="AD150" s="79">
        <v>0</v>
      </c>
      <c r="AE150" s="79">
        <v>0</v>
      </c>
      <c r="AF150" s="52">
        <f t="shared" si="68"/>
        <v>-3961.99</v>
      </c>
      <c r="AG150" s="52">
        <f t="shared" si="69"/>
        <v>0</v>
      </c>
      <c r="AH150" s="79">
        <v>0</v>
      </c>
      <c r="AL150" s="8"/>
    </row>
    <row r="151" spans="1:70" x14ac:dyDescent="0.25">
      <c r="A151" t="str">
        <f t="shared" si="64"/>
        <v>DEDELEGATION</v>
      </c>
      <c r="B151" s="75" t="s">
        <v>3620</v>
      </c>
      <c r="C151" s="76">
        <v>44027</v>
      </c>
      <c r="D151">
        <v>3022053</v>
      </c>
      <c r="E151" t="str">
        <f>VLOOKUP(D151,Schools!A:B,2,0)</f>
        <v>Noam Primary School</v>
      </c>
      <c r="F151" t="str">
        <f>VLOOKUP(D151,Schools!$A:$Z,3,0)</f>
        <v>M</v>
      </c>
      <c r="G151" s="77">
        <v>-1478.23</v>
      </c>
      <c r="H151" s="75" t="s">
        <v>3621</v>
      </c>
      <c r="I151" s="75" t="s">
        <v>4037</v>
      </c>
      <c r="J151" t="str">
        <f t="shared" si="65"/>
        <v>10162/543965</v>
      </c>
      <c r="K151">
        <f>VLOOKUP(D151,Schools!$A:$Z,9,0)</f>
        <v>158733</v>
      </c>
      <c r="L151" s="75" t="s">
        <v>176</v>
      </c>
      <c r="M151" s="75" t="s">
        <v>4040</v>
      </c>
      <c r="N151" s="75" t="s">
        <v>4039</v>
      </c>
      <c r="O151" s="78" t="str">
        <f>VLOOKUP(D151,Schools!A:D,4,0)</f>
        <v>Primary</v>
      </c>
      <c r="P151" s="78">
        <f t="shared" si="66"/>
        <v>10162</v>
      </c>
      <c r="Q151" s="78">
        <f t="shared" si="67"/>
        <v>543965</v>
      </c>
      <c r="R151" s="79">
        <v>0</v>
      </c>
      <c r="S151" s="79">
        <v>0</v>
      </c>
      <c r="T151" s="79">
        <v>-1478.23</v>
      </c>
      <c r="U151" s="79">
        <v>0</v>
      </c>
      <c r="V151" s="79">
        <v>0</v>
      </c>
      <c r="W151" s="79">
        <v>0</v>
      </c>
      <c r="X151" s="79">
        <v>0</v>
      </c>
      <c r="Y151" s="79">
        <v>0</v>
      </c>
      <c r="Z151" s="79">
        <v>0</v>
      </c>
      <c r="AA151" s="79">
        <v>0</v>
      </c>
      <c r="AB151" s="79">
        <v>0</v>
      </c>
      <c r="AC151" s="79">
        <v>0</v>
      </c>
      <c r="AD151" s="79">
        <v>0</v>
      </c>
      <c r="AE151" s="79">
        <v>0</v>
      </c>
      <c r="AF151" s="52">
        <f t="shared" si="68"/>
        <v>-1478.23</v>
      </c>
      <c r="AG151" s="52">
        <f t="shared" si="69"/>
        <v>0</v>
      </c>
      <c r="AH151" s="79">
        <v>0</v>
      </c>
      <c r="AL151" s="8"/>
    </row>
    <row r="152" spans="1:70" x14ac:dyDescent="0.25">
      <c r="A152" t="str">
        <f t="shared" si="64"/>
        <v>DEDELEGATION</v>
      </c>
      <c r="B152" s="75" t="s">
        <v>3620</v>
      </c>
      <c r="C152" s="76">
        <v>44027</v>
      </c>
      <c r="D152">
        <v>3022045</v>
      </c>
      <c r="E152" t="str">
        <f>VLOOKUP(D152,Schools!A:B,2,0)</f>
        <v>Northside School</v>
      </c>
      <c r="F152" t="str">
        <f>VLOOKUP(D152,Schools!$A:$Z,3,0)</f>
        <v>M</v>
      </c>
      <c r="G152" s="77">
        <v>-2054.0500000000002</v>
      </c>
      <c r="H152" s="75" t="s">
        <v>3621</v>
      </c>
      <c r="I152" s="75" t="s">
        <v>4037</v>
      </c>
      <c r="J152" t="str">
        <f t="shared" si="65"/>
        <v>10162/543965</v>
      </c>
      <c r="K152">
        <f>VLOOKUP(D152,Schools!$A:$Z,9,0)</f>
        <v>400089</v>
      </c>
      <c r="L152" s="75" t="s">
        <v>176</v>
      </c>
      <c r="M152" s="75" t="s">
        <v>4040</v>
      </c>
      <c r="N152" s="75" t="s">
        <v>4039</v>
      </c>
      <c r="O152" s="78" t="str">
        <f>VLOOKUP(D152,Schools!A:D,4,0)</f>
        <v>Primary</v>
      </c>
      <c r="P152" s="78">
        <f t="shared" si="66"/>
        <v>10162</v>
      </c>
      <c r="Q152" s="78">
        <f t="shared" si="67"/>
        <v>543965</v>
      </c>
      <c r="R152" s="79">
        <v>0</v>
      </c>
      <c r="S152" s="79">
        <v>-2054.0500000000002</v>
      </c>
      <c r="T152" s="79">
        <v>0</v>
      </c>
      <c r="U152" s="79">
        <v>0</v>
      </c>
      <c r="V152" s="79">
        <v>0</v>
      </c>
      <c r="W152" s="79">
        <v>0</v>
      </c>
      <c r="X152" s="79">
        <v>0</v>
      </c>
      <c r="Y152" s="79">
        <v>0</v>
      </c>
      <c r="Z152" s="79">
        <v>0</v>
      </c>
      <c r="AA152" s="79">
        <v>0</v>
      </c>
      <c r="AB152" s="79">
        <v>0</v>
      </c>
      <c r="AC152" s="79">
        <v>0</v>
      </c>
      <c r="AD152" s="79">
        <v>0</v>
      </c>
      <c r="AE152" s="79">
        <v>0</v>
      </c>
      <c r="AF152" s="52">
        <f t="shared" si="68"/>
        <v>-2054.0500000000002</v>
      </c>
      <c r="AG152" s="52">
        <f t="shared" si="69"/>
        <v>0</v>
      </c>
      <c r="AH152" s="79">
        <v>0</v>
      </c>
      <c r="AL152" s="8"/>
    </row>
    <row r="153" spans="1:70" x14ac:dyDescent="0.25">
      <c r="A153" t="str">
        <f t="shared" si="64"/>
        <v>DEDELEGATION</v>
      </c>
      <c r="B153" s="75" t="s">
        <v>3620</v>
      </c>
      <c r="C153" s="76">
        <v>44027</v>
      </c>
      <c r="D153">
        <v>3022077</v>
      </c>
      <c r="E153" t="str">
        <f>VLOOKUP(D153,Schools!A:B,2,0)</f>
        <v>Orion Primary School</v>
      </c>
      <c r="F153" t="str">
        <f>VLOOKUP(D153,Schools!$A:$Z,3,0)</f>
        <v>M</v>
      </c>
      <c r="G153" s="77">
        <v>-7494.27</v>
      </c>
      <c r="H153" s="75" t="s">
        <v>3621</v>
      </c>
      <c r="I153" s="75" t="s">
        <v>4037</v>
      </c>
      <c r="J153" t="str">
        <f t="shared" si="65"/>
        <v>10162/543965</v>
      </c>
      <c r="K153">
        <f>VLOOKUP(D153,Schools!$A:$Z,9,0)</f>
        <v>400113</v>
      </c>
      <c r="L153" s="75" t="s">
        <v>176</v>
      </c>
      <c r="M153" s="75" t="s">
        <v>4040</v>
      </c>
      <c r="N153" s="75" t="s">
        <v>4039</v>
      </c>
      <c r="O153" s="78" t="str">
        <f>VLOOKUP(D153,Schools!A:D,4,0)</f>
        <v>Primary</v>
      </c>
      <c r="P153" s="78">
        <f t="shared" si="66"/>
        <v>10162</v>
      </c>
      <c r="Q153" s="78">
        <f t="shared" si="67"/>
        <v>543965</v>
      </c>
      <c r="R153" s="79">
        <v>0</v>
      </c>
      <c r="S153" s="79">
        <v>-7494.27</v>
      </c>
      <c r="T153" s="79">
        <v>0</v>
      </c>
      <c r="U153" s="79">
        <v>0</v>
      </c>
      <c r="V153" s="79">
        <v>0</v>
      </c>
      <c r="W153" s="79">
        <v>0</v>
      </c>
      <c r="X153" s="79">
        <v>0</v>
      </c>
      <c r="Y153" s="79">
        <v>0</v>
      </c>
      <c r="Z153" s="79">
        <v>0</v>
      </c>
      <c r="AA153" s="79">
        <v>0</v>
      </c>
      <c r="AB153" s="79">
        <v>0</v>
      </c>
      <c r="AC153" s="79">
        <v>0</v>
      </c>
      <c r="AD153" s="79">
        <v>0</v>
      </c>
      <c r="AE153" s="79">
        <v>0</v>
      </c>
      <c r="AF153" s="52">
        <f t="shared" si="68"/>
        <v>-7494.27</v>
      </c>
      <c r="AG153" s="52">
        <f t="shared" si="69"/>
        <v>0</v>
      </c>
      <c r="AH153" s="79">
        <v>0</v>
      </c>
      <c r="AL153" s="8"/>
    </row>
    <row r="154" spans="1:70" x14ac:dyDescent="0.25">
      <c r="A154" t="str">
        <f t="shared" si="64"/>
        <v>DEDELEGATION</v>
      </c>
      <c r="B154" s="75" t="s">
        <v>3620</v>
      </c>
      <c r="C154" s="76">
        <v>44027</v>
      </c>
      <c r="D154">
        <v>3025201</v>
      </c>
      <c r="E154" t="str">
        <f>VLOOKUP(D154,Schools!A:B,2,0)</f>
        <v>Osidge Primary School</v>
      </c>
      <c r="F154" t="str">
        <f>VLOOKUP(D154,Schools!$A:$Z,3,0)</f>
        <v>M</v>
      </c>
      <c r="G154" s="77">
        <v>-3334.61</v>
      </c>
      <c r="H154" s="75" t="s">
        <v>3621</v>
      </c>
      <c r="I154" s="75" t="s">
        <v>4037</v>
      </c>
      <c r="J154" t="str">
        <f t="shared" si="65"/>
        <v>10162/543965</v>
      </c>
      <c r="K154">
        <f>VLOOKUP(D154,Schools!$A:$Z,9,0)</f>
        <v>400021</v>
      </c>
      <c r="L154" s="75" t="s">
        <v>176</v>
      </c>
      <c r="M154" s="75" t="s">
        <v>4040</v>
      </c>
      <c r="N154" s="75" t="s">
        <v>4039</v>
      </c>
      <c r="O154" s="78" t="str">
        <f>VLOOKUP(D154,Schools!A:D,4,0)</f>
        <v>Primary</v>
      </c>
      <c r="P154" s="78">
        <f t="shared" si="66"/>
        <v>10162</v>
      </c>
      <c r="Q154" s="78">
        <f t="shared" si="67"/>
        <v>543965</v>
      </c>
      <c r="R154" s="79">
        <v>0</v>
      </c>
      <c r="S154" s="79">
        <v>0</v>
      </c>
      <c r="T154" s="79">
        <v>-3334.61</v>
      </c>
      <c r="U154" s="79">
        <v>0</v>
      </c>
      <c r="V154" s="79">
        <v>0</v>
      </c>
      <c r="W154" s="79">
        <v>0</v>
      </c>
      <c r="X154" s="79">
        <v>0</v>
      </c>
      <c r="Y154" s="79">
        <v>0</v>
      </c>
      <c r="Z154" s="79">
        <v>0</v>
      </c>
      <c r="AA154" s="79">
        <v>0</v>
      </c>
      <c r="AB154" s="79">
        <v>0</v>
      </c>
      <c r="AC154" s="79">
        <v>0</v>
      </c>
      <c r="AD154" s="79">
        <v>0</v>
      </c>
      <c r="AE154" s="79">
        <v>0</v>
      </c>
      <c r="AF154" s="52">
        <f t="shared" si="68"/>
        <v>-3334.61</v>
      </c>
      <c r="AG154" s="52">
        <f t="shared" si="69"/>
        <v>0</v>
      </c>
      <c r="AH154" s="79">
        <v>0</v>
      </c>
      <c r="AL154" s="8"/>
    </row>
    <row r="155" spans="1:70" x14ac:dyDescent="0.25">
      <c r="A155" t="str">
        <f t="shared" si="64"/>
        <v>DEDELEGATION</v>
      </c>
      <c r="B155" s="75" t="s">
        <v>3620</v>
      </c>
      <c r="C155" s="76">
        <v>44027</v>
      </c>
      <c r="D155">
        <v>3023501</v>
      </c>
      <c r="E155" t="str">
        <f>VLOOKUP(D155,Schools!A:B,2,0)</f>
        <v>Our Lady of Lourdes School</v>
      </c>
      <c r="F155" t="str">
        <f>VLOOKUP(D155,Schools!$A:$Z,3,0)</f>
        <v>M</v>
      </c>
      <c r="G155" s="77">
        <v>-1779.03</v>
      </c>
      <c r="H155" s="75" t="s">
        <v>3621</v>
      </c>
      <c r="I155" s="75" t="s">
        <v>4037</v>
      </c>
      <c r="J155" t="str">
        <f t="shared" si="65"/>
        <v>10162/543965</v>
      </c>
      <c r="K155">
        <f>VLOOKUP(D155,Schools!$A:$Z,9,0)</f>
        <v>400003</v>
      </c>
      <c r="L155" s="75" t="s">
        <v>176</v>
      </c>
      <c r="M155" s="75" t="s">
        <v>4040</v>
      </c>
      <c r="N155" s="75" t="s">
        <v>4039</v>
      </c>
      <c r="O155" s="78" t="str">
        <f>VLOOKUP(D155,Schools!A:D,4,0)</f>
        <v>Primary</v>
      </c>
      <c r="P155" s="78">
        <f t="shared" si="66"/>
        <v>10162</v>
      </c>
      <c r="Q155" s="78">
        <f t="shared" si="67"/>
        <v>543965</v>
      </c>
      <c r="R155" s="79">
        <v>0</v>
      </c>
      <c r="S155" s="79">
        <v>-1779.03</v>
      </c>
      <c r="T155" s="79">
        <v>0</v>
      </c>
      <c r="U155" s="79">
        <v>0</v>
      </c>
      <c r="V155" s="79">
        <v>0</v>
      </c>
      <c r="W155" s="79">
        <v>0</v>
      </c>
      <c r="X155" s="79">
        <v>0</v>
      </c>
      <c r="Y155" s="79">
        <v>0</v>
      </c>
      <c r="Z155" s="79">
        <v>0</v>
      </c>
      <c r="AA155" s="79">
        <v>0</v>
      </c>
      <c r="AB155" s="79">
        <v>0</v>
      </c>
      <c r="AC155" s="79">
        <v>0</v>
      </c>
      <c r="AD155" s="79">
        <v>0</v>
      </c>
      <c r="AE155" s="79">
        <v>0</v>
      </c>
      <c r="AF155" s="52">
        <f t="shared" si="68"/>
        <v>-1779.03</v>
      </c>
      <c r="AG155" s="52">
        <f t="shared" si="69"/>
        <v>0</v>
      </c>
      <c r="AH155" s="79">
        <v>0</v>
      </c>
      <c r="AL155" s="8"/>
    </row>
    <row r="156" spans="1:70" x14ac:dyDescent="0.25">
      <c r="A156" t="str">
        <f t="shared" si="64"/>
        <v>DEDELEGATION</v>
      </c>
      <c r="B156" s="75" t="s">
        <v>3620</v>
      </c>
      <c r="C156" s="76">
        <v>44027</v>
      </c>
      <c r="D156">
        <v>3022078</v>
      </c>
      <c r="E156" t="str">
        <f>VLOOKUP(D156,Schools!A:B,2,0)</f>
        <v>Pardes House School</v>
      </c>
      <c r="F156" t="str">
        <f>VLOOKUP(D156,Schools!$A:$Z,3,0)</f>
        <v>M</v>
      </c>
      <c r="G156" s="77">
        <v>-2956.46</v>
      </c>
      <c r="H156" s="75" t="s">
        <v>3621</v>
      </c>
      <c r="I156" s="75" t="s">
        <v>4037</v>
      </c>
      <c r="J156" t="str">
        <f t="shared" si="65"/>
        <v>10162/543965</v>
      </c>
      <c r="K156">
        <f>VLOOKUP(D156,Schools!$A:$Z,9,0)</f>
        <v>400014</v>
      </c>
      <c r="L156" s="75" t="s">
        <v>176</v>
      </c>
      <c r="M156" s="75" t="s">
        <v>4040</v>
      </c>
      <c r="N156" s="75" t="s">
        <v>4039</v>
      </c>
      <c r="O156" s="78" t="str">
        <f>VLOOKUP(D156,Schools!A:D,4,0)</f>
        <v>Primary</v>
      </c>
      <c r="P156" s="78">
        <f t="shared" si="66"/>
        <v>10162</v>
      </c>
      <c r="Q156" s="78">
        <f t="shared" si="67"/>
        <v>543965</v>
      </c>
      <c r="R156" s="79">
        <v>0</v>
      </c>
      <c r="S156" s="79">
        <v>-2956.46</v>
      </c>
      <c r="T156" s="79">
        <v>0</v>
      </c>
      <c r="U156" s="79">
        <v>0</v>
      </c>
      <c r="V156" s="79">
        <v>0</v>
      </c>
      <c r="W156" s="79">
        <v>0</v>
      </c>
      <c r="X156" s="79">
        <v>0</v>
      </c>
      <c r="Y156" s="79">
        <v>0</v>
      </c>
      <c r="Z156" s="79">
        <v>0</v>
      </c>
      <c r="AA156" s="79">
        <v>0</v>
      </c>
      <c r="AB156" s="79">
        <v>0</v>
      </c>
      <c r="AC156" s="79">
        <v>0</v>
      </c>
      <c r="AD156" s="79">
        <v>0</v>
      </c>
      <c r="AE156" s="79">
        <v>0</v>
      </c>
      <c r="AF156" s="52">
        <f t="shared" si="68"/>
        <v>-2956.46</v>
      </c>
      <c r="AG156" s="52">
        <f t="shared" si="69"/>
        <v>0</v>
      </c>
      <c r="AH156" s="79">
        <v>0</v>
      </c>
      <c r="AL156" s="8"/>
    </row>
    <row r="157" spans="1:70" x14ac:dyDescent="0.25">
      <c r="A157" t="str">
        <f t="shared" si="64"/>
        <v>DEDELEGATION</v>
      </c>
      <c r="B157" s="75" t="s">
        <v>3620</v>
      </c>
      <c r="C157" s="76">
        <v>44027</v>
      </c>
      <c r="D157">
        <v>3022071</v>
      </c>
      <c r="E157" t="str">
        <f>VLOOKUP(D157,Schools!A:B,2,0)</f>
        <v>Queenswell Infant and Nursery School</v>
      </c>
      <c r="F157" t="str">
        <f>VLOOKUP(D157,Schools!$A:$Z,3,0)</f>
        <v>M</v>
      </c>
      <c r="G157" s="77">
        <v>-1495.42</v>
      </c>
      <c r="H157" s="75" t="s">
        <v>3621</v>
      </c>
      <c r="I157" s="75" t="s">
        <v>4037</v>
      </c>
      <c r="J157" t="str">
        <f t="shared" si="65"/>
        <v>10162/543965</v>
      </c>
      <c r="K157">
        <f>VLOOKUP(D157,Schools!$A:$Z,9,0)</f>
        <v>400010</v>
      </c>
      <c r="L157" s="75" t="s">
        <v>176</v>
      </c>
      <c r="M157" s="75" t="s">
        <v>4040</v>
      </c>
      <c r="N157" s="75" t="s">
        <v>4039</v>
      </c>
      <c r="O157" s="78" t="str">
        <f>VLOOKUP(D157,Schools!A:D,4,0)</f>
        <v>Primary</v>
      </c>
      <c r="P157" s="78">
        <f t="shared" si="66"/>
        <v>10162</v>
      </c>
      <c r="Q157" s="78">
        <f t="shared" si="67"/>
        <v>543965</v>
      </c>
      <c r="R157" s="79">
        <v>0</v>
      </c>
      <c r="S157" s="79">
        <v>0</v>
      </c>
      <c r="T157" s="79">
        <v>-1495.42</v>
      </c>
      <c r="U157" s="79">
        <v>0</v>
      </c>
      <c r="V157" s="79">
        <v>0</v>
      </c>
      <c r="W157" s="79">
        <v>0</v>
      </c>
      <c r="X157" s="79">
        <v>0</v>
      </c>
      <c r="Y157" s="79">
        <v>0</v>
      </c>
      <c r="Z157" s="79">
        <v>0</v>
      </c>
      <c r="AA157" s="79">
        <v>0</v>
      </c>
      <c r="AB157" s="79">
        <v>0</v>
      </c>
      <c r="AC157" s="79">
        <v>0</v>
      </c>
      <c r="AD157" s="79">
        <v>0</v>
      </c>
      <c r="AE157" s="79">
        <v>0</v>
      </c>
      <c r="AF157" s="52">
        <f t="shared" si="68"/>
        <v>-1495.42</v>
      </c>
      <c r="AG157" s="52">
        <f t="shared" si="69"/>
        <v>0</v>
      </c>
      <c r="AH157" s="79">
        <v>0</v>
      </c>
      <c r="AL157" s="8"/>
    </row>
    <row r="158" spans="1:70" x14ac:dyDescent="0.25">
      <c r="A158" t="str">
        <f t="shared" si="64"/>
        <v>DEDELEGATION</v>
      </c>
      <c r="B158" s="75" t="s">
        <v>3620</v>
      </c>
      <c r="C158" s="76">
        <v>44027</v>
      </c>
      <c r="D158">
        <v>3022072</v>
      </c>
      <c r="E158" t="str">
        <f>VLOOKUP(D158,Schools!A:B,2,0)</f>
        <v>Queenswell Junior School</v>
      </c>
      <c r="F158" t="str">
        <f>VLOOKUP(D158,Schools!$A:$Z,3,0)</f>
        <v>M</v>
      </c>
      <c r="G158" s="77">
        <v>-2999.43</v>
      </c>
      <c r="H158" s="75" t="s">
        <v>3621</v>
      </c>
      <c r="I158" s="75" t="s">
        <v>4037</v>
      </c>
      <c r="J158" t="str">
        <f t="shared" si="65"/>
        <v>10162/543965</v>
      </c>
      <c r="K158">
        <f>VLOOKUP(D158,Schools!$A:$Z,9,0)</f>
        <v>400012</v>
      </c>
      <c r="L158" s="75" t="s">
        <v>176</v>
      </c>
      <c r="M158" s="75" t="s">
        <v>4040</v>
      </c>
      <c r="N158" s="75" t="s">
        <v>4039</v>
      </c>
      <c r="O158" s="78" t="str">
        <f>VLOOKUP(D158,Schools!A:D,4,0)</f>
        <v>Primary</v>
      </c>
      <c r="P158" s="78">
        <f t="shared" si="66"/>
        <v>10162</v>
      </c>
      <c r="Q158" s="78">
        <f t="shared" si="67"/>
        <v>543965</v>
      </c>
      <c r="R158" s="79">
        <v>0</v>
      </c>
      <c r="S158" s="79">
        <v>0</v>
      </c>
      <c r="T158" s="79">
        <v>-2999.43</v>
      </c>
      <c r="U158" s="79">
        <v>0</v>
      </c>
      <c r="V158" s="79">
        <v>0</v>
      </c>
      <c r="W158" s="79">
        <v>0</v>
      </c>
      <c r="X158" s="79">
        <v>0</v>
      </c>
      <c r="Y158" s="79">
        <v>0</v>
      </c>
      <c r="Z158" s="79">
        <v>0</v>
      </c>
      <c r="AA158" s="79">
        <v>0</v>
      </c>
      <c r="AB158" s="79">
        <v>0</v>
      </c>
      <c r="AC158" s="79">
        <v>0</v>
      </c>
      <c r="AD158" s="79">
        <v>0</v>
      </c>
      <c r="AE158" s="79">
        <v>0</v>
      </c>
      <c r="AF158" s="52">
        <f t="shared" si="68"/>
        <v>-2999.43</v>
      </c>
      <c r="AG158" s="52">
        <f t="shared" si="69"/>
        <v>0</v>
      </c>
      <c r="AH158" s="79">
        <v>0</v>
      </c>
      <c r="AL158" s="8"/>
    </row>
    <row r="159" spans="1:70" x14ac:dyDescent="0.25">
      <c r="A159" t="str">
        <f t="shared" si="64"/>
        <v>DEDELEGATION</v>
      </c>
      <c r="B159" s="75" t="s">
        <v>3620</v>
      </c>
      <c r="C159" s="76">
        <v>44027</v>
      </c>
      <c r="D159">
        <v>3023512</v>
      </c>
      <c r="E159" t="str">
        <f>VLOOKUP(D159,Schools!A:B,2,0)</f>
        <v>Rosh Pinah</v>
      </c>
      <c r="F159" t="str">
        <f>VLOOKUP(D159,Schools!$A:$Z,3,0)</f>
        <v>M</v>
      </c>
      <c r="G159" s="77">
        <v>-3274.45</v>
      </c>
      <c r="H159" s="75" t="s">
        <v>3621</v>
      </c>
      <c r="I159" s="75" t="s">
        <v>4037</v>
      </c>
      <c r="J159" t="str">
        <f t="shared" si="65"/>
        <v>10162/543965</v>
      </c>
      <c r="K159">
        <f>VLOOKUP(D159,Schools!$A:$Z,9,0)</f>
        <v>400093</v>
      </c>
      <c r="L159" s="75" t="s">
        <v>176</v>
      </c>
      <c r="M159" s="75" t="s">
        <v>4040</v>
      </c>
      <c r="N159" s="75" t="s">
        <v>4039</v>
      </c>
      <c r="O159" s="78" t="str">
        <f>VLOOKUP(D159,Schools!A:D,4,0)</f>
        <v>Primary</v>
      </c>
      <c r="P159" s="78">
        <f t="shared" si="66"/>
        <v>10162</v>
      </c>
      <c r="Q159" s="78">
        <f t="shared" si="67"/>
        <v>543965</v>
      </c>
      <c r="R159" s="79">
        <v>0</v>
      </c>
      <c r="S159" s="79">
        <v>0</v>
      </c>
      <c r="T159" s="79">
        <v>-3274.45</v>
      </c>
      <c r="U159" s="79">
        <v>0</v>
      </c>
      <c r="V159" s="79">
        <v>0</v>
      </c>
      <c r="W159" s="79">
        <v>0</v>
      </c>
      <c r="X159" s="79">
        <v>0</v>
      </c>
      <c r="Y159" s="79">
        <v>0</v>
      </c>
      <c r="Z159" s="79">
        <v>0</v>
      </c>
      <c r="AA159" s="79">
        <v>0</v>
      </c>
      <c r="AB159" s="79">
        <v>0</v>
      </c>
      <c r="AC159" s="79">
        <v>0</v>
      </c>
      <c r="AD159" s="79">
        <v>0</v>
      </c>
      <c r="AE159" s="79">
        <v>0</v>
      </c>
      <c r="AF159" s="52">
        <f t="shared" si="68"/>
        <v>-3274.45</v>
      </c>
      <c r="AG159" s="52">
        <f t="shared" si="69"/>
        <v>0</v>
      </c>
      <c r="AH159" s="79">
        <v>0</v>
      </c>
      <c r="AL159" s="8"/>
    </row>
    <row r="160" spans="1:70" x14ac:dyDescent="0.25">
      <c r="A160" t="str">
        <f t="shared" si="64"/>
        <v>DEDELEGATION</v>
      </c>
      <c r="B160" s="75" t="s">
        <v>3620</v>
      </c>
      <c r="C160" s="76">
        <v>44027</v>
      </c>
      <c r="D160">
        <v>3023510</v>
      </c>
      <c r="E160" t="str">
        <f>VLOOKUP(D160,Schools!A:B,2,0)</f>
        <v>Sacred Heart School</v>
      </c>
      <c r="F160" t="str">
        <f>VLOOKUP(D160,Schools!$A:$Z,3,0)</f>
        <v>M</v>
      </c>
      <c r="G160" s="77">
        <v>-3394.77</v>
      </c>
      <c r="H160" s="75" t="s">
        <v>3621</v>
      </c>
      <c r="I160" s="75" t="s">
        <v>4037</v>
      </c>
      <c r="J160" t="str">
        <f t="shared" si="65"/>
        <v>10162/543965</v>
      </c>
      <c r="K160">
        <f>VLOOKUP(D160,Schools!$A:$Z,9,0)</f>
        <v>400071</v>
      </c>
      <c r="L160" s="75" t="s">
        <v>176</v>
      </c>
      <c r="M160" s="75" t="s">
        <v>4040</v>
      </c>
      <c r="N160" s="75" t="s">
        <v>4039</v>
      </c>
      <c r="O160" s="78" t="str">
        <f>VLOOKUP(D160,Schools!A:D,4,0)</f>
        <v>Primary</v>
      </c>
      <c r="P160" s="78">
        <f t="shared" si="66"/>
        <v>10162</v>
      </c>
      <c r="Q160" s="78">
        <f t="shared" si="67"/>
        <v>543965</v>
      </c>
      <c r="R160" s="79">
        <v>0</v>
      </c>
      <c r="S160" s="79">
        <v>-3394.77</v>
      </c>
      <c r="T160" s="79">
        <v>0</v>
      </c>
      <c r="U160" s="79">
        <v>0</v>
      </c>
      <c r="V160" s="79">
        <v>0</v>
      </c>
      <c r="W160" s="79">
        <v>0</v>
      </c>
      <c r="X160" s="79">
        <v>0</v>
      </c>
      <c r="Y160" s="79">
        <v>0</v>
      </c>
      <c r="Z160" s="79">
        <v>0</v>
      </c>
      <c r="AA160" s="79">
        <v>0</v>
      </c>
      <c r="AB160" s="79">
        <v>0</v>
      </c>
      <c r="AC160" s="79">
        <v>0</v>
      </c>
      <c r="AD160" s="79">
        <v>0</v>
      </c>
      <c r="AE160" s="79">
        <v>0</v>
      </c>
      <c r="AF160" s="52">
        <f t="shared" si="68"/>
        <v>-3394.77</v>
      </c>
      <c r="AG160" s="52">
        <f t="shared" si="69"/>
        <v>0</v>
      </c>
      <c r="AH160" s="79">
        <v>0</v>
      </c>
      <c r="AL160" s="8"/>
    </row>
    <row r="161" spans="1:38" x14ac:dyDescent="0.25">
      <c r="A161" t="str">
        <f t="shared" si="64"/>
        <v>DEDELEGATION</v>
      </c>
      <c r="B161" s="75" t="s">
        <v>3620</v>
      </c>
      <c r="C161" s="76">
        <v>44027</v>
      </c>
      <c r="D161">
        <v>3023502</v>
      </c>
      <c r="E161" t="str">
        <f>VLOOKUP(D161,Schools!A:B,2,0)</f>
        <v>St Agnes RC Primary School</v>
      </c>
      <c r="F161" t="str">
        <f>VLOOKUP(D161,Schools!$A:$Z,3,0)</f>
        <v>M</v>
      </c>
      <c r="G161" s="77">
        <v>-2956.46</v>
      </c>
      <c r="H161" s="75" t="s">
        <v>3621</v>
      </c>
      <c r="I161" s="75" t="s">
        <v>4037</v>
      </c>
      <c r="J161" t="str">
        <f t="shared" si="65"/>
        <v>10162/543965</v>
      </c>
      <c r="K161">
        <f>VLOOKUP(D161,Schools!$A:$Z,9,0)</f>
        <v>400096</v>
      </c>
      <c r="L161" s="75" t="s">
        <v>176</v>
      </c>
      <c r="M161" s="75" t="s">
        <v>4040</v>
      </c>
      <c r="N161" s="75" t="s">
        <v>4039</v>
      </c>
      <c r="O161" s="78" t="str">
        <f>VLOOKUP(D161,Schools!A:D,4,0)</f>
        <v>Primary</v>
      </c>
      <c r="P161" s="78">
        <f t="shared" si="66"/>
        <v>10162</v>
      </c>
      <c r="Q161" s="78">
        <f t="shared" si="67"/>
        <v>543965</v>
      </c>
      <c r="R161" s="79">
        <v>0</v>
      </c>
      <c r="S161" s="79">
        <v>-2956.46</v>
      </c>
      <c r="T161" s="79">
        <v>0</v>
      </c>
      <c r="U161" s="79">
        <v>0</v>
      </c>
      <c r="V161" s="79">
        <v>0</v>
      </c>
      <c r="W161" s="79">
        <v>0</v>
      </c>
      <c r="X161" s="79">
        <v>0</v>
      </c>
      <c r="Y161" s="79">
        <v>0</v>
      </c>
      <c r="Z161" s="79">
        <v>0</v>
      </c>
      <c r="AA161" s="79">
        <v>0</v>
      </c>
      <c r="AB161" s="79">
        <v>0</v>
      </c>
      <c r="AC161" s="79">
        <v>0</v>
      </c>
      <c r="AD161" s="79">
        <v>0</v>
      </c>
      <c r="AE161" s="79">
        <v>0</v>
      </c>
      <c r="AF161" s="52">
        <f t="shared" si="68"/>
        <v>-2956.46</v>
      </c>
      <c r="AG161" s="52">
        <f t="shared" si="69"/>
        <v>0</v>
      </c>
      <c r="AH161" s="79">
        <v>0</v>
      </c>
      <c r="AL161" s="8"/>
    </row>
    <row r="162" spans="1:38" x14ac:dyDescent="0.25">
      <c r="A162" t="str">
        <f t="shared" si="64"/>
        <v>DEDELEGATION</v>
      </c>
      <c r="B162" s="75" t="s">
        <v>3620</v>
      </c>
      <c r="C162" s="76">
        <v>44027</v>
      </c>
      <c r="D162">
        <v>3023315</v>
      </c>
      <c r="E162" t="str">
        <f>VLOOKUP(D162,Schools!A:B,2,0)</f>
        <v>St Andrew's C E</v>
      </c>
      <c r="F162" t="str">
        <f>VLOOKUP(D162,Schools!$A:$Z,3,0)</f>
        <v>M</v>
      </c>
      <c r="G162" s="77">
        <v>-1804.81</v>
      </c>
      <c r="H162" s="75" t="s">
        <v>3621</v>
      </c>
      <c r="I162" s="75" t="s">
        <v>4037</v>
      </c>
      <c r="J162" t="str">
        <f t="shared" si="65"/>
        <v>10162/543965</v>
      </c>
      <c r="K162">
        <f>VLOOKUP(D162,Schools!$A:$Z,9,0)</f>
        <v>400062</v>
      </c>
      <c r="L162" s="75" t="s">
        <v>176</v>
      </c>
      <c r="M162" s="75" t="s">
        <v>4040</v>
      </c>
      <c r="N162" s="75" t="s">
        <v>4039</v>
      </c>
      <c r="O162" s="78" t="str">
        <f>VLOOKUP(D162,Schools!A:D,4,0)</f>
        <v>Primary</v>
      </c>
      <c r="P162" s="78">
        <f t="shared" si="66"/>
        <v>10162</v>
      </c>
      <c r="Q162" s="78">
        <f t="shared" si="67"/>
        <v>543965</v>
      </c>
      <c r="R162" s="79">
        <v>0</v>
      </c>
      <c r="S162" s="79">
        <v>0</v>
      </c>
      <c r="T162" s="79">
        <v>-1804.81</v>
      </c>
      <c r="U162" s="79">
        <v>0</v>
      </c>
      <c r="V162" s="79">
        <v>0</v>
      </c>
      <c r="W162" s="79">
        <v>0</v>
      </c>
      <c r="X162" s="79">
        <v>0</v>
      </c>
      <c r="Y162" s="79">
        <v>0</v>
      </c>
      <c r="Z162" s="79">
        <v>0</v>
      </c>
      <c r="AA162" s="79">
        <v>0</v>
      </c>
      <c r="AB162" s="79">
        <v>0</v>
      </c>
      <c r="AC162" s="79">
        <v>0</v>
      </c>
      <c r="AD162" s="79">
        <v>0</v>
      </c>
      <c r="AE162" s="79">
        <v>0</v>
      </c>
      <c r="AF162" s="52">
        <f t="shared" si="68"/>
        <v>-1804.81</v>
      </c>
      <c r="AG162" s="52">
        <f t="shared" si="69"/>
        <v>0</v>
      </c>
      <c r="AH162" s="79">
        <v>0</v>
      </c>
      <c r="AL162" s="8"/>
    </row>
    <row r="163" spans="1:38" x14ac:dyDescent="0.25">
      <c r="A163" t="str">
        <f t="shared" si="64"/>
        <v>DEDELEGATION</v>
      </c>
      <c r="B163" s="75" t="s">
        <v>3620</v>
      </c>
      <c r="C163" s="76">
        <v>44027</v>
      </c>
      <c r="D163">
        <v>3023504</v>
      </c>
      <c r="E163" t="str">
        <f>VLOOKUP(D163,Schools!A:B,2,0)</f>
        <v>St Catherines R C Primary</v>
      </c>
      <c r="F163" t="str">
        <f>VLOOKUP(D163,Schools!$A:$Z,3,0)</f>
        <v>M</v>
      </c>
      <c r="G163" s="77">
        <v>-3618.22</v>
      </c>
      <c r="H163" s="75" t="s">
        <v>3621</v>
      </c>
      <c r="I163" s="75" t="s">
        <v>4037</v>
      </c>
      <c r="J163" t="str">
        <f t="shared" si="65"/>
        <v>10162/543965</v>
      </c>
      <c r="K163">
        <f>VLOOKUP(D163,Schools!$A:$Z,9,0)</f>
        <v>400064</v>
      </c>
      <c r="L163" s="75" t="s">
        <v>176</v>
      </c>
      <c r="M163" s="75" t="s">
        <v>4040</v>
      </c>
      <c r="N163" s="75" t="s">
        <v>4039</v>
      </c>
      <c r="O163" s="78" t="str">
        <f>VLOOKUP(D163,Schools!A:D,4,0)</f>
        <v>Primary</v>
      </c>
      <c r="P163" s="78">
        <f t="shared" si="66"/>
        <v>10162</v>
      </c>
      <c r="Q163" s="78">
        <f t="shared" si="67"/>
        <v>543965</v>
      </c>
      <c r="R163" s="79">
        <v>0</v>
      </c>
      <c r="S163" s="79">
        <v>-3618.22</v>
      </c>
      <c r="T163" s="79">
        <v>0</v>
      </c>
      <c r="U163" s="79">
        <v>0</v>
      </c>
      <c r="V163" s="79">
        <v>0</v>
      </c>
      <c r="W163" s="79">
        <v>0</v>
      </c>
      <c r="X163" s="79">
        <v>0</v>
      </c>
      <c r="Y163" s="79">
        <v>0</v>
      </c>
      <c r="Z163" s="79">
        <v>0</v>
      </c>
      <c r="AA163" s="79">
        <v>0</v>
      </c>
      <c r="AB163" s="79">
        <v>0</v>
      </c>
      <c r="AC163" s="79">
        <v>0</v>
      </c>
      <c r="AD163" s="79">
        <v>0</v>
      </c>
      <c r="AE163" s="79">
        <v>0</v>
      </c>
      <c r="AF163" s="52">
        <f t="shared" si="68"/>
        <v>-3618.22</v>
      </c>
      <c r="AG163" s="52">
        <f t="shared" si="69"/>
        <v>0</v>
      </c>
      <c r="AH163" s="79">
        <v>0</v>
      </c>
      <c r="AL163" s="8"/>
    </row>
    <row r="164" spans="1:38" x14ac:dyDescent="0.25">
      <c r="A164" t="str">
        <f t="shared" si="64"/>
        <v>DEDELEGATION</v>
      </c>
      <c r="B164" s="75" t="s">
        <v>3620</v>
      </c>
      <c r="C164" s="76">
        <v>44027</v>
      </c>
      <c r="D164">
        <v>3023309</v>
      </c>
      <c r="E164" t="str">
        <f>VLOOKUP(D164,Schools!A:B,2,0)</f>
        <v>St Johns CE N20</v>
      </c>
      <c r="F164" t="str">
        <f>VLOOKUP(D164,Schools!$A:$Z,3,0)</f>
        <v>M</v>
      </c>
      <c r="G164" s="77">
        <v>-1796.22</v>
      </c>
      <c r="H164" s="75" t="s">
        <v>3621</v>
      </c>
      <c r="I164" s="75" t="s">
        <v>4037</v>
      </c>
      <c r="J164" t="str">
        <f t="shared" si="65"/>
        <v>10162/543965</v>
      </c>
      <c r="K164">
        <f>VLOOKUP(D164,Schools!$A:$Z,9,0)</f>
        <v>400098</v>
      </c>
      <c r="L164" s="75" t="s">
        <v>176</v>
      </c>
      <c r="M164" s="75" t="s">
        <v>4040</v>
      </c>
      <c r="N164" s="75" t="s">
        <v>4039</v>
      </c>
      <c r="O164" s="78" t="str">
        <f>VLOOKUP(D164,Schools!A:D,4,0)</f>
        <v>Primary</v>
      </c>
      <c r="P164" s="78">
        <f t="shared" si="66"/>
        <v>10162</v>
      </c>
      <c r="Q164" s="78">
        <f t="shared" si="67"/>
        <v>543965</v>
      </c>
      <c r="R164" s="79">
        <v>0</v>
      </c>
      <c r="S164" s="79">
        <v>0</v>
      </c>
      <c r="T164" s="79">
        <v>-1796.22</v>
      </c>
      <c r="U164" s="79">
        <v>0</v>
      </c>
      <c r="V164" s="79">
        <v>0</v>
      </c>
      <c r="W164" s="79">
        <v>0</v>
      </c>
      <c r="X164" s="79">
        <v>0</v>
      </c>
      <c r="Y164" s="79">
        <v>0</v>
      </c>
      <c r="Z164" s="79">
        <v>0</v>
      </c>
      <c r="AA164" s="79">
        <v>0</v>
      </c>
      <c r="AB164" s="79">
        <v>0</v>
      </c>
      <c r="AC164" s="79">
        <v>0</v>
      </c>
      <c r="AD164" s="79">
        <v>0</v>
      </c>
      <c r="AE164" s="79">
        <v>0</v>
      </c>
      <c r="AF164" s="52">
        <f t="shared" si="68"/>
        <v>-1796.22</v>
      </c>
      <c r="AG164" s="52">
        <f t="shared" si="69"/>
        <v>0</v>
      </c>
      <c r="AH164" s="79">
        <v>0</v>
      </c>
    </row>
    <row r="165" spans="1:38" x14ac:dyDescent="0.25">
      <c r="A165" t="str">
        <f t="shared" si="64"/>
        <v>DEDELEGATION</v>
      </c>
      <c r="B165" s="75" t="s">
        <v>3620</v>
      </c>
      <c r="C165" s="76">
        <v>44027</v>
      </c>
      <c r="D165">
        <v>3023307</v>
      </c>
      <c r="E165" t="str">
        <f>VLOOKUP(D165,Schools!A:B,2,0)</f>
        <v>St John's CE School N11</v>
      </c>
      <c r="F165" t="str">
        <f>VLOOKUP(D165,Schools!$A:$Z,3,0)</f>
        <v>M</v>
      </c>
      <c r="G165" s="77">
        <v>-1804.81</v>
      </c>
      <c r="H165" s="75" t="s">
        <v>3621</v>
      </c>
      <c r="I165" s="75" t="s">
        <v>4037</v>
      </c>
      <c r="J165" t="str">
        <f t="shared" si="65"/>
        <v>10162/543965</v>
      </c>
      <c r="K165">
        <f>VLOOKUP(D165,Schools!$A:$Z,9,0)</f>
        <v>400114</v>
      </c>
      <c r="L165" s="75" t="s">
        <v>176</v>
      </c>
      <c r="M165" s="75" t="s">
        <v>4040</v>
      </c>
      <c r="N165" s="75" t="s">
        <v>4039</v>
      </c>
      <c r="O165" s="78" t="str">
        <f>VLOOKUP(D165,Schools!A:D,4,0)</f>
        <v>Primary</v>
      </c>
      <c r="P165" s="78">
        <f t="shared" si="66"/>
        <v>10162</v>
      </c>
      <c r="Q165" s="78">
        <f t="shared" si="67"/>
        <v>543965</v>
      </c>
      <c r="R165" s="79">
        <v>0</v>
      </c>
      <c r="S165" s="79">
        <v>-1804.81</v>
      </c>
      <c r="T165" s="79">
        <v>0</v>
      </c>
      <c r="U165" s="79">
        <v>0</v>
      </c>
      <c r="V165" s="79">
        <v>0</v>
      </c>
      <c r="W165" s="79">
        <v>0</v>
      </c>
      <c r="X165" s="79">
        <v>0</v>
      </c>
      <c r="Y165" s="79">
        <v>0</v>
      </c>
      <c r="Z165" s="79">
        <v>0</v>
      </c>
      <c r="AA165" s="79">
        <v>0</v>
      </c>
      <c r="AB165" s="79">
        <v>0</v>
      </c>
      <c r="AC165" s="79">
        <v>0</v>
      </c>
      <c r="AD165" s="79">
        <v>0</v>
      </c>
      <c r="AE165" s="79">
        <v>0</v>
      </c>
      <c r="AF165" s="52">
        <f t="shared" si="68"/>
        <v>-1804.81</v>
      </c>
      <c r="AG165" s="52">
        <f t="shared" si="69"/>
        <v>0</v>
      </c>
      <c r="AH165" s="79">
        <v>0</v>
      </c>
    </row>
    <row r="166" spans="1:38" x14ac:dyDescent="0.25">
      <c r="A166" t="str">
        <f t="shared" si="64"/>
        <v>DEDELEGATION</v>
      </c>
      <c r="B166" s="75" t="s">
        <v>3620</v>
      </c>
      <c r="C166" s="76">
        <v>44027</v>
      </c>
      <c r="D166">
        <v>3023509</v>
      </c>
      <c r="E166" t="str">
        <f>VLOOKUP(D166,Schools!A:B,2,0)</f>
        <v>St Joseph's Primary School</v>
      </c>
      <c r="F166" t="str">
        <f>VLOOKUP(D166,Schools!$A:$Z,3,0)</f>
        <v>M</v>
      </c>
      <c r="G166" s="77">
        <v>-4365.93</v>
      </c>
      <c r="H166" s="75" t="s">
        <v>3621</v>
      </c>
      <c r="I166" s="75" t="s">
        <v>4037</v>
      </c>
      <c r="J166" t="str">
        <f t="shared" si="65"/>
        <v>10162/543965</v>
      </c>
      <c r="K166">
        <f>VLOOKUP(D166,Schools!$A:$Z,9,0)</f>
        <v>400066</v>
      </c>
      <c r="L166" s="75" t="s">
        <v>176</v>
      </c>
      <c r="M166" s="75" t="s">
        <v>4040</v>
      </c>
      <c r="N166" s="75" t="s">
        <v>4039</v>
      </c>
      <c r="O166" s="78" t="str">
        <f>VLOOKUP(D166,Schools!A:D,4,0)</f>
        <v>Primary</v>
      </c>
      <c r="P166" s="78">
        <f t="shared" si="66"/>
        <v>10162</v>
      </c>
      <c r="Q166" s="78">
        <f t="shared" si="67"/>
        <v>543965</v>
      </c>
      <c r="R166" s="79">
        <v>0</v>
      </c>
      <c r="S166" s="79">
        <v>-4365.93</v>
      </c>
      <c r="T166" s="79">
        <v>0</v>
      </c>
      <c r="U166" s="79">
        <v>0</v>
      </c>
      <c r="V166" s="79">
        <v>0</v>
      </c>
      <c r="W166" s="79">
        <v>0</v>
      </c>
      <c r="X166" s="79">
        <v>0</v>
      </c>
      <c r="Y166" s="79">
        <v>0</v>
      </c>
      <c r="Z166" s="79">
        <v>0</v>
      </c>
      <c r="AA166" s="79">
        <v>0</v>
      </c>
      <c r="AB166" s="79">
        <v>0</v>
      </c>
      <c r="AC166" s="79">
        <v>0</v>
      </c>
      <c r="AD166" s="79">
        <v>0</v>
      </c>
      <c r="AE166" s="79">
        <v>0</v>
      </c>
      <c r="AF166" s="52">
        <f t="shared" si="68"/>
        <v>-4365.93</v>
      </c>
      <c r="AG166" s="52">
        <f t="shared" si="69"/>
        <v>0</v>
      </c>
      <c r="AH166" s="79">
        <v>0</v>
      </c>
    </row>
    <row r="167" spans="1:38" x14ac:dyDescent="0.25">
      <c r="A167" t="str">
        <f t="shared" si="64"/>
        <v>DEDELEGATION</v>
      </c>
      <c r="B167" s="75" t="s">
        <v>3620</v>
      </c>
      <c r="C167" s="76">
        <v>44027</v>
      </c>
      <c r="D167">
        <v>3023311</v>
      </c>
      <c r="E167" t="str">
        <f>VLOOKUP(D167,Schools!A:B,2,0)</f>
        <v>St Mary's C E Primary School N3</v>
      </c>
      <c r="F167" t="str">
        <f>VLOOKUP(D167,Schools!$A:$Z,3,0)</f>
        <v>M</v>
      </c>
      <c r="G167" s="77">
        <v>-3540.87</v>
      </c>
      <c r="H167" s="75" t="s">
        <v>3621</v>
      </c>
      <c r="I167" s="75" t="s">
        <v>4037</v>
      </c>
      <c r="J167" t="str">
        <f t="shared" si="65"/>
        <v>10162/543965</v>
      </c>
      <c r="K167">
        <f>VLOOKUP(D167,Schools!$A:$Z,9,0)</f>
        <v>400058</v>
      </c>
      <c r="L167" s="75" t="s">
        <v>176</v>
      </c>
      <c r="M167" s="75" t="s">
        <v>4040</v>
      </c>
      <c r="N167" s="75" t="s">
        <v>4039</v>
      </c>
      <c r="O167" s="78" t="str">
        <f>VLOOKUP(D167,Schools!A:D,4,0)</f>
        <v>Primary</v>
      </c>
      <c r="P167" s="78">
        <f t="shared" si="66"/>
        <v>10162</v>
      </c>
      <c r="Q167" s="78">
        <f t="shared" si="67"/>
        <v>543965</v>
      </c>
      <c r="R167" s="79">
        <v>0</v>
      </c>
      <c r="S167" s="79">
        <v>-3540.87</v>
      </c>
      <c r="T167" s="79">
        <v>0</v>
      </c>
      <c r="U167" s="79">
        <v>0</v>
      </c>
      <c r="V167" s="79">
        <v>0</v>
      </c>
      <c r="W167" s="79">
        <v>0</v>
      </c>
      <c r="X167" s="79">
        <v>0</v>
      </c>
      <c r="Y167" s="79">
        <v>0</v>
      </c>
      <c r="Z167" s="79">
        <v>0</v>
      </c>
      <c r="AA167" s="79">
        <v>0</v>
      </c>
      <c r="AB167" s="79">
        <v>0</v>
      </c>
      <c r="AC167" s="79">
        <v>0</v>
      </c>
      <c r="AD167" s="79">
        <v>0</v>
      </c>
      <c r="AE167" s="79">
        <v>0</v>
      </c>
      <c r="AF167" s="52">
        <f t="shared" si="68"/>
        <v>-3540.87</v>
      </c>
      <c r="AG167" s="52">
        <f t="shared" si="69"/>
        <v>0</v>
      </c>
      <c r="AH167" s="79">
        <v>0</v>
      </c>
    </row>
    <row r="168" spans="1:38" x14ac:dyDescent="0.25">
      <c r="A168" t="str">
        <f t="shared" si="64"/>
        <v>DEDELEGATION</v>
      </c>
      <c r="B168" s="75" t="s">
        <v>3620</v>
      </c>
      <c r="C168" s="76">
        <v>44027</v>
      </c>
      <c r="D168">
        <v>3023312</v>
      </c>
      <c r="E168" t="str">
        <f>VLOOKUP(D168,Schools!A:B,2,0)</f>
        <v>St Mary's School EN4</v>
      </c>
      <c r="F168" t="str">
        <f>VLOOKUP(D168,Schools!$A:$Z,3,0)</f>
        <v>M</v>
      </c>
      <c r="G168" s="77">
        <v>-1830.6</v>
      </c>
      <c r="H168" s="75" t="s">
        <v>3621</v>
      </c>
      <c r="I168" s="75" t="s">
        <v>4037</v>
      </c>
      <c r="J168" t="str">
        <f t="shared" si="65"/>
        <v>10162/543965</v>
      </c>
      <c r="K168">
        <f>VLOOKUP(D168,Schools!$A:$Z,9,0)</f>
        <v>400017</v>
      </c>
      <c r="L168" s="75" t="s">
        <v>176</v>
      </c>
      <c r="M168" s="75" t="s">
        <v>4040</v>
      </c>
      <c r="N168" s="75" t="s">
        <v>4039</v>
      </c>
      <c r="O168" s="78" t="str">
        <f>VLOOKUP(D168,Schools!A:D,4,0)</f>
        <v>Primary</v>
      </c>
      <c r="P168" s="78">
        <f t="shared" si="66"/>
        <v>10162</v>
      </c>
      <c r="Q168" s="78">
        <f t="shared" si="67"/>
        <v>543965</v>
      </c>
      <c r="R168" s="79">
        <v>0</v>
      </c>
      <c r="S168" s="79">
        <v>-1830.6</v>
      </c>
      <c r="T168" s="79">
        <v>0</v>
      </c>
      <c r="U168" s="79">
        <v>0</v>
      </c>
      <c r="V168" s="79">
        <v>0</v>
      </c>
      <c r="W168" s="79">
        <v>0</v>
      </c>
      <c r="X168" s="79">
        <v>0</v>
      </c>
      <c r="Y168" s="79">
        <v>0</v>
      </c>
      <c r="Z168" s="79">
        <v>0</v>
      </c>
      <c r="AA168" s="79">
        <v>0</v>
      </c>
      <c r="AB168" s="79">
        <v>0</v>
      </c>
      <c r="AC168" s="79">
        <v>0</v>
      </c>
      <c r="AD168" s="79">
        <v>0</v>
      </c>
      <c r="AE168" s="79">
        <v>0</v>
      </c>
      <c r="AF168" s="52">
        <f t="shared" si="68"/>
        <v>-1830.6</v>
      </c>
      <c r="AG168" s="52">
        <f t="shared" si="69"/>
        <v>0</v>
      </c>
      <c r="AH168" s="79">
        <v>0</v>
      </c>
    </row>
    <row r="169" spans="1:38" x14ac:dyDescent="0.25">
      <c r="A169" t="str">
        <f t="shared" si="64"/>
        <v>DEDELEGATION</v>
      </c>
      <c r="B169" s="75" t="s">
        <v>3620</v>
      </c>
      <c r="C169" s="76">
        <v>44027</v>
      </c>
      <c r="D169">
        <v>3023314</v>
      </c>
      <c r="E169" t="str">
        <f>VLOOKUP(D169,Schools!A:B,2,0)</f>
        <v>St Pauls CE Primary, NW7</v>
      </c>
      <c r="F169" t="str">
        <f>VLOOKUP(D169,Schools!$A:$Z,3,0)</f>
        <v>M</v>
      </c>
      <c r="G169" s="77">
        <v>-1744.65</v>
      </c>
      <c r="H169" s="75" t="s">
        <v>3621</v>
      </c>
      <c r="I169" s="75" t="s">
        <v>4037</v>
      </c>
      <c r="J169" t="str">
        <f t="shared" si="65"/>
        <v>10162/543965</v>
      </c>
      <c r="K169">
        <f>VLOOKUP(D169,Schools!$A:$Z,9,0)</f>
        <v>400094</v>
      </c>
      <c r="L169" s="75" t="s">
        <v>176</v>
      </c>
      <c r="M169" s="75" t="s">
        <v>4040</v>
      </c>
      <c r="N169" s="75" t="s">
        <v>4039</v>
      </c>
      <c r="O169" s="78" t="str">
        <f>VLOOKUP(D169,Schools!A:D,4,0)</f>
        <v>Primary</v>
      </c>
      <c r="P169" s="78">
        <f t="shared" si="66"/>
        <v>10162</v>
      </c>
      <c r="Q169" s="78">
        <f t="shared" si="67"/>
        <v>543965</v>
      </c>
      <c r="R169" s="79">
        <v>0</v>
      </c>
      <c r="S169" s="79">
        <v>0</v>
      </c>
      <c r="T169" s="79">
        <v>-1744.65</v>
      </c>
      <c r="U169" s="79">
        <v>0</v>
      </c>
      <c r="V169" s="79">
        <v>0</v>
      </c>
      <c r="W169" s="79">
        <v>0</v>
      </c>
      <c r="X169" s="79">
        <v>0</v>
      </c>
      <c r="Y169" s="79">
        <v>0</v>
      </c>
      <c r="Z169" s="79">
        <v>0</v>
      </c>
      <c r="AA169" s="79">
        <v>0</v>
      </c>
      <c r="AB169" s="79">
        <v>0</v>
      </c>
      <c r="AC169" s="79">
        <v>0</v>
      </c>
      <c r="AD169" s="79">
        <v>0</v>
      </c>
      <c r="AE169" s="79">
        <v>0</v>
      </c>
      <c r="AF169" s="52">
        <f t="shared" si="68"/>
        <v>-1744.65</v>
      </c>
      <c r="AG169" s="52">
        <f t="shared" si="69"/>
        <v>0</v>
      </c>
      <c r="AH169" s="79">
        <v>0</v>
      </c>
    </row>
    <row r="170" spans="1:38" x14ac:dyDescent="0.25">
      <c r="A170" t="str">
        <f t="shared" si="64"/>
        <v>DEDELEGATION</v>
      </c>
      <c r="B170" s="75" t="s">
        <v>3620</v>
      </c>
      <c r="C170" s="76">
        <v>44027</v>
      </c>
      <c r="D170">
        <v>3023313</v>
      </c>
      <c r="E170" t="str">
        <f>VLOOKUP(D170,Schools!A:B,2,0)</f>
        <v>St Paul's School, N11</v>
      </c>
      <c r="F170" t="str">
        <f>VLOOKUP(D170,Schools!$A:$Z,3,0)</f>
        <v>M</v>
      </c>
      <c r="G170" s="77">
        <v>-1624.33</v>
      </c>
      <c r="H170" s="75" t="s">
        <v>3621</v>
      </c>
      <c r="I170" s="75" t="s">
        <v>4037</v>
      </c>
      <c r="J170" t="str">
        <f t="shared" si="65"/>
        <v>10162/543965</v>
      </c>
      <c r="K170">
        <f>VLOOKUP(D170,Schools!$A:$Z,9,0)</f>
        <v>400006</v>
      </c>
      <c r="L170" s="75" t="s">
        <v>176</v>
      </c>
      <c r="M170" s="75" t="s">
        <v>4040</v>
      </c>
      <c r="N170" s="75" t="s">
        <v>4039</v>
      </c>
      <c r="O170" s="78" t="str">
        <f>VLOOKUP(D170,Schools!A:D,4,0)</f>
        <v>Primary</v>
      </c>
      <c r="P170" s="78">
        <f t="shared" si="66"/>
        <v>10162</v>
      </c>
      <c r="Q170" s="78">
        <f t="shared" si="67"/>
        <v>543965</v>
      </c>
      <c r="R170" s="79">
        <v>0</v>
      </c>
      <c r="S170" s="79">
        <v>-1624.33</v>
      </c>
      <c r="T170" s="79">
        <v>0</v>
      </c>
      <c r="U170" s="79">
        <v>0</v>
      </c>
      <c r="V170" s="79">
        <v>0</v>
      </c>
      <c r="W170" s="79">
        <v>0</v>
      </c>
      <c r="X170" s="79">
        <v>0</v>
      </c>
      <c r="Y170" s="79">
        <v>0</v>
      </c>
      <c r="Z170" s="79">
        <v>0</v>
      </c>
      <c r="AA170" s="79">
        <v>0</v>
      </c>
      <c r="AB170" s="79">
        <v>0</v>
      </c>
      <c r="AC170" s="79">
        <v>0</v>
      </c>
      <c r="AD170" s="79">
        <v>0</v>
      </c>
      <c r="AE170" s="79">
        <v>0</v>
      </c>
      <c r="AF170" s="52">
        <f t="shared" si="68"/>
        <v>-1624.33</v>
      </c>
      <c r="AG170" s="52">
        <f t="shared" si="69"/>
        <v>0</v>
      </c>
      <c r="AH170" s="79">
        <v>0</v>
      </c>
    </row>
    <row r="171" spans="1:38" x14ac:dyDescent="0.25">
      <c r="A171" t="str">
        <f t="shared" si="64"/>
        <v>DEDELEGATION</v>
      </c>
      <c r="B171" s="75" t="s">
        <v>3620</v>
      </c>
      <c r="C171" s="76">
        <v>44027</v>
      </c>
      <c r="D171">
        <v>3023507</v>
      </c>
      <c r="E171" t="str">
        <f>VLOOKUP(D171,Schools!A:B,2,0)</f>
        <v>St Theresa's R.C. Primary School</v>
      </c>
      <c r="F171" t="str">
        <f>VLOOKUP(D171,Schools!$A:$Z,3,0)</f>
        <v>M</v>
      </c>
      <c r="G171" s="77">
        <v>-1624.33</v>
      </c>
      <c r="H171" s="75" t="s">
        <v>3621</v>
      </c>
      <c r="I171" s="75" t="s">
        <v>4037</v>
      </c>
      <c r="J171" t="str">
        <f t="shared" si="65"/>
        <v>10162/543965</v>
      </c>
      <c r="K171">
        <f>VLOOKUP(D171,Schools!$A:$Z,9,0)</f>
        <v>400037</v>
      </c>
      <c r="L171" s="75" t="s">
        <v>176</v>
      </c>
      <c r="M171" s="75" t="s">
        <v>4040</v>
      </c>
      <c r="N171" s="75" t="s">
        <v>4039</v>
      </c>
      <c r="O171" s="78" t="str">
        <f>VLOOKUP(D171,Schools!A:D,4,0)</f>
        <v>Primary</v>
      </c>
      <c r="P171" s="78">
        <f t="shared" si="66"/>
        <v>10162</v>
      </c>
      <c r="Q171" s="78">
        <f t="shared" si="67"/>
        <v>543965</v>
      </c>
      <c r="R171" s="79">
        <v>0</v>
      </c>
      <c r="S171" s="79">
        <v>-1624.33</v>
      </c>
      <c r="T171" s="79">
        <v>0</v>
      </c>
      <c r="U171" s="79">
        <v>0</v>
      </c>
      <c r="V171" s="79">
        <v>0</v>
      </c>
      <c r="W171" s="79">
        <v>0</v>
      </c>
      <c r="X171" s="79">
        <v>0</v>
      </c>
      <c r="Y171" s="79">
        <v>0</v>
      </c>
      <c r="Z171" s="79">
        <v>0</v>
      </c>
      <c r="AA171" s="79">
        <v>0</v>
      </c>
      <c r="AB171" s="79">
        <v>0</v>
      </c>
      <c r="AC171" s="79">
        <v>0</v>
      </c>
      <c r="AD171" s="79">
        <v>0</v>
      </c>
      <c r="AE171" s="79">
        <v>0</v>
      </c>
      <c r="AF171" s="52">
        <f t="shared" si="68"/>
        <v>-1624.33</v>
      </c>
      <c r="AG171" s="52">
        <f t="shared" si="69"/>
        <v>0</v>
      </c>
      <c r="AH171" s="79">
        <v>0</v>
      </c>
    </row>
    <row r="172" spans="1:38" x14ac:dyDescent="0.25">
      <c r="A172" t="str">
        <f t="shared" si="64"/>
        <v>DEDELEGATION</v>
      </c>
      <c r="B172" s="75" t="s">
        <v>3620</v>
      </c>
      <c r="C172" s="76">
        <v>44027</v>
      </c>
      <c r="D172">
        <v>3023506</v>
      </c>
      <c r="E172" t="str">
        <f>VLOOKUP(D172,Schools!A:B,2,0)</f>
        <v>St Vincent's Catholic Primary School</v>
      </c>
      <c r="F172" t="str">
        <f>VLOOKUP(D172,Schools!$A:$Z,3,0)</f>
        <v>M</v>
      </c>
      <c r="G172" s="77">
        <v>-2569.71</v>
      </c>
      <c r="H172" s="75" t="s">
        <v>3621</v>
      </c>
      <c r="I172" s="75" t="s">
        <v>4037</v>
      </c>
      <c r="J172" t="str">
        <f t="shared" si="65"/>
        <v>10162/543965</v>
      </c>
      <c r="K172">
        <f>VLOOKUP(D172,Schools!$A:$Z,9,0)</f>
        <v>400009</v>
      </c>
      <c r="L172" s="75" t="s">
        <v>176</v>
      </c>
      <c r="M172" s="75" t="s">
        <v>4040</v>
      </c>
      <c r="N172" s="75" t="s">
        <v>4039</v>
      </c>
      <c r="O172" s="78" t="str">
        <f>VLOOKUP(D172,Schools!A:D,4,0)</f>
        <v>Primary</v>
      </c>
      <c r="P172" s="78">
        <f t="shared" si="66"/>
        <v>10162</v>
      </c>
      <c r="Q172" s="78">
        <f t="shared" si="67"/>
        <v>543965</v>
      </c>
      <c r="R172" s="79">
        <v>0</v>
      </c>
      <c r="S172" s="79">
        <v>-2569.71</v>
      </c>
      <c r="T172" s="79">
        <v>0</v>
      </c>
      <c r="U172" s="79">
        <v>0</v>
      </c>
      <c r="V172" s="79">
        <v>0</v>
      </c>
      <c r="W172" s="79">
        <v>0</v>
      </c>
      <c r="X172" s="79">
        <v>0</v>
      </c>
      <c r="Y172" s="79">
        <v>0</v>
      </c>
      <c r="Z172" s="79">
        <v>0</v>
      </c>
      <c r="AA172" s="79">
        <v>0</v>
      </c>
      <c r="AB172" s="79">
        <v>0</v>
      </c>
      <c r="AC172" s="79">
        <v>0</v>
      </c>
      <c r="AD172" s="79">
        <v>0</v>
      </c>
      <c r="AE172" s="79">
        <v>0</v>
      </c>
      <c r="AF172" s="52">
        <f t="shared" si="68"/>
        <v>-2569.71</v>
      </c>
      <c r="AG172" s="52">
        <f t="shared" si="69"/>
        <v>0</v>
      </c>
      <c r="AH172" s="79">
        <v>0</v>
      </c>
    </row>
    <row r="173" spans="1:38" x14ac:dyDescent="0.25">
      <c r="A173" t="str">
        <f t="shared" si="64"/>
        <v>DEDELEGATION</v>
      </c>
      <c r="B173" s="75" t="s">
        <v>3620</v>
      </c>
      <c r="C173" s="76">
        <v>44027</v>
      </c>
      <c r="D173">
        <v>3022070</v>
      </c>
      <c r="E173" t="str">
        <f>VLOOKUP(D173,Schools!A:B,2,0)</f>
        <v>Sunnyfields Primary School</v>
      </c>
      <c r="F173" t="str">
        <f>VLOOKUP(D173,Schools!$A:$Z,3,0)</f>
        <v>M</v>
      </c>
      <c r="G173" s="77">
        <v>-1787.62</v>
      </c>
      <c r="H173" s="75" t="s">
        <v>3621</v>
      </c>
      <c r="I173" s="75" t="s">
        <v>4037</v>
      </c>
      <c r="J173" t="str">
        <f t="shared" si="65"/>
        <v>10162/543965</v>
      </c>
      <c r="K173">
        <f>VLOOKUP(D173,Schools!$A:$Z,9,0)</f>
        <v>400038</v>
      </c>
      <c r="L173" s="75" t="s">
        <v>176</v>
      </c>
      <c r="M173" s="75" t="s">
        <v>4040</v>
      </c>
      <c r="N173" s="75" t="s">
        <v>4039</v>
      </c>
      <c r="O173" s="78" t="str">
        <f>VLOOKUP(D173,Schools!A:D,4,0)</f>
        <v>Primary</v>
      </c>
      <c r="P173" s="78">
        <f t="shared" si="66"/>
        <v>10162</v>
      </c>
      <c r="Q173" s="78">
        <f t="shared" si="67"/>
        <v>543965</v>
      </c>
      <c r="R173" s="79">
        <v>0</v>
      </c>
      <c r="S173" s="79">
        <v>0</v>
      </c>
      <c r="T173" s="79">
        <v>-1787.62</v>
      </c>
      <c r="U173" s="79">
        <v>0</v>
      </c>
      <c r="V173" s="79">
        <v>0</v>
      </c>
      <c r="W173" s="79">
        <v>0</v>
      </c>
      <c r="X173" s="79">
        <v>0</v>
      </c>
      <c r="Y173" s="79">
        <v>0</v>
      </c>
      <c r="Z173" s="79">
        <v>0</v>
      </c>
      <c r="AA173" s="79">
        <v>0</v>
      </c>
      <c r="AB173" s="79">
        <v>0</v>
      </c>
      <c r="AC173" s="79">
        <v>0</v>
      </c>
      <c r="AD173" s="79">
        <v>0</v>
      </c>
      <c r="AE173" s="79">
        <v>0</v>
      </c>
      <c r="AF173" s="52">
        <f t="shared" si="68"/>
        <v>-1787.62</v>
      </c>
      <c r="AG173" s="52">
        <f t="shared" si="69"/>
        <v>0</v>
      </c>
      <c r="AH173" s="79">
        <v>0</v>
      </c>
    </row>
    <row r="174" spans="1:38" x14ac:dyDescent="0.25">
      <c r="A174" t="str">
        <f t="shared" si="64"/>
        <v>DEDELEGATION</v>
      </c>
      <c r="B174" s="75" t="s">
        <v>3620</v>
      </c>
      <c r="C174" s="76">
        <v>44027</v>
      </c>
      <c r="D174">
        <v>3023316</v>
      </c>
      <c r="E174" t="str">
        <f>VLOOKUP(D174,Schools!A:B,2,0)</f>
        <v>Trent  C of E Primary School</v>
      </c>
      <c r="F174" t="str">
        <f>VLOOKUP(D174,Schools!$A:$Z,3,0)</f>
        <v>M</v>
      </c>
      <c r="G174" s="77">
        <v>-1822</v>
      </c>
      <c r="H174" s="75" t="s">
        <v>3621</v>
      </c>
      <c r="I174" s="75" t="s">
        <v>4037</v>
      </c>
      <c r="J174" t="str">
        <f t="shared" si="65"/>
        <v>10162/543965</v>
      </c>
      <c r="K174">
        <f>VLOOKUP(D174,Schools!$A:$Z,9,0)</f>
        <v>400100</v>
      </c>
      <c r="L174" s="75" t="s">
        <v>176</v>
      </c>
      <c r="M174" s="75" t="s">
        <v>4040</v>
      </c>
      <c r="N174" s="75" t="s">
        <v>4039</v>
      </c>
      <c r="O174" s="78" t="str">
        <f>VLOOKUP(D174,Schools!A:D,4,0)</f>
        <v>Primary</v>
      </c>
      <c r="P174" s="78">
        <f t="shared" si="66"/>
        <v>10162</v>
      </c>
      <c r="Q174" s="78">
        <f t="shared" si="67"/>
        <v>543965</v>
      </c>
      <c r="R174" s="79">
        <v>0</v>
      </c>
      <c r="S174" s="79">
        <v>-1822</v>
      </c>
      <c r="T174" s="79">
        <v>0</v>
      </c>
      <c r="U174" s="79">
        <v>0</v>
      </c>
      <c r="V174" s="79">
        <v>0</v>
      </c>
      <c r="W174" s="79">
        <v>0</v>
      </c>
      <c r="X174" s="79">
        <v>0</v>
      </c>
      <c r="Y174" s="79">
        <v>0</v>
      </c>
      <c r="Z174" s="79">
        <v>0</v>
      </c>
      <c r="AA174" s="79">
        <v>0</v>
      </c>
      <c r="AB174" s="79">
        <v>0</v>
      </c>
      <c r="AC174" s="79">
        <v>0</v>
      </c>
      <c r="AD174" s="79">
        <v>0</v>
      </c>
      <c r="AE174" s="79">
        <v>0</v>
      </c>
      <c r="AF174" s="52">
        <f t="shared" si="68"/>
        <v>-1822</v>
      </c>
      <c r="AG174" s="52">
        <f t="shared" si="69"/>
        <v>0</v>
      </c>
      <c r="AH174" s="79">
        <v>0</v>
      </c>
    </row>
    <row r="175" spans="1:38" x14ac:dyDescent="0.25">
      <c r="A175" t="str">
        <f t="shared" si="64"/>
        <v>DEDELEGATION</v>
      </c>
      <c r="B175" s="75" t="s">
        <v>3620</v>
      </c>
      <c r="C175" s="76">
        <v>44027</v>
      </c>
      <c r="D175">
        <v>3022055</v>
      </c>
      <c r="E175" t="str">
        <f>VLOOKUP(D175,Schools!A:B,2,0)</f>
        <v>Tudor School</v>
      </c>
      <c r="F175" t="str">
        <f>VLOOKUP(D175,Schools!$A:$Z,3,0)</f>
        <v>M</v>
      </c>
      <c r="G175" s="77">
        <v>-1873.57</v>
      </c>
      <c r="H175" s="75" t="s">
        <v>3621</v>
      </c>
      <c r="I175" s="75" t="s">
        <v>4037</v>
      </c>
      <c r="J175" t="str">
        <f t="shared" si="65"/>
        <v>10162/543965</v>
      </c>
      <c r="K175">
        <f>VLOOKUP(D175,Schools!$A:$Z,9,0)</f>
        <v>400101</v>
      </c>
      <c r="L175" s="75" t="s">
        <v>176</v>
      </c>
      <c r="M175" s="75" t="s">
        <v>4040</v>
      </c>
      <c r="N175" s="75" t="s">
        <v>4039</v>
      </c>
      <c r="O175" s="78" t="str">
        <f>VLOOKUP(D175,Schools!A:D,4,0)</f>
        <v>Primary</v>
      </c>
      <c r="P175" s="78">
        <f t="shared" si="66"/>
        <v>10162</v>
      </c>
      <c r="Q175" s="78">
        <f t="shared" si="67"/>
        <v>543965</v>
      </c>
      <c r="R175" s="79">
        <v>0</v>
      </c>
      <c r="S175" s="79">
        <v>-1873.57</v>
      </c>
      <c r="T175" s="79">
        <v>0</v>
      </c>
      <c r="U175" s="79">
        <v>0</v>
      </c>
      <c r="V175" s="79">
        <v>0</v>
      </c>
      <c r="W175" s="79">
        <v>0</v>
      </c>
      <c r="X175" s="79">
        <v>0</v>
      </c>
      <c r="Y175" s="79">
        <v>0</v>
      </c>
      <c r="Z175" s="79">
        <v>0</v>
      </c>
      <c r="AA175" s="79">
        <v>0</v>
      </c>
      <c r="AB175" s="79">
        <v>0</v>
      </c>
      <c r="AC175" s="79">
        <v>0</v>
      </c>
      <c r="AD175" s="79">
        <v>0</v>
      </c>
      <c r="AE175" s="79">
        <v>0</v>
      </c>
      <c r="AF175" s="52">
        <f t="shared" si="68"/>
        <v>-1873.57</v>
      </c>
      <c r="AG175" s="52">
        <f t="shared" si="69"/>
        <v>0</v>
      </c>
      <c r="AH175" s="79">
        <v>0</v>
      </c>
    </row>
    <row r="176" spans="1:38" x14ac:dyDescent="0.25">
      <c r="A176" t="str">
        <f t="shared" si="64"/>
        <v>DEDELEGATION</v>
      </c>
      <c r="B176" s="75" t="s">
        <v>3620</v>
      </c>
      <c r="C176" s="76">
        <v>44027</v>
      </c>
      <c r="D176">
        <v>3022057</v>
      </c>
      <c r="E176" t="str">
        <f>VLOOKUP(D176,Schools!A:B,2,0)</f>
        <v>Underhill School</v>
      </c>
      <c r="F176" t="str">
        <f>VLOOKUP(D176,Schools!$A:$Z,3,0)</f>
        <v>M</v>
      </c>
      <c r="G176" s="77">
        <v>-4108.1000000000004</v>
      </c>
      <c r="H176" s="75" t="s">
        <v>3621</v>
      </c>
      <c r="I176" s="75" t="s">
        <v>4037</v>
      </c>
      <c r="J176" t="str">
        <f t="shared" si="65"/>
        <v>10162/543965</v>
      </c>
      <c r="K176">
        <f>VLOOKUP(D176,Schools!$A:$Z,9,0)</f>
        <v>400053</v>
      </c>
      <c r="L176" s="75" t="s">
        <v>176</v>
      </c>
      <c r="M176" s="75" t="s">
        <v>4040</v>
      </c>
      <c r="N176" s="75" t="s">
        <v>4039</v>
      </c>
      <c r="O176" s="78" t="str">
        <f>VLOOKUP(D176,Schools!A:D,4,0)</f>
        <v>Primary</v>
      </c>
      <c r="P176" s="78">
        <f t="shared" si="66"/>
        <v>10162</v>
      </c>
      <c r="Q176" s="78">
        <f t="shared" si="67"/>
        <v>543965</v>
      </c>
      <c r="R176" s="79">
        <v>0</v>
      </c>
      <c r="S176" s="79">
        <v>0</v>
      </c>
      <c r="T176" s="79">
        <v>-4108.1000000000004</v>
      </c>
      <c r="U176" s="79">
        <v>0</v>
      </c>
      <c r="V176" s="79">
        <v>0</v>
      </c>
      <c r="W176" s="79">
        <v>0</v>
      </c>
      <c r="X176" s="79">
        <v>0</v>
      </c>
      <c r="Y176" s="79">
        <v>0</v>
      </c>
      <c r="Z176" s="79">
        <v>0</v>
      </c>
      <c r="AA176" s="79">
        <v>0</v>
      </c>
      <c r="AB176" s="79">
        <v>0</v>
      </c>
      <c r="AC176" s="79">
        <v>0</v>
      </c>
      <c r="AD176" s="79">
        <v>0</v>
      </c>
      <c r="AE176" s="79">
        <v>0</v>
      </c>
      <c r="AF176" s="52">
        <f t="shared" si="68"/>
        <v>-4108.1000000000004</v>
      </c>
      <c r="AG176" s="52">
        <f t="shared" si="69"/>
        <v>0</v>
      </c>
      <c r="AH176" s="79">
        <v>0</v>
      </c>
    </row>
    <row r="177" spans="1:34" x14ac:dyDescent="0.25">
      <c r="A177" t="str">
        <f t="shared" si="64"/>
        <v>DEDELEGATION</v>
      </c>
      <c r="B177" s="75" t="s">
        <v>3620</v>
      </c>
      <c r="C177" s="76">
        <v>44027</v>
      </c>
      <c r="D177">
        <v>3022076</v>
      </c>
      <c r="E177" t="str">
        <f>VLOOKUP(D177,Schools!A:B,2,0)</f>
        <v>Wessex  Gardens Primary School</v>
      </c>
      <c r="F177" t="str">
        <f>VLOOKUP(D177,Schools!$A:$Z,3,0)</f>
        <v>M</v>
      </c>
      <c r="G177" s="77">
        <v>-3179.91</v>
      </c>
      <c r="H177" s="75" t="s">
        <v>3621</v>
      </c>
      <c r="I177" s="75" t="s">
        <v>4037</v>
      </c>
      <c r="J177" t="str">
        <f t="shared" si="65"/>
        <v>10162/543965</v>
      </c>
      <c r="K177">
        <f>VLOOKUP(D177,Schools!$A:$Z,9,0)</f>
        <v>400111</v>
      </c>
      <c r="L177" s="75" t="s">
        <v>176</v>
      </c>
      <c r="M177" s="75" t="s">
        <v>4040</v>
      </c>
      <c r="N177" s="75" t="s">
        <v>4039</v>
      </c>
      <c r="O177" s="78" t="str">
        <f>VLOOKUP(D177,Schools!A:D,4,0)</f>
        <v>Primary</v>
      </c>
      <c r="P177" s="78">
        <f t="shared" si="66"/>
        <v>10162</v>
      </c>
      <c r="Q177" s="78">
        <f t="shared" si="67"/>
        <v>543965</v>
      </c>
      <c r="R177" s="79">
        <v>0</v>
      </c>
      <c r="S177" s="79">
        <v>0</v>
      </c>
      <c r="T177" s="79">
        <v>-3179.91</v>
      </c>
      <c r="U177" s="79">
        <v>0</v>
      </c>
      <c r="V177" s="79">
        <v>0</v>
      </c>
      <c r="W177" s="79">
        <v>0</v>
      </c>
      <c r="X177" s="79">
        <v>0</v>
      </c>
      <c r="Y177" s="79">
        <v>0</v>
      </c>
      <c r="Z177" s="79">
        <v>0</v>
      </c>
      <c r="AA177" s="79">
        <v>0</v>
      </c>
      <c r="AB177" s="79">
        <v>0</v>
      </c>
      <c r="AC177" s="79">
        <v>0</v>
      </c>
      <c r="AD177" s="79">
        <v>0</v>
      </c>
      <c r="AE177" s="79">
        <v>0</v>
      </c>
      <c r="AF177" s="52">
        <f t="shared" si="68"/>
        <v>-3179.91</v>
      </c>
      <c r="AG177" s="52">
        <f t="shared" si="69"/>
        <v>0</v>
      </c>
      <c r="AH177" s="79">
        <v>0</v>
      </c>
    </row>
    <row r="178" spans="1:34" x14ac:dyDescent="0.25">
      <c r="A178" t="str">
        <f t="shared" si="64"/>
        <v>DEDELEGATION</v>
      </c>
      <c r="B178" s="75" t="s">
        <v>3620</v>
      </c>
      <c r="C178" s="76">
        <v>44027</v>
      </c>
      <c r="D178">
        <v>3022060</v>
      </c>
      <c r="E178" t="str">
        <f>VLOOKUP(D178,Schools!A:B,2,0)</f>
        <v>Whitings Hill Primary School</v>
      </c>
      <c r="F178" t="str">
        <f>VLOOKUP(D178,Schools!$A:$Z,3,0)</f>
        <v>M</v>
      </c>
      <c r="G178" s="77">
        <v>-3644</v>
      </c>
      <c r="H178" s="75" t="s">
        <v>3621</v>
      </c>
      <c r="I178" s="75" t="s">
        <v>4037</v>
      </c>
      <c r="J178" t="str">
        <f t="shared" si="65"/>
        <v>10162/543965</v>
      </c>
      <c r="K178">
        <f>VLOOKUP(D178,Schools!$A:$Z,9,0)</f>
        <v>400011</v>
      </c>
      <c r="L178" s="75" t="s">
        <v>176</v>
      </c>
      <c r="M178" s="75" t="s">
        <v>4040</v>
      </c>
      <c r="N178" s="75" t="s">
        <v>4039</v>
      </c>
      <c r="O178" s="78" t="str">
        <f>VLOOKUP(D178,Schools!A:D,4,0)</f>
        <v>Primary</v>
      </c>
      <c r="P178" s="78">
        <f t="shared" si="66"/>
        <v>10162</v>
      </c>
      <c r="Q178" s="78">
        <f t="shared" si="67"/>
        <v>543965</v>
      </c>
      <c r="R178" s="79">
        <v>0</v>
      </c>
      <c r="S178" s="79">
        <v>-3644</v>
      </c>
      <c r="T178" s="79">
        <v>0</v>
      </c>
      <c r="U178" s="79">
        <v>0</v>
      </c>
      <c r="V178" s="79">
        <v>0</v>
      </c>
      <c r="W178" s="79">
        <v>0</v>
      </c>
      <c r="X178" s="79">
        <v>0</v>
      </c>
      <c r="Y178" s="79">
        <v>0</v>
      </c>
      <c r="Z178" s="79">
        <v>0</v>
      </c>
      <c r="AA178" s="79">
        <v>0</v>
      </c>
      <c r="AB178" s="79">
        <v>0</v>
      </c>
      <c r="AC178" s="79">
        <v>0</v>
      </c>
      <c r="AD178" s="79">
        <v>0</v>
      </c>
      <c r="AE178" s="79">
        <v>0</v>
      </c>
      <c r="AF178" s="52">
        <f t="shared" si="68"/>
        <v>-3644</v>
      </c>
      <c r="AG178" s="52">
        <f t="shared" si="69"/>
        <v>0</v>
      </c>
      <c r="AH178" s="79">
        <v>0</v>
      </c>
    </row>
    <row r="179" spans="1:34" x14ac:dyDescent="0.25">
      <c r="A179" t="str">
        <f t="shared" si="64"/>
        <v>DEDELEGATION</v>
      </c>
      <c r="B179" s="75" t="s">
        <v>3620</v>
      </c>
      <c r="C179" s="76">
        <v>44027</v>
      </c>
      <c r="D179">
        <v>3023518</v>
      </c>
      <c r="E179" t="str">
        <f>VLOOKUP(D179,Schools!A:B,2,0)</f>
        <v>Woodcroft Primary School</v>
      </c>
      <c r="F179" t="str">
        <f>VLOOKUP(D179,Schools!$A:$Z,3,0)</f>
        <v>M</v>
      </c>
      <c r="G179" s="77">
        <v>-3446.33</v>
      </c>
      <c r="H179" s="75" t="s">
        <v>3621</v>
      </c>
      <c r="I179" s="75" t="s">
        <v>4037</v>
      </c>
      <c r="J179" t="str">
        <f t="shared" si="65"/>
        <v>10162/543965</v>
      </c>
      <c r="K179">
        <f>VLOOKUP(D179,Schools!$A:$Z,9,0)</f>
        <v>400117</v>
      </c>
      <c r="L179" s="75" t="s">
        <v>176</v>
      </c>
      <c r="M179" s="75" t="s">
        <v>4040</v>
      </c>
      <c r="N179" s="75" t="s">
        <v>4039</v>
      </c>
      <c r="O179" s="78" t="str">
        <f>VLOOKUP(D179,Schools!A:D,4,0)</f>
        <v>Primary</v>
      </c>
      <c r="P179" s="78">
        <f t="shared" si="66"/>
        <v>10162</v>
      </c>
      <c r="Q179" s="78">
        <f t="shared" si="67"/>
        <v>543965</v>
      </c>
      <c r="R179" s="79">
        <v>0</v>
      </c>
      <c r="S179" s="79">
        <v>-3446.33</v>
      </c>
      <c r="T179" s="79">
        <v>0</v>
      </c>
      <c r="U179" s="79">
        <v>0</v>
      </c>
      <c r="V179" s="79">
        <v>0</v>
      </c>
      <c r="W179" s="79">
        <v>0</v>
      </c>
      <c r="X179" s="79">
        <v>0</v>
      </c>
      <c r="Y179" s="79">
        <v>0</v>
      </c>
      <c r="Z179" s="79">
        <v>0</v>
      </c>
      <c r="AA179" s="79">
        <v>0</v>
      </c>
      <c r="AB179" s="79">
        <v>0</v>
      </c>
      <c r="AC179" s="79">
        <v>0</v>
      </c>
      <c r="AD179" s="79">
        <v>0</v>
      </c>
      <c r="AE179" s="79">
        <v>0</v>
      </c>
      <c r="AF179" s="52">
        <f t="shared" si="68"/>
        <v>-3446.33</v>
      </c>
      <c r="AG179" s="52">
        <f t="shared" si="69"/>
        <v>0</v>
      </c>
      <c r="AH179" s="79">
        <v>0</v>
      </c>
    </row>
    <row r="180" spans="1:34" x14ac:dyDescent="0.25">
      <c r="A180" t="str">
        <f t="shared" si="64"/>
        <v>DEDELEGATION</v>
      </c>
      <c r="B180" s="75" t="s">
        <v>3620</v>
      </c>
      <c r="C180" s="76">
        <v>44027</v>
      </c>
      <c r="D180">
        <v>3022054</v>
      </c>
      <c r="E180" t="str">
        <f>VLOOKUP(D180,Schools!A:B,2,0)</f>
        <v>Woodridge  Primary School</v>
      </c>
      <c r="F180" t="str">
        <f>VLOOKUP(D180,Schools!$A:$Z,3,0)</f>
        <v>M</v>
      </c>
      <c r="G180" s="77">
        <v>-1787.62</v>
      </c>
      <c r="H180" s="75" t="s">
        <v>3621</v>
      </c>
      <c r="I180" s="75" t="s">
        <v>4037</v>
      </c>
      <c r="J180" t="str">
        <f t="shared" si="65"/>
        <v>10162/543965</v>
      </c>
      <c r="K180">
        <f>VLOOKUP(D180,Schools!$A:$Z,9,0)</f>
        <v>400004</v>
      </c>
      <c r="L180" s="75" t="s">
        <v>176</v>
      </c>
      <c r="M180" s="75" t="s">
        <v>4040</v>
      </c>
      <c r="N180" s="75" t="s">
        <v>4039</v>
      </c>
      <c r="O180" s="78" t="str">
        <f>VLOOKUP(D180,Schools!A:D,4,0)</f>
        <v>Primary</v>
      </c>
      <c r="P180" s="78">
        <f t="shared" si="66"/>
        <v>10162</v>
      </c>
      <c r="Q180" s="78">
        <f t="shared" si="67"/>
        <v>543965</v>
      </c>
      <c r="R180" s="79">
        <v>0</v>
      </c>
      <c r="S180" s="79">
        <v>-1787.62</v>
      </c>
      <c r="T180" s="79">
        <v>0</v>
      </c>
      <c r="U180" s="79">
        <v>0</v>
      </c>
      <c r="V180" s="79">
        <v>0</v>
      </c>
      <c r="W180" s="79">
        <v>0</v>
      </c>
      <c r="X180" s="79">
        <v>0</v>
      </c>
      <c r="Y180" s="79">
        <v>0</v>
      </c>
      <c r="Z180" s="79">
        <v>0</v>
      </c>
      <c r="AA180" s="79">
        <v>0</v>
      </c>
      <c r="AB180" s="79">
        <v>0</v>
      </c>
      <c r="AC180" s="79">
        <v>0</v>
      </c>
      <c r="AD180" s="79">
        <v>0</v>
      </c>
      <c r="AE180" s="79">
        <v>0</v>
      </c>
      <c r="AF180" s="52">
        <f t="shared" si="68"/>
        <v>-1787.62</v>
      </c>
      <c r="AG180" s="52">
        <f t="shared" si="69"/>
        <v>0</v>
      </c>
      <c r="AH180" s="79">
        <v>0</v>
      </c>
    </row>
    <row r="181" spans="1:34" x14ac:dyDescent="0.25">
      <c r="A181" t="str">
        <f t="shared" si="64"/>
        <v>DEDELEGATION</v>
      </c>
      <c r="B181" s="75" t="s">
        <v>3620</v>
      </c>
      <c r="C181" s="76">
        <v>44027</v>
      </c>
      <c r="D181">
        <v>3023521</v>
      </c>
      <c r="E181" t="str">
        <f>VLOOKUP(D181,Schools!A:B,2,0)</f>
        <v>St Mary's &amp; St John's CE School</v>
      </c>
      <c r="F181" t="str">
        <f>VLOOKUP(D181,Schools!$A:$Z,3,0)</f>
        <v>M</v>
      </c>
      <c r="G181" s="77">
        <v>-12107.29</v>
      </c>
      <c r="H181" s="75" t="s">
        <v>3621</v>
      </c>
      <c r="I181" s="75" t="s">
        <v>4037</v>
      </c>
      <c r="J181" t="str">
        <f t="shared" si="65"/>
        <v>11510/543965</v>
      </c>
      <c r="K181">
        <f>VLOOKUP(D181,Schools!$A:$Z,9,0)</f>
        <v>400135</v>
      </c>
      <c r="L181" s="75" t="s">
        <v>176</v>
      </c>
      <c r="M181" s="75" t="s">
        <v>4040</v>
      </c>
      <c r="N181" s="75" t="s">
        <v>4039</v>
      </c>
      <c r="O181" s="78" t="str">
        <f>VLOOKUP(D181,Schools!A:D,4,0)</f>
        <v>All through</v>
      </c>
      <c r="P181" s="78">
        <f t="shared" si="66"/>
        <v>11510</v>
      </c>
      <c r="Q181" s="78">
        <f t="shared" si="67"/>
        <v>543965</v>
      </c>
      <c r="R181" s="79">
        <v>0</v>
      </c>
      <c r="S181" s="79">
        <v>0</v>
      </c>
      <c r="T181" s="79">
        <v>-12107.29</v>
      </c>
      <c r="U181" s="79">
        <v>0</v>
      </c>
      <c r="V181" s="79">
        <v>0</v>
      </c>
      <c r="W181" s="79">
        <v>0</v>
      </c>
      <c r="X181" s="79">
        <v>0</v>
      </c>
      <c r="Y181" s="79">
        <v>0</v>
      </c>
      <c r="Z181" s="79">
        <v>0</v>
      </c>
      <c r="AA181" s="79">
        <v>0</v>
      </c>
      <c r="AB181" s="79">
        <v>0</v>
      </c>
      <c r="AC181" s="79">
        <v>0</v>
      </c>
      <c r="AD181" s="79">
        <v>0</v>
      </c>
      <c r="AE181" s="79">
        <v>0</v>
      </c>
      <c r="AF181" s="52">
        <f t="shared" si="68"/>
        <v>-12107.29</v>
      </c>
      <c r="AG181" s="52">
        <f t="shared" si="69"/>
        <v>0</v>
      </c>
      <c r="AH181" s="79">
        <v>0</v>
      </c>
    </row>
    <row r="182" spans="1:34" x14ac:dyDescent="0.25">
      <c r="A182" t="str">
        <f t="shared" si="64"/>
        <v>DEDELEGATION</v>
      </c>
      <c r="B182" s="75" t="s">
        <v>3620</v>
      </c>
      <c r="C182" s="76">
        <v>44027</v>
      </c>
      <c r="D182">
        <v>3025405</v>
      </c>
      <c r="E182" t="str">
        <f>VLOOKUP(D182,Schools!A:B,2,0)</f>
        <v>Finchley Catholic High School</v>
      </c>
      <c r="F182" t="str">
        <f>VLOOKUP(D182,Schools!$A:$Z,3,0)</f>
        <v>M</v>
      </c>
      <c r="G182" s="77">
        <v>-25134.49</v>
      </c>
      <c r="H182" s="75" t="s">
        <v>3621</v>
      </c>
      <c r="I182" s="75" t="s">
        <v>4037</v>
      </c>
      <c r="J182" t="str">
        <f t="shared" si="65"/>
        <v>10163/543965</v>
      </c>
      <c r="K182">
        <f>VLOOKUP(D182,Schools!$A:$Z,9,0)</f>
        <v>400041</v>
      </c>
      <c r="L182" s="75" t="s">
        <v>170</v>
      </c>
      <c r="M182" s="75" t="s">
        <v>4041</v>
      </c>
      <c r="N182" s="75" t="s">
        <v>4039</v>
      </c>
      <c r="O182" s="78" t="str">
        <f>VLOOKUP(D182,Schools!A:D,4,0)</f>
        <v>Secondary</v>
      </c>
      <c r="P182" s="78">
        <f t="shared" si="66"/>
        <v>10163</v>
      </c>
      <c r="Q182" s="78">
        <f t="shared" si="67"/>
        <v>543965</v>
      </c>
      <c r="R182" s="79">
        <v>0</v>
      </c>
      <c r="S182" s="79">
        <v>0</v>
      </c>
      <c r="T182" s="79">
        <v>-25134.49</v>
      </c>
      <c r="U182" s="79">
        <v>0</v>
      </c>
      <c r="V182" s="79">
        <v>0</v>
      </c>
      <c r="W182" s="79">
        <v>0</v>
      </c>
      <c r="X182" s="79">
        <v>0</v>
      </c>
      <c r="Y182" s="79">
        <v>0</v>
      </c>
      <c r="Z182" s="79">
        <v>0</v>
      </c>
      <c r="AA182" s="79">
        <v>0</v>
      </c>
      <c r="AB182" s="79">
        <v>0</v>
      </c>
      <c r="AC182" s="79">
        <v>0</v>
      </c>
      <c r="AD182" s="79">
        <v>0</v>
      </c>
      <c r="AE182" s="79">
        <v>0</v>
      </c>
      <c r="AF182" s="52">
        <f t="shared" si="68"/>
        <v>-25134.49</v>
      </c>
      <c r="AG182" s="52">
        <f t="shared" si="69"/>
        <v>0</v>
      </c>
      <c r="AH182" s="79">
        <v>0</v>
      </c>
    </row>
    <row r="183" spans="1:34" x14ac:dyDescent="0.25">
      <c r="A183" t="str">
        <f t="shared" si="64"/>
        <v>DEDELEGATION</v>
      </c>
      <c r="B183" s="75" t="s">
        <v>3620</v>
      </c>
      <c r="C183" s="76">
        <v>44027</v>
      </c>
      <c r="D183">
        <v>3024003</v>
      </c>
      <c r="E183" t="str">
        <f>VLOOKUP(D183,Schools!A:B,2,0)</f>
        <v>Friern Barnet School</v>
      </c>
      <c r="F183" t="str">
        <f>VLOOKUP(D183,Schools!$A:$Z,3,0)</f>
        <v>M</v>
      </c>
      <c r="G183" s="77">
        <v>-25256.33</v>
      </c>
      <c r="H183" s="75" t="s">
        <v>3621</v>
      </c>
      <c r="I183" s="75" t="s">
        <v>4037</v>
      </c>
      <c r="J183" t="str">
        <f t="shared" si="65"/>
        <v>10163/543965</v>
      </c>
      <c r="K183">
        <f>VLOOKUP(D183,Schools!$A:$Z,9,0)</f>
        <v>400033</v>
      </c>
      <c r="L183" s="75" t="s">
        <v>170</v>
      </c>
      <c r="M183" s="75" t="s">
        <v>4041</v>
      </c>
      <c r="N183" s="75" t="s">
        <v>4039</v>
      </c>
      <c r="O183" s="78" t="str">
        <f>VLOOKUP(D183,Schools!A:D,4,0)</f>
        <v>Secondary</v>
      </c>
      <c r="P183" s="78">
        <f t="shared" si="66"/>
        <v>10163</v>
      </c>
      <c r="Q183" s="78">
        <f t="shared" si="67"/>
        <v>543965</v>
      </c>
      <c r="R183" s="79">
        <v>0</v>
      </c>
      <c r="S183" s="79">
        <v>0</v>
      </c>
      <c r="T183" s="79">
        <v>-25256.33</v>
      </c>
      <c r="U183" s="79">
        <v>0</v>
      </c>
      <c r="V183" s="79">
        <v>0</v>
      </c>
      <c r="W183" s="79">
        <v>0</v>
      </c>
      <c r="X183" s="79">
        <v>0</v>
      </c>
      <c r="Y183" s="79">
        <v>0</v>
      </c>
      <c r="Z183" s="79">
        <v>0</v>
      </c>
      <c r="AA183" s="79">
        <v>0</v>
      </c>
      <c r="AB183" s="79">
        <v>0</v>
      </c>
      <c r="AC183" s="79">
        <v>0</v>
      </c>
      <c r="AD183" s="79">
        <v>0</v>
      </c>
      <c r="AE183" s="79">
        <v>0</v>
      </c>
      <c r="AF183" s="52">
        <f t="shared" si="68"/>
        <v>-25256.33</v>
      </c>
      <c r="AG183" s="52">
        <f t="shared" si="69"/>
        <v>0</v>
      </c>
      <c r="AH183" s="79">
        <v>0</v>
      </c>
    </row>
    <row r="184" spans="1:34" x14ac:dyDescent="0.25">
      <c r="A184" t="str">
        <f t="shared" si="64"/>
        <v>DEDELEGATION</v>
      </c>
      <c r="B184" s="75" t="s">
        <v>3620</v>
      </c>
      <c r="C184" s="76">
        <v>44027</v>
      </c>
      <c r="D184">
        <v>3025427</v>
      </c>
      <c r="E184" t="str">
        <f>VLOOKUP(D184,Schools!A:B,2,0)</f>
        <v>JCoSS</v>
      </c>
      <c r="F184" t="str">
        <f>VLOOKUP(D184,Schools!$A:$Z,3,0)</f>
        <v>M</v>
      </c>
      <c r="G184" s="77">
        <v>-27374.239999999998</v>
      </c>
      <c r="H184" s="75" t="s">
        <v>3621</v>
      </c>
      <c r="I184" s="75" t="s">
        <v>4037</v>
      </c>
      <c r="J184" t="str">
        <f t="shared" si="65"/>
        <v>10163/543965</v>
      </c>
      <c r="K184">
        <f>VLOOKUP(D184,Schools!$A:$Z,9,0)</f>
        <v>400140</v>
      </c>
      <c r="L184" s="75" t="s">
        <v>170</v>
      </c>
      <c r="M184" s="75" t="s">
        <v>4041</v>
      </c>
      <c r="N184" s="75" t="s">
        <v>4039</v>
      </c>
      <c r="O184" s="78" t="str">
        <f>VLOOKUP(D184,Schools!A:D,4,0)</f>
        <v>Secondary</v>
      </c>
      <c r="P184" s="78">
        <f t="shared" si="66"/>
        <v>10163</v>
      </c>
      <c r="Q184" s="78">
        <f t="shared" si="67"/>
        <v>543965</v>
      </c>
      <c r="R184" s="79">
        <v>0</v>
      </c>
      <c r="S184" s="79">
        <v>0</v>
      </c>
      <c r="T184" s="79">
        <v>-27374.239999999998</v>
      </c>
      <c r="U184" s="79">
        <v>0</v>
      </c>
      <c r="V184" s="79">
        <v>0</v>
      </c>
      <c r="W184" s="79">
        <v>0</v>
      </c>
      <c r="X184" s="79">
        <v>0</v>
      </c>
      <c r="Y184" s="79">
        <v>0</v>
      </c>
      <c r="Z184" s="79">
        <v>0</v>
      </c>
      <c r="AA184" s="79">
        <v>0</v>
      </c>
      <c r="AB184" s="79">
        <v>0</v>
      </c>
      <c r="AC184" s="79">
        <v>0</v>
      </c>
      <c r="AD184" s="79">
        <v>0</v>
      </c>
      <c r="AE184" s="79">
        <v>0</v>
      </c>
      <c r="AF184" s="52">
        <f t="shared" si="68"/>
        <v>-27374.239999999998</v>
      </c>
      <c r="AG184" s="52">
        <f t="shared" si="69"/>
        <v>0</v>
      </c>
      <c r="AH184" s="79">
        <v>0</v>
      </c>
    </row>
    <row r="185" spans="1:34" x14ac:dyDescent="0.25">
      <c r="A185" t="str">
        <f t="shared" si="64"/>
        <v>DEDELEGATION</v>
      </c>
      <c r="B185" s="75" t="s">
        <v>3620</v>
      </c>
      <c r="C185" s="76">
        <v>44027</v>
      </c>
      <c r="D185">
        <v>3024004</v>
      </c>
      <c r="E185" t="str">
        <f>VLOOKUP(D185,Schools!A:B,2,0)</f>
        <v>Menorah High School (Girls)</v>
      </c>
      <c r="F185" t="str">
        <f>VLOOKUP(D185,Schools!$A:$Z,3,0)</f>
        <v>M</v>
      </c>
      <c r="G185" s="77">
        <v>-7438.4299999999994</v>
      </c>
      <c r="H185" s="75" t="s">
        <v>3621</v>
      </c>
      <c r="I185" s="75" t="s">
        <v>4037</v>
      </c>
      <c r="J185" t="str">
        <f t="shared" si="65"/>
        <v>10163/543965</v>
      </c>
      <c r="K185">
        <f>VLOOKUP(D185,Schools!$A:$Z,9,0)</f>
        <v>107953</v>
      </c>
      <c r="L185" s="75" t="s">
        <v>170</v>
      </c>
      <c r="M185" s="75" t="s">
        <v>4041</v>
      </c>
      <c r="N185" s="75" t="s">
        <v>4039</v>
      </c>
      <c r="O185" s="78" t="str">
        <f>VLOOKUP(D185,Schools!A:D,4,0)</f>
        <v>Secondary</v>
      </c>
      <c r="P185" s="78">
        <f t="shared" si="66"/>
        <v>10163</v>
      </c>
      <c r="Q185" s="78">
        <f t="shared" si="67"/>
        <v>543965</v>
      </c>
      <c r="R185" s="79">
        <v>0</v>
      </c>
      <c r="S185" s="79">
        <v>0</v>
      </c>
      <c r="T185" s="79">
        <v>-7438.4299999999994</v>
      </c>
      <c r="U185" s="79">
        <v>0</v>
      </c>
      <c r="V185" s="79">
        <v>0</v>
      </c>
      <c r="W185" s="79">
        <v>0</v>
      </c>
      <c r="X185" s="79">
        <v>0</v>
      </c>
      <c r="Y185" s="79">
        <v>0</v>
      </c>
      <c r="Z185" s="79">
        <v>0</v>
      </c>
      <c r="AA185" s="79">
        <v>0</v>
      </c>
      <c r="AB185" s="79">
        <v>0</v>
      </c>
      <c r="AC185" s="79">
        <v>0</v>
      </c>
      <c r="AD185" s="79">
        <v>0</v>
      </c>
      <c r="AE185" s="79">
        <v>0</v>
      </c>
      <c r="AF185" s="52">
        <f t="shared" si="68"/>
        <v>-7438.4299999999994</v>
      </c>
      <c r="AG185" s="52">
        <f t="shared" si="69"/>
        <v>0</v>
      </c>
      <c r="AH185" s="79">
        <v>0</v>
      </c>
    </row>
    <row r="186" spans="1:34" x14ac:dyDescent="0.25">
      <c r="A186" t="str">
        <f t="shared" si="64"/>
        <v>DEDELEGATION</v>
      </c>
      <c r="B186" s="75" t="s">
        <v>3620</v>
      </c>
      <c r="C186" s="76">
        <v>44027</v>
      </c>
      <c r="D186">
        <v>3025404</v>
      </c>
      <c r="E186" t="str">
        <f>VLOOKUP(D186,Schools!A:B,2,0)</f>
        <v>St Michaels Catholic Grammar School</v>
      </c>
      <c r="F186" t="str">
        <f>VLOOKUP(D186,Schools!$A:$Z,3,0)</f>
        <v>M</v>
      </c>
      <c r="G186" s="77">
        <v>-14682.58</v>
      </c>
      <c r="H186" s="75" t="s">
        <v>3621</v>
      </c>
      <c r="I186" s="75" t="s">
        <v>4037</v>
      </c>
      <c r="J186" t="str">
        <f t="shared" si="65"/>
        <v>10163/543965</v>
      </c>
      <c r="K186">
        <f>VLOOKUP(D186,Schools!$A:$Z,9,0)</f>
        <v>400029</v>
      </c>
      <c r="L186" s="75" t="s">
        <v>170</v>
      </c>
      <c r="M186" s="75" t="s">
        <v>4041</v>
      </c>
      <c r="N186" s="75" t="s">
        <v>4039</v>
      </c>
      <c r="O186" s="78" t="str">
        <f>VLOOKUP(D186,Schools!A:D,4,0)</f>
        <v>Secondary</v>
      </c>
      <c r="P186" s="78">
        <f t="shared" si="66"/>
        <v>10163</v>
      </c>
      <c r="Q186" s="78">
        <f t="shared" si="67"/>
        <v>543965</v>
      </c>
      <c r="R186" s="79">
        <v>0</v>
      </c>
      <c r="S186" s="79">
        <v>0</v>
      </c>
      <c r="T186" s="79">
        <v>-14682.58</v>
      </c>
      <c r="U186" s="79">
        <v>0</v>
      </c>
      <c r="V186" s="79">
        <v>0</v>
      </c>
      <c r="W186" s="79">
        <v>0</v>
      </c>
      <c r="X186" s="79">
        <v>0</v>
      </c>
      <c r="Y186" s="79">
        <v>0</v>
      </c>
      <c r="Z186" s="79">
        <v>0</v>
      </c>
      <c r="AA186" s="79">
        <v>0</v>
      </c>
      <c r="AB186" s="79">
        <v>0</v>
      </c>
      <c r="AC186" s="79">
        <v>0</v>
      </c>
      <c r="AD186" s="79">
        <v>0</v>
      </c>
      <c r="AE186" s="79">
        <v>0</v>
      </c>
      <c r="AF186" s="52">
        <f t="shared" si="68"/>
        <v>-14682.58</v>
      </c>
      <c r="AG186" s="52">
        <f t="shared" si="69"/>
        <v>0</v>
      </c>
      <c r="AH186" s="79">
        <v>0</v>
      </c>
    </row>
    <row r="187" spans="1:34" x14ac:dyDescent="0.25">
      <c r="A187" t="str">
        <f t="shared" si="64"/>
        <v>DEDELEGATION</v>
      </c>
      <c r="B187" s="75" t="s">
        <v>3620</v>
      </c>
      <c r="C187" s="76">
        <v>44027</v>
      </c>
      <c r="D187">
        <v>3025407</v>
      </c>
      <c r="E187" t="str">
        <f>VLOOKUP(D187,Schools!A:B,2,0)</f>
        <v>St. James' Catholic High School</v>
      </c>
      <c r="F187" t="str">
        <f>VLOOKUP(D187,Schools!$A:$Z,3,0)</f>
        <v>M</v>
      </c>
      <c r="G187" s="77">
        <v>-30128.94</v>
      </c>
      <c r="H187" s="75" t="s">
        <v>3621</v>
      </c>
      <c r="I187" s="75" t="s">
        <v>4037</v>
      </c>
      <c r="J187" t="str">
        <f t="shared" si="65"/>
        <v>10163/543965</v>
      </c>
      <c r="K187">
        <f>VLOOKUP(D187,Schools!$A:$Z,9,0)</f>
        <v>400013</v>
      </c>
      <c r="L187" s="75" t="s">
        <v>170</v>
      </c>
      <c r="M187" s="75" t="s">
        <v>4041</v>
      </c>
      <c r="N187" s="75" t="s">
        <v>4039</v>
      </c>
      <c r="O187" s="78" t="str">
        <f>VLOOKUP(D187,Schools!A:D,4,0)</f>
        <v>Secondary</v>
      </c>
      <c r="P187" s="78">
        <f t="shared" si="66"/>
        <v>10163</v>
      </c>
      <c r="Q187" s="78">
        <f t="shared" si="67"/>
        <v>543965</v>
      </c>
      <c r="R187" s="79">
        <v>0</v>
      </c>
      <c r="S187" s="79">
        <v>0</v>
      </c>
      <c r="T187" s="79">
        <v>-30128.94</v>
      </c>
      <c r="U187" s="79">
        <v>0</v>
      </c>
      <c r="V187" s="79">
        <v>0</v>
      </c>
      <c r="W187" s="79">
        <v>0</v>
      </c>
      <c r="X187" s="79">
        <v>0</v>
      </c>
      <c r="Y187" s="79">
        <v>0</v>
      </c>
      <c r="Z187" s="79">
        <v>0</v>
      </c>
      <c r="AA187" s="79">
        <v>0</v>
      </c>
      <c r="AB187" s="79">
        <v>0</v>
      </c>
      <c r="AC187" s="79">
        <v>0</v>
      </c>
      <c r="AD187" s="79">
        <v>0</v>
      </c>
      <c r="AE187" s="79">
        <v>0</v>
      </c>
      <c r="AF187" s="52">
        <f t="shared" si="68"/>
        <v>-30128.94</v>
      </c>
      <c r="AG187" s="52">
        <f t="shared" si="69"/>
        <v>0</v>
      </c>
      <c r="AH187" s="79">
        <v>0</v>
      </c>
    </row>
    <row r="188" spans="1:34" x14ac:dyDescent="0.25">
      <c r="A188" t="str">
        <f t="shared" si="64"/>
        <v>DEDELEGATION</v>
      </c>
      <c r="B188" s="75" t="s">
        <v>3620</v>
      </c>
      <c r="C188" s="76">
        <v>44027</v>
      </c>
      <c r="D188">
        <v>3023520</v>
      </c>
      <c r="E188" t="str">
        <f>VLOOKUP(D188,Schools!A:B,2,0)</f>
        <v>Akiva School</v>
      </c>
      <c r="F188" t="str">
        <f>VLOOKUP(D188,Schools!$A:$Z,3,0)</f>
        <v>M</v>
      </c>
      <c r="G188" s="77">
        <v>-12660.689999999999</v>
      </c>
      <c r="H188" s="75" t="s">
        <v>3621</v>
      </c>
      <c r="I188" s="75" t="s">
        <v>4037</v>
      </c>
      <c r="J188" t="str">
        <f t="shared" si="65"/>
        <v>10162/543965</v>
      </c>
      <c r="K188">
        <f>VLOOKUP(D188,Schools!$A:$Z,9,0)</f>
        <v>400125</v>
      </c>
      <c r="L188" s="75" t="s">
        <v>170</v>
      </c>
      <c r="M188" s="75" t="s">
        <v>4041</v>
      </c>
      <c r="N188" s="75" t="s">
        <v>4039</v>
      </c>
      <c r="O188" s="78" t="str">
        <f>VLOOKUP(D188,Schools!A:D,4,0)</f>
        <v>Primary</v>
      </c>
      <c r="P188" s="78">
        <f t="shared" si="66"/>
        <v>10162</v>
      </c>
      <c r="Q188" s="78">
        <f t="shared" si="67"/>
        <v>543965</v>
      </c>
      <c r="R188" s="79">
        <v>0</v>
      </c>
      <c r="S188" s="79">
        <v>0</v>
      </c>
      <c r="T188" s="79">
        <v>-12660.689999999999</v>
      </c>
      <c r="U188" s="79">
        <v>0</v>
      </c>
      <c r="V188" s="79">
        <v>0</v>
      </c>
      <c r="W188" s="79">
        <v>0</v>
      </c>
      <c r="X188" s="79">
        <v>0</v>
      </c>
      <c r="Y188" s="79">
        <v>0</v>
      </c>
      <c r="Z188" s="79">
        <v>0</v>
      </c>
      <c r="AA188" s="79">
        <v>0</v>
      </c>
      <c r="AB188" s="79">
        <v>0</v>
      </c>
      <c r="AC188" s="79">
        <v>0</v>
      </c>
      <c r="AD188" s="79">
        <v>0</v>
      </c>
      <c r="AE188" s="79">
        <v>0</v>
      </c>
      <c r="AF188" s="52">
        <f t="shared" si="68"/>
        <v>-12660.689999999999</v>
      </c>
      <c r="AG188" s="52">
        <f t="shared" si="69"/>
        <v>0</v>
      </c>
      <c r="AH188" s="79">
        <v>0</v>
      </c>
    </row>
    <row r="189" spans="1:34" x14ac:dyDescent="0.25">
      <c r="A189" t="str">
        <f t="shared" si="64"/>
        <v>DEDELEGATION</v>
      </c>
      <c r="B189" s="75" t="s">
        <v>3620</v>
      </c>
      <c r="C189" s="76">
        <v>44027</v>
      </c>
      <c r="D189">
        <v>3023300</v>
      </c>
      <c r="E189" t="str">
        <f>VLOOKUP(D189,Schools!A:B,2,0)</f>
        <v>All Saints' CE Primary School NW2</v>
      </c>
      <c r="F189" t="str">
        <f>VLOOKUP(D189,Schools!$A:$Z,3,0)</f>
        <v>M</v>
      </c>
      <c r="G189" s="77">
        <v>-6131.3499999999995</v>
      </c>
      <c r="H189" s="75" t="s">
        <v>3621</v>
      </c>
      <c r="I189" s="75" t="s">
        <v>4037</v>
      </c>
      <c r="J189" t="str">
        <f t="shared" si="65"/>
        <v>10162/543965</v>
      </c>
      <c r="K189">
        <f>VLOOKUP(D189,Schools!$A:$Z,9,0)</f>
        <v>400069</v>
      </c>
      <c r="L189" s="75" t="s">
        <v>170</v>
      </c>
      <c r="M189" s="75" t="s">
        <v>4041</v>
      </c>
      <c r="N189" s="75" t="s">
        <v>4039</v>
      </c>
      <c r="O189" s="78" t="str">
        <f>VLOOKUP(D189,Schools!A:D,4,0)</f>
        <v>Primary</v>
      </c>
      <c r="P189" s="78">
        <f t="shared" si="66"/>
        <v>10162</v>
      </c>
      <c r="Q189" s="78">
        <f t="shared" si="67"/>
        <v>543965</v>
      </c>
      <c r="R189" s="79">
        <v>0</v>
      </c>
      <c r="S189" s="79">
        <v>-6131.3499999999995</v>
      </c>
      <c r="T189" s="79">
        <v>0</v>
      </c>
      <c r="U189" s="79">
        <v>0</v>
      </c>
      <c r="V189" s="79">
        <v>0</v>
      </c>
      <c r="W189" s="79">
        <v>0</v>
      </c>
      <c r="X189" s="79">
        <v>0</v>
      </c>
      <c r="Y189" s="79">
        <v>0</v>
      </c>
      <c r="Z189" s="79">
        <v>0</v>
      </c>
      <c r="AA189" s="79">
        <v>0</v>
      </c>
      <c r="AB189" s="79">
        <v>0</v>
      </c>
      <c r="AC189" s="79">
        <v>0</v>
      </c>
      <c r="AD189" s="79">
        <v>0</v>
      </c>
      <c r="AE189" s="79">
        <v>0</v>
      </c>
      <c r="AF189" s="52">
        <f t="shared" si="68"/>
        <v>-6131.3499999999995</v>
      </c>
      <c r="AG189" s="52">
        <f t="shared" si="69"/>
        <v>0</v>
      </c>
      <c r="AH189" s="79">
        <v>0</v>
      </c>
    </row>
    <row r="190" spans="1:34" x14ac:dyDescent="0.25">
      <c r="A190" t="str">
        <f t="shared" si="64"/>
        <v>DEDELEGATION</v>
      </c>
      <c r="B190" s="75" t="s">
        <v>3620</v>
      </c>
      <c r="C190" s="76">
        <v>44027</v>
      </c>
      <c r="D190">
        <v>3023317</v>
      </c>
      <c r="E190" t="str">
        <f>VLOOKUP(D190,Schools!A:B,2,0)</f>
        <v>All Saints' CE Primary School, N20</v>
      </c>
      <c r="F190" t="str">
        <f>VLOOKUP(D190,Schools!$A:$Z,3,0)</f>
        <v>M</v>
      </c>
      <c r="G190" s="77">
        <v>-7614.95</v>
      </c>
      <c r="H190" s="75" t="s">
        <v>3621</v>
      </c>
      <c r="I190" s="75" t="s">
        <v>4037</v>
      </c>
      <c r="J190" t="str">
        <f t="shared" si="65"/>
        <v>10162/543965</v>
      </c>
      <c r="K190">
        <f>VLOOKUP(D190,Schools!$A:$Z,9,0)</f>
        <v>400015</v>
      </c>
      <c r="L190" s="75" t="s">
        <v>170</v>
      </c>
      <c r="M190" s="75" t="s">
        <v>4041</v>
      </c>
      <c r="N190" s="75" t="s">
        <v>4039</v>
      </c>
      <c r="O190" s="78" t="str">
        <f>VLOOKUP(D190,Schools!A:D,4,0)</f>
        <v>Primary</v>
      </c>
      <c r="P190" s="78">
        <f t="shared" si="66"/>
        <v>10162</v>
      </c>
      <c r="Q190" s="78">
        <f t="shared" si="67"/>
        <v>543965</v>
      </c>
      <c r="R190" s="79">
        <v>0</v>
      </c>
      <c r="S190" s="79">
        <v>-7614.95</v>
      </c>
      <c r="T190" s="79">
        <v>0</v>
      </c>
      <c r="U190" s="79">
        <v>0</v>
      </c>
      <c r="V190" s="79">
        <v>0</v>
      </c>
      <c r="W190" s="79">
        <v>0</v>
      </c>
      <c r="X190" s="79">
        <v>0</v>
      </c>
      <c r="Y190" s="79">
        <v>0</v>
      </c>
      <c r="Z190" s="79">
        <v>0</v>
      </c>
      <c r="AA190" s="79">
        <v>0</v>
      </c>
      <c r="AB190" s="79">
        <v>0</v>
      </c>
      <c r="AC190" s="79">
        <v>0</v>
      </c>
      <c r="AD190" s="79">
        <v>0</v>
      </c>
      <c r="AE190" s="79">
        <v>0</v>
      </c>
      <c r="AF190" s="52">
        <f t="shared" si="68"/>
        <v>-7614.95</v>
      </c>
      <c r="AG190" s="52">
        <f t="shared" si="69"/>
        <v>0</v>
      </c>
      <c r="AH190" s="79">
        <v>0</v>
      </c>
    </row>
    <row r="191" spans="1:34" x14ac:dyDescent="0.25">
      <c r="A191" t="str">
        <f t="shared" si="64"/>
        <v>DEDELEGATION</v>
      </c>
      <c r="B191" s="75" t="s">
        <v>3620</v>
      </c>
      <c r="C191" s="76">
        <v>44027</v>
      </c>
      <c r="D191">
        <v>3023500</v>
      </c>
      <c r="E191" t="str">
        <f>VLOOKUP(D191,Schools!A:B,2,0)</f>
        <v>Annunciation Catholic Infant School</v>
      </c>
      <c r="F191" t="str">
        <f>VLOOKUP(D191,Schools!$A:$Z,3,0)</f>
        <v>M</v>
      </c>
      <c r="G191" s="77">
        <v>-4656.3</v>
      </c>
      <c r="H191" s="75" t="s">
        <v>3621</v>
      </c>
      <c r="I191" s="75" t="s">
        <v>4037</v>
      </c>
      <c r="J191" t="str">
        <f t="shared" si="65"/>
        <v>10162/543965</v>
      </c>
      <c r="K191">
        <f>VLOOKUP(D191,Schools!$A:$Z,9,0)</f>
        <v>400023</v>
      </c>
      <c r="L191" s="75" t="s">
        <v>170</v>
      </c>
      <c r="M191" s="75" t="s">
        <v>4041</v>
      </c>
      <c r="N191" s="75" t="s">
        <v>4039</v>
      </c>
      <c r="O191" s="78" t="str">
        <f>VLOOKUP(D191,Schools!A:D,4,0)</f>
        <v>Primary</v>
      </c>
      <c r="P191" s="78">
        <f t="shared" si="66"/>
        <v>10162</v>
      </c>
      <c r="Q191" s="78">
        <f t="shared" si="67"/>
        <v>543965</v>
      </c>
      <c r="R191" s="79">
        <v>0</v>
      </c>
      <c r="S191" s="79">
        <v>-4656.3</v>
      </c>
      <c r="T191" s="79">
        <v>0</v>
      </c>
      <c r="U191" s="79">
        <v>0</v>
      </c>
      <c r="V191" s="79">
        <v>0</v>
      </c>
      <c r="W191" s="79">
        <v>0</v>
      </c>
      <c r="X191" s="79">
        <v>0</v>
      </c>
      <c r="Y191" s="79">
        <v>0</v>
      </c>
      <c r="Z191" s="79">
        <v>0</v>
      </c>
      <c r="AA191" s="79">
        <v>0</v>
      </c>
      <c r="AB191" s="79">
        <v>0</v>
      </c>
      <c r="AC191" s="79">
        <v>0</v>
      </c>
      <c r="AD191" s="79">
        <v>0</v>
      </c>
      <c r="AE191" s="79">
        <v>0</v>
      </c>
      <c r="AF191" s="52">
        <f t="shared" si="68"/>
        <v>-4656.3</v>
      </c>
      <c r="AG191" s="52">
        <f t="shared" si="69"/>
        <v>0</v>
      </c>
      <c r="AH191" s="79">
        <v>0</v>
      </c>
    </row>
    <row r="192" spans="1:34" x14ac:dyDescent="0.25">
      <c r="A192" t="str">
        <f t="shared" si="64"/>
        <v>DEDELEGATION</v>
      </c>
      <c r="B192" s="75" t="s">
        <v>3620</v>
      </c>
      <c r="C192" s="76">
        <v>44027</v>
      </c>
      <c r="D192">
        <v>3023514</v>
      </c>
      <c r="E192" t="str">
        <f>VLOOKUP(D192,Schools!A:B,2,0)</f>
        <v>Annunciation Catholic Junior School</v>
      </c>
      <c r="F192" t="str">
        <f>VLOOKUP(D192,Schools!$A:$Z,3,0)</f>
        <v>M</v>
      </c>
      <c r="G192" s="77">
        <v>-6865.2699999999995</v>
      </c>
      <c r="H192" s="75" t="s">
        <v>3621</v>
      </c>
      <c r="I192" s="75" t="s">
        <v>4037</v>
      </c>
      <c r="J192" t="str">
        <f t="shared" si="65"/>
        <v>10162/543965</v>
      </c>
      <c r="K192">
        <f>VLOOKUP(D192,Schools!$A:$Z,9,0)</f>
        <v>400107</v>
      </c>
      <c r="L192" s="75" t="s">
        <v>170</v>
      </c>
      <c r="M192" s="75" t="s">
        <v>4041</v>
      </c>
      <c r="N192" s="75" t="s">
        <v>4039</v>
      </c>
      <c r="O192" s="78" t="str">
        <f>VLOOKUP(D192,Schools!A:D,4,0)</f>
        <v>Primary</v>
      </c>
      <c r="P192" s="78">
        <f t="shared" si="66"/>
        <v>10162</v>
      </c>
      <c r="Q192" s="78">
        <f t="shared" si="67"/>
        <v>543965</v>
      </c>
      <c r="R192" s="79">
        <v>0</v>
      </c>
      <c r="S192" s="79">
        <v>-6865.2699999999995</v>
      </c>
      <c r="T192" s="79">
        <v>0</v>
      </c>
      <c r="U192" s="79">
        <v>0</v>
      </c>
      <c r="V192" s="79">
        <v>0</v>
      </c>
      <c r="W192" s="79">
        <v>0</v>
      </c>
      <c r="X192" s="79">
        <v>0</v>
      </c>
      <c r="Y192" s="79">
        <v>0</v>
      </c>
      <c r="Z192" s="79">
        <v>0</v>
      </c>
      <c r="AA192" s="79">
        <v>0</v>
      </c>
      <c r="AB192" s="79">
        <v>0</v>
      </c>
      <c r="AC192" s="79">
        <v>0</v>
      </c>
      <c r="AD192" s="79">
        <v>0</v>
      </c>
      <c r="AE192" s="79">
        <v>0</v>
      </c>
      <c r="AF192" s="52">
        <f t="shared" si="68"/>
        <v>-6865.2699999999995</v>
      </c>
      <c r="AG192" s="52">
        <f t="shared" si="69"/>
        <v>0</v>
      </c>
      <c r="AH192" s="79">
        <v>0</v>
      </c>
    </row>
    <row r="193" spans="1:34" x14ac:dyDescent="0.25">
      <c r="A193" t="str">
        <f t="shared" si="64"/>
        <v>DEDELEGATION</v>
      </c>
      <c r="B193" s="75" t="s">
        <v>3620</v>
      </c>
      <c r="C193" s="76">
        <v>44027</v>
      </c>
      <c r="D193">
        <v>3022002</v>
      </c>
      <c r="E193" t="str">
        <f>VLOOKUP(D193,Schools!A:B,2,0)</f>
        <v>Barnfield School</v>
      </c>
      <c r="F193" t="str">
        <f>VLOOKUP(D193,Schools!$A:$Z,3,0)</f>
        <v>M</v>
      </c>
      <c r="G193" s="77">
        <v>-14432.2</v>
      </c>
      <c r="H193" s="75" t="s">
        <v>3621</v>
      </c>
      <c r="I193" s="75" t="s">
        <v>4037</v>
      </c>
      <c r="J193" t="str">
        <f t="shared" si="65"/>
        <v>10162/543965</v>
      </c>
      <c r="K193">
        <f>VLOOKUP(D193,Schools!$A:$Z,9,0)</f>
        <v>400005</v>
      </c>
      <c r="L193" s="75" t="s">
        <v>170</v>
      </c>
      <c r="M193" s="75" t="s">
        <v>4041</v>
      </c>
      <c r="N193" s="75" t="s">
        <v>4039</v>
      </c>
      <c r="O193" s="78" t="str">
        <f>VLOOKUP(D193,Schools!A:D,4,0)</f>
        <v>Primary</v>
      </c>
      <c r="P193" s="78">
        <f t="shared" si="66"/>
        <v>10162</v>
      </c>
      <c r="Q193" s="78">
        <f t="shared" si="67"/>
        <v>543965</v>
      </c>
      <c r="R193" s="79">
        <v>0</v>
      </c>
      <c r="S193" s="79">
        <v>0</v>
      </c>
      <c r="T193" s="79">
        <v>-14432.2</v>
      </c>
      <c r="U193" s="79">
        <v>0</v>
      </c>
      <c r="V193" s="79">
        <v>0</v>
      </c>
      <c r="W193" s="79">
        <v>0</v>
      </c>
      <c r="X193" s="79">
        <v>0</v>
      </c>
      <c r="Y193" s="79">
        <v>0</v>
      </c>
      <c r="Z193" s="79">
        <v>0</v>
      </c>
      <c r="AA193" s="79">
        <v>0</v>
      </c>
      <c r="AB193" s="79">
        <v>0</v>
      </c>
      <c r="AC193" s="79">
        <v>0</v>
      </c>
      <c r="AD193" s="79">
        <v>0</v>
      </c>
      <c r="AE193" s="79">
        <v>0</v>
      </c>
      <c r="AF193" s="52">
        <f t="shared" si="68"/>
        <v>-14432.2</v>
      </c>
      <c r="AG193" s="52">
        <f t="shared" si="69"/>
        <v>0</v>
      </c>
      <c r="AH193" s="79">
        <v>0</v>
      </c>
    </row>
    <row r="194" spans="1:34" x14ac:dyDescent="0.25">
      <c r="A194" t="str">
        <f t="shared" si="64"/>
        <v>DEDELEGATION</v>
      </c>
      <c r="B194" s="75" t="s">
        <v>3620</v>
      </c>
      <c r="C194" s="76">
        <v>44027</v>
      </c>
      <c r="D194">
        <v>3022079</v>
      </c>
      <c r="E194" t="str">
        <f>VLOOKUP(D194,Schools!A:B,2,0)</f>
        <v>Beis Yaakov</v>
      </c>
      <c r="F194" t="str">
        <f>VLOOKUP(D194,Schools!$A:$Z,3,0)</f>
        <v>M</v>
      </c>
      <c r="G194" s="77">
        <v>-13423.42</v>
      </c>
      <c r="H194" s="75" t="s">
        <v>3621</v>
      </c>
      <c r="I194" s="75" t="s">
        <v>4037</v>
      </c>
      <c r="J194" t="str">
        <f t="shared" si="65"/>
        <v>10162/543965</v>
      </c>
      <c r="K194">
        <f>VLOOKUP(D194,Schools!$A:$Z,9,0)</f>
        <v>400070</v>
      </c>
      <c r="L194" s="75" t="s">
        <v>170</v>
      </c>
      <c r="M194" s="75" t="s">
        <v>4041</v>
      </c>
      <c r="N194" s="75" t="s">
        <v>4039</v>
      </c>
      <c r="O194" s="78" t="str">
        <f>VLOOKUP(D194,Schools!A:D,4,0)</f>
        <v>Primary</v>
      </c>
      <c r="P194" s="78">
        <f t="shared" si="66"/>
        <v>10162</v>
      </c>
      <c r="Q194" s="78">
        <f t="shared" si="67"/>
        <v>543965</v>
      </c>
      <c r="R194" s="79">
        <v>0</v>
      </c>
      <c r="S194" s="79">
        <v>-13423.42</v>
      </c>
      <c r="T194" s="79">
        <v>0</v>
      </c>
      <c r="U194" s="79">
        <v>0</v>
      </c>
      <c r="V194" s="79">
        <v>0</v>
      </c>
      <c r="W194" s="79">
        <v>0</v>
      </c>
      <c r="X194" s="79">
        <v>0</v>
      </c>
      <c r="Y194" s="79">
        <v>0</v>
      </c>
      <c r="Z194" s="79">
        <v>0</v>
      </c>
      <c r="AA194" s="79">
        <v>0</v>
      </c>
      <c r="AB194" s="79">
        <v>0</v>
      </c>
      <c r="AC194" s="79">
        <v>0</v>
      </c>
      <c r="AD194" s="79">
        <v>0</v>
      </c>
      <c r="AE194" s="79">
        <v>0</v>
      </c>
      <c r="AF194" s="52">
        <f t="shared" si="68"/>
        <v>-13423.42</v>
      </c>
      <c r="AG194" s="52">
        <f t="shared" si="69"/>
        <v>0</v>
      </c>
      <c r="AH194" s="79">
        <v>0</v>
      </c>
    </row>
    <row r="195" spans="1:34" x14ac:dyDescent="0.25">
      <c r="A195" t="str">
        <f t="shared" si="64"/>
        <v>DEDELEGATION</v>
      </c>
      <c r="B195" s="75" t="s">
        <v>3620</v>
      </c>
      <c r="C195" s="76">
        <v>44027</v>
      </c>
      <c r="D195">
        <v>3023524</v>
      </c>
      <c r="E195" t="str">
        <f>VLOOKUP(D195,Schools!A:B,2,0)</f>
        <v>Beit Shvidler Primary School</v>
      </c>
      <c r="F195" t="str">
        <f>VLOOKUP(D195,Schools!$A:$Z,3,0)</f>
        <v>M</v>
      </c>
      <c r="G195" s="77">
        <v>-5774.95</v>
      </c>
      <c r="H195" s="75" t="s">
        <v>3621</v>
      </c>
      <c r="I195" s="75" t="s">
        <v>4037</v>
      </c>
      <c r="J195" t="str">
        <f t="shared" si="65"/>
        <v>10162/543965</v>
      </c>
      <c r="K195">
        <f>VLOOKUP(D195,Schools!$A:$Z,9,0)</f>
        <v>400150</v>
      </c>
      <c r="L195" s="75" t="s">
        <v>170</v>
      </c>
      <c r="M195" s="75" t="s">
        <v>4041</v>
      </c>
      <c r="N195" s="75" t="s">
        <v>4039</v>
      </c>
      <c r="O195" s="78" t="str">
        <f>VLOOKUP(D195,Schools!A:D,4,0)</f>
        <v>Primary</v>
      </c>
      <c r="P195" s="78">
        <f t="shared" si="66"/>
        <v>10162</v>
      </c>
      <c r="Q195" s="78">
        <f t="shared" si="67"/>
        <v>543965</v>
      </c>
      <c r="R195" s="79">
        <v>0</v>
      </c>
      <c r="S195" s="79">
        <v>0</v>
      </c>
      <c r="T195" s="79">
        <v>-5774.95</v>
      </c>
      <c r="U195" s="79">
        <v>0</v>
      </c>
      <c r="V195" s="79">
        <v>0</v>
      </c>
      <c r="W195" s="79">
        <v>0</v>
      </c>
      <c r="X195" s="79">
        <v>0</v>
      </c>
      <c r="Y195" s="79">
        <v>0</v>
      </c>
      <c r="Z195" s="79">
        <v>0</v>
      </c>
      <c r="AA195" s="79">
        <v>0</v>
      </c>
      <c r="AB195" s="79">
        <v>0</v>
      </c>
      <c r="AC195" s="79">
        <v>0</v>
      </c>
      <c r="AD195" s="79">
        <v>0</v>
      </c>
      <c r="AE195" s="79">
        <v>0</v>
      </c>
      <c r="AF195" s="52">
        <f t="shared" si="68"/>
        <v>-5774.95</v>
      </c>
      <c r="AG195" s="52">
        <f t="shared" si="69"/>
        <v>0</v>
      </c>
      <c r="AH195" s="79">
        <v>0</v>
      </c>
    </row>
    <row r="196" spans="1:34" x14ac:dyDescent="0.25">
      <c r="A196" t="str">
        <f t="shared" si="64"/>
        <v>DEDELEGATION</v>
      </c>
      <c r="B196" s="75" t="s">
        <v>3620</v>
      </c>
      <c r="C196" s="76">
        <v>44027</v>
      </c>
      <c r="D196">
        <v>3022003</v>
      </c>
      <c r="E196" t="str">
        <f>VLOOKUP(D196,Schools!A:B,2,0)</f>
        <v>Bell Lane Primary School</v>
      </c>
      <c r="F196" t="str">
        <f>VLOOKUP(D196,Schools!$A:$Z,3,0)</f>
        <v>M</v>
      </c>
      <c r="G196" s="77">
        <v>-12943.939999999999</v>
      </c>
      <c r="H196" s="75" t="s">
        <v>3621</v>
      </c>
      <c r="I196" s="75" t="s">
        <v>4037</v>
      </c>
      <c r="J196" t="str">
        <f t="shared" si="65"/>
        <v>10162/543965</v>
      </c>
      <c r="K196">
        <f>VLOOKUP(D196,Schools!$A:$Z,9,0)</f>
        <v>400051</v>
      </c>
      <c r="L196" s="75" t="s">
        <v>170</v>
      </c>
      <c r="M196" s="75" t="s">
        <v>4041</v>
      </c>
      <c r="N196" s="75" t="s">
        <v>4039</v>
      </c>
      <c r="O196" s="78" t="str">
        <f>VLOOKUP(D196,Schools!A:D,4,0)</f>
        <v>Primary</v>
      </c>
      <c r="P196" s="78">
        <f t="shared" si="66"/>
        <v>10162</v>
      </c>
      <c r="Q196" s="78">
        <f t="shared" si="67"/>
        <v>543965</v>
      </c>
      <c r="R196" s="79">
        <v>0</v>
      </c>
      <c r="S196" s="79">
        <v>-12943.939999999999</v>
      </c>
      <c r="T196" s="79">
        <v>0</v>
      </c>
      <c r="U196" s="79">
        <v>0</v>
      </c>
      <c r="V196" s="79">
        <v>0</v>
      </c>
      <c r="W196" s="79">
        <v>0</v>
      </c>
      <c r="X196" s="79">
        <v>0</v>
      </c>
      <c r="Y196" s="79">
        <v>0</v>
      </c>
      <c r="Z196" s="79">
        <v>0</v>
      </c>
      <c r="AA196" s="79">
        <v>0</v>
      </c>
      <c r="AB196" s="79">
        <v>0</v>
      </c>
      <c r="AC196" s="79">
        <v>0</v>
      </c>
      <c r="AD196" s="79">
        <v>0</v>
      </c>
      <c r="AE196" s="79">
        <v>0</v>
      </c>
      <c r="AF196" s="52">
        <f t="shared" si="68"/>
        <v>-12943.939999999999</v>
      </c>
      <c r="AG196" s="52">
        <f t="shared" si="69"/>
        <v>0</v>
      </c>
      <c r="AH196" s="79">
        <v>0</v>
      </c>
    </row>
    <row r="197" spans="1:34" x14ac:dyDescent="0.25">
      <c r="A197" t="str">
        <f t="shared" si="64"/>
        <v>DEDELEGATION</v>
      </c>
      <c r="B197" s="75" t="s">
        <v>3620</v>
      </c>
      <c r="C197" s="76">
        <v>44027</v>
      </c>
      <c r="D197">
        <v>3023511</v>
      </c>
      <c r="E197" t="str">
        <f>VLOOKUP(D197,Schools!A:B,2,0)</f>
        <v>Blessed Dominic School</v>
      </c>
      <c r="F197" t="str">
        <f>VLOOKUP(D197,Schools!$A:$Z,3,0)</f>
        <v>M</v>
      </c>
      <c r="G197" s="77">
        <v>-13080.68</v>
      </c>
      <c r="H197" s="75" t="s">
        <v>3621</v>
      </c>
      <c r="I197" s="75" t="s">
        <v>4037</v>
      </c>
      <c r="J197" t="str">
        <f t="shared" si="65"/>
        <v>10162/543965</v>
      </c>
      <c r="K197">
        <f>VLOOKUP(D197,Schools!$A:$Z,9,0)</f>
        <v>400024</v>
      </c>
      <c r="L197" s="75" t="s">
        <v>170</v>
      </c>
      <c r="M197" s="75" t="s">
        <v>4041</v>
      </c>
      <c r="N197" s="75" t="s">
        <v>4039</v>
      </c>
      <c r="O197" s="78" t="str">
        <f>VLOOKUP(D197,Schools!A:D,4,0)</f>
        <v>Primary</v>
      </c>
      <c r="P197" s="78">
        <f t="shared" si="66"/>
        <v>10162</v>
      </c>
      <c r="Q197" s="78">
        <f t="shared" si="67"/>
        <v>543965</v>
      </c>
      <c r="R197" s="79">
        <v>0</v>
      </c>
      <c r="S197" s="79">
        <v>-13080.68</v>
      </c>
      <c r="T197" s="79">
        <v>0</v>
      </c>
      <c r="U197" s="79">
        <v>0</v>
      </c>
      <c r="V197" s="79">
        <v>0</v>
      </c>
      <c r="W197" s="79">
        <v>0</v>
      </c>
      <c r="X197" s="79">
        <v>0</v>
      </c>
      <c r="Y197" s="79">
        <v>0</v>
      </c>
      <c r="Z197" s="79">
        <v>0</v>
      </c>
      <c r="AA197" s="79">
        <v>0</v>
      </c>
      <c r="AB197" s="79">
        <v>0</v>
      </c>
      <c r="AC197" s="79">
        <v>0</v>
      </c>
      <c r="AD197" s="79">
        <v>0</v>
      </c>
      <c r="AE197" s="79">
        <v>0</v>
      </c>
      <c r="AF197" s="52">
        <f t="shared" si="68"/>
        <v>-13080.68</v>
      </c>
      <c r="AG197" s="52">
        <f t="shared" si="69"/>
        <v>0</v>
      </c>
      <c r="AH197" s="79">
        <v>0</v>
      </c>
    </row>
    <row r="198" spans="1:34" x14ac:dyDescent="0.25">
      <c r="A198" t="str">
        <f t="shared" si="64"/>
        <v>DEDELEGATION</v>
      </c>
      <c r="B198" s="75" t="s">
        <v>3620</v>
      </c>
      <c r="C198" s="76">
        <v>44027</v>
      </c>
      <c r="D198">
        <v>3022008</v>
      </c>
      <c r="E198" t="str">
        <f>VLOOKUP(D198,Schools!A:B,2,0)</f>
        <v>Brookland Infant  &amp; Nursery School</v>
      </c>
      <c r="F198" t="str">
        <f>VLOOKUP(D198,Schools!$A:$Z,3,0)</f>
        <v>M</v>
      </c>
      <c r="G198" s="77">
        <v>-8578.36</v>
      </c>
      <c r="H198" s="75" t="s">
        <v>3621</v>
      </c>
      <c r="I198" s="75" t="s">
        <v>4037</v>
      </c>
      <c r="J198" t="str">
        <f t="shared" si="65"/>
        <v>10162/543965</v>
      </c>
      <c r="K198">
        <f>VLOOKUP(D198,Schools!$A:$Z,9,0)</f>
        <v>400057</v>
      </c>
      <c r="L198" s="75" t="s">
        <v>170</v>
      </c>
      <c r="M198" s="75" t="s">
        <v>4041</v>
      </c>
      <c r="N198" s="75" t="s">
        <v>4039</v>
      </c>
      <c r="O198" s="78" t="str">
        <f>VLOOKUP(D198,Schools!A:D,4,0)</f>
        <v>Primary</v>
      </c>
      <c r="P198" s="78">
        <f t="shared" si="66"/>
        <v>10162</v>
      </c>
      <c r="Q198" s="78">
        <f t="shared" si="67"/>
        <v>543965</v>
      </c>
      <c r="R198" s="79">
        <v>0</v>
      </c>
      <c r="S198" s="79">
        <v>0</v>
      </c>
      <c r="T198" s="79">
        <v>-8578.36</v>
      </c>
      <c r="U198" s="79">
        <v>0</v>
      </c>
      <c r="V198" s="79">
        <v>0</v>
      </c>
      <c r="W198" s="79">
        <v>0</v>
      </c>
      <c r="X198" s="79">
        <v>0</v>
      </c>
      <c r="Y198" s="79">
        <v>0</v>
      </c>
      <c r="Z198" s="79">
        <v>0</v>
      </c>
      <c r="AA198" s="79">
        <v>0</v>
      </c>
      <c r="AB198" s="79">
        <v>0</v>
      </c>
      <c r="AC198" s="79">
        <v>0</v>
      </c>
      <c r="AD198" s="79">
        <v>0</v>
      </c>
      <c r="AE198" s="79">
        <v>0</v>
      </c>
      <c r="AF198" s="52">
        <f t="shared" si="68"/>
        <v>-8578.36</v>
      </c>
      <c r="AG198" s="52">
        <f t="shared" si="69"/>
        <v>0</v>
      </c>
      <c r="AH198" s="79">
        <v>0</v>
      </c>
    </row>
    <row r="199" spans="1:34" x14ac:dyDescent="0.25">
      <c r="A199" t="str">
        <f t="shared" si="64"/>
        <v>DEDELEGATION</v>
      </c>
      <c r="B199" s="75" t="s">
        <v>3620</v>
      </c>
      <c r="C199" s="76">
        <v>44027</v>
      </c>
      <c r="D199">
        <v>3022007</v>
      </c>
      <c r="E199" t="str">
        <f>VLOOKUP(D199,Schools!A:B,2,0)</f>
        <v>Brookland Junior School</v>
      </c>
      <c r="F199" t="str">
        <f>VLOOKUP(D199,Schools!$A:$Z,3,0)</f>
        <v>M</v>
      </c>
      <c r="G199" s="77">
        <v>-11696.560000000001</v>
      </c>
      <c r="H199" s="75" t="s">
        <v>3621</v>
      </c>
      <c r="I199" s="75" t="s">
        <v>4037</v>
      </c>
      <c r="J199" t="str">
        <f t="shared" si="65"/>
        <v>10162/543965</v>
      </c>
      <c r="K199">
        <f>VLOOKUP(D199,Schools!$A:$Z,9,0)</f>
        <v>400040</v>
      </c>
      <c r="L199" s="75" t="s">
        <v>170</v>
      </c>
      <c r="M199" s="75" t="s">
        <v>4041</v>
      </c>
      <c r="N199" s="75" t="s">
        <v>4039</v>
      </c>
      <c r="O199" s="78" t="str">
        <f>VLOOKUP(D199,Schools!A:D,4,0)</f>
        <v>Primary</v>
      </c>
      <c r="P199" s="78">
        <f t="shared" si="66"/>
        <v>10162</v>
      </c>
      <c r="Q199" s="78">
        <f t="shared" si="67"/>
        <v>543965</v>
      </c>
      <c r="R199" s="79">
        <v>0</v>
      </c>
      <c r="S199" s="79">
        <v>0</v>
      </c>
      <c r="T199" s="79">
        <v>-11696.560000000001</v>
      </c>
      <c r="U199" s="79">
        <v>0</v>
      </c>
      <c r="V199" s="79">
        <v>0</v>
      </c>
      <c r="W199" s="79">
        <v>0</v>
      </c>
      <c r="X199" s="79">
        <v>0</v>
      </c>
      <c r="Y199" s="79">
        <v>0</v>
      </c>
      <c r="Z199" s="79">
        <v>0</v>
      </c>
      <c r="AA199" s="79">
        <v>0</v>
      </c>
      <c r="AB199" s="79">
        <v>0</v>
      </c>
      <c r="AC199" s="79">
        <v>0</v>
      </c>
      <c r="AD199" s="79">
        <v>0</v>
      </c>
      <c r="AE199" s="79">
        <v>0</v>
      </c>
      <c r="AF199" s="52">
        <f t="shared" si="68"/>
        <v>-11696.560000000001</v>
      </c>
      <c r="AG199" s="52">
        <f t="shared" si="69"/>
        <v>0</v>
      </c>
      <c r="AH199" s="79">
        <v>0</v>
      </c>
    </row>
    <row r="200" spans="1:34" x14ac:dyDescent="0.25">
      <c r="A200" t="str">
        <f t="shared" si="64"/>
        <v>DEDELEGATION</v>
      </c>
      <c r="B200" s="75" t="s">
        <v>3620</v>
      </c>
      <c r="C200" s="76">
        <v>44027</v>
      </c>
      <c r="D200">
        <v>3022009</v>
      </c>
      <c r="E200" t="str">
        <f>VLOOKUP(D200,Schools!A:B,2,0)</f>
        <v>Brunswick Park Primary &amp; Nursery School</v>
      </c>
      <c r="F200" t="str">
        <f>VLOOKUP(D200,Schools!$A:$Z,3,0)</f>
        <v>M</v>
      </c>
      <c r="G200" s="77">
        <v>-13592.82</v>
      </c>
      <c r="H200" s="75" t="s">
        <v>3621</v>
      </c>
      <c r="I200" s="75" t="s">
        <v>4037</v>
      </c>
      <c r="J200" t="str">
        <f t="shared" si="65"/>
        <v>10162/543965</v>
      </c>
      <c r="K200">
        <f>VLOOKUP(D200,Schools!$A:$Z,9,0)</f>
        <v>400061</v>
      </c>
      <c r="L200" s="75" t="s">
        <v>170</v>
      </c>
      <c r="M200" s="75" t="s">
        <v>4041</v>
      </c>
      <c r="N200" s="75" t="s">
        <v>4039</v>
      </c>
      <c r="O200" s="78" t="str">
        <f>VLOOKUP(D200,Schools!A:D,4,0)</f>
        <v>Primary</v>
      </c>
      <c r="P200" s="78">
        <f t="shared" si="66"/>
        <v>10162</v>
      </c>
      <c r="Q200" s="78">
        <f t="shared" si="67"/>
        <v>543965</v>
      </c>
      <c r="R200" s="79">
        <v>0</v>
      </c>
      <c r="S200" s="79">
        <v>-13592.82</v>
      </c>
      <c r="T200" s="79">
        <v>0</v>
      </c>
      <c r="U200" s="79">
        <v>0</v>
      </c>
      <c r="V200" s="79">
        <v>0</v>
      </c>
      <c r="W200" s="79">
        <v>0</v>
      </c>
      <c r="X200" s="79">
        <v>0</v>
      </c>
      <c r="Y200" s="79">
        <v>0</v>
      </c>
      <c r="Z200" s="79">
        <v>0</v>
      </c>
      <c r="AA200" s="79">
        <v>0</v>
      </c>
      <c r="AB200" s="79">
        <v>0</v>
      </c>
      <c r="AC200" s="79">
        <v>0</v>
      </c>
      <c r="AD200" s="79">
        <v>0</v>
      </c>
      <c r="AE200" s="79">
        <v>0</v>
      </c>
      <c r="AF200" s="52">
        <f t="shared" si="68"/>
        <v>-13592.82</v>
      </c>
      <c r="AG200" s="52">
        <f t="shared" si="69"/>
        <v>0</v>
      </c>
      <c r="AH200" s="79">
        <v>0</v>
      </c>
    </row>
    <row r="201" spans="1:34" x14ac:dyDescent="0.25">
      <c r="A201" t="str">
        <f t="shared" si="64"/>
        <v>DEDELEGATION</v>
      </c>
      <c r="B201" s="75" t="s">
        <v>3620</v>
      </c>
      <c r="C201" s="76">
        <v>44027</v>
      </c>
      <c r="D201">
        <v>3022067</v>
      </c>
      <c r="E201" t="str">
        <f>VLOOKUP(D201,Schools!A:B,2,0)</f>
        <v>Chalgrove Primary School</v>
      </c>
      <c r="F201" t="str">
        <f>VLOOKUP(D201,Schools!$A:$Z,3,0)</f>
        <v>M</v>
      </c>
      <c r="G201" s="77">
        <v>-7562.26</v>
      </c>
      <c r="H201" s="75" t="s">
        <v>3621</v>
      </c>
      <c r="I201" s="75" t="s">
        <v>4037</v>
      </c>
      <c r="J201" t="str">
        <f t="shared" si="65"/>
        <v>10162/543965</v>
      </c>
      <c r="K201">
        <f>VLOOKUP(D201,Schools!$A:$Z,9,0)</f>
        <v>400065</v>
      </c>
      <c r="L201" s="75" t="s">
        <v>170</v>
      </c>
      <c r="M201" s="75" t="s">
        <v>4041</v>
      </c>
      <c r="N201" s="75" t="s">
        <v>4039</v>
      </c>
      <c r="O201" s="78" t="str">
        <f>VLOOKUP(D201,Schools!A:D,4,0)</f>
        <v>Primary</v>
      </c>
      <c r="P201" s="78">
        <f t="shared" si="66"/>
        <v>10162</v>
      </c>
      <c r="Q201" s="78">
        <f t="shared" si="67"/>
        <v>543965</v>
      </c>
      <c r="R201" s="79">
        <v>0</v>
      </c>
      <c r="S201" s="79">
        <v>-7562.26</v>
      </c>
      <c r="T201" s="79">
        <v>0</v>
      </c>
      <c r="U201" s="79">
        <v>0</v>
      </c>
      <c r="V201" s="79">
        <v>0</v>
      </c>
      <c r="W201" s="79">
        <v>0</v>
      </c>
      <c r="X201" s="79">
        <v>0</v>
      </c>
      <c r="Y201" s="79">
        <v>0</v>
      </c>
      <c r="Z201" s="79">
        <v>0</v>
      </c>
      <c r="AA201" s="79">
        <v>0</v>
      </c>
      <c r="AB201" s="79">
        <v>0</v>
      </c>
      <c r="AC201" s="79">
        <v>0</v>
      </c>
      <c r="AD201" s="79">
        <v>0</v>
      </c>
      <c r="AE201" s="79">
        <v>0</v>
      </c>
      <c r="AF201" s="52">
        <f t="shared" si="68"/>
        <v>-7562.26</v>
      </c>
      <c r="AG201" s="52">
        <f t="shared" si="69"/>
        <v>0</v>
      </c>
      <c r="AH201" s="79">
        <v>0</v>
      </c>
    </row>
    <row r="202" spans="1:34" x14ac:dyDescent="0.25">
      <c r="A202" t="str">
        <f t="shared" si="64"/>
        <v>DEDELEGATION</v>
      </c>
      <c r="B202" s="75" t="s">
        <v>3620</v>
      </c>
      <c r="C202" s="76">
        <v>44027</v>
      </c>
      <c r="D202">
        <v>3023302</v>
      </c>
      <c r="E202" t="str">
        <f>VLOOKUP(D202,Schools!A:B,2,0)</f>
        <v>Christ Church CE Primary School</v>
      </c>
      <c r="F202" t="str">
        <f>VLOOKUP(D202,Schools!$A:$Z,3,0)</f>
        <v>M</v>
      </c>
      <c r="G202" s="77">
        <v>-6594.2999999999993</v>
      </c>
      <c r="H202" s="75" t="s">
        <v>3621</v>
      </c>
      <c r="I202" s="75" t="s">
        <v>4037</v>
      </c>
      <c r="J202" t="str">
        <f t="shared" si="65"/>
        <v>10162/543965</v>
      </c>
      <c r="K202">
        <f>VLOOKUP(D202,Schools!$A:$Z,9,0)</f>
        <v>400039</v>
      </c>
      <c r="L202" s="75" t="s">
        <v>170</v>
      </c>
      <c r="M202" s="75" t="s">
        <v>4041</v>
      </c>
      <c r="N202" s="75" t="s">
        <v>4039</v>
      </c>
      <c r="O202" s="78" t="str">
        <f>VLOOKUP(D202,Schools!A:D,4,0)</f>
        <v>Primary</v>
      </c>
      <c r="P202" s="78">
        <f t="shared" si="66"/>
        <v>10162</v>
      </c>
      <c r="Q202" s="78">
        <f t="shared" si="67"/>
        <v>543965</v>
      </c>
      <c r="R202" s="79">
        <v>0</v>
      </c>
      <c r="S202" s="79">
        <v>0</v>
      </c>
      <c r="T202" s="79">
        <v>-6594.2999999999993</v>
      </c>
      <c r="U202" s="79">
        <v>0</v>
      </c>
      <c r="V202" s="79">
        <v>0</v>
      </c>
      <c r="W202" s="79">
        <v>0</v>
      </c>
      <c r="X202" s="79">
        <v>0</v>
      </c>
      <c r="Y202" s="79">
        <v>0</v>
      </c>
      <c r="Z202" s="79">
        <v>0</v>
      </c>
      <c r="AA202" s="79">
        <v>0</v>
      </c>
      <c r="AB202" s="79">
        <v>0</v>
      </c>
      <c r="AC202" s="79">
        <v>0</v>
      </c>
      <c r="AD202" s="79">
        <v>0</v>
      </c>
      <c r="AE202" s="79">
        <v>0</v>
      </c>
      <c r="AF202" s="52">
        <f t="shared" si="68"/>
        <v>-6594.2999999999993</v>
      </c>
      <c r="AG202" s="52">
        <f t="shared" si="69"/>
        <v>0</v>
      </c>
      <c r="AH202" s="79">
        <v>0</v>
      </c>
    </row>
    <row r="203" spans="1:34" x14ac:dyDescent="0.25">
      <c r="A203" t="str">
        <f t="shared" si="64"/>
        <v>DEDELEGATION</v>
      </c>
      <c r="B203" s="75" t="s">
        <v>3620</v>
      </c>
      <c r="C203" s="76">
        <v>44027</v>
      </c>
      <c r="D203">
        <v>3022011</v>
      </c>
      <c r="E203" t="str">
        <f>VLOOKUP(D203,Schools!A:B,2,0)</f>
        <v>Church Hill Primary School</v>
      </c>
      <c r="F203" t="str">
        <f>VLOOKUP(D203,Schools!$A:$Z,3,0)</f>
        <v>M</v>
      </c>
      <c r="G203" s="77">
        <v>-6661.7300000000005</v>
      </c>
      <c r="H203" s="75" t="s">
        <v>3621</v>
      </c>
      <c r="I203" s="75" t="s">
        <v>4037</v>
      </c>
      <c r="J203" t="str">
        <f t="shared" si="65"/>
        <v>10162/543965</v>
      </c>
      <c r="K203">
        <f>VLOOKUP(D203,Schools!$A:$Z,9,0)</f>
        <v>400020</v>
      </c>
      <c r="L203" s="75" t="s">
        <v>170</v>
      </c>
      <c r="M203" s="75" t="s">
        <v>4041</v>
      </c>
      <c r="N203" s="75" t="s">
        <v>4039</v>
      </c>
      <c r="O203" s="78" t="str">
        <f>VLOOKUP(D203,Schools!A:D,4,0)</f>
        <v>Primary</v>
      </c>
      <c r="P203" s="78">
        <f t="shared" si="66"/>
        <v>10162</v>
      </c>
      <c r="Q203" s="78">
        <f t="shared" si="67"/>
        <v>543965</v>
      </c>
      <c r="R203" s="79">
        <v>0</v>
      </c>
      <c r="S203" s="79">
        <v>-6661.7300000000005</v>
      </c>
      <c r="T203" s="79">
        <v>0</v>
      </c>
      <c r="U203" s="79">
        <v>0</v>
      </c>
      <c r="V203" s="79">
        <v>0</v>
      </c>
      <c r="W203" s="79">
        <v>0</v>
      </c>
      <c r="X203" s="79">
        <v>0</v>
      </c>
      <c r="Y203" s="79">
        <v>0</v>
      </c>
      <c r="Z203" s="79">
        <v>0</v>
      </c>
      <c r="AA203" s="79">
        <v>0</v>
      </c>
      <c r="AB203" s="79">
        <v>0</v>
      </c>
      <c r="AC203" s="79">
        <v>0</v>
      </c>
      <c r="AD203" s="79">
        <v>0</v>
      </c>
      <c r="AE203" s="79">
        <v>0</v>
      </c>
      <c r="AF203" s="52">
        <f t="shared" si="68"/>
        <v>-6661.7300000000005</v>
      </c>
      <c r="AG203" s="52">
        <f t="shared" si="69"/>
        <v>0</v>
      </c>
      <c r="AH203" s="79">
        <v>0</v>
      </c>
    </row>
    <row r="204" spans="1:34" x14ac:dyDescent="0.25">
      <c r="A204" t="str">
        <f t="shared" si="64"/>
        <v>DEDELEGATION</v>
      </c>
      <c r="B204" s="75" t="s">
        <v>3620</v>
      </c>
      <c r="C204" s="76">
        <v>44027</v>
      </c>
      <c r="D204">
        <v>3022014</v>
      </c>
      <c r="E204" t="str">
        <f>VLOOKUP(D204,Schools!A:B,2,0)</f>
        <v>Colindale School</v>
      </c>
      <c r="F204" t="str">
        <f>VLOOKUP(D204,Schools!$A:$Z,3,0)</f>
        <v>M</v>
      </c>
      <c r="G204" s="77">
        <v>-21492.870000000003</v>
      </c>
      <c r="H204" s="75" t="s">
        <v>3621</v>
      </c>
      <c r="I204" s="75" t="s">
        <v>4037</v>
      </c>
      <c r="J204" t="str">
        <f t="shared" si="65"/>
        <v>10162/543965</v>
      </c>
      <c r="K204">
        <f>VLOOKUP(D204,Schools!$A:$Z,9,0)</f>
        <v>400050</v>
      </c>
      <c r="L204" s="75" t="s">
        <v>170</v>
      </c>
      <c r="M204" s="75" t="s">
        <v>4041</v>
      </c>
      <c r="N204" s="75" t="s">
        <v>4039</v>
      </c>
      <c r="O204" s="78" t="str">
        <f>VLOOKUP(D204,Schools!A:D,4,0)</f>
        <v>Primary</v>
      </c>
      <c r="P204" s="78">
        <f t="shared" si="66"/>
        <v>10162</v>
      </c>
      <c r="Q204" s="78">
        <f t="shared" si="67"/>
        <v>543965</v>
      </c>
      <c r="R204" s="79">
        <v>0</v>
      </c>
      <c r="S204" s="79">
        <v>0</v>
      </c>
      <c r="T204" s="79">
        <v>-21492.870000000003</v>
      </c>
      <c r="U204" s="79">
        <v>0</v>
      </c>
      <c r="V204" s="79">
        <v>0</v>
      </c>
      <c r="W204" s="79">
        <v>0</v>
      </c>
      <c r="X204" s="79">
        <v>0</v>
      </c>
      <c r="Y204" s="79">
        <v>0</v>
      </c>
      <c r="Z204" s="79">
        <v>0</v>
      </c>
      <c r="AA204" s="79">
        <v>0</v>
      </c>
      <c r="AB204" s="79">
        <v>0</v>
      </c>
      <c r="AC204" s="79">
        <v>0</v>
      </c>
      <c r="AD204" s="79">
        <v>0</v>
      </c>
      <c r="AE204" s="79">
        <v>0</v>
      </c>
      <c r="AF204" s="52">
        <f t="shared" si="68"/>
        <v>-21492.870000000003</v>
      </c>
      <c r="AG204" s="52">
        <f t="shared" si="69"/>
        <v>0</v>
      </c>
      <c r="AH204" s="79">
        <v>0</v>
      </c>
    </row>
    <row r="205" spans="1:34" x14ac:dyDescent="0.25">
      <c r="A205" t="str">
        <f t="shared" si="64"/>
        <v>DEDELEGATION</v>
      </c>
      <c r="B205" s="75" t="s">
        <v>3620</v>
      </c>
      <c r="C205" s="76">
        <v>44027</v>
      </c>
      <c r="D205">
        <v>3022015</v>
      </c>
      <c r="E205" t="str">
        <f>VLOOKUP(D205,Schools!A:B,2,0)</f>
        <v>Coppetts Wood</v>
      </c>
      <c r="F205" t="str">
        <f>VLOOKUP(D205,Schools!$A:$Z,3,0)</f>
        <v>M</v>
      </c>
      <c r="G205" s="77">
        <v>-7183.24</v>
      </c>
      <c r="H205" s="75" t="s">
        <v>3621</v>
      </c>
      <c r="I205" s="75" t="s">
        <v>4037</v>
      </c>
      <c r="J205" t="str">
        <f t="shared" si="65"/>
        <v>10162/543965</v>
      </c>
      <c r="K205">
        <f>VLOOKUP(D205,Schools!$A:$Z,9,0)</f>
        <v>400059</v>
      </c>
      <c r="L205" s="75" t="s">
        <v>170</v>
      </c>
      <c r="M205" s="75" t="s">
        <v>4041</v>
      </c>
      <c r="N205" s="75" t="s">
        <v>4039</v>
      </c>
      <c r="O205" s="78" t="str">
        <f>VLOOKUP(D205,Schools!A:D,4,0)</f>
        <v>Primary</v>
      </c>
      <c r="P205" s="78">
        <f t="shared" si="66"/>
        <v>10162</v>
      </c>
      <c r="Q205" s="78">
        <f t="shared" si="67"/>
        <v>543965</v>
      </c>
      <c r="R205" s="79">
        <v>0</v>
      </c>
      <c r="S205" s="79">
        <v>-7183.24</v>
      </c>
      <c r="T205" s="79">
        <v>0</v>
      </c>
      <c r="U205" s="79">
        <v>0</v>
      </c>
      <c r="V205" s="79">
        <v>0</v>
      </c>
      <c r="W205" s="79">
        <v>0</v>
      </c>
      <c r="X205" s="79">
        <v>0</v>
      </c>
      <c r="Y205" s="79">
        <v>0</v>
      </c>
      <c r="Z205" s="79">
        <v>0</v>
      </c>
      <c r="AA205" s="79">
        <v>0</v>
      </c>
      <c r="AB205" s="79">
        <v>0</v>
      </c>
      <c r="AC205" s="79">
        <v>0</v>
      </c>
      <c r="AD205" s="79">
        <v>0</v>
      </c>
      <c r="AE205" s="79">
        <v>0</v>
      </c>
      <c r="AF205" s="52">
        <f t="shared" si="68"/>
        <v>-7183.24</v>
      </c>
      <c r="AG205" s="52">
        <f t="shared" si="69"/>
        <v>0</v>
      </c>
      <c r="AH205" s="79">
        <v>0</v>
      </c>
    </row>
    <row r="206" spans="1:34" x14ac:dyDescent="0.25">
      <c r="A206" t="str">
        <f t="shared" si="64"/>
        <v>DEDELEGATION</v>
      </c>
      <c r="B206" s="75" t="s">
        <v>3620</v>
      </c>
      <c r="C206" s="76">
        <v>44027</v>
      </c>
      <c r="D206">
        <v>3022016</v>
      </c>
      <c r="E206" t="str">
        <f>VLOOKUP(D206,Schools!A:B,2,0)</f>
        <v>Courtland School</v>
      </c>
      <c r="F206" t="str">
        <f>VLOOKUP(D206,Schools!$A:$Z,3,0)</f>
        <v>M</v>
      </c>
      <c r="G206" s="77">
        <v>-6595.45</v>
      </c>
      <c r="H206" s="75" t="s">
        <v>3621</v>
      </c>
      <c r="I206" s="75" t="s">
        <v>4037</v>
      </c>
      <c r="J206" t="str">
        <f t="shared" si="65"/>
        <v>10162/543965</v>
      </c>
      <c r="K206">
        <f>VLOOKUP(D206,Schools!$A:$Z,9,0)</f>
        <v>400049</v>
      </c>
      <c r="L206" s="75" t="s">
        <v>170</v>
      </c>
      <c r="M206" s="75" t="s">
        <v>4041</v>
      </c>
      <c r="N206" s="75" t="s">
        <v>4039</v>
      </c>
      <c r="O206" s="78" t="str">
        <f>VLOOKUP(D206,Schools!A:D,4,0)</f>
        <v>Primary</v>
      </c>
      <c r="P206" s="78">
        <f t="shared" si="66"/>
        <v>10162</v>
      </c>
      <c r="Q206" s="78">
        <f t="shared" si="67"/>
        <v>543965</v>
      </c>
      <c r="R206" s="79">
        <v>0</v>
      </c>
      <c r="S206" s="79">
        <v>-6595.45</v>
      </c>
      <c r="T206" s="79">
        <v>0</v>
      </c>
      <c r="U206" s="79">
        <v>0</v>
      </c>
      <c r="V206" s="79">
        <v>0</v>
      </c>
      <c r="W206" s="79">
        <v>0</v>
      </c>
      <c r="X206" s="79">
        <v>0</v>
      </c>
      <c r="Y206" s="79">
        <v>0</v>
      </c>
      <c r="Z206" s="79">
        <v>0</v>
      </c>
      <c r="AA206" s="79">
        <v>0</v>
      </c>
      <c r="AB206" s="79">
        <v>0</v>
      </c>
      <c r="AC206" s="79">
        <v>0</v>
      </c>
      <c r="AD206" s="79">
        <v>0</v>
      </c>
      <c r="AE206" s="79">
        <v>0</v>
      </c>
      <c r="AF206" s="52">
        <f t="shared" si="68"/>
        <v>-6595.45</v>
      </c>
      <c r="AG206" s="52">
        <f t="shared" si="69"/>
        <v>0</v>
      </c>
      <c r="AH206" s="79">
        <v>0</v>
      </c>
    </row>
    <row r="207" spans="1:34" x14ac:dyDescent="0.25">
      <c r="A207" t="str">
        <f t="shared" si="64"/>
        <v>DEDELEGATION</v>
      </c>
      <c r="B207" s="75" t="s">
        <v>3620</v>
      </c>
      <c r="C207" s="76">
        <v>44027</v>
      </c>
      <c r="D207">
        <v>3022017</v>
      </c>
      <c r="E207" t="str">
        <f>VLOOKUP(D207,Schools!A:B,2,0)</f>
        <v>Cromer Road Primary School</v>
      </c>
      <c r="F207" t="str">
        <f>VLOOKUP(D207,Schools!$A:$Z,3,0)</f>
        <v>M</v>
      </c>
      <c r="G207" s="77">
        <v>-13650.32</v>
      </c>
      <c r="H207" s="75" t="s">
        <v>3621</v>
      </c>
      <c r="I207" s="75" t="s">
        <v>4037</v>
      </c>
      <c r="J207" t="str">
        <f t="shared" si="65"/>
        <v>10162/543965</v>
      </c>
      <c r="K207">
        <f>VLOOKUP(D207,Schools!$A:$Z,9,0)</f>
        <v>400080</v>
      </c>
      <c r="L207" s="75" t="s">
        <v>170</v>
      </c>
      <c r="M207" s="75" t="s">
        <v>4041</v>
      </c>
      <c r="N207" s="75" t="s">
        <v>4039</v>
      </c>
      <c r="O207" s="78" t="str">
        <f>VLOOKUP(D207,Schools!A:D,4,0)</f>
        <v>Primary</v>
      </c>
      <c r="P207" s="78">
        <f t="shared" si="66"/>
        <v>10162</v>
      </c>
      <c r="Q207" s="78">
        <f t="shared" si="67"/>
        <v>543965</v>
      </c>
      <c r="R207" s="79">
        <v>0</v>
      </c>
      <c r="S207" s="79">
        <v>-13650.32</v>
      </c>
      <c r="T207" s="79">
        <v>0</v>
      </c>
      <c r="U207" s="79">
        <v>0</v>
      </c>
      <c r="V207" s="79">
        <v>0</v>
      </c>
      <c r="W207" s="79">
        <v>0</v>
      </c>
      <c r="X207" s="79">
        <v>0</v>
      </c>
      <c r="Y207" s="79">
        <v>0</v>
      </c>
      <c r="Z207" s="79">
        <v>0</v>
      </c>
      <c r="AA207" s="79">
        <v>0</v>
      </c>
      <c r="AB207" s="79">
        <v>0</v>
      </c>
      <c r="AC207" s="79">
        <v>0</v>
      </c>
      <c r="AD207" s="79">
        <v>0</v>
      </c>
      <c r="AE207" s="79">
        <v>0</v>
      </c>
      <c r="AF207" s="52">
        <f t="shared" si="68"/>
        <v>-13650.32</v>
      </c>
      <c r="AG207" s="52">
        <f t="shared" si="69"/>
        <v>0</v>
      </c>
      <c r="AH207" s="79">
        <v>0</v>
      </c>
    </row>
    <row r="208" spans="1:34" x14ac:dyDescent="0.25">
      <c r="A208" t="str">
        <f t="shared" si="64"/>
        <v>DEDELEGATION</v>
      </c>
      <c r="B208" s="75" t="s">
        <v>3620</v>
      </c>
      <c r="C208" s="76">
        <v>44027</v>
      </c>
      <c r="D208">
        <v>3022073</v>
      </c>
      <c r="E208" t="str">
        <f>VLOOKUP(D208,Schools!A:B,2,0)</f>
        <v>Danegrove JMI School</v>
      </c>
      <c r="F208" t="str">
        <f>VLOOKUP(D208,Schools!$A:$Z,3,0)</f>
        <v>M</v>
      </c>
      <c r="G208" s="77">
        <v>-20993.77</v>
      </c>
      <c r="H208" s="75" t="s">
        <v>3621</v>
      </c>
      <c r="I208" s="75" t="s">
        <v>4037</v>
      </c>
      <c r="J208" t="str">
        <f t="shared" si="65"/>
        <v>10162/543965</v>
      </c>
      <c r="K208">
        <f>VLOOKUP(D208,Schools!$A:$Z,9,0)</f>
        <v>400105</v>
      </c>
      <c r="L208" s="75" t="s">
        <v>170</v>
      </c>
      <c r="M208" s="75" t="s">
        <v>4041</v>
      </c>
      <c r="N208" s="75" t="s">
        <v>4039</v>
      </c>
      <c r="O208" s="78" t="str">
        <f>VLOOKUP(D208,Schools!A:D,4,0)</f>
        <v>Primary</v>
      </c>
      <c r="P208" s="78">
        <f t="shared" si="66"/>
        <v>10162</v>
      </c>
      <c r="Q208" s="78">
        <f t="shared" si="67"/>
        <v>543965</v>
      </c>
      <c r="R208" s="79">
        <v>0</v>
      </c>
      <c r="S208" s="79">
        <v>0</v>
      </c>
      <c r="T208" s="79">
        <v>-20993.77</v>
      </c>
      <c r="U208" s="79">
        <v>0</v>
      </c>
      <c r="V208" s="79">
        <v>0</v>
      </c>
      <c r="W208" s="79">
        <v>0</v>
      </c>
      <c r="X208" s="79">
        <v>0</v>
      </c>
      <c r="Y208" s="79">
        <v>0</v>
      </c>
      <c r="Z208" s="79">
        <v>0</v>
      </c>
      <c r="AA208" s="79">
        <v>0</v>
      </c>
      <c r="AB208" s="79">
        <v>0</v>
      </c>
      <c r="AC208" s="79">
        <v>0</v>
      </c>
      <c r="AD208" s="79">
        <v>0</v>
      </c>
      <c r="AE208" s="79">
        <v>0</v>
      </c>
      <c r="AF208" s="52">
        <f t="shared" si="68"/>
        <v>-20993.77</v>
      </c>
      <c r="AG208" s="52">
        <f t="shared" si="69"/>
        <v>0</v>
      </c>
      <c r="AH208" s="79">
        <v>0</v>
      </c>
    </row>
    <row r="209" spans="1:34" x14ac:dyDescent="0.25">
      <c r="A209" t="str">
        <f t="shared" si="64"/>
        <v>DEDELEGATION</v>
      </c>
      <c r="B209" s="75" t="s">
        <v>3620</v>
      </c>
      <c r="C209" s="76">
        <v>44027</v>
      </c>
      <c r="D209">
        <v>3022019</v>
      </c>
      <c r="E209" t="str">
        <f>VLOOKUP(D209,Schools!A:B,2,0)</f>
        <v>Deansbrook Infant School</v>
      </c>
      <c r="F209" t="str">
        <f>VLOOKUP(D209,Schools!$A:$Z,3,0)</f>
        <v>M</v>
      </c>
      <c r="G209" s="77">
        <v>-7671.3600000000006</v>
      </c>
      <c r="H209" s="75" t="s">
        <v>3621</v>
      </c>
      <c r="I209" s="75" t="s">
        <v>4037</v>
      </c>
      <c r="J209" t="str">
        <f t="shared" si="65"/>
        <v>10162/543965</v>
      </c>
      <c r="K209">
        <f>VLOOKUP(D209,Schools!$A:$Z,9,0)</f>
        <v>400036</v>
      </c>
      <c r="L209" s="75" t="s">
        <v>170</v>
      </c>
      <c r="M209" s="75" t="s">
        <v>4041</v>
      </c>
      <c r="N209" s="75" t="s">
        <v>4039</v>
      </c>
      <c r="O209" s="78" t="str">
        <f>VLOOKUP(D209,Schools!A:D,4,0)</f>
        <v>Primary</v>
      </c>
      <c r="P209" s="78">
        <f t="shared" si="66"/>
        <v>10162</v>
      </c>
      <c r="Q209" s="78">
        <f t="shared" si="67"/>
        <v>543965</v>
      </c>
      <c r="R209" s="79">
        <v>0</v>
      </c>
      <c r="S209" s="79">
        <v>-7671.3600000000006</v>
      </c>
      <c r="T209" s="79">
        <v>0</v>
      </c>
      <c r="U209" s="79">
        <v>0</v>
      </c>
      <c r="V209" s="79">
        <v>0</v>
      </c>
      <c r="W209" s="79">
        <v>0</v>
      </c>
      <c r="X209" s="79">
        <v>0</v>
      </c>
      <c r="Y209" s="79">
        <v>0</v>
      </c>
      <c r="Z209" s="79">
        <v>0</v>
      </c>
      <c r="AA209" s="79">
        <v>0</v>
      </c>
      <c r="AB209" s="79">
        <v>0</v>
      </c>
      <c r="AC209" s="79">
        <v>0</v>
      </c>
      <c r="AD209" s="79">
        <v>0</v>
      </c>
      <c r="AE209" s="79">
        <v>0</v>
      </c>
      <c r="AF209" s="52">
        <f t="shared" si="68"/>
        <v>-7671.3600000000006</v>
      </c>
      <c r="AG209" s="52">
        <f t="shared" si="69"/>
        <v>0</v>
      </c>
      <c r="AH209" s="79">
        <v>0</v>
      </c>
    </row>
    <row r="210" spans="1:34" x14ac:dyDescent="0.25">
      <c r="A210" t="str">
        <f t="shared" si="64"/>
        <v>DEDELEGATION</v>
      </c>
      <c r="B210" s="75" t="s">
        <v>3620</v>
      </c>
      <c r="C210" s="76">
        <v>44027</v>
      </c>
      <c r="D210">
        <v>3022021</v>
      </c>
      <c r="E210" t="str">
        <f>VLOOKUP(D210,Schools!A:B,2,0)</f>
        <v>Dollis Primary School</v>
      </c>
      <c r="F210" t="str">
        <f>VLOOKUP(D210,Schools!$A:$Z,3,0)</f>
        <v>M</v>
      </c>
      <c r="G210" s="77">
        <v>-16479.52</v>
      </c>
      <c r="H210" s="75" t="s">
        <v>3621</v>
      </c>
      <c r="I210" s="75" t="s">
        <v>4037</v>
      </c>
      <c r="J210" t="str">
        <f t="shared" si="65"/>
        <v>10162/543965</v>
      </c>
      <c r="K210">
        <f>VLOOKUP(D210,Schools!$A:$Z,9,0)</f>
        <v>400042</v>
      </c>
      <c r="L210" s="75" t="s">
        <v>170</v>
      </c>
      <c r="M210" s="75" t="s">
        <v>4041</v>
      </c>
      <c r="N210" s="75" t="s">
        <v>4039</v>
      </c>
      <c r="O210" s="78" t="str">
        <f>VLOOKUP(D210,Schools!A:D,4,0)</f>
        <v>Primary</v>
      </c>
      <c r="P210" s="78">
        <f t="shared" si="66"/>
        <v>10162</v>
      </c>
      <c r="Q210" s="78">
        <f t="shared" si="67"/>
        <v>543965</v>
      </c>
      <c r="R210" s="79">
        <v>0</v>
      </c>
      <c r="S210" s="79">
        <v>0</v>
      </c>
      <c r="T210" s="79">
        <v>-16479.52</v>
      </c>
      <c r="U210" s="79">
        <v>0</v>
      </c>
      <c r="V210" s="79">
        <v>0</v>
      </c>
      <c r="W210" s="79">
        <v>0</v>
      </c>
      <c r="X210" s="79">
        <v>0</v>
      </c>
      <c r="Y210" s="79">
        <v>0</v>
      </c>
      <c r="Z210" s="79">
        <v>0</v>
      </c>
      <c r="AA210" s="79">
        <v>0</v>
      </c>
      <c r="AB210" s="79">
        <v>0</v>
      </c>
      <c r="AC210" s="79">
        <v>0</v>
      </c>
      <c r="AD210" s="79">
        <v>0</v>
      </c>
      <c r="AE210" s="79">
        <v>0</v>
      </c>
      <c r="AF210" s="52">
        <f t="shared" si="68"/>
        <v>-16479.52</v>
      </c>
      <c r="AG210" s="52">
        <f t="shared" si="69"/>
        <v>0</v>
      </c>
      <c r="AH210" s="79">
        <v>0</v>
      </c>
    </row>
    <row r="211" spans="1:34" x14ac:dyDescent="0.25">
      <c r="A211" t="str">
        <f t="shared" si="64"/>
        <v>DEDELEGATION</v>
      </c>
      <c r="B211" s="75" t="s">
        <v>3620</v>
      </c>
      <c r="C211" s="76">
        <v>44027</v>
      </c>
      <c r="D211">
        <v>3022023</v>
      </c>
      <c r="E211" t="str">
        <f>VLOOKUP(D211,Schools!A:B,2,0)</f>
        <v>Edgware Primary School</v>
      </c>
      <c r="F211" t="str">
        <f>VLOOKUP(D211,Schools!$A:$Z,3,0)</f>
        <v>M</v>
      </c>
      <c r="G211" s="77">
        <v>-17905.32</v>
      </c>
      <c r="H211" s="75" t="s">
        <v>3621</v>
      </c>
      <c r="I211" s="75" t="s">
        <v>4037</v>
      </c>
      <c r="J211" t="str">
        <f t="shared" si="65"/>
        <v>10162/543965</v>
      </c>
      <c r="K211">
        <f>VLOOKUP(D211,Schools!$A:$Z,9,0)</f>
        <v>400159</v>
      </c>
      <c r="L211" s="75" t="s">
        <v>170</v>
      </c>
      <c r="M211" s="75" t="s">
        <v>4041</v>
      </c>
      <c r="N211" s="75" t="s">
        <v>4039</v>
      </c>
      <c r="O211" s="78" t="str">
        <f>VLOOKUP(D211,Schools!A:D,4,0)</f>
        <v>Primary</v>
      </c>
      <c r="P211" s="78">
        <f t="shared" si="66"/>
        <v>10162</v>
      </c>
      <c r="Q211" s="78">
        <f t="shared" si="67"/>
        <v>543965</v>
      </c>
      <c r="R211" s="79">
        <v>0</v>
      </c>
      <c r="S211" s="79">
        <v>0</v>
      </c>
      <c r="T211" s="79">
        <v>-17905.32</v>
      </c>
      <c r="U211" s="79">
        <v>0</v>
      </c>
      <c r="V211" s="79">
        <v>0</v>
      </c>
      <c r="W211" s="79">
        <v>0</v>
      </c>
      <c r="X211" s="79">
        <v>0</v>
      </c>
      <c r="Y211" s="79">
        <v>0</v>
      </c>
      <c r="Z211" s="79">
        <v>0</v>
      </c>
      <c r="AA211" s="79">
        <v>0</v>
      </c>
      <c r="AB211" s="79">
        <v>0</v>
      </c>
      <c r="AC211" s="79">
        <v>0</v>
      </c>
      <c r="AD211" s="79">
        <v>0</v>
      </c>
      <c r="AE211" s="79">
        <v>0</v>
      </c>
      <c r="AF211" s="52">
        <f t="shared" si="68"/>
        <v>-17905.32</v>
      </c>
      <c r="AG211" s="52">
        <f t="shared" si="69"/>
        <v>0</v>
      </c>
      <c r="AH211" s="79">
        <v>0</v>
      </c>
    </row>
    <row r="212" spans="1:34" x14ac:dyDescent="0.25">
      <c r="A212" t="str">
        <f t="shared" si="64"/>
        <v>DEDELEGATION</v>
      </c>
      <c r="B212" s="75" t="s">
        <v>3620</v>
      </c>
      <c r="C212" s="76">
        <v>44027</v>
      </c>
      <c r="D212">
        <v>3022024</v>
      </c>
      <c r="E212" t="str">
        <f>VLOOKUP(D212,Schools!A:B,2,0)</f>
        <v>Fairway Primary School</v>
      </c>
      <c r="F212" t="str">
        <f>VLOOKUP(D212,Schools!$A:$Z,3,0)</f>
        <v>M</v>
      </c>
      <c r="G212" s="77">
        <v>-6939.05</v>
      </c>
      <c r="H212" s="75" t="s">
        <v>3621</v>
      </c>
      <c r="I212" s="75" t="s">
        <v>4037</v>
      </c>
      <c r="J212" t="str">
        <f t="shared" si="65"/>
        <v>10162/543965</v>
      </c>
      <c r="K212">
        <f>VLOOKUP(D212,Schools!$A:$Z,9,0)</f>
        <v>400047</v>
      </c>
      <c r="L212" s="75" t="s">
        <v>170</v>
      </c>
      <c r="M212" s="75" t="s">
        <v>4041</v>
      </c>
      <c r="N212" s="75" t="s">
        <v>4039</v>
      </c>
      <c r="O212" s="78" t="str">
        <f>VLOOKUP(D212,Schools!A:D,4,0)</f>
        <v>Primary</v>
      </c>
      <c r="P212" s="78">
        <f t="shared" si="66"/>
        <v>10162</v>
      </c>
      <c r="Q212" s="78">
        <f t="shared" si="67"/>
        <v>543965</v>
      </c>
      <c r="R212" s="79">
        <v>0</v>
      </c>
      <c r="S212" s="79">
        <v>-6939.05</v>
      </c>
      <c r="T212" s="79">
        <v>0</v>
      </c>
      <c r="U212" s="79">
        <v>0</v>
      </c>
      <c r="V212" s="79">
        <v>0</v>
      </c>
      <c r="W212" s="79">
        <v>0</v>
      </c>
      <c r="X212" s="79">
        <v>0</v>
      </c>
      <c r="Y212" s="79">
        <v>0</v>
      </c>
      <c r="Z212" s="79">
        <v>0</v>
      </c>
      <c r="AA212" s="79">
        <v>0</v>
      </c>
      <c r="AB212" s="79">
        <v>0</v>
      </c>
      <c r="AC212" s="79">
        <v>0</v>
      </c>
      <c r="AD212" s="79">
        <v>0</v>
      </c>
      <c r="AE212" s="79">
        <v>0</v>
      </c>
      <c r="AF212" s="52">
        <f t="shared" si="68"/>
        <v>-6939.05</v>
      </c>
      <c r="AG212" s="52">
        <f t="shared" si="69"/>
        <v>0</v>
      </c>
      <c r="AH212" s="79">
        <v>0</v>
      </c>
    </row>
    <row r="213" spans="1:34" x14ac:dyDescent="0.25">
      <c r="A213" t="str">
        <f t="shared" ref="A213:A262" si="70">$B$3</f>
        <v>DEDELEGATION</v>
      </c>
      <c r="B213" s="75" t="s">
        <v>3620</v>
      </c>
      <c r="C213" s="76">
        <v>44027</v>
      </c>
      <c r="D213">
        <v>3022025</v>
      </c>
      <c r="E213" t="str">
        <f>VLOOKUP(D213,Schools!A:B,2,0)</f>
        <v>Foulds</v>
      </c>
      <c r="F213" t="str">
        <f>VLOOKUP(D213,Schools!$A:$Z,3,0)</f>
        <v>M</v>
      </c>
      <c r="G213" s="77">
        <v>-9559.3799999999992</v>
      </c>
      <c r="H213" s="75" t="s">
        <v>3621</v>
      </c>
      <c r="I213" s="75" t="s">
        <v>4037</v>
      </c>
      <c r="J213" t="str">
        <f t="shared" ref="J213:J262" si="71">P213&amp;"/"&amp;Q213</f>
        <v>10162/543965</v>
      </c>
      <c r="K213">
        <f>VLOOKUP(D213,Schools!$A:$Z,9,0)</f>
        <v>400001</v>
      </c>
      <c r="L213" s="75" t="s">
        <v>170</v>
      </c>
      <c r="M213" s="75" t="s">
        <v>4041</v>
      </c>
      <c r="N213" s="75" t="s">
        <v>4039</v>
      </c>
      <c r="O213" s="78" t="str">
        <f>VLOOKUP(D213,Schools!A:D,4,0)</f>
        <v>Primary</v>
      </c>
      <c r="P213" s="78">
        <f t="shared" ref="P213:P262" si="72">IF($F213="A","EFA",VLOOKUP(LEFT(O213,1),$AI$1:$AJ$3,2,0))</f>
        <v>10162</v>
      </c>
      <c r="Q213" s="78">
        <f t="shared" ref="Q213:Q262" si="73">IF(F213="M",543965,516500)</f>
        <v>543965</v>
      </c>
      <c r="R213" s="79">
        <v>0</v>
      </c>
      <c r="S213" s="79">
        <v>0</v>
      </c>
      <c r="T213" s="79">
        <v>-9559.3799999999992</v>
      </c>
      <c r="U213" s="79">
        <v>0</v>
      </c>
      <c r="V213" s="79">
        <v>0</v>
      </c>
      <c r="W213" s="79">
        <v>0</v>
      </c>
      <c r="X213" s="79">
        <v>0</v>
      </c>
      <c r="Y213" s="79">
        <v>0</v>
      </c>
      <c r="Z213" s="79">
        <v>0</v>
      </c>
      <c r="AA213" s="79">
        <v>0</v>
      </c>
      <c r="AB213" s="79">
        <v>0</v>
      </c>
      <c r="AC213" s="79">
        <v>0</v>
      </c>
      <c r="AD213" s="79">
        <v>0</v>
      </c>
      <c r="AE213" s="79">
        <v>0</v>
      </c>
      <c r="AF213" s="52">
        <f t="shared" ref="AF213:AF262" si="74">SUM(R213:AE213)+AH213</f>
        <v>-9559.3799999999992</v>
      </c>
      <c r="AG213" s="52">
        <f t="shared" ref="AG213:AG262" si="75">AF213-G213</f>
        <v>0</v>
      </c>
      <c r="AH213" s="79">
        <v>0</v>
      </c>
    </row>
    <row r="214" spans="1:34" x14ac:dyDescent="0.25">
      <c r="A214" t="str">
        <f t="shared" si="70"/>
        <v>DEDELEGATION</v>
      </c>
      <c r="B214" s="75" t="s">
        <v>3620</v>
      </c>
      <c r="C214" s="76">
        <v>44027</v>
      </c>
      <c r="D214">
        <v>3022026</v>
      </c>
      <c r="E214" t="str">
        <f>VLOOKUP(D214,Schools!A:B,2,0)</f>
        <v>Frith Manor School</v>
      </c>
      <c r="F214" t="str">
        <f>VLOOKUP(D214,Schools!$A:$Z,3,0)</f>
        <v>M</v>
      </c>
      <c r="G214" s="77">
        <v>-17503.47</v>
      </c>
      <c r="H214" s="75" t="s">
        <v>3621</v>
      </c>
      <c r="I214" s="75" t="s">
        <v>4037</v>
      </c>
      <c r="J214" t="str">
        <f t="shared" si="71"/>
        <v>10162/543965</v>
      </c>
      <c r="K214">
        <f>VLOOKUP(D214,Schools!$A:$Z,9,0)</f>
        <v>400082</v>
      </c>
      <c r="L214" s="75" t="s">
        <v>170</v>
      </c>
      <c r="M214" s="75" t="s">
        <v>4041</v>
      </c>
      <c r="N214" s="75" t="s">
        <v>4039</v>
      </c>
      <c r="O214" s="78" t="str">
        <f>VLOOKUP(D214,Schools!A:D,4,0)</f>
        <v>Primary</v>
      </c>
      <c r="P214" s="78">
        <f t="shared" si="72"/>
        <v>10162</v>
      </c>
      <c r="Q214" s="78">
        <f t="shared" si="73"/>
        <v>543965</v>
      </c>
      <c r="R214" s="79">
        <v>0</v>
      </c>
      <c r="S214" s="79">
        <v>-17503.47</v>
      </c>
      <c r="T214" s="79">
        <v>0</v>
      </c>
      <c r="U214" s="79">
        <v>0</v>
      </c>
      <c r="V214" s="79">
        <v>0</v>
      </c>
      <c r="W214" s="79">
        <v>0</v>
      </c>
      <c r="X214" s="79">
        <v>0</v>
      </c>
      <c r="Y214" s="79">
        <v>0</v>
      </c>
      <c r="Z214" s="79">
        <v>0</v>
      </c>
      <c r="AA214" s="79">
        <v>0</v>
      </c>
      <c r="AB214" s="79">
        <v>0</v>
      </c>
      <c r="AC214" s="79">
        <v>0</v>
      </c>
      <c r="AD214" s="79">
        <v>0</v>
      </c>
      <c r="AE214" s="79">
        <v>0</v>
      </c>
      <c r="AF214" s="52">
        <f t="shared" si="74"/>
        <v>-17503.47</v>
      </c>
      <c r="AG214" s="52">
        <f t="shared" si="75"/>
        <v>0</v>
      </c>
      <c r="AH214" s="79">
        <v>0</v>
      </c>
    </row>
    <row r="215" spans="1:34" x14ac:dyDescent="0.25">
      <c r="A215" t="str">
        <f t="shared" si="70"/>
        <v>DEDELEGATION</v>
      </c>
      <c r="B215" s="75" t="s">
        <v>3620</v>
      </c>
      <c r="C215" s="76">
        <v>44027</v>
      </c>
      <c r="D215">
        <v>3022028</v>
      </c>
      <c r="E215" t="str">
        <f>VLOOKUP(D215,Schools!A:B,2,0)</f>
        <v>Garden Suburb Infant School</v>
      </c>
      <c r="F215" t="str">
        <f>VLOOKUP(D215,Schools!$A:$Z,3,0)</f>
        <v>M</v>
      </c>
      <c r="G215" s="77">
        <v>-7748.98</v>
      </c>
      <c r="H215" s="75" t="s">
        <v>3621</v>
      </c>
      <c r="I215" s="75" t="s">
        <v>4037</v>
      </c>
      <c r="J215" t="str">
        <f t="shared" si="71"/>
        <v>10162/543965</v>
      </c>
      <c r="K215">
        <f>VLOOKUP(D215,Schools!$A:$Z,9,0)</f>
        <v>400067</v>
      </c>
      <c r="L215" s="75" t="s">
        <v>170</v>
      </c>
      <c r="M215" s="75" t="s">
        <v>4041</v>
      </c>
      <c r="N215" s="75" t="s">
        <v>4039</v>
      </c>
      <c r="O215" s="78" t="str">
        <f>VLOOKUP(D215,Schools!A:D,4,0)</f>
        <v>Primary</v>
      </c>
      <c r="P215" s="78">
        <f t="shared" si="72"/>
        <v>10162</v>
      </c>
      <c r="Q215" s="78">
        <f t="shared" si="73"/>
        <v>543965</v>
      </c>
      <c r="R215" s="79">
        <v>0</v>
      </c>
      <c r="S215" s="79">
        <v>-7748.98</v>
      </c>
      <c r="T215" s="79">
        <v>0</v>
      </c>
      <c r="U215" s="79">
        <v>0</v>
      </c>
      <c r="V215" s="79">
        <v>0</v>
      </c>
      <c r="W215" s="79">
        <v>0</v>
      </c>
      <c r="X215" s="79">
        <v>0</v>
      </c>
      <c r="Y215" s="79">
        <v>0</v>
      </c>
      <c r="Z215" s="79">
        <v>0</v>
      </c>
      <c r="AA215" s="79">
        <v>0</v>
      </c>
      <c r="AB215" s="79">
        <v>0</v>
      </c>
      <c r="AC215" s="79">
        <v>0</v>
      </c>
      <c r="AD215" s="79">
        <v>0</v>
      </c>
      <c r="AE215" s="79">
        <v>0</v>
      </c>
      <c r="AF215" s="52">
        <f t="shared" si="74"/>
        <v>-7748.98</v>
      </c>
      <c r="AG215" s="52">
        <f t="shared" si="75"/>
        <v>0</v>
      </c>
      <c r="AH215" s="79">
        <v>0</v>
      </c>
    </row>
    <row r="216" spans="1:34" x14ac:dyDescent="0.25">
      <c r="A216" t="str">
        <f t="shared" si="70"/>
        <v>DEDELEGATION</v>
      </c>
      <c r="B216" s="75" t="s">
        <v>3620</v>
      </c>
      <c r="C216" s="76">
        <v>44027</v>
      </c>
      <c r="D216">
        <v>3022027</v>
      </c>
      <c r="E216" t="str">
        <f>VLOOKUP(D216,Schools!A:B,2,0)</f>
        <v>Garden Suburb Junior</v>
      </c>
      <c r="F216" t="str">
        <f>VLOOKUP(D216,Schools!$A:$Z,3,0)</f>
        <v>M</v>
      </c>
      <c r="G216" s="77">
        <v>-11250.849999999999</v>
      </c>
      <c r="H216" s="75" t="s">
        <v>3621</v>
      </c>
      <c r="I216" s="75" t="s">
        <v>4037</v>
      </c>
      <c r="J216" t="str">
        <f t="shared" si="71"/>
        <v>10162/543965</v>
      </c>
      <c r="K216">
        <f>VLOOKUP(D216,Schools!$A:$Z,9,0)</f>
        <v>400002</v>
      </c>
      <c r="L216" s="75" t="s">
        <v>170</v>
      </c>
      <c r="M216" s="75" t="s">
        <v>4041</v>
      </c>
      <c r="N216" s="75" t="s">
        <v>4039</v>
      </c>
      <c r="O216" s="78" t="str">
        <f>VLOOKUP(D216,Schools!A:D,4,0)</f>
        <v>Primary</v>
      </c>
      <c r="P216" s="78">
        <f t="shared" si="72"/>
        <v>10162</v>
      </c>
      <c r="Q216" s="78">
        <f t="shared" si="73"/>
        <v>543965</v>
      </c>
      <c r="R216" s="79">
        <v>0</v>
      </c>
      <c r="S216" s="79">
        <v>-11250.849999999999</v>
      </c>
      <c r="T216" s="79">
        <v>0</v>
      </c>
      <c r="U216" s="79">
        <v>0</v>
      </c>
      <c r="V216" s="79">
        <v>0</v>
      </c>
      <c r="W216" s="79">
        <v>0</v>
      </c>
      <c r="X216" s="79">
        <v>0</v>
      </c>
      <c r="Y216" s="79">
        <v>0</v>
      </c>
      <c r="Z216" s="79">
        <v>0</v>
      </c>
      <c r="AA216" s="79">
        <v>0</v>
      </c>
      <c r="AB216" s="79">
        <v>0</v>
      </c>
      <c r="AC216" s="79">
        <v>0</v>
      </c>
      <c r="AD216" s="79">
        <v>0</v>
      </c>
      <c r="AE216" s="79">
        <v>0</v>
      </c>
      <c r="AF216" s="52">
        <f t="shared" si="74"/>
        <v>-11250.849999999999</v>
      </c>
      <c r="AG216" s="52">
        <f t="shared" si="75"/>
        <v>0</v>
      </c>
      <c r="AH216" s="79">
        <v>0</v>
      </c>
    </row>
    <row r="217" spans="1:34" x14ac:dyDescent="0.25">
      <c r="A217" t="str">
        <f t="shared" si="70"/>
        <v>DEDELEGATION</v>
      </c>
      <c r="B217" s="75" t="s">
        <v>3620</v>
      </c>
      <c r="C217" s="76">
        <v>44027</v>
      </c>
      <c r="D217">
        <v>3022029</v>
      </c>
      <c r="E217" t="str">
        <f>VLOOKUP(D217,Schools!A:B,2,0)</f>
        <v>Goldbeaters Primary School</v>
      </c>
      <c r="F217" t="str">
        <f>VLOOKUP(D217,Schools!$A:$Z,3,0)</f>
        <v>M</v>
      </c>
      <c r="G217" s="77">
        <v>-14723.15</v>
      </c>
      <c r="H217" s="75" t="s">
        <v>3621</v>
      </c>
      <c r="I217" s="75" t="s">
        <v>4037</v>
      </c>
      <c r="J217" t="str">
        <f t="shared" si="71"/>
        <v>10162/543965</v>
      </c>
      <c r="K217">
        <f>VLOOKUP(D217,Schools!$A:$Z,9,0)</f>
        <v>400035</v>
      </c>
      <c r="L217" s="75" t="s">
        <v>170</v>
      </c>
      <c r="M217" s="75" t="s">
        <v>4041</v>
      </c>
      <c r="N217" s="75" t="s">
        <v>4039</v>
      </c>
      <c r="O217" s="78" t="str">
        <f>VLOOKUP(D217,Schools!A:D,4,0)</f>
        <v>Primary</v>
      </c>
      <c r="P217" s="78">
        <f t="shared" si="72"/>
        <v>10162</v>
      </c>
      <c r="Q217" s="78">
        <f t="shared" si="73"/>
        <v>543965</v>
      </c>
      <c r="R217" s="79">
        <v>0</v>
      </c>
      <c r="S217" s="79">
        <v>-14723.15</v>
      </c>
      <c r="T217" s="79">
        <v>0</v>
      </c>
      <c r="U217" s="79">
        <v>0</v>
      </c>
      <c r="V217" s="79">
        <v>0</v>
      </c>
      <c r="W217" s="79">
        <v>0</v>
      </c>
      <c r="X217" s="79">
        <v>0</v>
      </c>
      <c r="Y217" s="79">
        <v>0</v>
      </c>
      <c r="Z217" s="79">
        <v>0</v>
      </c>
      <c r="AA217" s="79">
        <v>0</v>
      </c>
      <c r="AB217" s="79">
        <v>0</v>
      </c>
      <c r="AC217" s="79">
        <v>0</v>
      </c>
      <c r="AD217" s="79">
        <v>0</v>
      </c>
      <c r="AE217" s="79">
        <v>0</v>
      </c>
      <c r="AF217" s="52">
        <f t="shared" si="74"/>
        <v>-14723.15</v>
      </c>
      <c r="AG217" s="52">
        <f t="shared" si="75"/>
        <v>0</v>
      </c>
      <c r="AH217" s="79">
        <v>0</v>
      </c>
    </row>
    <row r="218" spans="1:34" x14ac:dyDescent="0.25">
      <c r="A218" t="str">
        <f t="shared" si="70"/>
        <v>DEDELEGATION</v>
      </c>
      <c r="B218" s="75" t="s">
        <v>3620</v>
      </c>
      <c r="C218" s="76">
        <v>44027</v>
      </c>
      <c r="D218">
        <v>3023516</v>
      </c>
      <c r="E218" t="str">
        <f>VLOOKUP(D218,Schools!A:B,2,0)</f>
        <v>Hasmonean Primary School</v>
      </c>
      <c r="F218" t="str">
        <f>VLOOKUP(D218,Schools!$A:$Z,3,0)</f>
        <v>M</v>
      </c>
      <c r="G218" s="77">
        <v>-6342.46</v>
      </c>
      <c r="H218" s="75" t="s">
        <v>3621</v>
      </c>
      <c r="I218" s="75" t="s">
        <v>4037</v>
      </c>
      <c r="J218" t="str">
        <f t="shared" si="71"/>
        <v>10162/543965</v>
      </c>
      <c r="K218">
        <f>VLOOKUP(D218,Schools!$A:$Z,9,0)</f>
        <v>400108</v>
      </c>
      <c r="L218" s="75" t="s">
        <v>170</v>
      </c>
      <c r="M218" s="75" t="s">
        <v>4041</v>
      </c>
      <c r="N218" s="75" t="s">
        <v>4039</v>
      </c>
      <c r="O218" s="78" t="str">
        <f>VLOOKUP(D218,Schools!A:D,4,0)</f>
        <v>Primary</v>
      </c>
      <c r="P218" s="78">
        <f t="shared" si="72"/>
        <v>10162</v>
      </c>
      <c r="Q218" s="78">
        <f t="shared" si="73"/>
        <v>543965</v>
      </c>
      <c r="R218" s="79">
        <v>0</v>
      </c>
      <c r="S218" s="79">
        <v>-6342.46</v>
      </c>
      <c r="T218" s="79">
        <v>0</v>
      </c>
      <c r="U218" s="79">
        <v>0</v>
      </c>
      <c r="V218" s="79">
        <v>0</v>
      </c>
      <c r="W218" s="79">
        <v>0</v>
      </c>
      <c r="X218" s="79">
        <v>0</v>
      </c>
      <c r="Y218" s="79">
        <v>0</v>
      </c>
      <c r="Z218" s="79">
        <v>0</v>
      </c>
      <c r="AA218" s="79">
        <v>0</v>
      </c>
      <c r="AB218" s="79">
        <v>0</v>
      </c>
      <c r="AC218" s="79">
        <v>0</v>
      </c>
      <c r="AD218" s="79">
        <v>0</v>
      </c>
      <c r="AE218" s="79">
        <v>0</v>
      </c>
      <c r="AF218" s="52">
        <f t="shared" si="74"/>
        <v>-6342.46</v>
      </c>
      <c r="AG218" s="52">
        <f t="shared" si="75"/>
        <v>0</v>
      </c>
      <c r="AH218" s="79">
        <v>0</v>
      </c>
    </row>
    <row r="219" spans="1:34" x14ac:dyDescent="0.25">
      <c r="A219" t="str">
        <f t="shared" si="70"/>
        <v>DEDELEGATION</v>
      </c>
      <c r="B219" s="75" t="s">
        <v>3620</v>
      </c>
      <c r="C219" s="76">
        <v>44027</v>
      </c>
      <c r="D219">
        <v>3022031</v>
      </c>
      <c r="E219" t="str">
        <f>VLOOKUP(D219,Schools!A:B,2,0)</f>
        <v>Hollickwood JMI School</v>
      </c>
      <c r="F219" t="str">
        <f>VLOOKUP(D219,Schools!$A:$Z,3,0)</f>
        <v>M</v>
      </c>
      <c r="G219" s="77">
        <v>-6293.2699999999995</v>
      </c>
      <c r="H219" s="75" t="s">
        <v>3621</v>
      </c>
      <c r="I219" s="75" t="s">
        <v>4037</v>
      </c>
      <c r="J219" t="str">
        <f t="shared" si="71"/>
        <v>10162/543965</v>
      </c>
      <c r="K219">
        <f>VLOOKUP(D219,Schools!$A:$Z,9,0)</f>
        <v>400026</v>
      </c>
      <c r="L219" s="75" t="s">
        <v>170</v>
      </c>
      <c r="M219" s="75" t="s">
        <v>4041</v>
      </c>
      <c r="N219" s="75" t="s">
        <v>4039</v>
      </c>
      <c r="O219" s="78" t="str">
        <f>VLOOKUP(D219,Schools!A:D,4,0)</f>
        <v>Primary</v>
      </c>
      <c r="P219" s="78">
        <f t="shared" si="72"/>
        <v>10162</v>
      </c>
      <c r="Q219" s="78">
        <f t="shared" si="73"/>
        <v>543965</v>
      </c>
      <c r="R219" s="79">
        <v>0</v>
      </c>
      <c r="S219" s="79">
        <v>-6293.2699999999995</v>
      </c>
      <c r="T219" s="79">
        <v>0</v>
      </c>
      <c r="U219" s="79">
        <v>0</v>
      </c>
      <c r="V219" s="79">
        <v>0</v>
      </c>
      <c r="W219" s="79">
        <v>0</v>
      </c>
      <c r="X219" s="79">
        <v>0</v>
      </c>
      <c r="Y219" s="79">
        <v>0</v>
      </c>
      <c r="Z219" s="79">
        <v>0</v>
      </c>
      <c r="AA219" s="79">
        <v>0</v>
      </c>
      <c r="AB219" s="79">
        <v>0</v>
      </c>
      <c r="AC219" s="79">
        <v>0</v>
      </c>
      <c r="AD219" s="79">
        <v>0</v>
      </c>
      <c r="AE219" s="79">
        <v>0</v>
      </c>
      <c r="AF219" s="52">
        <f t="shared" si="74"/>
        <v>-6293.2699999999995</v>
      </c>
      <c r="AG219" s="52">
        <f t="shared" si="75"/>
        <v>0</v>
      </c>
      <c r="AH219" s="79">
        <v>0</v>
      </c>
    </row>
    <row r="220" spans="1:34" x14ac:dyDescent="0.25">
      <c r="A220" t="str">
        <f t="shared" si="70"/>
        <v>DEDELEGATION</v>
      </c>
      <c r="B220" s="75" t="s">
        <v>3620</v>
      </c>
      <c r="C220" s="76">
        <v>44027</v>
      </c>
      <c r="D220">
        <v>3022032</v>
      </c>
      <c r="E220" t="str">
        <f>VLOOKUP(D220,Schools!A:B,2,0)</f>
        <v>Holly Park School</v>
      </c>
      <c r="F220" t="str">
        <f>VLOOKUP(D220,Schools!$A:$Z,3,0)</f>
        <v>M</v>
      </c>
      <c r="G220" s="77">
        <v>-14292.82</v>
      </c>
      <c r="H220" s="75" t="s">
        <v>3621</v>
      </c>
      <c r="I220" s="75" t="s">
        <v>4037</v>
      </c>
      <c r="J220" t="str">
        <f t="shared" si="71"/>
        <v>10162/543965</v>
      </c>
      <c r="K220">
        <f>VLOOKUP(D220,Schools!$A:$Z,9,0)</f>
        <v>400084</v>
      </c>
      <c r="L220" s="75" t="s">
        <v>170</v>
      </c>
      <c r="M220" s="75" t="s">
        <v>4041</v>
      </c>
      <c r="N220" s="75" t="s">
        <v>4039</v>
      </c>
      <c r="O220" s="78" t="str">
        <f>VLOOKUP(D220,Schools!A:D,4,0)</f>
        <v>Primary</v>
      </c>
      <c r="P220" s="78">
        <f t="shared" si="72"/>
        <v>10162</v>
      </c>
      <c r="Q220" s="78">
        <f t="shared" si="73"/>
        <v>543965</v>
      </c>
      <c r="R220" s="79">
        <v>0</v>
      </c>
      <c r="S220" s="79">
        <v>-14292.82</v>
      </c>
      <c r="T220" s="79">
        <v>0</v>
      </c>
      <c r="U220" s="79">
        <v>0</v>
      </c>
      <c r="V220" s="79">
        <v>0</v>
      </c>
      <c r="W220" s="79">
        <v>0</v>
      </c>
      <c r="X220" s="79">
        <v>0</v>
      </c>
      <c r="Y220" s="79">
        <v>0</v>
      </c>
      <c r="Z220" s="79">
        <v>0</v>
      </c>
      <c r="AA220" s="79">
        <v>0</v>
      </c>
      <c r="AB220" s="79">
        <v>0</v>
      </c>
      <c r="AC220" s="79">
        <v>0</v>
      </c>
      <c r="AD220" s="79">
        <v>0</v>
      </c>
      <c r="AE220" s="79">
        <v>0</v>
      </c>
      <c r="AF220" s="52">
        <f t="shared" si="74"/>
        <v>-14292.82</v>
      </c>
      <c r="AG220" s="52">
        <f t="shared" si="75"/>
        <v>0</v>
      </c>
      <c r="AH220" s="79">
        <v>0</v>
      </c>
    </row>
    <row r="221" spans="1:34" x14ac:dyDescent="0.25">
      <c r="A221" t="str">
        <f t="shared" si="70"/>
        <v>DEDELEGATION</v>
      </c>
      <c r="B221" s="75" t="s">
        <v>3620</v>
      </c>
      <c r="C221" s="76">
        <v>44027</v>
      </c>
      <c r="D221">
        <v>3023304</v>
      </c>
      <c r="E221" t="str">
        <f>VLOOKUP(D221,Schools!A:B,2,0)</f>
        <v>Holy Trinity School</v>
      </c>
      <c r="F221" t="str">
        <f>VLOOKUP(D221,Schools!$A:$Z,3,0)</f>
        <v>M</v>
      </c>
      <c r="G221" s="77">
        <v>-7679.1200000000008</v>
      </c>
      <c r="H221" s="75" t="s">
        <v>3621</v>
      </c>
      <c r="I221" s="75" t="s">
        <v>4037</v>
      </c>
      <c r="J221" t="str">
        <f t="shared" si="71"/>
        <v>10162/543965</v>
      </c>
      <c r="K221">
        <f>VLOOKUP(D221,Schools!$A:$Z,9,0)</f>
        <v>400008</v>
      </c>
      <c r="L221" s="75" t="s">
        <v>170</v>
      </c>
      <c r="M221" s="75" t="s">
        <v>4041</v>
      </c>
      <c r="N221" s="75" t="s">
        <v>4039</v>
      </c>
      <c r="O221" s="78" t="str">
        <f>VLOOKUP(D221,Schools!A:D,4,0)</f>
        <v>Primary</v>
      </c>
      <c r="P221" s="78">
        <f t="shared" si="72"/>
        <v>10162</v>
      </c>
      <c r="Q221" s="78">
        <f t="shared" si="73"/>
        <v>543965</v>
      </c>
      <c r="R221" s="79">
        <v>0</v>
      </c>
      <c r="S221" s="79">
        <v>-7679.1200000000008</v>
      </c>
      <c r="T221" s="79">
        <v>0</v>
      </c>
      <c r="U221" s="79">
        <v>0</v>
      </c>
      <c r="V221" s="79">
        <v>0</v>
      </c>
      <c r="W221" s="79">
        <v>0</v>
      </c>
      <c r="X221" s="79">
        <v>0</v>
      </c>
      <c r="Y221" s="79">
        <v>0</v>
      </c>
      <c r="Z221" s="79">
        <v>0</v>
      </c>
      <c r="AA221" s="79">
        <v>0</v>
      </c>
      <c r="AB221" s="79">
        <v>0</v>
      </c>
      <c r="AC221" s="79">
        <v>0</v>
      </c>
      <c r="AD221" s="79">
        <v>0</v>
      </c>
      <c r="AE221" s="79">
        <v>0</v>
      </c>
      <c r="AF221" s="52">
        <f t="shared" si="74"/>
        <v>-7679.1200000000008</v>
      </c>
      <c r="AG221" s="52">
        <f t="shared" si="75"/>
        <v>0</v>
      </c>
      <c r="AH221" s="79">
        <v>0</v>
      </c>
    </row>
    <row r="222" spans="1:34" x14ac:dyDescent="0.25">
      <c r="A222" t="str">
        <f t="shared" si="70"/>
        <v>DEDELEGATION</v>
      </c>
      <c r="B222" s="75" t="s">
        <v>3620</v>
      </c>
      <c r="C222" s="76">
        <v>44027</v>
      </c>
      <c r="D222">
        <v>3022036</v>
      </c>
      <c r="E222" t="str">
        <f>VLOOKUP(D222,Schools!A:B,2,0)</f>
        <v>Livingstone School</v>
      </c>
      <c r="F222" t="str">
        <f>VLOOKUP(D222,Schools!$A:$Z,3,0)</f>
        <v>M</v>
      </c>
      <c r="G222" s="77">
        <v>-9802.64</v>
      </c>
      <c r="H222" s="75" t="s">
        <v>3621</v>
      </c>
      <c r="I222" s="75" t="s">
        <v>4037</v>
      </c>
      <c r="J222" t="str">
        <f t="shared" si="71"/>
        <v>10162/543965</v>
      </c>
      <c r="K222">
        <f>VLOOKUP(D222,Schools!$A:$Z,9,0)</f>
        <v>400046</v>
      </c>
      <c r="L222" s="75" t="s">
        <v>170</v>
      </c>
      <c r="M222" s="75" t="s">
        <v>4041</v>
      </c>
      <c r="N222" s="75" t="s">
        <v>4039</v>
      </c>
      <c r="O222" s="78" t="str">
        <f>VLOOKUP(D222,Schools!A:D,4,0)</f>
        <v>Primary</v>
      </c>
      <c r="P222" s="78">
        <f t="shared" si="72"/>
        <v>10162</v>
      </c>
      <c r="Q222" s="78">
        <f t="shared" si="73"/>
        <v>543965</v>
      </c>
      <c r="R222" s="79">
        <v>0</v>
      </c>
      <c r="S222" s="79">
        <v>-9802.64</v>
      </c>
      <c r="T222" s="79">
        <v>0</v>
      </c>
      <c r="U222" s="79">
        <v>0</v>
      </c>
      <c r="V222" s="79">
        <v>0</v>
      </c>
      <c r="W222" s="79">
        <v>0</v>
      </c>
      <c r="X222" s="79">
        <v>0</v>
      </c>
      <c r="Y222" s="79">
        <v>0</v>
      </c>
      <c r="Z222" s="79">
        <v>0</v>
      </c>
      <c r="AA222" s="79">
        <v>0</v>
      </c>
      <c r="AB222" s="79">
        <v>0</v>
      </c>
      <c r="AC222" s="79">
        <v>0</v>
      </c>
      <c r="AD222" s="79">
        <v>0</v>
      </c>
      <c r="AE222" s="79">
        <v>0</v>
      </c>
      <c r="AF222" s="52">
        <f t="shared" si="74"/>
        <v>-9802.64</v>
      </c>
      <c r="AG222" s="52">
        <f t="shared" si="75"/>
        <v>0</v>
      </c>
      <c r="AH222" s="79">
        <v>0</v>
      </c>
    </row>
    <row r="223" spans="1:34" x14ac:dyDescent="0.25">
      <c r="A223" t="str">
        <f t="shared" si="70"/>
        <v>DEDELEGATION</v>
      </c>
      <c r="B223" s="75" t="s">
        <v>3620</v>
      </c>
      <c r="C223" s="76">
        <v>44027</v>
      </c>
      <c r="D223">
        <v>3022037</v>
      </c>
      <c r="E223" t="str">
        <f>VLOOKUP(D223,Schools!A:B,2,0)</f>
        <v>Manorside Primary School</v>
      </c>
      <c r="F223" t="str">
        <f>VLOOKUP(D223,Schools!$A:$Z,3,0)</f>
        <v>M</v>
      </c>
      <c r="G223" s="77">
        <v>-8357.14</v>
      </c>
      <c r="H223" s="75" t="s">
        <v>3621</v>
      </c>
      <c r="I223" s="75" t="s">
        <v>4037</v>
      </c>
      <c r="J223" t="str">
        <f t="shared" si="71"/>
        <v>10162/543965</v>
      </c>
      <c r="K223">
        <f>VLOOKUP(D223,Schools!$A:$Z,9,0)</f>
        <v>400030</v>
      </c>
      <c r="L223" s="75" t="s">
        <v>170</v>
      </c>
      <c r="M223" s="75" t="s">
        <v>4041</v>
      </c>
      <c r="N223" s="75" t="s">
        <v>4039</v>
      </c>
      <c r="O223" s="78" t="str">
        <f>VLOOKUP(D223,Schools!A:D,4,0)</f>
        <v>Primary</v>
      </c>
      <c r="P223" s="78">
        <f t="shared" si="72"/>
        <v>10162</v>
      </c>
      <c r="Q223" s="78">
        <f t="shared" si="73"/>
        <v>543965</v>
      </c>
      <c r="R223" s="79">
        <v>0</v>
      </c>
      <c r="S223" s="79">
        <v>-8357.14</v>
      </c>
      <c r="T223" s="79">
        <v>0</v>
      </c>
      <c r="U223" s="79">
        <v>0</v>
      </c>
      <c r="V223" s="79">
        <v>0</v>
      </c>
      <c r="W223" s="79">
        <v>0</v>
      </c>
      <c r="X223" s="79">
        <v>0</v>
      </c>
      <c r="Y223" s="79">
        <v>0</v>
      </c>
      <c r="Z223" s="79">
        <v>0</v>
      </c>
      <c r="AA223" s="79">
        <v>0</v>
      </c>
      <c r="AB223" s="79">
        <v>0</v>
      </c>
      <c r="AC223" s="79">
        <v>0</v>
      </c>
      <c r="AD223" s="79">
        <v>0</v>
      </c>
      <c r="AE223" s="79">
        <v>0</v>
      </c>
      <c r="AF223" s="52">
        <f t="shared" si="74"/>
        <v>-8357.14</v>
      </c>
      <c r="AG223" s="52">
        <f t="shared" si="75"/>
        <v>0</v>
      </c>
      <c r="AH223" s="79">
        <v>0</v>
      </c>
    </row>
    <row r="224" spans="1:34" x14ac:dyDescent="0.25">
      <c r="A224" t="str">
        <f t="shared" si="70"/>
        <v>DEDELEGATION</v>
      </c>
      <c r="B224" s="75" t="s">
        <v>3620</v>
      </c>
      <c r="C224" s="76">
        <v>44027</v>
      </c>
      <c r="D224">
        <v>3023523</v>
      </c>
      <c r="E224" t="str">
        <f>VLOOKUP(D224,Schools!A:B,2,0)</f>
        <v>Martin Primary School</v>
      </c>
      <c r="F224" t="str">
        <f>VLOOKUP(D224,Schools!$A:$Z,3,0)</f>
        <v>M</v>
      </c>
      <c r="G224" s="77">
        <v>-19946.84</v>
      </c>
      <c r="H224" s="75" t="s">
        <v>3621</v>
      </c>
      <c r="I224" s="75" t="s">
        <v>4037</v>
      </c>
      <c r="J224" t="str">
        <f t="shared" si="71"/>
        <v>10162/543965</v>
      </c>
      <c r="K224">
        <f>VLOOKUP(D224,Schools!$A:$Z,9,0)</f>
        <v>400130</v>
      </c>
      <c r="L224" s="75" t="s">
        <v>170</v>
      </c>
      <c r="M224" s="75" t="s">
        <v>4041</v>
      </c>
      <c r="N224" s="75" t="s">
        <v>4039</v>
      </c>
      <c r="O224" s="78" t="str">
        <f>VLOOKUP(D224,Schools!A:D,4,0)</f>
        <v>Primary</v>
      </c>
      <c r="P224" s="78">
        <f t="shared" si="72"/>
        <v>10162</v>
      </c>
      <c r="Q224" s="78">
        <f t="shared" si="73"/>
        <v>543965</v>
      </c>
      <c r="R224" s="79">
        <v>0</v>
      </c>
      <c r="S224" s="79">
        <v>0</v>
      </c>
      <c r="T224" s="79">
        <v>-19946.84</v>
      </c>
      <c r="U224" s="79">
        <v>0</v>
      </c>
      <c r="V224" s="79">
        <v>0</v>
      </c>
      <c r="W224" s="79">
        <v>0</v>
      </c>
      <c r="X224" s="79">
        <v>0</v>
      </c>
      <c r="Y224" s="79">
        <v>0</v>
      </c>
      <c r="Z224" s="79">
        <v>0</v>
      </c>
      <c r="AA224" s="79">
        <v>0</v>
      </c>
      <c r="AB224" s="79">
        <v>0</v>
      </c>
      <c r="AC224" s="79">
        <v>0</v>
      </c>
      <c r="AD224" s="79">
        <v>0</v>
      </c>
      <c r="AE224" s="79">
        <v>0</v>
      </c>
      <c r="AF224" s="52">
        <f t="shared" si="74"/>
        <v>-19946.84</v>
      </c>
      <c r="AG224" s="52">
        <f t="shared" si="75"/>
        <v>0</v>
      </c>
      <c r="AH224" s="79">
        <v>0</v>
      </c>
    </row>
    <row r="225" spans="1:34" x14ac:dyDescent="0.25">
      <c r="A225" t="str">
        <f t="shared" si="70"/>
        <v>DEDELEGATION</v>
      </c>
      <c r="B225" s="75" t="s">
        <v>3620</v>
      </c>
      <c r="C225" s="76">
        <v>44027</v>
      </c>
      <c r="D225">
        <v>3025948</v>
      </c>
      <c r="E225" t="str">
        <f>VLOOKUP(D225,Schools!A:B,2,0)</f>
        <v>Mathilda Marks-Kennedy School</v>
      </c>
      <c r="F225" t="str">
        <f>VLOOKUP(D225,Schools!$A:$Z,3,0)</f>
        <v>M</v>
      </c>
      <c r="G225" s="77">
        <v>-6247.1399999999994</v>
      </c>
      <c r="H225" s="75" t="s">
        <v>3621</v>
      </c>
      <c r="I225" s="75" t="s">
        <v>4037</v>
      </c>
      <c r="J225" t="str">
        <f t="shared" si="71"/>
        <v>10162/543965</v>
      </c>
      <c r="K225">
        <f>VLOOKUP(D225,Schools!$A:$Z,9,0)</f>
        <v>400112</v>
      </c>
      <c r="L225" s="75" t="s">
        <v>170</v>
      </c>
      <c r="M225" s="75" t="s">
        <v>4041</v>
      </c>
      <c r="N225" s="75" t="s">
        <v>4039</v>
      </c>
      <c r="O225" s="78" t="str">
        <f>VLOOKUP(D225,Schools!A:D,4,0)</f>
        <v>Primary</v>
      </c>
      <c r="P225" s="78">
        <f t="shared" si="72"/>
        <v>10162</v>
      </c>
      <c r="Q225" s="78">
        <f t="shared" si="73"/>
        <v>543965</v>
      </c>
      <c r="R225" s="79">
        <v>0</v>
      </c>
      <c r="S225" s="79">
        <v>0</v>
      </c>
      <c r="T225" s="79">
        <v>-6247.1399999999994</v>
      </c>
      <c r="U225" s="79">
        <v>0</v>
      </c>
      <c r="V225" s="79">
        <v>0</v>
      </c>
      <c r="W225" s="79">
        <v>0</v>
      </c>
      <c r="X225" s="79">
        <v>0</v>
      </c>
      <c r="Y225" s="79">
        <v>0</v>
      </c>
      <c r="Z225" s="79">
        <v>0</v>
      </c>
      <c r="AA225" s="79">
        <v>0</v>
      </c>
      <c r="AB225" s="79">
        <v>0</v>
      </c>
      <c r="AC225" s="79">
        <v>0</v>
      </c>
      <c r="AD225" s="79">
        <v>0</v>
      </c>
      <c r="AE225" s="79">
        <v>0</v>
      </c>
      <c r="AF225" s="52">
        <f t="shared" si="74"/>
        <v>-6247.1399999999994</v>
      </c>
      <c r="AG225" s="52">
        <f t="shared" si="75"/>
        <v>0</v>
      </c>
      <c r="AH225" s="79">
        <v>0</v>
      </c>
    </row>
    <row r="226" spans="1:34" x14ac:dyDescent="0.25">
      <c r="A226" t="str">
        <f t="shared" si="70"/>
        <v>DEDELEGATION</v>
      </c>
      <c r="B226" s="75" t="s">
        <v>3620</v>
      </c>
      <c r="C226" s="76">
        <v>44027</v>
      </c>
      <c r="D226">
        <v>3025949</v>
      </c>
      <c r="E226" t="str">
        <f>VLOOKUP(D226,Schools!A:B,2,0)</f>
        <v>Menorah Foundation School</v>
      </c>
      <c r="F226" t="str">
        <f>VLOOKUP(D226,Schools!$A:$Z,3,0)</f>
        <v>M</v>
      </c>
      <c r="G226" s="77">
        <v>-12204.189999999999</v>
      </c>
      <c r="H226" s="75" t="s">
        <v>3621</v>
      </c>
      <c r="I226" s="75" t="s">
        <v>4037</v>
      </c>
      <c r="J226" t="str">
        <f t="shared" si="71"/>
        <v>10162/543965</v>
      </c>
      <c r="K226">
        <f>VLOOKUP(D226,Schools!$A:$Z,9,0)</f>
        <v>400110</v>
      </c>
      <c r="L226" s="75" t="s">
        <v>170</v>
      </c>
      <c r="M226" s="75" t="s">
        <v>4041</v>
      </c>
      <c r="N226" s="75" t="s">
        <v>4039</v>
      </c>
      <c r="O226" s="78" t="str">
        <f>VLOOKUP(D226,Schools!A:D,4,0)</f>
        <v>Primary</v>
      </c>
      <c r="P226" s="78">
        <f t="shared" si="72"/>
        <v>10162</v>
      </c>
      <c r="Q226" s="78">
        <f t="shared" si="73"/>
        <v>543965</v>
      </c>
      <c r="R226" s="79">
        <v>0</v>
      </c>
      <c r="S226" s="79">
        <v>0</v>
      </c>
      <c r="T226" s="79">
        <v>-12204.189999999999</v>
      </c>
      <c r="U226" s="79">
        <v>0</v>
      </c>
      <c r="V226" s="79">
        <v>0</v>
      </c>
      <c r="W226" s="79">
        <v>0</v>
      </c>
      <c r="X226" s="79">
        <v>0</v>
      </c>
      <c r="Y226" s="79">
        <v>0</v>
      </c>
      <c r="Z226" s="79">
        <v>0</v>
      </c>
      <c r="AA226" s="79">
        <v>0</v>
      </c>
      <c r="AB226" s="79">
        <v>0</v>
      </c>
      <c r="AC226" s="79">
        <v>0</v>
      </c>
      <c r="AD226" s="79">
        <v>0</v>
      </c>
      <c r="AE226" s="79">
        <v>0</v>
      </c>
      <c r="AF226" s="52">
        <f t="shared" si="74"/>
        <v>-12204.189999999999</v>
      </c>
      <c r="AG226" s="52">
        <f t="shared" si="75"/>
        <v>0</v>
      </c>
      <c r="AH226" s="79">
        <v>0</v>
      </c>
    </row>
    <row r="227" spans="1:34" x14ac:dyDescent="0.25">
      <c r="A227" t="str">
        <f t="shared" si="70"/>
        <v>DEDELEGATION</v>
      </c>
      <c r="B227" s="75" t="s">
        <v>3620</v>
      </c>
      <c r="C227" s="76">
        <v>44027</v>
      </c>
      <c r="D227">
        <v>3023513</v>
      </c>
      <c r="E227" t="str">
        <f>VLOOKUP(D227,Schools!A:B,2,0)</f>
        <v>Menorah Primary School</v>
      </c>
      <c r="F227" t="str">
        <f>VLOOKUP(D227,Schools!$A:$Z,3,0)</f>
        <v>M</v>
      </c>
      <c r="G227" s="77">
        <v>-11626.449999999999</v>
      </c>
      <c r="H227" s="75" t="s">
        <v>3621</v>
      </c>
      <c r="I227" s="75" t="s">
        <v>4037</v>
      </c>
      <c r="J227" t="str">
        <f t="shared" si="71"/>
        <v>10162/543965</v>
      </c>
      <c r="K227">
        <f>VLOOKUP(D227,Schools!$A:$Z,9,0)</f>
        <v>400007</v>
      </c>
      <c r="L227" s="75" t="s">
        <v>170</v>
      </c>
      <c r="M227" s="75" t="s">
        <v>4041</v>
      </c>
      <c r="N227" s="75" t="s">
        <v>4039</v>
      </c>
      <c r="O227" s="78" t="str">
        <f>VLOOKUP(D227,Schools!A:D,4,0)</f>
        <v>Primary</v>
      </c>
      <c r="P227" s="78">
        <f t="shared" si="72"/>
        <v>10162</v>
      </c>
      <c r="Q227" s="78">
        <f t="shared" si="73"/>
        <v>543965</v>
      </c>
      <c r="R227" s="79">
        <v>0</v>
      </c>
      <c r="S227" s="79">
        <v>-11626.449999999999</v>
      </c>
      <c r="T227" s="79">
        <v>0</v>
      </c>
      <c r="U227" s="79">
        <v>0</v>
      </c>
      <c r="V227" s="79">
        <v>0</v>
      </c>
      <c r="W227" s="79">
        <v>0</v>
      </c>
      <c r="X227" s="79">
        <v>0</v>
      </c>
      <c r="Y227" s="79">
        <v>0</v>
      </c>
      <c r="Z227" s="79">
        <v>0</v>
      </c>
      <c r="AA227" s="79">
        <v>0</v>
      </c>
      <c r="AB227" s="79">
        <v>0</v>
      </c>
      <c r="AC227" s="79">
        <v>0</v>
      </c>
      <c r="AD227" s="79">
        <v>0</v>
      </c>
      <c r="AE227" s="79">
        <v>0</v>
      </c>
      <c r="AF227" s="52">
        <f t="shared" si="74"/>
        <v>-11626.449999999999</v>
      </c>
      <c r="AG227" s="52">
        <f t="shared" si="75"/>
        <v>0</v>
      </c>
      <c r="AH227" s="79">
        <v>0</v>
      </c>
    </row>
    <row r="228" spans="1:34" x14ac:dyDescent="0.25">
      <c r="A228" t="str">
        <f t="shared" si="70"/>
        <v>DEDELEGATION</v>
      </c>
      <c r="B228" s="75" t="s">
        <v>3620</v>
      </c>
      <c r="C228" s="76">
        <v>44027</v>
      </c>
      <c r="D228">
        <v>3023305</v>
      </c>
      <c r="E228" t="str">
        <f>VLOOKUP(D228,Schools!A:B,2,0)</f>
        <v>Monken Hadley C E Primary School</v>
      </c>
      <c r="F228" t="str">
        <f>VLOOKUP(D228,Schools!$A:$Z,3,0)</f>
        <v>M</v>
      </c>
      <c r="G228" s="77">
        <v>-4379.57</v>
      </c>
      <c r="H228" s="75" t="s">
        <v>3621</v>
      </c>
      <c r="I228" s="75" t="s">
        <v>4037</v>
      </c>
      <c r="J228" t="str">
        <f t="shared" si="71"/>
        <v>10162/543965</v>
      </c>
      <c r="K228">
        <f>VLOOKUP(D228,Schools!$A:$Z,9,0)</f>
        <v>400086</v>
      </c>
      <c r="L228" s="75" t="s">
        <v>170</v>
      </c>
      <c r="M228" s="75" t="s">
        <v>4041</v>
      </c>
      <c r="N228" s="75" t="s">
        <v>4039</v>
      </c>
      <c r="O228" s="78" t="str">
        <f>VLOOKUP(D228,Schools!A:D,4,0)</f>
        <v>Primary</v>
      </c>
      <c r="P228" s="78">
        <f t="shared" si="72"/>
        <v>10162</v>
      </c>
      <c r="Q228" s="78">
        <f t="shared" si="73"/>
        <v>543965</v>
      </c>
      <c r="R228" s="79">
        <v>0</v>
      </c>
      <c r="S228" s="79">
        <v>-4379.57</v>
      </c>
      <c r="T228" s="79">
        <v>0</v>
      </c>
      <c r="U228" s="79">
        <v>0</v>
      </c>
      <c r="V228" s="79">
        <v>0</v>
      </c>
      <c r="W228" s="79">
        <v>0</v>
      </c>
      <c r="X228" s="79">
        <v>0</v>
      </c>
      <c r="Y228" s="79">
        <v>0</v>
      </c>
      <c r="Z228" s="79">
        <v>0</v>
      </c>
      <c r="AA228" s="79">
        <v>0</v>
      </c>
      <c r="AB228" s="79">
        <v>0</v>
      </c>
      <c r="AC228" s="79">
        <v>0</v>
      </c>
      <c r="AD228" s="79">
        <v>0</v>
      </c>
      <c r="AE228" s="79">
        <v>0</v>
      </c>
      <c r="AF228" s="52">
        <f t="shared" si="74"/>
        <v>-4379.57</v>
      </c>
      <c r="AG228" s="52">
        <f t="shared" si="75"/>
        <v>0</v>
      </c>
      <c r="AH228" s="79">
        <v>0</v>
      </c>
    </row>
    <row r="229" spans="1:34" x14ac:dyDescent="0.25">
      <c r="A229" t="str">
        <f t="shared" si="70"/>
        <v>DEDELEGATION</v>
      </c>
      <c r="B229" s="75" t="s">
        <v>3620</v>
      </c>
      <c r="C229" s="76">
        <v>44027</v>
      </c>
      <c r="D229">
        <v>3022042</v>
      </c>
      <c r="E229" t="str">
        <f>VLOOKUP(D229,Schools!A:B,2,0)</f>
        <v>Monkfrith School</v>
      </c>
      <c r="F229" t="str">
        <f>VLOOKUP(D229,Schools!$A:$Z,3,0)</f>
        <v>M</v>
      </c>
      <c r="G229" s="77">
        <v>-12356.630000000001</v>
      </c>
      <c r="H229" s="75" t="s">
        <v>3621</v>
      </c>
      <c r="I229" s="75" t="s">
        <v>4037</v>
      </c>
      <c r="J229" t="str">
        <f t="shared" si="71"/>
        <v>10162/543965</v>
      </c>
      <c r="K229">
        <f>VLOOKUP(D229,Schools!$A:$Z,9,0)</f>
        <v>400048</v>
      </c>
      <c r="L229" s="75" t="s">
        <v>170</v>
      </c>
      <c r="M229" s="75" t="s">
        <v>4041</v>
      </c>
      <c r="N229" s="75" t="s">
        <v>4039</v>
      </c>
      <c r="O229" s="78" t="str">
        <f>VLOOKUP(D229,Schools!A:D,4,0)</f>
        <v>Primary</v>
      </c>
      <c r="P229" s="78">
        <f t="shared" si="72"/>
        <v>10162</v>
      </c>
      <c r="Q229" s="78">
        <f t="shared" si="73"/>
        <v>543965</v>
      </c>
      <c r="R229" s="79">
        <v>0</v>
      </c>
      <c r="S229" s="79">
        <v>0</v>
      </c>
      <c r="T229" s="79">
        <v>-12356.630000000001</v>
      </c>
      <c r="U229" s="79">
        <v>0</v>
      </c>
      <c r="V229" s="79">
        <v>0</v>
      </c>
      <c r="W229" s="79">
        <v>0</v>
      </c>
      <c r="X229" s="79">
        <v>0</v>
      </c>
      <c r="Y229" s="79">
        <v>0</v>
      </c>
      <c r="Z229" s="79">
        <v>0</v>
      </c>
      <c r="AA229" s="79">
        <v>0</v>
      </c>
      <c r="AB229" s="79">
        <v>0</v>
      </c>
      <c r="AC229" s="79">
        <v>0</v>
      </c>
      <c r="AD229" s="79">
        <v>0</v>
      </c>
      <c r="AE229" s="79">
        <v>0</v>
      </c>
      <c r="AF229" s="52">
        <f t="shared" si="74"/>
        <v>-12356.630000000001</v>
      </c>
      <c r="AG229" s="52">
        <f t="shared" si="75"/>
        <v>0</v>
      </c>
      <c r="AH229" s="79">
        <v>0</v>
      </c>
    </row>
    <row r="230" spans="1:34" x14ac:dyDescent="0.25">
      <c r="A230" t="str">
        <f t="shared" si="70"/>
        <v>DEDELEGATION</v>
      </c>
      <c r="B230" s="75" t="s">
        <v>3620</v>
      </c>
      <c r="C230" s="76">
        <v>44027</v>
      </c>
      <c r="D230">
        <v>3022044</v>
      </c>
      <c r="E230" t="str">
        <f>VLOOKUP(D230,Schools!A:B,2,0)</f>
        <v>Moss Hall Infant School</v>
      </c>
      <c r="F230" t="str">
        <f>VLOOKUP(D230,Schools!$A:$Z,3,0)</f>
        <v>M</v>
      </c>
      <c r="G230" s="77">
        <v>-11026.71</v>
      </c>
      <c r="H230" s="75" t="s">
        <v>3621</v>
      </c>
      <c r="I230" s="75" t="s">
        <v>4037</v>
      </c>
      <c r="J230" t="str">
        <f t="shared" si="71"/>
        <v>10162/543965</v>
      </c>
      <c r="K230">
        <f>VLOOKUP(D230,Schools!$A:$Z,9,0)</f>
        <v>400087</v>
      </c>
      <c r="L230" s="75" t="s">
        <v>170</v>
      </c>
      <c r="M230" s="75" t="s">
        <v>4041</v>
      </c>
      <c r="N230" s="75" t="s">
        <v>4039</v>
      </c>
      <c r="O230" s="78" t="str">
        <f>VLOOKUP(D230,Schools!A:D,4,0)</f>
        <v>Primary</v>
      </c>
      <c r="P230" s="78">
        <f t="shared" si="72"/>
        <v>10162</v>
      </c>
      <c r="Q230" s="78">
        <f t="shared" si="73"/>
        <v>543965</v>
      </c>
      <c r="R230" s="79">
        <v>0</v>
      </c>
      <c r="S230" s="79">
        <v>-11026.71</v>
      </c>
      <c r="T230" s="79">
        <v>0</v>
      </c>
      <c r="U230" s="79">
        <v>0</v>
      </c>
      <c r="V230" s="79">
        <v>0</v>
      </c>
      <c r="W230" s="79">
        <v>0</v>
      </c>
      <c r="X230" s="79">
        <v>0</v>
      </c>
      <c r="Y230" s="79">
        <v>0</v>
      </c>
      <c r="Z230" s="79">
        <v>0</v>
      </c>
      <c r="AA230" s="79">
        <v>0</v>
      </c>
      <c r="AB230" s="79">
        <v>0</v>
      </c>
      <c r="AC230" s="79">
        <v>0</v>
      </c>
      <c r="AD230" s="79">
        <v>0</v>
      </c>
      <c r="AE230" s="79">
        <v>0</v>
      </c>
      <c r="AF230" s="52">
        <f t="shared" si="74"/>
        <v>-11026.71</v>
      </c>
      <c r="AG230" s="52">
        <f t="shared" si="75"/>
        <v>0</v>
      </c>
      <c r="AH230" s="79">
        <v>0</v>
      </c>
    </row>
    <row r="231" spans="1:34" x14ac:dyDescent="0.25">
      <c r="A231" t="str">
        <f t="shared" si="70"/>
        <v>DEDELEGATION</v>
      </c>
      <c r="B231" s="75" t="s">
        <v>3620</v>
      </c>
      <c r="C231" s="76">
        <v>44027</v>
      </c>
      <c r="D231">
        <v>3022043</v>
      </c>
      <c r="E231" t="str">
        <f>VLOOKUP(D231,Schools!A:B,2,0)</f>
        <v>Moss Hall Junior School</v>
      </c>
      <c r="F231" t="str">
        <f>VLOOKUP(D231,Schools!$A:$Z,3,0)</f>
        <v>M</v>
      </c>
      <c r="G231" s="77">
        <v>-15054.39</v>
      </c>
      <c r="H231" s="75" t="s">
        <v>3621</v>
      </c>
      <c r="I231" s="75" t="s">
        <v>4037</v>
      </c>
      <c r="J231" t="str">
        <f t="shared" si="71"/>
        <v>10162/543965</v>
      </c>
      <c r="K231">
        <f>VLOOKUP(D231,Schools!$A:$Z,9,0)</f>
        <v>400088</v>
      </c>
      <c r="L231" s="75" t="s">
        <v>170</v>
      </c>
      <c r="M231" s="75" t="s">
        <v>4041</v>
      </c>
      <c r="N231" s="75" t="s">
        <v>4039</v>
      </c>
      <c r="O231" s="78" t="str">
        <f>VLOOKUP(D231,Schools!A:D,4,0)</f>
        <v>Primary</v>
      </c>
      <c r="P231" s="78">
        <f t="shared" si="72"/>
        <v>10162</v>
      </c>
      <c r="Q231" s="78">
        <f t="shared" si="73"/>
        <v>543965</v>
      </c>
      <c r="R231" s="79">
        <v>0</v>
      </c>
      <c r="S231" s="79">
        <v>-15054.39</v>
      </c>
      <c r="T231" s="79">
        <v>0</v>
      </c>
      <c r="U231" s="79">
        <v>0</v>
      </c>
      <c r="V231" s="79">
        <v>0</v>
      </c>
      <c r="W231" s="79">
        <v>0</v>
      </c>
      <c r="X231" s="79">
        <v>0</v>
      </c>
      <c r="Y231" s="79">
        <v>0</v>
      </c>
      <c r="Z231" s="79">
        <v>0</v>
      </c>
      <c r="AA231" s="79">
        <v>0</v>
      </c>
      <c r="AB231" s="79">
        <v>0</v>
      </c>
      <c r="AC231" s="79">
        <v>0</v>
      </c>
      <c r="AD231" s="79">
        <v>0</v>
      </c>
      <c r="AE231" s="79">
        <v>0</v>
      </c>
      <c r="AF231" s="52">
        <f t="shared" si="74"/>
        <v>-15054.39</v>
      </c>
      <c r="AG231" s="52">
        <f t="shared" si="75"/>
        <v>0</v>
      </c>
      <c r="AH231" s="79">
        <v>0</v>
      </c>
    </row>
    <row r="232" spans="1:34" x14ac:dyDescent="0.25">
      <c r="A232" t="str">
        <f t="shared" si="70"/>
        <v>DEDELEGATION</v>
      </c>
      <c r="B232" s="75" t="s">
        <v>3620</v>
      </c>
      <c r="C232" s="76">
        <v>44027</v>
      </c>
      <c r="D232">
        <v>3022053</v>
      </c>
      <c r="E232" t="str">
        <f>VLOOKUP(D232,Schools!A:B,2,0)</f>
        <v>Noam Primary School</v>
      </c>
      <c r="F232" t="str">
        <f>VLOOKUP(D232,Schools!$A:$Z,3,0)</f>
        <v>M</v>
      </c>
      <c r="G232" s="77">
        <v>-5180.21</v>
      </c>
      <c r="H232" s="75" t="s">
        <v>3621</v>
      </c>
      <c r="I232" s="75" t="s">
        <v>4037</v>
      </c>
      <c r="J232" t="str">
        <f t="shared" si="71"/>
        <v>10162/543965</v>
      </c>
      <c r="K232">
        <f>VLOOKUP(D232,Schools!$A:$Z,9,0)</f>
        <v>158733</v>
      </c>
      <c r="L232" s="75" t="s">
        <v>170</v>
      </c>
      <c r="M232" s="75" t="s">
        <v>4041</v>
      </c>
      <c r="N232" s="75" t="s">
        <v>4039</v>
      </c>
      <c r="O232" s="78" t="str">
        <f>VLOOKUP(D232,Schools!A:D,4,0)</f>
        <v>Primary</v>
      </c>
      <c r="P232" s="78">
        <f t="shared" si="72"/>
        <v>10162</v>
      </c>
      <c r="Q232" s="78">
        <f t="shared" si="73"/>
        <v>543965</v>
      </c>
      <c r="R232" s="79">
        <v>0</v>
      </c>
      <c r="S232" s="79">
        <v>0</v>
      </c>
      <c r="T232" s="79">
        <v>-5180.21</v>
      </c>
      <c r="U232" s="79">
        <v>0</v>
      </c>
      <c r="V232" s="79">
        <v>0</v>
      </c>
      <c r="W232" s="79">
        <v>0</v>
      </c>
      <c r="X232" s="79">
        <v>0</v>
      </c>
      <c r="Y232" s="79">
        <v>0</v>
      </c>
      <c r="Z232" s="79">
        <v>0</v>
      </c>
      <c r="AA232" s="79">
        <v>0</v>
      </c>
      <c r="AB232" s="79">
        <v>0</v>
      </c>
      <c r="AC232" s="79">
        <v>0</v>
      </c>
      <c r="AD232" s="79">
        <v>0</v>
      </c>
      <c r="AE232" s="79">
        <v>0</v>
      </c>
      <c r="AF232" s="52">
        <f t="shared" si="74"/>
        <v>-5180.21</v>
      </c>
      <c r="AG232" s="52">
        <f t="shared" si="75"/>
        <v>0</v>
      </c>
      <c r="AH232" s="79">
        <v>0</v>
      </c>
    </row>
    <row r="233" spans="1:34" x14ac:dyDescent="0.25">
      <c r="A233" t="str">
        <f t="shared" si="70"/>
        <v>DEDELEGATION</v>
      </c>
      <c r="B233" s="75" t="s">
        <v>3620</v>
      </c>
      <c r="C233" s="76">
        <v>44027</v>
      </c>
      <c r="D233">
        <v>3022045</v>
      </c>
      <c r="E233" t="str">
        <f>VLOOKUP(D233,Schools!A:B,2,0)</f>
        <v>Northside School</v>
      </c>
      <c r="F233" t="str">
        <f>VLOOKUP(D233,Schools!$A:$Z,3,0)</f>
        <v>M</v>
      </c>
      <c r="G233" s="77">
        <v>-7944.15</v>
      </c>
      <c r="H233" s="75" t="s">
        <v>3621</v>
      </c>
      <c r="I233" s="75" t="s">
        <v>4037</v>
      </c>
      <c r="J233" t="str">
        <f t="shared" si="71"/>
        <v>10162/543965</v>
      </c>
      <c r="K233">
        <f>VLOOKUP(D233,Schools!$A:$Z,9,0)</f>
        <v>400089</v>
      </c>
      <c r="L233" s="75" t="s">
        <v>170</v>
      </c>
      <c r="M233" s="75" t="s">
        <v>4041</v>
      </c>
      <c r="N233" s="75" t="s">
        <v>4039</v>
      </c>
      <c r="O233" s="78" t="str">
        <f>VLOOKUP(D233,Schools!A:D,4,0)</f>
        <v>Primary</v>
      </c>
      <c r="P233" s="78">
        <f t="shared" si="72"/>
        <v>10162</v>
      </c>
      <c r="Q233" s="78">
        <f t="shared" si="73"/>
        <v>543965</v>
      </c>
      <c r="R233" s="79">
        <v>0</v>
      </c>
      <c r="S233" s="79">
        <v>-7944.15</v>
      </c>
      <c r="T233" s="79">
        <v>0</v>
      </c>
      <c r="U233" s="79">
        <v>0</v>
      </c>
      <c r="V233" s="79">
        <v>0</v>
      </c>
      <c r="W233" s="79">
        <v>0</v>
      </c>
      <c r="X233" s="79">
        <v>0</v>
      </c>
      <c r="Y233" s="79">
        <v>0</v>
      </c>
      <c r="Z233" s="79">
        <v>0</v>
      </c>
      <c r="AA233" s="79">
        <v>0</v>
      </c>
      <c r="AB233" s="79">
        <v>0</v>
      </c>
      <c r="AC233" s="79">
        <v>0</v>
      </c>
      <c r="AD233" s="79">
        <v>0</v>
      </c>
      <c r="AE233" s="79">
        <v>0</v>
      </c>
      <c r="AF233" s="52">
        <f t="shared" si="74"/>
        <v>-7944.15</v>
      </c>
      <c r="AG233" s="52">
        <f t="shared" si="75"/>
        <v>0</v>
      </c>
      <c r="AH233" s="79">
        <v>0</v>
      </c>
    </row>
    <row r="234" spans="1:34" x14ac:dyDescent="0.25">
      <c r="A234" t="str">
        <f t="shared" si="70"/>
        <v>DEDELEGATION</v>
      </c>
      <c r="B234" s="75" t="s">
        <v>3620</v>
      </c>
      <c r="C234" s="76">
        <v>44027</v>
      </c>
      <c r="D234">
        <v>3022077</v>
      </c>
      <c r="E234" t="str">
        <f>VLOOKUP(D234,Schools!A:B,2,0)</f>
        <v>Orion Primary School</v>
      </c>
      <c r="F234" t="str">
        <f>VLOOKUP(D234,Schools!$A:$Z,3,0)</f>
        <v>M</v>
      </c>
      <c r="G234" s="77">
        <v>-31416.629999999997</v>
      </c>
      <c r="H234" s="75" t="s">
        <v>3621</v>
      </c>
      <c r="I234" s="75" t="s">
        <v>4037</v>
      </c>
      <c r="J234" t="str">
        <f t="shared" si="71"/>
        <v>10162/543965</v>
      </c>
      <c r="K234">
        <f>VLOOKUP(D234,Schools!$A:$Z,9,0)</f>
        <v>400113</v>
      </c>
      <c r="L234" s="75" t="s">
        <v>170</v>
      </c>
      <c r="M234" s="75" t="s">
        <v>4041</v>
      </c>
      <c r="N234" s="75" t="s">
        <v>4039</v>
      </c>
      <c r="O234" s="78" t="str">
        <f>VLOOKUP(D234,Schools!A:D,4,0)</f>
        <v>Primary</v>
      </c>
      <c r="P234" s="78">
        <f t="shared" si="72"/>
        <v>10162</v>
      </c>
      <c r="Q234" s="78">
        <f t="shared" si="73"/>
        <v>543965</v>
      </c>
      <c r="R234" s="79">
        <v>0</v>
      </c>
      <c r="S234" s="79">
        <v>-31416.629999999997</v>
      </c>
      <c r="T234" s="79">
        <v>0</v>
      </c>
      <c r="U234" s="79">
        <v>0</v>
      </c>
      <c r="V234" s="79">
        <v>0</v>
      </c>
      <c r="W234" s="79">
        <v>0</v>
      </c>
      <c r="X234" s="79">
        <v>0</v>
      </c>
      <c r="Y234" s="79">
        <v>0</v>
      </c>
      <c r="Z234" s="79">
        <v>0</v>
      </c>
      <c r="AA234" s="79">
        <v>0</v>
      </c>
      <c r="AB234" s="79">
        <v>0</v>
      </c>
      <c r="AC234" s="79">
        <v>0</v>
      </c>
      <c r="AD234" s="79">
        <v>0</v>
      </c>
      <c r="AE234" s="79">
        <v>0</v>
      </c>
      <c r="AF234" s="52">
        <f t="shared" si="74"/>
        <v>-31416.629999999997</v>
      </c>
      <c r="AG234" s="52">
        <f t="shared" si="75"/>
        <v>0</v>
      </c>
      <c r="AH234" s="79">
        <v>0</v>
      </c>
    </row>
    <row r="235" spans="1:34" x14ac:dyDescent="0.25">
      <c r="A235" t="str">
        <f t="shared" si="70"/>
        <v>DEDELEGATION</v>
      </c>
      <c r="B235" s="75" t="s">
        <v>3620</v>
      </c>
      <c r="C235" s="76">
        <v>44027</v>
      </c>
      <c r="D235">
        <v>3025201</v>
      </c>
      <c r="E235" t="str">
        <f>VLOOKUP(D235,Schools!A:B,2,0)</f>
        <v>Osidge Primary School</v>
      </c>
      <c r="F235" t="str">
        <f>VLOOKUP(D235,Schools!$A:$Z,3,0)</f>
        <v>M</v>
      </c>
      <c r="G235" s="77">
        <v>-12498.689999999999</v>
      </c>
      <c r="H235" s="75" t="s">
        <v>3621</v>
      </c>
      <c r="I235" s="75" t="s">
        <v>4037</v>
      </c>
      <c r="J235" t="str">
        <f t="shared" si="71"/>
        <v>10162/543965</v>
      </c>
      <c r="K235">
        <f>VLOOKUP(D235,Schools!$A:$Z,9,0)</f>
        <v>400021</v>
      </c>
      <c r="L235" s="75" t="s">
        <v>170</v>
      </c>
      <c r="M235" s="75" t="s">
        <v>4041</v>
      </c>
      <c r="N235" s="75" t="s">
        <v>4039</v>
      </c>
      <c r="O235" s="78" t="str">
        <f>VLOOKUP(D235,Schools!A:D,4,0)</f>
        <v>Primary</v>
      </c>
      <c r="P235" s="78">
        <f t="shared" si="72"/>
        <v>10162</v>
      </c>
      <c r="Q235" s="78">
        <f t="shared" si="73"/>
        <v>543965</v>
      </c>
      <c r="R235" s="79">
        <v>0</v>
      </c>
      <c r="S235" s="79">
        <v>0</v>
      </c>
      <c r="T235" s="79">
        <v>-12498.689999999999</v>
      </c>
      <c r="U235" s="79">
        <v>0</v>
      </c>
      <c r="V235" s="79">
        <v>0</v>
      </c>
      <c r="W235" s="79">
        <v>0</v>
      </c>
      <c r="X235" s="79">
        <v>0</v>
      </c>
      <c r="Y235" s="79">
        <v>0</v>
      </c>
      <c r="Z235" s="79">
        <v>0</v>
      </c>
      <c r="AA235" s="79">
        <v>0</v>
      </c>
      <c r="AB235" s="79">
        <v>0</v>
      </c>
      <c r="AC235" s="79">
        <v>0</v>
      </c>
      <c r="AD235" s="79">
        <v>0</v>
      </c>
      <c r="AE235" s="79">
        <v>0</v>
      </c>
      <c r="AF235" s="52">
        <f t="shared" si="74"/>
        <v>-12498.689999999999</v>
      </c>
      <c r="AG235" s="52">
        <f t="shared" si="75"/>
        <v>0</v>
      </c>
      <c r="AH235" s="79">
        <v>0</v>
      </c>
    </row>
    <row r="236" spans="1:34" x14ac:dyDescent="0.25">
      <c r="A236" t="str">
        <f t="shared" si="70"/>
        <v>DEDELEGATION</v>
      </c>
      <c r="B236" s="75" t="s">
        <v>3620</v>
      </c>
      <c r="C236" s="76">
        <v>44027</v>
      </c>
      <c r="D236">
        <v>3023501</v>
      </c>
      <c r="E236" t="str">
        <f>VLOOKUP(D236,Schools!A:B,2,0)</f>
        <v>Our Lady of Lourdes School</v>
      </c>
      <c r="F236" t="str">
        <f>VLOOKUP(D236,Schools!$A:$Z,3,0)</f>
        <v>M</v>
      </c>
      <c r="G236" s="77">
        <v>-6686.19</v>
      </c>
      <c r="H236" s="75" t="s">
        <v>3621</v>
      </c>
      <c r="I236" s="75" t="s">
        <v>4037</v>
      </c>
      <c r="J236" t="str">
        <f t="shared" si="71"/>
        <v>10162/543965</v>
      </c>
      <c r="K236">
        <f>VLOOKUP(D236,Schools!$A:$Z,9,0)</f>
        <v>400003</v>
      </c>
      <c r="L236" s="75" t="s">
        <v>170</v>
      </c>
      <c r="M236" s="75" t="s">
        <v>4041</v>
      </c>
      <c r="N236" s="75" t="s">
        <v>4039</v>
      </c>
      <c r="O236" s="78" t="str">
        <f>VLOOKUP(D236,Schools!A:D,4,0)</f>
        <v>Primary</v>
      </c>
      <c r="P236" s="78">
        <f t="shared" si="72"/>
        <v>10162</v>
      </c>
      <c r="Q236" s="78">
        <f t="shared" si="73"/>
        <v>543965</v>
      </c>
      <c r="R236" s="79">
        <v>0</v>
      </c>
      <c r="S236" s="79">
        <v>-6686.19</v>
      </c>
      <c r="T236" s="79">
        <v>0</v>
      </c>
      <c r="U236" s="79">
        <v>0</v>
      </c>
      <c r="V236" s="79">
        <v>0</v>
      </c>
      <c r="W236" s="79">
        <v>0</v>
      </c>
      <c r="X236" s="79">
        <v>0</v>
      </c>
      <c r="Y236" s="79">
        <v>0</v>
      </c>
      <c r="Z236" s="79">
        <v>0</v>
      </c>
      <c r="AA236" s="79">
        <v>0</v>
      </c>
      <c r="AB236" s="79">
        <v>0</v>
      </c>
      <c r="AC236" s="79">
        <v>0</v>
      </c>
      <c r="AD236" s="79">
        <v>0</v>
      </c>
      <c r="AE236" s="79">
        <v>0</v>
      </c>
      <c r="AF236" s="52">
        <f t="shared" si="74"/>
        <v>-6686.19</v>
      </c>
      <c r="AG236" s="52">
        <f t="shared" si="75"/>
        <v>0</v>
      </c>
      <c r="AH236" s="79">
        <v>0</v>
      </c>
    </row>
    <row r="237" spans="1:34" x14ac:dyDescent="0.25">
      <c r="A237" t="str">
        <f t="shared" si="70"/>
        <v>DEDELEGATION</v>
      </c>
      <c r="B237" s="75" t="s">
        <v>3620</v>
      </c>
      <c r="C237" s="76">
        <v>44027</v>
      </c>
      <c r="D237">
        <v>3022078</v>
      </c>
      <c r="E237" t="str">
        <f>VLOOKUP(D237,Schools!A:B,2,0)</f>
        <v>Pardes House School</v>
      </c>
      <c r="F237" t="str">
        <f>VLOOKUP(D237,Schools!$A:$Z,3,0)</f>
        <v>M</v>
      </c>
      <c r="G237" s="77">
        <v>-10766.42</v>
      </c>
      <c r="H237" s="75" t="s">
        <v>3621</v>
      </c>
      <c r="I237" s="75" t="s">
        <v>4037</v>
      </c>
      <c r="J237" t="str">
        <f t="shared" si="71"/>
        <v>10162/543965</v>
      </c>
      <c r="K237">
        <f>VLOOKUP(D237,Schools!$A:$Z,9,0)</f>
        <v>400014</v>
      </c>
      <c r="L237" s="75" t="s">
        <v>170</v>
      </c>
      <c r="M237" s="75" t="s">
        <v>4041</v>
      </c>
      <c r="N237" s="75" t="s">
        <v>4039</v>
      </c>
      <c r="O237" s="78" t="str">
        <f>VLOOKUP(D237,Schools!A:D,4,0)</f>
        <v>Primary</v>
      </c>
      <c r="P237" s="78">
        <f t="shared" si="72"/>
        <v>10162</v>
      </c>
      <c r="Q237" s="78">
        <f t="shared" si="73"/>
        <v>543965</v>
      </c>
      <c r="R237" s="79">
        <v>0</v>
      </c>
      <c r="S237" s="79">
        <v>-10766.42</v>
      </c>
      <c r="T237" s="79">
        <v>0</v>
      </c>
      <c r="U237" s="79">
        <v>0</v>
      </c>
      <c r="V237" s="79">
        <v>0</v>
      </c>
      <c r="W237" s="79">
        <v>0</v>
      </c>
      <c r="X237" s="79">
        <v>0</v>
      </c>
      <c r="Y237" s="79">
        <v>0</v>
      </c>
      <c r="Z237" s="79">
        <v>0</v>
      </c>
      <c r="AA237" s="79">
        <v>0</v>
      </c>
      <c r="AB237" s="79">
        <v>0</v>
      </c>
      <c r="AC237" s="79">
        <v>0</v>
      </c>
      <c r="AD237" s="79">
        <v>0</v>
      </c>
      <c r="AE237" s="79">
        <v>0</v>
      </c>
      <c r="AF237" s="52">
        <f t="shared" si="74"/>
        <v>-10766.42</v>
      </c>
      <c r="AG237" s="52">
        <f t="shared" si="75"/>
        <v>0</v>
      </c>
      <c r="AH237" s="79">
        <v>0</v>
      </c>
    </row>
    <row r="238" spans="1:34" x14ac:dyDescent="0.25">
      <c r="A238" t="str">
        <f t="shared" si="70"/>
        <v>DEDELEGATION</v>
      </c>
      <c r="B238" s="75" t="s">
        <v>3620</v>
      </c>
      <c r="C238" s="76">
        <v>44027</v>
      </c>
      <c r="D238">
        <v>3022071</v>
      </c>
      <c r="E238" t="str">
        <f>VLOOKUP(D238,Schools!A:B,2,0)</f>
        <v>Queenswell Infant and Nursery School</v>
      </c>
      <c r="F238" t="str">
        <f>VLOOKUP(D238,Schools!$A:$Z,3,0)</f>
        <v>M</v>
      </c>
      <c r="G238" s="77">
        <v>-5700</v>
      </c>
      <c r="H238" s="75" t="s">
        <v>3621</v>
      </c>
      <c r="I238" s="75" t="s">
        <v>4037</v>
      </c>
      <c r="J238" t="str">
        <f t="shared" si="71"/>
        <v>10162/543965</v>
      </c>
      <c r="K238">
        <f>VLOOKUP(D238,Schools!$A:$Z,9,0)</f>
        <v>400010</v>
      </c>
      <c r="L238" s="75" t="s">
        <v>170</v>
      </c>
      <c r="M238" s="75" t="s">
        <v>4041</v>
      </c>
      <c r="N238" s="75" t="s">
        <v>4039</v>
      </c>
      <c r="O238" s="78" t="str">
        <f>VLOOKUP(D238,Schools!A:D,4,0)</f>
        <v>Primary</v>
      </c>
      <c r="P238" s="78">
        <f t="shared" si="72"/>
        <v>10162</v>
      </c>
      <c r="Q238" s="78">
        <f t="shared" si="73"/>
        <v>543965</v>
      </c>
      <c r="R238" s="79">
        <v>0</v>
      </c>
      <c r="S238" s="79">
        <v>0</v>
      </c>
      <c r="T238" s="79">
        <v>-5700</v>
      </c>
      <c r="U238" s="79">
        <v>0</v>
      </c>
      <c r="V238" s="79">
        <v>0</v>
      </c>
      <c r="W238" s="79">
        <v>0</v>
      </c>
      <c r="X238" s="79">
        <v>0</v>
      </c>
      <c r="Y238" s="79">
        <v>0</v>
      </c>
      <c r="Z238" s="79">
        <v>0</v>
      </c>
      <c r="AA238" s="79">
        <v>0</v>
      </c>
      <c r="AB238" s="79">
        <v>0</v>
      </c>
      <c r="AC238" s="79">
        <v>0</v>
      </c>
      <c r="AD238" s="79">
        <v>0</v>
      </c>
      <c r="AE238" s="79">
        <v>0</v>
      </c>
      <c r="AF238" s="52">
        <f t="shared" si="74"/>
        <v>-5700</v>
      </c>
      <c r="AG238" s="52">
        <f t="shared" si="75"/>
        <v>0</v>
      </c>
      <c r="AH238" s="79">
        <v>0</v>
      </c>
    </row>
    <row r="239" spans="1:34" x14ac:dyDescent="0.25">
      <c r="A239" t="str">
        <f t="shared" si="70"/>
        <v>DEDELEGATION</v>
      </c>
      <c r="B239" s="75" t="s">
        <v>3620</v>
      </c>
      <c r="C239" s="76">
        <v>44027</v>
      </c>
      <c r="D239">
        <v>3022072</v>
      </c>
      <c r="E239" t="str">
        <f>VLOOKUP(D239,Schools!A:B,2,0)</f>
        <v>Queenswell Junior School</v>
      </c>
      <c r="F239" t="str">
        <f>VLOOKUP(D239,Schools!$A:$Z,3,0)</f>
        <v>M</v>
      </c>
      <c r="G239" s="77">
        <v>-11977.84</v>
      </c>
      <c r="H239" s="75" t="s">
        <v>3621</v>
      </c>
      <c r="I239" s="75" t="s">
        <v>4037</v>
      </c>
      <c r="J239" t="str">
        <f t="shared" si="71"/>
        <v>10162/543965</v>
      </c>
      <c r="K239">
        <f>VLOOKUP(D239,Schools!$A:$Z,9,0)</f>
        <v>400012</v>
      </c>
      <c r="L239" s="75" t="s">
        <v>170</v>
      </c>
      <c r="M239" s="75" t="s">
        <v>4041</v>
      </c>
      <c r="N239" s="75" t="s">
        <v>4039</v>
      </c>
      <c r="O239" s="78" t="str">
        <f>VLOOKUP(D239,Schools!A:D,4,0)</f>
        <v>Primary</v>
      </c>
      <c r="P239" s="78">
        <f t="shared" si="72"/>
        <v>10162</v>
      </c>
      <c r="Q239" s="78">
        <f t="shared" si="73"/>
        <v>543965</v>
      </c>
      <c r="R239" s="79">
        <v>0</v>
      </c>
      <c r="S239" s="79">
        <v>0</v>
      </c>
      <c r="T239" s="79">
        <v>-11977.84</v>
      </c>
      <c r="U239" s="79">
        <v>0</v>
      </c>
      <c r="V239" s="79">
        <v>0</v>
      </c>
      <c r="W239" s="79">
        <v>0</v>
      </c>
      <c r="X239" s="79">
        <v>0</v>
      </c>
      <c r="Y239" s="79">
        <v>0</v>
      </c>
      <c r="Z239" s="79">
        <v>0</v>
      </c>
      <c r="AA239" s="79">
        <v>0</v>
      </c>
      <c r="AB239" s="79">
        <v>0</v>
      </c>
      <c r="AC239" s="79">
        <v>0</v>
      </c>
      <c r="AD239" s="79">
        <v>0</v>
      </c>
      <c r="AE239" s="79">
        <v>0</v>
      </c>
      <c r="AF239" s="52">
        <f t="shared" si="74"/>
        <v>-11977.84</v>
      </c>
      <c r="AG239" s="52">
        <f t="shared" si="75"/>
        <v>0</v>
      </c>
      <c r="AH239" s="79">
        <v>0</v>
      </c>
    </row>
    <row r="240" spans="1:34" x14ac:dyDescent="0.25">
      <c r="A240" t="str">
        <f t="shared" si="70"/>
        <v>DEDELEGATION</v>
      </c>
      <c r="B240" s="75" t="s">
        <v>3620</v>
      </c>
      <c r="C240" s="76">
        <v>44027</v>
      </c>
      <c r="D240">
        <v>3023512</v>
      </c>
      <c r="E240" t="str">
        <f>VLOOKUP(D240,Schools!A:B,2,0)</f>
        <v>Rosh Pinah</v>
      </c>
      <c r="F240" t="str">
        <f>VLOOKUP(D240,Schools!$A:$Z,3,0)</f>
        <v>M</v>
      </c>
      <c r="G240" s="77">
        <v>-11582.61</v>
      </c>
      <c r="H240" s="75" t="s">
        <v>3621</v>
      </c>
      <c r="I240" s="75" t="s">
        <v>4037</v>
      </c>
      <c r="J240" t="str">
        <f t="shared" si="71"/>
        <v>10162/543965</v>
      </c>
      <c r="K240">
        <f>VLOOKUP(D240,Schools!$A:$Z,9,0)</f>
        <v>400093</v>
      </c>
      <c r="L240" s="75" t="s">
        <v>170</v>
      </c>
      <c r="M240" s="75" t="s">
        <v>4041</v>
      </c>
      <c r="N240" s="75" t="s">
        <v>4039</v>
      </c>
      <c r="O240" s="78" t="str">
        <f>VLOOKUP(D240,Schools!A:D,4,0)</f>
        <v>Primary</v>
      </c>
      <c r="P240" s="78">
        <f t="shared" si="72"/>
        <v>10162</v>
      </c>
      <c r="Q240" s="78">
        <f t="shared" si="73"/>
        <v>543965</v>
      </c>
      <c r="R240" s="79">
        <v>0</v>
      </c>
      <c r="S240" s="79">
        <v>0</v>
      </c>
      <c r="T240" s="79">
        <v>-11582.61</v>
      </c>
      <c r="U240" s="79">
        <v>0</v>
      </c>
      <c r="V240" s="79">
        <v>0</v>
      </c>
      <c r="W240" s="79">
        <v>0</v>
      </c>
      <c r="X240" s="79">
        <v>0</v>
      </c>
      <c r="Y240" s="79">
        <v>0</v>
      </c>
      <c r="Z240" s="79">
        <v>0</v>
      </c>
      <c r="AA240" s="79">
        <v>0</v>
      </c>
      <c r="AB240" s="79">
        <v>0</v>
      </c>
      <c r="AC240" s="79">
        <v>0</v>
      </c>
      <c r="AD240" s="79">
        <v>0</v>
      </c>
      <c r="AE240" s="79">
        <v>0</v>
      </c>
      <c r="AF240" s="52">
        <f t="shared" si="74"/>
        <v>-11582.61</v>
      </c>
      <c r="AG240" s="52">
        <f t="shared" si="75"/>
        <v>0</v>
      </c>
      <c r="AH240" s="79">
        <v>0</v>
      </c>
    </row>
    <row r="241" spans="1:34" x14ac:dyDescent="0.25">
      <c r="A241" t="str">
        <f t="shared" si="70"/>
        <v>DEDELEGATION</v>
      </c>
      <c r="B241" s="75" t="s">
        <v>3620</v>
      </c>
      <c r="C241" s="76">
        <v>44027</v>
      </c>
      <c r="D241">
        <v>3023510</v>
      </c>
      <c r="E241" t="str">
        <f>VLOOKUP(D241,Schools!A:B,2,0)</f>
        <v>Sacred Heart School</v>
      </c>
      <c r="F241" t="str">
        <f>VLOOKUP(D241,Schools!$A:$Z,3,0)</f>
        <v>M</v>
      </c>
      <c r="G241" s="77">
        <v>-12436.220000000001</v>
      </c>
      <c r="H241" s="75" t="s">
        <v>3621</v>
      </c>
      <c r="I241" s="75" t="s">
        <v>4037</v>
      </c>
      <c r="J241" t="str">
        <f t="shared" si="71"/>
        <v>10162/543965</v>
      </c>
      <c r="K241">
        <f>VLOOKUP(D241,Schools!$A:$Z,9,0)</f>
        <v>400071</v>
      </c>
      <c r="L241" s="75" t="s">
        <v>170</v>
      </c>
      <c r="M241" s="75" t="s">
        <v>4041</v>
      </c>
      <c r="N241" s="75" t="s">
        <v>4039</v>
      </c>
      <c r="O241" s="78" t="str">
        <f>VLOOKUP(D241,Schools!A:D,4,0)</f>
        <v>Primary</v>
      </c>
      <c r="P241" s="78">
        <f t="shared" si="72"/>
        <v>10162</v>
      </c>
      <c r="Q241" s="78">
        <f t="shared" si="73"/>
        <v>543965</v>
      </c>
      <c r="R241" s="79">
        <v>0</v>
      </c>
      <c r="S241" s="79">
        <v>-12436.220000000001</v>
      </c>
      <c r="T241" s="79">
        <v>0</v>
      </c>
      <c r="U241" s="79">
        <v>0</v>
      </c>
      <c r="V241" s="79">
        <v>0</v>
      </c>
      <c r="W241" s="79">
        <v>0</v>
      </c>
      <c r="X241" s="79">
        <v>0</v>
      </c>
      <c r="Y241" s="79">
        <v>0</v>
      </c>
      <c r="Z241" s="79">
        <v>0</v>
      </c>
      <c r="AA241" s="79">
        <v>0</v>
      </c>
      <c r="AB241" s="79">
        <v>0</v>
      </c>
      <c r="AC241" s="79">
        <v>0</v>
      </c>
      <c r="AD241" s="79">
        <v>0</v>
      </c>
      <c r="AE241" s="79">
        <v>0</v>
      </c>
      <c r="AF241" s="52">
        <f t="shared" si="74"/>
        <v>-12436.220000000001</v>
      </c>
      <c r="AG241" s="52">
        <f t="shared" si="75"/>
        <v>0</v>
      </c>
      <c r="AH241" s="79">
        <v>0</v>
      </c>
    </row>
    <row r="242" spans="1:34" x14ac:dyDescent="0.25">
      <c r="A242" t="str">
        <f t="shared" si="70"/>
        <v>DEDELEGATION</v>
      </c>
      <c r="B242" s="75" t="s">
        <v>3620</v>
      </c>
      <c r="C242" s="76">
        <v>44027</v>
      </c>
      <c r="D242">
        <v>3023502</v>
      </c>
      <c r="E242" t="str">
        <f>VLOOKUP(D242,Schools!A:B,2,0)</f>
        <v>St Agnes RC Primary School</v>
      </c>
      <c r="F242" t="str">
        <f>VLOOKUP(D242,Schools!$A:$Z,3,0)</f>
        <v>M</v>
      </c>
      <c r="G242" s="77">
        <v>-11205.67</v>
      </c>
      <c r="H242" s="75" t="s">
        <v>3621</v>
      </c>
      <c r="I242" s="75" t="s">
        <v>4037</v>
      </c>
      <c r="J242" t="str">
        <f t="shared" si="71"/>
        <v>10162/543965</v>
      </c>
      <c r="K242">
        <f>VLOOKUP(D242,Schools!$A:$Z,9,0)</f>
        <v>400096</v>
      </c>
      <c r="L242" s="75" t="s">
        <v>170</v>
      </c>
      <c r="M242" s="75" t="s">
        <v>4041</v>
      </c>
      <c r="N242" s="75" t="s">
        <v>4039</v>
      </c>
      <c r="O242" s="78" t="str">
        <f>VLOOKUP(D242,Schools!A:D,4,0)</f>
        <v>Primary</v>
      </c>
      <c r="P242" s="78">
        <f t="shared" si="72"/>
        <v>10162</v>
      </c>
      <c r="Q242" s="78">
        <f t="shared" si="73"/>
        <v>543965</v>
      </c>
      <c r="R242" s="79">
        <v>0</v>
      </c>
      <c r="S242" s="79">
        <v>-11205.67</v>
      </c>
      <c r="T242" s="79">
        <v>0</v>
      </c>
      <c r="U242" s="79">
        <v>0</v>
      </c>
      <c r="V242" s="79">
        <v>0</v>
      </c>
      <c r="W242" s="79">
        <v>0</v>
      </c>
      <c r="X242" s="79">
        <v>0</v>
      </c>
      <c r="Y242" s="79">
        <v>0</v>
      </c>
      <c r="Z242" s="79">
        <v>0</v>
      </c>
      <c r="AA242" s="79">
        <v>0</v>
      </c>
      <c r="AB242" s="79">
        <v>0</v>
      </c>
      <c r="AC242" s="79">
        <v>0</v>
      </c>
      <c r="AD242" s="79">
        <v>0</v>
      </c>
      <c r="AE242" s="79">
        <v>0</v>
      </c>
      <c r="AF242" s="52">
        <f t="shared" si="74"/>
        <v>-11205.67</v>
      </c>
      <c r="AG242" s="52">
        <f t="shared" si="75"/>
        <v>0</v>
      </c>
      <c r="AH242" s="79">
        <v>0</v>
      </c>
    </row>
    <row r="243" spans="1:34" x14ac:dyDescent="0.25">
      <c r="A243" t="str">
        <f t="shared" si="70"/>
        <v>DEDELEGATION</v>
      </c>
      <c r="B243" s="75" t="s">
        <v>3620</v>
      </c>
      <c r="C243" s="76">
        <v>44027</v>
      </c>
      <c r="D243">
        <v>3023315</v>
      </c>
      <c r="E243" t="str">
        <f>VLOOKUP(D243,Schools!A:B,2,0)</f>
        <v>St Andrew's C E</v>
      </c>
      <c r="F243" t="str">
        <f>VLOOKUP(D243,Schools!$A:$Z,3,0)</f>
        <v>M</v>
      </c>
      <c r="G243" s="77">
        <v>-6494.94</v>
      </c>
      <c r="H243" s="75" t="s">
        <v>3621</v>
      </c>
      <c r="I243" s="75" t="s">
        <v>4037</v>
      </c>
      <c r="J243" t="str">
        <f t="shared" si="71"/>
        <v>10162/543965</v>
      </c>
      <c r="K243">
        <f>VLOOKUP(D243,Schools!$A:$Z,9,0)</f>
        <v>400062</v>
      </c>
      <c r="L243" s="75" t="s">
        <v>170</v>
      </c>
      <c r="M243" s="75" t="s">
        <v>4041</v>
      </c>
      <c r="N243" s="75" t="s">
        <v>4039</v>
      </c>
      <c r="O243" s="78" t="str">
        <f>VLOOKUP(D243,Schools!A:D,4,0)</f>
        <v>Primary</v>
      </c>
      <c r="P243" s="78">
        <f t="shared" si="72"/>
        <v>10162</v>
      </c>
      <c r="Q243" s="78">
        <f t="shared" si="73"/>
        <v>543965</v>
      </c>
      <c r="R243" s="79">
        <v>0</v>
      </c>
      <c r="S243" s="79">
        <v>0</v>
      </c>
      <c r="T243" s="79">
        <v>-6494.94</v>
      </c>
      <c r="U243" s="79">
        <v>0</v>
      </c>
      <c r="V243" s="79">
        <v>0</v>
      </c>
      <c r="W243" s="79">
        <v>0</v>
      </c>
      <c r="X243" s="79">
        <v>0</v>
      </c>
      <c r="Y243" s="79">
        <v>0</v>
      </c>
      <c r="Z243" s="79">
        <v>0</v>
      </c>
      <c r="AA243" s="79">
        <v>0</v>
      </c>
      <c r="AB243" s="79">
        <v>0</v>
      </c>
      <c r="AC243" s="79">
        <v>0</v>
      </c>
      <c r="AD243" s="79">
        <v>0</v>
      </c>
      <c r="AE243" s="79">
        <v>0</v>
      </c>
      <c r="AF243" s="52">
        <f t="shared" si="74"/>
        <v>-6494.94</v>
      </c>
      <c r="AG243" s="52">
        <f t="shared" si="75"/>
        <v>0</v>
      </c>
      <c r="AH243" s="79">
        <v>0</v>
      </c>
    </row>
    <row r="244" spans="1:34" x14ac:dyDescent="0.25">
      <c r="A244" t="str">
        <f t="shared" si="70"/>
        <v>DEDELEGATION</v>
      </c>
      <c r="B244" s="75" t="s">
        <v>3620</v>
      </c>
      <c r="C244" s="76">
        <v>44027</v>
      </c>
      <c r="D244">
        <v>3023504</v>
      </c>
      <c r="E244" t="str">
        <f>VLOOKUP(D244,Schools!A:B,2,0)</f>
        <v>St Catherines R C Primary</v>
      </c>
      <c r="F244" t="str">
        <f>VLOOKUP(D244,Schools!$A:$Z,3,0)</f>
        <v>M</v>
      </c>
      <c r="G244" s="77">
        <v>-13311.64</v>
      </c>
      <c r="H244" s="75" t="s">
        <v>3621</v>
      </c>
      <c r="I244" s="75" t="s">
        <v>4037</v>
      </c>
      <c r="J244" t="str">
        <f t="shared" si="71"/>
        <v>10162/543965</v>
      </c>
      <c r="K244">
        <f>VLOOKUP(D244,Schools!$A:$Z,9,0)</f>
        <v>400064</v>
      </c>
      <c r="L244" s="75" t="s">
        <v>170</v>
      </c>
      <c r="M244" s="75" t="s">
        <v>4041</v>
      </c>
      <c r="N244" s="75" t="s">
        <v>4039</v>
      </c>
      <c r="O244" s="78" t="str">
        <f>VLOOKUP(D244,Schools!A:D,4,0)</f>
        <v>Primary</v>
      </c>
      <c r="P244" s="78">
        <f t="shared" si="72"/>
        <v>10162</v>
      </c>
      <c r="Q244" s="78">
        <f t="shared" si="73"/>
        <v>543965</v>
      </c>
      <c r="R244" s="79">
        <v>0</v>
      </c>
      <c r="S244" s="79">
        <v>-13311.64</v>
      </c>
      <c r="T244" s="79">
        <v>0</v>
      </c>
      <c r="U244" s="79">
        <v>0</v>
      </c>
      <c r="V244" s="79">
        <v>0</v>
      </c>
      <c r="W244" s="79">
        <v>0</v>
      </c>
      <c r="X244" s="79">
        <v>0</v>
      </c>
      <c r="Y244" s="79">
        <v>0</v>
      </c>
      <c r="Z244" s="79">
        <v>0</v>
      </c>
      <c r="AA244" s="79">
        <v>0</v>
      </c>
      <c r="AB244" s="79">
        <v>0</v>
      </c>
      <c r="AC244" s="79">
        <v>0</v>
      </c>
      <c r="AD244" s="79">
        <v>0</v>
      </c>
      <c r="AE244" s="79">
        <v>0</v>
      </c>
      <c r="AF244" s="52">
        <f t="shared" si="74"/>
        <v>-13311.64</v>
      </c>
      <c r="AG244" s="52">
        <f t="shared" si="75"/>
        <v>0</v>
      </c>
      <c r="AH244" s="79">
        <v>0</v>
      </c>
    </row>
    <row r="245" spans="1:34" x14ac:dyDescent="0.25">
      <c r="A245" t="str">
        <f t="shared" si="70"/>
        <v>DEDELEGATION</v>
      </c>
      <c r="B245" s="75" t="s">
        <v>3620</v>
      </c>
      <c r="C245" s="76">
        <v>44027</v>
      </c>
      <c r="D245">
        <v>3023309</v>
      </c>
      <c r="E245" t="str">
        <f>VLOOKUP(D245,Schools!A:B,2,0)</f>
        <v>St Johns CE N20</v>
      </c>
      <c r="F245" t="str">
        <f>VLOOKUP(D245,Schools!$A:$Z,3,0)</f>
        <v>M</v>
      </c>
      <c r="G245" s="77">
        <v>-6509.2</v>
      </c>
      <c r="H245" s="75" t="s">
        <v>3621</v>
      </c>
      <c r="I245" s="75" t="s">
        <v>4037</v>
      </c>
      <c r="J245" t="str">
        <f t="shared" si="71"/>
        <v>10162/543965</v>
      </c>
      <c r="K245">
        <f>VLOOKUP(D245,Schools!$A:$Z,9,0)</f>
        <v>400098</v>
      </c>
      <c r="L245" s="75" t="s">
        <v>170</v>
      </c>
      <c r="M245" s="75" t="s">
        <v>4041</v>
      </c>
      <c r="N245" s="75" t="s">
        <v>4039</v>
      </c>
      <c r="O245" s="78" t="str">
        <f>VLOOKUP(D245,Schools!A:D,4,0)</f>
        <v>Primary</v>
      </c>
      <c r="P245" s="78">
        <f t="shared" si="72"/>
        <v>10162</v>
      </c>
      <c r="Q245" s="78">
        <f t="shared" si="73"/>
        <v>543965</v>
      </c>
      <c r="R245" s="79">
        <v>0</v>
      </c>
      <c r="S245" s="79">
        <v>0</v>
      </c>
      <c r="T245" s="79">
        <v>-6509.2</v>
      </c>
      <c r="U245" s="79">
        <v>0</v>
      </c>
      <c r="V245" s="79">
        <v>0</v>
      </c>
      <c r="W245" s="79">
        <v>0</v>
      </c>
      <c r="X245" s="79">
        <v>0</v>
      </c>
      <c r="Y245" s="79">
        <v>0</v>
      </c>
      <c r="Z245" s="79">
        <v>0</v>
      </c>
      <c r="AA245" s="79">
        <v>0</v>
      </c>
      <c r="AB245" s="79">
        <v>0</v>
      </c>
      <c r="AC245" s="79">
        <v>0</v>
      </c>
      <c r="AD245" s="79">
        <v>0</v>
      </c>
      <c r="AE245" s="79">
        <v>0</v>
      </c>
      <c r="AF245" s="52">
        <f t="shared" si="74"/>
        <v>-6509.2</v>
      </c>
      <c r="AG245" s="52">
        <f t="shared" si="75"/>
        <v>0</v>
      </c>
      <c r="AH245" s="79">
        <v>0</v>
      </c>
    </row>
    <row r="246" spans="1:34" x14ac:dyDescent="0.25">
      <c r="A246" t="str">
        <f t="shared" si="70"/>
        <v>DEDELEGATION</v>
      </c>
      <c r="B246" s="75" t="s">
        <v>3620</v>
      </c>
      <c r="C246" s="76">
        <v>44027</v>
      </c>
      <c r="D246">
        <v>3023307</v>
      </c>
      <c r="E246" t="str">
        <f>VLOOKUP(D246,Schools!A:B,2,0)</f>
        <v>St John's CE School N11</v>
      </c>
      <c r="F246" t="str">
        <f>VLOOKUP(D246,Schools!$A:$Z,3,0)</f>
        <v>M</v>
      </c>
      <c r="G246" s="77">
        <v>-6553.88</v>
      </c>
      <c r="H246" s="75" t="s">
        <v>3621</v>
      </c>
      <c r="I246" s="75" t="s">
        <v>4037</v>
      </c>
      <c r="J246" t="str">
        <f t="shared" si="71"/>
        <v>10162/543965</v>
      </c>
      <c r="K246">
        <f>VLOOKUP(D246,Schools!$A:$Z,9,0)</f>
        <v>400114</v>
      </c>
      <c r="L246" s="75" t="s">
        <v>170</v>
      </c>
      <c r="M246" s="75" t="s">
        <v>4041</v>
      </c>
      <c r="N246" s="75" t="s">
        <v>4039</v>
      </c>
      <c r="O246" s="78" t="str">
        <f>VLOOKUP(D246,Schools!A:D,4,0)</f>
        <v>Primary</v>
      </c>
      <c r="P246" s="78">
        <f t="shared" si="72"/>
        <v>10162</v>
      </c>
      <c r="Q246" s="78">
        <f t="shared" si="73"/>
        <v>543965</v>
      </c>
      <c r="R246" s="79">
        <v>0</v>
      </c>
      <c r="S246" s="79">
        <v>-6553.88</v>
      </c>
      <c r="T246" s="79">
        <v>0</v>
      </c>
      <c r="U246" s="79">
        <v>0</v>
      </c>
      <c r="V246" s="79">
        <v>0</v>
      </c>
      <c r="W246" s="79">
        <v>0</v>
      </c>
      <c r="X246" s="79">
        <v>0</v>
      </c>
      <c r="Y246" s="79">
        <v>0</v>
      </c>
      <c r="Z246" s="79">
        <v>0</v>
      </c>
      <c r="AA246" s="79">
        <v>0</v>
      </c>
      <c r="AB246" s="79">
        <v>0</v>
      </c>
      <c r="AC246" s="79">
        <v>0</v>
      </c>
      <c r="AD246" s="79">
        <v>0</v>
      </c>
      <c r="AE246" s="79">
        <v>0</v>
      </c>
      <c r="AF246" s="52">
        <f t="shared" si="74"/>
        <v>-6553.88</v>
      </c>
      <c r="AG246" s="52">
        <f t="shared" si="75"/>
        <v>0</v>
      </c>
      <c r="AH246" s="79">
        <v>0</v>
      </c>
    </row>
    <row r="247" spans="1:34" x14ac:dyDescent="0.25">
      <c r="A247" t="str">
        <f t="shared" si="70"/>
        <v>DEDELEGATION</v>
      </c>
      <c r="B247" s="75" t="s">
        <v>3620</v>
      </c>
      <c r="C247" s="76">
        <v>44027</v>
      </c>
      <c r="D247">
        <v>3023509</v>
      </c>
      <c r="E247" t="str">
        <f>VLOOKUP(D247,Schools!A:B,2,0)</f>
        <v>St Joseph's Primary School</v>
      </c>
      <c r="F247" t="str">
        <f>VLOOKUP(D247,Schools!$A:$Z,3,0)</f>
        <v>M</v>
      </c>
      <c r="G247" s="77">
        <v>-16161.86</v>
      </c>
      <c r="H247" s="75" t="s">
        <v>3621</v>
      </c>
      <c r="I247" s="75" t="s">
        <v>4037</v>
      </c>
      <c r="J247" t="str">
        <f t="shared" si="71"/>
        <v>10162/543965</v>
      </c>
      <c r="K247">
        <f>VLOOKUP(D247,Schools!$A:$Z,9,0)</f>
        <v>400066</v>
      </c>
      <c r="L247" s="75" t="s">
        <v>170</v>
      </c>
      <c r="M247" s="75" t="s">
        <v>4041</v>
      </c>
      <c r="N247" s="75" t="s">
        <v>4039</v>
      </c>
      <c r="O247" s="78" t="str">
        <f>VLOOKUP(D247,Schools!A:D,4,0)</f>
        <v>Primary</v>
      </c>
      <c r="P247" s="78">
        <f t="shared" si="72"/>
        <v>10162</v>
      </c>
      <c r="Q247" s="78">
        <f t="shared" si="73"/>
        <v>543965</v>
      </c>
      <c r="R247" s="79">
        <v>0</v>
      </c>
      <c r="S247" s="79">
        <v>-16161.86</v>
      </c>
      <c r="T247" s="79">
        <v>0</v>
      </c>
      <c r="U247" s="79">
        <v>0</v>
      </c>
      <c r="V247" s="79">
        <v>0</v>
      </c>
      <c r="W247" s="79">
        <v>0</v>
      </c>
      <c r="X247" s="79">
        <v>0</v>
      </c>
      <c r="Y247" s="79">
        <v>0</v>
      </c>
      <c r="Z247" s="79">
        <v>0</v>
      </c>
      <c r="AA247" s="79">
        <v>0</v>
      </c>
      <c r="AB247" s="79">
        <v>0</v>
      </c>
      <c r="AC247" s="79">
        <v>0</v>
      </c>
      <c r="AD247" s="79">
        <v>0</v>
      </c>
      <c r="AE247" s="79">
        <v>0</v>
      </c>
      <c r="AF247" s="52">
        <f t="shared" si="74"/>
        <v>-16161.86</v>
      </c>
      <c r="AG247" s="52">
        <f t="shared" si="75"/>
        <v>0</v>
      </c>
      <c r="AH247" s="79">
        <v>0</v>
      </c>
    </row>
    <row r="248" spans="1:34" x14ac:dyDescent="0.25">
      <c r="A248" t="str">
        <f t="shared" si="70"/>
        <v>DEDELEGATION</v>
      </c>
      <c r="B248" s="75" t="s">
        <v>3620</v>
      </c>
      <c r="C248" s="76">
        <v>44027</v>
      </c>
      <c r="D248">
        <v>3023311</v>
      </c>
      <c r="E248" t="str">
        <f>VLOOKUP(D248,Schools!A:B,2,0)</f>
        <v>St Mary's C E Primary School N3</v>
      </c>
      <c r="F248" t="str">
        <f>VLOOKUP(D248,Schools!$A:$Z,3,0)</f>
        <v>M</v>
      </c>
      <c r="G248" s="77">
        <v>-13011.49</v>
      </c>
      <c r="H248" s="75" t="s">
        <v>3621</v>
      </c>
      <c r="I248" s="75" t="s">
        <v>4037</v>
      </c>
      <c r="J248" t="str">
        <f t="shared" si="71"/>
        <v>10162/543965</v>
      </c>
      <c r="K248">
        <f>VLOOKUP(D248,Schools!$A:$Z,9,0)</f>
        <v>400058</v>
      </c>
      <c r="L248" s="75" t="s">
        <v>170</v>
      </c>
      <c r="M248" s="75" t="s">
        <v>4041</v>
      </c>
      <c r="N248" s="75" t="s">
        <v>4039</v>
      </c>
      <c r="O248" s="78" t="str">
        <f>VLOOKUP(D248,Schools!A:D,4,0)</f>
        <v>Primary</v>
      </c>
      <c r="P248" s="78">
        <f t="shared" si="72"/>
        <v>10162</v>
      </c>
      <c r="Q248" s="78">
        <f t="shared" si="73"/>
        <v>543965</v>
      </c>
      <c r="R248" s="79">
        <v>0</v>
      </c>
      <c r="S248" s="79">
        <v>-13011.49</v>
      </c>
      <c r="T248" s="79">
        <v>0</v>
      </c>
      <c r="U248" s="79">
        <v>0</v>
      </c>
      <c r="V248" s="79">
        <v>0</v>
      </c>
      <c r="W248" s="79">
        <v>0</v>
      </c>
      <c r="X248" s="79">
        <v>0</v>
      </c>
      <c r="Y248" s="79">
        <v>0</v>
      </c>
      <c r="Z248" s="79">
        <v>0</v>
      </c>
      <c r="AA248" s="79">
        <v>0</v>
      </c>
      <c r="AB248" s="79">
        <v>0</v>
      </c>
      <c r="AC248" s="79">
        <v>0</v>
      </c>
      <c r="AD248" s="79">
        <v>0</v>
      </c>
      <c r="AE248" s="79">
        <v>0</v>
      </c>
      <c r="AF248" s="52">
        <f t="shared" si="74"/>
        <v>-13011.49</v>
      </c>
      <c r="AG248" s="52">
        <f t="shared" si="75"/>
        <v>0</v>
      </c>
      <c r="AH248" s="79">
        <v>0</v>
      </c>
    </row>
    <row r="249" spans="1:34" x14ac:dyDescent="0.25">
      <c r="A249" t="str">
        <f t="shared" si="70"/>
        <v>DEDELEGATION</v>
      </c>
      <c r="B249" s="75" t="s">
        <v>3620</v>
      </c>
      <c r="C249" s="76">
        <v>44027</v>
      </c>
      <c r="D249">
        <v>3023312</v>
      </c>
      <c r="E249" t="str">
        <f>VLOOKUP(D249,Schools!A:B,2,0)</f>
        <v>St Mary's School EN4</v>
      </c>
      <c r="F249" t="str">
        <f>VLOOKUP(D249,Schools!$A:$Z,3,0)</f>
        <v>M</v>
      </c>
      <c r="G249" s="77">
        <v>-6721.51</v>
      </c>
      <c r="H249" s="75" t="s">
        <v>3621</v>
      </c>
      <c r="I249" s="75" t="s">
        <v>4037</v>
      </c>
      <c r="J249" t="str">
        <f t="shared" si="71"/>
        <v>10162/543965</v>
      </c>
      <c r="K249">
        <f>VLOOKUP(D249,Schools!$A:$Z,9,0)</f>
        <v>400017</v>
      </c>
      <c r="L249" s="75" t="s">
        <v>170</v>
      </c>
      <c r="M249" s="75" t="s">
        <v>4041</v>
      </c>
      <c r="N249" s="75" t="s">
        <v>4039</v>
      </c>
      <c r="O249" s="78" t="str">
        <f>VLOOKUP(D249,Schools!A:D,4,0)</f>
        <v>Primary</v>
      </c>
      <c r="P249" s="78">
        <f t="shared" si="72"/>
        <v>10162</v>
      </c>
      <c r="Q249" s="78">
        <f t="shared" si="73"/>
        <v>543965</v>
      </c>
      <c r="R249" s="79">
        <v>0</v>
      </c>
      <c r="S249" s="79">
        <v>-6721.51</v>
      </c>
      <c r="T249" s="79">
        <v>0</v>
      </c>
      <c r="U249" s="79">
        <v>0</v>
      </c>
      <c r="V249" s="79">
        <v>0</v>
      </c>
      <c r="W249" s="79">
        <v>0</v>
      </c>
      <c r="X249" s="79">
        <v>0</v>
      </c>
      <c r="Y249" s="79">
        <v>0</v>
      </c>
      <c r="Z249" s="79">
        <v>0</v>
      </c>
      <c r="AA249" s="79">
        <v>0</v>
      </c>
      <c r="AB249" s="79">
        <v>0</v>
      </c>
      <c r="AC249" s="79">
        <v>0</v>
      </c>
      <c r="AD249" s="79">
        <v>0</v>
      </c>
      <c r="AE249" s="79">
        <v>0</v>
      </c>
      <c r="AF249" s="52">
        <f t="shared" si="74"/>
        <v>-6721.51</v>
      </c>
      <c r="AG249" s="52">
        <f t="shared" si="75"/>
        <v>0</v>
      </c>
      <c r="AH249" s="79">
        <v>0</v>
      </c>
    </row>
    <row r="250" spans="1:34" x14ac:dyDescent="0.25">
      <c r="A250" t="str">
        <f t="shared" si="70"/>
        <v>DEDELEGATION</v>
      </c>
      <c r="B250" s="75" t="s">
        <v>3620</v>
      </c>
      <c r="C250" s="76">
        <v>44027</v>
      </c>
      <c r="D250">
        <v>3023314</v>
      </c>
      <c r="E250" t="str">
        <f>VLOOKUP(D250,Schools!A:B,2,0)</f>
        <v>St Pauls CE Primary, NW7</v>
      </c>
      <c r="F250" t="str">
        <f>VLOOKUP(D250,Schools!$A:$Z,3,0)</f>
        <v>M</v>
      </c>
      <c r="G250" s="77">
        <v>-6443.03</v>
      </c>
      <c r="H250" s="75" t="s">
        <v>3621</v>
      </c>
      <c r="I250" s="75" t="s">
        <v>4037</v>
      </c>
      <c r="J250" t="str">
        <f t="shared" si="71"/>
        <v>10162/543965</v>
      </c>
      <c r="K250">
        <f>VLOOKUP(D250,Schools!$A:$Z,9,0)</f>
        <v>400094</v>
      </c>
      <c r="L250" s="75" t="s">
        <v>170</v>
      </c>
      <c r="M250" s="75" t="s">
        <v>4041</v>
      </c>
      <c r="N250" s="75" t="s">
        <v>4039</v>
      </c>
      <c r="O250" s="78" t="str">
        <f>VLOOKUP(D250,Schools!A:D,4,0)</f>
        <v>Primary</v>
      </c>
      <c r="P250" s="78">
        <f t="shared" si="72"/>
        <v>10162</v>
      </c>
      <c r="Q250" s="78">
        <f t="shared" si="73"/>
        <v>543965</v>
      </c>
      <c r="R250" s="79">
        <v>0</v>
      </c>
      <c r="S250" s="79">
        <v>0</v>
      </c>
      <c r="T250" s="79">
        <v>-6443.03</v>
      </c>
      <c r="U250" s="79">
        <v>0</v>
      </c>
      <c r="V250" s="79">
        <v>0</v>
      </c>
      <c r="W250" s="79">
        <v>0</v>
      </c>
      <c r="X250" s="79">
        <v>0</v>
      </c>
      <c r="Y250" s="79">
        <v>0</v>
      </c>
      <c r="Z250" s="79">
        <v>0</v>
      </c>
      <c r="AA250" s="79">
        <v>0</v>
      </c>
      <c r="AB250" s="79">
        <v>0</v>
      </c>
      <c r="AC250" s="79">
        <v>0</v>
      </c>
      <c r="AD250" s="79">
        <v>0</v>
      </c>
      <c r="AE250" s="79">
        <v>0</v>
      </c>
      <c r="AF250" s="52">
        <f t="shared" si="74"/>
        <v>-6443.03</v>
      </c>
      <c r="AG250" s="52">
        <f t="shared" si="75"/>
        <v>0</v>
      </c>
      <c r="AH250" s="79">
        <v>0</v>
      </c>
    </row>
    <row r="251" spans="1:34" x14ac:dyDescent="0.25">
      <c r="A251" t="str">
        <f t="shared" si="70"/>
        <v>DEDELEGATION</v>
      </c>
      <c r="B251" s="75" t="s">
        <v>3620</v>
      </c>
      <c r="C251" s="76">
        <v>44027</v>
      </c>
      <c r="D251">
        <v>3023313</v>
      </c>
      <c r="E251" t="str">
        <f>VLOOKUP(D251,Schools!A:B,2,0)</f>
        <v>St Paul's School, N11</v>
      </c>
      <c r="F251" t="str">
        <f>VLOOKUP(D251,Schools!$A:$Z,3,0)</f>
        <v>M</v>
      </c>
      <c r="G251" s="77">
        <v>-6239.5</v>
      </c>
      <c r="H251" s="75" t="s">
        <v>3621</v>
      </c>
      <c r="I251" s="75" t="s">
        <v>4037</v>
      </c>
      <c r="J251" t="str">
        <f t="shared" si="71"/>
        <v>10162/543965</v>
      </c>
      <c r="K251">
        <f>VLOOKUP(D251,Schools!$A:$Z,9,0)</f>
        <v>400006</v>
      </c>
      <c r="L251" s="75" t="s">
        <v>170</v>
      </c>
      <c r="M251" s="75" t="s">
        <v>4041</v>
      </c>
      <c r="N251" s="75" t="s">
        <v>4039</v>
      </c>
      <c r="O251" s="78" t="str">
        <f>VLOOKUP(D251,Schools!A:D,4,0)</f>
        <v>Primary</v>
      </c>
      <c r="P251" s="78">
        <f t="shared" si="72"/>
        <v>10162</v>
      </c>
      <c r="Q251" s="78">
        <f t="shared" si="73"/>
        <v>543965</v>
      </c>
      <c r="R251" s="79">
        <v>0</v>
      </c>
      <c r="S251" s="79">
        <v>-6239.5</v>
      </c>
      <c r="T251" s="79">
        <v>0</v>
      </c>
      <c r="U251" s="79">
        <v>0</v>
      </c>
      <c r="V251" s="79">
        <v>0</v>
      </c>
      <c r="W251" s="79">
        <v>0</v>
      </c>
      <c r="X251" s="79">
        <v>0</v>
      </c>
      <c r="Y251" s="79">
        <v>0</v>
      </c>
      <c r="Z251" s="79">
        <v>0</v>
      </c>
      <c r="AA251" s="79">
        <v>0</v>
      </c>
      <c r="AB251" s="79">
        <v>0</v>
      </c>
      <c r="AC251" s="79">
        <v>0</v>
      </c>
      <c r="AD251" s="79">
        <v>0</v>
      </c>
      <c r="AE251" s="79">
        <v>0</v>
      </c>
      <c r="AF251" s="52">
        <f t="shared" si="74"/>
        <v>-6239.5</v>
      </c>
      <c r="AG251" s="52">
        <f t="shared" si="75"/>
        <v>0</v>
      </c>
      <c r="AH251" s="79">
        <v>0</v>
      </c>
    </row>
    <row r="252" spans="1:34" x14ac:dyDescent="0.25">
      <c r="A252" t="str">
        <f t="shared" si="70"/>
        <v>DEDELEGATION</v>
      </c>
      <c r="B252" s="75" t="s">
        <v>3620</v>
      </c>
      <c r="C252" s="76">
        <v>44027</v>
      </c>
      <c r="D252">
        <v>3023507</v>
      </c>
      <c r="E252" t="str">
        <f>VLOOKUP(D252,Schools!A:B,2,0)</f>
        <v>St Theresa's R.C. Primary School</v>
      </c>
      <c r="F252" t="str">
        <f>VLOOKUP(D252,Schools!$A:$Z,3,0)</f>
        <v>M</v>
      </c>
      <c r="G252" s="77">
        <v>-5918.03</v>
      </c>
      <c r="H252" s="75" t="s">
        <v>3621</v>
      </c>
      <c r="I252" s="75" t="s">
        <v>4037</v>
      </c>
      <c r="J252" t="str">
        <f t="shared" si="71"/>
        <v>10162/543965</v>
      </c>
      <c r="K252">
        <f>VLOOKUP(D252,Schools!$A:$Z,9,0)</f>
        <v>400037</v>
      </c>
      <c r="L252" s="75" t="s">
        <v>170</v>
      </c>
      <c r="M252" s="75" t="s">
        <v>4041</v>
      </c>
      <c r="N252" s="75" t="s">
        <v>4039</v>
      </c>
      <c r="O252" s="78" t="str">
        <f>VLOOKUP(D252,Schools!A:D,4,0)</f>
        <v>Primary</v>
      </c>
      <c r="P252" s="78">
        <f t="shared" si="72"/>
        <v>10162</v>
      </c>
      <c r="Q252" s="78">
        <f t="shared" si="73"/>
        <v>543965</v>
      </c>
      <c r="R252" s="79">
        <v>0</v>
      </c>
      <c r="S252" s="79">
        <v>-5918.03</v>
      </c>
      <c r="T252" s="79">
        <v>0</v>
      </c>
      <c r="U252" s="79">
        <v>0</v>
      </c>
      <c r="V252" s="79">
        <v>0</v>
      </c>
      <c r="W252" s="79">
        <v>0</v>
      </c>
      <c r="X252" s="79">
        <v>0</v>
      </c>
      <c r="Y252" s="79">
        <v>0</v>
      </c>
      <c r="Z252" s="79">
        <v>0</v>
      </c>
      <c r="AA252" s="79">
        <v>0</v>
      </c>
      <c r="AB252" s="79">
        <v>0</v>
      </c>
      <c r="AC252" s="79">
        <v>0</v>
      </c>
      <c r="AD252" s="79">
        <v>0</v>
      </c>
      <c r="AE252" s="79">
        <v>0</v>
      </c>
      <c r="AF252" s="52">
        <f t="shared" si="74"/>
        <v>-5918.03</v>
      </c>
      <c r="AG252" s="52">
        <f t="shared" si="75"/>
        <v>0</v>
      </c>
      <c r="AH252" s="79">
        <v>0</v>
      </c>
    </row>
    <row r="253" spans="1:34" x14ac:dyDescent="0.25">
      <c r="A253" t="str">
        <f t="shared" si="70"/>
        <v>DEDELEGATION</v>
      </c>
      <c r="B253" s="75" t="s">
        <v>3620</v>
      </c>
      <c r="C253" s="76">
        <v>44027</v>
      </c>
      <c r="D253">
        <v>3023506</v>
      </c>
      <c r="E253" t="str">
        <f>VLOOKUP(D253,Schools!A:B,2,0)</f>
        <v>St Vincent's Catholic Primary School</v>
      </c>
      <c r="F253" t="str">
        <f>VLOOKUP(D253,Schools!$A:$Z,3,0)</f>
        <v>M</v>
      </c>
      <c r="G253" s="77">
        <v>-9291.49</v>
      </c>
      <c r="H253" s="75" t="s">
        <v>3621</v>
      </c>
      <c r="I253" s="75" t="s">
        <v>4037</v>
      </c>
      <c r="J253" t="str">
        <f t="shared" si="71"/>
        <v>10162/543965</v>
      </c>
      <c r="K253">
        <f>VLOOKUP(D253,Schools!$A:$Z,9,0)</f>
        <v>400009</v>
      </c>
      <c r="L253" s="75" t="s">
        <v>170</v>
      </c>
      <c r="M253" s="75" t="s">
        <v>4041</v>
      </c>
      <c r="N253" s="75" t="s">
        <v>4039</v>
      </c>
      <c r="O253" s="78" t="str">
        <f>VLOOKUP(D253,Schools!A:D,4,0)</f>
        <v>Primary</v>
      </c>
      <c r="P253" s="78">
        <f t="shared" si="72"/>
        <v>10162</v>
      </c>
      <c r="Q253" s="78">
        <f t="shared" si="73"/>
        <v>543965</v>
      </c>
      <c r="R253" s="79">
        <v>0</v>
      </c>
      <c r="S253" s="79">
        <v>-9291.49</v>
      </c>
      <c r="T253" s="79">
        <v>0</v>
      </c>
      <c r="U253" s="79">
        <v>0</v>
      </c>
      <c r="V253" s="79">
        <v>0</v>
      </c>
      <c r="W253" s="79">
        <v>0</v>
      </c>
      <c r="X253" s="79">
        <v>0</v>
      </c>
      <c r="Y253" s="79">
        <v>0</v>
      </c>
      <c r="Z253" s="79">
        <v>0</v>
      </c>
      <c r="AA253" s="79">
        <v>0</v>
      </c>
      <c r="AB253" s="79">
        <v>0</v>
      </c>
      <c r="AC253" s="79">
        <v>0</v>
      </c>
      <c r="AD253" s="79">
        <v>0</v>
      </c>
      <c r="AE253" s="79">
        <v>0</v>
      </c>
      <c r="AF253" s="52">
        <f t="shared" si="74"/>
        <v>-9291.49</v>
      </c>
      <c r="AG253" s="52">
        <f t="shared" si="75"/>
        <v>0</v>
      </c>
      <c r="AH253" s="79">
        <v>0</v>
      </c>
    </row>
    <row r="254" spans="1:34" x14ac:dyDescent="0.25">
      <c r="A254" t="str">
        <f t="shared" si="70"/>
        <v>DEDELEGATION</v>
      </c>
      <c r="B254" s="75" t="s">
        <v>3620</v>
      </c>
      <c r="C254" s="76">
        <v>44027</v>
      </c>
      <c r="D254">
        <v>3022070</v>
      </c>
      <c r="E254" t="str">
        <f>VLOOKUP(D254,Schools!A:B,2,0)</f>
        <v>Sunnyfields Primary School</v>
      </c>
      <c r="F254" t="str">
        <f>VLOOKUP(D254,Schools!$A:$Z,3,0)</f>
        <v>M</v>
      </c>
      <c r="G254" s="77">
        <v>-7405.05</v>
      </c>
      <c r="H254" s="75" t="s">
        <v>3621</v>
      </c>
      <c r="I254" s="75" t="s">
        <v>4037</v>
      </c>
      <c r="J254" t="str">
        <f t="shared" si="71"/>
        <v>10162/543965</v>
      </c>
      <c r="K254">
        <f>VLOOKUP(D254,Schools!$A:$Z,9,0)</f>
        <v>400038</v>
      </c>
      <c r="L254" s="75" t="s">
        <v>170</v>
      </c>
      <c r="M254" s="75" t="s">
        <v>4041</v>
      </c>
      <c r="N254" s="75" t="s">
        <v>4039</v>
      </c>
      <c r="O254" s="78" t="str">
        <f>VLOOKUP(D254,Schools!A:D,4,0)</f>
        <v>Primary</v>
      </c>
      <c r="P254" s="78">
        <f t="shared" si="72"/>
        <v>10162</v>
      </c>
      <c r="Q254" s="78">
        <f t="shared" si="73"/>
        <v>543965</v>
      </c>
      <c r="R254" s="79">
        <v>0</v>
      </c>
      <c r="S254" s="79">
        <v>0</v>
      </c>
      <c r="T254" s="79">
        <v>-7405.05</v>
      </c>
      <c r="U254" s="79">
        <v>0</v>
      </c>
      <c r="V254" s="79">
        <v>0</v>
      </c>
      <c r="W254" s="79">
        <v>0</v>
      </c>
      <c r="X254" s="79">
        <v>0</v>
      </c>
      <c r="Y254" s="79">
        <v>0</v>
      </c>
      <c r="Z254" s="79">
        <v>0</v>
      </c>
      <c r="AA254" s="79">
        <v>0</v>
      </c>
      <c r="AB254" s="79">
        <v>0</v>
      </c>
      <c r="AC254" s="79">
        <v>0</v>
      </c>
      <c r="AD254" s="79">
        <v>0</v>
      </c>
      <c r="AE254" s="79">
        <v>0</v>
      </c>
      <c r="AF254" s="52">
        <f t="shared" si="74"/>
        <v>-7405.05</v>
      </c>
      <c r="AG254" s="52">
        <f t="shared" si="75"/>
        <v>0</v>
      </c>
      <c r="AH254" s="79">
        <v>0</v>
      </c>
    </row>
    <row r="255" spans="1:34" x14ac:dyDescent="0.25">
      <c r="A255" t="str">
        <f t="shared" si="70"/>
        <v>DEDELEGATION</v>
      </c>
      <c r="B255" s="75" t="s">
        <v>3620</v>
      </c>
      <c r="C255" s="76">
        <v>44027</v>
      </c>
      <c r="D255">
        <v>3023316</v>
      </c>
      <c r="E255" t="str">
        <f>VLOOKUP(D255,Schools!A:B,2,0)</f>
        <v>Trent  C of E Primary School</v>
      </c>
      <c r="F255" t="str">
        <f>VLOOKUP(D255,Schools!$A:$Z,3,0)</f>
        <v>M</v>
      </c>
      <c r="G255" s="77">
        <v>-6602.6399999999994</v>
      </c>
      <c r="H255" s="75" t="s">
        <v>3621</v>
      </c>
      <c r="I255" s="75" t="s">
        <v>4037</v>
      </c>
      <c r="J255" t="str">
        <f t="shared" si="71"/>
        <v>10162/543965</v>
      </c>
      <c r="K255">
        <f>VLOOKUP(D255,Schools!$A:$Z,9,0)</f>
        <v>400100</v>
      </c>
      <c r="L255" s="75" t="s">
        <v>170</v>
      </c>
      <c r="M255" s="75" t="s">
        <v>4041</v>
      </c>
      <c r="N255" s="75" t="s">
        <v>4039</v>
      </c>
      <c r="O255" s="78" t="str">
        <f>VLOOKUP(D255,Schools!A:D,4,0)</f>
        <v>Primary</v>
      </c>
      <c r="P255" s="78">
        <f t="shared" si="72"/>
        <v>10162</v>
      </c>
      <c r="Q255" s="78">
        <f t="shared" si="73"/>
        <v>543965</v>
      </c>
      <c r="R255" s="79">
        <v>0</v>
      </c>
      <c r="S255" s="79">
        <v>-6602.6399999999994</v>
      </c>
      <c r="T255" s="79">
        <v>0</v>
      </c>
      <c r="U255" s="79">
        <v>0</v>
      </c>
      <c r="V255" s="79">
        <v>0</v>
      </c>
      <c r="W255" s="79">
        <v>0</v>
      </c>
      <c r="X255" s="79">
        <v>0</v>
      </c>
      <c r="Y255" s="79">
        <v>0</v>
      </c>
      <c r="Z255" s="79">
        <v>0</v>
      </c>
      <c r="AA255" s="79">
        <v>0</v>
      </c>
      <c r="AB255" s="79">
        <v>0</v>
      </c>
      <c r="AC255" s="79">
        <v>0</v>
      </c>
      <c r="AD255" s="79">
        <v>0</v>
      </c>
      <c r="AE255" s="79">
        <v>0</v>
      </c>
      <c r="AF255" s="52">
        <f t="shared" si="74"/>
        <v>-6602.6399999999994</v>
      </c>
      <c r="AG255" s="52">
        <f t="shared" si="75"/>
        <v>0</v>
      </c>
      <c r="AH255" s="79">
        <v>0</v>
      </c>
    </row>
    <row r="256" spans="1:34" x14ac:dyDescent="0.25">
      <c r="A256" t="str">
        <f t="shared" si="70"/>
        <v>DEDELEGATION</v>
      </c>
      <c r="B256" s="75" t="s">
        <v>3620</v>
      </c>
      <c r="C256" s="76">
        <v>44027</v>
      </c>
      <c r="D256">
        <v>3022055</v>
      </c>
      <c r="E256" t="str">
        <f>VLOOKUP(D256,Schools!A:B,2,0)</f>
        <v>Tudor School</v>
      </c>
      <c r="F256" t="str">
        <f>VLOOKUP(D256,Schools!$A:$Z,3,0)</f>
        <v>M</v>
      </c>
      <c r="G256" s="77">
        <v>-7497.75</v>
      </c>
      <c r="H256" s="75" t="s">
        <v>3621</v>
      </c>
      <c r="I256" s="75" t="s">
        <v>4037</v>
      </c>
      <c r="J256" t="str">
        <f t="shared" si="71"/>
        <v>10162/543965</v>
      </c>
      <c r="K256">
        <f>VLOOKUP(D256,Schools!$A:$Z,9,0)</f>
        <v>400101</v>
      </c>
      <c r="L256" s="75" t="s">
        <v>170</v>
      </c>
      <c r="M256" s="75" t="s">
        <v>4041</v>
      </c>
      <c r="N256" s="75" t="s">
        <v>4039</v>
      </c>
      <c r="O256" s="78" t="str">
        <f>VLOOKUP(D256,Schools!A:D,4,0)</f>
        <v>Primary</v>
      </c>
      <c r="P256" s="78">
        <f t="shared" si="72"/>
        <v>10162</v>
      </c>
      <c r="Q256" s="78">
        <f t="shared" si="73"/>
        <v>543965</v>
      </c>
      <c r="R256" s="79">
        <v>0</v>
      </c>
      <c r="S256" s="79">
        <v>-7497.75</v>
      </c>
      <c r="T256" s="79">
        <v>0</v>
      </c>
      <c r="U256" s="79">
        <v>0</v>
      </c>
      <c r="V256" s="79">
        <v>0</v>
      </c>
      <c r="W256" s="79">
        <v>0</v>
      </c>
      <c r="X256" s="79">
        <v>0</v>
      </c>
      <c r="Y256" s="79">
        <v>0</v>
      </c>
      <c r="Z256" s="79">
        <v>0</v>
      </c>
      <c r="AA256" s="79">
        <v>0</v>
      </c>
      <c r="AB256" s="79">
        <v>0</v>
      </c>
      <c r="AC256" s="79">
        <v>0</v>
      </c>
      <c r="AD256" s="79">
        <v>0</v>
      </c>
      <c r="AE256" s="79">
        <v>0</v>
      </c>
      <c r="AF256" s="52">
        <f t="shared" si="74"/>
        <v>-7497.75</v>
      </c>
      <c r="AG256" s="52">
        <f t="shared" si="75"/>
        <v>0</v>
      </c>
      <c r="AH256" s="79">
        <v>0</v>
      </c>
    </row>
    <row r="257" spans="1:34" x14ac:dyDescent="0.25">
      <c r="A257" t="str">
        <f t="shared" si="70"/>
        <v>DEDELEGATION</v>
      </c>
      <c r="B257" s="75" t="s">
        <v>3620</v>
      </c>
      <c r="C257" s="76">
        <v>44027</v>
      </c>
      <c r="D257">
        <v>3022057</v>
      </c>
      <c r="E257" t="str">
        <f>VLOOKUP(D257,Schools!A:B,2,0)</f>
        <v>Underhill School</v>
      </c>
      <c r="F257" t="str">
        <f>VLOOKUP(D257,Schools!$A:$Z,3,0)</f>
        <v>M</v>
      </c>
      <c r="G257" s="77">
        <v>-16682.95</v>
      </c>
      <c r="H257" s="75" t="s">
        <v>3621</v>
      </c>
      <c r="I257" s="75" t="s">
        <v>4037</v>
      </c>
      <c r="J257" t="str">
        <f t="shared" si="71"/>
        <v>10162/543965</v>
      </c>
      <c r="K257">
        <f>VLOOKUP(D257,Schools!$A:$Z,9,0)</f>
        <v>400053</v>
      </c>
      <c r="L257" s="75" t="s">
        <v>170</v>
      </c>
      <c r="M257" s="75" t="s">
        <v>4041</v>
      </c>
      <c r="N257" s="75" t="s">
        <v>4039</v>
      </c>
      <c r="O257" s="78" t="str">
        <f>VLOOKUP(D257,Schools!A:D,4,0)</f>
        <v>Primary</v>
      </c>
      <c r="P257" s="78">
        <f t="shared" si="72"/>
        <v>10162</v>
      </c>
      <c r="Q257" s="78">
        <f t="shared" si="73"/>
        <v>543965</v>
      </c>
      <c r="R257" s="79">
        <v>0</v>
      </c>
      <c r="S257" s="79">
        <v>0</v>
      </c>
      <c r="T257" s="79">
        <v>-16682.95</v>
      </c>
      <c r="U257" s="79">
        <v>0</v>
      </c>
      <c r="V257" s="79">
        <v>0</v>
      </c>
      <c r="W257" s="79">
        <v>0</v>
      </c>
      <c r="X257" s="79">
        <v>0</v>
      </c>
      <c r="Y257" s="79">
        <v>0</v>
      </c>
      <c r="Z257" s="79">
        <v>0</v>
      </c>
      <c r="AA257" s="79">
        <v>0</v>
      </c>
      <c r="AB257" s="79">
        <v>0</v>
      </c>
      <c r="AC257" s="79">
        <v>0</v>
      </c>
      <c r="AD257" s="79">
        <v>0</v>
      </c>
      <c r="AE257" s="79">
        <v>0</v>
      </c>
      <c r="AF257" s="52">
        <f t="shared" si="74"/>
        <v>-16682.95</v>
      </c>
      <c r="AG257" s="52">
        <f t="shared" si="75"/>
        <v>0</v>
      </c>
      <c r="AH257" s="79">
        <v>0</v>
      </c>
    </row>
    <row r="258" spans="1:34" x14ac:dyDescent="0.25">
      <c r="A258" t="str">
        <f t="shared" si="70"/>
        <v>DEDELEGATION</v>
      </c>
      <c r="B258" s="75" t="s">
        <v>3620</v>
      </c>
      <c r="C258" s="76">
        <v>44027</v>
      </c>
      <c r="D258">
        <v>3022076</v>
      </c>
      <c r="E258" t="str">
        <f>VLOOKUP(D258,Schools!A:B,2,0)</f>
        <v>Wessex  Gardens Primary School</v>
      </c>
      <c r="F258" t="str">
        <f>VLOOKUP(D258,Schools!$A:$Z,3,0)</f>
        <v>M</v>
      </c>
      <c r="G258" s="77">
        <v>-12695.41</v>
      </c>
      <c r="H258" s="75" t="s">
        <v>3621</v>
      </c>
      <c r="I258" s="75" t="s">
        <v>4037</v>
      </c>
      <c r="J258" t="str">
        <f t="shared" si="71"/>
        <v>10162/543965</v>
      </c>
      <c r="K258">
        <f>VLOOKUP(D258,Schools!$A:$Z,9,0)</f>
        <v>400111</v>
      </c>
      <c r="L258" s="75" t="s">
        <v>170</v>
      </c>
      <c r="M258" s="75" t="s">
        <v>4041</v>
      </c>
      <c r="N258" s="75" t="s">
        <v>4039</v>
      </c>
      <c r="O258" s="78" t="str">
        <f>VLOOKUP(D258,Schools!A:D,4,0)</f>
        <v>Primary</v>
      </c>
      <c r="P258" s="78">
        <f t="shared" si="72"/>
        <v>10162</v>
      </c>
      <c r="Q258" s="78">
        <f t="shared" si="73"/>
        <v>543965</v>
      </c>
      <c r="R258" s="79">
        <v>0</v>
      </c>
      <c r="S258" s="79">
        <v>0</v>
      </c>
      <c r="T258" s="79">
        <v>-12695.41</v>
      </c>
      <c r="U258" s="79">
        <v>0</v>
      </c>
      <c r="V258" s="79">
        <v>0</v>
      </c>
      <c r="W258" s="79">
        <v>0</v>
      </c>
      <c r="X258" s="79">
        <v>0</v>
      </c>
      <c r="Y258" s="79">
        <v>0</v>
      </c>
      <c r="Z258" s="79">
        <v>0</v>
      </c>
      <c r="AA258" s="79">
        <v>0</v>
      </c>
      <c r="AB258" s="79">
        <v>0</v>
      </c>
      <c r="AC258" s="79">
        <v>0</v>
      </c>
      <c r="AD258" s="79">
        <v>0</v>
      </c>
      <c r="AE258" s="79">
        <v>0</v>
      </c>
      <c r="AF258" s="52">
        <f t="shared" si="74"/>
        <v>-12695.41</v>
      </c>
      <c r="AG258" s="52">
        <f t="shared" si="75"/>
        <v>0</v>
      </c>
      <c r="AH258" s="79">
        <v>0</v>
      </c>
    </row>
    <row r="259" spans="1:34" x14ac:dyDescent="0.25">
      <c r="A259" t="str">
        <f t="shared" si="70"/>
        <v>DEDELEGATION</v>
      </c>
      <c r="B259" s="75" t="s">
        <v>3620</v>
      </c>
      <c r="C259" s="76">
        <v>44027</v>
      </c>
      <c r="D259">
        <v>3022060</v>
      </c>
      <c r="E259" t="str">
        <f>VLOOKUP(D259,Schools!A:B,2,0)</f>
        <v>Whitings Hill Primary School</v>
      </c>
      <c r="F259" t="str">
        <f>VLOOKUP(D259,Schools!$A:$Z,3,0)</f>
        <v>M</v>
      </c>
      <c r="G259" s="77">
        <v>-14328.609999999999</v>
      </c>
      <c r="H259" s="75" t="s">
        <v>3621</v>
      </c>
      <c r="I259" s="75" t="s">
        <v>4037</v>
      </c>
      <c r="J259" t="str">
        <f t="shared" si="71"/>
        <v>10162/543965</v>
      </c>
      <c r="K259">
        <f>VLOOKUP(D259,Schools!$A:$Z,9,0)</f>
        <v>400011</v>
      </c>
      <c r="L259" s="75" t="s">
        <v>170</v>
      </c>
      <c r="M259" s="75" t="s">
        <v>4041</v>
      </c>
      <c r="N259" s="75" t="s">
        <v>4039</v>
      </c>
      <c r="O259" s="78" t="str">
        <f>VLOOKUP(D259,Schools!A:D,4,0)</f>
        <v>Primary</v>
      </c>
      <c r="P259" s="78">
        <f t="shared" si="72"/>
        <v>10162</v>
      </c>
      <c r="Q259" s="78">
        <f t="shared" si="73"/>
        <v>543965</v>
      </c>
      <c r="R259" s="79">
        <v>0</v>
      </c>
      <c r="S259" s="79">
        <v>-14328.609999999999</v>
      </c>
      <c r="T259" s="79">
        <v>0</v>
      </c>
      <c r="U259" s="79">
        <v>0</v>
      </c>
      <c r="V259" s="79">
        <v>0</v>
      </c>
      <c r="W259" s="79">
        <v>0</v>
      </c>
      <c r="X259" s="79">
        <v>0</v>
      </c>
      <c r="Y259" s="79">
        <v>0</v>
      </c>
      <c r="Z259" s="79">
        <v>0</v>
      </c>
      <c r="AA259" s="79">
        <v>0</v>
      </c>
      <c r="AB259" s="79">
        <v>0</v>
      </c>
      <c r="AC259" s="79">
        <v>0</v>
      </c>
      <c r="AD259" s="79">
        <v>0</v>
      </c>
      <c r="AE259" s="79">
        <v>0</v>
      </c>
      <c r="AF259" s="52">
        <f t="shared" si="74"/>
        <v>-14328.609999999999</v>
      </c>
      <c r="AG259" s="52">
        <f t="shared" si="75"/>
        <v>0</v>
      </c>
      <c r="AH259" s="79">
        <v>0</v>
      </c>
    </row>
    <row r="260" spans="1:34" x14ac:dyDescent="0.25">
      <c r="A260" t="str">
        <f t="shared" si="70"/>
        <v>DEDELEGATION</v>
      </c>
      <c r="B260" s="75" t="s">
        <v>3620</v>
      </c>
      <c r="C260" s="76">
        <v>44027</v>
      </c>
      <c r="D260">
        <v>3023518</v>
      </c>
      <c r="E260" t="str">
        <f>VLOOKUP(D260,Schools!A:B,2,0)</f>
        <v>Woodcroft Primary School</v>
      </c>
      <c r="F260" t="str">
        <f>VLOOKUP(D260,Schools!$A:$Z,3,0)</f>
        <v>M</v>
      </c>
      <c r="G260" s="77">
        <v>-13832.189999999999</v>
      </c>
      <c r="H260" s="75" t="s">
        <v>3621</v>
      </c>
      <c r="I260" s="75" t="s">
        <v>4037</v>
      </c>
      <c r="J260" t="str">
        <f t="shared" si="71"/>
        <v>10162/543965</v>
      </c>
      <c r="K260">
        <f>VLOOKUP(D260,Schools!$A:$Z,9,0)</f>
        <v>400117</v>
      </c>
      <c r="L260" s="75" t="s">
        <v>170</v>
      </c>
      <c r="M260" s="75" t="s">
        <v>4041</v>
      </c>
      <c r="N260" s="75" t="s">
        <v>4039</v>
      </c>
      <c r="O260" s="78" t="str">
        <f>VLOOKUP(D260,Schools!A:D,4,0)</f>
        <v>Primary</v>
      </c>
      <c r="P260" s="78">
        <f t="shared" si="72"/>
        <v>10162</v>
      </c>
      <c r="Q260" s="78">
        <f t="shared" si="73"/>
        <v>543965</v>
      </c>
      <c r="R260" s="79">
        <v>0</v>
      </c>
      <c r="S260" s="79">
        <v>-13832.189999999999</v>
      </c>
      <c r="T260" s="79">
        <v>0</v>
      </c>
      <c r="U260" s="79">
        <v>0</v>
      </c>
      <c r="V260" s="79">
        <v>0</v>
      </c>
      <c r="W260" s="79">
        <v>0</v>
      </c>
      <c r="X260" s="79">
        <v>0</v>
      </c>
      <c r="Y260" s="79">
        <v>0</v>
      </c>
      <c r="Z260" s="79">
        <v>0</v>
      </c>
      <c r="AA260" s="79">
        <v>0</v>
      </c>
      <c r="AB260" s="79">
        <v>0</v>
      </c>
      <c r="AC260" s="79">
        <v>0</v>
      </c>
      <c r="AD260" s="79">
        <v>0</v>
      </c>
      <c r="AE260" s="79">
        <v>0</v>
      </c>
      <c r="AF260" s="52">
        <f t="shared" si="74"/>
        <v>-13832.189999999999</v>
      </c>
      <c r="AG260" s="52">
        <f t="shared" si="75"/>
        <v>0</v>
      </c>
      <c r="AH260" s="79">
        <v>0</v>
      </c>
    </row>
    <row r="261" spans="1:34" x14ac:dyDescent="0.25">
      <c r="A261" t="str">
        <f t="shared" si="70"/>
        <v>DEDELEGATION</v>
      </c>
      <c r="B261" s="75" t="s">
        <v>3620</v>
      </c>
      <c r="C261" s="76">
        <v>44027</v>
      </c>
      <c r="D261">
        <v>3022054</v>
      </c>
      <c r="E261" t="str">
        <f>VLOOKUP(D261,Schools!A:B,2,0)</f>
        <v>Woodridge  Primary School</v>
      </c>
      <c r="F261" t="str">
        <f>VLOOKUP(D261,Schools!$A:$Z,3,0)</f>
        <v>M</v>
      </c>
      <c r="G261" s="77">
        <v>-6388.1100000000006</v>
      </c>
      <c r="H261" s="75" t="s">
        <v>3621</v>
      </c>
      <c r="I261" s="75" t="s">
        <v>4037</v>
      </c>
      <c r="J261" t="str">
        <f t="shared" si="71"/>
        <v>10162/543965</v>
      </c>
      <c r="K261">
        <f>VLOOKUP(D261,Schools!$A:$Z,9,0)</f>
        <v>400004</v>
      </c>
      <c r="L261" s="75" t="s">
        <v>170</v>
      </c>
      <c r="M261" s="75" t="s">
        <v>4041</v>
      </c>
      <c r="N261" s="75" t="s">
        <v>4039</v>
      </c>
      <c r="O261" s="78" t="str">
        <f>VLOOKUP(D261,Schools!A:D,4,0)</f>
        <v>Primary</v>
      </c>
      <c r="P261" s="78">
        <f t="shared" si="72"/>
        <v>10162</v>
      </c>
      <c r="Q261" s="78">
        <f t="shared" si="73"/>
        <v>543965</v>
      </c>
      <c r="R261" s="79">
        <v>0</v>
      </c>
      <c r="S261" s="79">
        <v>-6388.1100000000006</v>
      </c>
      <c r="T261" s="79">
        <v>0</v>
      </c>
      <c r="U261" s="79">
        <v>0</v>
      </c>
      <c r="V261" s="79">
        <v>0</v>
      </c>
      <c r="W261" s="79">
        <v>0</v>
      </c>
      <c r="X261" s="79">
        <v>0</v>
      </c>
      <c r="Y261" s="79">
        <v>0</v>
      </c>
      <c r="Z261" s="79">
        <v>0</v>
      </c>
      <c r="AA261" s="79">
        <v>0</v>
      </c>
      <c r="AB261" s="79">
        <v>0</v>
      </c>
      <c r="AC261" s="79">
        <v>0</v>
      </c>
      <c r="AD261" s="79">
        <v>0</v>
      </c>
      <c r="AE261" s="79">
        <v>0</v>
      </c>
      <c r="AF261" s="52">
        <f t="shared" si="74"/>
        <v>-6388.1100000000006</v>
      </c>
      <c r="AG261" s="52">
        <f t="shared" si="75"/>
        <v>0</v>
      </c>
      <c r="AH261" s="79">
        <v>0</v>
      </c>
    </row>
    <row r="262" spans="1:34" x14ac:dyDescent="0.25">
      <c r="A262" t="str">
        <f t="shared" si="70"/>
        <v>DEDELEGATION</v>
      </c>
      <c r="B262" s="75" t="s">
        <v>3620</v>
      </c>
      <c r="C262" s="76">
        <v>44027</v>
      </c>
      <c r="D262">
        <v>3023521</v>
      </c>
      <c r="E262" t="str">
        <f>VLOOKUP(D262,Schools!A:B,2,0)</f>
        <v>St Mary's &amp; St John's CE School</v>
      </c>
      <c r="F262" t="str">
        <f>VLOOKUP(D262,Schools!$A:$Z,3,0)</f>
        <v>M</v>
      </c>
      <c r="G262" s="77">
        <v>-44560.33</v>
      </c>
      <c r="H262" s="75" t="s">
        <v>3621</v>
      </c>
      <c r="I262" s="75" t="s">
        <v>4037</v>
      </c>
      <c r="J262" t="str">
        <f t="shared" si="71"/>
        <v>11510/543965</v>
      </c>
      <c r="K262">
        <f>VLOOKUP(D262,Schools!$A:$Z,9,0)</f>
        <v>400135</v>
      </c>
      <c r="L262" s="75" t="s">
        <v>170</v>
      </c>
      <c r="M262" s="75" t="s">
        <v>4041</v>
      </c>
      <c r="N262" s="75" t="s">
        <v>4039</v>
      </c>
      <c r="O262" s="78" t="str">
        <f>VLOOKUP(D262,Schools!A:D,4,0)</f>
        <v>All through</v>
      </c>
      <c r="P262" s="78">
        <f t="shared" si="72"/>
        <v>11510</v>
      </c>
      <c r="Q262" s="78">
        <f t="shared" si="73"/>
        <v>543965</v>
      </c>
      <c r="R262" s="79">
        <v>0</v>
      </c>
      <c r="S262" s="79">
        <v>0</v>
      </c>
      <c r="T262" s="79">
        <v>-44560.33</v>
      </c>
      <c r="U262" s="79">
        <v>0</v>
      </c>
      <c r="V262" s="79">
        <v>0</v>
      </c>
      <c r="W262" s="79">
        <v>0</v>
      </c>
      <c r="X262" s="79">
        <v>0</v>
      </c>
      <c r="Y262" s="79">
        <v>0</v>
      </c>
      <c r="Z262" s="79">
        <v>0</v>
      </c>
      <c r="AA262" s="79">
        <v>0</v>
      </c>
      <c r="AB262" s="79">
        <v>0</v>
      </c>
      <c r="AC262" s="79">
        <v>0</v>
      </c>
      <c r="AD262" s="79">
        <v>0</v>
      </c>
      <c r="AE262" s="79">
        <v>0</v>
      </c>
      <c r="AF262" s="52">
        <f t="shared" si="74"/>
        <v>-44560.33</v>
      </c>
      <c r="AG262" s="52">
        <f t="shared" si="75"/>
        <v>0</v>
      </c>
      <c r="AH262" s="79">
        <v>0</v>
      </c>
    </row>
    <row r="263" spans="1:34" x14ac:dyDescent="0.25">
      <c r="G263" s="81"/>
      <c r="Q263" s="78"/>
      <c r="R263" s="79"/>
      <c r="S263" s="79"/>
      <c r="T263" s="79"/>
      <c r="U263" s="79"/>
      <c r="V263" s="79"/>
      <c r="W263" s="79"/>
      <c r="X263" s="79"/>
      <c r="Y263" s="79"/>
      <c r="Z263" s="79"/>
      <c r="AA263" s="79"/>
      <c r="AB263" s="79"/>
      <c r="AC263" s="79"/>
      <c r="AD263" s="79"/>
      <c r="AE263" s="79"/>
      <c r="AF263" s="52"/>
      <c r="AG263" s="52"/>
      <c r="AH263" s="79"/>
    </row>
    <row r="264" spans="1:34" x14ac:dyDescent="0.25">
      <c r="G264" s="81"/>
      <c r="Q264" s="78"/>
      <c r="R264" s="79"/>
      <c r="S264" s="79"/>
      <c r="T264" s="79"/>
      <c r="U264" s="79"/>
      <c r="V264" s="79"/>
      <c r="W264" s="79"/>
      <c r="X264" s="79"/>
      <c r="Y264" s="79"/>
      <c r="Z264" s="79"/>
      <c r="AA264" s="79"/>
      <c r="AB264" s="79"/>
      <c r="AC264" s="79"/>
      <c r="AD264" s="79"/>
      <c r="AE264" s="79"/>
      <c r="AF264" s="52"/>
      <c r="AG264" s="52"/>
      <c r="AH264" s="79"/>
    </row>
    <row r="265" spans="1:34" x14ac:dyDescent="0.25">
      <c r="G265" s="81"/>
      <c r="Q265" s="78"/>
      <c r="R265" s="79"/>
      <c r="S265" s="79"/>
      <c r="T265" s="79"/>
      <c r="U265" s="79"/>
      <c r="V265" s="79"/>
      <c r="W265" s="79"/>
      <c r="X265" s="79"/>
      <c r="Y265" s="79"/>
      <c r="Z265" s="79"/>
      <c r="AA265" s="79"/>
      <c r="AB265" s="79"/>
      <c r="AC265" s="79"/>
      <c r="AD265" s="79"/>
      <c r="AE265" s="79"/>
      <c r="AF265" s="52"/>
      <c r="AG265" s="52"/>
      <c r="AH265" s="79"/>
    </row>
    <row r="266" spans="1:34" x14ac:dyDescent="0.25">
      <c r="G266" s="81"/>
      <c r="Q266" s="78"/>
      <c r="R266" s="79"/>
      <c r="S266" s="79"/>
      <c r="T266" s="79"/>
      <c r="U266" s="79"/>
      <c r="V266" s="79"/>
      <c r="W266" s="79"/>
      <c r="X266" s="79"/>
      <c r="Y266" s="79"/>
      <c r="Z266" s="79"/>
      <c r="AA266" s="79"/>
      <c r="AB266" s="79"/>
      <c r="AC266" s="79"/>
      <c r="AD266" s="79"/>
      <c r="AE266" s="79"/>
      <c r="AF266" s="52"/>
      <c r="AG266" s="52"/>
      <c r="AH266" s="79"/>
    </row>
    <row r="267" spans="1:34" x14ac:dyDescent="0.25">
      <c r="G267" s="81"/>
      <c r="Q267" s="78"/>
      <c r="R267" s="79"/>
      <c r="S267" s="79"/>
      <c r="T267" s="79"/>
      <c r="U267" s="79"/>
      <c r="V267" s="79"/>
      <c r="W267" s="79"/>
      <c r="X267" s="79"/>
      <c r="Y267" s="79"/>
      <c r="Z267" s="79"/>
      <c r="AA267" s="79"/>
      <c r="AB267" s="79"/>
      <c r="AC267" s="79"/>
      <c r="AD267" s="79"/>
      <c r="AE267" s="79"/>
      <c r="AF267" s="52"/>
      <c r="AG267" s="52"/>
      <c r="AH267" s="79"/>
    </row>
    <row r="268" spans="1:34" x14ac:dyDescent="0.25">
      <c r="G268" s="81"/>
      <c r="Q268" s="78"/>
      <c r="R268" s="79"/>
      <c r="S268" s="79"/>
      <c r="T268" s="79"/>
      <c r="U268" s="79"/>
      <c r="V268" s="79"/>
      <c r="W268" s="79"/>
      <c r="X268" s="79"/>
      <c r="Y268" s="79"/>
      <c r="Z268" s="79"/>
      <c r="AA268" s="79"/>
      <c r="AB268" s="79"/>
      <c r="AC268" s="79"/>
      <c r="AD268" s="79"/>
      <c r="AE268" s="79"/>
      <c r="AF268" s="52"/>
      <c r="AG268" s="52"/>
      <c r="AH268" s="79"/>
    </row>
    <row r="269" spans="1:34" x14ac:dyDescent="0.25">
      <c r="G269" s="81"/>
      <c r="Q269" s="78"/>
      <c r="R269" s="79"/>
      <c r="S269" s="79"/>
      <c r="T269" s="79"/>
      <c r="U269" s="79"/>
      <c r="V269" s="79"/>
      <c r="W269" s="79"/>
      <c r="X269" s="79"/>
      <c r="Y269" s="79"/>
      <c r="Z269" s="79"/>
      <c r="AA269" s="79"/>
      <c r="AB269" s="79"/>
      <c r="AC269" s="79"/>
      <c r="AD269" s="79"/>
      <c r="AE269" s="79"/>
      <c r="AF269" s="52"/>
      <c r="AG269" s="52"/>
      <c r="AH269" s="79"/>
    </row>
    <row r="270" spans="1:34" x14ac:dyDescent="0.25">
      <c r="G270" s="81"/>
      <c r="Q270" s="78"/>
      <c r="R270" s="79"/>
      <c r="S270" s="79"/>
      <c r="T270" s="79"/>
      <c r="U270" s="79"/>
      <c r="V270" s="79"/>
      <c r="W270" s="79"/>
      <c r="X270" s="79"/>
      <c r="Y270" s="79"/>
      <c r="Z270" s="79"/>
      <c r="AA270" s="79"/>
      <c r="AB270" s="79"/>
      <c r="AC270" s="79"/>
      <c r="AD270" s="79"/>
      <c r="AE270" s="79"/>
      <c r="AF270" s="52"/>
      <c r="AG270" s="52"/>
      <c r="AH270" s="79"/>
    </row>
    <row r="271" spans="1:34" x14ac:dyDescent="0.25">
      <c r="G271" s="81"/>
      <c r="Q271" s="78"/>
      <c r="R271" s="79"/>
      <c r="S271" s="79"/>
      <c r="T271" s="79"/>
      <c r="U271" s="79"/>
      <c r="V271" s="79"/>
      <c r="W271" s="79"/>
      <c r="X271" s="79"/>
      <c r="Y271" s="79"/>
      <c r="Z271" s="79"/>
      <c r="AA271" s="79"/>
      <c r="AB271" s="79"/>
      <c r="AC271" s="79"/>
      <c r="AD271" s="79"/>
      <c r="AE271" s="79"/>
      <c r="AF271" s="52"/>
      <c r="AG271" s="52"/>
      <c r="AH271" s="79"/>
    </row>
    <row r="272" spans="1:34" x14ac:dyDescent="0.25">
      <c r="G272" s="81"/>
      <c r="Q272" s="78"/>
      <c r="R272" s="79"/>
      <c r="S272" s="79"/>
      <c r="T272" s="79"/>
      <c r="U272" s="79"/>
      <c r="V272" s="79"/>
      <c r="W272" s="79"/>
      <c r="X272" s="79"/>
      <c r="Y272" s="79"/>
      <c r="Z272" s="79"/>
      <c r="AA272" s="79"/>
      <c r="AB272" s="79"/>
      <c r="AC272" s="79"/>
      <c r="AD272" s="79"/>
      <c r="AE272" s="79"/>
      <c r="AF272" s="52"/>
      <c r="AG272" s="52"/>
      <c r="AH272" s="79"/>
    </row>
    <row r="273" spans="7:34" x14ac:dyDescent="0.25">
      <c r="G273" s="81"/>
      <c r="Q273" s="78"/>
      <c r="R273" s="79"/>
      <c r="S273" s="79"/>
      <c r="T273" s="79"/>
      <c r="U273" s="79"/>
      <c r="V273" s="79"/>
      <c r="W273" s="79"/>
      <c r="X273" s="79"/>
      <c r="Y273" s="79"/>
      <c r="Z273" s="79"/>
      <c r="AA273" s="79"/>
      <c r="AB273" s="79"/>
      <c r="AC273" s="79"/>
      <c r="AD273" s="79"/>
      <c r="AE273" s="79"/>
      <c r="AF273" s="52"/>
      <c r="AG273" s="52"/>
      <c r="AH273" s="79"/>
    </row>
    <row r="274" spans="7:34" x14ac:dyDescent="0.25">
      <c r="G274" s="81"/>
      <c r="Q274" s="78"/>
      <c r="R274" s="79"/>
      <c r="S274" s="79"/>
      <c r="T274" s="79"/>
      <c r="U274" s="79"/>
      <c r="V274" s="79"/>
      <c r="W274" s="79"/>
      <c r="X274" s="79"/>
      <c r="Y274" s="79"/>
      <c r="Z274" s="79"/>
      <c r="AA274" s="79"/>
      <c r="AB274" s="79"/>
      <c r="AC274" s="79"/>
      <c r="AD274" s="79"/>
      <c r="AE274" s="79"/>
      <c r="AF274" s="52"/>
      <c r="AG274" s="52"/>
      <c r="AH274" s="79"/>
    </row>
    <row r="275" spans="7:34" x14ac:dyDescent="0.25">
      <c r="G275" s="81"/>
      <c r="Q275" s="78"/>
      <c r="R275" s="79"/>
      <c r="S275" s="79"/>
      <c r="T275" s="79"/>
      <c r="U275" s="79"/>
      <c r="V275" s="79"/>
      <c r="W275" s="79"/>
      <c r="X275" s="79"/>
      <c r="Y275" s="79"/>
      <c r="Z275" s="79"/>
      <c r="AA275" s="79"/>
      <c r="AB275" s="79"/>
      <c r="AC275" s="79"/>
      <c r="AD275" s="79"/>
      <c r="AE275" s="79"/>
      <c r="AF275" s="52"/>
      <c r="AG275" s="52"/>
      <c r="AH275" s="79"/>
    </row>
    <row r="276" spans="7:34" x14ac:dyDescent="0.25">
      <c r="G276" s="81"/>
      <c r="Q276" s="78"/>
      <c r="R276" s="79"/>
      <c r="S276" s="79"/>
      <c r="T276" s="79"/>
      <c r="U276" s="79"/>
      <c r="V276" s="79"/>
      <c r="W276" s="79"/>
      <c r="X276" s="79"/>
      <c r="Y276" s="79"/>
      <c r="Z276" s="79"/>
      <c r="AA276" s="79"/>
      <c r="AB276" s="79"/>
      <c r="AC276" s="79"/>
      <c r="AD276" s="79"/>
      <c r="AE276" s="79"/>
      <c r="AF276" s="52"/>
      <c r="AG276" s="52"/>
      <c r="AH276" s="79"/>
    </row>
    <row r="277" spans="7:34" x14ac:dyDescent="0.25">
      <c r="G277" s="81"/>
      <c r="Q277" s="78"/>
      <c r="R277" s="79"/>
      <c r="S277" s="79"/>
      <c r="T277" s="79"/>
      <c r="U277" s="79"/>
      <c r="V277" s="79"/>
      <c r="W277" s="79"/>
      <c r="X277" s="79"/>
      <c r="Y277" s="79"/>
      <c r="Z277" s="79"/>
      <c r="AA277" s="79"/>
      <c r="AB277" s="79"/>
      <c r="AC277" s="79"/>
      <c r="AD277" s="79"/>
      <c r="AE277" s="79"/>
      <c r="AF277" s="52"/>
      <c r="AG277" s="52"/>
      <c r="AH277" s="79"/>
    </row>
    <row r="278" spans="7:34" x14ac:dyDescent="0.25">
      <c r="G278" s="81"/>
      <c r="Q278" s="78"/>
      <c r="R278" s="79"/>
      <c r="S278" s="79"/>
      <c r="T278" s="79"/>
      <c r="U278" s="79"/>
      <c r="V278" s="79"/>
      <c r="W278" s="79"/>
      <c r="X278" s="79"/>
      <c r="Y278" s="79"/>
      <c r="Z278" s="79"/>
      <c r="AA278" s="79"/>
      <c r="AB278" s="79"/>
      <c r="AC278" s="79"/>
      <c r="AD278" s="79"/>
      <c r="AE278" s="79"/>
      <c r="AF278" s="52"/>
      <c r="AG278" s="52"/>
      <c r="AH278" s="79"/>
    </row>
    <row r="279" spans="7:34" x14ac:dyDescent="0.25">
      <c r="G279" s="81"/>
      <c r="Q279" s="78"/>
      <c r="R279" s="79"/>
      <c r="S279" s="79"/>
      <c r="T279" s="79"/>
      <c r="U279" s="79"/>
      <c r="V279" s="79"/>
      <c r="W279" s="79"/>
      <c r="X279" s="79"/>
      <c r="Y279" s="79"/>
      <c r="Z279" s="79"/>
      <c r="AA279" s="79"/>
      <c r="AB279" s="79"/>
      <c r="AC279" s="79"/>
      <c r="AD279" s="79"/>
      <c r="AE279" s="79"/>
      <c r="AF279" s="52"/>
      <c r="AG279" s="52"/>
      <c r="AH279" s="79"/>
    </row>
    <row r="280" spans="7:34" x14ac:dyDescent="0.25">
      <c r="G280" s="81"/>
      <c r="Q280" s="78"/>
      <c r="R280" s="79"/>
      <c r="S280" s="79"/>
      <c r="T280" s="79"/>
      <c r="U280" s="79"/>
      <c r="V280" s="79"/>
      <c r="W280" s="79"/>
      <c r="X280" s="79"/>
      <c r="Y280" s="79"/>
      <c r="Z280" s="79"/>
      <c r="AA280" s="79"/>
      <c r="AB280" s="79"/>
      <c r="AC280" s="79"/>
      <c r="AD280" s="79"/>
      <c r="AE280" s="79"/>
      <c r="AF280" s="52"/>
      <c r="AG280" s="52"/>
      <c r="AH280" s="79"/>
    </row>
    <row r="281" spans="7:34" x14ac:dyDescent="0.25">
      <c r="G281" s="81"/>
      <c r="Q281" s="78"/>
      <c r="R281" s="79"/>
      <c r="S281" s="79"/>
      <c r="T281" s="79"/>
      <c r="U281" s="79"/>
      <c r="V281" s="79"/>
      <c r="W281" s="79"/>
      <c r="X281" s="79"/>
      <c r="Y281" s="79"/>
      <c r="Z281" s="79"/>
      <c r="AA281" s="79"/>
      <c r="AB281" s="79"/>
      <c r="AC281" s="79"/>
      <c r="AD281" s="79"/>
      <c r="AE281" s="79"/>
      <c r="AF281" s="52"/>
      <c r="AG281" s="52"/>
      <c r="AH281" s="79"/>
    </row>
    <row r="282" spans="7:34" x14ac:dyDescent="0.25">
      <c r="G282" s="81"/>
      <c r="Q282" s="78"/>
      <c r="R282" s="79"/>
      <c r="S282" s="79"/>
      <c r="T282" s="79"/>
      <c r="U282" s="79"/>
      <c r="V282" s="79"/>
      <c r="W282" s="79"/>
      <c r="X282" s="79"/>
      <c r="Y282" s="79"/>
      <c r="Z282" s="79"/>
      <c r="AA282" s="79"/>
      <c r="AB282" s="79"/>
      <c r="AC282" s="79"/>
      <c r="AD282" s="79"/>
      <c r="AE282" s="79"/>
      <c r="AF282" s="52"/>
      <c r="AG282" s="52"/>
      <c r="AH282" s="79"/>
    </row>
    <row r="283" spans="7:34" x14ac:dyDescent="0.25">
      <c r="G283" s="81"/>
      <c r="Q283" s="78"/>
      <c r="R283" s="79"/>
      <c r="S283" s="79"/>
      <c r="T283" s="79"/>
      <c r="U283" s="79"/>
      <c r="V283" s="79"/>
      <c r="W283" s="79"/>
      <c r="X283" s="79"/>
      <c r="Y283" s="79"/>
      <c r="Z283" s="79"/>
      <c r="AA283" s="79"/>
      <c r="AB283" s="79"/>
      <c r="AC283" s="79"/>
      <c r="AD283" s="79"/>
      <c r="AE283" s="79"/>
      <c r="AF283" s="52"/>
      <c r="AG283" s="52"/>
      <c r="AH283" s="79"/>
    </row>
    <row r="284" spans="7:34" x14ac:dyDescent="0.25">
      <c r="G284" s="81"/>
      <c r="Q284" s="78"/>
      <c r="R284" s="79"/>
      <c r="S284" s="79"/>
      <c r="T284" s="79"/>
      <c r="U284" s="79"/>
      <c r="V284" s="79"/>
      <c r="W284" s="79"/>
      <c r="X284" s="79"/>
      <c r="Y284" s="79"/>
      <c r="Z284" s="79"/>
      <c r="AA284" s="79"/>
      <c r="AB284" s="79"/>
      <c r="AC284" s="79"/>
      <c r="AD284" s="79"/>
      <c r="AE284" s="79"/>
      <c r="AF284" s="52"/>
      <c r="AG284" s="52"/>
      <c r="AH284" s="79"/>
    </row>
    <row r="285" spans="7:34" x14ac:dyDescent="0.25">
      <c r="G285" s="81"/>
      <c r="Q285" s="78"/>
      <c r="R285" s="79"/>
      <c r="S285" s="79"/>
      <c r="T285" s="79"/>
      <c r="U285" s="79"/>
      <c r="V285" s="79"/>
      <c r="W285" s="79"/>
      <c r="X285" s="79"/>
      <c r="Y285" s="79"/>
      <c r="Z285" s="79"/>
      <c r="AA285" s="79"/>
      <c r="AB285" s="79"/>
      <c r="AC285" s="79"/>
      <c r="AD285" s="79"/>
      <c r="AE285" s="79"/>
      <c r="AF285" s="52"/>
      <c r="AG285" s="52"/>
      <c r="AH285" s="79"/>
    </row>
    <row r="286" spans="7:34" x14ac:dyDescent="0.25">
      <c r="G286" s="81"/>
      <c r="Q286" s="78"/>
      <c r="R286" s="79"/>
      <c r="S286" s="79"/>
      <c r="T286" s="79"/>
      <c r="U286" s="79"/>
      <c r="V286" s="79"/>
      <c r="W286" s="79"/>
      <c r="X286" s="79"/>
      <c r="Y286" s="79"/>
      <c r="Z286" s="79"/>
      <c r="AA286" s="79"/>
      <c r="AB286" s="79"/>
      <c r="AC286" s="79"/>
      <c r="AD286" s="79"/>
      <c r="AE286" s="79"/>
      <c r="AF286" s="52"/>
      <c r="AG286" s="52"/>
      <c r="AH286" s="79"/>
    </row>
    <row r="287" spans="7:34" x14ac:dyDescent="0.25">
      <c r="G287" s="81"/>
      <c r="Q287" s="78"/>
      <c r="R287" s="79"/>
      <c r="S287" s="79"/>
      <c r="T287" s="79"/>
      <c r="U287" s="79"/>
      <c r="V287" s="79"/>
      <c r="W287" s="79"/>
      <c r="X287" s="79"/>
      <c r="Y287" s="79"/>
      <c r="Z287" s="79"/>
      <c r="AA287" s="79"/>
      <c r="AB287" s="79"/>
      <c r="AC287" s="79"/>
      <c r="AD287" s="79"/>
      <c r="AE287" s="79"/>
      <c r="AF287" s="52"/>
      <c r="AG287" s="52"/>
      <c r="AH287" s="79"/>
    </row>
    <row r="288" spans="7:34" x14ac:dyDescent="0.25">
      <c r="G288" s="81"/>
      <c r="Q288" s="78"/>
      <c r="R288" s="79"/>
      <c r="S288" s="79"/>
      <c r="T288" s="79"/>
      <c r="U288" s="79"/>
      <c r="V288" s="79"/>
      <c r="W288" s="79"/>
      <c r="X288" s="79"/>
      <c r="Y288" s="79"/>
      <c r="Z288" s="79"/>
      <c r="AA288" s="79"/>
      <c r="AB288" s="79"/>
      <c r="AC288" s="79"/>
      <c r="AD288" s="79"/>
      <c r="AE288" s="79"/>
      <c r="AF288" s="52"/>
      <c r="AG288" s="52"/>
      <c r="AH288" s="79"/>
    </row>
    <row r="289" spans="7:34" x14ac:dyDescent="0.25">
      <c r="G289" s="81"/>
      <c r="Q289" s="78"/>
      <c r="R289" s="79"/>
      <c r="S289" s="79"/>
      <c r="T289" s="79"/>
      <c r="U289" s="79"/>
      <c r="V289" s="79"/>
      <c r="W289" s="79"/>
      <c r="X289" s="79"/>
      <c r="Y289" s="79"/>
      <c r="Z289" s="79"/>
      <c r="AA289" s="79"/>
      <c r="AB289" s="79"/>
      <c r="AC289" s="79"/>
      <c r="AD289" s="79"/>
      <c r="AE289" s="79"/>
      <c r="AF289" s="52"/>
      <c r="AG289" s="52"/>
      <c r="AH289" s="79"/>
    </row>
    <row r="290" spans="7:34" x14ac:dyDescent="0.25">
      <c r="G290" s="81"/>
      <c r="Q290" s="78"/>
      <c r="R290" s="79"/>
      <c r="S290" s="79"/>
      <c r="T290" s="79"/>
      <c r="U290" s="79"/>
      <c r="V290" s="79"/>
      <c r="W290" s="79"/>
      <c r="X290" s="79"/>
      <c r="Y290" s="79"/>
      <c r="Z290" s="79"/>
      <c r="AA290" s="79"/>
      <c r="AB290" s="79"/>
      <c r="AC290" s="79"/>
      <c r="AD290" s="79"/>
      <c r="AE290" s="79"/>
      <c r="AF290" s="52"/>
      <c r="AG290" s="52"/>
      <c r="AH290" s="79"/>
    </row>
    <row r="291" spans="7:34" x14ac:dyDescent="0.25">
      <c r="G291" s="81"/>
      <c r="Q291" s="78"/>
      <c r="R291" s="79"/>
      <c r="S291" s="79"/>
      <c r="T291" s="79"/>
      <c r="U291" s="79"/>
      <c r="V291" s="79"/>
      <c r="W291" s="79"/>
      <c r="X291" s="79"/>
      <c r="Y291" s="79"/>
      <c r="Z291" s="79"/>
      <c r="AA291" s="79"/>
      <c r="AB291" s="79"/>
      <c r="AC291" s="79"/>
      <c r="AD291" s="79"/>
      <c r="AE291" s="79"/>
      <c r="AF291" s="52"/>
      <c r="AG291" s="52"/>
      <c r="AH291" s="79"/>
    </row>
    <row r="292" spans="7:34" x14ac:dyDescent="0.25">
      <c r="G292" s="81"/>
      <c r="Q292" s="78"/>
      <c r="R292" s="79"/>
      <c r="S292" s="79"/>
      <c r="T292" s="79"/>
      <c r="U292" s="79"/>
      <c r="V292" s="79"/>
      <c r="W292" s="79"/>
      <c r="X292" s="79"/>
      <c r="Y292" s="79"/>
      <c r="Z292" s="79"/>
      <c r="AA292" s="79"/>
      <c r="AB292" s="79"/>
      <c r="AC292" s="79"/>
      <c r="AD292" s="79"/>
      <c r="AE292" s="79"/>
      <c r="AF292" s="52"/>
      <c r="AG292" s="52"/>
      <c r="AH292" s="79"/>
    </row>
    <row r="293" spans="7:34" x14ac:dyDescent="0.25">
      <c r="G293" s="81"/>
      <c r="Q293" s="78"/>
      <c r="R293" s="79"/>
      <c r="S293" s="79"/>
      <c r="T293" s="79"/>
      <c r="U293" s="79"/>
      <c r="V293" s="79"/>
      <c r="W293" s="79"/>
      <c r="X293" s="79"/>
      <c r="Y293" s="79"/>
      <c r="Z293" s="79"/>
      <c r="AA293" s="79"/>
      <c r="AB293" s="79"/>
      <c r="AC293" s="79"/>
      <c r="AD293" s="79"/>
      <c r="AE293" s="79"/>
      <c r="AF293" s="52"/>
      <c r="AG293" s="52"/>
      <c r="AH293" s="79"/>
    </row>
    <row r="294" spans="7:34" x14ac:dyDescent="0.25">
      <c r="G294" s="81"/>
      <c r="Q294" s="78"/>
      <c r="R294" s="79"/>
      <c r="S294" s="79"/>
      <c r="T294" s="79"/>
      <c r="U294" s="79"/>
      <c r="V294" s="79"/>
      <c r="W294" s="79"/>
      <c r="X294" s="79"/>
      <c r="Y294" s="79"/>
      <c r="Z294" s="79"/>
      <c r="AA294" s="79"/>
      <c r="AB294" s="79"/>
      <c r="AC294" s="79"/>
      <c r="AD294" s="79"/>
      <c r="AE294" s="79"/>
      <c r="AF294" s="52"/>
      <c r="AG294" s="52"/>
      <c r="AH294" s="79"/>
    </row>
    <row r="295" spans="7:34" x14ac:dyDescent="0.25">
      <c r="G295" s="81"/>
      <c r="Q295" s="78"/>
      <c r="R295" s="79"/>
      <c r="S295" s="79"/>
      <c r="T295" s="79"/>
      <c r="U295" s="79"/>
      <c r="V295" s="79"/>
      <c r="W295" s="79"/>
      <c r="X295" s="79"/>
      <c r="Y295" s="79"/>
      <c r="Z295" s="79"/>
      <c r="AA295" s="79"/>
      <c r="AB295" s="79"/>
      <c r="AC295" s="79"/>
      <c r="AD295" s="79"/>
      <c r="AE295" s="79"/>
      <c r="AF295" s="52"/>
      <c r="AG295" s="52"/>
      <c r="AH295" s="79"/>
    </row>
    <row r="296" spans="7:34" x14ac:dyDescent="0.25">
      <c r="G296" s="81"/>
      <c r="Q296" s="78"/>
      <c r="R296" s="79"/>
      <c r="S296" s="79"/>
      <c r="T296" s="79"/>
      <c r="U296" s="79"/>
      <c r="V296" s="79"/>
      <c r="W296" s="79"/>
      <c r="X296" s="79"/>
      <c r="Y296" s="79"/>
      <c r="Z296" s="79"/>
      <c r="AA296" s="79"/>
      <c r="AB296" s="79"/>
      <c r="AC296" s="79"/>
      <c r="AD296" s="79"/>
      <c r="AE296" s="79"/>
      <c r="AF296" s="52"/>
      <c r="AG296" s="52"/>
      <c r="AH296" s="79"/>
    </row>
    <row r="297" spans="7:34" x14ac:dyDescent="0.25">
      <c r="G297" s="81"/>
      <c r="Q297" s="78"/>
      <c r="R297" s="79"/>
      <c r="S297" s="79"/>
      <c r="T297" s="79"/>
      <c r="U297" s="79"/>
      <c r="V297" s="79"/>
      <c r="W297" s="79"/>
      <c r="X297" s="79"/>
      <c r="Y297" s="79"/>
      <c r="Z297" s="79"/>
      <c r="AA297" s="79"/>
      <c r="AB297" s="79"/>
      <c r="AC297" s="79"/>
      <c r="AD297" s="79"/>
      <c r="AE297" s="79"/>
      <c r="AF297" s="52"/>
      <c r="AG297" s="52"/>
      <c r="AH297" s="79"/>
    </row>
    <row r="298" spans="7:34" x14ac:dyDescent="0.25">
      <c r="G298" s="81"/>
      <c r="Q298" s="78"/>
      <c r="R298" s="79"/>
      <c r="S298" s="79"/>
      <c r="T298" s="79"/>
      <c r="U298" s="79"/>
      <c r="V298" s="79"/>
      <c r="W298" s="79"/>
      <c r="X298" s="79"/>
      <c r="Y298" s="79"/>
      <c r="Z298" s="79"/>
      <c r="AA298" s="79"/>
      <c r="AB298" s="79"/>
      <c r="AC298" s="79"/>
      <c r="AD298" s="79"/>
      <c r="AE298" s="79"/>
      <c r="AF298" s="52"/>
      <c r="AG298" s="52"/>
      <c r="AH298" s="79"/>
    </row>
    <row r="299" spans="7:34" x14ac:dyDescent="0.25">
      <c r="G299" s="81"/>
      <c r="Q299" s="78"/>
      <c r="R299" s="79"/>
      <c r="S299" s="79"/>
      <c r="T299" s="79"/>
      <c r="U299" s="79"/>
      <c r="V299" s="79"/>
      <c r="W299" s="79"/>
      <c r="X299" s="79"/>
      <c r="Y299" s="79"/>
      <c r="Z299" s="79"/>
      <c r="AA299" s="79"/>
      <c r="AB299" s="79"/>
      <c r="AC299" s="79"/>
      <c r="AD299" s="79"/>
      <c r="AE299" s="79"/>
      <c r="AF299" s="52"/>
      <c r="AG299" s="52"/>
      <c r="AH299" s="79"/>
    </row>
    <row r="300" spans="7:34" x14ac:dyDescent="0.25">
      <c r="G300" s="81"/>
      <c r="Q300" s="78"/>
      <c r="R300" s="79"/>
      <c r="S300" s="79"/>
      <c r="T300" s="79"/>
      <c r="U300" s="79"/>
      <c r="V300" s="79"/>
      <c r="W300" s="79"/>
      <c r="X300" s="79"/>
      <c r="Y300" s="79"/>
      <c r="Z300" s="79"/>
      <c r="AA300" s="79"/>
      <c r="AB300" s="79"/>
      <c r="AC300" s="79"/>
      <c r="AD300" s="79"/>
      <c r="AE300" s="79"/>
      <c r="AF300" s="52"/>
      <c r="AG300" s="52"/>
      <c r="AH300" s="79"/>
    </row>
    <row r="301" spans="7:34" x14ac:dyDescent="0.25">
      <c r="G301" s="81"/>
      <c r="Q301" s="78"/>
      <c r="R301" s="79"/>
      <c r="S301" s="79"/>
      <c r="T301" s="79"/>
      <c r="U301" s="79"/>
      <c r="V301" s="79"/>
      <c r="W301" s="79"/>
      <c r="X301" s="79"/>
      <c r="Y301" s="79"/>
      <c r="Z301" s="79"/>
      <c r="AA301" s="79"/>
      <c r="AB301" s="79"/>
      <c r="AC301" s="79"/>
      <c r="AD301" s="79"/>
      <c r="AE301" s="79"/>
      <c r="AF301" s="52"/>
      <c r="AG301" s="52"/>
      <c r="AH301" s="79"/>
    </row>
    <row r="302" spans="7:34" x14ac:dyDescent="0.25">
      <c r="G302" s="81"/>
      <c r="Q302" s="78"/>
      <c r="R302" s="79"/>
      <c r="S302" s="79"/>
      <c r="T302" s="79"/>
      <c r="U302" s="79"/>
      <c r="V302" s="79"/>
      <c r="W302" s="79"/>
      <c r="X302" s="79"/>
      <c r="Y302" s="79"/>
      <c r="Z302" s="79"/>
      <c r="AA302" s="79"/>
      <c r="AB302" s="79"/>
      <c r="AC302" s="79"/>
      <c r="AD302" s="79"/>
      <c r="AE302" s="79"/>
      <c r="AF302" s="52"/>
      <c r="AG302" s="52"/>
      <c r="AH302" s="79"/>
    </row>
    <row r="303" spans="7:34" x14ac:dyDescent="0.25">
      <c r="G303" s="81"/>
      <c r="Q303" s="78"/>
      <c r="R303" s="79"/>
      <c r="S303" s="79"/>
      <c r="T303" s="79"/>
      <c r="U303" s="79"/>
      <c r="V303" s="79"/>
      <c r="W303" s="79"/>
      <c r="X303" s="79"/>
      <c r="Y303" s="79"/>
      <c r="Z303" s="79"/>
      <c r="AA303" s="79"/>
      <c r="AB303" s="79"/>
      <c r="AC303" s="79"/>
      <c r="AD303" s="79"/>
      <c r="AE303" s="79"/>
      <c r="AF303" s="52"/>
      <c r="AG303" s="52"/>
      <c r="AH303" s="79"/>
    </row>
    <row r="304" spans="7:34" x14ac:dyDescent="0.25">
      <c r="G304" s="81"/>
      <c r="Q304" s="78"/>
      <c r="R304" s="79"/>
      <c r="S304" s="79"/>
      <c r="T304" s="79"/>
      <c r="U304" s="79"/>
      <c r="V304" s="79"/>
      <c r="W304" s="79"/>
      <c r="X304" s="79"/>
      <c r="Y304" s="79"/>
      <c r="Z304" s="79"/>
      <c r="AA304" s="79"/>
      <c r="AB304" s="79"/>
      <c r="AC304" s="79"/>
      <c r="AD304" s="79"/>
      <c r="AE304" s="79"/>
      <c r="AF304" s="52"/>
      <c r="AG304" s="52"/>
      <c r="AH304" s="79"/>
    </row>
    <row r="305" spans="7:34" x14ac:dyDescent="0.25">
      <c r="G305" s="81"/>
      <c r="Q305" s="78"/>
      <c r="R305" s="79"/>
      <c r="S305" s="79"/>
      <c r="T305" s="79"/>
      <c r="U305" s="79"/>
      <c r="V305" s="79"/>
      <c r="W305" s="79"/>
      <c r="X305" s="79"/>
      <c r="Y305" s="79"/>
      <c r="Z305" s="79"/>
      <c r="AA305" s="79"/>
      <c r="AB305" s="79"/>
      <c r="AC305" s="79"/>
      <c r="AD305" s="79"/>
      <c r="AE305" s="79"/>
      <c r="AF305" s="52"/>
      <c r="AG305" s="52"/>
      <c r="AH305" s="79"/>
    </row>
    <row r="306" spans="7:34" x14ac:dyDescent="0.25">
      <c r="G306" s="81"/>
      <c r="Q306" s="78"/>
      <c r="R306" s="79"/>
      <c r="S306" s="79"/>
      <c r="T306" s="79"/>
      <c r="U306" s="79"/>
      <c r="V306" s="79"/>
      <c r="W306" s="79"/>
      <c r="X306" s="79"/>
      <c r="Y306" s="79"/>
      <c r="Z306" s="79"/>
      <c r="AA306" s="79"/>
      <c r="AB306" s="79"/>
      <c r="AC306" s="79"/>
      <c r="AD306" s="79"/>
      <c r="AE306" s="79"/>
      <c r="AF306" s="52"/>
      <c r="AG306" s="52"/>
      <c r="AH306" s="79"/>
    </row>
    <row r="307" spans="7:34" x14ac:dyDescent="0.25">
      <c r="G307" s="81"/>
      <c r="Q307" s="78"/>
      <c r="R307" s="79"/>
      <c r="S307" s="79"/>
      <c r="T307" s="79"/>
      <c r="U307" s="79"/>
      <c r="V307" s="79"/>
      <c r="W307" s="79"/>
      <c r="X307" s="79"/>
      <c r="Y307" s="79"/>
      <c r="Z307" s="79"/>
      <c r="AA307" s="79"/>
      <c r="AB307" s="79"/>
      <c r="AC307" s="79"/>
      <c r="AD307" s="79"/>
      <c r="AE307" s="79"/>
      <c r="AF307" s="52"/>
      <c r="AG307" s="52"/>
      <c r="AH307" s="79"/>
    </row>
    <row r="308" spans="7:34" x14ac:dyDescent="0.25">
      <c r="G308" s="81"/>
      <c r="Q308" s="78"/>
      <c r="R308" s="79"/>
      <c r="S308" s="79"/>
      <c r="T308" s="79"/>
      <c r="U308" s="79"/>
      <c r="V308" s="79"/>
      <c r="W308" s="79"/>
      <c r="X308" s="79"/>
      <c r="Y308" s="79"/>
      <c r="Z308" s="79"/>
      <c r="AA308" s="79"/>
      <c r="AB308" s="79"/>
      <c r="AC308" s="79"/>
      <c r="AD308" s="79"/>
      <c r="AE308" s="79"/>
      <c r="AF308" s="52"/>
      <c r="AG308" s="52"/>
      <c r="AH308" s="79"/>
    </row>
    <row r="309" spans="7:34" x14ac:dyDescent="0.25">
      <c r="G309" s="81"/>
      <c r="Q309" s="78"/>
      <c r="R309" s="79"/>
      <c r="S309" s="79"/>
      <c r="T309" s="79"/>
      <c r="U309" s="79"/>
      <c r="V309" s="79"/>
      <c r="W309" s="79"/>
      <c r="X309" s="79"/>
      <c r="Y309" s="79"/>
      <c r="Z309" s="79"/>
      <c r="AA309" s="79"/>
      <c r="AB309" s="79"/>
      <c r="AC309" s="79"/>
      <c r="AD309" s="79"/>
      <c r="AE309" s="79"/>
      <c r="AF309" s="52"/>
      <c r="AG309" s="52"/>
      <c r="AH309" s="79"/>
    </row>
    <row r="310" spans="7:34" x14ac:dyDescent="0.25">
      <c r="G310" s="81"/>
      <c r="Q310" s="78"/>
      <c r="R310" s="79"/>
      <c r="S310" s="79"/>
      <c r="T310" s="79"/>
      <c r="U310" s="79"/>
      <c r="V310" s="79"/>
      <c r="W310" s="79"/>
      <c r="X310" s="79"/>
      <c r="Y310" s="79"/>
      <c r="Z310" s="79"/>
      <c r="AA310" s="79"/>
      <c r="AB310" s="79"/>
      <c r="AC310" s="79"/>
      <c r="AD310" s="79"/>
      <c r="AE310" s="79"/>
      <c r="AF310" s="52"/>
      <c r="AG310" s="52"/>
      <c r="AH310" s="79"/>
    </row>
    <row r="311" spans="7:34" x14ac:dyDescent="0.25">
      <c r="G311" s="81"/>
      <c r="Q311" s="78"/>
      <c r="R311" s="79"/>
      <c r="S311" s="79"/>
      <c r="T311" s="79"/>
      <c r="U311" s="79"/>
      <c r="V311" s="79"/>
      <c r="W311" s="79"/>
      <c r="X311" s="79"/>
      <c r="Y311" s="79"/>
      <c r="Z311" s="79"/>
      <c r="AA311" s="79"/>
      <c r="AB311" s="79"/>
      <c r="AC311" s="79"/>
      <c r="AD311" s="79"/>
      <c r="AE311" s="79"/>
      <c r="AF311" s="52"/>
      <c r="AG311" s="52"/>
      <c r="AH311" s="79"/>
    </row>
    <row r="312" spans="7:34" x14ac:dyDescent="0.25">
      <c r="G312" s="81"/>
      <c r="Q312" s="78"/>
      <c r="R312" s="79"/>
      <c r="S312" s="79"/>
      <c r="T312" s="79"/>
      <c r="U312" s="79"/>
      <c r="V312" s="79"/>
      <c r="W312" s="79"/>
      <c r="X312" s="79"/>
      <c r="Y312" s="79"/>
      <c r="Z312" s="79"/>
      <c r="AA312" s="79"/>
      <c r="AB312" s="79"/>
      <c r="AC312" s="79"/>
      <c r="AD312" s="79"/>
      <c r="AE312" s="79"/>
      <c r="AF312" s="52"/>
      <c r="AG312" s="52"/>
      <c r="AH312" s="79"/>
    </row>
    <row r="313" spans="7:34" x14ac:dyDescent="0.25">
      <c r="G313" s="81"/>
      <c r="Q313" s="78"/>
      <c r="R313" s="79"/>
      <c r="S313" s="79"/>
      <c r="T313" s="79"/>
      <c r="U313" s="79"/>
      <c r="V313" s="79"/>
      <c r="W313" s="79"/>
      <c r="X313" s="79"/>
      <c r="Y313" s="79"/>
      <c r="Z313" s="79"/>
      <c r="AA313" s="79"/>
      <c r="AB313" s="79"/>
      <c r="AC313" s="79"/>
      <c r="AD313" s="79"/>
      <c r="AE313" s="79"/>
      <c r="AF313" s="52"/>
      <c r="AG313" s="52"/>
      <c r="AH313" s="79"/>
    </row>
    <row r="314" spans="7:34" x14ac:dyDescent="0.25">
      <c r="G314" s="81"/>
      <c r="Q314" s="78"/>
      <c r="R314" s="79"/>
      <c r="S314" s="79"/>
      <c r="T314" s="79"/>
      <c r="U314" s="79"/>
      <c r="V314" s="79"/>
      <c r="W314" s="79"/>
      <c r="X314" s="79"/>
      <c r="Y314" s="79"/>
      <c r="Z314" s="79"/>
      <c r="AA314" s="79"/>
      <c r="AB314" s="79"/>
      <c r="AC314" s="79"/>
      <c r="AD314" s="79"/>
      <c r="AE314" s="79"/>
      <c r="AF314" s="52"/>
      <c r="AG314" s="52"/>
      <c r="AH314" s="79"/>
    </row>
    <row r="315" spans="7:34" x14ac:dyDescent="0.25">
      <c r="G315" s="81"/>
      <c r="Q315" s="78"/>
      <c r="R315" s="79"/>
      <c r="S315" s="79"/>
      <c r="T315" s="79"/>
      <c r="U315" s="79"/>
      <c r="V315" s="79"/>
      <c r="W315" s="79"/>
      <c r="X315" s="79"/>
      <c r="Y315" s="79"/>
      <c r="Z315" s="79"/>
      <c r="AA315" s="79"/>
      <c r="AB315" s="79"/>
      <c r="AC315" s="79"/>
      <c r="AD315" s="79"/>
      <c r="AE315" s="79"/>
      <c r="AF315" s="52"/>
      <c r="AG315" s="52"/>
      <c r="AH315" s="79"/>
    </row>
    <row r="316" spans="7:34" x14ac:dyDescent="0.25">
      <c r="G316" s="81"/>
      <c r="Q316" s="78"/>
      <c r="R316" s="79"/>
      <c r="S316" s="79"/>
      <c r="T316" s="79"/>
      <c r="U316" s="79"/>
      <c r="V316" s="79"/>
      <c r="W316" s="79"/>
      <c r="X316" s="79"/>
      <c r="Y316" s="79"/>
      <c r="Z316" s="79"/>
      <c r="AA316" s="79"/>
      <c r="AB316" s="79"/>
      <c r="AC316" s="79"/>
      <c r="AD316" s="79"/>
      <c r="AE316" s="79"/>
      <c r="AF316" s="52"/>
      <c r="AG316" s="52"/>
      <c r="AH316" s="79"/>
    </row>
    <row r="317" spans="7:34" x14ac:dyDescent="0.25">
      <c r="G317" s="81"/>
      <c r="Q317" s="78"/>
      <c r="R317" s="79"/>
      <c r="S317" s="79"/>
      <c r="T317" s="79"/>
      <c r="U317" s="79"/>
      <c r="V317" s="79"/>
      <c r="W317" s="79"/>
      <c r="X317" s="79"/>
      <c r="Y317" s="79"/>
      <c r="Z317" s="79"/>
      <c r="AA317" s="79"/>
      <c r="AB317" s="79"/>
      <c r="AC317" s="79"/>
      <c r="AD317" s="79"/>
      <c r="AE317" s="79"/>
      <c r="AF317" s="52"/>
      <c r="AG317" s="52"/>
      <c r="AH317" s="79"/>
    </row>
    <row r="318" spans="7:34" x14ac:dyDescent="0.25">
      <c r="G318" s="81"/>
      <c r="Q318" s="78"/>
      <c r="R318" s="79"/>
      <c r="S318" s="79"/>
      <c r="T318" s="79"/>
      <c r="U318" s="79"/>
      <c r="V318" s="79"/>
      <c r="W318" s="79"/>
      <c r="X318" s="79"/>
      <c r="Y318" s="79"/>
      <c r="Z318" s="79"/>
      <c r="AA318" s="79"/>
      <c r="AB318" s="79"/>
      <c r="AC318" s="79"/>
      <c r="AD318" s="79"/>
      <c r="AE318" s="79"/>
      <c r="AF318" s="52"/>
      <c r="AG318" s="52"/>
      <c r="AH318" s="79"/>
    </row>
    <row r="319" spans="7:34" x14ac:dyDescent="0.25">
      <c r="G319" s="81"/>
      <c r="Q319" s="78"/>
      <c r="R319" s="79"/>
      <c r="S319" s="79"/>
      <c r="T319" s="79"/>
      <c r="U319" s="79"/>
      <c r="V319" s="79"/>
      <c r="W319" s="79"/>
      <c r="X319" s="79"/>
      <c r="Y319" s="79"/>
      <c r="Z319" s="79"/>
      <c r="AA319" s="79"/>
      <c r="AB319" s="79"/>
      <c r="AC319" s="79"/>
      <c r="AD319" s="79"/>
      <c r="AE319" s="79"/>
      <c r="AF319" s="52"/>
      <c r="AG319" s="52"/>
      <c r="AH319" s="79"/>
    </row>
    <row r="320" spans="7:34" x14ac:dyDescent="0.25">
      <c r="G320" s="81"/>
      <c r="Q320" s="78"/>
      <c r="R320" s="79"/>
      <c r="S320" s="79"/>
      <c r="T320" s="79"/>
      <c r="U320" s="79"/>
      <c r="V320" s="79"/>
      <c r="W320" s="79"/>
      <c r="X320" s="79"/>
      <c r="Y320" s="79"/>
      <c r="Z320" s="79"/>
      <c r="AA320" s="79"/>
      <c r="AB320" s="79"/>
      <c r="AC320" s="79"/>
      <c r="AD320" s="79"/>
      <c r="AE320" s="79"/>
      <c r="AF320" s="52"/>
      <c r="AG320" s="52"/>
      <c r="AH320" s="79"/>
    </row>
    <row r="321" spans="7:34" x14ac:dyDescent="0.25">
      <c r="G321" s="81"/>
      <c r="Q321" s="78"/>
      <c r="R321" s="79"/>
      <c r="S321" s="79"/>
      <c r="T321" s="79"/>
      <c r="U321" s="79"/>
      <c r="V321" s="79"/>
      <c r="W321" s="79"/>
      <c r="X321" s="79"/>
      <c r="Y321" s="79"/>
      <c r="Z321" s="79"/>
      <c r="AA321" s="79"/>
      <c r="AB321" s="79"/>
      <c r="AC321" s="79"/>
      <c r="AD321" s="79"/>
      <c r="AE321" s="79"/>
      <c r="AF321" s="52"/>
      <c r="AG321" s="52"/>
      <c r="AH321" s="79"/>
    </row>
    <row r="322" spans="7:34" x14ac:dyDescent="0.25">
      <c r="G322" s="81"/>
      <c r="Q322" s="78"/>
      <c r="R322" s="79"/>
      <c r="S322" s="79"/>
      <c r="T322" s="79"/>
      <c r="U322" s="79"/>
      <c r="V322" s="79"/>
      <c r="W322" s="79"/>
      <c r="X322" s="79"/>
      <c r="Y322" s="79"/>
      <c r="Z322" s="79"/>
      <c r="AA322" s="79"/>
      <c r="AB322" s="79"/>
      <c r="AC322" s="79"/>
      <c r="AD322" s="79"/>
      <c r="AE322" s="79"/>
      <c r="AF322" s="52"/>
      <c r="AG322" s="52"/>
      <c r="AH322" s="79"/>
    </row>
    <row r="323" spans="7:34" x14ac:dyDescent="0.25">
      <c r="G323" s="81"/>
      <c r="Q323" s="78"/>
      <c r="R323" s="79"/>
      <c r="S323" s="79"/>
      <c r="T323" s="79"/>
      <c r="U323" s="79"/>
      <c r="V323" s="79"/>
      <c r="W323" s="79"/>
      <c r="X323" s="79"/>
      <c r="Y323" s="79"/>
      <c r="Z323" s="79"/>
      <c r="AA323" s="79"/>
      <c r="AB323" s="79"/>
      <c r="AC323" s="79"/>
      <c r="AD323" s="79"/>
      <c r="AE323" s="79"/>
      <c r="AF323" s="52"/>
      <c r="AG323" s="52"/>
      <c r="AH323" s="79"/>
    </row>
    <row r="324" spans="7:34" x14ac:dyDescent="0.25">
      <c r="G324" s="81"/>
      <c r="Q324" s="78"/>
      <c r="R324" s="79"/>
      <c r="S324" s="79"/>
      <c r="T324" s="79"/>
      <c r="U324" s="79"/>
      <c r="V324" s="79"/>
      <c r="W324" s="79"/>
      <c r="X324" s="79"/>
      <c r="Y324" s="79"/>
      <c r="Z324" s="79"/>
      <c r="AA324" s="79"/>
      <c r="AB324" s="79"/>
      <c r="AC324" s="79"/>
      <c r="AD324" s="79"/>
      <c r="AE324" s="79"/>
      <c r="AF324" s="52"/>
      <c r="AG324" s="52"/>
      <c r="AH324" s="79"/>
    </row>
    <row r="325" spans="7:34" x14ac:dyDescent="0.25">
      <c r="G325" s="81"/>
      <c r="Q325" s="78"/>
      <c r="R325" s="79"/>
      <c r="S325" s="79"/>
      <c r="T325" s="79"/>
      <c r="U325" s="79"/>
      <c r="V325" s="79"/>
      <c r="W325" s="79"/>
      <c r="X325" s="79"/>
      <c r="Y325" s="79"/>
      <c r="Z325" s="79"/>
      <c r="AA325" s="79"/>
      <c r="AB325" s="79"/>
      <c r="AC325" s="79"/>
      <c r="AD325" s="79"/>
      <c r="AE325" s="79"/>
      <c r="AF325" s="52"/>
      <c r="AG325" s="52"/>
      <c r="AH325" s="79"/>
    </row>
    <row r="326" spans="7:34" x14ac:dyDescent="0.25">
      <c r="G326" s="81"/>
      <c r="Q326" s="78"/>
      <c r="R326" s="79"/>
      <c r="S326" s="79"/>
      <c r="T326" s="79"/>
      <c r="U326" s="79"/>
      <c r="V326" s="79"/>
      <c r="W326" s="79"/>
      <c r="X326" s="79"/>
      <c r="Y326" s="79"/>
      <c r="Z326" s="79"/>
      <c r="AA326" s="79"/>
      <c r="AB326" s="79"/>
      <c r="AC326" s="79"/>
      <c r="AD326" s="79"/>
      <c r="AE326" s="79"/>
      <c r="AF326" s="52"/>
      <c r="AG326" s="52"/>
      <c r="AH326" s="79"/>
    </row>
    <row r="327" spans="7:34" x14ac:dyDescent="0.25">
      <c r="G327" s="81"/>
      <c r="Q327" s="78"/>
      <c r="R327" s="79"/>
      <c r="S327" s="79"/>
      <c r="T327" s="79"/>
      <c r="U327" s="79"/>
      <c r="V327" s="79"/>
      <c r="W327" s="79"/>
      <c r="X327" s="79"/>
      <c r="Y327" s="79"/>
      <c r="Z327" s="79"/>
      <c r="AA327" s="79"/>
      <c r="AB327" s="79"/>
      <c r="AC327" s="79"/>
      <c r="AD327" s="79"/>
      <c r="AE327" s="79"/>
      <c r="AF327" s="52"/>
      <c r="AG327" s="52"/>
      <c r="AH327" s="79"/>
    </row>
    <row r="328" spans="7:34" x14ac:dyDescent="0.25">
      <c r="G328" s="81"/>
      <c r="Q328" s="78"/>
      <c r="R328" s="79"/>
      <c r="S328" s="79"/>
      <c r="T328" s="79"/>
      <c r="U328" s="79"/>
      <c r="V328" s="79"/>
      <c r="W328" s="79"/>
      <c r="X328" s="79"/>
      <c r="Y328" s="79"/>
      <c r="Z328" s="79"/>
      <c r="AA328" s="79"/>
      <c r="AB328" s="79"/>
      <c r="AC328" s="79"/>
      <c r="AD328" s="79"/>
      <c r="AE328" s="79"/>
      <c r="AF328" s="52"/>
      <c r="AG328" s="52"/>
      <c r="AH328" s="79"/>
    </row>
    <row r="329" spans="7:34" x14ac:dyDescent="0.25">
      <c r="G329" s="81"/>
      <c r="Q329" s="78"/>
      <c r="R329" s="79"/>
      <c r="S329" s="79"/>
      <c r="T329" s="79"/>
      <c r="U329" s="79"/>
      <c r="V329" s="79"/>
      <c r="W329" s="79"/>
      <c r="X329" s="79"/>
      <c r="Y329" s="79"/>
      <c r="Z329" s="79"/>
      <c r="AA329" s="79"/>
      <c r="AB329" s="79"/>
      <c r="AC329" s="79"/>
      <c r="AD329" s="79"/>
      <c r="AE329" s="79"/>
      <c r="AF329" s="52"/>
      <c r="AG329" s="52"/>
      <c r="AH329" s="79"/>
    </row>
    <row r="330" spans="7:34" x14ac:dyDescent="0.25">
      <c r="G330" s="81"/>
      <c r="Q330" s="78"/>
      <c r="R330" s="79"/>
      <c r="S330" s="79"/>
      <c r="T330" s="79"/>
      <c r="U330" s="79"/>
      <c r="V330" s="79"/>
      <c r="W330" s="79"/>
      <c r="X330" s="79"/>
      <c r="Y330" s="79"/>
      <c r="Z330" s="79"/>
      <c r="AA330" s="79"/>
      <c r="AB330" s="79"/>
      <c r="AC330" s="79"/>
      <c r="AD330" s="79"/>
      <c r="AE330" s="79"/>
      <c r="AF330" s="52"/>
      <c r="AG330" s="52"/>
      <c r="AH330" s="79"/>
    </row>
    <row r="331" spans="7:34" x14ac:dyDescent="0.25">
      <c r="G331" s="81"/>
      <c r="Q331" s="78"/>
      <c r="R331" s="79"/>
      <c r="S331" s="79"/>
      <c r="T331" s="79"/>
      <c r="U331" s="79"/>
      <c r="V331" s="79"/>
      <c r="W331" s="79"/>
      <c r="X331" s="79"/>
      <c r="Y331" s="79"/>
      <c r="Z331" s="79"/>
      <c r="AA331" s="79"/>
      <c r="AB331" s="79"/>
      <c r="AC331" s="79"/>
      <c r="AD331" s="79"/>
      <c r="AE331" s="79"/>
      <c r="AF331" s="52"/>
      <c r="AG331" s="52"/>
      <c r="AH331" s="79"/>
    </row>
    <row r="332" spans="7:34" x14ac:dyDescent="0.25">
      <c r="G332" s="81"/>
      <c r="Q332" s="78"/>
      <c r="R332" s="79"/>
      <c r="S332" s="79"/>
      <c r="T332" s="79"/>
      <c r="U332" s="79"/>
      <c r="V332" s="79"/>
      <c r="W332" s="79"/>
      <c r="X332" s="79"/>
      <c r="Y332" s="79"/>
      <c r="Z332" s="79"/>
      <c r="AA332" s="79"/>
      <c r="AB332" s="79"/>
      <c r="AC332" s="79"/>
      <c r="AD332" s="79"/>
      <c r="AE332" s="79"/>
      <c r="AF332" s="52"/>
      <c r="AG332" s="52"/>
      <c r="AH332" s="79"/>
    </row>
    <row r="333" spans="7:34" x14ac:dyDescent="0.25">
      <c r="G333" s="81"/>
      <c r="Q333" s="78"/>
      <c r="R333" s="79"/>
      <c r="S333" s="79"/>
      <c r="T333" s="79"/>
      <c r="U333" s="79"/>
      <c r="V333" s="79"/>
      <c r="W333" s="79"/>
      <c r="X333" s="79"/>
      <c r="Y333" s="79"/>
      <c r="Z333" s="79"/>
      <c r="AA333" s="79"/>
      <c r="AB333" s="79"/>
      <c r="AC333" s="79"/>
      <c r="AD333" s="79"/>
      <c r="AE333" s="79"/>
      <c r="AF333" s="52"/>
      <c r="AG333" s="52"/>
      <c r="AH333" s="79"/>
    </row>
    <row r="334" spans="7:34" x14ac:dyDescent="0.25">
      <c r="G334" s="81"/>
      <c r="Q334" s="78"/>
      <c r="R334" s="79"/>
      <c r="S334" s="79"/>
      <c r="T334" s="79"/>
      <c r="U334" s="79"/>
      <c r="V334" s="79"/>
      <c r="W334" s="79"/>
      <c r="X334" s="79"/>
      <c r="Y334" s="79"/>
      <c r="Z334" s="79"/>
      <c r="AA334" s="79"/>
      <c r="AB334" s="79"/>
      <c r="AC334" s="79"/>
      <c r="AD334" s="79"/>
      <c r="AE334" s="79"/>
      <c r="AF334" s="52"/>
      <c r="AG334" s="52"/>
      <c r="AH334" s="79"/>
    </row>
    <row r="335" spans="7:34" x14ac:dyDescent="0.25">
      <c r="G335" s="81"/>
      <c r="Q335" s="78"/>
      <c r="R335" s="79"/>
      <c r="S335" s="79"/>
      <c r="T335" s="79"/>
      <c r="U335" s="79"/>
      <c r="V335" s="79"/>
      <c r="W335" s="79"/>
      <c r="X335" s="79"/>
      <c r="Y335" s="79"/>
      <c r="Z335" s="79"/>
      <c r="AA335" s="79"/>
      <c r="AB335" s="79"/>
      <c r="AC335" s="79"/>
      <c r="AD335" s="79"/>
      <c r="AE335" s="79"/>
      <c r="AF335" s="52"/>
      <c r="AG335" s="52"/>
      <c r="AH335" s="79"/>
    </row>
    <row r="336" spans="7:34" x14ac:dyDescent="0.25">
      <c r="G336" s="81"/>
      <c r="Q336" s="78"/>
      <c r="R336" s="79"/>
      <c r="S336" s="79"/>
      <c r="T336" s="79"/>
      <c r="U336" s="79"/>
      <c r="V336" s="79"/>
      <c r="W336" s="79"/>
      <c r="X336" s="79"/>
      <c r="Y336" s="79"/>
      <c r="Z336" s="79"/>
      <c r="AA336" s="79"/>
      <c r="AB336" s="79"/>
      <c r="AC336" s="79"/>
      <c r="AD336" s="79"/>
      <c r="AE336" s="79"/>
      <c r="AF336" s="52"/>
      <c r="AG336" s="52"/>
      <c r="AH336" s="79"/>
    </row>
    <row r="337" spans="7:34" x14ac:dyDescent="0.25">
      <c r="G337" s="81"/>
      <c r="Q337" s="78"/>
      <c r="R337" s="79"/>
      <c r="S337" s="79"/>
      <c r="T337" s="79"/>
      <c r="U337" s="79"/>
      <c r="V337" s="79"/>
      <c r="W337" s="79"/>
      <c r="X337" s="79"/>
      <c r="Y337" s="79"/>
      <c r="Z337" s="79"/>
      <c r="AA337" s="79"/>
      <c r="AB337" s="79"/>
      <c r="AC337" s="79"/>
      <c r="AD337" s="79"/>
      <c r="AE337" s="79"/>
      <c r="AF337" s="52"/>
      <c r="AG337" s="52"/>
      <c r="AH337" s="79"/>
    </row>
    <row r="338" spans="7:34" x14ac:dyDescent="0.25">
      <c r="G338" s="81"/>
      <c r="Q338" s="78"/>
      <c r="R338" s="79"/>
      <c r="S338" s="79"/>
      <c r="T338" s="79"/>
      <c r="U338" s="79"/>
      <c r="V338" s="79"/>
      <c r="W338" s="79"/>
      <c r="X338" s="79"/>
      <c r="Y338" s="79"/>
      <c r="Z338" s="79"/>
      <c r="AA338" s="79"/>
      <c r="AB338" s="79"/>
      <c r="AC338" s="79"/>
      <c r="AD338" s="79"/>
      <c r="AE338" s="79"/>
      <c r="AF338" s="52"/>
      <c r="AG338" s="52"/>
      <c r="AH338" s="79"/>
    </row>
    <row r="339" spans="7:34" x14ac:dyDescent="0.25">
      <c r="G339" s="81"/>
      <c r="Q339" s="78"/>
      <c r="R339" s="79"/>
      <c r="S339" s="79"/>
      <c r="T339" s="79"/>
      <c r="U339" s="79"/>
      <c r="V339" s="79"/>
      <c r="W339" s="79"/>
      <c r="X339" s="79"/>
      <c r="Y339" s="79"/>
      <c r="Z339" s="79"/>
      <c r="AA339" s="79"/>
      <c r="AB339" s="79"/>
      <c r="AC339" s="79"/>
      <c r="AD339" s="79"/>
      <c r="AE339" s="79"/>
      <c r="AF339" s="52"/>
      <c r="AG339" s="52"/>
      <c r="AH339" s="79"/>
    </row>
    <row r="340" spans="7:34" x14ac:dyDescent="0.25">
      <c r="G340" s="81"/>
      <c r="Q340" s="78"/>
      <c r="R340" s="79"/>
      <c r="S340" s="79"/>
      <c r="T340" s="79"/>
      <c r="U340" s="79"/>
      <c r="V340" s="79"/>
      <c r="W340" s="79"/>
      <c r="X340" s="79"/>
      <c r="Y340" s="79"/>
      <c r="Z340" s="79"/>
      <c r="AA340" s="79"/>
      <c r="AB340" s="79"/>
      <c r="AC340" s="79"/>
      <c r="AD340" s="79"/>
      <c r="AE340" s="79"/>
      <c r="AF340" s="52"/>
      <c r="AG340" s="52"/>
      <c r="AH340" s="79"/>
    </row>
    <row r="341" spans="7:34" x14ac:dyDescent="0.25">
      <c r="G341" s="81"/>
      <c r="Q341" s="78"/>
      <c r="R341" s="79"/>
      <c r="S341" s="79"/>
      <c r="T341" s="79"/>
      <c r="U341" s="79"/>
      <c r="V341" s="79"/>
      <c r="W341" s="79"/>
      <c r="X341" s="79"/>
      <c r="Y341" s="79"/>
      <c r="Z341" s="79"/>
      <c r="AA341" s="79"/>
      <c r="AB341" s="79"/>
      <c r="AC341" s="79"/>
      <c r="AD341" s="79"/>
      <c r="AE341" s="79"/>
      <c r="AF341" s="52"/>
      <c r="AG341" s="52"/>
      <c r="AH341" s="79"/>
    </row>
    <row r="342" spans="7:34" x14ac:dyDescent="0.25">
      <c r="G342" s="81"/>
      <c r="Q342" s="78"/>
      <c r="R342" s="79"/>
      <c r="S342" s="79"/>
      <c r="T342" s="79"/>
      <c r="U342" s="79"/>
      <c r="V342" s="79"/>
      <c r="W342" s="79"/>
      <c r="X342" s="79"/>
      <c r="Y342" s="79"/>
      <c r="Z342" s="79"/>
      <c r="AA342" s="79"/>
      <c r="AB342" s="79"/>
      <c r="AC342" s="79"/>
      <c r="AD342" s="79"/>
      <c r="AE342" s="79"/>
      <c r="AF342" s="52"/>
      <c r="AG342" s="52"/>
      <c r="AH342" s="79"/>
    </row>
    <row r="343" spans="7:34" x14ac:dyDescent="0.25">
      <c r="G343" s="81"/>
      <c r="Q343" s="78"/>
      <c r="R343" s="79"/>
      <c r="S343" s="79"/>
      <c r="T343" s="79"/>
      <c r="U343" s="79"/>
      <c r="V343" s="79"/>
      <c r="W343" s="79"/>
      <c r="X343" s="79"/>
      <c r="Y343" s="79"/>
      <c r="Z343" s="79"/>
      <c r="AA343" s="79"/>
      <c r="AB343" s="79"/>
      <c r="AC343" s="79"/>
      <c r="AD343" s="79"/>
      <c r="AE343" s="79"/>
      <c r="AF343" s="52"/>
      <c r="AG343" s="52"/>
      <c r="AH343" s="79"/>
    </row>
    <row r="344" spans="7:34" x14ac:dyDescent="0.25">
      <c r="G344" s="81"/>
      <c r="Q344" s="78"/>
      <c r="R344" s="79"/>
      <c r="S344" s="79"/>
      <c r="T344" s="79"/>
      <c r="U344" s="79"/>
      <c r="V344" s="79"/>
      <c r="W344" s="79"/>
      <c r="X344" s="79"/>
      <c r="Y344" s="79"/>
      <c r="Z344" s="79"/>
      <c r="AA344" s="79"/>
      <c r="AB344" s="79"/>
      <c r="AC344" s="79"/>
      <c r="AD344" s="79"/>
      <c r="AE344" s="79"/>
      <c r="AF344" s="52"/>
      <c r="AG344" s="52"/>
      <c r="AH344" s="79"/>
    </row>
    <row r="345" spans="7:34" x14ac:dyDescent="0.25">
      <c r="G345" s="81"/>
      <c r="Q345" s="78"/>
      <c r="R345" s="79"/>
      <c r="S345" s="79"/>
      <c r="T345" s="79"/>
      <c r="U345" s="79"/>
      <c r="V345" s="79"/>
      <c r="W345" s="79"/>
      <c r="X345" s="79"/>
      <c r="Y345" s="79"/>
      <c r="Z345" s="79"/>
      <c r="AA345" s="79"/>
      <c r="AB345" s="79"/>
      <c r="AC345" s="79"/>
      <c r="AD345" s="79"/>
      <c r="AE345" s="79"/>
      <c r="AF345" s="52"/>
      <c r="AG345" s="52"/>
      <c r="AH345" s="79"/>
    </row>
    <row r="346" spans="7:34" x14ac:dyDescent="0.25">
      <c r="G346" s="81"/>
      <c r="Q346" s="78"/>
      <c r="R346" s="79"/>
      <c r="S346" s="79"/>
      <c r="T346" s="79"/>
      <c r="U346" s="79"/>
      <c r="V346" s="79"/>
      <c r="W346" s="79"/>
      <c r="X346" s="79"/>
      <c r="Y346" s="79"/>
      <c r="Z346" s="79"/>
      <c r="AA346" s="79"/>
      <c r="AB346" s="79"/>
      <c r="AC346" s="79"/>
      <c r="AD346" s="79"/>
      <c r="AE346" s="79"/>
      <c r="AF346" s="52"/>
      <c r="AG346" s="52"/>
      <c r="AH346" s="79"/>
    </row>
    <row r="347" spans="7:34" x14ac:dyDescent="0.25">
      <c r="G347" s="81"/>
      <c r="Q347" s="78"/>
      <c r="R347" s="79"/>
      <c r="S347" s="79"/>
      <c r="T347" s="79"/>
      <c r="U347" s="79"/>
      <c r="V347" s="79"/>
      <c r="W347" s="79"/>
      <c r="X347" s="79"/>
      <c r="Y347" s="79"/>
      <c r="Z347" s="79"/>
      <c r="AA347" s="79"/>
      <c r="AB347" s="79"/>
      <c r="AC347" s="79"/>
      <c r="AD347" s="79"/>
      <c r="AE347" s="79"/>
      <c r="AF347" s="52"/>
      <c r="AG347" s="52"/>
      <c r="AH347" s="79"/>
    </row>
    <row r="348" spans="7:34" x14ac:dyDescent="0.25">
      <c r="G348" s="81"/>
      <c r="Q348" s="78"/>
      <c r="R348" s="79"/>
      <c r="S348" s="79"/>
      <c r="T348" s="79"/>
      <c r="U348" s="79"/>
      <c r="V348" s="79"/>
      <c r="W348" s="79"/>
      <c r="X348" s="79"/>
      <c r="Y348" s="79"/>
      <c r="Z348" s="79"/>
      <c r="AA348" s="79"/>
      <c r="AB348" s="79"/>
      <c r="AC348" s="79"/>
      <c r="AD348" s="79"/>
      <c r="AE348" s="79"/>
      <c r="AF348" s="52"/>
      <c r="AG348" s="52"/>
      <c r="AH348" s="79"/>
    </row>
    <row r="349" spans="7:34" x14ac:dyDescent="0.25">
      <c r="G349" s="81"/>
      <c r="Q349" s="78"/>
      <c r="R349" s="79"/>
      <c r="S349" s="79"/>
      <c r="T349" s="79"/>
      <c r="U349" s="79"/>
      <c r="V349" s="79"/>
      <c r="W349" s="79"/>
      <c r="X349" s="79"/>
      <c r="Y349" s="79"/>
      <c r="Z349" s="79"/>
      <c r="AA349" s="79"/>
      <c r="AB349" s="79"/>
      <c r="AC349" s="79"/>
      <c r="AD349" s="79"/>
      <c r="AE349" s="79"/>
      <c r="AF349" s="52"/>
      <c r="AG349" s="52"/>
      <c r="AH349" s="79"/>
    </row>
    <row r="350" spans="7:34" x14ac:dyDescent="0.25">
      <c r="G350" s="81"/>
      <c r="Q350" s="78"/>
      <c r="R350" s="79"/>
      <c r="S350" s="79"/>
      <c r="T350" s="79"/>
      <c r="U350" s="79"/>
      <c r="V350" s="79"/>
      <c r="W350" s="79"/>
      <c r="X350" s="79"/>
      <c r="Y350" s="79"/>
      <c r="Z350" s="79"/>
      <c r="AA350" s="79"/>
      <c r="AB350" s="79"/>
      <c r="AC350" s="79"/>
      <c r="AD350" s="79"/>
      <c r="AE350" s="79"/>
      <c r="AF350" s="52"/>
      <c r="AG350" s="52"/>
      <c r="AH350" s="79"/>
    </row>
    <row r="351" spans="7:34" x14ac:dyDescent="0.25">
      <c r="G351" s="81"/>
      <c r="Q351" s="78"/>
      <c r="R351" s="79"/>
      <c r="S351" s="79"/>
      <c r="T351" s="79"/>
      <c r="U351" s="79"/>
      <c r="V351" s="79"/>
      <c r="W351" s="79"/>
      <c r="X351" s="79"/>
      <c r="Y351" s="79"/>
      <c r="Z351" s="79"/>
      <c r="AA351" s="79"/>
      <c r="AB351" s="79"/>
      <c r="AC351" s="79"/>
      <c r="AD351" s="79"/>
      <c r="AE351" s="79"/>
      <c r="AF351" s="52"/>
      <c r="AG351" s="52"/>
      <c r="AH351" s="79"/>
    </row>
    <row r="352" spans="7:34" x14ac:dyDescent="0.25">
      <c r="G352" s="81"/>
      <c r="Q352" s="78"/>
      <c r="R352" s="79"/>
      <c r="S352" s="79"/>
      <c r="T352" s="79"/>
      <c r="U352" s="79"/>
      <c r="V352" s="79"/>
      <c r="W352" s="79"/>
      <c r="X352" s="79"/>
      <c r="Y352" s="79"/>
      <c r="Z352" s="79"/>
      <c r="AA352" s="79"/>
      <c r="AB352" s="79"/>
      <c r="AC352" s="79"/>
      <c r="AD352" s="79"/>
      <c r="AE352" s="79"/>
      <c r="AF352" s="52"/>
      <c r="AG352" s="52"/>
      <c r="AH352" s="79"/>
    </row>
    <row r="353" spans="7:34" x14ac:dyDescent="0.25">
      <c r="G353" s="81"/>
      <c r="Q353" s="78"/>
      <c r="R353" s="79"/>
      <c r="S353" s="79"/>
      <c r="T353" s="79"/>
      <c r="U353" s="79"/>
      <c r="V353" s="79"/>
      <c r="W353" s="79"/>
      <c r="X353" s="79"/>
      <c r="Y353" s="79"/>
      <c r="Z353" s="79"/>
      <c r="AA353" s="79"/>
      <c r="AB353" s="79"/>
      <c r="AC353" s="79"/>
      <c r="AD353" s="79"/>
      <c r="AE353" s="79"/>
      <c r="AF353" s="52"/>
      <c r="AG353" s="52"/>
      <c r="AH353" s="79"/>
    </row>
    <row r="354" spans="7:34" x14ac:dyDescent="0.25">
      <c r="G354" s="81"/>
      <c r="Q354" s="78"/>
      <c r="R354" s="79"/>
      <c r="S354" s="79"/>
      <c r="T354" s="79"/>
      <c r="U354" s="79"/>
      <c r="V354" s="79"/>
      <c r="W354" s="79"/>
      <c r="X354" s="79"/>
      <c r="Y354" s="79"/>
      <c r="Z354" s="79"/>
      <c r="AA354" s="79"/>
      <c r="AB354" s="79"/>
      <c r="AC354" s="79"/>
      <c r="AD354" s="79"/>
      <c r="AE354" s="79"/>
      <c r="AF354" s="52"/>
      <c r="AG354" s="52"/>
      <c r="AH354" s="79"/>
    </row>
    <row r="355" spans="7:34" x14ac:dyDescent="0.25">
      <c r="G355" s="81"/>
      <c r="Q355" s="78"/>
      <c r="R355" s="79"/>
      <c r="S355" s="79"/>
      <c r="T355" s="79"/>
      <c r="U355" s="79"/>
      <c r="V355" s="79"/>
      <c r="W355" s="79"/>
      <c r="X355" s="79"/>
      <c r="Y355" s="79"/>
      <c r="Z355" s="79"/>
      <c r="AA355" s="79"/>
      <c r="AB355" s="79"/>
      <c r="AC355" s="79"/>
      <c r="AD355" s="79"/>
      <c r="AE355" s="79"/>
      <c r="AF355" s="52"/>
      <c r="AG355" s="52"/>
      <c r="AH355" s="79"/>
    </row>
    <row r="356" spans="7:34" x14ac:dyDescent="0.25">
      <c r="G356" s="81"/>
      <c r="Q356" s="78"/>
      <c r="R356" s="79"/>
      <c r="S356" s="79"/>
      <c r="T356" s="79"/>
      <c r="U356" s="79"/>
      <c r="V356" s="79"/>
      <c r="W356" s="79"/>
      <c r="X356" s="79"/>
      <c r="Y356" s="79"/>
      <c r="Z356" s="79"/>
      <c r="AA356" s="79"/>
      <c r="AB356" s="79"/>
      <c r="AC356" s="79"/>
      <c r="AD356" s="79"/>
      <c r="AE356" s="79"/>
      <c r="AF356" s="52"/>
      <c r="AG356" s="52"/>
      <c r="AH356" s="79"/>
    </row>
    <row r="357" spans="7:34" x14ac:dyDescent="0.25">
      <c r="G357" s="81"/>
      <c r="Q357" s="78"/>
      <c r="R357" s="79"/>
      <c r="S357" s="79"/>
      <c r="T357" s="79"/>
      <c r="U357" s="79"/>
      <c r="V357" s="79"/>
      <c r="W357" s="79"/>
      <c r="X357" s="79"/>
      <c r="Y357" s="79"/>
      <c r="Z357" s="79"/>
      <c r="AA357" s="79"/>
      <c r="AB357" s="79"/>
      <c r="AC357" s="79"/>
      <c r="AD357" s="79"/>
      <c r="AE357" s="79"/>
      <c r="AF357" s="52"/>
      <c r="AG357" s="52"/>
      <c r="AH357" s="79"/>
    </row>
    <row r="358" spans="7:34" x14ac:dyDescent="0.25">
      <c r="G358" s="81"/>
      <c r="Q358" s="78"/>
      <c r="R358" s="79"/>
      <c r="S358" s="79"/>
      <c r="T358" s="79"/>
      <c r="U358" s="79"/>
      <c r="V358" s="79"/>
      <c r="W358" s="79"/>
      <c r="X358" s="79"/>
      <c r="Y358" s="79"/>
      <c r="Z358" s="79"/>
      <c r="AA358" s="79"/>
      <c r="AB358" s="79"/>
      <c r="AC358" s="79"/>
      <c r="AD358" s="79"/>
      <c r="AE358" s="79"/>
      <c r="AF358" s="52"/>
      <c r="AG358" s="52"/>
      <c r="AH358" s="79"/>
    </row>
    <row r="359" spans="7:34" x14ac:dyDescent="0.25">
      <c r="G359" s="81"/>
      <c r="Q359" s="78"/>
      <c r="R359" s="79"/>
      <c r="S359" s="79"/>
      <c r="T359" s="79"/>
      <c r="U359" s="79"/>
      <c r="V359" s="79"/>
      <c r="W359" s="79"/>
      <c r="X359" s="79"/>
      <c r="Y359" s="79"/>
      <c r="Z359" s="79"/>
      <c r="AA359" s="79"/>
      <c r="AB359" s="79"/>
      <c r="AC359" s="79"/>
      <c r="AD359" s="79"/>
      <c r="AE359" s="79"/>
      <c r="AF359" s="52"/>
      <c r="AG359" s="52"/>
      <c r="AH359" s="79"/>
    </row>
    <row r="360" spans="7:34" x14ac:dyDescent="0.25">
      <c r="G360" s="81"/>
      <c r="Q360" s="78"/>
      <c r="R360" s="79"/>
      <c r="S360" s="79"/>
      <c r="T360" s="79"/>
      <c r="U360" s="79"/>
      <c r="V360" s="79"/>
      <c r="W360" s="79"/>
      <c r="X360" s="79"/>
      <c r="Y360" s="79"/>
      <c r="Z360" s="79"/>
      <c r="AA360" s="79"/>
      <c r="AB360" s="79"/>
      <c r="AC360" s="79"/>
      <c r="AD360" s="79"/>
      <c r="AE360" s="79"/>
      <c r="AF360" s="52"/>
      <c r="AG360" s="52"/>
      <c r="AH360" s="79"/>
    </row>
    <row r="361" spans="7:34" x14ac:dyDescent="0.25">
      <c r="G361" s="81"/>
      <c r="Q361" s="78"/>
      <c r="R361" s="79"/>
      <c r="S361" s="79"/>
      <c r="T361" s="79"/>
      <c r="U361" s="79"/>
      <c r="V361" s="79"/>
      <c r="W361" s="79"/>
      <c r="X361" s="79"/>
      <c r="Y361" s="79"/>
      <c r="Z361" s="79"/>
      <c r="AA361" s="79"/>
      <c r="AB361" s="79"/>
      <c r="AC361" s="79"/>
      <c r="AD361" s="79"/>
      <c r="AE361" s="79"/>
      <c r="AF361" s="52"/>
      <c r="AG361" s="52"/>
      <c r="AH361" s="79"/>
    </row>
    <row r="362" spans="7:34" x14ac:dyDescent="0.25">
      <c r="G362" s="81"/>
      <c r="Q362" s="78"/>
      <c r="R362" s="79"/>
      <c r="S362" s="79"/>
      <c r="T362" s="79"/>
      <c r="U362" s="79"/>
      <c r="V362" s="79"/>
      <c r="W362" s="79"/>
      <c r="X362" s="79"/>
      <c r="Y362" s="79"/>
      <c r="Z362" s="79"/>
      <c r="AA362" s="79"/>
      <c r="AB362" s="79"/>
      <c r="AC362" s="79"/>
      <c r="AD362" s="79"/>
      <c r="AE362" s="79"/>
      <c r="AF362" s="52"/>
      <c r="AG362" s="52"/>
      <c r="AH362" s="79"/>
    </row>
    <row r="363" spans="7:34" x14ac:dyDescent="0.25">
      <c r="G363" s="81"/>
      <c r="Q363" s="78"/>
      <c r="R363" s="79"/>
      <c r="S363" s="79"/>
      <c r="T363" s="79"/>
      <c r="U363" s="79"/>
      <c r="V363" s="79"/>
      <c r="W363" s="79"/>
      <c r="X363" s="79"/>
      <c r="Y363" s="79"/>
      <c r="Z363" s="79"/>
      <c r="AA363" s="79"/>
      <c r="AB363" s="79"/>
      <c r="AC363" s="79"/>
      <c r="AD363" s="79"/>
      <c r="AE363" s="79"/>
      <c r="AF363" s="52"/>
      <c r="AG363" s="52"/>
      <c r="AH363" s="79"/>
    </row>
    <row r="364" spans="7:34" x14ac:dyDescent="0.25">
      <c r="G364" s="81"/>
      <c r="Q364" s="78"/>
      <c r="R364" s="79"/>
      <c r="S364" s="79"/>
      <c r="T364" s="79"/>
      <c r="U364" s="79"/>
      <c r="V364" s="79"/>
      <c r="W364" s="79"/>
      <c r="X364" s="79"/>
      <c r="Y364" s="79"/>
      <c r="Z364" s="79"/>
      <c r="AA364" s="79"/>
      <c r="AB364" s="79"/>
      <c r="AC364" s="79"/>
      <c r="AD364" s="79"/>
      <c r="AE364" s="79"/>
      <c r="AF364" s="52"/>
      <c r="AG364" s="52"/>
      <c r="AH364" s="79"/>
    </row>
    <row r="365" spans="7:34" x14ac:dyDescent="0.25">
      <c r="G365" s="81"/>
      <c r="Q365" s="78"/>
      <c r="R365" s="79"/>
      <c r="S365" s="79"/>
      <c r="T365" s="79"/>
      <c r="U365" s="79"/>
      <c r="V365" s="79"/>
      <c r="W365" s="79"/>
      <c r="X365" s="79"/>
      <c r="Y365" s="79"/>
      <c r="Z365" s="79"/>
      <c r="AA365" s="79"/>
      <c r="AB365" s="79"/>
      <c r="AC365" s="79"/>
      <c r="AD365" s="79"/>
      <c r="AE365" s="79"/>
      <c r="AF365" s="52"/>
      <c r="AG365" s="52"/>
      <c r="AH365" s="79"/>
    </row>
    <row r="366" spans="7:34" x14ac:dyDescent="0.25">
      <c r="G366" s="81"/>
      <c r="Q366" s="78"/>
      <c r="R366" s="79"/>
      <c r="S366" s="79"/>
      <c r="T366" s="79"/>
      <c r="U366" s="79"/>
      <c r="V366" s="79"/>
      <c r="W366" s="79"/>
      <c r="X366" s="79"/>
      <c r="Y366" s="79"/>
      <c r="Z366" s="79"/>
      <c r="AA366" s="79"/>
      <c r="AB366" s="79"/>
      <c r="AC366" s="79"/>
      <c r="AD366" s="79"/>
      <c r="AE366" s="79"/>
      <c r="AF366" s="52"/>
      <c r="AG366" s="52"/>
      <c r="AH366" s="79"/>
    </row>
    <row r="367" spans="7:34" x14ac:dyDescent="0.25">
      <c r="G367" s="81"/>
      <c r="Q367" s="78"/>
      <c r="R367" s="79"/>
      <c r="S367" s="79"/>
      <c r="T367" s="79"/>
      <c r="U367" s="79"/>
      <c r="V367" s="79"/>
      <c r="W367" s="79"/>
      <c r="X367" s="79"/>
      <c r="Y367" s="79"/>
      <c r="Z367" s="79"/>
      <c r="AA367" s="79"/>
      <c r="AB367" s="79"/>
      <c r="AC367" s="79"/>
      <c r="AD367" s="79"/>
      <c r="AE367" s="79"/>
      <c r="AF367" s="52"/>
      <c r="AG367" s="52"/>
      <c r="AH367" s="79"/>
    </row>
    <row r="368" spans="7:34" x14ac:dyDescent="0.25">
      <c r="G368" s="81"/>
      <c r="Q368" s="78"/>
      <c r="R368" s="79"/>
      <c r="S368" s="79"/>
      <c r="T368" s="79"/>
      <c r="U368" s="79"/>
      <c r="V368" s="79"/>
      <c r="W368" s="79"/>
      <c r="X368" s="79"/>
      <c r="Y368" s="79"/>
      <c r="Z368" s="79"/>
      <c r="AA368" s="79"/>
      <c r="AB368" s="79"/>
      <c r="AC368" s="79"/>
      <c r="AD368" s="79"/>
      <c r="AE368" s="79"/>
      <c r="AF368" s="52"/>
      <c r="AG368" s="52"/>
      <c r="AH368" s="79"/>
    </row>
    <row r="369" spans="7:34" x14ac:dyDescent="0.25">
      <c r="G369" s="81"/>
      <c r="Q369" s="78"/>
      <c r="R369" s="79"/>
      <c r="S369" s="79"/>
      <c r="T369" s="79"/>
      <c r="U369" s="79"/>
      <c r="V369" s="79"/>
      <c r="W369" s="79"/>
      <c r="X369" s="79"/>
      <c r="Y369" s="79"/>
      <c r="Z369" s="79"/>
      <c r="AA369" s="79"/>
      <c r="AB369" s="79"/>
      <c r="AC369" s="79"/>
      <c r="AD369" s="79"/>
      <c r="AE369" s="79"/>
      <c r="AF369" s="52"/>
      <c r="AG369" s="52"/>
      <c r="AH369" s="79"/>
    </row>
    <row r="370" spans="7:34" x14ac:dyDescent="0.25">
      <c r="G370" s="81"/>
      <c r="Q370" s="78"/>
      <c r="R370" s="79"/>
      <c r="S370" s="79"/>
      <c r="T370" s="79"/>
      <c r="U370" s="79"/>
      <c r="V370" s="79"/>
      <c r="W370" s="79"/>
      <c r="X370" s="79"/>
      <c r="Y370" s="79"/>
      <c r="Z370" s="79"/>
      <c r="AA370" s="79"/>
      <c r="AB370" s="79"/>
      <c r="AC370" s="79"/>
      <c r="AD370" s="79"/>
      <c r="AE370" s="79"/>
      <c r="AF370" s="52"/>
      <c r="AG370" s="52"/>
      <c r="AH370" s="79"/>
    </row>
    <row r="371" spans="7:34" x14ac:dyDescent="0.25">
      <c r="G371" s="81"/>
      <c r="Q371" s="78"/>
      <c r="R371" s="79"/>
      <c r="S371" s="79"/>
      <c r="T371" s="79"/>
      <c r="U371" s="79"/>
      <c r="V371" s="79"/>
      <c r="W371" s="79"/>
      <c r="X371" s="79"/>
      <c r="Y371" s="79"/>
      <c r="Z371" s="79"/>
      <c r="AA371" s="79"/>
      <c r="AB371" s="79"/>
      <c r="AC371" s="79"/>
      <c r="AD371" s="79"/>
      <c r="AE371" s="79"/>
      <c r="AF371" s="52"/>
      <c r="AG371" s="52"/>
      <c r="AH371" s="79"/>
    </row>
    <row r="372" spans="7:34" x14ac:dyDescent="0.25">
      <c r="G372" s="81"/>
      <c r="Q372" s="78"/>
      <c r="R372" s="79"/>
      <c r="S372" s="79"/>
      <c r="T372" s="79"/>
      <c r="U372" s="79"/>
      <c r="V372" s="79"/>
      <c r="W372" s="79"/>
      <c r="X372" s="79"/>
      <c r="Y372" s="79"/>
      <c r="Z372" s="79"/>
      <c r="AA372" s="79"/>
      <c r="AB372" s="79"/>
      <c r="AC372" s="79"/>
      <c r="AD372" s="79"/>
      <c r="AE372" s="79"/>
      <c r="AF372" s="52"/>
      <c r="AG372" s="52"/>
      <c r="AH372" s="79"/>
    </row>
    <row r="373" spans="7:34" x14ac:dyDescent="0.25">
      <c r="G373" s="81"/>
      <c r="Q373" s="78"/>
      <c r="R373" s="79"/>
      <c r="S373" s="79"/>
      <c r="T373" s="79"/>
      <c r="U373" s="79"/>
      <c r="V373" s="79"/>
      <c r="W373" s="79"/>
      <c r="X373" s="79"/>
      <c r="Y373" s="79"/>
      <c r="Z373" s="79"/>
      <c r="AA373" s="79"/>
      <c r="AB373" s="79"/>
      <c r="AC373" s="79"/>
      <c r="AD373" s="79"/>
      <c r="AE373" s="79"/>
      <c r="AF373" s="52"/>
      <c r="AG373" s="52"/>
      <c r="AH373" s="79"/>
    </row>
    <row r="374" spans="7:34" x14ac:dyDescent="0.25">
      <c r="G374" s="81"/>
      <c r="Q374" s="78"/>
      <c r="R374" s="79"/>
      <c r="S374" s="79"/>
      <c r="T374" s="79"/>
      <c r="U374" s="79"/>
      <c r="V374" s="79"/>
      <c r="W374" s="79"/>
      <c r="X374" s="79"/>
      <c r="Y374" s="79"/>
      <c r="Z374" s="79"/>
      <c r="AA374" s="79"/>
      <c r="AB374" s="79"/>
      <c r="AC374" s="79"/>
      <c r="AD374" s="79"/>
      <c r="AE374" s="79"/>
      <c r="AF374" s="52"/>
      <c r="AG374" s="52"/>
      <c r="AH374" s="79"/>
    </row>
    <row r="375" spans="7:34" x14ac:dyDescent="0.25">
      <c r="G375" s="81"/>
      <c r="Q375" s="78"/>
      <c r="R375" s="79"/>
      <c r="S375" s="79"/>
      <c r="T375" s="79"/>
      <c r="U375" s="79"/>
      <c r="V375" s="79"/>
      <c r="W375" s="79"/>
      <c r="X375" s="79"/>
      <c r="Y375" s="79"/>
      <c r="Z375" s="79"/>
      <c r="AA375" s="79"/>
      <c r="AB375" s="79"/>
      <c r="AC375" s="79"/>
      <c r="AD375" s="79"/>
      <c r="AE375" s="79"/>
      <c r="AF375" s="52"/>
      <c r="AG375" s="52"/>
      <c r="AH375" s="79"/>
    </row>
    <row r="376" spans="7:34" x14ac:dyDescent="0.25">
      <c r="G376" s="81"/>
      <c r="Q376" s="78"/>
      <c r="R376" s="79"/>
      <c r="S376" s="79"/>
      <c r="T376" s="79"/>
      <c r="U376" s="79"/>
      <c r="V376" s="79"/>
      <c r="W376" s="79"/>
      <c r="X376" s="79"/>
      <c r="Y376" s="79"/>
      <c r="Z376" s="79"/>
      <c r="AA376" s="79"/>
      <c r="AB376" s="79"/>
      <c r="AC376" s="79"/>
      <c r="AD376" s="79"/>
      <c r="AE376" s="79"/>
      <c r="AF376" s="52"/>
      <c r="AG376" s="52"/>
      <c r="AH376" s="79"/>
    </row>
    <row r="377" spans="7:34" x14ac:dyDescent="0.25">
      <c r="G377" s="81"/>
      <c r="Q377" s="78"/>
      <c r="R377" s="79"/>
      <c r="S377" s="79"/>
      <c r="T377" s="79"/>
      <c r="U377" s="79"/>
      <c r="V377" s="79"/>
      <c r="W377" s="79"/>
      <c r="X377" s="79"/>
      <c r="Y377" s="79"/>
      <c r="Z377" s="79"/>
      <c r="AA377" s="79"/>
      <c r="AB377" s="79"/>
      <c r="AC377" s="79"/>
      <c r="AD377" s="79"/>
      <c r="AE377" s="79"/>
      <c r="AF377" s="52"/>
      <c r="AG377" s="52"/>
      <c r="AH377" s="79"/>
    </row>
    <row r="378" spans="7:34" x14ac:dyDescent="0.25">
      <c r="G378" s="81"/>
      <c r="Q378" s="78"/>
      <c r="R378" s="79"/>
      <c r="S378" s="79"/>
      <c r="T378" s="79"/>
      <c r="U378" s="79"/>
      <c r="V378" s="79"/>
      <c r="W378" s="79"/>
      <c r="X378" s="79"/>
      <c r="Y378" s="79"/>
      <c r="Z378" s="79"/>
      <c r="AA378" s="79"/>
      <c r="AB378" s="79"/>
      <c r="AC378" s="79"/>
      <c r="AD378" s="79"/>
      <c r="AE378" s="79"/>
      <c r="AF378" s="52"/>
      <c r="AG378" s="52"/>
      <c r="AH378" s="79"/>
    </row>
    <row r="379" spans="7:34" x14ac:dyDescent="0.25">
      <c r="G379" s="81"/>
      <c r="Q379" s="78"/>
      <c r="R379" s="79"/>
      <c r="S379" s="79"/>
      <c r="T379" s="79"/>
      <c r="U379" s="79"/>
      <c r="V379" s="79"/>
      <c r="W379" s="79"/>
      <c r="X379" s="79"/>
      <c r="Y379" s="79"/>
      <c r="Z379" s="79"/>
      <c r="AA379" s="79"/>
      <c r="AB379" s="79"/>
      <c r="AC379" s="79"/>
      <c r="AD379" s="79"/>
      <c r="AE379" s="79"/>
      <c r="AF379" s="52"/>
      <c r="AG379" s="52"/>
      <c r="AH379" s="79"/>
    </row>
    <row r="380" spans="7:34" x14ac:dyDescent="0.25">
      <c r="G380" s="81"/>
      <c r="Q380" s="78"/>
      <c r="R380" s="79"/>
      <c r="S380" s="79"/>
      <c r="T380" s="79"/>
      <c r="U380" s="79"/>
      <c r="V380" s="79"/>
      <c r="W380" s="79"/>
      <c r="X380" s="79"/>
      <c r="Y380" s="79"/>
      <c r="Z380" s="79"/>
      <c r="AA380" s="79"/>
      <c r="AB380" s="79"/>
      <c r="AC380" s="79"/>
      <c r="AD380" s="79"/>
      <c r="AE380" s="79"/>
      <c r="AF380" s="52"/>
      <c r="AG380" s="52"/>
      <c r="AH380" s="79"/>
    </row>
    <row r="381" spans="7:34" x14ac:dyDescent="0.25">
      <c r="G381" s="81"/>
      <c r="Q381" s="78"/>
      <c r="R381" s="79"/>
      <c r="S381" s="79"/>
      <c r="T381" s="79"/>
      <c r="U381" s="79"/>
      <c r="V381" s="79"/>
      <c r="W381" s="79"/>
      <c r="X381" s="79"/>
      <c r="Y381" s="79"/>
      <c r="Z381" s="79"/>
      <c r="AA381" s="79"/>
      <c r="AB381" s="79"/>
      <c r="AC381" s="79"/>
      <c r="AD381" s="79"/>
      <c r="AE381" s="79"/>
      <c r="AF381" s="52"/>
      <c r="AG381" s="52"/>
      <c r="AH381" s="79"/>
    </row>
    <row r="382" spans="7:34" x14ac:dyDescent="0.25">
      <c r="G382" s="81"/>
      <c r="Q382" s="78"/>
      <c r="R382" s="79"/>
      <c r="S382" s="79"/>
      <c r="T382" s="79"/>
      <c r="U382" s="79"/>
      <c r="V382" s="79"/>
      <c r="W382" s="79"/>
      <c r="X382" s="79"/>
      <c r="Y382" s="79"/>
      <c r="Z382" s="79"/>
      <c r="AA382" s="79"/>
      <c r="AB382" s="79"/>
      <c r="AC382" s="79"/>
      <c r="AD382" s="79"/>
      <c r="AE382" s="79"/>
      <c r="AF382" s="52"/>
      <c r="AG382" s="52"/>
      <c r="AH382" s="79"/>
    </row>
    <row r="383" spans="7:34" x14ac:dyDescent="0.25">
      <c r="G383" s="81"/>
      <c r="Q383" s="78"/>
      <c r="R383" s="79"/>
      <c r="S383" s="79"/>
      <c r="T383" s="79"/>
      <c r="U383" s="79"/>
      <c r="V383" s="79"/>
      <c r="W383" s="79"/>
      <c r="X383" s="79"/>
      <c r="Y383" s="79"/>
      <c r="Z383" s="79"/>
      <c r="AA383" s="79"/>
      <c r="AB383" s="79"/>
      <c r="AC383" s="79"/>
      <c r="AD383" s="79"/>
      <c r="AE383" s="79"/>
      <c r="AF383" s="52"/>
      <c r="AG383" s="52"/>
      <c r="AH383" s="79"/>
    </row>
    <row r="384" spans="7:34" x14ac:dyDescent="0.25">
      <c r="G384" s="81"/>
      <c r="Q384" s="78"/>
      <c r="R384" s="79"/>
      <c r="S384" s="79"/>
      <c r="T384" s="79"/>
      <c r="U384" s="79"/>
      <c r="V384" s="79"/>
      <c r="W384" s="79"/>
      <c r="X384" s="79"/>
      <c r="Y384" s="79"/>
      <c r="Z384" s="79"/>
      <c r="AA384" s="79"/>
      <c r="AB384" s="79"/>
      <c r="AC384" s="79"/>
      <c r="AD384" s="79"/>
      <c r="AE384" s="79"/>
      <c r="AF384" s="52"/>
      <c r="AG384" s="52"/>
      <c r="AH384" s="79"/>
    </row>
    <row r="385" spans="7:34" x14ac:dyDescent="0.25">
      <c r="G385" s="81"/>
      <c r="Q385" s="78"/>
      <c r="R385" s="79"/>
      <c r="S385" s="79"/>
      <c r="T385" s="79"/>
      <c r="U385" s="79"/>
      <c r="V385" s="79"/>
      <c r="W385" s="79"/>
      <c r="X385" s="79"/>
      <c r="Y385" s="79"/>
      <c r="Z385" s="79"/>
      <c r="AA385" s="79"/>
      <c r="AB385" s="79"/>
      <c r="AC385" s="79"/>
      <c r="AD385" s="79"/>
      <c r="AE385" s="79"/>
      <c r="AF385" s="52"/>
      <c r="AG385" s="52"/>
      <c r="AH385" s="79"/>
    </row>
    <row r="386" spans="7:34" x14ac:dyDescent="0.25">
      <c r="G386" s="81"/>
      <c r="Q386" s="78"/>
      <c r="R386" s="79"/>
      <c r="S386" s="79"/>
      <c r="T386" s="79"/>
      <c r="U386" s="79"/>
      <c r="V386" s="79"/>
      <c r="W386" s="79"/>
      <c r="X386" s="79"/>
      <c r="Y386" s="79"/>
      <c r="Z386" s="79"/>
      <c r="AA386" s="79"/>
      <c r="AB386" s="79"/>
      <c r="AC386" s="79"/>
      <c r="AD386" s="79"/>
      <c r="AE386" s="79"/>
      <c r="AF386" s="52"/>
      <c r="AG386" s="52"/>
      <c r="AH386" s="79"/>
    </row>
    <row r="387" spans="7:34" x14ac:dyDescent="0.25">
      <c r="G387" s="81"/>
      <c r="Q387" s="78"/>
      <c r="R387" s="79"/>
      <c r="S387" s="79"/>
      <c r="T387" s="79"/>
      <c r="U387" s="79"/>
      <c r="V387" s="79"/>
      <c r="W387" s="79"/>
      <c r="X387" s="79"/>
      <c r="Y387" s="79"/>
      <c r="Z387" s="79"/>
      <c r="AA387" s="79"/>
      <c r="AB387" s="79"/>
      <c r="AC387" s="79"/>
      <c r="AD387" s="79"/>
      <c r="AE387" s="79"/>
      <c r="AF387" s="52"/>
      <c r="AG387" s="52"/>
      <c r="AH387" s="79"/>
    </row>
    <row r="388" spans="7:34" x14ac:dyDescent="0.25">
      <c r="G388" s="81"/>
      <c r="Q388" s="78"/>
      <c r="R388" s="79"/>
      <c r="S388" s="79"/>
      <c r="T388" s="79"/>
      <c r="U388" s="79"/>
      <c r="V388" s="79"/>
      <c r="W388" s="79"/>
      <c r="X388" s="79"/>
      <c r="Y388" s="79"/>
      <c r="Z388" s="79"/>
      <c r="AA388" s="79"/>
      <c r="AB388" s="79"/>
      <c r="AC388" s="79"/>
      <c r="AD388" s="79"/>
      <c r="AE388" s="79"/>
      <c r="AF388" s="52"/>
      <c r="AG388" s="52"/>
      <c r="AH388" s="79"/>
    </row>
    <row r="389" spans="7:34" x14ac:dyDescent="0.25">
      <c r="G389" s="81"/>
      <c r="Q389" s="78"/>
      <c r="R389" s="79"/>
      <c r="S389" s="79"/>
      <c r="T389" s="79"/>
      <c r="U389" s="79"/>
      <c r="V389" s="79"/>
      <c r="W389" s="79"/>
      <c r="X389" s="79"/>
      <c r="Y389" s="79"/>
      <c r="Z389" s="79"/>
      <c r="AA389" s="79"/>
      <c r="AB389" s="79"/>
      <c r="AC389" s="79"/>
      <c r="AD389" s="79"/>
      <c r="AE389" s="79"/>
      <c r="AF389" s="52"/>
      <c r="AG389" s="52"/>
      <c r="AH389" s="79"/>
    </row>
    <row r="390" spans="7:34" x14ac:dyDescent="0.25">
      <c r="G390" s="81"/>
      <c r="Q390" s="78"/>
      <c r="R390" s="79"/>
      <c r="S390" s="79"/>
      <c r="T390" s="79"/>
      <c r="U390" s="79"/>
      <c r="V390" s="79"/>
      <c r="W390" s="79"/>
      <c r="X390" s="79"/>
      <c r="Y390" s="79"/>
      <c r="Z390" s="79"/>
      <c r="AA390" s="79"/>
      <c r="AB390" s="79"/>
      <c r="AC390" s="79"/>
      <c r="AD390" s="79"/>
      <c r="AE390" s="79"/>
      <c r="AF390" s="52"/>
      <c r="AG390" s="52"/>
      <c r="AH390" s="79"/>
    </row>
    <row r="391" spans="7:34" x14ac:dyDescent="0.25">
      <c r="G391" s="81"/>
      <c r="Q391" s="78"/>
      <c r="R391" s="79"/>
      <c r="S391" s="79"/>
      <c r="T391" s="79"/>
      <c r="U391" s="79"/>
      <c r="V391" s="79"/>
      <c r="W391" s="79"/>
      <c r="X391" s="79"/>
      <c r="Y391" s="79"/>
      <c r="Z391" s="79"/>
      <c r="AA391" s="79"/>
      <c r="AB391" s="79"/>
      <c r="AC391" s="79"/>
      <c r="AD391" s="79"/>
      <c r="AE391" s="79"/>
      <c r="AF391" s="52"/>
      <c r="AG391" s="52"/>
      <c r="AH391" s="79"/>
    </row>
    <row r="392" spans="7:34" x14ac:dyDescent="0.25">
      <c r="G392" s="81"/>
      <c r="Q392" s="78"/>
      <c r="R392" s="79"/>
      <c r="S392" s="79"/>
      <c r="T392" s="79"/>
      <c r="U392" s="79"/>
      <c r="V392" s="79"/>
      <c r="W392" s="79"/>
      <c r="X392" s="79"/>
      <c r="Y392" s="79"/>
      <c r="Z392" s="79"/>
      <c r="AA392" s="79"/>
      <c r="AB392" s="79"/>
      <c r="AC392" s="79"/>
      <c r="AD392" s="79"/>
      <c r="AE392" s="79"/>
      <c r="AF392" s="52"/>
      <c r="AG392" s="52"/>
      <c r="AH392" s="79"/>
    </row>
    <row r="393" spans="7:34" x14ac:dyDescent="0.25">
      <c r="G393" s="81"/>
      <c r="Q393" s="78"/>
      <c r="R393" s="79"/>
      <c r="S393" s="79"/>
      <c r="T393" s="79"/>
      <c r="U393" s="79"/>
      <c r="V393" s="79"/>
      <c r="W393" s="79"/>
      <c r="X393" s="79"/>
      <c r="Y393" s="79"/>
      <c r="Z393" s="79"/>
      <c r="AA393" s="79"/>
      <c r="AB393" s="79"/>
      <c r="AC393" s="79"/>
      <c r="AD393" s="79"/>
      <c r="AE393" s="79"/>
      <c r="AF393" s="52"/>
      <c r="AG393" s="52"/>
      <c r="AH393" s="79"/>
    </row>
    <row r="394" spans="7:34" x14ac:dyDescent="0.25">
      <c r="G394" s="81"/>
      <c r="Q394" s="78"/>
      <c r="R394" s="79"/>
      <c r="S394" s="79"/>
      <c r="T394" s="79"/>
      <c r="U394" s="79"/>
      <c r="V394" s="79"/>
      <c r="W394" s="79"/>
      <c r="X394" s="79"/>
      <c r="Y394" s="79"/>
      <c r="Z394" s="79"/>
      <c r="AA394" s="79"/>
      <c r="AB394" s="79"/>
      <c r="AC394" s="79"/>
      <c r="AD394" s="79"/>
      <c r="AE394" s="79"/>
      <c r="AF394" s="52"/>
      <c r="AG394" s="52"/>
      <c r="AH394" s="79"/>
    </row>
    <row r="395" spans="7:34" x14ac:dyDescent="0.25">
      <c r="G395" s="81"/>
      <c r="Q395" s="78"/>
      <c r="R395" s="79"/>
      <c r="S395" s="79"/>
      <c r="T395" s="79"/>
      <c r="U395" s="79"/>
      <c r="V395" s="79"/>
      <c r="W395" s="79"/>
      <c r="X395" s="79"/>
      <c r="Y395" s="79"/>
      <c r="Z395" s="79"/>
      <c r="AA395" s="79"/>
      <c r="AB395" s="79"/>
      <c r="AC395" s="79"/>
      <c r="AD395" s="79"/>
      <c r="AE395" s="79"/>
      <c r="AF395" s="52"/>
      <c r="AG395" s="52"/>
      <c r="AH395" s="79"/>
    </row>
    <row r="396" spans="7:34" x14ac:dyDescent="0.25">
      <c r="G396" s="81"/>
      <c r="Q396" s="78"/>
      <c r="R396" s="79"/>
      <c r="S396" s="79"/>
      <c r="T396" s="79"/>
      <c r="U396" s="79"/>
      <c r="V396" s="79"/>
      <c r="W396" s="79"/>
      <c r="X396" s="79"/>
      <c r="Y396" s="79"/>
      <c r="Z396" s="79"/>
      <c r="AA396" s="79"/>
      <c r="AB396" s="79"/>
      <c r="AC396" s="79"/>
      <c r="AD396" s="79"/>
      <c r="AE396" s="79"/>
      <c r="AF396" s="52"/>
      <c r="AG396" s="52"/>
      <c r="AH396" s="79"/>
    </row>
    <row r="397" spans="7:34" x14ac:dyDescent="0.25">
      <c r="G397" s="81"/>
      <c r="Q397" s="78"/>
      <c r="R397" s="79"/>
      <c r="S397" s="79"/>
      <c r="T397" s="79"/>
      <c r="U397" s="79"/>
      <c r="V397" s="79"/>
      <c r="W397" s="79"/>
      <c r="X397" s="79"/>
      <c r="Y397" s="79"/>
      <c r="Z397" s="79"/>
      <c r="AA397" s="79"/>
      <c r="AB397" s="79"/>
      <c r="AC397" s="79"/>
      <c r="AD397" s="79"/>
      <c r="AE397" s="79"/>
      <c r="AF397" s="52"/>
      <c r="AG397" s="52"/>
      <c r="AH397" s="79"/>
    </row>
    <row r="398" spans="7:34" x14ac:dyDescent="0.25">
      <c r="G398" s="81"/>
      <c r="Q398" s="78"/>
      <c r="R398" s="79"/>
      <c r="S398" s="79"/>
      <c r="T398" s="79"/>
      <c r="U398" s="79"/>
      <c r="V398" s="79"/>
      <c r="W398" s="79"/>
      <c r="X398" s="79"/>
      <c r="Y398" s="79"/>
      <c r="Z398" s="79"/>
      <c r="AA398" s="79"/>
      <c r="AB398" s="79"/>
      <c r="AC398" s="79"/>
      <c r="AD398" s="79"/>
      <c r="AE398" s="79"/>
      <c r="AF398" s="52"/>
      <c r="AG398" s="52"/>
      <c r="AH398" s="79"/>
    </row>
    <row r="399" spans="7:34" x14ac:dyDescent="0.25">
      <c r="G399" s="81"/>
      <c r="Q399" s="78"/>
      <c r="R399" s="79"/>
      <c r="S399" s="79"/>
      <c r="T399" s="79"/>
      <c r="U399" s="79"/>
      <c r="V399" s="79"/>
      <c r="W399" s="79"/>
      <c r="X399" s="79"/>
      <c r="Y399" s="79"/>
      <c r="Z399" s="79"/>
      <c r="AA399" s="79"/>
      <c r="AB399" s="79"/>
      <c r="AC399" s="79"/>
      <c r="AD399" s="79"/>
      <c r="AE399" s="79"/>
      <c r="AF399" s="52"/>
      <c r="AG399" s="52"/>
      <c r="AH399" s="79"/>
    </row>
    <row r="400" spans="7:34" x14ac:dyDescent="0.25">
      <c r="G400" s="81"/>
      <c r="Q400" s="78"/>
      <c r="R400" s="79"/>
      <c r="S400" s="79"/>
      <c r="T400" s="79"/>
      <c r="U400" s="79"/>
      <c r="V400" s="79"/>
      <c r="W400" s="79"/>
      <c r="X400" s="79"/>
      <c r="Y400" s="79"/>
      <c r="Z400" s="79"/>
      <c r="AA400" s="79"/>
      <c r="AB400" s="79"/>
      <c r="AC400" s="79"/>
      <c r="AD400" s="79"/>
      <c r="AE400" s="79"/>
      <c r="AF400" s="52"/>
      <c r="AG400" s="52"/>
      <c r="AH400" s="79"/>
    </row>
    <row r="401" spans="7:34" x14ac:dyDescent="0.25">
      <c r="G401" s="81"/>
      <c r="Q401" s="78"/>
      <c r="R401" s="79"/>
      <c r="S401" s="79"/>
      <c r="T401" s="79"/>
      <c r="U401" s="79"/>
      <c r="V401" s="79"/>
      <c r="W401" s="79"/>
      <c r="X401" s="79"/>
      <c r="Y401" s="79"/>
      <c r="Z401" s="79"/>
      <c r="AA401" s="79"/>
      <c r="AB401" s="79"/>
      <c r="AC401" s="79"/>
      <c r="AD401" s="79"/>
      <c r="AE401" s="79"/>
      <c r="AF401" s="52"/>
      <c r="AG401" s="52"/>
      <c r="AH401" s="79"/>
    </row>
    <row r="402" spans="7:34" x14ac:dyDescent="0.25">
      <c r="G402" s="81"/>
      <c r="Q402" s="78"/>
      <c r="R402" s="79"/>
      <c r="S402" s="79"/>
      <c r="T402" s="79"/>
      <c r="U402" s="79"/>
      <c r="V402" s="79"/>
      <c r="W402" s="79"/>
      <c r="X402" s="79"/>
      <c r="Y402" s="79"/>
      <c r="Z402" s="79"/>
      <c r="AA402" s="79"/>
      <c r="AB402" s="79"/>
      <c r="AC402" s="79"/>
      <c r="AD402" s="79"/>
      <c r="AE402" s="79"/>
      <c r="AF402" s="52"/>
      <c r="AG402" s="52"/>
      <c r="AH402" s="79"/>
    </row>
    <row r="403" spans="7:34" x14ac:dyDescent="0.25">
      <c r="G403" s="81"/>
      <c r="Q403" s="78"/>
      <c r="R403" s="79"/>
      <c r="S403" s="79"/>
      <c r="T403" s="79"/>
      <c r="U403" s="79"/>
      <c r="V403" s="79"/>
      <c r="W403" s="79"/>
      <c r="X403" s="79"/>
      <c r="Y403" s="79"/>
      <c r="Z403" s="79"/>
      <c r="AA403" s="79"/>
      <c r="AB403" s="79"/>
      <c r="AC403" s="79"/>
      <c r="AD403" s="79"/>
      <c r="AE403" s="79"/>
      <c r="AF403" s="52"/>
      <c r="AG403" s="52"/>
      <c r="AH403" s="79"/>
    </row>
    <row r="404" spans="7:34" x14ac:dyDescent="0.25">
      <c r="G404" s="81"/>
      <c r="Q404" s="78"/>
      <c r="R404" s="79"/>
      <c r="S404" s="79"/>
      <c r="T404" s="79"/>
      <c r="U404" s="79"/>
      <c r="V404" s="79"/>
      <c r="W404" s="79"/>
      <c r="X404" s="79"/>
      <c r="Y404" s="79"/>
      <c r="Z404" s="79"/>
      <c r="AA404" s="79"/>
      <c r="AB404" s="79"/>
      <c r="AC404" s="79"/>
      <c r="AD404" s="79"/>
      <c r="AE404" s="79"/>
      <c r="AF404" s="52"/>
      <c r="AG404" s="52"/>
      <c r="AH404" s="79"/>
    </row>
    <row r="405" spans="7:34" x14ac:dyDescent="0.25">
      <c r="G405" s="81"/>
      <c r="Q405" s="78"/>
      <c r="R405" s="79"/>
      <c r="S405" s="79"/>
      <c r="T405" s="79"/>
      <c r="U405" s="79"/>
      <c r="V405" s="79"/>
      <c r="W405" s="79"/>
      <c r="X405" s="79"/>
      <c r="Y405" s="79"/>
      <c r="Z405" s="79"/>
      <c r="AA405" s="79"/>
      <c r="AB405" s="79"/>
      <c r="AC405" s="79"/>
      <c r="AD405" s="79"/>
      <c r="AE405" s="79"/>
      <c r="AF405" s="52"/>
      <c r="AG405" s="52"/>
      <c r="AH405" s="79"/>
    </row>
    <row r="406" spans="7:34" x14ac:dyDescent="0.25">
      <c r="G406" s="81"/>
      <c r="Q406" s="78"/>
      <c r="R406" s="79"/>
      <c r="S406" s="79"/>
      <c r="T406" s="79"/>
      <c r="U406" s="79"/>
      <c r="V406" s="79"/>
      <c r="W406" s="79"/>
      <c r="X406" s="79"/>
      <c r="Y406" s="79"/>
      <c r="Z406" s="79"/>
      <c r="AA406" s="79"/>
      <c r="AB406" s="79"/>
      <c r="AC406" s="79"/>
      <c r="AD406" s="79"/>
      <c r="AE406" s="79"/>
      <c r="AF406" s="52"/>
      <c r="AG406" s="52"/>
      <c r="AH406" s="79"/>
    </row>
    <row r="407" spans="7:34" x14ac:dyDescent="0.25">
      <c r="G407" s="81"/>
      <c r="Q407" s="78"/>
      <c r="R407" s="79"/>
      <c r="S407" s="79"/>
      <c r="T407" s="79"/>
      <c r="U407" s="79"/>
      <c r="V407" s="79"/>
      <c r="W407" s="79"/>
      <c r="X407" s="79"/>
      <c r="Y407" s="79"/>
      <c r="Z407" s="79"/>
      <c r="AA407" s="79"/>
      <c r="AB407" s="79"/>
      <c r="AC407" s="79"/>
      <c r="AD407" s="79"/>
      <c r="AE407" s="79"/>
      <c r="AF407" s="52"/>
      <c r="AG407" s="52"/>
      <c r="AH407" s="79"/>
    </row>
    <row r="408" spans="7:34" x14ac:dyDescent="0.25">
      <c r="G408" s="81"/>
      <c r="Q408" s="78"/>
      <c r="R408" s="79"/>
      <c r="S408" s="79"/>
      <c r="T408" s="79"/>
      <c r="U408" s="79"/>
      <c r="V408" s="79"/>
      <c r="W408" s="79"/>
      <c r="X408" s="79"/>
      <c r="Y408" s="79"/>
      <c r="Z408" s="79"/>
      <c r="AA408" s="79"/>
      <c r="AB408" s="79"/>
      <c r="AC408" s="79"/>
      <c r="AD408" s="79"/>
      <c r="AE408" s="79"/>
      <c r="AF408" s="52"/>
      <c r="AG408" s="52"/>
      <c r="AH408" s="79"/>
    </row>
    <row r="409" spans="7:34" x14ac:dyDescent="0.25">
      <c r="G409" s="81"/>
      <c r="Q409" s="78"/>
      <c r="R409" s="79"/>
      <c r="S409" s="79"/>
      <c r="T409" s="79"/>
      <c r="U409" s="79"/>
      <c r="V409" s="79"/>
      <c r="W409" s="79"/>
      <c r="X409" s="79"/>
      <c r="Y409" s="79"/>
      <c r="Z409" s="79"/>
      <c r="AA409" s="79"/>
      <c r="AB409" s="79"/>
      <c r="AC409" s="79"/>
      <c r="AD409" s="79"/>
      <c r="AE409" s="79"/>
      <c r="AF409" s="52"/>
      <c r="AG409" s="52"/>
      <c r="AH409" s="79"/>
    </row>
    <row r="410" spans="7:34" x14ac:dyDescent="0.25">
      <c r="G410" s="81"/>
      <c r="Q410" s="78"/>
      <c r="R410" s="79"/>
      <c r="S410" s="79"/>
      <c r="T410" s="79"/>
      <c r="U410" s="79"/>
      <c r="V410" s="79"/>
      <c r="W410" s="79"/>
      <c r="X410" s="79"/>
      <c r="Y410" s="79"/>
      <c r="Z410" s="79"/>
      <c r="AA410" s="79"/>
      <c r="AB410" s="79"/>
      <c r="AC410" s="79"/>
      <c r="AD410" s="79"/>
      <c r="AE410" s="79"/>
      <c r="AF410" s="52"/>
      <c r="AG410" s="52"/>
      <c r="AH410" s="79"/>
    </row>
    <row r="411" spans="7:34" x14ac:dyDescent="0.25">
      <c r="G411" s="81"/>
      <c r="Q411" s="78"/>
      <c r="R411" s="79"/>
      <c r="S411" s="79"/>
      <c r="T411" s="79"/>
      <c r="U411" s="79"/>
      <c r="V411" s="79"/>
      <c r="W411" s="79"/>
      <c r="X411" s="79"/>
      <c r="Y411" s="79"/>
      <c r="Z411" s="79"/>
      <c r="AA411" s="79"/>
      <c r="AB411" s="79"/>
      <c r="AC411" s="79"/>
      <c r="AD411" s="79"/>
      <c r="AE411" s="79"/>
      <c r="AF411" s="52"/>
      <c r="AG411" s="52"/>
      <c r="AH411" s="79"/>
    </row>
    <row r="412" spans="7:34" x14ac:dyDescent="0.25">
      <c r="G412" s="81"/>
      <c r="Q412" s="78"/>
      <c r="R412" s="79"/>
      <c r="S412" s="79"/>
      <c r="T412" s="79"/>
      <c r="U412" s="79"/>
      <c r="V412" s="79"/>
      <c r="W412" s="79"/>
      <c r="X412" s="79"/>
      <c r="Y412" s="79"/>
      <c r="Z412" s="79"/>
      <c r="AA412" s="79"/>
      <c r="AB412" s="79"/>
      <c r="AC412" s="79"/>
      <c r="AD412" s="79"/>
      <c r="AE412" s="79"/>
      <c r="AF412" s="52"/>
      <c r="AG412" s="52"/>
      <c r="AH412" s="79"/>
    </row>
    <row r="413" spans="7:34" x14ac:dyDescent="0.25">
      <c r="G413" s="81"/>
      <c r="Q413" s="78"/>
      <c r="R413" s="79"/>
      <c r="S413" s="79"/>
      <c r="T413" s="79"/>
      <c r="U413" s="79"/>
      <c r="V413" s="79"/>
      <c r="W413" s="79"/>
      <c r="X413" s="79"/>
      <c r="Y413" s="79"/>
      <c r="Z413" s="79"/>
      <c r="AA413" s="79"/>
      <c r="AB413" s="79"/>
      <c r="AC413" s="79"/>
      <c r="AD413" s="79"/>
      <c r="AE413" s="79"/>
      <c r="AF413" s="52"/>
      <c r="AG413" s="52"/>
      <c r="AH413" s="79"/>
    </row>
    <row r="414" spans="7:34" x14ac:dyDescent="0.25">
      <c r="G414" s="81"/>
      <c r="Q414" s="78"/>
      <c r="R414" s="79"/>
      <c r="S414" s="79"/>
      <c r="T414" s="79"/>
      <c r="U414" s="79"/>
      <c r="V414" s="79"/>
      <c r="W414" s="79"/>
      <c r="X414" s="79"/>
      <c r="Y414" s="79"/>
      <c r="Z414" s="79"/>
      <c r="AA414" s="79"/>
      <c r="AB414" s="79"/>
      <c r="AC414" s="79"/>
      <c r="AD414" s="79"/>
      <c r="AE414" s="79"/>
      <c r="AF414" s="52"/>
      <c r="AG414" s="52"/>
      <c r="AH414" s="79"/>
    </row>
    <row r="415" spans="7:34" x14ac:dyDescent="0.25">
      <c r="G415" s="81"/>
      <c r="Q415" s="78"/>
      <c r="R415" s="79"/>
      <c r="S415" s="79"/>
      <c r="T415" s="79"/>
      <c r="U415" s="79"/>
      <c r="V415" s="79"/>
      <c r="W415" s="79"/>
      <c r="X415" s="79"/>
      <c r="Y415" s="79"/>
      <c r="Z415" s="79"/>
      <c r="AA415" s="79"/>
      <c r="AB415" s="79"/>
      <c r="AC415" s="79"/>
      <c r="AD415" s="79"/>
      <c r="AE415" s="79"/>
      <c r="AF415" s="52"/>
      <c r="AG415" s="52"/>
      <c r="AH415" s="79"/>
    </row>
    <row r="416" spans="7:34" x14ac:dyDescent="0.25">
      <c r="G416" s="81"/>
      <c r="Q416" s="78"/>
      <c r="R416" s="79"/>
      <c r="S416" s="79"/>
      <c r="T416" s="79"/>
      <c r="U416" s="79"/>
      <c r="V416" s="79"/>
      <c r="W416" s="79"/>
      <c r="X416" s="79"/>
      <c r="Y416" s="79"/>
      <c r="Z416" s="79"/>
      <c r="AA416" s="79"/>
      <c r="AB416" s="79"/>
      <c r="AC416" s="79"/>
      <c r="AD416" s="79"/>
      <c r="AE416" s="79"/>
      <c r="AF416" s="52"/>
      <c r="AG416" s="52"/>
      <c r="AH416" s="79"/>
    </row>
    <row r="417" spans="7:34" x14ac:dyDescent="0.25">
      <c r="G417" s="81"/>
      <c r="Q417" s="78"/>
      <c r="R417" s="79"/>
      <c r="S417" s="79"/>
      <c r="T417" s="79"/>
      <c r="U417" s="79"/>
      <c r="V417" s="79"/>
      <c r="W417" s="79"/>
      <c r="X417" s="79"/>
      <c r="Y417" s="79"/>
      <c r="Z417" s="79"/>
      <c r="AA417" s="79"/>
      <c r="AB417" s="79"/>
      <c r="AC417" s="79"/>
      <c r="AD417" s="79"/>
      <c r="AE417" s="79"/>
      <c r="AF417" s="52"/>
      <c r="AG417" s="52"/>
      <c r="AH417" s="79"/>
    </row>
    <row r="418" spans="7:34" x14ac:dyDescent="0.25">
      <c r="G418" s="81"/>
      <c r="Q418" s="78"/>
      <c r="R418" s="79"/>
      <c r="S418" s="79"/>
      <c r="T418" s="79"/>
      <c r="U418" s="79"/>
      <c r="V418" s="79"/>
      <c r="W418" s="79"/>
      <c r="X418" s="79"/>
      <c r="Y418" s="79"/>
      <c r="Z418" s="79"/>
      <c r="AA418" s="79"/>
      <c r="AB418" s="79"/>
      <c r="AC418" s="79"/>
      <c r="AD418" s="79"/>
      <c r="AE418" s="79"/>
      <c r="AF418" s="52"/>
      <c r="AG418" s="52"/>
      <c r="AH418" s="79"/>
    </row>
    <row r="419" spans="7:34" x14ac:dyDescent="0.25">
      <c r="G419" s="81"/>
      <c r="Q419" s="78"/>
      <c r="R419" s="79"/>
      <c r="S419" s="79"/>
      <c r="T419" s="79"/>
      <c r="U419" s="79"/>
      <c r="V419" s="79"/>
      <c r="W419" s="79"/>
      <c r="X419" s="79"/>
      <c r="Y419" s="79"/>
      <c r="Z419" s="79"/>
      <c r="AA419" s="79"/>
      <c r="AB419" s="79"/>
      <c r="AC419" s="79"/>
      <c r="AD419" s="79"/>
      <c r="AE419" s="79"/>
      <c r="AF419" s="52"/>
      <c r="AG419" s="52"/>
      <c r="AH419" s="79"/>
    </row>
    <row r="420" spans="7:34" x14ac:dyDescent="0.25">
      <c r="G420" s="81"/>
      <c r="Q420" s="78"/>
      <c r="R420" s="79"/>
      <c r="S420" s="79"/>
      <c r="T420" s="79"/>
      <c r="U420" s="79"/>
      <c r="V420" s="79"/>
      <c r="W420" s="79"/>
      <c r="X420" s="79"/>
      <c r="Y420" s="79"/>
      <c r="Z420" s="79"/>
      <c r="AA420" s="79"/>
      <c r="AB420" s="79"/>
      <c r="AC420" s="79"/>
      <c r="AD420" s="79"/>
      <c r="AE420" s="79"/>
      <c r="AF420" s="52"/>
      <c r="AG420" s="52"/>
      <c r="AH420" s="79"/>
    </row>
    <row r="421" spans="7:34" x14ac:dyDescent="0.25">
      <c r="G421" s="81"/>
      <c r="Q421" s="78"/>
      <c r="R421" s="79"/>
      <c r="S421" s="79"/>
      <c r="T421" s="79"/>
      <c r="U421" s="79"/>
      <c r="V421" s="79"/>
      <c r="W421" s="79"/>
      <c r="X421" s="79"/>
      <c r="Y421" s="79"/>
      <c r="Z421" s="79"/>
      <c r="AA421" s="79"/>
      <c r="AB421" s="79"/>
      <c r="AC421" s="79"/>
      <c r="AD421" s="79"/>
      <c r="AE421" s="79"/>
      <c r="AF421" s="52"/>
      <c r="AG421" s="52"/>
      <c r="AH421" s="79"/>
    </row>
    <row r="422" spans="7:34" x14ac:dyDescent="0.25">
      <c r="G422" s="81"/>
      <c r="Q422" s="78"/>
      <c r="R422" s="79"/>
      <c r="S422" s="79"/>
      <c r="T422" s="79"/>
      <c r="U422" s="79"/>
      <c r="V422" s="79"/>
      <c r="W422" s="79"/>
      <c r="X422" s="79"/>
      <c r="Y422" s="79"/>
      <c r="Z422" s="79"/>
      <c r="AA422" s="79"/>
      <c r="AB422" s="79"/>
      <c r="AC422" s="79"/>
      <c r="AD422" s="79"/>
      <c r="AE422" s="79"/>
      <c r="AF422" s="52"/>
      <c r="AG422" s="52"/>
      <c r="AH422" s="79"/>
    </row>
    <row r="423" spans="7:34" x14ac:dyDescent="0.25">
      <c r="G423" s="81"/>
      <c r="Q423" s="78"/>
      <c r="R423" s="79"/>
      <c r="S423" s="79"/>
      <c r="T423" s="79"/>
      <c r="U423" s="79"/>
      <c r="V423" s="79"/>
      <c r="W423" s="79"/>
      <c r="X423" s="79"/>
      <c r="Y423" s="79"/>
      <c r="Z423" s="79"/>
      <c r="AA423" s="79"/>
      <c r="AB423" s="79"/>
      <c r="AC423" s="79"/>
      <c r="AD423" s="79"/>
      <c r="AE423" s="79"/>
      <c r="AF423" s="52"/>
      <c r="AG423" s="52"/>
      <c r="AH423" s="79"/>
    </row>
    <row r="424" spans="7:34" x14ac:dyDescent="0.25">
      <c r="G424" s="81"/>
      <c r="Q424" s="78"/>
      <c r="R424" s="79"/>
      <c r="S424" s="79"/>
      <c r="T424" s="79"/>
      <c r="U424" s="79"/>
      <c r="V424" s="79"/>
      <c r="W424" s="79"/>
      <c r="X424" s="79"/>
      <c r="Y424" s="79"/>
      <c r="Z424" s="79"/>
      <c r="AA424" s="79"/>
      <c r="AB424" s="79"/>
      <c r="AC424" s="79"/>
      <c r="AD424" s="79"/>
      <c r="AE424" s="79"/>
      <c r="AF424" s="52"/>
      <c r="AG424" s="52"/>
      <c r="AH424" s="79"/>
    </row>
    <row r="425" spans="7:34" x14ac:dyDescent="0.25">
      <c r="G425" s="81"/>
      <c r="Q425" s="78"/>
      <c r="R425" s="79"/>
      <c r="S425" s="79"/>
      <c r="T425" s="79"/>
      <c r="U425" s="79"/>
      <c r="V425" s="79"/>
      <c r="W425" s="79"/>
      <c r="X425" s="79"/>
      <c r="Y425" s="79"/>
      <c r="Z425" s="79"/>
      <c r="AA425" s="79"/>
      <c r="AB425" s="79"/>
      <c r="AC425" s="79"/>
      <c r="AD425" s="79"/>
      <c r="AE425" s="79"/>
      <c r="AF425" s="52"/>
      <c r="AG425" s="52"/>
      <c r="AH425" s="79"/>
    </row>
    <row r="426" spans="7:34" x14ac:dyDescent="0.25">
      <c r="G426" s="81"/>
      <c r="Q426" s="78"/>
      <c r="R426" s="79"/>
      <c r="S426" s="79"/>
      <c r="T426" s="79"/>
      <c r="U426" s="79"/>
      <c r="V426" s="79"/>
      <c r="W426" s="79"/>
      <c r="X426" s="79"/>
      <c r="Y426" s="79"/>
      <c r="Z426" s="79"/>
      <c r="AA426" s="79"/>
      <c r="AB426" s="79"/>
      <c r="AC426" s="79"/>
      <c r="AD426" s="79"/>
      <c r="AE426" s="79"/>
      <c r="AF426" s="52"/>
      <c r="AG426" s="52"/>
      <c r="AH426" s="79"/>
    </row>
    <row r="427" spans="7:34" x14ac:dyDescent="0.25">
      <c r="G427" s="81"/>
      <c r="Q427" s="78"/>
      <c r="R427" s="79"/>
      <c r="S427" s="79"/>
      <c r="T427" s="79"/>
      <c r="U427" s="79"/>
      <c r="V427" s="79"/>
      <c r="W427" s="79"/>
      <c r="X427" s="79"/>
      <c r="Y427" s="79"/>
      <c r="Z427" s="79"/>
      <c r="AA427" s="79"/>
      <c r="AB427" s="79"/>
      <c r="AC427" s="79"/>
      <c r="AD427" s="79"/>
      <c r="AE427" s="79"/>
      <c r="AF427" s="52"/>
      <c r="AG427" s="52"/>
      <c r="AH427" s="79"/>
    </row>
    <row r="428" spans="7:34" x14ac:dyDescent="0.25">
      <c r="G428" s="81"/>
      <c r="Q428" s="78"/>
      <c r="R428" s="79"/>
      <c r="S428" s="79"/>
      <c r="T428" s="79"/>
      <c r="U428" s="79"/>
      <c r="V428" s="79"/>
      <c r="W428" s="79"/>
      <c r="X428" s="79"/>
      <c r="Y428" s="79"/>
      <c r="Z428" s="79"/>
      <c r="AA428" s="79"/>
      <c r="AB428" s="79"/>
      <c r="AC428" s="79"/>
      <c r="AD428" s="79"/>
      <c r="AE428" s="79"/>
      <c r="AF428" s="52"/>
      <c r="AG428" s="52"/>
      <c r="AH428" s="79"/>
    </row>
    <row r="429" spans="7:34" x14ac:dyDescent="0.25">
      <c r="G429" s="81"/>
      <c r="Q429" s="78"/>
      <c r="R429" s="79"/>
      <c r="S429" s="79"/>
      <c r="T429" s="79"/>
      <c r="U429" s="79"/>
      <c r="V429" s="79"/>
      <c r="W429" s="79"/>
      <c r="X429" s="79"/>
      <c r="Y429" s="79"/>
      <c r="Z429" s="79"/>
      <c r="AA429" s="79"/>
      <c r="AB429" s="79"/>
      <c r="AC429" s="79"/>
      <c r="AD429" s="79"/>
      <c r="AE429" s="79"/>
      <c r="AF429" s="52"/>
      <c r="AG429" s="52"/>
      <c r="AH429" s="79"/>
    </row>
    <row r="430" spans="7:34" x14ac:dyDescent="0.25">
      <c r="G430" s="81"/>
      <c r="Q430" s="78"/>
      <c r="R430" s="79"/>
      <c r="S430" s="79"/>
      <c r="T430" s="79"/>
      <c r="U430" s="79"/>
      <c r="V430" s="79"/>
      <c r="W430" s="79"/>
      <c r="X430" s="79"/>
      <c r="Y430" s="79"/>
      <c r="Z430" s="79"/>
      <c r="AA430" s="79"/>
      <c r="AB430" s="79"/>
      <c r="AC430" s="79"/>
      <c r="AD430" s="79"/>
      <c r="AE430" s="79"/>
      <c r="AF430" s="52"/>
      <c r="AG430" s="52"/>
      <c r="AH430" s="79"/>
    </row>
    <row r="431" spans="7:34" x14ac:dyDescent="0.25">
      <c r="G431" s="81"/>
      <c r="Q431" s="78"/>
      <c r="R431" s="79"/>
      <c r="S431" s="79"/>
      <c r="T431" s="79"/>
      <c r="U431" s="79"/>
      <c r="V431" s="79"/>
      <c r="W431" s="79"/>
      <c r="X431" s="79"/>
      <c r="Y431" s="79"/>
      <c r="Z431" s="79"/>
      <c r="AA431" s="79"/>
      <c r="AB431" s="79"/>
      <c r="AC431" s="79"/>
      <c r="AD431" s="79"/>
      <c r="AE431" s="79"/>
      <c r="AF431" s="52"/>
      <c r="AG431" s="52"/>
      <c r="AH431" s="79"/>
    </row>
    <row r="432" spans="7:34" x14ac:dyDescent="0.25">
      <c r="G432" s="81"/>
      <c r="Q432" s="78"/>
      <c r="R432" s="79"/>
      <c r="S432" s="79"/>
      <c r="T432" s="79"/>
      <c r="U432" s="79"/>
      <c r="V432" s="79"/>
      <c r="W432" s="79"/>
      <c r="X432" s="79"/>
      <c r="Y432" s="79"/>
      <c r="Z432" s="79"/>
      <c r="AA432" s="79"/>
      <c r="AB432" s="79"/>
      <c r="AC432" s="79"/>
      <c r="AD432" s="79"/>
      <c r="AE432" s="79"/>
      <c r="AF432" s="52"/>
      <c r="AG432" s="52"/>
      <c r="AH432" s="79"/>
    </row>
    <row r="433" spans="7:34" x14ac:dyDescent="0.25">
      <c r="G433" s="81"/>
      <c r="Q433" s="78"/>
      <c r="R433" s="79"/>
      <c r="S433" s="79"/>
      <c r="T433" s="79"/>
      <c r="U433" s="79"/>
      <c r="V433" s="79"/>
      <c r="W433" s="79"/>
      <c r="X433" s="79"/>
      <c r="Y433" s="79"/>
      <c r="Z433" s="79"/>
      <c r="AA433" s="79"/>
      <c r="AB433" s="79"/>
      <c r="AC433" s="79"/>
      <c r="AD433" s="79"/>
      <c r="AE433" s="79"/>
      <c r="AF433" s="52"/>
      <c r="AG433" s="52"/>
      <c r="AH433" s="79"/>
    </row>
    <row r="434" spans="7:34" x14ac:dyDescent="0.25">
      <c r="G434" s="81"/>
      <c r="Q434" s="78"/>
      <c r="R434" s="79"/>
      <c r="S434" s="79"/>
      <c r="T434" s="79"/>
      <c r="U434" s="79"/>
      <c r="V434" s="79"/>
      <c r="W434" s="79"/>
      <c r="X434" s="79"/>
      <c r="Y434" s="79"/>
      <c r="Z434" s="79"/>
      <c r="AA434" s="79"/>
      <c r="AB434" s="79"/>
      <c r="AC434" s="79"/>
      <c r="AD434" s="79"/>
      <c r="AE434" s="79"/>
      <c r="AF434" s="52"/>
      <c r="AG434" s="52"/>
      <c r="AH434" s="79"/>
    </row>
    <row r="435" spans="7:34" x14ac:dyDescent="0.25">
      <c r="G435" s="81"/>
      <c r="Q435" s="78"/>
      <c r="R435" s="79"/>
      <c r="S435" s="79"/>
      <c r="T435" s="79"/>
      <c r="U435" s="79"/>
      <c r="V435" s="79"/>
      <c r="W435" s="79"/>
      <c r="X435" s="79"/>
      <c r="Y435" s="79"/>
      <c r="Z435" s="79"/>
      <c r="AA435" s="79"/>
      <c r="AB435" s="79"/>
      <c r="AC435" s="79"/>
      <c r="AD435" s="79"/>
      <c r="AE435" s="79"/>
      <c r="AF435" s="52"/>
      <c r="AG435" s="52"/>
      <c r="AH435" s="79"/>
    </row>
    <row r="436" spans="7:34" x14ac:dyDescent="0.25">
      <c r="G436" s="81"/>
      <c r="Q436" s="78"/>
      <c r="R436" s="79"/>
      <c r="S436" s="79"/>
      <c r="T436" s="79"/>
      <c r="U436" s="79"/>
      <c r="V436" s="79"/>
      <c r="W436" s="79"/>
      <c r="X436" s="79"/>
      <c r="Y436" s="79"/>
      <c r="Z436" s="79"/>
      <c r="AA436" s="79"/>
      <c r="AB436" s="79"/>
      <c r="AC436" s="79"/>
      <c r="AD436" s="79"/>
      <c r="AE436" s="79"/>
      <c r="AF436" s="52"/>
      <c r="AG436" s="52"/>
      <c r="AH436" s="79"/>
    </row>
    <row r="437" spans="7:34" x14ac:dyDescent="0.25">
      <c r="G437" s="81"/>
      <c r="Q437" s="78"/>
      <c r="R437" s="79"/>
      <c r="S437" s="79"/>
      <c r="T437" s="79"/>
      <c r="U437" s="79"/>
      <c r="V437" s="79"/>
      <c r="W437" s="79"/>
      <c r="X437" s="79"/>
      <c r="Y437" s="79"/>
      <c r="Z437" s="79"/>
      <c r="AA437" s="79"/>
      <c r="AB437" s="79"/>
      <c r="AC437" s="79"/>
      <c r="AD437" s="79"/>
      <c r="AE437" s="79"/>
      <c r="AF437" s="52"/>
      <c r="AG437" s="52"/>
      <c r="AH437" s="79"/>
    </row>
    <row r="438" spans="7:34" x14ac:dyDescent="0.25">
      <c r="G438" s="81"/>
      <c r="Q438" s="78"/>
      <c r="R438" s="79"/>
      <c r="S438" s="79"/>
      <c r="T438" s="79"/>
      <c r="U438" s="79"/>
      <c r="V438" s="79"/>
      <c r="W438" s="79"/>
      <c r="X438" s="79"/>
      <c r="Y438" s="79"/>
      <c r="Z438" s="79"/>
      <c r="AA438" s="79"/>
      <c r="AB438" s="79"/>
      <c r="AC438" s="79"/>
      <c r="AD438" s="79"/>
      <c r="AE438" s="79"/>
      <c r="AF438" s="52"/>
      <c r="AG438" s="52"/>
      <c r="AH438" s="79"/>
    </row>
    <row r="439" spans="7:34" x14ac:dyDescent="0.25">
      <c r="G439" s="81"/>
      <c r="Q439" s="78"/>
      <c r="R439" s="79"/>
      <c r="S439" s="79"/>
      <c r="T439" s="79"/>
      <c r="U439" s="79"/>
      <c r="V439" s="79"/>
      <c r="W439" s="79"/>
      <c r="X439" s="79"/>
      <c r="Y439" s="79"/>
      <c r="Z439" s="79"/>
      <c r="AA439" s="79"/>
      <c r="AB439" s="79"/>
      <c r="AC439" s="79"/>
      <c r="AD439" s="79"/>
      <c r="AE439" s="79"/>
      <c r="AF439" s="52"/>
      <c r="AG439" s="52"/>
      <c r="AH439" s="79"/>
    </row>
    <row r="440" spans="7:34" x14ac:dyDescent="0.25">
      <c r="G440" s="81"/>
      <c r="Q440" s="78"/>
      <c r="R440" s="79"/>
      <c r="S440" s="79"/>
      <c r="T440" s="79"/>
      <c r="U440" s="79"/>
      <c r="V440" s="79"/>
      <c r="W440" s="79"/>
      <c r="X440" s="79"/>
      <c r="Y440" s="79"/>
      <c r="Z440" s="79"/>
      <c r="AA440" s="79"/>
      <c r="AB440" s="79"/>
      <c r="AC440" s="79"/>
      <c r="AD440" s="79"/>
      <c r="AE440" s="79"/>
      <c r="AF440" s="52"/>
      <c r="AG440" s="52"/>
      <c r="AH440" s="79"/>
    </row>
    <row r="441" spans="7:34" x14ac:dyDescent="0.25">
      <c r="G441" s="81"/>
      <c r="Q441" s="78"/>
      <c r="R441" s="79"/>
      <c r="S441" s="79"/>
      <c r="T441" s="79"/>
      <c r="U441" s="79"/>
      <c r="V441" s="79"/>
      <c r="W441" s="79"/>
      <c r="X441" s="79"/>
      <c r="Y441" s="79"/>
      <c r="Z441" s="79"/>
      <c r="AA441" s="79"/>
      <c r="AB441" s="79"/>
      <c r="AC441" s="79"/>
      <c r="AD441" s="79"/>
      <c r="AE441" s="79"/>
      <c r="AF441" s="52"/>
      <c r="AG441" s="52"/>
      <c r="AH441" s="79"/>
    </row>
    <row r="442" spans="7:34" x14ac:dyDescent="0.25">
      <c r="G442" s="81"/>
      <c r="Q442" s="78"/>
      <c r="R442" s="79"/>
      <c r="S442" s="79"/>
      <c r="T442" s="79"/>
      <c r="U442" s="79"/>
      <c r="V442" s="79"/>
      <c r="W442" s="79"/>
      <c r="X442" s="79"/>
      <c r="Y442" s="79"/>
      <c r="Z442" s="79"/>
      <c r="AA442" s="79"/>
      <c r="AB442" s="79"/>
      <c r="AC442" s="79"/>
      <c r="AD442" s="79"/>
      <c r="AE442" s="79"/>
      <c r="AF442" s="52"/>
      <c r="AG442" s="52"/>
      <c r="AH442" s="79"/>
    </row>
    <row r="443" spans="7:34" x14ac:dyDescent="0.25">
      <c r="G443" s="81"/>
      <c r="Q443" s="78"/>
      <c r="R443" s="79"/>
      <c r="S443" s="79"/>
      <c r="T443" s="79"/>
      <c r="U443" s="79"/>
      <c r="V443" s="79"/>
      <c r="W443" s="79"/>
      <c r="X443" s="79"/>
      <c r="Y443" s="79"/>
      <c r="Z443" s="79"/>
      <c r="AA443" s="79"/>
      <c r="AB443" s="79"/>
      <c r="AC443" s="79"/>
      <c r="AD443" s="79"/>
      <c r="AE443" s="79"/>
      <c r="AF443" s="52"/>
      <c r="AG443" s="52"/>
      <c r="AH443" s="79"/>
    </row>
    <row r="444" spans="7:34" x14ac:dyDescent="0.25">
      <c r="G444" s="81"/>
      <c r="Q444" s="78"/>
      <c r="R444" s="79"/>
      <c r="S444" s="79"/>
      <c r="T444" s="79"/>
      <c r="U444" s="79"/>
      <c r="V444" s="79"/>
      <c r="W444" s="79"/>
      <c r="X444" s="79"/>
      <c r="Y444" s="79"/>
      <c r="Z444" s="79"/>
      <c r="AA444" s="79"/>
      <c r="AB444" s="79"/>
      <c r="AC444" s="79"/>
      <c r="AD444" s="79"/>
      <c r="AE444" s="79"/>
      <c r="AF444" s="52"/>
      <c r="AG444" s="52"/>
      <c r="AH444" s="79"/>
    </row>
    <row r="445" spans="7:34" x14ac:dyDescent="0.25">
      <c r="G445" s="81"/>
      <c r="Q445" s="78"/>
      <c r="R445" s="79"/>
      <c r="S445" s="79"/>
      <c r="T445" s="79"/>
      <c r="U445" s="79"/>
      <c r="V445" s="79"/>
      <c r="W445" s="79"/>
      <c r="X445" s="79"/>
      <c r="Y445" s="79"/>
      <c r="Z445" s="79"/>
      <c r="AA445" s="79"/>
      <c r="AB445" s="79"/>
      <c r="AC445" s="79"/>
      <c r="AD445" s="79"/>
      <c r="AE445" s="79"/>
      <c r="AF445" s="52"/>
      <c r="AG445" s="52"/>
      <c r="AH445" s="79"/>
    </row>
    <row r="446" spans="7:34" x14ac:dyDescent="0.25">
      <c r="G446" s="81"/>
      <c r="Q446" s="78"/>
      <c r="R446" s="79"/>
      <c r="S446" s="79"/>
      <c r="T446" s="79"/>
      <c r="U446" s="79"/>
      <c r="V446" s="79"/>
      <c r="W446" s="79"/>
      <c r="X446" s="79"/>
      <c r="Y446" s="79"/>
      <c r="Z446" s="79"/>
      <c r="AA446" s="79"/>
      <c r="AB446" s="79"/>
      <c r="AC446" s="79"/>
      <c r="AD446" s="79"/>
      <c r="AE446" s="79"/>
      <c r="AF446" s="52"/>
      <c r="AG446" s="52"/>
      <c r="AH446" s="79"/>
    </row>
    <row r="447" spans="7:34" x14ac:dyDescent="0.25">
      <c r="G447" s="81"/>
      <c r="Q447" s="78"/>
      <c r="R447" s="79"/>
      <c r="S447" s="79"/>
      <c r="T447" s="79"/>
      <c r="U447" s="79"/>
      <c r="V447" s="79"/>
      <c r="W447" s="79"/>
      <c r="X447" s="79"/>
      <c r="Y447" s="79"/>
      <c r="Z447" s="79"/>
      <c r="AA447" s="79"/>
      <c r="AB447" s="79"/>
      <c r="AC447" s="79"/>
      <c r="AD447" s="79"/>
      <c r="AE447" s="79"/>
      <c r="AF447" s="52"/>
      <c r="AG447" s="52"/>
      <c r="AH447" s="79"/>
    </row>
    <row r="448" spans="7:34" x14ac:dyDescent="0.25">
      <c r="G448" s="81"/>
      <c r="Q448" s="78"/>
      <c r="R448" s="79"/>
      <c r="S448" s="79"/>
      <c r="T448" s="79"/>
      <c r="U448" s="79"/>
      <c r="V448" s="79"/>
      <c r="W448" s="79"/>
      <c r="X448" s="79"/>
      <c r="Y448" s="79"/>
      <c r="Z448" s="79"/>
      <c r="AA448" s="79"/>
      <c r="AB448" s="79"/>
      <c r="AC448" s="79"/>
      <c r="AD448" s="79"/>
      <c r="AE448" s="79"/>
      <c r="AF448" s="52"/>
      <c r="AG448" s="52"/>
      <c r="AH448" s="79"/>
    </row>
    <row r="449" spans="7:34" x14ac:dyDescent="0.25">
      <c r="G449" s="81"/>
      <c r="Q449" s="78"/>
      <c r="R449" s="79"/>
      <c r="S449" s="79"/>
      <c r="T449" s="79"/>
      <c r="U449" s="79"/>
      <c r="V449" s="79"/>
      <c r="W449" s="79"/>
      <c r="X449" s="79"/>
      <c r="Y449" s="79"/>
      <c r="Z449" s="79"/>
      <c r="AA449" s="79"/>
      <c r="AB449" s="79"/>
      <c r="AC449" s="79"/>
      <c r="AD449" s="79"/>
      <c r="AE449" s="79"/>
      <c r="AF449" s="52"/>
      <c r="AG449" s="52"/>
      <c r="AH449" s="79"/>
    </row>
    <row r="450" spans="7:34" x14ac:dyDescent="0.25">
      <c r="G450" s="81"/>
      <c r="Q450" s="78"/>
      <c r="R450" s="79"/>
      <c r="S450" s="79"/>
      <c r="T450" s="79"/>
      <c r="U450" s="79"/>
      <c r="V450" s="79"/>
      <c r="W450" s="79"/>
      <c r="X450" s="79"/>
      <c r="Y450" s="79"/>
      <c r="Z450" s="79"/>
      <c r="AA450" s="79"/>
      <c r="AB450" s="79"/>
      <c r="AC450" s="79"/>
      <c r="AD450" s="79"/>
      <c r="AE450" s="79"/>
      <c r="AF450" s="52"/>
      <c r="AG450" s="52"/>
      <c r="AH450" s="79"/>
    </row>
    <row r="451" spans="7:34" x14ac:dyDescent="0.25">
      <c r="G451" s="81"/>
      <c r="Q451" s="78"/>
      <c r="R451" s="79"/>
      <c r="S451" s="79"/>
      <c r="T451" s="79"/>
      <c r="U451" s="79"/>
      <c r="V451" s="79"/>
      <c r="W451" s="79"/>
      <c r="X451" s="79"/>
      <c r="Y451" s="79"/>
      <c r="Z451" s="79"/>
      <c r="AA451" s="79"/>
      <c r="AB451" s="79"/>
      <c r="AC451" s="79"/>
      <c r="AD451" s="79"/>
      <c r="AE451" s="79"/>
      <c r="AF451" s="52"/>
      <c r="AG451" s="52"/>
      <c r="AH451" s="79"/>
    </row>
    <row r="452" spans="7:34" x14ac:dyDescent="0.25">
      <c r="G452" s="81"/>
      <c r="Q452" s="78"/>
      <c r="R452" s="79"/>
      <c r="S452" s="79"/>
      <c r="T452" s="79"/>
      <c r="U452" s="79"/>
      <c r="V452" s="79"/>
      <c r="W452" s="79"/>
      <c r="X452" s="79"/>
      <c r="Y452" s="79"/>
      <c r="Z452" s="79"/>
      <c r="AA452" s="79"/>
      <c r="AB452" s="79"/>
      <c r="AC452" s="79"/>
      <c r="AD452" s="79"/>
      <c r="AE452" s="79"/>
      <c r="AF452" s="52"/>
      <c r="AG452" s="52"/>
      <c r="AH452" s="79"/>
    </row>
    <row r="453" spans="7:34" x14ac:dyDescent="0.25">
      <c r="G453" s="81"/>
      <c r="Q453" s="78"/>
      <c r="R453" s="79"/>
      <c r="S453" s="79"/>
      <c r="T453" s="79"/>
      <c r="U453" s="79"/>
      <c r="V453" s="79"/>
      <c r="W453" s="79"/>
      <c r="X453" s="79"/>
      <c r="Y453" s="79"/>
      <c r="Z453" s="79"/>
      <c r="AA453" s="79"/>
      <c r="AB453" s="79"/>
      <c r="AC453" s="79"/>
      <c r="AD453" s="79"/>
      <c r="AE453" s="79"/>
      <c r="AF453" s="52"/>
      <c r="AG453" s="52"/>
      <c r="AH453" s="79"/>
    </row>
    <row r="454" spans="7:34" x14ac:dyDescent="0.25">
      <c r="G454" s="81"/>
      <c r="Q454" s="78"/>
      <c r="R454" s="79"/>
      <c r="S454" s="79"/>
      <c r="T454" s="79"/>
      <c r="U454" s="79"/>
      <c r="V454" s="79"/>
      <c r="W454" s="79"/>
      <c r="X454" s="79"/>
      <c r="Y454" s="79"/>
      <c r="Z454" s="79"/>
      <c r="AA454" s="79"/>
      <c r="AB454" s="79"/>
      <c r="AC454" s="79"/>
      <c r="AD454" s="79"/>
      <c r="AE454" s="79"/>
      <c r="AF454" s="52"/>
      <c r="AG454" s="52"/>
      <c r="AH454" s="79"/>
    </row>
    <row r="455" spans="7:34" x14ac:dyDescent="0.25">
      <c r="G455" s="81"/>
      <c r="Q455" s="78"/>
      <c r="R455" s="79"/>
      <c r="S455" s="79"/>
      <c r="T455" s="79"/>
      <c r="U455" s="79"/>
      <c r="V455" s="79"/>
      <c r="W455" s="79"/>
      <c r="X455" s="79"/>
      <c r="Y455" s="79"/>
      <c r="Z455" s="79"/>
      <c r="AA455" s="79"/>
      <c r="AB455" s="79"/>
      <c r="AC455" s="79"/>
      <c r="AD455" s="79"/>
      <c r="AE455" s="79"/>
      <c r="AF455" s="52"/>
      <c r="AG455" s="52"/>
      <c r="AH455" s="79"/>
    </row>
    <row r="456" spans="7:34" x14ac:dyDescent="0.25">
      <c r="G456" s="81"/>
      <c r="Q456" s="78"/>
      <c r="R456" s="79"/>
      <c r="S456" s="79"/>
      <c r="T456" s="79"/>
      <c r="U456" s="79"/>
      <c r="V456" s="79"/>
      <c r="W456" s="79"/>
      <c r="X456" s="79"/>
      <c r="Y456" s="79"/>
      <c r="Z456" s="79"/>
      <c r="AA456" s="79"/>
      <c r="AB456" s="79"/>
      <c r="AC456" s="79"/>
      <c r="AD456" s="79"/>
      <c r="AE456" s="79"/>
      <c r="AF456" s="52"/>
      <c r="AG456" s="52"/>
      <c r="AH456" s="79"/>
    </row>
    <row r="457" spans="7:34" x14ac:dyDescent="0.25">
      <c r="G457" s="81"/>
      <c r="Q457" s="78"/>
      <c r="R457" s="79"/>
      <c r="S457" s="79"/>
      <c r="T457" s="79"/>
      <c r="U457" s="79"/>
      <c r="V457" s="79"/>
      <c r="W457" s="79"/>
      <c r="X457" s="79"/>
      <c r="Y457" s="79"/>
      <c r="Z457" s="79"/>
      <c r="AA457" s="79"/>
      <c r="AB457" s="79"/>
      <c r="AC457" s="79"/>
      <c r="AD457" s="79"/>
      <c r="AE457" s="79"/>
      <c r="AF457" s="52"/>
      <c r="AG457" s="52"/>
      <c r="AH457" s="79"/>
    </row>
    <row r="458" spans="7:34" x14ac:dyDescent="0.25">
      <c r="G458" s="81"/>
      <c r="Q458" s="78"/>
      <c r="R458" s="79"/>
      <c r="S458" s="79"/>
      <c r="T458" s="79"/>
      <c r="U458" s="79"/>
      <c r="V458" s="79"/>
      <c r="W458" s="79"/>
      <c r="X458" s="79"/>
      <c r="Y458" s="79"/>
      <c r="Z458" s="79"/>
      <c r="AA458" s="79"/>
      <c r="AB458" s="79"/>
      <c r="AC458" s="79"/>
      <c r="AD458" s="79"/>
      <c r="AE458" s="79"/>
      <c r="AF458" s="52"/>
      <c r="AG458" s="52"/>
      <c r="AH458" s="79"/>
    </row>
    <row r="459" spans="7:34" x14ac:dyDescent="0.25">
      <c r="G459" s="81"/>
      <c r="Q459" s="78"/>
      <c r="R459" s="79"/>
      <c r="S459" s="79"/>
      <c r="T459" s="79"/>
      <c r="U459" s="79"/>
      <c r="V459" s="79"/>
      <c r="W459" s="79"/>
      <c r="X459" s="79"/>
      <c r="Y459" s="79"/>
      <c r="Z459" s="79"/>
      <c r="AA459" s="79"/>
      <c r="AB459" s="79"/>
      <c r="AC459" s="79"/>
      <c r="AD459" s="79"/>
      <c r="AE459" s="79"/>
      <c r="AF459" s="52"/>
      <c r="AG459" s="52"/>
      <c r="AH459" s="79"/>
    </row>
    <row r="460" spans="7:34" x14ac:dyDescent="0.25">
      <c r="G460" s="81"/>
      <c r="Q460" s="78"/>
      <c r="R460" s="79"/>
      <c r="S460" s="79"/>
      <c r="T460" s="79"/>
      <c r="U460" s="79"/>
      <c r="V460" s="79"/>
      <c r="W460" s="79"/>
      <c r="X460" s="79"/>
      <c r="Y460" s="79"/>
      <c r="Z460" s="79"/>
      <c r="AA460" s="79"/>
      <c r="AB460" s="79"/>
      <c r="AC460" s="79"/>
      <c r="AD460" s="79"/>
      <c r="AE460" s="79"/>
      <c r="AF460" s="52"/>
      <c r="AG460" s="52"/>
      <c r="AH460" s="79"/>
    </row>
    <row r="461" spans="7:34" x14ac:dyDescent="0.25">
      <c r="G461" s="81"/>
      <c r="Q461" s="78"/>
      <c r="R461" s="79"/>
      <c r="S461" s="79"/>
      <c r="T461" s="79"/>
      <c r="U461" s="79"/>
      <c r="V461" s="79"/>
      <c r="W461" s="79"/>
      <c r="X461" s="79"/>
      <c r="Y461" s="79"/>
      <c r="Z461" s="79"/>
      <c r="AA461" s="79"/>
      <c r="AB461" s="79"/>
      <c r="AC461" s="79"/>
      <c r="AD461" s="79"/>
      <c r="AE461" s="79"/>
      <c r="AF461" s="52"/>
      <c r="AG461" s="52"/>
      <c r="AH461" s="79"/>
    </row>
    <row r="462" spans="7:34" x14ac:dyDescent="0.25">
      <c r="G462" s="81"/>
      <c r="Q462" s="78"/>
      <c r="R462" s="79"/>
      <c r="S462" s="79"/>
      <c r="T462" s="79"/>
      <c r="U462" s="79"/>
      <c r="V462" s="79"/>
      <c r="W462" s="79"/>
      <c r="X462" s="79"/>
      <c r="Y462" s="79"/>
      <c r="Z462" s="79"/>
      <c r="AA462" s="79"/>
      <c r="AB462" s="79"/>
      <c r="AC462" s="79"/>
      <c r="AD462" s="79"/>
      <c r="AE462" s="79"/>
      <c r="AF462" s="52"/>
      <c r="AG462" s="52"/>
      <c r="AH462" s="79"/>
    </row>
    <row r="463" spans="7:34" x14ac:dyDescent="0.25">
      <c r="G463" s="81"/>
      <c r="Q463" s="78"/>
      <c r="R463" s="79"/>
      <c r="S463" s="79"/>
      <c r="T463" s="79"/>
      <c r="U463" s="79"/>
      <c r="V463" s="79"/>
      <c r="W463" s="79"/>
      <c r="X463" s="79"/>
      <c r="Y463" s="79"/>
      <c r="Z463" s="79"/>
      <c r="AA463" s="79"/>
      <c r="AB463" s="79"/>
      <c r="AC463" s="79"/>
      <c r="AD463" s="79"/>
      <c r="AE463" s="79"/>
      <c r="AF463" s="52"/>
      <c r="AG463" s="52"/>
      <c r="AH463" s="79"/>
    </row>
    <row r="464" spans="7:34" x14ac:dyDescent="0.25">
      <c r="G464" s="81"/>
      <c r="Q464" s="78"/>
      <c r="R464" s="79"/>
      <c r="S464" s="79"/>
      <c r="T464" s="79"/>
      <c r="U464" s="79"/>
      <c r="V464" s="79"/>
      <c r="W464" s="79"/>
      <c r="X464" s="79"/>
      <c r="Y464" s="79"/>
      <c r="Z464" s="79"/>
      <c r="AA464" s="79"/>
      <c r="AB464" s="79"/>
      <c r="AC464" s="79"/>
      <c r="AD464" s="79"/>
      <c r="AE464" s="79"/>
      <c r="AF464" s="52"/>
      <c r="AG464" s="52"/>
      <c r="AH464" s="79"/>
    </row>
    <row r="465" spans="7:34" x14ac:dyDescent="0.25">
      <c r="G465" s="81"/>
      <c r="Q465" s="78"/>
      <c r="R465" s="79"/>
      <c r="S465" s="79"/>
      <c r="T465" s="79"/>
      <c r="U465" s="79"/>
      <c r="V465" s="79"/>
      <c r="W465" s="79"/>
      <c r="X465" s="79"/>
      <c r="Y465" s="79"/>
      <c r="Z465" s="79"/>
      <c r="AA465" s="79"/>
      <c r="AB465" s="79"/>
      <c r="AC465" s="79"/>
      <c r="AD465" s="79"/>
      <c r="AE465" s="79"/>
      <c r="AF465" s="52"/>
      <c r="AG465" s="52"/>
      <c r="AH465" s="79"/>
    </row>
    <row r="466" spans="7:34" x14ac:dyDescent="0.25">
      <c r="G466" s="81"/>
      <c r="Q466" s="78"/>
      <c r="R466" s="79"/>
      <c r="S466" s="79"/>
      <c r="T466" s="79"/>
      <c r="U466" s="79"/>
      <c r="V466" s="79"/>
      <c r="W466" s="79"/>
      <c r="X466" s="79"/>
      <c r="Y466" s="79"/>
      <c r="Z466" s="79"/>
      <c r="AA466" s="79"/>
      <c r="AB466" s="79"/>
      <c r="AC466" s="79"/>
      <c r="AD466" s="79"/>
      <c r="AE466" s="79"/>
      <c r="AF466" s="52"/>
      <c r="AG466" s="52"/>
      <c r="AH466" s="79"/>
    </row>
    <row r="467" spans="7:34" x14ac:dyDescent="0.25">
      <c r="G467" s="81"/>
      <c r="Q467" s="78"/>
      <c r="R467" s="79"/>
      <c r="S467" s="79"/>
      <c r="T467" s="79"/>
      <c r="U467" s="79"/>
      <c r="V467" s="79"/>
      <c r="W467" s="79"/>
      <c r="X467" s="79"/>
      <c r="Y467" s="79"/>
      <c r="Z467" s="79"/>
      <c r="AA467" s="79"/>
      <c r="AB467" s="79"/>
      <c r="AC467" s="79"/>
      <c r="AD467" s="79"/>
      <c r="AE467" s="79"/>
      <c r="AF467" s="52"/>
      <c r="AG467" s="52"/>
      <c r="AH467" s="79"/>
    </row>
    <row r="468" spans="7:34" x14ac:dyDescent="0.25">
      <c r="G468" s="81"/>
      <c r="Q468" s="78"/>
      <c r="R468" s="79"/>
      <c r="S468" s="79"/>
      <c r="T468" s="79"/>
      <c r="U468" s="79"/>
      <c r="V468" s="79"/>
      <c r="W468" s="79"/>
      <c r="X468" s="79"/>
      <c r="Y468" s="79"/>
      <c r="Z468" s="79"/>
      <c r="AA468" s="79"/>
      <c r="AB468" s="79"/>
      <c r="AC468" s="79"/>
      <c r="AD468" s="79"/>
      <c r="AE468" s="79"/>
      <c r="AF468" s="52"/>
      <c r="AG468" s="52"/>
      <c r="AH468" s="79"/>
    </row>
    <row r="469" spans="7:34" x14ac:dyDescent="0.25">
      <c r="G469" s="81"/>
      <c r="Q469" s="78"/>
      <c r="R469" s="79"/>
      <c r="S469" s="79"/>
      <c r="T469" s="79"/>
      <c r="U469" s="79"/>
      <c r="V469" s="79"/>
      <c r="W469" s="79"/>
      <c r="X469" s="79"/>
      <c r="Y469" s="79"/>
      <c r="Z469" s="79"/>
      <c r="AA469" s="79"/>
      <c r="AB469" s="79"/>
      <c r="AC469" s="79"/>
      <c r="AD469" s="79"/>
      <c r="AE469" s="79"/>
      <c r="AF469" s="52"/>
      <c r="AG469" s="52"/>
      <c r="AH469" s="79"/>
    </row>
    <row r="470" spans="7:34" x14ac:dyDescent="0.25">
      <c r="G470" s="81"/>
      <c r="Q470" s="78"/>
      <c r="R470" s="79"/>
      <c r="S470" s="79"/>
      <c r="T470" s="79"/>
      <c r="U470" s="79"/>
      <c r="V470" s="79"/>
      <c r="W470" s="79"/>
      <c r="X470" s="79"/>
      <c r="Y470" s="79"/>
      <c r="Z470" s="79"/>
      <c r="AA470" s="79"/>
      <c r="AB470" s="79"/>
      <c r="AC470" s="79"/>
      <c r="AD470" s="79"/>
      <c r="AE470" s="79"/>
      <c r="AF470" s="52"/>
      <c r="AG470" s="52"/>
      <c r="AH470" s="79"/>
    </row>
    <row r="471" spans="7:34" x14ac:dyDescent="0.25">
      <c r="G471" s="81"/>
      <c r="Q471" s="78"/>
      <c r="R471" s="79"/>
      <c r="S471" s="79"/>
      <c r="T471" s="79"/>
      <c r="U471" s="79"/>
      <c r="V471" s="79"/>
      <c r="W471" s="79"/>
      <c r="X471" s="79"/>
      <c r="Y471" s="79"/>
      <c r="Z471" s="79"/>
      <c r="AA471" s="79"/>
      <c r="AB471" s="79"/>
      <c r="AC471" s="79"/>
      <c r="AD471" s="79"/>
      <c r="AE471" s="79"/>
      <c r="AF471" s="52"/>
      <c r="AG471" s="52"/>
      <c r="AH471" s="79"/>
    </row>
    <row r="472" spans="7:34" x14ac:dyDescent="0.25">
      <c r="G472" s="81"/>
      <c r="Q472" s="78"/>
      <c r="R472" s="79"/>
      <c r="S472" s="79"/>
      <c r="T472" s="79"/>
      <c r="U472" s="79"/>
      <c r="V472" s="79"/>
      <c r="W472" s="79"/>
      <c r="X472" s="79"/>
      <c r="Y472" s="79"/>
      <c r="Z472" s="79"/>
      <c r="AA472" s="79"/>
      <c r="AB472" s="79"/>
      <c r="AC472" s="79"/>
      <c r="AD472" s="79"/>
      <c r="AE472" s="79"/>
      <c r="AF472" s="52"/>
      <c r="AG472" s="52"/>
      <c r="AH472" s="79"/>
    </row>
    <row r="473" spans="7:34" x14ac:dyDescent="0.25">
      <c r="G473" s="81"/>
      <c r="Q473" s="78"/>
      <c r="R473" s="79"/>
      <c r="S473" s="79"/>
      <c r="T473" s="79"/>
      <c r="U473" s="79"/>
      <c r="V473" s="79"/>
      <c r="W473" s="79"/>
      <c r="X473" s="79"/>
      <c r="Y473" s="79"/>
      <c r="Z473" s="79"/>
      <c r="AA473" s="79"/>
      <c r="AB473" s="79"/>
      <c r="AC473" s="79"/>
      <c r="AD473" s="79"/>
      <c r="AE473" s="79"/>
      <c r="AF473" s="52"/>
      <c r="AG473" s="52"/>
      <c r="AH473" s="79"/>
    </row>
    <row r="474" spans="7:34" x14ac:dyDescent="0.25">
      <c r="G474" s="81"/>
      <c r="Q474" s="78"/>
      <c r="R474" s="79"/>
      <c r="S474" s="79"/>
      <c r="T474" s="79"/>
      <c r="U474" s="79"/>
      <c r="V474" s="79"/>
      <c r="W474" s="79"/>
      <c r="X474" s="79"/>
      <c r="Y474" s="79"/>
      <c r="Z474" s="79"/>
      <c r="AA474" s="79"/>
      <c r="AB474" s="79"/>
      <c r="AC474" s="79"/>
      <c r="AD474" s="79"/>
      <c r="AE474" s="79"/>
      <c r="AF474" s="52"/>
      <c r="AG474" s="52"/>
      <c r="AH474" s="79"/>
    </row>
    <row r="475" spans="7:34" x14ac:dyDescent="0.25">
      <c r="G475" s="81"/>
      <c r="Q475" s="78"/>
      <c r="R475" s="79"/>
      <c r="S475" s="79"/>
      <c r="T475" s="79"/>
      <c r="U475" s="79"/>
      <c r="V475" s="79"/>
      <c r="W475" s="79"/>
      <c r="X475" s="79"/>
      <c r="Y475" s="79"/>
      <c r="Z475" s="79"/>
      <c r="AA475" s="79"/>
      <c r="AB475" s="79"/>
      <c r="AC475" s="79"/>
      <c r="AD475" s="79"/>
      <c r="AE475" s="79"/>
      <c r="AF475" s="52"/>
      <c r="AG475" s="52"/>
      <c r="AH475" s="79"/>
    </row>
    <row r="476" spans="7:34" x14ac:dyDescent="0.25">
      <c r="G476" s="81"/>
      <c r="Q476" s="78"/>
      <c r="R476" s="79"/>
      <c r="S476" s="79"/>
      <c r="T476" s="79"/>
      <c r="U476" s="79"/>
      <c r="V476" s="79"/>
      <c r="W476" s="79"/>
      <c r="X476" s="79"/>
      <c r="Y476" s="79"/>
      <c r="Z476" s="79"/>
      <c r="AA476" s="79"/>
      <c r="AB476" s="79"/>
      <c r="AC476" s="79"/>
      <c r="AD476" s="79"/>
      <c r="AE476" s="79"/>
      <c r="AF476" s="52"/>
      <c r="AG476" s="52"/>
      <c r="AH476" s="79"/>
    </row>
    <row r="477" spans="7:34" x14ac:dyDescent="0.25">
      <c r="G477" s="81"/>
      <c r="Q477" s="78"/>
      <c r="R477" s="79"/>
      <c r="S477" s="79"/>
      <c r="T477" s="79"/>
      <c r="U477" s="79"/>
      <c r="V477" s="79"/>
      <c r="W477" s="79"/>
      <c r="X477" s="79"/>
      <c r="Y477" s="79"/>
      <c r="Z477" s="79"/>
      <c r="AA477" s="79"/>
      <c r="AB477" s="79"/>
      <c r="AC477" s="79"/>
      <c r="AD477" s="79"/>
      <c r="AE477" s="79"/>
      <c r="AF477" s="52"/>
      <c r="AG477" s="52"/>
      <c r="AH477" s="79"/>
    </row>
    <row r="478" spans="7:34" x14ac:dyDescent="0.25">
      <c r="G478" s="81"/>
      <c r="Q478" s="78"/>
      <c r="R478" s="79"/>
      <c r="S478" s="79"/>
      <c r="T478" s="79"/>
      <c r="U478" s="79"/>
      <c r="V478" s="79"/>
      <c r="W478" s="79"/>
      <c r="X478" s="79"/>
      <c r="Y478" s="79"/>
      <c r="Z478" s="79"/>
      <c r="AA478" s="79"/>
      <c r="AB478" s="79"/>
      <c r="AC478" s="79"/>
      <c r="AD478" s="79"/>
      <c r="AE478" s="79"/>
      <c r="AF478" s="52"/>
      <c r="AG478" s="52"/>
      <c r="AH478" s="79"/>
    </row>
    <row r="479" spans="7:34" x14ac:dyDescent="0.25">
      <c r="G479" s="81"/>
      <c r="Q479" s="78"/>
      <c r="R479" s="79"/>
      <c r="S479" s="79"/>
      <c r="T479" s="79"/>
      <c r="U479" s="79"/>
      <c r="V479" s="79"/>
      <c r="W479" s="79"/>
      <c r="X479" s="79"/>
      <c r="Y479" s="79"/>
      <c r="Z479" s="79"/>
      <c r="AA479" s="79"/>
      <c r="AB479" s="79"/>
      <c r="AC479" s="79"/>
      <c r="AD479" s="79"/>
      <c r="AE479" s="79"/>
      <c r="AF479" s="52"/>
      <c r="AG479" s="52"/>
      <c r="AH479" s="79"/>
    </row>
    <row r="480" spans="7:34" x14ac:dyDescent="0.25">
      <c r="G480" s="81"/>
      <c r="Q480" s="78"/>
      <c r="R480" s="79"/>
      <c r="S480" s="79"/>
      <c r="T480" s="79"/>
      <c r="U480" s="79"/>
      <c r="V480" s="79"/>
      <c r="W480" s="79"/>
      <c r="X480" s="79"/>
      <c r="Y480" s="79"/>
      <c r="Z480" s="79"/>
      <c r="AA480" s="79"/>
      <c r="AB480" s="79"/>
      <c r="AC480" s="79"/>
      <c r="AD480" s="79"/>
      <c r="AE480" s="79"/>
      <c r="AF480" s="52"/>
      <c r="AG480" s="52"/>
      <c r="AH480" s="79"/>
    </row>
    <row r="481" spans="7:34" x14ac:dyDescent="0.25">
      <c r="G481" s="81"/>
      <c r="Q481" s="78"/>
      <c r="R481" s="79"/>
      <c r="S481" s="79"/>
      <c r="T481" s="79"/>
      <c r="U481" s="79"/>
      <c r="V481" s="79"/>
      <c r="W481" s="79"/>
      <c r="X481" s="79"/>
      <c r="Y481" s="79"/>
      <c r="Z481" s="79"/>
      <c r="AA481" s="79"/>
      <c r="AB481" s="79"/>
      <c r="AC481" s="79"/>
      <c r="AD481" s="79"/>
      <c r="AE481" s="79"/>
      <c r="AF481" s="52"/>
      <c r="AG481" s="52"/>
      <c r="AH481" s="79"/>
    </row>
    <row r="482" spans="7:34" x14ac:dyDescent="0.25">
      <c r="G482" s="81"/>
      <c r="Q482" s="78"/>
      <c r="R482" s="79"/>
      <c r="S482" s="79"/>
      <c r="T482" s="79"/>
      <c r="U482" s="79"/>
      <c r="V482" s="79"/>
      <c r="W482" s="79"/>
      <c r="X482" s="79"/>
      <c r="Y482" s="79"/>
      <c r="Z482" s="79"/>
      <c r="AA482" s="79"/>
      <c r="AB482" s="79"/>
      <c r="AC482" s="79"/>
      <c r="AD482" s="79"/>
      <c r="AE482" s="79"/>
      <c r="AF482" s="52"/>
      <c r="AG482" s="52"/>
      <c r="AH482" s="79"/>
    </row>
    <row r="483" spans="7:34" x14ac:dyDescent="0.25">
      <c r="Q483" s="78"/>
      <c r="R483" s="79"/>
      <c r="S483" s="79"/>
      <c r="T483" s="79"/>
      <c r="U483" s="79"/>
      <c r="V483" s="79"/>
      <c r="W483" s="79"/>
      <c r="X483" s="79"/>
      <c r="Y483" s="79"/>
      <c r="Z483" s="79"/>
      <c r="AA483" s="79"/>
      <c r="AB483" s="79"/>
      <c r="AC483" s="79"/>
      <c r="AD483" s="79"/>
      <c r="AE483" s="79"/>
      <c r="AF483" s="52"/>
      <c r="AG483" s="52"/>
      <c r="AH483" s="79"/>
    </row>
    <row r="484" spans="7:34" x14ac:dyDescent="0.25">
      <c r="Q484" s="78"/>
      <c r="R484" s="79"/>
      <c r="S484" s="79"/>
      <c r="T484" s="79"/>
      <c r="U484" s="79"/>
      <c r="V484" s="79"/>
      <c r="W484" s="79"/>
      <c r="X484" s="79"/>
      <c r="Y484" s="79"/>
      <c r="Z484" s="79"/>
      <c r="AA484" s="79"/>
      <c r="AB484" s="79"/>
      <c r="AC484" s="79"/>
      <c r="AD484" s="79"/>
      <c r="AE484" s="79"/>
      <c r="AF484" s="52"/>
      <c r="AG484" s="52"/>
      <c r="AH484" s="79"/>
    </row>
    <row r="485" spans="7:34" x14ac:dyDescent="0.25">
      <c r="Q485" s="78"/>
      <c r="R485" s="79"/>
      <c r="S485" s="79"/>
      <c r="T485" s="79"/>
      <c r="U485" s="79"/>
      <c r="V485" s="79"/>
      <c r="W485" s="79"/>
      <c r="X485" s="79"/>
      <c r="Y485" s="79"/>
      <c r="Z485" s="79"/>
      <c r="AA485" s="79"/>
      <c r="AB485" s="79"/>
      <c r="AC485" s="79"/>
      <c r="AD485" s="79"/>
      <c r="AE485" s="79"/>
      <c r="AF485" s="52"/>
      <c r="AG485" s="52"/>
      <c r="AH485" s="79"/>
    </row>
    <row r="486" spans="7:34" x14ac:dyDescent="0.25">
      <c r="Q486" s="78"/>
      <c r="R486" s="79"/>
      <c r="S486" s="79"/>
      <c r="T486" s="79"/>
      <c r="U486" s="79"/>
      <c r="V486" s="79"/>
      <c r="W486" s="79"/>
      <c r="X486" s="79"/>
      <c r="Y486" s="79"/>
      <c r="Z486" s="79"/>
      <c r="AA486" s="79"/>
      <c r="AB486" s="79"/>
      <c r="AC486" s="79"/>
      <c r="AD486" s="79"/>
      <c r="AE486" s="79"/>
      <c r="AF486" s="52"/>
      <c r="AG486" s="52"/>
      <c r="AH486" s="79"/>
    </row>
    <row r="487" spans="7:34" x14ac:dyDescent="0.25">
      <c r="Q487" s="78"/>
      <c r="R487" s="79"/>
      <c r="S487" s="79"/>
      <c r="T487" s="79"/>
      <c r="U487" s="79"/>
      <c r="V487" s="79"/>
      <c r="W487" s="79"/>
      <c r="X487" s="79"/>
      <c r="Y487" s="79"/>
      <c r="Z487" s="79"/>
      <c r="AA487" s="79"/>
      <c r="AB487" s="79"/>
      <c r="AC487" s="79"/>
      <c r="AD487" s="79"/>
      <c r="AE487" s="79"/>
      <c r="AF487" s="52"/>
      <c r="AG487" s="52"/>
      <c r="AH487" s="79"/>
    </row>
    <row r="488" spans="7:34" x14ac:dyDescent="0.25">
      <c r="Q488" s="78"/>
      <c r="R488" s="79"/>
      <c r="S488" s="79"/>
      <c r="T488" s="79"/>
      <c r="U488" s="79"/>
      <c r="V488" s="79"/>
      <c r="W488" s="79"/>
      <c r="X488" s="79"/>
      <c r="Y488" s="79"/>
      <c r="Z488" s="79"/>
      <c r="AA488" s="79"/>
      <c r="AB488" s="79"/>
      <c r="AC488" s="79"/>
      <c r="AD488" s="79"/>
      <c r="AE488" s="79"/>
      <c r="AF488" s="52"/>
      <c r="AG488" s="52"/>
      <c r="AH488" s="79"/>
    </row>
    <row r="489" spans="7:34" x14ac:dyDescent="0.25">
      <c r="Q489" s="78"/>
      <c r="R489" s="79"/>
      <c r="S489" s="79"/>
      <c r="T489" s="79"/>
      <c r="U489" s="79"/>
      <c r="V489" s="79"/>
      <c r="W489" s="79"/>
      <c r="X489" s="79"/>
      <c r="Y489" s="79"/>
      <c r="Z489" s="79"/>
      <c r="AA489" s="79"/>
      <c r="AB489" s="79"/>
      <c r="AC489" s="79"/>
      <c r="AD489" s="79"/>
      <c r="AE489" s="79"/>
      <c r="AF489" s="52"/>
      <c r="AG489" s="52"/>
      <c r="AH489" s="79"/>
    </row>
    <row r="490" spans="7:34" x14ac:dyDescent="0.25">
      <c r="Q490" s="78"/>
      <c r="R490" s="79"/>
      <c r="S490" s="79"/>
      <c r="T490" s="79"/>
      <c r="U490" s="79"/>
      <c r="V490" s="79"/>
      <c r="W490" s="79"/>
      <c r="X490" s="79"/>
      <c r="Y490" s="79"/>
      <c r="Z490" s="79"/>
      <c r="AA490" s="79"/>
      <c r="AB490" s="79"/>
      <c r="AC490" s="79"/>
      <c r="AD490" s="79"/>
      <c r="AE490" s="79"/>
      <c r="AF490" s="52"/>
      <c r="AG490" s="52"/>
      <c r="AH490" s="79"/>
    </row>
    <row r="491" spans="7:34" x14ac:dyDescent="0.25">
      <c r="Q491" s="78"/>
      <c r="R491" s="79"/>
      <c r="S491" s="79"/>
      <c r="T491" s="79"/>
      <c r="U491" s="79"/>
      <c r="V491" s="79"/>
      <c r="W491" s="79"/>
      <c r="X491" s="79"/>
      <c r="Y491" s="79"/>
      <c r="Z491" s="79"/>
      <c r="AA491" s="79"/>
      <c r="AB491" s="79"/>
      <c r="AC491" s="79"/>
      <c r="AD491" s="79"/>
      <c r="AE491" s="79"/>
      <c r="AF491" s="52"/>
      <c r="AG491" s="52"/>
      <c r="AH491" s="79"/>
    </row>
    <row r="492" spans="7:34" x14ac:dyDescent="0.25">
      <c r="Q492" s="78"/>
      <c r="R492" s="79"/>
      <c r="S492" s="79"/>
      <c r="T492" s="79"/>
      <c r="U492" s="79"/>
      <c r="V492" s="79"/>
      <c r="W492" s="79"/>
      <c r="X492" s="79"/>
      <c r="Y492" s="79"/>
      <c r="Z492" s="79"/>
      <c r="AA492" s="79"/>
      <c r="AB492" s="79"/>
      <c r="AC492" s="79"/>
      <c r="AD492" s="79"/>
      <c r="AE492" s="79"/>
      <c r="AF492" s="52"/>
      <c r="AG492" s="52"/>
      <c r="AH492" s="79"/>
    </row>
    <row r="493" spans="7:34" x14ac:dyDescent="0.25">
      <c r="Q493" s="78"/>
      <c r="R493" s="79"/>
      <c r="S493" s="79"/>
      <c r="T493" s="79"/>
      <c r="U493" s="79"/>
      <c r="V493" s="79"/>
      <c r="W493" s="79"/>
      <c r="X493" s="79"/>
      <c r="Y493" s="79"/>
      <c r="Z493" s="79"/>
      <c r="AA493" s="79"/>
      <c r="AB493" s="79"/>
      <c r="AC493" s="79"/>
      <c r="AD493" s="79"/>
      <c r="AE493" s="79"/>
      <c r="AF493" s="52"/>
      <c r="AG493" s="52"/>
      <c r="AH493" s="79"/>
    </row>
    <row r="494" spans="7:34" x14ac:dyDescent="0.25">
      <c r="Q494" s="78"/>
      <c r="R494" s="79"/>
      <c r="S494" s="79"/>
      <c r="T494" s="79"/>
      <c r="U494" s="79"/>
      <c r="V494" s="79"/>
      <c r="W494" s="79"/>
      <c r="X494" s="79"/>
      <c r="Y494" s="79"/>
      <c r="Z494" s="79"/>
      <c r="AA494" s="79"/>
      <c r="AB494" s="79"/>
      <c r="AC494" s="79"/>
      <c r="AD494" s="79"/>
      <c r="AE494" s="79"/>
      <c r="AF494" s="52"/>
      <c r="AG494" s="52"/>
      <c r="AH494" s="79"/>
    </row>
    <row r="495" spans="7:34" x14ac:dyDescent="0.25">
      <c r="Q495" s="78"/>
      <c r="R495" s="79"/>
      <c r="S495" s="79"/>
      <c r="T495" s="79"/>
      <c r="U495" s="79"/>
      <c r="V495" s="79"/>
      <c r="W495" s="79"/>
      <c r="X495" s="79"/>
      <c r="Y495" s="79"/>
      <c r="Z495" s="79"/>
      <c r="AA495" s="79"/>
      <c r="AB495" s="79"/>
      <c r="AC495" s="79"/>
      <c r="AD495" s="79"/>
      <c r="AE495" s="79"/>
      <c r="AF495" s="52"/>
      <c r="AG495" s="52"/>
      <c r="AH495" s="79"/>
    </row>
    <row r="496" spans="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c r="R640" s="79"/>
      <c r="S640" s="79"/>
      <c r="T640" s="79"/>
      <c r="U640" s="79"/>
      <c r="V640" s="79"/>
      <c r="W640" s="79"/>
      <c r="X640" s="79"/>
      <c r="Y640" s="79"/>
      <c r="Z640" s="79"/>
      <c r="AA640" s="79"/>
      <c r="AB640" s="79"/>
      <c r="AC640" s="79"/>
      <c r="AD640" s="79"/>
      <c r="AE640" s="79"/>
      <c r="AF640" s="52"/>
      <c r="AG640" s="52"/>
      <c r="AH640" s="79"/>
    </row>
    <row r="641" spans="17:34" x14ac:dyDescent="0.25">
      <c r="Q641" s="78"/>
      <c r="R641" s="79"/>
      <c r="S641" s="79"/>
      <c r="T641" s="79"/>
      <c r="U641" s="79"/>
      <c r="V641" s="79"/>
      <c r="W641" s="79"/>
      <c r="X641" s="79"/>
      <c r="Y641" s="79"/>
      <c r="Z641" s="79"/>
      <c r="AA641" s="79"/>
      <c r="AB641" s="79"/>
      <c r="AC641" s="79"/>
      <c r="AD641" s="79"/>
      <c r="AE641" s="79"/>
      <c r="AF641" s="52"/>
      <c r="AG641" s="52"/>
      <c r="AH641" s="79"/>
    </row>
    <row r="642" spans="17:34" x14ac:dyDescent="0.25">
      <c r="Q642" s="78"/>
      <c r="R642" s="79"/>
      <c r="S642" s="79"/>
      <c r="T642" s="79"/>
      <c r="U642" s="79"/>
      <c r="V642" s="79"/>
      <c r="W642" s="79"/>
      <c r="X642" s="79"/>
      <c r="Y642" s="79"/>
      <c r="Z642" s="79"/>
      <c r="AA642" s="79"/>
      <c r="AB642" s="79"/>
      <c r="AC642" s="79"/>
      <c r="AD642" s="79"/>
      <c r="AE642" s="79"/>
      <c r="AF642" s="52"/>
      <c r="AG642" s="52"/>
      <c r="AH642" s="79"/>
    </row>
    <row r="643" spans="17:34" x14ac:dyDescent="0.25">
      <c r="Q643" s="78"/>
      <c r="R643" s="79"/>
      <c r="S643" s="79"/>
      <c r="T643" s="79"/>
      <c r="U643" s="79"/>
      <c r="V643" s="79"/>
      <c r="W643" s="79"/>
      <c r="X643" s="79"/>
      <c r="Y643" s="79"/>
      <c r="Z643" s="79"/>
      <c r="AA643" s="79"/>
      <c r="AB643" s="79"/>
      <c r="AC643" s="79"/>
      <c r="AD643" s="79"/>
      <c r="AE643" s="79"/>
      <c r="AF643" s="52"/>
      <c r="AG643" s="52"/>
      <c r="AH643" s="79"/>
    </row>
    <row r="644" spans="17:34" x14ac:dyDescent="0.25">
      <c r="Q644" s="78"/>
      <c r="R644" s="79"/>
      <c r="S644" s="79"/>
      <c r="T644" s="79"/>
      <c r="U644" s="79"/>
      <c r="V644" s="79"/>
      <c r="W644" s="79"/>
      <c r="X644" s="79"/>
      <c r="Y644" s="79"/>
      <c r="Z644" s="79"/>
      <c r="AA644" s="79"/>
      <c r="AB644" s="79"/>
      <c r="AC644" s="79"/>
      <c r="AD644" s="79"/>
      <c r="AE644" s="79"/>
      <c r="AF644" s="52"/>
      <c r="AG644" s="52"/>
      <c r="AH644" s="79"/>
    </row>
    <row r="645" spans="17:34" x14ac:dyDescent="0.25">
      <c r="Q645" s="78"/>
      <c r="R645" s="79"/>
      <c r="S645" s="79"/>
      <c r="T645" s="79"/>
      <c r="U645" s="79"/>
      <c r="V645" s="79"/>
      <c r="W645" s="79"/>
      <c r="X645" s="79"/>
      <c r="Y645" s="79"/>
      <c r="Z645" s="79"/>
      <c r="AA645" s="79"/>
      <c r="AB645" s="79"/>
      <c r="AC645" s="79"/>
      <c r="AD645" s="79"/>
      <c r="AE645" s="79"/>
      <c r="AF645" s="52"/>
      <c r="AG645" s="52"/>
      <c r="AH645" s="79"/>
    </row>
    <row r="646" spans="17:34" x14ac:dyDescent="0.25">
      <c r="Q646" s="78"/>
      <c r="R646" s="79"/>
      <c r="S646" s="79"/>
      <c r="T646" s="79"/>
      <c r="U646" s="79"/>
      <c r="V646" s="79"/>
      <c r="W646" s="79"/>
      <c r="X646" s="79"/>
      <c r="Y646" s="79"/>
      <c r="Z646" s="79"/>
      <c r="AA646" s="79"/>
      <c r="AB646" s="79"/>
      <c r="AC646" s="79"/>
      <c r="AD646" s="79"/>
      <c r="AE646" s="79"/>
      <c r="AF646" s="52"/>
      <c r="AG646" s="52"/>
      <c r="AH646" s="79"/>
    </row>
    <row r="647" spans="17:34" x14ac:dyDescent="0.25">
      <c r="Q647" s="78"/>
      <c r="R647" s="79"/>
      <c r="S647" s="79"/>
      <c r="T647" s="79"/>
      <c r="U647" s="79"/>
      <c r="V647" s="79"/>
      <c r="W647" s="79"/>
      <c r="X647" s="79"/>
      <c r="Y647" s="79"/>
      <c r="Z647" s="79"/>
      <c r="AA647" s="79"/>
      <c r="AB647" s="79"/>
      <c r="AC647" s="79"/>
      <c r="AD647" s="79"/>
      <c r="AE647" s="79"/>
      <c r="AF647" s="52"/>
      <c r="AG647" s="52"/>
      <c r="AH647" s="79"/>
    </row>
    <row r="648" spans="17:34" x14ac:dyDescent="0.25">
      <c r="Q648" s="78"/>
      <c r="R648" s="79"/>
      <c r="S648" s="79"/>
      <c r="T648" s="79"/>
      <c r="U648" s="79"/>
      <c r="V648" s="79"/>
      <c r="W648" s="79"/>
      <c r="X648" s="79"/>
      <c r="Y648" s="79"/>
      <c r="Z648" s="79"/>
      <c r="AA648" s="79"/>
      <c r="AB648" s="79"/>
      <c r="AC648" s="79"/>
      <c r="AD648" s="79"/>
      <c r="AE648" s="79"/>
      <c r="AF648" s="52"/>
      <c r="AG648" s="52"/>
      <c r="AH648" s="79"/>
    </row>
    <row r="649" spans="17:34" x14ac:dyDescent="0.25">
      <c r="Q649" s="78"/>
      <c r="R649" s="79"/>
      <c r="S649" s="79"/>
      <c r="T649" s="79"/>
      <c r="U649" s="79"/>
      <c r="V649" s="79"/>
      <c r="W649" s="79"/>
      <c r="X649" s="79"/>
      <c r="Y649" s="79"/>
      <c r="Z649" s="79"/>
      <c r="AA649" s="79"/>
      <c r="AB649" s="79"/>
      <c r="AC649" s="79"/>
      <c r="AD649" s="79"/>
      <c r="AE649" s="79"/>
      <c r="AF649" s="52"/>
      <c r="AG649" s="52"/>
      <c r="AH649" s="79"/>
    </row>
    <row r="650" spans="17:34" x14ac:dyDescent="0.25">
      <c r="Q650" s="78"/>
      <c r="R650" s="79"/>
      <c r="S650" s="79"/>
      <c r="T650" s="79"/>
      <c r="U650" s="79"/>
      <c r="V650" s="79"/>
      <c r="W650" s="79"/>
      <c r="X650" s="79"/>
      <c r="Y650" s="79"/>
      <c r="Z650" s="79"/>
      <c r="AA650" s="79"/>
      <c r="AB650" s="79"/>
      <c r="AC650" s="79"/>
      <c r="AD650" s="79"/>
      <c r="AE650" s="79"/>
      <c r="AF650" s="52"/>
      <c r="AG650" s="52"/>
      <c r="AH650" s="79"/>
    </row>
    <row r="651" spans="17:34" x14ac:dyDescent="0.25">
      <c r="Q651" s="78"/>
      <c r="R651" s="79"/>
      <c r="S651" s="79"/>
      <c r="T651" s="79"/>
      <c r="U651" s="79"/>
      <c r="V651" s="79"/>
      <c r="W651" s="79"/>
      <c r="X651" s="79"/>
      <c r="Y651" s="79"/>
      <c r="Z651" s="79"/>
      <c r="AA651" s="79"/>
      <c r="AB651" s="79"/>
      <c r="AC651" s="79"/>
      <c r="AD651" s="79"/>
      <c r="AE651" s="79"/>
      <c r="AF651" s="52"/>
      <c r="AG651" s="52"/>
      <c r="AH651" s="79"/>
    </row>
    <row r="652" spans="17:34" x14ac:dyDescent="0.25">
      <c r="Q652" s="78"/>
      <c r="R652" s="79"/>
      <c r="S652" s="79"/>
      <c r="T652" s="79"/>
      <c r="U652" s="79"/>
      <c r="V652" s="79"/>
      <c r="W652" s="79"/>
      <c r="X652" s="79"/>
      <c r="Y652" s="79"/>
      <c r="Z652" s="79"/>
      <c r="AA652" s="79"/>
      <c r="AB652" s="79"/>
      <c r="AC652" s="79"/>
      <c r="AD652" s="79"/>
      <c r="AE652" s="79"/>
      <c r="AF652" s="52"/>
      <c r="AG652" s="52"/>
      <c r="AH652" s="79"/>
    </row>
    <row r="653" spans="17:34" x14ac:dyDescent="0.25">
      <c r="Q653" s="78"/>
      <c r="R653" s="79"/>
      <c r="S653" s="79"/>
      <c r="T653" s="79"/>
      <c r="U653" s="79"/>
      <c r="V653" s="79"/>
      <c r="W653" s="79"/>
      <c r="X653" s="79"/>
      <c r="Y653" s="79"/>
      <c r="Z653" s="79"/>
      <c r="AA653" s="79"/>
      <c r="AB653" s="79"/>
      <c r="AC653" s="79"/>
      <c r="AD653" s="79"/>
      <c r="AE653" s="79"/>
      <c r="AF653" s="52"/>
      <c r="AG653" s="52"/>
      <c r="AH653" s="79"/>
    </row>
    <row r="654" spans="17:34" x14ac:dyDescent="0.25">
      <c r="Q654" s="78"/>
      <c r="R654" s="79"/>
      <c r="S654" s="79"/>
      <c r="T654" s="79"/>
      <c r="U654" s="79"/>
      <c r="V654" s="79"/>
      <c r="W654" s="79"/>
      <c r="X654" s="79"/>
      <c r="Y654" s="79"/>
      <c r="Z654" s="79"/>
      <c r="AA654" s="79"/>
      <c r="AB654" s="79"/>
      <c r="AC654" s="79"/>
      <c r="AD654" s="79"/>
      <c r="AE654" s="79"/>
      <c r="AF654" s="52"/>
      <c r="AG654" s="52"/>
      <c r="AH654" s="79"/>
    </row>
    <row r="655" spans="17:34" x14ac:dyDescent="0.25">
      <c r="R655" s="79"/>
      <c r="S655" s="79"/>
      <c r="T655" s="79"/>
      <c r="U655" s="79"/>
      <c r="V655" s="79"/>
      <c r="W655" s="79"/>
      <c r="X655" s="79"/>
      <c r="Y655" s="79"/>
      <c r="Z655" s="79"/>
      <c r="AA655" s="79"/>
      <c r="AB655" s="79"/>
      <c r="AC655" s="79"/>
      <c r="AD655" s="79"/>
      <c r="AE655" s="79"/>
      <c r="AF655" s="52"/>
      <c r="AG655" s="52"/>
      <c r="AH655" s="79"/>
    </row>
    <row r="656" spans="17:34" x14ac:dyDescent="0.25">
      <c r="R656" s="79"/>
      <c r="S656" s="79"/>
      <c r="T656" s="79"/>
      <c r="U656" s="79"/>
      <c r="V656" s="79"/>
      <c r="W656" s="79"/>
      <c r="X656" s="79"/>
      <c r="Y656" s="79"/>
      <c r="Z656" s="79"/>
      <c r="AA656" s="79"/>
      <c r="AB656" s="79"/>
      <c r="AC656" s="79"/>
      <c r="AD656" s="79"/>
      <c r="AE656" s="79"/>
      <c r="AF656" s="52"/>
      <c r="AG656" s="52"/>
      <c r="AH656" s="79"/>
    </row>
    <row r="657" spans="18:34" x14ac:dyDescent="0.25">
      <c r="R657" s="79"/>
      <c r="S657" s="79"/>
      <c r="T657" s="79"/>
      <c r="U657" s="79"/>
      <c r="V657" s="79"/>
      <c r="W657" s="79"/>
      <c r="X657" s="79"/>
      <c r="Y657" s="79"/>
      <c r="Z657" s="79"/>
      <c r="AA657" s="79"/>
      <c r="AB657" s="79"/>
      <c r="AC657" s="79"/>
      <c r="AD657" s="79"/>
      <c r="AE657" s="79"/>
      <c r="AF657" s="52"/>
      <c r="AG657" s="52"/>
      <c r="AH657" s="79"/>
    </row>
    <row r="658" spans="18:34" x14ac:dyDescent="0.25">
      <c r="R658" s="79"/>
      <c r="S658" s="79"/>
      <c r="T658" s="79"/>
      <c r="U658" s="79"/>
      <c r="V658" s="79"/>
      <c r="W658" s="79"/>
      <c r="X658" s="79"/>
      <c r="Y658" s="79"/>
      <c r="Z658" s="79"/>
      <c r="AA658" s="79"/>
      <c r="AB658" s="79"/>
      <c r="AC658" s="79"/>
      <c r="AD658" s="79"/>
      <c r="AE658" s="79"/>
      <c r="AF658" s="52"/>
      <c r="AG658" s="52"/>
      <c r="AH658" s="79"/>
    </row>
    <row r="659" spans="18:34" x14ac:dyDescent="0.25">
      <c r="R659" s="79"/>
      <c r="S659" s="79"/>
      <c r="T659" s="79"/>
      <c r="U659" s="79"/>
      <c r="V659" s="79"/>
      <c r="W659" s="79"/>
      <c r="X659" s="79"/>
      <c r="Y659" s="79"/>
      <c r="Z659" s="79"/>
      <c r="AA659" s="79"/>
      <c r="AB659" s="79"/>
      <c r="AC659" s="79"/>
      <c r="AD659" s="79"/>
      <c r="AE659" s="79"/>
      <c r="AF659" s="52"/>
      <c r="AG659" s="52"/>
      <c r="AH659" s="79"/>
    </row>
    <row r="660" spans="18:34" x14ac:dyDescent="0.25">
      <c r="R660" s="79"/>
      <c r="S660" s="79"/>
      <c r="T660" s="79"/>
      <c r="U660" s="79"/>
      <c r="V660" s="79"/>
      <c r="W660" s="79"/>
      <c r="X660" s="79"/>
      <c r="Y660" s="79"/>
      <c r="Z660" s="79"/>
      <c r="AA660" s="79"/>
      <c r="AB660" s="79"/>
      <c r="AC660" s="79"/>
      <c r="AD660" s="79"/>
      <c r="AE660" s="79"/>
      <c r="AF660" s="52"/>
      <c r="AG660" s="52"/>
      <c r="AH660" s="79"/>
    </row>
    <row r="661" spans="18:34" x14ac:dyDescent="0.25">
      <c r="R661" s="79"/>
      <c r="S661" s="79"/>
      <c r="T661" s="79"/>
      <c r="U661" s="79"/>
      <c r="V661" s="79"/>
      <c r="W661" s="79"/>
      <c r="X661" s="79"/>
      <c r="Y661" s="79"/>
      <c r="Z661" s="79"/>
      <c r="AA661" s="79"/>
      <c r="AB661" s="79"/>
      <c r="AC661" s="79"/>
      <c r="AD661" s="79"/>
      <c r="AE661" s="79"/>
      <c r="AF661" s="52"/>
      <c r="AG661" s="52"/>
      <c r="AH661" s="79"/>
    </row>
    <row r="662" spans="18:34" x14ac:dyDescent="0.25">
      <c r="R662" s="79"/>
      <c r="S662" s="79"/>
      <c r="T662" s="79"/>
      <c r="U662" s="79"/>
      <c r="V662" s="79"/>
      <c r="W662" s="79"/>
      <c r="X662" s="79"/>
      <c r="Y662" s="79"/>
      <c r="Z662" s="79"/>
      <c r="AA662" s="79"/>
      <c r="AB662" s="79"/>
      <c r="AC662" s="79"/>
      <c r="AD662" s="79"/>
      <c r="AE662" s="79"/>
      <c r="AF662" s="52"/>
      <c r="AG662" s="52"/>
      <c r="AH662" s="79"/>
    </row>
    <row r="663" spans="18:34" x14ac:dyDescent="0.25">
      <c r="R663" s="79"/>
      <c r="S663" s="79"/>
      <c r="T663" s="79"/>
      <c r="U663" s="79"/>
      <c r="V663" s="79"/>
      <c r="W663" s="79"/>
      <c r="X663" s="79"/>
      <c r="Y663" s="79"/>
      <c r="Z663" s="79"/>
      <c r="AA663" s="79"/>
      <c r="AB663" s="79"/>
      <c r="AC663" s="79"/>
      <c r="AD663" s="79"/>
      <c r="AE663" s="79"/>
      <c r="AF663" s="52"/>
      <c r="AG663" s="52"/>
      <c r="AH663" s="79"/>
    </row>
    <row r="664" spans="18:34" x14ac:dyDescent="0.25">
      <c r="R664" s="79"/>
      <c r="S664" s="79"/>
      <c r="T664" s="79"/>
      <c r="U664" s="79"/>
      <c r="V664" s="79"/>
      <c r="W664" s="79"/>
      <c r="X664" s="79"/>
      <c r="Y664" s="79"/>
      <c r="Z664" s="79"/>
      <c r="AA664" s="79"/>
      <c r="AB664" s="79"/>
      <c r="AC664" s="79"/>
      <c r="AD664" s="79"/>
      <c r="AE664" s="79"/>
      <c r="AF664" s="52"/>
      <c r="AG664" s="52"/>
      <c r="AH664" s="79"/>
    </row>
    <row r="665" spans="18:34" x14ac:dyDescent="0.25">
      <c r="R665" s="79"/>
      <c r="S665" s="79"/>
      <c r="T665" s="79"/>
      <c r="U665" s="79"/>
      <c r="V665" s="79"/>
      <c r="W665" s="79"/>
      <c r="X665" s="79"/>
      <c r="Y665" s="79"/>
      <c r="Z665" s="79"/>
      <c r="AA665" s="79"/>
      <c r="AB665" s="79"/>
      <c r="AC665" s="79"/>
      <c r="AD665" s="79"/>
      <c r="AE665" s="79"/>
      <c r="AF665" s="52"/>
      <c r="AG665" s="52"/>
      <c r="AH665" s="79"/>
    </row>
    <row r="666" spans="18:34" x14ac:dyDescent="0.25">
      <c r="R666" s="79"/>
      <c r="S666" s="79"/>
      <c r="T666" s="79"/>
      <c r="U666" s="79"/>
      <c r="V666" s="79"/>
      <c r="W666" s="79"/>
      <c r="X666" s="79"/>
      <c r="Y666" s="79"/>
      <c r="Z666" s="79"/>
      <c r="AA666" s="79"/>
      <c r="AB666" s="79"/>
      <c r="AC666" s="79"/>
      <c r="AD666" s="79"/>
      <c r="AE666" s="79"/>
      <c r="AF666" s="52"/>
      <c r="AG666" s="52"/>
      <c r="AH666" s="79"/>
    </row>
    <row r="667" spans="18:34" x14ac:dyDescent="0.25">
      <c r="R667" s="79"/>
      <c r="S667" s="79"/>
      <c r="T667" s="79"/>
      <c r="U667" s="79"/>
      <c r="V667" s="79"/>
      <c r="W667" s="79"/>
      <c r="X667" s="79"/>
      <c r="Y667" s="79"/>
      <c r="Z667" s="79"/>
      <c r="AA667" s="79"/>
      <c r="AB667" s="79"/>
      <c r="AC667" s="79"/>
      <c r="AD667" s="79"/>
      <c r="AE667" s="79"/>
      <c r="AF667" s="52"/>
      <c r="AG667" s="52"/>
      <c r="AH667" s="79"/>
    </row>
    <row r="668" spans="18:34" x14ac:dyDescent="0.25">
      <c r="R668" s="79"/>
      <c r="S668" s="79"/>
      <c r="T668" s="79"/>
      <c r="U668" s="79"/>
      <c r="V668" s="79"/>
      <c r="W668" s="79"/>
      <c r="X668" s="79"/>
      <c r="Y668" s="79"/>
      <c r="Z668" s="79"/>
      <c r="AA668" s="79"/>
      <c r="AB668" s="79"/>
      <c r="AC668" s="79"/>
      <c r="AD668" s="79"/>
      <c r="AE668" s="79"/>
      <c r="AF668" s="52"/>
      <c r="AG668" s="52"/>
      <c r="AH668" s="79"/>
    </row>
    <row r="669" spans="18:34" x14ac:dyDescent="0.25">
      <c r="R669" s="79"/>
      <c r="S669" s="79"/>
      <c r="T669" s="79"/>
      <c r="U669" s="79"/>
      <c r="V669" s="79"/>
      <c r="W669" s="79"/>
      <c r="X669" s="79"/>
      <c r="Y669" s="79"/>
      <c r="Z669" s="79"/>
      <c r="AA669" s="79"/>
      <c r="AB669" s="79"/>
      <c r="AC669" s="79"/>
      <c r="AD669" s="79"/>
      <c r="AE669" s="79"/>
      <c r="AF669" s="52"/>
      <c r="AG669" s="52"/>
      <c r="AH669" s="79"/>
    </row>
    <row r="670" spans="18:34" x14ac:dyDescent="0.25">
      <c r="R670" s="79"/>
      <c r="S670" s="79"/>
      <c r="T670" s="79"/>
      <c r="U670" s="79"/>
      <c r="V670" s="79"/>
      <c r="W670" s="79"/>
      <c r="X670" s="79"/>
      <c r="Y670" s="79"/>
      <c r="Z670" s="79"/>
      <c r="AA670" s="79"/>
      <c r="AB670" s="79"/>
      <c r="AC670" s="79"/>
      <c r="AD670" s="79"/>
      <c r="AE670" s="79"/>
      <c r="AF670" s="52"/>
      <c r="AG670" s="52"/>
      <c r="AH670" s="79"/>
    </row>
    <row r="671" spans="18:34" x14ac:dyDescent="0.25">
      <c r="R671" s="79"/>
      <c r="S671" s="79"/>
      <c r="T671" s="79"/>
      <c r="U671" s="79"/>
      <c r="V671" s="79"/>
      <c r="W671" s="79"/>
      <c r="X671" s="79"/>
      <c r="Y671" s="79"/>
      <c r="Z671" s="79"/>
      <c r="AA671" s="79"/>
      <c r="AB671" s="79"/>
      <c r="AC671" s="79"/>
      <c r="AD671" s="79"/>
      <c r="AE671" s="79"/>
      <c r="AF671" s="52"/>
      <c r="AG671" s="52"/>
      <c r="AH671" s="79"/>
    </row>
    <row r="672" spans="18:34" x14ac:dyDescent="0.25">
      <c r="R672" s="79"/>
      <c r="S672" s="79"/>
      <c r="T672" s="79"/>
      <c r="U672" s="79"/>
      <c r="V672" s="79"/>
      <c r="W672" s="79"/>
      <c r="X672" s="79"/>
      <c r="Y672" s="79"/>
      <c r="Z672" s="79"/>
      <c r="AA672" s="79"/>
      <c r="AB672" s="79"/>
      <c r="AC672" s="79"/>
      <c r="AD672" s="79"/>
      <c r="AE672" s="79"/>
      <c r="AF672" s="52"/>
      <c r="AG672" s="52"/>
      <c r="AH672" s="79"/>
    </row>
    <row r="673" spans="18:34" x14ac:dyDescent="0.25">
      <c r="R673" s="79"/>
      <c r="S673" s="79"/>
      <c r="T673" s="79"/>
      <c r="U673" s="79"/>
      <c r="V673" s="79"/>
      <c r="W673" s="79"/>
      <c r="X673" s="79"/>
      <c r="Y673" s="79"/>
      <c r="Z673" s="79"/>
      <c r="AA673" s="79"/>
      <c r="AB673" s="79"/>
      <c r="AC673" s="79"/>
      <c r="AD673" s="79"/>
      <c r="AE673" s="79"/>
      <c r="AF673" s="52"/>
      <c r="AG673" s="52"/>
      <c r="AH673" s="79"/>
    </row>
    <row r="674" spans="18:34" x14ac:dyDescent="0.25">
      <c r="R674" s="79"/>
      <c r="S674" s="79"/>
      <c r="T674" s="79"/>
      <c r="U674" s="79"/>
      <c r="V674" s="79"/>
      <c r="W674" s="79"/>
      <c r="X674" s="79"/>
      <c r="Y674" s="79"/>
      <c r="Z674" s="79"/>
      <c r="AA674" s="79"/>
      <c r="AB674" s="79"/>
      <c r="AC674" s="79"/>
      <c r="AD674" s="79"/>
      <c r="AE674" s="79"/>
      <c r="AF674" s="52"/>
      <c r="AG674" s="52"/>
      <c r="AH674" s="79"/>
    </row>
    <row r="675" spans="18:34" x14ac:dyDescent="0.25">
      <c r="R675" s="79"/>
      <c r="S675" s="79"/>
      <c r="T675" s="79"/>
      <c r="U675" s="79"/>
      <c r="V675" s="79"/>
      <c r="W675" s="79"/>
      <c r="X675" s="79"/>
      <c r="Y675" s="79"/>
      <c r="Z675" s="79"/>
      <c r="AA675" s="79"/>
      <c r="AB675" s="79"/>
      <c r="AC675" s="79"/>
      <c r="AD675" s="79"/>
      <c r="AE675" s="79"/>
      <c r="AF675" s="52"/>
      <c r="AG675" s="52"/>
      <c r="AH675" s="79"/>
    </row>
    <row r="676" spans="18:34" x14ac:dyDescent="0.25">
      <c r="R676" s="79"/>
      <c r="S676" s="79"/>
      <c r="T676" s="79"/>
      <c r="U676" s="79"/>
      <c r="V676" s="79"/>
      <c r="W676" s="79"/>
      <c r="X676" s="79"/>
      <c r="Y676" s="79"/>
      <c r="Z676" s="79"/>
      <c r="AA676" s="79"/>
      <c r="AB676" s="79"/>
      <c r="AC676" s="79"/>
      <c r="AD676" s="79"/>
      <c r="AE676" s="79"/>
      <c r="AF676" s="52"/>
      <c r="AG676" s="52"/>
      <c r="AH676" s="79"/>
    </row>
    <row r="677" spans="18:34" x14ac:dyDescent="0.25">
      <c r="R677" s="79"/>
      <c r="S677" s="79"/>
      <c r="T677" s="79"/>
      <c r="U677" s="79"/>
      <c r="V677" s="79"/>
      <c r="W677" s="79"/>
      <c r="X677" s="79"/>
      <c r="Y677" s="79"/>
      <c r="Z677" s="79"/>
      <c r="AA677" s="79"/>
      <c r="AB677" s="79"/>
      <c r="AC677" s="79"/>
      <c r="AD677" s="79"/>
      <c r="AE677" s="79"/>
      <c r="AF677" s="52"/>
      <c r="AG677" s="52"/>
      <c r="AH677" s="79"/>
    </row>
    <row r="678" spans="18:34" x14ac:dyDescent="0.25">
      <c r="R678" s="79"/>
      <c r="S678" s="79"/>
      <c r="T678" s="79"/>
      <c r="U678" s="79"/>
      <c r="V678" s="79"/>
      <c r="W678" s="79"/>
      <c r="X678" s="79"/>
      <c r="Y678" s="79"/>
      <c r="Z678" s="79"/>
      <c r="AA678" s="79"/>
      <c r="AB678" s="79"/>
      <c r="AC678" s="79"/>
      <c r="AD678" s="79"/>
      <c r="AE678" s="79"/>
      <c r="AF678" s="52"/>
      <c r="AG678" s="52"/>
      <c r="AH678" s="79"/>
    </row>
    <row r="679" spans="18:34" x14ac:dyDescent="0.25">
      <c r="R679" s="79"/>
      <c r="S679" s="79"/>
      <c r="T679" s="79"/>
      <c r="U679" s="79"/>
      <c r="V679" s="79"/>
      <c r="W679" s="79"/>
      <c r="X679" s="79"/>
      <c r="Y679" s="79"/>
      <c r="Z679" s="79"/>
      <c r="AA679" s="79"/>
      <c r="AB679" s="79"/>
      <c r="AC679" s="79"/>
      <c r="AD679" s="79"/>
      <c r="AE679" s="79"/>
      <c r="AF679" s="52"/>
      <c r="AG679" s="52"/>
      <c r="AH679" s="79"/>
    </row>
    <row r="680" spans="18:34" x14ac:dyDescent="0.25">
      <c r="R680" s="79"/>
      <c r="S680" s="79"/>
      <c r="T680" s="79"/>
      <c r="U680" s="79"/>
      <c r="V680" s="79"/>
      <c r="W680" s="79"/>
      <c r="X680" s="79"/>
      <c r="Y680" s="79"/>
      <c r="Z680" s="79"/>
      <c r="AA680" s="79"/>
      <c r="AB680" s="79"/>
      <c r="AC680" s="79"/>
      <c r="AD680" s="79"/>
      <c r="AE680" s="79"/>
      <c r="AF680" s="52"/>
      <c r="AG680" s="52"/>
      <c r="AH680" s="79"/>
    </row>
    <row r="681" spans="18:34" x14ac:dyDescent="0.25">
      <c r="R681" s="79"/>
      <c r="S681" s="79"/>
      <c r="T681" s="79"/>
      <c r="U681" s="79"/>
      <c r="V681" s="79"/>
      <c r="W681" s="79"/>
      <c r="X681" s="79"/>
      <c r="Y681" s="79"/>
      <c r="Z681" s="79"/>
      <c r="AA681" s="79"/>
      <c r="AB681" s="79"/>
      <c r="AC681" s="79"/>
      <c r="AD681" s="79"/>
      <c r="AE681" s="79"/>
      <c r="AF681" s="52"/>
      <c r="AG681" s="52"/>
      <c r="AH681" s="79"/>
    </row>
    <row r="682" spans="18:34" x14ac:dyDescent="0.25">
      <c r="R682" s="79"/>
      <c r="S682" s="79"/>
      <c r="T682" s="79"/>
      <c r="U682" s="79"/>
      <c r="V682" s="79"/>
      <c r="W682" s="79"/>
      <c r="X682" s="79"/>
      <c r="Y682" s="79"/>
      <c r="Z682" s="79"/>
      <c r="AA682" s="79"/>
      <c r="AB682" s="79"/>
      <c r="AC682" s="79"/>
      <c r="AD682" s="79"/>
      <c r="AE682" s="79"/>
      <c r="AF682" s="52"/>
      <c r="AG682" s="52"/>
      <c r="AH682" s="79"/>
    </row>
    <row r="683" spans="18:34" x14ac:dyDescent="0.25">
      <c r="R683" s="79"/>
      <c r="S683" s="79"/>
      <c r="T683" s="79"/>
      <c r="U683" s="79"/>
      <c r="V683" s="79"/>
      <c r="W683" s="79"/>
      <c r="X683" s="79"/>
      <c r="Y683" s="79"/>
      <c r="Z683" s="79"/>
      <c r="AA683" s="79"/>
      <c r="AB683" s="79"/>
      <c r="AC683" s="79"/>
      <c r="AD683" s="79"/>
      <c r="AE683" s="79"/>
      <c r="AF683" s="52"/>
      <c r="AG683" s="52"/>
      <c r="AH683" s="79"/>
    </row>
    <row r="684" spans="18:34" x14ac:dyDescent="0.25">
      <c r="R684" s="79"/>
      <c r="S684" s="79"/>
      <c r="T684" s="79"/>
      <c r="U684" s="79"/>
      <c r="V684" s="79"/>
      <c r="W684" s="79"/>
      <c r="X684" s="79"/>
      <c r="Y684" s="79"/>
      <c r="Z684" s="79"/>
      <c r="AA684" s="79"/>
      <c r="AB684" s="79"/>
      <c r="AC684" s="79"/>
      <c r="AD684" s="79"/>
      <c r="AE684" s="79"/>
      <c r="AF684" s="52"/>
      <c r="AG684" s="52"/>
      <c r="AH684" s="79"/>
    </row>
    <row r="685" spans="18:34" x14ac:dyDescent="0.25">
      <c r="R685" s="79"/>
      <c r="S685" s="79"/>
      <c r="T685" s="79"/>
      <c r="U685" s="79"/>
      <c r="V685" s="79"/>
      <c r="W685" s="79"/>
      <c r="X685" s="79"/>
      <c r="Y685" s="79"/>
      <c r="Z685" s="79"/>
      <c r="AA685" s="79"/>
      <c r="AB685" s="79"/>
      <c r="AC685" s="79"/>
      <c r="AD685" s="79"/>
      <c r="AE685" s="79"/>
      <c r="AF685" s="52"/>
      <c r="AG685" s="52"/>
      <c r="AH685" s="79"/>
    </row>
    <row r="686" spans="18:34" x14ac:dyDescent="0.25">
      <c r="R686" s="79"/>
      <c r="S686" s="79"/>
      <c r="T686" s="79"/>
      <c r="U686" s="79"/>
      <c r="V686" s="79"/>
      <c r="W686" s="79"/>
      <c r="X686" s="79"/>
      <c r="Y686" s="79"/>
      <c r="Z686" s="79"/>
      <c r="AA686" s="79"/>
      <c r="AB686" s="79"/>
      <c r="AC686" s="79"/>
      <c r="AD686" s="79"/>
      <c r="AE686" s="79"/>
      <c r="AF686" s="52"/>
      <c r="AG686" s="52"/>
      <c r="AH686" s="79"/>
    </row>
    <row r="687" spans="18:34" x14ac:dyDescent="0.25">
      <c r="R687" s="79"/>
      <c r="S687" s="79"/>
      <c r="T687" s="79"/>
      <c r="U687" s="79"/>
      <c r="V687" s="79"/>
      <c r="W687" s="79"/>
      <c r="X687" s="79"/>
      <c r="Y687" s="79"/>
      <c r="Z687" s="79"/>
      <c r="AA687" s="79"/>
      <c r="AB687" s="79"/>
      <c r="AC687" s="79"/>
      <c r="AD687" s="79"/>
      <c r="AE687" s="79"/>
      <c r="AF687" s="52"/>
      <c r="AG687" s="52"/>
      <c r="AH687" s="79"/>
    </row>
    <row r="688" spans="18:34" x14ac:dyDescent="0.25">
      <c r="R688" s="79"/>
      <c r="S688" s="79"/>
      <c r="T688" s="79"/>
      <c r="U688" s="79"/>
      <c r="V688" s="79"/>
      <c r="W688" s="79"/>
      <c r="X688" s="79"/>
      <c r="Y688" s="79"/>
      <c r="Z688" s="79"/>
      <c r="AA688" s="79"/>
      <c r="AB688" s="79"/>
      <c r="AC688" s="79"/>
      <c r="AD688" s="79"/>
      <c r="AE688" s="79"/>
      <c r="AF688" s="52"/>
      <c r="AG688" s="52"/>
      <c r="AH688" s="79"/>
    </row>
    <row r="689" spans="18:34" x14ac:dyDescent="0.25">
      <c r="R689" s="79"/>
      <c r="S689" s="79"/>
      <c r="T689" s="79"/>
      <c r="U689" s="79"/>
      <c r="V689" s="79"/>
      <c r="W689" s="79"/>
      <c r="X689" s="79"/>
      <c r="Y689" s="79"/>
      <c r="Z689" s="79"/>
      <c r="AA689" s="79"/>
      <c r="AB689" s="79"/>
      <c r="AC689" s="79"/>
      <c r="AD689" s="79"/>
      <c r="AE689" s="79"/>
      <c r="AF689" s="52"/>
      <c r="AG689" s="52"/>
      <c r="AH689" s="79"/>
    </row>
    <row r="690" spans="18:34" x14ac:dyDescent="0.25">
      <c r="R690" s="79"/>
      <c r="S690" s="79"/>
      <c r="T690" s="79"/>
      <c r="U690" s="79"/>
      <c r="V690" s="79"/>
      <c r="W690" s="79"/>
      <c r="X690" s="79"/>
      <c r="Y690" s="79"/>
      <c r="Z690" s="79"/>
      <c r="AA690" s="79"/>
      <c r="AB690" s="79"/>
      <c r="AC690" s="79"/>
      <c r="AD690" s="79"/>
      <c r="AE690" s="79"/>
      <c r="AF690" s="52"/>
      <c r="AG690" s="52"/>
      <c r="AH690" s="79"/>
    </row>
    <row r="691" spans="18:34" x14ac:dyDescent="0.25">
      <c r="R691" s="79"/>
      <c r="S691" s="79"/>
      <c r="T691" s="79"/>
      <c r="U691" s="79"/>
      <c r="V691" s="79"/>
      <c r="W691" s="79"/>
      <c r="X691" s="79"/>
      <c r="Y691" s="79"/>
      <c r="Z691" s="79"/>
      <c r="AA691" s="79"/>
      <c r="AB691" s="79"/>
      <c r="AC691" s="79"/>
      <c r="AD691" s="79"/>
      <c r="AE691" s="79"/>
      <c r="AF691" s="52"/>
      <c r="AG691" s="52"/>
      <c r="AH691" s="79"/>
    </row>
    <row r="692" spans="18:34" x14ac:dyDescent="0.25">
      <c r="R692" s="79"/>
      <c r="S692" s="79"/>
      <c r="T692" s="79"/>
      <c r="U692" s="79"/>
      <c r="V692" s="79"/>
      <c r="W692" s="79"/>
      <c r="X692" s="79"/>
      <c r="Y692" s="79"/>
      <c r="Z692" s="79"/>
      <c r="AA692" s="79"/>
      <c r="AB692" s="79"/>
      <c r="AC692" s="79"/>
      <c r="AD692" s="79"/>
      <c r="AE692" s="79"/>
      <c r="AF692" s="52"/>
      <c r="AG692" s="52"/>
      <c r="AH692" s="79"/>
    </row>
    <row r="693" spans="18:34" x14ac:dyDescent="0.25">
      <c r="R693" s="79"/>
      <c r="S693" s="79"/>
      <c r="T693" s="79"/>
      <c r="U693" s="79"/>
      <c r="V693" s="79"/>
      <c r="W693" s="79"/>
      <c r="X693" s="79"/>
      <c r="Y693" s="79"/>
      <c r="Z693" s="79"/>
      <c r="AA693" s="79"/>
      <c r="AB693" s="79"/>
      <c r="AC693" s="79"/>
      <c r="AD693" s="79"/>
      <c r="AE693" s="79"/>
      <c r="AF693" s="52"/>
      <c r="AG693" s="52"/>
      <c r="AH693" s="79"/>
    </row>
    <row r="694" spans="18:34" x14ac:dyDescent="0.25">
      <c r="R694" s="79"/>
      <c r="S694" s="79"/>
      <c r="T694" s="79"/>
      <c r="U694" s="79"/>
      <c r="V694" s="79"/>
      <c r="W694" s="79"/>
      <c r="X694" s="79"/>
      <c r="Y694" s="79"/>
      <c r="Z694" s="79"/>
      <c r="AA694" s="79"/>
      <c r="AB694" s="79"/>
      <c r="AC694" s="79"/>
      <c r="AD694" s="79"/>
      <c r="AE694" s="79"/>
      <c r="AF694" s="52"/>
      <c r="AG694" s="52"/>
      <c r="AH694" s="79"/>
    </row>
    <row r="695" spans="18:34" x14ac:dyDescent="0.25">
      <c r="R695" s="79"/>
      <c r="S695" s="79"/>
      <c r="T695" s="79"/>
      <c r="U695" s="79"/>
      <c r="V695" s="79"/>
      <c r="W695" s="79"/>
      <c r="X695" s="79"/>
      <c r="Y695" s="79"/>
      <c r="Z695" s="79"/>
      <c r="AA695" s="79"/>
      <c r="AB695" s="79"/>
      <c r="AC695" s="79"/>
      <c r="AD695" s="79"/>
      <c r="AE695" s="79"/>
      <c r="AF695" s="52"/>
      <c r="AG695" s="52"/>
      <c r="AH695" s="79"/>
    </row>
    <row r="696" spans="18:34" x14ac:dyDescent="0.25">
      <c r="R696" s="79"/>
      <c r="S696" s="79"/>
      <c r="T696" s="79"/>
      <c r="U696" s="79"/>
      <c r="V696" s="79"/>
      <c r="W696" s="79"/>
      <c r="X696" s="79"/>
      <c r="Y696" s="79"/>
      <c r="Z696" s="79"/>
      <c r="AA696" s="79"/>
      <c r="AB696" s="79"/>
      <c r="AC696" s="79"/>
      <c r="AD696" s="79"/>
      <c r="AE696" s="79"/>
      <c r="AF696" s="52"/>
      <c r="AG696" s="52"/>
      <c r="AH696" s="79"/>
    </row>
    <row r="697" spans="18:34" x14ac:dyDescent="0.25">
      <c r="R697" s="79"/>
      <c r="S697" s="79"/>
      <c r="T697" s="79"/>
      <c r="U697" s="79"/>
      <c r="V697" s="79"/>
      <c r="W697" s="79"/>
      <c r="X697" s="79"/>
      <c r="Y697" s="79"/>
      <c r="Z697" s="79"/>
      <c r="AA697" s="79"/>
      <c r="AB697" s="79"/>
      <c r="AC697" s="79"/>
      <c r="AD697" s="79"/>
      <c r="AE697" s="79"/>
      <c r="AF697" s="52"/>
      <c r="AG697" s="52"/>
      <c r="AH697" s="79"/>
    </row>
    <row r="698" spans="18:34" x14ac:dyDescent="0.25">
      <c r="R698" s="79"/>
      <c r="S698" s="79"/>
      <c r="T698" s="79"/>
      <c r="U698" s="79"/>
      <c r="V698" s="79"/>
      <c r="W698" s="79"/>
      <c r="X698" s="79"/>
      <c r="Y698" s="79"/>
      <c r="Z698" s="79"/>
      <c r="AA698" s="79"/>
      <c r="AB698" s="79"/>
      <c r="AC698" s="79"/>
      <c r="AD698" s="79"/>
      <c r="AE698" s="79"/>
      <c r="AF698" s="52"/>
      <c r="AG698" s="52"/>
      <c r="AH698" s="79"/>
    </row>
    <row r="699" spans="18:34" x14ac:dyDescent="0.25">
      <c r="R699" s="79"/>
      <c r="S699" s="79"/>
      <c r="T699" s="79"/>
      <c r="U699" s="79"/>
      <c r="V699" s="79"/>
      <c r="W699" s="79"/>
      <c r="X699" s="79"/>
      <c r="Y699" s="79"/>
      <c r="Z699" s="79"/>
      <c r="AA699" s="79"/>
      <c r="AB699" s="79"/>
      <c r="AC699" s="79"/>
      <c r="AD699" s="79"/>
      <c r="AE699" s="79"/>
      <c r="AF699" s="52"/>
      <c r="AG699" s="52"/>
      <c r="AH699" s="79"/>
    </row>
    <row r="700" spans="18:34" x14ac:dyDescent="0.25">
      <c r="R700" s="79"/>
      <c r="S700" s="79"/>
      <c r="T700" s="79"/>
      <c r="U700" s="79"/>
      <c r="V700" s="79"/>
      <c r="W700" s="79"/>
      <c r="X700" s="79"/>
      <c r="Y700" s="79"/>
      <c r="Z700" s="79"/>
      <c r="AA700" s="79"/>
      <c r="AB700" s="79"/>
      <c r="AC700" s="79"/>
      <c r="AD700" s="79"/>
      <c r="AE700" s="79"/>
      <c r="AF700" s="52"/>
      <c r="AG700" s="52"/>
      <c r="AH700" s="79"/>
    </row>
    <row r="701" spans="18:34" x14ac:dyDescent="0.25">
      <c r="R701" s="79"/>
      <c r="S701" s="79"/>
      <c r="T701" s="79"/>
      <c r="U701" s="79"/>
      <c r="V701" s="79"/>
      <c r="W701" s="79"/>
      <c r="X701" s="79"/>
      <c r="Y701" s="79"/>
      <c r="Z701" s="79"/>
      <c r="AA701" s="79"/>
      <c r="AB701" s="79"/>
      <c r="AC701" s="79"/>
      <c r="AD701" s="79"/>
      <c r="AE701" s="79"/>
      <c r="AF701" s="52"/>
      <c r="AG701" s="52"/>
      <c r="AH701" s="79"/>
    </row>
    <row r="702" spans="18:34" x14ac:dyDescent="0.25">
      <c r="R702" s="79"/>
      <c r="S702" s="79"/>
      <c r="T702" s="79"/>
      <c r="U702" s="79"/>
      <c r="V702" s="79"/>
      <c r="W702" s="79"/>
      <c r="X702" s="79"/>
      <c r="Y702" s="79"/>
      <c r="Z702" s="79"/>
      <c r="AA702" s="79"/>
      <c r="AB702" s="79"/>
      <c r="AC702" s="79"/>
      <c r="AD702" s="79"/>
      <c r="AE702" s="79"/>
      <c r="AF702" s="52"/>
      <c r="AG702" s="52"/>
      <c r="AH702" s="79"/>
    </row>
    <row r="703" spans="18:34" x14ac:dyDescent="0.25">
      <c r="R703" s="79"/>
      <c r="S703" s="79"/>
      <c r="T703" s="79"/>
      <c r="U703" s="79"/>
      <c r="V703" s="79"/>
      <c r="W703" s="79"/>
      <c r="X703" s="79"/>
      <c r="Y703" s="79"/>
      <c r="Z703" s="79"/>
      <c r="AA703" s="79"/>
      <c r="AB703" s="79"/>
      <c r="AC703" s="79"/>
      <c r="AD703" s="79"/>
      <c r="AE703" s="79"/>
      <c r="AF703" s="52"/>
      <c r="AG703" s="52"/>
      <c r="AH703" s="79"/>
    </row>
    <row r="704" spans="18:34" x14ac:dyDescent="0.25">
      <c r="R704" s="79"/>
      <c r="S704" s="79"/>
      <c r="T704" s="79"/>
      <c r="U704" s="79"/>
      <c r="V704" s="79"/>
      <c r="W704" s="79"/>
      <c r="X704" s="79"/>
      <c r="Y704" s="79"/>
      <c r="Z704" s="79"/>
      <c r="AA704" s="79"/>
      <c r="AB704" s="79"/>
      <c r="AC704" s="79"/>
      <c r="AD704" s="79"/>
      <c r="AE704" s="79"/>
      <c r="AF704" s="52"/>
      <c r="AG704" s="52"/>
      <c r="AH704" s="79"/>
    </row>
    <row r="705" spans="18:34" x14ac:dyDescent="0.25">
      <c r="R705" s="79"/>
      <c r="S705" s="79"/>
      <c r="T705" s="79"/>
      <c r="U705" s="79"/>
      <c r="V705" s="79"/>
      <c r="W705" s="79"/>
      <c r="X705" s="79"/>
      <c r="Y705" s="79"/>
      <c r="Z705" s="79"/>
      <c r="AA705" s="79"/>
      <c r="AB705" s="79"/>
      <c r="AC705" s="79"/>
      <c r="AD705" s="79"/>
      <c r="AE705" s="79"/>
      <c r="AF705" s="52"/>
      <c r="AG705" s="52"/>
      <c r="AH705" s="79"/>
    </row>
    <row r="706" spans="18:34" x14ac:dyDescent="0.25">
      <c r="R706" s="79"/>
      <c r="S706" s="79"/>
      <c r="T706" s="79"/>
      <c r="U706" s="79"/>
      <c r="V706" s="79"/>
      <c r="W706" s="79"/>
      <c r="X706" s="79"/>
      <c r="Y706" s="79"/>
      <c r="Z706" s="79"/>
      <c r="AA706" s="79"/>
      <c r="AB706" s="79"/>
      <c r="AC706" s="79"/>
      <c r="AD706" s="79"/>
      <c r="AE706" s="79"/>
      <c r="AF706" s="52"/>
      <c r="AG706" s="52"/>
      <c r="AH706" s="79"/>
    </row>
    <row r="707" spans="18:34" x14ac:dyDescent="0.25">
      <c r="R707" s="79"/>
      <c r="S707" s="79"/>
      <c r="T707" s="79"/>
      <c r="U707" s="79"/>
      <c r="V707" s="79"/>
      <c r="W707" s="79"/>
      <c r="X707" s="79"/>
      <c r="Y707" s="79"/>
      <c r="Z707" s="79"/>
      <c r="AA707" s="79"/>
      <c r="AB707" s="79"/>
      <c r="AC707" s="79"/>
      <c r="AD707" s="79"/>
      <c r="AE707" s="79"/>
      <c r="AF707" s="52"/>
      <c r="AG707" s="52"/>
      <c r="AH707" s="79"/>
    </row>
    <row r="708" spans="18:34" x14ac:dyDescent="0.25">
      <c r="R708" s="79"/>
      <c r="S708" s="79"/>
      <c r="T708" s="79"/>
      <c r="U708" s="79"/>
      <c r="V708" s="79"/>
      <c r="W708" s="79"/>
      <c r="X708" s="79"/>
      <c r="Y708" s="79"/>
      <c r="Z708" s="79"/>
      <c r="AA708" s="79"/>
      <c r="AB708" s="79"/>
      <c r="AC708" s="79"/>
      <c r="AD708" s="79"/>
      <c r="AE708" s="79"/>
      <c r="AF708" s="52"/>
      <c r="AG708" s="52"/>
      <c r="AH708" s="79"/>
    </row>
    <row r="709" spans="18:34" x14ac:dyDescent="0.25">
      <c r="R709" s="79"/>
      <c r="S709" s="79"/>
      <c r="T709" s="79"/>
      <c r="U709" s="79"/>
      <c r="V709" s="79"/>
      <c r="W709" s="79"/>
      <c r="X709" s="79"/>
      <c r="Y709" s="79"/>
      <c r="Z709" s="79"/>
      <c r="AA709" s="79"/>
      <c r="AB709" s="79"/>
      <c r="AC709" s="79"/>
      <c r="AD709" s="79"/>
      <c r="AE709" s="79"/>
      <c r="AF709" s="52"/>
      <c r="AG709" s="52"/>
      <c r="AH709" s="79"/>
    </row>
    <row r="710" spans="18:34" x14ac:dyDescent="0.25">
      <c r="R710" s="79"/>
      <c r="S710" s="79"/>
      <c r="T710" s="79"/>
      <c r="U710" s="79"/>
      <c r="V710" s="79"/>
      <c r="W710" s="79"/>
      <c r="X710" s="79"/>
      <c r="Y710" s="79"/>
      <c r="Z710" s="79"/>
      <c r="AA710" s="79"/>
      <c r="AB710" s="79"/>
      <c r="AC710" s="79"/>
      <c r="AD710" s="79"/>
      <c r="AE710" s="79"/>
      <c r="AF710" s="52"/>
      <c r="AG710" s="52"/>
      <c r="AH710" s="79"/>
    </row>
    <row r="711" spans="18:34" x14ac:dyDescent="0.25">
      <c r="R711" s="79"/>
      <c r="S711" s="79"/>
      <c r="T711" s="79"/>
      <c r="U711" s="79"/>
      <c r="V711" s="79"/>
      <c r="W711" s="79"/>
      <c r="X711" s="79"/>
      <c r="Y711" s="79"/>
      <c r="Z711" s="79"/>
      <c r="AA711" s="79"/>
      <c r="AB711" s="79"/>
      <c r="AC711" s="79"/>
      <c r="AD711" s="79"/>
      <c r="AE711" s="79"/>
      <c r="AF711" s="52"/>
      <c r="AG711" s="52"/>
      <c r="AH711" s="79"/>
    </row>
    <row r="712" spans="18:34" x14ac:dyDescent="0.25">
      <c r="R712" s="79"/>
      <c r="S712" s="79"/>
      <c r="T712" s="79"/>
      <c r="U712" s="79"/>
      <c r="V712" s="79"/>
      <c r="W712" s="79"/>
      <c r="X712" s="79"/>
      <c r="Y712" s="79"/>
      <c r="Z712" s="79"/>
      <c r="AA712" s="79"/>
      <c r="AB712" s="79"/>
      <c r="AC712" s="79"/>
      <c r="AD712" s="79"/>
      <c r="AE712" s="79"/>
      <c r="AF712" s="52"/>
      <c r="AG712" s="52"/>
      <c r="AH712" s="79"/>
    </row>
    <row r="713" spans="18:34" x14ac:dyDescent="0.25">
      <c r="R713" s="79"/>
      <c r="S713" s="79"/>
      <c r="T713" s="79"/>
      <c r="U713" s="79"/>
      <c r="V713" s="79"/>
      <c r="W713" s="79"/>
      <c r="X713" s="79"/>
      <c r="Y713" s="79"/>
      <c r="Z713" s="79"/>
      <c r="AA713" s="79"/>
      <c r="AB713" s="79"/>
      <c r="AC713" s="79"/>
      <c r="AD713" s="79"/>
      <c r="AE713" s="79"/>
      <c r="AF713" s="52"/>
      <c r="AG713" s="52"/>
      <c r="AH713" s="79"/>
    </row>
    <row r="714" spans="18:34" x14ac:dyDescent="0.25">
      <c r="R714" s="79"/>
      <c r="S714" s="79"/>
      <c r="T714" s="79"/>
      <c r="U714" s="79"/>
      <c r="V714" s="79"/>
      <c r="W714" s="79"/>
      <c r="X714" s="79"/>
      <c r="Y714" s="79"/>
      <c r="Z714" s="79"/>
      <c r="AA714" s="79"/>
      <c r="AB714" s="79"/>
      <c r="AC714" s="79"/>
      <c r="AD714" s="79"/>
      <c r="AE714" s="79"/>
      <c r="AF714" s="52"/>
      <c r="AG714" s="52"/>
      <c r="AH714" s="79"/>
    </row>
    <row r="715" spans="18:34" x14ac:dyDescent="0.25">
      <c r="R715" s="79"/>
      <c r="S715" s="79"/>
      <c r="T715" s="79"/>
      <c r="U715" s="79"/>
      <c r="V715" s="79"/>
      <c r="W715" s="79"/>
      <c r="X715" s="79"/>
      <c r="Y715" s="79"/>
      <c r="Z715" s="79"/>
      <c r="AA715" s="79"/>
      <c r="AB715" s="79"/>
      <c r="AC715" s="79"/>
      <c r="AD715" s="79"/>
      <c r="AE715" s="79"/>
      <c r="AF715" s="52"/>
      <c r="AG715" s="52"/>
      <c r="AH715" s="79"/>
    </row>
    <row r="716" spans="18:34" x14ac:dyDescent="0.25">
      <c r="R716" s="79"/>
      <c r="S716" s="79"/>
      <c r="T716" s="79"/>
      <c r="U716" s="79"/>
      <c r="V716" s="79"/>
      <c r="W716" s="79"/>
      <c r="X716" s="79"/>
      <c r="Y716" s="79"/>
      <c r="Z716" s="79"/>
      <c r="AA716" s="79"/>
      <c r="AB716" s="79"/>
      <c r="AC716" s="79"/>
      <c r="AD716" s="79"/>
      <c r="AE716" s="79"/>
      <c r="AF716" s="52"/>
      <c r="AG716" s="52"/>
      <c r="AH716" s="79"/>
    </row>
    <row r="717" spans="18:34" x14ac:dyDescent="0.25">
      <c r="R717" s="79"/>
      <c r="S717" s="79"/>
      <c r="T717" s="79"/>
      <c r="U717" s="79"/>
      <c r="V717" s="79"/>
      <c r="W717" s="79"/>
      <c r="X717" s="79"/>
      <c r="Y717" s="79"/>
      <c r="Z717" s="79"/>
      <c r="AA717" s="79"/>
      <c r="AB717" s="79"/>
      <c r="AC717" s="79"/>
      <c r="AD717" s="79"/>
      <c r="AE717" s="79"/>
      <c r="AF717" s="52"/>
      <c r="AG717" s="52"/>
      <c r="AH717" s="79"/>
    </row>
    <row r="718" spans="18:34" x14ac:dyDescent="0.25">
      <c r="R718" s="79"/>
      <c r="S718" s="79"/>
      <c r="T718" s="79"/>
      <c r="U718" s="79"/>
      <c r="V718" s="79"/>
      <c r="W718" s="79"/>
      <c r="X718" s="79"/>
      <c r="Y718" s="79"/>
      <c r="Z718" s="79"/>
      <c r="AA718" s="79"/>
      <c r="AB718" s="79"/>
      <c r="AC718" s="79"/>
      <c r="AD718" s="79"/>
      <c r="AE718" s="79"/>
      <c r="AF718" s="52"/>
      <c r="AG718" s="52"/>
      <c r="AH718" s="79"/>
    </row>
    <row r="719" spans="18:34" x14ac:dyDescent="0.25">
      <c r="R719" s="79"/>
      <c r="S719" s="79"/>
      <c r="T719" s="79"/>
      <c r="U719" s="79"/>
      <c r="V719" s="79"/>
      <c r="W719" s="79"/>
      <c r="X719" s="79"/>
      <c r="Y719" s="79"/>
      <c r="Z719" s="79"/>
      <c r="AA719" s="79"/>
      <c r="AB719" s="79"/>
      <c r="AC719" s="79"/>
      <c r="AD719" s="79"/>
      <c r="AE719" s="79"/>
      <c r="AF719" s="52"/>
      <c r="AG719" s="52"/>
      <c r="AH719" s="79"/>
    </row>
    <row r="720" spans="18:34" x14ac:dyDescent="0.25">
      <c r="R720" s="79"/>
      <c r="S720" s="79"/>
      <c r="T720" s="79"/>
      <c r="U720" s="79"/>
      <c r="V720" s="79"/>
      <c r="W720" s="79"/>
      <c r="X720" s="79"/>
      <c r="Y720" s="79"/>
      <c r="Z720" s="79"/>
      <c r="AA720" s="79"/>
      <c r="AB720" s="79"/>
      <c r="AC720" s="79"/>
      <c r="AD720" s="79"/>
      <c r="AE720" s="79"/>
      <c r="AF720" s="52"/>
      <c r="AG720" s="52"/>
      <c r="AH720" s="79"/>
    </row>
    <row r="721" spans="18:34" x14ac:dyDescent="0.25">
      <c r="R721" s="79"/>
      <c r="S721" s="79"/>
      <c r="T721" s="79"/>
      <c r="U721" s="79"/>
      <c r="V721" s="79"/>
      <c r="W721" s="79"/>
      <c r="X721" s="79"/>
      <c r="Y721" s="79"/>
      <c r="Z721" s="79"/>
      <c r="AA721" s="79"/>
      <c r="AB721" s="79"/>
      <c r="AC721" s="79"/>
      <c r="AD721" s="79"/>
      <c r="AE721" s="79"/>
      <c r="AF721" s="52"/>
      <c r="AG721" s="52"/>
      <c r="AH721" s="79"/>
    </row>
    <row r="722" spans="18:34" x14ac:dyDescent="0.25">
      <c r="R722" s="79"/>
      <c r="S722" s="79"/>
      <c r="T722" s="79"/>
      <c r="U722" s="79"/>
      <c r="V722" s="79"/>
      <c r="W722" s="79"/>
      <c r="X722" s="79"/>
      <c r="Y722" s="79"/>
      <c r="Z722" s="79"/>
      <c r="AA722" s="79"/>
      <c r="AB722" s="79"/>
      <c r="AC722" s="79"/>
      <c r="AD722" s="79"/>
      <c r="AE722" s="79"/>
      <c r="AF722" s="52"/>
      <c r="AG722" s="52"/>
      <c r="AH722" s="79"/>
    </row>
    <row r="723" spans="18:34" x14ac:dyDescent="0.25">
      <c r="R723" s="79"/>
      <c r="S723" s="79"/>
      <c r="T723" s="79"/>
      <c r="U723" s="79"/>
      <c r="V723" s="79"/>
      <c r="W723" s="79"/>
      <c r="X723" s="79"/>
      <c r="Y723" s="79"/>
      <c r="Z723" s="79"/>
      <c r="AA723" s="79"/>
      <c r="AB723" s="79"/>
      <c r="AC723" s="79"/>
      <c r="AD723" s="79"/>
      <c r="AE723" s="79"/>
      <c r="AF723" s="52"/>
      <c r="AG723" s="52"/>
      <c r="AH723" s="79"/>
    </row>
    <row r="724" spans="18:34" x14ac:dyDescent="0.25">
      <c r="R724" s="79"/>
      <c r="S724" s="79"/>
      <c r="T724" s="79"/>
      <c r="U724" s="79"/>
      <c r="V724" s="79"/>
      <c r="W724" s="79"/>
      <c r="X724" s="79"/>
      <c r="Y724" s="79"/>
      <c r="Z724" s="79"/>
      <c r="AA724" s="79"/>
      <c r="AB724" s="79"/>
      <c r="AC724" s="79"/>
      <c r="AD724" s="79"/>
      <c r="AE724" s="79"/>
      <c r="AF724" s="52"/>
      <c r="AG724" s="52"/>
      <c r="AH724" s="79"/>
    </row>
    <row r="725" spans="18:34" x14ac:dyDescent="0.25">
      <c r="R725" s="79"/>
      <c r="S725" s="79"/>
      <c r="T725" s="79"/>
      <c r="U725" s="79"/>
      <c r="V725" s="79"/>
      <c r="W725" s="79"/>
      <c r="X725" s="79"/>
      <c r="Y725" s="79"/>
      <c r="Z725" s="79"/>
      <c r="AA725" s="79"/>
      <c r="AB725" s="79"/>
      <c r="AC725" s="79"/>
      <c r="AD725" s="79"/>
      <c r="AE725" s="79"/>
      <c r="AF725" s="52"/>
      <c r="AG725" s="52"/>
      <c r="AH725" s="79"/>
    </row>
    <row r="726" spans="18:34" x14ac:dyDescent="0.25">
      <c r="R726" s="79"/>
      <c r="S726" s="79"/>
      <c r="T726" s="79"/>
      <c r="U726" s="79"/>
      <c r="V726" s="79"/>
      <c r="W726" s="79"/>
      <c r="X726" s="79"/>
      <c r="Y726" s="79"/>
      <c r="Z726" s="79"/>
      <c r="AA726" s="79"/>
      <c r="AB726" s="79"/>
      <c r="AC726" s="79"/>
      <c r="AD726" s="79"/>
      <c r="AE726" s="79"/>
      <c r="AF726" s="52"/>
      <c r="AG726" s="52"/>
      <c r="AH726" s="79"/>
    </row>
    <row r="727" spans="18:34" x14ac:dyDescent="0.25">
      <c r="R727" s="79"/>
      <c r="S727" s="79"/>
      <c r="T727" s="79"/>
      <c r="U727" s="79"/>
      <c r="V727" s="79"/>
      <c r="W727" s="79"/>
      <c r="X727" s="79"/>
      <c r="Y727" s="79"/>
      <c r="Z727" s="79"/>
      <c r="AA727" s="79"/>
      <c r="AB727" s="79"/>
      <c r="AC727" s="79"/>
      <c r="AD727" s="79"/>
      <c r="AE727" s="79"/>
      <c r="AF727" s="52"/>
      <c r="AG727" s="52"/>
      <c r="AH727" s="79"/>
    </row>
    <row r="728" spans="18:34" x14ac:dyDescent="0.25">
      <c r="R728" s="79"/>
      <c r="S728" s="79"/>
      <c r="T728" s="79"/>
      <c r="U728" s="79"/>
      <c r="V728" s="79"/>
      <c r="W728" s="79"/>
      <c r="X728" s="79"/>
      <c r="Y728" s="79"/>
      <c r="Z728" s="79"/>
      <c r="AA728" s="79"/>
      <c r="AB728" s="79"/>
      <c r="AC728" s="79"/>
      <c r="AD728" s="79"/>
      <c r="AE728" s="79"/>
      <c r="AF728" s="52"/>
      <c r="AG728" s="52"/>
      <c r="AH728" s="79"/>
    </row>
    <row r="729" spans="18:34" x14ac:dyDescent="0.25">
      <c r="R729" s="79"/>
      <c r="S729" s="79"/>
      <c r="T729" s="79"/>
      <c r="U729" s="79"/>
      <c r="V729" s="79"/>
      <c r="W729" s="79"/>
      <c r="X729" s="79"/>
      <c r="Y729" s="79"/>
      <c r="Z729" s="79"/>
      <c r="AA729" s="79"/>
      <c r="AB729" s="79"/>
      <c r="AC729" s="79"/>
      <c r="AD729" s="79"/>
      <c r="AE729" s="79"/>
      <c r="AF729" s="52"/>
      <c r="AG729" s="52"/>
      <c r="AH729" s="79"/>
    </row>
    <row r="730" spans="18:34" x14ac:dyDescent="0.25">
      <c r="R730" s="79"/>
      <c r="S730" s="79"/>
      <c r="T730" s="79"/>
      <c r="U730" s="79"/>
      <c r="V730" s="79"/>
      <c r="W730" s="79"/>
      <c r="X730" s="79"/>
      <c r="Y730" s="79"/>
      <c r="Z730" s="79"/>
      <c r="AA730" s="79"/>
      <c r="AB730" s="79"/>
      <c r="AC730" s="79"/>
      <c r="AD730" s="79"/>
      <c r="AE730" s="79"/>
      <c r="AF730" s="52"/>
      <c r="AG730" s="52"/>
      <c r="AH730" s="79"/>
    </row>
    <row r="731" spans="18:34" x14ac:dyDescent="0.25">
      <c r="R731" s="79"/>
      <c r="S731" s="79"/>
      <c r="T731" s="79"/>
      <c r="U731" s="79"/>
      <c r="V731" s="79"/>
      <c r="W731" s="79"/>
      <c r="X731" s="79"/>
      <c r="Y731" s="79"/>
      <c r="Z731" s="79"/>
      <c r="AA731" s="79"/>
      <c r="AB731" s="79"/>
      <c r="AC731" s="79"/>
      <c r="AD731" s="79"/>
      <c r="AE731" s="79"/>
      <c r="AF731" s="52"/>
      <c r="AG731" s="52"/>
      <c r="AH731" s="79"/>
    </row>
    <row r="732" spans="18:34" x14ac:dyDescent="0.25">
      <c r="R732" s="79"/>
      <c r="S732" s="79"/>
      <c r="T732" s="79"/>
      <c r="U732" s="79"/>
      <c r="V732" s="79"/>
      <c r="W732" s="79"/>
      <c r="X732" s="79"/>
      <c r="Y732" s="79"/>
      <c r="Z732" s="79"/>
      <c r="AA732" s="79"/>
      <c r="AB732" s="79"/>
      <c r="AC732" s="79"/>
      <c r="AD732" s="79"/>
      <c r="AE732" s="79"/>
      <c r="AF732" s="52"/>
      <c r="AG732" s="52"/>
      <c r="AH732" s="79"/>
    </row>
    <row r="733" spans="18:34" x14ac:dyDescent="0.25">
      <c r="R733" s="79"/>
      <c r="S733" s="79"/>
      <c r="T733" s="79"/>
      <c r="U733" s="79"/>
      <c r="V733" s="79"/>
      <c r="W733" s="79"/>
      <c r="X733" s="79"/>
      <c r="Y733" s="79"/>
      <c r="Z733" s="79"/>
      <c r="AA733" s="79"/>
      <c r="AB733" s="79"/>
      <c r="AC733" s="79"/>
      <c r="AD733" s="79"/>
      <c r="AE733" s="79"/>
      <c r="AF733" s="52"/>
      <c r="AG733" s="52"/>
      <c r="AH733" s="79"/>
    </row>
    <row r="734" spans="18:34" x14ac:dyDescent="0.25">
      <c r="R734" s="79"/>
      <c r="S734" s="79"/>
      <c r="T734" s="79"/>
      <c r="U734" s="79"/>
      <c r="V734" s="79"/>
      <c r="W734" s="79"/>
      <c r="X734" s="79"/>
      <c r="Y734" s="79"/>
      <c r="Z734" s="79"/>
      <c r="AA734" s="79"/>
      <c r="AB734" s="79"/>
      <c r="AC734" s="79"/>
      <c r="AD734" s="79"/>
      <c r="AE734" s="79"/>
      <c r="AF734" s="52"/>
      <c r="AG734" s="52"/>
      <c r="AH734" s="79"/>
    </row>
    <row r="735" spans="18:34" x14ac:dyDescent="0.25">
      <c r="R735" s="79"/>
      <c r="S735" s="79"/>
      <c r="T735" s="79"/>
      <c r="U735" s="79"/>
      <c r="V735" s="79"/>
      <c r="W735" s="79"/>
      <c r="X735" s="79"/>
      <c r="Y735" s="79"/>
      <c r="Z735" s="79"/>
      <c r="AA735" s="79"/>
      <c r="AB735" s="79"/>
      <c r="AC735" s="79"/>
      <c r="AD735" s="79"/>
      <c r="AE735" s="79"/>
      <c r="AF735" s="52"/>
      <c r="AG735" s="52"/>
      <c r="AH735" s="79"/>
    </row>
    <row r="736" spans="18:34" x14ac:dyDescent="0.25">
      <c r="R736" s="79"/>
      <c r="S736" s="79"/>
      <c r="T736" s="79"/>
      <c r="U736" s="79"/>
      <c r="V736" s="79"/>
      <c r="W736" s="79"/>
      <c r="X736" s="79"/>
      <c r="Y736" s="79"/>
      <c r="Z736" s="79"/>
      <c r="AA736" s="79"/>
      <c r="AB736" s="79"/>
      <c r="AC736" s="79"/>
      <c r="AD736" s="79"/>
      <c r="AE736" s="79"/>
      <c r="AF736" s="52"/>
      <c r="AG736" s="52"/>
      <c r="AH736" s="79"/>
    </row>
    <row r="737" spans="18:34" x14ac:dyDescent="0.25">
      <c r="R737" s="79"/>
      <c r="S737" s="79"/>
      <c r="T737" s="79"/>
      <c r="U737" s="79"/>
      <c r="V737" s="79"/>
      <c r="W737" s="79"/>
      <c r="X737" s="79"/>
      <c r="Y737" s="79"/>
      <c r="Z737" s="79"/>
      <c r="AA737" s="79"/>
      <c r="AB737" s="79"/>
      <c r="AC737" s="79"/>
      <c r="AD737" s="79"/>
      <c r="AE737" s="79"/>
      <c r="AF737" s="52"/>
      <c r="AG737" s="52"/>
      <c r="AH737" s="79"/>
    </row>
    <row r="738" spans="18:34" x14ac:dyDescent="0.25">
      <c r="R738" s="79"/>
      <c r="S738" s="79"/>
      <c r="T738" s="79"/>
      <c r="U738" s="79"/>
      <c r="V738" s="79"/>
      <c r="W738" s="79"/>
      <c r="X738" s="79"/>
      <c r="Y738" s="79"/>
      <c r="Z738" s="79"/>
      <c r="AA738" s="79"/>
      <c r="AB738" s="79"/>
      <c r="AC738" s="79"/>
      <c r="AD738" s="79"/>
      <c r="AE738" s="79"/>
      <c r="AF738" s="52"/>
      <c r="AG738" s="52"/>
      <c r="AH738" s="79"/>
    </row>
    <row r="739" spans="18:34" x14ac:dyDescent="0.25">
      <c r="R739" s="79"/>
      <c r="S739" s="79"/>
      <c r="T739" s="79"/>
      <c r="U739" s="79"/>
      <c r="V739" s="79"/>
      <c r="W739" s="79"/>
      <c r="X739" s="79"/>
      <c r="Y739" s="79"/>
      <c r="Z739" s="79"/>
      <c r="AA739" s="79"/>
      <c r="AB739" s="79"/>
      <c r="AC739" s="79"/>
      <c r="AD739" s="79"/>
      <c r="AE739" s="79"/>
      <c r="AF739" s="52"/>
      <c r="AG739" s="52"/>
      <c r="AH739" s="79"/>
    </row>
    <row r="740" spans="18:34" x14ac:dyDescent="0.25">
      <c r="R740" s="79"/>
      <c r="S740" s="79"/>
      <c r="T740" s="79"/>
      <c r="U740" s="79"/>
      <c r="V740" s="79"/>
      <c r="W740" s="79"/>
      <c r="X740" s="79"/>
      <c r="Y740" s="79"/>
      <c r="Z740" s="79"/>
      <c r="AA740" s="79"/>
      <c r="AB740" s="79"/>
      <c r="AC740" s="79"/>
      <c r="AD740" s="79"/>
      <c r="AE740" s="79"/>
      <c r="AF740" s="52"/>
      <c r="AG740" s="52"/>
      <c r="AH740" s="79"/>
    </row>
    <row r="741" spans="18:34" x14ac:dyDescent="0.25">
      <c r="R741" s="79"/>
      <c r="S741" s="79"/>
      <c r="T741" s="79"/>
      <c r="U741" s="79"/>
      <c r="V741" s="79"/>
      <c r="W741" s="79"/>
      <c r="X741" s="79"/>
      <c r="Y741" s="79"/>
      <c r="Z741" s="79"/>
      <c r="AA741" s="79"/>
      <c r="AB741" s="79"/>
      <c r="AC741" s="79"/>
      <c r="AD741" s="79"/>
      <c r="AE741" s="79"/>
      <c r="AF741" s="52"/>
      <c r="AG741" s="52"/>
      <c r="AH741" s="79"/>
    </row>
    <row r="742" spans="18:34" x14ac:dyDescent="0.25">
      <c r="R742" s="79"/>
      <c r="S742" s="79"/>
      <c r="T742" s="79"/>
      <c r="U742" s="79"/>
      <c r="V742" s="79"/>
      <c r="W742" s="79"/>
      <c r="X742" s="79"/>
      <c r="Y742" s="79"/>
      <c r="Z742" s="79"/>
      <c r="AA742" s="79"/>
      <c r="AB742" s="79"/>
      <c r="AC742" s="79"/>
      <c r="AD742" s="79"/>
      <c r="AE742" s="79"/>
      <c r="AF742" s="52"/>
      <c r="AG742" s="52"/>
      <c r="AH742" s="79"/>
    </row>
    <row r="743" spans="18:34" x14ac:dyDescent="0.25">
      <c r="R743" s="79"/>
      <c r="S743" s="79"/>
      <c r="T743" s="79"/>
      <c r="U743" s="79"/>
      <c r="V743" s="79"/>
      <c r="W743" s="79"/>
      <c r="X743" s="79"/>
      <c r="Y743" s="79"/>
      <c r="Z743" s="79"/>
      <c r="AA743" s="79"/>
      <c r="AB743" s="79"/>
      <c r="AC743" s="79"/>
      <c r="AD743" s="79"/>
      <c r="AE743" s="79"/>
      <c r="AF743" s="52"/>
      <c r="AG743" s="52"/>
      <c r="AH743" s="79"/>
    </row>
    <row r="744" spans="18:34" x14ac:dyDescent="0.25">
      <c r="R744" s="79"/>
      <c r="S744" s="79"/>
      <c r="T744" s="79"/>
      <c r="U744" s="79"/>
      <c r="V744" s="79"/>
      <c r="W744" s="79"/>
      <c r="X744" s="79"/>
      <c r="Y744" s="79"/>
      <c r="Z744" s="79"/>
      <c r="AA744" s="79"/>
      <c r="AB744" s="79"/>
      <c r="AC744" s="79"/>
      <c r="AD744" s="79"/>
      <c r="AE744" s="79"/>
      <c r="AF744" s="52"/>
      <c r="AG744" s="52"/>
      <c r="AH744" s="79"/>
    </row>
    <row r="745" spans="18:34" x14ac:dyDescent="0.25">
      <c r="R745" s="79"/>
      <c r="S745" s="79"/>
      <c r="T745" s="79"/>
      <c r="U745" s="79"/>
      <c r="V745" s="79"/>
      <c r="W745" s="79"/>
      <c r="X745" s="79"/>
      <c r="Y745" s="79"/>
      <c r="Z745" s="79"/>
      <c r="AA745" s="79"/>
      <c r="AB745" s="79"/>
      <c r="AC745" s="79"/>
      <c r="AD745" s="79"/>
      <c r="AE745" s="79"/>
      <c r="AF745" s="52"/>
      <c r="AG745" s="52"/>
      <c r="AH745" s="79"/>
    </row>
    <row r="746" spans="18:34" x14ac:dyDescent="0.25">
      <c r="R746" s="79"/>
      <c r="S746" s="79"/>
      <c r="T746" s="79"/>
      <c r="U746" s="79"/>
      <c r="V746" s="79"/>
      <c r="W746" s="79"/>
      <c r="X746" s="79"/>
      <c r="Y746" s="79"/>
      <c r="Z746" s="79"/>
      <c r="AA746" s="79"/>
      <c r="AB746" s="79"/>
      <c r="AC746" s="79"/>
      <c r="AD746" s="79"/>
      <c r="AE746" s="79"/>
      <c r="AF746" s="52"/>
      <c r="AG746" s="52"/>
      <c r="AH746" s="79"/>
    </row>
    <row r="747" spans="18:34" x14ac:dyDescent="0.25">
      <c r="R747" s="79"/>
      <c r="S747" s="79"/>
      <c r="T747" s="79"/>
      <c r="U747" s="79"/>
      <c r="V747" s="79"/>
      <c r="W747" s="79"/>
      <c r="X747" s="79"/>
      <c r="Y747" s="79"/>
      <c r="Z747" s="79"/>
      <c r="AA747" s="79"/>
      <c r="AB747" s="79"/>
      <c r="AC747" s="79"/>
      <c r="AD747" s="79"/>
      <c r="AE747" s="79"/>
      <c r="AF747" s="52"/>
      <c r="AG747" s="52"/>
      <c r="AH747" s="79"/>
    </row>
    <row r="748" spans="18:34" x14ac:dyDescent="0.25">
      <c r="R748" s="79"/>
      <c r="S748" s="79"/>
      <c r="T748" s="79"/>
      <c r="U748" s="79"/>
      <c r="V748" s="79"/>
      <c r="W748" s="79"/>
      <c r="X748" s="79"/>
      <c r="Y748" s="79"/>
      <c r="Z748" s="79"/>
      <c r="AA748" s="79"/>
      <c r="AB748" s="79"/>
      <c r="AC748" s="79"/>
      <c r="AD748" s="79"/>
      <c r="AE748" s="79"/>
      <c r="AF748" s="52"/>
      <c r="AG748" s="52"/>
      <c r="AH748" s="79"/>
    </row>
    <row r="749" spans="18:34" x14ac:dyDescent="0.25">
      <c r="R749" s="79"/>
      <c r="S749" s="79"/>
      <c r="T749" s="79"/>
      <c r="U749" s="79"/>
      <c r="V749" s="79"/>
      <c r="W749" s="79"/>
      <c r="X749" s="79"/>
      <c r="Y749" s="79"/>
      <c r="Z749" s="79"/>
      <c r="AA749" s="79"/>
      <c r="AB749" s="79"/>
      <c r="AC749" s="79"/>
      <c r="AD749" s="79"/>
      <c r="AE749" s="79"/>
      <c r="AF749" s="52"/>
      <c r="AG749" s="52"/>
      <c r="AH749" s="79"/>
    </row>
    <row r="750" spans="18:34" x14ac:dyDescent="0.25">
      <c r="R750" s="79"/>
      <c r="S750" s="79"/>
      <c r="T750" s="79"/>
      <c r="U750" s="79"/>
      <c r="V750" s="79"/>
      <c r="W750" s="79"/>
      <c r="X750" s="79"/>
      <c r="Y750" s="79"/>
      <c r="Z750" s="79"/>
      <c r="AA750" s="79"/>
      <c r="AB750" s="79"/>
      <c r="AC750" s="79"/>
      <c r="AD750" s="79"/>
      <c r="AE750" s="79"/>
      <c r="AF750" s="52"/>
      <c r="AG750" s="52"/>
      <c r="AH750" s="79"/>
    </row>
    <row r="751" spans="18:34" x14ac:dyDescent="0.25">
      <c r="R751" s="79"/>
      <c r="S751" s="79"/>
      <c r="T751" s="79"/>
      <c r="U751" s="79"/>
      <c r="V751" s="79"/>
      <c r="W751" s="79"/>
      <c r="X751" s="79"/>
      <c r="Y751" s="79"/>
      <c r="Z751" s="79"/>
      <c r="AA751" s="79"/>
      <c r="AB751" s="79"/>
      <c r="AC751" s="79"/>
      <c r="AD751" s="79"/>
      <c r="AE751" s="79"/>
      <c r="AF751" s="52"/>
      <c r="AG751" s="52"/>
      <c r="AH751" s="79"/>
    </row>
    <row r="752" spans="18:34" x14ac:dyDescent="0.25">
      <c r="R752" s="79"/>
      <c r="S752" s="79"/>
      <c r="T752" s="79"/>
      <c r="U752" s="79"/>
      <c r="V752" s="79"/>
      <c r="W752" s="79"/>
      <c r="X752" s="79"/>
      <c r="Y752" s="79"/>
      <c r="Z752" s="79"/>
      <c r="AA752" s="79"/>
      <c r="AB752" s="79"/>
      <c r="AC752" s="79"/>
      <c r="AD752" s="79"/>
      <c r="AE752" s="79"/>
      <c r="AF752" s="52"/>
      <c r="AG752" s="52"/>
      <c r="AH752" s="79"/>
    </row>
    <row r="753" spans="18:34" x14ac:dyDescent="0.25">
      <c r="R753" s="79"/>
      <c r="S753" s="79"/>
      <c r="T753" s="79"/>
      <c r="U753" s="79"/>
      <c r="V753" s="79"/>
      <c r="W753" s="79"/>
      <c r="X753" s="79"/>
      <c r="Y753" s="79"/>
      <c r="Z753" s="79"/>
      <c r="AA753" s="79"/>
      <c r="AB753" s="79"/>
      <c r="AC753" s="79"/>
      <c r="AD753" s="79"/>
      <c r="AE753" s="79"/>
      <c r="AF753" s="52"/>
      <c r="AG753" s="52"/>
      <c r="AH753" s="79"/>
    </row>
    <row r="754" spans="18:34" x14ac:dyDescent="0.25">
      <c r="R754" s="79"/>
      <c r="S754" s="79"/>
      <c r="T754" s="79"/>
      <c r="U754" s="79"/>
      <c r="V754" s="79"/>
      <c r="W754" s="79"/>
      <c r="X754" s="79"/>
      <c r="Y754" s="79"/>
      <c r="Z754" s="79"/>
      <c r="AA754" s="79"/>
      <c r="AB754" s="79"/>
      <c r="AC754" s="79"/>
      <c r="AD754" s="79"/>
      <c r="AE754" s="79"/>
      <c r="AF754" s="52"/>
      <c r="AG754" s="52"/>
      <c r="AH754" s="79"/>
    </row>
    <row r="755" spans="18:34" x14ac:dyDescent="0.25">
      <c r="R755" s="79"/>
      <c r="S755" s="79"/>
      <c r="T755" s="79"/>
      <c r="U755" s="79"/>
      <c r="V755" s="79"/>
      <c r="W755" s="79"/>
      <c r="X755" s="79"/>
      <c r="Y755" s="79"/>
      <c r="Z755" s="79"/>
      <c r="AA755" s="79"/>
      <c r="AB755" s="79"/>
      <c r="AC755" s="79"/>
      <c r="AD755" s="79"/>
      <c r="AE755" s="79"/>
      <c r="AF755" s="52"/>
      <c r="AG755" s="52"/>
      <c r="AH755" s="79"/>
    </row>
    <row r="756" spans="18:34" x14ac:dyDescent="0.25">
      <c r="R756" s="79"/>
      <c r="S756" s="79"/>
      <c r="T756" s="79"/>
      <c r="U756" s="79"/>
      <c r="V756" s="79"/>
      <c r="W756" s="79"/>
      <c r="X756" s="79"/>
      <c r="Y756" s="79"/>
      <c r="Z756" s="79"/>
      <c r="AA756" s="79"/>
      <c r="AB756" s="79"/>
      <c r="AC756" s="79"/>
      <c r="AD756" s="79"/>
      <c r="AE756" s="79"/>
      <c r="AF756" s="52"/>
      <c r="AG756" s="52"/>
      <c r="AH756" s="79"/>
    </row>
    <row r="757" spans="18:34" x14ac:dyDescent="0.25">
      <c r="R757" s="79"/>
      <c r="S757" s="79"/>
      <c r="T757" s="79"/>
      <c r="U757" s="79"/>
      <c r="V757" s="79"/>
      <c r="W757" s="79"/>
      <c r="X757" s="79"/>
      <c r="Y757" s="79"/>
      <c r="Z757" s="79"/>
      <c r="AA757" s="79"/>
      <c r="AB757" s="79"/>
      <c r="AC757" s="79"/>
      <c r="AD757" s="79"/>
      <c r="AE757" s="79"/>
      <c r="AF757" s="52"/>
      <c r="AG757" s="52"/>
      <c r="AH757" s="79"/>
    </row>
    <row r="758" spans="18:34" x14ac:dyDescent="0.25">
      <c r="R758" s="79"/>
      <c r="S758" s="79"/>
      <c r="T758" s="79"/>
      <c r="U758" s="79"/>
      <c r="V758" s="79"/>
      <c r="W758" s="79"/>
      <c r="X758" s="79"/>
      <c r="Y758" s="79"/>
      <c r="Z758" s="79"/>
      <c r="AA758" s="79"/>
      <c r="AB758" s="79"/>
      <c r="AC758" s="79"/>
      <c r="AD758" s="79"/>
      <c r="AE758" s="79"/>
      <c r="AF758" s="52"/>
      <c r="AG758" s="52"/>
      <c r="AH758" s="79"/>
    </row>
    <row r="759" spans="18:34" x14ac:dyDescent="0.25">
      <c r="R759" s="79"/>
      <c r="S759" s="79"/>
      <c r="T759" s="79"/>
      <c r="U759" s="79"/>
      <c r="V759" s="79"/>
      <c r="W759" s="79"/>
      <c r="X759" s="79"/>
      <c r="Y759" s="79"/>
      <c r="Z759" s="79"/>
      <c r="AA759" s="79"/>
      <c r="AB759" s="79"/>
      <c r="AC759" s="79"/>
      <c r="AD759" s="79"/>
      <c r="AE759" s="79"/>
      <c r="AF759" s="52"/>
      <c r="AG759" s="52"/>
      <c r="AH759" s="79"/>
    </row>
    <row r="760" spans="18:34" x14ac:dyDescent="0.25">
      <c r="R760" s="79"/>
      <c r="S760" s="79"/>
      <c r="T760" s="79"/>
      <c r="U760" s="79"/>
      <c r="V760" s="79"/>
      <c r="W760" s="79"/>
      <c r="X760" s="79"/>
      <c r="Y760" s="79"/>
      <c r="Z760" s="79"/>
      <c r="AA760" s="79"/>
      <c r="AB760" s="79"/>
      <c r="AC760" s="79"/>
      <c r="AD760" s="79"/>
      <c r="AE760" s="79"/>
      <c r="AF760" s="52"/>
      <c r="AG760" s="52"/>
      <c r="AH760" s="79"/>
    </row>
    <row r="761" spans="18:34" x14ac:dyDescent="0.25">
      <c r="R761" s="79"/>
      <c r="S761" s="79"/>
      <c r="T761" s="79"/>
      <c r="U761" s="79"/>
      <c r="V761" s="79"/>
      <c r="W761" s="79"/>
      <c r="X761" s="79"/>
      <c r="Y761" s="79"/>
      <c r="Z761" s="79"/>
      <c r="AA761" s="79"/>
      <c r="AB761" s="79"/>
      <c r="AC761" s="79"/>
      <c r="AD761" s="79"/>
      <c r="AE761" s="79"/>
      <c r="AF761" s="52"/>
      <c r="AG761" s="52"/>
      <c r="AH761" s="79"/>
    </row>
    <row r="762" spans="18:34" x14ac:dyDescent="0.25">
      <c r="R762" s="79"/>
      <c r="S762" s="79"/>
      <c r="T762" s="79"/>
      <c r="U762" s="79"/>
      <c r="V762" s="79"/>
      <c r="W762" s="79"/>
      <c r="X762" s="79"/>
      <c r="Y762" s="79"/>
      <c r="Z762" s="79"/>
      <c r="AA762" s="79"/>
      <c r="AB762" s="79"/>
      <c r="AC762" s="79"/>
      <c r="AD762" s="79"/>
      <c r="AE762" s="79"/>
      <c r="AF762" s="52"/>
      <c r="AG762" s="52"/>
      <c r="AH762" s="79"/>
    </row>
    <row r="763" spans="18:34" x14ac:dyDescent="0.25">
      <c r="R763" s="79"/>
      <c r="S763" s="79"/>
      <c r="T763" s="79"/>
      <c r="U763" s="79"/>
      <c r="V763" s="79"/>
      <c r="W763" s="79"/>
      <c r="X763" s="79"/>
      <c r="Y763" s="79"/>
      <c r="Z763" s="79"/>
      <c r="AA763" s="79"/>
      <c r="AB763" s="79"/>
      <c r="AC763" s="79"/>
      <c r="AD763" s="79"/>
      <c r="AE763" s="79"/>
      <c r="AF763" s="52"/>
      <c r="AG763" s="52"/>
      <c r="AH763" s="79"/>
    </row>
    <row r="764" spans="18:34" x14ac:dyDescent="0.25">
      <c r="R764" s="79"/>
      <c r="S764" s="79"/>
      <c r="T764" s="79"/>
      <c r="U764" s="79"/>
      <c r="V764" s="79"/>
      <c r="W764" s="79"/>
      <c r="X764" s="79"/>
      <c r="Y764" s="79"/>
      <c r="Z764" s="79"/>
      <c r="AA764" s="79"/>
      <c r="AB764" s="79"/>
      <c r="AC764" s="79"/>
      <c r="AD764" s="79"/>
      <c r="AE764" s="79"/>
      <c r="AF764" s="52"/>
      <c r="AG764" s="52"/>
      <c r="AH764" s="79"/>
    </row>
    <row r="765" spans="18:34" x14ac:dyDescent="0.25">
      <c r="R765" s="79"/>
      <c r="S765" s="79"/>
      <c r="T765" s="79"/>
      <c r="U765" s="79"/>
      <c r="V765" s="79"/>
      <c r="W765" s="79"/>
      <c r="X765" s="79"/>
      <c r="Y765" s="79"/>
      <c r="Z765" s="79"/>
      <c r="AA765" s="79"/>
      <c r="AB765" s="79"/>
      <c r="AC765" s="79"/>
      <c r="AD765" s="79"/>
      <c r="AE765" s="79"/>
      <c r="AF765" s="52"/>
      <c r="AG765" s="52"/>
      <c r="AH765" s="79"/>
    </row>
    <row r="766" spans="18:34" x14ac:dyDescent="0.25">
      <c r="R766" s="79"/>
      <c r="S766" s="79"/>
      <c r="T766" s="79"/>
      <c r="U766" s="79"/>
      <c r="V766" s="79"/>
      <c r="W766" s="79"/>
      <c r="X766" s="79"/>
      <c r="Y766" s="79"/>
      <c r="Z766" s="79"/>
      <c r="AA766" s="79"/>
      <c r="AB766" s="79"/>
      <c r="AC766" s="79"/>
      <c r="AD766" s="79"/>
      <c r="AE766" s="79"/>
      <c r="AF766" s="52"/>
      <c r="AG766" s="52"/>
      <c r="AH766" s="79"/>
    </row>
    <row r="767" spans="18:34" x14ac:dyDescent="0.25">
      <c r="R767" s="79"/>
      <c r="S767" s="79"/>
      <c r="T767" s="79"/>
      <c r="U767" s="79"/>
      <c r="V767" s="79"/>
      <c r="W767" s="79"/>
      <c r="X767" s="79"/>
      <c r="Y767" s="79"/>
      <c r="Z767" s="79"/>
      <c r="AA767" s="79"/>
      <c r="AB767" s="79"/>
      <c r="AC767" s="79"/>
      <c r="AD767" s="79"/>
      <c r="AE767" s="79"/>
      <c r="AF767" s="52"/>
      <c r="AG767" s="52"/>
      <c r="AH767" s="79"/>
    </row>
    <row r="768" spans="18:34" x14ac:dyDescent="0.25">
      <c r="R768" s="79"/>
      <c r="S768" s="79"/>
      <c r="T768" s="79"/>
      <c r="U768" s="79"/>
      <c r="V768" s="79"/>
      <c r="W768" s="79"/>
      <c r="X768" s="79"/>
      <c r="Y768" s="79"/>
      <c r="Z768" s="79"/>
      <c r="AA768" s="79"/>
      <c r="AB768" s="79"/>
      <c r="AC768" s="79"/>
      <c r="AD768" s="79"/>
      <c r="AE768" s="79"/>
      <c r="AF768" s="52"/>
      <c r="AG768" s="52"/>
      <c r="AH768" s="79"/>
    </row>
    <row r="769" spans="18:34" x14ac:dyDescent="0.25">
      <c r="R769" s="79"/>
      <c r="S769" s="79"/>
      <c r="T769" s="79"/>
      <c r="U769" s="79"/>
      <c r="V769" s="79"/>
      <c r="W769" s="79"/>
      <c r="X769" s="79"/>
      <c r="Y769" s="79"/>
      <c r="Z769" s="79"/>
      <c r="AA769" s="79"/>
      <c r="AB769" s="79"/>
      <c r="AC769" s="79"/>
      <c r="AD769" s="79"/>
      <c r="AE769" s="79"/>
      <c r="AF769" s="52"/>
      <c r="AG769" s="52"/>
      <c r="AH769" s="79"/>
    </row>
    <row r="770" spans="18:34" x14ac:dyDescent="0.25">
      <c r="R770" s="79"/>
      <c r="S770" s="79"/>
      <c r="T770" s="79"/>
      <c r="U770" s="79"/>
      <c r="V770" s="79"/>
      <c r="W770" s="79"/>
      <c r="X770" s="79"/>
      <c r="Y770" s="79"/>
      <c r="Z770" s="79"/>
      <c r="AA770" s="79"/>
      <c r="AB770" s="79"/>
      <c r="AC770" s="79"/>
      <c r="AD770" s="79"/>
      <c r="AE770" s="79"/>
      <c r="AF770" s="52"/>
      <c r="AG770" s="52"/>
      <c r="AH770" s="79"/>
    </row>
    <row r="771" spans="18:34" x14ac:dyDescent="0.25">
      <c r="R771" s="79"/>
      <c r="S771" s="79"/>
      <c r="T771" s="79"/>
      <c r="U771" s="79"/>
      <c r="V771" s="79"/>
      <c r="W771" s="79"/>
      <c r="X771" s="79"/>
      <c r="Y771" s="79"/>
      <c r="Z771" s="79"/>
      <c r="AA771" s="79"/>
      <c r="AB771" s="79"/>
      <c r="AC771" s="79"/>
      <c r="AD771" s="79"/>
      <c r="AE771" s="79"/>
      <c r="AF771" s="52"/>
      <c r="AG771" s="52"/>
      <c r="AH771" s="79"/>
    </row>
    <row r="772" spans="18:34" x14ac:dyDescent="0.25">
      <c r="R772" s="79"/>
      <c r="S772" s="79"/>
      <c r="T772" s="79"/>
      <c r="U772" s="79"/>
      <c r="V772" s="79"/>
      <c r="W772" s="79"/>
      <c r="X772" s="79"/>
      <c r="Y772" s="79"/>
      <c r="Z772" s="79"/>
      <c r="AA772" s="79"/>
      <c r="AB772" s="79"/>
      <c r="AC772" s="79"/>
      <c r="AD772" s="79"/>
      <c r="AE772" s="79"/>
      <c r="AF772" s="52"/>
      <c r="AG772" s="52"/>
      <c r="AH772" s="79"/>
    </row>
    <row r="773" spans="18:34" x14ac:dyDescent="0.25">
      <c r="R773" s="79"/>
      <c r="S773" s="79"/>
      <c r="T773" s="79"/>
      <c r="U773" s="79"/>
      <c r="V773" s="79"/>
      <c r="W773" s="79"/>
      <c r="X773" s="79"/>
      <c r="Y773" s="79"/>
      <c r="Z773" s="79"/>
      <c r="AA773" s="79"/>
      <c r="AB773" s="79"/>
      <c r="AC773" s="79"/>
      <c r="AD773" s="79"/>
      <c r="AE773" s="79"/>
      <c r="AF773" s="52"/>
      <c r="AG773" s="52"/>
      <c r="AH773" s="79"/>
    </row>
    <row r="774" spans="18:34" x14ac:dyDescent="0.25">
      <c r="R774" s="79"/>
      <c r="S774" s="79"/>
      <c r="T774" s="79"/>
      <c r="U774" s="79"/>
      <c r="V774" s="79"/>
      <c r="W774" s="79"/>
      <c r="X774" s="79"/>
      <c r="Y774" s="79"/>
      <c r="Z774" s="79"/>
      <c r="AA774" s="79"/>
      <c r="AB774" s="79"/>
      <c r="AC774" s="79"/>
      <c r="AD774" s="79"/>
      <c r="AE774" s="79"/>
      <c r="AF774" s="52"/>
      <c r="AG774" s="52"/>
      <c r="AH774" s="79"/>
    </row>
    <row r="775" spans="18:34" x14ac:dyDescent="0.25">
      <c r="R775" s="79"/>
      <c r="S775" s="79"/>
      <c r="T775" s="79"/>
      <c r="U775" s="79"/>
      <c r="V775" s="79"/>
      <c r="W775" s="79"/>
      <c r="X775" s="79"/>
      <c r="Y775" s="79"/>
      <c r="Z775" s="79"/>
      <c r="AA775" s="79"/>
      <c r="AB775" s="79"/>
      <c r="AC775" s="79"/>
      <c r="AD775" s="79"/>
      <c r="AE775" s="79"/>
      <c r="AF775" s="52"/>
      <c r="AG775" s="52"/>
      <c r="AH775" s="79"/>
    </row>
    <row r="776" spans="18:34" x14ac:dyDescent="0.25">
      <c r="R776" s="79"/>
      <c r="S776" s="79"/>
      <c r="T776" s="79"/>
      <c r="U776" s="79"/>
      <c r="V776" s="79"/>
      <c r="W776" s="79"/>
      <c r="X776" s="79"/>
      <c r="Y776" s="79"/>
      <c r="Z776" s="79"/>
      <c r="AA776" s="79"/>
      <c r="AB776" s="79"/>
      <c r="AC776" s="79"/>
      <c r="AD776" s="79"/>
      <c r="AE776" s="79"/>
      <c r="AF776" s="52"/>
      <c r="AG776" s="52"/>
      <c r="AH776" s="79"/>
    </row>
    <row r="777" spans="18:34" x14ac:dyDescent="0.25">
      <c r="R777" s="79"/>
      <c r="S777" s="79"/>
      <c r="T777" s="79"/>
      <c r="U777" s="79"/>
      <c r="V777" s="79"/>
      <c r="W777" s="79"/>
      <c r="X777" s="79"/>
      <c r="Y777" s="79"/>
      <c r="Z777" s="79"/>
      <c r="AA777" s="79"/>
      <c r="AB777" s="79"/>
      <c r="AC777" s="79"/>
      <c r="AD777" s="79"/>
      <c r="AE777" s="79"/>
      <c r="AF777" s="52"/>
      <c r="AG777" s="52"/>
      <c r="AH777" s="79"/>
    </row>
    <row r="778" spans="18:34" x14ac:dyDescent="0.25">
      <c r="R778" s="79"/>
      <c r="S778" s="79"/>
      <c r="T778" s="79"/>
      <c r="U778" s="79"/>
      <c r="V778" s="79"/>
      <c r="W778" s="79"/>
      <c r="X778" s="79"/>
      <c r="Y778" s="79"/>
      <c r="Z778" s="79"/>
      <c r="AA778" s="79"/>
      <c r="AB778" s="79"/>
      <c r="AC778" s="79"/>
      <c r="AD778" s="79"/>
      <c r="AE778" s="79"/>
      <c r="AF778" s="52"/>
      <c r="AG778" s="52"/>
      <c r="AH778" s="79"/>
    </row>
    <row r="779" spans="18:34" x14ac:dyDescent="0.25">
      <c r="R779" s="79"/>
      <c r="S779" s="79"/>
      <c r="T779" s="79"/>
      <c r="U779" s="79"/>
      <c r="V779" s="79"/>
      <c r="W779" s="79"/>
      <c r="X779" s="79"/>
      <c r="Y779" s="79"/>
      <c r="Z779" s="79"/>
      <c r="AA779" s="79"/>
      <c r="AB779" s="79"/>
      <c r="AC779" s="79"/>
      <c r="AD779" s="79"/>
      <c r="AE779" s="79"/>
      <c r="AF779" s="52"/>
      <c r="AG779" s="52"/>
      <c r="AH779" s="79"/>
    </row>
    <row r="780" spans="18:34" x14ac:dyDescent="0.25">
      <c r="R780" s="79"/>
      <c r="S780" s="79"/>
      <c r="T780" s="79"/>
      <c r="U780" s="79"/>
      <c r="V780" s="79"/>
      <c r="W780" s="79"/>
      <c r="X780" s="79"/>
      <c r="Y780" s="79"/>
      <c r="Z780" s="79"/>
      <c r="AA780" s="79"/>
      <c r="AB780" s="79"/>
      <c r="AC780" s="79"/>
      <c r="AD780" s="79"/>
      <c r="AE780" s="79"/>
      <c r="AF780" s="52"/>
      <c r="AG780" s="52"/>
      <c r="AH780" s="79"/>
    </row>
    <row r="781" spans="18:34" x14ac:dyDescent="0.25">
      <c r="R781" s="79"/>
      <c r="S781" s="79"/>
      <c r="T781" s="79"/>
      <c r="U781" s="79"/>
      <c r="V781" s="79"/>
      <c r="W781" s="79"/>
      <c r="X781" s="79"/>
      <c r="Y781" s="79"/>
      <c r="Z781" s="79"/>
      <c r="AA781" s="79"/>
      <c r="AB781" s="79"/>
      <c r="AC781" s="79"/>
      <c r="AD781" s="79"/>
      <c r="AE781" s="79"/>
      <c r="AF781" s="52"/>
      <c r="AG781" s="52"/>
      <c r="AH781" s="79"/>
    </row>
    <row r="782" spans="18:34" x14ac:dyDescent="0.25">
      <c r="R782" s="79"/>
      <c r="S782" s="79"/>
      <c r="T782" s="79"/>
      <c r="U782" s="79"/>
      <c r="V782" s="79"/>
      <c r="W782" s="79"/>
      <c r="X782" s="79"/>
      <c r="Y782" s="79"/>
      <c r="Z782" s="79"/>
      <c r="AA782" s="79"/>
      <c r="AB782" s="79"/>
      <c r="AC782" s="79"/>
      <c r="AD782" s="79"/>
      <c r="AE782" s="79"/>
      <c r="AF782" s="52"/>
      <c r="AG782" s="52"/>
      <c r="AH782" s="79"/>
    </row>
    <row r="783" spans="18:34" x14ac:dyDescent="0.25">
      <c r="R783" s="79"/>
      <c r="S783" s="79"/>
      <c r="T783" s="79"/>
      <c r="U783" s="79"/>
      <c r="V783" s="79"/>
      <c r="W783" s="79"/>
      <c r="X783" s="79"/>
      <c r="Y783" s="79"/>
      <c r="Z783" s="79"/>
      <c r="AA783" s="79"/>
      <c r="AB783" s="79"/>
      <c r="AC783" s="79"/>
      <c r="AD783" s="79"/>
      <c r="AE783" s="79"/>
      <c r="AF783" s="52"/>
      <c r="AG783" s="52"/>
      <c r="AH783" s="79"/>
    </row>
    <row r="784" spans="18:34" x14ac:dyDescent="0.25">
      <c r="R784" s="79"/>
      <c r="S784" s="79"/>
      <c r="T784" s="79"/>
      <c r="U784" s="79"/>
      <c r="V784" s="79"/>
      <c r="W784" s="79"/>
      <c r="X784" s="79"/>
      <c r="Y784" s="79"/>
      <c r="Z784" s="79"/>
      <c r="AA784" s="79"/>
      <c r="AB784" s="79"/>
      <c r="AC784" s="79"/>
      <c r="AD784" s="79"/>
      <c r="AE784" s="79"/>
      <c r="AF784" s="52"/>
      <c r="AG784" s="52"/>
      <c r="AH784" s="79"/>
    </row>
    <row r="785" spans="18:34" x14ac:dyDescent="0.25">
      <c r="R785" s="79"/>
      <c r="S785" s="79"/>
      <c r="T785" s="79"/>
      <c r="U785" s="79"/>
      <c r="V785" s="79"/>
      <c r="W785" s="79"/>
      <c r="X785" s="79"/>
      <c r="Y785" s="79"/>
      <c r="Z785" s="79"/>
      <c r="AA785" s="79"/>
      <c r="AB785" s="79"/>
      <c r="AC785" s="79"/>
      <c r="AD785" s="79"/>
      <c r="AE785" s="79"/>
      <c r="AF785" s="52"/>
      <c r="AG785" s="52"/>
      <c r="AH785" s="79"/>
    </row>
    <row r="786" spans="18:34" x14ac:dyDescent="0.25">
      <c r="R786" s="79"/>
      <c r="S786" s="79"/>
      <c r="T786" s="79"/>
      <c r="U786" s="79"/>
      <c r="V786" s="79"/>
      <c r="W786" s="79"/>
      <c r="X786" s="79"/>
      <c r="Y786" s="79"/>
      <c r="Z786" s="79"/>
      <c r="AA786" s="79"/>
      <c r="AB786" s="79"/>
      <c r="AC786" s="79"/>
      <c r="AD786" s="79"/>
      <c r="AE786" s="79"/>
      <c r="AF786" s="52"/>
      <c r="AG786" s="52"/>
      <c r="AH786" s="79"/>
    </row>
    <row r="787" spans="18:34" x14ac:dyDescent="0.25">
      <c r="R787" s="79"/>
      <c r="S787" s="79"/>
      <c r="T787" s="79"/>
      <c r="U787" s="79"/>
      <c r="V787" s="79"/>
      <c r="W787" s="79"/>
      <c r="X787" s="79"/>
      <c r="Y787" s="79"/>
      <c r="Z787" s="79"/>
      <c r="AA787" s="79"/>
      <c r="AB787" s="79"/>
      <c r="AC787" s="79"/>
      <c r="AD787" s="79"/>
      <c r="AE787" s="79"/>
      <c r="AF787" s="52"/>
      <c r="AG787" s="52"/>
      <c r="AH787" s="79"/>
    </row>
    <row r="788" spans="18:34" x14ac:dyDescent="0.25">
      <c r="R788" s="79"/>
      <c r="S788" s="79"/>
      <c r="T788" s="79"/>
      <c r="U788" s="79"/>
      <c r="V788" s="79"/>
      <c r="W788" s="79"/>
      <c r="X788" s="79"/>
      <c r="Y788" s="79"/>
      <c r="Z788" s="79"/>
      <c r="AA788" s="79"/>
      <c r="AB788" s="79"/>
      <c r="AC788" s="79"/>
      <c r="AD788" s="79"/>
      <c r="AE788" s="79"/>
      <c r="AF788" s="52"/>
      <c r="AG788" s="52"/>
      <c r="AH788" s="79"/>
    </row>
    <row r="789" spans="18:34" x14ac:dyDescent="0.25">
      <c r="R789" s="79"/>
      <c r="S789" s="79"/>
      <c r="T789" s="79"/>
      <c r="U789" s="79"/>
      <c r="V789" s="79"/>
      <c r="W789" s="79"/>
      <c r="X789" s="79"/>
      <c r="Y789" s="79"/>
      <c r="Z789" s="79"/>
      <c r="AA789" s="79"/>
      <c r="AB789" s="79"/>
      <c r="AC789" s="79"/>
      <c r="AD789" s="79"/>
      <c r="AE789" s="79"/>
      <c r="AF789" s="52"/>
      <c r="AG789" s="52"/>
      <c r="AH789" s="79"/>
    </row>
    <row r="790" spans="18:34" x14ac:dyDescent="0.25">
      <c r="R790" s="79"/>
      <c r="S790" s="79"/>
      <c r="T790" s="79"/>
      <c r="U790" s="79"/>
      <c r="V790" s="79"/>
      <c r="W790" s="79"/>
      <c r="X790" s="79"/>
      <c r="Y790" s="79"/>
      <c r="Z790" s="79"/>
      <c r="AA790" s="79"/>
      <c r="AB790" s="79"/>
      <c r="AC790" s="79"/>
      <c r="AD790" s="79"/>
      <c r="AE790" s="79"/>
      <c r="AF790" s="52"/>
      <c r="AG790" s="52"/>
      <c r="AH790" s="79"/>
    </row>
    <row r="791" spans="18:34" x14ac:dyDescent="0.25">
      <c r="R791" s="79"/>
      <c r="S791" s="79"/>
      <c r="T791" s="79"/>
      <c r="U791" s="79"/>
      <c r="V791" s="79"/>
      <c r="W791" s="79"/>
      <c r="X791" s="79"/>
      <c r="Y791" s="79"/>
      <c r="Z791" s="79"/>
      <c r="AA791" s="79"/>
      <c r="AB791" s="79"/>
      <c r="AC791" s="79"/>
      <c r="AD791" s="79"/>
      <c r="AE791" s="79"/>
      <c r="AF791" s="52"/>
      <c r="AG791" s="52"/>
      <c r="AH791" s="79"/>
    </row>
    <row r="792" spans="18:34" x14ac:dyDescent="0.25">
      <c r="R792" s="79"/>
      <c r="S792" s="79"/>
      <c r="T792" s="79"/>
      <c r="U792" s="79"/>
      <c r="V792" s="79"/>
      <c r="W792" s="79"/>
      <c r="X792" s="79"/>
      <c r="Y792" s="79"/>
      <c r="Z792" s="79"/>
      <c r="AA792" s="79"/>
      <c r="AB792" s="79"/>
      <c r="AC792" s="79"/>
      <c r="AD792" s="79"/>
      <c r="AE792" s="79"/>
      <c r="AF792" s="52"/>
      <c r="AG792" s="52"/>
      <c r="AH792" s="79"/>
    </row>
    <row r="793" spans="18:34" x14ac:dyDescent="0.25">
      <c r="R793" s="79"/>
      <c r="S793" s="79"/>
      <c r="T793" s="79"/>
      <c r="U793" s="79"/>
      <c r="V793" s="79"/>
      <c r="W793" s="79"/>
      <c r="X793" s="79"/>
      <c r="Y793" s="79"/>
      <c r="Z793" s="79"/>
      <c r="AA793" s="79"/>
      <c r="AB793" s="79"/>
      <c r="AC793" s="79"/>
      <c r="AD793" s="79"/>
      <c r="AE793" s="79"/>
      <c r="AF793" s="52"/>
      <c r="AG793" s="52"/>
      <c r="AH793" s="79"/>
    </row>
    <row r="794" spans="18:34" x14ac:dyDescent="0.25">
      <c r="R794" s="79"/>
      <c r="S794" s="79"/>
      <c r="T794" s="79"/>
      <c r="U794" s="79"/>
      <c r="V794" s="79"/>
      <c r="W794" s="79"/>
      <c r="X794" s="79"/>
      <c r="Y794" s="79"/>
      <c r="Z794" s="79"/>
      <c r="AA794" s="79"/>
      <c r="AB794" s="79"/>
      <c r="AC794" s="79"/>
      <c r="AD794" s="79"/>
      <c r="AE794" s="79"/>
      <c r="AF794" s="52"/>
      <c r="AG794" s="52"/>
      <c r="AH794" s="79"/>
    </row>
    <row r="795" spans="18:34" x14ac:dyDescent="0.25">
      <c r="R795" s="79"/>
      <c r="S795" s="79"/>
      <c r="T795" s="79"/>
      <c r="U795" s="79"/>
      <c r="V795" s="79"/>
      <c r="W795" s="79"/>
      <c r="X795" s="79"/>
      <c r="Y795" s="79"/>
      <c r="Z795" s="79"/>
      <c r="AA795" s="79"/>
      <c r="AB795" s="79"/>
      <c r="AC795" s="79"/>
      <c r="AD795" s="79"/>
      <c r="AE795" s="79"/>
      <c r="AF795" s="52"/>
      <c r="AG795" s="52"/>
      <c r="AH795" s="79"/>
    </row>
    <row r="796" spans="18:34" x14ac:dyDescent="0.25">
      <c r="R796" s="79"/>
      <c r="S796" s="79"/>
      <c r="T796" s="79"/>
      <c r="U796" s="79"/>
      <c r="V796" s="79"/>
      <c r="W796" s="79"/>
      <c r="X796" s="79"/>
      <c r="Y796" s="79"/>
      <c r="Z796" s="79"/>
      <c r="AA796" s="79"/>
      <c r="AB796" s="79"/>
      <c r="AC796" s="79"/>
      <c r="AD796" s="79"/>
      <c r="AE796" s="79"/>
      <c r="AF796" s="52"/>
      <c r="AG796" s="52"/>
      <c r="AH796" s="79"/>
    </row>
    <row r="797" spans="18:34" x14ac:dyDescent="0.25">
      <c r="R797" s="79"/>
      <c r="S797" s="79"/>
      <c r="T797" s="79"/>
      <c r="U797" s="79"/>
      <c r="V797" s="79"/>
      <c r="W797" s="79"/>
      <c r="X797" s="79"/>
      <c r="Y797" s="79"/>
      <c r="Z797" s="79"/>
      <c r="AA797" s="79"/>
      <c r="AB797" s="79"/>
      <c r="AC797" s="79"/>
      <c r="AD797" s="79"/>
      <c r="AE797" s="79"/>
      <c r="AF797" s="52"/>
      <c r="AG797" s="52"/>
      <c r="AH797" s="79"/>
    </row>
    <row r="798" spans="18:34" x14ac:dyDescent="0.25">
      <c r="R798" s="79"/>
      <c r="S798" s="79"/>
      <c r="T798" s="79"/>
      <c r="U798" s="79"/>
      <c r="V798" s="79"/>
      <c r="W798" s="79"/>
      <c r="X798" s="79"/>
      <c r="Y798" s="79"/>
      <c r="Z798" s="79"/>
      <c r="AA798" s="79"/>
      <c r="AB798" s="79"/>
      <c r="AC798" s="79"/>
      <c r="AD798" s="79"/>
      <c r="AE798" s="79"/>
      <c r="AF798" s="52"/>
      <c r="AG798" s="52"/>
      <c r="AH798" s="79"/>
    </row>
    <row r="799" spans="18:34" x14ac:dyDescent="0.25">
      <c r="R799" s="79"/>
      <c r="S799" s="79"/>
      <c r="T799" s="79"/>
      <c r="U799" s="79"/>
      <c r="V799" s="79"/>
      <c r="W799" s="79"/>
      <c r="X799" s="79"/>
      <c r="Y799" s="79"/>
      <c r="Z799" s="79"/>
      <c r="AA799" s="79"/>
      <c r="AB799" s="79"/>
      <c r="AC799" s="79"/>
      <c r="AD799" s="79"/>
      <c r="AE799" s="79"/>
      <c r="AF799" s="52"/>
      <c r="AG799" s="52"/>
      <c r="AH799" s="79"/>
    </row>
    <row r="800" spans="18:34" x14ac:dyDescent="0.25">
      <c r="R800" s="79"/>
      <c r="S800" s="79"/>
      <c r="T800" s="79"/>
      <c r="U800" s="79"/>
      <c r="V800" s="79"/>
      <c r="W800" s="79"/>
      <c r="X800" s="79"/>
      <c r="Y800" s="79"/>
      <c r="Z800" s="79"/>
      <c r="AA800" s="79"/>
      <c r="AB800" s="79"/>
      <c r="AC800" s="79"/>
      <c r="AD800" s="79"/>
      <c r="AE800" s="79"/>
      <c r="AF800" s="52"/>
      <c r="AG800" s="52"/>
      <c r="AH800" s="79"/>
    </row>
    <row r="801" spans="18:34" x14ac:dyDescent="0.25">
      <c r="R801" s="79"/>
      <c r="S801" s="79"/>
      <c r="T801" s="79"/>
      <c r="U801" s="79"/>
      <c r="V801" s="79"/>
      <c r="W801" s="79"/>
      <c r="X801" s="79"/>
      <c r="Y801" s="79"/>
      <c r="Z801" s="79"/>
      <c r="AA801" s="79"/>
      <c r="AB801" s="79"/>
      <c r="AC801" s="79"/>
      <c r="AD801" s="79"/>
      <c r="AE801" s="79"/>
      <c r="AF801" s="52"/>
      <c r="AG801" s="52"/>
      <c r="AH801" s="79"/>
    </row>
    <row r="802" spans="18:34" x14ac:dyDescent="0.25">
      <c r="R802" s="79"/>
      <c r="S802" s="79"/>
      <c r="T802" s="79"/>
      <c r="U802" s="79"/>
      <c r="V802" s="79"/>
      <c r="W802" s="79"/>
      <c r="X802" s="79"/>
      <c r="Y802" s="79"/>
      <c r="Z802" s="79"/>
      <c r="AA802" s="79"/>
      <c r="AB802" s="79"/>
      <c r="AC802" s="79"/>
      <c r="AD802" s="79"/>
      <c r="AE802" s="79"/>
      <c r="AF802" s="52"/>
      <c r="AG802" s="52"/>
      <c r="AH802" s="79"/>
    </row>
    <row r="803" spans="18:34" x14ac:dyDescent="0.25">
      <c r="R803" s="79"/>
      <c r="S803" s="79"/>
      <c r="T803" s="79"/>
      <c r="U803" s="79"/>
      <c r="V803" s="79"/>
      <c r="W803" s="79"/>
      <c r="X803" s="79"/>
      <c r="Y803" s="79"/>
      <c r="Z803" s="79"/>
      <c r="AA803" s="79"/>
      <c r="AB803" s="79"/>
      <c r="AC803" s="79"/>
      <c r="AD803" s="79"/>
      <c r="AE803" s="79"/>
      <c r="AF803" s="52"/>
      <c r="AG803" s="52"/>
      <c r="AH803" s="79"/>
    </row>
    <row r="804" spans="18:34" x14ac:dyDescent="0.25">
      <c r="R804" s="79"/>
      <c r="S804" s="79"/>
      <c r="T804" s="79"/>
      <c r="U804" s="79"/>
      <c r="V804" s="79"/>
      <c r="W804" s="79"/>
      <c r="X804" s="79"/>
      <c r="Y804" s="79"/>
      <c r="Z804" s="79"/>
      <c r="AA804" s="79"/>
      <c r="AB804" s="79"/>
      <c r="AC804" s="79"/>
      <c r="AD804" s="79"/>
      <c r="AE804" s="79"/>
      <c r="AF804" s="52"/>
      <c r="AG804" s="52"/>
      <c r="AH804" s="79"/>
    </row>
    <row r="805" spans="18:34" x14ac:dyDescent="0.25">
      <c r="R805" s="79"/>
      <c r="S805" s="79"/>
      <c r="T805" s="79"/>
      <c r="U805" s="79"/>
      <c r="V805" s="79"/>
      <c r="W805" s="79"/>
      <c r="X805" s="79"/>
      <c r="Y805" s="79"/>
      <c r="Z805" s="79"/>
      <c r="AA805" s="79"/>
      <c r="AB805" s="79"/>
      <c r="AC805" s="79"/>
      <c r="AD805" s="79"/>
      <c r="AE805" s="79"/>
      <c r="AF805" s="52"/>
      <c r="AG805" s="52"/>
      <c r="AH805" s="79"/>
    </row>
    <row r="806" spans="18:34" x14ac:dyDescent="0.25">
      <c r="R806" s="79"/>
      <c r="S806" s="79"/>
      <c r="T806" s="79"/>
      <c r="U806" s="79"/>
      <c r="V806" s="79"/>
      <c r="W806" s="79"/>
      <c r="X806" s="79"/>
      <c r="Y806" s="79"/>
      <c r="Z806" s="79"/>
      <c r="AA806" s="79"/>
      <c r="AB806" s="79"/>
      <c r="AC806" s="79"/>
      <c r="AD806" s="79"/>
      <c r="AE806" s="79"/>
      <c r="AF806" s="52"/>
      <c r="AG806" s="52"/>
      <c r="AH806" s="79"/>
    </row>
    <row r="807" spans="18:34" x14ac:dyDescent="0.25">
      <c r="R807" s="79"/>
      <c r="S807" s="79"/>
      <c r="T807" s="79"/>
      <c r="U807" s="79"/>
      <c r="V807" s="79"/>
      <c r="W807" s="79"/>
      <c r="X807" s="79"/>
      <c r="Y807" s="79"/>
      <c r="Z807" s="79"/>
      <c r="AA807" s="79"/>
      <c r="AB807" s="79"/>
      <c r="AC807" s="79"/>
      <c r="AD807" s="79"/>
      <c r="AE807" s="79"/>
      <c r="AF807" s="52"/>
      <c r="AG807" s="52"/>
      <c r="AH807" s="79"/>
    </row>
    <row r="808" spans="18:34" x14ac:dyDescent="0.25">
      <c r="R808" s="79"/>
      <c r="S808" s="79"/>
      <c r="T808" s="79"/>
      <c r="U808" s="79"/>
      <c r="V808" s="79"/>
      <c r="W808" s="79"/>
      <c r="X808" s="79"/>
      <c r="Y808" s="79"/>
      <c r="Z808" s="79"/>
      <c r="AA808" s="79"/>
      <c r="AB808" s="79"/>
      <c r="AC808" s="79"/>
      <c r="AD808" s="79"/>
      <c r="AE808" s="79"/>
      <c r="AF808" s="52"/>
      <c r="AG808" s="52"/>
      <c r="AH808" s="79"/>
    </row>
    <row r="809" spans="18:34" x14ac:dyDescent="0.25">
      <c r="R809" s="79"/>
      <c r="S809" s="79"/>
      <c r="T809" s="79"/>
      <c r="U809" s="79"/>
      <c r="V809" s="79"/>
      <c r="W809" s="79"/>
      <c r="X809" s="79"/>
      <c r="Y809" s="79"/>
      <c r="Z809" s="79"/>
      <c r="AA809" s="79"/>
      <c r="AB809" s="79"/>
      <c r="AC809" s="79"/>
      <c r="AD809" s="79"/>
      <c r="AE809" s="79"/>
      <c r="AF809" s="52"/>
      <c r="AG809" s="52"/>
      <c r="AH809" s="79"/>
    </row>
    <row r="810" spans="18:34" x14ac:dyDescent="0.25">
      <c r="R810" s="79"/>
      <c r="S810" s="79"/>
      <c r="T810" s="79"/>
      <c r="U810" s="79"/>
      <c r="V810" s="79"/>
      <c r="W810" s="79"/>
      <c r="X810" s="79"/>
      <c r="Y810" s="79"/>
      <c r="Z810" s="79"/>
      <c r="AA810" s="79"/>
      <c r="AB810" s="79"/>
      <c r="AC810" s="79"/>
      <c r="AD810" s="79"/>
      <c r="AE810" s="79"/>
      <c r="AF810" s="52"/>
      <c r="AG810" s="52"/>
      <c r="AH810" s="79"/>
    </row>
    <row r="811" spans="18:34" x14ac:dyDescent="0.25">
      <c r="R811" s="79"/>
      <c r="S811" s="79"/>
      <c r="T811" s="79"/>
      <c r="U811" s="79"/>
      <c r="V811" s="79"/>
      <c r="W811" s="79"/>
      <c r="X811" s="79"/>
      <c r="Y811" s="79"/>
      <c r="Z811" s="79"/>
      <c r="AA811" s="79"/>
      <c r="AB811" s="79"/>
      <c r="AC811" s="79"/>
      <c r="AD811" s="79"/>
      <c r="AE811" s="79"/>
      <c r="AF811" s="52"/>
      <c r="AG811" s="52"/>
      <c r="AH811" s="79"/>
    </row>
    <row r="812" spans="18:34" x14ac:dyDescent="0.25">
      <c r="R812" s="79"/>
      <c r="S812" s="79"/>
      <c r="T812" s="79"/>
      <c r="U812" s="79"/>
      <c r="V812" s="79"/>
      <c r="W812" s="79"/>
      <c r="X812" s="79"/>
      <c r="Y812" s="79"/>
      <c r="Z812" s="79"/>
      <c r="AA812" s="79"/>
      <c r="AB812" s="79"/>
      <c r="AC812" s="79"/>
      <c r="AD812" s="79"/>
      <c r="AE812" s="79"/>
      <c r="AF812" s="52"/>
      <c r="AG812" s="52"/>
      <c r="AH812" s="79"/>
    </row>
    <row r="813" spans="18:34" x14ac:dyDescent="0.25">
      <c r="R813" s="79"/>
      <c r="S813" s="79"/>
      <c r="T813" s="79"/>
      <c r="U813" s="79"/>
      <c r="V813" s="79"/>
      <c r="W813" s="79"/>
      <c r="X813" s="79"/>
      <c r="Y813" s="79"/>
      <c r="Z813" s="79"/>
      <c r="AA813" s="79"/>
      <c r="AB813" s="79"/>
      <c r="AC813" s="79"/>
      <c r="AD813" s="79"/>
      <c r="AE813" s="79"/>
      <c r="AF813" s="52"/>
      <c r="AG813" s="52"/>
      <c r="AH813" s="79"/>
    </row>
    <row r="814" spans="18:34" x14ac:dyDescent="0.25">
      <c r="R814" s="79"/>
      <c r="S814" s="79"/>
      <c r="T814" s="79"/>
      <c r="U814" s="79"/>
      <c r="V814" s="79"/>
      <c r="W814" s="79"/>
      <c r="X814" s="79"/>
      <c r="Y814" s="79"/>
      <c r="Z814" s="79"/>
      <c r="AA814" s="79"/>
      <c r="AB814" s="79"/>
      <c r="AC814" s="79"/>
      <c r="AD814" s="79"/>
      <c r="AE814" s="79"/>
      <c r="AF814" s="52"/>
      <c r="AG814" s="52"/>
      <c r="AH814" s="79"/>
    </row>
    <row r="815" spans="18:34" x14ac:dyDescent="0.25">
      <c r="R815" s="79"/>
      <c r="S815" s="79"/>
      <c r="T815" s="79"/>
      <c r="U815" s="79"/>
      <c r="V815" s="79"/>
      <c r="W815" s="79"/>
      <c r="X815" s="79"/>
      <c r="Y815" s="79"/>
      <c r="Z815" s="79"/>
      <c r="AA815" s="79"/>
      <c r="AB815" s="79"/>
      <c r="AC815" s="79"/>
      <c r="AD815" s="79"/>
      <c r="AE815" s="79"/>
      <c r="AF815" s="52"/>
      <c r="AG815" s="52"/>
      <c r="AH815" s="79"/>
    </row>
    <row r="816" spans="18:34" x14ac:dyDescent="0.25">
      <c r="R816" s="79"/>
      <c r="S816" s="79"/>
      <c r="T816" s="79"/>
      <c r="U816" s="79"/>
      <c r="V816" s="79"/>
      <c r="W816" s="79"/>
      <c r="X816" s="79"/>
      <c r="Y816" s="79"/>
      <c r="Z816" s="79"/>
      <c r="AA816" s="79"/>
      <c r="AB816" s="79"/>
      <c r="AC816" s="79"/>
      <c r="AD816" s="79"/>
      <c r="AE816" s="79"/>
      <c r="AF816" s="52"/>
      <c r="AG816" s="52"/>
      <c r="AH816" s="79"/>
    </row>
    <row r="817" spans="18:34" x14ac:dyDescent="0.25">
      <c r="R817" s="79"/>
      <c r="S817" s="79"/>
      <c r="T817" s="79"/>
      <c r="U817" s="79"/>
      <c r="V817" s="79"/>
      <c r="W817" s="79"/>
      <c r="X817" s="79"/>
      <c r="Y817" s="79"/>
      <c r="Z817" s="79"/>
      <c r="AA817" s="79"/>
      <c r="AB817" s="79"/>
      <c r="AC817" s="79"/>
      <c r="AD817" s="79"/>
      <c r="AE817" s="79"/>
      <c r="AF817" s="52"/>
      <c r="AG817" s="52"/>
      <c r="AH817" s="79"/>
    </row>
    <row r="818" spans="18:34" x14ac:dyDescent="0.25">
      <c r="R818" s="79"/>
      <c r="S818" s="79"/>
      <c r="T818" s="79"/>
      <c r="U818" s="79"/>
      <c r="V818" s="79"/>
      <c r="W818" s="79"/>
      <c r="X818" s="79"/>
      <c r="Y818" s="79"/>
      <c r="Z818" s="79"/>
      <c r="AA818" s="79"/>
      <c r="AB818" s="79"/>
      <c r="AC818" s="79"/>
      <c r="AD818" s="79"/>
      <c r="AE818" s="79"/>
      <c r="AF818" s="52"/>
      <c r="AG818" s="52"/>
      <c r="AH818" s="79"/>
    </row>
    <row r="819" spans="18:34" x14ac:dyDescent="0.25">
      <c r="R819" s="79"/>
      <c r="S819" s="79"/>
      <c r="T819" s="79"/>
      <c r="U819" s="79"/>
      <c r="V819" s="79"/>
      <c r="W819" s="79"/>
      <c r="X819" s="79"/>
      <c r="Y819" s="79"/>
      <c r="Z819" s="79"/>
      <c r="AA819" s="79"/>
      <c r="AB819" s="79"/>
      <c r="AC819" s="79"/>
      <c r="AD819" s="79"/>
      <c r="AE819" s="79"/>
      <c r="AF819" s="52"/>
      <c r="AG819" s="52"/>
      <c r="AH819" s="79"/>
    </row>
    <row r="820" spans="18:34" x14ac:dyDescent="0.25">
      <c r="R820" s="79"/>
      <c r="S820" s="79"/>
      <c r="T820" s="79"/>
      <c r="U820" s="79"/>
      <c r="V820" s="79"/>
      <c r="W820" s="79"/>
      <c r="X820" s="79"/>
      <c r="Y820" s="79"/>
      <c r="Z820" s="79"/>
      <c r="AA820" s="79"/>
      <c r="AB820" s="79"/>
      <c r="AC820" s="79"/>
      <c r="AD820" s="79"/>
      <c r="AE820" s="79"/>
      <c r="AF820" s="52"/>
      <c r="AG820" s="52"/>
      <c r="AH820" s="79"/>
    </row>
    <row r="821" spans="18:34" x14ac:dyDescent="0.25">
      <c r="R821" s="79"/>
      <c r="S821" s="79"/>
      <c r="T821" s="79"/>
      <c r="U821" s="79"/>
      <c r="V821" s="79"/>
      <c r="W821" s="79"/>
      <c r="X821" s="79"/>
      <c r="Y821" s="79"/>
      <c r="Z821" s="79"/>
      <c r="AA821" s="79"/>
      <c r="AB821" s="79"/>
      <c r="AC821" s="79"/>
      <c r="AD821" s="79"/>
      <c r="AE821" s="79"/>
      <c r="AF821" s="52"/>
      <c r="AG821" s="52"/>
      <c r="AH821" s="79"/>
    </row>
    <row r="822" spans="18:34" x14ac:dyDescent="0.25">
      <c r="R822" s="79"/>
      <c r="S822" s="79"/>
      <c r="T822" s="79"/>
      <c r="U822" s="79"/>
      <c r="V822" s="79"/>
      <c r="W822" s="79"/>
      <c r="X822" s="79"/>
      <c r="Y822" s="79"/>
      <c r="Z822" s="79"/>
      <c r="AA822" s="79"/>
      <c r="AB822" s="79"/>
      <c r="AC822" s="79"/>
      <c r="AD822" s="79"/>
      <c r="AE822" s="79"/>
      <c r="AF822" s="52"/>
      <c r="AG822" s="52"/>
      <c r="AH822" s="79"/>
    </row>
    <row r="823" spans="18:34" x14ac:dyDescent="0.25">
      <c r="R823" s="79"/>
      <c r="S823" s="79"/>
      <c r="T823" s="79"/>
      <c r="U823" s="79"/>
      <c r="V823" s="79"/>
      <c r="W823" s="79"/>
      <c r="X823" s="79"/>
      <c r="Y823" s="79"/>
      <c r="Z823" s="79"/>
      <c r="AA823" s="79"/>
      <c r="AB823" s="79"/>
      <c r="AC823" s="79"/>
      <c r="AD823" s="79"/>
      <c r="AE823" s="79"/>
      <c r="AF823" s="52"/>
      <c r="AG823" s="52"/>
      <c r="AH823" s="79"/>
    </row>
    <row r="824" spans="18:34" x14ac:dyDescent="0.25">
      <c r="R824" s="79"/>
      <c r="S824" s="79"/>
      <c r="T824" s="79"/>
      <c r="U824" s="79"/>
      <c r="V824" s="79"/>
      <c r="W824" s="79"/>
      <c r="X824" s="79"/>
      <c r="Y824" s="79"/>
      <c r="Z824" s="79"/>
      <c r="AA824" s="79"/>
      <c r="AB824" s="79"/>
      <c r="AC824" s="79"/>
      <c r="AD824" s="79"/>
      <c r="AE824" s="79"/>
      <c r="AF824" s="52"/>
      <c r="AG824" s="52"/>
      <c r="AH824" s="79"/>
    </row>
    <row r="825" spans="18:34" x14ac:dyDescent="0.25">
      <c r="R825" s="79"/>
      <c r="S825" s="79"/>
      <c r="T825" s="79"/>
      <c r="U825" s="79"/>
      <c r="V825" s="79"/>
      <c r="W825" s="79"/>
      <c r="X825" s="79"/>
      <c r="Y825" s="79"/>
      <c r="Z825" s="79"/>
      <c r="AA825" s="79"/>
      <c r="AB825" s="79"/>
      <c r="AC825" s="79"/>
      <c r="AD825" s="79"/>
      <c r="AE825" s="79"/>
      <c r="AF825" s="52"/>
      <c r="AG825" s="52"/>
      <c r="AH825" s="79"/>
    </row>
    <row r="826" spans="18:34" x14ac:dyDescent="0.25">
      <c r="R826" s="79"/>
      <c r="S826" s="79"/>
      <c r="T826" s="79"/>
      <c r="U826" s="79"/>
      <c r="V826" s="79"/>
      <c r="W826" s="79"/>
      <c r="X826" s="79"/>
      <c r="Y826" s="79"/>
      <c r="Z826" s="79"/>
      <c r="AA826" s="79"/>
      <c r="AB826" s="79"/>
      <c r="AC826" s="79"/>
      <c r="AD826" s="79"/>
      <c r="AE826" s="79"/>
      <c r="AF826" s="52"/>
      <c r="AG826" s="52"/>
      <c r="AH826" s="79"/>
    </row>
    <row r="827" spans="18:34" x14ac:dyDescent="0.25">
      <c r="R827" s="79"/>
      <c r="S827" s="79"/>
      <c r="T827" s="79"/>
      <c r="U827" s="79"/>
      <c r="V827" s="79"/>
      <c r="W827" s="79"/>
      <c r="X827" s="79"/>
      <c r="Y827" s="79"/>
      <c r="Z827" s="79"/>
      <c r="AA827" s="79"/>
      <c r="AB827" s="79"/>
      <c r="AC827" s="79"/>
      <c r="AD827" s="79"/>
      <c r="AE827" s="79"/>
      <c r="AF827" s="52"/>
      <c r="AG827" s="52"/>
      <c r="AH827" s="79"/>
    </row>
    <row r="828" spans="18:34" x14ac:dyDescent="0.25">
      <c r="R828" s="79"/>
      <c r="S828" s="79"/>
      <c r="T828" s="79"/>
      <c r="U828" s="79"/>
      <c r="V828" s="79"/>
      <c r="W828" s="79"/>
      <c r="X828" s="79"/>
      <c r="Y828" s="79"/>
      <c r="Z828" s="79"/>
      <c r="AA828" s="79"/>
      <c r="AB828" s="79"/>
      <c r="AC828" s="79"/>
      <c r="AD828" s="79"/>
      <c r="AE828" s="79"/>
      <c r="AF828" s="52"/>
      <c r="AG828" s="52"/>
      <c r="AH828" s="79"/>
    </row>
    <row r="829" spans="18:34" x14ac:dyDescent="0.25">
      <c r="R829" s="79"/>
      <c r="S829" s="79"/>
      <c r="T829" s="79"/>
      <c r="U829" s="79"/>
      <c r="V829" s="79"/>
      <c r="W829" s="79"/>
      <c r="X829" s="79"/>
      <c r="Y829" s="79"/>
      <c r="Z829" s="79"/>
      <c r="AA829" s="79"/>
      <c r="AB829" s="79"/>
      <c r="AC829" s="79"/>
      <c r="AD829" s="79"/>
      <c r="AE829" s="79"/>
      <c r="AF829" s="52"/>
      <c r="AG829" s="52"/>
      <c r="AH829" s="79"/>
    </row>
    <row r="830" spans="18:34" x14ac:dyDescent="0.25">
      <c r="R830" s="79"/>
      <c r="S830" s="79"/>
      <c r="T830" s="79"/>
      <c r="U830" s="79"/>
      <c r="V830" s="79"/>
      <c r="W830" s="79"/>
      <c r="X830" s="79"/>
      <c r="Y830" s="79"/>
      <c r="Z830" s="79"/>
      <c r="AA830" s="79"/>
      <c r="AB830" s="79"/>
      <c r="AC830" s="79"/>
      <c r="AD830" s="79"/>
      <c r="AE830" s="79"/>
      <c r="AF830" s="52"/>
      <c r="AG830" s="52"/>
      <c r="AH830" s="79"/>
    </row>
    <row r="831" spans="18:34" x14ac:dyDescent="0.25">
      <c r="R831" s="79"/>
      <c r="S831" s="79"/>
      <c r="T831" s="79"/>
      <c r="U831" s="79"/>
      <c r="V831" s="79"/>
      <c r="W831" s="79"/>
      <c r="X831" s="79"/>
      <c r="Y831" s="79"/>
      <c r="Z831" s="79"/>
      <c r="AA831" s="79"/>
      <c r="AB831" s="79"/>
      <c r="AC831" s="79"/>
      <c r="AD831" s="79"/>
      <c r="AE831" s="79"/>
      <c r="AF831" s="52"/>
      <c r="AG831" s="52"/>
      <c r="AH831" s="79"/>
    </row>
    <row r="832" spans="18:34" x14ac:dyDescent="0.25">
      <c r="R832" s="79"/>
      <c r="S832" s="79"/>
      <c r="T832" s="79"/>
      <c r="U832" s="79"/>
      <c r="V832" s="79"/>
      <c r="W832" s="79"/>
      <c r="X832" s="79"/>
      <c r="Y832" s="79"/>
      <c r="Z832" s="79"/>
      <c r="AA832" s="79"/>
      <c r="AB832" s="79"/>
      <c r="AC832" s="79"/>
      <c r="AD832" s="79"/>
      <c r="AE832" s="79"/>
      <c r="AF832" s="52"/>
      <c r="AG832" s="52"/>
      <c r="AH832" s="79"/>
    </row>
    <row r="833" spans="18:34" x14ac:dyDescent="0.25">
      <c r="R833" s="79"/>
      <c r="S833" s="79"/>
      <c r="T833" s="79"/>
      <c r="U833" s="79"/>
      <c r="V833" s="79"/>
      <c r="W833" s="79"/>
      <c r="X833" s="79"/>
      <c r="Y833" s="79"/>
      <c r="Z833" s="79"/>
      <c r="AA833" s="79"/>
      <c r="AB833" s="79"/>
      <c r="AC833" s="79"/>
      <c r="AD833" s="79"/>
      <c r="AE833" s="79"/>
      <c r="AF833" s="52"/>
      <c r="AG833" s="52"/>
      <c r="AH833" s="79"/>
    </row>
    <row r="834" spans="18:34" x14ac:dyDescent="0.25">
      <c r="R834" s="79"/>
      <c r="S834" s="79"/>
      <c r="T834" s="79"/>
      <c r="U834" s="79"/>
      <c r="V834" s="79"/>
      <c r="W834" s="79"/>
      <c r="X834" s="79"/>
      <c r="Y834" s="79"/>
      <c r="Z834" s="79"/>
      <c r="AA834" s="79"/>
      <c r="AB834" s="79"/>
      <c r="AC834" s="79"/>
      <c r="AD834" s="79"/>
      <c r="AE834" s="79"/>
      <c r="AF834" s="52"/>
      <c r="AG834" s="52"/>
      <c r="AH834" s="79"/>
    </row>
    <row r="835" spans="18:34" x14ac:dyDescent="0.25">
      <c r="R835" s="79"/>
      <c r="S835" s="79"/>
      <c r="T835" s="79"/>
      <c r="U835" s="79"/>
      <c r="V835" s="79"/>
      <c r="W835" s="79"/>
      <c r="X835" s="79"/>
      <c r="Y835" s="79"/>
      <c r="Z835" s="79"/>
      <c r="AA835" s="79"/>
      <c r="AB835" s="79"/>
      <c r="AC835" s="79"/>
      <c r="AD835" s="79"/>
      <c r="AE835" s="79"/>
      <c r="AF835" s="52"/>
      <c r="AG835" s="52"/>
      <c r="AH835" s="79"/>
    </row>
    <row r="836" spans="18:34" x14ac:dyDescent="0.25">
      <c r="R836" s="79"/>
      <c r="S836" s="79"/>
      <c r="T836" s="79"/>
      <c r="U836" s="79"/>
      <c r="V836" s="79"/>
      <c r="W836" s="79"/>
      <c r="X836" s="79"/>
      <c r="Y836" s="79"/>
      <c r="Z836" s="79"/>
      <c r="AA836" s="79"/>
      <c r="AB836" s="79"/>
      <c r="AC836" s="79"/>
      <c r="AD836" s="79"/>
      <c r="AE836" s="79"/>
      <c r="AF836" s="52"/>
      <c r="AG836" s="52"/>
      <c r="AH836" s="79"/>
    </row>
    <row r="837" spans="18:34" x14ac:dyDescent="0.25">
      <c r="R837" s="79"/>
      <c r="S837" s="79"/>
      <c r="T837" s="79"/>
      <c r="U837" s="79"/>
      <c r="V837" s="79"/>
      <c r="W837" s="79"/>
      <c r="X837" s="79"/>
      <c r="Y837" s="79"/>
      <c r="Z837" s="79"/>
      <c r="AA837" s="79"/>
      <c r="AB837" s="79"/>
      <c r="AC837" s="79"/>
      <c r="AD837" s="79"/>
      <c r="AE837" s="79"/>
      <c r="AF837" s="52"/>
      <c r="AG837" s="52"/>
      <c r="AH837" s="79"/>
    </row>
    <row r="838" spans="18:34" x14ac:dyDescent="0.25">
      <c r="R838" s="79"/>
      <c r="S838" s="79"/>
      <c r="T838" s="79"/>
      <c r="U838" s="79"/>
      <c r="V838" s="79"/>
      <c r="W838" s="79"/>
      <c r="X838" s="79"/>
      <c r="Y838" s="79"/>
      <c r="Z838" s="79"/>
      <c r="AA838" s="79"/>
      <c r="AB838" s="79"/>
      <c r="AC838" s="79"/>
      <c r="AD838" s="79"/>
      <c r="AE838" s="79"/>
      <c r="AF838" s="52"/>
      <c r="AG838" s="52"/>
      <c r="AH838" s="79"/>
    </row>
    <row r="839" spans="18:34" x14ac:dyDescent="0.25">
      <c r="R839" s="79"/>
      <c r="S839" s="79"/>
      <c r="T839" s="79"/>
      <c r="U839" s="79"/>
      <c r="V839" s="79"/>
      <c r="W839" s="79"/>
      <c r="X839" s="79"/>
      <c r="Y839" s="79"/>
      <c r="Z839" s="79"/>
      <c r="AA839" s="79"/>
      <c r="AB839" s="79"/>
      <c r="AC839" s="79"/>
      <c r="AD839" s="79"/>
      <c r="AE839" s="79"/>
      <c r="AF839" s="52"/>
      <c r="AG839" s="52"/>
      <c r="AH839" s="79"/>
    </row>
    <row r="840" spans="18:34" x14ac:dyDescent="0.25">
      <c r="R840" s="79"/>
      <c r="S840" s="79"/>
      <c r="T840" s="79"/>
      <c r="U840" s="79"/>
      <c r="V840" s="79"/>
      <c r="W840" s="79"/>
      <c r="X840" s="79"/>
      <c r="Y840" s="79"/>
      <c r="Z840" s="79"/>
      <c r="AA840" s="79"/>
      <c r="AB840" s="79"/>
      <c r="AC840" s="79"/>
      <c r="AD840" s="79"/>
      <c r="AE840" s="79"/>
      <c r="AF840" s="52"/>
      <c r="AG840" s="52"/>
      <c r="AH840" s="79"/>
    </row>
    <row r="841" spans="18:34" x14ac:dyDescent="0.25">
      <c r="R841" s="79"/>
      <c r="S841" s="79"/>
      <c r="T841" s="79"/>
      <c r="U841" s="79"/>
      <c r="V841" s="79"/>
      <c r="W841" s="79"/>
      <c r="X841" s="79"/>
      <c r="Y841" s="79"/>
      <c r="Z841" s="79"/>
      <c r="AA841" s="79"/>
      <c r="AB841" s="79"/>
      <c r="AC841" s="79"/>
      <c r="AD841" s="79"/>
      <c r="AE841" s="79"/>
      <c r="AF841" s="52"/>
      <c r="AG841" s="52"/>
      <c r="AH841" s="79"/>
    </row>
    <row r="842" spans="18:34" x14ac:dyDescent="0.25">
      <c r="R842" s="79"/>
      <c r="S842" s="79"/>
      <c r="T842" s="79"/>
      <c r="U842" s="79"/>
      <c r="V842" s="79"/>
      <c r="W842" s="79"/>
      <c r="X842" s="79"/>
      <c r="Y842" s="79"/>
      <c r="Z842" s="79"/>
      <c r="AA842" s="79"/>
      <c r="AB842" s="79"/>
      <c r="AC842" s="79"/>
      <c r="AD842" s="79"/>
      <c r="AE842" s="79"/>
      <c r="AF842" s="52"/>
      <c r="AG842" s="52"/>
      <c r="AH842" s="79"/>
    </row>
    <row r="843" spans="18:34" x14ac:dyDescent="0.25">
      <c r="R843" s="79"/>
      <c r="S843" s="79"/>
      <c r="T843" s="79"/>
      <c r="U843" s="79"/>
      <c r="V843" s="79"/>
      <c r="W843" s="79"/>
      <c r="X843" s="79"/>
      <c r="Y843" s="79"/>
      <c r="Z843" s="79"/>
      <c r="AA843" s="79"/>
      <c r="AB843" s="79"/>
      <c r="AC843" s="79"/>
      <c r="AD843" s="79"/>
      <c r="AE843" s="79"/>
      <c r="AF843" s="52"/>
      <c r="AG843" s="52"/>
      <c r="AH843" s="79"/>
    </row>
    <row r="844" spans="18:34" x14ac:dyDescent="0.25">
      <c r="R844" s="79"/>
      <c r="S844" s="79"/>
      <c r="T844" s="79"/>
      <c r="U844" s="79"/>
      <c r="V844" s="79"/>
      <c r="W844" s="79"/>
      <c r="X844" s="79"/>
      <c r="Y844" s="79"/>
      <c r="Z844" s="79"/>
      <c r="AA844" s="79"/>
      <c r="AB844" s="79"/>
      <c r="AC844" s="79"/>
      <c r="AD844" s="79"/>
      <c r="AE844" s="79"/>
      <c r="AF844" s="52"/>
      <c r="AG844" s="52"/>
      <c r="AH844" s="79"/>
    </row>
    <row r="845" spans="18:34" x14ac:dyDescent="0.25">
      <c r="R845" s="79"/>
      <c r="S845" s="79"/>
      <c r="T845" s="79"/>
      <c r="U845" s="79"/>
      <c r="V845" s="79"/>
      <c r="W845" s="79"/>
      <c r="X845" s="79"/>
      <c r="Y845" s="79"/>
      <c r="Z845" s="79"/>
      <c r="AA845" s="79"/>
      <c r="AB845" s="79"/>
      <c r="AC845" s="79"/>
      <c r="AD845" s="79"/>
      <c r="AE845" s="79"/>
      <c r="AF845" s="52"/>
      <c r="AG845" s="52"/>
      <c r="AH845" s="79"/>
    </row>
    <row r="846" spans="18:34" x14ac:dyDescent="0.25">
      <c r="R846" s="79"/>
      <c r="S846" s="79"/>
      <c r="T846" s="79"/>
      <c r="U846" s="79"/>
      <c r="V846" s="79"/>
      <c r="W846" s="79"/>
      <c r="X846" s="79"/>
      <c r="Y846" s="79"/>
      <c r="Z846" s="79"/>
      <c r="AA846" s="79"/>
      <c r="AB846" s="79"/>
      <c r="AC846" s="79"/>
      <c r="AD846" s="79"/>
      <c r="AE846" s="79"/>
      <c r="AF846" s="52"/>
      <c r="AG846" s="52"/>
      <c r="AH846" s="79"/>
    </row>
    <row r="847" spans="18:34" x14ac:dyDescent="0.25">
      <c r="R847" s="79"/>
      <c r="S847" s="79"/>
      <c r="T847" s="79"/>
      <c r="U847" s="79"/>
      <c r="V847" s="79"/>
      <c r="W847" s="79"/>
      <c r="X847" s="79"/>
      <c r="Y847" s="79"/>
      <c r="Z847" s="79"/>
      <c r="AA847" s="79"/>
      <c r="AB847" s="79"/>
      <c r="AC847" s="79"/>
      <c r="AD847" s="79"/>
      <c r="AE847" s="79"/>
      <c r="AF847" s="52"/>
      <c r="AG847" s="52"/>
      <c r="AH847" s="79"/>
    </row>
    <row r="848" spans="18:34" x14ac:dyDescent="0.25">
      <c r="R848" s="79"/>
      <c r="S848" s="79"/>
      <c r="T848" s="79"/>
      <c r="U848" s="79"/>
      <c r="V848" s="79"/>
      <c r="W848" s="79"/>
      <c r="X848" s="79"/>
      <c r="Y848" s="79"/>
      <c r="Z848" s="79"/>
      <c r="AA848" s="79"/>
      <c r="AB848" s="79"/>
      <c r="AC848" s="79"/>
      <c r="AD848" s="79"/>
      <c r="AE848" s="79"/>
      <c r="AF848" s="52"/>
      <c r="AG848" s="52"/>
      <c r="AH848" s="79"/>
    </row>
    <row r="849" spans="18:34" x14ac:dyDescent="0.25">
      <c r="R849" s="79"/>
      <c r="S849" s="79"/>
      <c r="T849" s="79"/>
      <c r="U849" s="79"/>
      <c r="V849" s="79"/>
      <c r="W849" s="79"/>
      <c r="X849" s="79"/>
      <c r="Y849" s="79"/>
      <c r="Z849" s="79"/>
      <c r="AA849" s="79"/>
      <c r="AB849" s="79"/>
      <c r="AC849" s="79"/>
      <c r="AD849" s="79"/>
      <c r="AE849" s="79"/>
      <c r="AF849" s="52"/>
      <c r="AG849" s="52"/>
      <c r="AH849" s="79"/>
    </row>
    <row r="850" spans="18:34" x14ac:dyDescent="0.25">
      <c r="R850" s="79"/>
      <c r="S850" s="79"/>
      <c r="T850" s="79"/>
      <c r="U850" s="79"/>
      <c r="V850" s="79"/>
      <c r="W850" s="79"/>
      <c r="X850" s="79"/>
      <c r="Y850" s="79"/>
      <c r="Z850" s="79"/>
      <c r="AA850" s="79"/>
      <c r="AB850" s="79"/>
      <c r="AC850" s="79"/>
      <c r="AD850" s="79"/>
      <c r="AE850" s="79"/>
      <c r="AF850" s="52"/>
      <c r="AG850" s="52"/>
      <c r="AH850" s="79"/>
    </row>
    <row r="851" spans="18:34" x14ac:dyDescent="0.25">
      <c r="R851" s="79"/>
      <c r="S851" s="79"/>
      <c r="T851" s="79"/>
      <c r="U851" s="79"/>
      <c r="V851" s="79"/>
      <c r="W851" s="79"/>
      <c r="X851" s="79"/>
      <c r="Y851" s="79"/>
      <c r="Z851" s="79"/>
      <c r="AA851" s="79"/>
      <c r="AB851" s="79"/>
      <c r="AC851" s="79"/>
      <c r="AD851" s="79"/>
      <c r="AE851" s="79"/>
      <c r="AF851" s="52"/>
      <c r="AG851" s="52"/>
      <c r="AH851" s="79"/>
    </row>
    <row r="852" spans="18:34" x14ac:dyDescent="0.25">
      <c r="R852" s="79"/>
      <c r="S852" s="79"/>
      <c r="T852" s="79"/>
      <c r="U852" s="79"/>
      <c r="V852" s="79"/>
      <c r="W852" s="79"/>
      <c r="X852" s="79"/>
      <c r="Y852" s="79"/>
      <c r="Z852" s="79"/>
      <c r="AA852" s="79"/>
      <c r="AB852" s="79"/>
      <c r="AC852" s="79"/>
      <c r="AD852" s="79"/>
      <c r="AE852" s="79"/>
      <c r="AF852" s="52"/>
      <c r="AG852" s="52"/>
      <c r="AH852" s="79"/>
    </row>
    <row r="853" spans="18:34" x14ac:dyDescent="0.25">
      <c r="R853" s="79"/>
      <c r="S853" s="79"/>
      <c r="T853" s="79"/>
      <c r="U853" s="79"/>
      <c r="V853" s="79"/>
      <c r="W853" s="79"/>
      <c r="X853" s="79"/>
      <c r="Y853" s="79"/>
      <c r="Z853" s="79"/>
      <c r="AA853" s="79"/>
      <c r="AB853" s="79"/>
      <c r="AC853" s="79"/>
      <c r="AD853" s="79"/>
      <c r="AE853" s="79"/>
      <c r="AF853" s="52"/>
      <c r="AG853" s="52"/>
      <c r="AH853" s="79"/>
    </row>
    <row r="854" spans="18:34" x14ac:dyDescent="0.25">
      <c r="R854" s="79"/>
      <c r="S854" s="79"/>
      <c r="T854" s="79"/>
      <c r="U854" s="79"/>
      <c r="V854" s="79"/>
      <c r="W854" s="79"/>
      <c r="X854" s="79"/>
      <c r="Y854" s="79"/>
      <c r="Z854" s="79"/>
      <c r="AA854" s="79"/>
      <c r="AB854" s="79"/>
      <c r="AC854" s="79"/>
      <c r="AD854" s="79"/>
      <c r="AE854" s="79"/>
      <c r="AF854" s="52"/>
      <c r="AG854" s="52"/>
      <c r="AH854" s="79"/>
    </row>
    <row r="855" spans="18:34" x14ac:dyDescent="0.25">
      <c r="R855" s="79"/>
      <c r="S855" s="79"/>
      <c r="T855" s="79"/>
      <c r="U855" s="79"/>
      <c r="V855" s="79"/>
      <c r="W855" s="79"/>
      <c r="X855" s="79"/>
      <c r="Y855" s="79"/>
      <c r="Z855" s="79"/>
      <c r="AA855" s="79"/>
      <c r="AB855" s="79"/>
      <c r="AC855" s="79"/>
      <c r="AD855" s="79"/>
      <c r="AE855" s="79"/>
      <c r="AF855" s="52"/>
      <c r="AG855" s="52"/>
      <c r="AH855" s="79"/>
    </row>
    <row r="856" spans="18:34" x14ac:dyDescent="0.25">
      <c r="R856" s="79"/>
      <c r="S856" s="79"/>
      <c r="T856" s="79"/>
      <c r="U856" s="79"/>
      <c r="V856" s="79"/>
      <c r="W856" s="79"/>
      <c r="X856" s="79"/>
      <c r="Y856" s="79"/>
      <c r="Z856" s="79"/>
      <c r="AA856" s="79"/>
      <c r="AB856" s="79"/>
      <c r="AC856" s="79"/>
      <c r="AD856" s="79"/>
      <c r="AE856" s="79"/>
      <c r="AF856" s="52"/>
      <c r="AG856" s="52"/>
      <c r="AH856" s="79"/>
    </row>
    <row r="857" spans="18:34" x14ac:dyDescent="0.25">
      <c r="R857" s="79"/>
      <c r="S857" s="79"/>
      <c r="T857" s="79"/>
      <c r="U857" s="79"/>
      <c r="V857" s="79"/>
      <c r="W857" s="79"/>
      <c r="X857" s="79"/>
      <c r="Y857" s="79"/>
      <c r="Z857" s="79"/>
      <c r="AA857" s="79"/>
      <c r="AB857" s="79"/>
      <c r="AC857" s="79"/>
      <c r="AD857" s="79"/>
      <c r="AE857" s="79"/>
      <c r="AF857" s="52"/>
      <c r="AG857" s="52"/>
      <c r="AH857" s="79"/>
    </row>
    <row r="858" spans="18:34" x14ac:dyDescent="0.25">
      <c r="R858" s="79"/>
      <c r="S858" s="79"/>
      <c r="T858" s="79"/>
      <c r="U858" s="79"/>
      <c r="V858" s="79"/>
      <c r="W858" s="79"/>
      <c r="X858" s="79"/>
      <c r="Y858" s="79"/>
      <c r="Z858" s="79"/>
      <c r="AA858" s="79"/>
      <c r="AB858" s="79"/>
      <c r="AC858" s="79"/>
      <c r="AD858" s="79"/>
      <c r="AE858" s="79"/>
      <c r="AF858" s="52"/>
      <c r="AG858" s="52"/>
      <c r="AH858" s="79"/>
    </row>
    <row r="859" spans="18:34" x14ac:dyDescent="0.25">
      <c r="R859" s="79"/>
      <c r="S859" s="79"/>
      <c r="T859" s="79"/>
      <c r="U859" s="79"/>
      <c r="V859" s="79"/>
      <c r="W859" s="79"/>
      <c r="X859" s="79"/>
      <c r="Y859" s="79"/>
      <c r="Z859" s="79"/>
      <c r="AA859" s="79"/>
      <c r="AB859" s="79"/>
      <c r="AC859" s="79"/>
      <c r="AD859" s="79"/>
      <c r="AE859" s="79"/>
      <c r="AF859" s="52"/>
      <c r="AG859" s="52"/>
      <c r="AH859" s="79"/>
    </row>
    <row r="860" spans="18:34" x14ac:dyDescent="0.25">
      <c r="R860" s="79"/>
      <c r="S860" s="79"/>
      <c r="T860" s="79"/>
      <c r="U860" s="79"/>
      <c r="V860" s="79"/>
      <c r="W860" s="79"/>
      <c r="X860" s="79"/>
      <c r="Y860" s="79"/>
      <c r="Z860" s="79"/>
      <c r="AA860" s="79"/>
      <c r="AB860" s="79"/>
      <c r="AC860" s="79"/>
      <c r="AD860" s="79"/>
      <c r="AE860" s="79"/>
      <c r="AF860" s="52"/>
      <c r="AG860" s="52"/>
      <c r="AH860" s="79"/>
    </row>
    <row r="861" spans="18:34" x14ac:dyDescent="0.25">
      <c r="R861" s="79"/>
      <c r="S861" s="79"/>
      <c r="T861" s="79"/>
      <c r="U861" s="79"/>
      <c r="V861" s="79"/>
      <c r="W861" s="79"/>
      <c r="X861" s="79"/>
      <c r="Y861" s="79"/>
      <c r="Z861" s="79"/>
      <c r="AA861" s="79"/>
      <c r="AB861" s="79"/>
      <c r="AC861" s="79"/>
      <c r="AD861" s="79"/>
      <c r="AE861" s="79"/>
      <c r="AF861" s="52"/>
      <c r="AG861" s="52"/>
      <c r="AH861" s="79"/>
    </row>
    <row r="862" spans="18:34" x14ac:dyDescent="0.25">
      <c r="R862" s="79"/>
      <c r="S862" s="79"/>
      <c r="T862" s="79"/>
      <c r="U862" s="79"/>
      <c r="V862" s="79"/>
      <c r="W862" s="79"/>
      <c r="X862" s="79"/>
      <c r="Y862" s="79"/>
      <c r="Z862" s="79"/>
      <c r="AA862" s="79"/>
      <c r="AB862" s="79"/>
      <c r="AC862" s="79"/>
      <c r="AD862" s="79"/>
      <c r="AE862" s="79"/>
      <c r="AF862" s="52"/>
      <c r="AG862" s="52"/>
      <c r="AH862" s="79"/>
    </row>
    <row r="863" spans="18:34" x14ac:dyDescent="0.25">
      <c r="R863" s="79"/>
      <c r="S863" s="79"/>
      <c r="T863" s="79"/>
      <c r="U863" s="79"/>
      <c r="V863" s="79"/>
      <c r="W863" s="79"/>
      <c r="X863" s="79"/>
      <c r="Y863" s="79"/>
      <c r="Z863" s="79"/>
      <c r="AA863" s="79"/>
      <c r="AB863" s="79"/>
      <c r="AC863" s="79"/>
      <c r="AD863" s="79"/>
      <c r="AE863" s="79"/>
      <c r="AF863" s="52"/>
      <c r="AG863" s="52"/>
      <c r="AH863" s="79"/>
    </row>
    <row r="864" spans="18:34" x14ac:dyDescent="0.25">
      <c r="R864" s="79"/>
      <c r="S864" s="79"/>
      <c r="T864" s="79"/>
      <c r="U864" s="79"/>
      <c r="V864" s="79"/>
      <c r="W864" s="79"/>
      <c r="X864" s="79"/>
      <c r="Y864" s="79"/>
      <c r="Z864" s="79"/>
      <c r="AA864" s="79"/>
      <c r="AB864" s="79"/>
      <c r="AC864" s="79"/>
      <c r="AD864" s="79"/>
      <c r="AE864" s="79"/>
      <c r="AF864" s="52"/>
      <c r="AG864" s="52"/>
      <c r="AH864" s="79"/>
    </row>
    <row r="865" spans="18:34" x14ac:dyDescent="0.25">
      <c r="R865" s="79"/>
      <c r="S865" s="79"/>
      <c r="T865" s="79"/>
      <c r="U865" s="79"/>
      <c r="V865" s="79"/>
      <c r="W865" s="79"/>
      <c r="X865" s="79"/>
      <c r="Y865" s="79"/>
      <c r="Z865" s="79"/>
      <c r="AA865" s="79"/>
      <c r="AB865" s="79"/>
      <c r="AC865" s="79"/>
      <c r="AD865" s="79"/>
      <c r="AE865" s="79"/>
      <c r="AF865" s="52"/>
      <c r="AG865" s="52"/>
      <c r="AH865" s="79"/>
    </row>
    <row r="866" spans="18:34" x14ac:dyDescent="0.25">
      <c r="R866" s="79"/>
      <c r="S866" s="79"/>
      <c r="T866" s="79"/>
      <c r="U866" s="79"/>
      <c r="V866" s="79"/>
      <c r="W866" s="79"/>
      <c r="X866" s="79"/>
      <c r="Y866" s="79"/>
      <c r="Z866" s="79"/>
      <c r="AA866" s="79"/>
      <c r="AB866" s="79"/>
      <c r="AC866" s="79"/>
      <c r="AD866" s="79"/>
      <c r="AE866" s="79"/>
      <c r="AF866" s="52"/>
      <c r="AG866" s="52"/>
      <c r="AH866" s="79"/>
    </row>
    <row r="867" spans="18:34" x14ac:dyDescent="0.25">
      <c r="R867" s="79"/>
      <c r="S867" s="79"/>
      <c r="T867" s="79"/>
      <c r="U867" s="79"/>
      <c r="V867" s="79"/>
      <c r="W867" s="79"/>
      <c r="X867" s="79"/>
      <c r="Y867" s="79"/>
      <c r="Z867" s="79"/>
      <c r="AA867" s="79"/>
      <c r="AB867" s="79"/>
      <c r="AC867" s="79"/>
      <c r="AD867" s="79"/>
      <c r="AE867" s="79"/>
      <c r="AF867" s="52"/>
      <c r="AG867" s="52"/>
      <c r="AH867" s="79"/>
    </row>
    <row r="868" spans="18:34" x14ac:dyDescent="0.25">
      <c r="R868" s="79"/>
      <c r="S868" s="79"/>
      <c r="T868" s="79"/>
      <c r="U868" s="79"/>
      <c r="V868" s="79"/>
      <c r="W868" s="79"/>
      <c r="X868" s="79"/>
      <c r="Y868" s="79"/>
      <c r="Z868" s="79"/>
      <c r="AA868" s="79"/>
      <c r="AB868" s="79"/>
      <c r="AC868" s="79"/>
      <c r="AD868" s="79"/>
      <c r="AE868" s="79"/>
      <c r="AF868" s="52"/>
      <c r="AG868" s="52"/>
      <c r="AH868" s="79"/>
    </row>
    <row r="869" spans="18:34" x14ac:dyDescent="0.25">
      <c r="R869" s="79"/>
      <c r="S869" s="79"/>
      <c r="T869" s="79"/>
      <c r="U869" s="79"/>
      <c r="V869" s="79"/>
      <c r="W869" s="79"/>
      <c r="X869" s="79"/>
      <c r="Y869" s="79"/>
      <c r="Z869" s="79"/>
      <c r="AA869" s="79"/>
      <c r="AB869" s="79"/>
      <c r="AC869" s="79"/>
      <c r="AD869" s="79"/>
      <c r="AE869" s="79"/>
      <c r="AF869" s="52"/>
      <c r="AG869" s="52"/>
      <c r="AH869" s="79"/>
    </row>
    <row r="870" spans="18:34" x14ac:dyDescent="0.25">
      <c r="R870" s="79"/>
      <c r="S870" s="79"/>
      <c r="T870" s="79"/>
      <c r="U870" s="79"/>
      <c r="V870" s="79"/>
      <c r="W870" s="79"/>
      <c r="X870" s="79"/>
      <c r="Y870" s="79"/>
      <c r="Z870" s="79"/>
      <c r="AA870" s="79"/>
      <c r="AB870" s="79"/>
      <c r="AC870" s="79"/>
      <c r="AD870" s="79"/>
      <c r="AE870" s="79"/>
      <c r="AF870" s="52"/>
      <c r="AG870" s="52"/>
      <c r="AH870" s="79"/>
    </row>
    <row r="871" spans="18:34" x14ac:dyDescent="0.25">
      <c r="R871" s="79"/>
      <c r="S871" s="79"/>
      <c r="T871" s="79"/>
      <c r="U871" s="79"/>
      <c r="V871" s="79"/>
      <c r="W871" s="79"/>
      <c r="X871" s="79"/>
      <c r="Y871" s="79"/>
      <c r="Z871" s="79"/>
      <c r="AA871" s="79"/>
      <c r="AB871" s="79"/>
      <c r="AC871" s="79"/>
      <c r="AD871" s="79"/>
      <c r="AE871" s="79"/>
      <c r="AF871" s="52"/>
      <c r="AG871" s="52"/>
      <c r="AH871" s="79"/>
    </row>
    <row r="872" spans="18:34" x14ac:dyDescent="0.25">
      <c r="R872" s="79"/>
      <c r="S872" s="79"/>
      <c r="T872" s="79"/>
      <c r="U872" s="79"/>
      <c r="V872" s="79"/>
      <c r="W872" s="79"/>
      <c r="X872" s="79"/>
      <c r="Y872" s="79"/>
      <c r="Z872" s="79"/>
      <c r="AA872" s="79"/>
      <c r="AB872" s="79"/>
      <c r="AC872" s="79"/>
      <c r="AD872" s="79"/>
      <c r="AE872" s="79"/>
      <c r="AF872" s="52"/>
      <c r="AG872" s="52"/>
      <c r="AH872" s="79"/>
    </row>
    <row r="873" spans="18:34" x14ac:dyDescent="0.25">
      <c r="R873" s="79"/>
      <c r="S873" s="79"/>
      <c r="T873" s="79"/>
      <c r="U873" s="79"/>
      <c r="V873" s="79"/>
      <c r="W873" s="79"/>
      <c r="X873" s="79"/>
      <c r="Y873" s="79"/>
      <c r="Z873" s="79"/>
      <c r="AA873" s="79"/>
      <c r="AB873" s="79"/>
      <c r="AC873" s="79"/>
      <c r="AD873" s="79"/>
      <c r="AE873" s="79"/>
      <c r="AF873" s="52"/>
      <c r="AG873" s="52"/>
      <c r="AH873" s="79"/>
    </row>
    <row r="874" spans="18:34" x14ac:dyDescent="0.25">
      <c r="R874" s="79"/>
      <c r="S874" s="79"/>
      <c r="T874" s="79"/>
      <c r="U874" s="79"/>
      <c r="V874" s="79"/>
      <c r="W874" s="79"/>
      <c r="X874" s="79"/>
      <c r="Y874" s="79"/>
      <c r="Z874" s="79"/>
      <c r="AA874" s="79"/>
      <c r="AB874" s="79"/>
      <c r="AC874" s="79"/>
      <c r="AD874" s="79"/>
      <c r="AE874" s="79"/>
      <c r="AF874" s="52"/>
      <c r="AG874" s="52"/>
      <c r="AH874" s="79"/>
    </row>
    <row r="875" spans="18:34" x14ac:dyDescent="0.25">
      <c r="R875" s="79"/>
      <c r="S875" s="79"/>
      <c r="T875" s="79"/>
      <c r="U875" s="79"/>
      <c r="V875" s="79"/>
      <c r="W875" s="79"/>
      <c r="X875" s="79"/>
      <c r="Y875" s="79"/>
      <c r="Z875" s="79"/>
      <c r="AA875" s="79"/>
      <c r="AB875" s="79"/>
      <c r="AC875" s="79"/>
      <c r="AD875" s="79"/>
      <c r="AE875" s="79"/>
      <c r="AF875" s="52"/>
      <c r="AG875" s="52"/>
      <c r="AH875" s="79"/>
    </row>
    <row r="876" spans="18:34" x14ac:dyDescent="0.25">
      <c r="R876" s="79"/>
      <c r="S876" s="79"/>
      <c r="T876" s="79"/>
      <c r="U876" s="79"/>
      <c r="V876" s="79"/>
      <c r="W876" s="79"/>
      <c r="X876" s="79"/>
      <c r="Y876" s="79"/>
      <c r="Z876" s="79"/>
      <c r="AA876" s="79"/>
      <c r="AB876" s="79"/>
      <c r="AC876" s="79"/>
      <c r="AD876" s="79"/>
      <c r="AE876" s="79"/>
      <c r="AF876" s="52"/>
      <c r="AG876" s="52"/>
      <c r="AH876" s="79"/>
    </row>
    <row r="877" spans="18:34" x14ac:dyDescent="0.25">
      <c r="R877" s="79"/>
      <c r="S877" s="79"/>
      <c r="T877" s="79"/>
      <c r="U877" s="79"/>
      <c r="V877" s="79"/>
      <c r="W877" s="79"/>
      <c r="X877" s="79"/>
      <c r="Y877" s="79"/>
      <c r="Z877" s="79"/>
      <c r="AA877" s="79"/>
      <c r="AB877" s="79"/>
      <c r="AC877" s="79"/>
      <c r="AD877" s="79"/>
      <c r="AE877" s="79"/>
      <c r="AF877" s="52"/>
      <c r="AG877" s="52"/>
      <c r="AH877" s="79"/>
    </row>
    <row r="878" spans="18:34" x14ac:dyDescent="0.25">
      <c r="R878" s="79"/>
      <c r="S878" s="79"/>
      <c r="T878" s="79"/>
      <c r="U878" s="79"/>
      <c r="V878" s="79"/>
      <c r="W878" s="79"/>
      <c r="X878" s="79"/>
      <c r="Y878" s="79"/>
      <c r="Z878" s="79"/>
      <c r="AA878" s="79"/>
      <c r="AB878" s="79"/>
      <c r="AC878" s="79"/>
      <c r="AD878" s="79"/>
      <c r="AE878" s="79"/>
      <c r="AF878" s="52"/>
      <c r="AG878" s="52"/>
      <c r="AH878" s="79"/>
    </row>
    <row r="879" spans="18:34" x14ac:dyDescent="0.25">
      <c r="R879" s="79"/>
      <c r="S879" s="79"/>
      <c r="T879" s="79"/>
      <c r="U879" s="79"/>
      <c r="V879" s="79"/>
      <c r="W879" s="79"/>
      <c r="X879" s="79"/>
      <c r="Y879" s="79"/>
      <c r="Z879" s="79"/>
      <c r="AA879" s="79"/>
      <c r="AB879" s="79"/>
      <c r="AC879" s="79"/>
      <c r="AD879" s="79"/>
      <c r="AE879" s="79"/>
      <c r="AF879" s="52"/>
      <c r="AG879" s="52"/>
      <c r="AH879" s="79"/>
    </row>
    <row r="880" spans="18:34" x14ac:dyDescent="0.25">
      <c r="R880" s="79"/>
      <c r="S880" s="79"/>
      <c r="T880" s="79"/>
      <c r="U880" s="79"/>
      <c r="V880" s="79"/>
      <c r="W880" s="79"/>
      <c r="X880" s="79"/>
      <c r="Y880" s="79"/>
      <c r="Z880" s="79"/>
      <c r="AA880" s="79"/>
      <c r="AB880" s="79"/>
      <c r="AC880" s="79"/>
      <c r="AD880" s="79"/>
      <c r="AE880" s="79"/>
      <c r="AF880" s="52"/>
      <c r="AG880" s="52"/>
      <c r="AH880" s="79"/>
    </row>
    <row r="881" spans="18:34" x14ac:dyDescent="0.25">
      <c r="R881" s="79"/>
      <c r="S881" s="79"/>
      <c r="T881" s="79"/>
      <c r="U881" s="79"/>
      <c r="V881" s="79"/>
      <c r="W881" s="79"/>
      <c r="X881" s="79"/>
      <c r="Y881" s="79"/>
      <c r="Z881" s="79"/>
      <c r="AA881" s="79"/>
      <c r="AB881" s="79"/>
      <c r="AC881" s="79"/>
      <c r="AD881" s="79"/>
      <c r="AE881" s="79"/>
      <c r="AF881" s="52"/>
      <c r="AG881" s="52"/>
      <c r="AH881" s="79"/>
    </row>
    <row r="882" spans="18:34" x14ac:dyDescent="0.25">
      <c r="R882" s="79"/>
      <c r="S882" s="79"/>
      <c r="T882" s="79"/>
      <c r="U882" s="79"/>
      <c r="V882" s="79"/>
      <c r="W882" s="79"/>
      <c r="X882" s="79"/>
      <c r="Y882" s="79"/>
      <c r="Z882" s="79"/>
      <c r="AA882" s="79"/>
      <c r="AB882" s="79"/>
      <c r="AC882" s="79"/>
      <c r="AD882" s="79"/>
      <c r="AE882" s="79"/>
      <c r="AF882" s="52"/>
      <c r="AG882" s="52"/>
      <c r="AH882" s="79"/>
    </row>
    <row r="883" spans="18:34" x14ac:dyDescent="0.25">
      <c r="R883" s="79"/>
      <c r="S883" s="79"/>
      <c r="T883" s="79"/>
      <c r="U883" s="79"/>
      <c r="V883" s="79"/>
      <c r="W883" s="79"/>
      <c r="X883" s="79"/>
      <c r="Y883" s="79"/>
      <c r="Z883" s="79"/>
      <c r="AA883" s="79"/>
      <c r="AB883" s="79"/>
      <c r="AC883" s="79"/>
      <c r="AD883" s="79"/>
      <c r="AE883" s="79"/>
      <c r="AF883" s="52"/>
      <c r="AG883" s="52"/>
      <c r="AH883" s="79"/>
    </row>
    <row r="884" spans="18:34" x14ac:dyDescent="0.25">
      <c r="R884" s="79"/>
      <c r="S884" s="79"/>
      <c r="T884" s="79"/>
      <c r="U884" s="79"/>
      <c r="V884" s="79"/>
      <c r="W884" s="79"/>
      <c r="X884" s="79"/>
      <c r="Y884" s="79"/>
      <c r="Z884" s="79"/>
      <c r="AA884" s="79"/>
      <c r="AB884" s="79"/>
      <c r="AC884" s="79"/>
      <c r="AD884" s="79"/>
      <c r="AE884" s="79"/>
      <c r="AF884" s="52"/>
      <c r="AG884" s="52"/>
      <c r="AH884" s="79"/>
    </row>
    <row r="885" spans="18:34" x14ac:dyDescent="0.25">
      <c r="R885" s="79"/>
      <c r="S885" s="79"/>
      <c r="T885" s="79"/>
      <c r="U885" s="79"/>
      <c r="V885" s="79"/>
      <c r="W885" s="79"/>
      <c r="X885" s="79"/>
      <c r="Y885" s="79"/>
      <c r="Z885" s="79"/>
      <c r="AA885" s="79"/>
      <c r="AB885" s="79"/>
      <c r="AC885" s="79"/>
      <c r="AD885" s="79"/>
      <c r="AE885" s="79"/>
      <c r="AF885" s="52"/>
      <c r="AG885" s="52"/>
      <c r="AH885" s="79"/>
    </row>
    <row r="886" spans="18:34" x14ac:dyDescent="0.25">
      <c r="R886" s="79"/>
      <c r="S886" s="79"/>
      <c r="T886" s="79"/>
      <c r="U886" s="79"/>
      <c r="V886" s="79"/>
      <c r="W886" s="79"/>
      <c r="X886" s="79"/>
      <c r="Y886" s="79"/>
      <c r="Z886" s="79"/>
      <c r="AA886" s="79"/>
      <c r="AB886" s="79"/>
      <c r="AC886" s="79"/>
      <c r="AD886" s="79"/>
      <c r="AE886" s="79"/>
      <c r="AF886" s="52"/>
      <c r="AG886" s="52"/>
      <c r="AH886" s="79"/>
    </row>
    <row r="887" spans="18:34" x14ac:dyDescent="0.25">
      <c r="R887" s="79"/>
      <c r="S887" s="79"/>
      <c r="T887" s="79"/>
      <c r="U887" s="79"/>
      <c r="V887" s="79"/>
      <c r="W887" s="79"/>
      <c r="X887" s="79"/>
      <c r="Y887" s="79"/>
      <c r="Z887" s="79"/>
      <c r="AA887" s="79"/>
      <c r="AB887" s="79"/>
      <c r="AC887" s="79"/>
      <c r="AD887" s="79"/>
      <c r="AE887" s="79"/>
      <c r="AF887" s="52"/>
      <c r="AG887" s="52"/>
      <c r="AH887" s="79"/>
    </row>
    <row r="888" spans="18:34" x14ac:dyDescent="0.25">
      <c r="R888" s="79"/>
      <c r="S888" s="79"/>
      <c r="T888" s="79"/>
      <c r="U888" s="79"/>
      <c r="V888" s="79"/>
      <c r="W888" s="79"/>
      <c r="X888" s="79"/>
      <c r="Y888" s="79"/>
      <c r="Z888" s="79"/>
      <c r="AA888" s="79"/>
      <c r="AB888" s="79"/>
      <c r="AC888" s="79"/>
      <c r="AD888" s="79"/>
      <c r="AE888" s="79"/>
      <c r="AF888" s="52"/>
      <c r="AG888" s="52"/>
      <c r="AH888" s="79"/>
    </row>
    <row r="889" spans="18:34" x14ac:dyDescent="0.25">
      <c r="R889" s="79"/>
      <c r="S889" s="79"/>
      <c r="T889" s="79"/>
      <c r="U889" s="79"/>
      <c r="V889" s="79"/>
      <c r="W889" s="79"/>
      <c r="X889" s="79"/>
      <c r="Y889" s="79"/>
      <c r="Z889" s="79"/>
      <c r="AA889" s="79"/>
      <c r="AB889" s="79"/>
      <c r="AC889" s="79"/>
      <c r="AD889" s="79"/>
      <c r="AE889" s="79"/>
      <c r="AF889" s="52"/>
      <c r="AG889" s="52"/>
      <c r="AH889" s="79"/>
    </row>
    <row r="890" spans="18:34" x14ac:dyDescent="0.25">
      <c r="R890" s="79"/>
      <c r="S890" s="79"/>
      <c r="T890" s="79"/>
      <c r="U890" s="79"/>
      <c r="V890" s="79"/>
      <c r="W890" s="79"/>
      <c r="X890" s="79"/>
      <c r="Y890" s="79"/>
      <c r="Z890" s="79"/>
      <c r="AA890" s="79"/>
      <c r="AB890" s="79"/>
      <c r="AC890" s="79"/>
      <c r="AD890" s="79"/>
      <c r="AE890" s="79"/>
      <c r="AF890" s="52"/>
      <c r="AG890" s="52"/>
      <c r="AH890" s="79"/>
    </row>
    <row r="891" spans="18:34" x14ac:dyDescent="0.25">
      <c r="R891" s="79"/>
      <c r="S891" s="79"/>
      <c r="T891" s="79"/>
      <c r="U891" s="79"/>
      <c r="V891" s="79"/>
      <c r="W891" s="79"/>
      <c r="X891" s="79"/>
      <c r="Y891" s="79"/>
      <c r="Z891" s="79"/>
      <c r="AA891" s="79"/>
      <c r="AB891" s="79"/>
      <c r="AC891" s="79"/>
      <c r="AD891" s="79"/>
      <c r="AE891" s="79"/>
      <c r="AF891" s="52"/>
      <c r="AG891" s="52"/>
      <c r="AH891" s="79"/>
    </row>
    <row r="892" spans="18:34" x14ac:dyDescent="0.25">
      <c r="R892" s="79"/>
      <c r="S892" s="79"/>
      <c r="T892" s="79"/>
      <c r="U892" s="79"/>
      <c r="V892" s="79"/>
      <c r="W892" s="79"/>
      <c r="X892" s="79"/>
      <c r="Y892" s="79"/>
      <c r="Z892" s="79"/>
      <c r="AA892" s="79"/>
      <c r="AB892" s="79"/>
      <c r="AC892" s="79"/>
      <c r="AD892" s="79"/>
      <c r="AE892" s="79"/>
      <c r="AF892" s="52"/>
      <c r="AG892" s="52"/>
      <c r="AH892" s="79"/>
    </row>
    <row r="893" spans="18:34" x14ac:dyDescent="0.25">
      <c r="R893" s="79"/>
      <c r="S893" s="79"/>
      <c r="T893" s="79"/>
      <c r="U893" s="79"/>
      <c r="V893" s="79"/>
      <c r="W893" s="79"/>
      <c r="X893" s="79"/>
      <c r="Y893" s="79"/>
      <c r="Z893" s="79"/>
      <c r="AA893" s="79"/>
      <c r="AB893" s="79"/>
      <c r="AC893" s="79"/>
      <c r="AD893" s="79"/>
      <c r="AE893" s="79"/>
      <c r="AF893" s="52"/>
      <c r="AG893" s="52"/>
      <c r="AH893" s="79"/>
    </row>
    <row r="894" spans="18:34" x14ac:dyDescent="0.25">
      <c r="R894" s="79"/>
      <c r="S894" s="79"/>
      <c r="T894" s="79"/>
      <c r="U894" s="79"/>
      <c r="V894" s="79"/>
      <c r="W894" s="79"/>
      <c r="X894" s="79"/>
      <c r="Y894" s="79"/>
      <c r="Z894" s="79"/>
      <c r="AA894" s="79"/>
      <c r="AB894" s="79"/>
      <c r="AC894" s="79"/>
      <c r="AD894" s="79"/>
      <c r="AE894" s="79"/>
      <c r="AF894" s="52"/>
      <c r="AG894" s="52"/>
      <c r="AH894" s="79"/>
    </row>
    <row r="895" spans="18:34" x14ac:dyDescent="0.25">
      <c r="R895" s="79"/>
      <c r="S895" s="79"/>
      <c r="T895" s="79"/>
      <c r="U895" s="79"/>
      <c r="V895" s="79"/>
      <c r="W895" s="79"/>
      <c r="X895" s="79"/>
      <c r="Y895" s="79"/>
      <c r="Z895" s="79"/>
      <c r="AA895" s="79"/>
      <c r="AB895" s="79"/>
      <c r="AC895" s="79"/>
      <c r="AD895" s="79"/>
      <c r="AE895" s="79"/>
      <c r="AF895" s="52"/>
      <c r="AG895" s="52"/>
      <c r="AH895" s="79"/>
    </row>
    <row r="896" spans="18:34" x14ac:dyDescent="0.25">
      <c r="R896" s="79"/>
      <c r="S896" s="79"/>
      <c r="T896" s="79"/>
      <c r="U896" s="79"/>
      <c r="V896" s="79"/>
      <c r="W896" s="79"/>
      <c r="X896" s="79"/>
      <c r="Y896" s="79"/>
      <c r="Z896" s="79"/>
      <c r="AA896" s="79"/>
      <c r="AB896" s="79"/>
      <c r="AC896" s="79"/>
      <c r="AD896" s="79"/>
      <c r="AE896" s="79"/>
      <c r="AF896" s="52"/>
      <c r="AG896" s="52"/>
      <c r="AH896" s="79"/>
    </row>
    <row r="897" spans="18:34" x14ac:dyDescent="0.25">
      <c r="R897" s="79"/>
      <c r="S897" s="79"/>
      <c r="T897" s="79"/>
      <c r="U897" s="79"/>
      <c r="V897" s="79"/>
      <c r="W897" s="79"/>
      <c r="X897" s="79"/>
      <c r="Y897" s="79"/>
      <c r="Z897" s="79"/>
      <c r="AA897" s="79"/>
      <c r="AB897" s="79"/>
      <c r="AC897" s="79"/>
      <c r="AD897" s="79"/>
      <c r="AE897" s="79"/>
      <c r="AF897" s="52"/>
      <c r="AG897" s="52"/>
      <c r="AH897" s="79"/>
    </row>
    <row r="898" spans="18:34" x14ac:dyDescent="0.25">
      <c r="R898" s="79"/>
      <c r="S898" s="79"/>
      <c r="T898" s="79"/>
      <c r="U898" s="79"/>
      <c r="V898" s="79"/>
      <c r="W898" s="79"/>
      <c r="X898" s="79"/>
      <c r="Y898" s="79"/>
      <c r="Z898" s="79"/>
      <c r="AA898" s="79"/>
      <c r="AB898" s="79"/>
      <c r="AC898" s="79"/>
      <c r="AD898" s="79"/>
      <c r="AE898" s="79"/>
      <c r="AF898" s="52"/>
      <c r="AG898" s="52"/>
      <c r="AH898" s="79"/>
    </row>
    <row r="899" spans="18:34" x14ac:dyDescent="0.25">
      <c r="R899" s="79"/>
      <c r="S899" s="79"/>
      <c r="T899" s="79"/>
      <c r="U899" s="79"/>
      <c r="V899" s="79"/>
      <c r="W899" s="79"/>
      <c r="X899" s="79"/>
      <c r="Y899" s="79"/>
      <c r="Z899" s="79"/>
      <c r="AA899" s="79"/>
      <c r="AB899" s="79"/>
      <c r="AC899" s="79"/>
      <c r="AD899" s="79"/>
      <c r="AE899" s="79"/>
      <c r="AF899" s="52"/>
      <c r="AG899" s="52"/>
      <c r="AH899" s="79"/>
    </row>
    <row r="900" spans="18:34" x14ac:dyDescent="0.25">
      <c r="R900" s="79"/>
      <c r="S900" s="79"/>
      <c r="T900" s="79"/>
      <c r="U900" s="79"/>
      <c r="V900" s="79"/>
      <c r="W900" s="79"/>
      <c r="X900" s="79"/>
      <c r="Y900" s="79"/>
      <c r="Z900" s="79"/>
      <c r="AA900" s="79"/>
      <c r="AB900" s="79"/>
      <c r="AC900" s="79"/>
      <c r="AD900" s="79"/>
      <c r="AE900" s="79"/>
      <c r="AF900" s="52"/>
      <c r="AG900" s="52"/>
      <c r="AH900" s="79"/>
    </row>
    <row r="901" spans="18:34" x14ac:dyDescent="0.25">
      <c r="R901" s="79"/>
      <c r="S901" s="79"/>
      <c r="T901" s="79"/>
      <c r="U901" s="79"/>
      <c r="V901" s="79"/>
      <c r="W901" s="79"/>
      <c r="X901" s="79"/>
      <c r="Y901" s="79"/>
      <c r="Z901" s="79"/>
      <c r="AA901" s="79"/>
      <c r="AB901" s="79"/>
      <c r="AC901" s="79"/>
      <c r="AD901" s="79"/>
      <c r="AE901" s="79"/>
      <c r="AF901" s="52"/>
      <c r="AG901" s="52"/>
      <c r="AH901" s="79"/>
    </row>
    <row r="902" spans="18:34" x14ac:dyDescent="0.25">
      <c r="R902" s="79"/>
      <c r="S902" s="79"/>
      <c r="T902" s="79"/>
      <c r="U902" s="79"/>
      <c r="V902" s="79"/>
      <c r="W902" s="79"/>
      <c r="X902" s="79"/>
      <c r="Y902" s="79"/>
      <c r="Z902" s="79"/>
      <c r="AA902" s="79"/>
      <c r="AB902" s="79"/>
      <c r="AC902" s="79"/>
      <c r="AD902" s="79"/>
      <c r="AE902" s="79"/>
      <c r="AF902" s="52"/>
      <c r="AG902" s="52"/>
      <c r="AH902" s="79"/>
    </row>
    <row r="903" spans="18:34" x14ac:dyDescent="0.25">
      <c r="R903" s="79"/>
      <c r="S903" s="79"/>
      <c r="T903" s="79"/>
      <c r="U903" s="79"/>
      <c r="V903" s="79"/>
      <c r="W903" s="79"/>
      <c r="X903" s="79"/>
      <c r="Y903" s="79"/>
      <c r="Z903" s="79"/>
      <c r="AA903" s="79"/>
      <c r="AB903" s="79"/>
      <c r="AC903" s="79"/>
      <c r="AD903" s="79"/>
      <c r="AE903" s="79"/>
      <c r="AF903" s="52"/>
      <c r="AG903" s="52"/>
      <c r="AH903" s="79"/>
    </row>
    <row r="904" spans="18:34" x14ac:dyDescent="0.25">
      <c r="R904" s="79"/>
      <c r="S904" s="79"/>
      <c r="T904" s="79"/>
      <c r="U904" s="79"/>
      <c r="V904" s="79"/>
      <c r="W904" s="79"/>
      <c r="X904" s="79"/>
      <c r="Y904" s="79"/>
      <c r="Z904" s="79"/>
      <c r="AA904" s="79"/>
      <c r="AB904" s="79"/>
      <c r="AC904" s="79"/>
      <c r="AD904" s="79"/>
      <c r="AE904" s="79"/>
      <c r="AF904" s="52"/>
      <c r="AG904" s="52"/>
      <c r="AH904" s="79"/>
    </row>
    <row r="905" spans="18:34" x14ac:dyDescent="0.25">
      <c r="R905" s="79"/>
      <c r="S905" s="79"/>
      <c r="T905" s="79"/>
      <c r="U905" s="79"/>
      <c r="V905" s="79"/>
      <c r="W905" s="79"/>
      <c r="X905" s="79"/>
      <c r="Y905" s="79"/>
      <c r="Z905" s="79"/>
      <c r="AA905" s="79"/>
      <c r="AB905" s="79"/>
      <c r="AC905" s="79"/>
      <c r="AD905" s="79"/>
      <c r="AE905" s="79"/>
      <c r="AF905" s="52"/>
      <c r="AG905" s="52"/>
      <c r="AH905" s="79"/>
    </row>
    <row r="906" spans="18:34" x14ac:dyDescent="0.25">
      <c r="R906" s="79"/>
      <c r="S906" s="79"/>
      <c r="T906" s="79"/>
      <c r="U906" s="79"/>
      <c r="V906" s="79"/>
      <c r="W906" s="79"/>
      <c r="X906" s="79"/>
      <c r="Y906" s="79"/>
      <c r="Z906" s="79"/>
      <c r="AA906" s="79"/>
      <c r="AB906" s="79"/>
      <c r="AC906" s="79"/>
      <c r="AD906" s="79"/>
      <c r="AE906" s="79"/>
      <c r="AF906" s="52"/>
      <c r="AG906" s="52"/>
      <c r="AH906" s="79"/>
    </row>
    <row r="907" spans="18:34" x14ac:dyDescent="0.25">
      <c r="R907" s="79"/>
      <c r="S907" s="79"/>
      <c r="T907" s="79"/>
      <c r="U907" s="79"/>
      <c r="V907" s="79"/>
      <c r="W907" s="79"/>
      <c r="X907" s="79"/>
      <c r="Y907" s="79"/>
      <c r="Z907" s="79"/>
      <c r="AA907" s="79"/>
      <c r="AB907" s="79"/>
      <c r="AC907" s="79"/>
      <c r="AD907" s="79"/>
      <c r="AE907" s="79"/>
      <c r="AF907" s="52"/>
      <c r="AG907" s="52"/>
      <c r="AH907" s="79"/>
    </row>
    <row r="908" spans="18:34" x14ac:dyDescent="0.25">
      <c r="R908" s="79"/>
      <c r="S908" s="79"/>
      <c r="T908" s="79"/>
      <c r="U908" s="79"/>
      <c r="V908" s="79"/>
      <c r="W908" s="79"/>
      <c r="X908" s="79"/>
      <c r="Y908" s="79"/>
      <c r="Z908" s="79"/>
      <c r="AA908" s="79"/>
      <c r="AB908" s="79"/>
      <c r="AC908" s="79"/>
      <c r="AD908" s="79"/>
      <c r="AE908" s="79"/>
      <c r="AF908" s="52"/>
      <c r="AG908" s="52"/>
      <c r="AH908" s="79"/>
    </row>
    <row r="909" spans="18:34" x14ac:dyDescent="0.25">
      <c r="R909" s="79"/>
      <c r="S909" s="79"/>
      <c r="T909" s="79"/>
      <c r="U909" s="79"/>
      <c r="V909" s="79"/>
      <c r="W909" s="79"/>
      <c r="X909" s="79"/>
      <c r="Y909" s="79"/>
      <c r="Z909" s="79"/>
      <c r="AA909" s="79"/>
      <c r="AB909" s="79"/>
      <c r="AC909" s="79"/>
      <c r="AD909" s="79"/>
      <c r="AE909" s="79"/>
      <c r="AF909" s="52"/>
      <c r="AG909" s="52"/>
      <c r="AH909" s="79"/>
    </row>
    <row r="910" spans="18:34" x14ac:dyDescent="0.25">
      <c r="R910" s="79"/>
      <c r="S910" s="79"/>
      <c r="T910" s="79"/>
      <c r="U910" s="79"/>
      <c r="V910" s="79"/>
      <c r="W910" s="79"/>
      <c r="X910" s="79"/>
      <c r="Y910" s="79"/>
      <c r="Z910" s="79"/>
      <c r="AA910" s="79"/>
      <c r="AB910" s="79"/>
      <c r="AC910" s="79"/>
      <c r="AD910" s="79"/>
      <c r="AE910" s="79"/>
      <c r="AF910" s="52"/>
      <c r="AG910" s="52"/>
      <c r="AH910" s="79"/>
    </row>
    <row r="911" spans="18:34" x14ac:dyDescent="0.25">
      <c r="R911" s="79"/>
      <c r="S911" s="79"/>
      <c r="T911" s="79"/>
      <c r="U911" s="79"/>
      <c r="V911" s="79"/>
      <c r="W911" s="79"/>
      <c r="X911" s="79"/>
      <c r="Y911" s="79"/>
      <c r="Z911" s="79"/>
      <c r="AA911" s="79"/>
      <c r="AB911" s="79"/>
      <c r="AC911" s="79"/>
      <c r="AD911" s="79"/>
      <c r="AE911" s="79"/>
      <c r="AF911" s="52"/>
      <c r="AG911" s="52"/>
      <c r="AH911" s="79"/>
    </row>
    <row r="912" spans="18:34" x14ac:dyDescent="0.25">
      <c r="R912" s="79"/>
      <c r="S912" s="79"/>
      <c r="T912" s="79"/>
      <c r="U912" s="79"/>
      <c r="V912" s="79"/>
      <c r="W912" s="79"/>
      <c r="X912" s="79"/>
      <c r="Y912" s="79"/>
      <c r="Z912" s="79"/>
      <c r="AA912" s="79"/>
      <c r="AB912" s="79"/>
      <c r="AC912" s="79"/>
      <c r="AD912" s="79"/>
      <c r="AE912" s="79"/>
      <c r="AF912" s="52"/>
      <c r="AG912" s="52"/>
      <c r="AH912" s="79"/>
    </row>
    <row r="913" spans="18:34" x14ac:dyDescent="0.25">
      <c r="R913" s="79"/>
      <c r="S913" s="79"/>
      <c r="T913" s="79"/>
      <c r="U913" s="79"/>
      <c r="V913" s="79"/>
      <c r="W913" s="79"/>
      <c r="X913" s="79"/>
      <c r="Y913" s="79"/>
      <c r="Z913" s="79"/>
      <c r="AA913" s="79"/>
      <c r="AB913" s="79"/>
      <c r="AC913" s="79"/>
      <c r="AD913" s="79"/>
      <c r="AE913" s="79"/>
      <c r="AF913" s="52"/>
      <c r="AG913" s="52"/>
      <c r="AH913" s="79"/>
    </row>
    <row r="914" spans="18:34" x14ac:dyDescent="0.25">
      <c r="R914" s="79"/>
      <c r="S914" s="79"/>
      <c r="T914" s="79"/>
      <c r="U914" s="79"/>
      <c r="V914" s="79"/>
      <c r="W914" s="79"/>
      <c r="X914" s="79"/>
      <c r="Y914" s="79"/>
      <c r="Z914" s="79"/>
      <c r="AA914" s="79"/>
      <c r="AB914" s="79"/>
      <c r="AC914" s="79"/>
      <c r="AD914" s="79"/>
      <c r="AE914" s="79"/>
      <c r="AF914" s="52"/>
      <c r="AG914" s="52"/>
      <c r="AH914" s="79"/>
    </row>
    <row r="915" spans="18:34" x14ac:dyDescent="0.25">
      <c r="R915" s="79"/>
      <c r="S915" s="79"/>
      <c r="T915" s="79"/>
      <c r="U915" s="79"/>
      <c r="V915" s="79"/>
      <c r="W915" s="79"/>
      <c r="X915" s="79"/>
      <c r="Y915" s="79"/>
      <c r="Z915" s="79"/>
      <c r="AA915" s="79"/>
      <c r="AB915" s="79"/>
      <c r="AC915" s="79"/>
      <c r="AD915" s="79"/>
      <c r="AE915" s="79"/>
      <c r="AF915" s="52"/>
      <c r="AG915" s="52"/>
      <c r="AH915" s="79"/>
    </row>
    <row r="916" spans="18:34" x14ac:dyDescent="0.25">
      <c r="R916" s="79"/>
      <c r="S916" s="79"/>
      <c r="T916" s="79"/>
      <c r="U916" s="79"/>
      <c r="V916" s="79"/>
      <c r="W916" s="79"/>
      <c r="X916" s="79"/>
      <c r="Y916" s="79"/>
      <c r="Z916" s="79"/>
      <c r="AA916" s="79"/>
      <c r="AB916" s="79"/>
      <c r="AC916" s="79"/>
      <c r="AD916" s="79"/>
      <c r="AE916" s="79"/>
      <c r="AF916" s="52"/>
      <c r="AG916" s="52"/>
      <c r="AH916" s="79"/>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168</v>
      </c>
      <c r="C3" s="510"/>
      <c r="D3" s="510"/>
      <c r="E3" s="511"/>
      <c r="F3" s="214" t="s">
        <v>3499</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215" t="s">
        <v>3643</v>
      </c>
      <c r="B7" s="216">
        <f ca="1">-INDIRECT("DEDEL!"&amp;D5&amp;"16")</f>
        <v>0</v>
      </c>
      <c r="C7" s="484" t="str">
        <f ca="1">IF(ROUND(ABS(B7-B8),0)&gt;0,"Error","OK")</f>
        <v>OK</v>
      </c>
      <c r="D7" s="485"/>
      <c r="P7" s="31" t="s">
        <v>3644</v>
      </c>
      <c r="Q7" s="31">
        <v>21</v>
      </c>
      <c r="R7" s="31" t="s">
        <v>3645</v>
      </c>
      <c r="S7" s="31" t="s">
        <v>3646</v>
      </c>
    </row>
    <row r="8" spans="1:22" ht="16.5" thickTop="1" thickBot="1" x14ac:dyDescent="0.3">
      <c r="A8" s="215" t="s">
        <v>3647</v>
      </c>
      <c r="B8" s="216">
        <f ca="1">SUM(H20:H975)</f>
        <v>0</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DEDEL!K4</f>
        <v>243</v>
      </c>
      <c r="C10" s="484" t="str">
        <f>IF(ROUND(ABS(B10-B11),0)&gt;0,"Error","OK")</f>
        <v>OK</v>
      </c>
      <c r="D10" s="485"/>
      <c r="P10" s="31" t="s">
        <v>3655</v>
      </c>
      <c r="Q10" s="31">
        <v>24</v>
      </c>
      <c r="R10" s="31" t="s">
        <v>3656</v>
      </c>
      <c r="S10" s="31" t="s">
        <v>3657</v>
      </c>
    </row>
    <row r="11" spans="1:22" ht="16.5" thickTop="1" thickBot="1" x14ac:dyDescent="0.3">
      <c r="A11" s="215" t="s">
        <v>3658</v>
      </c>
      <c r="B11" s="215">
        <f>COUNTIF(D20:D984,"&gt;0")</f>
        <v>243</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t="s">
        <v>3674</v>
      </c>
      <c r="G17" s="193"/>
      <c r="H17" s="8">
        <f ca="1">SUM(H20:H1000)</f>
        <v>0</v>
      </c>
      <c r="I17" s="193"/>
      <c r="O17" t="s">
        <v>3675</v>
      </c>
      <c r="P17" s="194"/>
    </row>
    <row r="18" spans="1:20" ht="15.75" thickBot="1" x14ac:dyDescent="0.3">
      <c r="B18" s="192"/>
      <c r="D18" s="192"/>
      <c r="F18"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207">
        <f>DEDEL!K20</f>
        <v>400041</v>
      </c>
      <c r="E20" s="127" t="b">
        <v>1</v>
      </c>
      <c r="F20" s="208" t="str">
        <f>RIGHT(DEDEL!D20,4)&amp;"."&amp;DEDEL!N20&amp;"."&amp;DEDEL!L20&amp;"."&amp;MiscPay!$C$5</f>
        <v>5405.DDEL.E10.Au20</v>
      </c>
      <c r="G20" s="209">
        <f ca="1">TODAY()</f>
        <v>44105</v>
      </c>
      <c r="H20" s="210">
        <f ca="1">IF(INDIRECT("DEDEL!"&amp;$D$5&amp;ROW())&gt;0,0,-INDIRECT("DEDEL!"&amp;$D$5&amp;ROW()))</f>
        <v>0</v>
      </c>
      <c r="I20" s="211">
        <f ca="1">G20</f>
        <v>44105</v>
      </c>
      <c r="J20" s="127">
        <v>3</v>
      </c>
      <c r="K20" s="127" t="b">
        <v>1</v>
      </c>
      <c r="L20" s="127" t="s">
        <v>4034</v>
      </c>
      <c r="M20" s="127" t="b">
        <v>1</v>
      </c>
      <c r="N20" s="127" t="s">
        <v>3692</v>
      </c>
      <c r="O20" s="208" t="str">
        <f>LEFT(DEDEL!E20,19)&amp;"."&amp;DEDELCR!F20</f>
        <v>Finchley Catholic H.5405.DDEL.E10.Au20</v>
      </c>
      <c r="P20" s="212" t="str">
        <f>DEDEL!J20</f>
        <v>10163/543965</v>
      </c>
      <c r="Q20" s="127" t="b">
        <v>1</v>
      </c>
      <c r="R20" s="127" t="b">
        <v>1</v>
      </c>
      <c r="S20" s="127" t="b">
        <v>1</v>
      </c>
    </row>
    <row r="21" spans="1:20" x14ac:dyDescent="0.25">
      <c r="A21" s="127" t="s">
        <v>4033</v>
      </c>
      <c r="B21" s="206">
        <v>1</v>
      </c>
      <c r="C21" s="127">
        <v>2</v>
      </c>
      <c r="D21" s="207">
        <f>DEDEL!K21</f>
        <v>400033</v>
      </c>
      <c r="E21" s="127" t="b">
        <v>1</v>
      </c>
      <c r="F21" s="208" t="str">
        <f>RIGHT(DEDEL!D21,4)&amp;"."&amp;DEDEL!N21&amp;"."&amp;DEDEL!L21&amp;"."&amp;MiscPay!$C$5</f>
        <v>4003.DDEL.E10.Au20</v>
      </c>
      <c r="G21" s="209">
        <f t="shared" ref="G21:G84" ca="1" si="0">TODAY()</f>
        <v>44105</v>
      </c>
      <c r="H21" s="210">
        <f t="shared" ref="H21:H84" ca="1" si="1">IF(INDIRECT("DEDEL!"&amp;$D$5&amp;ROW())&gt;0,0,-INDIRECT("DEDEL!"&amp;$D$5&amp;ROW()))</f>
        <v>0</v>
      </c>
      <c r="I21" s="211">
        <f t="shared" ref="I21:I84" ca="1" si="2">G21</f>
        <v>44105</v>
      </c>
      <c r="J21" s="127">
        <v>3</v>
      </c>
      <c r="K21" s="127" t="b">
        <v>1</v>
      </c>
      <c r="L21" s="127" t="s">
        <v>4034</v>
      </c>
      <c r="M21" s="127" t="b">
        <v>1</v>
      </c>
      <c r="N21" s="127" t="s">
        <v>3692</v>
      </c>
      <c r="O21" s="208" t="str">
        <f>LEFT(DEDEL!E21,19)&amp;"."&amp;DEDELCR!F21</f>
        <v>Friern Barnet Schoo.4003.DDEL.E10.Au20</v>
      </c>
      <c r="P21" s="212" t="str">
        <f>DEDEL!J21</f>
        <v>10163/543965</v>
      </c>
      <c r="Q21" s="127" t="b">
        <v>1</v>
      </c>
      <c r="R21" s="127" t="b">
        <v>1</v>
      </c>
      <c r="S21" s="127" t="b">
        <v>1</v>
      </c>
    </row>
    <row r="22" spans="1:20" x14ac:dyDescent="0.25">
      <c r="A22" s="127" t="s">
        <v>4033</v>
      </c>
      <c r="B22" s="206">
        <v>1</v>
      </c>
      <c r="C22" s="127">
        <v>2</v>
      </c>
      <c r="D22" s="207">
        <f>DEDEL!K22</f>
        <v>400140</v>
      </c>
      <c r="E22" s="127" t="b">
        <v>1</v>
      </c>
      <c r="F22" s="208" t="str">
        <f>RIGHT(DEDEL!D22,4)&amp;"."&amp;DEDEL!N22&amp;"."&amp;DEDEL!L22&amp;"."&amp;MiscPay!$C$5</f>
        <v>5427.DDEL.E10.Au20</v>
      </c>
      <c r="G22" s="209">
        <f t="shared" ca="1" si="0"/>
        <v>44105</v>
      </c>
      <c r="H22" s="210">
        <f t="shared" ca="1" si="1"/>
        <v>0</v>
      </c>
      <c r="I22" s="211">
        <f t="shared" ca="1" si="2"/>
        <v>44105</v>
      </c>
      <c r="J22" s="127">
        <v>3</v>
      </c>
      <c r="K22" s="127" t="b">
        <v>1</v>
      </c>
      <c r="L22" s="127" t="s">
        <v>4034</v>
      </c>
      <c r="M22" s="127" t="b">
        <v>1</v>
      </c>
      <c r="N22" s="127" t="s">
        <v>3692</v>
      </c>
      <c r="O22" s="208" t="str">
        <f>LEFT(DEDEL!E22,19)&amp;"."&amp;DEDELCR!F22</f>
        <v>JCoSS.5427.DDEL.E10.Au20</v>
      </c>
      <c r="P22" s="212" t="str">
        <f>DEDEL!J22</f>
        <v>10163/543965</v>
      </c>
      <c r="Q22" s="127" t="b">
        <v>1</v>
      </c>
      <c r="R22" s="127" t="b">
        <v>1</v>
      </c>
      <c r="S22" s="127" t="b">
        <v>1</v>
      </c>
    </row>
    <row r="23" spans="1:20" x14ac:dyDescent="0.25">
      <c r="A23" s="127" t="s">
        <v>4033</v>
      </c>
      <c r="B23" s="206">
        <v>1</v>
      </c>
      <c r="C23" s="127">
        <v>2</v>
      </c>
      <c r="D23" s="207">
        <f>DEDEL!K23</f>
        <v>107953</v>
      </c>
      <c r="E23" s="127" t="b">
        <v>1</v>
      </c>
      <c r="F23" s="208" t="str">
        <f>RIGHT(DEDEL!D23,4)&amp;"."&amp;DEDEL!N23&amp;"."&amp;DEDEL!L23&amp;"."&amp;MiscPay!$C$5</f>
        <v>4004.DDEL.E10.Au20</v>
      </c>
      <c r="G23" s="209">
        <f t="shared" ca="1" si="0"/>
        <v>44105</v>
      </c>
      <c r="H23" s="210">
        <f t="shared" ca="1" si="1"/>
        <v>0</v>
      </c>
      <c r="I23" s="211">
        <f t="shared" ca="1" si="2"/>
        <v>44105</v>
      </c>
      <c r="J23" s="127">
        <v>3</v>
      </c>
      <c r="K23" s="127" t="b">
        <v>1</v>
      </c>
      <c r="L23" s="127" t="s">
        <v>4034</v>
      </c>
      <c r="M23" s="127" t="b">
        <v>1</v>
      </c>
      <c r="N23" s="127" t="s">
        <v>3692</v>
      </c>
      <c r="O23" s="208" t="str">
        <f>LEFT(DEDEL!E23,19)&amp;"."&amp;DEDELCR!F23</f>
        <v>Menorah High School.4004.DDEL.E10.Au20</v>
      </c>
      <c r="P23" s="212" t="str">
        <f>DEDEL!J23</f>
        <v>10163/543965</v>
      </c>
      <c r="Q23" s="127" t="b">
        <v>1</v>
      </c>
      <c r="R23" s="127" t="b">
        <v>1</v>
      </c>
      <c r="S23" s="127" t="b">
        <v>1</v>
      </c>
    </row>
    <row r="24" spans="1:20" x14ac:dyDescent="0.25">
      <c r="A24" s="127" t="s">
        <v>4033</v>
      </c>
      <c r="B24" s="206">
        <v>1</v>
      </c>
      <c r="C24" s="127">
        <v>2</v>
      </c>
      <c r="D24" s="207">
        <f>DEDEL!K24</f>
        <v>400029</v>
      </c>
      <c r="E24" s="127" t="b">
        <v>1</v>
      </c>
      <c r="F24" s="208" t="str">
        <f>RIGHT(DEDEL!D24,4)&amp;"."&amp;DEDEL!N24&amp;"."&amp;DEDEL!L24&amp;"."&amp;MiscPay!$C$5</f>
        <v>5404.DDEL.E10.Au20</v>
      </c>
      <c r="G24" s="209">
        <f t="shared" ca="1" si="0"/>
        <v>44105</v>
      </c>
      <c r="H24" s="210">
        <f t="shared" ca="1" si="1"/>
        <v>0</v>
      </c>
      <c r="I24" s="211">
        <f t="shared" ca="1" si="2"/>
        <v>44105</v>
      </c>
      <c r="J24" s="127">
        <v>3</v>
      </c>
      <c r="K24" s="127" t="b">
        <v>1</v>
      </c>
      <c r="L24" s="127" t="s">
        <v>4034</v>
      </c>
      <c r="M24" s="127" t="b">
        <v>1</v>
      </c>
      <c r="N24" s="127" t="s">
        <v>3692</v>
      </c>
      <c r="O24" s="208" t="str">
        <f>LEFT(DEDEL!E24,19)&amp;"."&amp;DEDELCR!F24</f>
        <v>St Michaels Catholi.5404.DDEL.E10.Au20</v>
      </c>
      <c r="P24" s="212" t="str">
        <f>DEDEL!J24</f>
        <v>10163/543965</v>
      </c>
      <c r="Q24" s="127" t="b">
        <v>1</v>
      </c>
      <c r="R24" s="127" t="b">
        <v>1</v>
      </c>
      <c r="S24" s="127" t="b">
        <v>1</v>
      </c>
    </row>
    <row r="25" spans="1:20" x14ac:dyDescent="0.25">
      <c r="A25" s="127" t="s">
        <v>4033</v>
      </c>
      <c r="B25" s="206">
        <v>1</v>
      </c>
      <c r="C25" s="127">
        <v>2</v>
      </c>
      <c r="D25" s="207">
        <f>DEDEL!K25</f>
        <v>400013</v>
      </c>
      <c r="E25" s="127" t="b">
        <v>1</v>
      </c>
      <c r="F25" s="208" t="str">
        <f>RIGHT(DEDEL!D25,4)&amp;"."&amp;DEDEL!N25&amp;"."&amp;DEDEL!L25&amp;"."&amp;MiscPay!$C$5</f>
        <v>5407.DDEL.E10.Au20</v>
      </c>
      <c r="G25" s="209">
        <f t="shared" ca="1" si="0"/>
        <v>44105</v>
      </c>
      <c r="H25" s="210">
        <f t="shared" ca="1" si="1"/>
        <v>0</v>
      </c>
      <c r="I25" s="211">
        <f t="shared" ca="1" si="2"/>
        <v>44105</v>
      </c>
      <c r="J25" s="127">
        <v>3</v>
      </c>
      <c r="K25" s="127" t="b">
        <v>1</v>
      </c>
      <c r="L25" s="127" t="s">
        <v>4034</v>
      </c>
      <c r="M25" s="127" t="b">
        <v>1</v>
      </c>
      <c r="N25" s="127" t="s">
        <v>3692</v>
      </c>
      <c r="O25" s="208" t="str">
        <f>LEFT(DEDEL!E25,19)&amp;"."&amp;DEDELCR!F25</f>
        <v>St. James' Catholic.5407.DDEL.E10.Au20</v>
      </c>
      <c r="P25" s="212" t="str">
        <f>DEDEL!J25</f>
        <v>10163/543965</v>
      </c>
      <c r="Q25" s="127" t="b">
        <v>1</v>
      </c>
      <c r="R25" s="127" t="b">
        <v>1</v>
      </c>
      <c r="S25" s="127" t="b">
        <v>1</v>
      </c>
    </row>
    <row r="26" spans="1:20" x14ac:dyDescent="0.25">
      <c r="A26" s="127" t="s">
        <v>4033</v>
      </c>
      <c r="B26" s="206">
        <v>1</v>
      </c>
      <c r="C26" s="127">
        <v>2</v>
      </c>
      <c r="D26" s="207">
        <f>DEDEL!K26</f>
        <v>400125</v>
      </c>
      <c r="E26" s="127" t="b">
        <v>1</v>
      </c>
      <c r="F26" s="208" t="str">
        <f>RIGHT(DEDEL!D26,4)&amp;"."&amp;DEDEL!N26&amp;"."&amp;DEDEL!L26&amp;"."&amp;MiscPay!$C$5</f>
        <v>3520.DDEL.E10.Au20</v>
      </c>
      <c r="G26" s="209">
        <f t="shared" ca="1" si="0"/>
        <v>44105</v>
      </c>
      <c r="H26" s="210">
        <f t="shared" ca="1" si="1"/>
        <v>0</v>
      </c>
      <c r="I26" s="211">
        <f t="shared" ca="1" si="2"/>
        <v>44105</v>
      </c>
      <c r="J26" s="127">
        <v>3</v>
      </c>
      <c r="K26" s="127" t="b">
        <v>1</v>
      </c>
      <c r="L26" s="127" t="s">
        <v>4034</v>
      </c>
      <c r="M26" s="127" t="b">
        <v>1</v>
      </c>
      <c r="N26" s="127" t="s">
        <v>3692</v>
      </c>
      <c r="O26" s="208" t="str">
        <f>LEFT(DEDEL!E26,19)&amp;"."&amp;DEDELCR!F26</f>
        <v>Akiva School.3520.DDEL.E10.Au20</v>
      </c>
      <c r="P26" s="212" t="str">
        <f>DEDEL!J26</f>
        <v>10162/543965</v>
      </c>
      <c r="Q26" s="127" t="b">
        <v>1</v>
      </c>
      <c r="R26" s="127" t="b">
        <v>1</v>
      </c>
      <c r="S26" s="127" t="b">
        <v>1</v>
      </c>
    </row>
    <row r="27" spans="1:20" x14ac:dyDescent="0.25">
      <c r="A27" s="127" t="s">
        <v>4033</v>
      </c>
      <c r="B27" s="206">
        <v>1</v>
      </c>
      <c r="C27" s="127">
        <v>2</v>
      </c>
      <c r="D27" s="207">
        <f>DEDEL!K27</f>
        <v>400069</v>
      </c>
      <c r="E27" s="127" t="b">
        <v>1</v>
      </c>
      <c r="F27" s="208" t="str">
        <f>RIGHT(DEDEL!D27,4)&amp;"."&amp;DEDEL!N27&amp;"."&amp;DEDEL!L27&amp;"."&amp;MiscPay!$C$5</f>
        <v>3300.DDEL.E10.Au20</v>
      </c>
      <c r="G27" s="209">
        <f t="shared" ca="1" si="0"/>
        <v>44105</v>
      </c>
      <c r="H27" s="210">
        <f t="shared" ca="1" si="1"/>
        <v>0</v>
      </c>
      <c r="I27" s="211">
        <f t="shared" ca="1" si="2"/>
        <v>44105</v>
      </c>
      <c r="J27" s="127">
        <v>3</v>
      </c>
      <c r="K27" s="127" t="b">
        <v>1</v>
      </c>
      <c r="L27" s="127" t="s">
        <v>4034</v>
      </c>
      <c r="M27" s="127" t="b">
        <v>1</v>
      </c>
      <c r="N27" s="127" t="s">
        <v>3692</v>
      </c>
      <c r="O27" s="208" t="str">
        <f>LEFT(DEDEL!E27,19)&amp;"."&amp;DEDELCR!F27</f>
        <v>All Saints' CE Prim.3300.DDEL.E10.Au20</v>
      </c>
      <c r="P27" s="212" t="str">
        <f>DEDEL!J27</f>
        <v>10162/543965</v>
      </c>
      <c r="Q27" s="127" t="b">
        <v>1</v>
      </c>
      <c r="R27" s="127" t="b">
        <v>1</v>
      </c>
      <c r="S27" s="127" t="b">
        <v>1</v>
      </c>
    </row>
    <row r="28" spans="1:20" x14ac:dyDescent="0.25">
      <c r="A28" s="127" t="s">
        <v>4033</v>
      </c>
      <c r="B28" s="206">
        <v>1</v>
      </c>
      <c r="C28" s="127">
        <v>2</v>
      </c>
      <c r="D28" s="207">
        <f>DEDEL!K28</f>
        <v>400015</v>
      </c>
      <c r="E28" s="127" t="b">
        <v>1</v>
      </c>
      <c r="F28" s="208" t="str">
        <f>RIGHT(DEDEL!D28,4)&amp;"."&amp;DEDEL!N28&amp;"."&amp;DEDEL!L28&amp;"."&amp;MiscPay!$C$5</f>
        <v>3317.DDEL.E10.Au20</v>
      </c>
      <c r="G28" s="209">
        <f t="shared" ca="1" si="0"/>
        <v>44105</v>
      </c>
      <c r="H28" s="210">
        <f t="shared" ca="1" si="1"/>
        <v>0</v>
      </c>
      <c r="I28" s="211">
        <f t="shared" ca="1" si="2"/>
        <v>44105</v>
      </c>
      <c r="J28" s="127">
        <v>3</v>
      </c>
      <c r="K28" s="127" t="b">
        <v>1</v>
      </c>
      <c r="L28" s="127" t="s">
        <v>4034</v>
      </c>
      <c r="M28" s="127" t="b">
        <v>1</v>
      </c>
      <c r="N28" s="127" t="s">
        <v>3692</v>
      </c>
      <c r="O28" s="208" t="str">
        <f>LEFT(DEDEL!E28,19)&amp;"."&amp;DEDELCR!F28</f>
        <v>All Saints' CE Prim.3317.DDEL.E10.Au20</v>
      </c>
      <c r="P28" s="212" t="str">
        <f>DEDEL!J28</f>
        <v>10162/543965</v>
      </c>
      <c r="Q28" s="127" t="b">
        <v>1</v>
      </c>
      <c r="R28" s="127" t="b">
        <v>1</v>
      </c>
      <c r="S28" s="127" t="b">
        <v>1</v>
      </c>
    </row>
    <row r="29" spans="1:20" x14ac:dyDescent="0.25">
      <c r="A29" s="127" t="s">
        <v>4033</v>
      </c>
      <c r="B29" s="206">
        <v>1</v>
      </c>
      <c r="C29" s="127">
        <v>2</v>
      </c>
      <c r="D29" s="207">
        <f>DEDEL!K29</f>
        <v>400023</v>
      </c>
      <c r="E29" s="127" t="b">
        <v>1</v>
      </c>
      <c r="F29" s="208" t="str">
        <f>RIGHT(DEDEL!D29,4)&amp;"."&amp;DEDEL!N29&amp;"."&amp;DEDEL!L29&amp;"."&amp;MiscPay!$C$5</f>
        <v>3500.DDEL.E10.Au20</v>
      </c>
      <c r="G29" s="209">
        <f t="shared" ca="1" si="0"/>
        <v>44105</v>
      </c>
      <c r="H29" s="210">
        <f t="shared" ca="1" si="1"/>
        <v>0</v>
      </c>
      <c r="I29" s="211">
        <f t="shared" ca="1" si="2"/>
        <v>44105</v>
      </c>
      <c r="J29" s="127">
        <v>3</v>
      </c>
      <c r="K29" s="127" t="b">
        <v>1</v>
      </c>
      <c r="L29" s="127" t="s">
        <v>4034</v>
      </c>
      <c r="M29" s="127" t="b">
        <v>1</v>
      </c>
      <c r="N29" s="127" t="s">
        <v>3692</v>
      </c>
      <c r="O29" s="208" t="str">
        <f>LEFT(DEDEL!E29,19)&amp;"."&amp;DEDELCR!F29</f>
        <v>Annunciation Cathol.3500.DDEL.E10.Au20</v>
      </c>
      <c r="P29" s="212" t="str">
        <f>DEDEL!J29</f>
        <v>10162/543965</v>
      </c>
      <c r="Q29" s="127" t="b">
        <v>1</v>
      </c>
      <c r="R29" s="127" t="b">
        <v>1</v>
      </c>
      <c r="S29" s="127" t="b">
        <v>1</v>
      </c>
    </row>
    <row r="30" spans="1:20" x14ac:dyDescent="0.25">
      <c r="A30" s="127" t="s">
        <v>4033</v>
      </c>
      <c r="B30" s="206">
        <v>1</v>
      </c>
      <c r="C30" s="127">
        <v>2</v>
      </c>
      <c r="D30" s="207">
        <f>DEDEL!K30</f>
        <v>400107</v>
      </c>
      <c r="E30" s="127" t="b">
        <v>1</v>
      </c>
      <c r="F30" s="208" t="str">
        <f>RIGHT(DEDEL!D30,4)&amp;"."&amp;DEDEL!N30&amp;"."&amp;DEDEL!L30&amp;"."&amp;MiscPay!$C$5</f>
        <v>3514.DDEL.E10.Au20</v>
      </c>
      <c r="G30" s="209">
        <f t="shared" ca="1" si="0"/>
        <v>44105</v>
      </c>
      <c r="H30" s="210">
        <f t="shared" ca="1" si="1"/>
        <v>0</v>
      </c>
      <c r="I30" s="211">
        <f t="shared" ca="1" si="2"/>
        <v>44105</v>
      </c>
      <c r="J30" s="127">
        <v>3</v>
      </c>
      <c r="K30" s="127" t="b">
        <v>1</v>
      </c>
      <c r="L30" s="127" t="s">
        <v>4034</v>
      </c>
      <c r="M30" s="127" t="b">
        <v>1</v>
      </c>
      <c r="N30" s="127" t="s">
        <v>3692</v>
      </c>
      <c r="O30" s="208" t="str">
        <f>LEFT(DEDEL!E30,19)&amp;"."&amp;DEDELCR!F30</f>
        <v>Annunciation Cathol.3514.DDEL.E10.Au20</v>
      </c>
      <c r="P30" s="212" t="str">
        <f>DEDEL!J30</f>
        <v>10162/543965</v>
      </c>
      <c r="Q30" s="127" t="b">
        <v>1</v>
      </c>
      <c r="R30" s="127" t="b">
        <v>1</v>
      </c>
      <c r="S30" s="127" t="b">
        <v>1</v>
      </c>
    </row>
    <row r="31" spans="1:20" x14ac:dyDescent="0.25">
      <c r="A31" s="127" t="s">
        <v>4033</v>
      </c>
      <c r="B31" s="206">
        <v>1</v>
      </c>
      <c r="C31" s="127">
        <v>2</v>
      </c>
      <c r="D31" s="207">
        <f>DEDEL!K31</f>
        <v>400005</v>
      </c>
      <c r="E31" s="127" t="b">
        <v>1</v>
      </c>
      <c r="F31" s="208" t="str">
        <f>RIGHT(DEDEL!D31,4)&amp;"."&amp;DEDEL!N31&amp;"."&amp;DEDEL!L31&amp;"."&amp;MiscPay!$C$5</f>
        <v>2002.DDEL.E10.Au20</v>
      </c>
      <c r="G31" s="209">
        <f t="shared" ca="1" si="0"/>
        <v>44105</v>
      </c>
      <c r="H31" s="210">
        <f t="shared" ca="1" si="1"/>
        <v>0</v>
      </c>
      <c r="I31" s="211">
        <f t="shared" ca="1" si="2"/>
        <v>44105</v>
      </c>
      <c r="J31" s="127">
        <v>3</v>
      </c>
      <c r="K31" s="127" t="b">
        <v>1</v>
      </c>
      <c r="L31" s="127" t="s">
        <v>4034</v>
      </c>
      <c r="M31" s="127" t="b">
        <v>1</v>
      </c>
      <c r="N31" s="127" t="s">
        <v>3692</v>
      </c>
      <c r="O31" s="208" t="str">
        <f>LEFT(DEDEL!E31,19)&amp;"."&amp;DEDELCR!F31</f>
        <v>Barnfield School.2002.DDEL.E10.Au20</v>
      </c>
      <c r="P31" s="212" t="str">
        <f>DEDEL!J31</f>
        <v>10162/543965</v>
      </c>
      <c r="Q31" s="127" t="b">
        <v>1</v>
      </c>
      <c r="R31" s="127" t="b">
        <v>1</v>
      </c>
      <c r="S31" s="127" t="b">
        <v>1</v>
      </c>
    </row>
    <row r="32" spans="1:20" x14ac:dyDescent="0.25">
      <c r="A32" s="127" t="s">
        <v>4033</v>
      </c>
      <c r="B32" s="206">
        <v>1</v>
      </c>
      <c r="C32" s="127">
        <v>2</v>
      </c>
      <c r="D32" s="207">
        <f>DEDEL!K32</f>
        <v>400070</v>
      </c>
      <c r="E32" s="127" t="b">
        <v>1</v>
      </c>
      <c r="F32" s="208" t="str">
        <f>RIGHT(DEDEL!D32,4)&amp;"."&amp;DEDEL!N32&amp;"."&amp;DEDEL!L32&amp;"."&amp;MiscPay!$C$5</f>
        <v>2079.DDEL.E10.Au20</v>
      </c>
      <c r="G32" s="209">
        <f t="shared" ca="1" si="0"/>
        <v>44105</v>
      </c>
      <c r="H32" s="210">
        <f t="shared" ca="1" si="1"/>
        <v>0</v>
      </c>
      <c r="I32" s="211">
        <f t="shared" ca="1" si="2"/>
        <v>44105</v>
      </c>
      <c r="J32" s="127">
        <v>3</v>
      </c>
      <c r="K32" s="127" t="b">
        <v>1</v>
      </c>
      <c r="L32" s="127" t="s">
        <v>4034</v>
      </c>
      <c r="M32" s="127" t="b">
        <v>1</v>
      </c>
      <c r="N32" s="127" t="s">
        <v>3692</v>
      </c>
      <c r="O32" s="208" t="str">
        <f>LEFT(DEDEL!E32,19)&amp;"."&amp;DEDELCR!F32</f>
        <v>Beis Yaakov.2079.DDEL.E10.Au20</v>
      </c>
      <c r="P32" s="212" t="str">
        <f>DEDEL!J32</f>
        <v>10162/543965</v>
      </c>
      <c r="Q32" s="127" t="b">
        <v>1</v>
      </c>
      <c r="R32" s="127" t="b">
        <v>1</v>
      </c>
      <c r="S32" s="127" t="b">
        <v>1</v>
      </c>
    </row>
    <row r="33" spans="1:19" x14ac:dyDescent="0.25">
      <c r="A33" s="127" t="s">
        <v>4033</v>
      </c>
      <c r="B33" s="206">
        <v>1</v>
      </c>
      <c r="C33" s="127">
        <v>2</v>
      </c>
      <c r="D33" s="207">
        <f>DEDEL!K33</f>
        <v>400150</v>
      </c>
      <c r="E33" s="127" t="b">
        <v>1</v>
      </c>
      <c r="F33" s="208" t="str">
        <f>RIGHT(DEDEL!D33,4)&amp;"."&amp;DEDEL!N33&amp;"."&amp;DEDEL!L33&amp;"."&amp;MiscPay!$C$5</f>
        <v>3524.DDEL.E10.Au20</v>
      </c>
      <c r="G33" s="209">
        <f t="shared" ca="1" si="0"/>
        <v>44105</v>
      </c>
      <c r="H33" s="210">
        <f t="shared" ca="1" si="1"/>
        <v>0</v>
      </c>
      <c r="I33" s="211">
        <f t="shared" ca="1" si="2"/>
        <v>44105</v>
      </c>
      <c r="J33" s="127">
        <v>3</v>
      </c>
      <c r="K33" s="127" t="b">
        <v>1</v>
      </c>
      <c r="L33" s="127" t="s">
        <v>4034</v>
      </c>
      <c r="M33" s="127" t="b">
        <v>1</v>
      </c>
      <c r="N33" s="127" t="s">
        <v>3692</v>
      </c>
      <c r="O33" s="208" t="str">
        <f>LEFT(DEDEL!E33,19)&amp;"."&amp;DEDELCR!F33</f>
        <v>Beit Shvidler Prima.3524.DDEL.E10.Au20</v>
      </c>
      <c r="P33" s="212" t="str">
        <f>DEDEL!J33</f>
        <v>10162/543965</v>
      </c>
      <c r="Q33" s="127" t="b">
        <v>1</v>
      </c>
      <c r="R33" s="127" t="b">
        <v>1</v>
      </c>
      <c r="S33" s="127" t="b">
        <v>1</v>
      </c>
    </row>
    <row r="34" spans="1:19" x14ac:dyDescent="0.25">
      <c r="A34" s="127" t="s">
        <v>4033</v>
      </c>
      <c r="B34" s="206">
        <v>1</v>
      </c>
      <c r="C34" s="127">
        <v>2</v>
      </c>
      <c r="D34" s="207">
        <f>DEDEL!K34</f>
        <v>400051</v>
      </c>
      <c r="E34" s="127" t="b">
        <v>1</v>
      </c>
      <c r="F34" s="208" t="str">
        <f>RIGHT(DEDEL!D34,4)&amp;"."&amp;DEDEL!N34&amp;"."&amp;DEDEL!L34&amp;"."&amp;MiscPay!$C$5</f>
        <v>2003.DDEL.E10.Au20</v>
      </c>
      <c r="G34" s="209">
        <f t="shared" ca="1" si="0"/>
        <v>44105</v>
      </c>
      <c r="H34" s="210">
        <f t="shared" ca="1" si="1"/>
        <v>0</v>
      </c>
      <c r="I34" s="211">
        <f t="shared" ca="1" si="2"/>
        <v>44105</v>
      </c>
      <c r="J34" s="127">
        <v>3</v>
      </c>
      <c r="K34" s="127" t="b">
        <v>1</v>
      </c>
      <c r="L34" s="127" t="s">
        <v>4034</v>
      </c>
      <c r="M34" s="127" t="b">
        <v>1</v>
      </c>
      <c r="N34" s="127" t="s">
        <v>3692</v>
      </c>
      <c r="O34" s="208" t="str">
        <f>LEFT(DEDEL!E34,19)&amp;"."&amp;DEDELCR!F34</f>
        <v>Bell Lane Primary S.2003.DDEL.E10.Au20</v>
      </c>
      <c r="P34" s="212" t="str">
        <f>DEDEL!J34</f>
        <v>10162/543965</v>
      </c>
      <c r="Q34" s="127" t="b">
        <v>1</v>
      </c>
      <c r="R34" s="127" t="b">
        <v>1</v>
      </c>
      <c r="S34" s="127" t="b">
        <v>1</v>
      </c>
    </row>
    <row r="35" spans="1:19" x14ac:dyDescent="0.25">
      <c r="A35" s="127" t="s">
        <v>4033</v>
      </c>
      <c r="B35" s="206">
        <v>1</v>
      </c>
      <c r="C35" s="127">
        <v>2</v>
      </c>
      <c r="D35" s="207">
        <f>DEDEL!K35</f>
        <v>400024</v>
      </c>
      <c r="E35" s="127" t="b">
        <v>1</v>
      </c>
      <c r="F35" s="208" t="str">
        <f>RIGHT(DEDEL!D35,4)&amp;"."&amp;DEDEL!N35&amp;"."&amp;DEDEL!L35&amp;"."&amp;MiscPay!$C$5</f>
        <v>3511.DDEL.E10.Au20</v>
      </c>
      <c r="G35" s="209">
        <f t="shared" ca="1" si="0"/>
        <v>44105</v>
      </c>
      <c r="H35" s="210">
        <f t="shared" ca="1" si="1"/>
        <v>0</v>
      </c>
      <c r="I35" s="211">
        <f t="shared" ca="1" si="2"/>
        <v>44105</v>
      </c>
      <c r="J35" s="127">
        <v>3</v>
      </c>
      <c r="K35" s="127" t="b">
        <v>1</v>
      </c>
      <c r="L35" s="127" t="s">
        <v>4034</v>
      </c>
      <c r="M35" s="127" t="b">
        <v>1</v>
      </c>
      <c r="N35" s="127" t="s">
        <v>3692</v>
      </c>
      <c r="O35" s="208" t="str">
        <f>LEFT(DEDEL!E35,19)&amp;"."&amp;DEDELCR!F35</f>
        <v>Blessed Dominic Sch.3511.DDEL.E10.Au20</v>
      </c>
      <c r="P35" s="212" t="str">
        <f>DEDEL!J35</f>
        <v>10162/543965</v>
      </c>
      <c r="Q35" s="127" t="b">
        <v>1</v>
      </c>
      <c r="R35" s="127" t="b">
        <v>1</v>
      </c>
      <c r="S35" s="127" t="b">
        <v>1</v>
      </c>
    </row>
    <row r="36" spans="1:19" x14ac:dyDescent="0.25">
      <c r="A36" s="127" t="s">
        <v>4033</v>
      </c>
      <c r="B36" s="206">
        <v>1</v>
      </c>
      <c r="C36" s="127">
        <v>2</v>
      </c>
      <c r="D36" s="207">
        <f>DEDEL!K36</f>
        <v>400057</v>
      </c>
      <c r="E36" s="127" t="b">
        <v>1</v>
      </c>
      <c r="F36" s="208" t="str">
        <f>RIGHT(DEDEL!D36,4)&amp;"."&amp;DEDEL!N36&amp;"."&amp;DEDEL!L36&amp;"."&amp;MiscPay!$C$5</f>
        <v>2008.DDEL.E10.Au20</v>
      </c>
      <c r="G36" s="209">
        <f t="shared" ca="1" si="0"/>
        <v>44105</v>
      </c>
      <c r="H36" s="210">
        <f t="shared" ca="1" si="1"/>
        <v>0</v>
      </c>
      <c r="I36" s="211">
        <f t="shared" ca="1" si="2"/>
        <v>44105</v>
      </c>
      <c r="J36" s="127">
        <v>3</v>
      </c>
      <c r="K36" s="127" t="b">
        <v>1</v>
      </c>
      <c r="L36" s="127" t="s">
        <v>4034</v>
      </c>
      <c r="M36" s="127" t="b">
        <v>1</v>
      </c>
      <c r="N36" s="127" t="s">
        <v>3692</v>
      </c>
      <c r="O36" s="208" t="str">
        <f>LEFT(DEDEL!E36,19)&amp;"."&amp;DEDELCR!F36</f>
        <v>Brookland Infant  &amp;.2008.DDEL.E10.Au20</v>
      </c>
      <c r="P36" s="212" t="str">
        <f>DEDEL!J36</f>
        <v>10162/543965</v>
      </c>
      <c r="Q36" s="127" t="b">
        <v>1</v>
      </c>
      <c r="R36" s="127" t="b">
        <v>1</v>
      </c>
      <c r="S36" s="127" t="b">
        <v>1</v>
      </c>
    </row>
    <row r="37" spans="1:19" x14ac:dyDescent="0.25">
      <c r="A37" s="127" t="s">
        <v>4033</v>
      </c>
      <c r="B37" s="206">
        <v>1</v>
      </c>
      <c r="C37" s="127">
        <v>2</v>
      </c>
      <c r="D37" s="207">
        <f>DEDEL!K37</f>
        <v>400040</v>
      </c>
      <c r="E37" s="127" t="b">
        <v>1</v>
      </c>
      <c r="F37" s="208" t="str">
        <f>RIGHT(DEDEL!D37,4)&amp;"."&amp;DEDEL!N37&amp;"."&amp;DEDEL!L37&amp;"."&amp;MiscPay!$C$5</f>
        <v>2007.DDEL.E10.Au20</v>
      </c>
      <c r="G37" s="209">
        <f t="shared" ca="1" si="0"/>
        <v>44105</v>
      </c>
      <c r="H37" s="210">
        <f t="shared" ca="1" si="1"/>
        <v>0</v>
      </c>
      <c r="I37" s="211">
        <f t="shared" ca="1" si="2"/>
        <v>44105</v>
      </c>
      <c r="J37" s="127">
        <v>3</v>
      </c>
      <c r="K37" s="127" t="b">
        <v>1</v>
      </c>
      <c r="L37" s="127" t="s">
        <v>4034</v>
      </c>
      <c r="M37" s="127" t="b">
        <v>1</v>
      </c>
      <c r="N37" s="127" t="s">
        <v>3692</v>
      </c>
      <c r="O37" s="208" t="str">
        <f>LEFT(DEDEL!E37,19)&amp;"."&amp;DEDELCR!F37</f>
        <v>Brookland Junior Sc.2007.DDEL.E10.Au20</v>
      </c>
      <c r="P37" s="212" t="str">
        <f>DEDEL!J37</f>
        <v>10162/543965</v>
      </c>
      <c r="Q37" s="127" t="b">
        <v>1</v>
      </c>
      <c r="R37" s="127" t="b">
        <v>1</v>
      </c>
      <c r="S37" s="127" t="b">
        <v>1</v>
      </c>
    </row>
    <row r="38" spans="1:19" x14ac:dyDescent="0.25">
      <c r="A38" s="127" t="s">
        <v>4033</v>
      </c>
      <c r="B38" s="206">
        <v>1</v>
      </c>
      <c r="C38" s="127">
        <v>2</v>
      </c>
      <c r="D38" s="207">
        <f>DEDEL!K38</f>
        <v>400061</v>
      </c>
      <c r="E38" s="127" t="b">
        <v>1</v>
      </c>
      <c r="F38" s="208" t="str">
        <f>RIGHT(DEDEL!D38,4)&amp;"."&amp;DEDEL!N38&amp;"."&amp;DEDEL!L38&amp;"."&amp;MiscPay!$C$5</f>
        <v>2009.DDEL.E10.Au20</v>
      </c>
      <c r="G38" s="209">
        <f t="shared" ca="1" si="0"/>
        <v>44105</v>
      </c>
      <c r="H38" s="210">
        <f t="shared" ca="1" si="1"/>
        <v>0</v>
      </c>
      <c r="I38" s="211">
        <f t="shared" ca="1" si="2"/>
        <v>44105</v>
      </c>
      <c r="J38" s="127">
        <v>3</v>
      </c>
      <c r="K38" s="127" t="b">
        <v>1</v>
      </c>
      <c r="L38" s="127" t="s">
        <v>4034</v>
      </c>
      <c r="M38" s="127" t="b">
        <v>1</v>
      </c>
      <c r="N38" s="127" t="s">
        <v>3692</v>
      </c>
      <c r="O38" s="208" t="str">
        <f>LEFT(DEDEL!E38,19)&amp;"."&amp;DEDELCR!F38</f>
        <v>Brunswick Park Prim.2009.DDEL.E10.Au20</v>
      </c>
      <c r="P38" s="212" t="str">
        <f>DEDEL!J38</f>
        <v>10162/543965</v>
      </c>
      <c r="Q38" s="127" t="b">
        <v>1</v>
      </c>
      <c r="R38" s="127" t="b">
        <v>1</v>
      </c>
      <c r="S38" s="127" t="b">
        <v>1</v>
      </c>
    </row>
    <row r="39" spans="1:19" x14ac:dyDescent="0.25">
      <c r="A39" s="127" t="s">
        <v>4033</v>
      </c>
      <c r="B39" s="206">
        <v>1</v>
      </c>
      <c r="C39" s="127">
        <v>2</v>
      </c>
      <c r="D39" s="207">
        <f>DEDEL!K39</f>
        <v>400065</v>
      </c>
      <c r="E39" s="127" t="b">
        <v>1</v>
      </c>
      <c r="F39" s="208" t="str">
        <f>RIGHT(DEDEL!D39,4)&amp;"."&amp;DEDEL!N39&amp;"."&amp;DEDEL!L39&amp;"."&amp;MiscPay!$C$5</f>
        <v>2067.DDEL.E10.Au20</v>
      </c>
      <c r="G39" s="209">
        <f t="shared" ca="1" si="0"/>
        <v>44105</v>
      </c>
      <c r="H39" s="210">
        <f t="shared" ca="1" si="1"/>
        <v>0</v>
      </c>
      <c r="I39" s="211">
        <f t="shared" ca="1" si="2"/>
        <v>44105</v>
      </c>
      <c r="J39" s="127">
        <v>3</v>
      </c>
      <c r="K39" s="127" t="b">
        <v>1</v>
      </c>
      <c r="L39" s="127" t="s">
        <v>4034</v>
      </c>
      <c r="M39" s="127" t="b">
        <v>1</v>
      </c>
      <c r="N39" s="127" t="s">
        <v>3692</v>
      </c>
      <c r="O39" s="208" t="str">
        <f>LEFT(DEDEL!E39,19)&amp;"."&amp;DEDELCR!F39</f>
        <v>Chalgrove Primary S.2067.DDEL.E10.Au20</v>
      </c>
      <c r="P39" s="212" t="str">
        <f>DEDEL!J39</f>
        <v>10162/543965</v>
      </c>
      <c r="Q39" s="127" t="b">
        <v>1</v>
      </c>
      <c r="R39" s="127" t="b">
        <v>1</v>
      </c>
      <c r="S39" s="127" t="b">
        <v>1</v>
      </c>
    </row>
    <row r="40" spans="1:19" x14ac:dyDescent="0.25">
      <c r="A40" s="127" t="s">
        <v>4033</v>
      </c>
      <c r="B40" s="206">
        <v>1</v>
      </c>
      <c r="C40" s="127">
        <v>2</v>
      </c>
      <c r="D40" s="207">
        <f>DEDEL!K40</f>
        <v>400039</v>
      </c>
      <c r="E40" s="127" t="b">
        <v>1</v>
      </c>
      <c r="F40" s="208" t="str">
        <f>RIGHT(DEDEL!D40,4)&amp;"."&amp;DEDEL!N40&amp;"."&amp;DEDEL!L40&amp;"."&amp;MiscPay!$C$5</f>
        <v>3302.DDEL.E10.Au20</v>
      </c>
      <c r="G40" s="209">
        <f t="shared" ca="1" si="0"/>
        <v>44105</v>
      </c>
      <c r="H40" s="210">
        <f t="shared" ca="1" si="1"/>
        <v>0</v>
      </c>
      <c r="I40" s="211">
        <f t="shared" ca="1" si="2"/>
        <v>44105</v>
      </c>
      <c r="J40" s="127">
        <v>3</v>
      </c>
      <c r="K40" s="127" t="b">
        <v>1</v>
      </c>
      <c r="L40" s="127" t="s">
        <v>4034</v>
      </c>
      <c r="M40" s="127" t="b">
        <v>1</v>
      </c>
      <c r="N40" s="127" t="s">
        <v>3692</v>
      </c>
      <c r="O40" s="208" t="str">
        <f>LEFT(DEDEL!E40,19)&amp;"."&amp;DEDELCR!F40</f>
        <v>Christ Church CE Pr.3302.DDEL.E10.Au20</v>
      </c>
      <c r="P40" s="212" t="str">
        <f>DEDEL!J40</f>
        <v>10162/543965</v>
      </c>
      <c r="Q40" s="127" t="b">
        <v>1</v>
      </c>
      <c r="R40" s="127" t="b">
        <v>1</v>
      </c>
      <c r="S40" s="127" t="b">
        <v>1</v>
      </c>
    </row>
    <row r="41" spans="1:19" x14ac:dyDescent="0.25">
      <c r="A41" s="127" t="s">
        <v>4033</v>
      </c>
      <c r="B41" s="206">
        <v>1</v>
      </c>
      <c r="C41" s="127">
        <v>2</v>
      </c>
      <c r="D41" s="207">
        <f>DEDEL!K41</f>
        <v>400020</v>
      </c>
      <c r="E41" s="127" t="b">
        <v>1</v>
      </c>
      <c r="F41" s="208" t="str">
        <f>RIGHT(DEDEL!D41,4)&amp;"."&amp;DEDEL!N41&amp;"."&amp;DEDEL!L41&amp;"."&amp;MiscPay!$C$5</f>
        <v>2011.DDEL.E10.Au20</v>
      </c>
      <c r="G41" s="209">
        <f t="shared" ca="1" si="0"/>
        <v>44105</v>
      </c>
      <c r="H41" s="210">
        <f t="shared" ca="1" si="1"/>
        <v>0</v>
      </c>
      <c r="I41" s="211">
        <f t="shared" ca="1" si="2"/>
        <v>44105</v>
      </c>
      <c r="J41" s="127">
        <v>3</v>
      </c>
      <c r="K41" s="127" t="b">
        <v>1</v>
      </c>
      <c r="L41" s="127" t="s">
        <v>4034</v>
      </c>
      <c r="M41" s="127" t="b">
        <v>1</v>
      </c>
      <c r="N41" s="127" t="s">
        <v>3692</v>
      </c>
      <c r="O41" s="208" t="str">
        <f>LEFT(DEDEL!E41,19)&amp;"."&amp;DEDELCR!F41</f>
        <v>Church Hill Primary.2011.DDEL.E10.Au20</v>
      </c>
      <c r="P41" s="212" t="str">
        <f>DEDEL!J41</f>
        <v>10162/543965</v>
      </c>
      <c r="Q41" s="127" t="b">
        <v>1</v>
      </c>
      <c r="R41" s="127" t="b">
        <v>1</v>
      </c>
      <c r="S41" s="127" t="b">
        <v>1</v>
      </c>
    </row>
    <row r="42" spans="1:19" x14ac:dyDescent="0.25">
      <c r="A42" s="127" t="s">
        <v>4033</v>
      </c>
      <c r="B42" s="206">
        <v>1</v>
      </c>
      <c r="C42" s="127">
        <v>2</v>
      </c>
      <c r="D42" s="207">
        <f>DEDEL!K42</f>
        <v>400050</v>
      </c>
      <c r="E42" s="127" t="b">
        <v>1</v>
      </c>
      <c r="F42" s="208" t="str">
        <f>RIGHT(DEDEL!D42,4)&amp;"."&amp;DEDEL!N42&amp;"."&amp;DEDEL!L42&amp;"."&amp;MiscPay!$C$5</f>
        <v>2014.DDEL.E10.Au20</v>
      </c>
      <c r="G42" s="209">
        <f t="shared" ca="1" si="0"/>
        <v>44105</v>
      </c>
      <c r="H42" s="210">
        <f t="shared" ca="1" si="1"/>
        <v>0</v>
      </c>
      <c r="I42" s="211">
        <f t="shared" ca="1" si="2"/>
        <v>44105</v>
      </c>
      <c r="J42" s="127">
        <v>3</v>
      </c>
      <c r="K42" s="127" t="b">
        <v>1</v>
      </c>
      <c r="L42" s="127" t="s">
        <v>4034</v>
      </c>
      <c r="M42" s="127" t="b">
        <v>1</v>
      </c>
      <c r="N42" s="127" t="s">
        <v>3692</v>
      </c>
      <c r="O42" s="208" t="str">
        <f>LEFT(DEDEL!E42,19)&amp;"."&amp;DEDELCR!F42</f>
        <v>Colindale School.2014.DDEL.E10.Au20</v>
      </c>
      <c r="P42" s="212" t="str">
        <f>DEDEL!J42</f>
        <v>10162/543965</v>
      </c>
      <c r="Q42" s="127" t="b">
        <v>1</v>
      </c>
      <c r="R42" s="127" t="b">
        <v>1</v>
      </c>
      <c r="S42" s="127" t="b">
        <v>1</v>
      </c>
    </row>
    <row r="43" spans="1:19" x14ac:dyDescent="0.25">
      <c r="A43" s="127" t="s">
        <v>4033</v>
      </c>
      <c r="B43" s="206">
        <v>1</v>
      </c>
      <c r="C43" s="127">
        <v>2</v>
      </c>
      <c r="D43" s="207">
        <f>DEDEL!K43</f>
        <v>400059</v>
      </c>
      <c r="E43" s="127" t="b">
        <v>1</v>
      </c>
      <c r="F43" s="208" t="str">
        <f>RIGHT(DEDEL!D43,4)&amp;"."&amp;DEDEL!N43&amp;"."&amp;DEDEL!L43&amp;"."&amp;MiscPay!$C$5</f>
        <v>2015.DDEL.E10.Au20</v>
      </c>
      <c r="G43" s="209">
        <f t="shared" ca="1" si="0"/>
        <v>44105</v>
      </c>
      <c r="H43" s="210">
        <f t="shared" ca="1" si="1"/>
        <v>0</v>
      </c>
      <c r="I43" s="211">
        <f t="shared" ca="1" si="2"/>
        <v>44105</v>
      </c>
      <c r="J43" s="127">
        <v>3</v>
      </c>
      <c r="K43" s="127" t="b">
        <v>1</v>
      </c>
      <c r="L43" s="127" t="s">
        <v>4034</v>
      </c>
      <c r="M43" s="127" t="b">
        <v>1</v>
      </c>
      <c r="N43" s="127" t="s">
        <v>3692</v>
      </c>
      <c r="O43" s="208" t="str">
        <f>LEFT(DEDEL!E43,19)&amp;"."&amp;DEDELCR!F43</f>
        <v>Coppetts Wood.2015.DDEL.E10.Au20</v>
      </c>
      <c r="P43" s="212" t="str">
        <f>DEDEL!J43</f>
        <v>10162/543965</v>
      </c>
      <c r="Q43" s="127" t="b">
        <v>1</v>
      </c>
      <c r="R43" s="127" t="b">
        <v>1</v>
      </c>
      <c r="S43" s="127" t="b">
        <v>1</v>
      </c>
    </row>
    <row r="44" spans="1:19" x14ac:dyDescent="0.25">
      <c r="A44" s="127" t="s">
        <v>4033</v>
      </c>
      <c r="B44" s="206">
        <v>1</v>
      </c>
      <c r="C44" s="127">
        <v>2</v>
      </c>
      <c r="D44" s="207">
        <f>DEDEL!K44</f>
        <v>400049</v>
      </c>
      <c r="E44" s="127" t="b">
        <v>1</v>
      </c>
      <c r="F44" s="208" t="str">
        <f>RIGHT(DEDEL!D44,4)&amp;"."&amp;DEDEL!N44&amp;"."&amp;DEDEL!L44&amp;"."&amp;MiscPay!$C$5</f>
        <v>2016.DDEL.E10.Au20</v>
      </c>
      <c r="G44" s="209">
        <f t="shared" ca="1" si="0"/>
        <v>44105</v>
      </c>
      <c r="H44" s="210">
        <f t="shared" ca="1" si="1"/>
        <v>0</v>
      </c>
      <c r="I44" s="211">
        <f t="shared" ca="1" si="2"/>
        <v>44105</v>
      </c>
      <c r="J44" s="127">
        <v>3</v>
      </c>
      <c r="K44" s="127" t="b">
        <v>1</v>
      </c>
      <c r="L44" s="127" t="s">
        <v>4034</v>
      </c>
      <c r="M44" s="127" t="b">
        <v>1</v>
      </c>
      <c r="N44" s="127" t="s">
        <v>3692</v>
      </c>
      <c r="O44" s="208" t="str">
        <f>LEFT(DEDEL!E44,19)&amp;"."&amp;DEDELCR!F44</f>
        <v>Courtland School.2016.DDEL.E10.Au20</v>
      </c>
      <c r="P44" s="212" t="str">
        <f>DEDEL!J44</f>
        <v>10162/543965</v>
      </c>
      <c r="Q44" s="127" t="b">
        <v>1</v>
      </c>
      <c r="R44" s="127" t="b">
        <v>1</v>
      </c>
      <c r="S44" s="127" t="b">
        <v>1</v>
      </c>
    </row>
    <row r="45" spans="1:19" x14ac:dyDescent="0.25">
      <c r="A45" s="127" t="s">
        <v>4033</v>
      </c>
      <c r="B45" s="206">
        <v>1</v>
      </c>
      <c r="C45" s="127">
        <v>2</v>
      </c>
      <c r="D45" s="207">
        <f>DEDEL!K45</f>
        <v>400080</v>
      </c>
      <c r="E45" s="127" t="b">
        <v>1</v>
      </c>
      <c r="F45" s="208" t="str">
        <f>RIGHT(DEDEL!D45,4)&amp;"."&amp;DEDEL!N45&amp;"."&amp;DEDEL!L45&amp;"."&amp;MiscPay!$C$5</f>
        <v>2017.DDEL.E10.Au20</v>
      </c>
      <c r="G45" s="209">
        <f t="shared" ca="1" si="0"/>
        <v>44105</v>
      </c>
      <c r="H45" s="210">
        <f t="shared" ca="1" si="1"/>
        <v>0</v>
      </c>
      <c r="I45" s="211">
        <f t="shared" ca="1" si="2"/>
        <v>44105</v>
      </c>
      <c r="J45" s="127">
        <v>3</v>
      </c>
      <c r="K45" s="127" t="b">
        <v>1</v>
      </c>
      <c r="L45" s="127" t="s">
        <v>4034</v>
      </c>
      <c r="M45" s="127" t="b">
        <v>1</v>
      </c>
      <c r="N45" s="127" t="s">
        <v>3692</v>
      </c>
      <c r="O45" s="208" t="str">
        <f>LEFT(DEDEL!E45,19)&amp;"."&amp;DEDELCR!F45</f>
        <v>Cromer Road Primary.2017.DDEL.E10.Au20</v>
      </c>
      <c r="P45" s="212" t="str">
        <f>DEDEL!J45</f>
        <v>10162/543965</v>
      </c>
      <c r="Q45" s="127" t="b">
        <v>1</v>
      </c>
      <c r="R45" s="127" t="b">
        <v>1</v>
      </c>
      <c r="S45" s="127" t="b">
        <v>1</v>
      </c>
    </row>
    <row r="46" spans="1:19" x14ac:dyDescent="0.25">
      <c r="A46" s="127" t="s">
        <v>4033</v>
      </c>
      <c r="B46" s="206">
        <v>1</v>
      </c>
      <c r="C46" s="127">
        <v>2</v>
      </c>
      <c r="D46" s="207">
        <f>DEDEL!K46</f>
        <v>400105</v>
      </c>
      <c r="E46" s="127" t="b">
        <v>1</v>
      </c>
      <c r="F46" s="208" t="str">
        <f>RIGHT(DEDEL!D46,4)&amp;"."&amp;DEDEL!N46&amp;"."&amp;DEDEL!L46&amp;"."&amp;MiscPay!$C$5</f>
        <v>2073.DDEL.E10.Au20</v>
      </c>
      <c r="G46" s="209">
        <f t="shared" ca="1" si="0"/>
        <v>44105</v>
      </c>
      <c r="H46" s="210">
        <f t="shared" ca="1" si="1"/>
        <v>0</v>
      </c>
      <c r="I46" s="211">
        <f t="shared" ca="1" si="2"/>
        <v>44105</v>
      </c>
      <c r="J46" s="127">
        <v>3</v>
      </c>
      <c r="K46" s="127" t="b">
        <v>1</v>
      </c>
      <c r="L46" s="127" t="s">
        <v>4034</v>
      </c>
      <c r="M46" s="127" t="b">
        <v>1</v>
      </c>
      <c r="N46" s="127" t="s">
        <v>3692</v>
      </c>
      <c r="O46" s="208" t="str">
        <f>LEFT(DEDEL!E46,19)&amp;"."&amp;DEDELCR!F46</f>
        <v>Danegrove JMI Schoo.2073.DDEL.E10.Au20</v>
      </c>
      <c r="P46" s="212" t="str">
        <f>DEDEL!J46</f>
        <v>10162/543965</v>
      </c>
      <c r="Q46" s="127" t="b">
        <v>1</v>
      </c>
      <c r="R46" s="127" t="b">
        <v>1</v>
      </c>
      <c r="S46" s="127" t="b">
        <v>1</v>
      </c>
    </row>
    <row r="47" spans="1:19" x14ac:dyDescent="0.25">
      <c r="A47" s="127" t="s">
        <v>4033</v>
      </c>
      <c r="B47" s="206">
        <v>1</v>
      </c>
      <c r="C47" s="127">
        <v>2</v>
      </c>
      <c r="D47" s="207">
        <f>DEDEL!K47</f>
        <v>400036</v>
      </c>
      <c r="E47" s="127" t="b">
        <v>1</v>
      </c>
      <c r="F47" s="208" t="str">
        <f>RIGHT(DEDEL!D47,4)&amp;"."&amp;DEDEL!N47&amp;"."&amp;DEDEL!L47&amp;"."&amp;MiscPay!$C$5</f>
        <v>2019.DDEL.E10.Au20</v>
      </c>
      <c r="G47" s="209">
        <f t="shared" ca="1" si="0"/>
        <v>44105</v>
      </c>
      <c r="H47" s="210">
        <f t="shared" ca="1" si="1"/>
        <v>0</v>
      </c>
      <c r="I47" s="211">
        <f t="shared" ca="1" si="2"/>
        <v>44105</v>
      </c>
      <c r="J47" s="127">
        <v>3</v>
      </c>
      <c r="K47" s="127" t="b">
        <v>1</v>
      </c>
      <c r="L47" s="127" t="s">
        <v>4034</v>
      </c>
      <c r="M47" s="127" t="b">
        <v>1</v>
      </c>
      <c r="N47" s="127" t="s">
        <v>3692</v>
      </c>
      <c r="O47" s="208" t="str">
        <f>LEFT(DEDEL!E47,19)&amp;"."&amp;DEDELCR!F47</f>
        <v>Deansbrook Infant S.2019.DDEL.E10.Au20</v>
      </c>
      <c r="P47" s="212" t="str">
        <f>DEDEL!J47</f>
        <v>10162/543965</v>
      </c>
      <c r="Q47" s="127" t="b">
        <v>1</v>
      </c>
      <c r="R47" s="127" t="b">
        <v>1</v>
      </c>
      <c r="S47" s="127" t="b">
        <v>1</v>
      </c>
    </row>
    <row r="48" spans="1:19" x14ac:dyDescent="0.25">
      <c r="A48" s="127" t="s">
        <v>4033</v>
      </c>
      <c r="B48" s="206">
        <v>1</v>
      </c>
      <c r="C48" s="127">
        <v>2</v>
      </c>
      <c r="D48" s="207">
        <f>DEDEL!K48</f>
        <v>400042</v>
      </c>
      <c r="E48" s="127" t="b">
        <v>1</v>
      </c>
      <c r="F48" s="208" t="str">
        <f>RIGHT(DEDEL!D48,4)&amp;"."&amp;DEDEL!N48&amp;"."&amp;DEDEL!L48&amp;"."&amp;MiscPay!$C$5</f>
        <v>2021.DDEL.E10.Au20</v>
      </c>
      <c r="G48" s="209">
        <f t="shared" ca="1" si="0"/>
        <v>44105</v>
      </c>
      <c r="H48" s="210">
        <f t="shared" ca="1" si="1"/>
        <v>0</v>
      </c>
      <c r="I48" s="211">
        <f t="shared" ca="1" si="2"/>
        <v>44105</v>
      </c>
      <c r="J48" s="127">
        <v>3</v>
      </c>
      <c r="K48" s="127" t="b">
        <v>1</v>
      </c>
      <c r="L48" s="127" t="s">
        <v>4034</v>
      </c>
      <c r="M48" s="127" t="b">
        <v>1</v>
      </c>
      <c r="N48" s="127" t="s">
        <v>3692</v>
      </c>
      <c r="O48" s="208" t="str">
        <f>LEFT(DEDEL!E48,19)&amp;"."&amp;DEDELCR!F48</f>
        <v>Dollis Primary Scho.2021.DDEL.E10.Au20</v>
      </c>
      <c r="P48" s="212" t="str">
        <f>DEDEL!J48</f>
        <v>10162/543965</v>
      </c>
      <c r="Q48" s="127" t="b">
        <v>1</v>
      </c>
      <c r="R48" s="127" t="b">
        <v>1</v>
      </c>
      <c r="S48" s="127" t="b">
        <v>1</v>
      </c>
    </row>
    <row r="49" spans="1:19" x14ac:dyDescent="0.25">
      <c r="A49" s="127" t="s">
        <v>4033</v>
      </c>
      <c r="B49" s="206">
        <v>1</v>
      </c>
      <c r="C49" s="127">
        <v>2</v>
      </c>
      <c r="D49" s="207">
        <f>DEDEL!K49</f>
        <v>400159</v>
      </c>
      <c r="E49" s="127" t="b">
        <v>1</v>
      </c>
      <c r="F49" s="208" t="str">
        <f>RIGHT(DEDEL!D49,4)&amp;"."&amp;DEDEL!N49&amp;"."&amp;DEDEL!L49&amp;"."&amp;MiscPay!$C$5</f>
        <v>2023.DDEL.E10.Au20</v>
      </c>
      <c r="G49" s="209">
        <f t="shared" ca="1" si="0"/>
        <v>44105</v>
      </c>
      <c r="H49" s="210">
        <f t="shared" ca="1" si="1"/>
        <v>0</v>
      </c>
      <c r="I49" s="211">
        <f t="shared" ca="1" si="2"/>
        <v>44105</v>
      </c>
      <c r="J49" s="127">
        <v>3</v>
      </c>
      <c r="K49" s="127" t="b">
        <v>1</v>
      </c>
      <c r="L49" s="127" t="s">
        <v>4034</v>
      </c>
      <c r="M49" s="127" t="b">
        <v>1</v>
      </c>
      <c r="N49" s="127" t="s">
        <v>3692</v>
      </c>
      <c r="O49" s="208" t="str">
        <f>LEFT(DEDEL!E49,19)&amp;"."&amp;DEDELCR!F49</f>
        <v>Edgware Primary Sch.2023.DDEL.E10.Au20</v>
      </c>
      <c r="P49" s="212" t="str">
        <f>DEDEL!J49</f>
        <v>10162/543965</v>
      </c>
      <c r="Q49" s="127" t="b">
        <v>1</v>
      </c>
      <c r="R49" s="127" t="b">
        <v>1</v>
      </c>
      <c r="S49" s="127" t="b">
        <v>1</v>
      </c>
    </row>
    <row r="50" spans="1:19" x14ac:dyDescent="0.25">
      <c r="A50" s="127" t="s">
        <v>4033</v>
      </c>
      <c r="B50" s="206">
        <v>1</v>
      </c>
      <c r="C50" s="127">
        <v>2</v>
      </c>
      <c r="D50" s="207">
        <f>DEDEL!K50</f>
        <v>400047</v>
      </c>
      <c r="E50" s="127" t="b">
        <v>1</v>
      </c>
      <c r="F50" s="208" t="str">
        <f>RIGHT(DEDEL!D50,4)&amp;"."&amp;DEDEL!N50&amp;"."&amp;DEDEL!L50&amp;"."&amp;MiscPay!$C$5</f>
        <v>2024.DDEL.E10.Au20</v>
      </c>
      <c r="G50" s="209">
        <f t="shared" ca="1" si="0"/>
        <v>44105</v>
      </c>
      <c r="H50" s="210">
        <f t="shared" ca="1" si="1"/>
        <v>0</v>
      </c>
      <c r="I50" s="211">
        <f t="shared" ca="1" si="2"/>
        <v>44105</v>
      </c>
      <c r="J50" s="127">
        <v>3</v>
      </c>
      <c r="K50" s="127" t="b">
        <v>1</v>
      </c>
      <c r="L50" s="127" t="s">
        <v>4034</v>
      </c>
      <c r="M50" s="127" t="b">
        <v>1</v>
      </c>
      <c r="N50" s="127" t="s">
        <v>3692</v>
      </c>
      <c r="O50" s="208" t="str">
        <f>LEFT(DEDEL!E50,19)&amp;"."&amp;DEDELCR!F50</f>
        <v>Fairway Primary Sch.2024.DDEL.E10.Au20</v>
      </c>
      <c r="P50" s="212" t="str">
        <f>DEDEL!J50</f>
        <v>10162/543965</v>
      </c>
      <c r="Q50" s="127" t="b">
        <v>1</v>
      </c>
      <c r="R50" s="127" t="b">
        <v>1</v>
      </c>
      <c r="S50" s="127" t="b">
        <v>1</v>
      </c>
    </row>
    <row r="51" spans="1:19" x14ac:dyDescent="0.25">
      <c r="A51" s="127" t="s">
        <v>4033</v>
      </c>
      <c r="B51" s="206">
        <v>1</v>
      </c>
      <c r="C51" s="127">
        <v>2</v>
      </c>
      <c r="D51" s="207">
        <f>DEDEL!K51</f>
        <v>400001</v>
      </c>
      <c r="E51" s="127" t="b">
        <v>1</v>
      </c>
      <c r="F51" s="208" t="str">
        <f>RIGHT(DEDEL!D51,4)&amp;"."&amp;DEDEL!N51&amp;"."&amp;DEDEL!L51&amp;"."&amp;MiscPay!$C$5</f>
        <v>2025.DDEL.E10.Au20</v>
      </c>
      <c r="G51" s="209">
        <f t="shared" ca="1" si="0"/>
        <v>44105</v>
      </c>
      <c r="H51" s="210">
        <f t="shared" ca="1" si="1"/>
        <v>0</v>
      </c>
      <c r="I51" s="211">
        <f t="shared" ca="1" si="2"/>
        <v>44105</v>
      </c>
      <c r="J51" s="127">
        <v>3</v>
      </c>
      <c r="K51" s="127" t="b">
        <v>1</v>
      </c>
      <c r="L51" s="127" t="s">
        <v>4034</v>
      </c>
      <c r="M51" s="127" t="b">
        <v>1</v>
      </c>
      <c r="N51" s="127" t="s">
        <v>3692</v>
      </c>
      <c r="O51" s="208" t="str">
        <f>LEFT(DEDEL!E51,19)&amp;"."&amp;DEDELCR!F51</f>
        <v>Foulds.2025.DDEL.E10.Au20</v>
      </c>
      <c r="P51" s="212" t="str">
        <f>DEDEL!J51</f>
        <v>10162/543965</v>
      </c>
      <c r="Q51" s="127" t="b">
        <v>1</v>
      </c>
      <c r="R51" s="127" t="b">
        <v>1</v>
      </c>
      <c r="S51" s="127" t="b">
        <v>1</v>
      </c>
    </row>
    <row r="52" spans="1:19" x14ac:dyDescent="0.25">
      <c r="A52" s="127" t="s">
        <v>4033</v>
      </c>
      <c r="B52" s="206">
        <v>1</v>
      </c>
      <c r="C52" s="127">
        <v>2</v>
      </c>
      <c r="D52" s="207">
        <f>DEDEL!K52</f>
        <v>400082</v>
      </c>
      <c r="E52" s="127" t="b">
        <v>1</v>
      </c>
      <c r="F52" s="208" t="str">
        <f>RIGHT(DEDEL!D52,4)&amp;"."&amp;DEDEL!N52&amp;"."&amp;DEDEL!L52&amp;"."&amp;MiscPay!$C$5</f>
        <v>2026.DDEL.E10.Au20</v>
      </c>
      <c r="G52" s="209">
        <f t="shared" ca="1" si="0"/>
        <v>44105</v>
      </c>
      <c r="H52" s="210">
        <f t="shared" ca="1" si="1"/>
        <v>0</v>
      </c>
      <c r="I52" s="211">
        <f t="shared" ca="1" si="2"/>
        <v>44105</v>
      </c>
      <c r="J52" s="127">
        <v>3</v>
      </c>
      <c r="K52" s="127" t="b">
        <v>1</v>
      </c>
      <c r="L52" s="127" t="s">
        <v>4034</v>
      </c>
      <c r="M52" s="127" t="b">
        <v>1</v>
      </c>
      <c r="N52" s="127" t="s">
        <v>3692</v>
      </c>
      <c r="O52" s="208" t="str">
        <f>LEFT(DEDEL!E52,19)&amp;"."&amp;DEDELCR!F52</f>
        <v>Frith Manor School.2026.DDEL.E10.Au20</v>
      </c>
      <c r="P52" s="212" t="str">
        <f>DEDEL!J52</f>
        <v>10162/543965</v>
      </c>
      <c r="Q52" s="127" t="b">
        <v>1</v>
      </c>
      <c r="R52" s="127" t="b">
        <v>1</v>
      </c>
      <c r="S52" s="127" t="b">
        <v>1</v>
      </c>
    </row>
    <row r="53" spans="1:19" x14ac:dyDescent="0.25">
      <c r="A53" s="127" t="s">
        <v>4033</v>
      </c>
      <c r="B53" s="206">
        <v>1</v>
      </c>
      <c r="C53" s="127">
        <v>2</v>
      </c>
      <c r="D53" s="207">
        <f>DEDEL!K53</f>
        <v>400067</v>
      </c>
      <c r="E53" s="127" t="b">
        <v>1</v>
      </c>
      <c r="F53" s="208" t="str">
        <f>RIGHT(DEDEL!D53,4)&amp;"."&amp;DEDEL!N53&amp;"."&amp;DEDEL!L53&amp;"."&amp;MiscPay!$C$5</f>
        <v>2028.DDEL.E10.Au20</v>
      </c>
      <c r="G53" s="209">
        <f t="shared" ca="1" si="0"/>
        <v>44105</v>
      </c>
      <c r="H53" s="210">
        <f t="shared" ca="1" si="1"/>
        <v>0</v>
      </c>
      <c r="I53" s="211">
        <f t="shared" ca="1" si="2"/>
        <v>44105</v>
      </c>
      <c r="J53" s="127">
        <v>3</v>
      </c>
      <c r="K53" s="127" t="b">
        <v>1</v>
      </c>
      <c r="L53" s="127" t="s">
        <v>4034</v>
      </c>
      <c r="M53" s="127" t="b">
        <v>1</v>
      </c>
      <c r="N53" s="127" t="s">
        <v>3692</v>
      </c>
      <c r="O53" s="208" t="str">
        <f>LEFT(DEDEL!E53,19)&amp;"."&amp;DEDELCR!F53</f>
        <v>Garden Suburb Infan.2028.DDEL.E10.Au20</v>
      </c>
      <c r="P53" s="212" t="str">
        <f>DEDEL!J53</f>
        <v>10162/543965</v>
      </c>
      <c r="Q53" s="127" t="b">
        <v>1</v>
      </c>
      <c r="R53" s="127" t="b">
        <v>1</v>
      </c>
      <c r="S53" s="127" t="b">
        <v>1</v>
      </c>
    </row>
    <row r="54" spans="1:19" x14ac:dyDescent="0.25">
      <c r="A54" s="127" t="s">
        <v>4033</v>
      </c>
      <c r="B54" s="206">
        <v>1</v>
      </c>
      <c r="C54" s="127">
        <v>2</v>
      </c>
      <c r="D54" s="207">
        <f>DEDEL!K54</f>
        <v>400002</v>
      </c>
      <c r="E54" s="127" t="b">
        <v>1</v>
      </c>
      <c r="F54" s="208" t="str">
        <f>RIGHT(DEDEL!D54,4)&amp;"."&amp;DEDEL!N54&amp;"."&amp;DEDEL!L54&amp;"."&amp;MiscPay!$C$5</f>
        <v>2027.DDEL.E10.Au20</v>
      </c>
      <c r="G54" s="209">
        <f t="shared" ca="1" si="0"/>
        <v>44105</v>
      </c>
      <c r="H54" s="210">
        <f t="shared" ca="1" si="1"/>
        <v>0</v>
      </c>
      <c r="I54" s="211">
        <f t="shared" ca="1" si="2"/>
        <v>44105</v>
      </c>
      <c r="J54" s="127">
        <v>3</v>
      </c>
      <c r="K54" s="127" t="b">
        <v>1</v>
      </c>
      <c r="L54" s="127" t="s">
        <v>4034</v>
      </c>
      <c r="M54" s="127" t="b">
        <v>1</v>
      </c>
      <c r="N54" s="127" t="s">
        <v>3692</v>
      </c>
      <c r="O54" s="208" t="str">
        <f>LEFT(DEDEL!E54,19)&amp;"."&amp;DEDELCR!F54</f>
        <v>Garden Suburb Junio.2027.DDEL.E10.Au20</v>
      </c>
      <c r="P54" s="212" t="str">
        <f>DEDEL!J54</f>
        <v>10162/543965</v>
      </c>
      <c r="Q54" s="127" t="b">
        <v>1</v>
      </c>
      <c r="R54" s="127" t="b">
        <v>1</v>
      </c>
      <c r="S54" s="127" t="b">
        <v>1</v>
      </c>
    </row>
    <row r="55" spans="1:19" x14ac:dyDescent="0.25">
      <c r="A55" s="127" t="s">
        <v>4033</v>
      </c>
      <c r="B55" s="206">
        <v>1</v>
      </c>
      <c r="C55" s="127">
        <v>2</v>
      </c>
      <c r="D55" s="207">
        <f>DEDEL!K55</f>
        <v>400035</v>
      </c>
      <c r="E55" s="127" t="b">
        <v>1</v>
      </c>
      <c r="F55" s="208" t="str">
        <f>RIGHT(DEDEL!D55,4)&amp;"."&amp;DEDEL!N55&amp;"."&amp;DEDEL!L55&amp;"."&amp;MiscPay!$C$5</f>
        <v>2029.DDEL.E10.Au20</v>
      </c>
      <c r="G55" s="209">
        <f t="shared" ca="1" si="0"/>
        <v>44105</v>
      </c>
      <c r="H55" s="210">
        <f t="shared" ca="1" si="1"/>
        <v>0</v>
      </c>
      <c r="I55" s="211">
        <f t="shared" ca="1" si="2"/>
        <v>44105</v>
      </c>
      <c r="J55" s="127">
        <v>3</v>
      </c>
      <c r="K55" s="127" t="b">
        <v>1</v>
      </c>
      <c r="L55" s="127" t="s">
        <v>4034</v>
      </c>
      <c r="M55" s="127" t="b">
        <v>1</v>
      </c>
      <c r="N55" s="127" t="s">
        <v>3692</v>
      </c>
      <c r="O55" s="208" t="str">
        <f>LEFT(DEDEL!E55,19)&amp;"."&amp;DEDELCR!F55</f>
        <v>Goldbeaters Primary.2029.DDEL.E10.Au20</v>
      </c>
      <c r="P55" s="212" t="str">
        <f>DEDEL!J55</f>
        <v>10162/543965</v>
      </c>
      <c r="Q55" s="127" t="b">
        <v>1</v>
      </c>
      <c r="R55" s="127" t="b">
        <v>1</v>
      </c>
      <c r="S55" s="127" t="b">
        <v>1</v>
      </c>
    </row>
    <row r="56" spans="1:19" x14ac:dyDescent="0.25">
      <c r="A56" s="127" t="s">
        <v>4033</v>
      </c>
      <c r="B56" s="206">
        <v>1</v>
      </c>
      <c r="C56" s="127">
        <v>2</v>
      </c>
      <c r="D56" s="207">
        <f>DEDEL!K56</f>
        <v>400108</v>
      </c>
      <c r="E56" s="127" t="b">
        <v>1</v>
      </c>
      <c r="F56" s="208" t="str">
        <f>RIGHT(DEDEL!D56,4)&amp;"."&amp;DEDEL!N56&amp;"."&amp;DEDEL!L56&amp;"."&amp;MiscPay!$C$5</f>
        <v>3516.DDEL.E10.Au20</v>
      </c>
      <c r="G56" s="209">
        <f t="shared" ca="1" si="0"/>
        <v>44105</v>
      </c>
      <c r="H56" s="210">
        <f t="shared" ca="1" si="1"/>
        <v>0</v>
      </c>
      <c r="I56" s="211">
        <f t="shared" ca="1" si="2"/>
        <v>44105</v>
      </c>
      <c r="J56" s="127">
        <v>3</v>
      </c>
      <c r="K56" s="127" t="b">
        <v>1</v>
      </c>
      <c r="L56" s="127" t="s">
        <v>4034</v>
      </c>
      <c r="M56" s="127" t="b">
        <v>1</v>
      </c>
      <c r="N56" s="127" t="s">
        <v>3692</v>
      </c>
      <c r="O56" s="208" t="str">
        <f>LEFT(DEDEL!E56,19)&amp;"."&amp;DEDELCR!F56</f>
        <v>Hasmonean Primary S.3516.DDEL.E10.Au20</v>
      </c>
      <c r="P56" s="212" t="str">
        <f>DEDEL!J56</f>
        <v>10162/543965</v>
      </c>
      <c r="Q56" s="127" t="b">
        <v>1</v>
      </c>
      <c r="R56" s="127" t="b">
        <v>1</v>
      </c>
      <c r="S56" s="127" t="b">
        <v>1</v>
      </c>
    </row>
    <row r="57" spans="1:19" x14ac:dyDescent="0.25">
      <c r="A57" s="127" t="s">
        <v>4033</v>
      </c>
      <c r="B57" s="206">
        <v>1</v>
      </c>
      <c r="C57" s="127">
        <v>2</v>
      </c>
      <c r="D57" s="207">
        <f>DEDEL!K57</f>
        <v>400026</v>
      </c>
      <c r="E57" s="127" t="b">
        <v>1</v>
      </c>
      <c r="F57" s="208" t="str">
        <f>RIGHT(DEDEL!D57,4)&amp;"."&amp;DEDEL!N57&amp;"."&amp;DEDEL!L57&amp;"."&amp;MiscPay!$C$5</f>
        <v>2031.DDEL.E10.Au20</v>
      </c>
      <c r="G57" s="209">
        <f t="shared" ca="1" si="0"/>
        <v>44105</v>
      </c>
      <c r="H57" s="210">
        <f t="shared" ca="1" si="1"/>
        <v>0</v>
      </c>
      <c r="I57" s="211">
        <f t="shared" ca="1" si="2"/>
        <v>44105</v>
      </c>
      <c r="J57" s="127">
        <v>3</v>
      </c>
      <c r="K57" s="127" t="b">
        <v>1</v>
      </c>
      <c r="L57" s="127" t="s">
        <v>4034</v>
      </c>
      <c r="M57" s="127" t="b">
        <v>1</v>
      </c>
      <c r="N57" s="127" t="s">
        <v>3692</v>
      </c>
      <c r="O57" s="208" t="str">
        <f>LEFT(DEDEL!E57,19)&amp;"."&amp;DEDELCR!F57</f>
        <v>Hollickwood JMI Sch.2031.DDEL.E10.Au20</v>
      </c>
      <c r="P57" s="212" t="str">
        <f>DEDEL!J57</f>
        <v>10162/543965</v>
      </c>
      <c r="Q57" s="127" t="b">
        <v>1</v>
      </c>
      <c r="R57" s="127" t="b">
        <v>1</v>
      </c>
      <c r="S57" s="127" t="b">
        <v>1</v>
      </c>
    </row>
    <row r="58" spans="1:19" x14ac:dyDescent="0.25">
      <c r="A58" s="127" t="s">
        <v>4033</v>
      </c>
      <c r="B58" s="206">
        <v>1</v>
      </c>
      <c r="C58" s="127">
        <v>2</v>
      </c>
      <c r="D58" s="207">
        <f>DEDEL!K58</f>
        <v>400084</v>
      </c>
      <c r="E58" s="127" t="b">
        <v>1</v>
      </c>
      <c r="F58" s="208" t="str">
        <f>RIGHT(DEDEL!D58,4)&amp;"."&amp;DEDEL!N58&amp;"."&amp;DEDEL!L58&amp;"."&amp;MiscPay!$C$5</f>
        <v>2032.DDEL.E10.Au20</v>
      </c>
      <c r="G58" s="209">
        <f t="shared" ca="1" si="0"/>
        <v>44105</v>
      </c>
      <c r="H58" s="210">
        <f t="shared" ca="1" si="1"/>
        <v>0</v>
      </c>
      <c r="I58" s="211">
        <f t="shared" ca="1" si="2"/>
        <v>44105</v>
      </c>
      <c r="J58" s="127">
        <v>3</v>
      </c>
      <c r="K58" s="127" t="b">
        <v>1</v>
      </c>
      <c r="L58" s="127" t="s">
        <v>4034</v>
      </c>
      <c r="M58" s="127" t="b">
        <v>1</v>
      </c>
      <c r="N58" s="127" t="s">
        <v>3692</v>
      </c>
      <c r="O58" s="208" t="str">
        <f>LEFT(DEDEL!E58,19)&amp;"."&amp;DEDELCR!F58</f>
        <v>Holly Park School.2032.DDEL.E10.Au20</v>
      </c>
      <c r="P58" s="212" t="str">
        <f>DEDEL!J58</f>
        <v>10162/543965</v>
      </c>
      <c r="Q58" s="127" t="b">
        <v>1</v>
      </c>
      <c r="R58" s="127" t="b">
        <v>1</v>
      </c>
      <c r="S58" s="127" t="b">
        <v>1</v>
      </c>
    </row>
    <row r="59" spans="1:19" x14ac:dyDescent="0.25">
      <c r="A59" s="127" t="s">
        <v>4033</v>
      </c>
      <c r="B59" s="206">
        <v>1</v>
      </c>
      <c r="C59" s="127">
        <v>2</v>
      </c>
      <c r="D59" s="207">
        <f>DEDEL!K59</f>
        <v>400008</v>
      </c>
      <c r="E59" s="127" t="b">
        <v>1</v>
      </c>
      <c r="F59" s="208" t="str">
        <f>RIGHT(DEDEL!D59,4)&amp;"."&amp;DEDEL!N59&amp;"."&amp;DEDEL!L59&amp;"."&amp;MiscPay!$C$5</f>
        <v>3304.DDEL.E10.Au20</v>
      </c>
      <c r="G59" s="209">
        <f t="shared" ca="1" si="0"/>
        <v>44105</v>
      </c>
      <c r="H59" s="210">
        <f t="shared" ca="1" si="1"/>
        <v>0</v>
      </c>
      <c r="I59" s="211">
        <f t="shared" ca="1" si="2"/>
        <v>44105</v>
      </c>
      <c r="J59" s="127">
        <v>3</v>
      </c>
      <c r="K59" s="127" t="b">
        <v>1</v>
      </c>
      <c r="L59" s="127" t="s">
        <v>4034</v>
      </c>
      <c r="M59" s="127" t="b">
        <v>1</v>
      </c>
      <c r="N59" s="127" t="s">
        <v>3692</v>
      </c>
      <c r="O59" s="208" t="str">
        <f>LEFT(DEDEL!E59,19)&amp;"."&amp;DEDELCR!F59</f>
        <v>Holy Trinity School.3304.DDEL.E10.Au20</v>
      </c>
      <c r="P59" s="212" t="str">
        <f>DEDEL!J59</f>
        <v>10162/543965</v>
      </c>
      <c r="Q59" s="127" t="b">
        <v>1</v>
      </c>
      <c r="R59" s="127" t="b">
        <v>1</v>
      </c>
      <c r="S59" s="127" t="b">
        <v>1</v>
      </c>
    </row>
    <row r="60" spans="1:19" x14ac:dyDescent="0.25">
      <c r="A60" s="127" t="s">
        <v>4033</v>
      </c>
      <c r="B60" s="206">
        <v>1</v>
      </c>
      <c r="C60" s="127">
        <v>2</v>
      </c>
      <c r="D60" s="207">
        <f>DEDEL!K60</f>
        <v>400046</v>
      </c>
      <c r="E60" s="127" t="b">
        <v>1</v>
      </c>
      <c r="F60" s="208" t="str">
        <f>RIGHT(DEDEL!D60,4)&amp;"."&amp;DEDEL!N60&amp;"."&amp;DEDEL!L60&amp;"."&amp;MiscPay!$C$5</f>
        <v>2036.DDEL.E10.Au20</v>
      </c>
      <c r="G60" s="209">
        <f t="shared" ca="1" si="0"/>
        <v>44105</v>
      </c>
      <c r="H60" s="210">
        <f t="shared" ca="1" si="1"/>
        <v>0</v>
      </c>
      <c r="I60" s="211">
        <f t="shared" ca="1" si="2"/>
        <v>44105</v>
      </c>
      <c r="J60" s="127">
        <v>3</v>
      </c>
      <c r="K60" s="127" t="b">
        <v>1</v>
      </c>
      <c r="L60" s="127" t="s">
        <v>4034</v>
      </c>
      <c r="M60" s="127" t="b">
        <v>1</v>
      </c>
      <c r="N60" s="127" t="s">
        <v>3692</v>
      </c>
      <c r="O60" s="208" t="str">
        <f>LEFT(DEDEL!E60,19)&amp;"."&amp;DEDELCR!F60</f>
        <v>Livingstone School.2036.DDEL.E10.Au20</v>
      </c>
      <c r="P60" s="212" t="str">
        <f>DEDEL!J60</f>
        <v>10162/543965</v>
      </c>
      <c r="Q60" s="127" t="b">
        <v>1</v>
      </c>
      <c r="R60" s="127" t="b">
        <v>1</v>
      </c>
      <c r="S60" s="127" t="b">
        <v>1</v>
      </c>
    </row>
    <row r="61" spans="1:19" x14ac:dyDescent="0.25">
      <c r="A61" s="127" t="s">
        <v>4033</v>
      </c>
      <c r="B61" s="206">
        <v>1</v>
      </c>
      <c r="C61" s="127">
        <v>2</v>
      </c>
      <c r="D61" s="207">
        <f>DEDEL!K61</f>
        <v>400030</v>
      </c>
      <c r="E61" s="127" t="b">
        <v>1</v>
      </c>
      <c r="F61" s="208" t="str">
        <f>RIGHT(DEDEL!D61,4)&amp;"."&amp;DEDEL!N61&amp;"."&amp;DEDEL!L61&amp;"."&amp;MiscPay!$C$5</f>
        <v>2037.DDEL.E10.Au20</v>
      </c>
      <c r="G61" s="209">
        <f t="shared" ca="1" si="0"/>
        <v>44105</v>
      </c>
      <c r="H61" s="210">
        <f t="shared" ca="1" si="1"/>
        <v>0</v>
      </c>
      <c r="I61" s="211">
        <f t="shared" ca="1" si="2"/>
        <v>44105</v>
      </c>
      <c r="J61" s="127">
        <v>3</v>
      </c>
      <c r="K61" s="127" t="b">
        <v>1</v>
      </c>
      <c r="L61" s="127" t="s">
        <v>4034</v>
      </c>
      <c r="M61" s="127" t="b">
        <v>1</v>
      </c>
      <c r="N61" s="127" t="s">
        <v>3692</v>
      </c>
      <c r="O61" s="208" t="str">
        <f>LEFT(DEDEL!E61,19)&amp;"."&amp;DEDELCR!F61</f>
        <v>Manorside Primary S.2037.DDEL.E10.Au20</v>
      </c>
      <c r="P61" s="212" t="str">
        <f>DEDEL!J61</f>
        <v>10162/543965</v>
      </c>
      <c r="Q61" s="127" t="b">
        <v>1</v>
      </c>
      <c r="R61" s="127" t="b">
        <v>1</v>
      </c>
      <c r="S61" s="127" t="b">
        <v>1</v>
      </c>
    </row>
    <row r="62" spans="1:19" x14ac:dyDescent="0.25">
      <c r="A62" s="127" t="s">
        <v>4033</v>
      </c>
      <c r="B62" s="206">
        <v>1</v>
      </c>
      <c r="C62" s="127">
        <v>2</v>
      </c>
      <c r="D62" s="207">
        <f>DEDEL!K62</f>
        <v>400130</v>
      </c>
      <c r="E62" s="127" t="b">
        <v>1</v>
      </c>
      <c r="F62" s="208" t="str">
        <f>RIGHT(DEDEL!D62,4)&amp;"."&amp;DEDEL!N62&amp;"."&amp;DEDEL!L62&amp;"."&amp;MiscPay!$C$5</f>
        <v>3523.DDEL.E10.Au20</v>
      </c>
      <c r="G62" s="209">
        <f t="shared" ca="1" si="0"/>
        <v>44105</v>
      </c>
      <c r="H62" s="210">
        <f t="shared" ca="1" si="1"/>
        <v>0</v>
      </c>
      <c r="I62" s="211">
        <f t="shared" ca="1" si="2"/>
        <v>44105</v>
      </c>
      <c r="J62" s="127">
        <v>3</v>
      </c>
      <c r="K62" s="127" t="b">
        <v>1</v>
      </c>
      <c r="L62" s="127" t="s">
        <v>4034</v>
      </c>
      <c r="M62" s="127" t="b">
        <v>1</v>
      </c>
      <c r="N62" s="127" t="s">
        <v>3692</v>
      </c>
      <c r="O62" s="208" t="str">
        <f>LEFT(DEDEL!E62,19)&amp;"."&amp;DEDELCR!F62</f>
        <v>Martin Primary Scho.3523.DDEL.E10.Au20</v>
      </c>
      <c r="P62" s="212" t="str">
        <f>DEDEL!J62</f>
        <v>10162/543965</v>
      </c>
      <c r="Q62" s="127" t="b">
        <v>1</v>
      </c>
      <c r="R62" s="127" t="b">
        <v>1</v>
      </c>
      <c r="S62" s="127" t="b">
        <v>1</v>
      </c>
    </row>
    <row r="63" spans="1:19" x14ac:dyDescent="0.25">
      <c r="A63" s="127" t="s">
        <v>4033</v>
      </c>
      <c r="B63" s="206">
        <v>1</v>
      </c>
      <c r="C63" s="127">
        <v>2</v>
      </c>
      <c r="D63" s="207">
        <f>DEDEL!K63</f>
        <v>400112</v>
      </c>
      <c r="E63" s="127" t="b">
        <v>1</v>
      </c>
      <c r="F63" s="208" t="str">
        <f>RIGHT(DEDEL!D63,4)&amp;"."&amp;DEDEL!N63&amp;"."&amp;DEDEL!L63&amp;"."&amp;MiscPay!$C$5</f>
        <v>5948.DDEL.E10.Au20</v>
      </c>
      <c r="G63" s="209">
        <f t="shared" ca="1" si="0"/>
        <v>44105</v>
      </c>
      <c r="H63" s="210">
        <f t="shared" ca="1" si="1"/>
        <v>0</v>
      </c>
      <c r="I63" s="211">
        <f t="shared" ca="1" si="2"/>
        <v>44105</v>
      </c>
      <c r="J63" s="127">
        <v>3</v>
      </c>
      <c r="K63" s="127" t="b">
        <v>1</v>
      </c>
      <c r="L63" s="127" t="s">
        <v>4034</v>
      </c>
      <c r="M63" s="127" t="b">
        <v>1</v>
      </c>
      <c r="N63" s="127" t="s">
        <v>3692</v>
      </c>
      <c r="O63" s="208" t="str">
        <f>LEFT(DEDEL!E63,19)&amp;"."&amp;DEDELCR!F63</f>
        <v>Mathilda Marks-Kenn.5948.DDEL.E10.Au20</v>
      </c>
      <c r="P63" s="212" t="str">
        <f>DEDEL!J63</f>
        <v>10162/543965</v>
      </c>
      <c r="Q63" s="127" t="b">
        <v>1</v>
      </c>
      <c r="R63" s="127" t="b">
        <v>1</v>
      </c>
      <c r="S63" s="127" t="b">
        <v>1</v>
      </c>
    </row>
    <row r="64" spans="1:19" x14ac:dyDescent="0.25">
      <c r="A64" s="127" t="s">
        <v>4033</v>
      </c>
      <c r="B64" s="206">
        <v>1</v>
      </c>
      <c r="C64" s="127">
        <v>2</v>
      </c>
      <c r="D64" s="207">
        <f>DEDEL!K64</f>
        <v>400110</v>
      </c>
      <c r="E64" s="127" t="b">
        <v>1</v>
      </c>
      <c r="F64" s="208" t="str">
        <f>RIGHT(DEDEL!D64,4)&amp;"."&amp;DEDEL!N64&amp;"."&amp;DEDEL!L64&amp;"."&amp;MiscPay!$C$5</f>
        <v>5949.DDEL.E10.Au20</v>
      </c>
      <c r="G64" s="209">
        <f t="shared" ca="1" si="0"/>
        <v>44105</v>
      </c>
      <c r="H64" s="210">
        <f t="shared" ca="1" si="1"/>
        <v>0</v>
      </c>
      <c r="I64" s="211">
        <f t="shared" ca="1" si="2"/>
        <v>44105</v>
      </c>
      <c r="J64" s="127">
        <v>3</v>
      </c>
      <c r="K64" s="127" t="b">
        <v>1</v>
      </c>
      <c r="L64" s="127" t="s">
        <v>4034</v>
      </c>
      <c r="M64" s="127" t="b">
        <v>1</v>
      </c>
      <c r="N64" s="127" t="s">
        <v>3692</v>
      </c>
      <c r="O64" s="208" t="str">
        <f>LEFT(DEDEL!E64,19)&amp;"."&amp;DEDELCR!F64</f>
        <v>Menorah Foundation .5949.DDEL.E10.Au20</v>
      </c>
      <c r="P64" s="212" t="str">
        <f>DEDEL!J64</f>
        <v>10162/543965</v>
      </c>
      <c r="Q64" s="127" t="b">
        <v>1</v>
      </c>
      <c r="R64" s="127" t="b">
        <v>1</v>
      </c>
      <c r="S64" s="127" t="b">
        <v>1</v>
      </c>
    </row>
    <row r="65" spans="1:19" x14ac:dyDescent="0.25">
      <c r="A65" s="127" t="s">
        <v>4033</v>
      </c>
      <c r="B65" s="206">
        <v>1</v>
      </c>
      <c r="C65" s="127">
        <v>2</v>
      </c>
      <c r="D65" s="207">
        <f>DEDEL!K65</f>
        <v>400007</v>
      </c>
      <c r="E65" s="127" t="b">
        <v>1</v>
      </c>
      <c r="F65" s="208" t="str">
        <f>RIGHT(DEDEL!D65,4)&amp;"."&amp;DEDEL!N65&amp;"."&amp;DEDEL!L65&amp;"."&amp;MiscPay!$C$5</f>
        <v>3513.DDEL.E10.Au20</v>
      </c>
      <c r="G65" s="209">
        <f t="shared" ca="1" si="0"/>
        <v>44105</v>
      </c>
      <c r="H65" s="210">
        <f t="shared" ca="1" si="1"/>
        <v>0</v>
      </c>
      <c r="I65" s="211">
        <f t="shared" ca="1" si="2"/>
        <v>44105</v>
      </c>
      <c r="J65" s="127">
        <v>3</v>
      </c>
      <c r="K65" s="127" t="b">
        <v>1</v>
      </c>
      <c r="L65" s="127" t="s">
        <v>4034</v>
      </c>
      <c r="M65" s="127" t="b">
        <v>1</v>
      </c>
      <c r="N65" s="127" t="s">
        <v>3692</v>
      </c>
      <c r="O65" s="208" t="str">
        <f>LEFT(DEDEL!E65,19)&amp;"."&amp;DEDELCR!F65</f>
        <v>Menorah Primary Sch.3513.DDEL.E10.Au20</v>
      </c>
      <c r="P65" s="212" t="str">
        <f>DEDEL!J65</f>
        <v>10162/543965</v>
      </c>
      <c r="Q65" s="127" t="b">
        <v>1</v>
      </c>
      <c r="R65" s="127" t="b">
        <v>1</v>
      </c>
      <c r="S65" s="127" t="b">
        <v>1</v>
      </c>
    </row>
    <row r="66" spans="1:19" x14ac:dyDescent="0.25">
      <c r="A66" s="127" t="s">
        <v>4033</v>
      </c>
      <c r="B66" s="206">
        <v>1</v>
      </c>
      <c r="C66" s="127">
        <v>2</v>
      </c>
      <c r="D66" s="207">
        <f>DEDEL!K66</f>
        <v>400086</v>
      </c>
      <c r="E66" s="127" t="b">
        <v>1</v>
      </c>
      <c r="F66" s="208" t="str">
        <f>RIGHT(DEDEL!D66,4)&amp;"."&amp;DEDEL!N66&amp;"."&amp;DEDEL!L66&amp;"."&amp;MiscPay!$C$5</f>
        <v>3305.DDEL.E10.Au20</v>
      </c>
      <c r="G66" s="209">
        <f t="shared" ca="1" si="0"/>
        <v>44105</v>
      </c>
      <c r="H66" s="210">
        <f t="shared" ca="1" si="1"/>
        <v>0</v>
      </c>
      <c r="I66" s="211">
        <f t="shared" ca="1" si="2"/>
        <v>44105</v>
      </c>
      <c r="J66" s="127">
        <v>3</v>
      </c>
      <c r="K66" s="127" t="b">
        <v>1</v>
      </c>
      <c r="L66" s="127" t="s">
        <v>4034</v>
      </c>
      <c r="M66" s="127" t="b">
        <v>1</v>
      </c>
      <c r="N66" s="127" t="s">
        <v>3692</v>
      </c>
      <c r="O66" s="208" t="str">
        <f>LEFT(DEDEL!E66,19)&amp;"."&amp;DEDELCR!F66</f>
        <v>Monken Hadley C E P.3305.DDEL.E10.Au20</v>
      </c>
      <c r="P66" s="212" t="str">
        <f>DEDEL!J66</f>
        <v>10162/543965</v>
      </c>
      <c r="Q66" s="127" t="b">
        <v>1</v>
      </c>
      <c r="R66" s="127" t="b">
        <v>1</v>
      </c>
      <c r="S66" s="127" t="b">
        <v>1</v>
      </c>
    </row>
    <row r="67" spans="1:19" x14ac:dyDescent="0.25">
      <c r="A67" s="127" t="s">
        <v>4033</v>
      </c>
      <c r="B67" s="206">
        <v>1</v>
      </c>
      <c r="C67" s="127">
        <v>2</v>
      </c>
      <c r="D67" s="207">
        <f>DEDEL!K67</f>
        <v>400048</v>
      </c>
      <c r="E67" s="127" t="b">
        <v>1</v>
      </c>
      <c r="F67" s="208" t="str">
        <f>RIGHT(DEDEL!D67,4)&amp;"."&amp;DEDEL!N67&amp;"."&amp;DEDEL!L67&amp;"."&amp;MiscPay!$C$5</f>
        <v>2042.DDEL.E10.Au20</v>
      </c>
      <c r="G67" s="209">
        <f t="shared" ca="1" si="0"/>
        <v>44105</v>
      </c>
      <c r="H67" s="210">
        <f t="shared" ca="1" si="1"/>
        <v>0</v>
      </c>
      <c r="I67" s="211">
        <f t="shared" ca="1" si="2"/>
        <v>44105</v>
      </c>
      <c r="J67" s="127">
        <v>3</v>
      </c>
      <c r="K67" s="127" t="b">
        <v>1</v>
      </c>
      <c r="L67" s="127" t="s">
        <v>4034</v>
      </c>
      <c r="M67" s="127" t="b">
        <v>1</v>
      </c>
      <c r="N67" s="127" t="s">
        <v>3692</v>
      </c>
      <c r="O67" s="208" t="str">
        <f>LEFT(DEDEL!E67,19)&amp;"."&amp;DEDELCR!F67</f>
        <v>Monkfrith School.2042.DDEL.E10.Au20</v>
      </c>
      <c r="P67" s="212" t="str">
        <f>DEDEL!J67</f>
        <v>10162/543965</v>
      </c>
      <c r="Q67" s="127" t="b">
        <v>1</v>
      </c>
      <c r="R67" s="127" t="b">
        <v>1</v>
      </c>
      <c r="S67" s="127" t="b">
        <v>1</v>
      </c>
    </row>
    <row r="68" spans="1:19" x14ac:dyDescent="0.25">
      <c r="A68" s="127" t="s">
        <v>4033</v>
      </c>
      <c r="B68" s="206">
        <v>1</v>
      </c>
      <c r="C68" s="127">
        <v>2</v>
      </c>
      <c r="D68" s="207">
        <f>DEDEL!K68</f>
        <v>400087</v>
      </c>
      <c r="E68" s="127" t="b">
        <v>1</v>
      </c>
      <c r="F68" s="208" t="str">
        <f>RIGHT(DEDEL!D68,4)&amp;"."&amp;DEDEL!N68&amp;"."&amp;DEDEL!L68&amp;"."&amp;MiscPay!$C$5</f>
        <v>2044.DDEL.E10.Au20</v>
      </c>
      <c r="G68" s="209">
        <f t="shared" ca="1" si="0"/>
        <v>44105</v>
      </c>
      <c r="H68" s="210">
        <f t="shared" ca="1" si="1"/>
        <v>0</v>
      </c>
      <c r="I68" s="211">
        <f t="shared" ca="1" si="2"/>
        <v>44105</v>
      </c>
      <c r="J68" s="127">
        <v>3</v>
      </c>
      <c r="K68" s="127" t="b">
        <v>1</v>
      </c>
      <c r="L68" s="127" t="s">
        <v>4034</v>
      </c>
      <c r="M68" s="127" t="b">
        <v>1</v>
      </c>
      <c r="N68" s="127" t="s">
        <v>3692</v>
      </c>
      <c r="O68" s="208" t="str">
        <f>LEFT(DEDEL!E68,19)&amp;"."&amp;DEDELCR!F68</f>
        <v>Moss Hall Infant Sc.2044.DDEL.E10.Au20</v>
      </c>
      <c r="P68" s="212" t="str">
        <f>DEDEL!J68</f>
        <v>10162/543965</v>
      </c>
      <c r="Q68" s="127" t="b">
        <v>1</v>
      </c>
      <c r="R68" s="127" t="b">
        <v>1</v>
      </c>
      <c r="S68" s="127" t="b">
        <v>1</v>
      </c>
    </row>
    <row r="69" spans="1:19" x14ac:dyDescent="0.25">
      <c r="A69" s="127" t="s">
        <v>4033</v>
      </c>
      <c r="B69" s="206">
        <v>1</v>
      </c>
      <c r="C69" s="127">
        <v>2</v>
      </c>
      <c r="D69" s="207">
        <f>DEDEL!K69</f>
        <v>400088</v>
      </c>
      <c r="E69" s="127" t="b">
        <v>1</v>
      </c>
      <c r="F69" s="208" t="str">
        <f>RIGHT(DEDEL!D69,4)&amp;"."&amp;DEDEL!N69&amp;"."&amp;DEDEL!L69&amp;"."&amp;MiscPay!$C$5</f>
        <v>2043.DDEL.E10.Au20</v>
      </c>
      <c r="G69" s="209">
        <f t="shared" ca="1" si="0"/>
        <v>44105</v>
      </c>
      <c r="H69" s="210">
        <f t="shared" ca="1" si="1"/>
        <v>0</v>
      </c>
      <c r="I69" s="211">
        <f t="shared" ca="1" si="2"/>
        <v>44105</v>
      </c>
      <c r="J69" s="127">
        <v>3</v>
      </c>
      <c r="K69" s="127" t="b">
        <v>1</v>
      </c>
      <c r="L69" s="127" t="s">
        <v>4034</v>
      </c>
      <c r="M69" s="127" t="b">
        <v>1</v>
      </c>
      <c r="N69" s="127" t="s">
        <v>3692</v>
      </c>
      <c r="O69" s="208" t="str">
        <f>LEFT(DEDEL!E69,19)&amp;"."&amp;DEDELCR!F69</f>
        <v>Moss Hall Junior Sc.2043.DDEL.E10.Au20</v>
      </c>
      <c r="P69" s="212" t="str">
        <f>DEDEL!J69</f>
        <v>10162/543965</v>
      </c>
      <c r="Q69" s="127" t="b">
        <v>1</v>
      </c>
      <c r="R69" s="127" t="b">
        <v>1</v>
      </c>
      <c r="S69" s="127" t="b">
        <v>1</v>
      </c>
    </row>
    <row r="70" spans="1:19" x14ac:dyDescent="0.25">
      <c r="A70" s="127" t="s">
        <v>4033</v>
      </c>
      <c r="B70" s="206">
        <v>1</v>
      </c>
      <c r="C70" s="127">
        <v>2</v>
      </c>
      <c r="D70" s="207">
        <f>DEDEL!K70</f>
        <v>158733</v>
      </c>
      <c r="E70" s="127" t="b">
        <v>1</v>
      </c>
      <c r="F70" s="208" t="str">
        <f>RIGHT(DEDEL!D70,4)&amp;"."&amp;DEDEL!N70&amp;"."&amp;DEDEL!L70&amp;"."&amp;MiscPay!$C$5</f>
        <v>2053.DDEL.E10.Au20</v>
      </c>
      <c r="G70" s="209">
        <f t="shared" ca="1" si="0"/>
        <v>44105</v>
      </c>
      <c r="H70" s="210">
        <f t="shared" ca="1" si="1"/>
        <v>0</v>
      </c>
      <c r="I70" s="211">
        <f t="shared" ca="1" si="2"/>
        <v>44105</v>
      </c>
      <c r="J70" s="127">
        <v>3</v>
      </c>
      <c r="K70" s="127" t="b">
        <v>1</v>
      </c>
      <c r="L70" s="127" t="s">
        <v>4034</v>
      </c>
      <c r="M70" s="127" t="b">
        <v>1</v>
      </c>
      <c r="N70" s="127" t="s">
        <v>3692</v>
      </c>
      <c r="O70" s="208" t="str">
        <f>LEFT(DEDEL!E70,19)&amp;"."&amp;DEDELCR!F70</f>
        <v>Noam Primary School.2053.DDEL.E10.Au20</v>
      </c>
      <c r="P70" s="212" t="str">
        <f>DEDEL!J70</f>
        <v>10162/543965</v>
      </c>
      <c r="Q70" s="127" t="b">
        <v>1</v>
      </c>
      <c r="R70" s="127" t="b">
        <v>1</v>
      </c>
      <c r="S70" s="127" t="b">
        <v>1</v>
      </c>
    </row>
    <row r="71" spans="1:19" x14ac:dyDescent="0.25">
      <c r="A71" s="127" t="s">
        <v>4033</v>
      </c>
      <c r="B71" s="206">
        <v>1</v>
      </c>
      <c r="C71" s="127">
        <v>2</v>
      </c>
      <c r="D71" s="207">
        <f>DEDEL!K71</f>
        <v>400089</v>
      </c>
      <c r="E71" s="127" t="b">
        <v>1</v>
      </c>
      <c r="F71" s="208" t="str">
        <f>RIGHT(DEDEL!D71,4)&amp;"."&amp;DEDEL!N71&amp;"."&amp;DEDEL!L71&amp;"."&amp;MiscPay!$C$5</f>
        <v>2045.DDEL.E10.Au20</v>
      </c>
      <c r="G71" s="209">
        <f t="shared" ca="1" si="0"/>
        <v>44105</v>
      </c>
      <c r="H71" s="210">
        <f t="shared" ca="1" si="1"/>
        <v>0</v>
      </c>
      <c r="I71" s="211">
        <f t="shared" ca="1" si="2"/>
        <v>44105</v>
      </c>
      <c r="J71" s="127">
        <v>3</v>
      </c>
      <c r="K71" s="127" t="b">
        <v>1</v>
      </c>
      <c r="L71" s="127" t="s">
        <v>4034</v>
      </c>
      <c r="M71" s="127" t="b">
        <v>1</v>
      </c>
      <c r="N71" s="127" t="s">
        <v>3692</v>
      </c>
      <c r="O71" s="208" t="str">
        <f>LEFT(DEDEL!E71,19)&amp;"."&amp;DEDELCR!F71</f>
        <v>Northside School.2045.DDEL.E10.Au20</v>
      </c>
      <c r="P71" s="212" t="str">
        <f>DEDEL!J71</f>
        <v>10162/543965</v>
      </c>
      <c r="Q71" s="127" t="b">
        <v>1</v>
      </c>
      <c r="R71" s="127" t="b">
        <v>1</v>
      </c>
      <c r="S71" s="127" t="b">
        <v>1</v>
      </c>
    </row>
    <row r="72" spans="1:19" x14ac:dyDescent="0.25">
      <c r="A72" s="127" t="s">
        <v>4033</v>
      </c>
      <c r="B72" s="206">
        <v>1</v>
      </c>
      <c r="C72" s="127">
        <v>2</v>
      </c>
      <c r="D72" s="207">
        <f>DEDEL!K72</f>
        <v>400113</v>
      </c>
      <c r="E72" s="127" t="b">
        <v>1</v>
      </c>
      <c r="F72" s="208" t="str">
        <f>RIGHT(DEDEL!D72,4)&amp;"."&amp;DEDEL!N72&amp;"."&amp;DEDEL!L72&amp;"."&amp;MiscPay!$C$5</f>
        <v>2077.DDEL.E10.Au20</v>
      </c>
      <c r="G72" s="209">
        <f t="shared" ca="1" si="0"/>
        <v>44105</v>
      </c>
      <c r="H72" s="210">
        <f t="shared" ca="1" si="1"/>
        <v>0</v>
      </c>
      <c r="I72" s="211">
        <f t="shared" ca="1" si="2"/>
        <v>44105</v>
      </c>
      <c r="J72" s="127">
        <v>3</v>
      </c>
      <c r="K72" s="127" t="b">
        <v>1</v>
      </c>
      <c r="L72" s="127" t="s">
        <v>4034</v>
      </c>
      <c r="M72" s="127" t="b">
        <v>1</v>
      </c>
      <c r="N72" s="127" t="s">
        <v>3692</v>
      </c>
      <c r="O72" s="208" t="str">
        <f>LEFT(DEDEL!E72,19)&amp;"."&amp;DEDELCR!F72</f>
        <v>Orion Primary Schoo.2077.DDEL.E10.Au20</v>
      </c>
      <c r="P72" s="212" t="str">
        <f>DEDEL!J72</f>
        <v>10162/543965</v>
      </c>
      <c r="Q72" s="127" t="b">
        <v>1</v>
      </c>
      <c r="R72" s="127" t="b">
        <v>1</v>
      </c>
      <c r="S72" s="127" t="b">
        <v>1</v>
      </c>
    </row>
    <row r="73" spans="1:19" x14ac:dyDescent="0.25">
      <c r="A73" s="127" t="s">
        <v>4033</v>
      </c>
      <c r="B73" s="206">
        <v>1</v>
      </c>
      <c r="C73" s="127">
        <v>2</v>
      </c>
      <c r="D73" s="207">
        <f>DEDEL!K73</f>
        <v>400021</v>
      </c>
      <c r="E73" s="127" t="b">
        <v>1</v>
      </c>
      <c r="F73" s="208" t="str">
        <f>RIGHT(DEDEL!D73,4)&amp;"."&amp;DEDEL!N73&amp;"."&amp;DEDEL!L73&amp;"."&amp;MiscPay!$C$5</f>
        <v>5201.DDEL.E10.Au20</v>
      </c>
      <c r="G73" s="209">
        <f t="shared" ca="1" si="0"/>
        <v>44105</v>
      </c>
      <c r="H73" s="210">
        <f t="shared" ca="1" si="1"/>
        <v>0</v>
      </c>
      <c r="I73" s="211">
        <f t="shared" ca="1" si="2"/>
        <v>44105</v>
      </c>
      <c r="J73" s="127">
        <v>3</v>
      </c>
      <c r="K73" s="127" t="b">
        <v>1</v>
      </c>
      <c r="L73" s="127" t="s">
        <v>4034</v>
      </c>
      <c r="M73" s="127" t="b">
        <v>1</v>
      </c>
      <c r="N73" s="127" t="s">
        <v>3692</v>
      </c>
      <c r="O73" s="208" t="str">
        <f>LEFT(DEDEL!E73,19)&amp;"."&amp;DEDELCR!F73</f>
        <v>Osidge Primary Scho.5201.DDEL.E10.Au20</v>
      </c>
      <c r="P73" s="212" t="str">
        <f>DEDEL!J73</f>
        <v>10162/543965</v>
      </c>
      <c r="Q73" s="127" t="b">
        <v>1</v>
      </c>
      <c r="R73" s="127" t="b">
        <v>1</v>
      </c>
      <c r="S73" s="127" t="b">
        <v>1</v>
      </c>
    </row>
    <row r="74" spans="1:19" x14ac:dyDescent="0.25">
      <c r="A74" s="127" t="s">
        <v>4033</v>
      </c>
      <c r="B74" s="206">
        <v>1</v>
      </c>
      <c r="C74" s="127">
        <v>2</v>
      </c>
      <c r="D74" s="207">
        <f>DEDEL!K74</f>
        <v>400003</v>
      </c>
      <c r="E74" s="127" t="b">
        <v>1</v>
      </c>
      <c r="F74" s="208" t="str">
        <f>RIGHT(DEDEL!D74,4)&amp;"."&amp;DEDEL!N74&amp;"."&amp;DEDEL!L74&amp;"."&amp;MiscPay!$C$5</f>
        <v>3501.DDEL.E10.Au20</v>
      </c>
      <c r="G74" s="209">
        <f t="shared" ca="1" si="0"/>
        <v>44105</v>
      </c>
      <c r="H74" s="210">
        <f t="shared" ca="1" si="1"/>
        <v>0</v>
      </c>
      <c r="I74" s="211">
        <f t="shared" ca="1" si="2"/>
        <v>44105</v>
      </c>
      <c r="J74" s="127">
        <v>3</v>
      </c>
      <c r="K74" s="127" t="b">
        <v>1</v>
      </c>
      <c r="L74" s="127" t="s">
        <v>4034</v>
      </c>
      <c r="M74" s="127" t="b">
        <v>1</v>
      </c>
      <c r="N74" s="127" t="s">
        <v>3692</v>
      </c>
      <c r="O74" s="208" t="str">
        <f>LEFT(DEDEL!E74,19)&amp;"."&amp;DEDELCR!F74</f>
        <v>Our Lady of Lourdes.3501.DDEL.E10.Au20</v>
      </c>
      <c r="P74" s="212" t="str">
        <f>DEDEL!J74</f>
        <v>10162/543965</v>
      </c>
      <c r="Q74" s="127" t="b">
        <v>1</v>
      </c>
      <c r="R74" s="127" t="b">
        <v>1</v>
      </c>
      <c r="S74" s="127" t="b">
        <v>1</v>
      </c>
    </row>
    <row r="75" spans="1:19" x14ac:dyDescent="0.25">
      <c r="A75" s="127" t="s">
        <v>4033</v>
      </c>
      <c r="B75" s="206">
        <v>1</v>
      </c>
      <c r="C75" s="127">
        <v>2</v>
      </c>
      <c r="D75" s="207">
        <f>DEDEL!K75</f>
        <v>400014</v>
      </c>
      <c r="E75" s="127" t="b">
        <v>1</v>
      </c>
      <c r="F75" s="208" t="str">
        <f>RIGHT(DEDEL!D75,4)&amp;"."&amp;DEDEL!N75&amp;"."&amp;DEDEL!L75&amp;"."&amp;MiscPay!$C$5</f>
        <v>2078.DDEL.E10.Au20</v>
      </c>
      <c r="G75" s="209">
        <f t="shared" ca="1" si="0"/>
        <v>44105</v>
      </c>
      <c r="H75" s="210">
        <f t="shared" ca="1" si="1"/>
        <v>0</v>
      </c>
      <c r="I75" s="211">
        <f t="shared" ca="1" si="2"/>
        <v>44105</v>
      </c>
      <c r="J75" s="127">
        <v>3</v>
      </c>
      <c r="K75" s="127" t="b">
        <v>1</v>
      </c>
      <c r="L75" s="127" t="s">
        <v>4034</v>
      </c>
      <c r="M75" s="127" t="b">
        <v>1</v>
      </c>
      <c r="N75" s="127" t="s">
        <v>3692</v>
      </c>
      <c r="O75" s="208" t="str">
        <f>LEFT(DEDEL!E75,19)&amp;"."&amp;DEDELCR!F75</f>
        <v>Pardes House School.2078.DDEL.E10.Au20</v>
      </c>
      <c r="P75" s="212" t="str">
        <f>DEDEL!J75</f>
        <v>10162/543965</v>
      </c>
      <c r="Q75" s="127" t="b">
        <v>1</v>
      </c>
      <c r="R75" s="127" t="b">
        <v>1</v>
      </c>
      <c r="S75" s="127" t="b">
        <v>1</v>
      </c>
    </row>
    <row r="76" spans="1:19" x14ac:dyDescent="0.25">
      <c r="A76" s="127" t="s">
        <v>4033</v>
      </c>
      <c r="B76" s="206">
        <v>1</v>
      </c>
      <c r="C76" s="127">
        <v>2</v>
      </c>
      <c r="D76" s="207">
        <f>DEDEL!K76</f>
        <v>400010</v>
      </c>
      <c r="E76" s="127" t="b">
        <v>1</v>
      </c>
      <c r="F76" s="208" t="str">
        <f>RIGHT(DEDEL!D76,4)&amp;"."&amp;DEDEL!N76&amp;"."&amp;DEDEL!L76&amp;"."&amp;MiscPay!$C$5</f>
        <v>2071.DDEL.E10.Au20</v>
      </c>
      <c r="G76" s="209">
        <f t="shared" ca="1" si="0"/>
        <v>44105</v>
      </c>
      <c r="H76" s="210">
        <f t="shared" ca="1" si="1"/>
        <v>0</v>
      </c>
      <c r="I76" s="211">
        <f t="shared" ca="1" si="2"/>
        <v>44105</v>
      </c>
      <c r="J76" s="127">
        <v>3</v>
      </c>
      <c r="K76" s="127" t="b">
        <v>1</v>
      </c>
      <c r="L76" s="127" t="s">
        <v>4034</v>
      </c>
      <c r="M76" s="127" t="b">
        <v>1</v>
      </c>
      <c r="N76" s="127" t="s">
        <v>3692</v>
      </c>
      <c r="O76" s="208" t="str">
        <f>LEFT(DEDEL!E76,19)&amp;"."&amp;DEDELCR!F76</f>
        <v>Queenswell Infant a.2071.DDEL.E10.Au20</v>
      </c>
      <c r="P76" s="212" t="str">
        <f>DEDEL!J76</f>
        <v>10162/543965</v>
      </c>
      <c r="Q76" s="127" t="b">
        <v>1</v>
      </c>
      <c r="R76" s="127" t="b">
        <v>1</v>
      </c>
      <c r="S76" s="127" t="b">
        <v>1</v>
      </c>
    </row>
    <row r="77" spans="1:19" x14ac:dyDescent="0.25">
      <c r="A77" s="127" t="s">
        <v>4033</v>
      </c>
      <c r="B77" s="206">
        <v>1</v>
      </c>
      <c r="C77" s="127">
        <v>2</v>
      </c>
      <c r="D77" s="207">
        <f>DEDEL!K77</f>
        <v>400012</v>
      </c>
      <c r="E77" s="127" t="b">
        <v>1</v>
      </c>
      <c r="F77" s="208" t="str">
        <f>RIGHT(DEDEL!D77,4)&amp;"."&amp;DEDEL!N77&amp;"."&amp;DEDEL!L77&amp;"."&amp;MiscPay!$C$5</f>
        <v>2072.DDEL.E10.Au20</v>
      </c>
      <c r="G77" s="209">
        <f t="shared" ca="1" si="0"/>
        <v>44105</v>
      </c>
      <c r="H77" s="210">
        <f t="shared" ca="1" si="1"/>
        <v>0</v>
      </c>
      <c r="I77" s="211">
        <f t="shared" ca="1" si="2"/>
        <v>44105</v>
      </c>
      <c r="J77" s="127">
        <v>3</v>
      </c>
      <c r="K77" s="127" t="b">
        <v>1</v>
      </c>
      <c r="L77" s="127" t="s">
        <v>4034</v>
      </c>
      <c r="M77" s="127" t="b">
        <v>1</v>
      </c>
      <c r="N77" s="127" t="s">
        <v>3692</v>
      </c>
      <c r="O77" s="208" t="str">
        <f>LEFT(DEDEL!E77,19)&amp;"."&amp;DEDELCR!F77</f>
        <v>Queenswell Junior S.2072.DDEL.E10.Au20</v>
      </c>
      <c r="P77" s="212" t="str">
        <f>DEDEL!J77</f>
        <v>10162/543965</v>
      </c>
      <c r="Q77" s="127" t="b">
        <v>1</v>
      </c>
      <c r="R77" s="127" t="b">
        <v>1</v>
      </c>
      <c r="S77" s="127" t="b">
        <v>1</v>
      </c>
    </row>
    <row r="78" spans="1:19" x14ac:dyDescent="0.25">
      <c r="A78" s="127" t="s">
        <v>4033</v>
      </c>
      <c r="B78" s="206">
        <v>1</v>
      </c>
      <c r="C78" s="127">
        <v>2</v>
      </c>
      <c r="D78" s="207">
        <f>DEDEL!K78</f>
        <v>400093</v>
      </c>
      <c r="E78" s="127" t="b">
        <v>1</v>
      </c>
      <c r="F78" s="208" t="str">
        <f>RIGHT(DEDEL!D78,4)&amp;"."&amp;DEDEL!N78&amp;"."&amp;DEDEL!L78&amp;"."&amp;MiscPay!$C$5</f>
        <v>3512.DDEL.E10.Au20</v>
      </c>
      <c r="G78" s="209">
        <f t="shared" ca="1" si="0"/>
        <v>44105</v>
      </c>
      <c r="H78" s="210">
        <f t="shared" ca="1" si="1"/>
        <v>0</v>
      </c>
      <c r="I78" s="211">
        <f t="shared" ca="1" si="2"/>
        <v>44105</v>
      </c>
      <c r="J78" s="127">
        <v>3</v>
      </c>
      <c r="K78" s="127" t="b">
        <v>1</v>
      </c>
      <c r="L78" s="127" t="s">
        <v>4034</v>
      </c>
      <c r="M78" s="127" t="b">
        <v>1</v>
      </c>
      <c r="N78" s="127" t="s">
        <v>3692</v>
      </c>
      <c r="O78" s="208" t="str">
        <f>LEFT(DEDEL!E78,19)&amp;"."&amp;DEDELCR!F78</f>
        <v>Rosh Pinah.3512.DDEL.E10.Au20</v>
      </c>
      <c r="P78" s="212" t="str">
        <f>DEDEL!J78</f>
        <v>10162/543965</v>
      </c>
      <c r="Q78" s="127" t="b">
        <v>1</v>
      </c>
      <c r="R78" s="127" t="b">
        <v>1</v>
      </c>
      <c r="S78" s="127" t="b">
        <v>1</v>
      </c>
    </row>
    <row r="79" spans="1:19" x14ac:dyDescent="0.25">
      <c r="A79" s="127" t="s">
        <v>4033</v>
      </c>
      <c r="B79" s="206">
        <v>1</v>
      </c>
      <c r="C79" s="127">
        <v>2</v>
      </c>
      <c r="D79" s="207">
        <f>DEDEL!K79</f>
        <v>400071</v>
      </c>
      <c r="E79" s="127" t="b">
        <v>1</v>
      </c>
      <c r="F79" s="208" t="str">
        <f>RIGHT(DEDEL!D79,4)&amp;"."&amp;DEDEL!N79&amp;"."&amp;DEDEL!L79&amp;"."&amp;MiscPay!$C$5</f>
        <v>3510.DDEL.E10.Au20</v>
      </c>
      <c r="G79" s="209">
        <f t="shared" ca="1" si="0"/>
        <v>44105</v>
      </c>
      <c r="H79" s="210">
        <f t="shared" ca="1" si="1"/>
        <v>0</v>
      </c>
      <c r="I79" s="211">
        <f t="shared" ca="1" si="2"/>
        <v>44105</v>
      </c>
      <c r="J79" s="127">
        <v>3</v>
      </c>
      <c r="K79" s="127" t="b">
        <v>1</v>
      </c>
      <c r="L79" s="127" t="s">
        <v>4034</v>
      </c>
      <c r="M79" s="127" t="b">
        <v>1</v>
      </c>
      <c r="N79" s="127" t="s">
        <v>3692</v>
      </c>
      <c r="O79" s="208" t="str">
        <f>LEFT(DEDEL!E79,19)&amp;"."&amp;DEDELCR!F79</f>
        <v>Sacred Heart School.3510.DDEL.E10.Au20</v>
      </c>
      <c r="P79" s="212" t="str">
        <f>DEDEL!J79</f>
        <v>10162/543965</v>
      </c>
      <c r="Q79" s="127" t="b">
        <v>1</v>
      </c>
      <c r="R79" s="127" t="b">
        <v>1</v>
      </c>
      <c r="S79" s="127" t="b">
        <v>1</v>
      </c>
    </row>
    <row r="80" spans="1:19" x14ac:dyDescent="0.25">
      <c r="A80" s="127" t="s">
        <v>4033</v>
      </c>
      <c r="B80" s="206">
        <v>1</v>
      </c>
      <c r="C80" s="127">
        <v>2</v>
      </c>
      <c r="D80" s="207">
        <f>DEDEL!K80</f>
        <v>400096</v>
      </c>
      <c r="E80" s="127" t="b">
        <v>1</v>
      </c>
      <c r="F80" s="208" t="str">
        <f>RIGHT(DEDEL!D80,4)&amp;"."&amp;DEDEL!N80&amp;"."&amp;DEDEL!L80&amp;"."&amp;MiscPay!$C$5</f>
        <v>3502.DDEL.E10.Au20</v>
      </c>
      <c r="G80" s="209">
        <f t="shared" ca="1" si="0"/>
        <v>44105</v>
      </c>
      <c r="H80" s="210">
        <f t="shared" ca="1" si="1"/>
        <v>0</v>
      </c>
      <c r="I80" s="211">
        <f t="shared" ca="1" si="2"/>
        <v>44105</v>
      </c>
      <c r="J80" s="127">
        <v>3</v>
      </c>
      <c r="K80" s="127" t="b">
        <v>1</v>
      </c>
      <c r="L80" s="127" t="s">
        <v>4034</v>
      </c>
      <c r="M80" s="127" t="b">
        <v>1</v>
      </c>
      <c r="N80" s="127" t="s">
        <v>3692</v>
      </c>
      <c r="O80" s="208" t="str">
        <f>LEFT(DEDEL!E80,19)&amp;"."&amp;DEDELCR!F80</f>
        <v>St Agnes RC Primary.3502.DDEL.E10.Au20</v>
      </c>
      <c r="P80" s="212" t="str">
        <f>DEDEL!J80</f>
        <v>10162/543965</v>
      </c>
      <c r="Q80" s="127" t="b">
        <v>1</v>
      </c>
      <c r="R80" s="127" t="b">
        <v>1</v>
      </c>
      <c r="S80" s="127" t="b">
        <v>1</v>
      </c>
    </row>
    <row r="81" spans="1:19" x14ac:dyDescent="0.25">
      <c r="A81" s="127" t="s">
        <v>4033</v>
      </c>
      <c r="B81" s="206">
        <v>1</v>
      </c>
      <c r="C81" s="127">
        <v>2</v>
      </c>
      <c r="D81" s="207">
        <f>DEDEL!K81</f>
        <v>400062</v>
      </c>
      <c r="E81" s="127" t="b">
        <v>1</v>
      </c>
      <c r="F81" s="208" t="str">
        <f>RIGHT(DEDEL!D81,4)&amp;"."&amp;DEDEL!N81&amp;"."&amp;DEDEL!L81&amp;"."&amp;MiscPay!$C$5</f>
        <v>3315.DDEL.E10.Au20</v>
      </c>
      <c r="G81" s="209">
        <f t="shared" ca="1" si="0"/>
        <v>44105</v>
      </c>
      <c r="H81" s="210">
        <f t="shared" ca="1" si="1"/>
        <v>0</v>
      </c>
      <c r="I81" s="211">
        <f t="shared" ca="1" si="2"/>
        <v>44105</v>
      </c>
      <c r="J81" s="127">
        <v>3</v>
      </c>
      <c r="K81" s="127" t="b">
        <v>1</v>
      </c>
      <c r="L81" s="127" t="s">
        <v>4034</v>
      </c>
      <c r="M81" s="127" t="b">
        <v>1</v>
      </c>
      <c r="N81" s="127" t="s">
        <v>3692</v>
      </c>
      <c r="O81" s="208" t="str">
        <f>LEFT(DEDEL!E81,19)&amp;"."&amp;DEDELCR!F81</f>
        <v>St Andrew's C E.3315.DDEL.E10.Au20</v>
      </c>
      <c r="P81" s="212" t="str">
        <f>DEDEL!J81</f>
        <v>10162/543965</v>
      </c>
      <c r="Q81" s="127" t="b">
        <v>1</v>
      </c>
      <c r="R81" s="127" t="b">
        <v>1</v>
      </c>
      <c r="S81" s="127" t="b">
        <v>1</v>
      </c>
    </row>
    <row r="82" spans="1:19" x14ac:dyDescent="0.25">
      <c r="A82" s="127" t="s">
        <v>4033</v>
      </c>
      <c r="B82" s="206">
        <v>1</v>
      </c>
      <c r="C82" s="127">
        <v>2</v>
      </c>
      <c r="D82" s="207">
        <f>DEDEL!K82</f>
        <v>400064</v>
      </c>
      <c r="E82" s="127" t="b">
        <v>1</v>
      </c>
      <c r="F82" s="208" t="str">
        <f>RIGHT(DEDEL!D82,4)&amp;"."&amp;DEDEL!N82&amp;"."&amp;DEDEL!L82&amp;"."&amp;MiscPay!$C$5</f>
        <v>3504.DDEL.E10.Au20</v>
      </c>
      <c r="G82" s="209">
        <f t="shared" ca="1" si="0"/>
        <v>44105</v>
      </c>
      <c r="H82" s="210">
        <f t="shared" ca="1" si="1"/>
        <v>0</v>
      </c>
      <c r="I82" s="211">
        <f t="shared" ca="1" si="2"/>
        <v>44105</v>
      </c>
      <c r="J82" s="127">
        <v>3</v>
      </c>
      <c r="K82" s="127" t="b">
        <v>1</v>
      </c>
      <c r="L82" s="127" t="s">
        <v>4034</v>
      </c>
      <c r="M82" s="127" t="b">
        <v>1</v>
      </c>
      <c r="N82" s="127" t="s">
        <v>3692</v>
      </c>
      <c r="O82" s="208" t="str">
        <f>LEFT(DEDEL!E82,19)&amp;"."&amp;DEDELCR!F82</f>
        <v>St Catherines R C P.3504.DDEL.E10.Au20</v>
      </c>
      <c r="P82" s="212" t="str">
        <f>DEDEL!J82</f>
        <v>10162/543965</v>
      </c>
      <c r="Q82" s="127" t="b">
        <v>1</v>
      </c>
      <c r="R82" s="127" t="b">
        <v>1</v>
      </c>
      <c r="S82" s="127" t="b">
        <v>1</v>
      </c>
    </row>
    <row r="83" spans="1:19" x14ac:dyDescent="0.25">
      <c r="A83" s="127" t="s">
        <v>4033</v>
      </c>
      <c r="B83" s="206">
        <v>1</v>
      </c>
      <c r="C83" s="127">
        <v>2</v>
      </c>
      <c r="D83" s="207">
        <f>DEDEL!K83</f>
        <v>400098</v>
      </c>
      <c r="E83" s="127" t="b">
        <v>1</v>
      </c>
      <c r="F83" s="208" t="str">
        <f>RIGHT(DEDEL!D83,4)&amp;"."&amp;DEDEL!N83&amp;"."&amp;DEDEL!L83&amp;"."&amp;MiscPay!$C$5</f>
        <v>3309.DDEL.E10.Au20</v>
      </c>
      <c r="G83" s="209">
        <f t="shared" ca="1" si="0"/>
        <v>44105</v>
      </c>
      <c r="H83" s="210">
        <f t="shared" ca="1" si="1"/>
        <v>0</v>
      </c>
      <c r="I83" s="211">
        <f t="shared" ca="1" si="2"/>
        <v>44105</v>
      </c>
      <c r="J83" s="127">
        <v>3</v>
      </c>
      <c r="K83" s="127" t="b">
        <v>1</v>
      </c>
      <c r="L83" s="127" t="s">
        <v>4034</v>
      </c>
      <c r="M83" s="127" t="b">
        <v>1</v>
      </c>
      <c r="N83" s="127" t="s">
        <v>3692</v>
      </c>
      <c r="O83" s="208" t="str">
        <f>LEFT(DEDEL!E83,19)&amp;"."&amp;DEDELCR!F83</f>
        <v>St Johns CE N20.3309.DDEL.E10.Au20</v>
      </c>
      <c r="P83" s="212" t="str">
        <f>DEDEL!J83</f>
        <v>10162/543965</v>
      </c>
      <c r="Q83" s="127" t="b">
        <v>1</v>
      </c>
      <c r="R83" s="127" t="b">
        <v>1</v>
      </c>
      <c r="S83" s="127" t="b">
        <v>1</v>
      </c>
    </row>
    <row r="84" spans="1:19" x14ac:dyDescent="0.25">
      <c r="A84" s="127" t="s">
        <v>4033</v>
      </c>
      <c r="B84" s="206">
        <v>1</v>
      </c>
      <c r="C84" s="127">
        <v>2</v>
      </c>
      <c r="D84" s="207">
        <f>DEDEL!K84</f>
        <v>400114</v>
      </c>
      <c r="E84" s="127" t="b">
        <v>1</v>
      </c>
      <c r="F84" s="208" t="str">
        <f>RIGHT(DEDEL!D84,4)&amp;"."&amp;DEDEL!N84&amp;"."&amp;DEDEL!L84&amp;"."&amp;MiscPay!$C$5</f>
        <v>3307.DDEL.E10.Au20</v>
      </c>
      <c r="G84" s="209">
        <f t="shared" ca="1" si="0"/>
        <v>44105</v>
      </c>
      <c r="H84" s="210">
        <f t="shared" ca="1" si="1"/>
        <v>0</v>
      </c>
      <c r="I84" s="211">
        <f t="shared" ca="1" si="2"/>
        <v>44105</v>
      </c>
      <c r="J84" s="127">
        <v>3</v>
      </c>
      <c r="K84" s="127" t="b">
        <v>1</v>
      </c>
      <c r="L84" s="127" t="s">
        <v>4034</v>
      </c>
      <c r="M84" s="127" t="b">
        <v>1</v>
      </c>
      <c r="N84" s="127" t="s">
        <v>3692</v>
      </c>
      <c r="O84" s="208" t="str">
        <f>LEFT(DEDEL!E84,19)&amp;"."&amp;DEDELCR!F84</f>
        <v>St John's CE School.3307.DDEL.E10.Au20</v>
      </c>
      <c r="P84" s="212" t="str">
        <f>DEDEL!J84</f>
        <v>10162/543965</v>
      </c>
      <c r="Q84" s="127" t="b">
        <v>1</v>
      </c>
      <c r="R84" s="127" t="b">
        <v>1</v>
      </c>
      <c r="S84" s="127" t="b">
        <v>1</v>
      </c>
    </row>
    <row r="85" spans="1:19" x14ac:dyDescent="0.25">
      <c r="A85" s="127" t="s">
        <v>4033</v>
      </c>
      <c r="B85" s="206">
        <v>1</v>
      </c>
      <c r="C85" s="127">
        <v>2</v>
      </c>
      <c r="D85" s="207">
        <f>DEDEL!K85</f>
        <v>400066</v>
      </c>
      <c r="E85" s="127" t="b">
        <v>1</v>
      </c>
      <c r="F85" s="208" t="str">
        <f>RIGHT(DEDEL!D85,4)&amp;"."&amp;DEDEL!N85&amp;"."&amp;DEDEL!L85&amp;"."&amp;MiscPay!$C$5</f>
        <v>3509.DDEL.E10.Au20</v>
      </c>
      <c r="G85" s="209">
        <f t="shared" ref="G85:G148" ca="1" si="3">TODAY()</f>
        <v>44105</v>
      </c>
      <c r="H85" s="210">
        <f t="shared" ref="H85:H148" ca="1" si="4">IF(INDIRECT("DEDEL!"&amp;$D$5&amp;ROW())&gt;0,0,-INDIRECT("DEDEL!"&amp;$D$5&amp;ROW()))</f>
        <v>0</v>
      </c>
      <c r="I85" s="211">
        <f t="shared" ref="I85:I148" ca="1" si="5">G85</f>
        <v>44105</v>
      </c>
      <c r="J85" s="127">
        <v>3</v>
      </c>
      <c r="K85" s="127" t="b">
        <v>1</v>
      </c>
      <c r="L85" s="127" t="s">
        <v>4034</v>
      </c>
      <c r="M85" s="127" t="b">
        <v>1</v>
      </c>
      <c r="N85" s="127" t="s">
        <v>3692</v>
      </c>
      <c r="O85" s="208" t="str">
        <f>LEFT(DEDEL!E85,19)&amp;"."&amp;DEDELCR!F85</f>
        <v>St Joseph's Primary.3509.DDEL.E10.Au20</v>
      </c>
      <c r="P85" s="212" t="str">
        <f>DEDEL!J85</f>
        <v>10162/543965</v>
      </c>
      <c r="Q85" s="127" t="b">
        <v>1</v>
      </c>
      <c r="R85" s="127" t="b">
        <v>1</v>
      </c>
      <c r="S85" s="127" t="b">
        <v>1</v>
      </c>
    </row>
    <row r="86" spans="1:19" x14ac:dyDescent="0.25">
      <c r="A86" s="127" t="s">
        <v>4033</v>
      </c>
      <c r="B86" s="206">
        <v>1</v>
      </c>
      <c r="C86" s="127">
        <v>2</v>
      </c>
      <c r="D86" s="207">
        <f>DEDEL!K86</f>
        <v>400058</v>
      </c>
      <c r="E86" s="127" t="b">
        <v>1</v>
      </c>
      <c r="F86" s="208" t="str">
        <f>RIGHT(DEDEL!D86,4)&amp;"."&amp;DEDEL!N86&amp;"."&amp;DEDEL!L86&amp;"."&amp;MiscPay!$C$5</f>
        <v>3311.DDEL.E10.Au20</v>
      </c>
      <c r="G86" s="209">
        <f t="shared" ca="1" si="3"/>
        <v>44105</v>
      </c>
      <c r="H86" s="210">
        <f t="shared" ca="1" si="4"/>
        <v>0</v>
      </c>
      <c r="I86" s="211">
        <f t="shared" ca="1" si="5"/>
        <v>44105</v>
      </c>
      <c r="J86" s="127">
        <v>3</v>
      </c>
      <c r="K86" s="127" t="b">
        <v>1</v>
      </c>
      <c r="L86" s="127" t="s">
        <v>4034</v>
      </c>
      <c r="M86" s="127" t="b">
        <v>1</v>
      </c>
      <c r="N86" s="127" t="s">
        <v>3692</v>
      </c>
      <c r="O86" s="208" t="str">
        <f>LEFT(DEDEL!E86,19)&amp;"."&amp;DEDELCR!F86</f>
        <v>St Mary's C E Prima.3311.DDEL.E10.Au20</v>
      </c>
      <c r="P86" s="212" t="str">
        <f>DEDEL!J86</f>
        <v>10162/543965</v>
      </c>
      <c r="Q86" s="127" t="b">
        <v>1</v>
      </c>
      <c r="R86" s="127" t="b">
        <v>1</v>
      </c>
      <c r="S86" s="127" t="b">
        <v>1</v>
      </c>
    </row>
    <row r="87" spans="1:19" x14ac:dyDescent="0.25">
      <c r="A87" s="127" t="s">
        <v>4033</v>
      </c>
      <c r="B87" s="206">
        <v>1</v>
      </c>
      <c r="C87" s="127">
        <v>2</v>
      </c>
      <c r="D87" s="207">
        <f>DEDEL!K87</f>
        <v>400017</v>
      </c>
      <c r="E87" s="127" t="b">
        <v>1</v>
      </c>
      <c r="F87" s="208" t="str">
        <f>RIGHT(DEDEL!D87,4)&amp;"."&amp;DEDEL!N87&amp;"."&amp;DEDEL!L87&amp;"."&amp;MiscPay!$C$5</f>
        <v>3312.DDEL.E10.Au20</v>
      </c>
      <c r="G87" s="209">
        <f t="shared" ca="1" si="3"/>
        <v>44105</v>
      </c>
      <c r="H87" s="210">
        <f t="shared" ca="1" si="4"/>
        <v>0</v>
      </c>
      <c r="I87" s="211">
        <f t="shared" ca="1" si="5"/>
        <v>44105</v>
      </c>
      <c r="J87" s="127">
        <v>3</v>
      </c>
      <c r="K87" s="127" t="b">
        <v>1</v>
      </c>
      <c r="L87" s="127" t="s">
        <v>4034</v>
      </c>
      <c r="M87" s="127" t="b">
        <v>1</v>
      </c>
      <c r="N87" s="127" t="s">
        <v>3692</v>
      </c>
      <c r="O87" s="208" t="str">
        <f>LEFT(DEDEL!E87,19)&amp;"."&amp;DEDELCR!F87</f>
        <v>St Mary's School EN.3312.DDEL.E10.Au20</v>
      </c>
      <c r="P87" s="212" t="str">
        <f>DEDEL!J87</f>
        <v>10162/543965</v>
      </c>
      <c r="Q87" s="127" t="b">
        <v>1</v>
      </c>
      <c r="R87" s="127" t="b">
        <v>1</v>
      </c>
      <c r="S87" s="127" t="b">
        <v>1</v>
      </c>
    </row>
    <row r="88" spans="1:19" x14ac:dyDescent="0.25">
      <c r="A88" s="127" t="s">
        <v>4033</v>
      </c>
      <c r="B88" s="206">
        <v>1</v>
      </c>
      <c r="C88" s="127">
        <v>2</v>
      </c>
      <c r="D88" s="207">
        <f>DEDEL!K88</f>
        <v>400094</v>
      </c>
      <c r="E88" s="127" t="b">
        <v>1</v>
      </c>
      <c r="F88" s="208" t="str">
        <f>RIGHT(DEDEL!D88,4)&amp;"."&amp;DEDEL!N88&amp;"."&amp;DEDEL!L88&amp;"."&amp;MiscPay!$C$5</f>
        <v>3314.DDEL.E10.Au20</v>
      </c>
      <c r="G88" s="209">
        <f t="shared" ca="1" si="3"/>
        <v>44105</v>
      </c>
      <c r="H88" s="210">
        <f t="shared" ca="1" si="4"/>
        <v>0</v>
      </c>
      <c r="I88" s="211">
        <f t="shared" ca="1" si="5"/>
        <v>44105</v>
      </c>
      <c r="J88" s="127">
        <v>3</v>
      </c>
      <c r="K88" s="127" t="b">
        <v>1</v>
      </c>
      <c r="L88" s="127" t="s">
        <v>4034</v>
      </c>
      <c r="M88" s="127" t="b">
        <v>1</v>
      </c>
      <c r="N88" s="127" t="s">
        <v>3692</v>
      </c>
      <c r="O88" s="208" t="str">
        <f>LEFT(DEDEL!E88,19)&amp;"."&amp;DEDELCR!F88</f>
        <v>St Pauls CE Primary.3314.DDEL.E10.Au20</v>
      </c>
      <c r="P88" s="212" t="str">
        <f>DEDEL!J88</f>
        <v>10162/543965</v>
      </c>
      <c r="Q88" s="127" t="b">
        <v>1</v>
      </c>
      <c r="R88" s="127" t="b">
        <v>1</v>
      </c>
      <c r="S88" s="127" t="b">
        <v>1</v>
      </c>
    </row>
    <row r="89" spans="1:19" x14ac:dyDescent="0.25">
      <c r="A89" s="127" t="s">
        <v>4033</v>
      </c>
      <c r="B89" s="206">
        <v>1</v>
      </c>
      <c r="C89" s="127">
        <v>2</v>
      </c>
      <c r="D89" s="207">
        <f>DEDEL!K89</f>
        <v>400006</v>
      </c>
      <c r="E89" s="127" t="b">
        <v>1</v>
      </c>
      <c r="F89" s="208" t="str">
        <f>RIGHT(DEDEL!D89,4)&amp;"."&amp;DEDEL!N89&amp;"."&amp;DEDEL!L89&amp;"."&amp;MiscPay!$C$5</f>
        <v>3313.DDEL.E10.Au20</v>
      </c>
      <c r="G89" s="209">
        <f t="shared" ca="1" si="3"/>
        <v>44105</v>
      </c>
      <c r="H89" s="210">
        <f t="shared" ca="1" si="4"/>
        <v>0</v>
      </c>
      <c r="I89" s="211">
        <f t="shared" ca="1" si="5"/>
        <v>44105</v>
      </c>
      <c r="J89" s="127">
        <v>3</v>
      </c>
      <c r="K89" s="127" t="b">
        <v>1</v>
      </c>
      <c r="L89" s="127" t="s">
        <v>4034</v>
      </c>
      <c r="M89" s="127" t="b">
        <v>1</v>
      </c>
      <c r="N89" s="127" t="s">
        <v>3692</v>
      </c>
      <c r="O89" s="208" t="str">
        <f>LEFT(DEDEL!E89,19)&amp;"."&amp;DEDELCR!F89</f>
        <v>St Paul's School, N.3313.DDEL.E10.Au20</v>
      </c>
      <c r="P89" s="212" t="str">
        <f>DEDEL!J89</f>
        <v>10162/543965</v>
      </c>
      <c r="Q89" s="127" t="b">
        <v>1</v>
      </c>
      <c r="R89" s="127" t="b">
        <v>1</v>
      </c>
      <c r="S89" s="127" t="b">
        <v>1</v>
      </c>
    </row>
    <row r="90" spans="1:19" x14ac:dyDescent="0.25">
      <c r="A90" s="127" t="s">
        <v>4033</v>
      </c>
      <c r="B90" s="206">
        <v>1</v>
      </c>
      <c r="C90" s="127">
        <v>2</v>
      </c>
      <c r="D90" s="207">
        <f>DEDEL!K90</f>
        <v>400037</v>
      </c>
      <c r="E90" s="127" t="b">
        <v>1</v>
      </c>
      <c r="F90" s="208" t="str">
        <f>RIGHT(DEDEL!D90,4)&amp;"."&amp;DEDEL!N90&amp;"."&amp;DEDEL!L90&amp;"."&amp;MiscPay!$C$5</f>
        <v>3507.DDEL.E10.Au20</v>
      </c>
      <c r="G90" s="209">
        <f t="shared" ca="1" si="3"/>
        <v>44105</v>
      </c>
      <c r="H90" s="210">
        <f t="shared" ca="1" si="4"/>
        <v>0</v>
      </c>
      <c r="I90" s="211">
        <f t="shared" ca="1" si="5"/>
        <v>44105</v>
      </c>
      <c r="J90" s="127">
        <v>3</v>
      </c>
      <c r="K90" s="127" t="b">
        <v>1</v>
      </c>
      <c r="L90" s="127" t="s">
        <v>4034</v>
      </c>
      <c r="M90" s="127" t="b">
        <v>1</v>
      </c>
      <c r="N90" s="127" t="s">
        <v>3692</v>
      </c>
      <c r="O90" s="208" t="str">
        <f>LEFT(DEDEL!E90,19)&amp;"."&amp;DEDELCR!F90</f>
        <v>St Theresa's R.C. P.3507.DDEL.E10.Au20</v>
      </c>
      <c r="P90" s="212" t="str">
        <f>DEDEL!J90</f>
        <v>10162/543965</v>
      </c>
      <c r="Q90" s="127" t="b">
        <v>1</v>
      </c>
      <c r="R90" s="127" t="b">
        <v>1</v>
      </c>
      <c r="S90" s="127" t="b">
        <v>1</v>
      </c>
    </row>
    <row r="91" spans="1:19" x14ac:dyDescent="0.25">
      <c r="A91" s="127" t="s">
        <v>4033</v>
      </c>
      <c r="B91" s="206">
        <v>1</v>
      </c>
      <c r="C91" s="127">
        <v>2</v>
      </c>
      <c r="D91" s="207">
        <f>DEDEL!K91</f>
        <v>400009</v>
      </c>
      <c r="E91" s="127" t="b">
        <v>1</v>
      </c>
      <c r="F91" s="208" t="str">
        <f>RIGHT(DEDEL!D91,4)&amp;"."&amp;DEDEL!N91&amp;"."&amp;DEDEL!L91&amp;"."&amp;MiscPay!$C$5</f>
        <v>3506.DDEL.E10.Au20</v>
      </c>
      <c r="G91" s="209">
        <f t="shared" ca="1" si="3"/>
        <v>44105</v>
      </c>
      <c r="H91" s="210">
        <f t="shared" ca="1" si="4"/>
        <v>0</v>
      </c>
      <c r="I91" s="211">
        <f t="shared" ca="1" si="5"/>
        <v>44105</v>
      </c>
      <c r="J91" s="127">
        <v>3</v>
      </c>
      <c r="K91" s="127" t="b">
        <v>1</v>
      </c>
      <c r="L91" s="127" t="s">
        <v>4034</v>
      </c>
      <c r="M91" s="127" t="b">
        <v>1</v>
      </c>
      <c r="N91" s="127" t="s">
        <v>3692</v>
      </c>
      <c r="O91" s="208" t="str">
        <f>LEFT(DEDEL!E91,19)&amp;"."&amp;DEDELCR!F91</f>
        <v>St Vincent's Cathol.3506.DDEL.E10.Au20</v>
      </c>
      <c r="P91" s="212" t="str">
        <f>DEDEL!J91</f>
        <v>10162/543965</v>
      </c>
      <c r="Q91" s="127" t="b">
        <v>1</v>
      </c>
      <c r="R91" s="127" t="b">
        <v>1</v>
      </c>
      <c r="S91" s="127" t="b">
        <v>1</v>
      </c>
    </row>
    <row r="92" spans="1:19" x14ac:dyDescent="0.25">
      <c r="A92" s="127" t="s">
        <v>4033</v>
      </c>
      <c r="B92" s="206">
        <v>1</v>
      </c>
      <c r="C92" s="127">
        <v>2</v>
      </c>
      <c r="D92" s="207">
        <f>DEDEL!K92</f>
        <v>400038</v>
      </c>
      <c r="E92" s="127" t="b">
        <v>1</v>
      </c>
      <c r="F92" s="208" t="str">
        <f>RIGHT(DEDEL!D92,4)&amp;"."&amp;DEDEL!N92&amp;"."&amp;DEDEL!L92&amp;"."&amp;MiscPay!$C$5</f>
        <v>2070.DDEL.E10.Au20</v>
      </c>
      <c r="G92" s="209">
        <f t="shared" ca="1" si="3"/>
        <v>44105</v>
      </c>
      <c r="H92" s="210">
        <f t="shared" ca="1" si="4"/>
        <v>0</v>
      </c>
      <c r="I92" s="211">
        <f t="shared" ca="1" si="5"/>
        <v>44105</v>
      </c>
      <c r="J92" s="127">
        <v>3</v>
      </c>
      <c r="K92" s="127" t="b">
        <v>1</v>
      </c>
      <c r="L92" s="127" t="s">
        <v>4034</v>
      </c>
      <c r="M92" s="127" t="b">
        <v>1</v>
      </c>
      <c r="N92" s="127" t="s">
        <v>3692</v>
      </c>
      <c r="O92" s="208" t="str">
        <f>LEFT(DEDEL!E92,19)&amp;"."&amp;DEDELCR!F92</f>
        <v>Sunnyfields Primary.2070.DDEL.E10.Au20</v>
      </c>
      <c r="P92" s="212" t="str">
        <f>DEDEL!J92</f>
        <v>10162/543965</v>
      </c>
      <c r="Q92" s="127" t="b">
        <v>1</v>
      </c>
      <c r="R92" s="127" t="b">
        <v>1</v>
      </c>
      <c r="S92" s="127" t="b">
        <v>1</v>
      </c>
    </row>
    <row r="93" spans="1:19" x14ac:dyDescent="0.25">
      <c r="A93" s="127" t="s">
        <v>4033</v>
      </c>
      <c r="B93" s="206">
        <v>1</v>
      </c>
      <c r="C93" s="127">
        <v>2</v>
      </c>
      <c r="D93" s="207">
        <f>DEDEL!K93</f>
        <v>400100</v>
      </c>
      <c r="E93" s="127" t="b">
        <v>1</v>
      </c>
      <c r="F93" s="208" t="str">
        <f>RIGHT(DEDEL!D93,4)&amp;"."&amp;DEDEL!N93&amp;"."&amp;DEDEL!L93&amp;"."&amp;MiscPay!$C$5</f>
        <v>3316.DDEL.E10.Au20</v>
      </c>
      <c r="G93" s="209">
        <f t="shared" ca="1" si="3"/>
        <v>44105</v>
      </c>
      <c r="H93" s="210">
        <f t="shared" ca="1" si="4"/>
        <v>0</v>
      </c>
      <c r="I93" s="211">
        <f t="shared" ca="1" si="5"/>
        <v>44105</v>
      </c>
      <c r="J93" s="127">
        <v>3</v>
      </c>
      <c r="K93" s="127" t="b">
        <v>1</v>
      </c>
      <c r="L93" s="127" t="s">
        <v>4034</v>
      </c>
      <c r="M93" s="127" t="b">
        <v>1</v>
      </c>
      <c r="N93" s="127" t="s">
        <v>3692</v>
      </c>
      <c r="O93" s="208" t="str">
        <f>LEFT(DEDEL!E93,19)&amp;"."&amp;DEDELCR!F93</f>
        <v>Trent  C of E Prima.3316.DDEL.E10.Au20</v>
      </c>
      <c r="P93" s="212" t="str">
        <f>DEDEL!J93</f>
        <v>10162/543965</v>
      </c>
      <c r="Q93" s="127" t="b">
        <v>1</v>
      </c>
      <c r="R93" s="127" t="b">
        <v>1</v>
      </c>
      <c r="S93" s="127" t="b">
        <v>1</v>
      </c>
    </row>
    <row r="94" spans="1:19" x14ac:dyDescent="0.25">
      <c r="A94" s="127" t="s">
        <v>4033</v>
      </c>
      <c r="B94" s="206">
        <v>1</v>
      </c>
      <c r="C94" s="127">
        <v>2</v>
      </c>
      <c r="D94" s="207">
        <f>DEDEL!K94</f>
        <v>400101</v>
      </c>
      <c r="E94" s="127" t="b">
        <v>1</v>
      </c>
      <c r="F94" s="208" t="str">
        <f>RIGHT(DEDEL!D94,4)&amp;"."&amp;DEDEL!N94&amp;"."&amp;DEDEL!L94&amp;"."&amp;MiscPay!$C$5</f>
        <v>2055.DDEL.E10.Au20</v>
      </c>
      <c r="G94" s="209">
        <f t="shared" ca="1" si="3"/>
        <v>44105</v>
      </c>
      <c r="H94" s="210">
        <f t="shared" ca="1" si="4"/>
        <v>0</v>
      </c>
      <c r="I94" s="211">
        <f t="shared" ca="1" si="5"/>
        <v>44105</v>
      </c>
      <c r="J94" s="127">
        <v>3</v>
      </c>
      <c r="K94" s="127" t="b">
        <v>1</v>
      </c>
      <c r="L94" s="127" t="s">
        <v>4034</v>
      </c>
      <c r="M94" s="127" t="b">
        <v>1</v>
      </c>
      <c r="N94" s="127" t="s">
        <v>3692</v>
      </c>
      <c r="O94" s="208" t="str">
        <f>LEFT(DEDEL!E94,19)&amp;"."&amp;DEDELCR!F94</f>
        <v>Tudor School.2055.DDEL.E10.Au20</v>
      </c>
      <c r="P94" s="212" t="str">
        <f>DEDEL!J94</f>
        <v>10162/543965</v>
      </c>
      <c r="Q94" s="127" t="b">
        <v>1</v>
      </c>
      <c r="R94" s="127" t="b">
        <v>1</v>
      </c>
      <c r="S94" s="127" t="b">
        <v>1</v>
      </c>
    </row>
    <row r="95" spans="1:19" x14ac:dyDescent="0.25">
      <c r="A95" s="127" t="s">
        <v>4033</v>
      </c>
      <c r="B95" s="206">
        <v>1</v>
      </c>
      <c r="C95" s="127">
        <v>2</v>
      </c>
      <c r="D95" s="207">
        <f>DEDEL!K95</f>
        <v>400053</v>
      </c>
      <c r="E95" s="127" t="b">
        <v>1</v>
      </c>
      <c r="F95" s="208" t="str">
        <f>RIGHT(DEDEL!D95,4)&amp;"."&amp;DEDEL!N95&amp;"."&amp;DEDEL!L95&amp;"."&amp;MiscPay!$C$5</f>
        <v>2057.DDEL.E10.Au20</v>
      </c>
      <c r="G95" s="209">
        <f t="shared" ca="1" si="3"/>
        <v>44105</v>
      </c>
      <c r="H95" s="210">
        <f t="shared" ca="1" si="4"/>
        <v>0</v>
      </c>
      <c r="I95" s="211">
        <f t="shared" ca="1" si="5"/>
        <v>44105</v>
      </c>
      <c r="J95" s="127">
        <v>3</v>
      </c>
      <c r="K95" s="127" t="b">
        <v>1</v>
      </c>
      <c r="L95" s="127" t="s">
        <v>4034</v>
      </c>
      <c r="M95" s="127" t="b">
        <v>1</v>
      </c>
      <c r="N95" s="127" t="s">
        <v>3692</v>
      </c>
      <c r="O95" s="208" t="str">
        <f>LEFT(DEDEL!E95,19)&amp;"."&amp;DEDELCR!F95</f>
        <v>Underhill School.2057.DDEL.E10.Au20</v>
      </c>
      <c r="P95" s="212" t="str">
        <f>DEDEL!J95</f>
        <v>10162/543965</v>
      </c>
      <c r="Q95" s="127" t="b">
        <v>1</v>
      </c>
      <c r="R95" s="127" t="b">
        <v>1</v>
      </c>
      <c r="S95" s="127" t="b">
        <v>1</v>
      </c>
    </row>
    <row r="96" spans="1:19" x14ac:dyDescent="0.25">
      <c r="A96" s="127" t="s">
        <v>4033</v>
      </c>
      <c r="B96" s="206">
        <v>1</v>
      </c>
      <c r="C96" s="127">
        <v>2</v>
      </c>
      <c r="D96" s="207">
        <f>DEDEL!K96</f>
        <v>400111</v>
      </c>
      <c r="E96" s="127" t="b">
        <v>1</v>
      </c>
      <c r="F96" s="208" t="str">
        <f>RIGHT(DEDEL!D96,4)&amp;"."&amp;DEDEL!N96&amp;"."&amp;DEDEL!L96&amp;"."&amp;MiscPay!$C$5</f>
        <v>2076.DDEL.E10.Au20</v>
      </c>
      <c r="G96" s="209">
        <f t="shared" ca="1" si="3"/>
        <v>44105</v>
      </c>
      <c r="H96" s="210">
        <f t="shared" ca="1" si="4"/>
        <v>0</v>
      </c>
      <c r="I96" s="211">
        <f t="shared" ca="1" si="5"/>
        <v>44105</v>
      </c>
      <c r="J96" s="127">
        <v>3</v>
      </c>
      <c r="K96" s="127" t="b">
        <v>1</v>
      </c>
      <c r="L96" s="127" t="s">
        <v>4034</v>
      </c>
      <c r="M96" s="127" t="b">
        <v>1</v>
      </c>
      <c r="N96" s="127" t="s">
        <v>3692</v>
      </c>
      <c r="O96" s="208" t="str">
        <f>LEFT(DEDEL!E96,19)&amp;"."&amp;DEDELCR!F96</f>
        <v>Wessex  Gardens Pri.2076.DDEL.E10.Au20</v>
      </c>
      <c r="P96" s="212" t="str">
        <f>DEDEL!J96</f>
        <v>10162/543965</v>
      </c>
      <c r="Q96" s="127" t="b">
        <v>1</v>
      </c>
      <c r="R96" s="127" t="b">
        <v>1</v>
      </c>
      <c r="S96" s="127" t="b">
        <v>1</v>
      </c>
    </row>
    <row r="97" spans="1:19" x14ac:dyDescent="0.25">
      <c r="A97" s="127" t="s">
        <v>4033</v>
      </c>
      <c r="B97" s="206">
        <v>1</v>
      </c>
      <c r="C97" s="127">
        <v>2</v>
      </c>
      <c r="D97" s="207">
        <f>DEDEL!K97</f>
        <v>400011</v>
      </c>
      <c r="E97" s="127" t="b">
        <v>1</v>
      </c>
      <c r="F97" s="208" t="str">
        <f>RIGHT(DEDEL!D97,4)&amp;"."&amp;DEDEL!N97&amp;"."&amp;DEDEL!L97&amp;"."&amp;MiscPay!$C$5</f>
        <v>2060.DDEL.E10.Au20</v>
      </c>
      <c r="G97" s="209">
        <f t="shared" ca="1" si="3"/>
        <v>44105</v>
      </c>
      <c r="H97" s="210">
        <f t="shared" ca="1" si="4"/>
        <v>0</v>
      </c>
      <c r="I97" s="211">
        <f t="shared" ca="1" si="5"/>
        <v>44105</v>
      </c>
      <c r="J97" s="127">
        <v>3</v>
      </c>
      <c r="K97" s="127" t="b">
        <v>1</v>
      </c>
      <c r="L97" s="127" t="s">
        <v>4034</v>
      </c>
      <c r="M97" s="127" t="b">
        <v>1</v>
      </c>
      <c r="N97" s="127" t="s">
        <v>3692</v>
      </c>
      <c r="O97" s="208" t="str">
        <f>LEFT(DEDEL!E97,19)&amp;"."&amp;DEDELCR!F97</f>
        <v>Whitings Hill Prima.2060.DDEL.E10.Au20</v>
      </c>
      <c r="P97" s="212" t="str">
        <f>DEDEL!J97</f>
        <v>10162/543965</v>
      </c>
      <c r="Q97" s="127" t="b">
        <v>1</v>
      </c>
      <c r="R97" s="127" t="b">
        <v>1</v>
      </c>
      <c r="S97" s="127" t="b">
        <v>1</v>
      </c>
    </row>
    <row r="98" spans="1:19" x14ac:dyDescent="0.25">
      <c r="A98" s="127" t="s">
        <v>4033</v>
      </c>
      <c r="B98" s="206">
        <v>1</v>
      </c>
      <c r="C98" s="127">
        <v>2</v>
      </c>
      <c r="D98" s="207">
        <f>DEDEL!K98</f>
        <v>400117</v>
      </c>
      <c r="E98" s="127" t="b">
        <v>1</v>
      </c>
      <c r="F98" s="208" t="str">
        <f>RIGHT(DEDEL!D98,4)&amp;"."&amp;DEDEL!N98&amp;"."&amp;DEDEL!L98&amp;"."&amp;MiscPay!$C$5</f>
        <v>3518.DDEL.E10.Au20</v>
      </c>
      <c r="G98" s="209">
        <f t="shared" ca="1" si="3"/>
        <v>44105</v>
      </c>
      <c r="H98" s="210">
        <f t="shared" ca="1" si="4"/>
        <v>0</v>
      </c>
      <c r="I98" s="211">
        <f t="shared" ca="1" si="5"/>
        <v>44105</v>
      </c>
      <c r="J98" s="127">
        <v>3</v>
      </c>
      <c r="K98" s="127" t="b">
        <v>1</v>
      </c>
      <c r="L98" s="127" t="s">
        <v>4034</v>
      </c>
      <c r="M98" s="127" t="b">
        <v>1</v>
      </c>
      <c r="N98" s="127" t="s">
        <v>3692</v>
      </c>
      <c r="O98" s="208" t="str">
        <f>LEFT(DEDEL!E98,19)&amp;"."&amp;DEDELCR!F98</f>
        <v>Woodcroft Primary S.3518.DDEL.E10.Au20</v>
      </c>
      <c r="P98" s="212" t="str">
        <f>DEDEL!J98</f>
        <v>10162/543965</v>
      </c>
      <c r="Q98" s="127" t="b">
        <v>1</v>
      </c>
      <c r="R98" s="127" t="b">
        <v>1</v>
      </c>
      <c r="S98" s="127" t="b">
        <v>1</v>
      </c>
    </row>
    <row r="99" spans="1:19" x14ac:dyDescent="0.25">
      <c r="A99" s="127" t="s">
        <v>4033</v>
      </c>
      <c r="B99" s="206">
        <v>1</v>
      </c>
      <c r="C99" s="127">
        <v>2</v>
      </c>
      <c r="D99" s="207">
        <f>DEDEL!K99</f>
        <v>400004</v>
      </c>
      <c r="E99" s="127" t="b">
        <v>1</v>
      </c>
      <c r="F99" s="208" t="str">
        <f>RIGHT(DEDEL!D99,4)&amp;"."&amp;DEDEL!N99&amp;"."&amp;DEDEL!L99&amp;"."&amp;MiscPay!$C$5</f>
        <v>2054.DDEL.E10.Au20</v>
      </c>
      <c r="G99" s="209">
        <f t="shared" ca="1" si="3"/>
        <v>44105</v>
      </c>
      <c r="H99" s="210">
        <f t="shared" ca="1" si="4"/>
        <v>0</v>
      </c>
      <c r="I99" s="211">
        <f t="shared" ca="1" si="5"/>
        <v>44105</v>
      </c>
      <c r="J99" s="127">
        <v>3</v>
      </c>
      <c r="K99" s="127" t="b">
        <v>1</v>
      </c>
      <c r="L99" s="127" t="s">
        <v>4034</v>
      </c>
      <c r="M99" s="127" t="b">
        <v>1</v>
      </c>
      <c r="N99" s="127" t="s">
        <v>3692</v>
      </c>
      <c r="O99" s="208" t="str">
        <f>LEFT(DEDEL!E99,19)&amp;"."&amp;DEDELCR!F99</f>
        <v>Woodridge  Primary .2054.DDEL.E10.Au20</v>
      </c>
      <c r="P99" s="212" t="str">
        <f>DEDEL!J99</f>
        <v>10162/543965</v>
      </c>
      <c r="Q99" s="127" t="b">
        <v>1</v>
      </c>
      <c r="R99" s="127" t="b">
        <v>1</v>
      </c>
      <c r="S99" s="127" t="b">
        <v>1</v>
      </c>
    </row>
    <row r="100" spans="1:19" x14ac:dyDescent="0.25">
      <c r="A100" s="127" t="s">
        <v>4033</v>
      </c>
      <c r="B100" s="206">
        <v>1</v>
      </c>
      <c r="C100" s="127">
        <v>2</v>
      </c>
      <c r="D100" s="207">
        <f>DEDEL!K100</f>
        <v>400135</v>
      </c>
      <c r="E100" s="127" t="b">
        <v>1</v>
      </c>
      <c r="F100" s="208" t="str">
        <f>RIGHT(DEDEL!D100,4)&amp;"."&amp;DEDEL!N100&amp;"."&amp;DEDEL!L100&amp;"."&amp;MiscPay!$C$5</f>
        <v>3521.DDEL.E10.Au20</v>
      </c>
      <c r="G100" s="209">
        <f t="shared" ca="1" si="3"/>
        <v>44105</v>
      </c>
      <c r="H100" s="210">
        <f t="shared" ca="1" si="4"/>
        <v>0</v>
      </c>
      <c r="I100" s="211">
        <f t="shared" ca="1" si="5"/>
        <v>44105</v>
      </c>
      <c r="J100" s="127">
        <v>3</v>
      </c>
      <c r="K100" s="127" t="b">
        <v>1</v>
      </c>
      <c r="L100" s="127" t="s">
        <v>4034</v>
      </c>
      <c r="M100" s="127" t="b">
        <v>1</v>
      </c>
      <c r="N100" s="127" t="s">
        <v>3692</v>
      </c>
      <c r="O100" s="208" t="str">
        <f>LEFT(DEDEL!E100,19)&amp;"."&amp;DEDELCR!F100</f>
        <v>St Mary's &amp; St John.3521.DDEL.E10.Au20</v>
      </c>
      <c r="P100" s="212" t="str">
        <f>DEDEL!J100</f>
        <v>11510/543965</v>
      </c>
      <c r="Q100" s="127" t="b">
        <v>1</v>
      </c>
      <c r="R100" s="127" t="b">
        <v>1</v>
      </c>
      <c r="S100" s="127" t="b">
        <v>1</v>
      </c>
    </row>
    <row r="101" spans="1:19" x14ac:dyDescent="0.25">
      <c r="A101" s="127" t="s">
        <v>4033</v>
      </c>
      <c r="B101" s="206">
        <v>1</v>
      </c>
      <c r="C101" s="127">
        <v>2</v>
      </c>
      <c r="D101" s="207" t="e">
        <f>DEDEL!#REF!</f>
        <v>#REF!</v>
      </c>
      <c r="E101" s="127" t="b">
        <v>1</v>
      </c>
      <c r="F101" s="208" t="e">
        <f>RIGHT(DEDEL!#REF!,4)&amp;"."&amp;DEDEL!#REF!&amp;"."&amp;DEDEL!#REF!&amp;"."&amp;MiscPay!$C$5</f>
        <v>#REF!</v>
      </c>
      <c r="G101" s="209">
        <f t="shared" ca="1" si="3"/>
        <v>44105</v>
      </c>
      <c r="H101" s="210">
        <f t="shared" ca="1" si="4"/>
        <v>0</v>
      </c>
      <c r="I101" s="211">
        <f t="shared" ca="1" si="5"/>
        <v>44105</v>
      </c>
      <c r="J101" s="127">
        <v>3</v>
      </c>
      <c r="K101" s="127" t="b">
        <v>1</v>
      </c>
      <c r="L101" s="127" t="s">
        <v>4034</v>
      </c>
      <c r="M101" s="127" t="b">
        <v>1</v>
      </c>
      <c r="N101" s="127" t="s">
        <v>3692</v>
      </c>
      <c r="O101" s="208" t="e">
        <f>LEFT(DEDEL!#REF!,19)&amp;"."&amp;DEDELCR!F101</f>
        <v>#REF!</v>
      </c>
      <c r="P101" s="212" t="e">
        <f>DEDEL!#REF!</f>
        <v>#REF!</v>
      </c>
      <c r="Q101" s="127" t="b">
        <v>1</v>
      </c>
      <c r="R101" s="127" t="b">
        <v>1</v>
      </c>
      <c r="S101" s="127" t="b">
        <v>1</v>
      </c>
    </row>
    <row r="102" spans="1:19" x14ac:dyDescent="0.25">
      <c r="A102" s="127" t="s">
        <v>4033</v>
      </c>
      <c r="B102" s="206">
        <v>1</v>
      </c>
      <c r="C102" s="127">
        <v>2</v>
      </c>
      <c r="D102" s="207">
        <f>DEDEL!K101</f>
        <v>400041</v>
      </c>
      <c r="E102" s="127" t="b">
        <v>1</v>
      </c>
      <c r="F102" s="208" t="str">
        <f>RIGHT(DEDEL!D101,4)&amp;"."&amp;DEDEL!N101&amp;"."&amp;DEDEL!L101&amp;"."&amp;MiscPay!$C$5</f>
        <v>5405.DDEL.E23.Au20</v>
      </c>
      <c r="G102" s="209">
        <f t="shared" ca="1" si="3"/>
        <v>44105</v>
      </c>
      <c r="H102" s="210">
        <f t="shared" ca="1" si="4"/>
        <v>0</v>
      </c>
      <c r="I102" s="211">
        <f t="shared" ca="1" si="5"/>
        <v>44105</v>
      </c>
      <c r="J102" s="127">
        <v>3</v>
      </c>
      <c r="K102" s="127" t="b">
        <v>1</v>
      </c>
      <c r="L102" s="127" t="s">
        <v>4034</v>
      </c>
      <c r="M102" s="127" t="b">
        <v>1</v>
      </c>
      <c r="N102" s="127" t="s">
        <v>3692</v>
      </c>
      <c r="O102" s="208" t="str">
        <f>LEFT(DEDEL!E101,19)&amp;"."&amp;DEDELCR!F102</f>
        <v>Finchley Catholic H.5405.DDEL.E23.Au20</v>
      </c>
      <c r="P102" s="212" t="str">
        <f>DEDEL!J101</f>
        <v>10163/543965</v>
      </c>
      <c r="Q102" s="127" t="b">
        <v>1</v>
      </c>
      <c r="R102" s="127" t="b">
        <v>1</v>
      </c>
      <c r="S102" s="127" t="b">
        <v>1</v>
      </c>
    </row>
    <row r="103" spans="1:19" x14ac:dyDescent="0.25">
      <c r="A103" s="127" t="s">
        <v>4033</v>
      </c>
      <c r="B103" s="206">
        <v>1</v>
      </c>
      <c r="C103" s="127">
        <v>2</v>
      </c>
      <c r="D103" s="207">
        <f>DEDEL!K102</f>
        <v>400033</v>
      </c>
      <c r="E103" s="127" t="b">
        <v>1</v>
      </c>
      <c r="F103" s="208" t="str">
        <f>RIGHT(DEDEL!D102,4)&amp;"."&amp;DEDEL!N102&amp;"."&amp;DEDEL!L102&amp;"."&amp;MiscPay!$C$5</f>
        <v>4003.DDEL.E23.Au20</v>
      </c>
      <c r="G103" s="209">
        <f t="shared" ca="1" si="3"/>
        <v>44105</v>
      </c>
      <c r="H103" s="210">
        <f t="shared" ca="1" si="4"/>
        <v>0</v>
      </c>
      <c r="I103" s="211">
        <f t="shared" ca="1" si="5"/>
        <v>44105</v>
      </c>
      <c r="J103" s="127">
        <v>3</v>
      </c>
      <c r="K103" s="127" t="b">
        <v>1</v>
      </c>
      <c r="L103" s="127" t="s">
        <v>4034</v>
      </c>
      <c r="M103" s="127" t="b">
        <v>1</v>
      </c>
      <c r="N103" s="127" t="s">
        <v>3692</v>
      </c>
      <c r="O103" s="208" t="str">
        <f>LEFT(DEDEL!E102,19)&amp;"."&amp;DEDELCR!F103</f>
        <v>Friern Barnet Schoo.4003.DDEL.E23.Au20</v>
      </c>
      <c r="P103" s="212" t="str">
        <f>DEDEL!J102</f>
        <v>10163/543965</v>
      </c>
      <c r="Q103" s="127" t="b">
        <v>1</v>
      </c>
      <c r="R103" s="127" t="b">
        <v>1</v>
      </c>
      <c r="S103" s="127" t="b">
        <v>1</v>
      </c>
    </row>
    <row r="104" spans="1:19" x14ac:dyDescent="0.25">
      <c r="A104" s="127" t="s">
        <v>4033</v>
      </c>
      <c r="B104" s="206">
        <v>1</v>
      </c>
      <c r="C104" s="127">
        <v>2</v>
      </c>
      <c r="D104" s="207">
        <f>DEDEL!K103</f>
        <v>400140</v>
      </c>
      <c r="E104" s="127" t="b">
        <v>1</v>
      </c>
      <c r="F104" s="208" t="str">
        <f>RIGHT(DEDEL!D103,4)&amp;"."&amp;DEDEL!N103&amp;"."&amp;DEDEL!L103&amp;"."&amp;MiscPay!$C$5</f>
        <v>5427.DDEL.E23.Au20</v>
      </c>
      <c r="G104" s="209">
        <f t="shared" ca="1" si="3"/>
        <v>44105</v>
      </c>
      <c r="H104" s="210">
        <f t="shared" ca="1" si="4"/>
        <v>0</v>
      </c>
      <c r="I104" s="211">
        <f t="shared" ca="1" si="5"/>
        <v>44105</v>
      </c>
      <c r="J104" s="127">
        <v>3</v>
      </c>
      <c r="K104" s="127" t="b">
        <v>1</v>
      </c>
      <c r="L104" s="127" t="s">
        <v>4034</v>
      </c>
      <c r="M104" s="127" t="b">
        <v>1</v>
      </c>
      <c r="N104" s="127" t="s">
        <v>3692</v>
      </c>
      <c r="O104" s="208" t="str">
        <f>LEFT(DEDEL!E103,19)&amp;"."&amp;DEDELCR!F104</f>
        <v>JCoSS.5427.DDEL.E23.Au20</v>
      </c>
      <c r="P104" s="212" t="str">
        <f>DEDEL!J103</f>
        <v>10163/543965</v>
      </c>
      <c r="Q104" s="127" t="b">
        <v>1</v>
      </c>
      <c r="R104" s="127" t="b">
        <v>1</v>
      </c>
      <c r="S104" s="127" t="b">
        <v>1</v>
      </c>
    </row>
    <row r="105" spans="1:19" x14ac:dyDescent="0.25">
      <c r="A105" s="127" t="s">
        <v>4033</v>
      </c>
      <c r="B105" s="206">
        <v>1</v>
      </c>
      <c r="C105" s="127">
        <v>2</v>
      </c>
      <c r="D105" s="207">
        <f>DEDEL!K104</f>
        <v>107953</v>
      </c>
      <c r="E105" s="127" t="b">
        <v>1</v>
      </c>
      <c r="F105" s="208" t="str">
        <f>RIGHT(DEDEL!D104,4)&amp;"."&amp;DEDEL!N104&amp;"."&amp;DEDEL!L104&amp;"."&amp;MiscPay!$C$5</f>
        <v>4004.DDEL.E23.Au20</v>
      </c>
      <c r="G105" s="209">
        <f t="shared" ca="1" si="3"/>
        <v>44105</v>
      </c>
      <c r="H105" s="210">
        <f t="shared" ca="1" si="4"/>
        <v>0</v>
      </c>
      <c r="I105" s="211">
        <f t="shared" ca="1" si="5"/>
        <v>44105</v>
      </c>
      <c r="J105" s="127">
        <v>3</v>
      </c>
      <c r="K105" s="127" t="b">
        <v>1</v>
      </c>
      <c r="L105" s="127" t="s">
        <v>4034</v>
      </c>
      <c r="M105" s="127" t="b">
        <v>1</v>
      </c>
      <c r="N105" s="127" t="s">
        <v>3692</v>
      </c>
      <c r="O105" s="208" t="str">
        <f>LEFT(DEDEL!E104,19)&amp;"."&amp;DEDELCR!F105</f>
        <v>Menorah High School.4004.DDEL.E23.Au20</v>
      </c>
      <c r="P105" s="212" t="str">
        <f>DEDEL!J104</f>
        <v>10163/543965</v>
      </c>
      <c r="Q105" s="127" t="b">
        <v>1</v>
      </c>
      <c r="R105" s="127" t="b">
        <v>1</v>
      </c>
      <c r="S105" s="127" t="b">
        <v>1</v>
      </c>
    </row>
    <row r="106" spans="1:19" x14ac:dyDescent="0.25">
      <c r="A106" s="127" t="s">
        <v>4033</v>
      </c>
      <c r="B106" s="206">
        <v>1</v>
      </c>
      <c r="C106" s="127">
        <v>2</v>
      </c>
      <c r="D106" s="207">
        <f>DEDEL!K105</f>
        <v>400029</v>
      </c>
      <c r="E106" s="127" t="b">
        <v>1</v>
      </c>
      <c r="F106" s="208" t="str">
        <f>RIGHT(DEDEL!D105,4)&amp;"."&amp;DEDEL!N105&amp;"."&amp;DEDEL!L105&amp;"."&amp;MiscPay!$C$5</f>
        <v>5404.DDEL.E23.Au20</v>
      </c>
      <c r="G106" s="209">
        <f t="shared" ca="1" si="3"/>
        <v>44105</v>
      </c>
      <c r="H106" s="210">
        <f t="shared" ca="1" si="4"/>
        <v>0</v>
      </c>
      <c r="I106" s="211">
        <f t="shared" ca="1" si="5"/>
        <v>44105</v>
      </c>
      <c r="J106" s="127">
        <v>3</v>
      </c>
      <c r="K106" s="127" t="b">
        <v>1</v>
      </c>
      <c r="L106" s="127" t="s">
        <v>4034</v>
      </c>
      <c r="M106" s="127" t="b">
        <v>1</v>
      </c>
      <c r="N106" s="127" t="s">
        <v>3692</v>
      </c>
      <c r="O106" s="208" t="str">
        <f>LEFT(DEDEL!E105,19)&amp;"."&amp;DEDELCR!F106</f>
        <v>St Michaels Catholi.5404.DDEL.E23.Au20</v>
      </c>
      <c r="P106" s="212" t="str">
        <f>DEDEL!J105</f>
        <v>10163/543965</v>
      </c>
      <c r="Q106" s="127" t="b">
        <v>1</v>
      </c>
      <c r="R106" s="127" t="b">
        <v>1</v>
      </c>
      <c r="S106" s="127" t="b">
        <v>1</v>
      </c>
    </row>
    <row r="107" spans="1:19" x14ac:dyDescent="0.25">
      <c r="A107" s="127" t="s">
        <v>4033</v>
      </c>
      <c r="B107" s="206">
        <v>1</v>
      </c>
      <c r="C107" s="127">
        <v>2</v>
      </c>
      <c r="D107" s="207">
        <f>DEDEL!K106</f>
        <v>400013</v>
      </c>
      <c r="E107" s="127" t="b">
        <v>1</v>
      </c>
      <c r="F107" s="208" t="str">
        <f>RIGHT(DEDEL!D106,4)&amp;"."&amp;DEDEL!N106&amp;"."&amp;DEDEL!L106&amp;"."&amp;MiscPay!$C$5</f>
        <v>5407.DDEL.E23.Au20</v>
      </c>
      <c r="G107" s="209">
        <f t="shared" ca="1" si="3"/>
        <v>44105</v>
      </c>
      <c r="H107" s="210">
        <f t="shared" ca="1" si="4"/>
        <v>0</v>
      </c>
      <c r="I107" s="211">
        <f t="shared" ca="1" si="5"/>
        <v>44105</v>
      </c>
      <c r="J107" s="127">
        <v>3</v>
      </c>
      <c r="K107" s="127" t="b">
        <v>1</v>
      </c>
      <c r="L107" s="127" t="s">
        <v>4034</v>
      </c>
      <c r="M107" s="127" t="b">
        <v>1</v>
      </c>
      <c r="N107" s="127" t="s">
        <v>3692</v>
      </c>
      <c r="O107" s="208" t="str">
        <f>LEFT(DEDEL!E106,19)&amp;"."&amp;DEDELCR!F107</f>
        <v>St. James' Catholic.5407.DDEL.E23.Au20</v>
      </c>
      <c r="P107" s="212" t="str">
        <f>DEDEL!J106</f>
        <v>10163/543965</v>
      </c>
      <c r="Q107" s="127" t="b">
        <v>1</v>
      </c>
      <c r="R107" s="127" t="b">
        <v>1</v>
      </c>
      <c r="S107" s="127" t="b">
        <v>1</v>
      </c>
    </row>
    <row r="108" spans="1:19" x14ac:dyDescent="0.25">
      <c r="A108" s="127" t="s">
        <v>4033</v>
      </c>
      <c r="B108" s="206">
        <v>1</v>
      </c>
      <c r="C108" s="127">
        <v>2</v>
      </c>
      <c r="D108" s="207">
        <f>DEDEL!K107</f>
        <v>400125</v>
      </c>
      <c r="E108" s="127" t="b">
        <v>1</v>
      </c>
      <c r="F108" s="208" t="str">
        <f>RIGHT(DEDEL!D107,4)&amp;"."&amp;DEDEL!N107&amp;"."&amp;DEDEL!L107&amp;"."&amp;MiscPay!$C$5</f>
        <v>3520.DDEL.E23.Au20</v>
      </c>
      <c r="G108" s="209">
        <f t="shared" ca="1" si="3"/>
        <v>44105</v>
      </c>
      <c r="H108" s="210">
        <f t="shared" ca="1" si="4"/>
        <v>0</v>
      </c>
      <c r="I108" s="211">
        <f t="shared" ca="1" si="5"/>
        <v>44105</v>
      </c>
      <c r="J108" s="127">
        <v>3</v>
      </c>
      <c r="K108" s="127" t="b">
        <v>1</v>
      </c>
      <c r="L108" s="127" t="s">
        <v>4034</v>
      </c>
      <c r="M108" s="127" t="b">
        <v>1</v>
      </c>
      <c r="N108" s="127" t="s">
        <v>3692</v>
      </c>
      <c r="O108" s="208" t="str">
        <f>LEFT(DEDEL!E107,19)&amp;"."&amp;DEDELCR!F108</f>
        <v>Akiva School.3520.DDEL.E23.Au20</v>
      </c>
      <c r="P108" s="212" t="str">
        <f>DEDEL!J107</f>
        <v>10162/543965</v>
      </c>
      <c r="Q108" s="127" t="b">
        <v>1</v>
      </c>
      <c r="R108" s="127" t="b">
        <v>1</v>
      </c>
      <c r="S108" s="127" t="b">
        <v>1</v>
      </c>
    </row>
    <row r="109" spans="1:19" x14ac:dyDescent="0.25">
      <c r="A109" s="127" t="s">
        <v>4033</v>
      </c>
      <c r="B109" s="206">
        <v>1</v>
      </c>
      <c r="C109" s="127">
        <v>2</v>
      </c>
      <c r="D109" s="207">
        <f>DEDEL!K108</f>
        <v>400069</v>
      </c>
      <c r="E109" s="127" t="b">
        <v>1</v>
      </c>
      <c r="F109" s="208" t="str">
        <f>RIGHT(DEDEL!D108,4)&amp;"."&amp;DEDEL!N108&amp;"."&amp;DEDEL!L108&amp;"."&amp;MiscPay!$C$5</f>
        <v>3300.DDEL.E23.Au20</v>
      </c>
      <c r="G109" s="209">
        <f t="shared" ca="1" si="3"/>
        <v>44105</v>
      </c>
      <c r="H109" s="210">
        <f t="shared" ca="1" si="4"/>
        <v>0</v>
      </c>
      <c r="I109" s="211">
        <f t="shared" ca="1" si="5"/>
        <v>44105</v>
      </c>
      <c r="J109" s="127">
        <v>3</v>
      </c>
      <c r="K109" s="127" t="b">
        <v>1</v>
      </c>
      <c r="L109" s="127" t="s">
        <v>4034</v>
      </c>
      <c r="M109" s="127" t="b">
        <v>1</v>
      </c>
      <c r="N109" s="127" t="s">
        <v>3692</v>
      </c>
      <c r="O109" s="208" t="str">
        <f>LEFT(DEDEL!E108,19)&amp;"."&amp;DEDELCR!F109</f>
        <v>All Saints' CE Prim.3300.DDEL.E23.Au20</v>
      </c>
      <c r="P109" s="212" t="str">
        <f>DEDEL!J108</f>
        <v>10162/543965</v>
      </c>
      <c r="Q109" s="127" t="b">
        <v>1</v>
      </c>
      <c r="R109" s="127" t="b">
        <v>1</v>
      </c>
      <c r="S109" s="127" t="b">
        <v>1</v>
      </c>
    </row>
    <row r="110" spans="1:19" x14ac:dyDescent="0.25">
      <c r="A110" s="127" t="s">
        <v>4033</v>
      </c>
      <c r="B110" s="206">
        <v>1</v>
      </c>
      <c r="C110" s="127">
        <v>2</v>
      </c>
      <c r="D110" s="207">
        <f>DEDEL!K109</f>
        <v>400015</v>
      </c>
      <c r="E110" s="127" t="b">
        <v>1</v>
      </c>
      <c r="F110" s="208" t="str">
        <f>RIGHT(DEDEL!D109,4)&amp;"."&amp;DEDEL!N109&amp;"."&amp;DEDEL!L109&amp;"."&amp;MiscPay!$C$5</f>
        <v>3317.DDEL.E23.Au20</v>
      </c>
      <c r="G110" s="209">
        <f t="shared" ca="1" si="3"/>
        <v>44105</v>
      </c>
      <c r="H110" s="210">
        <f t="shared" ca="1" si="4"/>
        <v>0</v>
      </c>
      <c r="I110" s="211">
        <f t="shared" ca="1" si="5"/>
        <v>44105</v>
      </c>
      <c r="J110" s="127">
        <v>3</v>
      </c>
      <c r="K110" s="127" t="b">
        <v>1</v>
      </c>
      <c r="L110" s="127" t="s">
        <v>4034</v>
      </c>
      <c r="M110" s="127" t="b">
        <v>1</v>
      </c>
      <c r="N110" s="127" t="s">
        <v>3692</v>
      </c>
      <c r="O110" s="208" t="str">
        <f>LEFT(DEDEL!E109,19)&amp;"."&amp;DEDELCR!F110</f>
        <v>All Saints' CE Prim.3317.DDEL.E23.Au20</v>
      </c>
      <c r="P110" s="212" t="str">
        <f>DEDEL!J109</f>
        <v>10162/543965</v>
      </c>
      <c r="Q110" s="127" t="b">
        <v>1</v>
      </c>
      <c r="R110" s="127" t="b">
        <v>1</v>
      </c>
      <c r="S110" s="127" t="b">
        <v>1</v>
      </c>
    </row>
    <row r="111" spans="1:19" x14ac:dyDescent="0.25">
      <c r="A111" s="127" t="s">
        <v>4033</v>
      </c>
      <c r="B111" s="206">
        <v>1</v>
      </c>
      <c r="C111" s="127">
        <v>2</v>
      </c>
      <c r="D111" s="207">
        <f>DEDEL!K110</f>
        <v>400023</v>
      </c>
      <c r="E111" s="127" t="b">
        <v>1</v>
      </c>
      <c r="F111" s="208" t="str">
        <f>RIGHT(DEDEL!D110,4)&amp;"."&amp;DEDEL!N110&amp;"."&amp;DEDEL!L110&amp;"."&amp;MiscPay!$C$5</f>
        <v>3500.DDEL.E23.Au20</v>
      </c>
      <c r="G111" s="209">
        <f t="shared" ca="1" si="3"/>
        <v>44105</v>
      </c>
      <c r="H111" s="210">
        <f t="shared" ca="1" si="4"/>
        <v>0</v>
      </c>
      <c r="I111" s="211">
        <f t="shared" ca="1" si="5"/>
        <v>44105</v>
      </c>
      <c r="J111" s="127">
        <v>3</v>
      </c>
      <c r="K111" s="127" t="b">
        <v>1</v>
      </c>
      <c r="L111" s="127" t="s">
        <v>4034</v>
      </c>
      <c r="M111" s="127" t="b">
        <v>1</v>
      </c>
      <c r="N111" s="127" t="s">
        <v>3692</v>
      </c>
      <c r="O111" s="208" t="str">
        <f>LEFT(DEDEL!E110,19)&amp;"."&amp;DEDELCR!F111</f>
        <v>Annunciation Cathol.3500.DDEL.E23.Au20</v>
      </c>
      <c r="P111" s="212" t="str">
        <f>DEDEL!J110</f>
        <v>10162/543965</v>
      </c>
      <c r="Q111" s="127" t="b">
        <v>1</v>
      </c>
      <c r="R111" s="127" t="b">
        <v>1</v>
      </c>
      <c r="S111" s="127" t="b">
        <v>1</v>
      </c>
    </row>
    <row r="112" spans="1:19" x14ac:dyDescent="0.25">
      <c r="A112" s="127" t="s">
        <v>4033</v>
      </c>
      <c r="B112" s="206">
        <v>1</v>
      </c>
      <c r="C112" s="127">
        <v>2</v>
      </c>
      <c r="D112" s="207">
        <f>DEDEL!K111</f>
        <v>400107</v>
      </c>
      <c r="E112" s="127" t="b">
        <v>1</v>
      </c>
      <c r="F112" s="208" t="str">
        <f>RIGHT(DEDEL!D111,4)&amp;"."&amp;DEDEL!N111&amp;"."&amp;DEDEL!L111&amp;"."&amp;MiscPay!$C$5</f>
        <v>3514.DDEL.E23.Au20</v>
      </c>
      <c r="G112" s="209">
        <f t="shared" ca="1" si="3"/>
        <v>44105</v>
      </c>
      <c r="H112" s="210">
        <f t="shared" ca="1" si="4"/>
        <v>0</v>
      </c>
      <c r="I112" s="211">
        <f t="shared" ca="1" si="5"/>
        <v>44105</v>
      </c>
      <c r="J112" s="127">
        <v>3</v>
      </c>
      <c r="K112" s="127" t="b">
        <v>1</v>
      </c>
      <c r="L112" s="127" t="s">
        <v>4034</v>
      </c>
      <c r="M112" s="127" t="b">
        <v>1</v>
      </c>
      <c r="N112" s="127" t="s">
        <v>3692</v>
      </c>
      <c r="O112" s="208" t="str">
        <f>LEFT(DEDEL!E111,19)&amp;"."&amp;DEDELCR!F112</f>
        <v>Annunciation Cathol.3514.DDEL.E23.Au20</v>
      </c>
      <c r="P112" s="212" t="str">
        <f>DEDEL!J111</f>
        <v>10162/543965</v>
      </c>
      <c r="Q112" s="127" t="b">
        <v>1</v>
      </c>
      <c r="R112" s="127" t="b">
        <v>1</v>
      </c>
      <c r="S112" s="127" t="b">
        <v>1</v>
      </c>
    </row>
    <row r="113" spans="1:19" x14ac:dyDescent="0.25">
      <c r="A113" s="127" t="s">
        <v>4033</v>
      </c>
      <c r="B113" s="206">
        <v>1</v>
      </c>
      <c r="C113" s="127">
        <v>2</v>
      </c>
      <c r="D113" s="207">
        <f>DEDEL!K112</f>
        <v>400005</v>
      </c>
      <c r="E113" s="127" t="b">
        <v>1</v>
      </c>
      <c r="F113" s="208" t="str">
        <f>RIGHT(DEDEL!D112,4)&amp;"."&amp;DEDEL!N112&amp;"."&amp;DEDEL!L112&amp;"."&amp;MiscPay!$C$5</f>
        <v>2002.DDEL.E23.Au20</v>
      </c>
      <c r="G113" s="209">
        <f t="shared" ca="1" si="3"/>
        <v>44105</v>
      </c>
      <c r="H113" s="210">
        <f t="shared" ca="1" si="4"/>
        <v>0</v>
      </c>
      <c r="I113" s="211">
        <f t="shared" ca="1" si="5"/>
        <v>44105</v>
      </c>
      <c r="J113" s="127">
        <v>3</v>
      </c>
      <c r="K113" s="127" t="b">
        <v>1</v>
      </c>
      <c r="L113" s="127" t="s">
        <v>4034</v>
      </c>
      <c r="M113" s="127" t="b">
        <v>1</v>
      </c>
      <c r="N113" s="127" t="s">
        <v>3692</v>
      </c>
      <c r="O113" s="208" t="str">
        <f>LEFT(DEDEL!E112,19)&amp;"."&amp;DEDELCR!F113</f>
        <v>Barnfield School.2002.DDEL.E23.Au20</v>
      </c>
      <c r="P113" s="212" t="str">
        <f>DEDEL!J112</f>
        <v>10162/543965</v>
      </c>
      <c r="Q113" s="127" t="b">
        <v>1</v>
      </c>
      <c r="R113" s="127" t="b">
        <v>1</v>
      </c>
      <c r="S113" s="127" t="b">
        <v>1</v>
      </c>
    </row>
    <row r="114" spans="1:19" x14ac:dyDescent="0.25">
      <c r="A114" s="127" t="s">
        <v>4033</v>
      </c>
      <c r="B114" s="206">
        <v>1</v>
      </c>
      <c r="C114" s="127">
        <v>2</v>
      </c>
      <c r="D114" s="207">
        <f>DEDEL!K113</f>
        <v>400070</v>
      </c>
      <c r="E114" s="127" t="b">
        <v>1</v>
      </c>
      <c r="F114" s="208" t="str">
        <f>RIGHT(DEDEL!D113,4)&amp;"."&amp;DEDEL!N113&amp;"."&amp;DEDEL!L113&amp;"."&amp;MiscPay!$C$5</f>
        <v>2079.DDEL.E23.Au20</v>
      </c>
      <c r="G114" s="209">
        <f t="shared" ca="1" si="3"/>
        <v>44105</v>
      </c>
      <c r="H114" s="210">
        <f t="shared" ca="1" si="4"/>
        <v>0</v>
      </c>
      <c r="I114" s="211">
        <f t="shared" ca="1" si="5"/>
        <v>44105</v>
      </c>
      <c r="J114" s="127">
        <v>3</v>
      </c>
      <c r="K114" s="127" t="b">
        <v>1</v>
      </c>
      <c r="L114" s="127" t="s">
        <v>4034</v>
      </c>
      <c r="M114" s="127" t="b">
        <v>1</v>
      </c>
      <c r="N114" s="127" t="s">
        <v>3692</v>
      </c>
      <c r="O114" s="208" t="str">
        <f>LEFT(DEDEL!E113,19)&amp;"."&amp;DEDELCR!F114</f>
        <v>Beis Yaakov.2079.DDEL.E23.Au20</v>
      </c>
      <c r="P114" s="212" t="str">
        <f>DEDEL!J113</f>
        <v>10162/543965</v>
      </c>
      <c r="Q114" s="127" t="b">
        <v>1</v>
      </c>
      <c r="R114" s="127" t="b">
        <v>1</v>
      </c>
      <c r="S114" s="127" t="b">
        <v>1</v>
      </c>
    </row>
    <row r="115" spans="1:19" x14ac:dyDescent="0.25">
      <c r="A115" s="127" t="s">
        <v>4033</v>
      </c>
      <c r="B115" s="206">
        <v>1</v>
      </c>
      <c r="C115" s="127">
        <v>2</v>
      </c>
      <c r="D115" s="207">
        <f>DEDEL!K114</f>
        <v>400150</v>
      </c>
      <c r="E115" s="127" t="b">
        <v>1</v>
      </c>
      <c r="F115" s="208" t="str">
        <f>RIGHT(DEDEL!D114,4)&amp;"."&amp;DEDEL!N114&amp;"."&amp;DEDEL!L114&amp;"."&amp;MiscPay!$C$5</f>
        <v>3524.DDEL.E23.Au20</v>
      </c>
      <c r="G115" s="209">
        <f t="shared" ca="1" si="3"/>
        <v>44105</v>
      </c>
      <c r="H115" s="210">
        <f t="shared" ca="1" si="4"/>
        <v>0</v>
      </c>
      <c r="I115" s="211">
        <f t="shared" ca="1" si="5"/>
        <v>44105</v>
      </c>
      <c r="J115" s="127">
        <v>3</v>
      </c>
      <c r="K115" s="127" t="b">
        <v>1</v>
      </c>
      <c r="L115" s="127" t="s">
        <v>4034</v>
      </c>
      <c r="M115" s="127" t="b">
        <v>1</v>
      </c>
      <c r="N115" s="127" t="s">
        <v>3692</v>
      </c>
      <c r="O115" s="208" t="str">
        <f>LEFT(DEDEL!E114,19)&amp;"."&amp;DEDELCR!F115</f>
        <v>Beit Shvidler Prima.3524.DDEL.E23.Au20</v>
      </c>
      <c r="P115" s="212" t="str">
        <f>DEDEL!J114</f>
        <v>10162/543965</v>
      </c>
      <c r="Q115" s="127" t="b">
        <v>1</v>
      </c>
      <c r="R115" s="127" t="b">
        <v>1</v>
      </c>
      <c r="S115" s="127" t="b">
        <v>1</v>
      </c>
    </row>
    <row r="116" spans="1:19" x14ac:dyDescent="0.25">
      <c r="A116" s="127" t="s">
        <v>4033</v>
      </c>
      <c r="B116" s="206">
        <v>1</v>
      </c>
      <c r="C116" s="127">
        <v>2</v>
      </c>
      <c r="D116" s="207">
        <f>DEDEL!K115</f>
        <v>400051</v>
      </c>
      <c r="E116" s="127" t="b">
        <v>1</v>
      </c>
      <c r="F116" s="208" t="str">
        <f>RIGHT(DEDEL!D115,4)&amp;"."&amp;DEDEL!N115&amp;"."&amp;DEDEL!L115&amp;"."&amp;MiscPay!$C$5</f>
        <v>2003.DDEL.E23.Au20</v>
      </c>
      <c r="G116" s="209">
        <f t="shared" ca="1" si="3"/>
        <v>44105</v>
      </c>
      <c r="H116" s="210">
        <f t="shared" ca="1" si="4"/>
        <v>0</v>
      </c>
      <c r="I116" s="211">
        <f t="shared" ca="1" si="5"/>
        <v>44105</v>
      </c>
      <c r="J116" s="127">
        <v>3</v>
      </c>
      <c r="K116" s="127" t="b">
        <v>1</v>
      </c>
      <c r="L116" s="127" t="s">
        <v>4034</v>
      </c>
      <c r="M116" s="127" t="b">
        <v>1</v>
      </c>
      <c r="N116" s="127" t="s">
        <v>3692</v>
      </c>
      <c r="O116" s="208" t="str">
        <f>LEFT(DEDEL!E115,19)&amp;"."&amp;DEDELCR!F116</f>
        <v>Bell Lane Primary S.2003.DDEL.E23.Au20</v>
      </c>
      <c r="P116" s="212" t="str">
        <f>DEDEL!J115</f>
        <v>10162/543965</v>
      </c>
      <c r="Q116" s="127" t="b">
        <v>1</v>
      </c>
      <c r="R116" s="127" t="b">
        <v>1</v>
      </c>
      <c r="S116" s="127" t="b">
        <v>1</v>
      </c>
    </row>
    <row r="117" spans="1:19" x14ac:dyDescent="0.25">
      <c r="A117" s="127" t="s">
        <v>4033</v>
      </c>
      <c r="B117" s="206">
        <v>1</v>
      </c>
      <c r="C117" s="127">
        <v>2</v>
      </c>
      <c r="D117" s="207">
        <f>DEDEL!K116</f>
        <v>400024</v>
      </c>
      <c r="E117" s="127" t="b">
        <v>1</v>
      </c>
      <c r="F117" s="208" t="str">
        <f>RIGHT(DEDEL!D116,4)&amp;"."&amp;DEDEL!N116&amp;"."&amp;DEDEL!L116&amp;"."&amp;MiscPay!$C$5</f>
        <v>3511.DDEL.E23.Au20</v>
      </c>
      <c r="G117" s="209">
        <f t="shared" ca="1" si="3"/>
        <v>44105</v>
      </c>
      <c r="H117" s="210">
        <f t="shared" ca="1" si="4"/>
        <v>0</v>
      </c>
      <c r="I117" s="211">
        <f t="shared" ca="1" si="5"/>
        <v>44105</v>
      </c>
      <c r="J117" s="127">
        <v>3</v>
      </c>
      <c r="K117" s="127" t="b">
        <v>1</v>
      </c>
      <c r="L117" s="127" t="s">
        <v>4034</v>
      </c>
      <c r="M117" s="127" t="b">
        <v>1</v>
      </c>
      <c r="N117" s="127" t="s">
        <v>3692</v>
      </c>
      <c r="O117" s="208" t="str">
        <f>LEFT(DEDEL!E116,19)&amp;"."&amp;DEDELCR!F117</f>
        <v>Blessed Dominic Sch.3511.DDEL.E23.Au20</v>
      </c>
      <c r="P117" s="212" t="str">
        <f>DEDEL!J116</f>
        <v>10162/543965</v>
      </c>
      <c r="Q117" s="127" t="b">
        <v>1</v>
      </c>
      <c r="R117" s="127" t="b">
        <v>1</v>
      </c>
      <c r="S117" s="127" t="b">
        <v>1</v>
      </c>
    </row>
    <row r="118" spans="1:19" x14ac:dyDescent="0.25">
      <c r="A118" s="127" t="s">
        <v>4033</v>
      </c>
      <c r="B118" s="206">
        <v>1</v>
      </c>
      <c r="C118" s="127">
        <v>2</v>
      </c>
      <c r="D118" s="207">
        <f>DEDEL!K117</f>
        <v>400057</v>
      </c>
      <c r="E118" s="127" t="b">
        <v>1</v>
      </c>
      <c r="F118" s="208" t="str">
        <f>RIGHT(DEDEL!D117,4)&amp;"."&amp;DEDEL!N117&amp;"."&amp;DEDEL!L117&amp;"."&amp;MiscPay!$C$5</f>
        <v>2008.DDEL.E23.Au20</v>
      </c>
      <c r="G118" s="209">
        <f t="shared" ca="1" si="3"/>
        <v>44105</v>
      </c>
      <c r="H118" s="210">
        <f t="shared" ca="1" si="4"/>
        <v>0</v>
      </c>
      <c r="I118" s="211">
        <f t="shared" ca="1" si="5"/>
        <v>44105</v>
      </c>
      <c r="J118" s="127">
        <v>3</v>
      </c>
      <c r="K118" s="127" t="b">
        <v>1</v>
      </c>
      <c r="L118" s="127" t="s">
        <v>4034</v>
      </c>
      <c r="M118" s="127" t="b">
        <v>1</v>
      </c>
      <c r="N118" s="127" t="s">
        <v>3692</v>
      </c>
      <c r="O118" s="208" t="str">
        <f>LEFT(DEDEL!E117,19)&amp;"."&amp;DEDELCR!F118</f>
        <v>Brookland Infant  &amp;.2008.DDEL.E23.Au20</v>
      </c>
      <c r="P118" s="212" t="str">
        <f>DEDEL!J117</f>
        <v>10162/543965</v>
      </c>
      <c r="Q118" s="127" t="b">
        <v>1</v>
      </c>
      <c r="R118" s="127" t="b">
        <v>1</v>
      </c>
      <c r="S118" s="127" t="b">
        <v>1</v>
      </c>
    </row>
    <row r="119" spans="1:19" x14ac:dyDescent="0.25">
      <c r="A119" s="127" t="s">
        <v>4033</v>
      </c>
      <c r="B119" s="206">
        <v>1</v>
      </c>
      <c r="C119" s="127">
        <v>2</v>
      </c>
      <c r="D119" s="207">
        <f>DEDEL!K118</f>
        <v>400040</v>
      </c>
      <c r="E119" s="127" t="b">
        <v>1</v>
      </c>
      <c r="F119" s="208" t="str">
        <f>RIGHT(DEDEL!D118,4)&amp;"."&amp;DEDEL!N118&amp;"."&amp;DEDEL!L118&amp;"."&amp;MiscPay!$C$5</f>
        <v>2007.DDEL.E23.Au20</v>
      </c>
      <c r="G119" s="209">
        <f t="shared" ca="1" si="3"/>
        <v>44105</v>
      </c>
      <c r="H119" s="210">
        <f t="shared" ca="1" si="4"/>
        <v>0</v>
      </c>
      <c r="I119" s="211">
        <f t="shared" ca="1" si="5"/>
        <v>44105</v>
      </c>
      <c r="J119" s="127">
        <v>3</v>
      </c>
      <c r="K119" s="127" t="b">
        <v>1</v>
      </c>
      <c r="L119" s="127" t="s">
        <v>4034</v>
      </c>
      <c r="M119" s="127" t="b">
        <v>1</v>
      </c>
      <c r="N119" s="127" t="s">
        <v>3692</v>
      </c>
      <c r="O119" s="208" t="str">
        <f>LEFT(DEDEL!E118,19)&amp;"."&amp;DEDELCR!F119</f>
        <v>Brookland Junior Sc.2007.DDEL.E23.Au20</v>
      </c>
      <c r="P119" s="212" t="str">
        <f>DEDEL!J118</f>
        <v>10162/543965</v>
      </c>
      <c r="Q119" s="127" t="b">
        <v>1</v>
      </c>
      <c r="R119" s="127" t="b">
        <v>1</v>
      </c>
      <c r="S119" s="127" t="b">
        <v>1</v>
      </c>
    </row>
    <row r="120" spans="1:19" x14ac:dyDescent="0.25">
      <c r="A120" s="127" t="s">
        <v>4033</v>
      </c>
      <c r="B120" s="206">
        <v>1</v>
      </c>
      <c r="C120" s="127">
        <v>2</v>
      </c>
      <c r="D120" s="207">
        <f>DEDEL!K119</f>
        <v>400061</v>
      </c>
      <c r="E120" s="127" t="b">
        <v>1</v>
      </c>
      <c r="F120" s="208" t="str">
        <f>RIGHT(DEDEL!D119,4)&amp;"."&amp;DEDEL!N119&amp;"."&amp;DEDEL!L119&amp;"."&amp;MiscPay!$C$5</f>
        <v>2009.DDEL.E23.Au20</v>
      </c>
      <c r="G120" s="209">
        <f t="shared" ca="1" si="3"/>
        <v>44105</v>
      </c>
      <c r="H120" s="210">
        <f t="shared" ca="1" si="4"/>
        <v>0</v>
      </c>
      <c r="I120" s="211">
        <f t="shared" ca="1" si="5"/>
        <v>44105</v>
      </c>
      <c r="J120" s="127">
        <v>3</v>
      </c>
      <c r="K120" s="127" t="b">
        <v>1</v>
      </c>
      <c r="L120" s="127" t="s">
        <v>4034</v>
      </c>
      <c r="M120" s="127" t="b">
        <v>1</v>
      </c>
      <c r="N120" s="127" t="s">
        <v>3692</v>
      </c>
      <c r="O120" s="208" t="str">
        <f>LEFT(DEDEL!E119,19)&amp;"."&amp;DEDELCR!F120</f>
        <v>Brunswick Park Prim.2009.DDEL.E23.Au20</v>
      </c>
      <c r="P120" s="212" t="str">
        <f>DEDEL!J119</f>
        <v>10162/543965</v>
      </c>
      <c r="Q120" s="127" t="b">
        <v>1</v>
      </c>
      <c r="R120" s="127" t="b">
        <v>1</v>
      </c>
      <c r="S120" s="127" t="b">
        <v>1</v>
      </c>
    </row>
    <row r="121" spans="1:19" x14ac:dyDescent="0.25">
      <c r="A121" s="127" t="s">
        <v>4033</v>
      </c>
      <c r="B121" s="206">
        <v>1</v>
      </c>
      <c r="C121" s="127">
        <v>2</v>
      </c>
      <c r="D121" s="207">
        <f>DEDEL!K120</f>
        <v>400065</v>
      </c>
      <c r="E121" s="127" t="b">
        <v>1</v>
      </c>
      <c r="F121" s="208" t="str">
        <f>RIGHT(DEDEL!D120,4)&amp;"."&amp;DEDEL!N120&amp;"."&amp;DEDEL!L120&amp;"."&amp;MiscPay!$C$5</f>
        <v>2067.DDEL.E23.Au20</v>
      </c>
      <c r="G121" s="209">
        <f t="shared" ca="1" si="3"/>
        <v>44105</v>
      </c>
      <c r="H121" s="210">
        <f t="shared" ca="1" si="4"/>
        <v>0</v>
      </c>
      <c r="I121" s="211">
        <f t="shared" ca="1" si="5"/>
        <v>44105</v>
      </c>
      <c r="J121" s="127">
        <v>3</v>
      </c>
      <c r="K121" s="127" t="b">
        <v>1</v>
      </c>
      <c r="L121" s="127" t="s">
        <v>4034</v>
      </c>
      <c r="M121" s="127" t="b">
        <v>1</v>
      </c>
      <c r="N121" s="127" t="s">
        <v>3692</v>
      </c>
      <c r="O121" s="208" t="str">
        <f>LEFT(DEDEL!E120,19)&amp;"."&amp;DEDELCR!F121</f>
        <v>Chalgrove Primary S.2067.DDEL.E23.Au20</v>
      </c>
      <c r="P121" s="212" t="str">
        <f>DEDEL!J120</f>
        <v>10162/543965</v>
      </c>
      <c r="Q121" s="127" t="b">
        <v>1</v>
      </c>
      <c r="R121" s="127" t="b">
        <v>1</v>
      </c>
      <c r="S121" s="127" t="b">
        <v>1</v>
      </c>
    </row>
    <row r="122" spans="1:19" x14ac:dyDescent="0.25">
      <c r="A122" s="127" t="s">
        <v>4033</v>
      </c>
      <c r="B122" s="206">
        <v>1</v>
      </c>
      <c r="C122" s="127">
        <v>2</v>
      </c>
      <c r="D122" s="207">
        <f>DEDEL!K121</f>
        <v>400039</v>
      </c>
      <c r="E122" s="127" t="b">
        <v>1</v>
      </c>
      <c r="F122" s="208" t="str">
        <f>RIGHT(DEDEL!D121,4)&amp;"."&amp;DEDEL!N121&amp;"."&amp;DEDEL!L121&amp;"."&amp;MiscPay!$C$5</f>
        <v>3302.DDEL.E23.Au20</v>
      </c>
      <c r="G122" s="209">
        <f t="shared" ca="1" si="3"/>
        <v>44105</v>
      </c>
      <c r="H122" s="210">
        <f t="shared" ca="1" si="4"/>
        <v>0</v>
      </c>
      <c r="I122" s="211">
        <f t="shared" ca="1" si="5"/>
        <v>44105</v>
      </c>
      <c r="J122" s="127">
        <v>3</v>
      </c>
      <c r="K122" s="127" t="b">
        <v>1</v>
      </c>
      <c r="L122" s="127" t="s">
        <v>4034</v>
      </c>
      <c r="M122" s="127" t="b">
        <v>1</v>
      </c>
      <c r="N122" s="127" t="s">
        <v>3692</v>
      </c>
      <c r="O122" s="208" t="str">
        <f>LEFT(DEDEL!E121,19)&amp;"."&amp;DEDELCR!F122</f>
        <v>Christ Church CE Pr.3302.DDEL.E23.Au20</v>
      </c>
      <c r="P122" s="212" t="str">
        <f>DEDEL!J121</f>
        <v>10162/543965</v>
      </c>
      <c r="Q122" s="127" t="b">
        <v>1</v>
      </c>
      <c r="R122" s="127" t="b">
        <v>1</v>
      </c>
      <c r="S122" s="127" t="b">
        <v>1</v>
      </c>
    </row>
    <row r="123" spans="1:19" x14ac:dyDescent="0.25">
      <c r="A123" s="127" t="s">
        <v>4033</v>
      </c>
      <c r="B123" s="206">
        <v>1</v>
      </c>
      <c r="C123" s="127">
        <v>2</v>
      </c>
      <c r="D123" s="207">
        <f>DEDEL!K122</f>
        <v>400020</v>
      </c>
      <c r="E123" s="127" t="b">
        <v>1</v>
      </c>
      <c r="F123" s="208" t="str">
        <f>RIGHT(DEDEL!D122,4)&amp;"."&amp;DEDEL!N122&amp;"."&amp;DEDEL!L122&amp;"."&amp;MiscPay!$C$5</f>
        <v>2011.DDEL.E23.Au20</v>
      </c>
      <c r="G123" s="209">
        <f t="shared" ca="1" si="3"/>
        <v>44105</v>
      </c>
      <c r="H123" s="210">
        <f t="shared" ca="1" si="4"/>
        <v>0</v>
      </c>
      <c r="I123" s="211">
        <f t="shared" ca="1" si="5"/>
        <v>44105</v>
      </c>
      <c r="J123" s="127">
        <v>3</v>
      </c>
      <c r="K123" s="127" t="b">
        <v>1</v>
      </c>
      <c r="L123" s="127" t="s">
        <v>4034</v>
      </c>
      <c r="M123" s="127" t="b">
        <v>1</v>
      </c>
      <c r="N123" s="127" t="s">
        <v>3692</v>
      </c>
      <c r="O123" s="208" t="str">
        <f>LEFT(DEDEL!E122,19)&amp;"."&amp;DEDELCR!F123</f>
        <v>Church Hill Primary.2011.DDEL.E23.Au20</v>
      </c>
      <c r="P123" s="212" t="str">
        <f>DEDEL!J122</f>
        <v>10162/543965</v>
      </c>
      <c r="Q123" s="127" t="b">
        <v>1</v>
      </c>
      <c r="R123" s="127" t="b">
        <v>1</v>
      </c>
      <c r="S123" s="127" t="b">
        <v>1</v>
      </c>
    </row>
    <row r="124" spans="1:19" x14ac:dyDescent="0.25">
      <c r="A124" s="127" t="s">
        <v>4033</v>
      </c>
      <c r="B124" s="206">
        <v>1</v>
      </c>
      <c r="C124" s="127">
        <v>2</v>
      </c>
      <c r="D124" s="207">
        <f>DEDEL!K123</f>
        <v>400050</v>
      </c>
      <c r="E124" s="127" t="b">
        <v>1</v>
      </c>
      <c r="F124" s="208" t="str">
        <f>RIGHT(DEDEL!D123,4)&amp;"."&amp;DEDEL!N123&amp;"."&amp;DEDEL!L123&amp;"."&amp;MiscPay!$C$5</f>
        <v>2014.DDEL.E23.Au20</v>
      </c>
      <c r="G124" s="209">
        <f t="shared" ca="1" si="3"/>
        <v>44105</v>
      </c>
      <c r="H124" s="210">
        <f t="shared" ca="1" si="4"/>
        <v>0</v>
      </c>
      <c r="I124" s="211">
        <f t="shared" ca="1" si="5"/>
        <v>44105</v>
      </c>
      <c r="J124" s="127">
        <v>3</v>
      </c>
      <c r="K124" s="127" t="b">
        <v>1</v>
      </c>
      <c r="L124" s="127" t="s">
        <v>4034</v>
      </c>
      <c r="M124" s="127" t="b">
        <v>1</v>
      </c>
      <c r="N124" s="127" t="s">
        <v>3692</v>
      </c>
      <c r="O124" s="208" t="str">
        <f>LEFT(DEDEL!E123,19)&amp;"."&amp;DEDELCR!F124</f>
        <v>Colindale School.2014.DDEL.E23.Au20</v>
      </c>
      <c r="P124" s="212" t="str">
        <f>DEDEL!J123</f>
        <v>10162/543965</v>
      </c>
      <c r="Q124" s="127" t="b">
        <v>1</v>
      </c>
      <c r="R124" s="127" t="b">
        <v>1</v>
      </c>
      <c r="S124" s="127" t="b">
        <v>1</v>
      </c>
    </row>
    <row r="125" spans="1:19" x14ac:dyDescent="0.25">
      <c r="A125" s="127" t="s">
        <v>4033</v>
      </c>
      <c r="B125" s="206">
        <v>1</v>
      </c>
      <c r="C125" s="127">
        <v>2</v>
      </c>
      <c r="D125" s="207">
        <f>DEDEL!K124</f>
        <v>400059</v>
      </c>
      <c r="E125" s="127" t="b">
        <v>1</v>
      </c>
      <c r="F125" s="208" t="str">
        <f>RIGHT(DEDEL!D124,4)&amp;"."&amp;DEDEL!N124&amp;"."&amp;DEDEL!L124&amp;"."&amp;MiscPay!$C$5</f>
        <v>2015.DDEL.E23.Au20</v>
      </c>
      <c r="G125" s="209">
        <f t="shared" ca="1" si="3"/>
        <v>44105</v>
      </c>
      <c r="H125" s="210">
        <f t="shared" ca="1" si="4"/>
        <v>0</v>
      </c>
      <c r="I125" s="211">
        <f t="shared" ca="1" si="5"/>
        <v>44105</v>
      </c>
      <c r="J125" s="127">
        <v>3</v>
      </c>
      <c r="K125" s="127" t="b">
        <v>1</v>
      </c>
      <c r="L125" s="127" t="s">
        <v>4034</v>
      </c>
      <c r="M125" s="127" t="b">
        <v>1</v>
      </c>
      <c r="N125" s="127" t="s">
        <v>3692</v>
      </c>
      <c r="O125" s="208" t="str">
        <f>LEFT(DEDEL!E124,19)&amp;"."&amp;DEDELCR!F125</f>
        <v>Coppetts Wood.2015.DDEL.E23.Au20</v>
      </c>
      <c r="P125" s="212" t="str">
        <f>DEDEL!J124</f>
        <v>10162/543965</v>
      </c>
      <c r="Q125" s="127" t="b">
        <v>1</v>
      </c>
      <c r="R125" s="127" t="b">
        <v>1</v>
      </c>
      <c r="S125" s="127" t="b">
        <v>1</v>
      </c>
    </row>
    <row r="126" spans="1:19" x14ac:dyDescent="0.25">
      <c r="A126" s="127" t="s">
        <v>4033</v>
      </c>
      <c r="B126" s="206">
        <v>1</v>
      </c>
      <c r="C126" s="127">
        <v>2</v>
      </c>
      <c r="D126" s="207">
        <f>DEDEL!K125</f>
        <v>400049</v>
      </c>
      <c r="E126" s="127" t="b">
        <v>1</v>
      </c>
      <c r="F126" s="208" t="str">
        <f>RIGHT(DEDEL!D125,4)&amp;"."&amp;DEDEL!N125&amp;"."&amp;DEDEL!L125&amp;"."&amp;MiscPay!$C$5</f>
        <v>2016.DDEL.E23.Au20</v>
      </c>
      <c r="G126" s="209">
        <f t="shared" ca="1" si="3"/>
        <v>44105</v>
      </c>
      <c r="H126" s="210">
        <f t="shared" ca="1" si="4"/>
        <v>0</v>
      </c>
      <c r="I126" s="211">
        <f t="shared" ca="1" si="5"/>
        <v>44105</v>
      </c>
      <c r="J126" s="127">
        <v>3</v>
      </c>
      <c r="K126" s="127" t="b">
        <v>1</v>
      </c>
      <c r="L126" s="127" t="s">
        <v>4034</v>
      </c>
      <c r="M126" s="127" t="b">
        <v>1</v>
      </c>
      <c r="N126" s="127" t="s">
        <v>3692</v>
      </c>
      <c r="O126" s="208" t="str">
        <f>LEFT(DEDEL!E125,19)&amp;"."&amp;DEDELCR!F126</f>
        <v>Courtland School.2016.DDEL.E23.Au20</v>
      </c>
      <c r="P126" s="212" t="str">
        <f>DEDEL!J125</f>
        <v>10162/543965</v>
      </c>
      <c r="Q126" s="127" t="b">
        <v>1</v>
      </c>
      <c r="R126" s="127" t="b">
        <v>1</v>
      </c>
      <c r="S126" s="127" t="b">
        <v>1</v>
      </c>
    </row>
    <row r="127" spans="1:19" x14ac:dyDescent="0.25">
      <c r="A127" s="127" t="s">
        <v>4033</v>
      </c>
      <c r="B127" s="206">
        <v>1</v>
      </c>
      <c r="C127" s="127">
        <v>2</v>
      </c>
      <c r="D127" s="207">
        <f>DEDEL!K126</f>
        <v>400080</v>
      </c>
      <c r="E127" s="127" t="b">
        <v>1</v>
      </c>
      <c r="F127" s="208" t="str">
        <f>RIGHT(DEDEL!D126,4)&amp;"."&amp;DEDEL!N126&amp;"."&amp;DEDEL!L126&amp;"."&amp;MiscPay!$C$5</f>
        <v>2017.DDEL.E23.Au20</v>
      </c>
      <c r="G127" s="209">
        <f t="shared" ca="1" si="3"/>
        <v>44105</v>
      </c>
      <c r="H127" s="210">
        <f t="shared" ca="1" si="4"/>
        <v>0</v>
      </c>
      <c r="I127" s="211">
        <f t="shared" ca="1" si="5"/>
        <v>44105</v>
      </c>
      <c r="J127" s="127">
        <v>3</v>
      </c>
      <c r="K127" s="127" t="b">
        <v>1</v>
      </c>
      <c r="L127" s="127" t="s">
        <v>4034</v>
      </c>
      <c r="M127" s="127" t="b">
        <v>1</v>
      </c>
      <c r="N127" s="127" t="s">
        <v>3692</v>
      </c>
      <c r="O127" s="208" t="str">
        <f>LEFT(DEDEL!E126,19)&amp;"."&amp;DEDELCR!F127</f>
        <v>Cromer Road Primary.2017.DDEL.E23.Au20</v>
      </c>
      <c r="P127" s="212" t="str">
        <f>DEDEL!J126</f>
        <v>10162/543965</v>
      </c>
      <c r="Q127" s="127" t="b">
        <v>1</v>
      </c>
      <c r="R127" s="127" t="b">
        <v>1</v>
      </c>
      <c r="S127" s="127" t="b">
        <v>1</v>
      </c>
    </row>
    <row r="128" spans="1:19" x14ac:dyDescent="0.25">
      <c r="A128" s="127" t="s">
        <v>4033</v>
      </c>
      <c r="B128" s="206">
        <v>1</v>
      </c>
      <c r="C128" s="127">
        <v>2</v>
      </c>
      <c r="D128" s="207">
        <f>DEDEL!K127</f>
        <v>400105</v>
      </c>
      <c r="E128" s="127" t="b">
        <v>1</v>
      </c>
      <c r="F128" s="208" t="str">
        <f>RIGHT(DEDEL!D127,4)&amp;"."&amp;DEDEL!N127&amp;"."&amp;DEDEL!L127&amp;"."&amp;MiscPay!$C$5</f>
        <v>2073.DDEL.E23.Au20</v>
      </c>
      <c r="G128" s="209">
        <f t="shared" ca="1" si="3"/>
        <v>44105</v>
      </c>
      <c r="H128" s="210">
        <f t="shared" ca="1" si="4"/>
        <v>0</v>
      </c>
      <c r="I128" s="211">
        <f t="shared" ca="1" si="5"/>
        <v>44105</v>
      </c>
      <c r="J128" s="127">
        <v>3</v>
      </c>
      <c r="K128" s="127" t="b">
        <v>1</v>
      </c>
      <c r="L128" s="127" t="s">
        <v>4034</v>
      </c>
      <c r="M128" s="127" t="b">
        <v>1</v>
      </c>
      <c r="N128" s="127" t="s">
        <v>3692</v>
      </c>
      <c r="O128" s="208" t="str">
        <f>LEFT(DEDEL!E127,19)&amp;"."&amp;DEDELCR!F128</f>
        <v>Danegrove JMI Schoo.2073.DDEL.E23.Au20</v>
      </c>
      <c r="P128" s="212" t="str">
        <f>DEDEL!J127</f>
        <v>10162/543965</v>
      </c>
      <c r="Q128" s="127" t="b">
        <v>1</v>
      </c>
      <c r="R128" s="127" t="b">
        <v>1</v>
      </c>
      <c r="S128" s="127" t="b">
        <v>1</v>
      </c>
    </row>
    <row r="129" spans="1:19" x14ac:dyDescent="0.25">
      <c r="A129" s="127" t="s">
        <v>4033</v>
      </c>
      <c r="B129" s="206">
        <v>1</v>
      </c>
      <c r="C129" s="127">
        <v>2</v>
      </c>
      <c r="D129" s="207">
        <f>DEDEL!K128</f>
        <v>400036</v>
      </c>
      <c r="E129" s="127" t="b">
        <v>1</v>
      </c>
      <c r="F129" s="208" t="str">
        <f>RIGHT(DEDEL!D128,4)&amp;"."&amp;DEDEL!N128&amp;"."&amp;DEDEL!L128&amp;"."&amp;MiscPay!$C$5</f>
        <v>2019.DDEL.E23.Au20</v>
      </c>
      <c r="G129" s="209">
        <f t="shared" ca="1" si="3"/>
        <v>44105</v>
      </c>
      <c r="H129" s="210">
        <f t="shared" ca="1" si="4"/>
        <v>0</v>
      </c>
      <c r="I129" s="211">
        <f t="shared" ca="1" si="5"/>
        <v>44105</v>
      </c>
      <c r="J129" s="127">
        <v>3</v>
      </c>
      <c r="K129" s="127" t="b">
        <v>1</v>
      </c>
      <c r="L129" s="127" t="s">
        <v>4034</v>
      </c>
      <c r="M129" s="127" t="b">
        <v>1</v>
      </c>
      <c r="N129" s="127" t="s">
        <v>3692</v>
      </c>
      <c r="O129" s="208" t="str">
        <f>LEFT(DEDEL!E128,19)&amp;"."&amp;DEDELCR!F129</f>
        <v>Deansbrook Infant S.2019.DDEL.E23.Au20</v>
      </c>
      <c r="P129" s="212" t="str">
        <f>DEDEL!J128</f>
        <v>10162/543965</v>
      </c>
      <c r="Q129" s="127" t="b">
        <v>1</v>
      </c>
      <c r="R129" s="127" t="b">
        <v>1</v>
      </c>
      <c r="S129" s="127" t="b">
        <v>1</v>
      </c>
    </row>
    <row r="130" spans="1:19" x14ac:dyDescent="0.25">
      <c r="A130" s="127" t="s">
        <v>4033</v>
      </c>
      <c r="B130" s="206">
        <v>1</v>
      </c>
      <c r="C130" s="127">
        <v>2</v>
      </c>
      <c r="D130" s="207">
        <f>DEDEL!K129</f>
        <v>400042</v>
      </c>
      <c r="E130" s="127" t="b">
        <v>1</v>
      </c>
      <c r="F130" s="208" t="str">
        <f>RIGHT(DEDEL!D129,4)&amp;"."&amp;DEDEL!N129&amp;"."&amp;DEDEL!L129&amp;"."&amp;MiscPay!$C$5</f>
        <v>2021.DDEL.E23.Au20</v>
      </c>
      <c r="G130" s="209">
        <f t="shared" ca="1" si="3"/>
        <v>44105</v>
      </c>
      <c r="H130" s="210">
        <f t="shared" ca="1" si="4"/>
        <v>0</v>
      </c>
      <c r="I130" s="211">
        <f t="shared" ca="1" si="5"/>
        <v>44105</v>
      </c>
      <c r="J130" s="127">
        <v>3</v>
      </c>
      <c r="K130" s="127" t="b">
        <v>1</v>
      </c>
      <c r="L130" s="127" t="s">
        <v>4034</v>
      </c>
      <c r="M130" s="127" t="b">
        <v>1</v>
      </c>
      <c r="N130" s="127" t="s">
        <v>3692</v>
      </c>
      <c r="O130" s="208" t="str">
        <f>LEFT(DEDEL!E129,19)&amp;"."&amp;DEDELCR!F130</f>
        <v>Dollis Primary Scho.2021.DDEL.E23.Au20</v>
      </c>
      <c r="P130" s="212" t="str">
        <f>DEDEL!J129</f>
        <v>10162/543965</v>
      </c>
      <c r="Q130" s="127" t="b">
        <v>1</v>
      </c>
      <c r="R130" s="127" t="b">
        <v>1</v>
      </c>
      <c r="S130" s="127" t="b">
        <v>1</v>
      </c>
    </row>
    <row r="131" spans="1:19" x14ac:dyDescent="0.25">
      <c r="A131" s="127" t="s">
        <v>4033</v>
      </c>
      <c r="B131" s="206">
        <v>1</v>
      </c>
      <c r="C131" s="127">
        <v>2</v>
      </c>
      <c r="D131" s="207">
        <f>DEDEL!K130</f>
        <v>400159</v>
      </c>
      <c r="E131" s="127" t="b">
        <v>1</v>
      </c>
      <c r="F131" s="208" t="str">
        <f>RIGHT(DEDEL!D130,4)&amp;"."&amp;DEDEL!N130&amp;"."&amp;DEDEL!L130&amp;"."&amp;MiscPay!$C$5</f>
        <v>2023.DDEL.E23.Au20</v>
      </c>
      <c r="G131" s="209">
        <f t="shared" ca="1" si="3"/>
        <v>44105</v>
      </c>
      <c r="H131" s="210">
        <f t="shared" ca="1" si="4"/>
        <v>0</v>
      </c>
      <c r="I131" s="211">
        <f t="shared" ca="1" si="5"/>
        <v>44105</v>
      </c>
      <c r="J131" s="127">
        <v>3</v>
      </c>
      <c r="K131" s="127" t="b">
        <v>1</v>
      </c>
      <c r="L131" s="127" t="s">
        <v>4034</v>
      </c>
      <c r="M131" s="127" t="b">
        <v>1</v>
      </c>
      <c r="N131" s="127" t="s">
        <v>3692</v>
      </c>
      <c r="O131" s="208" t="str">
        <f>LEFT(DEDEL!E130,19)&amp;"."&amp;DEDELCR!F131</f>
        <v>Edgware Primary Sch.2023.DDEL.E23.Au20</v>
      </c>
      <c r="P131" s="212" t="str">
        <f>DEDEL!J130</f>
        <v>10162/543965</v>
      </c>
      <c r="Q131" s="127" t="b">
        <v>1</v>
      </c>
      <c r="R131" s="127" t="b">
        <v>1</v>
      </c>
      <c r="S131" s="127" t="b">
        <v>1</v>
      </c>
    </row>
    <row r="132" spans="1:19" x14ac:dyDescent="0.25">
      <c r="A132" s="127" t="s">
        <v>4033</v>
      </c>
      <c r="B132" s="206">
        <v>1</v>
      </c>
      <c r="C132" s="127">
        <v>2</v>
      </c>
      <c r="D132" s="207">
        <f>DEDEL!K131</f>
        <v>400047</v>
      </c>
      <c r="E132" s="127" t="b">
        <v>1</v>
      </c>
      <c r="F132" s="208" t="str">
        <f>RIGHT(DEDEL!D131,4)&amp;"."&amp;DEDEL!N131&amp;"."&amp;DEDEL!L131&amp;"."&amp;MiscPay!$C$5</f>
        <v>2024.DDEL.E23.Au20</v>
      </c>
      <c r="G132" s="209">
        <f t="shared" ca="1" si="3"/>
        <v>44105</v>
      </c>
      <c r="H132" s="210">
        <f t="shared" ca="1" si="4"/>
        <v>0</v>
      </c>
      <c r="I132" s="211">
        <f t="shared" ca="1" si="5"/>
        <v>44105</v>
      </c>
      <c r="J132" s="127">
        <v>3</v>
      </c>
      <c r="K132" s="127" t="b">
        <v>1</v>
      </c>
      <c r="L132" s="127" t="s">
        <v>4034</v>
      </c>
      <c r="M132" s="127" t="b">
        <v>1</v>
      </c>
      <c r="N132" s="127" t="s">
        <v>3692</v>
      </c>
      <c r="O132" s="208" t="str">
        <f>LEFT(DEDEL!E131,19)&amp;"."&amp;DEDELCR!F132</f>
        <v>Fairway Primary Sch.2024.DDEL.E23.Au20</v>
      </c>
      <c r="P132" s="212" t="str">
        <f>DEDEL!J131</f>
        <v>10162/543965</v>
      </c>
      <c r="Q132" s="127" t="b">
        <v>1</v>
      </c>
      <c r="R132" s="127" t="b">
        <v>1</v>
      </c>
      <c r="S132" s="127" t="b">
        <v>1</v>
      </c>
    </row>
    <row r="133" spans="1:19" x14ac:dyDescent="0.25">
      <c r="A133" s="127" t="s">
        <v>4033</v>
      </c>
      <c r="B133" s="206">
        <v>1</v>
      </c>
      <c r="C133" s="127">
        <v>2</v>
      </c>
      <c r="D133" s="207">
        <f>DEDEL!K132</f>
        <v>400001</v>
      </c>
      <c r="E133" s="127" t="b">
        <v>1</v>
      </c>
      <c r="F133" s="208" t="str">
        <f>RIGHT(DEDEL!D132,4)&amp;"."&amp;DEDEL!N132&amp;"."&amp;DEDEL!L132&amp;"."&amp;MiscPay!$C$5</f>
        <v>2025.DDEL.E23.Au20</v>
      </c>
      <c r="G133" s="209">
        <f t="shared" ca="1" si="3"/>
        <v>44105</v>
      </c>
      <c r="H133" s="210">
        <f t="shared" ca="1" si="4"/>
        <v>0</v>
      </c>
      <c r="I133" s="211">
        <f t="shared" ca="1" si="5"/>
        <v>44105</v>
      </c>
      <c r="J133" s="127">
        <v>3</v>
      </c>
      <c r="K133" s="127" t="b">
        <v>1</v>
      </c>
      <c r="L133" s="127" t="s">
        <v>4034</v>
      </c>
      <c r="M133" s="127" t="b">
        <v>1</v>
      </c>
      <c r="N133" s="127" t="s">
        <v>3692</v>
      </c>
      <c r="O133" s="208" t="str">
        <f>LEFT(DEDEL!E132,19)&amp;"."&amp;DEDELCR!F133</f>
        <v>Foulds.2025.DDEL.E23.Au20</v>
      </c>
      <c r="P133" s="212" t="str">
        <f>DEDEL!J132</f>
        <v>10162/543965</v>
      </c>
      <c r="Q133" s="127" t="b">
        <v>1</v>
      </c>
      <c r="R133" s="127" t="b">
        <v>1</v>
      </c>
      <c r="S133" s="127" t="b">
        <v>1</v>
      </c>
    </row>
    <row r="134" spans="1:19" x14ac:dyDescent="0.25">
      <c r="A134" s="127" t="s">
        <v>4033</v>
      </c>
      <c r="B134" s="206">
        <v>1</v>
      </c>
      <c r="C134" s="127">
        <v>2</v>
      </c>
      <c r="D134" s="207">
        <f>DEDEL!K133</f>
        <v>400082</v>
      </c>
      <c r="E134" s="127" t="b">
        <v>1</v>
      </c>
      <c r="F134" s="208" t="str">
        <f>RIGHT(DEDEL!D133,4)&amp;"."&amp;DEDEL!N133&amp;"."&amp;DEDEL!L133&amp;"."&amp;MiscPay!$C$5</f>
        <v>2026.DDEL.E23.Au20</v>
      </c>
      <c r="G134" s="209">
        <f t="shared" ca="1" si="3"/>
        <v>44105</v>
      </c>
      <c r="H134" s="210">
        <f t="shared" ca="1" si="4"/>
        <v>0</v>
      </c>
      <c r="I134" s="211">
        <f t="shared" ca="1" si="5"/>
        <v>44105</v>
      </c>
      <c r="J134" s="127">
        <v>3</v>
      </c>
      <c r="K134" s="127" t="b">
        <v>1</v>
      </c>
      <c r="L134" s="127" t="s">
        <v>4034</v>
      </c>
      <c r="M134" s="127" t="b">
        <v>1</v>
      </c>
      <c r="N134" s="127" t="s">
        <v>3692</v>
      </c>
      <c r="O134" s="208" t="str">
        <f>LEFT(DEDEL!E133,19)&amp;"."&amp;DEDELCR!F134</f>
        <v>Frith Manor School.2026.DDEL.E23.Au20</v>
      </c>
      <c r="P134" s="212" t="str">
        <f>DEDEL!J133</f>
        <v>10162/543965</v>
      </c>
      <c r="Q134" s="127" t="b">
        <v>1</v>
      </c>
      <c r="R134" s="127" t="b">
        <v>1</v>
      </c>
      <c r="S134" s="127" t="b">
        <v>1</v>
      </c>
    </row>
    <row r="135" spans="1:19" x14ac:dyDescent="0.25">
      <c r="A135" s="127" t="s">
        <v>4033</v>
      </c>
      <c r="B135" s="206">
        <v>1</v>
      </c>
      <c r="C135" s="127">
        <v>2</v>
      </c>
      <c r="D135" s="207">
        <f>DEDEL!K134</f>
        <v>400067</v>
      </c>
      <c r="E135" s="127" t="b">
        <v>1</v>
      </c>
      <c r="F135" s="208" t="str">
        <f>RIGHT(DEDEL!D134,4)&amp;"."&amp;DEDEL!N134&amp;"."&amp;DEDEL!L134&amp;"."&amp;MiscPay!$C$5</f>
        <v>2028.DDEL.E23.Au20</v>
      </c>
      <c r="G135" s="209">
        <f t="shared" ca="1" si="3"/>
        <v>44105</v>
      </c>
      <c r="H135" s="210">
        <f t="shared" ca="1" si="4"/>
        <v>0</v>
      </c>
      <c r="I135" s="211">
        <f t="shared" ca="1" si="5"/>
        <v>44105</v>
      </c>
      <c r="J135" s="127">
        <v>3</v>
      </c>
      <c r="K135" s="127" t="b">
        <v>1</v>
      </c>
      <c r="L135" s="127" t="s">
        <v>4034</v>
      </c>
      <c r="M135" s="127" t="b">
        <v>1</v>
      </c>
      <c r="N135" s="127" t="s">
        <v>3692</v>
      </c>
      <c r="O135" s="208" t="str">
        <f>LEFT(DEDEL!E134,19)&amp;"."&amp;DEDELCR!F135</f>
        <v>Garden Suburb Infan.2028.DDEL.E23.Au20</v>
      </c>
      <c r="P135" s="212" t="str">
        <f>DEDEL!J134</f>
        <v>10162/543965</v>
      </c>
      <c r="Q135" s="127" t="b">
        <v>1</v>
      </c>
      <c r="R135" s="127" t="b">
        <v>1</v>
      </c>
      <c r="S135" s="127" t="b">
        <v>1</v>
      </c>
    </row>
    <row r="136" spans="1:19" x14ac:dyDescent="0.25">
      <c r="A136" s="127" t="s">
        <v>4033</v>
      </c>
      <c r="B136" s="206">
        <v>1</v>
      </c>
      <c r="C136" s="127">
        <v>2</v>
      </c>
      <c r="D136" s="207">
        <f>DEDEL!K135</f>
        <v>400002</v>
      </c>
      <c r="E136" s="127" t="b">
        <v>1</v>
      </c>
      <c r="F136" s="208" t="str">
        <f>RIGHT(DEDEL!D135,4)&amp;"."&amp;DEDEL!N135&amp;"."&amp;DEDEL!L135&amp;"."&amp;MiscPay!$C$5</f>
        <v>2027.DDEL.E23.Au20</v>
      </c>
      <c r="G136" s="209">
        <f t="shared" ca="1" si="3"/>
        <v>44105</v>
      </c>
      <c r="H136" s="210">
        <f t="shared" ca="1" si="4"/>
        <v>0</v>
      </c>
      <c r="I136" s="211">
        <f t="shared" ca="1" si="5"/>
        <v>44105</v>
      </c>
      <c r="J136" s="127">
        <v>3</v>
      </c>
      <c r="K136" s="127" t="b">
        <v>1</v>
      </c>
      <c r="L136" s="127" t="s">
        <v>4034</v>
      </c>
      <c r="M136" s="127" t="b">
        <v>1</v>
      </c>
      <c r="N136" s="127" t="s">
        <v>3692</v>
      </c>
      <c r="O136" s="208" t="str">
        <f>LEFT(DEDEL!E135,19)&amp;"."&amp;DEDELCR!F136</f>
        <v>Garden Suburb Junio.2027.DDEL.E23.Au20</v>
      </c>
      <c r="P136" s="212" t="str">
        <f>DEDEL!J135</f>
        <v>10162/543965</v>
      </c>
      <c r="Q136" s="127" t="b">
        <v>1</v>
      </c>
      <c r="R136" s="127" t="b">
        <v>1</v>
      </c>
      <c r="S136" s="127" t="b">
        <v>1</v>
      </c>
    </row>
    <row r="137" spans="1:19" x14ac:dyDescent="0.25">
      <c r="A137" s="127" t="s">
        <v>4033</v>
      </c>
      <c r="B137" s="206">
        <v>1</v>
      </c>
      <c r="C137" s="127">
        <v>2</v>
      </c>
      <c r="D137" s="207">
        <f>DEDEL!K136</f>
        <v>400035</v>
      </c>
      <c r="E137" s="127" t="b">
        <v>1</v>
      </c>
      <c r="F137" s="208" t="str">
        <f>RIGHT(DEDEL!D136,4)&amp;"."&amp;DEDEL!N136&amp;"."&amp;DEDEL!L136&amp;"."&amp;MiscPay!$C$5</f>
        <v>2029.DDEL.E23.Au20</v>
      </c>
      <c r="G137" s="209">
        <f t="shared" ca="1" si="3"/>
        <v>44105</v>
      </c>
      <c r="H137" s="210">
        <f t="shared" ca="1" si="4"/>
        <v>0</v>
      </c>
      <c r="I137" s="211">
        <f t="shared" ca="1" si="5"/>
        <v>44105</v>
      </c>
      <c r="J137" s="127">
        <v>3</v>
      </c>
      <c r="K137" s="127" t="b">
        <v>1</v>
      </c>
      <c r="L137" s="127" t="s">
        <v>4034</v>
      </c>
      <c r="M137" s="127" t="b">
        <v>1</v>
      </c>
      <c r="N137" s="127" t="s">
        <v>3692</v>
      </c>
      <c r="O137" s="208" t="str">
        <f>LEFT(DEDEL!E136,19)&amp;"."&amp;DEDELCR!F137</f>
        <v>Goldbeaters Primary.2029.DDEL.E23.Au20</v>
      </c>
      <c r="P137" s="212" t="str">
        <f>DEDEL!J136</f>
        <v>10162/543965</v>
      </c>
      <c r="Q137" s="127" t="b">
        <v>1</v>
      </c>
      <c r="R137" s="127" t="b">
        <v>1</v>
      </c>
      <c r="S137" s="127" t="b">
        <v>1</v>
      </c>
    </row>
    <row r="138" spans="1:19" x14ac:dyDescent="0.25">
      <c r="A138" s="127" t="s">
        <v>4033</v>
      </c>
      <c r="B138" s="206">
        <v>1</v>
      </c>
      <c r="C138" s="127">
        <v>2</v>
      </c>
      <c r="D138" s="207">
        <f>DEDEL!K137</f>
        <v>400108</v>
      </c>
      <c r="E138" s="127" t="b">
        <v>1</v>
      </c>
      <c r="F138" s="208" t="str">
        <f>RIGHT(DEDEL!D137,4)&amp;"."&amp;DEDEL!N137&amp;"."&amp;DEDEL!L137&amp;"."&amp;MiscPay!$C$5</f>
        <v>3516.DDEL.E23.Au20</v>
      </c>
      <c r="G138" s="209">
        <f t="shared" ca="1" si="3"/>
        <v>44105</v>
      </c>
      <c r="H138" s="210">
        <f t="shared" ca="1" si="4"/>
        <v>0</v>
      </c>
      <c r="I138" s="211">
        <f t="shared" ca="1" si="5"/>
        <v>44105</v>
      </c>
      <c r="J138" s="127">
        <v>3</v>
      </c>
      <c r="K138" s="127" t="b">
        <v>1</v>
      </c>
      <c r="L138" s="127" t="s">
        <v>4034</v>
      </c>
      <c r="M138" s="127" t="b">
        <v>1</v>
      </c>
      <c r="N138" s="127" t="s">
        <v>3692</v>
      </c>
      <c r="O138" s="208" t="str">
        <f>LEFT(DEDEL!E137,19)&amp;"."&amp;DEDELCR!F138</f>
        <v>Hasmonean Primary S.3516.DDEL.E23.Au20</v>
      </c>
      <c r="P138" s="212" t="str">
        <f>DEDEL!J137</f>
        <v>10162/543965</v>
      </c>
      <c r="Q138" s="127" t="b">
        <v>1</v>
      </c>
      <c r="R138" s="127" t="b">
        <v>1</v>
      </c>
      <c r="S138" s="127" t="b">
        <v>1</v>
      </c>
    </row>
    <row r="139" spans="1:19" x14ac:dyDescent="0.25">
      <c r="A139" s="127" t="s">
        <v>4033</v>
      </c>
      <c r="B139" s="206">
        <v>1</v>
      </c>
      <c r="C139" s="127">
        <v>2</v>
      </c>
      <c r="D139" s="207">
        <f>DEDEL!K138</f>
        <v>400026</v>
      </c>
      <c r="E139" s="127" t="b">
        <v>1</v>
      </c>
      <c r="F139" s="208" t="str">
        <f>RIGHT(DEDEL!D138,4)&amp;"."&amp;DEDEL!N138&amp;"."&amp;DEDEL!L138&amp;"."&amp;MiscPay!$C$5</f>
        <v>2031.DDEL.E23.Au20</v>
      </c>
      <c r="G139" s="209">
        <f t="shared" ca="1" si="3"/>
        <v>44105</v>
      </c>
      <c r="H139" s="210">
        <f t="shared" ca="1" si="4"/>
        <v>0</v>
      </c>
      <c r="I139" s="211">
        <f t="shared" ca="1" si="5"/>
        <v>44105</v>
      </c>
      <c r="J139" s="127">
        <v>3</v>
      </c>
      <c r="K139" s="127" t="b">
        <v>1</v>
      </c>
      <c r="L139" s="127" t="s">
        <v>4034</v>
      </c>
      <c r="M139" s="127" t="b">
        <v>1</v>
      </c>
      <c r="N139" s="127" t="s">
        <v>3692</v>
      </c>
      <c r="O139" s="208" t="str">
        <f>LEFT(DEDEL!E138,19)&amp;"."&amp;DEDELCR!F139</f>
        <v>Hollickwood JMI Sch.2031.DDEL.E23.Au20</v>
      </c>
      <c r="P139" s="212" t="str">
        <f>DEDEL!J138</f>
        <v>10162/543965</v>
      </c>
      <c r="Q139" s="127" t="b">
        <v>1</v>
      </c>
      <c r="R139" s="127" t="b">
        <v>1</v>
      </c>
      <c r="S139" s="127" t="b">
        <v>1</v>
      </c>
    </row>
    <row r="140" spans="1:19" x14ac:dyDescent="0.25">
      <c r="A140" s="127" t="s">
        <v>4033</v>
      </c>
      <c r="B140" s="206">
        <v>1</v>
      </c>
      <c r="C140" s="127">
        <v>2</v>
      </c>
      <c r="D140" s="207">
        <f>DEDEL!K139</f>
        <v>400084</v>
      </c>
      <c r="E140" s="127" t="b">
        <v>1</v>
      </c>
      <c r="F140" s="208" t="str">
        <f>RIGHT(DEDEL!D139,4)&amp;"."&amp;DEDEL!N139&amp;"."&amp;DEDEL!L139&amp;"."&amp;MiscPay!$C$5</f>
        <v>2032.DDEL.E23.Au20</v>
      </c>
      <c r="G140" s="209">
        <f t="shared" ca="1" si="3"/>
        <v>44105</v>
      </c>
      <c r="H140" s="210">
        <f t="shared" ca="1" si="4"/>
        <v>0</v>
      </c>
      <c r="I140" s="211">
        <f t="shared" ca="1" si="5"/>
        <v>44105</v>
      </c>
      <c r="J140" s="127">
        <v>3</v>
      </c>
      <c r="K140" s="127" t="b">
        <v>1</v>
      </c>
      <c r="L140" s="127" t="s">
        <v>4034</v>
      </c>
      <c r="M140" s="127" t="b">
        <v>1</v>
      </c>
      <c r="N140" s="127" t="s">
        <v>3692</v>
      </c>
      <c r="O140" s="208" t="str">
        <f>LEFT(DEDEL!E139,19)&amp;"."&amp;DEDELCR!F140</f>
        <v>Holly Park School.2032.DDEL.E23.Au20</v>
      </c>
      <c r="P140" s="212" t="str">
        <f>DEDEL!J139</f>
        <v>10162/543965</v>
      </c>
      <c r="Q140" s="127" t="b">
        <v>1</v>
      </c>
      <c r="R140" s="127" t="b">
        <v>1</v>
      </c>
      <c r="S140" s="127" t="b">
        <v>1</v>
      </c>
    </row>
    <row r="141" spans="1:19" x14ac:dyDescent="0.25">
      <c r="A141" s="127" t="s">
        <v>4033</v>
      </c>
      <c r="B141" s="206">
        <v>1</v>
      </c>
      <c r="C141" s="127">
        <v>2</v>
      </c>
      <c r="D141" s="207">
        <f>DEDEL!K140</f>
        <v>400008</v>
      </c>
      <c r="E141" s="127" t="b">
        <v>1</v>
      </c>
      <c r="F141" s="208" t="str">
        <f>RIGHT(DEDEL!D140,4)&amp;"."&amp;DEDEL!N140&amp;"."&amp;DEDEL!L140&amp;"."&amp;MiscPay!$C$5</f>
        <v>3304.DDEL.E23.Au20</v>
      </c>
      <c r="G141" s="209">
        <f t="shared" ca="1" si="3"/>
        <v>44105</v>
      </c>
      <c r="H141" s="210">
        <f t="shared" ca="1" si="4"/>
        <v>0</v>
      </c>
      <c r="I141" s="211">
        <f t="shared" ca="1" si="5"/>
        <v>44105</v>
      </c>
      <c r="J141" s="127">
        <v>3</v>
      </c>
      <c r="K141" s="127" t="b">
        <v>1</v>
      </c>
      <c r="L141" s="127" t="s">
        <v>4034</v>
      </c>
      <c r="M141" s="127" t="b">
        <v>1</v>
      </c>
      <c r="N141" s="127" t="s">
        <v>3692</v>
      </c>
      <c r="O141" s="208" t="str">
        <f>LEFT(DEDEL!E140,19)&amp;"."&amp;DEDELCR!F141</f>
        <v>Holy Trinity School.3304.DDEL.E23.Au20</v>
      </c>
      <c r="P141" s="212" t="str">
        <f>DEDEL!J140</f>
        <v>10162/543965</v>
      </c>
      <c r="Q141" s="127" t="b">
        <v>1</v>
      </c>
      <c r="R141" s="127" t="b">
        <v>1</v>
      </c>
      <c r="S141" s="127" t="b">
        <v>1</v>
      </c>
    </row>
    <row r="142" spans="1:19" x14ac:dyDescent="0.25">
      <c r="A142" s="127" t="s">
        <v>4033</v>
      </c>
      <c r="B142" s="206">
        <v>1</v>
      </c>
      <c r="C142" s="127">
        <v>2</v>
      </c>
      <c r="D142" s="207">
        <f>DEDEL!K141</f>
        <v>400046</v>
      </c>
      <c r="E142" s="127" t="b">
        <v>1</v>
      </c>
      <c r="F142" s="208" t="str">
        <f>RIGHT(DEDEL!D141,4)&amp;"."&amp;DEDEL!N141&amp;"."&amp;DEDEL!L141&amp;"."&amp;MiscPay!$C$5</f>
        <v>2036.DDEL.E23.Au20</v>
      </c>
      <c r="G142" s="209">
        <f t="shared" ca="1" si="3"/>
        <v>44105</v>
      </c>
      <c r="H142" s="210">
        <f t="shared" ca="1" si="4"/>
        <v>0</v>
      </c>
      <c r="I142" s="211">
        <f t="shared" ca="1" si="5"/>
        <v>44105</v>
      </c>
      <c r="J142" s="127">
        <v>3</v>
      </c>
      <c r="K142" s="127" t="b">
        <v>1</v>
      </c>
      <c r="L142" s="127" t="s">
        <v>4034</v>
      </c>
      <c r="M142" s="127" t="b">
        <v>1</v>
      </c>
      <c r="N142" s="127" t="s">
        <v>3692</v>
      </c>
      <c r="O142" s="208" t="str">
        <f>LEFT(DEDEL!E141,19)&amp;"."&amp;DEDELCR!F142</f>
        <v>Livingstone School.2036.DDEL.E23.Au20</v>
      </c>
      <c r="P142" s="212" t="str">
        <f>DEDEL!J141</f>
        <v>10162/543965</v>
      </c>
      <c r="Q142" s="127" t="b">
        <v>1</v>
      </c>
      <c r="R142" s="127" t="b">
        <v>1</v>
      </c>
      <c r="S142" s="127" t="b">
        <v>1</v>
      </c>
    </row>
    <row r="143" spans="1:19" x14ac:dyDescent="0.25">
      <c r="A143" s="127" t="s">
        <v>4033</v>
      </c>
      <c r="B143" s="206">
        <v>1</v>
      </c>
      <c r="C143" s="127">
        <v>2</v>
      </c>
      <c r="D143" s="207">
        <f>DEDEL!K142</f>
        <v>400030</v>
      </c>
      <c r="E143" s="127" t="b">
        <v>1</v>
      </c>
      <c r="F143" s="208" t="str">
        <f>RIGHT(DEDEL!D142,4)&amp;"."&amp;DEDEL!N142&amp;"."&amp;DEDEL!L142&amp;"."&amp;MiscPay!$C$5</f>
        <v>2037.DDEL.E23.Au20</v>
      </c>
      <c r="G143" s="209">
        <f t="shared" ca="1" si="3"/>
        <v>44105</v>
      </c>
      <c r="H143" s="210">
        <f t="shared" ca="1" si="4"/>
        <v>0</v>
      </c>
      <c r="I143" s="211">
        <f t="shared" ca="1" si="5"/>
        <v>44105</v>
      </c>
      <c r="J143" s="127">
        <v>3</v>
      </c>
      <c r="K143" s="127" t="b">
        <v>1</v>
      </c>
      <c r="L143" s="127" t="s">
        <v>4034</v>
      </c>
      <c r="M143" s="127" t="b">
        <v>1</v>
      </c>
      <c r="N143" s="127" t="s">
        <v>3692</v>
      </c>
      <c r="O143" s="208" t="str">
        <f>LEFT(DEDEL!E142,19)&amp;"."&amp;DEDELCR!F143</f>
        <v>Manorside Primary S.2037.DDEL.E23.Au20</v>
      </c>
      <c r="P143" s="212" t="str">
        <f>DEDEL!J142</f>
        <v>10162/543965</v>
      </c>
      <c r="Q143" s="127" t="b">
        <v>1</v>
      </c>
      <c r="R143" s="127" t="b">
        <v>1</v>
      </c>
      <c r="S143" s="127" t="b">
        <v>1</v>
      </c>
    </row>
    <row r="144" spans="1:19" x14ac:dyDescent="0.25">
      <c r="A144" s="127" t="s">
        <v>4033</v>
      </c>
      <c r="B144" s="206">
        <v>1</v>
      </c>
      <c r="C144" s="127">
        <v>2</v>
      </c>
      <c r="D144" s="207">
        <f>DEDEL!K143</f>
        <v>400130</v>
      </c>
      <c r="E144" s="127" t="b">
        <v>1</v>
      </c>
      <c r="F144" s="208" t="str">
        <f>RIGHT(DEDEL!D143,4)&amp;"."&amp;DEDEL!N143&amp;"."&amp;DEDEL!L143&amp;"."&amp;MiscPay!$C$5</f>
        <v>3523.DDEL.E23.Au20</v>
      </c>
      <c r="G144" s="209">
        <f t="shared" ca="1" si="3"/>
        <v>44105</v>
      </c>
      <c r="H144" s="210">
        <f t="shared" ca="1" si="4"/>
        <v>0</v>
      </c>
      <c r="I144" s="211">
        <f t="shared" ca="1" si="5"/>
        <v>44105</v>
      </c>
      <c r="J144" s="127">
        <v>3</v>
      </c>
      <c r="K144" s="127" t="b">
        <v>1</v>
      </c>
      <c r="L144" s="127" t="s">
        <v>4034</v>
      </c>
      <c r="M144" s="127" t="b">
        <v>1</v>
      </c>
      <c r="N144" s="127" t="s">
        <v>3692</v>
      </c>
      <c r="O144" s="208" t="str">
        <f>LEFT(DEDEL!E143,19)&amp;"."&amp;DEDELCR!F144</f>
        <v>Martin Primary Scho.3523.DDEL.E23.Au20</v>
      </c>
      <c r="P144" s="212" t="str">
        <f>DEDEL!J143</f>
        <v>10162/543965</v>
      </c>
      <c r="Q144" s="127" t="b">
        <v>1</v>
      </c>
      <c r="R144" s="127" t="b">
        <v>1</v>
      </c>
      <c r="S144" s="127" t="b">
        <v>1</v>
      </c>
    </row>
    <row r="145" spans="1:19" x14ac:dyDescent="0.25">
      <c r="A145" s="127" t="s">
        <v>4033</v>
      </c>
      <c r="B145" s="206">
        <v>1</v>
      </c>
      <c r="C145" s="127">
        <v>2</v>
      </c>
      <c r="D145" s="207">
        <f>DEDEL!K144</f>
        <v>400112</v>
      </c>
      <c r="E145" s="127" t="b">
        <v>1</v>
      </c>
      <c r="F145" s="208" t="str">
        <f>RIGHT(DEDEL!D144,4)&amp;"."&amp;DEDEL!N144&amp;"."&amp;DEDEL!L144&amp;"."&amp;MiscPay!$C$5</f>
        <v>5948.DDEL.E23.Au20</v>
      </c>
      <c r="G145" s="209">
        <f t="shared" ca="1" si="3"/>
        <v>44105</v>
      </c>
      <c r="H145" s="210">
        <f t="shared" ca="1" si="4"/>
        <v>0</v>
      </c>
      <c r="I145" s="211">
        <f t="shared" ca="1" si="5"/>
        <v>44105</v>
      </c>
      <c r="J145" s="127">
        <v>3</v>
      </c>
      <c r="K145" s="127" t="b">
        <v>1</v>
      </c>
      <c r="L145" s="127" t="s">
        <v>4034</v>
      </c>
      <c r="M145" s="127" t="b">
        <v>1</v>
      </c>
      <c r="N145" s="127" t="s">
        <v>3692</v>
      </c>
      <c r="O145" s="208" t="str">
        <f>LEFT(DEDEL!E144,19)&amp;"."&amp;DEDELCR!F145</f>
        <v>Mathilda Marks-Kenn.5948.DDEL.E23.Au20</v>
      </c>
      <c r="P145" s="212" t="str">
        <f>DEDEL!J144</f>
        <v>10162/543965</v>
      </c>
      <c r="Q145" s="127" t="b">
        <v>1</v>
      </c>
      <c r="R145" s="127" t="b">
        <v>1</v>
      </c>
      <c r="S145" s="127" t="b">
        <v>1</v>
      </c>
    </row>
    <row r="146" spans="1:19" x14ac:dyDescent="0.25">
      <c r="A146" s="127" t="s">
        <v>4033</v>
      </c>
      <c r="B146" s="206">
        <v>1</v>
      </c>
      <c r="C146" s="127">
        <v>2</v>
      </c>
      <c r="D146" s="207">
        <f>DEDEL!K145</f>
        <v>400110</v>
      </c>
      <c r="E146" s="127" t="b">
        <v>1</v>
      </c>
      <c r="F146" s="208" t="str">
        <f>RIGHT(DEDEL!D145,4)&amp;"."&amp;DEDEL!N145&amp;"."&amp;DEDEL!L145&amp;"."&amp;MiscPay!$C$5</f>
        <v>5949.DDEL.E23.Au20</v>
      </c>
      <c r="G146" s="209">
        <f t="shared" ca="1" si="3"/>
        <v>44105</v>
      </c>
      <c r="H146" s="210">
        <f t="shared" ca="1" si="4"/>
        <v>0</v>
      </c>
      <c r="I146" s="211">
        <f t="shared" ca="1" si="5"/>
        <v>44105</v>
      </c>
      <c r="J146" s="127">
        <v>3</v>
      </c>
      <c r="K146" s="127" t="b">
        <v>1</v>
      </c>
      <c r="L146" s="127" t="s">
        <v>4034</v>
      </c>
      <c r="M146" s="127" t="b">
        <v>1</v>
      </c>
      <c r="N146" s="127" t="s">
        <v>3692</v>
      </c>
      <c r="O146" s="208" t="str">
        <f>LEFT(DEDEL!E145,19)&amp;"."&amp;DEDELCR!F146</f>
        <v>Menorah Foundation .5949.DDEL.E23.Au20</v>
      </c>
      <c r="P146" s="212" t="str">
        <f>DEDEL!J145</f>
        <v>10162/543965</v>
      </c>
      <c r="Q146" s="127" t="b">
        <v>1</v>
      </c>
      <c r="R146" s="127" t="b">
        <v>1</v>
      </c>
      <c r="S146" s="127" t="b">
        <v>1</v>
      </c>
    </row>
    <row r="147" spans="1:19" x14ac:dyDescent="0.25">
      <c r="A147" s="127" t="s">
        <v>4033</v>
      </c>
      <c r="B147" s="206">
        <v>1</v>
      </c>
      <c r="C147" s="127">
        <v>2</v>
      </c>
      <c r="D147" s="207">
        <f>DEDEL!K146</f>
        <v>400007</v>
      </c>
      <c r="E147" s="127" t="b">
        <v>1</v>
      </c>
      <c r="F147" s="208" t="str">
        <f>RIGHT(DEDEL!D146,4)&amp;"."&amp;DEDEL!N146&amp;"."&amp;DEDEL!L146&amp;"."&amp;MiscPay!$C$5</f>
        <v>3513.DDEL.E23.Au20</v>
      </c>
      <c r="G147" s="209">
        <f t="shared" ca="1" si="3"/>
        <v>44105</v>
      </c>
      <c r="H147" s="210">
        <f t="shared" ca="1" si="4"/>
        <v>0</v>
      </c>
      <c r="I147" s="211">
        <f t="shared" ca="1" si="5"/>
        <v>44105</v>
      </c>
      <c r="J147" s="127">
        <v>3</v>
      </c>
      <c r="K147" s="127" t="b">
        <v>1</v>
      </c>
      <c r="L147" s="127" t="s">
        <v>4034</v>
      </c>
      <c r="M147" s="127" t="b">
        <v>1</v>
      </c>
      <c r="N147" s="127" t="s">
        <v>3692</v>
      </c>
      <c r="O147" s="208" t="str">
        <f>LEFT(DEDEL!E146,19)&amp;"."&amp;DEDELCR!F147</f>
        <v>Menorah Primary Sch.3513.DDEL.E23.Au20</v>
      </c>
      <c r="P147" s="212" t="str">
        <f>DEDEL!J146</f>
        <v>10162/543965</v>
      </c>
      <c r="Q147" s="127" t="b">
        <v>1</v>
      </c>
      <c r="R147" s="127" t="b">
        <v>1</v>
      </c>
      <c r="S147" s="127" t="b">
        <v>1</v>
      </c>
    </row>
    <row r="148" spans="1:19" x14ac:dyDescent="0.25">
      <c r="A148" s="127" t="s">
        <v>4033</v>
      </c>
      <c r="B148" s="206">
        <v>1</v>
      </c>
      <c r="C148" s="127">
        <v>2</v>
      </c>
      <c r="D148" s="207">
        <f>DEDEL!K147</f>
        <v>400086</v>
      </c>
      <c r="E148" s="127" t="b">
        <v>1</v>
      </c>
      <c r="F148" s="208" t="str">
        <f>RIGHT(DEDEL!D147,4)&amp;"."&amp;DEDEL!N147&amp;"."&amp;DEDEL!L147&amp;"."&amp;MiscPay!$C$5</f>
        <v>3305.DDEL.E23.Au20</v>
      </c>
      <c r="G148" s="209">
        <f t="shared" ca="1" si="3"/>
        <v>44105</v>
      </c>
      <c r="H148" s="210">
        <f t="shared" ca="1" si="4"/>
        <v>0</v>
      </c>
      <c r="I148" s="211">
        <f t="shared" ca="1" si="5"/>
        <v>44105</v>
      </c>
      <c r="J148" s="127">
        <v>3</v>
      </c>
      <c r="K148" s="127" t="b">
        <v>1</v>
      </c>
      <c r="L148" s="127" t="s">
        <v>4034</v>
      </c>
      <c r="M148" s="127" t="b">
        <v>1</v>
      </c>
      <c r="N148" s="127" t="s">
        <v>3692</v>
      </c>
      <c r="O148" s="208" t="str">
        <f>LEFT(DEDEL!E147,19)&amp;"."&amp;DEDELCR!F148</f>
        <v>Monken Hadley C E P.3305.DDEL.E23.Au20</v>
      </c>
      <c r="P148" s="212" t="str">
        <f>DEDEL!J147</f>
        <v>10162/543965</v>
      </c>
      <c r="Q148" s="127" t="b">
        <v>1</v>
      </c>
      <c r="R148" s="127" t="b">
        <v>1</v>
      </c>
      <c r="S148" s="127" t="b">
        <v>1</v>
      </c>
    </row>
    <row r="149" spans="1:19" x14ac:dyDescent="0.25">
      <c r="A149" s="127" t="s">
        <v>4033</v>
      </c>
      <c r="B149" s="206">
        <v>1</v>
      </c>
      <c r="C149" s="127">
        <v>2</v>
      </c>
      <c r="D149" s="207">
        <f>DEDEL!K148</f>
        <v>400048</v>
      </c>
      <c r="E149" s="127" t="b">
        <v>1</v>
      </c>
      <c r="F149" s="208" t="str">
        <f>RIGHT(DEDEL!D148,4)&amp;"."&amp;DEDEL!N148&amp;"."&amp;DEDEL!L148&amp;"."&amp;MiscPay!$C$5</f>
        <v>2042.DDEL.E23.Au20</v>
      </c>
      <c r="G149" s="209">
        <f t="shared" ref="G149:G212" ca="1" si="6">TODAY()</f>
        <v>44105</v>
      </c>
      <c r="H149" s="210">
        <f t="shared" ref="H149:H212" ca="1" si="7">IF(INDIRECT("DEDEL!"&amp;$D$5&amp;ROW())&gt;0,0,-INDIRECT("DEDEL!"&amp;$D$5&amp;ROW()))</f>
        <v>0</v>
      </c>
      <c r="I149" s="211">
        <f t="shared" ref="I149:I212" ca="1" si="8">G149</f>
        <v>44105</v>
      </c>
      <c r="J149" s="127">
        <v>3</v>
      </c>
      <c r="K149" s="127" t="b">
        <v>1</v>
      </c>
      <c r="L149" s="127" t="s">
        <v>4034</v>
      </c>
      <c r="M149" s="127" t="b">
        <v>1</v>
      </c>
      <c r="N149" s="127" t="s">
        <v>3692</v>
      </c>
      <c r="O149" s="208" t="str">
        <f>LEFT(DEDEL!E148,19)&amp;"."&amp;DEDELCR!F149</f>
        <v>Monkfrith School.2042.DDEL.E23.Au20</v>
      </c>
      <c r="P149" s="212" t="str">
        <f>DEDEL!J148</f>
        <v>10162/543965</v>
      </c>
      <c r="Q149" s="127" t="b">
        <v>1</v>
      </c>
      <c r="R149" s="127" t="b">
        <v>1</v>
      </c>
      <c r="S149" s="127" t="b">
        <v>1</v>
      </c>
    </row>
    <row r="150" spans="1:19" x14ac:dyDescent="0.25">
      <c r="A150" s="127" t="s">
        <v>4033</v>
      </c>
      <c r="B150" s="206">
        <v>1</v>
      </c>
      <c r="C150" s="127">
        <v>2</v>
      </c>
      <c r="D150" s="207">
        <f>DEDEL!K149</f>
        <v>400087</v>
      </c>
      <c r="E150" s="127" t="b">
        <v>1</v>
      </c>
      <c r="F150" s="208" t="str">
        <f>RIGHT(DEDEL!D149,4)&amp;"."&amp;DEDEL!N149&amp;"."&amp;DEDEL!L149&amp;"."&amp;MiscPay!$C$5</f>
        <v>2044.DDEL.E23.Au20</v>
      </c>
      <c r="G150" s="209">
        <f t="shared" ca="1" si="6"/>
        <v>44105</v>
      </c>
      <c r="H150" s="210">
        <f t="shared" ca="1" si="7"/>
        <v>0</v>
      </c>
      <c r="I150" s="211">
        <f t="shared" ca="1" si="8"/>
        <v>44105</v>
      </c>
      <c r="J150" s="127">
        <v>3</v>
      </c>
      <c r="K150" s="127" t="b">
        <v>1</v>
      </c>
      <c r="L150" s="127" t="s">
        <v>4034</v>
      </c>
      <c r="M150" s="127" t="b">
        <v>1</v>
      </c>
      <c r="N150" s="127" t="s">
        <v>3692</v>
      </c>
      <c r="O150" s="208" t="str">
        <f>LEFT(DEDEL!E149,19)&amp;"."&amp;DEDELCR!F150</f>
        <v>Moss Hall Infant Sc.2044.DDEL.E23.Au20</v>
      </c>
      <c r="P150" s="212" t="str">
        <f>DEDEL!J149</f>
        <v>10162/543965</v>
      </c>
      <c r="Q150" s="127" t="b">
        <v>1</v>
      </c>
      <c r="R150" s="127" t="b">
        <v>1</v>
      </c>
      <c r="S150" s="127" t="b">
        <v>1</v>
      </c>
    </row>
    <row r="151" spans="1:19" x14ac:dyDescent="0.25">
      <c r="A151" s="127" t="s">
        <v>4033</v>
      </c>
      <c r="B151" s="206">
        <v>1</v>
      </c>
      <c r="C151" s="127">
        <v>2</v>
      </c>
      <c r="D151" s="207">
        <f>DEDEL!K150</f>
        <v>400088</v>
      </c>
      <c r="E151" s="127" t="b">
        <v>1</v>
      </c>
      <c r="F151" s="208" t="str">
        <f>RIGHT(DEDEL!D150,4)&amp;"."&amp;DEDEL!N150&amp;"."&amp;DEDEL!L150&amp;"."&amp;MiscPay!$C$5</f>
        <v>2043.DDEL.E23.Au20</v>
      </c>
      <c r="G151" s="209">
        <f t="shared" ca="1" si="6"/>
        <v>44105</v>
      </c>
      <c r="H151" s="210">
        <f t="shared" ca="1" si="7"/>
        <v>0</v>
      </c>
      <c r="I151" s="211">
        <f t="shared" ca="1" si="8"/>
        <v>44105</v>
      </c>
      <c r="J151" s="127">
        <v>3</v>
      </c>
      <c r="K151" s="127" t="b">
        <v>1</v>
      </c>
      <c r="L151" s="127" t="s">
        <v>4034</v>
      </c>
      <c r="M151" s="127" t="b">
        <v>1</v>
      </c>
      <c r="N151" s="127" t="s">
        <v>3692</v>
      </c>
      <c r="O151" s="208" t="str">
        <f>LEFT(DEDEL!E150,19)&amp;"."&amp;DEDELCR!F151</f>
        <v>Moss Hall Junior Sc.2043.DDEL.E23.Au20</v>
      </c>
      <c r="P151" s="212" t="str">
        <f>DEDEL!J150</f>
        <v>10162/543965</v>
      </c>
      <c r="Q151" s="127" t="b">
        <v>1</v>
      </c>
      <c r="R151" s="127" t="b">
        <v>1</v>
      </c>
      <c r="S151" s="127" t="b">
        <v>1</v>
      </c>
    </row>
    <row r="152" spans="1:19" x14ac:dyDescent="0.25">
      <c r="A152" s="127" t="s">
        <v>4033</v>
      </c>
      <c r="B152" s="206">
        <v>1</v>
      </c>
      <c r="C152" s="127">
        <v>2</v>
      </c>
      <c r="D152" s="207">
        <f>DEDEL!K151</f>
        <v>158733</v>
      </c>
      <c r="E152" s="127" t="b">
        <v>1</v>
      </c>
      <c r="F152" s="208" t="str">
        <f>RIGHT(DEDEL!D151,4)&amp;"."&amp;DEDEL!N151&amp;"."&amp;DEDEL!L151&amp;"."&amp;MiscPay!$C$5</f>
        <v>2053.DDEL.E23.Au20</v>
      </c>
      <c r="G152" s="209">
        <f t="shared" ca="1" si="6"/>
        <v>44105</v>
      </c>
      <c r="H152" s="210">
        <f t="shared" ca="1" si="7"/>
        <v>0</v>
      </c>
      <c r="I152" s="211">
        <f t="shared" ca="1" si="8"/>
        <v>44105</v>
      </c>
      <c r="J152" s="127">
        <v>3</v>
      </c>
      <c r="K152" s="127" t="b">
        <v>1</v>
      </c>
      <c r="L152" s="127" t="s">
        <v>4034</v>
      </c>
      <c r="M152" s="127" t="b">
        <v>1</v>
      </c>
      <c r="N152" s="127" t="s">
        <v>3692</v>
      </c>
      <c r="O152" s="208" t="str">
        <f>LEFT(DEDEL!E151,19)&amp;"."&amp;DEDELCR!F152</f>
        <v>Noam Primary School.2053.DDEL.E23.Au20</v>
      </c>
      <c r="P152" s="212" t="str">
        <f>DEDEL!J151</f>
        <v>10162/543965</v>
      </c>
      <c r="Q152" s="127" t="b">
        <v>1</v>
      </c>
      <c r="R152" s="127" t="b">
        <v>1</v>
      </c>
      <c r="S152" s="127" t="b">
        <v>1</v>
      </c>
    </row>
    <row r="153" spans="1:19" x14ac:dyDescent="0.25">
      <c r="A153" s="127" t="s">
        <v>4033</v>
      </c>
      <c r="B153" s="206">
        <v>1</v>
      </c>
      <c r="C153" s="127">
        <v>2</v>
      </c>
      <c r="D153" s="207">
        <f>DEDEL!K152</f>
        <v>400089</v>
      </c>
      <c r="E153" s="127" t="b">
        <v>1</v>
      </c>
      <c r="F153" s="208" t="str">
        <f>RIGHT(DEDEL!D152,4)&amp;"."&amp;DEDEL!N152&amp;"."&amp;DEDEL!L152&amp;"."&amp;MiscPay!$C$5</f>
        <v>2045.DDEL.E23.Au20</v>
      </c>
      <c r="G153" s="209">
        <f t="shared" ca="1" si="6"/>
        <v>44105</v>
      </c>
      <c r="H153" s="210">
        <f t="shared" ca="1" si="7"/>
        <v>0</v>
      </c>
      <c r="I153" s="211">
        <f t="shared" ca="1" si="8"/>
        <v>44105</v>
      </c>
      <c r="J153" s="127">
        <v>3</v>
      </c>
      <c r="K153" s="127" t="b">
        <v>1</v>
      </c>
      <c r="L153" s="127" t="s">
        <v>4034</v>
      </c>
      <c r="M153" s="127" t="b">
        <v>1</v>
      </c>
      <c r="N153" s="127" t="s">
        <v>3692</v>
      </c>
      <c r="O153" s="208" t="str">
        <f>LEFT(DEDEL!E152,19)&amp;"."&amp;DEDELCR!F153</f>
        <v>Northside School.2045.DDEL.E23.Au20</v>
      </c>
      <c r="P153" s="212" t="str">
        <f>DEDEL!J152</f>
        <v>10162/543965</v>
      </c>
      <c r="Q153" s="127" t="b">
        <v>1</v>
      </c>
      <c r="R153" s="127" t="b">
        <v>1</v>
      </c>
      <c r="S153" s="127" t="b">
        <v>1</v>
      </c>
    </row>
    <row r="154" spans="1:19" x14ac:dyDescent="0.25">
      <c r="A154" s="127" t="s">
        <v>4033</v>
      </c>
      <c r="B154" s="206">
        <v>1</v>
      </c>
      <c r="C154" s="127">
        <v>2</v>
      </c>
      <c r="D154" s="207">
        <f>DEDEL!K153</f>
        <v>400113</v>
      </c>
      <c r="E154" s="127" t="b">
        <v>1</v>
      </c>
      <c r="F154" s="208" t="str">
        <f>RIGHT(DEDEL!D153,4)&amp;"."&amp;DEDEL!N153&amp;"."&amp;DEDEL!L153&amp;"."&amp;MiscPay!$C$5</f>
        <v>2077.DDEL.E23.Au20</v>
      </c>
      <c r="G154" s="209">
        <f t="shared" ca="1" si="6"/>
        <v>44105</v>
      </c>
      <c r="H154" s="210">
        <f t="shared" ca="1" si="7"/>
        <v>0</v>
      </c>
      <c r="I154" s="211">
        <f t="shared" ca="1" si="8"/>
        <v>44105</v>
      </c>
      <c r="J154" s="127">
        <v>3</v>
      </c>
      <c r="K154" s="127" t="b">
        <v>1</v>
      </c>
      <c r="L154" s="127" t="s">
        <v>4034</v>
      </c>
      <c r="M154" s="127" t="b">
        <v>1</v>
      </c>
      <c r="N154" s="127" t="s">
        <v>3692</v>
      </c>
      <c r="O154" s="208" t="str">
        <f>LEFT(DEDEL!E153,19)&amp;"."&amp;DEDELCR!F154</f>
        <v>Orion Primary Schoo.2077.DDEL.E23.Au20</v>
      </c>
      <c r="P154" s="212" t="str">
        <f>DEDEL!J153</f>
        <v>10162/543965</v>
      </c>
      <c r="Q154" s="127" t="b">
        <v>1</v>
      </c>
      <c r="R154" s="127" t="b">
        <v>1</v>
      </c>
      <c r="S154" s="127" t="b">
        <v>1</v>
      </c>
    </row>
    <row r="155" spans="1:19" x14ac:dyDescent="0.25">
      <c r="A155" s="127" t="s">
        <v>4033</v>
      </c>
      <c r="B155" s="206">
        <v>1</v>
      </c>
      <c r="C155" s="127">
        <v>2</v>
      </c>
      <c r="D155" s="207">
        <f>DEDEL!K154</f>
        <v>400021</v>
      </c>
      <c r="E155" s="127" t="b">
        <v>1</v>
      </c>
      <c r="F155" s="208" t="str">
        <f>RIGHT(DEDEL!D154,4)&amp;"."&amp;DEDEL!N154&amp;"."&amp;DEDEL!L154&amp;"."&amp;MiscPay!$C$5</f>
        <v>5201.DDEL.E23.Au20</v>
      </c>
      <c r="G155" s="209">
        <f t="shared" ca="1" si="6"/>
        <v>44105</v>
      </c>
      <c r="H155" s="210">
        <f t="shared" ca="1" si="7"/>
        <v>0</v>
      </c>
      <c r="I155" s="211">
        <f t="shared" ca="1" si="8"/>
        <v>44105</v>
      </c>
      <c r="J155" s="127">
        <v>3</v>
      </c>
      <c r="K155" s="127" t="b">
        <v>1</v>
      </c>
      <c r="L155" s="127" t="s">
        <v>4034</v>
      </c>
      <c r="M155" s="127" t="b">
        <v>1</v>
      </c>
      <c r="N155" s="127" t="s">
        <v>3692</v>
      </c>
      <c r="O155" s="208" t="str">
        <f>LEFT(DEDEL!E154,19)&amp;"."&amp;DEDELCR!F155</f>
        <v>Osidge Primary Scho.5201.DDEL.E23.Au20</v>
      </c>
      <c r="P155" s="212" t="str">
        <f>DEDEL!J154</f>
        <v>10162/543965</v>
      </c>
      <c r="Q155" s="127" t="b">
        <v>1</v>
      </c>
      <c r="R155" s="127" t="b">
        <v>1</v>
      </c>
      <c r="S155" s="127" t="b">
        <v>1</v>
      </c>
    </row>
    <row r="156" spans="1:19" x14ac:dyDescent="0.25">
      <c r="A156" s="127" t="s">
        <v>4033</v>
      </c>
      <c r="B156" s="206">
        <v>1</v>
      </c>
      <c r="C156" s="127">
        <v>2</v>
      </c>
      <c r="D156" s="207">
        <f>DEDEL!K155</f>
        <v>400003</v>
      </c>
      <c r="E156" s="127" t="b">
        <v>1</v>
      </c>
      <c r="F156" s="208" t="str">
        <f>RIGHT(DEDEL!D155,4)&amp;"."&amp;DEDEL!N155&amp;"."&amp;DEDEL!L155&amp;"."&amp;MiscPay!$C$5</f>
        <v>3501.DDEL.E23.Au20</v>
      </c>
      <c r="G156" s="209">
        <f t="shared" ca="1" si="6"/>
        <v>44105</v>
      </c>
      <c r="H156" s="210">
        <f t="shared" ca="1" si="7"/>
        <v>0</v>
      </c>
      <c r="I156" s="211">
        <f t="shared" ca="1" si="8"/>
        <v>44105</v>
      </c>
      <c r="J156" s="127">
        <v>3</v>
      </c>
      <c r="K156" s="127" t="b">
        <v>1</v>
      </c>
      <c r="L156" s="127" t="s">
        <v>4034</v>
      </c>
      <c r="M156" s="127" t="b">
        <v>1</v>
      </c>
      <c r="N156" s="127" t="s">
        <v>3692</v>
      </c>
      <c r="O156" s="208" t="str">
        <f>LEFT(DEDEL!E155,19)&amp;"."&amp;DEDELCR!F156</f>
        <v>Our Lady of Lourdes.3501.DDEL.E23.Au20</v>
      </c>
      <c r="P156" s="212" t="str">
        <f>DEDEL!J155</f>
        <v>10162/543965</v>
      </c>
      <c r="Q156" s="127" t="b">
        <v>1</v>
      </c>
      <c r="R156" s="127" t="b">
        <v>1</v>
      </c>
      <c r="S156" s="127" t="b">
        <v>1</v>
      </c>
    </row>
    <row r="157" spans="1:19" x14ac:dyDescent="0.25">
      <c r="A157" s="127" t="s">
        <v>4033</v>
      </c>
      <c r="B157" s="206">
        <v>1</v>
      </c>
      <c r="C157" s="127">
        <v>2</v>
      </c>
      <c r="D157" s="207">
        <f>DEDEL!K156</f>
        <v>400014</v>
      </c>
      <c r="E157" s="127" t="b">
        <v>1</v>
      </c>
      <c r="F157" s="208" t="str">
        <f>RIGHT(DEDEL!D156,4)&amp;"."&amp;DEDEL!N156&amp;"."&amp;DEDEL!L156&amp;"."&amp;MiscPay!$C$5</f>
        <v>2078.DDEL.E23.Au20</v>
      </c>
      <c r="G157" s="209">
        <f t="shared" ca="1" si="6"/>
        <v>44105</v>
      </c>
      <c r="H157" s="210">
        <f t="shared" ca="1" si="7"/>
        <v>0</v>
      </c>
      <c r="I157" s="211">
        <f t="shared" ca="1" si="8"/>
        <v>44105</v>
      </c>
      <c r="J157" s="127">
        <v>3</v>
      </c>
      <c r="K157" s="127" t="b">
        <v>1</v>
      </c>
      <c r="L157" s="127" t="s">
        <v>4034</v>
      </c>
      <c r="M157" s="127" t="b">
        <v>1</v>
      </c>
      <c r="N157" s="127" t="s">
        <v>3692</v>
      </c>
      <c r="O157" s="208" t="str">
        <f>LEFT(DEDEL!E156,19)&amp;"."&amp;DEDELCR!F157</f>
        <v>Pardes House School.2078.DDEL.E23.Au20</v>
      </c>
      <c r="P157" s="212" t="str">
        <f>DEDEL!J156</f>
        <v>10162/543965</v>
      </c>
      <c r="Q157" s="127" t="b">
        <v>1</v>
      </c>
      <c r="R157" s="127" t="b">
        <v>1</v>
      </c>
      <c r="S157" s="127" t="b">
        <v>1</v>
      </c>
    </row>
    <row r="158" spans="1:19" x14ac:dyDescent="0.25">
      <c r="A158" s="127" t="s">
        <v>4033</v>
      </c>
      <c r="B158" s="206">
        <v>1</v>
      </c>
      <c r="C158" s="127">
        <v>2</v>
      </c>
      <c r="D158" s="207">
        <f>DEDEL!K157</f>
        <v>400010</v>
      </c>
      <c r="E158" s="127" t="b">
        <v>1</v>
      </c>
      <c r="F158" s="208" t="str">
        <f>RIGHT(DEDEL!D157,4)&amp;"."&amp;DEDEL!N157&amp;"."&amp;DEDEL!L157&amp;"."&amp;MiscPay!$C$5</f>
        <v>2071.DDEL.E23.Au20</v>
      </c>
      <c r="G158" s="209">
        <f t="shared" ca="1" si="6"/>
        <v>44105</v>
      </c>
      <c r="H158" s="210">
        <f t="shared" ca="1" si="7"/>
        <v>0</v>
      </c>
      <c r="I158" s="211">
        <f t="shared" ca="1" si="8"/>
        <v>44105</v>
      </c>
      <c r="J158" s="127">
        <v>3</v>
      </c>
      <c r="K158" s="127" t="b">
        <v>1</v>
      </c>
      <c r="L158" s="127" t="s">
        <v>4034</v>
      </c>
      <c r="M158" s="127" t="b">
        <v>1</v>
      </c>
      <c r="N158" s="127" t="s">
        <v>3692</v>
      </c>
      <c r="O158" s="208" t="str">
        <f>LEFT(DEDEL!E157,19)&amp;"."&amp;DEDELCR!F158</f>
        <v>Queenswell Infant a.2071.DDEL.E23.Au20</v>
      </c>
      <c r="P158" s="212" t="str">
        <f>DEDEL!J157</f>
        <v>10162/543965</v>
      </c>
      <c r="Q158" s="127" t="b">
        <v>1</v>
      </c>
      <c r="R158" s="127" t="b">
        <v>1</v>
      </c>
      <c r="S158" s="127" t="b">
        <v>1</v>
      </c>
    </row>
    <row r="159" spans="1:19" x14ac:dyDescent="0.25">
      <c r="A159" s="127" t="s">
        <v>4033</v>
      </c>
      <c r="B159" s="206">
        <v>1</v>
      </c>
      <c r="C159" s="127">
        <v>2</v>
      </c>
      <c r="D159" s="207">
        <f>DEDEL!K158</f>
        <v>400012</v>
      </c>
      <c r="E159" s="127" t="b">
        <v>1</v>
      </c>
      <c r="F159" s="208" t="str">
        <f>RIGHT(DEDEL!D158,4)&amp;"."&amp;DEDEL!N158&amp;"."&amp;DEDEL!L158&amp;"."&amp;MiscPay!$C$5</f>
        <v>2072.DDEL.E23.Au20</v>
      </c>
      <c r="G159" s="209">
        <f t="shared" ca="1" si="6"/>
        <v>44105</v>
      </c>
      <c r="H159" s="210">
        <f t="shared" ca="1" si="7"/>
        <v>0</v>
      </c>
      <c r="I159" s="211">
        <f t="shared" ca="1" si="8"/>
        <v>44105</v>
      </c>
      <c r="J159" s="127">
        <v>3</v>
      </c>
      <c r="K159" s="127" t="b">
        <v>1</v>
      </c>
      <c r="L159" s="127" t="s">
        <v>4034</v>
      </c>
      <c r="M159" s="127" t="b">
        <v>1</v>
      </c>
      <c r="N159" s="127" t="s">
        <v>3692</v>
      </c>
      <c r="O159" s="208" t="str">
        <f>LEFT(DEDEL!E158,19)&amp;"."&amp;DEDELCR!F159</f>
        <v>Queenswell Junior S.2072.DDEL.E23.Au20</v>
      </c>
      <c r="P159" s="212" t="str">
        <f>DEDEL!J158</f>
        <v>10162/543965</v>
      </c>
      <c r="Q159" s="127" t="b">
        <v>1</v>
      </c>
      <c r="R159" s="127" t="b">
        <v>1</v>
      </c>
      <c r="S159" s="127" t="b">
        <v>1</v>
      </c>
    </row>
    <row r="160" spans="1:19" x14ac:dyDescent="0.25">
      <c r="A160" s="127" t="s">
        <v>4033</v>
      </c>
      <c r="B160" s="206">
        <v>1</v>
      </c>
      <c r="C160" s="127">
        <v>2</v>
      </c>
      <c r="D160" s="207">
        <f>DEDEL!K159</f>
        <v>400093</v>
      </c>
      <c r="E160" s="127" t="b">
        <v>1</v>
      </c>
      <c r="F160" s="208" t="str">
        <f>RIGHT(DEDEL!D159,4)&amp;"."&amp;DEDEL!N159&amp;"."&amp;DEDEL!L159&amp;"."&amp;MiscPay!$C$5</f>
        <v>3512.DDEL.E23.Au20</v>
      </c>
      <c r="G160" s="209">
        <f t="shared" ca="1" si="6"/>
        <v>44105</v>
      </c>
      <c r="H160" s="210">
        <f t="shared" ca="1" si="7"/>
        <v>0</v>
      </c>
      <c r="I160" s="211">
        <f t="shared" ca="1" si="8"/>
        <v>44105</v>
      </c>
      <c r="J160" s="127">
        <v>3</v>
      </c>
      <c r="K160" s="127" t="b">
        <v>1</v>
      </c>
      <c r="L160" s="127" t="s">
        <v>4034</v>
      </c>
      <c r="M160" s="127" t="b">
        <v>1</v>
      </c>
      <c r="N160" s="127" t="s">
        <v>3692</v>
      </c>
      <c r="O160" s="208" t="str">
        <f>LEFT(DEDEL!E159,19)&amp;"."&amp;DEDELCR!F160</f>
        <v>Rosh Pinah.3512.DDEL.E23.Au20</v>
      </c>
      <c r="P160" s="212" t="str">
        <f>DEDEL!J159</f>
        <v>10162/543965</v>
      </c>
      <c r="Q160" s="127" t="b">
        <v>1</v>
      </c>
      <c r="R160" s="127" t="b">
        <v>1</v>
      </c>
      <c r="S160" s="127" t="b">
        <v>1</v>
      </c>
    </row>
    <row r="161" spans="1:19" x14ac:dyDescent="0.25">
      <c r="A161" s="127" t="s">
        <v>4033</v>
      </c>
      <c r="B161" s="206">
        <v>1</v>
      </c>
      <c r="C161" s="127">
        <v>2</v>
      </c>
      <c r="D161" s="207">
        <f>DEDEL!K160</f>
        <v>400071</v>
      </c>
      <c r="E161" s="127" t="b">
        <v>1</v>
      </c>
      <c r="F161" s="208" t="str">
        <f>RIGHT(DEDEL!D160,4)&amp;"."&amp;DEDEL!N160&amp;"."&amp;DEDEL!L160&amp;"."&amp;MiscPay!$C$5</f>
        <v>3510.DDEL.E23.Au20</v>
      </c>
      <c r="G161" s="209">
        <f t="shared" ca="1" si="6"/>
        <v>44105</v>
      </c>
      <c r="H161" s="210">
        <f t="shared" ca="1" si="7"/>
        <v>0</v>
      </c>
      <c r="I161" s="211">
        <f t="shared" ca="1" si="8"/>
        <v>44105</v>
      </c>
      <c r="J161" s="127">
        <v>3</v>
      </c>
      <c r="K161" s="127" t="b">
        <v>1</v>
      </c>
      <c r="L161" s="127" t="s">
        <v>4034</v>
      </c>
      <c r="M161" s="127" t="b">
        <v>1</v>
      </c>
      <c r="N161" s="127" t="s">
        <v>3692</v>
      </c>
      <c r="O161" s="208" t="str">
        <f>LEFT(DEDEL!E160,19)&amp;"."&amp;DEDELCR!F161</f>
        <v>Sacred Heart School.3510.DDEL.E23.Au20</v>
      </c>
      <c r="P161" s="212" t="str">
        <f>DEDEL!J160</f>
        <v>10162/543965</v>
      </c>
      <c r="Q161" s="127" t="b">
        <v>1</v>
      </c>
      <c r="R161" s="127" t="b">
        <v>1</v>
      </c>
      <c r="S161" s="127" t="b">
        <v>1</v>
      </c>
    </row>
    <row r="162" spans="1:19" x14ac:dyDescent="0.25">
      <c r="A162" s="127" t="s">
        <v>4033</v>
      </c>
      <c r="B162" s="206">
        <v>1</v>
      </c>
      <c r="C162" s="127">
        <v>2</v>
      </c>
      <c r="D162" s="207">
        <f>DEDEL!K161</f>
        <v>400096</v>
      </c>
      <c r="E162" s="127" t="b">
        <v>1</v>
      </c>
      <c r="F162" s="208" t="str">
        <f>RIGHT(DEDEL!D161,4)&amp;"."&amp;DEDEL!N161&amp;"."&amp;DEDEL!L161&amp;"."&amp;MiscPay!$C$5</f>
        <v>3502.DDEL.E23.Au20</v>
      </c>
      <c r="G162" s="209">
        <f t="shared" ca="1" si="6"/>
        <v>44105</v>
      </c>
      <c r="H162" s="210">
        <f t="shared" ca="1" si="7"/>
        <v>0</v>
      </c>
      <c r="I162" s="211">
        <f t="shared" ca="1" si="8"/>
        <v>44105</v>
      </c>
      <c r="J162" s="127">
        <v>3</v>
      </c>
      <c r="K162" s="127" t="b">
        <v>1</v>
      </c>
      <c r="L162" s="127" t="s">
        <v>4034</v>
      </c>
      <c r="M162" s="127" t="b">
        <v>1</v>
      </c>
      <c r="N162" s="127" t="s">
        <v>3692</v>
      </c>
      <c r="O162" s="208" t="str">
        <f>LEFT(DEDEL!E161,19)&amp;"."&amp;DEDELCR!F162</f>
        <v>St Agnes RC Primary.3502.DDEL.E23.Au20</v>
      </c>
      <c r="P162" s="212" t="str">
        <f>DEDEL!J161</f>
        <v>10162/543965</v>
      </c>
      <c r="Q162" s="127" t="b">
        <v>1</v>
      </c>
      <c r="R162" s="127" t="b">
        <v>1</v>
      </c>
      <c r="S162" s="127" t="b">
        <v>1</v>
      </c>
    </row>
    <row r="163" spans="1:19" x14ac:dyDescent="0.25">
      <c r="A163" s="127" t="s">
        <v>4033</v>
      </c>
      <c r="B163" s="206">
        <v>1</v>
      </c>
      <c r="C163" s="127">
        <v>2</v>
      </c>
      <c r="D163" s="207">
        <f>DEDEL!K162</f>
        <v>400062</v>
      </c>
      <c r="E163" s="127" t="b">
        <v>1</v>
      </c>
      <c r="F163" s="208" t="str">
        <f>RIGHT(DEDEL!D162,4)&amp;"."&amp;DEDEL!N162&amp;"."&amp;DEDEL!L162&amp;"."&amp;MiscPay!$C$5</f>
        <v>3315.DDEL.E23.Au20</v>
      </c>
      <c r="G163" s="209">
        <f t="shared" ca="1" si="6"/>
        <v>44105</v>
      </c>
      <c r="H163" s="210">
        <f t="shared" ca="1" si="7"/>
        <v>0</v>
      </c>
      <c r="I163" s="211">
        <f t="shared" ca="1" si="8"/>
        <v>44105</v>
      </c>
      <c r="J163" s="127">
        <v>3</v>
      </c>
      <c r="K163" s="127" t="b">
        <v>1</v>
      </c>
      <c r="L163" s="127" t="s">
        <v>4034</v>
      </c>
      <c r="M163" s="127" t="b">
        <v>1</v>
      </c>
      <c r="N163" s="127" t="s">
        <v>3692</v>
      </c>
      <c r="O163" s="208" t="str">
        <f>LEFT(DEDEL!E162,19)&amp;"."&amp;DEDELCR!F163</f>
        <v>St Andrew's C E.3315.DDEL.E23.Au20</v>
      </c>
      <c r="P163" s="212" t="str">
        <f>DEDEL!J162</f>
        <v>10162/543965</v>
      </c>
      <c r="Q163" s="127" t="b">
        <v>1</v>
      </c>
      <c r="R163" s="127" t="b">
        <v>1</v>
      </c>
      <c r="S163" s="127" t="b">
        <v>1</v>
      </c>
    </row>
    <row r="164" spans="1:19" x14ac:dyDescent="0.25">
      <c r="A164" s="127" t="s">
        <v>4033</v>
      </c>
      <c r="B164" s="206">
        <v>1</v>
      </c>
      <c r="C164" s="127">
        <v>2</v>
      </c>
      <c r="D164" s="207">
        <f>DEDEL!K163</f>
        <v>400064</v>
      </c>
      <c r="E164" s="127" t="b">
        <v>1</v>
      </c>
      <c r="F164" s="208" t="str">
        <f>RIGHT(DEDEL!D163,4)&amp;"."&amp;DEDEL!N163&amp;"."&amp;DEDEL!L163&amp;"."&amp;MiscPay!$C$5</f>
        <v>3504.DDEL.E23.Au20</v>
      </c>
      <c r="G164" s="209">
        <f t="shared" ca="1" si="6"/>
        <v>44105</v>
      </c>
      <c r="H164" s="210">
        <f t="shared" ca="1" si="7"/>
        <v>0</v>
      </c>
      <c r="I164" s="211">
        <f t="shared" ca="1" si="8"/>
        <v>44105</v>
      </c>
      <c r="J164" s="127">
        <v>3</v>
      </c>
      <c r="K164" s="127" t="b">
        <v>1</v>
      </c>
      <c r="L164" s="127" t="s">
        <v>4034</v>
      </c>
      <c r="M164" s="127" t="b">
        <v>1</v>
      </c>
      <c r="N164" s="127" t="s">
        <v>3692</v>
      </c>
      <c r="O164" s="208" t="str">
        <f>LEFT(DEDEL!E163,19)&amp;"."&amp;DEDELCR!F164</f>
        <v>St Catherines R C P.3504.DDEL.E23.Au20</v>
      </c>
      <c r="P164" s="212" t="str">
        <f>DEDEL!J163</f>
        <v>10162/543965</v>
      </c>
      <c r="Q164" s="127" t="b">
        <v>1</v>
      </c>
      <c r="R164" s="127" t="b">
        <v>1</v>
      </c>
      <c r="S164" s="127" t="b">
        <v>1</v>
      </c>
    </row>
    <row r="165" spans="1:19" x14ac:dyDescent="0.25">
      <c r="A165" s="127" t="s">
        <v>4033</v>
      </c>
      <c r="B165" s="206">
        <v>1</v>
      </c>
      <c r="C165" s="127">
        <v>2</v>
      </c>
      <c r="D165" s="207">
        <f>DEDEL!K164</f>
        <v>400098</v>
      </c>
      <c r="E165" s="127" t="b">
        <v>1</v>
      </c>
      <c r="F165" s="208" t="str">
        <f>RIGHT(DEDEL!D164,4)&amp;"."&amp;DEDEL!N164&amp;"."&amp;DEDEL!L164&amp;"."&amp;MiscPay!$C$5</f>
        <v>3309.DDEL.E23.Au20</v>
      </c>
      <c r="G165" s="209">
        <f t="shared" ca="1" si="6"/>
        <v>44105</v>
      </c>
      <c r="H165" s="210">
        <f t="shared" ca="1" si="7"/>
        <v>0</v>
      </c>
      <c r="I165" s="211">
        <f t="shared" ca="1" si="8"/>
        <v>44105</v>
      </c>
      <c r="J165" s="127">
        <v>3</v>
      </c>
      <c r="K165" s="127" t="b">
        <v>1</v>
      </c>
      <c r="L165" s="127" t="s">
        <v>4034</v>
      </c>
      <c r="M165" s="127" t="b">
        <v>1</v>
      </c>
      <c r="N165" s="127" t="s">
        <v>3692</v>
      </c>
      <c r="O165" s="208" t="str">
        <f>LEFT(DEDEL!E164,19)&amp;"."&amp;DEDELCR!F165</f>
        <v>St Johns CE N20.3309.DDEL.E23.Au20</v>
      </c>
      <c r="P165" s="212" t="str">
        <f>DEDEL!J164</f>
        <v>10162/543965</v>
      </c>
      <c r="Q165" s="127" t="b">
        <v>1</v>
      </c>
      <c r="R165" s="127" t="b">
        <v>1</v>
      </c>
      <c r="S165" s="127" t="b">
        <v>1</v>
      </c>
    </row>
    <row r="166" spans="1:19" x14ac:dyDescent="0.25">
      <c r="A166" s="127" t="s">
        <v>4033</v>
      </c>
      <c r="B166" s="206">
        <v>1</v>
      </c>
      <c r="C166" s="127">
        <v>2</v>
      </c>
      <c r="D166" s="207">
        <f>DEDEL!K165</f>
        <v>400114</v>
      </c>
      <c r="E166" s="127" t="b">
        <v>1</v>
      </c>
      <c r="F166" s="208" t="str">
        <f>RIGHT(DEDEL!D165,4)&amp;"."&amp;DEDEL!N165&amp;"."&amp;DEDEL!L165&amp;"."&amp;MiscPay!$C$5</f>
        <v>3307.DDEL.E23.Au20</v>
      </c>
      <c r="G166" s="209">
        <f t="shared" ca="1" si="6"/>
        <v>44105</v>
      </c>
      <c r="H166" s="210">
        <f t="shared" ca="1" si="7"/>
        <v>0</v>
      </c>
      <c r="I166" s="211">
        <f t="shared" ca="1" si="8"/>
        <v>44105</v>
      </c>
      <c r="J166" s="127">
        <v>3</v>
      </c>
      <c r="K166" s="127" t="b">
        <v>1</v>
      </c>
      <c r="L166" s="127" t="s">
        <v>4034</v>
      </c>
      <c r="M166" s="127" t="b">
        <v>1</v>
      </c>
      <c r="N166" s="127" t="s">
        <v>3692</v>
      </c>
      <c r="O166" s="208" t="str">
        <f>LEFT(DEDEL!E165,19)&amp;"."&amp;DEDELCR!F166</f>
        <v>St John's CE School.3307.DDEL.E23.Au20</v>
      </c>
      <c r="P166" s="212" t="str">
        <f>DEDEL!J165</f>
        <v>10162/543965</v>
      </c>
      <c r="Q166" s="127" t="b">
        <v>1</v>
      </c>
      <c r="R166" s="127" t="b">
        <v>1</v>
      </c>
      <c r="S166" s="127" t="b">
        <v>1</v>
      </c>
    </row>
    <row r="167" spans="1:19" x14ac:dyDescent="0.25">
      <c r="A167" s="127" t="s">
        <v>4033</v>
      </c>
      <c r="B167" s="206">
        <v>1</v>
      </c>
      <c r="C167" s="127">
        <v>2</v>
      </c>
      <c r="D167" s="207">
        <f>DEDEL!K166</f>
        <v>400066</v>
      </c>
      <c r="E167" s="127" t="b">
        <v>1</v>
      </c>
      <c r="F167" s="208" t="str">
        <f>RIGHT(DEDEL!D166,4)&amp;"."&amp;DEDEL!N166&amp;"."&amp;DEDEL!L166&amp;"."&amp;MiscPay!$C$5</f>
        <v>3509.DDEL.E23.Au20</v>
      </c>
      <c r="G167" s="209">
        <f t="shared" ca="1" si="6"/>
        <v>44105</v>
      </c>
      <c r="H167" s="210">
        <f t="shared" ca="1" si="7"/>
        <v>0</v>
      </c>
      <c r="I167" s="211">
        <f t="shared" ca="1" si="8"/>
        <v>44105</v>
      </c>
      <c r="J167" s="127">
        <v>3</v>
      </c>
      <c r="K167" s="127" t="b">
        <v>1</v>
      </c>
      <c r="L167" s="127" t="s">
        <v>4034</v>
      </c>
      <c r="M167" s="127" t="b">
        <v>1</v>
      </c>
      <c r="N167" s="127" t="s">
        <v>3692</v>
      </c>
      <c r="O167" s="208" t="str">
        <f>LEFT(DEDEL!E166,19)&amp;"."&amp;DEDELCR!F167</f>
        <v>St Joseph's Primary.3509.DDEL.E23.Au20</v>
      </c>
      <c r="P167" s="212" t="str">
        <f>DEDEL!J166</f>
        <v>10162/543965</v>
      </c>
      <c r="Q167" s="127" t="b">
        <v>1</v>
      </c>
      <c r="R167" s="127" t="b">
        <v>1</v>
      </c>
      <c r="S167" s="127" t="b">
        <v>1</v>
      </c>
    </row>
    <row r="168" spans="1:19" x14ac:dyDescent="0.25">
      <c r="A168" s="127" t="s">
        <v>4033</v>
      </c>
      <c r="B168" s="206">
        <v>1</v>
      </c>
      <c r="C168" s="127">
        <v>2</v>
      </c>
      <c r="D168" s="207">
        <f>DEDEL!K167</f>
        <v>400058</v>
      </c>
      <c r="E168" s="127" t="b">
        <v>1</v>
      </c>
      <c r="F168" s="208" t="str">
        <f>RIGHT(DEDEL!D167,4)&amp;"."&amp;DEDEL!N167&amp;"."&amp;DEDEL!L167&amp;"."&amp;MiscPay!$C$5</f>
        <v>3311.DDEL.E23.Au20</v>
      </c>
      <c r="G168" s="209">
        <f t="shared" ca="1" si="6"/>
        <v>44105</v>
      </c>
      <c r="H168" s="210">
        <f t="shared" ca="1" si="7"/>
        <v>0</v>
      </c>
      <c r="I168" s="211">
        <f t="shared" ca="1" si="8"/>
        <v>44105</v>
      </c>
      <c r="J168" s="127">
        <v>3</v>
      </c>
      <c r="K168" s="127" t="b">
        <v>1</v>
      </c>
      <c r="L168" s="127" t="s">
        <v>4034</v>
      </c>
      <c r="M168" s="127" t="b">
        <v>1</v>
      </c>
      <c r="N168" s="127" t="s">
        <v>3692</v>
      </c>
      <c r="O168" s="208" t="str">
        <f>LEFT(DEDEL!E167,19)&amp;"."&amp;DEDELCR!F168</f>
        <v>St Mary's C E Prima.3311.DDEL.E23.Au20</v>
      </c>
      <c r="P168" s="212" t="str">
        <f>DEDEL!J167</f>
        <v>10162/543965</v>
      </c>
      <c r="Q168" s="127" t="b">
        <v>1</v>
      </c>
      <c r="R168" s="127" t="b">
        <v>1</v>
      </c>
      <c r="S168" s="127" t="b">
        <v>1</v>
      </c>
    </row>
    <row r="169" spans="1:19" x14ac:dyDescent="0.25">
      <c r="A169" s="127" t="s">
        <v>4033</v>
      </c>
      <c r="B169" s="206">
        <v>1</v>
      </c>
      <c r="C169" s="127">
        <v>2</v>
      </c>
      <c r="D169" s="207">
        <f>DEDEL!K168</f>
        <v>400017</v>
      </c>
      <c r="E169" s="127" t="b">
        <v>1</v>
      </c>
      <c r="F169" s="208" t="str">
        <f>RIGHT(DEDEL!D168,4)&amp;"."&amp;DEDEL!N168&amp;"."&amp;DEDEL!L168&amp;"."&amp;MiscPay!$C$5</f>
        <v>3312.DDEL.E23.Au20</v>
      </c>
      <c r="G169" s="209">
        <f t="shared" ca="1" si="6"/>
        <v>44105</v>
      </c>
      <c r="H169" s="210">
        <f t="shared" ca="1" si="7"/>
        <v>0</v>
      </c>
      <c r="I169" s="211">
        <f t="shared" ca="1" si="8"/>
        <v>44105</v>
      </c>
      <c r="J169" s="127">
        <v>3</v>
      </c>
      <c r="K169" s="127" t="b">
        <v>1</v>
      </c>
      <c r="L169" s="127" t="s">
        <v>4034</v>
      </c>
      <c r="M169" s="127" t="b">
        <v>1</v>
      </c>
      <c r="N169" s="127" t="s">
        <v>3692</v>
      </c>
      <c r="O169" s="208" t="str">
        <f>LEFT(DEDEL!E168,19)&amp;"."&amp;DEDELCR!F169</f>
        <v>St Mary's School EN.3312.DDEL.E23.Au20</v>
      </c>
      <c r="P169" s="212" t="str">
        <f>DEDEL!J168</f>
        <v>10162/543965</v>
      </c>
      <c r="Q169" s="127" t="b">
        <v>1</v>
      </c>
      <c r="R169" s="127" t="b">
        <v>1</v>
      </c>
      <c r="S169" s="127" t="b">
        <v>1</v>
      </c>
    </row>
    <row r="170" spans="1:19" x14ac:dyDescent="0.25">
      <c r="A170" s="127" t="s">
        <v>4033</v>
      </c>
      <c r="B170" s="206">
        <v>1</v>
      </c>
      <c r="C170" s="127">
        <v>2</v>
      </c>
      <c r="D170" s="207">
        <f>DEDEL!K169</f>
        <v>400094</v>
      </c>
      <c r="E170" s="127" t="b">
        <v>1</v>
      </c>
      <c r="F170" s="208" t="str">
        <f>RIGHT(DEDEL!D169,4)&amp;"."&amp;DEDEL!N169&amp;"."&amp;DEDEL!L169&amp;"."&amp;MiscPay!$C$5</f>
        <v>3314.DDEL.E23.Au20</v>
      </c>
      <c r="G170" s="209">
        <f t="shared" ca="1" si="6"/>
        <v>44105</v>
      </c>
      <c r="H170" s="210">
        <f t="shared" ca="1" si="7"/>
        <v>0</v>
      </c>
      <c r="I170" s="211">
        <f t="shared" ca="1" si="8"/>
        <v>44105</v>
      </c>
      <c r="J170" s="127">
        <v>3</v>
      </c>
      <c r="K170" s="127" t="b">
        <v>1</v>
      </c>
      <c r="L170" s="127" t="s">
        <v>4034</v>
      </c>
      <c r="M170" s="127" t="b">
        <v>1</v>
      </c>
      <c r="N170" s="127" t="s">
        <v>3692</v>
      </c>
      <c r="O170" s="208" t="str">
        <f>LEFT(DEDEL!E169,19)&amp;"."&amp;DEDELCR!F170</f>
        <v>St Pauls CE Primary.3314.DDEL.E23.Au20</v>
      </c>
      <c r="P170" s="212" t="str">
        <f>DEDEL!J169</f>
        <v>10162/543965</v>
      </c>
      <c r="Q170" s="127" t="b">
        <v>1</v>
      </c>
      <c r="R170" s="127" t="b">
        <v>1</v>
      </c>
      <c r="S170" s="127" t="b">
        <v>1</v>
      </c>
    </row>
    <row r="171" spans="1:19" x14ac:dyDescent="0.25">
      <c r="A171" s="127" t="s">
        <v>4033</v>
      </c>
      <c r="B171" s="206">
        <v>1</v>
      </c>
      <c r="C171" s="127">
        <v>2</v>
      </c>
      <c r="D171" s="207">
        <f>DEDEL!K170</f>
        <v>400006</v>
      </c>
      <c r="E171" s="127" t="b">
        <v>1</v>
      </c>
      <c r="F171" s="208" t="str">
        <f>RIGHT(DEDEL!D170,4)&amp;"."&amp;DEDEL!N170&amp;"."&amp;DEDEL!L170&amp;"."&amp;MiscPay!$C$5</f>
        <v>3313.DDEL.E23.Au20</v>
      </c>
      <c r="G171" s="209">
        <f t="shared" ca="1" si="6"/>
        <v>44105</v>
      </c>
      <c r="H171" s="210">
        <f t="shared" ca="1" si="7"/>
        <v>0</v>
      </c>
      <c r="I171" s="211">
        <f t="shared" ca="1" si="8"/>
        <v>44105</v>
      </c>
      <c r="J171" s="127">
        <v>3</v>
      </c>
      <c r="K171" s="127" t="b">
        <v>1</v>
      </c>
      <c r="L171" s="127" t="s">
        <v>4034</v>
      </c>
      <c r="M171" s="127" t="b">
        <v>1</v>
      </c>
      <c r="N171" s="127" t="s">
        <v>3692</v>
      </c>
      <c r="O171" s="208" t="str">
        <f>LEFT(DEDEL!E170,19)&amp;"."&amp;DEDELCR!F171</f>
        <v>St Paul's School, N.3313.DDEL.E23.Au20</v>
      </c>
      <c r="P171" s="212" t="str">
        <f>DEDEL!J170</f>
        <v>10162/543965</v>
      </c>
      <c r="Q171" s="127" t="b">
        <v>1</v>
      </c>
      <c r="R171" s="127" t="b">
        <v>1</v>
      </c>
      <c r="S171" s="127" t="b">
        <v>1</v>
      </c>
    </row>
    <row r="172" spans="1:19" x14ac:dyDescent="0.25">
      <c r="A172" s="127" t="s">
        <v>4033</v>
      </c>
      <c r="B172" s="206">
        <v>1</v>
      </c>
      <c r="C172" s="127">
        <v>2</v>
      </c>
      <c r="D172" s="207">
        <f>DEDEL!K171</f>
        <v>400037</v>
      </c>
      <c r="E172" s="127" t="b">
        <v>1</v>
      </c>
      <c r="F172" s="208" t="str">
        <f>RIGHT(DEDEL!D171,4)&amp;"."&amp;DEDEL!N171&amp;"."&amp;DEDEL!L171&amp;"."&amp;MiscPay!$C$5</f>
        <v>3507.DDEL.E23.Au20</v>
      </c>
      <c r="G172" s="209">
        <f t="shared" ca="1" si="6"/>
        <v>44105</v>
      </c>
      <c r="H172" s="210">
        <f t="shared" ca="1" si="7"/>
        <v>0</v>
      </c>
      <c r="I172" s="211">
        <f t="shared" ca="1" si="8"/>
        <v>44105</v>
      </c>
      <c r="J172" s="127">
        <v>3</v>
      </c>
      <c r="K172" s="127" t="b">
        <v>1</v>
      </c>
      <c r="L172" s="127" t="s">
        <v>4034</v>
      </c>
      <c r="M172" s="127" t="b">
        <v>1</v>
      </c>
      <c r="N172" s="127" t="s">
        <v>3692</v>
      </c>
      <c r="O172" s="208" t="str">
        <f>LEFT(DEDEL!E171,19)&amp;"."&amp;DEDELCR!F172</f>
        <v>St Theresa's R.C. P.3507.DDEL.E23.Au20</v>
      </c>
      <c r="P172" s="212" t="str">
        <f>DEDEL!J171</f>
        <v>10162/543965</v>
      </c>
      <c r="Q172" s="127" t="b">
        <v>1</v>
      </c>
      <c r="R172" s="127" t="b">
        <v>1</v>
      </c>
      <c r="S172" s="127" t="b">
        <v>1</v>
      </c>
    </row>
    <row r="173" spans="1:19" x14ac:dyDescent="0.25">
      <c r="A173" s="127" t="s">
        <v>4033</v>
      </c>
      <c r="B173" s="206">
        <v>1</v>
      </c>
      <c r="C173" s="127">
        <v>2</v>
      </c>
      <c r="D173" s="207">
        <f>DEDEL!K172</f>
        <v>400009</v>
      </c>
      <c r="E173" s="127" t="b">
        <v>1</v>
      </c>
      <c r="F173" s="208" t="str">
        <f>RIGHT(DEDEL!D172,4)&amp;"."&amp;DEDEL!N172&amp;"."&amp;DEDEL!L172&amp;"."&amp;MiscPay!$C$5</f>
        <v>3506.DDEL.E23.Au20</v>
      </c>
      <c r="G173" s="209">
        <f t="shared" ca="1" si="6"/>
        <v>44105</v>
      </c>
      <c r="H173" s="210">
        <f t="shared" ca="1" si="7"/>
        <v>0</v>
      </c>
      <c r="I173" s="211">
        <f t="shared" ca="1" si="8"/>
        <v>44105</v>
      </c>
      <c r="J173" s="127">
        <v>3</v>
      </c>
      <c r="K173" s="127" t="b">
        <v>1</v>
      </c>
      <c r="L173" s="127" t="s">
        <v>4034</v>
      </c>
      <c r="M173" s="127" t="b">
        <v>1</v>
      </c>
      <c r="N173" s="127" t="s">
        <v>3692</v>
      </c>
      <c r="O173" s="208" t="str">
        <f>LEFT(DEDEL!E172,19)&amp;"."&amp;DEDELCR!F173</f>
        <v>St Vincent's Cathol.3506.DDEL.E23.Au20</v>
      </c>
      <c r="P173" s="212" t="str">
        <f>DEDEL!J172</f>
        <v>10162/543965</v>
      </c>
      <c r="Q173" s="127" t="b">
        <v>1</v>
      </c>
      <c r="R173" s="127" t="b">
        <v>1</v>
      </c>
      <c r="S173" s="127" t="b">
        <v>1</v>
      </c>
    </row>
    <row r="174" spans="1:19" x14ac:dyDescent="0.25">
      <c r="A174" s="127" t="s">
        <v>4033</v>
      </c>
      <c r="B174" s="206">
        <v>1</v>
      </c>
      <c r="C174" s="127">
        <v>2</v>
      </c>
      <c r="D174" s="207">
        <f>DEDEL!K173</f>
        <v>400038</v>
      </c>
      <c r="E174" s="127" t="b">
        <v>1</v>
      </c>
      <c r="F174" s="208" t="str">
        <f>RIGHT(DEDEL!D173,4)&amp;"."&amp;DEDEL!N173&amp;"."&amp;DEDEL!L173&amp;"."&amp;MiscPay!$C$5</f>
        <v>2070.DDEL.E23.Au20</v>
      </c>
      <c r="G174" s="209">
        <f t="shared" ca="1" si="6"/>
        <v>44105</v>
      </c>
      <c r="H174" s="210">
        <f t="shared" ca="1" si="7"/>
        <v>0</v>
      </c>
      <c r="I174" s="211">
        <f t="shared" ca="1" si="8"/>
        <v>44105</v>
      </c>
      <c r="J174" s="127">
        <v>3</v>
      </c>
      <c r="K174" s="127" t="b">
        <v>1</v>
      </c>
      <c r="L174" s="127" t="s">
        <v>4034</v>
      </c>
      <c r="M174" s="127" t="b">
        <v>1</v>
      </c>
      <c r="N174" s="127" t="s">
        <v>3692</v>
      </c>
      <c r="O174" s="208" t="str">
        <f>LEFT(DEDEL!E173,19)&amp;"."&amp;DEDELCR!F174</f>
        <v>Sunnyfields Primary.2070.DDEL.E23.Au20</v>
      </c>
      <c r="P174" s="212" t="str">
        <f>DEDEL!J173</f>
        <v>10162/543965</v>
      </c>
      <c r="Q174" s="127" t="b">
        <v>1</v>
      </c>
      <c r="R174" s="127" t="b">
        <v>1</v>
      </c>
      <c r="S174" s="127" t="b">
        <v>1</v>
      </c>
    </row>
    <row r="175" spans="1:19" x14ac:dyDescent="0.25">
      <c r="A175" s="127" t="s">
        <v>4033</v>
      </c>
      <c r="B175" s="206">
        <v>1</v>
      </c>
      <c r="C175" s="127">
        <v>2</v>
      </c>
      <c r="D175" s="207">
        <f>DEDEL!K174</f>
        <v>400100</v>
      </c>
      <c r="E175" s="127" t="b">
        <v>1</v>
      </c>
      <c r="F175" s="208" t="str">
        <f>RIGHT(DEDEL!D174,4)&amp;"."&amp;DEDEL!N174&amp;"."&amp;DEDEL!L174&amp;"."&amp;MiscPay!$C$5</f>
        <v>3316.DDEL.E23.Au20</v>
      </c>
      <c r="G175" s="209">
        <f t="shared" ca="1" si="6"/>
        <v>44105</v>
      </c>
      <c r="H175" s="210">
        <f t="shared" ca="1" si="7"/>
        <v>0</v>
      </c>
      <c r="I175" s="211">
        <f t="shared" ca="1" si="8"/>
        <v>44105</v>
      </c>
      <c r="J175" s="127">
        <v>3</v>
      </c>
      <c r="K175" s="127" t="b">
        <v>1</v>
      </c>
      <c r="L175" s="127" t="s">
        <v>4034</v>
      </c>
      <c r="M175" s="127" t="b">
        <v>1</v>
      </c>
      <c r="N175" s="127" t="s">
        <v>3692</v>
      </c>
      <c r="O175" s="208" t="str">
        <f>LEFT(DEDEL!E174,19)&amp;"."&amp;DEDELCR!F175</f>
        <v>Trent  C of E Prima.3316.DDEL.E23.Au20</v>
      </c>
      <c r="P175" s="212" t="str">
        <f>DEDEL!J174</f>
        <v>10162/543965</v>
      </c>
      <c r="Q175" s="127" t="b">
        <v>1</v>
      </c>
      <c r="R175" s="127" t="b">
        <v>1</v>
      </c>
      <c r="S175" s="127" t="b">
        <v>1</v>
      </c>
    </row>
    <row r="176" spans="1:19" x14ac:dyDescent="0.25">
      <c r="A176" s="127" t="s">
        <v>4033</v>
      </c>
      <c r="B176" s="206">
        <v>1</v>
      </c>
      <c r="C176" s="127">
        <v>2</v>
      </c>
      <c r="D176" s="207">
        <f>DEDEL!K175</f>
        <v>400101</v>
      </c>
      <c r="E176" s="127" t="b">
        <v>1</v>
      </c>
      <c r="F176" s="208" t="str">
        <f>RIGHT(DEDEL!D175,4)&amp;"."&amp;DEDEL!N175&amp;"."&amp;DEDEL!L175&amp;"."&amp;MiscPay!$C$5</f>
        <v>2055.DDEL.E23.Au20</v>
      </c>
      <c r="G176" s="209">
        <f t="shared" ca="1" si="6"/>
        <v>44105</v>
      </c>
      <c r="H176" s="210">
        <f t="shared" ca="1" si="7"/>
        <v>0</v>
      </c>
      <c r="I176" s="211">
        <f t="shared" ca="1" si="8"/>
        <v>44105</v>
      </c>
      <c r="J176" s="127">
        <v>3</v>
      </c>
      <c r="K176" s="127" t="b">
        <v>1</v>
      </c>
      <c r="L176" s="127" t="s">
        <v>4034</v>
      </c>
      <c r="M176" s="127" t="b">
        <v>1</v>
      </c>
      <c r="N176" s="127" t="s">
        <v>3692</v>
      </c>
      <c r="O176" s="208" t="str">
        <f>LEFT(DEDEL!E175,19)&amp;"."&amp;DEDELCR!F176</f>
        <v>Tudor School.2055.DDEL.E23.Au20</v>
      </c>
      <c r="P176" s="212" t="str">
        <f>DEDEL!J175</f>
        <v>10162/543965</v>
      </c>
      <c r="Q176" s="127" t="b">
        <v>1</v>
      </c>
      <c r="R176" s="127" t="b">
        <v>1</v>
      </c>
      <c r="S176" s="127" t="b">
        <v>1</v>
      </c>
    </row>
    <row r="177" spans="1:19" x14ac:dyDescent="0.25">
      <c r="A177" s="127" t="s">
        <v>4033</v>
      </c>
      <c r="B177" s="206">
        <v>1</v>
      </c>
      <c r="C177" s="127">
        <v>2</v>
      </c>
      <c r="D177" s="207">
        <f>DEDEL!K176</f>
        <v>400053</v>
      </c>
      <c r="E177" s="127" t="b">
        <v>1</v>
      </c>
      <c r="F177" s="208" t="str">
        <f>RIGHT(DEDEL!D176,4)&amp;"."&amp;DEDEL!N176&amp;"."&amp;DEDEL!L176&amp;"."&amp;MiscPay!$C$5</f>
        <v>2057.DDEL.E23.Au20</v>
      </c>
      <c r="G177" s="209">
        <f t="shared" ca="1" si="6"/>
        <v>44105</v>
      </c>
      <c r="H177" s="210">
        <f t="shared" ca="1" si="7"/>
        <v>0</v>
      </c>
      <c r="I177" s="211">
        <f t="shared" ca="1" si="8"/>
        <v>44105</v>
      </c>
      <c r="J177" s="127">
        <v>3</v>
      </c>
      <c r="K177" s="127" t="b">
        <v>1</v>
      </c>
      <c r="L177" s="127" t="s">
        <v>4034</v>
      </c>
      <c r="M177" s="127" t="b">
        <v>1</v>
      </c>
      <c r="N177" s="127" t="s">
        <v>3692</v>
      </c>
      <c r="O177" s="208" t="str">
        <f>LEFT(DEDEL!E176,19)&amp;"."&amp;DEDELCR!F177</f>
        <v>Underhill School.2057.DDEL.E23.Au20</v>
      </c>
      <c r="P177" s="212" t="str">
        <f>DEDEL!J176</f>
        <v>10162/543965</v>
      </c>
      <c r="Q177" s="127" t="b">
        <v>1</v>
      </c>
      <c r="R177" s="127" t="b">
        <v>1</v>
      </c>
      <c r="S177" s="127" t="b">
        <v>1</v>
      </c>
    </row>
    <row r="178" spans="1:19" x14ac:dyDescent="0.25">
      <c r="A178" s="127" t="s">
        <v>4033</v>
      </c>
      <c r="B178" s="206">
        <v>1</v>
      </c>
      <c r="C178" s="127">
        <v>2</v>
      </c>
      <c r="D178" s="207">
        <f>DEDEL!K177</f>
        <v>400111</v>
      </c>
      <c r="E178" s="127" t="b">
        <v>1</v>
      </c>
      <c r="F178" s="208" t="str">
        <f>RIGHT(DEDEL!D177,4)&amp;"."&amp;DEDEL!N177&amp;"."&amp;DEDEL!L177&amp;"."&amp;MiscPay!$C$5</f>
        <v>2076.DDEL.E23.Au20</v>
      </c>
      <c r="G178" s="209">
        <f t="shared" ca="1" si="6"/>
        <v>44105</v>
      </c>
      <c r="H178" s="210">
        <f t="shared" ca="1" si="7"/>
        <v>0</v>
      </c>
      <c r="I178" s="211">
        <f t="shared" ca="1" si="8"/>
        <v>44105</v>
      </c>
      <c r="J178" s="127">
        <v>3</v>
      </c>
      <c r="K178" s="127" t="b">
        <v>1</v>
      </c>
      <c r="L178" s="127" t="s">
        <v>4034</v>
      </c>
      <c r="M178" s="127" t="b">
        <v>1</v>
      </c>
      <c r="N178" s="127" t="s">
        <v>3692</v>
      </c>
      <c r="O178" s="208" t="str">
        <f>LEFT(DEDEL!E177,19)&amp;"."&amp;DEDELCR!F178</f>
        <v>Wessex  Gardens Pri.2076.DDEL.E23.Au20</v>
      </c>
      <c r="P178" s="212" t="str">
        <f>DEDEL!J177</f>
        <v>10162/543965</v>
      </c>
      <c r="Q178" s="127" t="b">
        <v>1</v>
      </c>
      <c r="R178" s="127" t="b">
        <v>1</v>
      </c>
      <c r="S178" s="127" t="b">
        <v>1</v>
      </c>
    </row>
    <row r="179" spans="1:19" x14ac:dyDescent="0.25">
      <c r="A179" s="127" t="s">
        <v>4033</v>
      </c>
      <c r="B179" s="206">
        <v>1</v>
      </c>
      <c r="C179" s="127">
        <v>2</v>
      </c>
      <c r="D179" s="207">
        <f>DEDEL!K178</f>
        <v>400011</v>
      </c>
      <c r="E179" s="127" t="b">
        <v>1</v>
      </c>
      <c r="F179" s="208" t="str">
        <f>RIGHT(DEDEL!D178,4)&amp;"."&amp;DEDEL!N178&amp;"."&amp;DEDEL!L178&amp;"."&amp;MiscPay!$C$5</f>
        <v>2060.DDEL.E23.Au20</v>
      </c>
      <c r="G179" s="209">
        <f t="shared" ca="1" si="6"/>
        <v>44105</v>
      </c>
      <c r="H179" s="210">
        <f t="shared" ca="1" si="7"/>
        <v>0</v>
      </c>
      <c r="I179" s="211">
        <f t="shared" ca="1" si="8"/>
        <v>44105</v>
      </c>
      <c r="J179" s="127">
        <v>3</v>
      </c>
      <c r="K179" s="127" t="b">
        <v>1</v>
      </c>
      <c r="L179" s="127" t="s">
        <v>4034</v>
      </c>
      <c r="M179" s="127" t="b">
        <v>1</v>
      </c>
      <c r="N179" s="127" t="s">
        <v>3692</v>
      </c>
      <c r="O179" s="208" t="str">
        <f>LEFT(DEDEL!E178,19)&amp;"."&amp;DEDELCR!F179</f>
        <v>Whitings Hill Prima.2060.DDEL.E23.Au20</v>
      </c>
      <c r="P179" s="212" t="str">
        <f>DEDEL!J178</f>
        <v>10162/543965</v>
      </c>
      <c r="Q179" s="127" t="b">
        <v>1</v>
      </c>
      <c r="R179" s="127" t="b">
        <v>1</v>
      </c>
      <c r="S179" s="127" t="b">
        <v>1</v>
      </c>
    </row>
    <row r="180" spans="1:19" x14ac:dyDescent="0.25">
      <c r="A180" s="127" t="s">
        <v>4033</v>
      </c>
      <c r="B180" s="206">
        <v>1</v>
      </c>
      <c r="C180" s="127">
        <v>2</v>
      </c>
      <c r="D180" s="207">
        <f>DEDEL!K179</f>
        <v>400117</v>
      </c>
      <c r="E180" s="127" t="b">
        <v>1</v>
      </c>
      <c r="F180" s="208" t="str">
        <f>RIGHT(DEDEL!D179,4)&amp;"."&amp;DEDEL!N179&amp;"."&amp;DEDEL!L179&amp;"."&amp;MiscPay!$C$5</f>
        <v>3518.DDEL.E23.Au20</v>
      </c>
      <c r="G180" s="209">
        <f t="shared" ca="1" si="6"/>
        <v>44105</v>
      </c>
      <c r="H180" s="210">
        <f t="shared" ca="1" si="7"/>
        <v>0</v>
      </c>
      <c r="I180" s="211">
        <f t="shared" ca="1" si="8"/>
        <v>44105</v>
      </c>
      <c r="J180" s="127">
        <v>3</v>
      </c>
      <c r="K180" s="127" t="b">
        <v>1</v>
      </c>
      <c r="L180" s="127" t="s">
        <v>4034</v>
      </c>
      <c r="M180" s="127" t="b">
        <v>1</v>
      </c>
      <c r="N180" s="127" t="s">
        <v>3692</v>
      </c>
      <c r="O180" s="208" t="str">
        <f>LEFT(DEDEL!E179,19)&amp;"."&amp;DEDELCR!F180</f>
        <v>Woodcroft Primary S.3518.DDEL.E23.Au20</v>
      </c>
      <c r="P180" s="212" t="str">
        <f>DEDEL!J179</f>
        <v>10162/543965</v>
      </c>
      <c r="Q180" s="127" t="b">
        <v>1</v>
      </c>
      <c r="R180" s="127" t="b">
        <v>1</v>
      </c>
      <c r="S180" s="127" t="b">
        <v>1</v>
      </c>
    </row>
    <row r="181" spans="1:19" x14ac:dyDescent="0.25">
      <c r="A181" s="127" t="s">
        <v>4033</v>
      </c>
      <c r="B181" s="206">
        <v>1</v>
      </c>
      <c r="C181" s="127">
        <v>2</v>
      </c>
      <c r="D181" s="207">
        <f>DEDEL!K180</f>
        <v>400004</v>
      </c>
      <c r="E181" s="127" t="b">
        <v>1</v>
      </c>
      <c r="F181" s="208" t="str">
        <f>RIGHT(DEDEL!D180,4)&amp;"."&amp;DEDEL!N180&amp;"."&amp;DEDEL!L180&amp;"."&amp;MiscPay!$C$5</f>
        <v>2054.DDEL.E23.Au20</v>
      </c>
      <c r="G181" s="209">
        <f t="shared" ca="1" si="6"/>
        <v>44105</v>
      </c>
      <c r="H181" s="210">
        <f t="shared" ca="1" si="7"/>
        <v>0</v>
      </c>
      <c r="I181" s="211">
        <f t="shared" ca="1" si="8"/>
        <v>44105</v>
      </c>
      <c r="J181" s="127">
        <v>3</v>
      </c>
      <c r="K181" s="127" t="b">
        <v>1</v>
      </c>
      <c r="L181" s="127" t="s">
        <v>4034</v>
      </c>
      <c r="M181" s="127" t="b">
        <v>1</v>
      </c>
      <c r="N181" s="127" t="s">
        <v>3692</v>
      </c>
      <c r="O181" s="208" t="str">
        <f>LEFT(DEDEL!E180,19)&amp;"."&amp;DEDELCR!F181</f>
        <v>Woodridge  Primary .2054.DDEL.E23.Au20</v>
      </c>
      <c r="P181" s="212" t="str">
        <f>DEDEL!J180</f>
        <v>10162/543965</v>
      </c>
      <c r="Q181" s="127" t="b">
        <v>1</v>
      </c>
      <c r="R181" s="127" t="b">
        <v>1</v>
      </c>
      <c r="S181" s="127" t="b">
        <v>1</v>
      </c>
    </row>
    <row r="182" spans="1:19" x14ac:dyDescent="0.25">
      <c r="A182" s="127" t="s">
        <v>4033</v>
      </c>
      <c r="B182" s="206">
        <v>1</v>
      </c>
      <c r="C182" s="127">
        <v>2</v>
      </c>
      <c r="D182" s="207">
        <f>DEDEL!K181</f>
        <v>400135</v>
      </c>
      <c r="E182" s="127" t="b">
        <v>1</v>
      </c>
      <c r="F182" s="208" t="str">
        <f>RIGHT(DEDEL!D181,4)&amp;"."&amp;DEDEL!N181&amp;"."&amp;DEDEL!L181&amp;"."&amp;MiscPay!$C$5</f>
        <v>3521.DDEL.E23.Au20</v>
      </c>
      <c r="G182" s="209">
        <f t="shared" ca="1" si="6"/>
        <v>44105</v>
      </c>
      <c r="H182" s="210">
        <f t="shared" ca="1" si="7"/>
        <v>0</v>
      </c>
      <c r="I182" s="211">
        <f t="shared" ca="1" si="8"/>
        <v>44105</v>
      </c>
      <c r="J182" s="127">
        <v>3</v>
      </c>
      <c r="K182" s="127" t="b">
        <v>1</v>
      </c>
      <c r="L182" s="127" t="s">
        <v>4034</v>
      </c>
      <c r="M182" s="127" t="b">
        <v>1</v>
      </c>
      <c r="N182" s="127" t="s">
        <v>3692</v>
      </c>
      <c r="O182" s="208" t="str">
        <f>LEFT(DEDEL!E181,19)&amp;"."&amp;DEDELCR!F182</f>
        <v>St Mary's &amp; St John.3521.DDEL.E23.Au20</v>
      </c>
      <c r="P182" s="212" t="str">
        <f>DEDEL!J181</f>
        <v>11510/543965</v>
      </c>
      <c r="Q182" s="127" t="b">
        <v>1</v>
      </c>
      <c r="R182" s="127" t="b">
        <v>1</v>
      </c>
      <c r="S182" s="127" t="b">
        <v>1</v>
      </c>
    </row>
    <row r="183" spans="1:19" x14ac:dyDescent="0.25">
      <c r="A183" s="127" t="s">
        <v>4033</v>
      </c>
      <c r="B183" s="206">
        <v>1</v>
      </c>
      <c r="C183" s="127">
        <v>2</v>
      </c>
      <c r="D183" s="207" t="e">
        <f>DEDEL!#REF!</f>
        <v>#REF!</v>
      </c>
      <c r="E183" s="127" t="b">
        <v>1</v>
      </c>
      <c r="F183" s="208" t="e">
        <f>RIGHT(DEDEL!#REF!,4)&amp;"."&amp;DEDEL!#REF!&amp;"."&amp;DEDEL!#REF!&amp;"."&amp;MiscPay!$C$5</f>
        <v>#REF!</v>
      </c>
      <c r="G183" s="209">
        <f t="shared" ca="1" si="6"/>
        <v>44105</v>
      </c>
      <c r="H183" s="210">
        <f t="shared" ca="1" si="7"/>
        <v>0</v>
      </c>
      <c r="I183" s="211">
        <f t="shared" ca="1" si="8"/>
        <v>44105</v>
      </c>
      <c r="J183" s="127">
        <v>3</v>
      </c>
      <c r="K183" s="127" t="b">
        <v>1</v>
      </c>
      <c r="L183" s="127" t="s">
        <v>4034</v>
      </c>
      <c r="M183" s="127" t="b">
        <v>1</v>
      </c>
      <c r="N183" s="127" t="s">
        <v>3692</v>
      </c>
      <c r="O183" s="208" t="e">
        <f>LEFT(DEDEL!#REF!,19)&amp;"."&amp;DEDELCR!F183</f>
        <v>#REF!</v>
      </c>
      <c r="P183" s="212" t="e">
        <f>DEDEL!#REF!</f>
        <v>#REF!</v>
      </c>
      <c r="Q183" s="127" t="b">
        <v>1</v>
      </c>
      <c r="R183" s="127" t="b">
        <v>1</v>
      </c>
      <c r="S183" s="127" t="b">
        <v>1</v>
      </c>
    </row>
    <row r="184" spans="1:19" x14ac:dyDescent="0.25">
      <c r="A184" s="127" t="s">
        <v>4033</v>
      </c>
      <c r="B184" s="206">
        <v>1</v>
      </c>
      <c r="C184" s="127">
        <v>2</v>
      </c>
      <c r="D184" s="207">
        <f>DEDEL!K182</f>
        <v>400041</v>
      </c>
      <c r="E184" s="127" t="b">
        <v>1</v>
      </c>
      <c r="F184" s="208" t="str">
        <f>RIGHT(DEDEL!D182,4)&amp;"."&amp;DEDEL!N182&amp;"."&amp;DEDEL!L182&amp;"."&amp;MiscPay!$C$5</f>
        <v>5405.DDEL.E27.Au20</v>
      </c>
      <c r="G184" s="209">
        <f t="shared" ca="1" si="6"/>
        <v>44105</v>
      </c>
      <c r="H184" s="210">
        <f t="shared" ca="1" si="7"/>
        <v>0</v>
      </c>
      <c r="I184" s="211">
        <f t="shared" ca="1" si="8"/>
        <v>44105</v>
      </c>
      <c r="J184" s="127">
        <v>3</v>
      </c>
      <c r="K184" s="127" t="b">
        <v>1</v>
      </c>
      <c r="L184" s="127" t="s">
        <v>4034</v>
      </c>
      <c r="M184" s="127" t="b">
        <v>1</v>
      </c>
      <c r="N184" s="127" t="s">
        <v>3692</v>
      </c>
      <c r="O184" s="208" t="str">
        <f>LEFT(DEDEL!E182,19)&amp;"."&amp;DEDELCR!F184</f>
        <v>Finchley Catholic H.5405.DDEL.E27.Au20</v>
      </c>
      <c r="P184" s="212" t="str">
        <f>DEDEL!J182</f>
        <v>10163/543965</v>
      </c>
      <c r="Q184" s="127" t="b">
        <v>1</v>
      </c>
      <c r="R184" s="127" t="b">
        <v>1</v>
      </c>
      <c r="S184" s="127" t="b">
        <v>1</v>
      </c>
    </row>
    <row r="185" spans="1:19" x14ac:dyDescent="0.25">
      <c r="A185" s="127" t="s">
        <v>4033</v>
      </c>
      <c r="B185" s="206">
        <v>1</v>
      </c>
      <c r="C185" s="127">
        <v>2</v>
      </c>
      <c r="D185" s="207">
        <f>DEDEL!K183</f>
        <v>400033</v>
      </c>
      <c r="E185" s="127" t="b">
        <v>1</v>
      </c>
      <c r="F185" s="208" t="str">
        <f>RIGHT(DEDEL!D183,4)&amp;"."&amp;DEDEL!N183&amp;"."&amp;DEDEL!L183&amp;"."&amp;MiscPay!$C$5</f>
        <v>4003.DDEL.E27.Au20</v>
      </c>
      <c r="G185" s="209">
        <f t="shared" ca="1" si="6"/>
        <v>44105</v>
      </c>
      <c r="H185" s="210">
        <f t="shared" ca="1" si="7"/>
        <v>0</v>
      </c>
      <c r="I185" s="211">
        <f t="shared" ca="1" si="8"/>
        <v>44105</v>
      </c>
      <c r="J185" s="127">
        <v>3</v>
      </c>
      <c r="K185" s="127" t="b">
        <v>1</v>
      </c>
      <c r="L185" s="127" t="s">
        <v>4034</v>
      </c>
      <c r="M185" s="127" t="b">
        <v>1</v>
      </c>
      <c r="N185" s="127" t="s">
        <v>3692</v>
      </c>
      <c r="O185" s="208" t="str">
        <f>LEFT(DEDEL!E183,19)&amp;"."&amp;DEDELCR!F185</f>
        <v>Friern Barnet Schoo.4003.DDEL.E27.Au20</v>
      </c>
      <c r="P185" s="212" t="str">
        <f>DEDEL!J183</f>
        <v>10163/543965</v>
      </c>
      <c r="Q185" s="127" t="b">
        <v>1</v>
      </c>
      <c r="R185" s="127" t="b">
        <v>1</v>
      </c>
      <c r="S185" s="127" t="b">
        <v>1</v>
      </c>
    </row>
    <row r="186" spans="1:19" x14ac:dyDescent="0.25">
      <c r="A186" s="127" t="s">
        <v>4033</v>
      </c>
      <c r="B186" s="206">
        <v>1</v>
      </c>
      <c r="C186" s="127">
        <v>2</v>
      </c>
      <c r="D186" s="207">
        <f>DEDEL!K184</f>
        <v>400140</v>
      </c>
      <c r="E186" s="127" t="b">
        <v>1</v>
      </c>
      <c r="F186" s="208" t="str">
        <f>RIGHT(DEDEL!D184,4)&amp;"."&amp;DEDEL!N184&amp;"."&amp;DEDEL!L184&amp;"."&amp;MiscPay!$C$5</f>
        <v>5427.DDEL.E27.Au20</v>
      </c>
      <c r="G186" s="209">
        <f t="shared" ca="1" si="6"/>
        <v>44105</v>
      </c>
      <c r="H186" s="210">
        <f t="shared" ca="1" si="7"/>
        <v>0</v>
      </c>
      <c r="I186" s="211">
        <f t="shared" ca="1" si="8"/>
        <v>44105</v>
      </c>
      <c r="J186" s="127">
        <v>3</v>
      </c>
      <c r="K186" s="127" t="b">
        <v>1</v>
      </c>
      <c r="L186" s="127" t="s">
        <v>4034</v>
      </c>
      <c r="M186" s="127" t="b">
        <v>1</v>
      </c>
      <c r="N186" s="127" t="s">
        <v>3692</v>
      </c>
      <c r="O186" s="208" t="str">
        <f>LEFT(DEDEL!E184,19)&amp;"."&amp;DEDELCR!F186</f>
        <v>JCoSS.5427.DDEL.E27.Au20</v>
      </c>
      <c r="P186" s="212" t="str">
        <f>DEDEL!J184</f>
        <v>10163/543965</v>
      </c>
      <c r="Q186" s="127" t="b">
        <v>1</v>
      </c>
      <c r="R186" s="127" t="b">
        <v>1</v>
      </c>
      <c r="S186" s="127" t="b">
        <v>1</v>
      </c>
    </row>
    <row r="187" spans="1:19" x14ac:dyDescent="0.25">
      <c r="A187" s="127" t="s">
        <v>4033</v>
      </c>
      <c r="B187" s="206">
        <v>1</v>
      </c>
      <c r="C187" s="127">
        <v>2</v>
      </c>
      <c r="D187" s="207">
        <f>DEDEL!K185</f>
        <v>107953</v>
      </c>
      <c r="E187" s="127" t="b">
        <v>1</v>
      </c>
      <c r="F187" s="208" t="str">
        <f>RIGHT(DEDEL!D185,4)&amp;"."&amp;DEDEL!N185&amp;"."&amp;DEDEL!L185&amp;"."&amp;MiscPay!$C$5</f>
        <v>4004.DDEL.E27.Au20</v>
      </c>
      <c r="G187" s="209">
        <f t="shared" ca="1" si="6"/>
        <v>44105</v>
      </c>
      <c r="H187" s="210">
        <f t="shared" ca="1" si="7"/>
        <v>0</v>
      </c>
      <c r="I187" s="211">
        <f t="shared" ca="1" si="8"/>
        <v>44105</v>
      </c>
      <c r="J187" s="127">
        <v>3</v>
      </c>
      <c r="K187" s="127" t="b">
        <v>1</v>
      </c>
      <c r="L187" s="127" t="s">
        <v>4034</v>
      </c>
      <c r="M187" s="127" t="b">
        <v>1</v>
      </c>
      <c r="N187" s="127" t="s">
        <v>3692</v>
      </c>
      <c r="O187" s="208" t="str">
        <f>LEFT(DEDEL!E185,19)&amp;"."&amp;DEDELCR!F187</f>
        <v>Menorah High School.4004.DDEL.E27.Au20</v>
      </c>
      <c r="P187" s="212" t="str">
        <f>DEDEL!J185</f>
        <v>10163/543965</v>
      </c>
      <c r="Q187" s="127" t="b">
        <v>1</v>
      </c>
      <c r="R187" s="127" t="b">
        <v>1</v>
      </c>
      <c r="S187" s="127" t="b">
        <v>1</v>
      </c>
    </row>
    <row r="188" spans="1:19" x14ac:dyDescent="0.25">
      <c r="A188" s="127" t="s">
        <v>4033</v>
      </c>
      <c r="B188" s="206">
        <v>1</v>
      </c>
      <c r="C188" s="127">
        <v>2</v>
      </c>
      <c r="D188" s="207">
        <f>DEDEL!K186</f>
        <v>400029</v>
      </c>
      <c r="E188" s="127" t="b">
        <v>1</v>
      </c>
      <c r="F188" s="208" t="str">
        <f>RIGHT(DEDEL!D186,4)&amp;"."&amp;DEDEL!N186&amp;"."&amp;DEDEL!L186&amp;"."&amp;MiscPay!$C$5</f>
        <v>5404.DDEL.E27.Au20</v>
      </c>
      <c r="G188" s="209">
        <f t="shared" ca="1" si="6"/>
        <v>44105</v>
      </c>
      <c r="H188" s="210">
        <f t="shared" ca="1" si="7"/>
        <v>0</v>
      </c>
      <c r="I188" s="211">
        <f t="shared" ca="1" si="8"/>
        <v>44105</v>
      </c>
      <c r="J188" s="127">
        <v>3</v>
      </c>
      <c r="K188" s="127" t="b">
        <v>1</v>
      </c>
      <c r="L188" s="127" t="s">
        <v>4034</v>
      </c>
      <c r="M188" s="127" t="b">
        <v>1</v>
      </c>
      <c r="N188" s="127" t="s">
        <v>3692</v>
      </c>
      <c r="O188" s="208" t="str">
        <f>LEFT(DEDEL!E186,19)&amp;"."&amp;DEDELCR!F188</f>
        <v>St Michaels Catholi.5404.DDEL.E27.Au20</v>
      </c>
      <c r="P188" s="212" t="str">
        <f>DEDEL!J186</f>
        <v>10163/543965</v>
      </c>
      <c r="Q188" s="127" t="b">
        <v>1</v>
      </c>
      <c r="R188" s="127" t="b">
        <v>1</v>
      </c>
      <c r="S188" s="127" t="b">
        <v>1</v>
      </c>
    </row>
    <row r="189" spans="1:19" x14ac:dyDescent="0.25">
      <c r="A189" s="127" t="s">
        <v>4033</v>
      </c>
      <c r="B189" s="206">
        <v>1</v>
      </c>
      <c r="C189" s="127">
        <v>2</v>
      </c>
      <c r="D189" s="207">
        <f>DEDEL!K187</f>
        <v>400013</v>
      </c>
      <c r="E189" s="127" t="b">
        <v>1</v>
      </c>
      <c r="F189" s="208" t="str">
        <f>RIGHT(DEDEL!D187,4)&amp;"."&amp;DEDEL!N187&amp;"."&amp;DEDEL!L187&amp;"."&amp;MiscPay!$C$5</f>
        <v>5407.DDEL.E27.Au20</v>
      </c>
      <c r="G189" s="209">
        <f t="shared" ca="1" si="6"/>
        <v>44105</v>
      </c>
      <c r="H189" s="210">
        <f t="shared" ca="1" si="7"/>
        <v>0</v>
      </c>
      <c r="I189" s="211">
        <f t="shared" ca="1" si="8"/>
        <v>44105</v>
      </c>
      <c r="J189" s="127">
        <v>3</v>
      </c>
      <c r="K189" s="127" t="b">
        <v>1</v>
      </c>
      <c r="L189" s="127" t="s">
        <v>4034</v>
      </c>
      <c r="M189" s="127" t="b">
        <v>1</v>
      </c>
      <c r="N189" s="127" t="s">
        <v>3692</v>
      </c>
      <c r="O189" s="208" t="str">
        <f>LEFT(DEDEL!E187,19)&amp;"."&amp;DEDELCR!F189</f>
        <v>St. James' Catholic.5407.DDEL.E27.Au20</v>
      </c>
      <c r="P189" s="212" t="str">
        <f>DEDEL!J187</f>
        <v>10163/543965</v>
      </c>
      <c r="Q189" s="127" t="b">
        <v>1</v>
      </c>
      <c r="R189" s="127" t="b">
        <v>1</v>
      </c>
      <c r="S189" s="127" t="b">
        <v>1</v>
      </c>
    </row>
    <row r="190" spans="1:19" x14ac:dyDescent="0.25">
      <c r="A190" s="127" t="s">
        <v>4033</v>
      </c>
      <c r="B190" s="206">
        <v>1</v>
      </c>
      <c r="C190" s="127">
        <v>2</v>
      </c>
      <c r="D190" s="207">
        <f>DEDEL!K188</f>
        <v>400125</v>
      </c>
      <c r="E190" s="127" t="b">
        <v>1</v>
      </c>
      <c r="F190" s="208" t="str">
        <f>RIGHT(DEDEL!D188,4)&amp;"."&amp;DEDEL!N188&amp;"."&amp;DEDEL!L188&amp;"."&amp;MiscPay!$C$5</f>
        <v>3520.DDEL.E27.Au20</v>
      </c>
      <c r="G190" s="209">
        <f t="shared" ca="1" si="6"/>
        <v>44105</v>
      </c>
      <c r="H190" s="210">
        <f t="shared" ca="1" si="7"/>
        <v>0</v>
      </c>
      <c r="I190" s="211">
        <f t="shared" ca="1" si="8"/>
        <v>44105</v>
      </c>
      <c r="J190" s="127">
        <v>3</v>
      </c>
      <c r="K190" s="127" t="b">
        <v>1</v>
      </c>
      <c r="L190" s="127" t="s">
        <v>4034</v>
      </c>
      <c r="M190" s="127" t="b">
        <v>1</v>
      </c>
      <c r="N190" s="127" t="s">
        <v>3692</v>
      </c>
      <c r="O190" s="208" t="str">
        <f>LEFT(DEDEL!E188,19)&amp;"."&amp;DEDELCR!F190</f>
        <v>Akiva School.3520.DDEL.E27.Au20</v>
      </c>
      <c r="P190" s="212" t="str">
        <f>DEDEL!J188</f>
        <v>10162/543965</v>
      </c>
      <c r="Q190" s="127" t="b">
        <v>1</v>
      </c>
      <c r="R190" s="127" t="b">
        <v>1</v>
      </c>
      <c r="S190" s="127" t="b">
        <v>1</v>
      </c>
    </row>
    <row r="191" spans="1:19" x14ac:dyDescent="0.25">
      <c r="A191" s="127" t="s">
        <v>4033</v>
      </c>
      <c r="B191" s="206">
        <v>1</v>
      </c>
      <c r="C191" s="127">
        <v>2</v>
      </c>
      <c r="D191" s="207">
        <f>DEDEL!K189</f>
        <v>400069</v>
      </c>
      <c r="E191" s="127" t="b">
        <v>1</v>
      </c>
      <c r="F191" s="208" t="str">
        <f>RIGHT(DEDEL!D189,4)&amp;"."&amp;DEDEL!N189&amp;"."&amp;DEDEL!L189&amp;"."&amp;MiscPay!$C$5</f>
        <v>3300.DDEL.E27.Au20</v>
      </c>
      <c r="G191" s="209">
        <f t="shared" ca="1" si="6"/>
        <v>44105</v>
      </c>
      <c r="H191" s="210">
        <f t="shared" ca="1" si="7"/>
        <v>0</v>
      </c>
      <c r="I191" s="211">
        <f t="shared" ca="1" si="8"/>
        <v>44105</v>
      </c>
      <c r="J191" s="127">
        <v>3</v>
      </c>
      <c r="K191" s="127" t="b">
        <v>1</v>
      </c>
      <c r="L191" s="127" t="s">
        <v>4034</v>
      </c>
      <c r="M191" s="127" t="b">
        <v>1</v>
      </c>
      <c r="N191" s="127" t="s">
        <v>3692</v>
      </c>
      <c r="O191" s="208" t="str">
        <f>LEFT(DEDEL!E189,19)&amp;"."&amp;DEDELCR!F191</f>
        <v>All Saints' CE Prim.3300.DDEL.E27.Au20</v>
      </c>
      <c r="P191" s="212" t="str">
        <f>DEDEL!J189</f>
        <v>10162/543965</v>
      </c>
      <c r="Q191" s="127" t="b">
        <v>1</v>
      </c>
      <c r="R191" s="127" t="b">
        <v>1</v>
      </c>
      <c r="S191" s="127" t="b">
        <v>1</v>
      </c>
    </row>
    <row r="192" spans="1:19" x14ac:dyDescent="0.25">
      <c r="A192" s="127" t="s">
        <v>4033</v>
      </c>
      <c r="B192" s="206">
        <v>1</v>
      </c>
      <c r="C192" s="127">
        <v>2</v>
      </c>
      <c r="D192" s="207">
        <f>DEDEL!K190</f>
        <v>400015</v>
      </c>
      <c r="E192" s="127" t="b">
        <v>1</v>
      </c>
      <c r="F192" s="208" t="str">
        <f>RIGHT(DEDEL!D190,4)&amp;"."&amp;DEDEL!N190&amp;"."&amp;DEDEL!L190&amp;"."&amp;MiscPay!$C$5</f>
        <v>3317.DDEL.E27.Au20</v>
      </c>
      <c r="G192" s="209">
        <f t="shared" ca="1" si="6"/>
        <v>44105</v>
      </c>
      <c r="H192" s="210">
        <f t="shared" ca="1" si="7"/>
        <v>0</v>
      </c>
      <c r="I192" s="211">
        <f t="shared" ca="1" si="8"/>
        <v>44105</v>
      </c>
      <c r="J192" s="127">
        <v>3</v>
      </c>
      <c r="K192" s="127" t="b">
        <v>1</v>
      </c>
      <c r="L192" s="127" t="s">
        <v>4034</v>
      </c>
      <c r="M192" s="127" t="b">
        <v>1</v>
      </c>
      <c r="N192" s="127" t="s">
        <v>3692</v>
      </c>
      <c r="O192" s="208" t="str">
        <f>LEFT(DEDEL!E190,19)&amp;"."&amp;DEDELCR!F192</f>
        <v>All Saints' CE Prim.3317.DDEL.E27.Au20</v>
      </c>
      <c r="P192" s="212" t="str">
        <f>DEDEL!J190</f>
        <v>10162/543965</v>
      </c>
      <c r="Q192" s="127" t="b">
        <v>1</v>
      </c>
      <c r="R192" s="127" t="b">
        <v>1</v>
      </c>
      <c r="S192" s="127" t="b">
        <v>1</v>
      </c>
    </row>
    <row r="193" spans="1:19" x14ac:dyDescent="0.25">
      <c r="A193" s="127" t="s">
        <v>4033</v>
      </c>
      <c r="B193" s="206">
        <v>1</v>
      </c>
      <c r="C193" s="127">
        <v>2</v>
      </c>
      <c r="D193" s="207">
        <f>DEDEL!K191</f>
        <v>400023</v>
      </c>
      <c r="E193" s="127" t="b">
        <v>1</v>
      </c>
      <c r="F193" s="208" t="str">
        <f>RIGHT(DEDEL!D191,4)&amp;"."&amp;DEDEL!N191&amp;"."&amp;DEDEL!L191&amp;"."&amp;MiscPay!$C$5</f>
        <v>3500.DDEL.E27.Au20</v>
      </c>
      <c r="G193" s="209">
        <f t="shared" ca="1" si="6"/>
        <v>44105</v>
      </c>
      <c r="H193" s="210">
        <f t="shared" ca="1" si="7"/>
        <v>0</v>
      </c>
      <c r="I193" s="211">
        <f t="shared" ca="1" si="8"/>
        <v>44105</v>
      </c>
      <c r="J193" s="127">
        <v>3</v>
      </c>
      <c r="K193" s="127" t="b">
        <v>1</v>
      </c>
      <c r="L193" s="127" t="s">
        <v>4034</v>
      </c>
      <c r="M193" s="127" t="b">
        <v>1</v>
      </c>
      <c r="N193" s="127" t="s">
        <v>3692</v>
      </c>
      <c r="O193" s="208" t="str">
        <f>LEFT(DEDEL!E191,19)&amp;"."&amp;DEDELCR!F193</f>
        <v>Annunciation Cathol.3500.DDEL.E27.Au20</v>
      </c>
      <c r="P193" s="212" t="str">
        <f>DEDEL!J191</f>
        <v>10162/543965</v>
      </c>
      <c r="Q193" s="127" t="b">
        <v>1</v>
      </c>
      <c r="R193" s="127" t="b">
        <v>1</v>
      </c>
      <c r="S193" s="127" t="b">
        <v>1</v>
      </c>
    </row>
    <row r="194" spans="1:19" x14ac:dyDescent="0.25">
      <c r="A194" s="127" t="s">
        <v>4033</v>
      </c>
      <c r="B194" s="206">
        <v>1</v>
      </c>
      <c r="C194" s="127">
        <v>2</v>
      </c>
      <c r="D194" s="207">
        <f>DEDEL!K192</f>
        <v>400107</v>
      </c>
      <c r="E194" s="127" t="b">
        <v>1</v>
      </c>
      <c r="F194" s="208" t="str">
        <f>RIGHT(DEDEL!D192,4)&amp;"."&amp;DEDEL!N192&amp;"."&amp;DEDEL!L192&amp;"."&amp;MiscPay!$C$5</f>
        <v>3514.DDEL.E27.Au20</v>
      </c>
      <c r="G194" s="209">
        <f t="shared" ca="1" si="6"/>
        <v>44105</v>
      </c>
      <c r="H194" s="210">
        <f t="shared" ca="1" si="7"/>
        <v>0</v>
      </c>
      <c r="I194" s="211">
        <f t="shared" ca="1" si="8"/>
        <v>44105</v>
      </c>
      <c r="J194" s="127">
        <v>3</v>
      </c>
      <c r="K194" s="127" t="b">
        <v>1</v>
      </c>
      <c r="L194" s="127" t="s">
        <v>4034</v>
      </c>
      <c r="M194" s="127" t="b">
        <v>1</v>
      </c>
      <c r="N194" s="127" t="s">
        <v>3692</v>
      </c>
      <c r="O194" s="208" t="str">
        <f>LEFT(DEDEL!E192,19)&amp;"."&amp;DEDELCR!F194</f>
        <v>Annunciation Cathol.3514.DDEL.E27.Au20</v>
      </c>
      <c r="P194" s="212" t="str">
        <f>DEDEL!J192</f>
        <v>10162/543965</v>
      </c>
      <c r="Q194" s="127" t="b">
        <v>1</v>
      </c>
      <c r="R194" s="127" t="b">
        <v>1</v>
      </c>
      <c r="S194" s="127" t="b">
        <v>1</v>
      </c>
    </row>
    <row r="195" spans="1:19" x14ac:dyDescent="0.25">
      <c r="A195" s="127" t="s">
        <v>4033</v>
      </c>
      <c r="B195" s="206">
        <v>1</v>
      </c>
      <c r="C195" s="127">
        <v>2</v>
      </c>
      <c r="D195" s="207">
        <f>DEDEL!K193</f>
        <v>400005</v>
      </c>
      <c r="E195" s="127" t="b">
        <v>1</v>
      </c>
      <c r="F195" s="208" t="str">
        <f>RIGHT(DEDEL!D193,4)&amp;"."&amp;DEDEL!N193&amp;"."&amp;DEDEL!L193&amp;"."&amp;MiscPay!$C$5</f>
        <v>2002.DDEL.E27.Au20</v>
      </c>
      <c r="G195" s="209">
        <f t="shared" ca="1" si="6"/>
        <v>44105</v>
      </c>
      <c r="H195" s="210">
        <f t="shared" ca="1" si="7"/>
        <v>0</v>
      </c>
      <c r="I195" s="211">
        <f t="shared" ca="1" si="8"/>
        <v>44105</v>
      </c>
      <c r="J195" s="127">
        <v>3</v>
      </c>
      <c r="K195" s="127" t="b">
        <v>1</v>
      </c>
      <c r="L195" s="127" t="s">
        <v>4034</v>
      </c>
      <c r="M195" s="127" t="b">
        <v>1</v>
      </c>
      <c r="N195" s="127" t="s">
        <v>3692</v>
      </c>
      <c r="O195" s="208" t="str">
        <f>LEFT(DEDEL!E193,19)&amp;"."&amp;DEDELCR!F195</f>
        <v>Barnfield School.2002.DDEL.E27.Au20</v>
      </c>
      <c r="P195" s="212" t="str">
        <f>DEDEL!J193</f>
        <v>10162/543965</v>
      </c>
      <c r="Q195" s="127" t="b">
        <v>1</v>
      </c>
      <c r="R195" s="127" t="b">
        <v>1</v>
      </c>
      <c r="S195" s="127" t="b">
        <v>1</v>
      </c>
    </row>
    <row r="196" spans="1:19" x14ac:dyDescent="0.25">
      <c r="A196" s="127" t="s">
        <v>4033</v>
      </c>
      <c r="B196" s="206">
        <v>1</v>
      </c>
      <c r="C196" s="127">
        <v>2</v>
      </c>
      <c r="D196" s="207">
        <f>DEDEL!K194</f>
        <v>400070</v>
      </c>
      <c r="E196" s="127" t="b">
        <v>1</v>
      </c>
      <c r="F196" s="208" t="str">
        <f>RIGHT(DEDEL!D194,4)&amp;"."&amp;DEDEL!N194&amp;"."&amp;DEDEL!L194&amp;"."&amp;MiscPay!$C$5</f>
        <v>2079.DDEL.E27.Au20</v>
      </c>
      <c r="G196" s="209">
        <f t="shared" ca="1" si="6"/>
        <v>44105</v>
      </c>
      <c r="H196" s="210">
        <f t="shared" ca="1" si="7"/>
        <v>0</v>
      </c>
      <c r="I196" s="211">
        <f t="shared" ca="1" si="8"/>
        <v>44105</v>
      </c>
      <c r="J196" s="127">
        <v>3</v>
      </c>
      <c r="K196" s="127" t="b">
        <v>1</v>
      </c>
      <c r="L196" s="127" t="s">
        <v>4034</v>
      </c>
      <c r="M196" s="127" t="b">
        <v>1</v>
      </c>
      <c r="N196" s="127" t="s">
        <v>3692</v>
      </c>
      <c r="O196" s="208" t="str">
        <f>LEFT(DEDEL!E194,19)&amp;"."&amp;DEDELCR!F196</f>
        <v>Beis Yaakov.2079.DDEL.E27.Au20</v>
      </c>
      <c r="P196" s="212" t="str">
        <f>DEDEL!J194</f>
        <v>10162/543965</v>
      </c>
      <c r="Q196" s="127" t="b">
        <v>1</v>
      </c>
      <c r="R196" s="127" t="b">
        <v>1</v>
      </c>
      <c r="S196" s="127" t="b">
        <v>1</v>
      </c>
    </row>
    <row r="197" spans="1:19" x14ac:dyDescent="0.25">
      <c r="A197" s="127" t="s">
        <v>4033</v>
      </c>
      <c r="B197" s="206">
        <v>1</v>
      </c>
      <c r="C197" s="127">
        <v>2</v>
      </c>
      <c r="D197" s="207">
        <f>DEDEL!K195</f>
        <v>400150</v>
      </c>
      <c r="E197" s="127" t="b">
        <v>1</v>
      </c>
      <c r="F197" s="208" t="str">
        <f>RIGHT(DEDEL!D195,4)&amp;"."&amp;DEDEL!N195&amp;"."&amp;DEDEL!L195&amp;"."&amp;MiscPay!$C$5</f>
        <v>3524.DDEL.E27.Au20</v>
      </c>
      <c r="G197" s="209">
        <f t="shared" ca="1" si="6"/>
        <v>44105</v>
      </c>
      <c r="H197" s="210">
        <f t="shared" ca="1" si="7"/>
        <v>0</v>
      </c>
      <c r="I197" s="211">
        <f t="shared" ca="1" si="8"/>
        <v>44105</v>
      </c>
      <c r="J197" s="127">
        <v>3</v>
      </c>
      <c r="K197" s="127" t="b">
        <v>1</v>
      </c>
      <c r="L197" s="127" t="s">
        <v>4034</v>
      </c>
      <c r="M197" s="127" t="b">
        <v>1</v>
      </c>
      <c r="N197" s="127" t="s">
        <v>3692</v>
      </c>
      <c r="O197" s="208" t="str">
        <f>LEFT(DEDEL!E195,19)&amp;"."&amp;DEDELCR!F197</f>
        <v>Beit Shvidler Prima.3524.DDEL.E27.Au20</v>
      </c>
      <c r="P197" s="212" t="str">
        <f>DEDEL!J195</f>
        <v>10162/543965</v>
      </c>
      <c r="Q197" s="127" t="b">
        <v>1</v>
      </c>
      <c r="R197" s="127" t="b">
        <v>1</v>
      </c>
      <c r="S197" s="127" t="b">
        <v>1</v>
      </c>
    </row>
    <row r="198" spans="1:19" x14ac:dyDescent="0.25">
      <c r="A198" s="127" t="s">
        <v>4033</v>
      </c>
      <c r="B198" s="206">
        <v>1</v>
      </c>
      <c r="C198" s="127">
        <v>2</v>
      </c>
      <c r="D198" s="207">
        <f>DEDEL!K196</f>
        <v>400051</v>
      </c>
      <c r="E198" s="127" t="b">
        <v>1</v>
      </c>
      <c r="F198" s="208" t="str">
        <f>RIGHT(DEDEL!D196,4)&amp;"."&amp;DEDEL!N196&amp;"."&amp;DEDEL!L196&amp;"."&amp;MiscPay!$C$5</f>
        <v>2003.DDEL.E27.Au20</v>
      </c>
      <c r="G198" s="209">
        <f t="shared" ca="1" si="6"/>
        <v>44105</v>
      </c>
      <c r="H198" s="210">
        <f t="shared" ca="1" si="7"/>
        <v>0</v>
      </c>
      <c r="I198" s="211">
        <f t="shared" ca="1" si="8"/>
        <v>44105</v>
      </c>
      <c r="J198" s="127">
        <v>3</v>
      </c>
      <c r="K198" s="127" t="b">
        <v>1</v>
      </c>
      <c r="L198" s="127" t="s">
        <v>4034</v>
      </c>
      <c r="M198" s="127" t="b">
        <v>1</v>
      </c>
      <c r="N198" s="127" t="s">
        <v>3692</v>
      </c>
      <c r="O198" s="208" t="str">
        <f>LEFT(DEDEL!E196,19)&amp;"."&amp;DEDELCR!F198</f>
        <v>Bell Lane Primary S.2003.DDEL.E27.Au20</v>
      </c>
      <c r="P198" s="212" t="str">
        <f>DEDEL!J196</f>
        <v>10162/543965</v>
      </c>
      <c r="Q198" s="127" t="b">
        <v>1</v>
      </c>
      <c r="R198" s="127" t="b">
        <v>1</v>
      </c>
      <c r="S198" s="127" t="b">
        <v>1</v>
      </c>
    </row>
    <row r="199" spans="1:19" x14ac:dyDescent="0.25">
      <c r="A199" s="127" t="s">
        <v>4033</v>
      </c>
      <c r="B199" s="206">
        <v>1</v>
      </c>
      <c r="C199" s="127">
        <v>2</v>
      </c>
      <c r="D199" s="207">
        <f>DEDEL!K197</f>
        <v>400024</v>
      </c>
      <c r="E199" s="127" t="b">
        <v>1</v>
      </c>
      <c r="F199" s="208" t="str">
        <f>RIGHT(DEDEL!D197,4)&amp;"."&amp;DEDEL!N197&amp;"."&amp;DEDEL!L197&amp;"."&amp;MiscPay!$C$5</f>
        <v>3511.DDEL.E27.Au20</v>
      </c>
      <c r="G199" s="209">
        <f t="shared" ca="1" si="6"/>
        <v>44105</v>
      </c>
      <c r="H199" s="210">
        <f t="shared" ca="1" si="7"/>
        <v>0</v>
      </c>
      <c r="I199" s="211">
        <f t="shared" ca="1" si="8"/>
        <v>44105</v>
      </c>
      <c r="J199" s="127">
        <v>3</v>
      </c>
      <c r="K199" s="127" t="b">
        <v>1</v>
      </c>
      <c r="L199" s="127" t="s">
        <v>4034</v>
      </c>
      <c r="M199" s="127" t="b">
        <v>1</v>
      </c>
      <c r="N199" s="127" t="s">
        <v>3692</v>
      </c>
      <c r="O199" s="208" t="str">
        <f>LEFT(DEDEL!E197,19)&amp;"."&amp;DEDELCR!F199</f>
        <v>Blessed Dominic Sch.3511.DDEL.E27.Au20</v>
      </c>
      <c r="P199" s="212" t="str">
        <f>DEDEL!J197</f>
        <v>10162/543965</v>
      </c>
      <c r="Q199" s="127" t="b">
        <v>1</v>
      </c>
      <c r="R199" s="127" t="b">
        <v>1</v>
      </c>
      <c r="S199" s="127" t="b">
        <v>1</v>
      </c>
    </row>
    <row r="200" spans="1:19" x14ac:dyDescent="0.25">
      <c r="A200" s="127" t="s">
        <v>4033</v>
      </c>
      <c r="B200" s="206">
        <v>1</v>
      </c>
      <c r="C200" s="127">
        <v>2</v>
      </c>
      <c r="D200" s="207">
        <f>DEDEL!K198</f>
        <v>400057</v>
      </c>
      <c r="E200" s="127" t="b">
        <v>1</v>
      </c>
      <c r="F200" s="208" t="str">
        <f>RIGHT(DEDEL!D198,4)&amp;"."&amp;DEDEL!N198&amp;"."&amp;DEDEL!L198&amp;"."&amp;MiscPay!$C$5</f>
        <v>2008.DDEL.E27.Au20</v>
      </c>
      <c r="G200" s="209">
        <f t="shared" ca="1" si="6"/>
        <v>44105</v>
      </c>
      <c r="H200" s="210">
        <f t="shared" ca="1" si="7"/>
        <v>0</v>
      </c>
      <c r="I200" s="211">
        <f t="shared" ca="1" si="8"/>
        <v>44105</v>
      </c>
      <c r="J200" s="127">
        <v>3</v>
      </c>
      <c r="K200" s="127" t="b">
        <v>1</v>
      </c>
      <c r="L200" s="127" t="s">
        <v>4034</v>
      </c>
      <c r="M200" s="127" t="b">
        <v>1</v>
      </c>
      <c r="N200" s="127" t="s">
        <v>3692</v>
      </c>
      <c r="O200" s="208" t="str">
        <f>LEFT(DEDEL!E198,19)&amp;"."&amp;DEDELCR!F200</f>
        <v>Brookland Infant  &amp;.2008.DDEL.E27.Au20</v>
      </c>
      <c r="P200" s="212" t="str">
        <f>DEDEL!J198</f>
        <v>10162/543965</v>
      </c>
      <c r="Q200" s="127" t="b">
        <v>1</v>
      </c>
      <c r="R200" s="127" t="b">
        <v>1</v>
      </c>
      <c r="S200" s="127" t="b">
        <v>1</v>
      </c>
    </row>
    <row r="201" spans="1:19" x14ac:dyDescent="0.25">
      <c r="A201" s="127" t="s">
        <v>4033</v>
      </c>
      <c r="B201" s="206">
        <v>1</v>
      </c>
      <c r="C201" s="127">
        <v>2</v>
      </c>
      <c r="D201" s="207">
        <f>DEDEL!K199</f>
        <v>400040</v>
      </c>
      <c r="E201" s="127" t="b">
        <v>1</v>
      </c>
      <c r="F201" s="208" t="str">
        <f>RIGHT(DEDEL!D199,4)&amp;"."&amp;DEDEL!N199&amp;"."&amp;DEDEL!L199&amp;"."&amp;MiscPay!$C$5</f>
        <v>2007.DDEL.E27.Au20</v>
      </c>
      <c r="G201" s="209">
        <f t="shared" ca="1" si="6"/>
        <v>44105</v>
      </c>
      <c r="H201" s="210">
        <f t="shared" ca="1" si="7"/>
        <v>0</v>
      </c>
      <c r="I201" s="211">
        <f t="shared" ca="1" si="8"/>
        <v>44105</v>
      </c>
      <c r="J201" s="127">
        <v>3</v>
      </c>
      <c r="K201" s="127" t="b">
        <v>1</v>
      </c>
      <c r="L201" s="127" t="s">
        <v>4034</v>
      </c>
      <c r="M201" s="127" t="b">
        <v>1</v>
      </c>
      <c r="N201" s="127" t="s">
        <v>3692</v>
      </c>
      <c r="O201" s="208" t="str">
        <f>LEFT(DEDEL!E199,19)&amp;"."&amp;DEDELCR!F201</f>
        <v>Brookland Junior Sc.2007.DDEL.E27.Au20</v>
      </c>
      <c r="P201" s="212" t="str">
        <f>DEDEL!J199</f>
        <v>10162/543965</v>
      </c>
      <c r="Q201" s="127" t="b">
        <v>1</v>
      </c>
      <c r="R201" s="127" t="b">
        <v>1</v>
      </c>
      <c r="S201" s="127" t="b">
        <v>1</v>
      </c>
    </row>
    <row r="202" spans="1:19" x14ac:dyDescent="0.25">
      <c r="A202" s="127" t="s">
        <v>4033</v>
      </c>
      <c r="B202" s="206">
        <v>1</v>
      </c>
      <c r="C202" s="127">
        <v>2</v>
      </c>
      <c r="D202" s="207">
        <f>DEDEL!K200</f>
        <v>400061</v>
      </c>
      <c r="E202" s="127" t="b">
        <v>1</v>
      </c>
      <c r="F202" s="208" t="str">
        <f>RIGHT(DEDEL!D200,4)&amp;"."&amp;DEDEL!N200&amp;"."&amp;DEDEL!L200&amp;"."&amp;MiscPay!$C$5</f>
        <v>2009.DDEL.E27.Au20</v>
      </c>
      <c r="G202" s="209">
        <f t="shared" ca="1" si="6"/>
        <v>44105</v>
      </c>
      <c r="H202" s="210">
        <f t="shared" ca="1" si="7"/>
        <v>0</v>
      </c>
      <c r="I202" s="211">
        <f t="shared" ca="1" si="8"/>
        <v>44105</v>
      </c>
      <c r="J202" s="127">
        <v>3</v>
      </c>
      <c r="K202" s="127" t="b">
        <v>1</v>
      </c>
      <c r="L202" s="127" t="s">
        <v>4034</v>
      </c>
      <c r="M202" s="127" t="b">
        <v>1</v>
      </c>
      <c r="N202" s="127" t="s">
        <v>3692</v>
      </c>
      <c r="O202" s="208" t="str">
        <f>LEFT(DEDEL!E200,19)&amp;"."&amp;DEDELCR!F202</f>
        <v>Brunswick Park Prim.2009.DDEL.E27.Au20</v>
      </c>
      <c r="P202" s="212" t="str">
        <f>DEDEL!J200</f>
        <v>10162/543965</v>
      </c>
      <c r="Q202" s="127" t="b">
        <v>1</v>
      </c>
      <c r="R202" s="127" t="b">
        <v>1</v>
      </c>
      <c r="S202" s="127" t="b">
        <v>1</v>
      </c>
    </row>
    <row r="203" spans="1:19" x14ac:dyDescent="0.25">
      <c r="A203" s="127" t="s">
        <v>4033</v>
      </c>
      <c r="B203" s="206">
        <v>1</v>
      </c>
      <c r="C203" s="127">
        <v>2</v>
      </c>
      <c r="D203" s="207">
        <f>DEDEL!K201</f>
        <v>400065</v>
      </c>
      <c r="E203" s="127" t="b">
        <v>1</v>
      </c>
      <c r="F203" s="208" t="str">
        <f>RIGHT(DEDEL!D201,4)&amp;"."&amp;DEDEL!N201&amp;"."&amp;DEDEL!L201&amp;"."&amp;MiscPay!$C$5</f>
        <v>2067.DDEL.E27.Au20</v>
      </c>
      <c r="G203" s="209">
        <f t="shared" ca="1" si="6"/>
        <v>44105</v>
      </c>
      <c r="H203" s="210">
        <f t="shared" ca="1" si="7"/>
        <v>0</v>
      </c>
      <c r="I203" s="211">
        <f t="shared" ca="1" si="8"/>
        <v>44105</v>
      </c>
      <c r="J203" s="127">
        <v>3</v>
      </c>
      <c r="K203" s="127" t="b">
        <v>1</v>
      </c>
      <c r="L203" s="127" t="s">
        <v>4034</v>
      </c>
      <c r="M203" s="127" t="b">
        <v>1</v>
      </c>
      <c r="N203" s="127" t="s">
        <v>3692</v>
      </c>
      <c r="O203" s="208" t="str">
        <f>LEFT(DEDEL!E201,19)&amp;"."&amp;DEDELCR!F203</f>
        <v>Chalgrove Primary S.2067.DDEL.E27.Au20</v>
      </c>
      <c r="P203" s="212" t="str">
        <f>DEDEL!J201</f>
        <v>10162/543965</v>
      </c>
      <c r="Q203" s="127" t="b">
        <v>1</v>
      </c>
      <c r="R203" s="127" t="b">
        <v>1</v>
      </c>
      <c r="S203" s="127" t="b">
        <v>1</v>
      </c>
    </row>
    <row r="204" spans="1:19" x14ac:dyDescent="0.25">
      <c r="A204" s="127" t="s">
        <v>4033</v>
      </c>
      <c r="B204" s="206">
        <v>1</v>
      </c>
      <c r="C204" s="127">
        <v>2</v>
      </c>
      <c r="D204" s="207" t="e">
        <f>DEDEL!#REF!</f>
        <v>#REF!</v>
      </c>
      <c r="E204" s="127" t="b">
        <v>1</v>
      </c>
      <c r="F204" s="208" t="e">
        <f>RIGHT(DEDEL!#REF!,4)&amp;"."&amp;DEDEL!#REF!&amp;"."&amp;DEDEL!#REF!&amp;"."&amp;MiscPay!$C$5</f>
        <v>#REF!</v>
      </c>
      <c r="G204" s="209">
        <f t="shared" ca="1" si="6"/>
        <v>44105</v>
      </c>
      <c r="H204" s="210">
        <f t="shared" ca="1" si="7"/>
        <v>0</v>
      </c>
      <c r="I204" s="211">
        <f t="shared" ca="1" si="8"/>
        <v>44105</v>
      </c>
      <c r="J204" s="127">
        <v>3</v>
      </c>
      <c r="K204" s="127" t="b">
        <v>1</v>
      </c>
      <c r="L204" s="127" t="s">
        <v>4034</v>
      </c>
      <c r="M204" s="127" t="b">
        <v>1</v>
      </c>
      <c r="N204" s="127" t="s">
        <v>3692</v>
      </c>
      <c r="O204" s="208" t="e">
        <f>LEFT(DEDEL!#REF!,19)&amp;"."&amp;DEDELCR!F204</f>
        <v>#REF!</v>
      </c>
      <c r="P204" s="212" t="e">
        <f>DEDEL!#REF!</f>
        <v>#REF!</v>
      </c>
      <c r="Q204" s="127" t="b">
        <v>1</v>
      </c>
      <c r="R204" s="127" t="b">
        <v>1</v>
      </c>
      <c r="S204" s="127" t="b">
        <v>1</v>
      </c>
    </row>
    <row r="205" spans="1:19" x14ac:dyDescent="0.25">
      <c r="A205" s="127" t="s">
        <v>4033</v>
      </c>
      <c r="B205" s="206">
        <v>1</v>
      </c>
      <c r="C205" s="127">
        <v>2</v>
      </c>
      <c r="D205" s="207">
        <f>DEDEL!K202</f>
        <v>400039</v>
      </c>
      <c r="E205" s="127" t="b">
        <v>1</v>
      </c>
      <c r="F205" s="208" t="str">
        <f>RIGHT(DEDEL!D202,4)&amp;"."&amp;DEDEL!N202&amp;"."&amp;DEDEL!L202&amp;"."&amp;MiscPay!$C$5</f>
        <v>3302.DDEL.E27.Au20</v>
      </c>
      <c r="G205" s="209">
        <f t="shared" ca="1" si="6"/>
        <v>44105</v>
      </c>
      <c r="H205" s="210">
        <f t="shared" ca="1" si="7"/>
        <v>0</v>
      </c>
      <c r="I205" s="211">
        <f t="shared" ca="1" si="8"/>
        <v>44105</v>
      </c>
      <c r="J205" s="127">
        <v>3</v>
      </c>
      <c r="K205" s="127" t="b">
        <v>1</v>
      </c>
      <c r="L205" s="127" t="s">
        <v>4034</v>
      </c>
      <c r="M205" s="127" t="b">
        <v>1</v>
      </c>
      <c r="N205" s="127" t="s">
        <v>3692</v>
      </c>
      <c r="O205" s="208" t="str">
        <f>LEFT(DEDEL!E202,19)&amp;"."&amp;DEDELCR!F205</f>
        <v>Christ Church CE Pr.3302.DDEL.E27.Au20</v>
      </c>
      <c r="P205" s="212" t="str">
        <f>DEDEL!J202</f>
        <v>10162/543965</v>
      </c>
      <c r="Q205" s="127" t="b">
        <v>1</v>
      </c>
      <c r="R205" s="127" t="b">
        <v>1</v>
      </c>
      <c r="S205" s="127" t="b">
        <v>1</v>
      </c>
    </row>
    <row r="206" spans="1:19" x14ac:dyDescent="0.25">
      <c r="A206" s="127" t="s">
        <v>4033</v>
      </c>
      <c r="B206" s="206">
        <v>1</v>
      </c>
      <c r="C206" s="127">
        <v>2</v>
      </c>
      <c r="D206" s="207">
        <f>DEDEL!K203</f>
        <v>400020</v>
      </c>
      <c r="E206" s="127" t="b">
        <v>1</v>
      </c>
      <c r="F206" s="208" t="str">
        <f>RIGHT(DEDEL!D203,4)&amp;"."&amp;DEDEL!N203&amp;"."&amp;DEDEL!L203&amp;"."&amp;MiscPay!$C$5</f>
        <v>2011.DDEL.E27.Au20</v>
      </c>
      <c r="G206" s="209">
        <f t="shared" ca="1" si="6"/>
        <v>44105</v>
      </c>
      <c r="H206" s="210">
        <f t="shared" ca="1" si="7"/>
        <v>0</v>
      </c>
      <c r="I206" s="211">
        <f t="shared" ca="1" si="8"/>
        <v>44105</v>
      </c>
      <c r="J206" s="127">
        <v>3</v>
      </c>
      <c r="K206" s="127" t="b">
        <v>1</v>
      </c>
      <c r="L206" s="127" t="s">
        <v>4034</v>
      </c>
      <c r="M206" s="127" t="b">
        <v>1</v>
      </c>
      <c r="N206" s="127" t="s">
        <v>3692</v>
      </c>
      <c r="O206" s="208" t="str">
        <f>LEFT(DEDEL!E203,19)&amp;"."&amp;DEDELCR!F206</f>
        <v>Church Hill Primary.2011.DDEL.E27.Au20</v>
      </c>
      <c r="P206" s="212" t="str">
        <f>DEDEL!J203</f>
        <v>10162/543965</v>
      </c>
      <c r="Q206" s="127" t="b">
        <v>1</v>
      </c>
      <c r="R206" s="127" t="b">
        <v>1</v>
      </c>
      <c r="S206" s="127" t="b">
        <v>1</v>
      </c>
    </row>
    <row r="207" spans="1:19" x14ac:dyDescent="0.25">
      <c r="A207" s="127" t="s">
        <v>4033</v>
      </c>
      <c r="B207" s="206">
        <v>1</v>
      </c>
      <c r="C207" s="127">
        <v>2</v>
      </c>
      <c r="D207" s="207">
        <f>DEDEL!K204</f>
        <v>400050</v>
      </c>
      <c r="E207" s="127" t="b">
        <v>1</v>
      </c>
      <c r="F207" s="208" t="str">
        <f>RIGHT(DEDEL!D204,4)&amp;"."&amp;DEDEL!N204&amp;"."&amp;DEDEL!L204&amp;"."&amp;MiscPay!$C$5</f>
        <v>2014.DDEL.E27.Au20</v>
      </c>
      <c r="G207" s="209">
        <f t="shared" ca="1" si="6"/>
        <v>44105</v>
      </c>
      <c r="H207" s="210">
        <f t="shared" ca="1" si="7"/>
        <v>0</v>
      </c>
      <c r="I207" s="211">
        <f t="shared" ca="1" si="8"/>
        <v>44105</v>
      </c>
      <c r="J207" s="127">
        <v>3</v>
      </c>
      <c r="K207" s="127" t="b">
        <v>1</v>
      </c>
      <c r="L207" s="127" t="s">
        <v>4034</v>
      </c>
      <c r="M207" s="127" t="b">
        <v>1</v>
      </c>
      <c r="N207" s="127" t="s">
        <v>3692</v>
      </c>
      <c r="O207" s="208" t="str">
        <f>LEFT(DEDEL!E204,19)&amp;"."&amp;DEDELCR!F207</f>
        <v>Colindale School.2014.DDEL.E27.Au20</v>
      </c>
      <c r="P207" s="212" t="str">
        <f>DEDEL!J204</f>
        <v>10162/543965</v>
      </c>
      <c r="Q207" s="127" t="b">
        <v>1</v>
      </c>
      <c r="R207" s="127" t="b">
        <v>1</v>
      </c>
      <c r="S207" s="127" t="b">
        <v>1</v>
      </c>
    </row>
    <row r="208" spans="1:19" x14ac:dyDescent="0.25">
      <c r="A208" s="127" t="s">
        <v>4033</v>
      </c>
      <c r="B208" s="206">
        <v>1</v>
      </c>
      <c r="C208" s="127">
        <v>2</v>
      </c>
      <c r="D208" s="207">
        <f>DEDEL!K205</f>
        <v>400059</v>
      </c>
      <c r="E208" s="127" t="b">
        <v>1</v>
      </c>
      <c r="F208" s="208" t="str">
        <f>RIGHT(DEDEL!D205,4)&amp;"."&amp;DEDEL!N205&amp;"."&amp;DEDEL!L205&amp;"."&amp;MiscPay!$C$5</f>
        <v>2015.DDEL.E27.Au20</v>
      </c>
      <c r="G208" s="209">
        <f t="shared" ca="1" si="6"/>
        <v>44105</v>
      </c>
      <c r="H208" s="210">
        <f t="shared" ca="1" si="7"/>
        <v>0</v>
      </c>
      <c r="I208" s="211">
        <f t="shared" ca="1" si="8"/>
        <v>44105</v>
      </c>
      <c r="J208" s="127">
        <v>3</v>
      </c>
      <c r="K208" s="127" t="b">
        <v>1</v>
      </c>
      <c r="L208" s="127" t="s">
        <v>4034</v>
      </c>
      <c r="M208" s="127" t="b">
        <v>1</v>
      </c>
      <c r="N208" s="127" t="s">
        <v>3692</v>
      </c>
      <c r="O208" s="208" t="str">
        <f>LEFT(DEDEL!E205,19)&amp;"."&amp;DEDELCR!F208</f>
        <v>Coppetts Wood.2015.DDEL.E27.Au20</v>
      </c>
      <c r="P208" s="212" t="str">
        <f>DEDEL!J205</f>
        <v>10162/543965</v>
      </c>
      <c r="Q208" s="127" t="b">
        <v>1</v>
      </c>
      <c r="R208" s="127" t="b">
        <v>1</v>
      </c>
      <c r="S208" s="127" t="b">
        <v>1</v>
      </c>
    </row>
    <row r="209" spans="1:19" x14ac:dyDescent="0.25">
      <c r="A209" s="127" t="s">
        <v>4033</v>
      </c>
      <c r="B209" s="206">
        <v>1</v>
      </c>
      <c r="C209" s="127">
        <v>2</v>
      </c>
      <c r="D209" s="207">
        <f>DEDEL!K206</f>
        <v>400049</v>
      </c>
      <c r="E209" s="127" t="b">
        <v>1</v>
      </c>
      <c r="F209" s="208" t="str">
        <f>RIGHT(DEDEL!D206,4)&amp;"."&amp;DEDEL!N206&amp;"."&amp;DEDEL!L206&amp;"."&amp;MiscPay!$C$5</f>
        <v>2016.DDEL.E27.Au20</v>
      </c>
      <c r="G209" s="209">
        <f t="shared" ca="1" si="6"/>
        <v>44105</v>
      </c>
      <c r="H209" s="210">
        <f t="shared" ca="1" si="7"/>
        <v>0</v>
      </c>
      <c r="I209" s="211">
        <f t="shared" ca="1" si="8"/>
        <v>44105</v>
      </c>
      <c r="J209" s="127">
        <v>3</v>
      </c>
      <c r="K209" s="127" t="b">
        <v>1</v>
      </c>
      <c r="L209" s="127" t="s">
        <v>4034</v>
      </c>
      <c r="M209" s="127" t="b">
        <v>1</v>
      </c>
      <c r="N209" s="127" t="s">
        <v>3692</v>
      </c>
      <c r="O209" s="208" t="str">
        <f>LEFT(DEDEL!E206,19)&amp;"."&amp;DEDELCR!F209</f>
        <v>Courtland School.2016.DDEL.E27.Au20</v>
      </c>
      <c r="P209" s="212" t="str">
        <f>DEDEL!J206</f>
        <v>10162/543965</v>
      </c>
      <c r="Q209" s="127" t="b">
        <v>1</v>
      </c>
      <c r="R209" s="127" t="b">
        <v>1</v>
      </c>
      <c r="S209" s="127" t="b">
        <v>1</v>
      </c>
    </row>
    <row r="210" spans="1:19" x14ac:dyDescent="0.25">
      <c r="A210" s="127" t="s">
        <v>4033</v>
      </c>
      <c r="B210" s="206">
        <v>1</v>
      </c>
      <c r="C210" s="127">
        <v>2</v>
      </c>
      <c r="D210" s="207">
        <f>DEDEL!K207</f>
        <v>400080</v>
      </c>
      <c r="E210" s="127" t="b">
        <v>1</v>
      </c>
      <c r="F210" s="208" t="str">
        <f>RIGHT(DEDEL!D207,4)&amp;"."&amp;DEDEL!N207&amp;"."&amp;DEDEL!L207&amp;"."&amp;MiscPay!$C$5</f>
        <v>2017.DDEL.E27.Au20</v>
      </c>
      <c r="G210" s="209">
        <f t="shared" ca="1" si="6"/>
        <v>44105</v>
      </c>
      <c r="H210" s="210">
        <f t="shared" ca="1" si="7"/>
        <v>0</v>
      </c>
      <c r="I210" s="211">
        <f t="shared" ca="1" si="8"/>
        <v>44105</v>
      </c>
      <c r="J210" s="127">
        <v>3</v>
      </c>
      <c r="K210" s="127" t="b">
        <v>1</v>
      </c>
      <c r="L210" s="127" t="s">
        <v>4034</v>
      </c>
      <c r="M210" s="127" t="b">
        <v>1</v>
      </c>
      <c r="N210" s="127" t="s">
        <v>3692</v>
      </c>
      <c r="O210" s="208" t="str">
        <f>LEFT(DEDEL!E207,19)&amp;"."&amp;DEDELCR!F210</f>
        <v>Cromer Road Primary.2017.DDEL.E27.Au20</v>
      </c>
      <c r="P210" s="212" t="str">
        <f>DEDEL!J207</f>
        <v>10162/543965</v>
      </c>
      <c r="Q210" s="127" t="b">
        <v>1</v>
      </c>
      <c r="R210" s="127" t="b">
        <v>1</v>
      </c>
      <c r="S210" s="127" t="b">
        <v>1</v>
      </c>
    </row>
    <row r="211" spans="1:19" x14ac:dyDescent="0.25">
      <c r="A211" s="127" t="s">
        <v>4033</v>
      </c>
      <c r="B211" s="206">
        <v>1</v>
      </c>
      <c r="C211" s="127">
        <v>2</v>
      </c>
      <c r="D211" s="207">
        <f>DEDEL!K208</f>
        <v>400105</v>
      </c>
      <c r="E211" s="127" t="b">
        <v>1</v>
      </c>
      <c r="F211" s="208" t="str">
        <f>RIGHT(DEDEL!D208,4)&amp;"."&amp;DEDEL!N208&amp;"."&amp;DEDEL!L208&amp;"."&amp;MiscPay!$C$5</f>
        <v>2073.DDEL.E27.Au20</v>
      </c>
      <c r="G211" s="209">
        <f t="shared" ca="1" si="6"/>
        <v>44105</v>
      </c>
      <c r="H211" s="210">
        <f t="shared" ca="1" si="7"/>
        <v>0</v>
      </c>
      <c r="I211" s="211">
        <f t="shared" ca="1" si="8"/>
        <v>44105</v>
      </c>
      <c r="J211" s="127">
        <v>3</v>
      </c>
      <c r="K211" s="127" t="b">
        <v>1</v>
      </c>
      <c r="L211" s="127" t="s">
        <v>4034</v>
      </c>
      <c r="M211" s="127" t="b">
        <v>1</v>
      </c>
      <c r="N211" s="127" t="s">
        <v>3692</v>
      </c>
      <c r="O211" s="208" t="str">
        <f>LEFT(DEDEL!E208,19)&amp;"."&amp;DEDELCR!F211</f>
        <v>Danegrove JMI Schoo.2073.DDEL.E27.Au20</v>
      </c>
      <c r="P211" s="212" t="str">
        <f>DEDEL!J208</f>
        <v>10162/543965</v>
      </c>
      <c r="Q211" s="127" t="b">
        <v>1</v>
      </c>
      <c r="R211" s="127" t="b">
        <v>1</v>
      </c>
      <c r="S211" s="127" t="b">
        <v>1</v>
      </c>
    </row>
    <row r="212" spans="1:19" x14ac:dyDescent="0.25">
      <c r="A212" s="127" t="s">
        <v>4033</v>
      </c>
      <c r="B212" s="206">
        <v>1</v>
      </c>
      <c r="C212" s="127">
        <v>2</v>
      </c>
      <c r="D212" s="207">
        <f>DEDEL!K209</f>
        <v>400036</v>
      </c>
      <c r="E212" s="127" t="b">
        <v>1</v>
      </c>
      <c r="F212" s="208" t="str">
        <f>RIGHT(DEDEL!D209,4)&amp;"."&amp;DEDEL!N209&amp;"."&amp;DEDEL!L209&amp;"."&amp;MiscPay!$C$5</f>
        <v>2019.DDEL.E27.Au20</v>
      </c>
      <c r="G212" s="209">
        <f t="shared" ca="1" si="6"/>
        <v>44105</v>
      </c>
      <c r="H212" s="210">
        <f t="shared" ca="1" si="7"/>
        <v>0</v>
      </c>
      <c r="I212" s="211">
        <f t="shared" ca="1" si="8"/>
        <v>44105</v>
      </c>
      <c r="J212" s="127">
        <v>3</v>
      </c>
      <c r="K212" s="127" t="b">
        <v>1</v>
      </c>
      <c r="L212" s="127" t="s">
        <v>4034</v>
      </c>
      <c r="M212" s="127" t="b">
        <v>1</v>
      </c>
      <c r="N212" s="127" t="s">
        <v>3692</v>
      </c>
      <c r="O212" s="208" t="str">
        <f>LEFT(DEDEL!E209,19)&amp;"."&amp;DEDELCR!F212</f>
        <v>Deansbrook Infant S.2019.DDEL.E27.Au20</v>
      </c>
      <c r="P212" s="212" t="str">
        <f>DEDEL!J209</f>
        <v>10162/543965</v>
      </c>
      <c r="Q212" s="127" t="b">
        <v>1</v>
      </c>
      <c r="R212" s="127" t="b">
        <v>1</v>
      </c>
      <c r="S212" s="127" t="b">
        <v>1</v>
      </c>
    </row>
    <row r="213" spans="1:19" x14ac:dyDescent="0.25">
      <c r="A213" s="127" t="s">
        <v>4033</v>
      </c>
      <c r="B213" s="206">
        <v>1</v>
      </c>
      <c r="C213" s="127">
        <v>2</v>
      </c>
      <c r="D213" s="207">
        <f>DEDEL!K210</f>
        <v>400042</v>
      </c>
      <c r="E213" s="127" t="b">
        <v>1</v>
      </c>
      <c r="F213" s="208" t="str">
        <f>RIGHT(DEDEL!D210,4)&amp;"."&amp;DEDEL!N210&amp;"."&amp;DEDEL!L210&amp;"."&amp;MiscPay!$C$5</f>
        <v>2021.DDEL.E27.Au20</v>
      </c>
      <c r="G213" s="209">
        <f t="shared" ref="G213:G267" ca="1" si="9">TODAY()</f>
        <v>44105</v>
      </c>
      <c r="H213" s="210">
        <f t="shared" ref="H213:H267" ca="1" si="10">IF(INDIRECT("DEDEL!"&amp;$D$5&amp;ROW())&gt;0,0,-INDIRECT("DEDEL!"&amp;$D$5&amp;ROW()))</f>
        <v>0</v>
      </c>
      <c r="I213" s="211">
        <f t="shared" ref="I213:I267" ca="1" si="11">G213</f>
        <v>44105</v>
      </c>
      <c r="J213" s="127">
        <v>3</v>
      </c>
      <c r="K213" s="127" t="b">
        <v>1</v>
      </c>
      <c r="L213" s="127" t="s">
        <v>4034</v>
      </c>
      <c r="M213" s="127" t="b">
        <v>1</v>
      </c>
      <c r="N213" s="127" t="s">
        <v>3692</v>
      </c>
      <c r="O213" s="208" t="str">
        <f>LEFT(DEDEL!E210,19)&amp;"."&amp;DEDELCR!F213</f>
        <v>Dollis Primary Scho.2021.DDEL.E27.Au20</v>
      </c>
      <c r="P213" s="212" t="str">
        <f>DEDEL!J210</f>
        <v>10162/543965</v>
      </c>
      <c r="Q213" s="127" t="b">
        <v>1</v>
      </c>
      <c r="R213" s="127" t="b">
        <v>1</v>
      </c>
      <c r="S213" s="127" t="b">
        <v>1</v>
      </c>
    </row>
    <row r="214" spans="1:19" x14ac:dyDescent="0.25">
      <c r="A214" s="127" t="s">
        <v>4033</v>
      </c>
      <c r="B214" s="206">
        <v>1</v>
      </c>
      <c r="C214" s="127">
        <v>2</v>
      </c>
      <c r="D214" s="207">
        <f>DEDEL!K211</f>
        <v>400159</v>
      </c>
      <c r="E214" s="127" t="b">
        <v>1</v>
      </c>
      <c r="F214" s="208" t="str">
        <f>RIGHT(DEDEL!D211,4)&amp;"."&amp;DEDEL!N211&amp;"."&amp;DEDEL!L211&amp;"."&amp;MiscPay!$C$5</f>
        <v>2023.DDEL.E27.Au20</v>
      </c>
      <c r="G214" s="209">
        <f t="shared" ca="1" si="9"/>
        <v>44105</v>
      </c>
      <c r="H214" s="210">
        <f t="shared" ca="1" si="10"/>
        <v>0</v>
      </c>
      <c r="I214" s="211">
        <f t="shared" ca="1" si="11"/>
        <v>44105</v>
      </c>
      <c r="J214" s="127">
        <v>3</v>
      </c>
      <c r="K214" s="127" t="b">
        <v>1</v>
      </c>
      <c r="L214" s="127" t="s">
        <v>4034</v>
      </c>
      <c r="M214" s="127" t="b">
        <v>1</v>
      </c>
      <c r="N214" s="127" t="s">
        <v>3692</v>
      </c>
      <c r="O214" s="208" t="str">
        <f>LEFT(DEDEL!E211,19)&amp;"."&amp;DEDELCR!F214</f>
        <v>Edgware Primary Sch.2023.DDEL.E27.Au20</v>
      </c>
      <c r="P214" s="212" t="str">
        <f>DEDEL!J211</f>
        <v>10162/543965</v>
      </c>
      <c r="Q214" s="127" t="b">
        <v>1</v>
      </c>
      <c r="R214" s="127" t="b">
        <v>1</v>
      </c>
      <c r="S214" s="127" t="b">
        <v>1</v>
      </c>
    </row>
    <row r="215" spans="1:19" x14ac:dyDescent="0.25">
      <c r="A215" s="127" t="s">
        <v>4033</v>
      </c>
      <c r="B215" s="206">
        <v>1</v>
      </c>
      <c r="C215" s="127">
        <v>2</v>
      </c>
      <c r="D215" s="207">
        <f>DEDEL!K212</f>
        <v>400047</v>
      </c>
      <c r="E215" s="127" t="b">
        <v>1</v>
      </c>
      <c r="F215" s="208" t="str">
        <f>RIGHT(DEDEL!D212,4)&amp;"."&amp;DEDEL!N212&amp;"."&amp;DEDEL!L212&amp;"."&amp;MiscPay!$C$5</f>
        <v>2024.DDEL.E27.Au20</v>
      </c>
      <c r="G215" s="209">
        <f t="shared" ca="1" si="9"/>
        <v>44105</v>
      </c>
      <c r="H215" s="210">
        <f t="shared" ca="1" si="10"/>
        <v>0</v>
      </c>
      <c r="I215" s="211">
        <f t="shared" ca="1" si="11"/>
        <v>44105</v>
      </c>
      <c r="J215" s="127">
        <v>3</v>
      </c>
      <c r="K215" s="127" t="b">
        <v>1</v>
      </c>
      <c r="L215" s="127" t="s">
        <v>4034</v>
      </c>
      <c r="M215" s="127" t="b">
        <v>1</v>
      </c>
      <c r="N215" s="127" t="s">
        <v>3692</v>
      </c>
      <c r="O215" s="208" t="str">
        <f>LEFT(DEDEL!E212,19)&amp;"."&amp;DEDELCR!F215</f>
        <v>Fairway Primary Sch.2024.DDEL.E27.Au20</v>
      </c>
      <c r="P215" s="212" t="str">
        <f>DEDEL!J212</f>
        <v>10162/543965</v>
      </c>
      <c r="Q215" s="127" t="b">
        <v>1</v>
      </c>
      <c r="R215" s="127" t="b">
        <v>1</v>
      </c>
      <c r="S215" s="127" t="b">
        <v>1</v>
      </c>
    </row>
    <row r="216" spans="1:19" x14ac:dyDescent="0.25">
      <c r="A216" s="127" t="s">
        <v>4033</v>
      </c>
      <c r="B216" s="206">
        <v>1</v>
      </c>
      <c r="C216" s="127">
        <v>2</v>
      </c>
      <c r="D216" s="207">
        <f>DEDEL!K213</f>
        <v>400001</v>
      </c>
      <c r="E216" s="127" t="b">
        <v>1</v>
      </c>
      <c r="F216" s="208" t="str">
        <f>RIGHT(DEDEL!D213,4)&amp;"."&amp;DEDEL!N213&amp;"."&amp;DEDEL!L213&amp;"."&amp;MiscPay!$C$5</f>
        <v>2025.DDEL.E27.Au20</v>
      </c>
      <c r="G216" s="209">
        <f t="shared" ca="1" si="9"/>
        <v>44105</v>
      </c>
      <c r="H216" s="210">
        <f t="shared" ca="1" si="10"/>
        <v>0</v>
      </c>
      <c r="I216" s="211">
        <f t="shared" ca="1" si="11"/>
        <v>44105</v>
      </c>
      <c r="J216" s="127">
        <v>3</v>
      </c>
      <c r="K216" s="127" t="b">
        <v>1</v>
      </c>
      <c r="L216" s="127" t="s">
        <v>4034</v>
      </c>
      <c r="M216" s="127" t="b">
        <v>1</v>
      </c>
      <c r="N216" s="127" t="s">
        <v>3692</v>
      </c>
      <c r="O216" s="208" t="str">
        <f>LEFT(DEDEL!E213,19)&amp;"."&amp;DEDELCR!F216</f>
        <v>Foulds.2025.DDEL.E27.Au20</v>
      </c>
      <c r="P216" s="212" t="str">
        <f>DEDEL!J213</f>
        <v>10162/543965</v>
      </c>
      <c r="Q216" s="127" t="b">
        <v>1</v>
      </c>
      <c r="R216" s="127" t="b">
        <v>1</v>
      </c>
      <c r="S216" s="127" t="b">
        <v>1</v>
      </c>
    </row>
    <row r="217" spans="1:19" x14ac:dyDescent="0.25">
      <c r="A217" s="127" t="s">
        <v>4033</v>
      </c>
      <c r="B217" s="206">
        <v>1</v>
      </c>
      <c r="C217" s="127">
        <v>2</v>
      </c>
      <c r="D217" s="207">
        <f>DEDEL!K214</f>
        <v>400082</v>
      </c>
      <c r="E217" s="127" t="b">
        <v>1</v>
      </c>
      <c r="F217" s="208" t="str">
        <f>RIGHT(DEDEL!D214,4)&amp;"."&amp;DEDEL!N214&amp;"."&amp;DEDEL!L214&amp;"."&amp;MiscPay!$C$5</f>
        <v>2026.DDEL.E27.Au20</v>
      </c>
      <c r="G217" s="209">
        <f t="shared" ca="1" si="9"/>
        <v>44105</v>
      </c>
      <c r="H217" s="210">
        <f t="shared" ca="1" si="10"/>
        <v>0</v>
      </c>
      <c r="I217" s="211">
        <f t="shared" ca="1" si="11"/>
        <v>44105</v>
      </c>
      <c r="J217" s="127">
        <v>3</v>
      </c>
      <c r="K217" s="127" t="b">
        <v>1</v>
      </c>
      <c r="L217" s="127" t="s">
        <v>4034</v>
      </c>
      <c r="M217" s="127" t="b">
        <v>1</v>
      </c>
      <c r="N217" s="127" t="s">
        <v>3692</v>
      </c>
      <c r="O217" s="208" t="str">
        <f>LEFT(DEDEL!E214,19)&amp;"."&amp;DEDELCR!F217</f>
        <v>Frith Manor School.2026.DDEL.E27.Au20</v>
      </c>
      <c r="P217" s="212" t="str">
        <f>DEDEL!J214</f>
        <v>10162/543965</v>
      </c>
      <c r="Q217" s="127" t="b">
        <v>1</v>
      </c>
      <c r="R217" s="127" t="b">
        <v>1</v>
      </c>
      <c r="S217" s="127" t="b">
        <v>1</v>
      </c>
    </row>
    <row r="218" spans="1:19" x14ac:dyDescent="0.25">
      <c r="A218" s="127" t="s">
        <v>4033</v>
      </c>
      <c r="B218" s="206">
        <v>1</v>
      </c>
      <c r="C218" s="127">
        <v>2</v>
      </c>
      <c r="D218" s="207">
        <f>DEDEL!K215</f>
        <v>400067</v>
      </c>
      <c r="E218" s="127" t="b">
        <v>1</v>
      </c>
      <c r="F218" s="208" t="str">
        <f>RIGHT(DEDEL!D215,4)&amp;"."&amp;DEDEL!N215&amp;"."&amp;DEDEL!L215&amp;"."&amp;MiscPay!$C$5</f>
        <v>2028.DDEL.E27.Au20</v>
      </c>
      <c r="G218" s="209">
        <f t="shared" ca="1" si="9"/>
        <v>44105</v>
      </c>
      <c r="H218" s="210">
        <f t="shared" ca="1" si="10"/>
        <v>0</v>
      </c>
      <c r="I218" s="211">
        <f t="shared" ca="1" si="11"/>
        <v>44105</v>
      </c>
      <c r="J218" s="127">
        <v>3</v>
      </c>
      <c r="K218" s="127" t="b">
        <v>1</v>
      </c>
      <c r="L218" s="127" t="s">
        <v>4034</v>
      </c>
      <c r="M218" s="127" t="b">
        <v>1</v>
      </c>
      <c r="N218" s="127" t="s">
        <v>3692</v>
      </c>
      <c r="O218" s="208" t="str">
        <f>LEFT(DEDEL!E215,19)&amp;"."&amp;DEDELCR!F218</f>
        <v>Garden Suburb Infan.2028.DDEL.E27.Au20</v>
      </c>
      <c r="P218" s="212" t="str">
        <f>DEDEL!J215</f>
        <v>10162/543965</v>
      </c>
      <c r="Q218" s="127" t="b">
        <v>1</v>
      </c>
      <c r="R218" s="127" t="b">
        <v>1</v>
      </c>
      <c r="S218" s="127" t="b">
        <v>1</v>
      </c>
    </row>
    <row r="219" spans="1:19" x14ac:dyDescent="0.25">
      <c r="A219" s="127" t="s">
        <v>4033</v>
      </c>
      <c r="B219" s="206">
        <v>1</v>
      </c>
      <c r="C219" s="127">
        <v>2</v>
      </c>
      <c r="D219" s="207">
        <f>DEDEL!K216</f>
        <v>400002</v>
      </c>
      <c r="E219" s="127" t="b">
        <v>1</v>
      </c>
      <c r="F219" s="208" t="str">
        <f>RIGHT(DEDEL!D216,4)&amp;"."&amp;DEDEL!N216&amp;"."&amp;DEDEL!L216&amp;"."&amp;MiscPay!$C$5</f>
        <v>2027.DDEL.E27.Au20</v>
      </c>
      <c r="G219" s="209">
        <f t="shared" ca="1" si="9"/>
        <v>44105</v>
      </c>
      <c r="H219" s="210">
        <f t="shared" ca="1" si="10"/>
        <v>0</v>
      </c>
      <c r="I219" s="211">
        <f t="shared" ca="1" si="11"/>
        <v>44105</v>
      </c>
      <c r="J219" s="127">
        <v>3</v>
      </c>
      <c r="K219" s="127" t="b">
        <v>1</v>
      </c>
      <c r="L219" s="127" t="s">
        <v>4034</v>
      </c>
      <c r="M219" s="127" t="b">
        <v>1</v>
      </c>
      <c r="N219" s="127" t="s">
        <v>3692</v>
      </c>
      <c r="O219" s="208" t="str">
        <f>LEFT(DEDEL!E216,19)&amp;"."&amp;DEDELCR!F219</f>
        <v>Garden Suburb Junio.2027.DDEL.E27.Au20</v>
      </c>
      <c r="P219" s="212" t="str">
        <f>DEDEL!J216</f>
        <v>10162/543965</v>
      </c>
      <c r="Q219" s="127" t="b">
        <v>1</v>
      </c>
      <c r="R219" s="127" t="b">
        <v>1</v>
      </c>
      <c r="S219" s="127" t="b">
        <v>1</v>
      </c>
    </row>
    <row r="220" spans="1:19" x14ac:dyDescent="0.25">
      <c r="A220" s="127" t="s">
        <v>4033</v>
      </c>
      <c r="B220" s="206">
        <v>1</v>
      </c>
      <c r="C220" s="127">
        <v>2</v>
      </c>
      <c r="D220" s="207">
        <f>DEDEL!K217</f>
        <v>400035</v>
      </c>
      <c r="E220" s="127" t="b">
        <v>1</v>
      </c>
      <c r="F220" s="208" t="str">
        <f>RIGHT(DEDEL!D217,4)&amp;"."&amp;DEDEL!N217&amp;"."&amp;DEDEL!L217&amp;"."&amp;MiscPay!$C$5</f>
        <v>2029.DDEL.E27.Au20</v>
      </c>
      <c r="G220" s="209">
        <f t="shared" ca="1" si="9"/>
        <v>44105</v>
      </c>
      <c r="H220" s="210">
        <f t="shared" ca="1" si="10"/>
        <v>0</v>
      </c>
      <c r="I220" s="211">
        <f t="shared" ca="1" si="11"/>
        <v>44105</v>
      </c>
      <c r="J220" s="127">
        <v>3</v>
      </c>
      <c r="K220" s="127" t="b">
        <v>1</v>
      </c>
      <c r="L220" s="127" t="s">
        <v>4034</v>
      </c>
      <c r="M220" s="127" t="b">
        <v>1</v>
      </c>
      <c r="N220" s="127" t="s">
        <v>3692</v>
      </c>
      <c r="O220" s="208" t="str">
        <f>LEFT(DEDEL!E217,19)&amp;"."&amp;DEDELCR!F220</f>
        <v>Goldbeaters Primary.2029.DDEL.E27.Au20</v>
      </c>
      <c r="P220" s="212" t="str">
        <f>DEDEL!J217</f>
        <v>10162/543965</v>
      </c>
      <c r="Q220" s="127" t="b">
        <v>1</v>
      </c>
      <c r="R220" s="127" t="b">
        <v>1</v>
      </c>
      <c r="S220" s="127" t="b">
        <v>1</v>
      </c>
    </row>
    <row r="221" spans="1:19" x14ac:dyDescent="0.25">
      <c r="A221" s="127" t="s">
        <v>4033</v>
      </c>
      <c r="B221" s="206">
        <v>1</v>
      </c>
      <c r="C221" s="127">
        <v>2</v>
      </c>
      <c r="D221" s="207">
        <f>DEDEL!K218</f>
        <v>400108</v>
      </c>
      <c r="E221" s="127" t="b">
        <v>1</v>
      </c>
      <c r="F221" s="208" t="str">
        <f>RIGHT(DEDEL!D218,4)&amp;"."&amp;DEDEL!N218&amp;"."&amp;DEDEL!L218&amp;"."&amp;MiscPay!$C$5</f>
        <v>3516.DDEL.E27.Au20</v>
      </c>
      <c r="G221" s="209">
        <f t="shared" ca="1" si="9"/>
        <v>44105</v>
      </c>
      <c r="H221" s="210">
        <f t="shared" ca="1" si="10"/>
        <v>0</v>
      </c>
      <c r="I221" s="211">
        <f t="shared" ca="1" si="11"/>
        <v>44105</v>
      </c>
      <c r="J221" s="127">
        <v>3</v>
      </c>
      <c r="K221" s="127" t="b">
        <v>1</v>
      </c>
      <c r="L221" s="127" t="s">
        <v>4034</v>
      </c>
      <c r="M221" s="127" t="b">
        <v>1</v>
      </c>
      <c r="N221" s="127" t="s">
        <v>3692</v>
      </c>
      <c r="O221" s="208" t="str">
        <f>LEFT(DEDEL!E218,19)&amp;"."&amp;DEDELCR!F221</f>
        <v>Hasmonean Primary S.3516.DDEL.E27.Au20</v>
      </c>
      <c r="P221" s="212" t="str">
        <f>DEDEL!J218</f>
        <v>10162/543965</v>
      </c>
      <c r="Q221" s="127" t="b">
        <v>1</v>
      </c>
      <c r="R221" s="127" t="b">
        <v>1</v>
      </c>
      <c r="S221" s="127" t="b">
        <v>1</v>
      </c>
    </row>
    <row r="222" spans="1:19" x14ac:dyDescent="0.25">
      <c r="A222" s="127" t="s">
        <v>4033</v>
      </c>
      <c r="B222" s="206">
        <v>1</v>
      </c>
      <c r="C222" s="127">
        <v>2</v>
      </c>
      <c r="D222" s="207">
        <f>DEDEL!K219</f>
        <v>400026</v>
      </c>
      <c r="E222" s="127" t="b">
        <v>1</v>
      </c>
      <c r="F222" s="208" t="str">
        <f>RIGHT(DEDEL!D219,4)&amp;"."&amp;DEDEL!N219&amp;"."&amp;DEDEL!L219&amp;"."&amp;MiscPay!$C$5</f>
        <v>2031.DDEL.E27.Au20</v>
      </c>
      <c r="G222" s="209">
        <f t="shared" ca="1" si="9"/>
        <v>44105</v>
      </c>
      <c r="H222" s="210">
        <f t="shared" ca="1" si="10"/>
        <v>0</v>
      </c>
      <c r="I222" s="211">
        <f t="shared" ca="1" si="11"/>
        <v>44105</v>
      </c>
      <c r="J222" s="127">
        <v>3</v>
      </c>
      <c r="K222" s="127" t="b">
        <v>1</v>
      </c>
      <c r="L222" s="127" t="s">
        <v>4034</v>
      </c>
      <c r="M222" s="127" t="b">
        <v>1</v>
      </c>
      <c r="N222" s="127" t="s">
        <v>3692</v>
      </c>
      <c r="O222" s="208" t="str">
        <f>LEFT(DEDEL!E219,19)&amp;"."&amp;DEDELCR!F222</f>
        <v>Hollickwood JMI Sch.2031.DDEL.E27.Au20</v>
      </c>
      <c r="P222" s="212" t="str">
        <f>DEDEL!J219</f>
        <v>10162/543965</v>
      </c>
      <c r="Q222" s="127" t="b">
        <v>1</v>
      </c>
      <c r="R222" s="127" t="b">
        <v>1</v>
      </c>
      <c r="S222" s="127" t="b">
        <v>1</v>
      </c>
    </row>
    <row r="223" spans="1:19" x14ac:dyDescent="0.25">
      <c r="A223" s="127" t="s">
        <v>4033</v>
      </c>
      <c r="B223" s="206">
        <v>1</v>
      </c>
      <c r="C223" s="127">
        <v>2</v>
      </c>
      <c r="D223" s="207">
        <f>DEDEL!K220</f>
        <v>400084</v>
      </c>
      <c r="E223" s="127" t="b">
        <v>1</v>
      </c>
      <c r="F223" s="208" t="str">
        <f>RIGHT(DEDEL!D220,4)&amp;"."&amp;DEDEL!N220&amp;"."&amp;DEDEL!L220&amp;"."&amp;MiscPay!$C$5</f>
        <v>2032.DDEL.E27.Au20</v>
      </c>
      <c r="G223" s="209">
        <f t="shared" ca="1" si="9"/>
        <v>44105</v>
      </c>
      <c r="H223" s="210">
        <f t="shared" ca="1" si="10"/>
        <v>0</v>
      </c>
      <c r="I223" s="211">
        <f t="shared" ca="1" si="11"/>
        <v>44105</v>
      </c>
      <c r="J223" s="127">
        <v>3</v>
      </c>
      <c r="K223" s="127" t="b">
        <v>1</v>
      </c>
      <c r="L223" s="127" t="s">
        <v>4034</v>
      </c>
      <c r="M223" s="127" t="b">
        <v>1</v>
      </c>
      <c r="N223" s="127" t="s">
        <v>3692</v>
      </c>
      <c r="O223" s="208" t="str">
        <f>LEFT(DEDEL!E220,19)&amp;"."&amp;DEDELCR!F223</f>
        <v>Holly Park School.2032.DDEL.E27.Au20</v>
      </c>
      <c r="P223" s="212" t="str">
        <f>DEDEL!J220</f>
        <v>10162/543965</v>
      </c>
      <c r="Q223" s="127" t="b">
        <v>1</v>
      </c>
      <c r="R223" s="127" t="b">
        <v>1</v>
      </c>
      <c r="S223" s="127" t="b">
        <v>1</v>
      </c>
    </row>
    <row r="224" spans="1:19" x14ac:dyDescent="0.25">
      <c r="A224" s="127" t="s">
        <v>4033</v>
      </c>
      <c r="B224" s="206">
        <v>1</v>
      </c>
      <c r="C224" s="127">
        <v>2</v>
      </c>
      <c r="D224" s="207">
        <f>DEDEL!K221</f>
        <v>400008</v>
      </c>
      <c r="E224" s="127" t="b">
        <v>1</v>
      </c>
      <c r="F224" s="208" t="str">
        <f>RIGHT(DEDEL!D221,4)&amp;"."&amp;DEDEL!N221&amp;"."&amp;DEDEL!L221&amp;"."&amp;MiscPay!$C$5</f>
        <v>3304.DDEL.E27.Au20</v>
      </c>
      <c r="G224" s="209">
        <f t="shared" ca="1" si="9"/>
        <v>44105</v>
      </c>
      <c r="H224" s="210">
        <f t="shared" ca="1" si="10"/>
        <v>0</v>
      </c>
      <c r="I224" s="211">
        <f t="shared" ca="1" si="11"/>
        <v>44105</v>
      </c>
      <c r="J224" s="127">
        <v>3</v>
      </c>
      <c r="K224" s="127" t="b">
        <v>1</v>
      </c>
      <c r="L224" s="127" t="s">
        <v>4034</v>
      </c>
      <c r="M224" s="127" t="b">
        <v>1</v>
      </c>
      <c r="N224" s="127" t="s">
        <v>3692</v>
      </c>
      <c r="O224" s="208" t="str">
        <f>LEFT(DEDEL!E221,19)&amp;"."&amp;DEDELCR!F224</f>
        <v>Holy Trinity School.3304.DDEL.E27.Au20</v>
      </c>
      <c r="P224" s="212" t="str">
        <f>DEDEL!J221</f>
        <v>10162/543965</v>
      </c>
      <c r="Q224" s="127" t="b">
        <v>1</v>
      </c>
      <c r="R224" s="127" t="b">
        <v>1</v>
      </c>
      <c r="S224" s="127" t="b">
        <v>1</v>
      </c>
    </row>
    <row r="225" spans="1:19" x14ac:dyDescent="0.25">
      <c r="A225" s="127" t="s">
        <v>4033</v>
      </c>
      <c r="B225" s="206">
        <v>1</v>
      </c>
      <c r="C225" s="127">
        <v>2</v>
      </c>
      <c r="D225" s="207">
        <f>DEDEL!K222</f>
        <v>400046</v>
      </c>
      <c r="E225" s="127" t="b">
        <v>1</v>
      </c>
      <c r="F225" s="208" t="str">
        <f>RIGHT(DEDEL!D222,4)&amp;"."&amp;DEDEL!N222&amp;"."&amp;DEDEL!L222&amp;"."&amp;MiscPay!$C$5</f>
        <v>2036.DDEL.E27.Au20</v>
      </c>
      <c r="G225" s="209">
        <f t="shared" ca="1" si="9"/>
        <v>44105</v>
      </c>
      <c r="H225" s="210">
        <f t="shared" ca="1" si="10"/>
        <v>0</v>
      </c>
      <c r="I225" s="211">
        <f t="shared" ca="1" si="11"/>
        <v>44105</v>
      </c>
      <c r="J225" s="127">
        <v>3</v>
      </c>
      <c r="K225" s="127" t="b">
        <v>1</v>
      </c>
      <c r="L225" s="127" t="s">
        <v>4034</v>
      </c>
      <c r="M225" s="127" t="b">
        <v>1</v>
      </c>
      <c r="N225" s="127" t="s">
        <v>3692</v>
      </c>
      <c r="O225" s="208" t="str">
        <f>LEFT(DEDEL!E222,19)&amp;"."&amp;DEDELCR!F225</f>
        <v>Livingstone School.2036.DDEL.E27.Au20</v>
      </c>
      <c r="P225" s="212" t="str">
        <f>DEDEL!J222</f>
        <v>10162/543965</v>
      </c>
      <c r="Q225" s="127" t="b">
        <v>1</v>
      </c>
      <c r="R225" s="127" t="b">
        <v>1</v>
      </c>
      <c r="S225" s="127" t="b">
        <v>1</v>
      </c>
    </row>
    <row r="226" spans="1:19" x14ac:dyDescent="0.25">
      <c r="A226" s="127" t="s">
        <v>4033</v>
      </c>
      <c r="B226" s="206">
        <v>1</v>
      </c>
      <c r="C226" s="127">
        <v>2</v>
      </c>
      <c r="D226" s="207">
        <f>DEDEL!K223</f>
        <v>400030</v>
      </c>
      <c r="E226" s="127" t="b">
        <v>1</v>
      </c>
      <c r="F226" s="208" t="str">
        <f>RIGHT(DEDEL!D223,4)&amp;"."&amp;DEDEL!N223&amp;"."&amp;DEDEL!L223&amp;"."&amp;MiscPay!$C$5</f>
        <v>2037.DDEL.E27.Au20</v>
      </c>
      <c r="G226" s="209">
        <f t="shared" ca="1" si="9"/>
        <v>44105</v>
      </c>
      <c r="H226" s="210">
        <f t="shared" ca="1" si="10"/>
        <v>0</v>
      </c>
      <c r="I226" s="211">
        <f t="shared" ca="1" si="11"/>
        <v>44105</v>
      </c>
      <c r="J226" s="127">
        <v>3</v>
      </c>
      <c r="K226" s="127" t="b">
        <v>1</v>
      </c>
      <c r="L226" s="127" t="s">
        <v>4034</v>
      </c>
      <c r="M226" s="127" t="b">
        <v>1</v>
      </c>
      <c r="N226" s="127" t="s">
        <v>3692</v>
      </c>
      <c r="O226" s="208" t="str">
        <f>LEFT(DEDEL!E223,19)&amp;"."&amp;DEDELCR!F226</f>
        <v>Manorside Primary S.2037.DDEL.E27.Au20</v>
      </c>
      <c r="P226" s="212" t="str">
        <f>DEDEL!J223</f>
        <v>10162/543965</v>
      </c>
      <c r="Q226" s="127" t="b">
        <v>1</v>
      </c>
      <c r="R226" s="127" t="b">
        <v>1</v>
      </c>
      <c r="S226" s="127" t="b">
        <v>1</v>
      </c>
    </row>
    <row r="227" spans="1:19" x14ac:dyDescent="0.25">
      <c r="A227" s="127" t="s">
        <v>4033</v>
      </c>
      <c r="B227" s="206">
        <v>1</v>
      </c>
      <c r="C227" s="127">
        <v>2</v>
      </c>
      <c r="D227" s="207">
        <f>DEDEL!K224</f>
        <v>400130</v>
      </c>
      <c r="E227" s="127" t="b">
        <v>1</v>
      </c>
      <c r="F227" s="208" t="str">
        <f>RIGHT(DEDEL!D224,4)&amp;"."&amp;DEDEL!N224&amp;"."&amp;DEDEL!L224&amp;"."&amp;MiscPay!$C$5</f>
        <v>3523.DDEL.E27.Au20</v>
      </c>
      <c r="G227" s="209">
        <f t="shared" ca="1" si="9"/>
        <v>44105</v>
      </c>
      <c r="H227" s="210">
        <f t="shared" ca="1" si="10"/>
        <v>0</v>
      </c>
      <c r="I227" s="211">
        <f t="shared" ca="1" si="11"/>
        <v>44105</v>
      </c>
      <c r="J227" s="127">
        <v>3</v>
      </c>
      <c r="K227" s="127" t="b">
        <v>1</v>
      </c>
      <c r="L227" s="127" t="s">
        <v>4034</v>
      </c>
      <c r="M227" s="127" t="b">
        <v>1</v>
      </c>
      <c r="N227" s="127" t="s">
        <v>3692</v>
      </c>
      <c r="O227" s="208" t="str">
        <f>LEFT(DEDEL!E224,19)&amp;"."&amp;DEDELCR!F227</f>
        <v>Martin Primary Scho.3523.DDEL.E27.Au20</v>
      </c>
      <c r="P227" s="212" t="str">
        <f>DEDEL!J224</f>
        <v>10162/543965</v>
      </c>
      <c r="Q227" s="127" t="b">
        <v>1</v>
      </c>
      <c r="R227" s="127" t="b">
        <v>1</v>
      </c>
      <c r="S227" s="127" t="b">
        <v>1</v>
      </c>
    </row>
    <row r="228" spans="1:19" x14ac:dyDescent="0.25">
      <c r="A228" s="127" t="s">
        <v>4033</v>
      </c>
      <c r="B228" s="206">
        <v>1</v>
      </c>
      <c r="C228" s="127">
        <v>2</v>
      </c>
      <c r="D228" s="207">
        <f>DEDEL!K225</f>
        <v>400112</v>
      </c>
      <c r="E228" s="127" t="b">
        <v>1</v>
      </c>
      <c r="F228" s="208" t="str">
        <f>RIGHT(DEDEL!D225,4)&amp;"."&amp;DEDEL!N225&amp;"."&amp;DEDEL!L225&amp;"."&amp;MiscPay!$C$5</f>
        <v>5948.DDEL.E27.Au20</v>
      </c>
      <c r="G228" s="209">
        <f t="shared" ca="1" si="9"/>
        <v>44105</v>
      </c>
      <c r="H228" s="210">
        <f t="shared" ca="1" si="10"/>
        <v>0</v>
      </c>
      <c r="I228" s="211">
        <f t="shared" ca="1" si="11"/>
        <v>44105</v>
      </c>
      <c r="J228" s="127">
        <v>3</v>
      </c>
      <c r="K228" s="127" t="b">
        <v>1</v>
      </c>
      <c r="L228" s="127" t="s">
        <v>4034</v>
      </c>
      <c r="M228" s="127" t="b">
        <v>1</v>
      </c>
      <c r="N228" s="127" t="s">
        <v>3692</v>
      </c>
      <c r="O228" s="208" t="str">
        <f>LEFT(DEDEL!E225,19)&amp;"."&amp;DEDELCR!F228</f>
        <v>Mathilda Marks-Kenn.5948.DDEL.E27.Au20</v>
      </c>
      <c r="P228" s="212" t="str">
        <f>DEDEL!J225</f>
        <v>10162/543965</v>
      </c>
      <c r="Q228" s="127" t="b">
        <v>1</v>
      </c>
      <c r="R228" s="127" t="b">
        <v>1</v>
      </c>
      <c r="S228" s="127" t="b">
        <v>1</v>
      </c>
    </row>
    <row r="229" spans="1:19" x14ac:dyDescent="0.25">
      <c r="A229" s="127" t="s">
        <v>4033</v>
      </c>
      <c r="B229" s="206">
        <v>1</v>
      </c>
      <c r="C229" s="127">
        <v>2</v>
      </c>
      <c r="D229" s="207">
        <f>DEDEL!K226</f>
        <v>400110</v>
      </c>
      <c r="E229" s="127" t="b">
        <v>1</v>
      </c>
      <c r="F229" s="208" t="str">
        <f>RIGHT(DEDEL!D226,4)&amp;"."&amp;DEDEL!N226&amp;"."&amp;DEDEL!L226&amp;"."&amp;MiscPay!$C$5</f>
        <v>5949.DDEL.E27.Au20</v>
      </c>
      <c r="G229" s="209">
        <f t="shared" ca="1" si="9"/>
        <v>44105</v>
      </c>
      <c r="H229" s="210">
        <f t="shared" ca="1" si="10"/>
        <v>0</v>
      </c>
      <c r="I229" s="211">
        <f t="shared" ca="1" si="11"/>
        <v>44105</v>
      </c>
      <c r="J229" s="127">
        <v>3</v>
      </c>
      <c r="K229" s="127" t="b">
        <v>1</v>
      </c>
      <c r="L229" s="127" t="s">
        <v>4034</v>
      </c>
      <c r="M229" s="127" t="b">
        <v>1</v>
      </c>
      <c r="N229" s="127" t="s">
        <v>3692</v>
      </c>
      <c r="O229" s="208" t="str">
        <f>LEFT(DEDEL!E226,19)&amp;"."&amp;DEDELCR!F229</f>
        <v>Menorah Foundation .5949.DDEL.E27.Au20</v>
      </c>
      <c r="P229" s="212" t="str">
        <f>DEDEL!J226</f>
        <v>10162/543965</v>
      </c>
      <c r="Q229" s="127" t="b">
        <v>1</v>
      </c>
      <c r="R229" s="127" t="b">
        <v>1</v>
      </c>
      <c r="S229" s="127" t="b">
        <v>1</v>
      </c>
    </row>
    <row r="230" spans="1:19" x14ac:dyDescent="0.25">
      <c r="A230" s="127" t="s">
        <v>4033</v>
      </c>
      <c r="B230" s="206">
        <v>1</v>
      </c>
      <c r="C230" s="127">
        <v>2</v>
      </c>
      <c r="D230" s="207">
        <f>DEDEL!K227</f>
        <v>400007</v>
      </c>
      <c r="E230" s="127" t="b">
        <v>1</v>
      </c>
      <c r="F230" s="208" t="str">
        <f>RIGHT(DEDEL!D227,4)&amp;"."&amp;DEDEL!N227&amp;"."&amp;DEDEL!L227&amp;"."&amp;MiscPay!$C$5</f>
        <v>3513.DDEL.E27.Au20</v>
      </c>
      <c r="G230" s="209">
        <f t="shared" ca="1" si="9"/>
        <v>44105</v>
      </c>
      <c r="H230" s="210">
        <f t="shared" ca="1" si="10"/>
        <v>0</v>
      </c>
      <c r="I230" s="211">
        <f t="shared" ca="1" si="11"/>
        <v>44105</v>
      </c>
      <c r="J230" s="127">
        <v>3</v>
      </c>
      <c r="K230" s="127" t="b">
        <v>1</v>
      </c>
      <c r="L230" s="127" t="s">
        <v>4034</v>
      </c>
      <c r="M230" s="127" t="b">
        <v>1</v>
      </c>
      <c r="N230" s="127" t="s">
        <v>3692</v>
      </c>
      <c r="O230" s="208" t="str">
        <f>LEFT(DEDEL!E227,19)&amp;"."&amp;DEDELCR!F230</f>
        <v>Menorah Primary Sch.3513.DDEL.E27.Au20</v>
      </c>
      <c r="P230" s="212" t="str">
        <f>DEDEL!J227</f>
        <v>10162/543965</v>
      </c>
      <c r="Q230" s="127" t="b">
        <v>1</v>
      </c>
      <c r="R230" s="127" t="b">
        <v>1</v>
      </c>
      <c r="S230" s="127" t="b">
        <v>1</v>
      </c>
    </row>
    <row r="231" spans="1:19" x14ac:dyDescent="0.25">
      <c r="A231" s="127" t="s">
        <v>4033</v>
      </c>
      <c r="B231" s="206">
        <v>1</v>
      </c>
      <c r="C231" s="127">
        <v>2</v>
      </c>
      <c r="D231" s="207">
        <f>DEDEL!K228</f>
        <v>400086</v>
      </c>
      <c r="E231" s="127" t="b">
        <v>1</v>
      </c>
      <c r="F231" s="208" t="str">
        <f>RIGHT(DEDEL!D228,4)&amp;"."&amp;DEDEL!N228&amp;"."&amp;DEDEL!L228&amp;"."&amp;MiscPay!$C$5</f>
        <v>3305.DDEL.E27.Au20</v>
      </c>
      <c r="G231" s="209">
        <f t="shared" ca="1" si="9"/>
        <v>44105</v>
      </c>
      <c r="H231" s="210">
        <f t="shared" ca="1" si="10"/>
        <v>0</v>
      </c>
      <c r="I231" s="211">
        <f t="shared" ca="1" si="11"/>
        <v>44105</v>
      </c>
      <c r="J231" s="127">
        <v>3</v>
      </c>
      <c r="K231" s="127" t="b">
        <v>1</v>
      </c>
      <c r="L231" s="127" t="s">
        <v>4034</v>
      </c>
      <c r="M231" s="127" t="b">
        <v>1</v>
      </c>
      <c r="N231" s="127" t="s">
        <v>3692</v>
      </c>
      <c r="O231" s="208" t="str">
        <f>LEFT(DEDEL!E228,19)&amp;"."&amp;DEDELCR!F231</f>
        <v>Monken Hadley C E P.3305.DDEL.E27.Au20</v>
      </c>
      <c r="P231" s="212" t="str">
        <f>DEDEL!J228</f>
        <v>10162/543965</v>
      </c>
      <c r="Q231" s="127" t="b">
        <v>1</v>
      </c>
      <c r="R231" s="127" t="b">
        <v>1</v>
      </c>
      <c r="S231" s="127" t="b">
        <v>1</v>
      </c>
    </row>
    <row r="232" spans="1:19" x14ac:dyDescent="0.25">
      <c r="A232" s="127" t="s">
        <v>4033</v>
      </c>
      <c r="B232" s="206">
        <v>1</v>
      </c>
      <c r="C232" s="127">
        <v>2</v>
      </c>
      <c r="D232" s="207">
        <f>DEDEL!K229</f>
        <v>400048</v>
      </c>
      <c r="E232" s="127" t="b">
        <v>1</v>
      </c>
      <c r="F232" s="208" t="str">
        <f>RIGHT(DEDEL!D229,4)&amp;"."&amp;DEDEL!N229&amp;"."&amp;DEDEL!L229&amp;"."&amp;MiscPay!$C$5</f>
        <v>2042.DDEL.E27.Au20</v>
      </c>
      <c r="G232" s="209">
        <f t="shared" ca="1" si="9"/>
        <v>44105</v>
      </c>
      <c r="H232" s="210">
        <f t="shared" ca="1" si="10"/>
        <v>0</v>
      </c>
      <c r="I232" s="211">
        <f t="shared" ca="1" si="11"/>
        <v>44105</v>
      </c>
      <c r="J232" s="127">
        <v>3</v>
      </c>
      <c r="K232" s="127" t="b">
        <v>1</v>
      </c>
      <c r="L232" s="127" t="s">
        <v>4034</v>
      </c>
      <c r="M232" s="127" t="b">
        <v>1</v>
      </c>
      <c r="N232" s="127" t="s">
        <v>3692</v>
      </c>
      <c r="O232" s="208" t="str">
        <f>LEFT(DEDEL!E229,19)&amp;"."&amp;DEDELCR!F232</f>
        <v>Monkfrith School.2042.DDEL.E27.Au20</v>
      </c>
      <c r="P232" s="212" t="str">
        <f>DEDEL!J229</f>
        <v>10162/543965</v>
      </c>
      <c r="Q232" s="127" t="b">
        <v>1</v>
      </c>
      <c r="R232" s="127" t="b">
        <v>1</v>
      </c>
      <c r="S232" s="127" t="b">
        <v>1</v>
      </c>
    </row>
    <row r="233" spans="1:19" x14ac:dyDescent="0.25">
      <c r="A233" s="127" t="s">
        <v>4033</v>
      </c>
      <c r="B233" s="206">
        <v>1</v>
      </c>
      <c r="C233" s="127">
        <v>2</v>
      </c>
      <c r="D233" s="207">
        <f>DEDEL!K230</f>
        <v>400087</v>
      </c>
      <c r="E233" s="127" t="b">
        <v>1</v>
      </c>
      <c r="F233" s="208" t="str">
        <f>RIGHT(DEDEL!D230,4)&amp;"."&amp;DEDEL!N230&amp;"."&amp;DEDEL!L230&amp;"."&amp;MiscPay!$C$5</f>
        <v>2044.DDEL.E27.Au20</v>
      </c>
      <c r="G233" s="209">
        <f t="shared" ca="1" si="9"/>
        <v>44105</v>
      </c>
      <c r="H233" s="210">
        <f t="shared" ca="1" si="10"/>
        <v>0</v>
      </c>
      <c r="I233" s="211">
        <f t="shared" ca="1" si="11"/>
        <v>44105</v>
      </c>
      <c r="J233" s="127">
        <v>3</v>
      </c>
      <c r="K233" s="127" t="b">
        <v>1</v>
      </c>
      <c r="L233" s="127" t="s">
        <v>4034</v>
      </c>
      <c r="M233" s="127" t="b">
        <v>1</v>
      </c>
      <c r="N233" s="127" t="s">
        <v>3692</v>
      </c>
      <c r="O233" s="208" t="str">
        <f>LEFT(DEDEL!E230,19)&amp;"."&amp;DEDELCR!F233</f>
        <v>Moss Hall Infant Sc.2044.DDEL.E27.Au20</v>
      </c>
      <c r="P233" s="212" t="str">
        <f>DEDEL!J230</f>
        <v>10162/543965</v>
      </c>
      <c r="Q233" s="127" t="b">
        <v>1</v>
      </c>
      <c r="R233" s="127" t="b">
        <v>1</v>
      </c>
      <c r="S233" s="127" t="b">
        <v>1</v>
      </c>
    </row>
    <row r="234" spans="1:19" x14ac:dyDescent="0.25">
      <c r="A234" s="127" t="s">
        <v>4033</v>
      </c>
      <c r="B234" s="206">
        <v>1</v>
      </c>
      <c r="C234" s="127">
        <v>2</v>
      </c>
      <c r="D234" s="207">
        <f>DEDEL!K231</f>
        <v>400088</v>
      </c>
      <c r="E234" s="127" t="b">
        <v>1</v>
      </c>
      <c r="F234" s="208" t="str">
        <f>RIGHT(DEDEL!D231,4)&amp;"."&amp;DEDEL!N231&amp;"."&amp;DEDEL!L231&amp;"."&amp;MiscPay!$C$5</f>
        <v>2043.DDEL.E27.Au20</v>
      </c>
      <c r="G234" s="209">
        <f t="shared" ca="1" si="9"/>
        <v>44105</v>
      </c>
      <c r="H234" s="210">
        <f t="shared" ca="1" si="10"/>
        <v>0</v>
      </c>
      <c r="I234" s="211">
        <f t="shared" ca="1" si="11"/>
        <v>44105</v>
      </c>
      <c r="J234" s="127">
        <v>3</v>
      </c>
      <c r="K234" s="127" t="b">
        <v>1</v>
      </c>
      <c r="L234" s="127" t="s">
        <v>4034</v>
      </c>
      <c r="M234" s="127" t="b">
        <v>1</v>
      </c>
      <c r="N234" s="127" t="s">
        <v>3692</v>
      </c>
      <c r="O234" s="208" t="str">
        <f>LEFT(DEDEL!E231,19)&amp;"."&amp;DEDELCR!F234</f>
        <v>Moss Hall Junior Sc.2043.DDEL.E27.Au20</v>
      </c>
      <c r="P234" s="212" t="str">
        <f>DEDEL!J231</f>
        <v>10162/543965</v>
      </c>
      <c r="Q234" s="127" t="b">
        <v>1</v>
      </c>
      <c r="R234" s="127" t="b">
        <v>1</v>
      </c>
      <c r="S234" s="127" t="b">
        <v>1</v>
      </c>
    </row>
    <row r="235" spans="1:19" x14ac:dyDescent="0.25">
      <c r="A235" s="127" t="s">
        <v>4033</v>
      </c>
      <c r="B235" s="206">
        <v>1</v>
      </c>
      <c r="C235" s="127">
        <v>2</v>
      </c>
      <c r="D235" s="207">
        <f>DEDEL!K232</f>
        <v>158733</v>
      </c>
      <c r="E235" s="127" t="b">
        <v>1</v>
      </c>
      <c r="F235" s="208" t="str">
        <f>RIGHT(DEDEL!D232,4)&amp;"."&amp;DEDEL!N232&amp;"."&amp;DEDEL!L232&amp;"."&amp;MiscPay!$C$5</f>
        <v>2053.DDEL.E27.Au20</v>
      </c>
      <c r="G235" s="209">
        <f t="shared" ca="1" si="9"/>
        <v>44105</v>
      </c>
      <c r="H235" s="210">
        <f t="shared" ca="1" si="10"/>
        <v>0</v>
      </c>
      <c r="I235" s="211">
        <f t="shared" ca="1" si="11"/>
        <v>44105</v>
      </c>
      <c r="J235" s="127">
        <v>3</v>
      </c>
      <c r="K235" s="127" t="b">
        <v>1</v>
      </c>
      <c r="L235" s="127" t="s">
        <v>4034</v>
      </c>
      <c r="M235" s="127" t="b">
        <v>1</v>
      </c>
      <c r="N235" s="127" t="s">
        <v>3692</v>
      </c>
      <c r="O235" s="208" t="str">
        <f>LEFT(DEDEL!E232,19)&amp;"."&amp;DEDELCR!F235</f>
        <v>Noam Primary School.2053.DDEL.E27.Au20</v>
      </c>
      <c r="P235" s="212" t="str">
        <f>DEDEL!J232</f>
        <v>10162/543965</v>
      </c>
      <c r="Q235" s="127" t="b">
        <v>1</v>
      </c>
      <c r="R235" s="127" t="b">
        <v>1</v>
      </c>
      <c r="S235" s="127" t="b">
        <v>1</v>
      </c>
    </row>
    <row r="236" spans="1:19" x14ac:dyDescent="0.25">
      <c r="A236" s="127" t="s">
        <v>4033</v>
      </c>
      <c r="B236" s="206">
        <v>1</v>
      </c>
      <c r="C236" s="127">
        <v>2</v>
      </c>
      <c r="D236" s="207">
        <f>DEDEL!K233</f>
        <v>400089</v>
      </c>
      <c r="E236" s="127" t="b">
        <v>1</v>
      </c>
      <c r="F236" s="208" t="str">
        <f>RIGHT(DEDEL!D233,4)&amp;"."&amp;DEDEL!N233&amp;"."&amp;DEDEL!L233&amp;"."&amp;MiscPay!$C$5</f>
        <v>2045.DDEL.E27.Au20</v>
      </c>
      <c r="G236" s="209">
        <f t="shared" ca="1" si="9"/>
        <v>44105</v>
      </c>
      <c r="H236" s="210">
        <f t="shared" ca="1" si="10"/>
        <v>0</v>
      </c>
      <c r="I236" s="211">
        <f t="shared" ca="1" si="11"/>
        <v>44105</v>
      </c>
      <c r="J236" s="127">
        <v>3</v>
      </c>
      <c r="K236" s="127" t="b">
        <v>1</v>
      </c>
      <c r="L236" s="127" t="s">
        <v>4034</v>
      </c>
      <c r="M236" s="127" t="b">
        <v>1</v>
      </c>
      <c r="N236" s="127" t="s">
        <v>3692</v>
      </c>
      <c r="O236" s="208" t="str">
        <f>LEFT(DEDEL!E233,19)&amp;"."&amp;DEDELCR!F236</f>
        <v>Northside School.2045.DDEL.E27.Au20</v>
      </c>
      <c r="P236" s="212" t="str">
        <f>DEDEL!J233</f>
        <v>10162/543965</v>
      </c>
      <c r="Q236" s="127" t="b">
        <v>1</v>
      </c>
      <c r="R236" s="127" t="b">
        <v>1</v>
      </c>
      <c r="S236" s="127" t="b">
        <v>1</v>
      </c>
    </row>
    <row r="237" spans="1:19" x14ac:dyDescent="0.25">
      <c r="A237" s="127" t="s">
        <v>4033</v>
      </c>
      <c r="B237" s="206">
        <v>1</v>
      </c>
      <c r="C237" s="127">
        <v>2</v>
      </c>
      <c r="D237" s="207">
        <f>DEDEL!K234</f>
        <v>400113</v>
      </c>
      <c r="E237" s="127" t="b">
        <v>1</v>
      </c>
      <c r="F237" s="208" t="str">
        <f>RIGHT(DEDEL!D234,4)&amp;"."&amp;DEDEL!N234&amp;"."&amp;DEDEL!L234&amp;"."&amp;MiscPay!$C$5</f>
        <v>2077.DDEL.E27.Au20</v>
      </c>
      <c r="G237" s="209">
        <f t="shared" ca="1" si="9"/>
        <v>44105</v>
      </c>
      <c r="H237" s="210">
        <f t="shared" ca="1" si="10"/>
        <v>0</v>
      </c>
      <c r="I237" s="211">
        <f t="shared" ca="1" si="11"/>
        <v>44105</v>
      </c>
      <c r="J237" s="127">
        <v>3</v>
      </c>
      <c r="K237" s="127" t="b">
        <v>1</v>
      </c>
      <c r="L237" s="127" t="s">
        <v>4034</v>
      </c>
      <c r="M237" s="127" t="b">
        <v>1</v>
      </c>
      <c r="N237" s="127" t="s">
        <v>3692</v>
      </c>
      <c r="O237" s="208" t="str">
        <f>LEFT(DEDEL!E234,19)&amp;"."&amp;DEDELCR!F237</f>
        <v>Orion Primary Schoo.2077.DDEL.E27.Au20</v>
      </c>
      <c r="P237" s="212" t="str">
        <f>DEDEL!J234</f>
        <v>10162/543965</v>
      </c>
      <c r="Q237" s="127" t="b">
        <v>1</v>
      </c>
      <c r="R237" s="127" t="b">
        <v>1</v>
      </c>
      <c r="S237" s="127" t="b">
        <v>1</v>
      </c>
    </row>
    <row r="238" spans="1:19" x14ac:dyDescent="0.25">
      <c r="A238" s="127" t="s">
        <v>4033</v>
      </c>
      <c r="B238" s="206">
        <v>1</v>
      </c>
      <c r="C238" s="127">
        <v>2</v>
      </c>
      <c r="D238" s="207">
        <f>DEDEL!K235</f>
        <v>400021</v>
      </c>
      <c r="E238" s="127" t="b">
        <v>1</v>
      </c>
      <c r="F238" s="208" t="str">
        <f>RIGHT(DEDEL!D235,4)&amp;"."&amp;DEDEL!N235&amp;"."&amp;DEDEL!L235&amp;"."&amp;MiscPay!$C$5</f>
        <v>5201.DDEL.E27.Au20</v>
      </c>
      <c r="G238" s="209">
        <f t="shared" ca="1" si="9"/>
        <v>44105</v>
      </c>
      <c r="H238" s="210">
        <f t="shared" ca="1" si="10"/>
        <v>0</v>
      </c>
      <c r="I238" s="211">
        <f t="shared" ca="1" si="11"/>
        <v>44105</v>
      </c>
      <c r="J238" s="127">
        <v>3</v>
      </c>
      <c r="K238" s="127" t="b">
        <v>1</v>
      </c>
      <c r="L238" s="127" t="s">
        <v>4034</v>
      </c>
      <c r="M238" s="127" t="b">
        <v>1</v>
      </c>
      <c r="N238" s="127" t="s">
        <v>3692</v>
      </c>
      <c r="O238" s="208" t="str">
        <f>LEFT(DEDEL!E235,19)&amp;"."&amp;DEDELCR!F238</f>
        <v>Osidge Primary Scho.5201.DDEL.E27.Au20</v>
      </c>
      <c r="P238" s="212" t="str">
        <f>DEDEL!J235</f>
        <v>10162/543965</v>
      </c>
      <c r="Q238" s="127" t="b">
        <v>1</v>
      </c>
      <c r="R238" s="127" t="b">
        <v>1</v>
      </c>
      <c r="S238" s="127" t="b">
        <v>1</v>
      </c>
    </row>
    <row r="239" spans="1:19" x14ac:dyDescent="0.25">
      <c r="A239" s="127" t="s">
        <v>4033</v>
      </c>
      <c r="B239" s="206">
        <v>1</v>
      </c>
      <c r="C239" s="127">
        <v>2</v>
      </c>
      <c r="D239" s="207">
        <f>DEDEL!K236</f>
        <v>400003</v>
      </c>
      <c r="E239" s="127" t="b">
        <v>1</v>
      </c>
      <c r="F239" s="208" t="str">
        <f>RIGHT(DEDEL!D236,4)&amp;"."&amp;DEDEL!N236&amp;"."&amp;DEDEL!L236&amp;"."&amp;MiscPay!$C$5</f>
        <v>3501.DDEL.E27.Au20</v>
      </c>
      <c r="G239" s="209">
        <f t="shared" ca="1" si="9"/>
        <v>44105</v>
      </c>
      <c r="H239" s="210">
        <f t="shared" ca="1" si="10"/>
        <v>0</v>
      </c>
      <c r="I239" s="211">
        <f t="shared" ca="1" si="11"/>
        <v>44105</v>
      </c>
      <c r="J239" s="127">
        <v>3</v>
      </c>
      <c r="K239" s="127" t="b">
        <v>1</v>
      </c>
      <c r="L239" s="127" t="s">
        <v>4034</v>
      </c>
      <c r="M239" s="127" t="b">
        <v>1</v>
      </c>
      <c r="N239" s="127" t="s">
        <v>3692</v>
      </c>
      <c r="O239" s="208" t="str">
        <f>LEFT(DEDEL!E236,19)&amp;"."&amp;DEDELCR!F239</f>
        <v>Our Lady of Lourdes.3501.DDEL.E27.Au20</v>
      </c>
      <c r="P239" s="212" t="str">
        <f>DEDEL!J236</f>
        <v>10162/543965</v>
      </c>
      <c r="Q239" s="127" t="b">
        <v>1</v>
      </c>
      <c r="R239" s="127" t="b">
        <v>1</v>
      </c>
      <c r="S239" s="127" t="b">
        <v>1</v>
      </c>
    </row>
    <row r="240" spans="1:19" x14ac:dyDescent="0.25">
      <c r="A240" s="127" t="s">
        <v>4033</v>
      </c>
      <c r="B240" s="206">
        <v>1</v>
      </c>
      <c r="C240" s="127">
        <v>2</v>
      </c>
      <c r="D240" s="207">
        <f>DEDEL!K237</f>
        <v>400014</v>
      </c>
      <c r="E240" s="127" t="b">
        <v>1</v>
      </c>
      <c r="F240" s="208" t="str">
        <f>RIGHT(DEDEL!D237,4)&amp;"."&amp;DEDEL!N237&amp;"."&amp;DEDEL!L237&amp;"."&amp;MiscPay!$C$5</f>
        <v>2078.DDEL.E27.Au20</v>
      </c>
      <c r="G240" s="209">
        <f t="shared" ca="1" si="9"/>
        <v>44105</v>
      </c>
      <c r="H240" s="210">
        <f t="shared" ca="1" si="10"/>
        <v>0</v>
      </c>
      <c r="I240" s="211">
        <f t="shared" ca="1" si="11"/>
        <v>44105</v>
      </c>
      <c r="J240" s="127">
        <v>3</v>
      </c>
      <c r="K240" s="127" t="b">
        <v>1</v>
      </c>
      <c r="L240" s="127" t="s">
        <v>4034</v>
      </c>
      <c r="M240" s="127" t="b">
        <v>1</v>
      </c>
      <c r="N240" s="127" t="s">
        <v>3692</v>
      </c>
      <c r="O240" s="208" t="str">
        <f>LEFT(DEDEL!E237,19)&amp;"."&amp;DEDELCR!F240</f>
        <v>Pardes House School.2078.DDEL.E27.Au20</v>
      </c>
      <c r="P240" s="212" t="str">
        <f>DEDEL!J237</f>
        <v>10162/543965</v>
      </c>
      <c r="Q240" s="127" t="b">
        <v>1</v>
      </c>
      <c r="R240" s="127" t="b">
        <v>1</v>
      </c>
      <c r="S240" s="127" t="b">
        <v>1</v>
      </c>
    </row>
    <row r="241" spans="1:19" x14ac:dyDescent="0.25">
      <c r="A241" s="127" t="s">
        <v>4033</v>
      </c>
      <c r="B241" s="206">
        <v>1</v>
      </c>
      <c r="C241" s="127">
        <v>2</v>
      </c>
      <c r="D241" s="207">
        <f>DEDEL!K238</f>
        <v>400010</v>
      </c>
      <c r="E241" s="127" t="b">
        <v>1</v>
      </c>
      <c r="F241" s="208" t="str">
        <f>RIGHT(DEDEL!D238,4)&amp;"."&amp;DEDEL!N238&amp;"."&amp;DEDEL!L238&amp;"."&amp;MiscPay!$C$5</f>
        <v>2071.DDEL.E27.Au20</v>
      </c>
      <c r="G241" s="209">
        <f t="shared" ca="1" si="9"/>
        <v>44105</v>
      </c>
      <c r="H241" s="210">
        <f t="shared" ca="1" si="10"/>
        <v>0</v>
      </c>
      <c r="I241" s="211">
        <f t="shared" ca="1" si="11"/>
        <v>44105</v>
      </c>
      <c r="J241" s="127">
        <v>3</v>
      </c>
      <c r="K241" s="127" t="b">
        <v>1</v>
      </c>
      <c r="L241" s="127" t="s">
        <v>4034</v>
      </c>
      <c r="M241" s="127" t="b">
        <v>1</v>
      </c>
      <c r="N241" s="127" t="s">
        <v>3692</v>
      </c>
      <c r="O241" s="208" t="str">
        <f>LEFT(DEDEL!E238,19)&amp;"."&amp;DEDELCR!F241</f>
        <v>Queenswell Infant a.2071.DDEL.E27.Au20</v>
      </c>
      <c r="P241" s="212" t="str">
        <f>DEDEL!J238</f>
        <v>10162/543965</v>
      </c>
      <c r="Q241" s="127" t="b">
        <v>1</v>
      </c>
      <c r="R241" s="127" t="b">
        <v>1</v>
      </c>
      <c r="S241" s="127" t="b">
        <v>1</v>
      </c>
    </row>
    <row r="242" spans="1:19" x14ac:dyDescent="0.25">
      <c r="A242" s="127" t="s">
        <v>4033</v>
      </c>
      <c r="B242" s="206">
        <v>1</v>
      </c>
      <c r="C242" s="127">
        <v>2</v>
      </c>
      <c r="D242" s="207">
        <f>DEDEL!K239</f>
        <v>400012</v>
      </c>
      <c r="E242" s="127" t="b">
        <v>1</v>
      </c>
      <c r="F242" s="208" t="str">
        <f>RIGHT(DEDEL!D239,4)&amp;"."&amp;DEDEL!N239&amp;"."&amp;DEDEL!L239&amp;"."&amp;MiscPay!$C$5</f>
        <v>2072.DDEL.E27.Au20</v>
      </c>
      <c r="G242" s="209">
        <f t="shared" ca="1" si="9"/>
        <v>44105</v>
      </c>
      <c r="H242" s="210">
        <f t="shared" ca="1" si="10"/>
        <v>0</v>
      </c>
      <c r="I242" s="211">
        <f t="shared" ca="1" si="11"/>
        <v>44105</v>
      </c>
      <c r="J242" s="127">
        <v>3</v>
      </c>
      <c r="K242" s="127" t="b">
        <v>1</v>
      </c>
      <c r="L242" s="127" t="s">
        <v>4034</v>
      </c>
      <c r="M242" s="127" t="b">
        <v>1</v>
      </c>
      <c r="N242" s="127" t="s">
        <v>3692</v>
      </c>
      <c r="O242" s="208" t="str">
        <f>LEFT(DEDEL!E239,19)&amp;"."&amp;DEDELCR!F242</f>
        <v>Queenswell Junior S.2072.DDEL.E27.Au20</v>
      </c>
      <c r="P242" s="212" t="str">
        <f>DEDEL!J239</f>
        <v>10162/543965</v>
      </c>
      <c r="Q242" s="127" t="b">
        <v>1</v>
      </c>
      <c r="R242" s="127" t="b">
        <v>1</v>
      </c>
      <c r="S242" s="127" t="b">
        <v>1</v>
      </c>
    </row>
    <row r="243" spans="1:19" x14ac:dyDescent="0.25">
      <c r="A243" s="127" t="s">
        <v>4033</v>
      </c>
      <c r="B243" s="206">
        <v>1</v>
      </c>
      <c r="C243" s="127">
        <v>2</v>
      </c>
      <c r="D243" s="207">
        <f>DEDEL!K240</f>
        <v>400093</v>
      </c>
      <c r="E243" s="127" t="b">
        <v>1</v>
      </c>
      <c r="F243" s="208" t="str">
        <f>RIGHT(DEDEL!D240,4)&amp;"."&amp;DEDEL!N240&amp;"."&amp;DEDEL!L240&amp;"."&amp;MiscPay!$C$5</f>
        <v>3512.DDEL.E27.Au20</v>
      </c>
      <c r="G243" s="209">
        <f t="shared" ca="1" si="9"/>
        <v>44105</v>
      </c>
      <c r="H243" s="210">
        <f t="shared" ca="1" si="10"/>
        <v>0</v>
      </c>
      <c r="I243" s="211">
        <f t="shared" ca="1" si="11"/>
        <v>44105</v>
      </c>
      <c r="J243" s="127">
        <v>3</v>
      </c>
      <c r="K243" s="127" t="b">
        <v>1</v>
      </c>
      <c r="L243" s="127" t="s">
        <v>4034</v>
      </c>
      <c r="M243" s="127" t="b">
        <v>1</v>
      </c>
      <c r="N243" s="127" t="s">
        <v>3692</v>
      </c>
      <c r="O243" s="208" t="str">
        <f>LEFT(DEDEL!E240,19)&amp;"."&amp;DEDELCR!F243</f>
        <v>Rosh Pinah.3512.DDEL.E27.Au20</v>
      </c>
      <c r="P243" s="212" t="str">
        <f>DEDEL!J240</f>
        <v>10162/543965</v>
      </c>
      <c r="Q243" s="127" t="b">
        <v>1</v>
      </c>
      <c r="R243" s="127" t="b">
        <v>1</v>
      </c>
      <c r="S243" s="127" t="b">
        <v>1</v>
      </c>
    </row>
    <row r="244" spans="1:19" x14ac:dyDescent="0.25">
      <c r="A244" s="127" t="s">
        <v>4033</v>
      </c>
      <c r="B244" s="206">
        <v>1</v>
      </c>
      <c r="C244" s="127">
        <v>2</v>
      </c>
      <c r="D244" s="207">
        <f>DEDEL!K241</f>
        <v>400071</v>
      </c>
      <c r="E244" s="127" t="b">
        <v>1</v>
      </c>
      <c r="F244" s="208" t="str">
        <f>RIGHT(DEDEL!D241,4)&amp;"."&amp;DEDEL!N241&amp;"."&amp;DEDEL!L241&amp;"."&amp;MiscPay!$C$5</f>
        <v>3510.DDEL.E27.Au20</v>
      </c>
      <c r="G244" s="209">
        <f t="shared" ca="1" si="9"/>
        <v>44105</v>
      </c>
      <c r="H244" s="210">
        <f t="shared" ca="1" si="10"/>
        <v>0</v>
      </c>
      <c r="I244" s="211">
        <f t="shared" ca="1" si="11"/>
        <v>44105</v>
      </c>
      <c r="J244" s="127">
        <v>3</v>
      </c>
      <c r="K244" s="127" t="b">
        <v>1</v>
      </c>
      <c r="L244" s="127" t="s">
        <v>4034</v>
      </c>
      <c r="M244" s="127" t="b">
        <v>1</v>
      </c>
      <c r="N244" s="127" t="s">
        <v>3692</v>
      </c>
      <c r="O244" s="208" t="str">
        <f>LEFT(DEDEL!E241,19)&amp;"."&amp;DEDELCR!F244</f>
        <v>Sacred Heart School.3510.DDEL.E27.Au20</v>
      </c>
      <c r="P244" s="212" t="str">
        <f>DEDEL!J241</f>
        <v>10162/543965</v>
      </c>
      <c r="Q244" s="127" t="b">
        <v>1</v>
      </c>
      <c r="R244" s="127" t="b">
        <v>1</v>
      </c>
      <c r="S244" s="127" t="b">
        <v>1</v>
      </c>
    </row>
    <row r="245" spans="1:19" x14ac:dyDescent="0.25">
      <c r="A245" s="127" t="s">
        <v>4033</v>
      </c>
      <c r="B245" s="206">
        <v>1</v>
      </c>
      <c r="C245" s="127">
        <v>2</v>
      </c>
      <c r="D245" s="207">
        <f>DEDEL!K242</f>
        <v>400096</v>
      </c>
      <c r="E245" s="127" t="b">
        <v>1</v>
      </c>
      <c r="F245" s="208" t="str">
        <f>RIGHT(DEDEL!D242,4)&amp;"."&amp;DEDEL!N242&amp;"."&amp;DEDEL!L242&amp;"."&amp;MiscPay!$C$5</f>
        <v>3502.DDEL.E27.Au20</v>
      </c>
      <c r="G245" s="209">
        <f t="shared" ca="1" si="9"/>
        <v>44105</v>
      </c>
      <c r="H245" s="210">
        <f t="shared" ca="1" si="10"/>
        <v>0</v>
      </c>
      <c r="I245" s="211">
        <f t="shared" ca="1" si="11"/>
        <v>44105</v>
      </c>
      <c r="J245" s="127">
        <v>3</v>
      </c>
      <c r="K245" s="127" t="b">
        <v>1</v>
      </c>
      <c r="L245" s="127" t="s">
        <v>4034</v>
      </c>
      <c r="M245" s="127" t="b">
        <v>1</v>
      </c>
      <c r="N245" s="127" t="s">
        <v>3692</v>
      </c>
      <c r="O245" s="208" t="str">
        <f>LEFT(DEDEL!E242,19)&amp;"."&amp;DEDELCR!F245</f>
        <v>St Agnes RC Primary.3502.DDEL.E27.Au20</v>
      </c>
      <c r="P245" s="212" t="str">
        <f>DEDEL!J242</f>
        <v>10162/543965</v>
      </c>
      <c r="Q245" s="127" t="b">
        <v>1</v>
      </c>
      <c r="R245" s="127" t="b">
        <v>1</v>
      </c>
      <c r="S245" s="127" t="b">
        <v>1</v>
      </c>
    </row>
    <row r="246" spans="1:19" x14ac:dyDescent="0.25">
      <c r="A246" s="127" t="s">
        <v>4033</v>
      </c>
      <c r="B246" s="206">
        <v>1</v>
      </c>
      <c r="C246" s="127">
        <v>2</v>
      </c>
      <c r="D246" s="207">
        <f>DEDEL!K243</f>
        <v>400062</v>
      </c>
      <c r="E246" s="127" t="b">
        <v>1</v>
      </c>
      <c r="F246" s="208" t="str">
        <f>RIGHT(DEDEL!D243,4)&amp;"."&amp;DEDEL!N243&amp;"."&amp;DEDEL!L243&amp;"."&amp;MiscPay!$C$5</f>
        <v>3315.DDEL.E27.Au20</v>
      </c>
      <c r="G246" s="209">
        <f t="shared" ca="1" si="9"/>
        <v>44105</v>
      </c>
      <c r="H246" s="210">
        <f t="shared" ca="1" si="10"/>
        <v>0</v>
      </c>
      <c r="I246" s="211">
        <f t="shared" ca="1" si="11"/>
        <v>44105</v>
      </c>
      <c r="J246" s="127">
        <v>3</v>
      </c>
      <c r="K246" s="127" t="b">
        <v>1</v>
      </c>
      <c r="L246" s="127" t="s">
        <v>4034</v>
      </c>
      <c r="M246" s="127" t="b">
        <v>1</v>
      </c>
      <c r="N246" s="127" t="s">
        <v>3692</v>
      </c>
      <c r="O246" s="208" t="str">
        <f>LEFT(DEDEL!E243,19)&amp;"."&amp;DEDELCR!F246</f>
        <v>St Andrew's C E.3315.DDEL.E27.Au20</v>
      </c>
      <c r="P246" s="212" t="str">
        <f>DEDEL!J243</f>
        <v>10162/543965</v>
      </c>
      <c r="Q246" s="127" t="b">
        <v>1</v>
      </c>
      <c r="R246" s="127" t="b">
        <v>1</v>
      </c>
      <c r="S246" s="127" t="b">
        <v>1</v>
      </c>
    </row>
    <row r="247" spans="1:19" x14ac:dyDescent="0.25">
      <c r="A247" s="127" t="s">
        <v>4033</v>
      </c>
      <c r="B247" s="206">
        <v>1</v>
      </c>
      <c r="C247" s="127">
        <v>2</v>
      </c>
      <c r="D247" s="207">
        <f>DEDEL!K244</f>
        <v>400064</v>
      </c>
      <c r="E247" s="127" t="b">
        <v>1</v>
      </c>
      <c r="F247" s="208" t="str">
        <f>RIGHT(DEDEL!D244,4)&amp;"."&amp;DEDEL!N244&amp;"."&amp;DEDEL!L244&amp;"."&amp;MiscPay!$C$5</f>
        <v>3504.DDEL.E27.Au20</v>
      </c>
      <c r="G247" s="209">
        <f t="shared" ca="1" si="9"/>
        <v>44105</v>
      </c>
      <c r="H247" s="210">
        <f t="shared" ca="1" si="10"/>
        <v>0</v>
      </c>
      <c r="I247" s="211">
        <f t="shared" ca="1" si="11"/>
        <v>44105</v>
      </c>
      <c r="J247" s="127">
        <v>3</v>
      </c>
      <c r="K247" s="127" t="b">
        <v>1</v>
      </c>
      <c r="L247" s="127" t="s">
        <v>4034</v>
      </c>
      <c r="M247" s="127" t="b">
        <v>1</v>
      </c>
      <c r="N247" s="127" t="s">
        <v>3692</v>
      </c>
      <c r="O247" s="208" t="str">
        <f>LEFT(DEDEL!E244,19)&amp;"."&amp;DEDELCR!F247</f>
        <v>St Catherines R C P.3504.DDEL.E27.Au20</v>
      </c>
      <c r="P247" s="212" t="str">
        <f>DEDEL!J244</f>
        <v>10162/543965</v>
      </c>
      <c r="Q247" s="127" t="b">
        <v>1</v>
      </c>
      <c r="R247" s="127" t="b">
        <v>1</v>
      </c>
      <c r="S247" s="127" t="b">
        <v>1</v>
      </c>
    </row>
    <row r="248" spans="1:19" x14ac:dyDescent="0.25">
      <c r="A248" s="127" t="s">
        <v>4033</v>
      </c>
      <c r="B248" s="206">
        <v>1</v>
      </c>
      <c r="C248" s="127">
        <v>2</v>
      </c>
      <c r="D248" s="207">
        <f>DEDEL!K245</f>
        <v>400098</v>
      </c>
      <c r="E248" s="127" t="b">
        <v>1</v>
      </c>
      <c r="F248" s="208" t="str">
        <f>RIGHT(DEDEL!D245,4)&amp;"."&amp;DEDEL!N245&amp;"."&amp;DEDEL!L245&amp;"."&amp;MiscPay!$C$5</f>
        <v>3309.DDEL.E27.Au20</v>
      </c>
      <c r="G248" s="209">
        <f t="shared" ca="1" si="9"/>
        <v>44105</v>
      </c>
      <c r="H248" s="210">
        <f t="shared" ca="1" si="10"/>
        <v>0</v>
      </c>
      <c r="I248" s="211">
        <f t="shared" ca="1" si="11"/>
        <v>44105</v>
      </c>
      <c r="J248" s="127">
        <v>3</v>
      </c>
      <c r="K248" s="127" t="b">
        <v>1</v>
      </c>
      <c r="L248" s="127" t="s">
        <v>4034</v>
      </c>
      <c r="M248" s="127" t="b">
        <v>1</v>
      </c>
      <c r="N248" s="127" t="s">
        <v>3692</v>
      </c>
      <c r="O248" s="208" t="str">
        <f>LEFT(DEDEL!E245,19)&amp;"."&amp;DEDELCR!F248</f>
        <v>St Johns CE N20.3309.DDEL.E27.Au20</v>
      </c>
      <c r="P248" s="212" t="str">
        <f>DEDEL!J245</f>
        <v>10162/543965</v>
      </c>
      <c r="Q248" s="127" t="b">
        <v>1</v>
      </c>
      <c r="R248" s="127" t="b">
        <v>1</v>
      </c>
      <c r="S248" s="127" t="b">
        <v>1</v>
      </c>
    </row>
    <row r="249" spans="1:19" x14ac:dyDescent="0.25">
      <c r="A249" s="127" t="s">
        <v>4033</v>
      </c>
      <c r="B249" s="206">
        <v>1</v>
      </c>
      <c r="C249" s="127">
        <v>2</v>
      </c>
      <c r="D249" s="207">
        <f>DEDEL!K246</f>
        <v>400114</v>
      </c>
      <c r="E249" s="127" t="b">
        <v>1</v>
      </c>
      <c r="F249" s="208" t="str">
        <f>RIGHT(DEDEL!D246,4)&amp;"."&amp;DEDEL!N246&amp;"."&amp;DEDEL!L246&amp;"."&amp;MiscPay!$C$5</f>
        <v>3307.DDEL.E27.Au20</v>
      </c>
      <c r="G249" s="209">
        <f t="shared" ca="1" si="9"/>
        <v>44105</v>
      </c>
      <c r="H249" s="210">
        <f t="shared" ca="1" si="10"/>
        <v>0</v>
      </c>
      <c r="I249" s="211">
        <f t="shared" ca="1" si="11"/>
        <v>44105</v>
      </c>
      <c r="J249" s="127">
        <v>3</v>
      </c>
      <c r="K249" s="127" t="b">
        <v>1</v>
      </c>
      <c r="L249" s="127" t="s">
        <v>4034</v>
      </c>
      <c r="M249" s="127" t="b">
        <v>1</v>
      </c>
      <c r="N249" s="127" t="s">
        <v>3692</v>
      </c>
      <c r="O249" s="208" t="str">
        <f>LEFT(DEDEL!E246,19)&amp;"."&amp;DEDELCR!F249</f>
        <v>St John's CE School.3307.DDEL.E27.Au20</v>
      </c>
      <c r="P249" s="212" t="str">
        <f>DEDEL!J246</f>
        <v>10162/543965</v>
      </c>
      <c r="Q249" s="127" t="b">
        <v>1</v>
      </c>
      <c r="R249" s="127" t="b">
        <v>1</v>
      </c>
      <c r="S249" s="127" t="b">
        <v>1</v>
      </c>
    </row>
    <row r="250" spans="1:19" x14ac:dyDescent="0.25">
      <c r="A250" s="127" t="s">
        <v>4033</v>
      </c>
      <c r="B250" s="206">
        <v>1</v>
      </c>
      <c r="C250" s="127">
        <v>2</v>
      </c>
      <c r="D250" s="207">
        <f>DEDEL!K247</f>
        <v>400066</v>
      </c>
      <c r="E250" s="127" t="b">
        <v>1</v>
      </c>
      <c r="F250" s="208" t="str">
        <f>RIGHT(DEDEL!D247,4)&amp;"."&amp;DEDEL!N247&amp;"."&amp;DEDEL!L247&amp;"."&amp;MiscPay!$C$5</f>
        <v>3509.DDEL.E27.Au20</v>
      </c>
      <c r="G250" s="209">
        <f t="shared" ca="1" si="9"/>
        <v>44105</v>
      </c>
      <c r="H250" s="210">
        <f t="shared" ca="1" si="10"/>
        <v>0</v>
      </c>
      <c r="I250" s="211">
        <f t="shared" ca="1" si="11"/>
        <v>44105</v>
      </c>
      <c r="J250" s="127">
        <v>3</v>
      </c>
      <c r="K250" s="127" t="b">
        <v>1</v>
      </c>
      <c r="L250" s="127" t="s">
        <v>4034</v>
      </c>
      <c r="M250" s="127" t="b">
        <v>1</v>
      </c>
      <c r="N250" s="127" t="s">
        <v>3692</v>
      </c>
      <c r="O250" s="208" t="str">
        <f>LEFT(DEDEL!E247,19)&amp;"."&amp;DEDELCR!F250</f>
        <v>St Joseph's Primary.3509.DDEL.E27.Au20</v>
      </c>
      <c r="P250" s="212" t="str">
        <f>DEDEL!J247</f>
        <v>10162/543965</v>
      </c>
      <c r="Q250" s="127" t="b">
        <v>1</v>
      </c>
      <c r="R250" s="127" t="b">
        <v>1</v>
      </c>
      <c r="S250" s="127" t="b">
        <v>1</v>
      </c>
    </row>
    <row r="251" spans="1:19" x14ac:dyDescent="0.25">
      <c r="A251" s="127" t="s">
        <v>4033</v>
      </c>
      <c r="B251" s="206">
        <v>1</v>
      </c>
      <c r="C251" s="127">
        <v>2</v>
      </c>
      <c r="D251" s="207">
        <f>DEDEL!K248</f>
        <v>400058</v>
      </c>
      <c r="E251" s="127" t="b">
        <v>1</v>
      </c>
      <c r="F251" s="208" t="str">
        <f>RIGHT(DEDEL!D248,4)&amp;"."&amp;DEDEL!N248&amp;"."&amp;DEDEL!L248&amp;"."&amp;MiscPay!$C$5</f>
        <v>3311.DDEL.E27.Au20</v>
      </c>
      <c r="G251" s="209">
        <f t="shared" ca="1" si="9"/>
        <v>44105</v>
      </c>
      <c r="H251" s="210">
        <f t="shared" ca="1" si="10"/>
        <v>0</v>
      </c>
      <c r="I251" s="211">
        <f t="shared" ca="1" si="11"/>
        <v>44105</v>
      </c>
      <c r="J251" s="127">
        <v>3</v>
      </c>
      <c r="K251" s="127" t="b">
        <v>1</v>
      </c>
      <c r="L251" s="127" t="s">
        <v>4034</v>
      </c>
      <c r="M251" s="127" t="b">
        <v>1</v>
      </c>
      <c r="N251" s="127" t="s">
        <v>3692</v>
      </c>
      <c r="O251" s="208" t="str">
        <f>LEFT(DEDEL!E248,19)&amp;"."&amp;DEDELCR!F251</f>
        <v>St Mary's C E Prima.3311.DDEL.E27.Au20</v>
      </c>
      <c r="P251" s="212" t="str">
        <f>DEDEL!J248</f>
        <v>10162/543965</v>
      </c>
      <c r="Q251" s="127" t="b">
        <v>1</v>
      </c>
      <c r="R251" s="127" t="b">
        <v>1</v>
      </c>
      <c r="S251" s="127" t="b">
        <v>1</v>
      </c>
    </row>
    <row r="252" spans="1:19" x14ac:dyDescent="0.25">
      <c r="A252" s="127" t="s">
        <v>4033</v>
      </c>
      <c r="B252" s="206">
        <v>1</v>
      </c>
      <c r="C252" s="127">
        <v>2</v>
      </c>
      <c r="D252" s="207">
        <f>DEDEL!K249</f>
        <v>400017</v>
      </c>
      <c r="E252" s="127" t="b">
        <v>1</v>
      </c>
      <c r="F252" s="208" t="str">
        <f>RIGHT(DEDEL!D249,4)&amp;"."&amp;DEDEL!N249&amp;"."&amp;DEDEL!L249&amp;"."&amp;MiscPay!$C$5</f>
        <v>3312.DDEL.E27.Au20</v>
      </c>
      <c r="G252" s="209">
        <f t="shared" ca="1" si="9"/>
        <v>44105</v>
      </c>
      <c r="H252" s="210">
        <f t="shared" ca="1" si="10"/>
        <v>0</v>
      </c>
      <c r="I252" s="211">
        <f t="shared" ca="1" si="11"/>
        <v>44105</v>
      </c>
      <c r="J252" s="127">
        <v>3</v>
      </c>
      <c r="K252" s="127" t="b">
        <v>1</v>
      </c>
      <c r="L252" s="127" t="s">
        <v>4034</v>
      </c>
      <c r="M252" s="127" t="b">
        <v>1</v>
      </c>
      <c r="N252" s="127" t="s">
        <v>3692</v>
      </c>
      <c r="O252" s="208" t="str">
        <f>LEFT(DEDEL!E249,19)&amp;"."&amp;DEDELCR!F252</f>
        <v>St Mary's School EN.3312.DDEL.E27.Au20</v>
      </c>
      <c r="P252" s="212" t="str">
        <f>DEDEL!J249</f>
        <v>10162/543965</v>
      </c>
      <c r="Q252" s="127" t="b">
        <v>1</v>
      </c>
      <c r="R252" s="127" t="b">
        <v>1</v>
      </c>
      <c r="S252" s="127" t="b">
        <v>1</v>
      </c>
    </row>
    <row r="253" spans="1:19" x14ac:dyDescent="0.25">
      <c r="A253" s="127" t="s">
        <v>4033</v>
      </c>
      <c r="B253" s="206">
        <v>1</v>
      </c>
      <c r="C253" s="127">
        <v>2</v>
      </c>
      <c r="D253" s="207">
        <f>DEDEL!K250</f>
        <v>400094</v>
      </c>
      <c r="E253" s="127" t="b">
        <v>1</v>
      </c>
      <c r="F253" s="208" t="str">
        <f>RIGHT(DEDEL!D250,4)&amp;"."&amp;DEDEL!N250&amp;"."&amp;DEDEL!L250&amp;"."&amp;MiscPay!$C$5</f>
        <v>3314.DDEL.E27.Au20</v>
      </c>
      <c r="G253" s="209">
        <f t="shared" ca="1" si="9"/>
        <v>44105</v>
      </c>
      <c r="H253" s="210">
        <f t="shared" ca="1" si="10"/>
        <v>0</v>
      </c>
      <c r="I253" s="211">
        <f t="shared" ca="1" si="11"/>
        <v>44105</v>
      </c>
      <c r="J253" s="127">
        <v>3</v>
      </c>
      <c r="K253" s="127" t="b">
        <v>1</v>
      </c>
      <c r="L253" s="127" t="s">
        <v>4034</v>
      </c>
      <c r="M253" s="127" t="b">
        <v>1</v>
      </c>
      <c r="N253" s="127" t="s">
        <v>3692</v>
      </c>
      <c r="O253" s="208" t="str">
        <f>LEFT(DEDEL!E250,19)&amp;"."&amp;DEDELCR!F253</f>
        <v>St Pauls CE Primary.3314.DDEL.E27.Au20</v>
      </c>
      <c r="P253" s="212" t="str">
        <f>DEDEL!J250</f>
        <v>10162/543965</v>
      </c>
      <c r="Q253" s="127" t="b">
        <v>1</v>
      </c>
      <c r="R253" s="127" t="b">
        <v>1</v>
      </c>
      <c r="S253" s="127" t="b">
        <v>1</v>
      </c>
    </row>
    <row r="254" spans="1:19" x14ac:dyDescent="0.25">
      <c r="A254" s="127" t="s">
        <v>4033</v>
      </c>
      <c r="B254" s="206">
        <v>1</v>
      </c>
      <c r="C254" s="127">
        <v>2</v>
      </c>
      <c r="D254" s="207">
        <f>DEDEL!K251</f>
        <v>400006</v>
      </c>
      <c r="E254" s="127" t="b">
        <v>1</v>
      </c>
      <c r="F254" s="208" t="str">
        <f>RIGHT(DEDEL!D251,4)&amp;"."&amp;DEDEL!N251&amp;"."&amp;DEDEL!L251&amp;"."&amp;MiscPay!$C$5</f>
        <v>3313.DDEL.E27.Au20</v>
      </c>
      <c r="G254" s="209">
        <f t="shared" ca="1" si="9"/>
        <v>44105</v>
      </c>
      <c r="H254" s="210">
        <f t="shared" ca="1" si="10"/>
        <v>0</v>
      </c>
      <c r="I254" s="211">
        <f t="shared" ca="1" si="11"/>
        <v>44105</v>
      </c>
      <c r="J254" s="127">
        <v>3</v>
      </c>
      <c r="K254" s="127" t="b">
        <v>1</v>
      </c>
      <c r="L254" s="127" t="s">
        <v>4034</v>
      </c>
      <c r="M254" s="127" t="b">
        <v>1</v>
      </c>
      <c r="N254" s="127" t="s">
        <v>3692</v>
      </c>
      <c r="O254" s="208" t="str">
        <f>LEFT(DEDEL!E251,19)&amp;"."&amp;DEDELCR!F254</f>
        <v>St Paul's School, N.3313.DDEL.E27.Au20</v>
      </c>
      <c r="P254" s="212" t="str">
        <f>DEDEL!J251</f>
        <v>10162/543965</v>
      </c>
      <c r="Q254" s="127" t="b">
        <v>1</v>
      </c>
      <c r="R254" s="127" t="b">
        <v>1</v>
      </c>
      <c r="S254" s="127" t="b">
        <v>1</v>
      </c>
    </row>
    <row r="255" spans="1:19" x14ac:dyDescent="0.25">
      <c r="A255" s="127" t="s">
        <v>4033</v>
      </c>
      <c r="B255" s="206">
        <v>1</v>
      </c>
      <c r="C255" s="127">
        <v>2</v>
      </c>
      <c r="D255" s="207">
        <f>DEDEL!K252</f>
        <v>400037</v>
      </c>
      <c r="E255" s="127" t="b">
        <v>1</v>
      </c>
      <c r="F255" s="208" t="str">
        <f>RIGHT(DEDEL!D252,4)&amp;"."&amp;DEDEL!N252&amp;"."&amp;DEDEL!L252&amp;"."&amp;MiscPay!$C$5</f>
        <v>3507.DDEL.E27.Au20</v>
      </c>
      <c r="G255" s="209">
        <f t="shared" ca="1" si="9"/>
        <v>44105</v>
      </c>
      <c r="H255" s="210">
        <f t="shared" ca="1" si="10"/>
        <v>0</v>
      </c>
      <c r="I255" s="211">
        <f t="shared" ca="1" si="11"/>
        <v>44105</v>
      </c>
      <c r="J255" s="127">
        <v>3</v>
      </c>
      <c r="K255" s="127" t="b">
        <v>1</v>
      </c>
      <c r="L255" s="127" t="s">
        <v>4034</v>
      </c>
      <c r="M255" s="127" t="b">
        <v>1</v>
      </c>
      <c r="N255" s="127" t="s">
        <v>3692</v>
      </c>
      <c r="O255" s="208" t="str">
        <f>LEFT(DEDEL!E252,19)&amp;"."&amp;DEDELCR!F255</f>
        <v>St Theresa's R.C. P.3507.DDEL.E27.Au20</v>
      </c>
      <c r="P255" s="212" t="str">
        <f>DEDEL!J252</f>
        <v>10162/543965</v>
      </c>
      <c r="Q255" s="127" t="b">
        <v>1</v>
      </c>
      <c r="R255" s="127" t="b">
        <v>1</v>
      </c>
      <c r="S255" s="127" t="b">
        <v>1</v>
      </c>
    </row>
    <row r="256" spans="1:19" x14ac:dyDescent="0.25">
      <c r="A256" s="127" t="s">
        <v>4033</v>
      </c>
      <c r="B256" s="206">
        <v>1</v>
      </c>
      <c r="C256" s="127">
        <v>2</v>
      </c>
      <c r="D256" s="207">
        <f>DEDEL!K253</f>
        <v>400009</v>
      </c>
      <c r="E256" s="127" t="b">
        <v>1</v>
      </c>
      <c r="F256" s="208" t="str">
        <f>RIGHT(DEDEL!D253,4)&amp;"."&amp;DEDEL!N253&amp;"."&amp;DEDEL!L253&amp;"."&amp;MiscPay!$C$5</f>
        <v>3506.DDEL.E27.Au20</v>
      </c>
      <c r="G256" s="209">
        <f t="shared" ca="1" si="9"/>
        <v>44105</v>
      </c>
      <c r="H256" s="210">
        <f t="shared" ca="1" si="10"/>
        <v>0</v>
      </c>
      <c r="I256" s="211">
        <f t="shared" ca="1" si="11"/>
        <v>44105</v>
      </c>
      <c r="J256" s="127">
        <v>3</v>
      </c>
      <c r="K256" s="127" t="b">
        <v>1</v>
      </c>
      <c r="L256" s="127" t="s">
        <v>4034</v>
      </c>
      <c r="M256" s="127" t="b">
        <v>1</v>
      </c>
      <c r="N256" s="127" t="s">
        <v>3692</v>
      </c>
      <c r="O256" s="208" t="str">
        <f>LEFT(DEDEL!E253,19)&amp;"."&amp;DEDELCR!F256</f>
        <v>St Vincent's Cathol.3506.DDEL.E27.Au20</v>
      </c>
      <c r="P256" s="212" t="str">
        <f>DEDEL!J253</f>
        <v>10162/543965</v>
      </c>
      <c r="Q256" s="127" t="b">
        <v>1</v>
      </c>
      <c r="R256" s="127" t="b">
        <v>1</v>
      </c>
      <c r="S256" s="127" t="b">
        <v>1</v>
      </c>
    </row>
    <row r="257" spans="1:19" x14ac:dyDescent="0.25">
      <c r="A257" s="127" t="s">
        <v>4033</v>
      </c>
      <c r="B257" s="206">
        <v>1</v>
      </c>
      <c r="C257" s="127">
        <v>2</v>
      </c>
      <c r="D257" s="207">
        <f>DEDEL!K254</f>
        <v>400038</v>
      </c>
      <c r="E257" s="127" t="b">
        <v>1</v>
      </c>
      <c r="F257" s="208" t="str">
        <f>RIGHT(DEDEL!D254,4)&amp;"."&amp;DEDEL!N254&amp;"."&amp;DEDEL!L254&amp;"."&amp;MiscPay!$C$5</f>
        <v>2070.DDEL.E27.Au20</v>
      </c>
      <c r="G257" s="209">
        <f t="shared" ca="1" si="9"/>
        <v>44105</v>
      </c>
      <c r="H257" s="210">
        <f t="shared" ca="1" si="10"/>
        <v>0</v>
      </c>
      <c r="I257" s="211">
        <f t="shared" ca="1" si="11"/>
        <v>44105</v>
      </c>
      <c r="J257" s="127">
        <v>3</v>
      </c>
      <c r="K257" s="127" t="b">
        <v>1</v>
      </c>
      <c r="L257" s="127" t="s">
        <v>4034</v>
      </c>
      <c r="M257" s="127" t="b">
        <v>1</v>
      </c>
      <c r="N257" s="127" t="s">
        <v>3692</v>
      </c>
      <c r="O257" s="208" t="str">
        <f>LEFT(DEDEL!E254,19)&amp;"."&amp;DEDELCR!F257</f>
        <v>Sunnyfields Primary.2070.DDEL.E27.Au20</v>
      </c>
      <c r="P257" s="212" t="str">
        <f>DEDEL!J254</f>
        <v>10162/543965</v>
      </c>
      <c r="Q257" s="127" t="b">
        <v>1</v>
      </c>
      <c r="R257" s="127" t="b">
        <v>1</v>
      </c>
      <c r="S257" s="127" t="b">
        <v>1</v>
      </c>
    </row>
    <row r="258" spans="1:19" x14ac:dyDescent="0.25">
      <c r="A258" s="127" t="s">
        <v>4033</v>
      </c>
      <c r="B258" s="206">
        <v>1</v>
      </c>
      <c r="C258" s="127">
        <v>2</v>
      </c>
      <c r="D258" s="207">
        <f>DEDEL!K255</f>
        <v>400100</v>
      </c>
      <c r="E258" s="127" t="b">
        <v>1</v>
      </c>
      <c r="F258" s="208" t="str">
        <f>RIGHT(DEDEL!D255,4)&amp;"."&amp;DEDEL!N255&amp;"."&amp;DEDEL!L255&amp;"."&amp;MiscPay!$C$5</f>
        <v>3316.DDEL.E27.Au20</v>
      </c>
      <c r="G258" s="209">
        <f t="shared" ca="1" si="9"/>
        <v>44105</v>
      </c>
      <c r="H258" s="210">
        <f t="shared" ca="1" si="10"/>
        <v>0</v>
      </c>
      <c r="I258" s="211">
        <f t="shared" ca="1" si="11"/>
        <v>44105</v>
      </c>
      <c r="J258" s="127">
        <v>3</v>
      </c>
      <c r="K258" s="127" t="b">
        <v>1</v>
      </c>
      <c r="L258" s="127" t="s">
        <v>4034</v>
      </c>
      <c r="M258" s="127" t="b">
        <v>1</v>
      </c>
      <c r="N258" s="127" t="s">
        <v>3692</v>
      </c>
      <c r="O258" s="208" t="str">
        <f>LEFT(DEDEL!E255,19)&amp;"."&amp;DEDELCR!F258</f>
        <v>Trent  C of E Prima.3316.DDEL.E27.Au20</v>
      </c>
      <c r="P258" s="212" t="str">
        <f>DEDEL!J255</f>
        <v>10162/543965</v>
      </c>
      <c r="Q258" s="127" t="b">
        <v>1</v>
      </c>
      <c r="R258" s="127" t="b">
        <v>1</v>
      </c>
      <c r="S258" s="127" t="b">
        <v>1</v>
      </c>
    </row>
    <row r="259" spans="1:19" x14ac:dyDescent="0.25">
      <c r="A259" s="127" t="s">
        <v>4033</v>
      </c>
      <c r="B259" s="206">
        <v>1</v>
      </c>
      <c r="C259" s="127">
        <v>2</v>
      </c>
      <c r="D259" s="207">
        <f>DEDEL!K256</f>
        <v>400101</v>
      </c>
      <c r="E259" s="127" t="b">
        <v>1</v>
      </c>
      <c r="F259" s="208" t="str">
        <f>RIGHT(DEDEL!D256,4)&amp;"."&amp;DEDEL!N256&amp;"."&amp;DEDEL!L256&amp;"."&amp;MiscPay!$C$5</f>
        <v>2055.DDEL.E27.Au20</v>
      </c>
      <c r="G259" s="209">
        <f t="shared" ca="1" si="9"/>
        <v>44105</v>
      </c>
      <c r="H259" s="210">
        <f t="shared" ca="1" si="10"/>
        <v>0</v>
      </c>
      <c r="I259" s="211">
        <f t="shared" ca="1" si="11"/>
        <v>44105</v>
      </c>
      <c r="J259" s="127">
        <v>3</v>
      </c>
      <c r="K259" s="127" t="b">
        <v>1</v>
      </c>
      <c r="L259" s="127" t="s">
        <v>4034</v>
      </c>
      <c r="M259" s="127" t="b">
        <v>1</v>
      </c>
      <c r="N259" s="127" t="s">
        <v>3692</v>
      </c>
      <c r="O259" s="208" t="str">
        <f>LEFT(DEDEL!E256,19)&amp;"."&amp;DEDELCR!F259</f>
        <v>Tudor School.2055.DDEL.E27.Au20</v>
      </c>
      <c r="P259" s="212" t="str">
        <f>DEDEL!J256</f>
        <v>10162/543965</v>
      </c>
      <c r="Q259" s="127" t="b">
        <v>1</v>
      </c>
      <c r="R259" s="127" t="b">
        <v>1</v>
      </c>
      <c r="S259" s="127" t="b">
        <v>1</v>
      </c>
    </row>
    <row r="260" spans="1:19" x14ac:dyDescent="0.25">
      <c r="A260" s="127" t="s">
        <v>4033</v>
      </c>
      <c r="B260" s="206">
        <v>1</v>
      </c>
      <c r="C260" s="127">
        <v>2</v>
      </c>
      <c r="D260" s="207">
        <f>DEDEL!K257</f>
        <v>400053</v>
      </c>
      <c r="E260" s="127" t="b">
        <v>1</v>
      </c>
      <c r="F260" s="208" t="str">
        <f>RIGHT(DEDEL!D257,4)&amp;"."&amp;DEDEL!N257&amp;"."&amp;DEDEL!L257&amp;"."&amp;MiscPay!$C$5</f>
        <v>2057.DDEL.E27.Au20</v>
      </c>
      <c r="G260" s="209">
        <f t="shared" ca="1" si="9"/>
        <v>44105</v>
      </c>
      <c r="H260" s="210">
        <f t="shared" ca="1" si="10"/>
        <v>0</v>
      </c>
      <c r="I260" s="211">
        <f t="shared" ca="1" si="11"/>
        <v>44105</v>
      </c>
      <c r="J260" s="127">
        <v>3</v>
      </c>
      <c r="K260" s="127" t="b">
        <v>1</v>
      </c>
      <c r="L260" s="127" t="s">
        <v>4034</v>
      </c>
      <c r="M260" s="127" t="b">
        <v>1</v>
      </c>
      <c r="N260" s="127" t="s">
        <v>3692</v>
      </c>
      <c r="O260" s="208" t="str">
        <f>LEFT(DEDEL!E257,19)&amp;"."&amp;DEDELCR!F260</f>
        <v>Underhill School.2057.DDEL.E27.Au20</v>
      </c>
      <c r="P260" s="212" t="str">
        <f>DEDEL!J257</f>
        <v>10162/543965</v>
      </c>
      <c r="Q260" s="127" t="b">
        <v>1</v>
      </c>
      <c r="R260" s="127" t="b">
        <v>1</v>
      </c>
      <c r="S260" s="127" t="b">
        <v>1</v>
      </c>
    </row>
    <row r="261" spans="1:19" x14ac:dyDescent="0.25">
      <c r="A261" s="127" t="s">
        <v>4033</v>
      </c>
      <c r="B261" s="206">
        <v>1</v>
      </c>
      <c r="C261" s="127">
        <v>2</v>
      </c>
      <c r="D261" s="207">
        <f>DEDEL!K258</f>
        <v>400111</v>
      </c>
      <c r="E261" s="127" t="b">
        <v>1</v>
      </c>
      <c r="F261" s="208" t="str">
        <f>RIGHT(DEDEL!D258,4)&amp;"."&amp;DEDEL!N258&amp;"."&amp;DEDEL!L258&amp;"."&amp;MiscPay!$C$5</f>
        <v>2076.DDEL.E27.Au20</v>
      </c>
      <c r="G261" s="209">
        <f t="shared" ca="1" si="9"/>
        <v>44105</v>
      </c>
      <c r="H261" s="210">
        <f t="shared" ca="1" si="10"/>
        <v>0</v>
      </c>
      <c r="I261" s="211">
        <f t="shared" ca="1" si="11"/>
        <v>44105</v>
      </c>
      <c r="J261" s="127">
        <v>3</v>
      </c>
      <c r="K261" s="127" t="b">
        <v>1</v>
      </c>
      <c r="L261" s="127" t="s">
        <v>4034</v>
      </c>
      <c r="M261" s="127" t="b">
        <v>1</v>
      </c>
      <c r="N261" s="127" t="s">
        <v>3692</v>
      </c>
      <c r="O261" s="208" t="str">
        <f>LEFT(DEDEL!E258,19)&amp;"."&amp;DEDELCR!F261</f>
        <v>Wessex  Gardens Pri.2076.DDEL.E27.Au20</v>
      </c>
      <c r="P261" s="212" t="str">
        <f>DEDEL!J258</f>
        <v>10162/543965</v>
      </c>
      <c r="Q261" s="127" t="b">
        <v>1</v>
      </c>
      <c r="R261" s="127" t="b">
        <v>1</v>
      </c>
      <c r="S261" s="127" t="b">
        <v>1</v>
      </c>
    </row>
    <row r="262" spans="1:19" x14ac:dyDescent="0.25">
      <c r="A262" s="127" t="s">
        <v>4033</v>
      </c>
      <c r="B262" s="206">
        <v>1</v>
      </c>
      <c r="C262" s="127">
        <v>2</v>
      </c>
      <c r="D262" s="207">
        <f>DEDEL!K259</f>
        <v>400011</v>
      </c>
      <c r="E262" s="127" t="b">
        <v>1</v>
      </c>
      <c r="F262" s="208" t="str">
        <f>RIGHT(DEDEL!D259,4)&amp;"."&amp;DEDEL!N259&amp;"."&amp;DEDEL!L259&amp;"."&amp;MiscPay!$C$5</f>
        <v>2060.DDEL.E27.Au20</v>
      </c>
      <c r="G262" s="209">
        <f t="shared" ca="1" si="9"/>
        <v>44105</v>
      </c>
      <c r="H262" s="210">
        <f t="shared" ca="1" si="10"/>
        <v>0</v>
      </c>
      <c r="I262" s="211">
        <f t="shared" ca="1" si="11"/>
        <v>44105</v>
      </c>
      <c r="J262" s="127">
        <v>3</v>
      </c>
      <c r="K262" s="127" t="b">
        <v>1</v>
      </c>
      <c r="L262" s="127" t="s">
        <v>4034</v>
      </c>
      <c r="M262" s="127" t="b">
        <v>1</v>
      </c>
      <c r="N262" s="127" t="s">
        <v>3692</v>
      </c>
      <c r="O262" s="208" t="str">
        <f>LEFT(DEDEL!E259,19)&amp;"."&amp;DEDELCR!F262</f>
        <v>Whitings Hill Prima.2060.DDEL.E27.Au20</v>
      </c>
      <c r="P262" s="212" t="str">
        <f>DEDEL!J259</f>
        <v>10162/543965</v>
      </c>
      <c r="Q262" s="127" t="b">
        <v>1</v>
      </c>
      <c r="R262" s="127" t="b">
        <v>1</v>
      </c>
      <c r="S262" s="127" t="b">
        <v>1</v>
      </c>
    </row>
    <row r="263" spans="1:19" x14ac:dyDescent="0.25">
      <c r="A263" s="127" t="s">
        <v>4033</v>
      </c>
      <c r="B263" s="206">
        <v>1</v>
      </c>
      <c r="C263" s="127">
        <v>2</v>
      </c>
      <c r="D263" s="207">
        <f>DEDEL!K260</f>
        <v>400117</v>
      </c>
      <c r="E263" s="127" t="b">
        <v>1</v>
      </c>
      <c r="F263" s="208" t="str">
        <f>RIGHT(DEDEL!D260,4)&amp;"."&amp;DEDEL!N260&amp;"."&amp;DEDEL!L260&amp;"."&amp;MiscPay!$C$5</f>
        <v>3518.DDEL.E27.Au20</v>
      </c>
      <c r="G263" s="209">
        <f t="shared" ca="1" si="9"/>
        <v>44105</v>
      </c>
      <c r="H263" s="210">
        <f t="shared" ca="1" si="10"/>
        <v>0</v>
      </c>
      <c r="I263" s="211">
        <f t="shared" ca="1" si="11"/>
        <v>44105</v>
      </c>
      <c r="J263" s="127">
        <v>3</v>
      </c>
      <c r="K263" s="127" t="b">
        <v>1</v>
      </c>
      <c r="L263" s="127" t="s">
        <v>4034</v>
      </c>
      <c r="M263" s="127" t="b">
        <v>1</v>
      </c>
      <c r="N263" s="127" t="s">
        <v>3692</v>
      </c>
      <c r="O263" s="208" t="str">
        <f>LEFT(DEDEL!E260,19)&amp;"."&amp;DEDELCR!F263</f>
        <v>Woodcroft Primary S.3518.DDEL.E27.Au20</v>
      </c>
      <c r="P263" s="212" t="str">
        <f>DEDEL!J260</f>
        <v>10162/543965</v>
      </c>
      <c r="Q263" s="127" t="b">
        <v>1</v>
      </c>
      <c r="R263" s="127" t="b">
        <v>1</v>
      </c>
      <c r="S263" s="127" t="b">
        <v>1</v>
      </c>
    </row>
    <row r="264" spans="1:19" x14ac:dyDescent="0.25">
      <c r="A264" s="127" t="s">
        <v>4033</v>
      </c>
      <c r="B264" s="206">
        <v>1</v>
      </c>
      <c r="C264" s="127">
        <v>2</v>
      </c>
      <c r="D264" s="207">
        <f>DEDEL!K261</f>
        <v>400004</v>
      </c>
      <c r="E264" s="127" t="b">
        <v>1</v>
      </c>
      <c r="F264" s="208" t="str">
        <f>RIGHT(DEDEL!D261,4)&amp;"."&amp;DEDEL!N261&amp;"."&amp;DEDEL!L261&amp;"."&amp;MiscPay!$C$5</f>
        <v>2054.DDEL.E27.Au20</v>
      </c>
      <c r="G264" s="209">
        <f t="shared" ca="1" si="9"/>
        <v>44105</v>
      </c>
      <c r="H264" s="210">
        <f t="shared" ca="1" si="10"/>
        <v>0</v>
      </c>
      <c r="I264" s="211">
        <f t="shared" ca="1" si="11"/>
        <v>44105</v>
      </c>
      <c r="J264" s="127">
        <v>3</v>
      </c>
      <c r="K264" s="127" t="b">
        <v>1</v>
      </c>
      <c r="L264" s="127" t="s">
        <v>4034</v>
      </c>
      <c r="M264" s="127" t="b">
        <v>1</v>
      </c>
      <c r="N264" s="127" t="s">
        <v>3692</v>
      </c>
      <c r="O264" s="208" t="str">
        <f>LEFT(DEDEL!E261,19)&amp;"."&amp;DEDELCR!F264</f>
        <v>Woodridge  Primary .2054.DDEL.E27.Au20</v>
      </c>
      <c r="P264" s="212" t="str">
        <f>DEDEL!J261</f>
        <v>10162/543965</v>
      </c>
      <c r="Q264" s="127" t="b">
        <v>1</v>
      </c>
      <c r="R264" s="127" t="b">
        <v>1</v>
      </c>
      <c r="S264" s="127" t="b">
        <v>1</v>
      </c>
    </row>
    <row r="265" spans="1:19" x14ac:dyDescent="0.25">
      <c r="A265" s="127" t="s">
        <v>4033</v>
      </c>
      <c r="B265" s="206">
        <v>1</v>
      </c>
      <c r="C265" s="127">
        <v>2</v>
      </c>
      <c r="D265" s="207">
        <f>DEDEL!K262</f>
        <v>400135</v>
      </c>
      <c r="E265" s="127" t="b">
        <v>1</v>
      </c>
      <c r="F265" s="208" t="str">
        <f>RIGHT(DEDEL!D262,4)&amp;"."&amp;DEDEL!N262&amp;"."&amp;DEDEL!L262&amp;"."&amp;MiscPay!$C$5</f>
        <v>3521.DDEL.E27.Au20</v>
      </c>
      <c r="G265" s="209">
        <f t="shared" ca="1" si="9"/>
        <v>44105</v>
      </c>
      <c r="H265" s="210">
        <f t="shared" ca="1" si="10"/>
        <v>0</v>
      </c>
      <c r="I265" s="211">
        <f t="shared" ca="1" si="11"/>
        <v>44105</v>
      </c>
      <c r="J265" s="127">
        <v>3</v>
      </c>
      <c r="K265" s="127" t="b">
        <v>1</v>
      </c>
      <c r="L265" s="127" t="s">
        <v>4034</v>
      </c>
      <c r="M265" s="127" t="b">
        <v>1</v>
      </c>
      <c r="N265" s="127" t="s">
        <v>3692</v>
      </c>
      <c r="O265" s="208" t="str">
        <f>LEFT(DEDEL!E262,19)&amp;"."&amp;DEDELCR!F265</f>
        <v>St Mary's &amp; St John.3521.DDEL.E27.Au20</v>
      </c>
      <c r="P265" s="212" t="str">
        <f>DEDEL!J262</f>
        <v>11510/543965</v>
      </c>
      <c r="Q265" s="127" t="b">
        <v>1</v>
      </c>
      <c r="R265" s="127" t="b">
        <v>1</v>
      </c>
      <c r="S265" s="127" t="b">
        <v>1</v>
      </c>
    </row>
    <row r="266" spans="1:19" x14ac:dyDescent="0.25">
      <c r="A266" s="127" t="s">
        <v>4033</v>
      </c>
      <c r="B266" s="206">
        <v>1</v>
      </c>
      <c r="C266" s="127">
        <v>2</v>
      </c>
      <c r="D266" s="207" t="e">
        <f>DEDEL!#REF!</f>
        <v>#REF!</v>
      </c>
      <c r="E266" s="127" t="b">
        <v>1</v>
      </c>
      <c r="F266" s="208" t="e">
        <f>RIGHT(DEDEL!#REF!,4)&amp;"."&amp;DEDEL!#REF!&amp;"."&amp;DEDEL!#REF!&amp;"."&amp;MiscPay!$C$5</f>
        <v>#REF!</v>
      </c>
      <c r="G266" s="209">
        <f t="shared" ca="1" si="9"/>
        <v>44105</v>
      </c>
      <c r="H266" s="210">
        <f t="shared" ca="1" si="10"/>
        <v>0</v>
      </c>
      <c r="I266" s="211">
        <f t="shared" ca="1" si="11"/>
        <v>44105</v>
      </c>
      <c r="J266" s="127">
        <v>3</v>
      </c>
      <c r="K266" s="127" t="b">
        <v>1</v>
      </c>
      <c r="L266" s="127" t="s">
        <v>4034</v>
      </c>
      <c r="M266" s="127" t="b">
        <v>1</v>
      </c>
      <c r="N266" s="127" t="s">
        <v>3692</v>
      </c>
      <c r="O266" s="208" t="e">
        <f>LEFT(DEDEL!#REF!,19)&amp;"."&amp;DEDELCR!F266</f>
        <v>#REF!</v>
      </c>
      <c r="P266" s="212" t="e">
        <f>DEDEL!#REF!</f>
        <v>#REF!</v>
      </c>
      <c r="Q266" s="127" t="b">
        <v>1</v>
      </c>
      <c r="R266" s="127" t="b">
        <v>1</v>
      </c>
      <c r="S266" s="127" t="b">
        <v>1</v>
      </c>
    </row>
    <row r="267" spans="1:19" x14ac:dyDescent="0.25">
      <c r="A267" s="127" t="s">
        <v>4033</v>
      </c>
      <c r="B267" s="206">
        <v>1</v>
      </c>
      <c r="C267" s="127">
        <v>2</v>
      </c>
      <c r="D267" s="207" t="e">
        <f>DEDEL!#REF!</f>
        <v>#REF!</v>
      </c>
      <c r="E267" s="127" t="b">
        <v>1</v>
      </c>
      <c r="F267" s="208" t="e">
        <f>RIGHT(DEDEL!#REF!,4)&amp;"."&amp;DEDEL!#REF!&amp;"."&amp;DEDEL!#REF!&amp;"."&amp;MiscPay!$C$5</f>
        <v>#REF!</v>
      </c>
      <c r="G267" s="209">
        <f t="shared" ca="1" si="9"/>
        <v>44105</v>
      </c>
      <c r="H267" s="210">
        <f t="shared" ca="1" si="10"/>
        <v>0</v>
      </c>
      <c r="I267" s="211">
        <f t="shared" ca="1" si="11"/>
        <v>44105</v>
      </c>
      <c r="J267" s="127">
        <v>3</v>
      </c>
      <c r="K267" s="127" t="b">
        <v>1</v>
      </c>
      <c r="L267" s="127" t="s">
        <v>4034</v>
      </c>
      <c r="M267" s="127" t="b">
        <v>1</v>
      </c>
      <c r="N267" s="127" t="s">
        <v>3692</v>
      </c>
      <c r="O267" s="208" t="e">
        <f>LEFT(DEDEL!#REF!,19)&amp;"."&amp;DEDELCR!F267</f>
        <v>#REF!</v>
      </c>
      <c r="P267" s="212" t="e">
        <f>DEDEL!#REF!</f>
        <v>#REF!</v>
      </c>
      <c r="Q267" s="127" t="b">
        <v>1</v>
      </c>
      <c r="R267" s="127" t="b">
        <v>1</v>
      </c>
      <c r="S267" s="127" t="b">
        <v>1</v>
      </c>
    </row>
    <row r="268" spans="1:19" x14ac:dyDescent="0.25">
      <c r="A268" s="127"/>
      <c r="B268" s="206"/>
      <c r="C268" s="127"/>
      <c r="D268" s="207"/>
      <c r="E268" s="127"/>
      <c r="F268" s="208"/>
      <c r="G268" s="209"/>
      <c r="H268" s="210"/>
      <c r="I268" s="211"/>
      <c r="J268" s="127"/>
      <c r="K268" s="127"/>
      <c r="L268" s="127"/>
      <c r="M268" s="127"/>
      <c r="N268" s="127"/>
      <c r="O268" s="208"/>
      <c r="P268" s="212"/>
      <c r="Q268" s="127"/>
      <c r="R268" s="127"/>
      <c r="S268" s="127"/>
    </row>
    <row r="269" spans="1:19" x14ac:dyDescent="0.25">
      <c r="A269" s="127"/>
      <c r="B269" s="206"/>
      <c r="C269" s="127"/>
      <c r="D269" s="207"/>
      <c r="E269" s="127"/>
      <c r="F269" s="208"/>
      <c r="G269" s="209"/>
      <c r="H269" s="210"/>
      <c r="I269" s="211"/>
      <c r="J269" s="127"/>
      <c r="K269" s="127"/>
      <c r="L269" s="127"/>
      <c r="M269" s="127"/>
      <c r="N269" s="127"/>
      <c r="O269" s="208"/>
      <c r="P269" s="212"/>
      <c r="Q269" s="127"/>
      <c r="R269" s="127"/>
      <c r="S269" s="127"/>
    </row>
    <row r="270" spans="1:19" x14ac:dyDescent="0.25">
      <c r="A270" s="127"/>
      <c r="B270" s="206"/>
      <c r="C270" s="127"/>
      <c r="D270" s="207"/>
      <c r="E270" s="127"/>
      <c r="F270" s="208"/>
      <c r="G270" s="209"/>
      <c r="H270" s="210"/>
      <c r="I270" s="211"/>
      <c r="J270" s="127"/>
      <c r="K270" s="127"/>
      <c r="L270" s="127"/>
      <c r="M270" s="127"/>
      <c r="N270" s="127"/>
      <c r="O270" s="208"/>
      <c r="P270" s="212"/>
      <c r="Q270" s="127"/>
      <c r="R270" s="127"/>
      <c r="S270" s="127"/>
    </row>
    <row r="271" spans="1:19" x14ac:dyDescent="0.25">
      <c r="A271" s="127"/>
      <c r="B271" s="206"/>
      <c r="C271" s="127"/>
      <c r="D271" s="207"/>
      <c r="E271" s="127"/>
      <c r="F271" s="208"/>
      <c r="G271" s="209"/>
      <c r="H271" s="210"/>
      <c r="I271" s="211"/>
      <c r="J271" s="127"/>
      <c r="K271" s="127"/>
      <c r="L271" s="127"/>
      <c r="M271" s="127"/>
      <c r="N271" s="127"/>
      <c r="O271" s="208"/>
      <c r="P271" s="212"/>
      <c r="Q271" s="127"/>
      <c r="R271" s="127"/>
      <c r="S271" s="127"/>
    </row>
    <row r="272" spans="1:19" x14ac:dyDescent="0.25">
      <c r="A272" s="127"/>
      <c r="B272" s="206"/>
      <c r="C272" s="127"/>
      <c r="D272" s="207"/>
      <c r="E272" s="127"/>
      <c r="F272" s="208"/>
      <c r="G272" s="209"/>
      <c r="H272" s="210"/>
      <c r="I272" s="211"/>
      <c r="J272" s="127"/>
      <c r="K272" s="127"/>
      <c r="L272" s="127"/>
      <c r="M272" s="127"/>
      <c r="N272" s="127"/>
      <c r="O272" s="208"/>
      <c r="P272" s="212"/>
      <c r="Q272" s="127"/>
      <c r="R272" s="127"/>
      <c r="S272" s="127"/>
    </row>
    <row r="273" spans="1:19" x14ac:dyDescent="0.25">
      <c r="A273" s="127"/>
      <c r="B273" s="206"/>
      <c r="C273" s="127"/>
      <c r="D273" s="207"/>
      <c r="E273" s="127"/>
      <c r="F273" s="208"/>
      <c r="G273" s="209"/>
      <c r="H273" s="210"/>
      <c r="I273" s="211"/>
      <c r="J273" s="127"/>
      <c r="K273" s="127"/>
      <c r="L273" s="127"/>
      <c r="M273" s="127"/>
      <c r="N273" s="127"/>
      <c r="O273" s="208"/>
      <c r="P273" s="212"/>
      <c r="Q273" s="127"/>
      <c r="R273" s="127"/>
      <c r="S273" s="127"/>
    </row>
    <row r="274" spans="1:19" x14ac:dyDescent="0.25">
      <c r="A274" s="127"/>
      <c r="B274" s="206"/>
      <c r="C274" s="127"/>
      <c r="D274" s="207"/>
      <c r="E274" s="127"/>
      <c r="F274" s="208"/>
      <c r="G274" s="209"/>
      <c r="H274" s="210"/>
      <c r="I274" s="211"/>
      <c r="J274" s="127"/>
      <c r="K274" s="127"/>
      <c r="L274" s="127"/>
      <c r="M274" s="127"/>
      <c r="N274" s="127"/>
      <c r="O274" s="208"/>
      <c r="P274" s="212"/>
      <c r="Q274" s="127"/>
      <c r="R274" s="127"/>
      <c r="S274" s="127"/>
    </row>
    <row r="275" spans="1:19" x14ac:dyDescent="0.25">
      <c r="A275" s="127"/>
      <c r="B275" s="206"/>
      <c r="C275" s="127"/>
      <c r="D275" s="207"/>
      <c r="E275" s="127"/>
      <c r="F275" s="208"/>
      <c r="G275" s="209"/>
      <c r="H275" s="210"/>
      <c r="I275" s="211"/>
      <c r="J275" s="127"/>
      <c r="K275" s="127"/>
      <c r="L275" s="127"/>
      <c r="M275" s="127"/>
      <c r="N275" s="127"/>
      <c r="O275" s="208"/>
      <c r="P275" s="212"/>
      <c r="Q275" s="127"/>
      <c r="R275" s="127"/>
      <c r="S275" s="127"/>
    </row>
    <row r="276" spans="1:19" x14ac:dyDescent="0.25">
      <c r="A276" s="127"/>
      <c r="B276" s="206"/>
      <c r="C276" s="127"/>
      <c r="D276" s="207"/>
      <c r="E276" s="127"/>
      <c r="F276" s="208"/>
      <c r="G276" s="209"/>
      <c r="H276" s="210"/>
      <c r="I276" s="211"/>
      <c r="J276" s="127"/>
      <c r="K276" s="127"/>
      <c r="L276" s="127"/>
      <c r="M276" s="127"/>
      <c r="N276" s="127"/>
      <c r="O276" s="208"/>
      <c r="P276" s="212"/>
      <c r="Q276" s="127"/>
      <c r="R276" s="127"/>
      <c r="S276" s="127"/>
    </row>
    <row r="277" spans="1:19" x14ac:dyDescent="0.25">
      <c r="A277" s="127"/>
      <c r="B277" s="206"/>
      <c r="C277" s="127"/>
      <c r="D277" s="207"/>
      <c r="E277" s="127"/>
      <c r="F277" s="208"/>
      <c r="G277" s="209"/>
      <c r="H277" s="210"/>
      <c r="I277" s="211"/>
      <c r="J277" s="127"/>
      <c r="K277" s="127"/>
      <c r="L277" s="127"/>
      <c r="M277" s="127"/>
      <c r="N277" s="127"/>
      <c r="O277" s="208"/>
      <c r="P277" s="212"/>
      <c r="Q277" s="127"/>
      <c r="R277" s="127"/>
      <c r="S277" s="127"/>
    </row>
    <row r="278" spans="1:19" x14ac:dyDescent="0.25">
      <c r="A278" s="127"/>
      <c r="B278" s="206"/>
      <c r="C278" s="127"/>
      <c r="D278" s="207"/>
      <c r="E278" s="127"/>
      <c r="F278" s="208"/>
      <c r="G278" s="209"/>
      <c r="H278" s="210"/>
      <c r="I278" s="211"/>
      <c r="J278" s="127"/>
      <c r="K278" s="127"/>
      <c r="L278" s="127"/>
      <c r="M278" s="127"/>
      <c r="N278" s="127"/>
      <c r="O278" s="208"/>
      <c r="P278" s="212"/>
      <c r="Q278" s="127"/>
      <c r="R278" s="127"/>
      <c r="S278" s="127"/>
    </row>
    <row r="279" spans="1:19" x14ac:dyDescent="0.25">
      <c r="A279" s="127"/>
      <c r="B279" s="206"/>
      <c r="C279" s="127"/>
      <c r="D279" s="207"/>
      <c r="E279" s="127"/>
      <c r="F279" s="208"/>
      <c r="G279" s="209"/>
      <c r="H279" s="210"/>
      <c r="I279" s="211"/>
      <c r="J279" s="127"/>
      <c r="K279" s="127"/>
      <c r="L279" s="127"/>
      <c r="M279" s="127"/>
      <c r="N279" s="127"/>
      <c r="O279" s="208"/>
      <c r="P279" s="212"/>
      <c r="Q279" s="127"/>
      <c r="R279" s="127"/>
      <c r="S279" s="127"/>
    </row>
    <row r="280" spans="1:19" x14ac:dyDescent="0.25">
      <c r="A280" s="127"/>
      <c r="B280" s="206"/>
      <c r="C280" s="127"/>
      <c r="D280" s="207"/>
      <c r="E280" s="127"/>
      <c r="F280" s="208"/>
      <c r="G280" s="209"/>
      <c r="H280" s="210"/>
      <c r="I280" s="211"/>
      <c r="J280" s="127"/>
      <c r="K280" s="127"/>
      <c r="L280" s="127"/>
      <c r="M280" s="127"/>
      <c r="N280" s="127"/>
      <c r="O280" s="208"/>
      <c r="P280" s="212"/>
      <c r="Q280" s="127"/>
      <c r="R280" s="127"/>
      <c r="S280" s="127"/>
    </row>
    <row r="281" spans="1:19" x14ac:dyDescent="0.25">
      <c r="A281" s="127"/>
      <c r="B281" s="206"/>
      <c r="C281" s="127"/>
      <c r="D281" s="207"/>
      <c r="E281" s="127"/>
      <c r="F281" s="208"/>
      <c r="G281" s="209"/>
      <c r="H281" s="210"/>
      <c r="I281" s="211"/>
      <c r="J281" s="127"/>
      <c r="K281" s="127"/>
      <c r="L281" s="127"/>
      <c r="M281" s="127"/>
      <c r="N281" s="127"/>
      <c r="O281" s="208"/>
      <c r="P281" s="212"/>
      <c r="Q281" s="127"/>
      <c r="R281" s="127"/>
      <c r="S281" s="127"/>
    </row>
    <row r="282" spans="1:19" x14ac:dyDescent="0.25">
      <c r="A282" s="127"/>
      <c r="B282" s="206"/>
      <c r="C282" s="127"/>
      <c r="D282" s="207"/>
      <c r="E282" s="127"/>
      <c r="F282" s="208"/>
      <c r="G282" s="209"/>
      <c r="H282" s="210"/>
      <c r="I282" s="211"/>
      <c r="J282" s="127"/>
      <c r="K282" s="127"/>
      <c r="L282" s="127"/>
      <c r="M282" s="127"/>
      <c r="N282" s="127"/>
      <c r="O282" s="208"/>
      <c r="P282" s="212"/>
      <c r="Q282" s="127"/>
      <c r="R282" s="127"/>
      <c r="S282" s="127"/>
    </row>
    <row r="283" spans="1:19" x14ac:dyDescent="0.25">
      <c r="A283" s="127"/>
      <c r="B283" s="206"/>
      <c r="C283" s="127"/>
      <c r="D283" s="207"/>
      <c r="E283" s="127"/>
      <c r="F283" s="208"/>
      <c r="G283" s="209"/>
      <c r="H283" s="210"/>
      <c r="I283" s="211"/>
      <c r="J283" s="127"/>
      <c r="K283" s="127"/>
      <c r="L283" s="127"/>
      <c r="M283" s="127"/>
      <c r="N283" s="127"/>
      <c r="O283" s="208"/>
      <c r="P283" s="212"/>
      <c r="Q283" s="127"/>
      <c r="R283" s="127"/>
      <c r="S283" s="127"/>
    </row>
    <row r="284" spans="1:19" x14ac:dyDescent="0.25">
      <c r="A284" s="127"/>
      <c r="B284" s="206"/>
      <c r="C284" s="127"/>
      <c r="D284" s="207"/>
      <c r="E284" s="127"/>
      <c r="F284" s="208"/>
      <c r="G284" s="209"/>
      <c r="H284" s="210"/>
      <c r="I284" s="211"/>
      <c r="J284" s="127"/>
      <c r="K284" s="127"/>
      <c r="L284" s="127"/>
      <c r="M284" s="127"/>
      <c r="N284" s="127"/>
      <c r="O284" s="208"/>
      <c r="P284" s="212"/>
      <c r="Q284" s="127"/>
      <c r="R284" s="127"/>
      <c r="S284" s="127"/>
    </row>
    <row r="285" spans="1:19" x14ac:dyDescent="0.25">
      <c r="A285" s="127"/>
      <c r="B285" s="206"/>
      <c r="C285" s="127"/>
      <c r="D285" s="207"/>
      <c r="E285" s="127"/>
      <c r="F285" s="208"/>
      <c r="G285" s="209"/>
      <c r="H285" s="210"/>
      <c r="I285" s="211"/>
      <c r="J285" s="127"/>
      <c r="K285" s="127"/>
      <c r="L285" s="127"/>
      <c r="M285" s="127"/>
      <c r="N285" s="127"/>
      <c r="O285" s="208"/>
      <c r="P285" s="212"/>
      <c r="Q285" s="127"/>
      <c r="R285" s="127"/>
      <c r="S285" s="127"/>
    </row>
    <row r="286" spans="1:19" x14ac:dyDescent="0.25">
      <c r="A286" s="127"/>
      <c r="B286" s="206"/>
      <c r="C286" s="127"/>
      <c r="D286" s="207"/>
      <c r="E286" s="127"/>
      <c r="F286" s="208"/>
      <c r="G286" s="209"/>
      <c r="H286" s="210"/>
      <c r="I286" s="211"/>
      <c r="J286" s="127"/>
      <c r="K286" s="127"/>
      <c r="L286" s="127"/>
      <c r="M286" s="127"/>
      <c r="N286" s="127"/>
      <c r="O286" s="208"/>
      <c r="P286" s="212"/>
      <c r="Q286" s="127"/>
      <c r="R286" s="127"/>
      <c r="S286" s="127"/>
    </row>
    <row r="287" spans="1:19" x14ac:dyDescent="0.25">
      <c r="A287" s="127"/>
      <c r="B287" s="206"/>
      <c r="C287" s="127"/>
      <c r="D287" s="207"/>
      <c r="E287" s="127"/>
      <c r="F287" s="208"/>
      <c r="G287" s="209"/>
      <c r="H287" s="210"/>
      <c r="I287" s="211"/>
      <c r="J287" s="127"/>
      <c r="K287" s="127"/>
      <c r="L287" s="127"/>
      <c r="M287" s="127"/>
      <c r="N287" s="127"/>
      <c r="O287" s="208"/>
      <c r="P287" s="212"/>
      <c r="Q287" s="127"/>
      <c r="R287" s="127"/>
      <c r="S287" s="127"/>
    </row>
    <row r="288" spans="1:19" x14ac:dyDescent="0.25">
      <c r="A288" s="127"/>
      <c r="B288" s="206"/>
      <c r="C288" s="127"/>
      <c r="D288" s="207"/>
      <c r="E288" s="127"/>
      <c r="F288" s="208"/>
      <c r="G288" s="209"/>
      <c r="H288" s="210"/>
      <c r="I288" s="211"/>
      <c r="J288" s="127"/>
      <c r="K288" s="127"/>
      <c r="L288" s="127"/>
      <c r="M288" s="127"/>
      <c r="N288" s="127"/>
      <c r="O288" s="208"/>
      <c r="P288" s="212"/>
      <c r="Q288" s="127"/>
      <c r="R288" s="127"/>
      <c r="S288" s="127"/>
    </row>
    <row r="289" spans="1:19" x14ac:dyDescent="0.25">
      <c r="A289" s="127"/>
      <c r="B289" s="206"/>
      <c r="C289" s="127"/>
      <c r="D289" s="207"/>
      <c r="E289" s="127"/>
      <c r="F289" s="208"/>
      <c r="G289" s="209"/>
      <c r="H289" s="210"/>
      <c r="I289" s="211"/>
      <c r="J289" s="127"/>
      <c r="K289" s="127"/>
      <c r="L289" s="127"/>
      <c r="M289" s="127"/>
      <c r="N289" s="127"/>
      <c r="O289" s="208"/>
      <c r="P289" s="212"/>
      <c r="Q289" s="127"/>
      <c r="R289" s="127"/>
      <c r="S289" s="127"/>
    </row>
    <row r="290" spans="1:19" x14ac:dyDescent="0.25">
      <c r="A290" s="127"/>
      <c r="B290" s="206"/>
      <c r="C290" s="127"/>
      <c r="D290" s="207"/>
      <c r="E290" s="127"/>
      <c r="F290" s="208"/>
      <c r="G290" s="209"/>
      <c r="H290" s="210"/>
      <c r="I290" s="211"/>
      <c r="J290" s="127"/>
      <c r="K290" s="127"/>
      <c r="L290" s="127"/>
      <c r="M290" s="127"/>
      <c r="N290" s="127"/>
      <c r="O290" s="208"/>
      <c r="P290" s="212"/>
      <c r="Q290" s="127"/>
      <c r="R290" s="127"/>
      <c r="S290" s="127"/>
    </row>
    <row r="291" spans="1:19" x14ac:dyDescent="0.25">
      <c r="A291" s="127"/>
      <c r="B291" s="206"/>
      <c r="C291" s="127"/>
      <c r="D291" s="207"/>
      <c r="E291" s="127"/>
      <c r="F291" s="208"/>
      <c r="G291" s="209"/>
      <c r="H291" s="210"/>
      <c r="I291" s="211"/>
      <c r="J291" s="127"/>
      <c r="K291" s="127"/>
      <c r="L291" s="127"/>
      <c r="M291" s="127"/>
      <c r="N291" s="127"/>
      <c r="O291" s="208"/>
      <c r="P291" s="212"/>
      <c r="Q291" s="127"/>
      <c r="R291" s="127"/>
      <c r="S291" s="127"/>
    </row>
    <row r="292" spans="1:19" x14ac:dyDescent="0.25">
      <c r="A292" s="127"/>
      <c r="B292" s="206"/>
      <c r="C292" s="127"/>
      <c r="D292" s="207"/>
      <c r="E292" s="127"/>
      <c r="F292" s="208"/>
      <c r="G292" s="209"/>
      <c r="H292" s="210"/>
      <c r="I292" s="211"/>
      <c r="J292" s="127"/>
      <c r="K292" s="127"/>
      <c r="L292" s="127"/>
      <c r="M292" s="127"/>
      <c r="N292" s="127"/>
      <c r="O292" s="208"/>
      <c r="P292" s="212"/>
      <c r="Q292" s="127"/>
      <c r="R292" s="127"/>
      <c r="S292" s="127"/>
    </row>
    <row r="293" spans="1:19" x14ac:dyDescent="0.25">
      <c r="A293" s="127"/>
      <c r="B293" s="206"/>
      <c r="C293" s="127"/>
      <c r="D293" s="207"/>
      <c r="E293" s="127"/>
      <c r="F293" s="208"/>
      <c r="G293" s="209"/>
      <c r="H293" s="210"/>
      <c r="I293" s="211"/>
      <c r="J293" s="127"/>
      <c r="K293" s="127"/>
      <c r="L293" s="127"/>
      <c r="M293" s="127"/>
      <c r="N293" s="127"/>
      <c r="O293" s="208"/>
      <c r="P293" s="212"/>
      <c r="Q293" s="127"/>
      <c r="R293" s="127"/>
      <c r="S293" s="127"/>
    </row>
    <row r="294" spans="1:19" x14ac:dyDescent="0.25">
      <c r="A294" s="127"/>
      <c r="B294" s="206"/>
      <c r="C294" s="127"/>
      <c r="D294" s="207"/>
      <c r="E294" s="127"/>
      <c r="F294" s="208"/>
      <c r="G294" s="209"/>
      <c r="H294" s="210"/>
      <c r="I294" s="211"/>
      <c r="J294" s="127"/>
      <c r="K294" s="127"/>
      <c r="L294" s="127"/>
      <c r="M294" s="127"/>
      <c r="N294" s="127"/>
      <c r="O294" s="208"/>
      <c r="P294" s="212"/>
      <c r="Q294" s="127"/>
      <c r="R294" s="127"/>
      <c r="S294" s="127"/>
    </row>
    <row r="295" spans="1:19" x14ac:dyDescent="0.25">
      <c r="A295" s="127"/>
      <c r="B295" s="206"/>
      <c r="C295" s="127"/>
      <c r="D295" s="207"/>
      <c r="E295" s="127"/>
      <c r="F295" s="208"/>
      <c r="G295" s="209"/>
      <c r="H295" s="210"/>
      <c r="I295" s="211"/>
      <c r="J295" s="127"/>
      <c r="K295" s="127"/>
      <c r="L295" s="127"/>
      <c r="M295" s="127"/>
      <c r="N295" s="127"/>
      <c r="O295" s="208"/>
      <c r="P295" s="212"/>
      <c r="Q295" s="127"/>
      <c r="R295" s="127"/>
      <c r="S295" s="127"/>
    </row>
    <row r="296" spans="1:19" x14ac:dyDescent="0.25">
      <c r="A296" s="127"/>
      <c r="B296" s="206"/>
      <c r="C296" s="127"/>
      <c r="D296" s="207"/>
      <c r="E296" s="127"/>
      <c r="F296" s="208"/>
      <c r="G296" s="209"/>
      <c r="H296" s="210"/>
      <c r="I296" s="211"/>
      <c r="J296" s="127"/>
      <c r="K296" s="127"/>
      <c r="L296" s="127"/>
      <c r="M296" s="127"/>
      <c r="N296" s="127"/>
      <c r="O296" s="208"/>
      <c r="P296" s="212"/>
      <c r="Q296" s="127"/>
      <c r="R296" s="127"/>
      <c r="S296" s="127"/>
    </row>
    <row r="297" spans="1:19" x14ac:dyDescent="0.25">
      <c r="A297" s="127"/>
      <c r="B297" s="206"/>
      <c r="C297" s="127"/>
      <c r="D297" s="207"/>
      <c r="E297" s="127"/>
      <c r="F297" s="208"/>
      <c r="G297" s="209"/>
      <c r="H297" s="210"/>
      <c r="I297" s="211"/>
      <c r="J297" s="127"/>
      <c r="K297" s="127"/>
      <c r="L297" s="127"/>
      <c r="M297" s="127"/>
      <c r="N297" s="127"/>
      <c r="O297" s="208"/>
      <c r="P297" s="212"/>
      <c r="Q297" s="127"/>
      <c r="R297" s="127"/>
      <c r="S297" s="127"/>
    </row>
  </sheetData>
  <mergeCells count="5">
    <mergeCell ref="A1:N1"/>
    <mergeCell ref="B3:E3"/>
    <mergeCell ref="I3:L3"/>
    <mergeCell ref="C7:D8"/>
    <mergeCell ref="C10:D11"/>
  </mergeCells>
  <conditionalFormatting sqref="H20:H297">
    <cfRule type="cellIs" dxfId="24" priority="4"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V645"/>
  <sheetViews>
    <sheetView topLeftCell="G1" zoomScale="85" zoomScaleNormal="85" workbookViewId="0">
      <selection activeCell="AC20" sqref="AC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5"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bestFit="1" customWidth="1"/>
    <col min="19" max="19" width="11.5703125" bestFit="1" customWidth="1"/>
    <col min="20" max="24" width="13.28515625" bestFit="1" customWidth="1"/>
    <col min="25" max="27" width="13.28515625" customWidth="1"/>
    <col min="28" max="28" width="13.28515625" bestFit="1" customWidth="1"/>
    <col min="29" max="29" width="13.28515625" customWidth="1"/>
    <col min="30" max="35" width="13.28515625" bestFit="1" customWidth="1"/>
    <col min="36" max="37" width="14.28515625" bestFit="1" customWidth="1"/>
    <col min="38" max="38" width="13.5703125" bestFit="1" customWidth="1"/>
    <col min="42" max="42" width="12.42578125" bestFit="1" customWidth="1"/>
    <col min="43" max="47" width="9.5703125" style="8" bestFit="1" customWidth="1"/>
    <col min="48" max="48" width="10.5703125" style="8" bestFit="1" customWidth="1"/>
    <col min="49" max="53" width="9.5703125" style="8" bestFit="1" customWidth="1"/>
    <col min="55" max="55" width="11.7109375" bestFit="1" customWidth="1"/>
    <col min="56" max="56" width="13.85546875" bestFit="1" customWidth="1"/>
    <col min="57" max="57" width="10.28515625" bestFit="1" customWidth="1"/>
    <col min="60" max="61" width="11.140625" bestFit="1" customWidth="1"/>
    <col min="62" max="62" width="7.7109375" bestFit="1" customWidth="1"/>
    <col min="63" max="63" width="11.7109375" bestFit="1" customWidth="1"/>
    <col min="64" max="71" width="14.140625" customWidth="1"/>
    <col min="72" max="72" width="12.42578125" bestFit="1" customWidth="1"/>
    <col min="73" max="73" width="11.85546875" bestFit="1" customWidth="1"/>
    <col min="74" max="74" width="27.5703125" bestFit="1" customWidth="1"/>
  </cols>
  <sheetData>
    <row r="1" spans="1:73"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45</v>
      </c>
      <c r="AN1">
        <v>10166</v>
      </c>
      <c r="AO1" t="str">
        <f>AM1</f>
        <v>Primary</v>
      </c>
      <c r="AP1">
        <v>11331</v>
      </c>
    </row>
    <row r="2" spans="1:73" ht="15.75" thickBot="1" x14ac:dyDescent="0.3">
      <c r="AM2" t="s">
        <v>96</v>
      </c>
      <c r="AN2">
        <v>10167</v>
      </c>
      <c r="AO2" t="str">
        <f t="shared" ref="AO2:AO6" si="0">AM2</f>
        <v>Secondary</v>
      </c>
      <c r="AP2">
        <v>11339</v>
      </c>
    </row>
    <row r="3" spans="1:73" ht="26.25" thickTop="1" thickBot="1" x14ac:dyDescent="0.55000000000000004">
      <c r="A3" s="33" t="s">
        <v>3557</v>
      </c>
      <c r="B3" s="475" t="s">
        <v>65</v>
      </c>
      <c r="C3" s="475"/>
      <c r="D3" s="475"/>
      <c r="E3" s="475"/>
      <c r="F3" s="476"/>
      <c r="H3" s="34" t="s">
        <v>3559</v>
      </c>
      <c r="I3" s="35">
        <f>COUNTIF(D20:D914,"&gt;0")</f>
        <v>201</v>
      </c>
      <c r="J3" s="36" t="s">
        <v>3560</v>
      </c>
      <c r="K3" s="36"/>
      <c r="L3" s="36"/>
      <c r="M3" s="36"/>
      <c r="N3" s="37"/>
      <c r="O3" s="38"/>
      <c r="P3" s="38"/>
      <c r="Q3" s="38"/>
      <c r="AM3" t="s">
        <v>317</v>
      </c>
      <c r="AN3">
        <v>11329</v>
      </c>
      <c r="AO3" t="str">
        <f t="shared" si="0"/>
        <v>All through</v>
      </c>
    </row>
    <row r="4" spans="1:73" ht="16.5" thickTop="1" thickBot="1" x14ac:dyDescent="0.3">
      <c r="A4" s="33" t="s">
        <v>3562</v>
      </c>
      <c r="B4" s="477" t="s">
        <v>66</v>
      </c>
      <c r="C4" s="478"/>
      <c r="H4" s="33" t="s">
        <v>3563</v>
      </c>
      <c r="I4" s="35">
        <f>COUNTIF(G20:G958,"&gt;0")</f>
        <v>201</v>
      </c>
      <c r="J4" s="39" t="s">
        <v>3564</v>
      </c>
      <c r="K4" s="35">
        <f>COUNTIF(G20:G958,"&lt;0")</f>
        <v>0</v>
      </c>
      <c r="L4" s="39" t="s">
        <v>3565</v>
      </c>
      <c r="M4" s="35">
        <f>COUNTIF(G20:G958,"=0")</f>
        <v>0</v>
      </c>
      <c r="AM4" t="s">
        <v>71</v>
      </c>
      <c r="AN4">
        <v>10168</v>
      </c>
      <c r="AO4" t="str">
        <f t="shared" si="0"/>
        <v>Special</v>
      </c>
      <c r="AP4">
        <v>11340</v>
      </c>
    </row>
    <row r="5" spans="1:73" ht="15.75" thickTop="1" x14ac:dyDescent="0.25">
      <c r="A5" s="33" t="s">
        <v>3567</v>
      </c>
      <c r="B5" s="495" t="s">
        <v>3574</v>
      </c>
      <c r="C5" s="496"/>
      <c r="D5" s="497" t="s">
        <v>3575</v>
      </c>
      <c r="E5" s="497"/>
      <c r="F5" s="41" t="s">
        <v>59</v>
      </c>
      <c r="G5" s="42" t="s">
        <v>3576</v>
      </c>
      <c r="H5" s="220" t="s">
        <v>4057</v>
      </c>
      <c r="I5" s="220"/>
      <c r="J5" s="220"/>
      <c r="K5" s="220"/>
      <c r="L5" s="220"/>
      <c r="M5" s="220"/>
      <c r="N5" s="221"/>
      <c r="O5" s="225"/>
      <c r="P5" s="225"/>
      <c r="Q5" s="225"/>
      <c r="AM5" t="s">
        <v>314</v>
      </c>
      <c r="AN5">
        <v>10168</v>
      </c>
      <c r="AO5" t="str">
        <f t="shared" si="0"/>
        <v>PRU</v>
      </c>
      <c r="AP5">
        <v>11340</v>
      </c>
    </row>
    <row r="6" spans="1:73" x14ac:dyDescent="0.25">
      <c r="B6" s="492" t="s">
        <v>51</v>
      </c>
      <c r="C6" s="493"/>
      <c r="D6" s="494" t="s">
        <v>386</v>
      </c>
      <c r="E6" s="494"/>
      <c r="F6" s="44" t="s">
        <v>27</v>
      </c>
      <c r="G6" s="44" t="s">
        <v>3976</v>
      </c>
      <c r="H6" s="45">
        <f>SUMIF($N$20:$N$220,B6,$G$20:$G$220)/COUNTIF($N$20:$N$220,B6)</f>
        <v>8197.9990196078434</v>
      </c>
      <c r="I6" s="44"/>
      <c r="J6" s="44"/>
      <c r="K6" s="44"/>
      <c r="L6" s="44"/>
      <c r="M6" s="44"/>
      <c r="N6" s="223"/>
      <c r="O6" s="225"/>
      <c r="P6" s="225"/>
      <c r="Q6" s="225"/>
      <c r="AM6" t="s">
        <v>57</v>
      </c>
      <c r="AO6" t="str">
        <f t="shared" si="0"/>
        <v>Nursery</v>
      </c>
      <c r="AP6">
        <v>11327</v>
      </c>
    </row>
    <row r="7" spans="1:73" x14ac:dyDescent="0.25">
      <c r="B7" s="502" t="s">
        <v>4058</v>
      </c>
      <c r="C7" s="503"/>
      <c r="D7" s="463" t="s">
        <v>4059</v>
      </c>
      <c r="E7" s="463"/>
      <c r="F7" s="225"/>
      <c r="G7" s="225"/>
      <c r="H7" s="45">
        <f>SUMIF($N$20:$N$220,B7,$G$20:$G$220)/COUNTIF($N$20:$N$220,B7)</f>
        <v>18653.333333333332</v>
      </c>
      <c r="I7" s="225"/>
      <c r="J7" s="225"/>
      <c r="K7" s="225"/>
      <c r="L7" s="225"/>
      <c r="M7" s="225"/>
      <c r="N7" s="226"/>
      <c r="O7" s="225"/>
      <c r="P7" s="225"/>
      <c r="Q7" s="225"/>
      <c r="AM7">
        <v>0</v>
      </c>
    </row>
    <row r="8" spans="1:73" x14ac:dyDescent="0.25">
      <c r="B8" s="502" t="s">
        <v>86</v>
      </c>
      <c r="C8" s="503"/>
      <c r="D8" s="463" t="s">
        <v>4060</v>
      </c>
      <c r="E8" s="463"/>
      <c r="F8" s="225" t="s">
        <v>3644</v>
      </c>
      <c r="G8" s="225"/>
      <c r="H8" s="45">
        <f>SUMIF($N$20:$N$220,B8,$G$20:$G$220)/COUNTIF($N$20:$N$220,B8)</f>
        <v>47997.805555555555</v>
      </c>
      <c r="I8" s="225"/>
      <c r="J8" s="225"/>
      <c r="K8" s="225"/>
      <c r="L8" s="225"/>
      <c r="M8" s="225"/>
      <c r="N8" s="226"/>
      <c r="O8" s="225"/>
      <c r="P8" s="225"/>
      <c r="Q8" s="225"/>
    </row>
    <row r="9" spans="1:73" x14ac:dyDescent="0.25">
      <c r="B9" s="512"/>
      <c r="C9" s="513"/>
      <c r="D9" s="228"/>
      <c r="E9" s="228"/>
      <c r="F9" s="228"/>
      <c r="G9" s="228"/>
      <c r="H9" s="228"/>
      <c r="I9" s="228"/>
      <c r="J9" s="228"/>
      <c r="K9" s="228"/>
      <c r="L9" s="228"/>
      <c r="M9" s="228"/>
      <c r="N9" s="229"/>
      <c r="O9" s="225"/>
      <c r="P9" s="225"/>
      <c r="Q9" s="225"/>
    </row>
    <row r="10" spans="1:73" x14ac:dyDescent="0.25">
      <c r="A10" s="38"/>
      <c r="B10" s="38"/>
      <c r="C10" s="38"/>
      <c r="D10" s="38"/>
      <c r="E10" s="38"/>
      <c r="F10" s="38"/>
      <c r="G10" s="38"/>
      <c r="H10" s="38"/>
      <c r="I10" s="47"/>
      <c r="J10" s="47"/>
      <c r="K10" s="47"/>
      <c r="L10" s="47"/>
      <c r="M10" s="47"/>
      <c r="N10" s="47"/>
      <c r="O10" s="47"/>
      <c r="P10" s="47"/>
      <c r="Q10" s="47"/>
    </row>
    <row r="11" spans="1:73" x14ac:dyDescent="0.25">
      <c r="A11" s="33" t="s">
        <v>3581</v>
      </c>
      <c r="B11" s="465"/>
      <c r="C11" s="466"/>
      <c r="D11" s="466"/>
      <c r="E11" s="467"/>
      <c r="F11" s="465"/>
      <c r="G11" s="466"/>
      <c r="H11" s="466"/>
      <c r="I11" s="466"/>
      <c r="J11" s="466"/>
      <c r="K11" s="466"/>
      <c r="L11" s="466"/>
      <c r="M11" s="466"/>
      <c r="N11" s="467"/>
      <c r="O11" s="47"/>
      <c r="P11" s="47"/>
      <c r="Q11" s="47"/>
    </row>
    <row r="12" spans="1:73" x14ac:dyDescent="0.25">
      <c r="A12" s="38"/>
      <c r="B12" s="465"/>
      <c r="C12" s="466"/>
      <c r="D12" s="466"/>
      <c r="E12" s="467"/>
      <c r="F12" s="465"/>
      <c r="G12" s="466"/>
      <c r="H12" s="466"/>
      <c r="I12" s="466"/>
      <c r="J12" s="466"/>
      <c r="K12" s="466"/>
      <c r="L12" s="466"/>
      <c r="M12" s="466"/>
      <c r="N12" s="467"/>
      <c r="O12" s="47"/>
      <c r="P12" s="47"/>
      <c r="Q12" s="47"/>
    </row>
    <row r="13" spans="1:73" x14ac:dyDescent="0.25">
      <c r="A13" s="38"/>
      <c r="B13" s="465"/>
      <c r="C13" s="466"/>
      <c r="D13" s="466"/>
      <c r="E13" s="467"/>
      <c r="F13" s="465"/>
      <c r="G13" s="466"/>
      <c r="H13" s="466"/>
      <c r="I13" s="466"/>
      <c r="J13" s="466"/>
      <c r="K13" s="466"/>
      <c r="L13" s="466"/>
      <c r="M13" s="466"/>
      <c r="N13" s="467"/>
      <c r="O13" s="47"/>
      <c r="P13" s="47"/>
      <c r="Q13" s="47"/>
      <c r="BO13" s="506" t="s">
        <v>3582</v>
      </c>
      <c r="BP13" s="506"/>
      <c r="BQ13" s="506"/>
      <c r="BR13" s="506"/>
      <c r="BS13" s="506"/>
      <c r="BT13" s="506"/>
      <c r="BU13" s="506"/>
    </row>
    <row r="14" spans="1:73" x14ac:dyDescent="0.25">
      <c r="A14" s="38"/>
      <c r="B14" s="465"/>
      <c r="C14" s="466"/>
      <c r="D14" s="466"/>
      <c r="E14" s="467"/>
      <c r="F14" s="465"/>
      <c r="G14" s="466"/>
      <c r="H14" s="466"/>
      <c r="I14" s="466"/>
      <c r="J14" s="466"/>
      <c r="K14" s="466"/>
      <c r="L14" s="466"/>
      <c r="M14" s="466"/>
      <c r="N14" s="467"/>
      <c r="O14" s="47"/>
      <c r="P14" s="47"/>
      <c r="Q14" s="47"/>
      <c r="R14" s="48">
        <f>R15+R16</f>
        <v>0</v>
      </c>
      <c r="S14" s="48">
        <f t="shared" ref="S14:AL14" si="1">S15+S16</f>
        <v>0</v>
      </c>
      <c r="T14" s="48">
        <f t="shared" si="1"/>
        <v>830727.16</v>
      </c>
      <c r="U14" s="48">
        <f t="shared" si="1"/>
        <v>415238.89000000007</v>
      </c>
      <c r="V14" s="48">
        <f t="shared" si="1"/>
        <v>415238.89000000007</v>
      </c>
      <c r="W14" s="48">
        <f t="shared" si="1"/>
        <v>415238.89000000007</v>
      </c>
      <c r="X14" s="48">
        <f t="shared" si="1"/>
        <v>415238.89000000007</v>
      </c>
      <c r="Y14" s="48"/>
      <c r="Z14" s="48"/>
      <c r="AA14" s="48"/>
      <c r="AB14" s="48">
        <f t="shared" si="1"/>
        <v>2053777.1099999996</v>
      </c>
      <c r="AC14" s="48"/>
      <c r="AD14" s="48">
        <f t="shared" si="1"/>
        <v>4545459.83</v>
      </c>
      <c r="AE14" s="48">
        <f t="shared" si="1"/>
        <v>0</v>
      </c>
      <c r="AF14" s="48">
        <f t="shared" si="1"/>
        <v>0</v>
      </c>
      <c r="AG14" s="48">
        <f t="shared" si="1"/>
        <v>0</v>
      </c>
      <c r="AH14" s="48">
        <f t="shared" si="1"/>
        <v>0</v>
      </c>
      <c r="AI14" s="48">
        <f t="shared" si="1"/>
        <v>0</v>
      </c>
      <c r="AJ14" s="48">
        <f t="shared" si="1"/>
        <v>0</v>
      </c>
      <c r="AK14" s="48">
        <f t="shared" si="1"/>
        <v>-1454960</v>
      </c>
      <c r="AL14" s="48">
        <f t="shared" si="1"/>
        <v>0</v>
      </c>
      <c r="AM14" s="49" t="s">
        <v>3583</v>
      </c>
      <c r="BO14" s="506" t="s">
        <v>3584</v>
      </c>
      <c r="BP14" s="506"/>
      <c r="BQ14" s="506"/>
      <c r="BR14" s="506"/>
      <c r="BS14" s="506"/>
      <c r="BT14" s="506"/>
      <c r="BU14" s="506"/>
    </row>
    <row r="15" spans="1:73" x14ac:dyDescent="0.25">
      <c r="A15" s="38"/>
      <c r="B15" s="465"/>
      <c r="C15" s="466"/>
      <c r="D15" s="466"/>
      <c r="E15" s="467"/>
      <c r="F15" s="465" t="s">
        <v>4264</v>
      </c>
      <c r="G15" s="466"/>
      <c r="H15" s="466"/>
      <c r="I15" s="466"/>
      <c r="J15" s="466"/>
      <c r="K15" s="466"/>
      <c r="L15" s="466"/>
      <c r="M15" s="466"/>
      <c r="N15" s="467"/>
      <c r="O15" s="47"/>
      <c r="P15" s="47"/>
      <c r="Q15" s="47"/>
      <c r="R15" s="50">
        <f t="shared" ref="R15:X15" si="2">SUMIF(R20:R535,"&gt;0")</f>
        <v>0</v>
      </c>
      <c r="S15" s="50">
        <f t="shared" si="2"/>
        <v>0</v>
      </c>
      <c r="T15" s="50">
        <f t="shared" si="2"/>
        <v>830727.16</v>
      </c>
      <c r="U15" s="50">
        <f t="shared" si="2"/>
        <v>415238.89000000007</v>
      </c>
      <c r="V15" s="50">
        <f t="shared" si="2"/>
        <v>415238.89000000007</v>
      </c>
      <c r="W15" s="50">
        <f t="shared" si="2"/>
        <v>415238.89000000007</v>
      </c>
      <c r="X15" s="50">
        <f t="shared" si="2"/>
        <v>415238.89000000007</v>
      </c>
      <c r="Y15" s="50"/>
      <c r="Z15" s="50"/>
      <c r="AA15" s="50"/>
      <c r="AB15" s="50">
        <f>SUMIF(AB20:AB535,"&gt;0")</f>
        <v>2053777.1099999996</v>
      </c>
      <c r="AC15" s="50"/>
      <c r="AD15" s="50">
        <f t="shared" ref="AD15:AL15" si="3">SUMIF(AD20:AD535,"&gt;0")</f>
        <v>4545459.83</v>
      </c>
      <c r="AE15" s="50">
        <f t="shared" si="3"/>
        <v>0</v>
      </c>
      <c r="AF15" s="50">
        <f t="shared" si="3"/>
        <v>0</v>
      </c>
      <c r="AG15" s="50">
        <f t="shared" si="3"/>
        <v>0</v>
      </c>
      <c r="AH15" s="50">
        <f t="shared" si="3"/>
        <v>0</v>
      </c>
      <c r="AI15" s="50">
        <f t="shared" si="3"/>
        <v>0</v>
      </c>
      <c r="AJ15" s="50">
        <f t="shared" si="3"/>
        <v>0</v>
      </c>
      <c r="AK15" s="50">
        <f t="shared" si="3"/>
        <v>0</v>
      </c>
      <c r="AL15" s="50">
        <f t="shared" si="3"/>
        <v>0</v>
      </c>
      <c r="AM15" s="49" t="s">
        <v>3563</v>
      </c>
      <c r="AO15" s="8" t="s">
        <v>51</v>
      </c>
      <c r="AP15" s="176">
        <v>1</v>
      </c>
      <c r="AQ15" s="8">
        <v>0</v>
      </c>
      <c r="AR15" s="8">
        <v>0</v>
      </c>
      <c r="AS15" s="8">
        <v>0</v>
      </c>
      <c r="AT15" s="8">
        <v>0</v>
      </c>
      <c r="AU15" s="8">
        <v>0</v>
      </c>
      <c r="AV15" s="8">
        <v>0</v>
      </c>
      <c r="AW15" s="8">
        <v>0</v>
      </c>
      <c r="AX15" s="8">
        <v>0</v>
      </c>
      <c r="AY15" s="8">
        <v>0</v>
      </c>
      <c r="AZ15" s="8">
        <v>0</v>
      </c>
      <c r="BA15" s="8">
        <v>0</v>
      </c>
      <c r="BB15" s="8">
        <v>0</v>
      </c>
      <c r="BC15" s="8">
        <v>0</v>
      </c>
    </row>
    <row r="16" spans="1:73" x14ac:dyDescent="0.25">
      <c r="A16" s="38"/>
      <c r="B16" s="465"/>
      <c r="C16" s="466"/>
      <c r="D16" s="466"/>
      <c r="E16" s="467"/>
      <c r="F16" s="491" t="s">
        <v>4263</v>
      </c>
      <c r="G16" s="514"/>
      <c r="H16" s="514"/>
      <c r="I16" s="514"/>
      <c r="J16" s="514"/>
      <c r="K16" s="514"/>
      <c r="L16" s="514"/>
      <c r="M16" s="514"/>
      <c r="N16" s="515"/>
      <c r="O16" s="47"/>
      <c r="P16" s="47"/>
      <c r="Q16" s="47"/>
      <c r="R16" s="50">
        <f t="shared" ref="R16:X16" si="4">SUMIF(R20:R535,"&lt;0")</f>
        <v>0</v>
      </c>
      <c r="S16" s="50">
        <f t="shared" si="4"/>
        <v>0</v>
      </c>
      <c r="T16" s="50">
        <f t="shared" si="4"/>
        <v>0</v>
      </c>
      <c r="U16" s="50">
        <f t="shared" si="4"/>
        <v>0</v>
      </c>
      <c r="V16" s="50">
        <f t="shared" si="4"/>
        <v>0</v>
      </c>
      <c r="W16" s="50">
        <f t="shared" si="4"/>
        <v>0</v>
      </c>
      <c r="X16" s="50">
        <f t="shared" si="4"/>
        <v>0</v>
      </c>
      <c r="Y16" s="50"/>
      <c r="Z16" s="50"/>
      <c r="AA16" s="50"/>
      <c r="AB16" s="50">
        <f>SUMIF(AB20:AB535,"&lt;0")</f>
        <v>0</v>
      </c>
      <c r="AC16" s="50"/>
      <c r="AD16" s="50">
        <f t="shared" ref="AD16:AL16" si="5">SUMIF(AD20:AD535,"&lt;0")</f>
        <v>0</v>
      </c>
      <c r="AE16" s="50">
        <f t="shared" si="5"/>
        <v>0</v>
      </c>
      <c r="AF16" s="50">
        <f t="shared" si="5"/>
        <v>0</v>
      </c>
      <c r="AG16" s="50">
        <f t="shared" si="5"/>
        <v>0</v>
      </c>
      <c r="AH16" s="50">
        <f t="shared" si="5"/>
        <v>0</v>
      </c>
      <c r="AI16" s="50">
        <f t="shared" si="5"/>
        <v>0</v>
      </c>
      <c r="AJ16" s="50">
        <f t="shared" si="5"/>
        <v>0</v>
      </c>
      <c r="AK16" s="50">
        <f t="shared" si="5"/>
        <v>-1454960</v>
      </c>
      <c r="AL16" s="50">
        <f t="shared" si="5"/>
        <v>0</v>
      </c>
      <c r="AM16" s="49" t="s">
        <v>3564</v>
      </c>
      <c r="AO16" s="8" t="s">
        <v>4058</v>
      </c>
      <c r="AP16" s="176">
        <v>0.5</v>
      </c>
      <c r="AQ16" s="8">
        <v>0</v>
      </c>
      <c r="AR16" s="8">
        <v>0</v>
      </c>
      <c r="AS16" s="8">
        <v>0</v>
      </c>
      <c r="AT16" s="8">
        <v>0</v>
      </c>
      <c r="AU16" s="8">
        <v>0</v>
      </c>
      <c r="AV16" s="176">
        <v>0.5</v>
      </c>
      <c r="AW16" s="8">
        <v>0</v>
      </c>
      <c r="AX16" s="8">
        <v>0</v>
      </c>
      <c r="AY16" s="8">
        <v>0</v>
      </c>
      <c r="AZ16" s="8">
        <v>0</v>
      </c>
      <c r="BA16" s="8">
        <v>0</v>
      </c>
      <c r="BB16" s="8">
        <v>0</v>
      </c>
      <c r="BC16" s="8">
        <v>0</v>
      </c>
    </row>
    <row r="17" spans="1:74" ht="15.75" thickBot="1" x14ac:dyDescent="0.3">
      <c r="A17" s="38">
        <f>COUNTIF(D20:D856,"&gt;0")</f>
        <v>201</v>
      </c>
      <c r="B17" s="465"/>
      <c r="C17" s="466"/>
      <c r="D17" s="466"/>
      <c r="E17" s="467"/>
      <c r="F17" s="491" t="s">
        <v>4262</v>
      </c>
      <c r="G17" s="514"/>
      <c r="H17" s="514"/>
      <c r="I17" s="514"/>
      <c r="J17" s="514"/>
      <c r="K17" s="514"/>
      <c r="L17" s="514"/>
      <c r="M17" s="514"/>
      <c r="N17" s="515"/>
      <c r="O17" s="47"/>
      <c r="P17" s="47"/>
      <c r="Q17" s="47"/>
      <c r="R17" s="462" t="s">
        <v>3996</v>
      </c>
      <c r="S17" s="464"/>
      <c r="T17" s="464"/>
      <c r="U17" s="464"/>
      <c r="V17" s="464"/>
      <c r="W17" s="464"/>
      <c r="X17" s="464"/>
      <c r="Y17" s="464"/>
      <c r="Z17" s="464"/>
      <c r="AA17" s="464"/>
      <c r="AB17" s="464"/>
      <c r="AC17" s="464"/>
      <c r="AD17" s="464"/>
      <c r="AE17" s="464"/>
      <c r="AF17" s="464"/>
      <c r="AG17" s="464"/>
      <c r="AH17" s="464"/>
      <c r="AI17" s="464"/>
      <c r="AO17" t="s">
        <v>86</v>
      </c>
      <c r="AP17" s="176">
        <v>0.5</v>
      </c>
      <c r="AQ17" s="8">
        <v>0</v>
      </c>
      <c r="AR17" s="8">
        <v>0</v>
      </c>
      <c r="AS17" s="8">
        <v>0</v>
      </c>
      <c r="AT17" s="8">
        <v>0</v>
      </c>
      <c r="AU17" s="8">
        <v>0</v>
      </c>
      <c r="AV17" s="176">
        <v>0.5</v>
      </c>
      <c r="AW17" s="8">
        <v>0</v>
      </c>
      <c r="AX17" s="8">
        <v>0</v>
      </c>
      <c r="AY17" s="8">
        <v>0</v>
      </c>
      <c r="AZ17" s="8">
        <v>0</v>
      </c>
      <c r="BA17" s="8">
        <v>0</v>
      </c>
      <c r="BB17" s="8">
        <v>0</v>
      </c>
      <c r="BC17" s="8">
        <v>0</v>
      </c>
      <c r="BN17" s="52">
        <f>SUM(BN20:BN284)</f>
        <v>1222345.75</v>
      </c>
      <c r="BU17" s="53">
        <f>SUM(BU20:BU132)</f>
        <v>13</v>
      </c>
    </row>
    <row r="18" spans="1:74" ht="16.5" thickTop="1" thickBot="1" x14ac:dyDescent="0.3">
      <c r="A18" t="s">
        <v>3585</v>
      </c>
      <c r="G18" s="53">
        <f>SUM(G20:G535)</f>
        <v>5328899.95</v>
      </c>
      <c r="I18" s="53"/>
      <c r="R18" s="54">
        <v>0</v>
      </c>
      <c r="S18" s="54">
        <v>0</v>
      </c>
      <c r="T18" s="54">
        <f>2/13</f>
        <v>0.15384615384615385</v>
      </c>
      <c r="U18" s="54">
        <f>1/13</f>
        <v>7.6923076923076927E-2</v>
      </c>
      <c r="V18" s="54">
        <f t="shared" ref="V18:AI18" si="6">1/13</f>
        <v>7.6923076923076927E-2</v>
      </c>
      <c r="W18" s="54">
        <f t="shared" si="6"/>
        <v>7.6923076923076927E-2</v>
      </c>
      <c r="X18" s="54">
        <f t="shared" si="6"/>
        <v>7.6923076923076927E-2</v>
      </c>
      <c r="Y18" s="54"/>
      <c r="Z18" s="54"/>
      <c r="AA18" s="54"/>
      <c r="AB18" s="54">
        <f t="shared" si="6"/>
        <v>7.6923076923076927E-2</v>
      </c>
      <c r="AC18" s="54"/>
      <c r="AD18" s="54">
        <f t="shared" si="6"/>
        <v>7.6923076923076927E-2</v>
      </c>
      <c r="AE18" s="54">
        <f t="shared" si="6"/>
        <v>7.6923076923076927E-2</v>
      </c>
      <c r="AF18" s="54">
        <f t="shared" si="6"/>
        <v>7.6923076923076927E-2</v>
      </c>
      <c r="AG18" s="54">
        <f t="shared" si="6"/>
        <v>7.6923076923076927E-2</v>
      </c>
      <c r="AH18" s="54">
        <f t="shared" si="6"/>
        <v>7.6923076923076927E-2</v>
      </c>
      <c r="AI18" s="54">
        <f t="shared" si="6"/>
        <v>7.6923076923076927E-2</v>
      </c>
      <c r="AK18" s="53">
        <f>SUM(AK20:AK535)</f>
        <v>-1454960</v>
      </c>
      <c r="AP18" s="176">
        <v>1</v>
      </c>
      <c r="AQ18" s="8">
        <v>0</v>
      </c>
      <c r="AR18" s="8">
        <v>0</v>
      </c>
      <c r="AS18" s="8">
        <v>0</v>
      </c>
      <c r="AT18" s="8">
        <v>0</v>
      </c>
      <c r="AU18" s="8">
        <v>0</v>
      </c>
      <c r="AV18" s="8">
        <v>0</v>
      </c>
      <c r="AW18" s="8">
        <v>0</v>
      </c>
      <c r="AX18" s="8">
        <v>0</v>
      </c>
      <c r="AY18" s="8">
        <v>0</v>
      </c>
      <c r="AZ18" s="8">
        <v>0</v>
      </c>
      <c r="BA18" s="8">
        <v>0</v>
      </c>
      <c r="BB18" s="8">
        <v>0</v>
      </c>
      <c r="BC18" s="8">
        <v>0</v>
      </c>
      <c r="BH18" s="56" t="s">
        <v>3587</v>
      </c>
      <c r="BI18" s="56" t="s">
        <v>3587</v>
      </c>
      <c r="BJ18" s="56" t="s">
        <v>3587</v>
      </c>
      <c r="BK18" s="56" t="s">
        <v>3587</v>
      </c>
      <c r="BL18" s="57" t="s">
        <v>3587</v>
      </c>
      <c r="BM18" s="57" t="s">
        <v>3587</v>
      </c>
      <c r="BN18" s="57" t="s">
        <v>3587</v>
      </c>
      <c r="BO18" s="57" t="s">
        <v>3588</v>
      </c>
      <c r="BP18" s="57"/>
      <c r="BQ18" s="57" t="s">
        <v>3588</v>
      </c>
      <c r="BR18" s="58" t="s">
        <v>3588</v>
      </c>
      <c r="BS18" s="58" t="s">
        <v>3588</v>
      </c>
      <c r="BT18" s="58" t="s">
        <v>3588</v>
      </c>
      <c r="BU18" s="58" t="s">
        <v>3588</v>
      </c>
    </row>
    <row r="19" spans="1:74"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4201</v>
      </c>
      <c r="Z19" s="63" t="s">
        <v>4260</v>
      </c>
      <c r="AA19" s="54"/>
      <c r="AB19" s="63" t="s">
        <v>4258</v>
      </c>
      <c r="AC19" s="54"/>
      <c r="AD19" s="63" t="s">
        <v>4259</v>
      </c>
      <c r="AE19" s="63" t="s">
        <v>33</v>
      </c>
      <c r="AF19" s="63" t="s">
        <v>34</v>
      </c>
      <c r="AG19" s="63" t="s">
        <v>35</v>
      </c>
      <c r="AH19" s="63" t="s">
        <v>36</v>
      </c>
      <c r="AI19" s="63" t="s">
        <v>37</v>
      </c>
      <c r="AJ19" s="63" t="s">
        <v>3604</v>
      </c>
      <c r="AK19" s="63" t="s">
        <v>3605</v>
      </c>
      <c r="AL19" s="64" t="s">
        <v>23</v>
      </c>
      <c r="AM19" s="65" t="s">
        <v>3606</v>
      </c>
      <c r="AN19" s="65" t="s">
        <v>3606</v>
      </c>
      <c r="AO19" s="66" t="s">
        <v>3607</v>
      </c>
      <c r="AP19" s="66" t="s">
        <v>26</v>
      </c>
      <c r="AQ19" s="67" t="s">
        <v>27</v>
      </c>
      <c r="AR19" s="67" t="s">
        <v>28</v>
      </c>
      <c r="AS19" s="67" t="s">
        <v>29</v>
      </c>
      <c r="AT19" s="67" t="s">
        <v>30</v>
      </c>
      <c r="AU19" s="67" t="s">
        <v>31</v>
      </c>
      <c r="AV19" s="67" t="s">
        <v>32</v>
      </c>
      <c r="AW19" s="67" t="s">
        <v>33</v>
      </c>
      <c r="AX19" s="67" t="s">
        <v>34</v>
      </c>
      <c r="AY19" s="67" t="s">
        <v>35</v>
      </c>
      <c r="AZ19" s="67" t="s">
        <v>36</v>
      </c>
      <c r="BA19" s="67" t="s">
        <v>37</v>
      </c>
      <c r="BB19" s="68" t="s">
        <v>395</v>
      </c>
      <c r="BC19" s="69" t="s">
        <v>3450</v>
      </c>
      <c r="BD19" s="69" t="s">
        <v>3605</v>
      </c>
      <c r="BE19" s="69" t="s">
        <v>23</v>
      </c>
      <c r="BF19" s="65" t="s">
        <v>3606</v>
      </c>
      <c r="BG19" s="65" t="s">
        <v>3606</v>
      </c>
      <c r="BH19" s="70" t="s">
        <v>3608</v>
      </c>
      <c r="BI19" s="71" t="s">
        <v>337</v>
      </c>
      <c r="BJ19" s="71" t="s">
        <v>3609</v>
      </c>
      <c r="BK19" s="71" t="s">
        <v>3610</v>
      </c>
      <c r="BL19" s="71" t="s">
        <v>3611</v>
      </c>
      <c r="BM19" s="72" t="s">
        <v>3612</v>
      </c>
      <c r="BN19" s="72" t="s">
        <v>3613</v>
      </c>
      <c r="BO19" s="73" t="s">
        <v>3614</v>
      </c>
      <c r="BP19" s="73" t="s">
        <v>3615</v>
      </c>
      <c r="BQ19" s="73" t="s">
        <v>3616</v>
      </c>
      <c r="BR19" s="74" t="s">
        <v>3617</v>
      </c>
      <c r="BS19" s="74" t="s">
        <v>3618</v>
      </c>
      <c r="BT19" s="74" t="s">
        <v>3619</v>
      </c>
      <c r="BU19" s="74" t="s">
        <v>3619</v>
      </c>
    </row>
    <row r="20" spans="1:74" ht="15.75" customHeight="1" thickTop="1" x14ac:dyDescent="0.25">
      <c r="A20" t="str">
        <f t="shared" ref="A20:A80" si="7">$B$3</f>
        <v>GRANTS</v>
      </c>
      <c r="B20" s="75" t="s">
        <v>3620</v>
      </c>
      <c r="C20" s="76">
        <v>44027</v>
      </c>
      <c r="D20" s="75">
        <f>Schools!A9</f>
        <v>3021000</v>
      </c>
      <c r="E20" t="str">
        <f>VLOOKUP(D20,Schools!A:B,2,0)</f>
        <v>Brookhill Nursery</v>
      </c>
      <c r="F20" t="str">
        <f>VLOOKUP(D20,Schools!$A:$Z,3,0)</f>
        <v>M</v>
      </c>
      <c r="G20" s="77">
        <v>5022.17</v>
      </c>
      <c r="H20" s="75" t="s">
        <v>3621</v>
      </c>
      <c r="I20" s="75"/>
      <c r="J20" t="str">
        <f>P20&amp;"/"&amp;Q20</f>
        <v>11327/543965</v>
      </c>
      <c r="K20">
        <f>VLOOKUP(D20,Schools!$A:$Z,9,0)</f>
        <v>400102</v>
      </c>
      <c r="L20" s="75" t="s">
        <v>58</v>
      </c>
      <c r="M20" s="75" t="s">
        <v>55</v>
      </c>
      <c r="N20" s="75" t="s">
        <v>51</v>
      </c>
      <c r="O20" s="78" t="str">
        <f>VLOOKUP(D20,Schools!A:D,4,0)</f>
        <v>Nursery</v>
      </c>
      <c r="P20" s="75">
        <f>IF(N20="DFC",VLOOKUP(O20,$AO$1:$AP$6,2,0),IF(F20="A","None",VLOOKUP(O20,$AM$1:$AN$7,2,0)))</f>
        <v>11327</v>
      </c>
      <c r="Q20" s="78">
        <f>IF(F20="M",543965,516500)</f>
        <v>543965</v>
      </c>
      <c r="R20" s="79">
        <v>0</v>
      </c>
      <c r="S20" s="79">
        <v>0</v>
      </c>
      <c r="T20" s="79">
        <v>777.18</v>
      </c>
      <c r="U20" s="79">
        <v>385.90999999999997</v>
      </c>
      <c r="V20" s="79">
        <v>385.90999999999997</v>
      </c>
      <c r="W20" s="79">
        <v>385.90999999999997</v>
      </c>
      <c r="X20" s="79">
        <v>385.90999999999997</v>
      </c>
      <c r="Y20" s="79">
        <f>SUM(R20:X20)</f>
        <v>2320.8199999999997</v>
      </c>
      <c r="Z20" s="319">
        <f>G20-Y20</f>
        <v>2701.3500000000004</v>
      </c>
      <c r="AA20" s="319"/>
      <c r="AB20" s="319">
        <f>Z20</f>
        <v>2701.3500000000004</v>
      </c>
      <c r="AC20" s="79"/>
      <c r="AD20" s="319">
        <f>AB20+Y20</f>
        <v>5022.17</v>
      </c>
      <c r="AE20" s="79"/>
      <c r="AF20" s="79"/>
      <c r="AG20" s="79"/>
      <c r="AH20" s="79"/>
      <c r="AI20" s="79"/>
      <c r="AJ20" s="52"/>
      <c r="AK20" s="53">
        <f>AD20-G20</f>
        <v>0</v>
      </c>
      <c r="AL20" s="79"/>
      <c r="AO20">
        <f>IF(SUM(R20:AI20)=0,0,1)</f>
        <v>1</v>
      </c>
      <c r="AP20" s="8">
        <f t="shared" ref="AP20:BB29" si="8">ROUND($G20*AP$15,2)*$AO20</f>
        <v>5022.17</v>
      </c>
      <c r="AQ20" s="8">
        <f t="shared" si="8"/>
        <v>0</v>
      </c>
      <c r="AR20" s="8">
        <f t="shared" si="8"/>
        <v>0</v>
      </c>
      <c r="AS20" s="8">
        <f t="shared" si="8"/>
        <v>0</v>
      </c>
      <c r="AT20" s="8">
        <f t="shared" si="8"/>
        <v>0</v>
      </c>
      <c r="AU20" s="8">
        <f t="shared" si="8"/>
        <v>0</v>
      </c>
      <c r="AV20" s="8">
        <f t="shared" si="8"/>
        <v>0</v>
      </c>
      <c r="AW20" s="8">
        <f t="shared" si="8"/>
        <v>0</v>
      </c>
      <c r="AX20" s="8">
        <f t="shared" si="8"/>
        <v>0</v>
      </c>
      <c r="AY20" s="8">
        <f t="shared" si="8"/>
        <v>0</v>
      </c>
      <c r="AZ20" s="8">
        <f t="shared" si="8"/>
        <v>0</v>
      </c>
      <c r="BA20" s="8">
        <f t="shared" si="8"/>
        <v>0</v>
      </c>
      <c r="BB20" s="8">
        <f t="shared" si="8"/>
        <v>0</v>
      </c>
      <c r="BC20" s="8">
        <f>SUM(AP20:BB20)+BE20</f>
        <v>5022.17</v>
      </c>
      <c r="BD20" s="53">
        <f>ROUND(BC20-G20,0)</f>
        <v>0</v>
      </c>
      <c r="BE20" s="80">
        <f>AL20</f>
        <v>0</v>
      </c>
      <c r="BH20" s="183" t="str">
        <f>VLOOKUP(D20,Schools!A:Q,17,0)</f>
        <v>A</v>
      </c>
      <c r="BI20" s="52">
        <f>AL20</f>
        <v>0</v>
      </c>
      <c r="BJ20" s="52">
        <f>R20</f>
        <v>0</v>
      </c>
      <c r="BK20" s="52">
        <f>SUM(S20:AI20)</f>
        <v>15066.51</v>
      </c>
      <c r="BL20" s="52">
        <f>SUM(S20:X20)</f>
        <v>2320.8199999999997</v>
      </c>
      <c r="BM20" s="53">
        <f>BK20-BL20</f>
        <v>12745.69</v>
      </c>
      <c r="BN20" s="52">
        <f>BI20+BJ20+BL20+BM20-G20</f>
        <v>10044.34</v>
      </c>
      <c r="BO20" s="8">
        <f>SUM(AP20:AT20)</f>
        <v>5022.17</v>
      </c>
      <c r="BP20" s="1">
        <f>BO20-BL20</f>
        <v>2701.3500000000004</v>
      </c>
      <c r="BQ20" s="1">
        <f>AU20</f>
        <v>0</v>
      </c>
      <c r="BR20" s="52">
        <f>BQ20+BP20</f>
        <v>2701.3500000000004</v>
      </c>
      <c r="BS20" s="1">
        <f>SUM(AV20:BB20)</f>
        <v>0</v>
      </c>
      <c r="BT20" s="53">
        <f>ROUND(BS20+BR20+BL20+BI20,0)</f>
        <v>5022</v>
      </c>
      <c r="BU20" s="53">
        <f>ROUND(BT20-G20,0)</f>
        <v>0</v>
      </c>
      <c r="BV20" t="str">
        <f>IF(BJ20&gt;0, "*** NB payroll *** - Option "&amp;BH20,"")</f>
        <v/>
      </c>
    </row>
    <row r="21" spans="1:74" x14ac:dyDescent="0.25">
      <c r="A21" t="str">
        <f t="shared" si="7"/>
        <v>GRANTS</v>
      </c>
      <c r="B21" s="75" t="s">
        <v>3620</v>
      </c>
      <c r="C21" s="76">
        <v>44027</v>
      </c>
      <c r="D21" s="75">
        <f>Schools!A10</f>
        <v>3021001</v>
      </c>
      <c r="E21" t="str">
        <f>VLOOKUP(D21,Schools!A:B,2,0)</f>
        <v>Hampden Way Nursery</v>
      </c>
      <c r="F21" t="str">
        <f>VLOOKUP(D21,Schools!$A:$Z,3,0)</f>
        <v>M</v>
      </c>
      <c r="G21" s="77">
        <v>5082.7</v>
      </c>
      <c r="H21" s="75" t="s">
        <v>3621</v>
      </c>
      <c r="I21" s="75"/>
      <c r="J21" t="str">
        <f t="shared" ref="J21:J81" si="9">P21&amp;"/"&amp;Q21</f>
        <v>11327/543965</v>
      </c>
      <c r="K21">
        <f>VLOOKUP(D21,Schools!$A:$Z,9,0)</f>
        <v>400102</v>
      </c>
      <c r="L21" s="75" t="s">
        <v>58</v>
      </c>
      <c r="M21" s="75" t="s">
        <v>55</v>
      </c>
      <c r="N21" s="75" t="s">
        <v>51</v>
      </c>
      <c r="O21" s="78" t="str">
        <f>VLOOKUP(D21,Schools!A:D,4,0)</f>
        <v>Nursery</v>
      </c>
      <c r="P21" s="75">
        <f t="shared" ref="P21:P70" si="10">IF(N21="DFC",VLOOKUP(O21,$AO$1:$AP$6,2,0),IF(F21="A","None",VLOOKUP(O21,$AM$1:$AN$7,2,0)))</f>
        <v>11327</v>
      </c>
      <c r="Q21" s="78">
        <f t="shared" ref="Q21:Q81" si="11">IF(F21="M",543965,516500)</f>
        <v>543965</v>
      </c>
      <c r="R21" s="79">
        <v>0</v>
      </c>
      <c r="S21" s="79">
        <v>0</v>
      </c>
      <c r="T21" s="79">
        <v>770.53</v>
      </c>
      <c r="U21" s="79">
        <v>392.02</v>
      </c>
      <c r="V21" s="79">
        <v>392.02</v>
      </c>
      <c r="W21" s="79">
        <v>392.02</v>
      </c>
      <c r="X21" s="79">
        <v>392.02</v>
      </c>
      <c r="Y21" s="79">
        <f t="shared" ref="Y21:Y70" si="12">SUM(R21:X21)</f>
        <v>2338.6099999999997</v>
      </c>
      <c r="Z21" s="319">
        <f t="shared" ref="Z21:Z70" si="13">G21-Y21</f>
        <v>2744.09</v>
      </c>
      <c r="AA21" s="319"/>
      <c r="AB21" s="319">
        <f t="shared" ref="AB21:AB70" si="14">Z21</f>
        <v>2744.09</v>
      </c>
      <c r="AC21" s="79"/>
      <c r="AD21" s="319">
        <f t="shared" ref="AD21:AD70" si="15">AB21+Y21</f>
        <v>5082.7</v>
      </c>
      <c r="AE21" s="79"/>
      <c r="AF21" s="79"/>
      <c r="AG21" s="79"/>
      <c r="AH21" s="79"/>
      <c r="AI21" s="79"/>
      <c r="AJ21" s="52"/>
      <c r="AK21" s="53">
        <f t="shared" ref="AK21:AK70" si="16">AD21-G21</f>
        <v>0</v>
      </c>
      <c r="AL21" s="79"/>
      <c r="AO21">
        <f t="shared" ref="AO21:AO81" si="17">IF(SUM(R21:AI21)=0,0,1)</f>
        <v>1</v>
      </c>
      <c r="AP21" s="8">
        <f t="shared" si="8"/>
        <v>5082.7</v>
      </c>
      <c r="AQ21" s="8">
        <f t="shared" si="8"/>
        <v>0</v>
      </c>
      <c r="AR21" s="8">
        <f t="shared" si="8"/>
        <v>0</v>
      </c>
      <c r="AS21" s="8">
        <f t="shared" si="8"/>
        <v>0</v>
      </c>
      <c r="AT21" s="8">
        <f t="shared" si="8"/>
        <v>0</v>
      </c>
      <c r="AU21" s="8">
        <f t="shared" si="8"/>
        <v>0</v>
      </c>
      <c r="AV21" s="8">
        <f t="shared" si="8"/>
        <v>0</v>
      </c>
      <c r="AW21" s="8">
        <f t="shared" si="8"/>
        <v>0</v>
      </c>
      <c r="AX21" s="8">
        <f t="shared" si="8"/>
        <v>0</v>
      </c>
      <c r="AY21" s="8">
        <f t="shared" si="8"/>
        <v>0</v>
      </c>
      <c r="AZ21" s="8">
        <f t="shared" si="8"/>
        <v>0</v>
      </c>
      <c r="BA21" s="8">
        <f t="shared" si="8"/>
        <v>0</v>
      </c>
      <c r="BB21" s="8">
        <f t="shared" si="8"/>
        <v>0</v>
      </c>
      <c r="BC21" s="8">
        <f t="shared" ref="BC21:BC81" si="18">SUM(AP21:BB21)+BE21</f>
        <v>5082.7</v>
      </c>
      <c r="BD21" s="53">
        <f t="shared" ref="BD21:BD81" si="19">ROUND(BC21-G21,0)</f>
        <v>0</v>
      </c>
      <c r="BE21" s="80">
        <f t="shared" ref="BE21:BE81" si="20">AL21</f>
        <v>0</v>
      </c>
      <c r="BH21" s="183" t="str">
        <f>VLOOKUP(D21,Schools!A:Q,17,0)</f>
        <v>A</v>
      </c>
      <c r="BI21" s="52">
        <f t="shared" ref="BI21:BI81" si="21">AL21</f>
        <v>0</v>
      </c>
      <c r="BJ21" s="52">
        <f t="shared" ref="BJ21:BJ81" si="22">R21</f>
        <v>0</v>
      </c>
      <c r="BK21" s="52">
        <f t="shared" ref="BK21:BK81" si="23">SUM(S21:AI21)</f>
        <v>15248.099999999999</v>
      </c>
      <c r="BL21" s="52">
        <f t="shared" ref="BL21:BL81" si="24">SUM(S21:X21)</f>
        <v>2338.6099999999997</v>
      </c>
      <c r="BM21" s="53">
        <f t="shared" ref="BM21:BM81" si="25">BK21-BL21</f>
        <v>12909.489999999998</v>
      </c>
      <c r="BN21" s="52">
        <f t="shared" ref="BN21:BN81" si="26">BI21+BJ21+BL21+BM21-G21</f>
        <v>10165.399999999998</v>
      </c>
      <c r="BO21" s="8">
        <f t="shared" ref="BO21:BO81" si="27">SUM(AP21:AT21)</f>
        <v>5082.7</v>
      </c>
      <c r="BP21" s="52">
        <f t="shared" ref="BP21:BP81" si="28">BO21-BL21</f>
        <v>2744.09</v>
      </c>
      <c r="BQ21" s="1">
        <f t="shared" ref="BQ21:BQ81" si="29">AU21</f>
        <v>0</v>
      </c>
      <c r="BR21" s="52">
        <f t="shared" ref="BR21:BR81" si="30">BQ21+BP21</f>
        <v>2744.09</v>
      </c>
      <c r="BS21" s="1">
        <f t="shared" ref="BS21:BS81" si="31">SUM(AV21:BB21)</f>
        <v>0</v>
      </c>
      <c r="BT21" s="53">
        <f t="shared" ref="BT21:BT81" si="32">ROUND(BS21+BR21+BL21+BI21,0)</f>
        <v>5083</v>
      </c>
      <c r="BU21" s="53">
        <f t="shared" ref="BU21:BU81" si="33">ROUND(BT21-G21,0)</f>
        <v>0</v>
      </c>
      <c r="BV21" t="str">
        <f t="shared" ref="BV21:BV81" si="34">IF(BJ21&gt;0, "*** NB payroll *** - Option "&amp;BH21,"")</f>
        <v/>
      </c>
    </row>
    <row r="22" spans="1:74" x14ac:dyDescent="0.25">
      <c r="A22" t="str">
        <f t="shared" si="7"/>
        <v>GRANTS</v>
      </c>
      <c r="B22" s="75" t="s">
        <v>3620</v>
      </c>
      <c r="C22" s="76">
        <v>44027</v>
      </c>
      <c r="D22" s="75">
        <f>Schools!A11</f>
        <v>3021003</v>
      </c>
      <c r="E22" t="str">
        <f>VLOOKUP(D22,Schools!A:B,2,0)</f>
        <v>St Margaret's Nursery</v>
      </c>
      <c r="F22" t="str">
        <f>VLOOKUP(D22,Schools!$A:$Z,3,0)</f>
        <v>M</v>
      </c>
      <c r="G22" s="77">
        <v>5059.75</v>
      </c>
      <c r="H22" s="75" t="s">
        <v>3621</v>
      </c>
      <c r="I22" s="75"/>
      <c r="J22" t="str">
        <f t="shared" si="9"/>
        <v>11327/543965</v>
      </c>
      <c r="K22">
        <f>VLOOKUP(D22,Schools!$A:$Z,9,0)</f>
        <v>400102</v>
      </c>
      <c r="L22" s="75" t="s">
        <v>58</v>
      </c>
      <c r="M22" s="75" t="s">
        <v>55</v>
      </c>
      <c r="N22" s="75" t="s">
        <v>51</v>
      </c>
      <c r="O22" s="78" t="str">
        <f>VLOOKUP(D22,Schools!A:D,4,0)</f>
        <v>Nursery</v>
      </c>
      <c r="P22" s="75">
        <f t="shared" si="10"/>
        <v>11327</v>
      </c>
      <c r="Q22" s="78">
        <f t="shared" si="11"/>
        <v>543965</v>
      </c>
      <c r="R22" s="79">
        <v>0</v>
      </c>
      <c r="S22" s="79">
        <v>0</v>
      </c>
      <c r="T22" s="79">
        <v>772.5</v>
      </c>
      <c r="U22" s="79">
        <v>389.75</v>
      </c>
      <c r="V22" s="79">
        <v>389.75</v>
      </c>
      <c r="W22" s="79">
        <v>389.75</v>
      </c>
      <c r="X22" s="79">
        <v>389.75</v>
      </c>
      <c r="Y22" s="79">
        <f t="shared" si="12"/>
        <v>2331.5</v>
      </c>
      <c r="Z22" s="319">
        <f t="shared" si="13"/>
        <v>2728.25</v>
      </c>
      <c r="AA22" s="319"/>
      <c r="AB22" s="319">
        <f t="shared" si="14"/>
        <v>2728.25</v>
      </c>
      <c r="AC22" s="79"/>
      <c r="AD22" s="319">
        <f t="shared" si="15"/>
        <v>5059.75</v>
      </c>
      <c r="AE22" s="79"/>
      <c r="AF22" s="79"/>
      <c r="AG22" s="79"/>
      <c r="AH22" s="79"/>
      <c r="AI22" s="79"/>
      <c r="AJ22" s="52"/>
      <c r="AK22" s="53">
        <f t="shared" si="16"/>
        <v>0</v>
      </c>
      <c r="AL22" s="79"/>
      <c r="AO22">
        <f t="shared" si="17"/>
        <v>1</v>
      </c>
      <c r="AP22" s="8">
        <f t="shared" si="8"/>
        <v>5059.75</v>
      </c>
      <c r="AQ22" s="8">
        <f t="shared" si="8"/>
        <v>0</v>
      </c>
      <c r="AR22" s="8">
        <f t="shared" si="8"/>
        <v>0</v>
      </c>
      <c r="AS22" s="8">
        <f t="shared" si="8"/>
        <v>0</v>
      </c>
      <c r="AT22" s="8">
        <f t="shared" si="8"/>
        <v>0</v>
      </c>
      <c r="AU22" s="8">
        <f t="shared" si="8"/>
        <v>0</v>
      </c>
      <c r="AV22" s="8">
        <f t="shared" si="8"/>
        <v>0</v>
      </c>
      <c r="AW22" s="8">
        <f t="shared" si="8"/>
        <v>0</v>
      </c>
      <c r="AX22" s="8">
        <f t="shared" si="8"/>
        <v>0</v>
      </c>
      <c r="AY22" s="8">
        <f t="shared" si="8"/>
        <v>0</v>
      </c>
      <c r="AZ22" s="8">
        <f t="shared" si="8"/>
        <v>0</v>
      </c>
      <c r="BA22" s="8">
        <f t="shared" si="8"/>
        <v>0</v>
      </c>
      <c r="BB22" s="8">
        <f t="shared" si="8"/>
        <v>0</v>
      </c>
      <c r="BC22" s="8">
        <f t="shared" si="18"/>
        <v>5059.75</v>
      </c>
      <c r="BD22" s="53">
        <f t="shared" si="19"/>
        <v>0</v>
      </c>
      <c r="BE22" s="80">
        <f t="shared" si="20"/>
        <v>0</v>
      </c>
      <c r="BH22" s="183" t="str">
        <f>VLOOKUP(D22,Schools!A:Q,17,0)</f>
        <v>A</v>
      </c>
      <c r="BI22" s="52">
        <f t="shared" si="21"/>
        <v>0</v>
      </c>
      <c r="BJ22" s="52">
        <f t="shared" si="22"/>
        <v>0</v>
      </c>
      <c r="BK22" s="52">
        <f t="shared" si="23"/>
        <v>15179.25</v>
      </c>
      <c r="BL22" s="52">
        <f t="shared" si="24"/>
        <v>2331.5</v>
      </c>
      <c r="BM22" s="53">
        <f t="shared" si="25"/>
        <v>12847.75</v>
      </c>
      <c r="BN22" s="52">
        <f t="shared" si="26"/>
        <v>10119.5</v>
      </c>
      <c r="BO22" s="8">
        <f t="shared" si="27"/>
        <v>5059.75</v>
      </c>
      <c r="BP22" s="52">
        <f t="shared" si="28"/>
        <v>2728.25</v>
      </c>
      <c r="BQ22" s="1">
        <f t="shared" si="29"/>
        <v>0</v>
      </c>
      <c r="BR22" s="52">
        <f t="shared" si="30"/>
        <v>2728.25</v>
      </c>
      <c r="BS22" s="1">
        <f t="shared" si="31"/>
        <v>0</v>
      </c>
      <c r="BT22" s="53">
        <f t="shared" si="32"/>
        <v>5060</v>
      </c>
      <c r="BU22" s="53">
        <f t="shared" si="33"/>
        <v>0</v>
      </c>
      <c r="BV22" t="str">
        <f t="shared" si="34"/>
        <v/>
      </c>
    </row>
    <row r="23" spans="1:74" x14ac:dyDescent="0.25">
      <c r="A23" t="str">
        <f t="shared" si="7"/>
        <v>GRANTS</v>
      </c>
      <c r="B23" s="75" t="s">
        <v>3620</v>
      </c>
      <c r="C23" s="76">
        <v>44027</v>
      </c>
      <c r="D23" s="75">
        <f>Schools!A12</f>
        <v>3021002</v>
      </c>
      <c r="E23" t="str">
        <f>VLOOKUP(D23,Schools!A:B,2,0)</f>
        <v>Moss Hall Nursery</v>
      </c>
      <c r="F23" t="str">
        <f>VLOOKUP(D23,Schools!$A:$Z,3,0)</f>
        <v>M</v>
      </c>
      <c r="G23" s="77">
        <v>5026</v>
      </c>
      <c r="H23" s="75" t="s">
        <v>3621</v>
      </c>
      <c r="I23" s="75"/>
      <c r="J23" t="str">
        <f t="shared" si="9"/>
        <v>11327/543965</v>
      </c>
      <c r="K23">
        <f>VLOOKUP(D23,Schools!$A:$Z,9,0)</f>
        <v>400072</v>
      </c>
      <c r="L23" s="75" t="s">
        <v>58</v>
      </c>
      <c r="M23" s="75" t="s">
        <v>55</v>
      </c>
      <c r="N23" s="75" t="s">
        <v>51</v>
      </c>
      <c r="O23" s="78" t="str">
        <f>VLOOKUP(D23,Schools!A:D,4,0)</f>
        <v>Nursery</v>
      </c>
      <c r="P23" s="75">
        <f t="shared" si="10"/>
        <v>11327</v>
      </c>
      <c r="Q23" s="78">
        <f t="shared" si="11"/>
        <v>543965</v>
      </c>
      <c r="R23" s="79">
        <v>0</v>
      </c>
      <c r="S23" s="79">
        <v>0</v>
      </c>
      <c r="T23" s="79">
        <v>778.42</v>
      </c>
      <c r="U23" s="79">
        <v>386.14</v>
      </c>
      <c r="V23" s="79">
        <v>386.14</v>
      </c>
      <c r="W23" s="79">
        <v>386.14</v>
      </c>
      <c r="X23" s="79">
        <v>386.14</v>
      </c>
      <c r="Y23" s="79">
        <f t="shared" si="12"/>
        <v>2322.9799999999996</v>
      </c>
      <c r="Z23" s="319">
        <f t="shared" si="13"/>
        <v>2703.0200000000004</v>
      </c>
      <c r="AA23" s="319"/>
      <c r="AB23" s="319">
        <f t="shared" si="14"/>
        <v>2703.0200000000004</v>
      </c>
      <c r="AC23" s="79"/>
      <c r="AD23" s="319">
        <f t="shared" si="15"/>
        <v>5026</v>
      </c>
      <c r="AE23" s="79"/>
      <c r="AF23" s="79"/>
      <c r="AG23" s="79"/>
      <c r="AH23" s="79"/>
      <c r="AI23" s="79"/>
      <c r="AJ23" s="52"/>
      <c r="AK23" s="53">
        <f t="shared" si="16"/>
        <v>0</v>
      </c>
      <c r="AL23" s="79"/>
      <c r="AO23">
        <f t="shared" si="17"/>
        <v>1</v>
      </c>
      <c r="AP23" s="8">
        <f t="shared" si="8"/>
        <v>5026</v>
      </c>
      <c r="AQ23" s="8">
        <f t="shared" si="8"/>
        <v>0</v>
      </c>
      <c r="AR23" s="8">
        <f t="shared" si="8"/>
        <v>0</v>
      </c>
      <c r="AS23" s="8">
        <f t="shared" si="8"/>
        <v>0</v>
      </c>
      <c r="AT23" s="8">
        <f t="shared" si="8"/>
        <v>0</v>
      </c>
      <c r="AU23" s="8">
        <f t="shared" si="8"/>
        <v>0</v>
      </c>
      <c r="AV23" s="8">
        <f t="shared" si="8"/>
        <v>0</v>
      </c>
      <c r="AW23" s="8">
        <f t="shared" si="8"/>
        <v>0</v>
      </c>
      <c r="AX23" s="8">
        <f t="shared" si="8"/>
        <v>0</v>
      </c>
      <c r="AY23" s="8">
        <f t="shared" si="8"/>
        <v>0</v>
      </c>
      <c r="AZ23" s="8">
        <f t="shared" si="8"/>
        <v>0</v>
      </c>
      <c r="BA23" s="8">
        <f t="shared" si="8"/>
        <v>0</v>
      </c>
      <c r="BB23" s="8">
        <f t="shared" si="8"/>
        <v>0</v>
      </c>
      <c r="BC23" s="8">
        <f t="shared" si="18"/>
        <v>5026</v>
      </c>
      <c r="BD23" s="53">
        <f t="shared" si="19"/>
        <v>0</v>
      </c>
      <c r="BE23" s="80">
        <f t="shared" si="20"/>
        <v>0</v>
      </c>
      <c r="BH23" s="183" t="str">
        <f>VLOOKUP(D23,Schools!A:Q,17,0)</f>
        <v>A</v>
      </c>
      <c r="BI23" s="52">
        <f t="shared" si="21"/>
        <v>0</v>
      </c>
      <c r="BJ23" s="52">
        <f t="shared" si="22"/>
        <v>0</v>
      </c>
      <c r="BK23" s="52">
        <f t="shared" si="23"/>
        <v>15078</v>
      </c>
      <c r="BL23" s="52">
        <f t="shared" si="24"/>
        <v>2322.9799999999996</v>
      </c>
      <c r="BM23" s="53">
        <f t="shared" si="25"/>
        <v>12755.02</v>
      </c>
      <c r="BN23" s="52">
        <f t="shared" si="26"/>
        <v>10052</v>
      </c>
      <c r="BO23" s="8">
        <f t="shared" si="27"/>
        <v>5026</v>
      </c>
      <c r="BP23" s="52">
        <f t="shared" si="28"/>
        <v>2703.0200000000004</v>
      </c>
      <c r="BQ23" s="1">
        <f t="shared" si="29"/>
        <v>0</v>
      </c>
      <c r="BR23" s="52">
        <f t="shared" si="30"/>
        <v>2703.0200000000004</v>
      </c>
      <c r="BS23" s="1">
        <f t="shared" si="31"/>
        <v>0</v>
      </c>
      <c r="BT23" s="53">
        <f t="shared" si="32"/>
        <v>5026</v>
      </c>
      <c r="BU23" s="53">
        <f t="shared" si="33"/>
        <v>0</v>
      </c>
      <c r="BV23" t="str">
        <f t="shared" si="34"/>
        <v/>
      </c>
    </row>
    <row r="24" spans="1:74" x14ac:dyDescent="0.25">
      <c r="A24" t="str">
        <f t="shared" si="7"/>
        <v>GRANTS</v>
      </c>
      <c r="B24" s="75" t="s">
        <v>3620</v>
      </c>
      <c r="C24" s="76">
        <v>44027</v>
      </c>
      <c r="D24" s="75">
        <f>Schools!A21</f>
        <v>3022002</v>
      </c>
      <c r="E24" t="str">
        <f>VLOOKUP(D24,Schools!A:B,2,0)</f>
        <v>Barnfield School</v>
      </c>
      <c r="F24" t="str">
        <f>VLOOKUP(D24,Schools!$A:$Z,3,0)</f>
        <v>M</v>
      </c>
      <c r="G24" s="77">
        <v>9125.5</v>
      </c>
      <c r="H24" s="75" t="s">
        <v>3621</v>
      </c>
      <c r="I24" s="75"/>
      <c r="J24" t="str">
        <f t="shared" si="9"/>
        <v>11331/543965</v>
      </c>
      <c r="K24">
        <f>VLOOKUP(D24,Schools!$A:$Z,9,0)</f>
        <v>400005</v>
      </c>
      <c r="L24" s="75" t="s">
        <v>58</v>
      </c>
      <c r="M24" s="75" t="s">
        <v>55</v>
      </c>
      <c r="N24" s="75" t="s">
        <v>51</v>
      </c>
      <c r="O24" s="78" t="str">
        <f>VLOOKUP(D24,Schools!A:D,4,0)</f>
        <v>Primary</v>
      </c>
      <c r="P24" s="75">
        <f t="shared" si="10"/>
        <v>11331</v>
      </c>
      <c r="Q24" s="78">
        <f t="shared" si="11"/>
        <v>543965</v>
      </c>
      <c r="R24" s="79">
        <v>0</v>
      </c>
      <c r="S24" s="79">
        <v>0</v>
      </c>
      <c r="T24" s="79">
        <v>1445.81</v>
      </c>
      <c r="U24" s="79">
        <v>698.15</v>
      </c>
      <c r="V24" s="79">
        <v>698.15</v>
      </c>
      <c r="W24" s="79">
        <v>698.15</v>
      </c>
      <c r="X24" s="79">
        <v>698.15</v>
      </c>
      <c r="Y24" s="79">
        <f t="shared" si="12"/>
        <v>4238.41</v>
      </c>
      <c r="Z24" s="319">
        <f t="shared" si="13"/>
        <v>4887.09</v>
      </c>
      <c r="AA24" s="319"/>
      <c r="AB24" s="319">
        <f t="shared" si="14"/>
        <v>4887.09</v>
      </c>
      <c r="AC24" s="79"/>
      <c r="AD24" s="319">
        <f t="shared" si="15"/>
        <v>9125.5</v>
      </c>
      <c r="AE24" s="79"/>
      <c r="AF24" s="79"/>
      <c r="AG24" s="79"/>
      <c r="AH24" s="79"/>
      <c r="AI24" s="79"/>
      <c r="AJ24" s="52"/>
      <c r="AK24" s="53">
        <f t="shared" si="16"/>
        <v>0</v>
      </c>
      <c r="AL24" s="79"/>
      <c r="AO24">
        <f t="shared" si="17"/>
        <v>1</v>
      </c>
      <c r="AP24" s="8">
        <f t="shared" si="8"/>
        <v>9125.5</v>
      </c>
      <c r="AQ24" s="8">
        <f t="shared" si="8"/>
        <v>0</v>
      </c>
      <c r="AR24" s="8">
        <f t="shared" si="8"/>
        <v>0</v>
      </c>
      <c r="AS24" s="8">
        <f t="shared" si="8"/>
        <v>0</v>
      </c>
      <c r="AT24" s="8">
        <f t="shared" si="8"/>
        <v>0</v>
      </c>
      <c r="AU24" s="8">
        <f t="shared" si="8"/>
        <v>0</v>
      </c>
      <c r="AV24" s="8">
        <f t="shared" si="8"/>
        <v>0</v>
      </c>
      <c r="AW24" s="8">
        <f t="shared" si="8"/>
        <v>0</v>
      </c>
      <c r="AX24" s="8">
        <f t="shared" si="8"/>
        <v>0</v>
      </c>
      <c r="AY24" s="8">
        <f t="shared" si="8"/>
        <v>0</v>
      </c>
      <c r="AZ24" s="8">
        <f t="shared" si="8"/>
        <v>0</v>
      </c>
      <c r="BA24" s="8">
        <f t="shared" si="8"/>
        <v>0</v>
      </c>
      <c r="BB24" s="8">
        <f t="shared" si="8"/>
        <v>0</v>
      </c>
      <c r="BC24" s="8">
        <f t="shared" si="18"/>
        <v>9125.5</v>
      </c>
      <c r="BD24" s="53">
        <f t="shared" si="19"/>
        <v>0</v>
      </c>
      <c r="BE24" s="80">
        <f t="shared" si="20"/>
        <v>0</v>
      </c>
      <c r="BH24" s="183" t="str">
        <f>VLOOKUP(D24,Schools!A:Q,17,0)</f>
        <v>D</v>
      </c>
      <c r="BI24" s="52">
        <f t="shared" si="21"/>
        <v>0</v>
      </c>
      <c r="BJ24" s="52">
        <f t="shared" si="22"/>
        <v>0</v>
      </c>
      <c r="BK24" s="52">
        <f t="shared" si="23"/>
        <v>27376.5</v>
      </c>
      <c r="BL24" s="52">
        <f t="shared" si="24"/>
        <v>4238.41</v>
      </c>
      <c r="BM24" s="53">
        <f t="shared" si="25"/>
        <v>23138.09</v>
      </c>
      <c r="BN24" s="52">
        <f t="shared" si="26"/>
        <v>18251</v>
      </c>
      <c r="BO24" s="8">
        <f t="shared" si="27"/>
        <v>9125.5</v>
      </c>
      <c r="BP24" s="52">
        <f t="shared" si="28"/>
        <v>4887.09</v>
      </c>
      <c r="BQ24" s="1">
        <f t="shared" si="29"/>
        <v>0</v>
      </c>
      <c r="BR24" s="52">
        <f t="shared" si="30"/>
        <v>4887.09</v>
      </c>
      <c r="BS24" s="1">
        <f t="shared" si="31"/>
        <v>0</v>
      </c>
      <c r="BT24" s="53">
        <f t="shared" si="32"/>
        <v>9126</v>
      </c>
      <c r="BU24" s="53">
        <f t="shared" si="33"/>
        <v>1</v>
      </c>
      <c r="BV24" t="str">
        <f t="shared" si="34"/>
        <v/>
      </c>
    </row>
    <row r="25" spans="1:74" x14ac:dyDescent="0.25">
      <c r="A25" t="str">
        <f t="shared" si="7"/>
        <v>GRANTS</v>
      </c>
      <c r="B25" s="75" t="s">
        <v>3620</v>
      </c>
      <c r="C25" s="76">
        <v>44027</v>
      </c>
      <c r="D25" s="75">
        <f>Schools!A24</f>
        <v>3022003</v>
      </c>
      <c r="E25" t="str">
        <f>VLOOKUP(D25,Schools!A:B,2,0)</f>
        <v>Bell Lane Primary School</v>
      </c>
      <c r="F25" t="str">
        <f>VLOOKUP(D25,Schools!$A:$Z,3,0)</f>
        <v>M</v>
      </c>
      <c r="G25" s="77">
        <v>8596.75</v>
      </c>
      <c r="H25" s="75" t="s">
        <v>3621</v>
      </c>
      <c r="I25" s="75"/>
      <c r="J25" t="str">
        <f t="shared" si="9"/>
        <v>11331/543965</v>
      </c>
      <c r="K25">
        <f>VLOOKUP(D25,Schools!$A:$Z,9,0)</f>
        <v>400051</v>
      </c>
      <c r="L25" s="75" t="s">
        <v>58</v>
      </c>
      <c r="M25" s="75" t="s">
        <v>55</v>
      </c>
      <c r="N25" s="75" t="s">
        <v>51</v>
      </c>
      <c r="O25" s="78" t="str">
        <f>VLOOKUP(D25,Schools!A:D,4,0)</f>
        <v>Primary</v>
      </c>
      <c r="P25" s="75">
        <f t="shared" si="10"/>
        <v>11331</v>
      </c>
      <c r="Q25" s="78">
        <f t="shared" si="11"/>
        <v>543965</v>
      </c>
      <c r="R25" s="79">
        <v>0</v>
      </c>
      <c r="S25" s="79">
        <v>0</v>
      </c>
      <c r="T25" s="79">
        <v>1340.92</v>
      </c>
      <c r="U25" s="79">
        <v>659.62</v>
      </c>
      <c r="V25" s="79">
        <v>659.62</v>
      </c>
      <c r="W25" s="79">
        <v>659.62</v>
      </c>
      <c r="X25" s="79">
        <v>659.62</v>
      </c>
      <c r="Y25" s="79">
        <f t="shared" si="12"/>
        <v>3979.3999999999996</v>
      </c>
      <c r="Z25" s="319">
        <f t="shared" si="13"/>
        <v>4617.3500000000004</v>
      </c>
      <c r="AA25" s="319"/>
      <c r="AB25" s="319">
        <f t="shared" si="14"/>
        <v>4617.3500000000004</v>
      </c>
      <c r="AC25" s="79"/>
      <c r="AD25" s="319">
        <f t="shared" si="15"/>
        <v>8596.75</v>
      </c>
      <c r="AE25" s="79"/>
      <c r="AF25" s="79"/>
      <c r="AG25" s="79"/>
      <c r="AH25" s="79"/>
      <c r="AI25" s="79"/>
      <c r="AJ25" s="52"/>
      <c r="AK25" s="53">
        <f t="shared" si="16"/>
        <v>0</v>
      </c>
      <c r="AL25" s="79"/>
      <c r="AO25">
        <f t="shared" si="17"/>
        <v>1</v>
      </c>
      <c r="AP25" s="8">
        <f t="shared" si="8"/>
        <v>8596.75</v>
      </c>
      <c r="AQ25" s="8">
        <f t="shared" si="8"/>
        <v>0</v>
      </c>
      <c r="AR25" s="8">
        <f t="shared" si="8"/>
        <v>0</v>
      </c>
      <c r="AS25" s="8">
        <f t="shared" si="8"/>
        <v>0</v>
      </c>
      <c r="AT25" s="8">
        <f t="shared" si="8"/>
        <v>0</v>
      </c>
      <c r="AU25" s="8">
        <f t="shared" si="8"/>
        <v>0</v>
      </c>
      <c r="AV25" s="8">
        <f t="shared" si="8"/>
        <v>0</v>
      </c>
      <c r="AW25" s="8">
        <f t="shared" si="8"/>
        <v>0</v>
      </c>
      <c r="AX25" s="8">
        <f t="shared" si="8"/>
        <v>0</v>
      </c>
      <c r="AY25" s="8">
        <f t="shared" si="8"/>
        <v>0</v>
      </c>
      <c r="AZ25" s="8">
        <f t="shared" si="8"/>
        <v>0</v>
      </c>
      <c r="BA25" s="8">
        <f t="shared" si="8"/>
        <v>0</v>
      </c>
      <c r="BB25" s="8">
        <f t="shared" si="8"/>
        <v>0</v>
      </c>
      <c r="BC25" s="8">
        <f t="shared" si="18"/>
        <v>8596.75</v>
      </c>
      <c r="BD25" s="53">
        <f t="shared" si="19"/>
        <v>0</v>
      </c>
      <c r="BE25" s="80">
        <f t="shared" si="20"/>
        <v>0</v>
      </c>
      <c r="BH25" s="183" t="str">
        <f>VLOOKUP(D25,Schools!A:Q,17,0)</f>
        <v>A</v>
      </c>
      <c r="BI25" s="52">
        <f t="shared" si="21"/>
        <v>0</v>
      </c>
      <c r="BJ25" s="52">
        <f t="shared" si="22"/>
        <v>0</v>
      </c>
      <c r="BK25" s="52">
        <f t="shared" si="23"/>
        <v>25790.25</v>
      </c>
      <c r="BL25" s="52">
        <f t="shared" si="24"/>
        <v>3979.3999999999996</v>
      </c>
      <c r="BM25" s="53">
        <f t="shared" si="25"/>
        <v>21810.85</v>
      </c>
      <c r="BN25" s="52">
        <f t="shared" si="26"/>
        <v>17193.5</v>
      </c>
      <c r="BO25" s="8">
        <f t="shared" si="27"/>
        <v>8596.75</v>
      </c>
      <c r="BP25" s="52">
        <f t="shared" si="28"/>
        <v>4617.3500000000004</v>
      </c>
      <c r="BQ25" s="1">
        <f t="shared" si="29"/>
        <v>0</v>
      </c>
      <c r="BR25" s="52">
        <f t="shared" si="30"/>
        <v>4617.3500000000004</v>
      </c>
      <c r="BS25" s="1">
        <f t="shared" si="31"/>
        <v>0</v>
      </c>
      <c r="BT25" s="53">
        <f t="shared" si="32"/>
        <v>8597</v>
      </c>
      <c r="BU25" s="53">
        <f t="shared" si="33"/>
        <v>0</v>
      </c>
      <c r="BV25" t="str">
        <f t="shared" si="34"/>
        <v/>
      </c>
    </row>
    <row r="26" spans="1:74" x14ac:dyDescent="0.25">
      <c r="A26" t="str">
        <f t="shared" si="7"/>
        <v>GRANTS</v>
      </c>
      <c r="B26" s="75" t="s">
        <v>3620</v>
      </c>
      <c r="C26" s="76">
        <v>44027</v>
      </c>
      <c r="D26" s="75">
        <f>Schools!A27</f>
        <v>3022008</v>
      </c>
      <c r="E26" t="str">
        <f>VLOOKUP(D26,Schools!A:B,2,0)</f>
        <v>Brookland Infant  &amp; Nursery School</v>
      </c>
      <c r="F26" t="str">
        <f>VLOOKUP(D26,Schools!$A:$Z,3,0)</f>
        <v>M</v>
      </c>
      <c r="G26" s="77">
        <v>7471.75</v>
      </c>
      <c r="H26" s="75" t="s">
        <v>3621</v>
      </c>
      <c r="I26" s="75"/>
      <c r="J26" t="str">
        <f t="shared" si="9"/>
        <v>11331/543965</v>
      </c>
      <c r="K26">
        <f>VLOOKUP(D26,Schools!$A:$Z,9,0)</f>
        <v>400057</v>
      </c>
      <c r="L26" s="75" t="s">
        <v>58</v>
      </c>
      <c r="M26" s="75" t="s">
        <v>55</v>
      </c>
      <c r="N26" s="75" t="s">
        <v>51</v>
      </c>
      <c r="O26" s="78" t="str">
        <f>VLOOKUP(D26,Schools!A:D,4,0)</f>
        <v>Primary</v>
      </c>
      <c r="P26" s="75">
        <f t="shared" si="10"/>
        <v>11331</v>
      </c>
      <c r="Q26" s="78">
        <f t="shared" si="11"/>
        <v>543965</v>
      </c>
      <c r="R26" s="79">
        <v>0</v>
      </c>
      <c r="S26" s="79">
        <v>0</v>
      </c>
      <c r="T26" s="79">
        <v>1136.69</v>
      </c>
      <c r="U26" s="79">
        <v>575.92000000000007</v>
      </c>
      <c r="V26" s="79">
        <v>575.92000000000007</v>
      </c>
      <c r="W26" s="79">
        <v>575.92000000000007</v>
      </c>
      <c r="X26" s="79">
        <v>575.92000000000007</v>
      </c>
      <c r="Y26" s="79">
        <f t="shared" si="12"/>
        <v>3440.3700000000003</v>
      </c>
      <c r="Z26" s="319">
        <f t="shared" si="13"/>
        <v>4031.3799999999997</v>
      </c>
      <c r="AA26" s="319"/>
      <c r="AB26" s="319">
        <f t="shared" si="14"/>
        <v>4031.3799999999997</v>
      </c>
      <c r="AC26" s="79"/>
      <c r="AD26" s="319">
        <f t="shared" si="15"/>
        <v>7471.75</v>
      </c>
      <c r="AE26" s="79"/>
      <c r="AF26" s="79"/>
      <c r="AG26" s="79"/>
      <c r="AH26" s="79"/>
      <c r="AI26" s="79"/>
      <c r="AJ26" s="52"/>
      <c r="AK26" s="53">
        <f t="shared" si="16"/>
        <v>0</v>
      </c>
      <c r="AL26" s="79"/>
      <c r="AO26">
        <f t="shared" si="17"/>
        <v>1</v>
      </c>
      <c r="AP26" s="8">
        <f t="shared" si="8"/>
        <v>7471.75</v>
      </c>
      <c r="AQ26" s="8">
        <f t="shared" si="8"/>
        <v>0</v>
      </c>
      <c r="AR26" s="8">
        <f t="shared" si="8"/>
        <v>0</v>
      </c>
      <c r="AS26" s="8">
        <f t="shared" si="8"/>
        <v>0</v>
      </c>
      <c r="AT26" s="8">
        <f t="shared" si="8"/>
        <v>0</v>
      </c>
      <c r="AU26" s="8">
        <f t="shared" si="8"/>
        <v>0</v>
      </c>
      <c r="AV26" s="8">
        <f t="shared" si="8"/>
        <v>0</v>
      </c>
      <c r="AW26" s="8">
        <f t="shared" si="8"/>
        <v>0</v>
      </c>
      <c r="AX26" s="8">
        <f t="shared" si="8"/>
        <v>0</v>
      </c>
      <c r="AY26" s="8">
        <f t="shared" si="8"/>
        <v>0</v>
      </c>
      <c r="AZ26" s="8">
        <f t="shared" si="8"/>
        <v>0</v>
      </c>
      <c r="BA26" s="8">
        <f t="shared" si="8"/>
        <v>0</v>
      </c>
      <c r="BB26" s="8">
        <f t="shared" si="8"/>
        <v>0</v>
      </c>
      <c r="BC26" s="8">
        <f t="shared" si="18"/>
        <v>7471.75</v>
      </c>
      <c r="BD26" s="53">
        <f t="shared" si="19"/>
        <v>0</v>
      </c>
      <c r="BE26" s="80">
        <f t="shared" si="20"/>
        <v>0</v>
      </c>
      <c r="BH26" s="183" t="str">
        <f>VLOOKUP(D26,Schools!A:Q,17,0)</f>
        <v>D</v>
      </c>
      <c r="BI26" s="52">
        <f t="shared" si="21"/>
        <v>0</v>
      </c>
      <c r="BJ26" s="52">
        <f t="shared" si="22"/>
        <v>0</v>
      </c>
      <c r="BK26" s="52">
        <f t="shared" si="23"/>
        <v>22415.25</v>
      </c>
      <c r="BL26" s="52">
        <f t="shared" si="24"/>
        <v>3440.3700000000003</v>
      </c>
      <c r="BM26" s="53">
        <f t="shared" si="25"/>
        <v>18974.88</v>
      </c>
      <c r="BN26" s="52">
        <f t="shared" si="26"/>
        <v>14943.5</v>
      </c>
      <c r="BO26" s="8">
        <f t="shared" si="27"/>
        <v>7471.75</v>
      </c>
      <c r="BP26" s="52">
        <f t="shared" si="28"/>
        <v>4031.3799999999997</v>
      </c>
      <c r="BQ26" s="1">
        <f t="shared" si="29"/>
        <v>0</v>
      </c>
      <c r="BR26" s="52">
        <f t="shared" si="30"/>
        <v>4031.3799999999997</v>
      </c>
      <c r="BS26" s="1">
        <f t="shared" si="31"/>
        <v>0</v>
      </c>
      <c r="BT26" s="53">
        <f t="shared" si="32"/>
        <v>7472</v>
      </c>
      <c r="BU26" s="53">
        <f t="shared" si="33"/>
        <v>0</v>
      </c>
      <c r="BV26" t="str">
        <f t="shared" si="34"/>
        <v/>
      </c>
    </row>
    <row r="27" spans="1:74" x14ac:dyDescent="0.25">
      <c r="A27" t="str">
        <f t="shared" si="7"/>
        <v>GRANTS</v>
      </c>
      <c r="B27" s="75" t="s">
        <v>3620</v>
      </c>
      <c r="C27" s="76">
        <v>44027</v>
      </c>
      <c r="D27" s="75">
        <f>Schools!A28</f>
        <v>3022007</v>
      </c>
      <c r="E27" t="str">
        <f>VLOOKUP(D27,Schools!A:B,2,0)</f>
        <v>Brookland Junior School</v>
      </c>
      <c r="F27" t="str">
        <f>VLOOKUP(D27,Schools!$A:$Z,3,0)</f>
        <v>M</v>
      </c>
      <c r="G27" s="77">
        <v>8027.5</v>
      </c>
      <c r="H27" s="75" t="s">
        <v>3621</v>
      </c>
      <c r="I27" s="75"/>
      <c r="J27" t="str">
        <f t="shared" si="9"/>
        <v>11331/543965</v>
      </c>
      <c r="K27">
        <f>VLOOKUP(D27,Schools!$A:$Z,9,0)</f>
        <v>400040</v>
      </c>
      <c r="L27" s="75" t="s">
        <v>58</v>
      </c>
      <c r="M27" s="75" t="s">
        <v>55</v>
      </c>
      <c r="N27" s="75" t="s">
        <v>51</v>
      </c>
      <c r="O27" s="78" t="str">
        <f>VLOOKUP(D27,Schools!A:D,4,0)</f>
        <v>Primary</v>
      </c>
      <c r="P27" s="75">
        <f t="shared" si="10"/>
        <v>11331</v>
      </c>
      <c r="Q27" s="78">
        <f t="shared" si="11"/>
        <v>543965</v>
      </c>
      <c r="R27" s="79">
        <v>0</v>
      </c>
      <c r="S27" s="79">
        <v>0</v>
      </c>
      <c r="T27" s="79">
        <v>1229.81</v>
      </c>
      <c r="U27" s="79">
        <v>617.97</v>
      </c>
      <c r="V27" s="79">
        <v>617.97</v>
      </c>
      <c r="W27" s="79">
        <v>617.97</v>
      </c>
      <c r="X27" s="79">
        <v>617.97</v>
      </c>
      <c r="Y27" s="79">
        <f t="shared" si="12"/>
        <v>3701.6900000000005</v>
      </c>
      <c r="Z27" s="319">
        <f t="shared" si="13"/>
        <v>4325.8099999999995</v>
      </c>
      <c r="AA27" s="319"/>
      <c r="AB27" s="319">
        <f t="shared" si="14"/>
        <v>4325.8099999999995</v>
      </c>
      <c r="AC27" s="79"/>
      <c r="AD27" s="319">
        <f t="shared" si="15"/>
        <v>8027.5</v>
      </c>
      <c r="AE27" s="79"/>
      <c r="AF27" s="79"/>
      <c r="AG27" s="79"/>
      <c r="AH27" s="79"/>
      <c r="AI27" s="79"/>
      <c r="AJ27" s="52"/>
      <c r="AK27" s="53">
        <f t="shared" si="16"/>
        <v>0</v>
      </c>
      <c r="AL27" s="79"/>
      <c r="AO27">
        <f t="shared" si="17"/>
        <v>1</v>
      </c>
      <c r="AP27" s="8">
        <f t="shared" si="8"/>
        <v>8027.5</v>
      </c>
      <c r="AQ27" s="8">
        <f t="shared" si="8"/>
        <v>0</v>
      </c>
      <c r="AR27" s="8">
        <f t="shared" si="8"/>
        <v>0</v>
      </c>
      <c r="AS27" s="8">
        <f t="shared" si="8"/>
        <v>0</v>
      </c>
      <c r="AT27" s="8">
        <f t="shared" si="8"/>
        <v>0</v>
      </c>
      <c r="AU27" s="8">
        <f t="shared" si="8"/>
        <v>0</v>
      </c>
      <c r="AV27" s="8">
        <f t="shared" si="8"/>
        <v>0</v>
      </c>
      <c r="AW27" s="8">
        <f t="shared" si="8"/>
        <v>0</v>
      </c>
      <c r="AX27" s="8">
        <f t="shared" si="8"/>
        <v>0</v>
      </c>
      <c r="AY27" s="8">
        <f t="shared" si="8"/>
        <v>0</v>
      </c>
      <c r="AZ27" s="8">
        <f t="shared" si="8"/>
        <v>0</v>
      </c>
      <c r="BA27" s="8">
        <f t="shared" si="8"/>
        <v>0</v>
      </c>
      <c r="BB27" s="8">
        <f t="shared" si="8"/>
        <v>0</v>
      </c>
      <c r="BC27" s="8">
        <f t="shared" si="18"/>
        <v>8027.5</v>
      </c>
      <c r="BD27" s="53">
        <f t="shared" si="19"/>
        <v>0</v>
      </c>
      <c r="BE27" s="80">
        <f t="shared" si="20"/>
        <v>0</v>
      </c>
      <c r="BH27" s="183" t="str">
        <f>VLOOKUP(D27,Schools!A:Q,17,0)</f>
        <v>D</v>
      </c>
      <c r="BI27" s="52">
        <f t="shared" si="21"/>
        <v>0</v>
      </c>
      <c r="BJ27" s="52">
        <f t="shared" si="22"/>
        <v>0</v>
      </c>
      <c r="BK27" s="52">
        <f t="shared" si="23"/>
        <v>24082.5</v>
      </c>
      <c r="BL27" s="52">
        <f t="shared" si="24"/>
        <v>3701.6900000000005</v>
      </c>
      <c r="BM27" s="53">
        <f t="shared" si="25"/>
        <v>20380.809999999998</v>
      </c>
      <c r="BN27" s="52">
        <f t="shared" si="26"/>
        <v>16055</v>
      </c>
      <c r="BO27" s="8">
        <f t="shared" si="27"/>
        <v>8027.5</v>
      </c>
      <c r="BP27" s="52">
        <f t="shared" si="28"/>
        <v>4325.8099999999995</v>
      </c>
      <c r="BQ27" s="1">
        <f t="shared" si="29"/>
        <v>0</v>
      </c>
      <c r="BR27" s="52">
        <f t="shared" si="30"/>
        <v>4325.8099999999995</v>
      </c>
      <c r="BS27" s="1">
        <f t="shared" si="31"/>
        <v>0</v>
      </c>
      <c r="BT27" s="53">
        <f t="shared" si="32"/>
        <v>8028</v>
      </c>
      <c r="BU27" s="53">
        <f t="shared" si="33"/>
        <v>1</v>
      </c>
      <c r="BV27" t="str">
        <f t="shared" si="34"/>
        <v/>
      </c>
    </row>
    <row r="28" spans="1:74" x14ac:dyDescent="0.25">
      <c r="A28" t="str">
        <f t="shared" si="7"/>
        <v>GRANTS</v>
      </c>
      <c r="B28" s="75" t="s">
        <v>3620</v>
      </c>
      <c r="C28" s="76">
        <v>44027</v>
      </c>
      <c r="D28" s="75">
        <f>Schools!A29</f>
        <v>3022009</v>
      </c>
      <c r="E28" t="str">
        <f>VLOOKUP(D28,Schools!A:B,2,0)</f>
        <v>Brunswick Park Primary &amp; Nursery School</v>
      </c>
      <c r="F28" t="str">
        <f>VLOOKUP(D28,Schools!$A:$Z,3,0)</f>
        <v>M</v>
      </c>
      <c r="G28" s="77">
        <v>9012.0999999999985</v>
      </c>
      <c r="H28" s="75" t="s">
        <v>3621</v>
      </c>
      <c r="I28" s="75"/>
      <c r="J28" t="str">
        <f t="shared" si="9"/>
        <v>11331/543965</v>
      </c>
      <c r="K28">
        <f>VLOOKUP(D28,Schools!$A:$Z,9,0)</f>
        <v>400061</v>
      </c>
      <c r="L28" s="75" t="s">
        <v>58</v>
      </c>
      <c r="M28" s="75" t="s">
        <v>55</v>
      </c>
      <c r="N28" s="75" t="s">
        <v>51</v>
      </c>
      <c r="O28" s="78" t="str">
        <f>VLOOKUP(D28,Schools!A:D,4,0)</f>
        <v>Primary</v>
      </c>
      <c r="P28" s="75">
        <f t="shared" si="10"/>
        <v>11331</v>
      </c>
      <c r="Q28" s="78">
        <f t="shared" si="11"/>
        <v>543965</v>
      </c>
      <c r="R28" s="79">
        <v>0</v>
      </c>
      <c r="S28" s="79">
        <v>0</v>
      </c>
      <c r="T28" s="79">
        <v>1389.32</v>
      </c>
      <c r="U28" s="79">
        <v>692.98</v>
      </c>
      <c r="V28" s="79">
        <v>692.98</v>
      </c>
      <c r="W28" s="79">
        <v>692.98</v>
      </c>
      <c r="X28" s="79">
        <v>692.98</v>
      </c>
      <c r="Y28" s="79">
        <f t="shared" si="12"/>
        <v>4161.24</v>
      </c>
      <c r="Z28" s="319">
        <f t="shared" si="13"/>
        <v>4850.8599999999988</v>
      </c>
      <c r="AA28" s="319"/>
      <c r="AB28" s="319">
        <f t="shared" si="14"/>
        <v>4850.8599999999988</v>
      </c>
      <c r="AC28" s="79"/>
      <c r="AD28" s="319">
        <f t="shared" si="15"/>
        <v>9012.0999999999985</v>
      </c>
      <c r="AE28" s="79"/>
      <c r="AF28" s="79"/>
      <c r="AG28" s="79"/>
      <c r="AH28" s="79"/>
      <c r="AI28" s="79"/>
      <c r="AJ28" s="52"/>
      <c r="AK28" s="53">
        <f t="shared" si="16"/>
        <v>0</v>
      </c>
      <c r="AL28" s="79"/>
      <c r="AO28">
        <f t="shared" si="17"/>
        <v>1</v>
      </c>
      <c r="AP28" s="8">
        <f t="shared" si="8"/>
        <v>9012.1</v>
      </c>
      <c r="AQ28" s="8">
        <f t="shared" si="8"/>
        <v>0</v>
      </c>
      <c r="AR28" s="8">
        <f t="shared" si="8"/>
        <v>0</v>
      </c>
      <c r="AS28" s="8">
        <f t="shared" si="8"/>
        <v>0</v>
      </c>
      <c r="AT28" s="8">
        <f t="shared" si="8"/>
        <v>0</v>
      </c>
      <c r="AU28" s="8">
        <f t="shared" si="8"/>
        <v>0</v>
      </c>
      <c r="AV28" s="8">
        <f t="shared" si="8"/>
        <v>0</v>
      </c>
      <c r="AW28" s="8">
        <f t="shared" si="8"/>
        <v>0</v>
      </c>
      <c r="AX28" s="8">
        <f t="shared" si="8"/>
        <v>0</v>
      </c>
      <c r="AY28" s="8">
        <f t="shared" si="8"/>
        <v>0</v>
      </c>
      <c r="AZ28" s="8">
        <f t="shared" si="8"/>
        <v>0</v>
      </c>
      <c r="BA28" s="8">
        <f t="shared" si="8"/>
        <v>0</v>
      </c>
      <c r="BB28" s="8">
        <f t="shared" si="8"/>
        <v>0</v>
      </c>
      <c r="BC28" s="8">
        <f t="shared" si="18"/>
        <v>9012.1</v>
      </c>
      <c r="BD28" s="53">
        <f t="shared" si="19"/>
        <v>0</v>
      </c>
      <c r="BE28" s="80">
        <f t="shared" si="20"/>
        <v>0</v>
      </c>
      <c r="BH28" s="183" t="str">
        <f>VLOOKUP(D28,Schools!A:Q,17,0)</f>
        <v>A</v>
      </c>
      <c r="BI28" s="52">
        <f t="shared" si="21"/>
        <v>0</v>
      </c>
      <c r="BJ28" s="52">
        <f t="shared" si="22"/>
        <v>0</v>
      </c>
      <c r="BK28" s="52">
        <f t="shared" si="23"/>
        <v>27036.299999999996</v>
      </c>
      <c r="BL28" s="52">
        <f t="shared" si="24"/>
        <v>4161.24</v>
      </c>
      <c r="BM28" s="53">
        <f t="shared" si="25"/>
        <v>22875.059999999998</v>
      </c>
      <c r="BN28" s="52">
        <f t="shared" si="26"/>
        <v>18024.199999999997</v>
      </c>
      <c r="BO28" s="8">
        <f t="shared" si="27"/>
        <v>9012.1</v>
      </c>
      <c r="BP28" s="52">
        <f t="shared" si="28"/>
        <v>4850.8600000000006</v>
      </c>
      <c r="BQ28" s="1">
        <f t="shared" si="29"/>
        <v>0</v>
      </c>
      <c r="BR28" s="52">
        <f t="shared" si="30"/>
        <v>4850.8600000000006</v>
      </c>
      <c r="BS28" s="1">
        <f t="shared" si="31"/>
        <v>0</v>
      </c>
      <c r="BT28" s="53">
        <f t="shared" si="32"/>
        <v>9012</v>
      </c>
      <c r="BU28" s="53">
        <f t="shared" si="33"/>
        <v>0</v>
      </c>
      <c r="BV28" t="str">
        <f t="shared" si="34"/>
        <v/>
      </c>
    </row>
    <row r="29" spans="1:74" x14ac:dyDescent="0.25">
      <c r="A29" t="str">
        <f t="shared" si="7"/>
        <v>GRANTS</v>
      </c>
      <c r="B29" s="75" t="s">
        <v>3620</v>
      </c>
      <c r="C29" s="76">
        <v>44027</v>
      </c>
      <c r="D29" s="75">
        <f>Schools!A30</f>
        <v>3022067</v>
      </c>
      <c r="E29" t="str">
        <f>VLOOKUP(D29,Schools!A:B,2,0)</f>
        <v>Chalgrove Primary School</v>
      </c>
      <c r="F29" t="str">
        <f>VLOOKUP(D29,Schools!$A:$Z,3,0)</f>
        <v>M</v>
      </c>
      <c r="G29" s="77">
        <v>6778.75</v>
      </c>
      <c r="H29" s="75" t="s">
        <v>3621</v>
      </c>
      <c r="I29" s="75"/>
      <c r="J29" t="str">
        <f t="shared" si="9"/>
        <v>11331/543965</v>
      </c>
      <c r="K29">
        <f>VLOOKUP(D29,Schools!$A:$Z,9,0)</f>
        <v>400065</v>
      </c>
      <c r="L29" s="75" t="s">
        <v>58</v>
      </c>
      <c r="M29" s="75" t="s">
        <v>55</v>
      </c>
      <c r="N29" s="75" t="s">
        <v>51</v>
      </c>
      <c r="O29" s="78" t="str">
        <f>VLOOKUP(D29,Schools!A:D,4,0)</f>
        <v>Primary</v>
      </c>
      <c r="P29" s="75">
        <f t="shared" si="10"/>
        <v>11331</v>
      </c>
      <c r="Q29" s="78">
        <f t="shared" si="11"/>
        <v>543965</v>
      </c>
      <c r="R29" s="79">
        <v>0</v>
      </c>
      <c r="S29" s="79">
        <v>0</v>
      </c>
      <c r="T29" s="79">
        <v>1051.54</v>
      </c>
      <c r="U29" s="79">
        <v>520.66</v>
      </c>
      <c r="V29" s="79">
        <v>520.66</v>
      </c>
      <c r="W29" s="79">
        <v>520.66</v>
      </c>
      <c r="X29" s="79">
        <v>520.66</v>
      </c>
      <c r="Y29" s="79">
        <f t="shared" si="12"/>
        <v>3134.1799999999994</v>
      </c>
      <c r="Z29" s="319">
        <f t="shared" si="13"/>
        <v>3644.5700000000006</v>
      </c>
      <c r="AA29" s="319"/>
      <c r="AB29" s="319">
        <f t="shared" si="14"/>
        <v>3644.5700000000006</v>
      </c>
      <c r="AC29" s="79"/>
      <c r="AD29" s="319">
        <f t="shared" si="15"/>
        <v>6778.75</v>
      </c>
      <c r="AE29" s="79"/>
      <c r="AF29" s="79"/>
      <c r="AG29" s="79"/>
      <c r="AH29" s="79"/>
      <c r="AI29" s="79"/>
      <c r="AJ29" s="52"/>
      <c r="AK29" s="53">
        <f t="shared" si="16"/>
        <v>0</v>
      </c>
      <c r="AL29" s="79"/>
      <c r="AO29">
        <f t="shared" si="17"/>
        <v>1</v>
      </c>
      <c r="AP29" s="8">
        <f t="shared" si="8"/>
        <v>6778.75</v>
      </c>
      <c r="AQ29" s="8">
        <f t="shared" si="8"/>
        <v>0</v>
      </c>
      <c r="AR29" s="8">
        <f t="shared" si="8"/>
        <v>0</v>
      </c>
      <c r="AS29" s="8">
        <f t="shared" si="8"/>
        <v>0</v>
      </c>
      <c r="AT29" s="8">
        <f t="shared" si="8"/>
        <v>0</v>
      </c>
      <c r="AU29" s="8">
        <f t="shared" si="8"/>
        <v>0</v>
      </c>
      <c r="AV29" s="8">
        <f t="shared" si="8"/>
        <v>0</v>
      </c>
      <c r="AW29" s="8">
        <f t="shared" si="8"/>
        <v>0</v>
      </c>
      <c r="AX29" s="8">
        <f t="shared" si="8"/>
        <v>0</v>
      </c>
      <c r="AY29" s="8">
        <f t="shared" si="8"/>
        <v>0</v>
      </c>
      <c r="AZ29" s="8">
        <f t="shared" si="8"/>
        <v>0</v>
      </c>
      <c r="BA29" s="8">
        <f t="shared" si="8"/>
        <v>0</v>
      </c>
      <c r="BB29" s="8">
        <f t="shared" si="8"/>
        <v>0</v>
      </c>
      <c r="BC29" s="8">
        <f t="shared" si="18"/>
        <v>6778.75</v>
      </c>
      <c r="BD29" s="53">
        <f t="shared" si="19"/>
        <v>0</v>
      </c>
      <c r="BE29" s="80">
        <f t="shared" si="20"/>
        <v>0</v>
      </c>
      <c r="BH29" s="183" t="str">
        <f>VLOOKUP(D29,Schools!A:Q,17,0)</f>
        <v>A</v>
      </c>
      <c r="BI29" s="52">
        <f t="shared" si="21"/>
        <v>0</v>
      </c>
      <c r="BJ29" s="52">
        <f t="shared" si="22"/>
        <v>0</v>
      </c>
      <c r="BK29" s="52">
        <f t="shared" si="23"/>
        <v>20336.25</v>
      </c>
      <c r="BL29" s="52">
        <f t="shared" si="24"/>
        <v>3134.1799999999994</v>
      </c>
      <c r="BM29" s="53">
        <f t="shared" si="25"/>
        <v>17202.07</v>
      </c>
      <c r="BN29" s="52">
        <f t="shared" si="26"/>
        <v>13557.5</v>
      </c>
      <c r="BO29" s="8">
        <f t="shared" si="27"/>
        <v>6778.75</v>
      </c>
      <c r="BP29" s="52">
        <f t="shared" si="28"/>
        <v>3644.5700000000006</v>
      </c>
      <c r="BQ29" s="1">
        <f t="shared" si="29"/>
        <v>0</v>
      </c>
      <c r="BR29" s="52">
        <f t="shared" si="30"/>
        <v>3644.5700000000006</v>
      </c>
      <c r="BS29" s="1">
        <f t="shared" si="31"/>
        <v>0</v>
      </c>
      <c r="BT29" s="53">
        <f t="shared" si="32"/>
        <v>6779</v>
      </c>
      <c r="BU29" s="53">
        <f t="shared" si="33"/>
        <v>0</v>
      </c>
      <c r="BV29" t="str">
        <f t="shared" si="34"/>
        <v/>
      </c>
    </row>
    <row r="30" spans="1:74" x14ac:dyDescent="0.25">
      <c r="A30" t="str">
        <f t="shared" si="7"/>
        <v>GRANTS</v>
      </c>
      <c r="B30" s="75" t="s">
        <v>3620</v>
      </c>
      <c r="C30" s="76">
        <v>44027</v>
      </c>
      <c r="D30" s="75">
        <f>Schools!A33</f>
        <v>3022011</v>
      </c>
      <c r="E30" t="str">
        <f>VLOOKUP(D30,Schools!A:B,2,0)</f>
        <v>Church Hill Primary School</v>
      </c>
      <c r="F30" t="str">
        <f>VLOOKUP(D30,Schools!$A:$Z,3,0)</f>
        <v>M</v>
      </c>
      <c r="G30" s="77">
        <v>6340</v>
      </c>
      <c r="H30" s="75" t="s">
        <v>3621</v>
      </c>
      <c r="I30" s="75"/>
      <c r="J30" t="str">
        <f t="shared" si="9"/>
        <v>11331/543965</v>
      </c>
      <c r="K30">
        <f>VLOOKUP(D30,Schools!$A:$Z,9,0)</f>
        <v>400020</v>
      </c>
      <c r="L30" s="75" t="s">
        <v>58</v>
      </c>
      <c r="M30" s="75" t="s">
        <v>55</v>
      </c>
      <c r="N30" s="75" t="s">
        <v>51</v>
      </c>
      <c r="O30" s="78" t="str">
        <f>VLOOKUP(D30,Schools!A:D,4,0)</f>
        <v>Primary</v>
      </c>
      <c r="P30" s="75">
        <f t="shared" si="10"/>
        <v>11331</v>
      </c>
      <c r="Q30" s="78">
        <f t="shared" si="11"/>
        <v>543965</v>
      </c>
      <c r="R30" s="79">
        <v>0</v>
      </c>
      <c r="S30" s="79">
        <v>0</v>
      </c>
      <c r="T30" s="79">
        <v>1016.92</v>
      </c>
      <c r="U30" s="79">
        <v>483.90999999999997</v>
      </c>
      <c r="V30" s="79">
        <v>483.90999999999997</v>
      </c>
      <c r="W30" s="79">
        <v>483.90999999999997</v>
      </c>
      <c r="X30" s="79">
        <v>483.90999999999997</v>
      </c>
      <c r="Y30" s="79">
        <f t="shared" si="12"/>
        <v>2952.5599999999995</v>
      </c>
      <c r="Z30" s="319">
        <f t="shared" si="13"/>
        <v>3387.4400000000005</v>
      </c>
      <c r="AA30" s="319"/>
      <c r="AB30" s="319">
        <f t="shared" si="14"/>
        <v>3387.4400000000005</v>
      </c>
      <c r="AC30" s="79"/>
      <c r="AD30" s="319">
        <f t="shared" si="15"/>
        <v>6340</v>
      </c>
      <c r="AE30" s="79"/>
      <c r="AF30" s="79"/>
      <c r="AG30" s="79"/>
      <c r="AH30" s="79"/>
      <c r="AI30" s="79"/>
      <c r="AJ30" s="52"/>
      <c r="AK30" s="53">
        <f t="shared" si="16"/>
        <v>0</v>
      </c>
      <c r="AL30" s="79"/>
      <c r="AO30">
        <f t="shared" si="17"/>
        <v>1</v>
      </c>
      <c r="AP30" s="8">
        <f t="shared" ref="AP30:BB39" si="35">ROUND($G30*AP$15,2)*$AO30</f>
        <v>6340</v>
      </c>
      <c r="AQ30" s="8">
        <f t="shared" si="35"/>
        <v>0</v>
      </c>
      <c r="AR30" s="8">
        <f t="shared" si="35"/>
        <v>0</v>
      </c>
      <c r="AS30" s="8">
        <f t="shared" si="35"/>
        <v>0</v>
      </c>
      <c r="AT30" s="8">
        <f t="shared" si="35"/>
        <v>0</v>
      </c>
      <c r="AU30" s="8">
        <f t="shared" si="35"/>
        <v>0</v>
      </c>
      <c r="AV30" s="8">
        <f t="shared" si="35"/>
        <v>0</v>
      </c>
      <c r="AW30" s="8">
        <f t="shared" si="35"/>
        <v>0</v>
      </c>
      <c r="AX30" s="8">
        <f t="shared" si="35"/>
        <v>0</v>
      </c>
      <c r="AY30" s="8">
        <f t="shared" si="35"/>
        <v>0</v>
      </c>
      <c r="AZ30" s="8">
        <f t="shared" si="35"/>
        <v>0</v>
      </c>
      <c r="BA30" s="8">
        <f t="shared" si="35"/>
        <v>0</v>
      </c>
      <c r="BB30" s="8">
        <f t="shared" si="35"/>
        <v>0</v>
      </c>
      <c r="BC30" s="8">
        <f t="shared" si="18"/>
        <v>6340</v>
      </c>
      <c r="BD30" s="53">
        <f t="shared" si="19"/>
        <v>0</v>
      </c>
      <c r="BE30" s="80">
        <f t="shared" si="20"/>
        <v>0</v>
      </c>
      <c r="BH30" s="183" t="str">
        <f>VLOOKUP(D30,Schools!A:Q,17,0)</f>
        <v>A</v>
      </c>
      <c r="BI30" s="52">
        <f t="shared" si="21"/>
        <v>0</v>
      </c>
      <c r="BJ30" s="52">
        <f t="shared" si="22"/>
        <v>0</v>
      </c>
      <c r="BK30" s="52">
        <f t="shared" si="23"/>
        <v>19020</v>
      </c>
      <c r="BL30" s="52">
        <f t="shared" si="24"/>
        <v>2952.5599999999995</v>
      </c>
      <c r="BM30" s="53">
        <f t="shared" si="25"/>
        <v>16067.44</v>
      </c>
      <c r="BN30" s="52">
        <f t="shared" si="26"/>
        <v>12680</v>
      </c>
      <c r="BO30" s="8">
        <f t="shared" si="27"/>
        <v>6340</v>
      </c>
      <c r="BP30" s="52">
        <f t="shared" si="28"/>
        <v>3387.4400000000005</v>
      </c>
      <c r="BQ30" s="1">
        <f t="shared" si="29"/>
        <v>0</v>
      </c>
      <c r="BR30" s="52">
        <f t="shared" si="30"/>
        <v>3387.4400000000005</v>
      </c>
      <c r="BS30" s="1">
        <f t="shared" si="31"/>
        <v>0</v>
      </c>
      <c r="BT30" s="53">
        <f t="shared" si="32"/>
        <v>6340</v>
      </c>
      <c r="BU30" s="53">
        <f t="shared" si="33"/>
        <v>0</v>
      </c>
      <c r="BV30" t="str">
        <f t="shared" si="34"/>
        <v/>
      </c>
    </row>
    <row r="31" spans="1:74" x14ac:dyDescent="0.25">
      <c r="A31" t="str">
        <f t="shared" si="7"/>
        <v>GRANTS</v>
      </c>
      <c r="B31" s="75" t="s">
        <v>3620</v>
      </c>
      <c r="C31" s="76">
        <v>44027</v>
      </c>
      <c r="D31" s="75">
        <f>Schools!A35</f>
        <v>3022014</v>
      </c>
      <c r="E31" t="str">
        <f>VLOOKUP(D31,Schools!A:B,2,0)</f>
        <v>Colindale School</v>
      </c>
      <c r="F31" t="str">
        <f>VLOOKUP(D31,Schools!$A:$Z,3,0)</f>
        <v>M</v>
      </c>
      <c r="G31" s="77">
        <v>11832.25</v>
      </c>
      <c r="H31" s="75" t="s">
        <v>3621</v>
      </c>
      <c r="I31" s="75"/>
      <c r="J31" t="str">
        <f t="shared" si="9"/>
        <v>11331/543965</v>
      </c>
      <c r="K31">
        <f>VLOOKUP(D31,Schools!$A:$Z,9,0)</f>
        <v>400050</v>
      </c>
      <c r="L31" s="75" t="s">
        <v>58</v>
      </c>
      <c r="M31" s="75" t="s">
        <v>55</v>
      </c>
      <c r="N31" s="75" t="s">
        <v>51</v>
      </c>
      <c r="O31" s="78" t="str">
        <f>VLOOKUP(D31,Schools!A:D,4,0)</f>
        <v>Primary</v>
      </c>
      <c r="P31" s="75">
        <f t="shared" si="10"/>
        <v>11331</v>
      </c>
      <c r="Q31" s="78">
        <f t="shared" si="11"/>
        <v>543965</v>
      </c>
      <c r="R31" s="79">
        <v>0</v>
      </c>
      <c r="S31" s="79">
        <v>0</v>
      </c>
      <c r="T31" s="79">
        <v>1824.85</v>
      </c>
      <c r="U31" s="79">
        <v>909.76</v>
      </c>
      <c r="V31" s="79">
        <v>909.76</v>
      </c>
      <c r="W31" s="79">
        <v>909.76</v>
      </c>
      <c r="X31" s="79">
        <v>909.76</v>
      </c>
      <c r="Y31" s="79">
        <f t="shared" si="12"/>
        <v>5463.89</v>
      </c>
      <c r="Z31" s="319">
        <f t="shared" si="13"/>
        <v>6368.36</v>
      </c>
      <c r="AA31" s="319"/>
      <c r="AB31" s="319">
        <f t="shared" si="14"/>
        <v>6368.36</v>
      </c>
      <c r="AC31" s="79"/>
      <c r="AD31" s="319">
        <f t="shared" si="15"/>
        <v>11832.25</v>
      </c>
      <c r="AE31" s="79"/>
      <c r="AF31" s="79"/>
      <c r="AG31" s="79"/>
      <c r="AH31" s="79"/>
      <c r="AI31" s="79"/>
      <c r="AJ31" s="52"/>
      <c r="AK31" s="53">
        <f t="shared" si="16"/>
        <v>0</v>
      </c>
      <c r="AL31" s="79"/>
      <c r="AO31">
        <f t="shared" si="17"/>
        <v>1</v>
      </c>
      <c r="AP31" s="8">
        <f t="shared" si="35"/>
        <v>11832.25</v>
      </c>
      <c r="AQ31" s="8">
        <f t="shared" si="35"/>
        <v>0</v>
      </c>
      <c r="AR31" s="8">
        <f t="shared" si="35"/>
        <v>0</v>
      </c>
      <c r="AS31" s="8">
        <f t="shared" si="35"/>
        <v>0</v>
      </c>
      <c r="AT31" s="8">
        <f t="shared" si="35"/>
        <v>0</v>
      </c>
      <c r="AU31" s="8">
        <f t="shared" si="35"/>
        <v>0</v>
      </c>
      <c r="AV31" s="8">
        <f t="shared" si="35"/>
        <v>0</v>
      </c>
      <c r="AW31" s="8">
        <f t="shared" si="35"/>
        <v>0</v>
      </c>
      <c r="AX31" s="8">
        <f t="shared" si="35"/>
        <v>0</v>
      </c>
      <c r="AY31" s="8">
        <f t="shared" si="35"/>
        <v>0</v>
      </c>
      <c r="AZ31" s="8">
        <f t="shared" si="35"/>
        <v>0</v>
      </c>
      <c r="BA31" s="8">
        <f t="shared" si="35"/>
        <v>0</v>
      </c>
      <c r="BB31" s="8">
        <f t="shared" si="35"/>
        <v>0</v>
      </c>
      <c r="BC31" s="8">
        <f t="shared" si="18"/>
        <v>11832.25</v>
      </c>
      <c r="BD31" s="53">
        <f t="shared" si="19"/>
        <v>0</v>
      </c>
      <c r="BE31" s="80">
        <f t="shared" si="20"/>
        <v>0</v>
      </c>
      <c r="BH31" s="183" t="str">
        <f>VLOOKUP(D31,Schools!A:Q,17,0)</f>
        <v>B</v>
      </c>
      <c r="BI31" s="52">
        <f t="shared" si="21"/>
        <v>0</v>
      </c>
      <c r="BJ31" s="52">
        <f t="shared" si="22"/>
        <v>0</v>
      </c>
      <c r="BK31" s="52">
        <f t="shared" si="23"/>
        <v>35496.75</v>
      </c>
      <c r="BL31" s="52">
        <f t="shared" si="24"/>
        <v>5463.89</v>
      </c>
      <c r="BM31" s="53">
        <f t="shared" si="25"/>
        <v>30032.86</v>
      </c>
      <c r="BN31" s="52">
        <f t="shared" si="26"/>
        <v>23664.5</v>
      </c>
      <c r="BO31" s="8">
        <f t="shared" si="27"/>
        <v>11832.25</v>
      </c>
      <c r="BP31" s="52">
        <f t="shared" si="28"/>
        <v>6368.36</v>
      </c>
      <c r="BQ31" s="1">
        <f t="shared" si="29"/>
        <v>0</v>
      </c>
      <c r="BR31" s="52">
        <f t="shared" si="30"/>
        <v>6368.36</v>
      </c>
      <c r="BS31" s="1">
        <f t="shared" si="31"/>
        <v>0</v>
      </c>
      <c r="BT31" s="53">
        <f t="shared" si="32"/>
        <v>11832</v>
      </c>
      <c r="BU31" s="53">
        <f t="shared" si="33"/>
        <v>0</v>
      </c>
      <c r="BV31" t="str">
        <f t="shared" si="34"/>
        <v/>
      </c>
    </row>
    <row r="32" spans="1:74" x14ac:dyDescent="0.25">
      <c r="A32" t="str">
        <f t="shared" si="7"/>
        <v>GRANTS</v>
      </c>
      <c r="B32" s="75" t="s">
        <v>3620</v>
      </c>
      <c r="C32" s="76">
        <v>44027</v>
      </c>
      <c r="D32" s="75">
        <f>Schools!A36</f>
        <v>3022015</v>
      </c>
      <c r="E32" t="str">
        <f>VLOOKUP(D32,Schools!A:B,2,0)</f>
        <v>Coppetts Wood</v>
      </c>
      <c r="F32" t="str">
        <f>VLOOKUP(D32,Schools!$A:$Z,3,0)</f>
        <v>M</v>
      </c>
      <c r="G32" s="77">
        <v>6992.5</v>
      </c>
      <c r="H32" s="75" t="s">
        <v>3621</v>
      </c>
      <c r="I32" s="75"/>
      <c r="J32" t="str">
        <f t="shared" si="9"/>
        <v>11331/543965</v>
      </c>
      <c r="K32">
        <f>VLOOKUP(D32,Schools!$A:$Z,9,0)</f>
        <v>400059</v>
      </c>
      <c r="L32" s="75" t="s">
        <v>58</v>
      </c>
      <c r="M32" s="75" t="s">
        <v>55</v>
      </c>
      <c r="N32" s="75" t="s">
        <v>51</v>
      </c>
      <c r="O32" s="78" t="str">
        <f>VLOOKUP(D32,Schools!A:D,4,0)</f>
        <v>Primary</v>
      </c>
      <c r="P32" s="75">
        <f t="shared" si="10"/>
        <v>11331</v>
      </c>
      <c r="Q32" s="78">
        <f t="shared" si="11"/>
        <v>543965</v>
      </c>
      <c r="R32" s="79">
        <v>0</v>
      </c>
      <c r="S32" s="79">
        <v>0</v>
      </c>
      <c r="T32" s="79">
        <v>1074.73</v>
      </c>
      <c r="U32" s="79">
        <v>537.98</v>
      </c>
      <c r="V32" s="79">
        <v>537.98</v>
      </c>
      <c r="W32" s="79">
        <v>537.98</v>
      </c>
      <c r="X32" s="79">
        <v>537.98</v>
      </c>
      <c r="Y32" s="79">
        <f t="shared" si="12"/>
        <v>3226.65</v>
      </c>
      <c r="Z32" s="319">
        <f t="shared" si="13"/>
        <v>3765.85</v>
      </c>
      <c r="AA32" s="319"/>
      <c r="AB32" s="319">
        <f t="shared" si="14"/>
        <v>3765.85</v>
      </c>
      <c r="AC32" s="79"/>
      <c r="AD32" s="319">
        <f t="shared" si="15"/>
        <v>6992.5</v>
      </c>
      <c r="AE32" s="79"/>
      <c r="AF32" s="79"/>
      <c r="AG32" s="79"/>
      <c r="AH32" s="79"/>
      <c r="AI32" s="79"/>
      <c r="AJ32" s="52"/>
      <c r="AK32" s="53">
        <f t="shared" si="16"/>
        <v>0</v>
      </c>
      <c r="AL32" s="79"/>
      <c r="AO32">
        <f t="shared" si="17"/>
        <v>1</v>
      </c>
      <c r="AP32" s="8">
        <f t="shared" si="35"/>
        <v>6992.5</v>
      </c>
      <c r="AQ32" s="8">
        <f t="shared" si="35"/>
        <v>0</v>
      </c>
      <c r="AR32" s="8">
        <f t="shared" si="35"/>
        <v>0</v>
      </c>
      <c r="AS32" s="8">
        <f t="shared" si="35"/>
        <v>0</v>
      </c>
      <c r="AT32" s="8">
        <f t="shared" si="35"/>
        <v>0</v>
      </c>
      <c r="AU32" s="8">
        <f t="shared" si="35"/>
        <v>0</v>
      </c>
      <c r="AV32" s="8">
        <f t="shared" si="35"/>
        <v>0</v>
      </c>
      <c r="AW32" s="8">
        <f t="shared" si="35"/>
        <v>0</v>
      </c>
      <c r="AX32" s="8">
        <f t="shared" si="35"/>
        <v>0</v>
      </c>
      <c r="AY32" s="8">
        <f t="shared" si="35"/>
        <v>0</v>
      </c>
      <c r="AZ32" s="8">
        <f t="shared" si="35"/>
        <v>0</v>
      </c>
      <c r="BA32" s="8">
        <f t="shared" si="35"/>
        <v>0</v>
      </c>
      <c r="BB32" s="8">
        <f t="shared" si="35"/>
        <v>0</v>
      </c>
      <c r="BC32" s="8">
        <f t="shared" si="18"/>
        <v>6992.5</v>
      </c>
      <c r="BD32" s="53">
        <f t="shared" si="19"/>
        <v>0</v>
      </c>
      <c r="BE32" s="80">
        <f t="shared" si="20"/>
        <v>0</v>
      </c>
      <c r="BH32" s="183" t="str">
        <f>VLOOKUP(D32,Schools!A:Q,17,0)</f>
        <v>A</v>
      </c>
      <c r="BI32" s="52">
        <f t="shared" si="21"/>
        <v>0</v>
      </c>
      <c r="BJ32" s="52">
        <f t="shared" si="22"/>
        <v>0</v>
      </c>
      <c r="BK32" s="52">
        <f t="shared" si="23"/>
        <v>20977.5</v>
      </c>
      <c r="BL32" s="52">
        <f t="shared" si="24"/>
        <v>3226.65</v>
      </c>
      <c r="BM32" s="53">
        <f t="shared" si="25"/>
        <v>17750.849999999999</v>
      </c>
      <c r="BN32" s="52">
        <f t="shared" si="26"/>
        <v>13985</v>
      </c>
      <c r="BO32" s="8">
        <f t="shared" si="27"/>
        <v>6992.5</v>
      </c>
      <c r="BP32" s="52">
        <f t="shared" si="28"/>
        <v>3765.85</v>
      </c>
      <c r="BQ32" s="1">
        <f t="shared" si="29"/>
        <v>0</v>
      </c>
      <c r="BR32" s="52">
        <f t="shared" si="30"/>
        <v>3765.85</v>
      </c>
      <c r="BS32" s="1">
        <f t="shared" si="31"/>
        <v>0</v>
      </c>
      <c r="BT32" s="53">
        <f t="shared" si="32"/>
        <v>6993</v>
      </c>
      <c r="BU32" s="53">
        <f t="shared" si="33"/>
        <v>1</v>
      </c>
      <c r="BV32" t="str">
        <f t="shared" si="34"/>
        <v/>
      </c>
    </row>
    <row r="33" spans="1:74" x14ac:dyDescent="0.25">
      <c r="A33" t="str">
        <f t="shared" si="7"/>
        <v>GRANTS</v>
      </c>
      <c r="B33" s="75" t="s">
        <v>3620</v>
      </c>
      <c r="C33" s="76">
        <v>44027</v>
      </c>
      <c r="D33" s="75">
        <f>Schools!A37</f>
        <v>3022016</v>
      </c>
      <c r="E33" t="str">
        <f>VLOOKUP(D33,Schools!A:B,2,0)</f>
        <v>Courtland School</v>
      </c>
      <c r="F33" t="str">
        <f>VLOOKUP(D33,Schools!$A:$Z,3,0)</f>
        <v>M</v>
      </c>
      <c r="G33" s="77">
        <v>6351.25</v>
      </c>
      <c r="H33" s="75" t="s">
        <v>3621</v>
      </c>
      <c r="I33" s="75"/>
      <c r="J33" t="str">
        <f t="shared" si="9"/>
        <v>11331/543965</v>
      </c>
      <c r="K33">
        <f>VLOOKUP(D33,Schools!$A:$Z,9,0)</f>
        <v>400049</v>
      </c>
      <c r="L33" s="75" t="s">
        <v>58</v>
      </c>
      <c r="M33" s="75" t="s">
        <v>55</v>
      </c>
      <c r="N33" s="75" t="s">
        <v>51</v>
      </c>
      <c r="O33" s="78" t="str">
        <f>VLOOKUP(D33,Schools!A:D,4,0)</f>
        <v>Primary</v>
      </c>
      <c r="P33" s="75">
        <f t="shared" si="10"/>
        <v>11331</v>
      </c>
      <c r="Q33" s="78">
        <f t="shared" si="11"/>
        <v>543965</v>
      </c>
      <c r="R33" s="79">
        <v>0</v>
      </c>
      <c r="S33" s="79">
        <v>0</v>
      </c>
      <c r="T33" s="79">
        <v>365.19</v>
      </c>
      <c r="U33" s="79">
        <v>544.18999999999994</v>
      </c>
      <c r="V33" s="79">
        <v>544.18999999999994</v>
      </c>
      <c r="W33" s="79">
        <v>544.18999999999994</v>
      </c>
      <c r="X33" s="79">
        <v>544.18999999999994</v>
      </c>
      <c r="Y33" s="79">
        <f t="shared" si="12"/>
        <v>2541.9499999999998</v>
      </c>
      <c r="Z33" s="319">
        <f t="shared" si="13"/>
        <v>3809.3</v>
      </c>
      <c r="AA33" s="319"/>
      <c r="AB33" s="319">
        <f t="shared" si="14"/>
        <v>3809.3</v>
      </c>
      <c r="AC33" s="79"/>
      <c r="AD33" s="319">
        <f t="shared" si="15"/>
        <v>6351.25</v>
      </c>
      <c r="AE33" s="79"/>
      <c r="AF33" s="79"/>
      <c r="AG33" s="79"/>
      <c r="AH33" s="79"/>
      <c r="AI33" s="79"/>
      <c r="AJ33" s="52"/>
      <c r="AK33" s="53">
        <f t="shared" si="16"/>
        <v>0</v>
      </c>
      <c r="AL33" s="79"/>
      <c r="AO33">
        <f t="shared" si="17"/>
        <v>1</v>
      </c>
      <c r="AP33" s="8">
        <f t="shared" si="35"/>
        <v>6351.25</v>
      </c>
      <c r="AQ33" s="8">
        <f t="shared" si="35"/>
        <v>0</v>
      </c>
      <c r="AR33" s="8">
        <f t="shared" si="35"/>
        <v>0</v>
      </c>
      <c r="AS33" s="8">
        <f t="shared" si="35"/>
        <v>0</v>
      </c>
      <c r="AT33" s="8">
        <f t="shared" si="35"/>
        <v>0</v>
      </c>
      <c r="AU33" s="8">
        <f t="shared" si="35"/>
        <v>0</v>
      </c>
      <c r="AV33" s="8">
        <f t="shared" si="35"/>
        <v>0</v>
      </c>
      <c r="AW33" s="8">
        <f t="shared" si="35"/>
        <v>0</v>
      </c>
      <c r="AX33" s="8">
        <f t="shared" si="35"/>
        <v>0</v>
      </c>
      <c r="AY33" s="8">
        <f t="shared" si="35"/>
        <v>0</v>
      </c>
      <c r="AZ33" s="8">
        <f t="shared" si="35"/>
        <v>0</v>
      </c>
      <c r="BA33" s="8">
        <f t="shared" si="35"/>
        <v>0</v>
      </c>
      <c r="BB33" s="8">
        <f t="shared" si="35"/>
        <v>0</v>
      </c>
      <c r="BC33" s="8">
        <f t="shared" si="18"/>
        <v>6351.25</v>
      </c>
      <c r="BD33" s="53">
        <f t="shared" si="19"/>
        <v>0</v>
      </c>
      <c r="BE33" s="80">
        <f t="shared" si="20"/>
        <v>0</v>
      </c>
      <c r="BH33" s="183" t="str">
        <f>VLOOKUP(D33,Schools!A:Q,17,0)</f>
        <v>A</v>
      </c>
      <c r="BI33" s="52">
        <f t="shared" si="21"/>
        <v>0</v>
      </c>
      <c r="BJ33" s="52">
        <f t="shared" si="22"/>
        <v>0</v>
      </c>
      <c r="BK33" s="52">
        <f t="shared" si="23"/>
        <v>19053.75</v>
      </c>
      <c r="BL33" s="52">
        <f t="shared" si="24"/>
        <v>2541.9499999999998</v>
      </c>
      <c r="BM33" s="53">
        <f t="shared" si="25"/>
        <v>16511.8</v>
      </c>
      <c r="BN33" s="52">
        <f t="shared" si="26"/>
        <v>12702.5</v>
      </c>
      <c r="BO33" s="8">
        <f t="shared" si="27"/>
        <v>6351.25</v>
      </c>
      <c r="BP33" s="52">
        <f t="shared" si="28"/>
        <v>3809.3</v>
      </c>
      <c r="BQ33" s="1">
        <f t="shared" si="29"/>
        <v>0</v>
      </c>
      <c r="BR33" s="52">
        <f t="shared" si="30"/>
        <v>3809.3</v>
      </c>
      <c r="BS33" s="1">
        <f t="shared" si="31"/>
        <v>0</v>
      </c>
      <c r="BT33" s="53">
        <f t="shared" si="32"/>
        <v>6351</v>
      </c>
      <c r="BU33" s="53">
        <f t="shared" si="33"/>
        <v>0</v>
      </c>
      <c r="BV33" t="str">
        <f t="shared" si="34"/>
        <v/>
      </c>
    </row>
    <row r="34" spans="1:74" x14ac:dyDescent="0.25">
      <c r="A34" t="str">
        <f t="shared" si="7"/>
        <v>GRANTS</v>
      </c>
      <c r="B34" s="75" t="s">
        <v>3620</v>
      </c>
      <c r="C34" s="76">
        <v>44027</v>
      </c>
      <c r="D34" s="75">
        <f>Schools!A38</f>
        <v>3022017</v>
      </c>
      <c r="E34" t="str">
        <f>VLOOKUP(D34,Schools!A:B,2,0)</f>
        <v>Cromer Road Primary School</v>
      </c>
      <c r="F34" t="str">
        <f>VLOOKUP(D34,Schools!$A:$Z,3,0)</f>
        <v>M</v>
      </c>
      <c r="G34" s="77">
        <v>8702.5</v>
      </c>
      <c r="H34" s="75" t="s">
        <v>3621</v>
      </c>
      <c r="I34" s="75"/>
      <c r="J34" t="str">
        <f t="shared" si="9"/>
        <v>11331/543965</v>
      </c>
      <c r="K34">
        <f>VLOOKUP(D34,Schools!$A:$Z,9,0)</f>
        <v>400080</v>
      </c>
      <c r="L34" s="75" t="s">
        <v>58</v>
      </c>
      <c r="M34" s="75" t="s">
        <v>55</v>
      </c>
      <c r="N34" s="75" t="s">
        <v>51</v>
      </c>
      <c r="O34" s="78" t="str">
        <f>VLOOKUP(D34,Schools!A:D,4,0)</f>
        <v>Primary</v>
      </c>
      <c r="P34" s="75">
        <f t="shared" si="10"/>
        <v>11331</v>
      </c>
      <c r="Q34" s="78">
        <f t="shared" si="11"/>
        <v>543965</v>
      </c>
      <c r="R34" s="79">
        <v>0</v>
      </c>
      <c r="S34" s="79">
        <v>0</v>
      </c>
      <c r="T34" s="79">
        <v>1321.54</v>
      </c>
      <c r="U34" s="79">
        <v>671</v>
      </c>
      <c r="V34" s="79">
        <v>671</v>
      </c>
      <c r="W34" s="79">
        <v>671</v>
      </c>
      <c r="X34" s="79">
        <v>671</v>
      </c>
      <c r="Y34" s="79">
        <f t="shared" si="12"/>
        <v>4005.54</v>
      </c>
      <c r="Z34" s="319">
        <f t="shared" si="13"/>
        <v>4696.96</v>
      </c>
      <c r="AA34" s="319"/>
      <c r="AB34" s="319">
        <f t="shared" si="14"/>
        <v>4696.96</v>
      </c>
      <c r="AC34" s="79"/>
      <c r="AD34" s="319">
        <f t="shared" si="15"/>
        <v>8702.5</v>
      </c>
      <c r="AE34" s="79"/>
      <c r="AF34" s="79"/>
      <c r="AG34" s="79"/>
      <c r="AH34" s="79"/>
      <c r="AI34" s="79"/>
      <c r="AJ34" s="52"/>
      <c r="AK34" s="53">
        <f t="shared" si="16"/>
        <v>0</v>
      </c>
      <c r="AL34" s="79"/>
      <c r="AO34">
        <f t="shared" si="17"/>
        <v>1</v>
      </c>
      <c r="AP34" s="8">
        <f t="shared" si="35"/>
        <v>8702.5</v>
      </c>
      <c r="AQ34" s="8">
        <f t="shared" si="35"/>
        <v>0</v>
      </c>
      <c r="AR34" s="8">
        <f t="shared" si="35"/>
        <v>0</v>
      </c>
      <c r="AS34" s="8">
        <f t="shared" si="35"/>
        <v>0</v>
      </c>
      <c r="AT34" s="8">
        <f t="shared" si="35"/>
        <v>0</v>
      </c>
      <c r="AU34" s="8">
        <f t="shared" si="35"/>
        <v>0</v>
      </c>
      <c r="AV34" s="8">
        <f t="shared" si="35"/>
        <v>0</v>
      </c>
      <c r="AW34" s="8">
        <f t="shared" si="35"/>
        <v>0</v>
      </c>
      <c r="AX34" s="8">
        <f t="shared" si="35"/>
        <v>0</v>
      </c>
      <c r="AY34" s="8">
        <f t="shared" si="35"/>
        <v>0</v>
      </c>
      <c r="AZ34" s="8">
        <f t="shared" si="35"/>
        <v>0</v>
      </c>
      <c r="BA34" s="8">
        <f t="shared" si="35"/>
        <v>0</v>
      </c>
      <c r="BB34" s="8">
        <f t="shared" si="35"/>
        <v>0</v>
      </c>
      <c r="BC34" s="8">
        <f t="shared" si="18"/>
        <v>8702.5</v>
      </c>
      <c r="BD34" s="53">
        <f t="shared" si="19"/>
        <v>0</v>
      </c>
      <c r="BE34" s="80">
        <f t="shared" si="20"/>
        <v>0</v>
      </c>
      <c r="BH34" s="183" t="str">
        <f>VLOOKUP(D34,Schools!A:Q,17,0)</f>
        <v>A</v>
      </c>
      <c r="BI34" s="52">
        <f t="shared" si="21"/>
        <v>0</v>
      </c>
      <c r="BJ34" s="52">
        <f t="shared" si="22"/>
        <v>0</v>
      </c>
      <c r="BK34" s="52">
        <f t="shared" si="23"/>
        <v>26107.5</v>
      </c>
      <c r="BL34" s="52">
        <f t="shared" si="24"/>
        <v>4005.54</v>
      </c>
      <c r="BM34" s="53">
        <f t="shared" si="25"/>
        <v>22101.96</v>
      </c>
      <c r="BN34" s="52">
        <f t="shared" si="26"/>
        <v>17405</v>
      </c>
      <c r="BO34" s="8">
        <f t="shared" si="27"/>
        <v>8702.5</v>
      </c>
      <c r="BP34" s="52">
        <f t="shared" si="28"/>
        <v>4696.96</v>
      </c>
      <c r="BQ34" s="1">
        <f t="shared" si="29"/>
        <v>0</v>
      </c>
      <c r="BR34" s="52">
        <f t="shared" si="30"/>
        <v>4696.96</v>
      </c>
      <c r="BS34" s="1">
        <f t="shared" si="31"/>
        <v>0</v>
      </c>
      <c r="BT34" s="53">
        <f t="shared" si="32"/>
        <v>8703</v>
      </c>
      <c r="BU34" s="53">
        <f t="shared" si="33"/>
        <v>1</v>
      </c>
      <c r="BV34" t="str">
        <f t="shared" si="34"/>
        <v/>
      </c>
    </row>
    <row r="35" spans="1:74" x14ac:dyDescent="0.25">
      <c r="A35" t="str">
        <f t="shared" si="7"/>
        <v>GRANTS</v>
      </c>
      <c r="B35" s="75" t="s">
        <v>3620</v>
      </c>
      <c r="C35" s="76">
        <v>44027</v>
      </c>
      <c r="D35" s="75">
        <f>Schools!A39</f>
        <v>3022073</v>
      </c>
      <c r="E35" t="str">
        <f>VLOOKUP(D35,Schools!A:B,2,0)</f>
        <v>Danegrove JMI School</v>
      </c>
      <c r="F35" t="str">
        <f>VLOOKUP(D35,Schools!$A:$Z,3,0)</f>
        <v>M</v>
      </c>
      <c r="G35" s="77">
        <v>11087.5</v>
      </c>
      <c r="H35" s="75" t="s">
        <v>3621</v>
      </c>
      <c r="I35" s="75"/>
      <c r="J35" t="str">
        <f t="shared" si="9"/>
        <v>11331/543965</v>
      </c>
      <c r="K35">
        <f>VLOOKUP(D35,Schools!$A:$Z,9,0)</f>
        <v>400105</v>
      </c>
      <c r="L35" s="75" t="s">
        <v>58</v>
      </c>
      <c r="M35" s="75" t="s">
        <v>55</v>
      </c>
      <c r="N35" s="75" t="s">
        <v>51</v>
      </c>
      <c r="O35" s="78" t="str">
        <f>VLOOKUP(D35,Schools!A:D,4,0)</f>
        <v>Primary</v>
      </c>
      <c r="P35" s="75">
        <f t="shared" si="10"/>
        <v>11331</v>
      </c>
      <c r="Q35" s="78">
        <f t="shared" si="11"/>
        <v>543965</v>
      </c>
      <c r="R35" s="79">
        <v>0</v>
      </c>
      <c r="S35" s="79">
        <v>0</v>
      </c>
      <c r="T35" s="79">
        <v>1743.85</v>
      </c>
      <c r="U35" s="79">
        <v>849.42</v>
      </c>
      <c r="V35" s="79">
        <v>849.42</v>
      </c>
      <c r="W35" s="79">
        <v>849.42</v>
      </c>
      <c r="X35" s="79">
        <v>849.42</v>
      </c>
      <c r="Y35" s="79">
        <f t="shared" si="12"/>
        <v>5141.53</v>
      </c>
      <c r="Z35" s="319">
        <f t="shared" si="13"/>
        <v>5945.97</v>
      </c>
      <c r="AA35" s="319"/>
      <c r="AB35" s="319">
        <f t="shared" si="14"/>
        <v>5945.97</v>
      </c>
      <c r="AC35" s="79"/>
      <c r="AD35" s="319">
        <f t="shared" si="15"/>
        <v>11087.5</v>
      </c>
      <c r="AE35" s="79"/>
      <c r="AF35" s="79"/>
      <c r="AG35" s="79"/>
      <c r="AH35" s="79"/>
      <c r="AI35" s="79"/>
      <c r="AJ35" s="52"/>
      <c r="AK35" s="53">
        <f t="shared" si="16"/>
        <v>0</v>
      </c>
      <c r="AL35" s="79"/>
      <c r="AO35">
        <f t="shared" si="17"/>
        <v>1</v>
      </c>
      <c r="AP35" s="8">
        <f t="shared" si="35"/>
        <v>11087.5</v>
      </c>
      <c r="AQ35" s="8">
        <f t="shared" si="35"/>
        <v>0</v>
      </c>
      <c r="AR35" s="8">
        <f t="shared" si="35"/>
        <v>0</v>
      </c>
      <c r="AS35" s="8">
        <f t="shared" si="35"/>
        <v>0</v>
      </c>
      <c r="AT35" s="8">
        <f t="shared" si="35"/>
        <v>0</v>
      </c>
      <c r="AU35" s="8">
        <f t="shared" si="35"/>
        <v>0</v>
      </c>
      <c r="AV35" s="8">
        <f t="shared" si="35"/>
        <v>0</v>
      </c>
      <c r="AW35" s="8">
        <f t="shared" si="35"/>
        <v>0</v>
      </c>
      <c r="AX35" s="8">
        <f t="shared" si="35"/>
        <v>0</v>
      </c>
      <c r="AY35" s="8">
        <f t="shared" si="35"/>
        <v>0</v>
      </c>
      <c r="AZ35" s="8">
        <f t="shared" si="35"/>
        <v>0</v>
      </c>
      <c r="BA35" s="8">
        <f t="shared" si="35"/>
        <v>0</v>
      </c>
      <c r="BB35" s="8">
        <f t="shared" si="35"/>
        <v>0</v>
      </c>
      <c r="BC35" s="8">
        <f t="shared" si="18"/>
        <v>11087.5</v>
      </c>
      <c r="BD35" s="53">
        <f t="shared" si="19"/>
        <v>0</v>
      </c>
      <c r="BE35" s="80">
        <f t="shared" si="20"/>
        <v>0</v>
      </c>
      <c r="BH35" s="183" t="str">
        <f>VLOOKUP(D35,Schools!A:Q,17,0)</f>
        <v>B</v>
      </c>
      <c r="BI35" s="52">
        <f t="shared" si="21"/>
        <v>0</v>
      </c>
      <c r="BJ35" s="52">
        <f t="shared" si="22"/>
        <v>0</v>
      </c>
      <c r="BK35" s="52">
        <f t="shared" si="23"/>
        <v>33262.5</v>
      </c>
      <c r="BL35" s="52">
        <f t="shared" si="24"/>
        <v>5141.53</v>
      </c>
      <c r="BM35" s="53">
        <f t="shared" si="25"/>
        <v>28120.97</v>
      </c>
      <c r="BN35" s="52">
        <f t="shared" si="26"/>
        <v>22175</v>
      </c>
      <c r="BO35" s="8">
        <f t="shared" si="27"/>
        <v>11087.5</v>
      </c>
      <c r="BP35" s="52">
        <f t="shared" si="28"/>
        <v>5945.97</v>
      </c>
      <c r="BQ35" s="1">
        <f t="shared" si="29"/>
        <v>0</v>
      </c>
      <c r="BR35" s="52">
        <f t="shared" si="30"/>
        <v>5945.97</v>
      </c>
      <c r="BS35" s="1">
        <f t="shared" si="31"/>
        <v>0</v>
      </c>
      <c r="BT35" s="53">
        <f t="shared" si="32"/>
        <v>11088</v>
      </c>
      <c r="BU35" s="53">
        <f t="shared" si="33"/>
        <v>1</v>
      </c>
      <c r="BV35" t="str">
        <f t="shared" si="34"/>
        <v/>
      </c>
    </row>
    <row r="36" spans="1:74" x14ac:dyDescent="0.25">
      <c r="A36" t="str">
        <f t="shared" si="7"/>
        <v>GRANTS</v>
      </c>
      <c r="B36" s="75" t="s">
        <v>3620</v>
      </c>
      <c r="C36" s="76">
        <v>44027</v>
      </c>
      <c r="D36" s="75">
        <f>Schools!A40</f>
        <v>3022019</v>
      </c>
      <c r="E36" t="str">
        <f>VLOOKUP(D36,Schools!A:B,2,0)</f>
        <v>Deansbrook Infant School</v>
      </c>
      <c r="F36" t="str">
        <f>VLOOKUP(D36,Schools!$A:$Z,3,0)</f>
        <v>M</v>
      </c>
      <c r="G36" s="77">
        <v>7244.5</v>
      </c>
      <c r="H36" s="75" t="s">
        <v>3621</v>
      </c>
      <c r="I36" s="75"/>
      <c r="J36" t="str">
        <f t="shared" si="9"/>
        <v>11331/543965</v>
      </c>
      <c r="K36">
        <f>VLOOKUP(D36,Schools!$A:$Z,9,0)</f>
        <v>400036</v>
      </c>
      <c r="L36" s="75" t="s">
        <v>58</v>
      </c>
      <c r="M36" s="75" t="s">
        <v>55</v>
      </c>
      <c r="N36" s="75" t="s">
        <v>51</v>
      </c>
      <c r="O36" s="78" t="str">
        <f>VLOOKUP(D36,Schools!A:D,4,0)</f>
        <v>Primary</v>
      </c>
      <c r="P36" s="75">
        <f t="shared" si="10"/>
        <v>11331</v>
      </c>
      <c r="Q36" s="78">
        <f t="shared" si="11"/>
        <v>543965</v>
      </c>
      <c r="R36" s="79">
        <v>0</v>
      </c>
      <c r="S36" s="79">
        <v>0</v>
      </c>
      <c r="T36" s="79">
        <v>1144.6500000000001</v>
      </c>
      <c r="U36" s="79">
        <v>554.53000000000009</v>
      </c>
      <c r="V36" s="79">
        <v>554.53000000000009</v>
      </c>
      <c r="W36" s="79">
        <v>554.53000000000009</v>
      </c>
      <c r="X36" s="79">
        <v>554.53000000000009</v>
      </c>
      <c r="Y36" s="79">
        <f t="shared" si="12"/>
        <v>3362.7700000000009</v>
      </c>
      <c r="Z36" s="319">
        <f t="shared" si="13"/>
        <v>3881.7299999999991</v>
      </c>
      <c r="AA36" s="319"/>
      <c r="AB36" s="319">
        <f t="shared" si="14"/>
        <v>3881.7299999999991</v>
      </c>
      <c r="AC36" s="79"/>
      <c r="AD36" s="319">
        <f t="shared" si="15"/>
        <v>7244.5</v>
      </c>
      <c r="AE36" s="79"/>
      <c r="AF36" s="79"/>
      <c r="AG36" s="79"/>
      <c r="AH36" s="79"/>
      <c r="AI36" s="79"/>
      <c r="AJ36" s="52"/>
      <c r="AK36" s="53">
        <f t="shared" si="16"/>
        <v>0</v>
      </c>
      <c r="AL36" s="79"/>
      <c r="AO36">
        <f t="shared" si="17"/>
        <v>1</v>
      </c>
      <c r="AP36" s="8">
        <f t="shared" si="35"/>
        <v>7244.5</v>
      </c>
      <c r="AQ36" s="8">
        <f t="shared" si="35"/>
        <v>0</v>
      </c>
      <c r="AR36" s="8">
        <f t="shared" si="35"/>
        <v>0</v>
      </c>
      <c r="AS36" s="8">
        <f t="shared" si="35"/>
        <v>0</v>
      </c>
      <c r="AT36" s="8">
        <f t="shared" si="35"/>
        <v>0</v>
      </c>
      <c r="AU36" s="8">
        <f t="shared" si="35"/>
        <v>0</v>
      </c>
      <c r="AV36" s="8">
        <f t="shared" si="35"/>
        <v>0</v>
      </c>
      <c r="AW36" s="8">
        <f t="shared" si="35"/>
        <v>0</v>
      </c>
      <c r="AX36" s="8">
        <f t="shared" si="35"/>
        <v>0</v>
      </c>
      <c r="AY36" s="8">
        <f t="shared" si="35"/>
        <v>0</v>
      </c>
      <c r="AZ36" s="8">
        <f t="shared" si="35"/>
        <v>0</v>
      </c>
      <c r="BA36" s="8">
        <f t="shared" si="35"/>
        <v>0</v>
      </c>
      <c r="BB36" s="8">
        <f t="shared" si="35"/>
        <v>0</v>
      </c>
      <c r="BC36" s="8">
        <f t="shared" si="18"/>
        <v>7244.5</v>
      </c>
      <c r="BD36" s="53">
        <f t="shared" si="19"/>
        <v>0</v>
      </c>
      <c r="BE36" s="80">
        <f t="shared" si="20"/>
        <v>0</v>
      </c>
      <c r="BH36" s="183" t="str">
        <f>VLOOKUP(D36,Schools!A:Q,17,0)</f>
        <v>A</v>
      </c>
      <c r="BI36" s="52">
        <f t="shared" si="21"/>
        <v>0</v>
      </c>
      <c r="BJ36" s="52">
        <f t="shared" si="22"/>
        <v>0</v>
      </c>
      <c r="BK36" s="52">
        <f t="shared" si="23"/>
        <v>21733.5</v>
      </c>
      <c r="BL36" s="52">
        <f t="shared" si="24"/>
        <v>3362.7700000000009</v>
      </c>
      <c r="BM36" s="53">
        <f t="shared" si="25"/>
        <v>18370.73</v>
      </c>
      <c r="BN36" s="52">
        <f t="shared" si="26"/>
        <v>14489</v>
      </c>
      <c r="BO36" s="8">
        <f t="shared" si="27"/>
        <v>7244.5</v>
      </c>
      <c r="BP36" s="52">
        <f t="shared" si="28"/>
        <v>3881.7299999999991</v>
      </c>
      <c r="BQ36" s="1">
        <f t="shared" si="29"/>
        <v>0</v>
      </c>
      <c r="BR36" s="52">
        <f t="shared" si="30"/>
        <v>3881.7299999999991</v>
      </c>
      <c r="BS36" s="1">
        <f t="shared" si="31"/>
        <v>0</v>
      </c>
      <c r="BT36" s="53">
        <f t="shared" si="32"/>
        <v>7245</v>
      </c>
      <c r="BU36" s="53">
        <f t="shared" si="33"/>
        <v>1</v>
      </c>
      <c r="BV36" t="str">
        <f t="shared" si="34"/>
        <v/>
      </c>
    </row>
    <row r="37" spans="1:74" x14ac:dyDescent="0.25">
      <c r="A37" t="str">
        <f t="shared" si="7"/>
        <v>GRANTS</v>
      </c>
      <c r="B37" s="75" t="s">
        <v>3620</v>
      </c>
      <c r="C37" s="76">
        <v>44027</v>
      </c>
      <c r="D37" s="75">
        <f>Schools!A42</f>
        <v>3022021</v>
      </c>
      <c r="E37" t="str">
        <f>VLOOKUP(D37,Schools!A:B,2,0)</f>
        <v>Dollis Primary School</v>
      </c>
      <c r="F37" t="str">
        <f>VLOOKUP(D37,Schools!$A:$Z,3,0)</f>
        <v>M</v>
      </c>
      <c r="G37" s="77">
        <v>10414.75</v>
      </c>
      <c r="H37" s="75" t="s">
        <v>3621</v>
      </c>
      <c r="I37" s="75"/>
      <c r="J37" t="str">
        <f t="shared" si="9"/>
        <v>11331/543965</v>
      </c>
      <c r="K37">
        <f>VLOOKUP(D37,Schools!$A:$Z,9,0)</f>
        <v>400042</v>
      </c>
      <c r="L37" s="75" t="s">
        <v>58</v>
      </c>
      <c r="M37" s="75" t="s">
        <v>55</v>
      </c>
      <c r="N37" s="75" t="s">
        <v>51</v>
      </c>
      <c r="O37" s="78" t="str">
        <f>VLOOKUP(D37,Schools!A:D,4,0)</f>
        <v>Primary</v>
      </c>
      <c r="P37" s="75">
        <f t="shared" si="10"/>
        <v>11331</v>
      </c>
      <c r="Q37" s="78">
        <f t="shared" si="11"/>
        <v>543965</v>
      </c>
      <c r="R37" s="79">
        <v>0</v>
      </c>
      <c r="S37" s="79">
        <v>0</v>
      </c>
      <c r="T37" s="79">
        <v>2248.81</v>
      </c>
      <c r="U37" s="79">
        <v>742.35000000000014</v>
      </c>
      <c r="V37" s="79">
        <v>742.35000000000014</v>
      </c>
      <c r="W37" s="79">
        <v>742.35000000000014</v>
      </c>
      <c r="X37" s="79">
        <v>742.35000000000014</v>
      </c>
      <c r="Y37" s="79">
        <f t="shared" si="12"/>
        <v>5218.2100000000009</v>
      </c>
      <c r="Z37" s="319">
        <f t="shared" si="13"/>
        <v>5196.5399999999991</v>
      </c>
      <c r="AA37" s="319"/>
      <c r="AB37" s="319">
        <f t="shared" si="14"/>
        <v>5196.5399999999991</v>
      </c>
      <c r="AC37" s="79"/>
      <c r="AD37" s="319">
        <f t="shared" si="15"/>
        <v>10414.75</v>
      </c>
      <c r="AE37" s="79"/>
      <c r="AF37" s="79"/>
      <c r="AG37" s="79"/>
      <c r="AH37" s="79"/>
      <c r="AI37" s="79"/>
      <c r="AJ37" s="52"/>
      <c r="AK37" s="53">
        <f t="shared" si="16"/>
        <v>0</v>
      </c>
      <c r="AL37" s="79"/>
      <c r="AO37">
        <f t="shared" si="17"/>
        <v>1</v>
      </c>
      <c r="AP37" s="8">
        <f t="shared" si="35"/>
        <v>10414.75</v>
      </c>
      <c r="AQ37" s="8">
        <f t="shared" si="35"/>
        <v>0</v>
      </c>
      <c r="AR37" s="8">
        <f t="shared" si="35"/>
        <v>0</v>
      </c>
      <c r="AS37" s="8">
        <f t="shared" si="35"/>
        <v>0</v>
      </c>
      <c r="AT37" s="8">
        <f t="shared" si="35"/>
        <v>0</v>
      </c>
      <c r="AU37" s="8">
        <f t="shared" si="35"/>
        <v>0</v>
      </c>
      <c r="AV37" s="8">
        <f t="shared" si="35"/>
        <v>0</v>
      </c>
      <c r="AW37" s="8">
        <f t="shared" si="35"/>
        <v>0</v>
      </c>
      <c r="AX37" s="8">
        <f t="shared" si="35"/>
        <v>0</v>
      </c>
      <c r="AY37" s="8">
        <f t="shared" si="35"/>
        <v>0</v>
      </c>
      <c r="AZ37" s="8">
        <f t="shared" si="35"/>
        <v>0</v>
      </c>
      <c r="BA37" s="8">
        <f t="shared" si="35"/>
        <v>0</v>
      </c>
      <c r="BB37" s="8">
        <f t="shared" si="35"/>
        <v>0</v>
      </c>
      <c r="BC37" s="8">
        <f t="shared" si="18"/>
        <v>10414.75</v>
      </c>
      <c r="BD37" s="53">
        <f t="shared" si="19"/>
        <v>0</v>
      </c>
      <c r="BE37" s="80">
        <f t="shared" si="20"/>
        <v>0</v>
      </c>
      <c r="BH37" s="183" t="str">
        <f>VLOOKUP(D37,Schools!A:Q,17,0)</f>
        <v>D</v>
      </c>
      <c r="BI37" s="52">
        <f t="shared" si="21"/>
        <v>0</v>
      </c>
      <c r="BJ37" s="52">
        <f t="shared" si="22"/>
        <v>0</v>
      </c>
      <c r="BK37" s="52">
        <f t="shared" si="23"/>
        <v>31244.25</v>
      </c>
      <c r="BL37" s="52">
        <f t="shared" si="24"/>
        <v>5218.2100000000009</v>
      </c>
      <c r="BM37" s="53">
        <f t="shared" si="25"/>
        <v>26026.04</v>
      </c>
      <c r="BN37" s="52">
        <f t="shared" si="26"/>
        <v>20829.5</v>
      </c>
      <c r="BO37" s="8">
        <f t="shared" si="27"/>
        <v>10414.75</v>
      </c>
      <c r="BP37" s="52">
        <f t="shared" si="28"/>
        <v>5196.5399999999991</v>
      </c>
      <c r="BQ37" s="1">
        <f t="shared" si="29"/>
        <v>0</v>
      </c>
      <c r="BR37" s="52">
        <f t="shared" si="30"/>
        <v>5196.5399999999991</v>
      </c>
      <c r="BS37" s="1">
        <f t="shared" si="31"/>
        <v>0</v>
      </c>
      <c r="BT37" s="53">
        <f t="shared" si="32"/>
        <v>10415</v>
      </c>
      <c r="BU37" s="53">
        <f t="shared" si="33"/>
        <v>0</v>
      </c>
      <c r="BV37" t="str">
        <f t="shared" si="34"/>
        <v/>
      </c>
    </row>
    <row r="38" spans="1:74" x14ac:dyDescent="0.25">
      <c r="A38" t="str">
        <f t="shared" si="7"/>
        <v>GRANTS</v>
      </c>
      <c r="B38" s="75" t="s">
        <v>3620</v>
      </c>
      <c r="C38" s="76">
        <v>44027</v>
      </c>
      <c r="D38" s="75">
        <f>Schools!A43</f>
        <v>3022023</v>
      </c>
      <c r="E38" t="str">
        <f>VLOOKUP(D38,Schools!A:B,2,0)</f>
        <v>Edgware Primary School</v>
      </c>
      <c r="F38" t="str">
        <f>VLOOKUP(D38,Schools!$A:$Z,3,0)</f>
        <v>M</v>
      </c>
      <c r="G38" s="77">
        <v>10945.75</v>
      </c>
      <c r="H38" s="75" t="s">
        <v>3621</v>
      </c>
      <c r="I38" s="75"/>
      <c r="J38" t="str">
        <f t="shared" si="9"/>
        <v>11331/543965</v>
      </c>
      <c r="K38">
        <f>VLOOKUP(D38,Schools!$A:$Z,9,0)</f>
        <v>400159</v>
      </c>
      <c r="L38" s="75" t="s">
        <v>58</v>
      </c>
      <c r="M38" s="75" t="s">
        <v>55</v>
      </c>
      <c r="N38" s="75" t="s">
        <v>51</v>
      </c>
      <c r="O38" s="78" t="str">
        <f>VLOOKUP(D38,Schools!A:D,4,0)</f>
        <v>Primary</v>
      </c>
      <c r="P38" s="75">
        <f t="shared" si="10"/>
        <v>11331</v>
      </c>
      <c r="Q38" s="78">
        <f t="shared" si="11"/>
        <v>543965</v>
      </c>
      <c r="R38" s="79">
        <v>0</v>
      </c>
      <c r="S38" s="79">
        <v>0</v>
      </c>
      <c r="T38" s="79">
        <v>1693.31</v>
      </c>
      <c r="U38" s="79">
        <v>841.13</v>
      </c>
      <c r="V38" s="79">
        <v>841.13</v>
      </c>
      <c r="W38" s="79">
        <v>841.13</v>
      </c>
      <c r="X38" s="79">
        <v>841.13</v>
      </c>
      <c r="Y38" s="79">
        <f t="shared" si="12"/>
        <v>5057.83</v>
      </c>
      <c r="Z38" s="319">
        <f t="shared" si="13"/>
        <v>5887.92</v>
      </c>
      <c r="AA38" s="319"/>
      <c r="AB38" s="319">
        <f t="shared" si="14"/>
        <v>5887.92</v>
      </c>
      <c r="AC38" s="79"/>
      <c r="AD38" s="319">
        <f t="shared" si="15"/>
        <v>10945.75</v>
      </c>
      <c r="AE38" s="79"/>
      <c r="AF38" s="79"/>
      <c r="AG38" s="79"/>
      <c r="AH38" s="79"/>
      <c r="AI38" s="79"/>
      <c r="AJ38" s="52"/>
      <c r="AK38" s="53">
        <f t="shared" si="16"/>
        <v>0</v>
      </c>
      <c r="AL38" s="79"/>
      <c r="AO38">
        <f t="shared" si="17"/>
        <v>1</v>
      </c>
      <c r="AP38" s="8">
        <f t="shared" si="35"/>
        <v>10945.75</v>
      </c>
      <c r="AQ38" s="8">
        <f t="shared" si="35"/>
        <v>0</v>
      </c>
      <c r="AR38" s="8">
        <f t="shared" si="35"/>
        <v>0</v>
      </c>
      <c r="AS38" s="8">
        <f t="shared" si="35"/>
        <v>0</v>
      </c>
      <c r="AT38" s="8">
        <f t="shared" si="35"/>
        <v>0</v>
      </c>
      <c r="AU38" s="8">
        <f t="shared" si="35"/>
        <v>0</v>
      </c>
      <c r="AV38" s="8">
        <f t="shared" si="35"/>
        <v>0</v>
      </c>
      <c r="AW38" s="8">
        <f t="shared" si="35"/>
        <v>0</v>
      </c>
      <c r="AX38" s="8">
        <f t="shared" si="35"/>
        <v>0</v>
      </c>
      <c r="AY38" s="8">
        <f t="shared" si="35"/>
        <v>0</v>
      </c>
      <c r="AZ38" s="8">
        <f t="shared" si="35"/>
        <v>0</v>
      </c>
      <c r="BA38" s="8">
        <f t="shared" si="35"/>
        <v>0</v>
      </c>
      <c r="BB38" s="8">
        <f t="shared" si="35"/>
        <v>0</v>
      </c>
      <c r="BC38" s="8">
        <f t="shared" si="18"/>
        <v>10945.75</v>
      </c>
      <c r="BD38" s="53">
        <f t="shared" si="19"/>
        <v>0</v>
      </c>
      <c r="BE38" s="80">
        <f t="shared" si="20"/>
        <v>0</v>
      </c>
      <c r="BH38" s="183" t="str">
        <f>VLOOKUP(D38,Schools!A:Q,17,0)</f>
        <v>B</v>
      </c>
      <c r="BI38" s="52">
        <f t="shared" si="21"/>
        <v>0</v>
      </c>
      <c r="BJ38" s="52">
        <f t="shared" si="22"/>
        <v>0</v>
      </c>
      <c r="BK38" s="52">
        <f t="shared" si="23"/>
        <v>32837.25</v>
      </c>
      <c r="BL38" s="52">
        <f t="shared" si="24"/>
        <v>5057.83</v>
      </c>
      <c r="BM38" s="53">
        <f t="shared" si="25"/>
        <v>27779.42</v>
      </c>
      <c r="BN38" s="52">
        <f t="shared" si="26"/>
        <v>21891.5</v>
      </c>
      <c r="BO38" s="8">
        <f t="shared" si="27"/>
        <v>10945.75</v>
      </c>
      <c r="BP38" s="52">
        <f t="shared" si="28"/>
        <v>5887.92</v>
      </c>
      <c r="BQ38" s="1">
        <f t="shared" si="29"/>
        <v>0</v>
      </c>
      <c r="BR38" s="52">
        <f t="shared" si="30"/>
        <v>5887.92</v>
      </c>
      <c r="BS38" s="1">
        <f t="shared" si="31"/>
        <v>0</v>
      </c>
      <c r="BT38" s="53">
        <f t="shared" si="32"/>
        <v>10946</v>
      </c>
      <c r="BU38" s="53">
        <f t="shared" si="33"/>
        <v>0</v>
      </c>
      <c r="BV38" t="str">
        <f t="shared" si="34"/>
        <v/>
      </c>
    </row>
    <row r="39" spans="1:74" x14ac:dyDescent="0.25">
      <c r="A39" t="str">
        <f t="shared" si="7"/>
        <v>GRANTS</v>
      </c>
      <c r="B39" s="75" t="s">
        <v>3620</v>
      </c>
      <c r="C39" s="76">
        <v>44027</v>
      </c>
      <c r="D39" s="75">
        <f>Schools!A45</f>
        <v>3022024</v>
      </c>
      <c r="E39" t="str">
        <f>VLOOKUP(D39,Schools!A:B,2,0)</f>
        <v>Fairway Primary School</v>
      </c>
      <c r="F39" t="str">
        <f>VLOOKUP(D39,Schools!$A:$Z,3,0)</f>
        <v>M</v>
      </c>
      <c r="G39" s="77">
        <v>7299.0599999999995</v>
      </c>
      <c r="H39" s="75" t="s">
        <v>3621</v>
      </c>
      <c r="I39" s="75"/>
      <c r="J39" t="str">
        <f t="shared" si="9"/>
        <v>11331/543965</v>
      </c>
      <c r="K39">
        <f>VLOOKUP(D39,Schools!$A:$Z,9,0)</f>
        <v>400047</v>
      </c>
      <c r="L39" s="75" t="s">
        <v>58</v>
      </c>
      <c r="M39" s="75" t="s">
        <v>55</v>
      </c>
      <c r="N39" s="75" t="s">
        <v>51</v>
      </c>
      <c r="O39" s="78" t="str">
        <f>VLOOKUP(D39,Schools!A:D,4,0)</f>
        <v>Primary</v>
      </c>
      <c r="P39" s="75">
        <f t="shared" si="10"/>
        <v>11331</v>
      </c>
      <c r="Q39" s="78">
        <f t="shared" si="11"/>
        <v>543965</v>
      </c>
      <c r="R39" s="79">
        <v>0</v>
      </c>
      <c r="S39" s="79">
        <v>0</v>
      </c>
      <c r="T39" s="79">
        <v>1138.49</v>
      </c>
      <c r="U39" s="79">
        <v>560.05999999999995</v>
      </c>
      <c r="V39" s="79">
        <v>560.05999999999995</v>
      </c>
      <c r="W39" s="79">
        <v>560.05999999999995</v>
      </c>
      <c r="X39" s="79">
        <v>560.05999999999995</v>
      </c>
      <c r="Y39" s="79">
        <f t="shared" si="12"/>
        <v>3378.7299999999996</v>
      </c>
      <c r="Z39" s="319">
        <f t="shared" si="13"/>
        <v>3920.33</v>
      </c>
      <c r="AA39" s="319"/>
      <c r="AB39" s="319">
        <f t="shared" si="14"/>
        <v>3920.33</v>
      </c>
      <c r="AC39" s="79"/>
      <c r="AD39" s="319">
        <f t="shared" si="15"/>
        <v>7299.0599999999995</v>
      </c>
      <c r="AE39" s="79"/>
      <c r="AF39" s="79"/>
      <c r="AG39" s="79"/>
      <c r="AH39" s="79"/>
      <c r="AI39" s="79"/>
      <c r="AJ39" s="52"/>
      <c r="AK39" s="53">
        <f t="shared" si="16"/>
        <v>0</v>
      </c>
      <c r="AL39" s="79"/>
      <c r="AO39">
        <f t="shared" si="17"/>
        <v>1</v>
      </c>
      <c r="AP39" s="8">
        <f t="shared" si="35"/>
        <v>7299.06</v>
      </c>
      <c r="AQ39" s="8">
        <f t="shared" si="35"/>
        <v>0</v>
      </c>
      <c r="AR39" s="8">
        <f t="shared" si="35"/>
        <v>0</v>
      </c>
      <c r="AS39" s="8">
        <f t="shared" si="35"/>
        <v>0</v>
      </c>
      <c r="AT39" s="8">
        <f t="shared" si="35"/>
        <v>0</v>
      </c>
      <c r="AU39" s="8">
        <f t="shared" si="35"/>
        <v>0</v>
      </c>
      <c r="AV39" s="8">
        <f t="shared" si="35"/>
        <v>0</v>
      </c>
      <c r="AW39" s="8">
        <f t="shared" si="35"/>
        <v>0</v>
      </c>
      <c r="AX39" s="8">
        <f t="shared" si="35"/>
        <v>0</v>
      </c>
      <c r="AY39" s="8">
        <f t="shared" si="35"/>
        <v>0</v>
      </c>
      <c r="AZ39" s="8">
        <f t="shared" si="35"/>
        <v>0</v>
      </c>
      <c r="BA39" s="8">
        <f t="shared" si="35"/>
        <v>0</v>
      </c>
      <c r="BB39" s="8">
        <f t="shared" si="35"/>
        <v>0</v>
      </c>
      <c r="BC39" s="8">
        <f t="shared" si="18"/>
        <v>7299.06</v>
      </c>
      <c r="BD39" s="53">
        <f t="shared" si="19"/>
        <v>0</v>
      </c>
      <c r="BE39" s="80">
        <f t="shared" si="20"/>
        <v>0</v>
      </c>
      <c r="BH39" s="183" t="str">
        <f>VLOOKUP(D39,Schools!A:Q,17,0)</f>
        <v>A</v>
      </c>
      <c r="BI39" s="52">
        <f t="shared" si="21"/>
        <v>0</v>
      </c>
      <c r="BJ39" s="52">
        <f t="shared" si="22"/>
        <v>0</v>
      </c>
      <c r="BK39" s="52">
        <f t="shared" si="23"/>
        <v>21897.18</v>
      </c>
      <c r="BL39" s="52">
        <f t="shared" si="24"/>
        <v>3378.7299999999996</v>
      </c>
      <c r="BM39" s="53">
        <f t="shared" si="25"/>
        <v>18518.45</v>
      </c>
      <c r="BN39" s="52">
        <f t="shared" si="26"/>
        <v>14598.12</v>
      </c>
      <c r="BO39" s="8">
        <f t="shared" si="27"/>
        <v>7299.06</v>
      </c>
      <c r="BP39" s="52">
        <f t="shared" si="28"/>
        <v>3920.3300000000008</v>
      </c>
      <c r="BQ39" s="1">
        <f t="shared" si="29"/>
        <v>0</v>
      </c>
      <c r="BR39" s="52">
        <f t="shared" si="30"/>
        <v>3920.3300000000008</v>
      </c>
      <c r="BS39" s="1">
        <f t="shared" si="31"/>
        <v>0</v>
      </c>
      <c r="BT39" s="53">
        <f t="shared" si="32"/>
        <v>7299</v>
      </c>
      <c r="BU39" s="53">
        <f t="shared" si="33"/>
        <v>0</v>
      </c>
      <c r="BV39" t="str">
        <f t="shared" si="34"/>
        <v/>
      </c>
    </row>
    <row r="40" spans="1:74" x14ac:dyDescent="0.25">
      <c r="A40" t="str">
        <f t="shared" si="7"/>
        <v>GRANTS</v>
      </c>
      <c r="B40" s="75" t="s">
        <v>3620</v>
      </c>
      <c r="C40" s="76">
        <v>44027</v>
      </c>
      <c r="D40" s="75">
        <f>Schools!A46</f>
        <v>3022025</v>
      </c>
      <c r="E40" t="str">
        <f>VLOOKUP(D40,Schools!A:B,2,0)</f>
        <v>Foulds</v>
      </c>
      <c r="F40" t="str">
        <f>VLOOKUP(D40,Schools!$A:$Z,3,0)</f>
        <v>M</v>
      </c>
      <c r="G40" s="77">
        <v>7521.25</v>
      </c>
      <c r="H40" s="75" t="s">
        <v>3621</v>
      </c>
      <c r="I40" s="75"/>
      <c r="J40" t="str">
        <f t="shared" si="9"/>
        <v>11331/543965</v>
      </c>
      <c r="K40">
        <f>VLOOKUP(D40,Schools!$A:$Z,9,0)</f>
        <v>400001</v>
      </c>
      <c r="L40" s="75" t="s">
        <v>58</v>
      </c>
      <c r="M40" s="75" t="s">
        <v>55</v>
      </c>
      <c r="N40" s="75" t="s">
        <v>51</v>
      </c>
      <c r="O40" s="78" t="str">
        <f>VLOOKUP(D40,Schools!A:D,4,0)</f>
        <v>Primary</v>
      </c>
      <c r="P40" s="75">
        <f t="shared" si="10"/>
        <v>11331</v>
      </c>
      <c r="Q40" s="78">
        <f t="shared" si="11"/>
        <v>543965</v>
      </c>
      <c r="R40" s="79">
        <v>0</v>
      </c>
      <c r="S40" s="79">
        <v>0</v>
      </c>
      <c r="T40" s="79">
        <v>1162.31</v>
      </c>
      <c r="U40" s="79">
        <v>578.07999999999993</v>
      </c>
      <c r="V40" s="79">
        <v>578.07999999999993</v>
      </c>
      <c r="W40" s="79">
        <v>578.07999999999993</v>
      </c>
      <c r="X40" s="79">
        <v>578.07999999999993</v>
      </c>
      <c r="Y40" s="79">
        <f t="shared" si="12"/>
        <v>3474.6299999999997</v>
      </c>
      <c r="Z40" s="319">
        <f t="shared" si="13"/>
        <v>4046.6200000000003</v>
      </c>
      <c r="AA40" s="319"/>
      <c r="AB40" s="319">
        <f t="shared" si="14"/>
        <v>4046.6200000000003</v>
      </c>
      <c r="AC40" s="79"/>
      <c r="AD40" s="319">
        <f t="shared" si="15"/>
        <v>7521.25</v>
      </c>
      <c r="AE40" s="79"/>
      <c r="AF40" s="79"/>
      <c r="AG40" s="79"/>
      <c r="AH40" s="79"/>
      <c r="AI40" s="79"/>
      <c r="AJ40" s="52"/>
      <c r="AK40" s="53">
        <f t="shared" si="16"/>
        <v>0</v>
      </c>
      <c r="AL40" s="79"/>
      <c r="AO40">
        <f t="shared" si="17"/>
        <v>1</v>
      </c>
      <c r="AP40" s="8">
        <f t="shared" ref="AP40:BB49" si="36">ROUND($G40*AP$15,2)*$AO40</f>
        <v>7521.25</v>
      </c>
      <c r="AQ40" s="8">
        <f t="shared" si="36"/>
        <v>0</v>
      </c>
      <c r="AR40" s="8">
        <f t="shared" si="36"/>
        <v>0</v>
      </c>
      <c r="AS40" s="8">
        <f t="shared" si="36"/>
        <v>0</v>
      </c>
      <c r="AT40" s="8">
        <f t="shared" si="36"/>
        <v>0</v>
      </c>
      <c r="AU40" s="8">
        <f t="shared" si="36"/>
        <v>0</v>
      </c>
      <c r="AV40" s="8">
        <f t="shared" si="36"/>
        <v>0</v>
      </c>
      <c r="AW40" s="8">
        <f t="shared" si="36"/>
        <v>0</v>
      </c>
      <c r="AX40" s="8">
        <f t="shared" si="36"/>
        <v>0</v>
      </c>
      <c r="AY40" s="8">
        <f t="shared" si="36"/>
        <v>0</v>
      </c>
      <c r="AZ40" s="8">
        <f t="shared" si="36"/>
        <v>0</v>
      </c>
      <c r="BA40" s="8">
        <f t="shared" si="36"/>
        <v>0</v>
      </c>
      <c r="BB40" s="8">
        <f t="shared" si="36"/>
        <v>0</v>
      </c>
      <c r="BC40" s="8">
        <f t="shared" si="18"/>
        <v>7521.25</v>
      </c>
      <c r="BD40" s="53">
        <f t="shared" si="19"/>
        <v>0</v>
      </c>
      <c r="BE40" s="80">
        <f t="shared" si="20"/>
        <v>0</v>
      </c>
      <c r="BH40" s="183" t="str">
        <f>VLOOKUP(D40,Schools!A:Q,17,0)</f>
        <v>C</v>
      </c>
      <c r="BI40" s="52">
        <f t="shared" si="21"/>
        <v>0</v>
      </c>
      <c r="BJ40" s="52">
        <f t="shared" si="22"/>
        <v>0</v>
      </c>
      <c r="BK40" s="52">
        <f t="shared" si="23"/>
        <v>22563.75</v>
      </c>
      <c r="BL40" s="52">
        <f t="shared" si="24"/>
        <v>3474.6299999999997</v>
      </c>
      <c r="BM40" s="53">
        <f t="shared" si="25"/>
        <v>19089.12</v>
      </c>
      <c r="BN40" s="52">
        <f t="shared" si="26"/>
        <v>15042.5</v>
      </c>
      <c r="BO40" s="8">
        <f t="shared" si="27"/>
        <v>7521.25</v>
      </c>
      <c r="BP40" s="52">
        <f t="shared" si="28"/>
        <v>4046.6200000000003</v>
      </c>
      <c r="BQ40" s="1">
        <f t="shared" si="29"/>
        <v>0</v>
      </c>
      <c r="BR40" s="52">
        <f t="shared" si="30"/>
        <v>4046.6200000000003</v>
      </c>
      <c r="BS40" s="1">
        <f t="shared" si="31"/>
        <v>0</v>
      </c>
      <c r="BT40" s="53">
        <f t="shared" si="32"/>
        <v>7521</v>
      </c>
      <c r="BU40" s="53">
        <f t="shared" si="33"/>
        <v>0</v>
      </c>
      <c r="BV40" t="str">
        <f t="shared" si="34"/>
        <v/>
      </c>
    </row>
    <row r="41" spans="1:74" x14ac:dyDescent="0.25">
      <c r="A41" t="str">
        <f t="shared" si="7"/>
        <v>GRANTS</v>
      </c>
      <c r="B41" s="75" t="s">
        <v>3620</v>
      </c>
      <c r="C41" s="76">
        <v>44027</v>
      </c>
      <c r="D41" s="75">
        <f>Schools!A47</f>
        <v>3022026</v>
      </c>
      <c r="E41" t="str">
        <f>VLOOKUP(D41,Schools!A:B,2,0)</f>
        <v>Frith Manor School</v>
      </c>
      <c r="F41" t="str">
        <f>VLOOKUP(D41,Schools!$A:$Z,3,0)</f>
        <v>M</v>
      </c>
      <c r="G41" s="77">
        <v>10527.25</v>
      </c>
      <c r="H41" s="75" t="s">
        <v>3621</v>
      </c>
      <c r="I41" s="75"/>
      <c r="J41" t="str">
        <f t="shared" si="9"/>
        <v>11331/543965</v>
      </c>
      <c r="K41">
        <f>VLOOKUP(D41,Schools!$A:$Z,9,0)</f>
        <v>400082</v>
      </c>
      <c r="L41" s="75" t="s">
        <v>58</v>
      </c>
      <c r="M41" s="75" t="s">
        <v>55</v>
      </c>
      <c r="N41" s="75" t="s">
        <v>51</v>
      </c>
      <c r="O41" s="78" t="str">
        <f>VLOOKUP(D41,Schools!A:D,4,0)</f>
        <v>Primary</v>
      </c>
      <c r="P41" s="75">
        <f t="shared" si="10"/>
        <v>11331</v>
      </c>
      <c r="Q41" s="78">
        <f t="shared" si="11"/>
        <v>543965</v>
      </c>
      <c r="R41" s="79">
        <v>0</v>
      </c>
      <c r="S41" s="79">
        <v>0</v>
      </c>
      <c r="T41" s="79">
        <v>1665.96</v>
      </c>
      <c r="U41" s="79">
        <v>805.57</v>
      </c>
      <c r="V41" s="79">
        <v>805.57</v>
      </c>
      <c r="W41" s="79">
        <v>805.57</v>
      </c>
      <c r="X41" s="79">
        <v>805.57</v>
      </c>
      <c r="Y41" s="79">
        <f t="shared" si="12"/>
        <v>4888.2400000000007</v>
      </c>
      <c r="Z41" s="319">
        <f t="shared" si="13"/>
        <v>5639.0099999999993</v>
      </c>
      <c r="AA41" s="319"/>
      <c r="AB41" s="319">
        <f t="shared" si="14"/>
        <v>5639.0099999999993</v>
      </c>
      <c r="AC41" s="79"/>
      <c r="AD41" s="319">
        <f t="shared" si="15"/>
        <v>10527.25</v>
      </c>
      <c r="AE41" s="79"/>
      <c r="AF41" s="79"/>
      <c r="AG41" s="79"/>
      <c r="AH41" s="79"/>
      <c r="AI41" s="79"/>
      <c r="AJ41" s="52"/>
      <c r="AK41" s="53">
        <f t="shared" si="16"/>
        <v>0</v>
      </c>
      <c r="AL41" s="79"/>
      <c r="AO41">
        <f t="shared" si="17"/>
        <v>1</v>
      </c>
      <c r="AP41" s="8">
        <f t="shared" si="36"/>
        <v>10527.25</v>
      </c>
      <c r="AQ41" s="8">
        <f t="shared" si="36"/>
        <v>0</v>
      </c>
      <c r="AR41" s="8">
        <f t="shared" si="36"/>
        <v>0</v>
      </c>
      <c r="AS41" s="8">
        <f t="shared" si="36"/>
        <v>0</v>
      </c>
      <c r="AT41" s="8">
        <f t="shared" si="36"/>
        <v>0</v>
      </c>
      <c r="AU41" s="8">
        <f t="shared" si="36"/>
        <v>0</v>
      </c>
      <c r="AV41" s="8">
        <f t="shared" si="36"/>
        <v>0</v>
      </c>
      <c r="AW41" s="8">
        <f t="shared" si="36"/>
        <v>0</v>
      </c>
      <c r="AX41" s="8">
        <f t="shared" si="36"/>
        <v>0</v>
      </c>
      <c r="AY41" s="8">
        <f t="shared" si="36"/>
        <v>0</v>
      </c>
      <c r="AZ41" s="8">
        <f t="shared" si="36"/>
        <v>0</v>
      </c>
      <c r="BA41" s="8">
        <f t="shared" si="36"/>
        <v>0</v>
      </c>
      <c r="BB41" s="8">
        <f t="shared" si="36"/>
        <v>0</v>
      </c>
      <c r="BC41" s="8">
        <f t="shared" si="18"/>
        <v>10527.25</v>
      </c>
      <c r="BD41" s="53">
        <f t="shared" si="19"/>
        <v>0</v>
      </c>
      <c r="BE41" s="80">
        <f t="shared" si="20"/>
        <v>0</v>
      </c>
      <c r="BH41" s="183" t="str">
        <f>VLOOKUP(D41,Schools!A:Q,17,0)</f>
        <v>A</v>
      </c>
      <c r="BI41" s="52">
        <f t="shared" si="21"/>
        <v>0</v>
      </c>
      <c r="BJ41" s="52">
        <f t="shared" si="22"/>
        <v>0</v>
      </c>
      <c r="BK41" s="52">
        <f t="shared" si="23"/>
        <v>31581.75</v>
      </c>
      <c r="BL41" s="52">
        <f t="shared" si="24"/>
        <v>4888.2400000000007</v>
      </c>
      <c r="BM41" s="53">
        <f t="shared" si="25"/>
        <v>26693.51</v>
      </c>
      <c r="BN41" s="52">
        <f t="shared" si="26"/>
        <v>21054.5</v>
      </c>
      <c r="BO41" s="8">
        <f t="shared" si="27"/>
        <v>10527.25</v>
      </c>
      <c r="BP41" s="52">
        <f t="shared" si="28"/>
        <v>5639.0099999999993</v>
      </c>
      <c r="BQ41" s="1">
        <f t="shared" si="29"/>
        <v>0</v>
      </c>
      <c r="BR41" s="52">
        <f t="shared" si="30"/>
        <v>5639.0099999999993</v>
      </c>
      <c r="BS41" s="1">
        <f t="shared" si="31"/>
        <v>0</v>
      </c>
      <c r="BT41" s="53">
        <f t="shared" si="32"/>
        <v>10527</v>
      </c>
      <c r="BU41" s="53">
        <f t="shared" si="33"/>
        <v>0</v>
      </c>
      <c r="BV41" t="str">
        <f t="shared" si="34"/>
        <v/>
      </c>
    </row>
    <row r="42" spans="1:74" x14ac:dyDescent="0.25">
      <c r="A42" t="str">
        <f t="shared" si="7"/>
        <v>GRANTS</v>
      </c>
      <c r="B42" s="75" t="s">
        <v>3620</v>
      </c>
      <c r="C42" s="76">
        <v>44027</v>
      </c>
      <c r="D42" s="75">
        <f>Schools!A48</f>
        <v>3022028</v>
      </c>
      <c r="E42" t="str">
        <f>VLOOKUP(D42,Schools!A:B,2,0)</f>
        <v>Garden Suburb Infant School</v>
      </c>
      <c r="F42" t="str">
        <f>VLOOKUP(D42,Schools!$A:$Z,3,0)</f>
        <v>M</v>
      </c>
      <c r="G42" s="77">
        <v>6880</v>
      </c>
      <c r="H42" s="75" t="s">
        <v>3621</v>
      </c>
      <c r="I42" s="75"/>
      <c r="J42" t="str">
        <f t="shared" si="9"/>
        <v>11331/543965</v>
      </c>
      <c r="K42">
        <f>VLOOKUP(D42,Schools!$A:$Z,9,0)</f>
        <v>400067</v>
      </c>
      <c r="L42" s="75" t="s">
        <v>58</v>
      </c>
      <c r="M42" s="75" t="s">
        <v>55</v>
      </c>
      <c r="N42" s="75" t="s">
        <v>51</v>
      </c>
      <c r="O42" s="78" t="str">
        <f>VLOOKUP(D42,Schools!A:D,4,0)</f>
        <v>Primary</v>
      </c>
      <c r="P42" s="75">
        <f t="shared" si="10"/>
        <v>11331</v>
      </c>
      <c r="Q42" s="78">
        <f t="shared" si="11"/>
        <v>543965</v>
      </c>
      <c r="R42" s="79">
        <v>0</v>
      </c>
      <c r="S42" s="79">
        <v>0</v>
      </c>
      <c r="T42" s="79">
        <v>1077.5</v>
      </c>
      <c r="U42" s="79">
        <v>527.5</v>
      </c>
      <c r="V42" s="79">
        <v>527.5</v>
      </c>
      <c r="W42" s="79">
        <v>527.5</v>
      </c>
      <c r="X42" s="79">
        <v>527.5</v>
      </c>
      <c r="Y42" s="79">
        <f t="shared" si="12"/>
        <v>3187.5</v>
      </c>
      <c r="Z42" s="319">
        <f t="shared" si="13"/>
        <v>3692.5</v>
      </c>
      <c r="AA42" s="319"/>
      <c r="AB42" s="319">
        <f t="shared" si="14"/>
        <v>3692.5</v>
      </c>
      <c r="AC42" s="79"/>
      <c r="AD42" s="319">
        <f t="shared" si="15"/>
        <v>6880</v>
      </c>
      <c r="AE42" s="79"/>
      <c r="AF42" s="79"/>
      <c r="AG42" s="79"/>
      <c r="AH42" s="79"/>
      <c r="AI42" s="79"/>
      <c r="AJ42" s="52"/>
      <c r="AK42" s="53">
        <f t="shared" si="16"/>
        <v>0</v>
      </c>
      <c r="AL42" s="79"/>
      <c r="AO42">
        <f t="shared" si="17"/>
        <v>1</v>
      </c>
      <c r="AP42" s="8">
        <f t="shared" si="36"/>
        <v>6880</v>
      </c>
      <c r="AQ42" s="8">
        <f t="shared" si="36"/>
        <v>0</v>
      </c>
      <c r="AR42" s="8">
        <f t="shared" si="36"/>
        <v>0</v>
      </c>
      <c r="AS42" s="8">
        <f t="shared" si="36"/>
        <v>0</v>
      </c>
      <c r="AT42" s="8">
        <f t="shared" si="36"/>
        <v>0</v>
      </c>
      <c r="AU42" s="8">
        <f t="shared" si="36"/>
        <v>0</v>
      </c>
      <c r="AV42" s="8">
        <f t="shared" si="36"/>
        <v>0</v>
      </c>
      <c r="AW42" s="8">
        <f t="shared" si="36"/>
        <v>0</v>
      </c>
      <c r="AX42" s="8">
        <f t="shared" si="36"/>
        <v>0</v>
      </c>
      <c r="AY42" s="8">
        <f t="shared" si="36"/>
        <v>0</v>
      </c>
      <c r="AZ42" s="8">
        <f t="shared" si="36"/>
        <v>0</v>
      </c>
      <c r="BA42" s="8">
        <f t="shared" si="36"/>
        <v>0</v>
      </c>
      <c r="BB42" s="8">
        <f t="shared" si="36"/>
        <v>0</v>
      </c>
      <c r="BC42" s="8">
        <f t="shared" si="18"/>
        <v>6880</v>
      </c>
      <c r="BD42" s="53">
        <f t="shared" si="19"/>
        <v>0</v>
      </c>
      <c r="BE42" s="80">
        <f t="shared" si="20"/>
        <v>0</v>
      </c>
      <c r="BH42" s="183" t="str">
        <f>VLOOKUP(D42,Schools!A:Q,17,0)</f>
        <v>A</v>
      </c>
      <c r="BI42" s="52">
        <f t="shared" si="21"/>
        <v>0</v>
      </c>
      <c r="BJ42" s="52">
        <f t="shared" si="22"/>
        <v>0</v>
      </c>
      <c r="BK42" s="52">
        <f t="shared" si="23"/>
        <v>20640</v>
      </c>
      <c r="BL42" s="52">
        <f t="shared" si="24"/>
        <v>3187.5</v>
      </c>
      <c r="BM42" s="53">
        <f t="shared" si="25"/>
        <v>17452.5</v>
      </c>
      <c r="BN42" s="52">
        <f t="shared" si="26"/>
        <v>13760</v>
      </c>
      <c r="BO42" s="8">
        <f t="shared" si="27"/>
        <v>6880</v>
      </c>
      <c r="BP42" s="52">
        <f t="shared" si="28"/>
        <v>3692.5</v>
      </c>
      <c r="BQ42" s="1">
        <f t="shared" si="29"/>
        <v>0</v>
      </c>
      <c r="BR42" s="52">
        <f t="shared" si="30"/>
        <v>3692.5</v>
      </c>
      <c r="BS42" s="1">
        <f t="shared" si="31"/>
        <v>0</v>
      </c>
      <c r="BT42" s="53">
        <f t="shared" si="32"/>
        <v>6880</v>
      </c>
      <c r="BU42" s="53">
        <f t="shared" si="33"/>
        <v>0</v>
      </c>
      <c r="BV42" t="str">
        <f t="shared" si="34"/>
        <v/>
      </c>
    </row>
    <row r="43" spans="1:74" x14ac:dyDescent="0.25">
      <c r="A43" t="str">
        <f t="shared" si="7"/>
        <v>GRANTS</v>
      </c>
      <c r="B43" s="75" t="s">
        <v>3620</v>
      </c>
      <c r="C43" s="76">
        <v>44027</v>
      </c>
      <c r="D43" s="75">
        <f>Schools!A49</f>
        <v>3022027</v>
      </c>
      <c r="E43" t="str">
        <f>VLOOKUP(D43,Schools!A:B,2,0)</f>
        <v>Garden Suburb Junior</v>
      </c>
      <c r="F43" t="str">
        <f>VLOOKUP(D43,Schools!$A:$Z,3,0)</f>
        <v>M</v>
      </c>
      <c r="G43" s="77">
        <v>7982.5</v>
      </c>
      <c r="H43" s="75" t="s">
        <v>3621</v>
      </c>
      <c r="I43" s="75"/>
      <c r="J43" t="str">
        <f t="shared" si="9"/>
        <v>11331/543965</v>
      </c>
      <c r="K43">
        <f>VLOOKUP(D43,Schools!$A:$Z,9,0)</f>
        <v>400002</v>
      </c>
      <c r="L43" s="75" t="s">
        <v>58</v>
      </c>
      <c r="M43" s="75" t="s">
        <v>55</v>
      </c>
      <c r="N43" s="75" t="s">
        <v>51</v>
      </c>
      <c r="O43" s="78" t="str">
        <f>VLOOKUP(D43,Schools!A:D,4,0)</f>
        <v>Primary</v>
      </c>
      <c r="P43" s="75">
        <f t="shared" si="10"/>
        <v>11331</v>
      </c>
      <c r="Q43" s="78">
        <f t="shared" si="11"/>
        <v>543965</v>
      </c>
      <c r="R43" s="79">
        <v>0</v>
      </c>
      <c r="S43" s="79">
        <v>0</v>
      </c>
      <c r="T43" s="79">
        <v>1221.1500000000001</v>
      </c>
      <c r="U43" s="79">
        <v>614.67000000000007</v>
      </c>
      <c r="V43" s="79">
        <v>614.67000000000007</v>
      </c>
      <c r="W43" s="79">
        <v>614.67000000000007</v>
      </c>
      <c r="X43" s="79">
        <v>614.67000000000007</v>
      </c>
      <c r="Y43" s="79">
        <f t="shared" si="12"/>
        <v>3679.8300000000004</v>
      </c>
      <c r="Z43" s="319">
        <f t="shared" si="13"/>
        <v>4302.67</v>
      </c>
      <c r="AA43" s="319"/>
      <c r="AB43" s="319">
        <f t="shared" si="14"/>
        <v>4302.67</v>
      </c>
      <c r="AC43" s="79"/>
      <c r="AD43" s="319">
        <f t="shared" si="15"/>
        <v>7982.5</v>
      </c>
      <c r="AE43" s="79"/>
      <c r="AF43" s="79"/>
      <c r="AG43" s="79"/>
      <c r="AH43" s="79"/>
      <c r="AI43" s="79"/>
      <c r="AJ43" s="52"/>
      <c r="AK43" s="53">
        <f t="shared" si="16"/>
        <v>0</v>
      </c>
      <c r="AL43" s="79"/>
      <c r="AO43">
        <f t="shared" si="17"/>
        <v>1</v>
      </c>
      <c r="AP43" s="8">
        <f t="shared" si="36"/>
        <v>7982.5</v>
      </c>
      <c r="AQ43" s="8">
        <f t="shared" si="36"/>
        <v>0</v>
      </c>
      <c r="AR43" s="8">
        <f t="shared" si="36"/>
        <v>0</v>
      </c>
      <c r="AS43" s="8">
        <f t="shared" si="36"/>
        <v>0</v>
      </c>
      <c r="AT43" s="8">
        <f t="shared" si="36"/>
        <v>0</v>
      </c>
      <c r="AU43" s="8">
        <f t="shared" si="36"/>
        <v>0</v>
      </c>
      <c r="AV43" s="8">
        <f t="shared" si="36"/>
        <v>0</v>
      </c>
      <c r="AW43" s="8">
        <f t="shared" si="36"/>
        <v>0</v>
      </c>
      <c r="AX43" s="8">
        <f t="shared" si="36"/>
        <v>0</v>
      </c>
      <c r="AY43" s="8">
        <f t="shared" si="36"/>
        <v>0</v>
      </c>
      <c r="AZ43" s="8">
        <f t="shared" si="36"/>
        <v>0</v>
      </c>
      <c r="BA43" s="8">
        <f t="shared" si="36"/>
        <v>0</v>
      </c>
      <c r="BB43" s="8">
        <f t="shared" si="36"/>
        <v>0</v>
      </c>
      <c r="BC43" s="8">
        <f t="shared" si="18"/>
        <v>7982.5</v>
      </c>
      <c r="BD43" s="53">
        <f t="shared" si="19"/>
        <v>0</v>
      </c>
      <c r="BE43" s="80">
        <f t="shared" si="20"/>
        <v>0</v>
      </c>
      <c r="BH43" s="183" t="str">
        <f>VLOOKUP(D43,Schools!A:Q,17,0)</f>
        <v>A</v>
      </c>
      <c r="BI43" s="52">
        <f t="shared" si="21"/>
        <v>0</v>
      </c>
      <c r="BJ43" s="52">
        <f t="shared" si="22"/>
        <v>0</v>
      </c>
      <c r="BK43" s="52">
        <f t="shared" si="23"/>
        <v>23947.5</v>
      </c>
      <c r="BL43" s="52">
        <f t="shared" si="24"/>
        <v>3679.8300000000004</v>
      </c>
      <c r="BM43" s="53">
        <f t="shared" si="25"/>
        <v>20267.669999999998</v>
      </c>
      <c r="BN43" s="52">
        <f t="shared" si="26"/>
        <v>15965</v>
      </c>
      <c r="BO43" s="8">
        <f t="shared" si="27"/>
        <v>7982.5</v>
      </c>
      <c r="BP43" s="52">
        <f t="shared" si="28"/>
        <v>4302.67</v>
      </c>
      <c r="BQ43" s="1">
        <f t="shared" si="29"/>
        <v>0</v>
      </c>
      <c r="BR43" s="52">
        <f t="shared" si="30"/>
        <v>4302.67</v>
      </c>
      <c r="BS43" s="1">
        <f t="shared" si="31"/>
        <v>0</v>
      </c>
      <c r="BT43" s="53">
        <f t="shared" si="32"/>
        <v>7983</v>
      </c>
      <c r="BU43" s="53">
        <f t="shared" si="33"/>
        <v>1</v>
      </c>
      <c r="BV43" t="str">
        <f t="shared" si="34"/>
        <v/>
      </c>
    </row>
    <row r="44" spans="1:74" x14ac:dyDescent="0.25">
      <c r="A44" t="str">
        <f t="shared" si="7"/>
        <v>GRANTS</v>
      </c>
      <c r="B44" s="75" t="s">
        <v>3620</v>
      </c>
      <c r="C44" s="76">
        <v>44027</v>
      </c>
      <c r="D44" s="75">
        <f>Schools!A50</f>
        <v>3022029</v>
      </c>
      <c r="E44" t="str">
        <f>VLOOKUP(D44,Schools!A:B,2,0)</f>
        <v>Goldbeaters Primary School</v>
      </c>
      <c r="F44" t="str">
        <f>VLOOKUP(D44,Schools!$A:$Z,3,0)</f>
        <v>M</v>
      </c>
      <c r="G44" s="77">
        <v>9199.75</v>
      </c>
      <c r="H44" s="75" t="s">
        <v>3621</v>
      </c>
      <c r="I44" s="75"/>
      <c r="J44" t="str">
        <f t="shared" si="9"/>
        <v>11331/543965</v>
      </c>
      <c r="K44">
        <f>VLOOKUP(D44,Schools!$A:$Z,9,0)</f>
        <v>400035</v>
      </c>
      <c r="L44" s="75" t="s">
        <v>58</v>
      </c>
      <c r="M44" s="75" t="s">
        <v>55</v>
      </c>
      <c r="N44" s="75" t="s">
        <v>51</v>
      </c>
      <c r="O44" s="78" t="str">
        <f>VLOOKUP(D44,Schools!A:D,4,0)</f>
        <v>Primary</v>
      </c>
      <c r="P44" s="75">
        <f t="shared" si="10"/>
        <v>11331</v>
      </c>
      <c r="Q44" s="78">
        <f t="shared" si="11"/>
        <v>543965</v>
      </c>
      <c r="R44" s="79">
        <v>0</v>
      </c>
      <c r="S44" s="79">
        <v>0</v>
      </c>
      <c r="T44" s="79">
        <v>1412.58</v>
      </c>
      <c r="U44" s="79">
        <v>707.93</v>
      </c>
      <c r="V44" s="79">
        <v>707.93</v>
      </c>
      <c r="W44" s="79">
        <v>707.93</v>
      </c>
      <c r="X44" s="79">
        <v>707.93</v>
      </c>
      <c r="Y44" s="79">
        <f t="shared" si="12"/>
        <v>4244.2999999999993</v>
      </c>
      <c r="Z44" s="319">
        <f t="shared" si="13"/>
        <v>4955.4500000000007</v>
      </c>
      <c r="AA44" s="319"/>
      <c r="AB44" s="319">
        <f t="shared" si="14"/>
        <v>4955.4500000000007</v>
      </c>
      <c r="AC44" s="79"/>
      <c r="AD44" s="319">
        <f t="shared" si="15"/>
        <v>9199.75</v>
      </c>
      <c r="AE44" s="79"/>
      <c r="AF44" s="79"/>
      <c r="AG44" s="79"/>
      <c r="AH44" s="79"/>
      <c r="AI44" s="79"/>
      <c r="AJ44" s="52"/>
      <c r="AK44" s="53">
        <f t="shared" si="16"/>
        <v>0</v>
      </c>
      <c r="AL44" s="79"/>
      <c r="AO44">
        <f t="shared" si="17"/>
        <v>1</v>
      </c>
      <c r="AP44" s="8">
        <f t="shared" si="36"/>
        <v>9199.75</v>
      </c>
      <c r="AQ44" s="8">
        <f t="shared" si="36"/>
        <v>0</v>
      </c>
      <c r="AR44" s="8">
        <f t="shared" si="36"/>
        <v>0</v>
      </c>
      <c r="AS44" s="8">
        <f t="shared" si="36"/>
        <v>0</v>
      </c>
      <c r="AT44" s="8">
        <f t="shared" si="36"/>
        <v>0</v>
      </c>
      <c r="AU44" s="8">
        <f t="shared" si="36"/>
        <v>0</v>
      </c>
      <c r="AV44" s="8">
        <f t="shared" si="36"/>
        <v>0</v>
      </c>
      <c r="AW44" s="8">
        <f t="shared" si="36"/>
        <v>0</v>
      </c>
      <c r="AX44" s="8">
        <f t="shared" si="36"/>
        <v>0</v>
      </c>
      <c r="AY44" s="8">
        <f t="shared" si="36"/>
        <v>0</v>
      </c>
      <c r="AZ44" s="8">
        <f t="shared" si="36"/>
        <v>0</v>
      </c>
      <c r="BA44" s="8">
        <f t="shared" si="36"/>
        <v>0</v>
      </c>
      <c r="BB44" s="8">
        <f t="shared" si="36"/>
        <v>0</v>
      </c>
      <c r="BC44" s="8">
        <f t="shared" si="18"/>
        <v>9199.75</v>
      </c>
      <c r="BD44" s="53">
        <f t="shared" si="19"/>
        <v>0</v>
      </c>
      <c r="BE44" s="80">
        <f t="shared" si="20"/>
        <v>0</v>
      </c>
      <c r="BH44" s="183" t="str">
        <f>VLOOKUP(D44,Schools!A:Q,17,0)</f>
        <v>A</v>
      </c>
      <c r="BI44" s="52">
        <f t="shared" si="21"/>
        <v>0</v>
      </c>
      <c r="BJ44" s="52">
        <f t="shared" si="22"/>
        <v>0</v>
      </c>
      <c r="BK44" s="52">
        <f t="shared" si="23"/>
        <v>27599.25</v>
      </c>
      <c r="BL44" s="52">
        <f t="shared" si="24"/>
        <v>4244.2999999999993</v>
      </c>
      <c r="BM44" s="53">
        <f t="shared" si="25"/>
        <v>23354.95</v>
      </c>
      <c r="BN44" s="52">
        <f t="shared" si="26"/>
        <v>18399.5</v>
      </c>
      <c r="BO44" s="8">
        <f t="shared" si="27"/>
        <v>9199.75</v>
      </c>
      <c r="BP44" s="52">
        <f t="shared" si="28"/>
        <v>4955.4500000000007</v>
      </c>
      <c r="BQ44" s="1">
        <f t="shared" si="29"/>
        <v>0</v>
      </c>
      <c r="BR44" s="52">
        <f t="shared" si="30"/>
        <v>4955.4500000000007</v>
      </c>
      <c r="BS44" s="1">
        <f t="shared" si="31"/>
        <v>0</v>
      </c>
      <c r="BT44" s="53">
        <f t="shared" si="32"/>
        <v>9200</v>
      </c>
      <c r="BU44" s="53">
        <f t="shared" si="33"/>
        <v>0</v>
      </c>
      <c r="BV44" t="str">
        <f t="shared" si="34"/>
        <v/>
      </c>
    </row>
    <row r="45" spans="1:74" x14ac:dyDescent="0.25">
      <c r="A45" t="str">
        <f t="shared" si="7"/>
        <v>GRANTS</v>
      </c>
      <c r="B45" s="75" t="s">
        <v>3620</v>
      </c>
      <c r="C45" s="76">
        <v>44027</v>
      </c>
      <c r="D45" s="75">
        <f>Schools!A53</f>
        <v>3022031</v>
      </c>
      <c r="E45" t="str">
        <f>VLOOKUP(D45,Schools!A:B,2,0)</f>
        <v>Hollickwood JMI School</v>
      </c>
      <c r="F45" t="str">
        <f>VLOOKUP(D45,Schools!$A:$Z,3,0)</f>
        <v>M</v>
      </c>
      <c r="G45" s="77">
        <v>6320.65</v>
      </c>
      <c r="H45" s="75" t="s">
        <v>3621</v>
      </c>
      <c r="I45" s="75"/>
      <c r="J45" t="str">
        <f t="shared" si="9"/>
        <v>11331/543965</v>
      </c>
      <c r="K45">
        <f>VLOOKUP(D45,Schools!$A:$Z,9,0)</f>
        <v>400026</v>
      </c>
      <c r="L45" s="75" t="s">
        <v>85</v>
      </c>
      <c r="M45" s="75" t="s">
        <v>55</v>
      </c>
      <c r="N45" s="75" t="s">
        <v>51</v>
      </c>
      <c r="O45" s="78" t="str">
        <f>VLOOKUP(D45,Schools!A:D,4,0)</f>
        <v>Primary</v>
      </c>
      <c r="P45" s="75">
        <f t="shared" si="10"/>
        <v>11331</v>
      </c>
      <c r="Q45" s="78">
        <f t="shared" si="11"/>
        <v>543965</v>
      </c>
      <c r="R45" s="79">
        <v>0</v>
      </c>
      <c r="S45" s="79">
        <v>0</v>
      </c>
      <c r="T45" s="79">
        <v>980.65</v>
      </c>
      <c r="U45" s="79">
        <v>485.45</v>
      </c>
      <c r="V45" s="79">
        <v>485.45</v>
      </c>
      <c r="W45" s="79">
        <v>485.45</v>
      </c>
      <c r="X45" s="79">
        <v>485.45</v>
      </c>
      <c r="Y45" s="79">
        <f t="shared" si="12"/>
        <v>2922.45</v>
      </c>
      <c r="Z45" s="319">
        <f t="shared" si="13"/>
        <v>3398.2</v>
      </c>
      <c r="AA45" s="319"/>
      <c r="AB45" s="319">
        <f t="shared" si="14"/>
        <v>3398.2</v>
      </c>
      <c r="AC45" s="79"/>
      <c r="AD45" s="319">
        <f t="shared" si="15"/>
        <v>6320.65</v>
      </c>
      <c r="AE45" s="79"/>
      <c r="AF45" s="79"/>
      <c r="AG45" s="79"/>
      <c r="AH45" s="79"/>
      <c r="AI45" s="79"/>
      <c r="AJ45" s="52"/>
      <c r="AK45" s="53">
        <f t="shared" si="16"/>
        <v>0</v>
      </c>
      <c r="AL45" s="79"/>
      <c r="AO45">
        <f t="shared" si="17"/>
        <v>1</v>
      </c>
      <c r="AP45" s="8">
        <f t="shared" si="36"/>
        <v>6320.65</v>
      </c>
      <c r="AQ45" s="8">
        <f t="shared" si="36"/>
        <v>0</v>
      </c>
      <c r="AR45" s="8">
        <f t="shared" si="36"/>
        <v>0</v>
      </c>
      <c r="AS45" s="8">
        <f t="shared" si="36"/>
        <v>0</v>
      </c>
      <c r="AT45" s="8">
        <f t="shared" si="36"/>
        <v>0</v>
      </c>
      <c r="AU45" s="8">
        <f t="shared" si="36"/>
        <v>0</v>
      </c>
      <c r="AV45" s="8">
        <f t="shared" si="36"/>
        <v>0</v>
      </c>
      <c r="AW45" s="8">
        <f t="shared" si="36"/>
        <v>0</v>
      </c>
      <c r="AX45" s="8">
        <f t="shared" si="36"/>
        <v>0</v>
      </c>
      <c r="AY45" s="8">
        <f t="shared" si="36"/>
        <v>0</v>
      </c>
      <c r="AZ45" s="8">
        <f t="shared" si="36"/>
        <v>0</v>
      </c>
      <c r="BA45" s="8">
        <f t="shared" si="36"/>
        <v>0</v>
      </c>
      <c r="BB45" s="8">
        <f t="shared" si="36"/>
        <v>0</v>
      </c>
      <c r="BC45" s="8">
        <f t="shared" si="18"/>
        <v>6320.65</v>
      </c>
      <c r="BD45" s="53">
        <f t="shared" si="19"/>
        <v>0</v>
      </c>
      <c r="BE45" s="80">
        <f t="shared" si="20"/>
        <v>0</v>
      </c>
      <c r="BH45" s="183" t="str">
        <f>VLOOKUP(D45,Schools!A:Q,17,0)</f>
        <v>A</v>
      </c>
      <c r="BI45" s="52">
        <f t="shared" si="21"/>
        <v>0</v>
      </c>
      <c r="BJ45" s="52">
        <f t="shared" si="22"/>
        <v>0</v>
      </c>
      <c r="BK45" s="52">
        <f t="shared" si="23"/>
        <v>18961.949999999997</v>
      </c>
      <c r="BL45" s="52">
        <f t="shared" si="24"/>
        <v>2922.45</v>
      </c>
      <c r="BM45" s="53">
        <f t="shared" si="25"/>
        <v>16039.499999999996</v>
      </c>
      <c r="BN45" s="52">
        <f t="shared" si="26"/>
        <v>12641.299999999997</v>
      </c>
      <c r="BO45" s="8">
        <f t="shared" si="27"/>
        <v>6320.65</v>
      </c>
      <c r="BP45" s="52">
        <f t="shared" si="28"/>
        <v>3398.2</v>
      </c>
      <c r="BQ45" s="1">
        <f t="shared" si="29"/>
        <v>0</v>
      </c>
      <c r="BR45" s="52">
        <f t="shared" si="30"/>
        <v>3398.2</v>
      </c>
      <c r="BS45" s="1">
        <f t="shared" si="31"/>
        <v>0</v>
      </c>
      <c r="BT45" s="53">
        <f t="shared" si="32"/>
        <v>6321</v>
      </c>
      <c r="BU45" s="53">
        <f t="shared" si="33"/>
        <v>0</v>
      </c>
      <c r="BV45" t="str">
        <f t="shared" si="34"/>
        <v/>
      </c>
    </row>
    <row r="46" spans="1:74" x14ac:dyDescent="0.25">
      <c r="A46" t="str">
        <f t="shared" si="7"/>
        <v>GRANTS</v>
      </c>
      <c r="B46" s="75" t="s">
        <v>3620</v>
      </c>
      <c r="C46" s="76">
        <v>44027</v>
      </c>
      <c r="D46" s="75">
        <f>Schools!A54</f>
        <v>3022032</v>
      </c>
      <c r="E46" t="str">
        <f>VLOOKUP(D46,Schools!A:B,2,0)</f>
        <v>Holly Park School</v>
      </c>
      <c r="F46" t="str">
        <f>VLOOKUP(D46,Schools!$A:$Z,3,0)</f>
        <v>M</v>
      </c>
      <c r="G46" s="77">
        <v>9906.25</v>
      </c>
      <c r="H46" s="75" t="s">
        <v>3621</v>
      </c>
      <c r="I46" s="75"/>
      <c r="J46" t="str">
        <f t="shared" si="9"/>
        <v>11331/543965</v>
      </c>
      <c r="K46">
        <f>VLOOKUP(D46,Schools!$A:$Z,9,0)</f>
        <v>400084</v>
      </c>
      <c r="L46" s="75" t="s">
        <v>85</v>
      </c>
      <c r="M46" s="75" t="s">
        <v>55</v>
      </c>
      <c r="N46" s="75" t="s">
        <v>51</v>
      </c>
      <c r="O46" s="78" t="str">
        <f>VLOOKUP(D46,Schools!A:D,4,0)</f>
        <v>Primary</v>
      </c>
      <c r="P46" s="75">
        <f t="shared" si="10"/>
        <v>11331</v>
      </c>
      <c r="Q46" s="78">
        <f t="shared" si="11"/>
        <v>543965</v>
      </c>
      <c r="R46" s="79">
        <v>0</v>
      </c>
      <c r="S46" s="79">
        <v>0</v>
      </c>
      <c r="T46" s="79">
        <v>1536.5</v>
      </c>
      <c r="U46" s="79">
        <v>760.89</v>
      </c>
      <c r="V46" s="79">
        <v>760.89</v>
      </c>
      <c r="W46" s="79">
        <v>760.89</v>
      </c>
      <c r="X46" s="79">
        <v>760.89</v>
      </c>
      <c r="Y46" s="79">
        <f t="shared" si="12"/>
        <v>4580.0599999999995</v>
      </c>
      <c r="Z46" s="319">
        <f t="shared" si="13"/>
        <v>5326.1900000000005</v>
      </c>
      <c r="AA46" s="319"/>
      <c r="AB46" s="319">
        <f t="shared" si="14"/>
        <v>5326.1900000000005</v>
      </c>
      <c r="AC46" s="79"/>
      <c r="AD46" s="319">
        <f t="shared" si="15"/>
        <v>9906.25</v>
      </c>
      <c r="AE46" s="79"/>
      <c r="AF46" s="79"/>
      <c r="AG46" s="79"/>
      <c r="AH46" s="79"/>
      <c r="AI46" s="79"/>
      <c r="AJ46" s="52"/>
      <c r="AK46" s="53">
        <f t="shared" si="16"/>
        <v>0</v>
      </c>
      <c r="AL46" s="79"/>
      <c r="AO46">
        <f t="shared" si="17"/>
        <v>1</v>
      </c>
      <c r="AP46" s="8">
        <f t="shared" si="36"/>
        <v>9906.25</v>
      </c>
      <c r="AQ46" s="8">
        <f t="shared" si="36"/>
        <v>0</v>
      </c>
      <c r="AR46" s="8">
        <f t="shared" si="36"/>
        <v>0</v>
      </c>
      <c r="AS46" s="8">
        <f t="shared" si="36"/>
        <v>0</v>
      </c>
      <c r="AT46" s="8">
        <f t="shared" si="36"/>
        <v>0</v>
      </c>
      <c r="AU46" s="8">
        <f t="shared" si="36"/>
        <v>0</v>
      </c>
      <c r="AV46" s="8">
        <f t="shared" si="36"/>
        <v>0</v>
      </c>
      <c r="AW46" s="8">
        <f t="shared" si="36"/>
        <v>0</v>
      </c>
      <c r="AX46" s="8">
        <f t="shared" si="36"/>
        <v>0</v>
      </c>
      <c r="AY46" s="8">
        <f t="shared" si="36"/>
        <v>0</v>
      </c>
      <c r="AZ46" s="8">
        <f t="shared" si="36"/>
        <v>0</v>
      </c>
      <c r="BA46" s="8">
        <f t="shared" si="36"/>
        <v>0</v>
      </c>
      <c r="BB46" s="8">
        <f t="shared" si="36"/>
        <v>0</v>
      </c>
      <c r="BC46" s="8">
        <f t="shared" si="18"/>
        <v>9906.25</v>
      </c>
      <c r="BD46" s="53">
        <f t="shared" si="19"/>
        <v>0</v>
      </c>
      <c r="BE46" s="80">
        <f t="shared" si="20"/>
        <v>0</v>
      </c>
      <c r="BH46" s="183" t="str">
        <f>VLOOKUP(D46,Schools!A:Q,17,0)</f>
        <v>A</v>
      </c>
      <c r="BI46" s="52">
        <f t="shared" si="21"/>
        <v>0</v>
      </c>
      <c r="BJ46" s="52">
        <f t="shared" si="22"/>
        <v>0</v>
      </c>
      <c r="BK46" s="52">
        <f t="shared" si="23"/>
        <v>29718.75</v>
      </c>
      <c r="BL46" s="52">
        <f t="shared" si="24"/>
        <v>4580.0599999999995</v>
      </c>
      <c r="BM46" s="53">
        <f t="shared" si="25"/>
        <v>25138.690000000002</v>
      </c>
      <c r="BN46" s="52">
        <f t="shared" si="26"/>
        <v>19812.5</v>
      </c>
      <c r="BO46" s="8">
        <f t="shared" si="27"/>
        <v>9906.25</v>
      </c>
      <c r="BP46" s="52">
        <f t="shared" si="28"/>
        <v>5326.1900000000005</v>
      </c>
      <c r="BQ46" s="1">
        <f t="shared" si="29"/>
        <v>0</v>
      </c>
      <c r="BR46" s="52">
        <f t="shared" si="30"/>
        <v>5326.1900000000005</v>
      </c>
      <c r="BS46" s="1">
        <f t="shared" si="31"/>
        <v>0</v>
      </c>
      <c r="BT46" s="53">
        <f t="shared" si="32"/>
        <v>9906</v>
      </c>
      <c r="BU46" s="53">
        <f t="shared" si="33"/>
        <v>0</v>
      </c>
      <c r="BV46" t="str">
        <f t="shared" si="34"/>
        <v/>
      </c>
    </row>
    <row r="47" spans="1:74" x14ac:dyDescent="0.25">
      <c r="A47" t="str">
        <f t="shared" si="7"/>
        <v>GRANTS</v>
      </c>
      <c r="B47" s="75" t="s">
        <v>3620</v>
      </c>
      <c r="C47" s="76">
        <v>44027</v>
      </c>
      <c r="D47" s="75">
        <f>Schools!A58</f>
        <v>3022036</v>
      </c>
      <c r="E47" t="str">
        <f>VLOOKUP(D47,Schools!A:B,2,0)</f>
        <v>Livingstone School</v>
      </c>
      <c r="F47" t="str">
        <f>VLOOKUP(D47,Schools!$A:$Z,3,0)</f>
        <v>M</v>
      </c>
      <c r="G47" s="77">
        <v>7294</v>
      </c>
      <c r="H47" s="75" t="s">
        <v>3621</v>
      </c>
      <c r="I47" s="75"/>
      <c r="J47" t="str">
        <f t="shared" si="9"/>
        <v>11331/543965</v>
      </c>
      <c r="K47">
        <f>VLOOKUP(D47,Schools!$A:$Z,9,0)</f>
        <v>400046</v>
      </c>
      <c r="L47" s="75" t="s">
        <v>85</v>
      </c>
      <c r="M47" s="75" t="s">
        <v>55</v>
      </c>
      <c r="N47" s="75" t="s">
        <v>51</v>
      </c>
      <c r="O47" s="78" t="str">
        <f>VLOOKUP(D47,Schools!A:D,4,0)</f>
        <v>Primary</v>
      </c>
      <c r="P47" s="75">
        <f t="shared" si="10"/>
        <v>11331</v>
      </c>
      <c r="Q47" s="78">
        <f t="shared" si="11"/>
        <v>543965</v>
      </c>
      <c r="R47" s="79">
        <v>0</v>
      </c>
      <c r="S47" s="79">
        <v>0</v>
      </c>
      <c r="T47" s="79">
        <v>1121.81</v>
      </c>
      <c r="U47" s="79">
        <v>561.1</v>
      </c>
      <c r="V47" s="79">
        <v>561.1</v>
      </c>
      <c r="W47" s="79">
        <v>561.1</v>
      </c>
      <c r="X47" s="79">
        <v>561.1</v>
      </c>
      <c r="Y47" s="79">
        <f t="shared" si="12"/>
        <v>3366.2099999999996</v>
      </c>
      <c r="Z47" s="319">
        <f t="shared" si="13"/>
        <v>3927.7900000000004</v>
      </c>
      <c r="AA47" s="319"/>
      <c r="AB47" s="319">
        <f t="shared" si="14"/>
        <v>3927.7900000000004</v>
      </c>
      <c r="AC47" s="79"/>
      <c r="AD47" s="319">
        <f t="shared" si="15"/>
        <v>7294</v>
      </c>
      <c r="AE47" s="79"/>
      <c r="AF47" s="79"/>
      <c r="AG47" s="79"/>
      <c r="AH47" s="79"/>
      <c r="AI47" s="79"/>
      <c r="AJ47" s="52"/>
      <c r="AK47" s="53">
        <f t="shared" si="16"/>
        <v>0</v>
      </c>
      <c r="AL47" s="79"/>
      <c r="AO47">
        <f t="shared" si="17"/>
        <v>1</v>
      </c>
      <c r="AP47" s="8">
        <f t="shared" si="36"/>
        <v>7294</v>
      </c>
      <c r="AQ47" s="8">
        <f t="shared" si="36"/>
        <v>0</v>
      </c>
      <c r="AR47" s="8">
        <f t="shared" si="36"/>
        <v>0</v>
      </c>
      <c r="AS47" s="8">
        <f t="shared" si="36"/>
        <v>0</v>
      </c>
      <c r="AT47" s="8">
        <f t="shared" si="36"/>
        <v>0</v>
      </c>
      <c r="AU47" s="8">
        <f t="shared" si="36"/>
        <v>0</v>
      </c>
      <c r="AV47" s="8">
        <f t="shared" si="36"/>
        <v>0</v>
      </c>
      <c r="AW47" s="8">
        <f t="shared" si="36"/>
        <v>0</v>
      </c>
      <c r="AX47" s="8">
        <f t="shared" si="36"/>
        <v>0</v>
      </c>
      <c r="AY47" s="8">
        <f t="shared" si="36"/>
        <v>0</v>
      </c>
      <c r="AZ47" s="8">
        <f t="shared" si="36"/>
        <v>0</v>
      </c>
      <c r="BA47" s="8">
        <f t="shared" si="36"/>
        <v>0</v>
      </c>
      <c r="BB47" s="8">
        <f t="shared" si="36"/>
        <v>0</v>
      </c>
      <c r="BC47" s="8">
        <f t="shared" si="18"/>
        <v>7294</v>
      </c>
      <c r="BD47" s="53">
        <f t="shared" si="19"/>
        <v>0</v>
      </c>
      <c r="BE47" s="80">
        <f t="shared" si="20"/>
        <v>0</v>
      </c>
      <c r="BH47" s="183" t="str">
        <f>VLOOKUP(D47,Schools!A:Q,17,0)</f>
        <v>A</v>
      </c>
      <c r="BI47" s="52">
        <f t="shared" si="21"/>
        <v>0</v>
      </c>
      <c r="BJ47" s="52">
        <f t="shared" si="22"/>
        <v>0</v>
      </c>
      <c r="BK47" s="52">
        <f t="shared" si="23"/>
        <v>21882</v>
      </c>
      <c r="BL47" s="52">
        <f t="shared" si="24"/>
        <v>3366.2099999999996</v>
      </c>
      <c r="BM47" s="53">
        <f t="shared" si="25"/>
        <v>18515.79</v>
      </c>
      <c r="BN47" s="52">
        <f t="shared" si="26"/>
        <v>14588</v>
      </c>
      <c r="BO47" s="8">
        <f t="shared" si="27"/>
        <v>7294</v>
      </c>
      <c r="BP47" s="52">
        <f t="shared" si="28"/>
        <v>3927.7900000000004</v>
      </c>
      <c r="BQ47" s="1">
        <f t="shared" si="29"/>
        <v>0</v>
      </c>
      <c r="BR47" s="52">
        <f t="shared" si="30"/>
        <v>3927.7900000000004</v>
      </c>
      <c r="BS47" s="1">
        <f t="shared" si="31"/>
        <v>0</v>
      </c>
      <c r="BT47" s="53">
        <f t="shared" si="32"/>
        <v>7294</v>
      </c>
      <c r="BU47" s="53">
        <f t="shared" si="33"/>
        <v>0</v>
      </c>
      <c r="BV47" t="str">
        <f t="shared" si="34"/>
        <v/>
      </c>
    </row>
    <row r="48" spans="1:74" x14ac:dyDescent="0.25">
      <c r="A48" t="str">
        <f t="shared" si="7"/>
        <v>GRANTS</v>
      </c>
      <c r="B48" s="75" t="s">
        <v>3620</v>
      </c>
      <c r="C48" s="76">
        <v>44027</v>
      </c>
      <c r="D48" s="75">
        <f>Schools!A59</f>
        <v>3022037</v>
      </c>
      <c r="E48" t="str">
        <f>VLOOKUP(D48,Schools!A:B,2,0)</f>
        <v>Manorside Primary School</v>
      </c>
      <c r="F48" t="str">
        <f>VLOOKUP(D48,Schools!$A:$Z,3,0)</f>
        <v>M</v>
      </c>
      <c r="G48" s="77">
        <v>7179.25</v>
      </c>
      <c r="H48" s="75" t="s">
        <v>3621</v>
      </c>
      <c r="I48" s="75"/>
      <c r="J48" t="str">
        <f t="shared" si="9"/>
        <v>11331/543965</v>
      </c>
      <c r="K48">
        <f>VLOOKUP(D48,Schools!$A:$Z,9,0)</f>
        <v>400030</v>
      </c>
      <c r="L48" s="75" t="s">
        <v>85</v>
      </c>
      <c r="M48" s="75" t="s">
        <v>55</v>
      </c>
      <c r="N48" s="75" t="s">
        <v>51</v>
      </c>
      <c r="O48" s="78" t="str">
        <f>VLOOKUP(D48,Schools!A:D,4,0)</f>
        <v>Primary</v>
      </c>
      <c r="P48" s="75">
        <f t="shared" si="10"/>
        <v>11331</v>
      </c>
      <c r="Q48" s="78">
        <f t="shared" si="11"/>
        <v>543965</v>
      </c>
      <c r="R48" s="79">
        <v>0</v>
      </c>
      <c r="S48" s="79">
        <v>0</v>
      </c>
      <c r="T48" s="79">
        <v>1175.81</v>
      </c>
      <c r="U48" s="79">
        <v>545.76</v>
      </c>
      <c r="V48" s="79">
        <v>545.76</v>
      </c>
      <c r="W48" s="79">
        <v>545.76</v>
      </c>
      <c r="X48" s="79">
        <v>545.76</v>
      </c>
      <c r="Y48" s="79">
        <f t="shared" si="12"/>
        <v>3358.8500000000004</v>
      </c>
      <c r="Z48" s="319">
        <f t="shared" si="13"/>
        <v>3820.3999999999996</v>
      </c>
      <c r="AA48" s="319"/>
      <c r="AB48" s="319">
        <f t="shared" si="14"/>
        <v>3820.3999999999996</v>
      </c>
      <c r="AC48" s="79"/>
      <c r="AD48" s="319">
        <f t="shared" si="15"/>
        <v>7179.25</v>
      </c>
      <c r="AE48" s="79"/>
      <c r="AF48" s="79"/>
      <c r="AG48" s="79"/>
      <c r="AH48" s="79"/>
      <c r="AI48" s="79"/>
      <c r="AJ48" s="52"/>
      <c r="AK48" s="53">
        <f t="shared" si="16"/>
        <v>0</v>
      </c>
      <c r="AL48" s="79"/>
      <c r="AO48">
        <f t="shared" si="17"/>
        <v>1</v>
      </c>
      <c r="AP48" s="8">
        <f t="shared" si="36"/>
        <v>7179.25</v>
      </c>
      <c r="AQ48" s="8">
        <f t="shared" si="36"/>
        <v>0</v>
      </c>
      <c r="AR48" s="8">
        <f t="shared" si="36"/>
        <v>0</v>
      </c>
      <c r="AS48" s="8">
        <f t="shared" si="36"/>
        <v>0</v>
      </c>
      <c r="AT48" s="8">
        <f t="shared" si="36"/>
        <v>0</v>
      </c>
      <c r="AU48" s="8">
        <f t="shared" si="36"/>
        <v>0</v>
      </c>
      <c r="AV48" s="8">
        <f t="shared" si="36"/>
        <v>0</v>
      </c>
      <c r="AW48" s="8">
        <f t="shared" si="36"/>
        <v>0</v>
      </c>
      <c r="AX48" s="8">
        <f t="shared" si="36"/>
        <v>0</v>
      </c>
      <c r="AY48" s="8">
        <f t="shared" si="36"/>
        <v>0</v>
      </c>
      <c r="AZ48" s="8">
        <f t="shared" si="36"/>
        <v>0</v>
      </c>
      <c r="BA48" s="8">
        <f t="shared" si="36"/>
        <v>0</v>
      </c>
      <c r="BB48" s="8">
        <f t="shared" si="36"/>
        <v>0</v>
      </c>
      <c r="BC48" s="8">
        <f t="shared" si="18"/>
        <v>7179.25</v>
      </c>
      <c r="BD48" s="53">
        <f t="shared" si="19"/>
        <v>0</v>
      </c>
      <c r="BE48" s="80">
        <f t="shared" si="20"/>
        <v>0</v>
      </c>
      <c r="BH48" s="183" t="str">
        <f>VLOOKUP(D48,Schools!A:Q,17,0)</f>
        <v>A</v>
      </c>
      <c r="BI48" s="52">
        <f t="shared" si="21"/>
        <v>0</v>
      </c>
      <c r="BJ48" s="52">
        <f t="shared" si="22"/>
        <v>0</v>
      </c>
      <c r="BK48" s="52">
        <f t="shared" si="23"/>
        <v>21537.75</v>
      </c>
      <c r="BL48" s="52">
        <f t="shared" si="24"/>
        <v>3358.8500000000004</v>
      </c>
      <c r="BM48" s="53">
        <f t="shared" si="25"/>
        <v>18178.900000000001</v>
      </c>
      <c r="BN48" s="52">
        <f t="shared" si="26"/>
        <v>14358.5</v>
      </c>
      <c r="BO48" s="8">
        <f t="shared" si="27"/>
        <v>7179.25</v>
      </c>
      <c r="BP48" s="52">
        <f t="shared" si="28"/>
        <v>3820.3999999999996</v>
      </c>
      <c r="BQ48" s="1">
        <f t="shared" si="29"/>
        <v>0</v>
      </c>
      <c r="BR48" s="52">
        <f t="shared" si="30"/>
        <v>3820.3999999999996</v>
      </c>
      <c r="BS48" s="1">
        <f t="shared" si="31"/>
        <v>0</v>
      </c>
      <c r="BT48" s="53">
        <f t="shared" si="32"/>
        <v>7179</v>
      </c>
      <c r="BU48" s="53">
        <f t="shared" si="33"/>
        <v>0</v>
      </c>
      <c r="BV48" t="str">
        <f t="shared" si="34"/>
        <v/>
      </c>
    </row>
    <row r="49" spans="1:74" x14ac:dyDescent="0.25">
      <c r="A49" t="str">
        <f t="shared" si="7"/>
        <v>GRANTS</v>
      </c>
      <c r="B49" s="75" t="s">
        <v>3620</v>
      </c>
      <c r="C49" s="76">
        <v>44027</v>
      </c>
      <c r="D49" s="75">
        <f>Schools!A60</f>
        <v>3023523</v>
      </c>
      <c r="E49" t="str">
        <f>VLOOKUP(D49,Schools!A:B,2,0)</f>
        <v>Martin Primary School</v>
      </c>
      <c r="F49" t="str">
        <f>VLOOKUP(D49,Schools!$A:$Z,3,0)</f>
        <v>M</v>
      </c>
      <c r="G49" s="77">
        <v>11611.75</v>
      </c>
      <c r="H49" s="75" t="s">
        <v>3621</v>
      </c>
      <c r="I49" s="75"/>
      <c r="J49" t="str">
        <f t="shared" si="9"/>
        <v>11331/543965</v>
      </c>
      <c r="K49">
        <f>VLOOKUP(D49,Schools!$A:$Z,9,0)</f>
        <v>400130</v>
      </c>
      <c r="L49" s="75" t="s">
        <v>85</v>
      </c>
      <c r="M49" s="75" t="s">
        <v>55</v>
      </c>
      <c r="N49" s="75" t="s">
        <v>51</v>
      </c>
      <c r="O49" s="78" t="str">
        <f>VLOOKUP(D49,Schools!A:D,4,0)</f>
        <v>Primary</v>
      </c>
      <c r="P49" s="75">
        <f t="shared" si="10"/>
        <v>11331</v>
      </c>
      <c r="Q49" s="78">
        <f t="shared" si="11"/>
        <v>543965</v>
      </c>
      <c r="R49" s="79">
        <v>0</v>
      </c>
      <c r="S49" s="79">
        <v>0</v>
      </c>
      <c r="T49" s="79">
        <v>1789.19</v>
      </c>
      <c r="U49" s="79">
        <v>892.96</v>
      </c>
      <c r="V49" s="79">
        <v>892.96</v>
      </c>
      <c r="W49" s="79">
        <v>892.96</v>
      </c>
      <c r="X49" s="79">
        <v>892.96</v>
      </c>
      <c r="Y49" s="79">
        <f t="shared" si="12"/>
        <v>5361.03</v>
      </c>
      <c r="Z49" s="319">
        <f t="shared" si="13"/>
        <v>6250.72</v>
      </c>
      <c r="AA49" s="319"/>
      <c r="AB49" s="319">
        <f t="shared" si="14"/>
        <v>6250.72</v>
      </c>
      <c r="AC49" s="79"/>
      <c r="AD49" s="319">
        <f t="shared" si="15"/>
        <v>11611.75</v>
      </c>
      <c r="AE49" s="79"/>
      <c r="AF49" s="79"/>
      <c r="AG49" s="79"/>
      <c r="AH49" s="79"/>
      <c r="AI49" s="79"/>
      <c r="AJ49" s="52"/>
      <c r="AK49" s="53">
        <f t="shared" si="16"/>
        <v>0</v>
      </c>
      <c r="AL49" s="79"/>
      <c r="AO49">
        <f t="shared" si="17"/>
        <v>1</v>
      </c>
      <c r="AP49" s="8">
        <f t="shared" si="36"/>
        <v>11611.75</v>
      </c>
      <c r="AQ49" s="8">
        <f t="shared" si="36"/>
        <v>0</v>
      </c>
      <c r="AR49" s="8">
        <f t="shared" si="36"/>
        <v>0</v>
      </c>
      <c r="AS49" s="8">
        <f t="shared" si="36"/>
        <v>0</v>
      </c>
      <c r="AT49" s="8">
        <f t="shared" si="36"/>
        <v>0</v>
      </c>
      <c r="AU49" s="8">
        <f t="shared" si="36"/>
        <v>0</v>
      </c>
      <c r="AV49" s="8">
        <f t="shared" si="36"/>
        <v>0</v>
      </c>
      <c r="AW49" s="8">
        <f t="shared" si="36"/>
        <v>0</v>
      </c>
      <c r="AX49" s="8">
        <f t="shared" si="36"/>
        <v>0</v>
      </c>
      <c r="AY49" s="8">
        <f t="shared" si="36"/>
        <v>0</v>
      </c>
      <c r="AZ49" s="8">
        <f t="shared" si="36"/>
        <v>0</v>
      </c>
      <c r="BA49" s="8">
        <f t="shared" si="36"/>
        <v>0</v>
      </c>
      <c r="BB49" s="8">
        <f t="shared" si="36"/>
        <v>0</v>
      </c>
      <c r="BC49" s="8">
        <f t="shared" si="18"/>
        <v>11611.75</v>
      </c>
      <c r="BD49" s="53">
        <f t="shared" si="19"/>
        <v>0</v>
      </c>
      <c r="BE49" s="80">
        <f t="shared" si="20"/>
        <v>0</v>
      </c>
      <c r="BH49" s="183" t="str">
        <f>VLOOKUP(D49,Schools!A:Q,17,0)</f>
        <v>B</v>
      </c>
      <c r="BI49" s="52">
        <f t="shared" si="21"/>
        <v>0</v>
      </c>
      <c r="BJ49" s="52">
        <f t="shared" si="22"/>
        <v>0</v>
      </c>
      <c r="BK49" s="52">
        <f t="shared" si="23"/>
        <v>34835.25</v>
      </c>
      <c r="BL49" s="52">
        <f t="shared" si="24"/>
        <v>5361.03</v>
      </c>
      <c r="BM49" s="53">
        <f t="shared" si="25"/>
        <v>29474.22</v>
      </c>
      <c r="BN49" s="52">
        <f t="shared" si="26"/>
        <v>23223.5</v>
      </c>
      <c r="BO49" s="8">
        <f t="shared" si="27"/>
        <v>11611.75</v>
      </c>
      <c r="BP49" s="52">
        <f t="shared" si="28"/>
        <v>6250.72</v>
      </c>
      <c r="BQ49" s="1">
        <f t="shared" si="29"/>
        <v>0</v>
      </c>
      <c r="BR49" s="52">
        <f t="shared" si="30"/>
        <v>6250.72</v>
      </c>
      <c r="BS49" s="1">
        <f t="shared" si="31"/>
        <v>0</v>
      </c>
      <c r="BT49" s="53">
        <f t="shared" si="32"/>
        <v>11612</v>
      </c>
      <c r="BU49" s="53">
        <f t="shared" si="33"/>
        <v>0</v>
      </c>
      <c r="BV49" t="str">
        <f t="shared" si="34"/>
        <v/>
      </c>
    </row>
    <row r="50" spans="1:74" x14ac:dyDescent="0.25">
      <c r="A50" t="str">
        <f t="shared" si="7"/>
        <v>GRANTS</v>
      </c>
      <c r="B50" s="75" t="s">
        <v>3620</v>
      </c>
      <c r="C50" s="76">
        <v>44027</v>
      </c>
      <c r="D50" s="75">
        <f>Schools!A66</f>
        <v>3022042</v>
      </c>
      <c r="E50" t="str">
        <f>VLOOKUP(D50,Schools!A:B,2,0)</f>
        <v>Monkfrith School</v>
      </c>
      <c r="F50" t="str">
        <f>VLOOKUP(D50,Schools!$A:$Z,3,0)</f>
        <v>M</v>
      </c>
      <c r="G50" s="77">
        <v>8050</v>
      </c>
      <c r="H50" s="75" t="s">
        <v>3621</v>
      </c>
      <c r="I50" s="75"/>
      <c r="J50" t="str">
        <f t="shared" si="9"/>
        <v>11331/543965</v>
      </c>
      <c r="K50">
        <f>VLOOKUP(D50,Schools!$A:$Z,9,0)</f>
        <v>400048</v>
      </c>
      <c r="L50" s="75" t="s">
        <v>85</v>
      </c>
      <c r="M50" s="75" t="s">
        <v>55</v>
      </c>
      <c r="N50" s="75" t="s">
        <v>51</v>
      </c>
      <c r="O50" s="78" t="str">
        <f>VLOOKUP(D50,Schools!A:D,4,0)</f>
        <v>Primary</v>
      </c>
      <c r="P50" s="75">
        <f t="shared" si="10"/>
        <v>11331</v>
      </c>
      <c r="Q50" s="78">
        <f t="shared" si="11"/>
        <v>543965</v>
      </c>
      <c r="R50" s="79">
        <v>0</v>
      </c>
      <c r="S50" s="79">
        <v>0</v>
      </c>
      <c r="T50" s="79">
        <v>1179.6199999999999</v>
      </c>
      <c r="U50" s="79">
        <v>624.57999999999993</v>
      </c>
      <c r="V50" s="79">
        <v>624.57999999999993</v>
      </c>
      <c r="W50" s="79">
        <v>624.57999999999993</v>
      </c>
      <c r="X50" s="79">
        <v>624.57999999999993</v>
      </c>
      <c r="Y50" s="79">
        <f t="shared" si="12"/>
        <v>3677.9399999999996</v>
      </c>
      <c r="Z50" s="319">
        <f t="shared" si="13"/>
        <v>4372.0600000000004</v>
      </c>
      <c r="AA50" s="319"/>
      <c r="AB50" s="319">
        <f t="shared" si="14"/>
        <v>4372.0600000000004</v>
      </c>
      <c r="AC50" s="79"/>
      <c r="AD50" s="319">
        <f t="shared" si="15"/>
        <v>8050</v>
      </c>
      <c r="AE50" s="79"/>
      <c r="AF50" s="79"/>
      <c r="AG50" s="79"/>
      <c r="AH50" s="79"/>
      <c r="AI50" s="79"/>
      <c r="AJ50" s="52"/>
      <c r="AK50" s="53">
        <f t="shared" si="16"/>
        <v>0</v>
      </c>
      <c r="AL50" s="79"/>
      <c r="AO50">
        <f t="shared" si="17"/>
        <v>1</v>
      </c>
      <c r="AP50" s="8">
        <f t="shared" ref="AP50:BB59" si="37">ROUND($G50*AP$15,2)*$AO50</f>
        <v>8050</v>
      </c>
      <c r="AQ50" s="8">
        <f t="shared" si="37"/>
        <v>0</v>
      </c>
      <c r="AR50" s="8">
        <f t="shared" si="37"/>
        <v>0</v>
      </c>
      <c r="AS50" s="8">
        <f t="shared" si="37"/>
        <v>0</v>
      </c>
      <c r="AT50" s="8">
        <f t="shared" si="37"/>
        <v>0</v>
      </c>
      <c r="AU50" s="8">
        <f t="shared" si="37"/>
        <v>0</v>
      </c>
      <c r="AV50" s="8">
        <f t="shared" si="37"/>
        <v>0</v>
      </c>
      <c r="AW50" s="8">
        <f t="shared" si="37"/>
        <v>0</v>
      </c>
      <c r="AX50" s="8">
        <f t="shared" si="37"/>
        <v>0</v>
      </c>
      <c r="AY50" s="8">
        <f t="shared" si="37"/>
        <v>0</v>
      </c>
      <c r="AZ50" s="8">
        <f t="shared" si="37"/>
        <v>0</v>
      </c>
      <c r="BA50" s="8">
        <f t="shared" si="37"/>
        <v>0</v>
      </c>
      <c r="BB50" s="8">
        <f t="shared" si="37"/>
        <v>0</v>
      </c>
      <c r="BC50" s="8">
        <f t="shared" si="18"/>
        <v>8050</v>
      </c>
      <c r="BD50" s="53">
        <f t="shared" si="19"/>
        <v>0</v>
      </c>
      <c r="BE50" s="80">
        <f t="shared" si="20"/>
        <v>0</v>
      </c>
      <c r="BH50" s="183" t="str">
        <f>VLOOKUP(D50,Schools!A:Q,17,0)</f>
        <v>D</v>
      </c>
      <c r="BI50" s="52">
        <f t="shared" si="21"/>
        <v>0</v>
      </c>
      <c r="BJ50" s="52">
        <f t="shared" si="22"/>
        <v>0</v>
      </c>
      <c r="BK50" s="52">
        <f t="shared" si="23"/>
        <v>24150</v>
      </c>
      <c r="BL50" s="52">
        <f t="shared" si="24"/>
        <v>3677.9399999999996</v>
      </c>
      <c r="BM50" s="53">
        <f t="shared" si="25"/>
        <v>20472.060000000001</v>
      </c>
      <c r="BN50" s="52">
        <f t="shared" si="26"/>
        <v>16100</v>
      </c>
      <c r="BO50" s="8">
        <f t="shared" si="27"/>
        <v>8050</v>
      </c>
      <c r="BP50" s="52">
        <f t="shared" si="28"/>
        <v>4372.0600000000004</v>
      </c>
      <c r="BQ50" s="1">
        <f t="shared" si="29"/>
        <v>0</v>
      </c>
      <c r="BR50" s="52">
        <f t="shared" si="30"/>
        <v>4372.0600000000004</v>
      </c>
      <c r="BS50" s="1">
        <f t="shared" si="31"/>
        <v>0</v>
      </c>
      <c r="BT50" s="53">
        <f t="shared" si="32"/>
        <v>8050</v>
      </c>
      <c r="BU50" s="53">
        <f t="shared" si="33"/>
        <v>0</v>
      </c>
      <c r="BV50" t="str">
        <f t="shared" si="34"/>
        <v/>
      </c>
    </row>
    <row r="51" spans="1:74" x14ac:dyDescent="0.25">
      <c r="A51" t="str">
        <f t="shared" si="7"/>
        <v>GRANTS</v>
      </c>
      <c r="B51" s="75" t="s">
        <v>3620</v>
      </c>
      <c r="C51" s="76">
        <v>44027</v>
      </c>
      <c r="D51" s="75">
        <f>Schools!A67</f>
        <v>3022044</v>
      </c>
      <c r="E51" t="str">
        <f>VLOOKUP(D51,Schools!A:B,2,0)</f>
        <v>Moss Hall Infant School</v>
      </c>
      <c r="F51" t="str">
        <f>VLOOKUP(D51,Schools!$A:$Z,3,0)</f>
        <v>M</v>
      </c>
      <c r="G51" s="77">
        <v>8050</v>
      </c>
      <c r="H51" s="75" t="s">
        <v>3621</v>
      </c>
      <c r="I51" s="75"/>
      <c r="J51" t="str">
        <f t="shared" si="9"/>
        <v>11331/543965</v>
      </c>
      <c r="K51">
        <f>VLOOKUP(D51,Schools!$A:$Z,9,0)</f>
        <v>400087</v>
      </c>
      <c r="L51" s="75" t="s">
        <v>85</v>
      </c>
      <c r="M51" s="75" t="s">
        <v>55</v>
      </c>
      <c r="N51" s="75" t="s">
        <v>51</v>
      </c>
      <c r="O51" s="78" t="str">
        <f>VLOOKUP(D51,Schools!A:D,4,0)</f>
        <v>Primary</v>
      </c>
      <c r="P51" s="75">
        <f t="shared" si="10"/>
        <v>11331</v>
      </c>
      <c r="Q51" s="78">
        <f t="shared" si="11"/>
        <v>543965</v>
      </c>
      <c r="R51" s="79">
        <v>0</v>
      </c>
      <c r="S51" s="79">
        <v>0</v>
      </c>
      <c r="T51" s="79">
        <v>1228.08</v>
      </c>
      <c r="U51" s="79">
        <v>620.17999999999995</v>
      </c>
      <c r="V51" s="79">
        <v>620.17999999999995</v>
      </c>
      <c r="W51" s="79">
        <v>620.17999999999995</v>
      </c>
      <c r="X51" s="79">
        <v>620.17999999999995</v>
      </c>
      <c r="Y51" s="79">
        <f t="shared" si="12"/>
        <v>3708.7999999999993</v>
      </c>
      <c r="Z51" s="319">
        <f t="shared" si="13"/>
        <v>4341.2000000000007</v>
      </c>
      <c r="AA51" s="319"/>
      <c r="AB51" s="319">
        <f t="shared" si="14"/>
        <v>4341.2000000000007</v>
      </c>
      <c r="AC51" s="79"/>
      <c r="AD51" s="319">
        <f t="shared" si="15"/>
        <v>8050</v>
      </c>
      <c r="AE51" s="79"/>
      <c r="AF51" s="79"/>
      <c r="AG51" s="79"/>
      <c r="AH51" s="79"/>
      <c r="AI51" s="79"/>
      <c r="AJ51" s="52"/>
      <c r="AK51" s="53">
        <f t="shared" si="16"/>
        <v>0</v>
      </c>
      <c r="AL51" s="79"/>
      <c r="AO51">
        <f t="shared" si="17"/>
        <v>1</v>
      </c>
      <c r="AP51" s="8">
        <f t="shared" si="37"/>
        <v>8050</v>
      </c>
      <c r="AQ51" s="8">
        <f t="shared" si="37"/>
        <v>0</v>
      </c>
      <c r="AR51" s="8">
        <f t="shared" si="37"/>
        <v>0</v>
      </c>
      <c r="AS51" s="8">
        <f t="shared" si="37"/>
        <v>0</v>
      </c>
      <c r="AT51" s="8">
        <f t="shared" si="37"/>
        <v>0</v>
      </c>
      <c r="AU51" s="8">
        <f t="shared" si="37"/>
        <v>0</v>
      </c>
      <c r="AV51" s="8">
        <f t="shared" si="37"/>
        <v>0</v>
      </c>
      <c r="AW51" s="8">
        <f t="shared" si="37"/>
        <v>0</v>
      </c>
      <c r="AX51" s="8">
        <f t="shared" si="37"/>
        <v>0</v>
      </c>
      <c r="AY51" s="8">
        <f t="shared" si="37"/>
        <v>0</v>
      </c>
      <c r="AZ51" s="8">
        <f t="shared" si="37"/>
        <v>0</v>
      </c>
      <c r="BA51" s="8">
        <f t="shared" si="37"/>
        <v>0</v>
      </c>
      <c r="BB51" s="8">
        <f t="shared" si="37"/>
        <v>0</v>
      </c>
      <c r="BC51" s="8">
        <f t="shared" si="18"/>
        <v>8050</v>
      </c>
      <c r="BD51" s="53">
        <f t="shared" si="19"/>
        <v>0</v>
      </c>
      <c r="BE51" s="80">
        <f t="shared" si="20"/>
        <v>0</v>
      </c>
      <c r="BH51" s="183" t="str">
        <f>VLOOKUP(D51,Schools!A:Q,17,0)</f>
        <v>A</v>
      </c>
      <c r="BI51" s="52">
        <f t="shared" si="21"/>
        <v>0</v>
      </c>
      <c r="BJ51" s="52">
        <f t="shared" si="22"/>
        <v>0</v>
      </c>
      <c r="BK51" s="52">
        <f t="shared" si="23"/>
        <v>24150</v>
      </c>
      <c r="BL51" s="52">
        <f t="shared" si="24"/>
        <v>3708.7999999999993</v>
      </c>
      <c r="BM51" s="53">
        <f t="shared" si="25"/>
        <v>20441.2</v>
      </c>
      <c r="BN51" s="52">
        <f t="shared" si="26"/>
        <v>16100</v>
      </c>
      <c r="BO51" s="8">
        <f t="shared" si="27"/>
        <v>8050</v>
      </c>
      <c r="BP51" s="52">
        <f t="shared" si="28"/>
        <v>4341.2000000000007</v>
      </c>
      <c r="BQ51" s="1">
        <f t="shared" si="29"/>
        <v>0</v>
      </c>
      <c r="BR51" s="52">
        <f t="shared" si="30"/>
        <v>4341.2000000000007</v>
      </c>
      <c r="BS51" s="1">
        <f t="shared" si="31"/>
        <v>0</v>
      </c>
      <c r="BT51" s="53">
        <f t="shared" si="32"/>
        <v>8050</v>
      </c>
      <c r="BU51" s="53">
        <f t="shared" si="33"/>
        <v>0</v>
      </c>
      <c r="BV51" t="str">
        <f t="shared" si="34"/>
        <v/>
      </c>
    </row>
    <row r="52" spans="1:74" x14ac:dyDescent="0.25">
      <c r="A52" t="str">
        <f t="shared" si="7"/>
        <v>GRANTS</v>
      </c>
      <c r="B52" s="75" t="s">
        <v>3620</v>
      </c>
      <c r="C52" s="76">
        <v>44027</v>
      </c>
      <c r="D52" s="75">
        <f>Schools!A68</f>
        <v>3022043</v>
      </c>
      <c r="E52" t="str">
        <f>VLOOKUP(D52,Schools!A:B,2,0)</f>
        <v>Moss Hall Junior School</v>
      </c>
      <c r="F52" t="str">
        <f>VLOOKUP(D52,Schools!$A:$Z,3,0)</f>
        <v>M</v>
      </c>
      <c r="G52" s="77">
        <v>9332.5</v>
      </c>
      <c r="H52" s="75" t="s">
        <v>3621</v>
      </c>
      <c r="I52" s="75"/>
      <c r="J52" t="str">
        <f t="shared" si="9"/>
        <v>11331/543965</v>
      </c>
      <c r="K52">
        <f>VLOOKUP(D52,Schools!$A:$Z,9,0)</f>
        <v>400088</v>
      </c>
      <c r="L52" s="75" t="s">
        <v>85</v>
      </c>
      <c r="M52" s="75" t="s">
        <v>55</v>
      </c>
      <c r="N52" s="75" t="s">
        <v>51</v>
      </c>
      <c r="O52" s="78" t="str">
        <f>VLOOKUP(D52,Schools!A:D,4,0)</f>
        <v>Primary</v>
      </c>
      <c r="P52" s="75">
        <f t="shared" si="10"/>
        <v>11331</v>
      </c>
      <c r="Q52" s="78">
        <f t="shared" si="11"/>
        <v>543965</v>
      </c>
      <c r="R52" s="79">
        <v>0</v>
      </c>
      <c r="S52" s="79">
        <v>0</v>
      </c>
      <c r="T52" s="79">
        <v>1382.12</v>
      </c>
      <c r="U52" s="79">
        <v>722.76</v>
      </c>
      <c r="V52" s="79">
        <v>722.76</v>
      </c>
      <c r="W52" s="79">
        <v>722.76</v>
      </c>
      <c r="X52" s="79">
        <v>722.76</v>
      </c>
      <c r="Y52" s="79">
        <f t="shared" si="12"/>
        <v>4273.1600000000008</v>
      </c>
      <c r="Z52" s="319">
        <f t="shared" si="13"/>
        <v>5059.3399999999992</v>
      </c>
      <c r="AA52" s="319"/>
      <c r="AB52" s="319">
        <f t="shared" si="14"/>
        <v>5059.3399999999992</v>
      </c>
      <c r="AC52" s="79"/>
      <c r="AD52" s="319">
        <f t="shared" si="15"/>
        <v>9332.5</v>
      </c>
      <c r="AE52" s="79"/>
      <c r="AF52" s="79"/>
      <c r="AG52" s="79"/>
      <c r="AH52" s="79"/>
      <c r="AI52" s="79"/>
      <c r="AJ52" s="52"/>
      <c r="AK52" s="53">
        <f t="shared" si="16"/>
        <v>0</v>
      </c>
      <c r="AL52" s="79"/>
      <c r="AO52">
        <f t="shared" si="17"/>
        <v>1</v>
      </c>
      <c r="AP52" s="8">
        <f t="shared" si="37"/>
        <v>9332.5</v>
      </c>
      <c r="AQ52" s="8">
        <f t="shared" si="37"/>
        <v>0</v>
      </c>
      <c r="AR52" s="8">
        <f t="shared" si="37"/>
        <v>0</v>
      </c>
      <c r="AS52" s="8">
        <f t="shared" si="37"/>
        <v>0</v>
      </c>
      <c r="AT52" s="8">
        <f t="shared" si="37"/>
        <v>0</v>
      </c>
      <c r="AU52" s="8">
        <f t="shared" si="37"/>
        <v>0</v>
      </c>
      <c r="AV52" s="8">
        <f t="shared" si="37"/>
        <v>0</v>
      </c>
      <c r="AW52" s="8">
        <f t="shared" si="37"/>
        <v>0</v>
      </c>
      <c r="AX52" s="8">
        <f t="shared" si="37"/>
        <v>0</v>
      </c>
      <c r="AY52" s="8">
        <f t="shared" si="37"/>
        <v>0</v>
      </c>
      <c r="AZ52" s="8">
        <f t="shared" si="37"/>
        <v>0</v>
      </c>
      <c r="BA52" s="8">
        <f t="shared" si="37"/>
        <v>0</v>
      </c>
      <c r="BB52" s="8">
        <f t="shared" si="37"/>
        <v>0</v>
      </c>
      <c r="BC52" s="8">
        <f t="shared" si="18"/>
        <v>9332.5</v>
      </c>
      <c r="BD52" s="53">
        <f t="shared" si="19"/>
        <v>0</v>
      </c>
      <c r="BE52" s="80">
        <f t="shared" si="20"/>
        <v>0</v>
      </c>
      <c r="BH52" s="183" t="str">
        <f>VLOOKUP(D52,Schools!A:Q,17,0)</f>
        <v>A</v>
      </c>
      <c r="BI52" s="52">
        <f t="shared" si="21"/>
        <v>0</v>
      </c>
      <c r="BJ52" s="52">
        <f t="shared" si="22"/>
        <v>0</v>
      </c>
      <c r="BK52" s="52">
        <f t="shared" si="23"/>
        <v>27997.5</v>
      </c>
      <c r="BL52" s="52">
        <f t="shared" si="24"/>
        <v>4273.1600000000008</v>
      </c>
      <c r="BM52" s="53">
        <f t="shared" si="25"/>
        <v>23724.34</v>
      </c>
      <c r="BN52" s="52">
        <f t="shared" si="26"/>
        <v>18665</v>
      </c>
      <c r="BO52" s="8">
        <f t="shared" si="27"/>
        <v>9332.5</v>
      </c>
      <c r="BP52" s="52">
        <f t="shared" si="28"/>
        <v>5059.3399999999992</v>
      </c>
      <c r="BQ52" s="1">
        <f t="shared" si="29"/>
        <v>0</v>
      </c>
      <c r="BR52" s="52">
        <f t="shared" si="30"/>
        <v>5059.3399999999992</v>
      </c>
      <c r="BS52" s="1">
        <f t="shared" si="31"/>
        <v>0</v>
      </c>
      <c r="BT52" s="53">
        <f t="shared" si="32"/>
        <v>9333</v>
      </c>
      <c r="BU52" s="53">
        <f t="shared" si="33"/>
        <v>1</v>
      </c>
      <c r="BV52" t="str">
        <f t="shared" si="34"/>
        <v/>
      </c>
    </row>
    <row r="53" spans="1:74" x14ac:dyDescent="0.25">
      <c r="A53" t="str">
        <f t="shared" si="7"/>
        <v>GRANTS</v>
      </c>
      <c r="B53" s="75" t="s">
        <v>3620</v>
      </c>
      <c r="C53" s="76">
        <v>44027</v>
      </c>
      <c r="D53" s="75">
        <f>Schools!A70</f>
        <v>3022045</v>
      </c>
      <c r="E53" t="str">
        <f>VLOOKUP(D53,Schools!A:B,2,0)</f>
        <v>Northside School</v>
      </c>
      <c r="F53" t="str">
        <f>VLOOKUP(D53,Schools!$A:$Z,3,0)</f>
        <v>M</v>
      </c>
      <c r="G53" s="77">
        <v>7051</v>
      </c>
      <c r="H53" s="75" t="s">
        <v>3621</v>
      </c>
      <c r="I53" s="75"/>
      <c r="J53" t="str">
        <f t="shared" si="9"/>
        <v>11331/543965</v>
      </c>
      <c r="K53">
        <f>VLOOKUP(D53,Schools!$A:$Z,9,0)</f>
        <v>400089</v>
      </c>
      <c r="L53" s="75" t="s">
        <v>85</v>
      </c>
      <c r="M53" s="75" t="s">
        <v>55</v>
      </c>
      <c r="N53" s="75" t="s">
        <v>51</v>
      </c>
      <c r="O53" s="78" t="str">
        <f>VLOOKUP(D53,Schools!A:D,4,0)</f>
        <v>Primary</v>
      </c>
      <c r="P53" s="75">
        <f t="shared" si="10"/>
        <v>11331</v>
      </c>
      <c r="Q53" s="78">
        <f t="shared" si="11"/>
        <v>543965</v>
      </c>
      <c r="R53" s="79">
        <v>0</v>
      </c>
      <c r="S53" s="79">
        <v>0</v>
      </c>
      <c r="T53" s="79">
        <v>1083.04</v>
      </c>
      <c r="U53" s="79">
        <v>542.54</v>
      </c>
      <c r="V53" s="79">
        <v>542.54</v>
      </c>
      <c r="W53" s="79">
        <v>542.54</v>
      </c>
      <c r="X53" s="79">
        <v>542.54</v>
      </c>
      <c r="Y53" s="79">
        <f t="shared" si="12"/>
        <v>3253.2</v>
      </c>
      <c r="Z53" s="319">
        <f t="shared" si="13"/>
        <v>3797.8</v>
      </c>
      <c r="AA53" s="319"/>
      <c r="AB53" s="319">
        <f t="shared" si="14"/>
        <v>3797.8</v>
      </c>
      <c r="AC53" s="79"/>
      <c r="AD53" s="319">
        <f t="shared" si="15"/>
        <v>7051</v>
      </c>
      <c r="AE53" s="79"/>
      <c r="AF53" s="79"/>
      <c r="AG53" s="79"/>
      <c r="AH53" s="79"/>
      <c r="AI53" s="79"/>
      <c r="AJ53" s="52"/>
      <c r="AK53" s="53">
        <f t="shared" si="16"/>
        <v>0</v>
      </c>
      <c r="AL53" s="79"/>
      <c r="AO53">
        <f t="shared" si="17"/>
        <v>1</v>
      </c>
      <c r="AP53" s="8">
        <f t="shared" si="37"/>
        <v>7051</v>
      </c>
      <c r="AQ53" s="8">
        <f t="shared" si="37"/>
        <v>0</v>
      </c>
      <c r="AR53" s="8">
        <f t="shared" si="37"/>
        <v>0</v>
      </c>
      <c r="AS53" s="8">
        <f t="shared" si="37"/>
        <v>0</v>
      </c>
      <c r="AT53" s="8">
        <f t="shared" si="37"/>
        <v>0</v>
      </c>
      <c r="AU53" s="8">
        <f t="shared" si="37"/>
        <v>0</v>
      </c>
      <c r="AV53" s="8">
        <f t="shared" si="37"/>
        <v>0</v>
      </c>
      <c r="AW53" s="8">
        <f t="shared" si="37"/>
        <v>0</v>
      </c>
      <c r="AX53" s="8">
        <f t="shared" si="37"/>
        <v>0</v>
      </c>
      <c r="AY53" s="8">
        <f t="shared" si="37"/>
        <v>0</v>
      </c>
      <c r="AZ53" s="8">
        <f t="shared" si="37"/>
        <v>0</v>
      </c>
      <c r="BA53" s="8">
        <f t="shared" si="37"/>
        <v>0</v>
      </c>
      <c r="BB53" s="8">
        <f t="shared" si="37"/>
        <v>0</v>
      </c>
      <c r="BC53" s="8">
        <f t="shared" si="18"/>
        <v>7051</v>
      </c>
      <c r="BD53" s="53">
        <f t="shared" si="19"/>
        <v>0</v>
      </c>
      <c r="BE53" s="80">
        <f t="shared" si="20"/>
        <v>0</v>
      </c>
      <c r="BH53" s="183" t="str">
        <f>VLOOKUP(D53,Schools!A:Q,17,0)</f>
        <v>A</v>
      </c>
      <c r="BI53" s="52">
        <f t="shared" si="21"/>
        <v>0</v>
      </c>
      <c r="BJ53" s="52">
        <f t="shared" si="22"/>
        <v>0</v>
      </c>
      <c r="BK53" s="52">
        <f t="shared" si="23"/>
        <v>21153</v>
      </c>
      <c r="BL53" s="52">
        <f t="shared" si="24"/>
        <v>3253.2</v>
      </c>
      <c r="BM53" s="53">
        <f t="shared" si="25"/>
        <v>17899.8</v>
      </c>
      <c r="BN53" s="52">
        <f t="shared" si="26"/>
        <v>14102</v>
      </c>
      <c r="BO53" s="8">
        <f t="shared" si="27"/>
        <v>7051</v>
      </c>
      <c r="BP53" s="52">
        <f t="shared" si="28"/>
        <v>3797.8</v>
      </c>
      <c r="BQ53" s="1">
        <f t="shared" si="29"/>
        <v>0</v>
      </c>
      <c r="BR53" s="52">
        <f t="shared" si="30"/>
        <v>3797.8</v>
      </c>
      <c r="BS53" s="1">
        <f t="shared" si="31"/>
        <v>0</v>
      </c>
      <c r="BT53" s="53">
        <f t="shared" si="32"/>
        <v>7051</v>
      </c>
      <c r="BU53" s="53">
        <f t="shared" si="33"/>
        <v>0</v>
      </c>
      <c r="BV53" t="str">
        <f t="shared" si="34"/>
        <v/>
      </c>
    </row>
    <row r="54" spans="1:74" x14ac:dyDescent="0.25">
      <c r="A54" t="str">
        <f t="shared" si="7"/>
        <v>GRANTS</v>
      </c>
      <c r="B54" s="75" t="s">
        <v>3620</v>
      </c>
      <c r="C54" s="76">
        <v>44027</v>
      </c>
      <c r="D54" s="75">
        <f>Schools!A71</f>
        <v>3022077</v>
      </c>
      <c r="E54" t="str">
        <f>VLOOKUP(D54,Schools!A:B,2,0)</f>
        <v>Orion Primary School</v>
      </c>
      <c r="F54" t="str">
        <f>VLOOKUP(D54,Schools!$A:$Z,3,0)</f>
        <v>M</v>
      </c>
      <c r="G54" s="77">
        <v>14485</v>
      </c>
      <c r="H54" s="75" t="s">
        <v>3621</v>
      </c>
      <c r="I54" s="75"/>
      <c r="J54" t="str">
        <f t="shared" si="9"/>
        <v>11331/543965</v>
      </c>
      <c r="K54">
        <f>VLOOKUP(D54,Schools!$A:$Z,9,0)</f>
        <v>400113</v>
      </c>
      <c r="L54" s="75" t="s">
        <v>85</v>
      </c>
      <c r="M54" s="75" t="s">
        <v>55</v>
      </c>
      <c r="N54" s="75" t="s">
        <v>51</v>
      </c>
      <c r="O54" s="78" t="str">
        <f>VLOOKUP(D54,Schools!A:D,4,0)</f>
        <v>Primary</v>
      </c>
      <c r="P54" s="75">
        <f t="shared" si="10"/>
        <v>11331</v>
      </c>
      <c r="Q54" s="78">
        <f t="shared" si="11"/>
        <v>543965</v>
      </c>
      <c r="R54" s="79">
        <v>0</v>
      </c>
      <c r="S54" s="79">
        <v>0</v>
      </c>
      <c r="T54" s="79">
        <v>2153.35</v>
      </c>
      <c r="U54" s="79">
        <v>1121.0600000000002</v>
      </c>
      <c r="V54" s="79">
        <v>1121.0600000000002</v>
      </c>
      <c r="W54" s="79">
        <v>1121.0600000000002</v>
      </c>
      <c r="X54" s="79">
        <v>1121.0600000000002</v>
      </c>
      <c r="Y54" s="79">
        <f t="shared" si="12"/>
        <v>6637.5900000000011</v>
      </c>
      <c r="Z54" s="319">
        <f t="shared" si="13"/>
        <v>7847.4099999999989</v>
      </c>
      <c r="AA54" s="319"/>
      <c r="AB54" s="319">
        <f t="shared" si="14"/>
        <v>7847.4099999999989</v>
      </c>
      <c r="AC54" s="79"/>
      <c r="AD54" s="319">
        <f t="shared" si="15"/>
        <v>14485</v>
      </c>
      <c r="AE54" s="79"/>
      <c r="AF54" s="79"/>
      <c r="AG54" s="79"/>
      <c r="AH54" s="79"/>
      <c r="AI54" s="79"/>
      <c r="AJ54" s="52"/>
      <c r="AK54" s="53">
        <f t="shared" si="16"/>
        <v>0</v>
      </c>
      <c r="AL54" s="79"/>
      <c r="AO54">
        <f t="shared" si="17"/>
        <v>1</v>
      </c>
      <c r="AP54" s="8">
        <f t="shared" si="37"/>
        <v>14485</v>
      </c>
      <c r="AQ54" s="8">
        <f t="shared" si="37"/>
        <v>0</v>
      </c>
      <c r="AR54" s="8">
        <f t="shared" si="37"/>
        <v>0</v>
      </c>
      <c r="AS54" s="8">
        <f t="shared" si="37"/>
        <v>0</v>
      </c>
      <c r="AT54" s="8">
        <f t="shared" si="37"/>
        <v>0</v>
      </c>
      <c r="AU54" s="8">
        <f t="shared" si="37"/>
        <v>0</v>
      </c>
      <c r="AV54" s="8">
        <f t="shared" si="37"/>
        <v>0</v>
      </c>
      <c r="AW54" s="8">
        <f t="shared" si="37"/>
        <v>0</v>
      </c>
      <c r="AX54" s="8">
        <f t="shared" si="37"/>
        <v>0</v>
      </c>
      <c r="AY54" s="8">
        <f t="shared" si="37"/>
        <v>0</v>
      </c>
      <c r="AZ54" s="8">
        <f t="shared" si="37"/>
        <v>0</v>
      </c>
      <c r="BA54" s="8">
        <f t="shared" si="37"/>
        <v>0</v>
      </c>
      <c r="BB54" s="8">
        <f t="shared" si="37"/>
        <v>0</v>
      </c>
      <c r="BC54" s="8">
        <f t="shared" si="18"/>
        <v>14485</v>
      </c>
      <c r="BD54" s="53">
        <f t="shared" si="19"/>
        <v>0</v>
      </c>
      <c r="BE54" s="80">
        <f t="shared" si="20"/>
        <v>0</v>
      </c>
      <c r="BH54" s="183" t="str">
        <f>VLOOKUP(D54,Schools!A:Q,17,0)</f>
        <v>A</v>
      </c>
      <c r="BI54" s="52">
        <f t="shared" si="21"/>
        <v>0</v>
      </c>
      <c r="BJ54" s="52">
        <f t="shared" si="22"/>
        <v>0</v>
      </c>
      <c r="BK54" s="52">
        <f t="shared" si="23"/>
        <v>43455</v>
      </c>
      <c r="BL54" s="52">
        <f t="shared" si="24"/>
        <v>6637.5900000000011</v>
      </c>
      <c r="BM54" s="53">
        <f t="shared" si="25"/>
        <v>36817.409999999996</v>
      </c>
      <c r="BN54" s="52">
        <f t="shared" si="26"/>
        <v>28970</v>
      </c>
      <c r="BO54" s="8">
        <f t="shared" si="27"/>
        <v>14485</v>
      </c>
      <c r="BP54" s="52">
        <f t="shared" si="28"/>
        <v>7847.4099999999989</v>
      </c>
      <c r="BQ54" s="1">
        <f t="shared" si="29"/>
        <v>0</v>
      </c>
      <c r="BR54" s="52">
        <f t="shared" si="30"/>
        <v>7847.4099999999989</v>
      </c>
      <c r="BS54" s="1">
        <f t="shared" si="31"/>
        <v>0</v>
      </c>
      <c r="BT54" s="53">
        <f t="shared" si="32"/>
        <v>14485</v>
      </c>
      <c r="BU54" s="53">
        <f t="shared" si="33"/>
        <v>0</v>
      </c>
      <c r="BV54" t="str">
        <f t="shared" si="34"/>
        <v/>
      </c>
    </row>
    <row r="55" spans="1:74" x14ac:dyDescent="0.25">
      <c r="A55" t="str">
        <f t="shared" si="7"/>
        <v>GRANTS</v>
      </c>
      <c r="B55" s="75" t="s">
        <v>3620</v>
      </c>
      <c r="C55" s="76">
        <v>44027</v>
      </c>
      <c r="D55" s="75">
        <f>Schools!A72</f>
        <v>3025201</v>
      </c>
      <c r="E55" t="str">
        <f>VLOOKUP(D55,Schools!A:B,2,0)</f>
        <v>Osidge Primary School</v>
      </c>
      <c r="F55" t="str">
        <f>VLOOKUP(D55,Schools!$A:$Z,3,0)</f>
        <v>M</v>
      </c>
      <c r="G55" s="77">
        <v>8387.5</v>
      </c>
      <c r="H55" s="75" t="s">
        <v>3621</v>
      </c>
      <c r="I55" s="75"/>
      <c r="J55" t="str">
        <f t="shared" si="9"/>
        <v>11331/543965</v>
      </c>
      <c r="K55">
        <f>VLOOKUP(D55,Schools!$A:$Z,9,0)</f>
        <v>400021</v>
      </c>
      <c r="L55" s="75" t="s">
        <v>85</v>
      </c>
      <c r="M55" s="75" t="s">
        <v>55</v>
      </c>
      <c r="N55" s="75" t="s">
        <v>51</v>
      </c>
      <c r="O55" s="78" t="str">
        <f>VLOOKUP(D55,Schools!A:D,4,0)</f>
        <v>Primary</v>
      </c>
      <c r="P55" s="75">
        <f t="shared" si="10"/>
        <v>11331</v>
      </c>
      <c r="Q55" s="78">
        <f t="shared" si="11"/>
        <v>543965</v>
      </c>
      <c r="R55" s="79">
        <v>0</v>
      </c>
      <c r="S55" s="79">
        <v>0</v>
      </c>
      <c r="T55" s="79">
        <v>1285.19</v>
      </c>
      <c r="U55" s="79">
        <v>645.67000000000007</v>
      </c>
      <c r="V55" s="79">
        <v>645.67000000000007</v>
      </c>
      <c r="W55" s="79">
        <v>645.67000000000007</v>
      </c>
      <c r="X55" s="79">
        <v>645.67000000000007</v>
      </c>
      <c r="Y55" s="79">
        <f t="shared" si="12"/>
        <v>3867.8700000000003</v>
      </c>
      <c r="Z55" s="319">
        <f t="shared" si="13"/>
        <v>4519.6299999999992</v>
      </c>
      <c r="AA55" s="319"/>
      <c r="AB55" s="319">
        <f t="shared" si="14"/>
        <v>4519.6299999999992</v>
      </c>
      <c r="AC55" s="79"/>
      <c r="AD55" s="319">
        <f t="shared" si="15"/>
        <v>8387.5</v>
      </c>
      <c r="AE55" s="79"/>
      <c r="AF55" s="79"/>
      <c r="AG55" s="79"/>
      <c r="AH55" s="79"/>
      <c r="AI55" s="79"/>
      <c r="AJ55" s="52"/>
      <c r="AK55" s="53">
        <f t="shared" si="16"/>
        <v>0</v>
      </c>
      <c r="AL55" s="79"/>
      <c r="AO55">
        <f t="shared" si="17"/>
        <v>1</v>
      </c>
      <c r="AP55" s="8">
        <f t="shared" si="37"/>
        <v>8387.5</v>
      </c>
      <c r="AQ55" s="8">
        <f t="shared" si="37"/>
        <v>0</v>
      </c>
      <c r="AR55" s="8">
        <f t="shared" si="37"/>
        <v>0</v>
      </c>
      <c r="AS55" s="8">
        <f t="shared" si="37"/>
        <v>0</v>
      </c>
      <c r="AT55" s="8">
        <f t="shared" si="37"/>
        <v>0</v>
      </c>
      <c r="AU55" s="8">
        <f t="shared" si="37"/>
        <v>0</v>
      </c>
      <c r="AV55" s="8">
        <f t="shared" si="37"/>
        <v>0</v>
      </c>
      <c r="AW55" s="8">
        <f t="shared" si="37"/>
        <v>0</v>
      </c>
      <c r="AX55" s="8">
        <f t="shared" si="37"/>
        <v>0</v>
      </c>
      <c r="AY55" s="8">
        <f t="shared" si="37"/>
        <v>0</v>
      </c>
      <c r="AZ55" s="8">
        <f t="shared" si="37"/>
        <v>0</v>
      </c>
      <c r="BA55" s="8">
        <f t="shared" si="37"/>
        <v>0</v>
      </c>
      <c r="BB55" s="8">
        <f t="shared" si="37"/>
        <v>0</v>
      </c>
      <c r="BC55" s="8">
        <f t="shared" si="18"/>
        <v>8387.5</v>
      </c>
      <c r="BD55" s="53">
        <f t="shared" si="19"/>
        <v>0</v>
      </c>
      <c r="BE55" s="80">
        <f t="shared" si="20"/>
        <v>0</v>
      </c>
      <c r="BH55" s="183" t="str">
        <f>VLOOKUP(D55,Schools!A:Q,17,0)</f>
        <v>B</v>
      </c>
      <c r="BI55" s="52">
        <f t="shared" si="21"/>
        <v>0</v>
      </c>
      <c r="BJ55" s="52">
        <f t="shared" si="22"/>
        <v>0</v>
      </c>
      <c r="BK55" s="52">
        <f t="shared" si="23"/>
        <v>25162.5</v>
      </c>
      <c r="BL55" s="52">
        <f t="shared" si="24"/>
        <v>3867.8700000000003</v>
      </c>
      <c r="BM55" s="53">
        <f t="shared" si="25"/>
        <v>21294.63</v>
      </c>
      <c r="BN55" s="52">
        <f t="shared" si="26"/>
        <v>16775</v>
      </c>
      <c r="BO55" s="8">
        <f t="shared" si="27"/>
        <v>8387.5</v>
      </c>
      <c r="BP55" s="52">
        <f t="shared" si="28"/>
        <v>4519.6299999999992</v>
      </c>
      <c r="BQ55" s="1">
        <f t="shared" si="29"/>
        <v>0</v>
      </c>
      <c r="BR55" s="52">
        <f t="shared" si="30"/>
        <v>4519.6299999999992</v>
      </c>
      <c r="BS55" s="1">
        <f t="shared" si="31"/>
        <v>0</v>
      </c>
      <c r="BT55" s="53">
        <f t="shared" si="32"/>
        <v>8388</v>
      </c>
      <c r="BU55" s="53">
        <f t="shared" si="33"/>
        <v>1</v>
      </c>
      <c r="BV55" t="str">
        <f t="shared" si="34"/>
        <v/>
      </c>
    </row>
    <row r="56" spans="1:74" x14ac:dyDescent="0.25">
      <c r="A56" t="str">
        <f t="shared" si="7"/>
        <v>GRANTS</v>
      </c>
      <c r="B56" s="75" t="s">
        <v>3620</v>
      </c>
      <c r="C56" s="76">
        <v>44027</v>
      </c>
      <c r="D56" s="75">
        <f>Schools!A76</f>
        <v>3022071</v>
      </c>
      <c r="E56" t="str">
        <f>VLOOKUP(D56,Schools!A:B,2,0)</f>
        <v>Queenswell Infant and Nursery School</v>
      </c>
      <c r="F56" t="str">
        <f>VLOOKUP(D56,Schools!$A:$Z,3,0)</f>
        <v>M</v>
      </c>
      <c r="G56" s="77">
        <v>6724.75</v>
      </c>
      <c r="H56" s="75" t="s">
        <v>3621</v>
      </c>
      <c r="I56" s="75"/>
      <c r="J56" t="str">
        <f t="shared" si="9"/>
        <v>11331/543965</v>
      </c>
      <c r="K56">
        <f>VLOOKUP(D56,Schools!$A:$Z,9,0)</f>
        <v>400010</v>
      </c>
      <c r="L56" s="75" t="s">
        <v>85</v>
      </c>
      <c r="M56" s="75" t="s">
        <v>55</v>
      </c>
      <c r="N56" s="75" t="s">
        <v>51</v>
      </c>
      <c r="O56" s="78" t="str">
        <f>VLOOKUP(D56,Schools!A:D,4,0)</f>
        <v>Primary</v>
      </c>
      <c r="P56" s="75">
        <f t="shared" si="10"/>
        <v>11331</v>
      </c>
      <c r="Q56" s="78">
        <f t="shared" si="11"/>
        <v>543965</v>
      </c>
      <c r="R56" s="79">
        <v>0</v>
      </c>
      <c r="S56" s="79">
        <v>0</v>
      </c>
      <c r="T56" s="79">
        <v>1080.27</v>
      </c>
      <c r="U56" s="79">
        <v>513.13</v>
      </c>
      <c r="V56" s="79">
        <v>513.13</v>
      </c>
      <c r="W56" s="79">
        <v>513.13</v>
      </c>
      <c r="X56" s="79">
        <v>513.13</v>
      </c>
      <c r="Y56" s="79">
        <f t="shared" si="12"/>
        <v>3132.7900000000004</v>
      </c>
      <c r="Z56" s="319">
        <f t="shared" si="13"/>
        <v>3591.9599999999996</v>
      </c>
      <c r="AA56" s="319"/>
      <c r="AB56" s="319">
        <f t="shared" si="14"/>
        <v>3591.9599999999996</v>
      </c>
      <c r="AC56" s="79"/>
      <c r="AD56" s="319">
        <f t="shared" si="15"/>
        <v>6724.75</v>
      </c>
      <c r="AE56" s="79"/>
      <c r="AF56" s="79"/>
      <c r="AG56" s="79"/>
      <c r="AH56" s="79"/>
      <c r="AI56" s="79"/>
      <c r="AJ56" s="52"/>
      <c r="AK56" s="53">
        <f t="shared" si="16"/>
        <v>0</v>
      </c>
      <c r="AL56" s="79"/>
      <c r="AO56">
        <f t="shared" si="17"/>
        <v>1</v>
      </c>
      <c r="AP56" s="8">
        <f t="shared" si="37"/>
        <v>6724.75</v>
      </c>
      <c r="AQ56" s="8">
        <f t="shared" si="37"/>
        <v>0</v>
      </c>
      <c r="AR56" s="8">
        <f t="shared" si="37"/>
        <v>0</v>
      </c>
      <c r="AS56" s="8">
        <f t="shared" si="37"/>
        <v>0</v>
      </c>
      <c r="AT56" s="8">
        <f t="shared" si="37"/>
        <v>0</v>
      </c>
      <c r="AU56" s="8">
        <f t="shared" si="37"/>
        <v>0</v>
      </c>
      <c r="AV56" s="8">
        <f t="shared" si="37"/>
        <v>0</v>
      </c>
      <c r="AW56" s="8">
        <f t="shared" si="37"/>
        <v>0</v>
      </c>
      <c r="AX56" s="8">
        <f t="shared" si="37"/>
        <v>0</v>
      </c>
      <c r="AY56" s="8">
        <f t="shared" si="37"/>
        <v>0</v>
      </c>
      <c r="AZ56" s="8">
        <f t="shared" si="37"/>
        <v>0</v>
      </c>
      <c r="BA56" s="8">
        <f t="shared" si="37"/>
        <v>0</v>
      </c>
      <c r="BB56" s="8">
        <f t="shared" si="37"/>
        <v>0</v>
      </c>
      <c r="BC56" s="8">
        <f t="shared" si="18"/>
        <v>6724.75</v>
      </c>
      <c r="BD56" s="53">
        <f t="shared" si="19"/>
        <v>0</v>
      </c>
      <c r="BE56" s="80">
        <f t="shared" si="20"/>
        <v>0</v>
      </c>
      <c r="BH56" s="183" t="str">
        <f>VLOOKUP(D56,Schools!A:Q,17,0)</f>
        <v>C</v>
      </c>
      <c r="BI56" s="52">
        <f t="shared" si="21"/>
        <v>0</v>
      </c>
      <c r="BJ56" s="52">
        <f t="shared" si="22"/>
        <v>0</v>
      </c>
      <c r="BK56" s="52">
        <f t="shared" si="23"/>
        <v>20174.25</v>
      </c>
      <c r="BL56" s="52">
        <f t="shared" si="24"/>
        <v>3132.7900000000004</v>
      </c>
      <c r="BM56" s="53">
        <f t="shared" si="25"/>
        <v>17041.46</v>
      </c>
      <c r="BN56" s="52">
        <f t="shared" si="26"/>
        <v>13449.5</v>
      </c>
      <c r="BO56" s="8">
        <f t="shared" si="27"/>
        <v>6724.75</v>
      </c>
      <c r="BP56" s="52">
        <f t="shared" si="28"/>
        <v>3591.9599999999996</v>
      </c>
      <c r="BQ56" s="1">
        <f t="shared" si="29"/>
        <v>0</v>
      </c>
      <c r="BR56" s="52">
        <f t="shared" si="30"/>
        <v>3591.9599999999996</v>
      </c>
      <c r="BS56" s="1">
        <f t="shared" si="31"/>
        <v>0</v>
      </c>
      <c r="BT56" s="53">
        <f t="shared" si="32"/>
        <v>6725</v>
      </c>
      <c r="BU56" s="53">
        <f t="shared" si="33"/>
        <v>0</v>
      </c>
      <c r="BV56" t="str">
        <f t="shared" si="34"/>
        <v/>
      </c>
    </row>
    <row r="57" spans="1:74" x14ac:dyDescent="0.25">
      <c r="A57" t="str">
        <f t="shared" si="7"/>
        <v>GRANTS</v>
      </c>
      <c r="B57" s="75" t="s">
        <v>3620</v>
      </c>
      <c r="C57" s="76">
        <v>44027</v>
      </c>
      <c r="D57" s="75">
        <f>Schools!A77</f>
        <v>3022072</v>
      </c>
      <c r="E57" t="str">
        <f>VLOOKUP(D57,Schools!A:B,2,0)</f>
        <v>Queenswell Junior School</v>
      </c>
      <c r="F57" t="str">
        <f>VLOOKUP(D57,Schools!$A:$Z,3,0)</f>
        <v>M</v>
      </c>
      <c r="G57" s="77">
        <v>7858.75</v>
      </c>
      <c r="H57" s="75" t="s">
        <v>3621</v>
      </c>
      <c r="I57" s="75"/>
      <c r="J57" t="str">
        <f t="shared" si="9"/>
        <v>11331/543965</v>
      </c>
      <c r="K57">
        <f>VLOOKUP(D57,Schools!$A:$Z,9,0)</f>
        <v>400012</v>
      </c>
      <c r="L57" s="75" t="s">
        <v>85</v>
      </c>
      <c r="M57" s="75" t="s">
        <v>55</v>
      </c>
      <c r="N57" s="75" t="s">
        <v>51</v>
      </c>
      <c r="O57" s="78" t="str">
        <f>VLOOKUP(D57,Schools!A:D,4,0)</f>
        <v>Primary</v>
      </c>
      <c r="P57" s="75">
        <f t="shared" si="10"/>
        <v>11331</v>
      </c>
      <c r="Q57" s="78">
        <f t="shared" si="11"/>
        <v>543965</v>
      </c>
      <c r="R57" s="79">
        <v>0</v>
      </c>
      <c r="S57" s="79">
        <v>0</v>
      </c>
      <c r="T57" s="79">
        <v>1210.77</v>
      </c>
      <c r="U57" s="79">
        <v>604.36</v>
      </c>
      <c r="V57" s="79">
        <v>604.36</v>
      </c>
      <c r="W57" s="79">
        <v>604.36</v>
      </c>
      <c r="X57" s="79">
        <v>604.36</v>
      </c>
      <c r="Y57" s="79">
        <f t="shared" si="12"/>
        <v>3628.2100000000005</v>
      </c>
      <c r="Z57" s="319">
        <f t="shared" si="13"/>
        <v>4230.5399999999991</v>
      </c>
      <c r="AA57" s="319"/>
      <c r="AB57" s="319">
        <f t="shared" si="14"/>
        <v>4230.5399999999991</v>
      </c>
      <c r="AC57" s="79"/>
      <c r="AD57" s="319">
        <f t="shared" si="15"/>
        <v>7858.75</v>
      </c>
      <c r="AE57" s="79"/>
      <c r="AF57" s="79"/>
      <c r="AG57" s="79"/>
      <c r="AH57" s="79"/>
      <c r="AI57" s="79"/>
      <c r="AJ57" s="52"/>
      <c r="AK57" s="53">
        <f t="shared" si="16"/>
        <v>0</v>
      </c>
      <c r="AL57" s="79"/>
      <c r="AO57">
        <f t="shared" si="17"/>
        <v>1</v>
      </c>
      <c r="AP57" s="8">
        <f t="shared" si="37"/>
        <v>7858.75</v>
      </c>
      <c r="AQ57" s="8">
        <f t="shared" si="37"/>
        <v>0</v>
      </c>
      <c r="AR57" s="8">
        <f t="shared" si="37"/>
        <v>0</v>
      </c>
      <c r="AS57" s="8">
        <f t="shared" si="37"/>
        <v>0</v>
      </c>
      <c r="AT57" s="8">
        <f t="shared" si="37"/>
        <v>0</v>
      </c>
      <c r="AU57" s="8">
        <f t="shared" si="37"/>
        <v>0</v>
      </c>
      <c r="AV57" s="8">
        <f t="shared" si="37"/>
        <v>0</v>
      </c>
      <c r="AW57" s="8">
        <f t="shared" si="37"/>
        <v>0</v>
      </c>
      <c r="AX57" s="8">
        <f t="shared" si="37"/>
        <v>0</v>
      </c>
      <c r="AY57" s="8">
        <f t="shared" si="37"/>
        <v>0</v>
      </c>
      <c r="AZ57" s="8">
        <f t="shared" si="37"/>
        <v>0</v>
      </c>
      <c r="BA57" s="8">
        <f t="shared" si="37"/>
        <v>0</v>
      </c>
      <c r="BB57" s="8">
        <f t="shared" si="37"/>
        <v>0</v>
      </c>
      <c r="BC57" s="8">
        <f t="shared" si="18"/>
        <v>7858.75</v>
      </c>
      <c r="BD57" s="53">
        <f t="shared" si="19"/>
        <v>0</v>
      </c>
      <c r="BE57" s="80">
        <f t="shared" si="20"/>
        <v>0</v>
      </c>
      <c r="BH57" s="183" t="str">
        <f>VLOOKUP(D57,Schools!A:Q,17,0)</f>
        <v>B</v>
      </c>
      <c r="BI57" s="52">
        <f t="shared" si="21"/>
        <v>0</v>
      </c>
      <c r="BJ57" s="52">
        <f t="shared" si="22"/>
        <v>0</v>
      </c>
      <c r="BK57" s="52">
        <f t="shared" si="23"/>
        <v>23576.25</v>
      </c>
      <c r="BL57" s="52">
        <f t="shared" si="24"/>
        <v>3628.2100000000005</v>
      </c>
      <c r="BM57" s="53">
        <f t="shared" si="25"/>
        <v>19948.04</v>
      </c>
      <c r="BN57" s="52">
        <f t="shared" si="26"/>
        <v>15717.5</v>
      </c>
      <c r="BO57" s="8">
        <f t="shared" si="27"/>
        <v>7858.75</v>
      </c>
      <c r="BP57" s="52">
        <f t="shared" si="28"/>
        <v>4230.5399999999991</v>
      </c>
      <c r="BQ57" s="1">
        <f t="shared" si="29"/>
        <v>0</v>
      </c>
      <c r="BR57" s="52">
        <f t="shared" si="30"/>
        <v>4230.5399999999991</v>
      </c>
      <c r="BS57" s="1">
        <f t="shared" si="31"/>
        <v>0</v>
      </c>
      <c r="BT57" s="53">
        <f t="shared" si="32"/>
        <v>7859</v>
      </c>
      <c r="BU57" s="53">
        <f t="shared" si="33"/>
        <v>0</v>
      </c>
      <c r="BV57" t="str">
        <f t="shared" si="34"/>
        <v/>
      </c>
    </row>
    <row r="58" spans="1:74" x14ac:dyDescent="0.25">
      <c r="A58" t="str">
        <f t="shared" si="7"/>
        <v>GRANTS</v>
      </c>
      <c r="B58" s="75" t="s">
        <v>3620</v>
      </c>
      <c r="C58" s="76">
        <v>44027</v>
      </c>
      <c r="D58" s="75">
        <f>Schools!A95</f>
        <v>3022070</v>
      </c>
      <c r="E58" t="str">
        <f>VLOOKUP(D58,Schools!A:B,2,0)</f>
        <v>Sunnyfields Primary School</v>
      </c>
      <c r="F58" t="str">
        <f>VLOOKUP(D58,Schools!$A:$Z,3,0)</f>
        <v>M</v>
      </c>
      <c r="G58" s="77">
        <v>6835</v>
      </c>
      <c r="H58" s="75" t="s">
        <v>3621</v>
      </c>
      <c r="I58" s="75"/>
      <c r="J58" t="str">
        <f t="shared" si="9"/>
        <v>11331/543965</v>
      </c>
      <c r="K58">
        <f>VLOOKUP(D58,Schools!$A:$Z,9,0)</f>
        <v>400038</v>
      </c>
      <c r="L58" s="75" t="s">
        <v>85</v>
      </c>
      <c r="M58" s="75" t="s">
        <v>55</v>
      </c>
      <c r="N58" s="75" t="s">
        <v>51</v>
      </c>
      <c r="O58" s="78" t="str">
        <f>VLOOKUP(D58,Schools!A:D,4,0)</f>
        <v>Primary</v>
      </c>
      <c r="P58" s="75">
        <f t="shared" si="10"/>
        <v>11331</v>
      </c>
      <c r="Q58" s="78">
        <f t="shared" si="11"/>
        <v>543965</v>
      </c>
      <c r="R58" s="79">
        <v>0</v>
      </c>
      <c r="S58" s="79">
        <v>0</v>
      </c>
      <c r="T58" s="79">
        <v>1032.8499999999999</v>
      </c>
      <c r="U58" s="79">
        <v>527.46999999999991</v>
      </c>
      <c r="V58" s="79">
        <v>527.46999999999991</v>
      </c>
      <c r="W58" s="79">
        <v>527.46999999999991</v>
      </c>
      <c r="X58" s="79">
        <v>527.46999999999991</v>
      </c>
      <c r="Y58" s="79">
        <f t="shared" si="12"/>
        <v>3142.7299999999991</v>
      </c>
      <c r="Z58" s="319">
        <f t="shared" si="13"/>
        <v>3692.2700000000009</v>
      </c>
      <c r="AA58" s="319"/>
      <c r="AB58" s="319">
        <f t="shared" si="14"/>
        <v>3692.2700000000009</v>
      </c>
      <c r="AC58" s="79"/>
      <c r="AD58" s="319">
        <f t="shared" si="15"/>
        <v>6835</v>
      </c>
      <c r="AE58" s="79"/>
      <c r="AF58" s="79"/>
      <c r="AG58" s="79"/>
      <c r="AH58" s="79"/>
      <c r="AI58" s="79"/>
      <c r="AJ58" s="52"/>
      <c r="AK58" s="53">
        <f t="shared" si="16"/>
        <v>0</v>
      </c>
      <c r="AL58" s="79"/>
      <c r="AO58">
        <f t="shared" si="17"/>
        <v>1</v>
      </c>
      <c r="AP58" s="8">
        <f t="shared" si="37"/>
        <v>6835</v>
      </c>
      <c r="AQ58" s="8">
        <f t="shared" si="37"/>
        <v>0</v>
      </c>
      <c r="AR58" s="8">
        <f t="shared" si="37"/>
        <v>0</v>
      </c>
      <c r="AS58" s="8">
        <f t="shared" si="37"/>
        <v>0</v>
      </c>
      <c r="AT58" s="8">
        <f t="shared" si="37"/>
        <v>0</v>
      </c>
      <c r="AU58" s="8">
        <f t="shared" si="37"/>
        <v>0</v>
      </c>
      <c r="AV58" s="8">
        <f t="shared" si="37"/>
        <v>0</v>
      </c>
      <c r="AW58" s="8">
        <f t="shared" si="37"/>
        <v>0</v>
      </c>
      <c r="AX58" s="8">
        <f t="shared" si="37"/>
        <v>0</v>
      </c>
      <c r="AY58" s="8">
        <f t="shared" si="37"/>
        <v>0</v>
      </c>
      <c r="AZ58" s="8">
        <f t="shared" si="37"/>
        <v>0</v>
      </c>
      <c r="BA58" s="8">
        <f t="shared" si="37"/>
        <v>0</v>
      </c>
      <c r="BB58" s="8">
        <f t="shared" si="37"/>
        <v>0</v>
      </c>
      <c r="BC58" s="8">
        <f t="shared" si="18"/>
        <v>6835</v>
      </c>
      <c r="BD58" s="53">
        <f t="shared" si="19"/>
        <v>0</v>
      </c>
      <c r="BE58" s="80">
        <f t="shared" si="20"/>
        <v>0</v>
      </c>
      <c r="BH58" s="183" t="str">
        <f>VLOOKUP(D58,Schools!A:Q,17,0)</f>
        <v>D</v>
      </c>
      <c r="BI58" s="52">
        <f t="shared" si="21"/>
        <v>0</v>
      </c>
      <c r="BJ58" s="52">
        <f t="shared" si="22"/>
        <v>0</v>
      </c>
      <c r="BK58" s="52">
        <f t="shared" si="23"/>
        <v>20505</v>
      </c>
      <c r="BL58" s="52">
        <f t="shared" si="24"/>
        <v>3142.7299999999991</v>
      </c>
      <c r="BM58" s="53">
        <f t="shared" si="25"/>
        <v>17362.27</v>
      </c>
      <c r="BN58" s="52">
        <f t="shared" si="26"/>
        <v>13670</v>
      </c>
      <c r="BO58" s="8">
        <f t="shared" si="27"/>
        <v>6835</v>
      </c>
      <c r="BP58" s="52">
        <f t="shared" si="28"/>
        <v>3692.2700000000009</v>
      </c>
      <c r="BQ58" s="1">
        <f t="shared" si="29"/>
        <v>0</v>
      </c>
      <c r="BR58" s="52">
        <f t="shared" si="30"/>
        <v>3692.2700000000009</v>
      </c>
      <c r="BS58" s="1">
        <f t="shared" si="31"/>
        <v>0</v>
      </c>
      <c r="BT58" s="53">
        <f t="shared" si="32"/>
        <v>6835</v>
      </c>
      <c r="BU58" s="53">
        <f t="shared" si="33"/>
        <v>0</v>
      </c>
      <c r="BV58" t="str">
        <f t="shared" si="34"/>
        <v/>
      </c>
    </row>
    <row r="59" spans="1:74" x14ac:dyDescent="0.25">
      <c r="A59" t="str">
        <f t="shared" si="7"/>
        <v>GRANTS</v>
      </c>
      <c r="B59" s="75" t="s">
        <v>3620</v>
      </c>
      <c r="C59" s="76">
        <v>44027</v>
      </c>
      <c r="D59" s="75">
        <f>Schools!A97</f>
        <v>3022055</v>
      </c>
      <c r="E59" t="str">
        <f>VLOOKUP(D59,Schools!A:B,2,0)</f>
        <v>Tudor School</v>
      </c>
      <c r="F59" t="str">
        <f>VLOOKUP(D59,Schools!$A:$Z,3,0)</f>
        <v>M</v>
      </c>
      <c r="G59" s="77">
        <v>6745</v>
      </c>
      <c r="H59" s="75" t="s">
        <v>3621</v>
      </c>
      <c r="I59" s="75"/>
      <c r="J59" t="str">
        <f t="shared" si="9"/>
        <v>11331/543965</v>
      </c>
      <c r="K59">
        <f>VLOOKUP(D59,Schools!$A:$Z,9,0)</f>
        <v>400101</v>
      </c>
      <c r="L59" s="75" t="s">
        <v>85</v>
      </c>
      <c r="M59" s="75" t="s">
        <v>55</v>
      </c>
      <c r="N59" s="75" t="s">
        <v>51</v>
      </c>
      <c r="O59" s="78" t="str">
        <f>VLOOKUP(D59,Schools!A:D,4,0)</f>
        <v>Primary</v>
      </c>
      <c r="P59" s="75">
        <f t="shared" si="10"/>
        <v>11331</v>
      </c>
      <c r="Q59" s="78">
        <f t="shared" si="11"/>
        <v>543965</v>
      </c>
      <c r="R59" s="79">
        <v>0</v>
      </c>
      <c r="S59" s="79">
        <v>0</v>
      </c>
      <c r="T59" s="79">
        <v>1043.58</v>
      </c>
      <c r="U59" s="79">
        <v>518.30999999999995</v>
      </c>
      <c r="V59" s="79">
        <v>518.30999999999995</v>
      </c>
      <c r="W59" s="79">
        <v>518.30999999999995</v>
      </c>
      <c r="X59" s="79">
        <v>518.30999999999995</v>
      </c>
      <c r="Y59" s="79">
        <f t="shared" si="12"/>
        <v>3116.8199999999997</v>
      </c>
      <c r="Z59" s="319">
        <f t="shared" si="13"/>
        <v>3628.1800000000003</v>
      </c>
      <c r="AA59" s="319"/>
      <c r="AB59" s="319">
        <f t="shared" si="14"/>
        <v>3628.1800000000003</v>
      </c>
      <c r="AC59" s="79"/>
      <c r="AD59" s="319">
        <f t="shared" si="15"/>
        <v>6745</v>
      </c>
      <c r="AE59" s="79"/>
      <c r="AF59" s="79"/>
      <c r="AG59" s="79"/>
      <c r="AH59" s="79"/>
      <c r="AI59" s="79"/>
      <c r="AJ59" s="52"/>
      <c r="AK59" s="53">
        <f t="shared" si="16"/>
        <v>0</v>
      </c>
      <c r="AL59" s="79"/>
      <c r="AO59">
        <f t="shared" si="17"/>
        <v>1</v>
      </c>
      <c r="AP59" s="8">
        <f t="shared" si="37"/>
        <v>6745</v>
      </c>
      <c r="AQ59" s="8">
        <f t="shared" si="37"/>
        <v>0</v>
      </c>
      <c r="AR59" s="8">
        <f t="shared" si="37"/>
        <v>0</v>
      </c>
      <c r="AS59" s="8">
        <f t="shared" si="37"/>
        <v>0</v>
      </c>
      <c r="AT59" s="8">
        <f t="shared" si="37"/>
        <v>0</v>
      </c>
      <c r="AU59" s="8">
        <f t="shared" si="37"/>
        <v>0</v>
      </c>
      <c r="AV59" s="8">
        <f t="shared" si="37"/>
        <v>0</v>
      </c>
      <c r="AW59" s="8">
        <f t="shared" si="37"/>
        <v>0</v>
      </c>
      <c r="AX59" s="8">
        <f t="shared" si="37"/>
        <v>0</v>
      </c>
      <c r="AY59" s="8">
        <f t="shared" si="37"/>
        <v>0</v>
      </c>
      <c r="AZ59" s="8">
        <f t="shared" si="37"/>
        <v>0</v>
      </c>
      <c r="BA59" s="8">
        <f t="shared" si="37"/>
        <v>0</v>
      </c>
      <c r="BB59" s="8">
        <f t="shared" si="37"/>
        <v>0</v>
      </c>
      <c r="BC59" s="8">
        <f t="shared" si="18"/>
        <v>6745</v>
      </c>
      <c r="BD59" s="53">
        <f t="shared" si="19"/>
        <v>0</v>
      </c>
      <c r="BE59" s="80">
        <f t="shared" si="20"/>
        <v>0</v>
      </c>
      <c r="BH59" s="183" t="str">
        <f>VLOOKUP(D59,Schools!A:Q,17,0)</f>
        <v>A</v>
      </c>
      <c r="BI59" s="52">
        <f t="shared" si="21"/>
        <v>0</v>
      </c>
      <c r="BJ59" s="52">
        <f t="shared" si="22"/>
        <v>0</v>
      </c>
      <c r="BK59" s="52">
        <f t="shared" si="23"/>
        <v>20235</v>
      </c>
      <c r="BL59" s="52">
        <f t="shared" si="24"/>
        <v>3116.8199999999997</v>
      </c>
      <c r="BM59" s="53">
        <f t="shared" si="25"/>
        <v>17118.18</v>
      </c>
      <c r="BN59" s="52">
        <f t="shared" si="26"/>
        <v>13490</v>
      </c>
      <c r="BO59" s="8">
        <f t="shared" si="27"/>
        <v>6745</v>
      </c>
      <c r="BP59" s="52">
        <f t="shared" si="28"/>
        <v>3628.1800000000003</v>
      </c>
      <c r="BQ59" s="1">
        <f t="shared" si="29"/>
        <v>0</v>
      </c>
      <c r="BR59" s="52">
        <f t="shared" si="30"/>
        <v>3628.1800000000003</v>
      </c>
      <c r="BS59" s="1">
        <f t="shared" si="31"/>
        <v>0</v>
      </c>
      <c r="BT59" s="53">
        <f t="shared" si="32"/>
        <v>6745</v>
      </c>
      <c r="BU59" s="53">
        <f t="shared" si="33"/>
        <v>0</v>
      </c>
      <c r="BV59" t="str">
        <f t="shared" si="34"/>
        <v/>
      </c>
    </row>
    <row r="60" spans="1:74" x14ac:dyDescent="0.25">
      <c r="A60" t="str">
        <f t="shared" si="7"/>
        <v>GRANTS</v>
      </c>
      <c r="B60" s="75" t="s">
        <v>3620</v>
      </c>
      <c r="C60" s="76">
        <v>44027</v>
      </c>
      <c r="D60" s="75">
        <f>Schools!A98</f>
        <v>3022057</v>
      </c>
      <c r="E60" t="str">
        <f>VLOOKUP(D60,Schools!A:B,2,0)</f>
        <v>Underhill School</v>
      </c>
      <c r="F60" t="str">
        <f>VLOOKUP(D60,Schools!$A:$Z,3,0)</f>
        <v>M</v>
      </c>
      <c r="G60" s="77">
        <v>10330.15</v>
      </c>
      <c r="H60" s="75" t="s">
        <v>3621</v>
      </c>
      <c r="I60" s="75"/>
      <c r="J60" t="str">
        <f t="shared" si="9"/>
        <v>11331/543965</v>
      </c>
      <c r="K60">
        <f>VLOOKUP(D60,Schools!$A:$Z,9,0)</f>
        <v>400053</v>
      </c>
      <c r="L60" s="75" t="s">
        <v>85</v>
      </c>
      <c r="M60" s="75" t="s">
        <v>55</v>
      </c>
      <c r="N60" s="75" t="s">
        <v>51</v>
      </c>
      <c r="O60" s="78" t="str">
        <f>VLOOKUP(D60,Schools!A:D,4,0)</f>
        <v>Primary</v>
      </c>
      <c r="P60" s="75">
        <f t="shared" si="10"/>
        <v>11331</v>
      </c>
      <c r="Q60" s="78">
        <f t="shared" si="11"/>
        <v>543965</v>
      </c>
      <c r="R60" s="79">
        <v>0</v>
      </c>
      <c r="S60" s="79">
        <v>0</v>
      </c>
      <c r="T60" s="79">
        <v>1614.73</v>
      </c>
      <c r="U60" s="79">
        <v>792.32</v>
      </c>
      <c r="V60" s="79">
        <v>792.32</v>
      </c>
      <c r="W60" s="79">
        <v>792.32</v>
      </c>
      <c r="X60" s="79">
        <v>792.32</v>
      </c>
      <c r="Y60" s="79">
        <f t="shared" si="12"/>
        <v>4784.01</v>
      </c>
      <c r="Z60" s="319">
        <f t="shared" si="13"/>
        <v>5546.1399999999994</v>
      </c>
      <c r="AA60" s="319"/>
      <c r="AB60" s="319">
        <f t="shared" si="14"/>
        <v>5546.1399999999994</v>
      </c>
      <c r="AC60" s="79"/>
      <c r="AD60" s="319">
        <f t="shared" si="15"/>
        <v>10330.15</v>
      </c>
      <c r="AE60" s="79"/>
      <c r="AF60" s="79"/>
      <c r="AG60" s="79"/>
      <c r="AH60" s="79"/>
      <c r="AI60" s="79"/>
      <c r="AJ60" s="52"/>
      <c r="AK60" s="53">
        <f t="shared" si="16"/>
        <v>0</v>
      </c>
      <c r="AL60" s="79"/>
      <c r="AO60">
        <f t="shared" si="17"/>
        <v>1</v>
      </c>
      <c r="AP60" s="8">
        <f t="shared" ref="AP60:BB70" si="38">ROUND($G60*AP$15,2)*$AO60</f>
        <v>10330.15</v>
      </c>
      <c r="AQ60" s="8">
        <f t="shared" si="38"/>
        <v>0</v>
      </c>
      <c r="AR60" s="8">
        <f t="shared" si="38"/>
        <v>0</v>
      </c>
      <c r="AS60" s="8">
        <f t="shared" si="38"/>
        <v>0</v>
      </c>
      <c r="AT60" s="8">
        <f t="shared" si="38"/>
        <v>0</v>
      </c>
      <c r="AU60" s="8">
        <f t="shared" si="38"/>
        <v>0</v>
      </c>
      <c r="AV60" s="8">
        <f t="shared" si="38"/>
        <v>0</v>
      </c>
      <c r="AW60" s="8">
        <f t="shared" si="38"/>
        <v>0</v>
      </c>
      <c r="AX60" s="8">
        <f t="shared" si="38"/>
        <v>0</v>
      </c>
      <c r="AY60" s="8">
        <f t="shared" si="38"/>
        <v>0</v>
      </c>
      <c r="AZ60" s="8">
        <f t="shared" si="38"/>
        <v>0</v>
      </c>
      <c r="BA60" s="8">
        <f t="shared" si="38"/>
        <v>0</v>
      </c>
      <c r="BB60" s="8">
        <f t="shared" si="38"/>
        <v>0</v>
      </c>
      <c r="BC60" s="8">
        <f t="shared" si="18"/>
        <v>10330.15</v>
      </c>
      <c r="BD60" s="53">
        <f t="shared" si="19"/>
        <v>0</v>
      </c>
      <c r="BE60" s="80">
        <f t="shared" si="20"/>
        <v>0</v>
      </c>
      <c r="BH60" s="183" t="str">
        <f>VLOOKUP(D60,Schools!A:Q,17,0)</f>
        <v>B</v>
      </c>
      <c r="BI60" s="52">
        <f t="shared" si="21"/>
        <v>0</v>
      </c>
      <c r="BJ60" s="52">
        <f t="shared" si="22"/>
        <v>0</v>
      </c>
      <c r="BK60" s="52">
        <f t="shared" si="23"/>
        <v>30990.449999999997</v>
      </c>
      <c r="BL60" s="52">
        <f t="shared" si="24"/>
        <v>4784.01</v>
      </c>
      <c r="BM60" s="53">
        <f t="shared" si="25"/>
        <v>26206.439999999995</v>
      </c>
      <c r="BN60" s="52">
        <f t="shared" si="26"/>
        <v>20660.299999999996</v>
      </c>
      <c r="BO60" s="8">
        <f t="shared" si="27"/>
        <v>10330.15</v>
      </c>
      <c r="BP60" s="52">
        <f t="shared" si="28"/>
        <v>5546.1399999999994</v>
      </c>
      <c r="BQ60" s="1">
        <f t="shared" si="29"/>
        <v>0</v>
      </c>
      <c r="BR60" s="52">
        <f t="shared" si="30"/>
        <v>5546.1399999999994</v>
      </c>
      <c r="BS60" s="1">
        <f t="shared" si="31"/>
        <v>0</v>
      </c>
      <c r="BT60" s="53">
        <f t="shared" si="32"/>
        <v>10330</v>
      </c>
      <c r="BU60" s="53">
        <f t="shared" si="33"/>
        <v>0</v>
      </c>
      <c r="BV60" t="str">
        <f t="shared" si="34"/>
        <v/>
      </c>
    </row>
    <row r="61" spans="1:74" x14ac:dyDescent="0.25">
      <c r="A61" t="str">
        <f t="shared" si="7"/>
        <v>GRANTS</v>
      </c>
      <c r="B61" s="75" t="s">
        <v>3620</v>
      </c>
      <c r="C61" s="76">
        <v>44027</v>
      </c>
      <c r="D61" s="75">
        <f>Schools!A100</f>
        <v>3022076</v>
      </c>
      <c r="E61" t="str">
        <f>VLOOKUP(D61,Schools!A:B,2,0)</f>
        <v>Wessex  Gardens Primary School</v>
      </c>
      <c r="F61" t="str">
        <f>VLOOKUP(D61,Schools!$A:$Z,3,0)</f>
        <v>M</v>
      </c>
      <c r="G61" s="77">
        <v>8691.25</v>
      </c>
      <c r="H61" s="75" t="s">
        <v>3621</v>
      </c>
      <c r="I61" s="75"/>
      <c r="J61" t="str">
        <f t="shared" si="9"/>
        <v>11331/543965</v>
      </c>
      <c r="K61">
        <f>VLOOKUP(D61,Schools!$A:$Z,9,0)</f>
        <v>400111</v>
      </c>
      <c r="L61" s="75" t="s">
        <v>85</v>
      </c>
      <c r="M61" s="75" t="s">
        <v>55</v>
      </c>
      <c r="N61" s="75" t="s">
        <v>51</v>
      </c>
      <c r="O61" s="78" t="str">
        <f>VLOOKUP(D61,Schools!A:D,4,0)</f>
        <v>Primary</v>
      </c>
      <c r="P61" s="75">
        <f t="shared" si="10"/>
        <v>11331</v>
      </c>
      <c r="Q61" s="78">
        <f t="shared" si="11"/>
        <v>543965</v>
      </c>
      <c r="R61" s="79">
        <v>0</v>
      </c>
      <c r="S61" s="79">
        <v>0</v>
      </c>
      <c r="T61" s="79">
        <v>1356.15</v>
      </c>
      <c r="U61" s="79">
        <v>666.83</v>
      </c>
      <c r="V61" s="79">
        <v>666.83</v>
      </c>
      <c r="W61" s="79">
        <v>666.83</v>
      </c>
      <c r="X61" s="79">
        <v>666.83</v>
      </c>
      <c r="Y61" s="79">
        <f t="shared" si="12"/>
        <v>4023.47</v>
      </c>
      <c r="Z61" s="319">
        <f t="shared" si="13"/>
        <v>4667.7800000000007</v>
      </c>
      <c r="AA61" s="319"/>
      <c r="AB61" s="319">
        <f t="shared" si="14"/>
        <v>4667.7800000000007</v>
      </c>
      <c r="AC61" s="79"/>
      <c r="AD61" s="319">
        <f t="shared" si="15"/>
        <v>8691.25</v>
      </c>
      <c r="AE61" s="79"/>
      <c r="AF61" s="79"/>
      <c r="AG61" s="79"/>
      <c r="AH61" s="79"/>
      <c r="AI61" s="79"/>
      <c r="AJ61" s="52"/>
      <c r="AK61" s="53">
        <f t="shared" si="16"/>
        <v>0</v>
      </c>
      <c r="AL61" s="79"/>
      <c r="AO61">
        <f t="shared" si="17"/>
        <v>1</v>
      </c>
      <c r="AP61" s="8">
        <f t="shared" si="38"/>
        <v>8691.25</v>
      </c>
      <c r="AQ61" s="8">
        <f t="shared" si="38"/>
        <v>0</v>
      </c>
      <c r="AR61" s="8">
        <f t="shared" si="38"/>
        <v>0</v>
      </c>
      <c r="AS61" s="8">
        <f t="shared" si="38"/>
        <v>0</v>
      </c>
      <c r="AT61" s="8">
        <f t="shared" si="38"/>
        <v>0</v>
      </c>
      <c r="AU61" s="8">
        <f t="shared" si="38"/>
        <v>0</v>
      </c>
      <c r="AV61" s="8">
        <f t="shared" si="38"/>
        <v>0</v>
      </c>
      <c r="AW61" s="8">
        <f t="shared" si="38"/>
        <v>0</v>
      </c>
      <c r="AX61" s="8">
        <f t="shared" si="38"/>
        <v>0</v>
      </c>
      <c r="AY61" s="8">
        <f t="shared" si="38"/>
        <v>0</v>
      </c>
      <c r="AZ61" s="8">
        <f t="shared" si="38"/>
        <v>0</v>
      </c>
      <c r="BA61" s="8">
        <f t="shared" si="38"/>
        <v>0</v>
      </c>
      <c r="BB61" s="8">
        <f t="shared" si="38"/>
        <v>0</v>
      </c>
      <c r="BC61" s="8">
        <f t="shared" si="18"/>
        <v>8691.25</v>
      </c>
      <c r="BD61" s="53">
        <f t="shared" si="19"/>
        <v>0</v>
      </c>
      <c r="BE61" s="80">
        <f t="shared" si="20"/>
        <v>0</v>
      </c>
      <c r="BH61" s="183" t="str">
        <f>VLOOKUP(D61,Schools!A:Q,17,0)</f>
        <v>D</v>
      </c>
      <c r="BI61" s="52">
        <f t="shared" si="21"/>
        <v>0</v>
      </c>
      <c r="BJ61" s="52">
        <f t="shared" si="22"/>
        <v>0</v>
      </c>
      <c r="BK61" s="52">
        <f t="shared" si="23"/>
        <v>26073.75</v>
      </c>
      <c r="BL61" s="52">
        <f t="shared" si="24"/>
        <v>4023.47</v>
      </c>
      <c r="BM61" s="53">
        <f t="shared" si="25"/>
        <v>22050.28</v>
      </c>
      <c r="BN61" s="52">
        <f t="shared" si="26"/>
        <v>17382.5</v>
      </c>
      <c r="BO61" s="8">
        <f t="shared" si="27"/>
        <v>8691.25</v>
      </c>
      <c r="BP61" s="52">
        <f t="shared" si="28"/>
        <v>4667.7800000000007</v>
      </c>
      <c r="BQ61" s="1">
        <f t="shared" si="29"/>
        <v>0</v>
      </c>
      <c r="BR61" s="52">
        <f t="shared" si="30"/>
        <v>4667.7800000000007</v>
      </c>
      <c r="BS61" s="1">
        <f t="shared" si="31"/>
        <v>0</v>
      </c>
      <c r="BT61" s="53">
        <f t="shared" si="32"/>
        <v>8691</v>
      </c>
      <c r="BU61" s="53">
        <f t="shared" si="33"/>
        <v>0</v>
      </c>
      <c r="BV61" t="str">
        <f t="shared" si="34"/>
        <v/>
      </c>
    </row>
    <row r="62" spans="1:74" x14ac:dyDescent="0.25">
      <c r="A62" t="str">
        <f t="shared" si="7"/>
        <v>GRANTS</v>
      </c>
      <c r="B62" s="75" t="s">
        <v>3620</v>
      </c>
      <c r="C62" s="76">
        <v>44027</v>
      </c>
      <c r="D62" s="75">
        <f>Schools!A101</f>
        <v>3022060</v>
      </c>
      <c r="E62" t="str">
        <f>VLOOKUP(D62,Schools!A:B,2,0)</f>
        <v>Whitings Hill Primary School</v>
      </c>
      <c r="F62" t="str">
        <f>VLOOKUP(D62,Schools!$A:$Z,3,0)</f>
        <v>M</v>
      </c>
      <c r="G62" s="77">
        <v>9116.5</v>
      </c>
      <c r="H62" s="75" t="s">
        <v>3621</v>
      </c>
      <c r="I62" s="75"/>
      <c r="J62" t="str">
        <f t="shared" si="9"/>
        <v>11331/543965</v>
      </c>
      <c r="K62">
        <f>VLOOKUP(D62,Schools!$A:$Z,9,0)</f>
        <v>400011</v>
      </c>
      <c r="L62" s="75" t="s">
        <v>85</v>
      </c>
      <c r="M62" s="75" t="s">
        <v>55</v>
      </c>
      <c r="N62" s="75" t="s">
        <v>51</v>
      </c>
      <c r="O62" s="78" t="str">
        <f>VLOOKUP(D62,Schools!A:D,4,0)</f>
        <v>Primary</v>
      </c>
      <c r="P62" s="75">
        <f t="shared" si="10"/>
        <v>11331</v>
      </c>
      <c r="Q62" s="78">
        <f t="shared" si="11"/>
        <v>543965</v>
      </c>
      <c r="R62" s="79">
        <v>0</v>
      </c>
      <c r="S62" s="79">
        <v>0</v>
      </c>
      <c r="T62" s="79">
        <v>1399.08</v>
      </c>
      <c r="U62" s="79">
        <v>701.58999999999992</v>
      </c>
      <c r="V62" s="79">
        <v>701.58999999999992</v>
      </c>
      <c r="W62" s="79">
        <v>701.58999999999992</v>
      </c>
      <c r="X62" s="79">
        <v>701.58999999999992</v>
      </c>
      <c r="Y62" s="79">
        <f t="shared" si="12"/>
        <v>4205.4400000000005</v>
      </c>
      <c r="Z62" s="319">
        <f t="shared" si="13"/>
        <v>4911.0599999999995</v>
      </c>
      <c r="AA62" s="319"/>
      <c r="AB62" s="319">
        <f t="shared" si="14"/>
        <v>4911.0599999999995</v>
      </c>
      <c r="AC62" s="79"/>
      <c r="AD62" s="319">
        <f t="shared" si="15"/>
        <v>9116.5</v>
      </c>
      <c r="AE62" s="79"/>
      <c r="AF62" s="79"/>
      <c r="AG62" s="79"/>
      <c r="AH62" s="79"/>
      <c r="AI62" s="79"/>
      <c r="AJ62" s="52"/>
      <c r="AK62" s="53">
        <f t="shared" si="16"/>
        <v>0</v>
      </c>
      <c r="AL62" s="79"/>
      <c r="AO62">
        <f t="shared" si="17"/>
        <v>1</v>
      </c>
      <c r="AP62" s="8">
        <f t="shared" si="38"/>
        <v>9116.5</v>
      </c>
      <c r="AQ62" s="8">
        <f t="shared" si="38"/>
        <v>0</v>
      </c>
      <c r="AR62" s="8">
        <f t="shared" si="38"/>
        <v>0</v>
      </c>
      <c r="AS62" s="8">
        <f t="shared" si="38"/>
        <v>0</v>
      </c>
      <c r="AT62" s="8">
        <f t="shared" si="38"/>
        <v>0</v>
      </c>
      <c r="AU62" s="8">
        <f t="shared" si="38"/>
        <v>0</v>
      </c>
      <c r="AV62" s="8">
        <f t="shared" si="38"/>
        <v>0</v>
      </c>
      <c r="AW62" s="8">
        <f t="shared" si="38"/>
        <v>0</v>
      </c>
      <c r="AX62" s="8">
        <f t="shared" si="38"/>
        <v>0</v>
      </c>
      <c r="AY62" s="8">
        <f t="shared" si="38"/>
        <v>0</v>
      </c>
      <c r="AZ62" s="8">
        <f t="shared" si="38"/>
        <v>0</v>
      </c>
      <c r="BA62" s="8">
        <f t="shared" si="38"/>
        <v>0</v>
      </c>
      <c r="BB62" s="8">
        <f t="shared" si="38"/>
        <v>0</v>
      </c>
      <c r="BC62" s="8">
        <f t="shared" si="18"/>
        <v>9116.5</v>
      </c>
      <c r="BD62" s="53">
        <f t="shared" si="19"/>
        <v>0</v>
      </c>
      <c r="BE62" s="80">
        <f t="shared" si="20"/>
        <v>0</v>
      </c>
      <c r="BH62" s="183" t="str">
        <f>VLOOKUP(D62,Schools!A:Q,17,0)</f>
        <v>A</v>
      </c>
      <c r="BI62" s="52">
        <f t="shared" si="21"/>
        <v>0</v>
      </c>
      <c r="BJ62" s="52">
        <f t="shared" si="22"/>
        <v>0</v>
      </c>
      <c r="BK62" s="52">
        <f t="shared" si="23"/>
        <v>27349.5</v>
      </c>
      <c r="BL62" s="52">
        <f t="shared" si="24"/>
        <v>4205.4400000000005</v>
      </c>
      <c r="BM62" s="53">
        <f t="shared" si="25"/>
        <v>23144.059999999998</v>
      </c>
      <c r="BN62" s="52">
        <f t="shared" si="26"/>
        <v>18233</v>
      </c>
      <c r="BO62" s="8">
        <f t="shared" si="27"/>
        <v>9116.5</v>
      </c>
      <c r="BP62" s="52">
        <f t="shared" si="28"/>
        <v>4911.0599999999995</v>
      </c>
      <c r="BQ62" s="1">
        <f t="shared" si="29"/>
        <v>0</v>
      </c>
      <c r="BR62" s="52">
        <f t="shared" si="30"/>
        <v>4911.0599999999995</v>
      </c>
      <c r="BS62" s="1">
        <f t="shared" si="31"/>
        <v>0</v>
      </c>
      <c r="BT62" s="53">
        <f t="shared" si="32"/>
        <v>9117</v>
      </c>
      <c r="BU62" s="53">
        <f t="shared" si="33"/>
        <v>1</v>
      </c>
      <c r="BV62" t="str">
        <f t="shared" si="34"/>
        <v/>
      </c>
    </row>
    <row r="63" spans="1:74" x14ac:dyDescent="0.25">
      <c r="A63" t="str">
        <f t="shared" si="7"/>
        <v>GRANTS</v>
      </c>
      <c r="B63" s="75" t="s">
        <v>3620</v>
      </c>
      <c r="C63" s="76">
        <v>44027</v>
      </c>
      <c r="D63" s="75">
        <f>Schools!A102</f>
        <v>3023518</v>
      </c>
      <c r="E63" t="str">
        <f>VLOOKUP(D63,Schools!A:B,2,0)</f>
        <v>Woodcroft Primary School</v>
      </c>
      <c r="F63" t="str">
        <f>VLOOKUP(D63,Schools!$A:$Z,3,0)</f>
        <v>M</v>
      </c>
      <c r="G63" s="77">
        <v>8880.25</v>
      </c>
      <c r="H63" s="75" t="s">
        <v>3621</v>
      </c>
      <c r="I63" s="75"/>
      <c r="J63" t="str">
        <f t="shared" si="9"/>
        <v>11331/543965</v>
      </c>
      <c r="K63">
        <f>VLOOKUP(D63,Schools!$A:$Z,9,0)</f>
        <v>400117</v>
      </c>
      <c r="L63" s="75" t="s">
        <v>85</v>
      </c>
      <c r="M63" s="75" t="s">
        <v>55</v>
      </c>
      <c r="N63" s="75" t="s">
        <v>51</v>
      </c>
      <c r="O63" s="78" t="str">
        <f>VLOOKUP(D63,Schools!A:D,4,0)</f>
        <v>Primary</v>
      </c>
      <c r="P63" s="75">
        <f t="shared" si="10"/>
        <v>11331</v>
      </c>
      <c r="Q63" s="78">
        <f t="shared" si="11"/>
        <v>543965</v>
      </c>
      <c r="R63" s="79">
        <v>0</v>
      </c>
      <c r="S63" s="79">
        <v>0</v>
      </c>
      <c r="T63" s="79">
        <v>1377.27</v>
      </c>
      <c r="U63" s="79">
        <v>682.08</v>
      </c>
      <c r="V63" s="79">
        <v>682.08</v>
      </c>
      <c r="W63" s="79">
        <v>682.08</v>
      </c>
      <c r="X63" s="79">
        <v>682.08</v>
      </c>
      <c r="Y63" s="79">
        <f t="shared" si="12"/>
        <v>4105.59</v>
      </c>
      <c r="Z63" s="319">
        <f t="shared" si="13"/>
        <v>4774.66</v>
      </c>
      <c r="AA63" s="319"/>
      <c r="AB63" s="319">
        <f t="shared" si="14"/>
        <v>4774.66</v>
      </c>
      <c r="AC63" s="79"/>
      <c r="AD63" s="319">
        <f t="shared" si="15"/>
        <v>8880.25</v>
      </c>
      <c r="AE63" s="79"/>
      <c r="AF63" s="79"/>
      <c r="AG63" s="79"/>
      <c r="AH63" s="79"/>
      <c r="AI63" s="79"/>
      <c r="AJ63" s="52"/>
      <c r="AK63" s="53">
        <f t="shared" si="16"/>
        <v>0</v>
      </c>
      <c r="AL63" s="79"/>
      <c r="AO63">
        <f t="shared" si="17"/>
        <v>1</v>
      </c>
      <c r="AP63" s="8">
        <f t="shared" si="38"/>
        <v>8880.25</v>
      </c>
      <c r="AQ63" s="8">
        <f t="shared" si="38"/>
        <v>0</v>
      </c>
      <c r="AR63" s="8">
        <f t="shared" si="38"/>
        <v>0</v>
      </c>
      <c r="AS63" s="8">
        <f t="shared" si="38"/>
        <v>0</v>
      </c>
      <c r="AT63" s="8">
        <f t="shared" si="38"/>
        <v>0</v>
      </c>
      <c r="AU63" s="8">
        <f t="shared" si="38"/>
        <v>0</v>
      </c>
      <c r="AV63" s="8">
        <f t="shared" si="38"/>
        <v>0</v>
      </c>
      <c r="AW63" s="8">
        <f t="shared" si="38"/>
        <v>0</v>
      </c>
      <c r="AX63" s="8">
        <f t="shared" si="38"/>
        <v>0</v>
      </c>
      <c r="AY63" s="8">
        <f t="shared" si="38"/>
        <v>0</v>
      </c>
      <c r="AZ63" s="8">
        <f t="shared" si="38"/>
        <v>0</v>
      </c>
      <c r="BA63" s="8">
        <f t="shared" si="38"/>
        <v>0</v>
      </c>
      <c r="BB63" s="8">
        <f t="shared" si="38"/>
        <v>0</v>
      </c>
      <c r="BC63" s="8">
        <f t="shared" si="18"/>
        <v>8880.25</v>
      </c>
      <c r="BD63" s="53">
        <f t="shared" si="19"/>
        <v>0</v>
      </c>
      <c r="BE63" s="80">
        <f t="shared" si="20"/>
        <v>0</v>
      </c>
      <c r="BH63" s="183" t="str">
        <f>VLOOKUP(D63,Schools!A:Q,17,0)</f>
        <v>B</v>
      </c>
      <c r="BI63" s="52">
        <f t="shared" si="21"/>
        <v>0</v>
      </c>
      <c r="BJ63" s="52">
        <f t="shared" si="22"/>
        <v>0</v>
      </c>
      <c r="BK63" s="52">
        <f t="shared" si="23"/>
        <v>26640.75</v>
      </c>
      <c r="BL63" s="52">
        <f t="shared" si="24"/>
        <v>4105.59</v>
      </c>
      <c r="BM63" s="53">
        <f t="shared" si="25"/>
        <v>22535.16</v>
      </c>
      <c r="BN63" s="52">
        <f t="shared" si="26"/>
        <v>17760.5</v>
      </c>
      <c r="BO63" s="8">
        <f t="shared" si="27"/>
        <v>8880.25</v>
      </c>
      <c r="BP63" s="52">
        <f t="shared" si="28"/>
        <v>4774.66</v>
      </c>
      <c r="BQ63" s="1">
        <f t="shared" si="29"/>
        <v>0</v>
      </c>
      <c r="BR63" s="52">
        <f t="shared" si="30"/>
        <v>4774.66</v>
      </c>
      <c r="BS63" s="1">
        <f t="shared" si="31"/>
        <v>0</v>
      </c>
      <c r="BT63" s="53">
        <f t="shared" si="32"/>
        <v>8880</v>
      </c>
      <c r="BU63" s="53">
        <f t="shared" si="33"/>
        <v>0</v>
      </c>
      <c r="BV63" t="str">
        <f t="shared" si="34"/>
        <v/>
      </c>
    </row>
    <row r="64" spans="1:74" x14ac:dyDescent="0.25">
      <c r="A64" t="str">
        <f t="shared" si="7"/>
        <v>GRANTS</v>
      </c>
      <c r="B64" s="75" t="s">
        <v>3620</v>
      </c>
      <c r="C64" s="76">
        <v>44027</v>
      </c>
      <c r="D64" s="75">
        <f>Schools!A103</f>
        <v>3022054</v>
      </c>
      <c r="E64" t="str">
        <f>VLOOKUP(D64,Schools!A:B,2,0)</f>
        <v>Woodridge  Primary School</v>
      </c>
      <c r="F64" t="str">
        <f>VLOOKUP(D64,Schools!$A:$Z,3,0)</f>
        <v>M</v>
      </c>
      <c r="G64" s="77">
        <v>6362.5</v>
      </c>
      <c r="H64" s="75" t="s">
        <v>3621</v>
      </c>
      <c r="I64" s="75"/>
      <c r="J64" t="str">
        <f t="shared" si="9"/>
        <v>11331/543965</v>
      </c>
      <c r="K64">
        <f>VLOOKUP(D64,Schools!$A:$Z,9,0)</f>
        <v>400004</v>
      </c>
      <c r="L64" s="75" t="s">
        <v>85</v>
      </c>
      <c r="M64" s="75" t="s">
        <v>55</v>
      </c>
      <c r="N64" s="75" t="s">
        <v>51</v>
      </c>
      <c r="O64" s="78" t="str">
        <f>VLOOKUP(D64,Schools!A:D,4,0)</f>
        <v>Primary</v>
      </c>
      <c r="P64" s="75">
        <f t="shared" si="10"/>
        <v>11331</v>
      </c>
      <c r="Q64" s="78">
        <f t="shared" si="11"/>
        <v>543965</v>
      </c>
      <c r="R64" s="79">
        <v>0</v>
      </c>
      <c r="S64" s="79">
        <v>0</v>
      </c>
      <c r="T64" s="79">
        <v>1023.85</v>
      </c>
      <c r="U64" s="79">
        <v>485.33000000000004</v>
      </c>
      <c r="V64" s="79">
        <v>485.33000000000004</v>
      </c>
      <c r="W64" s="79">
        <v>485.33000000000004</v>
      </c>
      <c r="X64" s="79">
        <v>485.33000000000004</v>
      </c>
      <c r="Y64" s="79">
        <f t="shared" si="12"/>
        <v>2965.17</v>
      </c>
      <c r="Z64" s="319">
        <f t="shared" si="13"/>
        <v>3397.33</v>
      </c>
      <c r="AA64" s="319"/>
      <c r="AB64" s="319">
        <f t="shared" si="14"/>
        <v>3397.33</v>
      </c>
      <c r="AC64" s="79"/>
      <c r="AD64" s="319">
        <f t="shared" si="15"/>
        <v>6362.5</v>
      </c>
      <c r="AE64" s="79"/>
      <c r="AF64" s="79"/>
      <c r="AG64" s="79"/>
      <c r="AH64" s="79"/>
      <c r="AI64" s="79"/>
      <c r="AJ64" s="52"/>
      <c r="AK64" s="53">
        <f t="shared" si="16"/>
        <v>0</v>
      </c>
      <c r="AL64" s="79"/>
      <c r="AO64">
        <f t="shared" si="17"/>
        <v>1</v>
      </c>
      <c r="AP64" s="8">
        <f t="shared" si="38"/>
        <v>6362.5</v>
      </c>
      <c r="AQ64" s="8">
        <f t="shared" si="38"/>
        <v>0</v>
      </c>
      <c r="AR64" s="8">
        <f t="shared" si="38"/>
        <v>0</v>
      </c>
      <c r="AS64" s="8">
        <f t="shared" si="38"/>
        <v>0</v>
      </c>
      <c r="AT64" s="8">
        <f t="shared" si="38"/>
        <v>0</v>
      </c>
      <c r="AU64" s="8">
        <f t="shared" si="38"/>
        <v>0</v>
      </c>
      <c r="AV64" s="8">
        <f t="shared" si="38"/>
        <v>0</v>
      </c>
      <c r="AW64" s="8">
        <f t="shared" si="38"/>
        <v>0</v>
      </c>
      <c r="AX64" s="8">
        <f t="shared" si="38"/>
        <v>0</v>
      </c>
      <c r="AY64" s="8">
        <f t="shared" si="38"/>
        <v>0</v>
      </c>
      <c r="AZ64" s="8">
        <f t="shared" si="38"/>
        <v>0</v>
      </c>
      <c r="BA64" s="8">
        <f t="shared" si="38"/>
        <v>0</v>
      </c>
      <c r="BB64" s="8">
        <f t="shared" si="38"/>
        <v>0</v>
      </c>
      <c r="BC64" s="8">
        <f t="shared" si="18"/>
        <v>6362.5</v>
      </c>
      <c r="BD64" s="53">
        <f t="shared" si="19"/>
        <v>0</v>
      </c>
      <c r="BE64" s="80">
        <f t="shared" si="20"/>
        <v>0</v>
      </c>
      <c r="BH64" s="183" t="str">
        <f>VLOOKUP(D64,Schools!A:Q,17,0)</f>
        <v>A</v>
      </c>
      <c r="BI64" s="52">
        <f t="shared" si="21"/>
        <v>0</v>
      </c>
      <c r="BJ64" s="52">
        <f t="shared" si="22"/>
        <v>0</v>
      </c>
      <c r="BK64" s="52">
        <f t="shared" si="23"/>
        <v>19087.5</v>
      </c>
      <c r="BL64" s="52">
        <f t="shared" si="24"/>
        <v>2965.17</v>
      </c>
      <c r="BM64" s="53">
        <f t="shared" si="25"/>
        <v>16122.33</v>
      </c>
      <c r="BN64" s="52">
        <f t="shared" si="26"/>
        <v>12725</v>
      </c>
      <c r="BO64" s="8">
        <f t="shared" si="27"/>
        <v>6362.5</v>
      </c>
      <c r="BP64" s="52">
        <f t="shared" si="28"/>
        <v>3397.33</v>
      </c>
      <c r="BQ64" s="1">
        <f t="shared" si="29"/>
        <v>0</v>
      </c>
      <c r="BR64" s="52">
        <f t="shared" si="30"/>
        <v>3397.33</v>
      </c>
      <c r="BS64" s="1">
        <f t="shared" si="31"/>
        <v>0</v>
      </c>
      <c r="BT64" s="53">
        <f t="shared" si="32"/>
        <v>6363</v>
      </c>
      <c r="BU64" s="53">
        <f t="shared" si="33"/>
        <v>1</v>
      </c>
      <c r="BV64" t="str">
        <f t="shared" si="34"/>
        <v/>
      </c>
    </row>
    <row r="65" spans="1:74" x14ac:dyDescent="0.25">
      <c r="A65" t="str">
        <f t="shared" si="7"/>
        <v>GRANTS</v>
      </c>
      <c r="B65" s="75" t="s">
        <v>3620</v>
      </c>
      <c r="C65" s="76">
        <v>44027</v>
      </c>
      <c r="D65" s="75">
        <f>Schools!A105</f>
        <v>3021102</v>
      </c>
      <c r="E65" t="str">
        <f>VLOOKUP(D65,Schools!A:B,2,0)</f>
        <v>Northgate</v>
      </c>
      <c r="F65" t="str">
        <f>VLOOKUP(D65,Schools!$A:$Z,3,0)</f>
        <v>M</v>
      </c>
      <c r="G65" s="77">
        <v>4472.5</v>
      </c>
      <c r="H65" s="75" t="s">
        <v>3621</v>
      </c>
      <c r="I65" s="75"/>
      <c r="J65" t="str">
        <f t="shared" si="9"/>
        <v>11340/543965</v>
      </c>
      <c r="K65">
        <f>VLOOKUP(D65,Schools!$A:$Z,9,0)</f>
        <v>400157</v>
      </c>
      <c r="L65" s="75" t="s">
        <v>85</v>
      </c>
      <c r="M65" s="75" t="s">
        <v>55</v>
      </c>
      <c r="N65" s="75" t="s">
        <v>51</v>
      </c>
      <c r="O65" s="78" t="str">
        <f>VLOOKUP(D65,Schools!A:D,4,0)</f>
        <v>PRU</v>
      </c>
      <c r="P65" s="75">
        <f t="shared" si="10"/>
        <v>11340</v>
      </c>
      <c r="Q65" s="78">
        <f t="shared" si="11"/>
        <v>543965</v>
      </c>
      <c r="R65" s="79">
        <v>0</v>
      </c>
      <c r="S65" s="79">
        <v>0</v>
      </c>
      <c r="T65" s="79">
        <v>667.31</v>
      </c>
      <c r="U65" s="79">
        <v>345.91999999999996</v>
      </c>
      <c r="V65" s="79">
        <v>345.91999999999996</v>
      </c>
      <c r="W65" s="79">
        <v>345.91999999999996</v>
      </c>
      <c r="X65" s="79">
        <v>345.91999999999996</v>
      </c>
      <c r="Y65" s="79">
        <f t="shared" si="12"/>
        <v>2050.9899999999998</v>
      </c>
      <c r="Z65" s="319">
        <f t="shared" si="13"/>
        <v>2421.5100000000002</v>
      </c>
      <c r="AA65" s="319"/>
      <c r="AB65" s="319">
        <f t="shared" si="14"/>
        <v>2421.5100000000002</v>
      </c>
      <c r="AC65" s="79"/>
      <c r="AD65" s="319">
        <f t="shared" si="15"/>
        <v>4472.5</v>
      </c>
      <c r="AE65" s="79"/>
      <c r="AF65" s="79"/>
      <c r="AG65" s="79"/>
      <c r="AH65" s="79"/>
      <c r="AI65" s="79"/>
      <c r="AJ65" s="52"/>
      <c r="AK65" s="53">
        <f t="shared" si="16"/>
        <v>0</v>
      </c>
      <c r="AL65" s="79"/>
      <c r="AO65">
        <f t="shared" si="17"/>
        <v>1</v>
      </c>
      <c r="AP65" s="8">
        <f t="shared" si="38"/>
        <v>4472.5</v>
      </c>
      <c r="AQ65" s="8">
        <f t="shared" si="38"/>
        <v>0</v>
      </c>
      <c r="AR65" s="8">
        <f t="shared" si="38"/>
        <v>0</v>
      </c>
      <c r="AS65" s="8">
        <f t="shared" si="38"/>
        <v>0</v>
      </c>
      <c r="AT65" s="8">
        <f t="shared" si="38"/>
        <v>0</v>
      </c>
      <c r="AU65" s="8">
        <f t="shared" si="38"/>
        <v>0</v>
      </c>
      <c r="AV65" s="8">
        <f t="shared" si="38"/>
        <v>0</v>
      </c>
      <c r="AW65" s="8">
        <f t="shared" si="38"/>
        <v>0</v>
      </c>
      <c r="AX65" s="8">
        <f t="shared" si="38"/>
        <v>0</v>
      </c>
      <c r="AY65" s="8">
        <f t="shared" si="38"/>
        <v>0</v>
      </c>
      <c r="AZ65" s="8">
        <f t="shared" si="38"/>
        <v>0</v>
      </c>
      <c r="BA65" s="8">
        <f t="shared" si="38"/>
        <v>0</v>
      </c>
      <c r="BB65" s="8">
        <f t="shared" si="38"/>
        <v>0</v>
      </c>
      <c r="BC65" s="8">
        <f t="shared" si="18"/>
        <v>4472.5</v>
      </c>
      <c r="BD65" s="53">
        <f t="shared" si="19"/>
        <v>0</v>
      </c>
      <c r="BE65" s="80">
        <f t="shared" si="20"/>
        <v>0</v>
      </c>
      <c r="BH65" s="183" t="str">
        <f>VLOOKUP(D65,Schools!A:Q,17,0)</f>
        <v>A</v>
      </c>
      <c r="BI65" s="52">
        <f t="shared" si="21"/>
        <v>0</v>
      </c>
      <c r="BJ65" s="52">
        <f t="shared" si="22"/>
        <v>0</v>
      </c>
      <c r="BK65" s="52">
        <f t="shared" si="23"/>
        <v>13417.5</v>
      </c>
      <c r="BL65" s="52">
        <f t="shared" si="24"/>
        <v>2050.9899999999998</v>
      </c>
      <c r="BM65" s="53">
        <f t="shared" si="25"/>
        <v>11366.51</v>
      </c>
      <c r="BN65" s="52">
        <f t="shared" si="26"/>
        <v>8945</v>
      </c>
      <c r="BO65" s="8">
        <f t="shared" si="27"/>
        <v>4472.5</v>
      </c>
      <c r="BP65" s="52">
        <f t="shared" si="28"/>
        <v>2421.5100000000002</v>
      </c>
      <c r="BQ65" s="1">
        <f t="shared" si="29"/>
        <v>0</v>
      </c>
      <c r="BR65" s="52">
        <f t="shared" si="30"/>
        <v>2421.5100000000002</v>
      </c>
      <c r="BS65" s="1">
        <f t="shared" si="31"/>
        <v>0</v>
      </c>
      <c r="BT65" s="53">
        <f t="shared" si="32"/>
        <v>4473</v>
      </c>
      <c r="BU65" s="53">
        <f t="shared" si="33"/>
        <v>1</v>
      </c>
      <c r="BV65" t="str">
        <f t="shared" si="34"/>
        <v/>
      </c>
    </row>
    <row r="66" spans="1:74" x14ac:dyDescent="0.25">
      <c r="A66" t="str">
        <f t="shared" si="7"/>
        <v>GRANTS</v>
      </c>
      <c r="B66" s="75" t="s">
        <v>3620</v>
      </c>
      <c r="C66" s="76">
        <v>44027</v>
      </c>
      <c r="D66" s="75">
        <f>Schools!A106</f>
        <v>3021100</v>
      </c>
      <c r="E66" t="str">
        <f>VLOOKUP(D66,Schools!A:B,2,0)</f>
        <v>Pavilion</v>
      </c>
      <c r="F66" t="str">
        <f>VLOOKUP(D66,Schools!$A:$Z,3,0)</f>
        <v>M</v>
      </c>
      <c r="G66" s="77">
        <v>6328.75</v>
      </c>
      <c r="H66" s="75" t="s">
        <v>3621</v>
      </c>
      <c r="I66" s="75"/>
      <c r="J66" t="str">
        <f t="shared" si="9"/>
        <v>11340/543965</v>
      </c>
      <c r="K66">
        <f>VLOOKUP(D66,Schools!$A:$Z,9,0)</f>
        <v>400156</v>
      </c>
      <c r="L66" s="75" t="s">
        <v>85</v>
      </c>
      <c r="M66" s="75" t="s">
        <v>55</v>
      </c>
      <c r="N66" s="75" t="s">
        <v>51</v>
      </c>
      <c r="O66" s="78" t="str">
        <f>VLOOKUP(D66,Schools!A:D,4,0)</f>
        <v>PRU</v>
      </c>
      <c r="P66" s="75">
        <f t="shared" si="10"/>
        <v>11340</v>
      </c>
      <c r="Q66" s="78">
        <f t="shared" si="11"/>
        <v>543965</v>
      </c>
      <c r="R66" s="79">
        <v>0</v>
      </c>
      <c r="S66" s="79">
        <v>0</v>
      </c>
      <c r="T66" s="79">
        <v>1004.81</v>
      </c>
      <c r="U66" s="79">
        <v>483.98999999999995</v>
      </c>
      <c r="V66" s="79">
        <v>483.98999999999995</v>
      </c>
      <c r="W66" s="79">
        <v>483.98999999999995</v>
      </c>
      <c r="X66" s="79">
        <v>483.98999999999995</v>
      </c>
      <c r="Y66" s="79">
        <f t="shared" si="12"/>
        <v>2940.7699999999995</v>
      </c>
      <c r="Z66" s="319">
        <f t="shared" si="13"/>
        <v>3387.9800000000005</v>
      </c>
      <c r="AA66" s="319"/>
      <c r="AB66" s="319">
        <f t="shared" si="14"/>
        <v>3387.9800000000005</v>
      </c>
      <c r="AC66" s="79"/>
      <c r="AD66" s="319">
        <f t="shared" si="15"/>
        <v>6328.75</v>
      </c>
      <c r="AE66" s="79"/>
      <c r="AF66" s="79"/>
      <c r="AG66" s="79"/>
      <c r="AH66" s="79"/>
      <c r="AI66" s="79"/>
      <c r="AJ66" s="52"/>
      <c r="AK66" s="53">
        <f t="shared" si="16"/>
        <v>0</v>
      </c>
      <c r="AL66" s="79"/>
      <c r="AO66">
        <f t="shared" si="17"/>
        <v>1</v>
      </c>
      <c r="AP66" s="8">
        <f t="shared" si="38"/>
        <v>6328.75</v>
      </c>
      <c r="AQ66" s="8">
        <f t="shared" si="38"/>
        <v>0</v>
      </c>
      <c r="AR66" s="8">
        <f t="shared" si="38"/>
        <v>0</v>
      </c>
      <c r="AS66" s="8">
        <f t="shared" si="38"/>
        <v>0</v>
      </c>
      <c r="AT66" s="8">
        <f t="shared" si="38"/>
        <v>0</v>
      </c>
      <c r="AU66" s="8">
        <f t="shared" si="38"/>
        <v>0</v>
      </c>
      <c r="AV66" s="8">
        <f t="shared" si="38"/>
        <v>0</v>
      </c>
      <c r="AW66" s="8">
        <f t="shared" si="38"/>
        <v>0</v>
      </c>
      <c r="AX66" s="8">
        <f t="shared" si="38"/>
        <v>0</v>
      </c>
      <c r="AY66" s="8">
        <f t="shared" si="38"/>
        <v>0</v>
      </c>
      <c r="AZ66" s="8">
        <f t="shared" si="38"/>
        <v>0</v>
      </c>
      <c r="BA66" s="8">
        <f t="shared" si="38"/>
        <v>0</v>
      </c>
      <c r="BB66" s="8">
        <f t="shared" si="38"/>
        <v>0</v>
      </c>
      <c r="BC66" s="8">
        <f t="shared" si="18"/>
        <v>6328.75</v>
      </c>
      <c r="BD66" s="53">
        <f t="shared" si="19"/>
        <v>0</v>
      </c>
      <c r="BE66" s="80">
        <f t="shared" si="20"/>
        <v>0</v>
      </c>
      <c r="BH66" s="183" t="str">
        <f>VLOOKUP(D66,Schools!A:Q,17,0)</f>
        <v>D</v>
      </c>
      <c r="BI66" s="52">
        <f t="shared" si="21"/>
        <v>0</v>
      </c>
      <c r="BJ66" s="52">
        <f t="shared" si="22"/>
        <v>0</v>
      </c>
      <c r="BK66" s="52">
        <f t="shared" si="23"/>
        <v>18986.25</v>
      </c>
      <c r="BL66" s="52">
        <f t="shared" si="24"/>
        <v>2940.7699999999995</v>
      </c>
      <c r="BM66" s="53">
        <f t="shared" si="25"/>
        <v>16045.48</v>
      </c>
      <c r="BN66" s="52">
        <f t="shared" si="26"/>
        <v>12657.5</v>
      </c>
      <c r="BO66" s="8">
        <f t="shared" si="27"/>
        <v>6328.75</v>
      </c>
      <c r="BP66" s="52">
        <f t="shared" si="28"/>
        <v>3387.9800000000005</v>
      </c>
      <c r="BQ66" s="1">
        <f t="shared" si="29"/>
        <v>0</v>
      </c>
      <c r="BR66" s="52">
        <f t="shared" si="30"/>
        <v>3387.9800000000005</v>
      </c>
      <c r="BS66" s="1">
        <f t="shared" si="31"/>
        <v>0</v>
      </c>
      <c r="BT66" s="53">
        <f t="shared" si="32"/>
        <v>6329</v>
      </c>
      <c r="BU66" s="53">
        <f t="shared" si="33"/>
        <v>0</v>
      </c>
      <c r="BV66" t="str">
        <f t="shared" si="34"/>
        <v/>
      </c>
    </row>
    <row r="67" spans="1:74" x14ac:dyDescent="0.25">
      <c r="A67" t="str">
        <f t="shared" si="7"/>
        <v>GRANTS</v>
      </c>
      <c r="B67" s="75" t="s">
        <v>3620</v>
      </c>
      <c r="C67" s="76">
        <v>44027</v>
      </c>
      <c r="D67" s="75">
        <f>Schools!A117</f>
        <v>3024003</v>
      </c>
      <c r="E67" t="str">
        <f>VLOOKUP(D67,Schools!A:B,2,0)</f>
        <v>Friern Barnet School</v>
      </c>
      <c r="F67" t="str">
        <f>VLOOKUP(D67,Schools!$A:$Z,3,0)</f>
        <v>M</v>
      </c>
      <c r="G67" s="77">
        <v>17213.120000000003</v>
      </c>
      <c r="H67" s="75" t="s">
        <v>3621</v>
      </c>
      <c r="I67" s="75"/>
      <c r="J67" t="str">
        <f t="shared" si="9"/>
        <v>11339/543965</v>
      </c>
      <c r="K67">
        <f>VLOOKUP(D67,Schools!$A:$Z,9,0)</f>
        <v>400033</v>
      </c>
      <c r="L67" s="75" t="s">
        <v>85</v>
      </c>
      <c r="M67" s="75" t="s">
        <v>55</v>
      </c>
      <c r="N67" s="75" t="s">
        <v>51</v>
      </c>
      <c r="O67" s="78" t="str">
        <f>VLOOKUP(D67,Schools!A:D,4,0)</f>
        <v>Secondary</v>
      </c>
      <c r="P67" s="75">
        <f t="shared" si="10"/>
        <v>11339</v>
      </c>
      <c r="Q67" s="78">
        <f t="shared" si="11"/>
        <v>543965</v>
      </c>
      <c r="R67" s="79">
        <v>0</v>
      </c>
      <c r="S67" s="79">
        <v>0</v>
      </c>
      <c r="T67" s="79">
        <v>2632.6</v>
      </c>
      <c r="U67" s="79">
        <v>1325.5</v>
      </c>
      <c r="V67" s="79">
        <v>1325.5</v>
      </c>
      <c r="W67" s="79">
        <v>1325.5</v>
      </c>
      <c r="X67" s="79">
        <v>1325.5</v>
      </c>
      <c r="Y67" s="79">
        <f t="shared" si="12"/>
        <v>7934.6</v>
      </c>
      <c r="Z67" s="319">
        <f t="shared" si="13"/>
        <v>9278.5200000000023</v>
      </c>
      <c r="AA67" s="319"/>
      <c r="AB67" s="319">
        <f t="shared" si="14"/>
        <v>9278.5200000000023</v>
      </c>
      <c r="AC67" s="79"/>
      <c r="AD67" s="319">
        <f t="shared" si="15"/>
        <v>17213.120000000003</v>
      </c>
      <c r="AE67" s="79"/>
      <c r="AF67" s="79"/>
      <c r="AG67" s="79"/>
      <c r="AH67" s="79"/>
      <c r="AI67" s="79"/>
      <c r="AJ67" s="52"/>
      <c r="AK67" s="53">
        <f t="shared" si="16"/>
        <v>0</v>
      </c>
      <c r="AL67" s="79"/>
      <c r="AO67">
        <f t="shared" si="17"/>
        <v>1</v>
      </c>
      <c r="AP67" s="8">
        <f t="shared" si="38"/>
        <v>17213.12</v>
      </c>
      <c r="AQ67" s="8">
        <f t="shared" si="38"/>
        <v>0</v>
      </c>
      <c r="AR67" s="8">
        <f t="shared" si="38"/>
        <v>0</v>
      </c>
      <c r="AS67" s="8">
        <f t="shared" si="38"/>
        <v>0</v>
      </c>
      <c r="AT67" s="8">
        <f t="shared" si="38"/>
        <v>0</v>
      </c>
      <c r="AU67" s="8">
        <f t="shared" si="38"/>
        <v>0</v>
      </c>
      <c r="AV67" s="8">
        <f t="shared" si="38"/>
        <v>0</v>
      </c>
      <c r="AW67" s="8">
        <f t="shared" si="38"/>
        <v>0</v>
      </c>
      <c r="AX67" s="8">
        <f t="shared" si="38"/>
        <v>0</v>
      </c>
      <c r="AY67" s="8">
        <f t="shared" si="38"/>
        <v>0</v>
      </c>
      <c r="AZ67" s="8">
        <f t="shared" si="38"/>
        <v>0</v>
      </c>
      <c r="BA67" s="8">
        <f t="shared" si="38"/>
        <v>0</v>
      </c>
      <c r="BB67" s="8">
        <f t="shared" si="38"/>
        <v>0</v>
      </c>
      <c r="BC67" s="8">
        <f t="shared" si="18"/>
        <v>17213.12</v>
      </c>
      <c r="BD67" s="53">
        <f t="shared" si="19"/>
        <v>0</v>
      </c>
      <c r="BE67" s="80">
        <f t="shared" si="20"/>
        <v>0</v>
      </c>
      <c r="BH67" s="183" t="str">
        <f>VLOOKUP(D67,Schools!A:Q,17,0)</f>
        <v>D</v>
      </c>
      <c r="BI67" s="52">
        <f t="shared" si="21"/>
        <v>0</v>
      </c>
      <c r="BJ67" s="52">
        <f t="shared" si="22"/>
        <v>0</v>
      </c>
      <c r="BK67" s="52">
        <f t="shared" si="23"/>
        <v>51639.360000000008</v>
      </c>
      <c r="BL67" s="52">
        <f t="shared" si="24"/>
        <v>7934.6</v>
      </c>
      <c r="BM67" s="53">
        <f t="shared" si="25"/>
        <v>43704.760000000009</v>
      </c>
      <c r="BN67" s="52">
        <f t="shared" si="26"/>
        <v>34426.240000000005</v>
      </c>
      <c r="BO67" s="8">
        <f t="shared" si="27"/>
        <v>17213.12</v>
      </c>
      <c r="BP67" s="52">
        <f t="shared" si="28"/>
        <v>9278.5199999999986</v>
      </c>
      <c r="BQ67" s="1">
        <f t="shared" si="29"/>
        <v>0</v>
      </c>
      <c r="BR67" s="52">
        <f t="shared" si="30"/>
        <v>9278.5199999999986</v>
      </c>
      <c r="BS67" s="1">
        <f t="shared" si="31"/>
        <v>0</v>
      </c>
      <c r="BT67" s="53">
        <f t="shared" si="32"/>
        <v>17213</v>
      </c>
      <c r="BU67" s="53">
        <f t="shared" si="33"/>
        <v>0</v>
      </c>
      <c r="BV67" t="str">
        <f t="shared" si="34"/>
        <v/>
      </c>
    </row>
    <row r="68" spans="1:74" x14ac:dyDescent="0.25">
      <c r="A68" t="str">
        <f t="shared" si="7"/>
        <v>GRANTS</v>
      </c>
      <c r="B68" s="75" t="s">
        <v>3620</v>
      </c>
      <c r="C68" s="76">
        <v>44027</v>
      </c>
      <c r="D68" s="75">
        <f>Schools!A135</f>
        <v>3027010</v>
      </c>
      <c r="E68" t="str">
        <f>VLOOKUP(D68,Schools!A:B,2,0)</f>
        <v>Mapledown</v>
      </c>
      <c r="F68" t="str">
        <f>VLOOKUP(D68,Schools!$A:$Z,3,0)</f>
        <v>M</v>
      </c>
      <c r="G68" s="77">
        <v>6632.5</v>
      </c>
      <c r="H68" s="75" t="s">
        <v>3621</v>
      </c>
      <c r="I68" s="75"/>
      <c r="J68" t="str">
        <f t="shared" si="9"/>
        <v>11340/543965</v>
      </c>
      <c r="K68">
        <f>VLOOKUP(D68,Schools!$A:$Z,9,0)</f>
        <v>400063</v>
      </c>
      <c r="L68" s="75" t="s">
        <v>85</v>
      </c>
      <c r="M68" s="75" t="s">
        <v>55</v>
      </c>
      <c r="N68" s="75" t="s">
        <v>51</v>
      </c>
      <c r="O68" s="78" t="str">
        <f>VLOOKUP(D68,Schools!A:D,4,0)</f>
        <v>Special</v>
      </c>
      <c r="P68" s="75">
        <f t="shared" si="10"/>
        <v>11340</v>
      </c>
      <c r="Q68" s="78">
        <f t="shared" si="11"/>
        <v>543965</v>
      </c>
      <c r="R68" s="79">
        <v>0</v>
      </c>
      <c r="S68" s="79">
        <v>0</v>
      </c>
      <c r="T68" s="79">
        <v>1015.19</v>
      </c>
      <c r="U68" s="79">
        <v>510.67</v>
      </c>
      <c r="V68" s="79">
        <v>510.67</v>
      </c>
      <c r="W68" s="79">
        <v>510.67</v>
      </c>
      <c r="X68" s="79">
        <v>510.67</v>
      </c>
      <c r="Y68" s="79">
        <f t="shared" si="12"/>
        <v>3057.8700000000003</v>
      </c>
      <c r="Z68" s="319">
        <f t="shared" si="13"/>
        <v>3574.6299999999997</v>
      </c>
      <c r="AA68" s="319"/>
      <c r="AB68" s="319">
        <f t="shared" si="14"/>
        <v>3574.6299999999997</v>
      </c>
      <c r="AC68" s="79"/>
      <c r="AD68" s="319">
        <f t="shared" si="15"/>
        <v>6632.5</v>
      </c>
      <c r="AE68" s="79"/>
      <c r="AF68" s="79"/>
      <c r="AG68" s="79"/>
      <c r="AH68" s="79"/>
      <c r="AI68" s="79"/>
      <c r="AJ68" s="52"/>
      <c r="AK68" s="53">
        <f t="shared" si="16"/>
        <v>0</v>
      </c>
      <c r="AL68" s="79"/>
      <c r="AO68">
        <f t="shared" si="17"/>
        <v>1</v>
      </c>
      <c r="AP68" s="8">
        <f t="shared" si="38"/>
        <v>6632.5</v>
      </c>
      <c r="AQ68" s="8">
        <f t="shared" si="38"/>
        <v>0</v>
      </c>
      <c r="AR68" s="8">
        <f t="shared" si="38"/>
        <v>0</v>
      </c>
      <c r="AS68" s="8">
        <f t="shared" si="38"/>
        <v>0</v>
      </c>
      <c r="AT68" s="8">
        <f t="shared" si="38"/>
        <v>0</v>
      </c>
      <c r="AU68" s="8">
        <f t="shared" si="38"/>
        <v>0</v>
      </c>
      <c r="AV68" s="8">
        <f t="shared" si="38"/>
        <v>0</v>
      </c>
      <c r="AW68" s="8">
        <f t="shared" si="38"/>
        <v>0</v>
      </c>
      <c r="AX68" s="8">
        <f t="shared" si="38"/>
        <v>0</v>
      </c>
      <c r="AY68" s="8">
        <f t="shared" si="38"/>
        <v>0</v>
      </c>
      <c r="AZ68" s="8">
        <f t="shared" si="38"/>
        <v>0</v>
      </c>
      <c r="BA68" s="8">
        <f t="shared" si="38"/>
        <v>0</v>
      </c>
      <c r="BB68" s="8">
        <f t="shared" si="38"/>
        <v>0</v>
      </c>
      <c r="BC68" s="8">
        <f t="shared" si="18"/>
        <v>6632.5</v>
      </c>
      <c r="BD68" s="53">
        <f t="shared" si="19"/>
        <v>0</v>
      </c>
      <c r="BE68" s="80">
        <f t="shared" si="20"/>
        <v>0</v>
      </c>
      <c r="BH68" s="183" t="str">
        <f>VLOOKUP(D68,Schools!A:Q,17,0)</f>
        <v>D</v>
      </c>
      <c r="BI68" s="52">
        <f t="shared" si="21"/>
        <v>0</v>
      </c>
      <c r="BJ68" s="52">
        <f t="shared" si="22"/>
        <v>0</v>
      </c>
      <c r="BK68" s="52">
        <f t="shared" si="23"/>
        <v>19897.5</v>
      </c>
      <c r="BL68" s="52">
        <f t="shared" si="24"/>
        <v>3057.8700000000003</v>
      </c>
      <c r="BM68" s="53">
        <f t="shared" si="25"/>
        <v>16839.63</v>
      </c>
      <c r="BN68" s="52">
        <f t="shared" si="26"/>
        <v>13265</v>
      </c>
      <c r="BO68" s="8">
        <f t="shared" si="27"/>
        <v>6632.5</v>
      </c>
      <c r="BP68" s="52">
        <f t="shared" si="28"/>
        <v>3574.6299999999997</v>
      </c>
      <c r="BQ68" s="1">
        <f t="shared" si="29"/>
        <v>0</v>
      </c>
      <c r="BR68" s="52">
        <f t="shared" si="30"/>
        <v>3574.6299999999997</v>
      </c>
      <c r="BS68" s="1">
        <f t="shared" si="31"/>
        <v>0</v>
      </c>
      <c r="BT68" s="53">
        <f t="shared" si="32"/>
        <v>6633</v>
      </c>
      <c r="BU68" s="53">
        <f t="shared" si="33"/>
        <v>1</v>
      </c>
      <c r="BV68" t="str">
        <f t="shared" si="34"/>
        <v/>
      </c>
    </row>
    <row r="69" spans="1:74" x14ac:dyDescent="0.25">
      <c r="A69" t="str">
        <f t="shared" si="7"/>
        <v>GRANTS</v>
      </c>
      <c r="B69" s="75" t="s">
        <v>3620</v>
      </c>
      <c r="C69" s="76">
        <v>44027</v>
      </c>
      <c r="D69" s="75">
        <f>Schools!A136</f>
        <v>3027005</v>
      </c>
      <c r="E69" t="str">
        <f>VLOOKUP(D69,Schools!A:B,2,0)</f>
        <v>Northway</v>
      </c>
      <c r="F69" t="str">
        <f>VLOOKUP(D69,Schools!$A:$Z,3,0)</f>
        <v>M</v>
      </c>
      <c r="G69" s="77">
        <v>7881.25</v>
      </c>
      <c r="H69" s="75" t="s">
        <v>3621</v>
      </c>
      <c r="I69" s="75"/>
      <c r="J69" t="str">
        <f t="shared" si="9"/>
        <v>11340/543965</v>
      </c>
      <c r="K69">
        <f>VLOOKUP(D69,Schools!$A:$Z,9,0)</f>
        <v>400034</v>
      </c>
      <c r="L69" s="75" t="s">
        <v>85</v>
      </c>
      <c r="M69" s="75" t="s">
        <v>55</v>
      </c>
      <c r="N69" s="75" t="s">
        <v>51</v>
      </c>
      <c r="O69" s="78" t="str">
        <f>VLOOKUP(D69,Schools!A:D,4,0)</f>
        <v>Special</v>
      </c>
      <c r="P69" s="75">
        <f t="shared" si="10"/>
        <v>11340</v>
      </c>
      <c r="Q69" s="78">
        <f t="shared" si="11"/>
        <v>543965</v>
      </c>
      <c r="R69" s="79">
        <v>0</v>
      </c>
      <c r="S69" s="79">
        <v>0</v>
      </c>
      <c r="T69" s="79">
        <v>1186.54</v>
      </c>
      <c r="U69" s="79">
        <v>608.61</v>
      </c>
      <c r="V69" s="79">
        <v>608.61</v>
      </c>
      <c r="W69" s="79">
        <v>608.61</v>
      </c>
      <c r="X69" s="79">
        <v>608.61</v>
      </c>
      <c r="Y69" s="79">
        <f t="shared" si="12"/>
        <v>3620.9800000000005</v>
      </c>
      <c r="Z69" s="319">
        <f t="shared" si="13"/>
        <v>4260.2699999999995</v>
      </c>
      <c r="AA69" s="319"/>
      <c r="AB69" s="319">
        <f t="shared" si="14"/>
        <v>4260.2699999999995</v>
      </c>
      <c r="AC69" s="79"/>
      <c r="AD69" s="319">
        <f t="shared" si="15"/>
        <v>7881.25</v>
      </c>
      <c r="AE69" s="79"/>
      <c r="AF69" s="79"/>
      <c r="AG69" s="79"/>
      <c r="AH69" s="79"/>
      <c r="AI69" s="79"/>
      <c r="AJ69" s="52"/>
      <c r="AK69" s="53">
        <f t="shared" si="16"/>
        <v>0</v>
      </c>
      <c r="AL69" s="79"/>
      <c r="AO69">
        <f t="shared" si="17"/>
        <v>1</v>
      </c>
      <c r="AP69" s="8">
        <f t="shared" si="38"/>
        <v>7881.25</v>
      </c>
      <c r="AQ69" s="8">
        <f t="shared" si="38"/>
        <v>0</v>
      </c>
      <c r="AR69" s="8">
        <f t="shared" si="38"/>
        <v>0</v>
      </c>
      <c r="AS69" s="8">
        <f t="shared" si="38"/>
        <v>0</v>
      </c>
      <c r="AT69" s="8">
        <f t="shared" si="38"/>
        <v>0</v>
      </c>
      <c r="AU69" s="8">
        <f t="shared" si="38"/>
        <v>0</v>
      </c>
      <c r="AV69" s="8">
        <f t="shared" si="38"/>
        <v>0</v>
      </c>
      <c r="AW69" s="8">
        <f t="shared" si="38"/>
        <v>0</v>
      </c>
      <c r="AX69" s="8">
        <f t="shared" si="38"/>
        <v>0</v>
      </c>
      <c r="AY69" s="8">
        <f t="shared" si="38"/>
        <v>0</v>
      </c>
      <c r="AZ69" s="8">
        <f t="shared" si="38"/>
        <v>0</v>
      </c>
      <c r="BA69" s="8">
        <f t="shared" si="38"/>
        <v>0</v>
      </c>
      <c r="BB69" s="8">
        <f t="shared" si="38"/>
        <v>0</v>
      </c>
      <c r="BC69" s="8">
        <f t="shared" si="18"/>
        <v>7881.25</v>
      </c>
      <c r="BD69" s="53">
        <f t="shared" si="19"/>
        <v>0</v>
      </c>
      <c r="BE69" s="80">
        <f t="shared" si="20"/>
        <v>0</v>
      </c>
      <c r="BH69" s="183" t="str">
        <f>VLOOKUP(D69,Schools!A:Q,17,0)</f>
        <v>A</v>
      </c>
      <c r="BI69" s="52">
        <f t="shared" si="21"/>
        <v>0</v>
      </c>
      <c r="BJ69" s="52">
        <f t="shared" si="22"/>
        <v>0</v>
      </c>
      <c r="BK69" s="52">
        <f t="shared" si="23"/>
        <v>23643.75</v>
      </c>
      <c r="BL69" s="52">
        <f t="shared" si="24"/>
        <v>3620.9800000000005</v>
      </c>
      <c r="BM69" s="53">
        <f t="shared" si="25"/>
        <v>20022.77</v>
      </c>
      <c r="BN69" s="52">
        <f t="shared" si="26"/>
        <v>15762.5</v>
      </c>
      <c r="BO69" s="8">
        <f t="shared" si="27"/>
        <v>7881.25</v>
      </c>
      <c r="BP69" s="52">
        <f t="shared" si="28"/>
        <v>4260.2699999999995</v>
      </c>
      <c r="BQ69" s="1">
        <f t="shared" si="29"/>
        <v>0</v>
      </c>
      <c r="BR69" s="52">
        <f t="shared" si="30"/>
        <v>4260.2699999999995</v>
      </c>
      <c r="BS69" s="1">
        <f t="shared" si="31"/>
        <v>0</v>
      </c>
      <c r="BT69" s="53">
        <f t="shared" si="32"/>
        <v>7881</v>
      </c>
      <c r="BU69" s="53">
        <f t="shared" si="33"/>
        <v>0</v>
      </c>
      <c r="BV69" t="str">
        <f t="shared" si="34"/>
        <v/>
      </c>
    </row>
    <row r="70" spans="1:74" x14ac:dyDescent="0.25">
      <c r="A70" t="str">
        <f t="shared" si="7"/>
        <v>GRANTS</v>
      </c>
      <c r="B70" s="75" t="s">
        <v>3620</v>
      </c>
      <c r="C70" s="76">
        <v>44027</v>
      </c>
      <c r="D70" s="75">
        <f>Schools!A139</f>
        <v>3027009</v>
      </c>
      <c r="E70" t="str">
        <f>VLOOKUP(D70,Schools!A:B,2,0)</f>
        <v>Oakleigh</v>
      </c>
      <c r="F70" t="str">
        <f>VLOOKUP(D70,Schools!$A:$Z,3,0)</f>
        <v>M</v>
      </c>
      <c r="G70" s="77">
        <v>7834</v>
      </c>
      <c r="H70" s="75" t="s">
        <v>3621</v>
      </c>
      <c r="I70" s="75"/>
      <c r="J70" t="str">
        <f t="shared" si="9"/>
        <v>11340/543965</v>
      </c>
      <c r="K70">
        <f>VLOOKUP(D70,Schools!$A:$Z,9,0)</f>
        <v>400091</v>
      </c>
      <c r="L70" s="75" t="s">
        <v>85</v>
      </c>
      <c r="M70" s="75" t="s">
        <v>55</v>
      </c>
      <c r="N70" s="75" t="s">
        <v>51</v>
      </c>
      <c r="O70" s="78" t="str">
        <f>VLOOKUP(D70,Schools!A:D,4,0)</f>
        <v>Special</v>
      </c>
      <c r="P70" s="75">
        <f t="shared" si="10"/>
        <v>11340</v>
      </c>
      <c r="Q70" s="78">
        <f t="shared" si="11"/>
        <v>543965</v>
      </c>
      <c r="R70" s="79">
        <v>0</v>
      </c>
      <c r="S70" s="79">
        <v>0</v>
      </c>
      <c r="T70" s="79">
        <v>1168.8800000000001</v>
      </c>
      <c r="U70" s="79">
        <v>605.92000000000007</v>
      </c>
      <c r="V70" s="79">
        <v>605.92000000000007</v>
      </c>
      <c r="W70" s="79">
        <v>605.92000000000007</v>
      </c>
      <c r="X70" s="79">
        <v>605.92000000000007</v>
      </c>
      <c r="Y70" s="79">
        <f t="shared" si="12"/>
        <v>3592.5600000000004</v>
      </c>
      <c r="Z70" s="319">
        <f t="shared" si="13"/>
        <v>4241.4399999999996</v>
      </c>
      <c r="AA70" s="319"/>
      <c r="AB70" s="319">
        <f t="shared" si="14"/>
        <v>4241.4399999999996</v>
      </c>
      <c r="AC70" s="79"/>
      <c r="AD70" s="319">
        <f t="shared" si="15"/>
        <v>7834</v>
      </c>
      <c r="AE70" s="79"/>
      <c r="AF70" s="79"/>
      <c r="AG70" s="79"/>
      <c r="AH70" s="79"/>
      <c r="AI70" s="79"/>
      <c r="AJ70" s="52"/>
      <c r="AK70" s="53">
        <f t="shared" si="16"/>
        <v>0</v>
      </c>
      <c r="AL70" s="79"/>
      <c r="AO70">
        <f t="shared" si="17"/>
        <v>1</v>
      </c>
      <c r="AP70" s="8">
        <f t="shared" si="38"/>
        <v>7834</v>
      </c>
      <c r="AQ70" s="8">
        <f t="shared" si="38"/>
        <v>0</v>
      </c>
      <c r="AR70" s="8">
        <f t="shared" si="38"/>
        <v>0</v>
      </c>
      <c r="AS70" s="8">
        <f t="shared" si="38"/>
        <v>0</v>
      </c>
      <c r="AT70" s="8">
        <f t="shared" si="38"/>
        <v>0</v>
      </c>
      <c r="AU70" s="8">
        <f t="shared" si="38"/>
        <v>0</v>
      </c>
      <c r="AV70" s="8">
        <f t="shared" si="38"/>
        <v>0</v>
      </c>
      <c r="AW70" s="8">
        <f t="shared" si="38"/>
        <v>0</v>
      </c>
      <c r="AX70" s="8">
        <f t="shared" si="38"/>
        <v>0</v>
      </c>
      <c r="AY70" s="8">
        <f t="shared" si="38"/>
        <v>0</v>
      </c>
      <c r="AZ70" s="8">
        <f t="shared" si="38"/>
        <v>0</v>
      </c>
      <c r="BA70" s="8">
        <f t="shared" si="38"/>
        <v>0</v>
      </c>
      <c r="BB70" s="8">
        <f t="shared" si="38"/>
        <v>0</v>
      </c>
      <c r="BC70" s="8">
        <f t="shared" si="18"/>
        <v>7834</v>
      </c>
      <c r="BD70" s="53">
        <f t="shared" si="19"/>
        <v>0</v>
      </c>
      <c r="BE70" s="80">
        <f t="shared" si="20"/>
        <v>0</v>
      </c>
      <c r="BH70" s="183" t="str">
        <f>VLOOKUP(D70,Schools!A:Q,17,0)</f>
        <v>D</v>
      </c>
      <c r="BI70" s="52">
        <f t="shared" si="21"/>
        <v>0</v>
      </c>
      <c r="BJ70" s="52">
        <f t="shared" si="22"/>
        <v>0</v>
      </c>
      <c r="BK70" s="52">
        <f t="shared" si="23"/>
        <v>23502</v>
      </c>
      <c r="BL70" s="52">
        <f t="shared" si="24"/>
        <v>3592.5600000000004</v>
      </c>
      <c r="BM70" s="53">
        <f t="shared" si="25"/>
        <v>19909.439999999999</v>
      </c>
      <c r="BN70" s="52">
        <f t="shared" si="26"/>
        <v>15668</v>
      </c>
      <c r="BO70" s="8">
        <f t="shared" si="27"/>
        <v>7834</v>
      </c>
      <c r="BP70" s="52">
        <f t="shared" si="28"/>
        <v>4241.4399999999996</v>
      </c>
      <c r="BQ70" s="1">
        <f t="shared" si="29"/>
        <v>0</v>
      </c>
      <c r="BR70" s="52">
        <f t="shared" si="30"/>
        <v>4241.4399999999996</v>
      </c>
      <c r="BS70" s="1">
        <f t="shared" si="31"/>
        <v>0</v>
      </c>
      <c r="BT70" s="53">
        <f t="shared" si="32"/>
        <v>7834</v>
      </c>
      <c r="BU70" s="53">
        <f t="shared" si="33"/>
        <v>0</v>
      </c>
      <c r="BV70" t="str">
        <f t="shared" si="34"/>
        <v/>
      </c>
    </row>
    <row r="71" spans="1:74" s="78" customFormat="1" x14ac:dyDescent="0.25">
      <c r="A71" s="160" t="str">
        <f t="shared" si="7"/>
        <v>GRANTS</v>
      </c>
      <c r="B71" s="160" t="s">
        <v>3620</v>
      </c>
      <c r="C71" s="231">
        <v>44027</v>
      </c>
      <c r="D71" s="160">
        <f>Schools!A14</f>
        <v>3023520</v>
      </c>
      <c r="E71" s="160" t="str">
        <f>VLOOKUP(D71,Schools!A:B,2,0)</f>
        <v>Akiva School</v>
      </c>
      <c r="F71" s="160" t="str">
        <f>VLOOKUP(D71,Schools!$A:$Z,3,0)</f>
        <v>M</v>
      </c>
      <c r="G71" s="232">
        <v>19590</v>
      </c>
      <c r="H71" s="160" t="s">
        <v>3621</v>
      </c>
      <c r="I71" s="160"/>
      <c r="J71" s="160" t="str">
        <f t="shared" si="9"/>
        <v>10166/543965</v>
      </c>
      <c r="K71" s="160">
        <f>VLOOKUP(D71,Schools!$A:$Z,9,0)</f>
        <v>400125</v>
      </c>
      <c r="L71" s="160" t="s">
        <v>85</v>
      </c>
      <c r="M71" s="160" t="s">
        <v>83</v>
      </c>
      <c r="N71" s="160" t="s">
        <v>4058</v>
      </c>
      <c r="O71" s="160" t="str">
        <f>VLOOKUP(D71,Schools!A:D,4,0)</f>
        <v>Primary</v>
      </c>
      <c r="P71" s="160">
        <f>IF(N71="DFC",VLOOKUP(O71,$AO$1:$AP$6,2,0),IF(F71="A","None",VLOOKUP(O71,$AM$1:$AN$7,2,0)))</f>
        <v>10166</v>
      </c>
      <c r="Q71" s="160">
        <f t="shared" si="11"/>
        <v>543965</v>
      </c>
      <c r="R71" s="233">
        <v>0</v>
      </c>
      <c r="S71" s="233">
        <v>0</v>
      </c>
      <c r="T71" s="233">
        <v>3013.85</v>
      </c>
      <c r="U71" s="233">
        <v>1506.92</v>
      </c>
      <c r="V71" s="233">
        <v>1506.92</v>
      </c>
      <c r="W71" s="233">
        <v>1506.92</v>
      </c>
      <c r="X71" s="233">
        <v>1506.92</v>
      </c>
      <c r="Y71" s="233">
        <f>SUM(R71:X71)</f>
        <v>9041.5300000000007</v>
      </c>
      <c r="Z71" s="233" t="s">
        <v>4261</v>
      </c>
      <c r="AA71" s="233"/>
      <c r="AB71" s="233">
        <v>0</v>
      </c>
      <c r="AC71" s="233"/>
      <c r="AD71" s="233">
        <f>AB71+Y71</f>
        <v>9041.5300000000007</v>
      </c>
      <c r="AE71" s="233"/>
      <c r="AF71" s="233"/>
      <c r="AG71" s="233"/>
      <c r="AH71" s="233"/>
      <c r="AI71" s="233"/>
      <c r="AJ71" s="234"/>
      <c r="AK71" s="234">
        <f t="shared" ref="AK71:AK80" si="39">AJ71-G71</f>
        <v>-19590</v>
      </c>
      <c r="AL71" s="233"/>
      <c r="AM71" s="160"/>
      <c r="AN71" s="160"/>
      <c r="AO71" s="160">
        <f t="shared" si="17"/>
        <v>1</v>
      </c>
      <c r="AP71" s="235">
        <f t="shared" ref="AP71:BB80" si="40">ROUND($G71*AP$16,2)*$AO71</f>
        <v>9795</v>
      </c>
      <c r="AQ71" s="235">
        <f t="shared" si="40"/>
        <v>0</v>
      </c>
      <c r="AR71" s="235">
        <f t="shared" si="40"/>
        <v>0</v>
      </c>
      <c r="AS71" s="235">
        <f t="shared" si="40"/>
        <v>0</v>
      </c>
      <c r="AT71" s="235">
        <f t="shared" si="40"/>
        <v>0</v>
      </c>
      <c r="AU71" s="235">
        <f t="shared" si="40"/>
        <v>0</v>
      </c>
      <c r="AV71" s="235">
        <f t="shared" si="40"/>
        <v>9795</v>
      </c>
      <c r="AW71" s="235">
        <f t="shared" si="40"/>
        <v>0</v>
      </c>
      <c r="AX71" s="235">
        <f t="shared" si="40"/>
        <v>0</v>
      </c>
      <c r="AY71" s="235">
        <f t="shared" si="40"/>
        <v>0</v>
      </c>
      <c r="AZ71" s="235">
        <f t="shared" si="40"/>
        <v>0</v>
      </c>
      <c r="BA71" s="235">
        <f t="shared" si="40"/>
        <v>0</v>
      </c>
      <c r="BB71" s="235">
        <f t="shared" si="40"/>
        <v>0</v>
      </c>
      <c r="BC71" s="235">
        <f t="shared" si="18"/>
        <v>19590</v>
      </c>
      <c r="BD71" s="236">
        <f t="shared" si="19"/>
        <v>0</v>
      </c>
      <c r="BE71" s="237">
        <f t="shared" si="20"/>
        <v>0</v>
      </c>
      <c r="BF71" s="160"/>
      <c r="BG71" s="160"/>
      <c r="BH71" s="238" t="str">
        <f>VLOOKUP(D71,Schools!A:Q,17,0)</f>
        <v>C</v>
      </c>
      <c r="BI71" s="234">
        <f t="shared" si="21"/>
        <v>0</v>
      </c>
      <c r="BJ71" s="234">
        <f t="shared" si="22"/>
        <v>0</v>
      </c>
      <c r="BK71" s="234">
        <f t="shared" si="23"/>
        <v>27124.590000000004</v>
      </c>
      <c r="BL71" s="239">
        <f t="shared" si="24"/>
        <v>9041.5300000000007</v>
      </c>
      <c r="BM71" s="240">
        <f t="shared" si="25"/>
        <v>18083.060000000005</v>
      </c>
      <c r="BN71" s="239">
        <f t="shared" si="26"/>
        <v>7534.5900000000038</v>
      </c>
      <c r="BO71" s="241">
        <f t="shared" si="27"/>
        <v>9795</v>
      </c>
      <c r="BP71" s="239">
        <f t="shared" si="28"/>
        <v>753.46999999999935</v>
      </c>
      <c r="BQ71" s="150">
        <f t="shared" si="29"/>
        <v>0</v>
      </c>
      <c r="BR71" s="239">
        <f t="shared" si="30"/>
        <v>753.46999999999935</v>
      </c>
      <c r="BS71" s="150">
        <f t="shared" si="31"/>
        <v>9795</v>
      </c>
      <c r="BT71" s="240">
        <f t="shared" si="32"/>
        <v>19590</v>
      </c>
      <c r="BU71" s="240">
        <f t="shared" si="33"/>
        <v>0</v>
      </c>
      <c r="BV71" s="78" t="str">
        <f t="shared" si="34"/>
        <v/>
      </c>
    </row>
    <row r="72" spans="1:74" x14ac:dyDescent="0.25">
      <c r="A72" t="str">
        <f t="shared" si="7"/>
        <v>GRANTS</v>
      </c>
      <c r="B72" s="75" t="s">
        <v>3620</v>
      </c>
      <c r="C72" s="76">
        <v>44027</v>
      </c>
      <c r="D72" s="217">
        <f>Schools!A15</f>
        <v>3023300</v>
      </c>
      <c r="E72" t="str">
        <f>VLOOKUP(D72,Schools!A:B,2,0)</f>
        <v>All Saints' CE Primary School NW2</v>
      </c>
      <c r="F72" t="str">
        <f>VLOOKUP(D72,Schools!$A:$Z,3,0)</f>
        <v>M</v>
      </c>
      <c r="G72" s="77">
        <v>17610</v>
      </c>
      <c r="H72" s="75" t="s">
        <v>3621</v>
      </c>
      <c r="I72" s="75"/>
      <c r="J72" t="str">
        <f t="shared" si="9"/>
        <v>10166/543965</v>
      </c>
      <c r="K72">
        <f>VLOOKUP(D72,Schools!$A:$Z,9,0)</f>
        <v>400069</v>
      </c>
      <c r="L72" s="75" t="s">
        <v>85</v>
      </c>
      <c r="M72" s="160" t="s">
        <v>83</v>
      </c>
      <c r="N72" s="75" t="s">
        <v>4058</v>
      </c>
      <c r="O72" s="78" t="str">
        <f>VLOOKUP(D72,Schools!A:D,4,0)</f>
        <v>Primary</v>
      </c>
      <c r="P72" s="75">
        <f>IF(N72="DFC",VLOOKUP(O72,$AO$1:$AP$6,2,0),IF(F72="A","None",VLOOKUP(O72,$AM$1:$AN$7,2,0)))</f>
        <v>10166</v>
      </c>
      <c r="Q72" s="78">
        <f t="shared" si="11"/>
        <v>543965</v>
      </c>
      <c r="R72" s="79">
        <v>0</v>
      </c>
      <c r="S72" s="79">
        <v>0</v>
      </c>
      <c r="T72" s="79">
        <v>2709.23</v>
      </c>
      <c r="U72" s="79">
        <v>1354.62</v>
      </c>
      <c r="V72" s="79">
        <v>1354.62</v>
      </c>
      <c r="W72" s="79">
        <v>1354.62</v>
      </c>
      <c r="X72" s="79">
        <v>1354.62</v>
      </c>
      <c r="Y72" s="79">
        <f t="shared" ref="Y72:Y122" si="41">SUM(R72:X72)</f>
        <v>8127.7099999999991</v>
      </c>
      <c r="Z72" s="79" t="s">
        <v>4261</v>
      </c>
      <c r="AA72" s="79"/>
      <c r="AB72" s="79">
        <v>0</v>
      </c>
      <c r="AC72" s="79"/>
      <c r="AD72" s="79">
        <f t="shared" ref="AD72:AD122" si="42">AB72+Y72</f>
        <v>8127.7099999999991</v>
      </c>
      <c r="AE72" s="79"/>
      <c r="AF72" s="79"/>
      <c r="AG72" s="79"/>
      <c r="AH72" s="79"/>
      <c r="AI72" s="79"/>
      <c r="AJ72" s="52"/>
      <c r="AK72" s="52">
        <f t="shared" si="39"/>
        <v>-17610</v>
      </c>
      <c r="AL72" s="79"/>
      <c r="AO72">
        <f t="shared" si="17"/>
        <v>1</v>
      </c>
      <c r="AP72" s="235">
        <f t="shared" si="40"/>
        <v>8805</v>
      </c>
      <c r="AQ72" s="235">
        <f t="shared" si="40"/>
        <v>0</v>
      </c>
      <c r="AR72" s="235">
        <f t="shared" si="40"/>
        <v>0</v>
      </c>
      <c r="AS72" s="235">
        <f t="shared" si="40"/>
        <v>0</v>
      </c>
      <c r="AT72" s="235">
        <f t="shared" si="40"/>
        <v>0</v>
      </c>
      <c r="AU72" s="235">
        <f t="shared" si="40"/>
        <v>0</v>
      </c>
      <c r="AV72" s="235">
        <f t="shared" si="40"/>
        <v>8805</v>
      </c>
      <c r="AW72" s="235">
        <f t="shared" si="40"/>
        <v>0</v>
      </c>
      <c r="AX72" s="235">
        <f t="shared" si="40"/>
        <v>0</v>
      </c>
      <c r="AY72" s="235">
        <f t="shared" si="40"/>
        <v>0</v>
      </c>
      <c r="AZ72" s="235">
        <f t="shared" si="40"/>
        <v>0</v>
      </c>
      <c r="BA72" s="235">
        <f t="shared" si="40"/>
        <v>0</v>
      </c>
      <c r="BB72" s="235">
        <f t="shared" si="40"/>
        <v>0</v>
      </c>
      <c r="BC72" s="8">
        <f t="shared" si="18"/>
        <v>17610</v>
      </c>
      <c r="BD72" s="53">
        <f t="shared" si="19"/>
        <v>0</v>
      </c>
      <c r="BE72" s="80">
        <f t="shared" si="20"/>
        <v>0</v>
      </c>
      <c r="BH72" s="183" t="str">
        <f>VLOOKUP(D72,Schools!A:Q,17,0)</f>
        <v>A</v>
      </c>
      <c r="BI72" s="52">
        <f t="shared" si="21"/>
        <v>0</v>
      </c>
      <c r="BJ72" s="52">
        <f t="shared" si="22"/>
        <v>0</v>
      </c>
      <c r="BK72" s="52">
        <f t="shared" si="23"/>
        <v>24383.129999999997</v>
      </c>
      <c r="BL72" s="52">
        <f t="shared" si="24"/>
        <v>8127.7099999999991</v>
      </c>
      <c r="BM72" s="53">
        <f t="shared" si="25"/>
        <v>16255.419999999998</v>
      </c>
      <c r="BN72" s="52">
        <f t="shared" si="26"/>
        <v>6773.1299999999974</v>
      </c>
      <c r="BO72" s="8">
        <f t="shared" si="27"/>
        <v>8805</v>
      </c>
      <c r="BP72" s="52">
        <f t="shared" si="28"/>
        <v>677.29000000000087</v>
      </c>
      <c r="BQ72" s="1">
        <f t="shared" si="29"/>
        <v>0</v>
      </c>
      <c r="BR72" s="52">
        <f t="shared" si="30"/>
        <v>677.29000000000087</v>
      </c>
      <c r="BS72" s="1">
        <f t="shared" si="31"/>
        <v>8805</v>
      </c>
      <c r="BT72" s="53">
        <f t="shared" si="32"/>
        <v>17610</v>
      </c>
      <c r="BU72" s="53">
        <f t="shared" si="33"/>
        <v>0</v>
      </c>
      <c r="BV72" t="str">
        <f t="shared" si="34"/>
        <v/>
      </c>
    </row>
    <row r="73" spans="1:74" x14ac:dyDescent="0.25">
      <c r="A73" t="str">
        <f t="shared" si="7"/>
        <v>GRANTS</v>
      </c>
      <c r="B73" s="75" t="s">
        <v>3620</v>
      </c>
      <c r="C73" s="76">
        <v>44027</v>
      </c>
      <c r="D73" s="217">
        <f>Schools!A16</f>
        <v>3023317</v>
      </c>
      <c r="E73" t="str">
        <f>VLOOKUP(D73,Schools!A:B,2,0)</f>
        <v>All Saints' CE Primary School, N20</v>
      </c>
      <c r="F73" t="str">
        <f>VLOOKUP(D73,Schools!$A:$Z,3,0)</f>
        <v>M</v>
      </c>
      <c r="G73" s="77">
        <v>18080</v>
      </c>
      <c r="H73" s="75" t="s">
        <v>3621</v>
      </c>
      <c r="I73" s="75"/>
      <c r="J73" t="str">
        <f t="shared" si="9"/>
        <v>10166/543965</v>
      </c>
      <c r="K73">
        <f>VLOOKUP(D73,Schools!$A:$Z,9,0)</f>
        <v>400015</v>
      </c>
      <c r="L73" s="75" t="s">
        <v>85</v>
      </c>
      <c r="M73" s="160" t="s">
        <v>83</v>
      </c>
      <c r="N73" s="75" t="s">
        <v>4058</v>
      </c>
      <c r="O73" s="78" t="str">
        <f>VLOOKUP(D73,Schools!A:D,4,0)</f>
        <v>Primary</v>
      </c>
      <c r="P73" s="75">
        <f t="shared" ref="P73:P123" si="43">IF(N73="DFC",VLOOKUP(O73,$AO$1:$AP$6,2,0),IF(F73="A","None",VLOOKUP(O73,$AM$1:$AN$7,2,0)))</f>
        <v>10166</v>
      </c>
      <c r="Q73" s="78">
        <f t="shared" si="11"/>
        <v>543965</v>
      </c>
      <c r="R73" s="79">
        <v>0</v>
      </c>
      <c r="S73" s="79">
        <v>0</v>
      </c>
      <c r="T73" s="79">
        <v>2781.54</v>
      </c>
      <c r="U73" s="79">
        <v>1390.77</v>
      </c>
      <c r="V73" s="79">
        <v>1390.77</v>
      </c>
      <c r="W73" s="79">
        <v>1390.77</v>
      </c>
      <c r="X73" s="79">
        <v>1390.77</v>
      </c>
      <c r="Y73" s="79">
        <f t="shared" si="41"/>
        <v>8344.6200000000008</v>
      </c>
      <c r="Z73" s="79" t="s">
        <v>4261</v>
      </c>
      <c r="AA73" s="79"/>
      <c r="AB73" s="79">
        <v>0</v>
      </c>
      <c r="AC73" s="79"/>
      <c r="AD73" s="79">
        <f t="shared" si="42"/>
        <v>8344.6200000000008</v>
      </c>
      <c r="AE73" s="79"/>
      <c r="AF73" s="79"/>
      <c r="AG73" s="79"/>
      <c r="AH73" s="79"/>
      <c r="AI73" s="79"/>
      <c r="AJ73" s="52"/>
      <c r="AK73" s="52">
        <f t="shared" si="39"/>
        <v>-18080</v>
      </c>
      <c r="AL73" s="79"/>
      <c r="AO73">
        <f t="shared" si="17"/>
        <v>1</v>
      </c>
      <c r="AP73" s="235">
        <f t="shared" si="40"/>
        <v>9040</v>
      </c>
      <c r="AQ73" s="235">
        <f t="shared" si="40"/>
        <v>0</v>
      </c>
      <c r="AR73" s="235">
        <f t="shared" si="40"/>
        <v>0</v>
      </c>
      <c r="AS73" s="235">
        <f t="shared" si="40"/>
        <v>0</v>
      </c>
      <c r="AT73" s="235">
        <f t="shared" si="40"/>
        <v>0</v>
      </c>
      <c r="AU73" s="235">
        <f t="shared" si="40"/>
        <v>0</v>
      </c>
      <c r="AV73" s="235">
        <f t="shared" si="40"/>
        <v>9040</v>
      </c>
      <c r="AW73" s="235">
        <f t="shared" si="40"/>
        <v>0</v>
      </c>
      <c r="AX73" s="235">
        <f t="shared" si="40"/>
        <v>0</v>
      </c>
      <c r="AY73" s="235">
        <f t="shared" si="40"/>
        <v>0</v>
      </c>
      <c r="AZ73" s="235">
        <f t="shared" si="40"/>
        <v>0</v>
      </c>
      <c r="BA73" s="235">
        <f t="shared" si="40"/>
        <v>0</v>
      </c>
      <c r="BB73" s="235">
        <f t="shared" si="40"/>
        <v>0</v>
      </c>
      <c r="BC73" s="8">
        <f t="shared" si="18"/>
        <v>18080</v>
      </c>
      <c r="BD73" s="53">
        <f t="shared" si="19"/>
        <v>0</v>
      </c>
      <c r="BE73" s="80">
        <f t="shared" si="20"/>
        <v>0</v>
      </c>
      <c r="BH73" s="183" t="str">
        <f>VLOOKUP(D73,Schools!A:Q,17,0)</f>
        <v>A</v>
      </c>
      <c r="BI73" s="52">
        <f t="shared" si="21"/>
        <v>0</v>
      </c>
      <c r="BJ73" s="52">
        <f t="shared" si="22"/>
        <v>0</v>
      </c>
      <c r="BK73" s="52">
        <f t="shared" si="23"/>
        <v>25033.86</v>
      </c>
      <c r="BL73" s="52">
        <f t="shared" si="24"/>
        <v>8344.6200000000008</v>
      </c>
      <c r="BM73" s="53">
        <f t="shared" si="25"/>
        <v>16689.239999999998</v>
      </c>
      <c r="BN73" s="52">
        <f t="shared" si="26"/>
        <v>6953.8600000000006</v>
      </c>
      <c r="BO73" s="8">
        <f t="shared" si="27"/>
        <v>9040</v>
      </c>
      <c r="BP73" s="52">
        <f t="shared" si="28"/>
        <v>695.3799999999992</v>
      </c>
      <c r="BQ73" s="1">
        <f t="shared" si="29"/>
        <v>0</v>
      </c>
      <c r="BR73" s="52">
        <f t="shared" si="30"/>
        <v>695.3799999999992</v>
      </c>
      <c r="BS73" s="1">
        <f t="shared" si="31"/>
        <v>9040</v>
      </c>
      <c r="BT73" s="53">
        <f t="shared" si="32"/>
        <v>18080</v>
      </c>
      <c r="BU73" s="53">
        <f t="shared" si="33"/>
        <v>0</v>
      </c>
      <c r="BV73" t="str">
        <f t="shared" si="34"/>
        <v/>
      </c>
    </row>
    <row r="74" spans="1:74" x14ac:dyDescent="0.25">
      <c r="A74" t="str">
        <f t="shared" si="7"/>
        <v>GRANTS</v>
      </c>
      <c r="B74" s="75" t="s">
        <v>3620</v>
      </c>
      <c r="C74" s="76">
        <v>44027</v>
      </c>
      <c r="D74" s="217">
        <f>Schools!A18</f>
        <v>3023500</v>
      </c>
      <c r="E74" t="str">
        <f>VLOOKUP(D74,Schools!A:B,2,0)</f>
        <v>Annunciation Catholic Infant School</v>
      </c>
      <c r="F74" t="str">
        <f>VLOOKUP(D74,Schools!$A:$Z,3,0)</f>
        <v>M</v>
      </c>
      <c r="G74" s="77">
        <v>17100</v>
      </c>
      <c r="H74" s="75" t="s">
        <v>3621</v>
      </c>
      <c r="I74" s="75"/>
      <c r="J74" t="str">
        <f t="shared" si="9"/>
        <v>10166/543965</v>
      </c>
      <c r="K74">
        <f>VLOOKUP(D74,Schools!$A:$Z,9,0)</f>
        <v>400023</v>
      </c>
      <c r="L74" s="75" t="s">
        <v>85</v>
      </c>
      <c r="M74" s="160" t="s">
        <v>83</v>
      </c>
      <c r="N74" s="75" t="s">
        <v>4058</v>
      </c>
      <c r="O74" s="78" t="str">
        <f>VLOOKUP(D74,Schools!A:D,4,0)</f>
        <v>Primary</v>
      </c>
      <c r="P74" s="75">
        <f t="shared" si="43"/>
        <v>10166</v>
      </c>
      <c r="Q74" s="78">
        <f t="shared" si="11"/>
        <v>543965</v>
      </c>
      <c r="R74" s="79">
        <v>0</v>
      </c>
      <c r="S74" s="79">
        <v>0</v>
      </c>
      <c r="T74" s="79">
        <v>2630.77</v>
      </c>
      <c r="U74" s="79">
        <v>1315.38</v>
      </c>
      <c r="V74" s="79">
        <v>1315.38</v>
      </c>
      <c r="W74" s="79">
        <v>1315.38</v>
      </c>
      <c r="X74" s="79">
        <v>1315.38</v>
      </c>
      <c r="Y74" s="79">
        <f t="shared" si="41"/>
        <v>7892.2900000000009</v>
      </c>
      <c r="Z74" s="79" t="s">
        <v>4261</v>
      </c>
      <c r="AA74" s="79"/>
      <c r="AB74" s="79">
        <v>0</v>
      </c>
      <c r="AC74" s="79"/>
      <c r="AD74" s="79">
        <f t="shared" si="42"/>
        <v>7892.2900000000009</v>
      </c>
      <c r="AE74" s="79"/>
      <c r="AF74" s="79"/>
      <c r="AG74" s="79"/>
      <c r="AH74" s="79"/>
      <c r="AI74" s="79"/>
      <c r="AJ74" s="52"/>
      <c r="AK74" s="52">
        <f t="shared" si="39"/>
        <v>-17100</v>
      </c>
      <c r="AL74" s="79"/>
      <c r="AO74">
        <f t="shared" si="17"/>
        <v>1</v>
      </c>
      <c r="AP74" s="235">
        <f t="shared" si="40"/>
        <v>8550</v>
      </c>
      <c r="AQ74" s="235">
        <f t="shared" si="40"/>
        <v>0</v>
      </c>
      <c r="AR74" s="235">
        <f t="shared" si="40"/>
        <v>0</v>
      </c>
      <c r="AS74" s="235">
        <f t="shared" si="40"/>
        <v>0</v>
      </c>
      <c r="AT74" s="235">
        <f t="shared" si="40"/>
        <v>0</v>
      </c>
      <c r="AU74" s="235">
        <f t="shared" si="40"/>
        <v>0</v>
      </c>
      <c r="AV74" s="235">
        <f t="shared" si="40"/>
        <v>8550</v>
      </c>
      <c r="AW74" s="235">
        <f t="shared" si="40"/>
        <v>0</v>
      </c>
      <c r="AX74" s="235">
        <f t="shared" si="40"/>
        <v>0</v>
      </c>
      <c r="AY74" s="235">
        <f t="shared" si="40"/>
        <v>0</v>
      </c>
      <c r="AZ74" s="235">
        <f t="shared" si="40"/>
        <v>0</v>
      </c>
      <c r="BA74" s="235">
        <f t="shared" si="40"/>
        <v>0</v>
      </c>
      <c r="BB74" s="235">
        <f t="shared" si="40"/>
        <v>0</v>
      </c>
      <c r="BC74" s="8">
        <f t="shared" si="18"/>
        <v>17100</v>
      </c>
      <c r="BD74" s="53">
        <f t="shared" si="19"/>
        <v>0</v>
      </c>
      <c r="BE74" s="80">
        <f t="shared" si="20"/>
        <v>0</v>
      </c>
      <c r="BH74" s="183" t="str">
        <f>VLOOKUP(D74,Schools!A:Q,17,0)</f>
        <v>A</v>
      </c>
      <c r="BI74" s="52">
        <f t="shared" si="21"/>
        <v>0</v>
      </c>
      <c r="BJ74" s="52">
        <f t="shared" si="22"/>
        <v>0</v>
      </c>
      <c r="BK74" s="52">
        <f t="shared" si="23"/>
        <v>23676.870000000003</v>
      </c>
      <c r="BL74" s="52">
        <f t="shared" si="24"/>
        <v>7892.2900000000009</v>
      </c>
      <c r="BM74" s="53">
        <f t="shared" si="25"/>
        <v>15784.580000000002</v>
      </c>
      <c r="BN74" s="52">
        <f t="shared" si="26"/>
        <v>6576.8700000000026</v>
      </c>
      <c r="BO74" s="8">
        <f t="shared" si="27"/>
        <v>8550</v>
      </c>
      <c r="BP74" s="52">
        <f t="shared" si="28"/>
        <v>657.70999999999913</v>
      </c>
      <c r="BQ74" s="1">
        <f t="shared" si="29"/>
        <v>0</v>
      </c>
      <c r="BR74" s="52">
        <f t="shared" si="30"/>
        <v>657.70999999999913</v>
      </c>
      <c r="BS74" s="1">
        <f t="shared" si="31"/>
        <v>8550</v>
      </c>
      <c r="BT74" s="53">
        <f t="shared" si="32"/>
        <v>17100</v>
      </c>
      <c r="BU74" s="53">
        <f t="shared" si="33"/>
        <v>0</v>
      </c>
      <c r="BV74" t="str">
        <f t="shared" si="34"/>
        <v/>
      </c>
    </row>
    <row r="75" spans="1:74" x14ac:dyDescent="0.25">
      <c r="A75" t="str">
        <f t="shared" si="7"/>
        <v>GRANTS</v>
      </c>
      <c r="B75" s="75" t="s">
        <v>3620</v>
      </c>
      <c r="C75" s="76">
        <v>44027</v>
      </c>
      <c r="D75" s="217">
        <f>Schools!A19</f>
        <v>3023514</v>
      </c>
      <c r="E75" t="str">
        <f>VLOOKUP(D75,Schools!A:B,2,0)</f>
        <v>Annunciation Catholic Junior School</v>
      </c>
      <c r="F75" t="str">
        <f>VLOOKUP(D75,Schools!$A:$Z,3,0)</f>
        <v>M</v>
      </c>
      <c r="G75" s="77">
        <v>18160</v>
      </c>
      <c r="H75" s="75" t="s">
        <v>3621</v>
      </c>
      <c r="I75" s="75"/>
      <c r="J75" t="str">
        <f t="shared" si="9"/>
        <v>10166/543965</v>
      </c>
      <c r="K75">
        <f>VLOOKUP(D75,Schools!$A:$Z,9,0)</f>
        <v>400107</v>
      </c>
      <c r="L75" s="75" t="s">
        <v>85</v>
      </c>
      <c r="M75" s="160" t="s">
        <v>83</v>
      </c>
      <c r="N75" s="75" t="s">
        <v>4058</v>
      </c>
      <c r="O75" s="78" t="str">
        <f>VLOOKUP(D75,Schools!A:D,4,0)</f>
        <v>Primary</v>
      </c>
      <c r="P75" s="75">
        <f t="shared" si="43"/>
        <v>10166</v>
      </c>
      <c r="Q75" s="78">
        <f t="shared" si="11"/>
        <v>543965</v>
      </c>
      <c r="R75" s="79">
        <v>0</v>
      </c>
      <c r="S75" s="79">
        <v>0</v>
      </c>
      <c r="T75" s="79">
        <v>2793.85</v>
      </c>
      <c r="U75" s="79">
        <v>1396.92</v>
      </c>
      <c r="V75" s="79">
        <v>1396.92</v>
      </c>
      <c r="W75" s="79">
        <v>1396.92</v>
      </c>
      <c r="X75" s="79">
        <v>1396.92</v>
      </c>
      <c r="Y75" s="79">
        <f t="shared" si="41"/>
        <v>8381.5300000000007</v>
      </c>
      <c r="Z75" s="79" t="s">
        <v>4261</v>
      </c>
      <c r="AA75" s="79"/>
      <c r="AB75" s="79">
        <v>0</v>
      </c>
      <c r="AC75" s="79"/>
      <c r="AD75" s="79">
        <f t="shared" si="42"/>
        <v>8381.5300000000007</v>
      </c>
      <c r="AE75" s="79"/>
      <c r="AF75" s="79"/>
      <c r="AG75" s="79"/>
      <c r="AH75" s="79"/>
      <c r="AI75" s="79"/>
      <c r="AJ75" s="52"/>
      <c r="AK75" s="52">
        <f t="shared" si="39"/>
        <v>-18160</v>
      </c>
      <c r="AL75" s="79"/>
      <c r="AO75">
        <f t="shared" si="17"/>
        <v>1</v>
      </c>
      <c r="AP75" s="235">
        <f t="shared" si="40"/>
        <v>9080</v>
      </c>
      <c r="AQ75" s="235">
        <f t="shared" si="40"/>
        <v>0</v>
      </c>
      <c r="AR75" s="235">
        <f t="shared" si="40"/>
        <v>0</v>
      </c>
      <c r="AS75" s="235">
        <f t="shared" si="40"/>
        <v>0</v>
      </c>
      <c r="AT75" s="235">
        <f t="shared" si="40"/>
        <v>0</v>
      </c>
      <c r="AU75" s="235">
        <f t="shared" si="40"/>
        <v>0</v>
      </c>
      <c r="AV75" s="235">
        <f t="shared" si="40"/>
        <v>9080</v>
      </c>
      <c r="AW75" s="235">
        <f t="shared" si="40"/>
        <v>0</v>
      </c>
      <c r="AX75" s="235">
        <f t="shared" si="40"/>
        <v>0</v>
      </c>
      <c r="AY75" s="235">
        <f t="shared" si="40"/>
        <v>0</v>
      </c>
      <c r="AZ75" s="235">
        <f t="shared" si="40"/>
        <v>0</v>
      </c>
      <c r="BA75" s="235">
        <f t="shared" si="40"/>
        <v>0</v>
      </c>
      <c r="BB75" s="235">
        <f t="shared" si="40"/>
        <v>0</v>
      </c>
      <c r="BC75" s="8">
        <f t="shared" si="18"/>
        <v>18160</v>
      </c>
      <c r="BD75" s="53">
        <f t="shared" si="19"/>
        <v>0</v>
      </c>
      <c r="BE75" s="80">
        <f t="shared" si="20"/>
        <v>0</v>
      </c>
      <c r="BH75" s="183" t="str">
        <f>VLOOKUP(D75,Schools!A:Q,17,0)</f>
        <v>A</v>
      </c>
      <c r="BI75" s="52">
        <f t="shared" si="21"/>
        <v>0</v>
      </c>
      <c r="BJ75" s="52">
        <f t="shared" si="22"/>
        <v>0</v>
      </c>
      <c r="BK75" s="52">
        <f t="shared" si="23"/>
        <v>25144.590000000004</v>
      </c>
      <c r="BL75" s="52">
        <f t="shared" si="24"/>
        <v>8381.5300000000007</v>
      </c>
      <c r="BM75" s="53">
        <f t="shared" si="25"/>
        <v>16763.060000000005</v>
      </c>
      <c r="BN75" s="52">
        <f t="shared" si="26"/>
        <v>6984.5900000000038</v>
      </c>
      <c r="BO75" s="8">
        <f t="shared" si="27"/>
        <v>9080</v>
      </c>
      <c r="BP75" s="52">
        <f t="shared" si="28"/>
        <v>698.46999999999935</v>
      </c>
      <c r="BQ75" s="1">
        <f t="shared" si="29"/>
        <v>0</v>
      </c>
      <c r="BR75" s="52">
        <f t="shared" si="30"/>
        <v>698.46999999999935</v>
      </c>
      <c r="BS75" s="1">
        <f t="shared" si="31"/>
        <v>9080</v>
      </c>
      <c r="BT75" s="53">
        <f t="shared" si="32"/>
        <v>18160</v>
      </c>
      <c r="BU75" s="53">
        <f t="shared" si="33"/>
        <v>0</v>
      </c>
      <c r="BV75" t="str">
        <f t="shared" si="34"/>
        <v/>
      </c>
    </row>
    <row r="76" spans="1:74" x14ac:dyDescent="0.25">
      <c r="A76" t="str">
        <f t="shared" si="7"/>
        <v>GRANTS</v>
      </c>
      <c r="B76" s="75" t="s">
        <v>3620</v>
      </c>
      <c r="C76" s="76">
        <v>44027</v>
      </c>
      <c r="D76" s="217">
        <f>Schools!A21</f>
        <v>3022002</v>
      </c>
      <c r="E76" t="str">
        <f>VLOOKUP(D76,Schools!A:B,2,0)</f>
        <v>Barnfield School</v>
      </c>
      <c r="F76" t="str">
        <f>VLOOKUP(D76,Schools!$A:$Z,3,0)</f>
        <v>M</v>
      </c>
      <c r="G76" s="77">
        <v>19620</v>
      </c>
      <c r="H76" s="75" t="s">
        <v>3621</v>
      </c>
      <c r="I76" s="75"/>
      <c r="J76" t="str">
        <f t="shared" si="9"/>
        <v>10166/543965</v>
      </c>
      <c r="K76">
        <f>VLOOKUP(D76,Schools!$A:$Z,9,0)</f>
        <v>400005</v>
      </c>
      <c r="L76" s="75" t="s">
        <v>85</v>
      </c>
      <c r="M76" s="160" t="s">
        <v>83</v>
      </c>
      <c r="N76" s="75" t="s">
        <v>4058</v>
      </c>
      <c r="O76" s="78" t="str">
        <f>VLOOKUP(D76,Schools!A:D,4,0)</f>
        <v>Primary</v>
      </c>
      <c r="P76" s="75">
        <f t="shared" si="43"/>
        <v>10166</v>
      </c>
      <c r="Q76" s="78">
        <f t="shared" si="11"/>
        <v>543965</v>
      </c>
      <c r="R76" s="79">
        <v>0</v>
      </c>
      <c r="S76" s="79">
        <v>0</v>
      </c>
      <c r="T76" s="79">
        <v>3018.46</v>
      </c>
      <c r="U76" s="79">
        <v>1509.23</v>
      </c>
      <c r="V76" s="79">
        <v>1509.23</v>
      </c>
      <c r="W76" s="79">
        <v>1509.23</v>
      </c>
      <c r="X76" s="79">
        <v>1509.23</v>
      </c>
      <c r="Y76" s="79">
        <f t="shared" si="41"/>
        <v>9055.3799999999992</v>
      </c>
      <c r="Z76" s="79" t="s">
        <v>4261</v>
      </c>
      <c r="AA76" s="79"/>
      <c r="AB76" s="79">
        <v>0</v>
      </c>
      <c r="AC76" s="79"/>
      <c r="AD76" s="79">
        <f t="shared" si="42"/>
        <v>9055.3799999999992</v>
      </c>
      <c r="AE76" s="79"/>
      <c r="AF76" s="79"/>
      <c r="AG76" s="79"/>
      <c r="AH76" s="79"/>
      <c r="AI76" s="79"/>
      <c r="AJ76" s="52"/>
      <c r="AK76" s="52">
        <f t="shared" si="39"/>
        <v>-19620</v>
      </c>
      <c r="AL76" s="79"/>
      <c r="AO76">
        <f t="shared" si="17"/>
        <v>1</v>
      </c>
      <c r="AP76" s="235">
        <f t="shared" si="40"/>
        <v>9810</v>
      </c>
      <c r="AQ76" s="235">
        <f t="shared" si="40"/>
        <v>0</v>
      </c>
      <c r="AR76" s="235">
        <f t="shared" si="40"/>
        <v>0</v>
      </c>
      <c r="AS76" s="235">
        <f t="shared" si="40"/>
        <v>0</v>
      </c>
      <c r="AT76" s="235">
        <f t="shared" si="40"/>
        <v>0</v>
      </c>
      <c r="AU76" s="235">
        <f t="shared" si="40"/>
        <v>0</v>
      </c>
      <c r="AV76" s="235">
        <f t="shared" si="40"/>
        <v>9810</v>
      </c>
      <c r="AW76" s="235">
        <f t="shared" si="40"/>
        <v>0</v>
      </c>
      <c r="AX76" s="235">
        <f t="shared" si="40"/>
        <v>0</v>
      </c>
      <c r="AY76" s="235">
        <f t="shared" si="40"/>
        <v>0</v>
      </c>
      <c r="AZ76" s="235">
        <f t="shared" si="40"/>
        <v>0</v>
      </c>
      <c r="BA76" s="235">
        <f t="shared" si="40"/>
        <v>0</v>
      </c>
      <c r="BB76" s="235">
        <f t="shared" si="40"/>
        <v>0</v>
      </c>
      <c r="BC76" s="8">
        <f t="shared" si="18"/>
        <v>19620</v>
      </c>
      <c r="BD76" s="53">
        <f t="shared" si="19"/>
        <v>0</v>
      </c>
      <c r="BE76" s="80">
        <f t="shared" si="20"/>
        <v>0</v>
      </c>
      <c r="BH76" s="183" t="str">
        <f>VLOOKUP(D76,Schools!A:Q,17,0)</f>
        <v>D</v>
      </c>
      <c r="BI76" s="52">
        <f t="shared" si="21"/>
        <v>0</v>
      </c>
      <c r="BJ76" s="52">
        <f t="shared" si="22"/>
        <v>0</v>
      </c>
      <c r="BK76" s="52">
        <f t="shared" si="23"/>
        <v>27166.14</v>
      </c>
      <c r="BL76" s="52">
        <f t="shared" si="24"/>
        <v>9055.3799999999992</v>
      </c>
      <c r="BM76" s="53">
        <f t="shared" si="25"/>
        <v>18110.760000000002</v>
      </c>
      <c r="BN76" s="52">
        <f t="shared" si="26"/>
        <v>7546.1399999999994</v>
      </c>
      <c r="BO76" s="8">
        <f t="shared" si="27"/>
        <v>9810</v>
      </c>
      <c r="BP76" s="52">
        <f t="shared" si="28"/>
        <v>754.6200000000008</v>
      </c>
      <c r="BQ76" s="1">
        <f t="shared" si="29"/>
        <v>0</v>
      </c>
      <c r="BR76" s="52">
        <f t="shared" si="30"/>
        <v>754.6200000000008</v>
      </c>
      <c r="BS76" s="1">
        <f t="shared" si="31"/>
        <v>9810</v>
      </c>
      <c r="BT76" s="53">
        <f t="shared" si="32"/>
        <v>19620</v>
      </c>
      <c r="BU76" s="53">
        <f t="shared" si="33"/>
        <v>0</v>
      </c>
      <c r="BV76" t="str">
        <f t="shared" si="34"/>
        <v/>
      </c>
    </row>
    <row r="77" spans="1:74" x14ac:dyDescent="0.25">
      <c r="A77" t="str">
        <f t="shared" si="7"/>
        <v>GRANTS</v>
      </c>
      <c r="B77" s="75" t="s">
        <v>3620</v>
      </c>
      <c r="C77" s="76">
        <v>44027</v>
      </c>
      <c r="D77" s="217">
        <f>Schools!A22</f>
        <v>3022079</v>
      </c>
      <c r="E77" t="str">
        <f>VLOOKUP(D77,Schools!A:B,2,0)</f>
        <v>Beis Yaakov</v>
      </c>
      <c r="F77" t="str">
        <f>VLOOKUP(D77,Schools!$A:$Z,3,0)</f>
        <v>M</v>
      </c>
      <c r="G77" s="77">
        <v>19830</v>
      </c>
      <c r="H77" s="75" t="s">
        <v>3621</v>
      </c>
      <c r="I77" s="75"/>
      <c r="J77" t="str">
        <f t="shared" si="9"/>
        <v>10166/543965</v>
      </c>
      <c r="K77">
        <f>VLOOKUP(D77,Schools!$A:$Z,9,0)</f>
        <v>400070</v>
      </c>
      <c r="L77" s="75" t="s">
        <v>85</v>
      </c>
      <c r="M77" s="160" t="s">
        <v>83</v>
      </c>
      <c r="N77" s="75" t="s">
        <v>4058</v>
      </c>
      <c r="O77" s="78" t="str">
        <f>VLOOKUP(D77,Schools!A:D,4,0)</f>
        <v>Primary</v>
      </c>
      <c r="P77" s="75">
        <f t="shared" si="43"/>
        <v>10166</v>
      </c>
      <c r="Q77" s="78">
        <f t="shared" si="11"/>
        <v>543965</v>
      </c>
      <c r="R77" s="79">
        <v>0</v>
      </c>
      <c r="S77" s="79">
        <v>0</v>
      </c>
      <c r="T77" s="79">
        <v>3050.77</v>
      </c>
      <c r="U77" s="79">
        <v>1525.38</v>
      </c>
      <c r="V77" s="79">
        <v>1525.38</v>
      </c>
      <c r="W77" s="79">
        <v>1525.38</v>
      </c>
      <c r="X77" s="79">
        <v>1525.38</v>
      </c>
      <c r="Y77" s="79">
        <f t="shared" si="41"/>
        <v>9152.2900000000009</v>
      </c>
      <c r="Z77" s="79" t="s">
        <v>4261</v>
      </c>
      <c r="AA77" s="79"/>
      <c r="AB77" s="79">
        <v>0</v>
      </c>
      <c r="AC77" s="79"/>
      <c r="AD77" s="79">
        <f t="shared" si="42"/>
        <v>9152.2900000000009</v>
      </c>
      <c r="AE77" s="79"/>
      <c r="AF77" s="79"/>
      <c r="AG77" s="79"/>
      <c r="AH77" s="79"/>
      <c r="AI77" s="79"/>
      <c r="AJ77" s="52"/>
      <c r="AK77" s="52">
        <f t="shared" si="39"/>
        <v>-19830</v>
      </c>
      <c r="AL77" s="79"/>
      <c r="AO77">
        <f t="shared" si="17"/>
        <v>1</v>
      </c>
      <c r="AP77" s="235">
        <f t="shared" si="40"/>
        <v>9915</v>
      </c>
      <c r="AQ77" s="235">
        <f t="shared" si="40"/>
        <v>0</v>
      </c>
      <c r="AR77" s="235">
        <f t="shared" si="40"/>
        <v>0</v>
      </c>
      <c r="AS77" s="235">
        <f t="shared" si="40"/>
        <v>0</v>
      </c>
      <c r="AT77" s="235">
        <f t="shared" si="40"/>
        <v>0</v>
      </c>
      <c r="AU77" s="235">
        <f t="shared" si="40"/>
        <v>0</v>
      </c>
      <c r="AV77" s="235">
        <f t="shared" si="40"/>
        <v>9915</v>
      </c>
      <c r="AW77" s="235">
        <f t="shared" si="40"/>
        <v>0</v>
      </c>
      <c r="AX77" s="235">
        <f t="shared" si="40"/>
        <v>0</v>
      </c>
      <c r="AY77" s="235">
        <f t="shared" si="40"/>
        <v>0</v>
      </c>
      <c r="AZ77" s="235">
        <f t="shared" si="40"/>
        <v>0</v>
      </c>
      <c r="BA77" s="235">
        <f t="shared" si="40"/>
        <v>0</v>
      </c>
      <c r="BB77" s="235">
        <f t="shared" si="40"/>
        <v>0</v>
      </c>
      <c r="BC77" s="8">
        <f t="shared" si="18"/>
        <v>19830</v>
      </c>
      <c r="BD77" s="53">
        <f t="shared" si="19"/>
        <v>0</v>
      </c>
      <c r="BE77" s="80">
        <f t="shared" si="20"/>
        <v>0</v>
      </c>
      <c r="BH77" s="183" t="str">
        <f>VLOOKUP(D77,Schools!A:Q,17,0)</f>
        <v>A</v>
      </c>
      <c r="BI77" s="52">
        <f t="shared" si="21"/>
        <v>0</v>
      </c>
      <c r="BJ77" s="52">
        <f t="shared" si="22"/>
        <v>0</v>
      </c>
      <c r="BK77" s="52">
        <f t="shared" si="23"/>
        <v>27456.870000000003</v>
      </c>
      <c r="BL77" s="52">
        <f t="shared" si="24"/>
        <v>9152.2900000000009</v>
      </c>
      <c r="BM77" s="53">
        <f t="shared" si="25"/>
        <v>18304.580000000002</v>
      </c>
      <c r="BN77" s="52">
        <f t="shared" si="26"/>
        <v>7626.8700000000026</v>
      </c>
      <c r="BO77" s="8">
        <f t="shared" si="27"/>
        <v>9915</v>
      </c>
      <c r="BP77" s="52">
        <f t="shared" si="28"/>
        <v>762.70999999999913</v>
      </c>
      <c r="BQ77" s="1">
        <f t="shared" si="29"/>
        <v>0</v>
      </c>
      <c r="BR77" s="52">
        <f t="shared" si="30"/>
        <v>762.70999999999913</v>
      </c>
      <c r="BS77" s="1">
        <f t="shared" si="31"/>
        <v>9915</v>
      </c>
      <c r="BT77" s="53">
        <f t="shared" si="32"/>
        <v>19830</v>
      </c>
      <c r="BU77" s="53">
        <f t="shared" si="33"/>
        <v>0</v>
      </c>
      <c r="BV77" t="str">
        <f t="shared" si="34"/>
        <v/>
      </c>
    </row>
    <row r="78" spans="1:74" x14ac:dyDescent="0.25">
      <c r="A78" t="str">
        <f t="shared" si="7"/>
        <v>GRANTS</v>
      </c>
      <c r="B78" s="75" t="s">
        <v>3620</v>
      </c>
      <c r="C78" s="76">
        <v>44027</v>
      </c>
      <c r="D78" s="217">
        <f>Schools!A23</f>
        <v>3023524</v>
      </c>
      <c r="E78" t="str">
        <f>VLOOKUP(D78,Schools!A:B,2,0)</f>
        <v>Beit Shvidler Primary School</v>
      </c>
      <c r="F78" t="str">
        <f>VLOOKUP(D78,Schools!$A:$Z,3,0)</f>
        <v>M</v>
      </c>
      <c r="G78" s="77">
        <v>17620</v>
      </c>
      <c r="H78" s="75" t="s">
        <v>3621</v>
      </c>
      <c r="I78" s="75"/>
      <c r="J78" t="str">
        <f t="shared" si="9"/>
        <v>10166/543965</v>
      </c>
      <c r="K78">
        <f>VLOOKUP(D78,Schools!$A:$Z,9,0)</f>
        <v>400150</v>
      </c>
      <c r="L78" s="75" t="s">
        <v>85</v>
      </c>
      <c r="M78" s="160" t="s">
        <v>83</v>
      </c>
      <c r="N78" s="75" t="s">
        <v>4058</v>
      </c>
      <c r="O78" s="78" t="str">
        <f>VLOOKUP(D78,Schools!A:D,4,0)</f>
        <v>Primary</v>
      </c>
      <c r="P78" s="75">
        <f t="shared" si="43"/>
        <v>10166</v>
      </c>
      <c r="Q78" s="78">
        <f t="shared" si="11"/>
        <v>543965</v>
      </c>
      <c r="R78" s="79">
        <v>0</v>
      </c>
      <c r="S78" s="79">
        <v>0</v>
      </c>
      <c r="T78" s="79">
        <v>2710.77</v>
      </c>
      <c r="U78" s="79">
        <v>1355.38</v>
      </c>
      <c r="V78" s="79">
        <v>1355.38</v>
      </c>
      <c r="W78" s="79">
        <v>1355.38</v>
      </c>
      <c r="X78" s="79">
        <v>1355.38</v>
      </c>
      <c r="Y78" s="79">
        <f t="shared" si="41"/>
        <v>8132.2900000000009</v>
      </c>
      <c r="Z78" s="79" t="s">
        <v>4261</v>
      </c>
      <c r="AA78" s="79"/>
      <c r="AB78" s="79">
        <v>0</v>
      </c>
      <c r="AC78" s="79"/>
      <c r="AD78" s="79">
        <f t="shared" si="42"/>
        <v>8132.2900000000009</v>
      </c>
      <c r="AE78" s="79"/>
      <c r="AF78" s="79"/>
      <c r="AG78" s="79"/>
      <c r="AH78" s="79"/>
      <c r="AI78" s="79"/>
      <c r="AJ78" s="52"/>
      <c r="AK78" s="52">
        <f t="shared" si="39"/>
        <v>-17620</v>
      </c>
      <c r="AL78" s="79"/>
      <c r="AO78">
        <f t="shared" si="17"/>
        <v>1</v>
      </c>
      <c r="AP78" s="235">
        <f t="shared" si="40"/>
        <v>8810</v>
      </c>
      <c r="AQ78" s="235">
        <f t="shared" si="40"/>
        <v>0</v>
      </c>
      <c r="AR78" s="235">
        <f t="shared" si="40"/>
        <v>0</v>
      </c>
      <c r="AS78" s="235">
        <f t="shared" si="40"/>
        <v>0</v>
      </c>
      <c r="AT78" s="235">
        <f t="shared" si="40"/>
        <v>0</v>
      </c>
      <c r="AU78" s="235">
        <f t="shared" si="40"/>
        <v>0</v>
      </c>
      <c r="AV78" s="235">
        <f t="shared" si="40"/>
        <v>8810</v>
      </c>
      <c r="AW78" s="235">
        <f t="shared" si="40"/>
        <v>0</v>
      </c>
      <c r="AX78" s="235">
        <f t="shared" si="40"/>
        <v>0</v>
      </c>
      <c r="AY78" s="235">
        <f t="shared" si="40"/>
        <v>0</v>
      </c>
      <c r="AZ78" s="235">
        <f t="shared" si="40"/>
        <v>0</v>
      </c>
      <c r="BA78" s="235">
        <f t="shared" si="40"/>
        <v>0</v>
      </c>
      <c r="BB78" s="235">
        <f t="shared" si="40"/>
        <v>0</v>
      </c>
      <c r="BC78" s="8">
        <f t="shared" si="18"/>
        <v>17620</v>
      </c>
      <c r="BD78" s="53">
        <f t="shared" si="19"/>
        <v>0</v>
      </c>
      <c r="BE78" s="80">
        <f t="shared" si="20"/>
        <v>0</v>
      </c>
      <c r="BH78" s="183" t="str">
        <f>VLOOKUP(D78,Schools!A:Q,17,0)</f>
        <v>C</v>
      </c>
      <c r="BI78" s="52">
        <f t="shared" si="21"/>
        <v>0</v>
      </c>
      <c r="BJ78" s="52">
        <f t="shared" si="22"/>
        <v>0</v>
      </c>
      <c r="BK78" s="52">
        <f t="shared" si="23"/>
        <v>24396.870000000003</v>
      </c>
      <c r="BL78" s="52">
        <f t="shared" si="24"/>
        <v>8132.2900000000009</v>
      </c>
      <c r="BM78" s="53">
        <f t="shared" si="25"/>
        <v>16264.580000000002</v>
      </c>
      <c r="BN78" s="52">
        <f t="shared" si="26"/>
        <v>6776.8700000000026</v>
      </c>
      <c r="BO78" s="8">
        <f t="shared" si="27"/>
        <v>8810</v>
      </c>
      <c r="BP78" s="52">
        <f t="shared" si="28"/>
        <v>677.70999999999913</v>
      </c>
      <c r="BQ78" s="1">
        <f t="shared" si="29"/>
        <v>0</v>
      </c>
      <c r="BR78" s="52">
        <f t="shared" si="30"/>
        <v>677.70999999999913</v>
      </c>
      <c r="BS78" s="1">
        <f t="shared" si="31"/>
        <v>8810</v>
      </c>
      <c r="BT78" s="53">
        <f t="shared" si="32"/>
        <v>17620</v>
      </c>
      <c r="BU78" s="53">
        <f t="shared" si="33"/>
        <v>0</v>
      </c>
      <c r="BV78" t="str">
        <f t="shared" si="34"/>
        <v/>
      </c>
    </row>
    <row r="79" spans="1:74" x14ac:dyDescent="0.25">
      <c r="A79" t="str">
        <f t="shared" si="7"/>
        <v>GRANTS</v>
      </c>
      <c r="B79" s="75" t="s">
        <v>3620</v>
      </c>
      <c r="C79" s="76">
        <v>44027</v>
      </c>
      <c r="D79" s="217">
        <f>Schools!A24</f>
        <v>3022003</v>
      </c>
      <c r="E79" t="str">
        <f>VLOOKUP(D79,Schools!A:B,2,0)</f>
        <v>Bell Lane Primary School</v>
      </c>
      <c r="F79" t="str">
        <f>VLOOKUP(D79,Schools!$A:$Z,3,0)</f>
        <v>M</v>
      </c>
      <c r="G79" s="77">
        <v>19150</v>
      </c>
      <c r="H79" s="75" t="s">
        <v>3621</v>
      </c>
      <c r="I79" s="75"/>
      <c r="J79" t="str">
        <f t="shared" si="9"/>
        <v>10166/543965</v>
      </c>
      <c r="K79">
        <f>VLOOKUP(D79,Schools!$A:$Z,9,0)</f>
        <v>400051</v>
      </c>
      <c r="L79" s="75" t="s">
        <v>85</v>
      </c>
      <c r="M79" s="160" t="s">
        <v>83</v>
      </c>
      <c r="N79" s="75" t="s">
        <v>4058</v>
      </c>
      <c r="O79" s="78" t="str">
        <f>VLOOKUP(D79,Schools!A:D,4,0)</f>
        <v>Primary</v>
      </c>
      <c r="P79" s="75">
        <f t="shared" si="43"/>
        <v>10166</v>
      </c>
      <c r="Q79" s="78">
        <f t="shared" si="11"/>
        <v>543965</v>
      </c>
      <c r="R79" s="79">
        <v>0</v>
      </c>
      <c r="S79" s="79">
        <v>0</v>
      </c>
      <c r="T79" s="79">
        <v>2946.15</v>
      </c>
      <c r="U79" s="79">
        <v>1473.08</v>
      </c>
      <c r="V79" s="79">
        <v>1473.08</v>
      </c>
      <c r="W79" s="79">
        <v>1473.08</v>
      </c>
      <c r="X79" s="79">
        <v>1473.08</v>
      </c>
      <c r="Y79" s="79">
        <f t="shared" si="41"/>
        <v>8838.4699999999993</v>
      </c>
      <c r="Z79" s="79" t="s">
        <v>4261</v>
      </c>
      <c r="AA79" s="79"/>
      <c r="AB79" s="79">
        <v>0</v>
      </c>
      <c r="AC79" s="79"/>
      <c r="AD79" s="79">
        <f t="shared" si="42"/>
        <v>8838.4699999999993</v>
      </c>
      <c r="AE79" s="79"/>
      <c r="AF79" s="79"/>
      <c r="AG79" s="79"/>
      <c r="AH79" s="79"/>
      <c r="AI79" s="79"/>
      <c r="AJ79" s="52"/>
      <c r="AK79" s="52">
        <f t="shared" si="39"/>
        <v>-19150</v>
      </c>
      <c r="AL79" s="79"/>
      <c r="AO79">
        <f t="shared" si="17"/>
        <v>1</v>
      </c>
      <c r="AP79" s="235">
        <f t="shared" si="40"/>
        <v>9575</v>
      </c>
      <c r="AQ79" s="235">
        <f t="shared" si="40"/>
        <v>0</v>
      </c>
      <c r="AR79" s="235">
        <f t="shared" si="40"/>
        <v>0</v>
      </c>
      <c r="AS79" s="235">
        <f t="shared" si="40"/>
        <v>0</v>
      </c>
      <c r="AT79" s="235">
        <f t="shared" si="40"/>
        <v>0</v>
      </c>
      <c r="AU79" s="235">
        <f t="shared" si="40"/>
        <v>0</v>
      </c>
      <c r="AV79" s="235">
        <f t="shared" si="40"/>
        <v>9575</v>
      </c>
      <c r="AW79" s="235">
        <f t="shared" si="40"/>
        <v>0</v>
      </c>
      <c r="AX79" s="235">
        <f t="shared" si="40"/>
        <v>0</v>
      </c>
      <c r="AY79" s="235">
        <f t="shared" si="40"/>
        <v>0</v>
      </c>
      <c r="AZ79" s="235">
        <f t="shared" si="40"/>
        <v>0</v>
      </c>
      <c r="BA79" s="235">
        <f t="shared" si="40"/>
        <v>0</v>
      </c>
      <c r="BB79" s="235">
        <f t="shared" si="40"/>
        <v>0</v>
      </c>
      <c r="BC79" s="8">
        <f t="shared" si="18"/>
        <v>19150</v>
      </c>
      <c r="BD79" s="53">
        <f t="shared" si="19"/>
        <v>0</v>
      </c>
      <c r="BE79" s="80">
        <f t="shared" si="20"/>
        <v>0</v>
      </c>
      <c r="BH79" s="183" t="str">
        <f>VLOOKUP(D79,Schools!A:Q,17,0)</f>
        <v>A</v>
      </c>
      <c r="BI79" s="52">
        <f t="shared" si="21"/>
        <v>0</v>
      </c>
      <c r="BJ79" s="52">
        <f t="shared" si="22"/>
        <v>0</v>
      </c>
      <c r="BK79" s="52">
        <f t="shared" si="23"/>
        <v>26515.409999999996</v>
      </c>
      <c r="BL79" s="52">
        <f t="shared" si="24"/>
        <v>8838.4699999999993</v>
      </c>
      <c r="BM79" s="53">
        <f t="shared" si="25"/>
        <v>17676.939999999995</v>
      </c>
      <c r="BN79" s="52">
        <f t="shared" si="26"/>
        <v>7365.4099999999962</v>
      </c>
      <c r="BO79" s="8">
        <f t="shared" si="27"/>
        <v>9575</v>
      </c>
      <c r="BP79" s="52">
        <f t="shared" si="28"/>
        <v>736.53000000000065</v>
      </c>
      <c r="BQ79" s="1">
        <f t="shared" si="29"/>
        <v>0</v>
      </c>
      <c r="BR79" s="52">
        <f t="shared" si="30"/>
        <v>736.53000000000065</v>
      </c>
      <c r="BS79" s="1">
        <f t="shared" si="31"/>
        <v>9575</v>
      </c>
      <c r="BT79" s="53">
        <f t="shared" si="32"/>
        <v>19150</v>
      </c>
      <c r="BU79" s="53">
        <f t="shared" si="33"/>
        <v>0</v>
      </c>
      <c r="BV79" t="str">
        <f t="shared" si="34"/>
        <v/>
      </c>
    </row>
    <row r="80" spans="1:74" x14ac:dyDescent="0.25">
      <c r="A80" t="str">
        <f t="shared" si="7"/>
        <v>GRANTS</v>
      </c>
      <c r="B80" s="75" t="s">
        <v>3620</v>
      </c>
      <c r="C80" s="76">
        <v>44027</v>
      </c>
      <c r="D80" s="217">
        <f>Schools!A25</f>
        <v>3023511</v>
      </c>
      <c r="E80" t="str">
        <f>VLOOKUP(D80,Schools!A:B,2,0)</f>
        <v>Blessed Dominic School</v>
      </c>
      <c r="F80" t="str">
        <f>VLOOKUP(D80,Schools!$A:$Z,3,0)</f>
        <v>M</v>
      </c>
      <c r="G80" s="77">
        <v>19460</v>
      </c>
      <c r="H80" s="75" t="s">
        <v>3621</v>
      </c>
      <c r="I80" s="75"/>
      <c r="J80" t="str">
        <f t="shared" si="9"/>
        <v>10166/543965</v>
      </c>
      <c r="K80">
        <f>VLOOKUP(D80,Schools!$A:$Z,9,0)</f>
        <v>400024</v>
      </c>
      <c r="L80" s="75" t="s">
        <v>85</v>
      </c>
      <c r="M80" s="160" t="s">
        <v>83</v>
      </c>
      <c r="N80" s="75" t="s">
        <v>4058</v>
      </c>
      <c r="O80" s="78" t="str">
        <f>VLOOKUP(D80,Schools!A:D,4,0)</f>
        <v>Primary</v>
      </c>
      <c r="P80" s="75">
        <f t="shared" si="43"/>
        <v>10166</v>
      </c>
      <c r="Q80" s="78">
        <f t="shared" si="11"/>
        <v>543965</v>
      </c>
      <c r="R80" s="79">
        <v>0</v>
      </c>
      <c r="S80" s="79">
        <v>0</v>
      </c>
      <c r="T80" s="79">
        <v>2993.85</v>
      </c>
      <c r="U80" s="79">
        <v>1496.92</v>
      </c>
      <c r="V80" s="79">
        <v>1496.92</v>
      </c>
      <c r="W80" s="79">
        <v>1496.92</v>
      </c>
      <c r="X80" s="79">
        <v>1496.92</v>
      </c>
      <c r="Y80" s="79">
        <f t="shared" si="41"/>
        <v>8981.5300000000007</v>
      </c>
      <c r="Z80" s="79" t="s">
        <v>4261</v>
      </c>
      <c r="AA80" s="79"/>
      <c r="AB80" s="79">
        <v>0</v>
      </c>
      <c r="AC80" s="79"/>
      <c r="AD80" s="79">
        <f t="shared" si="42"/>
        <v>8981.5300000000007</v>
      </c>
      <c r="AE80" s="79"/>
      <c r="AF80" s="79"/>
      <c r="AG80" s="79"/>
      <c r="AH80" s="79"/>
      <c r="AI80" s="79"/>
      <c r="AJ80" s="52"/>
      <c r="AK80" s="52">
        <f t="shared" si="39"/>
        <v>-19460</v>
      </c>
      <c r="AL80" s="79"/>
      <c r="AO80">
        <f t="shared" si="17"/>
        <v>1</v>
      </c>
      <c r="AP80" s="235">
        <f t="shared" si="40"/>
        <v>9730</v>
      </c>
      <c r="AQ80" s="235">
        <f t="shared" si="40"/>
        <v>0</v>
      </c>
      <c r="AR80" s="235">
        <f t="shared" si="40"/>
        <v>0</v>
      </c>
      <c r="AS80" s="235">
        <f t="shared" si="40"/>
        <v>0</v>
      </c>
      <c r="AT80" s="235">
        <f t="shared" si="40"/>
        <v>0</v>
      </c>
      <c r="AU80" s="235">
        <f t="shared" si="40"/>
        <v>0</v>
      </c>
      <c r="AV80" s="235">
        <f t="shared" si="40"/>
        <v>9730</v>
      </c>
      <c r="AW80" s="235">
        <f t="shared" si="40"/>
        <v>0</v>
      </c>
      <c r="AX80" s="235">
        <f t="shared" si="40"/>
        <v>0</v>
      </c>
      <c r="AY80" s="235">
        <f t="shared" si="40"/>
        <v>0</v>
      </c>
      <c r="AZ80" s="235">
        <f t="shared" si="40"/>
        <v>0</v>
      </c>
      <c r="BA80" s="235">
        <f t="shared" si="40"/>
        <v>0</v>
      </c>
      <c r="BB80" s="235">
        <f t="shared" si="40"/>
        <v>0</v>
      </c>
      <c r="BC80" s="8">
        <f t="shared" si="18"/>
        <v>19460</v>
      </c>
      <c r="BD80" s="53">
        <f t="shared" si="19"/>
        <v>0</v>
      </c>
      <c r="BE80" s="80">
        <f t="shared" si="20"/>
        <v>0</v>
      </c>
      <c r="BH80" s="183" t="str">
        <f>VLOOKUP(D80,Schools!A:Q,17,0)</f>
        <v>A</v>
      </c>
      <c r="BI80" s="52">
        <f t="shared" si="21"/>
        <v>0</v>
      </c>
      <c r="BJ80" s="52">
        <f t="shared" si="22"/>
        <v>0</v>
      </c>
      <c r="BK80" s="52">
        <f t="shared" si="23"/>
        <v>26944.590000000004</v>
      </c>
      <c r="BL80" s="52">
        <f t="shared" si="24"/>
        <v>8981.5300000000007</v>
      </c>
      <c r="BM80" s="53">
        <f t="shared" si="25"/>
        <v>17963.060000000005</v>
      </c>
      <c r="BN80" s="52">
        <f t="shared" si="26"/>
        <v>7484.5900000000038</v>
      </c>
      <c r="BO80" s="8">
        <f t="shared" si="27"/>
        <v>9730</v>
      </c>
      <c r="BP80" s="52">
        <f t="shared" si="28"/>
        <v>748.46999999999935</v>
      </c>
      <c r="BQ80" s="1">
        <f t="shared" si="29"/>
        <v>0</v>
      </c>
      <c r="BR80" s="52">
        <f t="shared" si="30"/>
        <v>748.46999999999935</v>
      </c>
      <c r="BS80" s="1">
        <f t="shared" si="31"/>
        <v>9730</v>
      </c>
      <c r="BT80" s="53">
        <f t="shared" si="32"/>
        <v>19460</v>
      </c>
      <c r="BU80" s="53">
        <f t="shared" si="33"/>
        <v>0</v>
      </c>
      <c r="BV80" t="str">
        <f t="shared" si="34"/>
        <v/>
      </c>
    </row>
    <row r="81" spans="1:74" x14ac:dyDescent="0.25">
      <c r="A81" t="str">
        <f t="shared" ref="A81:A133" si="44">$B$3</f>
        <v>GRANTS</v>
      </c>
      <c r="B81" s="75" t="s">
        <v>3620</v>
      </c>
      <c r="C81" s="76">
        <v>44027</v>
      </c>
      <c r="D81" s="217">
        <f>Schools!A27</f>
        <v>3022008</v>
      </c>
      <c r="E81" t="str">
        <f>VLOOKUP(D81,Schools!A:B,2,0)</f>
        <v>Brookland Infant  &amp; Nursery School</v>
      </c>
      <c r="F81" t="str">
        <f>VLOOKUP(D81,Schools!$A:$Z,3,0)</f>
        <v>M</v>
      </c>
      <c r="G81" s="77">
        <v>17810</v>
      </c>
      <c r="H81" s="75" t="s">
        <v>3621</v>
      </c>
      <c r="I81" s="75"/>
      <c r="J81" t="str">
        <f t="shared" si="9"/>
        <v>10166/543965</v>
      </c>
      <c r="K81">
        <f>VLOOKUP(D81,Schools!$A:$Z,9,0)</f>
        <v>400057</v>
      </c>
      <c r="L81" s="75" t="s">
        <v>85</v>
      </c>
      <c r="M81" s="160" t="s">
        <v>83</v>
      </c>
      <c r="N81" s="75" t="s">
        <v>4058</v>
      </c>
      <c r="O81" s="78" t="str">
        <f>VLOOKUP(D81,Schools!A:D,4,0)</f>
        <v>Primary</v>
      </c>
      <c r="P81" s="75">
        <f t="shared" si="43"/>
        <v>10166</v>
      </c>
      <c r="Q81" s="78">
        <f t="shared" si="11"/>
        <v>543965</v>
      </c>
      <c r="R81" s="79">
        <v>0</v>
      </c>
      <c r="S81" s="79">
        <v>0</v>
      </c>
      <c r="T81" s="79">
        <v>2740</v>
      </c>
      <c r="U81" s="79">
        <v>1370</v>
      </c>
      <c r="V81" s="79">
        <v>1370</v>
      </c>
      <c r="W81" s="79">
        <v>1370</v>
      </c>
      <c r="X81" s="79">
        <v>1370</v>
      </c>
      <c r="Y81" s="79">
        <f t="shared" si="41"/>
        <v>8220</v>
      </c>
      <c r="Z81" s="79" t="s">
        <v>4261</v>
      </c>
      <c r="AA81" s="79"/>
      <c r="AB81" s="79">
        <v>0</v>
      </c>
      <c r="AC81" s="79"/>
      <c r="AD81" s="79">
        <f t="shared" si="42"/>
        <v>8220</v>
      </c>
      <c r="AE81" s="79"/>
      <c r="AF81" s="79"/>
      <c r="AG81" s="79"/>
      <c r="AH81" s="79"/>
      <c r="AI81" s="79"/>
      <c r="AJ81" s="52"/>
      <c r="AK81" s="52">
        <f t="shared" ref="AK81:AK133" si="45">AJ81-G81</f>
        <v>-17810</v>
      </c>
      <c r="AL81" s="79"/>
      <c r="AO81">
        <f t="shared" si="17"/>
        <v>1</v>
      </c>
      <c r="AP81" s="235">
        <f t="shared" ref="AP81:BB90" si="46">ROUND($G81*AP$16,2)*$AO81</f>
        <v>8905</v>
      </c>
      <c r="AQ81" s="235">
        <f t="shared" si="46"/>
        <v>0</v>
      </c>
      <c r="AR81" s="235">
        <f t="shared" si="46"/>
        <v>0</v>
      </c>
      <c r="AS81" s="235">
        <f t="shared" si="46"/>
        <v>0</v>
      </c>
      <c r="AT81" s="235">
        <f t="shared" si="46"/>
        <v>0</v>
      </c>
      <c r="AU81" s="235">
        <f t="shared" si="46"/>
        <v>0</v>
      </c>
      <c r="AV81" s="235">
        <f t="shared" si="46"/>
        <v>8905</v>
      </c>
      <c r="AW81" s="235">
        <f t="shared" si="46"/>
        <v>0</v>
      </c>
      <c r="AX81" s="235">
        <f t="shared" si="46"/>
        <v>0</v>
      </c>
      <c r="AY81" s="235">
        <f t="shared" si="46"/>
        <v>0</v>
      </c>
      <c r="AZ81" s="235">
        <f t="shared" si="46"/>
        <v>0</v>
      </c>
      <c r="BA81" s="235">
        <f t="shared" si="46"/>
        <v>0</v>
      </c>
      <c r="BB81" s="235">
        <f t="shared" si="46"/>
        <v>0</v>
      </c>
      <c r="BC81" s="8">
        <f t="shared" si="18"/>
        <v>17810</v>
      </c>
      <c r="BD81" s="53">
        <f t="shared" si="19"/>
        <v>0</v>
      </c>
      <c r="BE81" s="80">
        <f t="shared" si="20"/>
        <v>0</v>
      </c>
      <c r="BH81" s="183" t="str">
        <f>VLOOKUP(D81,Schools!A:Q,17,0)</f>
        <v>D</v>
      </c>
      <c r="BI81" s="52">
        <f t="shared" si="21"/>
        <v>0</v>
      </c>
      <c r="BJ81" s="52">
        <f t="shared" si="22"/>
        <v>0</v>
      </c>
      <c r="BK81" s="52">
        <f t="shared" si="23"/>
        <v>24660</v>
      </c>
      <c r="BL81" s="52">
        <f t="shared" si="24"/>
        <v>8220</v>
      </c>
      <c r="BM81" s="53">
        <f t="shared" si="25"/>
        <v>16440</v>
      </c>
      <c r="BN81" s="52">
        <f t="shared" si="26"/>
        <v>6850</v>
      </c>
      <c r="BO81" s="8">
        <f t="shared" si="27"/>
        <v>8905</v>
      </c>
      <c r="BP81" s="52">
        <f t="shared" si="28"/>
        <v>685</v>
      </c>
      <c r="BQ81" s="1">
        <f t="shared" si="29"/>
        <v>0</v>
      </c>
      <c r="BR81" s="52">
        <f t="shared" si="30"/>
        <v>685</v>
      </c>
      <c r="BS81" s="1">
        <f t="shared" si="31"/>
        <v>8905</v>
      </c>
      <c r="BT81" s="53">
        <f t="shared" si="32"/>
        <v>17810</v>
      </c>
      <c r="BU81" s="53">
        <f t="shared" si="33"/>
        <v>0</v>
      </c>
      <c r="BV81" t="str">
        <f t="shared" si="34"/>
        <v/>
      </c>
    </row>
    <row r="82" spans="1:74" x14ac:dyDescent="0.25">
      <c r="A82" t="str">
        <f t="shared" si="44"/>
        <v>GRANTS</v>
      </c>
      <c r="B82" s="75" t="s">
        <v>3620</v>
      </c>
      <c r="C82" s="76">
        <v>44027</v>
      </c>
      <c r="D82" s="217">
        <f>Schools!A28</f>
        <v>3022007</v>
      </c>
      <c r="E82" t="str">
        <f>VLOOKUP(D82,Schools!A:B,2,0)</f>
        <v>Brookland Junior School</v>
      </c>
      <c r="F82" t="str">
        <f>VLOOKUP(D82,Schools!$A:$Z,3,0)</f>
        <v>M</v>
      </c>
      <c r="G82" s="77">
        <v>19580</v>
      </c>
      <c r="H82" s="75" t="s">
        <v>3621</v>
      </c>
      <c r="I82" s="75"/>
      <c r="J82" t="str">
        <f t="shared" ref="J82:J134" si="47">P82&amp;"/"&amp;Q82</f>
        <v>10166/543965</v>
      </c>
      <c r="K82">
        <f>VLOOKUP(D82,Schools!$A:$Z,9,0)</f>
        <v>400040</v>
      </c>
      <c r="L82" s="75" t="s">
        <v>85</v>
      </c>
      <c r="M82" s="160" t="s">
        <v>83</v>
      </c>
      <c r="N82" s="75" t="s">
        <v>4058</v>
      </c>
      <c r="O82" s="78" t="str">
        <f>VLOOKUP(D82,Schools!A:D,4,0)</f>
        <v>Primary</v>
      </c>
      <c r="P82" s="75">
        <f t="shared" si="43"/>
        <v>10166</v>
      </c>
      <c r="Q82" s="78">
        <f t="shared" ref="Q82:Q134" si="48">IF(F82="M",543965,516500)</f>
        <v>543965</v>
      </c>
      <c r="R82" s="79">
        <v>0</v>
      </c>
      <c r="S82" s="79">
        <v>0</v>
      </c>
      <c r="T82" s="79">
        <v>3012.31</v>
      </c>
      <c r="U82" s="79">
        <v>1506.15</v>
      </c>
      <c r="V82" s="79">
        <v>1506.15</v>
      </c>
      <c r="W82" s="79">
        <v>1506.15</v>
      </c>
      <c r="X82" s="79">
        <v>1506.15</v>
      </c>
      <c r="Y82" s="79">
        <f t="shared" si="41"/>
        <v>9036.91</v>
      </c>
      <c r="Z82" s="79" t="s">
        <v>4261</v>
      </c>
      <c r="AA82" s="79"/>
      <c r="AB82" s="79">
        <v>0</v>
      </c>
      <c r="AC82" s="79"/>
      <c r="AD82" s="79">
        <f t="shared" si="42"/>
        <v>9036.91</v>
      </c>
      <c r="AE82" s="79"/>
      <c r="AF82" s="79"/>
      <c r="AG82" s="79"/>
      <c r="AH82" s="79"/>
      <c r="AI82" s="79"/>
      <c r="AJ82" s="52"/>
      <c r="AK82" s="52">
        <f t="shared" si="45"/>
        <v>-19580</v>
      </c>
      <c r="AL82" s="79"/>
      <c r="AO82">
        <f t="shared" ref="AO82:AO134" si="49">IF(SUM(R82:AI82)=0,0,1)</f>
        <v>1</v>
      </c>
      <c r="AP82" s="235">
        <f t="shared" si="46"/>
        <v>9790</v>
      </c>
      <c r="AQ82" s="235">
        <f t="shared" si="46"/>
        <v>0</v>
      </c>
      <c r="AR82" s="235">
        <f t="shared" si="46"/>
        <v>0</v>
      </c>
      <c r="AS82" s="235">
        <f t="shared" si="46"/>
        <v>0</v>
      </c>
      <c r="AT82" s="235">
        <f t="shared" si="46"/>
        <v>0</v>
      </c>
      <c r="AU82" s="235">
        <f t="shared" si="46"/>
        <v>0</v>
      </c>
      <c r="AV82" s="235">
        <f t="shared" si="46"/>
        <v>9790</v>
      </c>
      <c r="AW82" s="235">
        <f t="shared" si="46"/>
        <v>0</v>
      </c>
      <c r="AX82" s="235">
        <f t="shared" si="46"/>
        <v>0</v>
      </c>
      <c r="AY82" s="235">
        <f t="shared" si="46"/>
        <v>0</v>
      </c>
      <c r="AZ82" s="235">
        <f t="shared" si="46"/>
        <v>0</v>
      </c>
      <c r="BA82" s="235">
        <f t="shared" si="46"/>
        <v>0</v>
      </c>
      <c r="BB82" s="235">
        <f t="shared" si="46"/>
        <v>0</v>
      </c>
      <c r="BC82" s="8">
        <f t="shared" ref="BC82:BC110" si="50">SUM(AP82:BB82)+BE82</f>
        <v>19580</v>
      </c>
      <c r="BD82" s="53">
        <f t="shared" ref="BD82:BD134" si="51">ROUND(BC82-G82,0)</f>
        <v>0</v>
      </c>
      <c r="BE82" s="80">
        <f t="shared" ref="BE82:BE134" si="52">AL82</f>
        <v>0</v>
      </c>
      <c r="BH82" s="183" t="str">
        <f>VLOOKUP(D82,Schools!A:Q,17,0)</f>
        <v>D</v>
      </c>
      <c r="BI82" s="52">
        <f t="shared" ref="BI82:BI123" si="53">AL82</f>
        <v>0</v>
      </c>
      <c r="BJ82" s="52">
        <f t="shared" ref="BJ82:BJ132" si="54">R82</f>
        <v>0</v>
      </c>
      <c r="BK82" s="52">
        <f t="shared" ref="BK82:BK132" si="55">SUM(S82:AI82)</f>
        <v>27110.73</v>
      </c>
      <c r="BL82" s="52">
        <f t="shared" ref="BL82:BL132" si="56">SUM(S82:X82)</f>
        <v>9036.91</v>
      </c>
      <c r="BM82" s="53">
        <f t="shared" ref="BM82:BM123" si="57">BK82-BL82</f>
        <v>18073.82</v>
      </c>
      <c r="BN82" s="52">
        <f t="shared" ref="BN82:BN123" si="58">BI82+BJ82+BL82+BM82-G82</f>
        <v>7530.73</v>
      </c>
      <c r="BO82" s="8">
        <f t="shared" ref="BO82:BO110" si="59">SUM(AP82:AT82)</f>
        <v>9790</v>
      </c>
      <c r="BP82" s="52">
        <f t="shared" ref="BP82:BP132" si="60">BO82-BL82</f>
        <v>753.09000000000015</v>
      </c>
      <c r="BQ82" s="1">
        <f t="shared" ref="BQ82:BQ132" si="61">AU82</f>
        <v>0</v>
      </c>
      <c r="BR82" s="52">
        <f t="shared" ref="BR82:BR132" si="62">BQ82+BP82</f>
        <v>753.09000000000015</v>
      </c>
      <c r="BS82" s="1">
        <f t="shared" ref="BS82:BS132" si="63">SUM(AV82:BB82)</f>
        <v>9790</v>
      </c>
      <c r="BT82" s="53">
        <f t="shared" ref="BT82:BT132" si="64">ROUND(BS82+BR82+BL82+BI82,0)</f>
        <v>19580</v>
      </c>
      <c r="BU82" s="53">
        <f t="shared" ref="BU82:BU132" si="65">ROUND(BT82-G82,0)</f>
        <v>0</v>
      </c>
      <c r="BV82" t="str">
        <f t="shared" ref="BV82:BV132" si="66">IF(BJ82&gt;0, "*** NB payroll *** - Option "&amp;BH82,"")</f>
        <v/>
      </c>
    </row>
    <row r="83" spans="1:74" x14ac:dyDescent="0.25">
      <c r="A83" t="str">
        <f t="shared" si="44"/>
        <v>GRANTS</v>
      </c>
      <c r="B83" s="75" t="s">
        <v>3620</v>
      </c>
      <c r="C83" s="76">
        <v>44027</v>
      </c>
      <c r="D83" s="217">
        <f>Schools!A29</f>
        <v>3022009</v>
      </c>
      <c r="E83" t="str">
        <f>VLOOKUP(D83,Schools!A:B,2,0)</f>
        <v>Brunswick Park Primary &amp; Nursery School</v>
      </c>
      <c r="F83" t="str">
        <f>VLOOKUP(D83,Schools!$A:$Z,3,0)</f>
        <v>M</v>
      </c>
      <c r="G83" s="77">
        <v>19570</v>
      </c>
      <c r="H83" s="75" t="s">
        <v>3621</v>
      </c>
      <c r="I83" s="75"/>
      <c r="J83" t="str">
        <f t="shared" si="47"/>
        <v>10166/543965</v>
      </c>
      <c r="K83">
        <f>VLOOKUP(D83,Schools!$A:$Z,9,0)</f>
        <v>400061</v>
      </c>
      <c r="L83" s="75" t="s">
        <v>85</v>
      </c>
      <c r="M83" s="160" t="s">
        <v>83</v>
      </c>
      <c r="N83" s="75" t="s">
        <v>4058</v>
      </c>
      <c r="O83" s="78" t="str">
        <f>VLOOKUP(D83,Schools!A:D,4,0)</f>
        <v>Primary</v>
      </c>
      <c r="P83" s="75">
        <f t="shared" si="43"/>
        <v>10166</v>
      </c>
      <c r="Q83" s="78">
        <f t="shared" si="48"/>
        <v>543965</v>
      </c>
      <c r="R83" s="79">
        <v>0</v>
      </c>
      <c r="S83" s="79">
        <v>0</v>
      </c>
      <c r="T83" s="79">
        <v>3010.77</v>
      </c>
      <c r="U83" s="79">
        <v>1505.38</v>
      </c>
      <c r="V83" s="79">
        <v>1505.38</v>
      </c>
      <c r="W83" s="79">
        <v>1505.38</v>
      </c>
      <c r="X83" s="79">
        <v>1505.38</v>
      </c>
      <c r="Y83" s="79">
        <f t="shared" si="41"/>
        <v>9032.2900000000009</v>
      </c>
      <c r="Z83" s="79" t="s">
        <v>4261</v>
      </c>
      <c r="AA83" s="79"/>
      <c r="AB83" s="79">
        <v>0</v>
      </c>
      <c r="AC83" s="79"/>
      <c r="AD83" s="79">
        <f t="shared" si="42"/>
        <v>9032.2900000000009</v>
      </c>
      <c r="AE83" s="79"/>
      <c r="AF83" s="79"/>
      <c r="AG83" s="79"/>
      <c r="AH83" s="79"/>
      <c r="AI83" s="79"/>
      <c r="AJ83" s="52"/>
      <c r="AK83" s="52">
        <f t="shared" si="45"/>
        <v>-19570</v>
      </c>
      <c r="AL83" s="79"/>
      <c r="AO83">
        <f t="shared" si="49"/>
        <v>1</v>
      </c>
      <c r="AP83" s="235">
        <f t="shared" si="46"/>
        <v>9785</v>
      </c>
      <c r="AQ83" s="235">
        <f t="shared" si="46"/>
        <v>0</v>
      </c>
      <c r="AR83" s="235">
        <f t="shared" si="46"/>
        <v>0</v>
      </c>
      <c r="AS83" s="235">
        <f t="shared" si="46"/>
        <v>0</v>
      </c>
      <c r="AT83" s="235">
        <f t="shared" si="46"/>
        <v>0</v>
      </c>
      <c r="AU83" s="235">
        <f t="shared" si="46"/>
        <v>0</v>
      </c>
      <c r="AV83" s="235">
        <f t="shared" si="46"/>
        <v>9785</v>
      </c>
      <c r="AW83" s="235">
        <f t="shared" si="46"/>
        <v>0</v>
      </c>
      <c r="AX83" s="235">
        <f t="shared" si="46"/>
        <v>0</v>
      </c>
      <c r="AY83" s="235">
        <f t="shared" si="46"/>
        <v>0</v>
      </c>
      <c r="AZ83" s="235">
        <f t="shared" si="46"/>
        <v>0</v>
      </c>
      <c r="BA83" s="235">
        <f t="shared" si="46"/>
        <v>0</v>
      </c>
      <c r="BB83" s="235">
        <f t="shared" si="46"/>
        <v>0</v>
      </c>
      <c r="BC83" s="8">
        <f t="shared" si="50"/>
        <v>19570</v>
      </c>
      <c r="BD83" s="53">
        <f t="shared" si="51"/>
        <v>0</v>
      </c>
      <c r="BE83" s="80">
        <f t="shared" si="52"/>
        <v>0</v>
      </c>
      <c r="BH83" s="183" t="str">
        <f>VLOOKUP(D83,Schools!A:Q,17,0)</f>
        <v>A</v>
      </c>
      <c r="BI83" s="52">
        <f t="shared" si="53"/>
        <v>0</v>
      </c>
      <c r="BJ83" s="52">
        <f t="shared" si="54"/>
        <v>0</v>
      </c>
      <c r="BK83" s="52">
        <f t="shared" si="55"/>
        <v>27096.870000000003</v>
      </c>
      <c r="BL83" s="52">
        <f t="shared" si="56"/>
        <v>9032.2900000000009</v>
      </c>
      <c r="BM83" s="53">
        <f t="shared" si="57"/>
        <v>18064.580000000002</v>
      </c>
      <c r="BN83" s="52">
        <f t="shared" si="58"/>
        <v>7526.8700000000026</v>
      </c>
      <c r="BO83" s="8">
        <f t="shared" si="59"/>
        <v>9785</v>
      </c>
      <c r="BP83" s="52">
        <f t="shared" si="60"/>
        <v>752.70999999999913</v>
      </c>
      <c r="BQ83" s="1">
        <f t="shared" si="61"/>
        <v>0</v>
      </c>
      <c r="BR83" s="52">
        <f t="shared" si="62"/>
        <v>752.70999999999913</v>
      </c>
      <c r="BS83" s="1">
        <f t="shared" si="63"/>
        <v>9785</v>
      </c>
      <c r="BT83" s="53">
        <f t="shared" si="64"/>
        <v>19570</v>
      </c>
      <c r="BU83" s="53">
        <f t="shared" si="65"/>
        <v>0</v>
      </c>
      <c r="BV83" t="str">
        <f t="shared" si="66"/>
        <v/>
      </c>
    </row>
    <row r="84" spans="1:74" x14ac:dyDescent="0.25">
      <c r="A84" t="str">
        <f t="shared" si="44"/>
        <v>GRANTS</v>
      </c>
      <c r="B84" s="75" t="s">
        <v>3620</v>
      </c>
      <c r="C84" s="76">
        <v>44027</v>
      </c>
      <c r="D84" s="217">
        <f>Schools!A30</f>
        <v>3022067</v>
      </c>
      <c r="E84" t="str">
        <f>VLOOKUP(D84,Schools!A:B,2,0)</f>
        <v>Chalgrove Primary School</v>
      </c>
      <c r="F84" t="str">
        <f>VLOOKUP(D84,Schools!$A:$Z,3,0)</f>
        <v>M</v>
      </c>
      <c r="G84" s="77">
        <v>18190</v>
      </c>
      <c r="H84" s="75" t="s">
        <v>3621</v>
      </c>
      <c r="I84" s="75"/>
      <c r="J84" t="str">
        <f t="shared" si="47"/>
        <v>10166/543965</v>
      </c>
      <c r="K84">
        <f>VLOOKUP(D84,Schools!$A:$Z,9,0)</f>
        <v>400065</v>
      </c>
      <c r="L84" s="75" t="s">
        <v>85</v>
      </c>
      <c r="M84" s="160" t="s">
        <v>83</v>
      </c>
      <c r="N84" s="75" t="s">
        <v>4058</v>
      </c>
      <c r="O84" s="78" t="str">
        <f>VLOOKUP(D84,Schools!A:D,4,0)</f>
        <v>Primary</v>
      </c>
      <c r="P84" s="75">
        <f t="shared" si="43"/>
        <v>10166</v>
      </c>
      <c r="Q84" s="78">
        <f t="shared" si="48"/>
        <v>543965</v>
      </c>
      <c r="R84" s="79">
        <v>0</v>
      </c>
      <c r="S84" s="79">
        <v>0</v>
      </c>
      <c r="T84" s="79">
        <v>2798.46</v>
      </c>
      <c r="U84" s="79">
        <v>1399.23</v>
      </c>
      <c r="V84" s="79">
        <v>1399.23</v>
      </c>
      <c r="W84" s="79">
        <v>1399.23</v>
      </c>
      <c r="X84" s="79">
        <v>1399.23</v>
      </c>
      <c r="Y84" s="79">
        <f t="shared" si="41"/>
        <v>8395.3799999999992</v>
      </c>
      <c r="Z84" s="79" t="s">
        <v>4261</v>
      </c>
      <c r="AA84" s="79"/>
      <c r="AB84" s="79">
        <v>0</v>
      </c>
      <c r="AC84" s="79"/>
      <c r="AD84" s="79">
        <f t="shared" si="42"/>
        <v>8395.3799999999992</v>
      </c>
      <c r="AE84" s="79"/>
      <c r="AF84" s="79"/>
      <c r="AG84" s="79"/>
      <c r="AH84" s="79"/>
      <c r="AI84" s="79"/>
      <c r="AJ84" s="52"/>
      <c r="AK84" s="52">
        <f t="shared" si="45"/>
        <v>-18190</v>
      </c>
      <c r="AL84" s="79"/>
      <c r="AO84">
        <f t="shared" si="49"/>
        <v>1</v>
      </c>
      <c r="AP84" s="235">
        <f t="shared" si="46"/>
        <v>9095</v>
      </c>
      <c r="AQ84" s="235">
        <f t="shared" si="46"/>
        <v>0</v>
      </c>
      <c r="AR84" s="235">
        <f t="shared" si="46"/>
        <v>0</v>
      </c>
      <c r="AS84" s="235">
        <f t="shared" si="46"/>
        <v>0</v>
      </c>
      <c r="AT84" s="235">
        <f t="shared" si="46"/>
        <v>0</v>
      </c>
      <c r="AU84" s="235">
        <f t="shared" si="46"/>
        <v>0</v>
      </c>
      <c r="AV84" s="235">
        <f t="shared" si="46"/>
        <v>9095</v>
      </c>
      <c r="AW84" s="235">
        <f t="shared" si="46"/>
        <v>0</v>
      </c>
      <c r="AX84" s="235">
        <f t="shared" si="46"/>
        <v>0</v>
      </c>
      <c r="AY84" s="235">
        <f t="shared" si="46"/>
        <v>0</v>
      </c>
      <c r="AZ84" s="235">
        <f t="shared" si="46"/>
        <v>0</v>
      </c>
      <c r="BA84" s="235">
        <f t="shared" si="46"/>
        <v>0</v>
      </c>
      <c r="BB84" s="235">
        <f t="shared" si="46"/>
        <v>0</v>
      </c>
      <c r="BC84" s="8">
        <f t="shared" si="50"/>
        <v>18190</v>
      </c>
      <c r="BD84" s="53">
        <f t="shared" si="51"/>
        <v>0</v>
      </c>
      <c r="BE84" s="80">
        <f t="shared" si="52"/>
        <v>0</v>
      </c>
      <c r="BH84" s="183" t="str">
        <f>VLOOKUP(D84,Schools!A:Q,17,0)</f>
        <v>A</v>
      </c>
      <c r="BI84" s="52">
        <f t="shared" si="53"/>
        <v>0</v>
      </c>
      <c r="BJ84" s="52">
        <f t="shared" si="54"/>
        <v>0</v>
      </c>
      <c r="BK84" s="52">
        <f t="shared" si="55"/>
        <v>25186.14</v>
      </c>
      <c r="BL84" s="52">
        <f t="shared" si="56"/>
        <v>8395.3799999999992</v>
      </c>
      <c r="BM84" s="53">
        <f t="shared" si="57"/>
        <v>16790.760000000002</v>
      </c>
      <c r="BN84" s="52">
        <f t="shared" si="58"/>
        <v>6996.1399999999994</v>
      </c>
      <c r="BO84" s="8">
        <f t="shared" si="59"/>
        <v>9095</v>
      </c>
      <c r="BP84" s="52">
        <f t="shared" si="60"/>
        <v>699.6200000000008</v>
      </c>
      <c r="BQ84" s="1">
        <f t="shared" si="61"/>
        <v>0</v>
      </c>
      <c r="BR84" s="52">
        <f t="shared" si="62"/>
        <v>699.6200000000008</v>
      </c>
      <c r="BS84" s="1">
        <f t="shared" si="63"/>
        <v>9095</v>
      </c>
      <c r="BT84" s="53">
        <f t="shared" si="64"/>
        <v>18190</v>
      </c>
      <c r="BU84" s="53">
        <f t="shared" si="65"/>
        <v>0</v>
      </c>
      <c r="BV84" t="str">
        <f t="shared" si="66"/>
        <v/>
      </c>
    </row>
    <row r="85" spans="1:74" x14ac:dyDescent="0.25">
      <c r="A85" t="str">
        <f t="shared" si="44"/>
        <v>GRANTS</v>
      </c>
      <c r="B85" s="75" t="s">
        <v>3620</v>
      </c>
      <c r="C85" s="76">
        <v>44027</v>
      </c>
      <c r="D85" s="217">
        <f>Schools!A32</f>
        <v>3023302</v>
      </c>
      <c r="E85" t="str">
        <f>VLOOKUP(D85,Schools!A:B,2,0)</f>
        <v>Christ Church CE Primary School</v>
      </c>
      <c r="F85" t="str">
        <f>VLOOKUP(D85,Schools!$A:$Z,3,0)</f>
        <v>M</v>
      </c>
      <c r="G85" s="77">
        <v>17800</v>
      </c>
      <c r="H85" s="75" t="s">
        <v>3621</v>
      </c>
      <c r="I85" s="75"/>
      <c r="J85" t="str">
        <f t="shared" si="47"/>
        <v>10166/543965</v>
      </c>
      <c r="K85">
        <f>VLOOKUP(D85,Schools!$A:$Z,9,0)</f>
        <v>400039</v>
      </c>
      <c r="L85" s="75" t="s">
        <v>85</v>
      </c>
      <c r="M85" s="160" t="s">
        <v>83</v>
      </c>
      <c r="N85" s="75" t="s">
        <v>4058</v>
      </c>
      <c r="O85" s="78" t="str">
        <f>VLOOKUP(D85,Schools!A:D,4,0)</f>
        <v>Primary</v>
      </c>
      <c r="P85" s="75">
        <f t="shared" si="43"/>
        <v>10166</v>
      </c>
      <c r="Q85" s="78">
        <f t="shared" si="48"/>
        <v>543965</v>
      </c>
      <c r="R85" s="79">
        <v>0</v>
      </c>
      <c r="S85" s="79">
        <v>0</v>
      </c>
      <c r="T85" s="79">
        <v>2738.46</v>
      </c>
      <c r="U85" s="79">
        <v>1369.23</v>
      </c>
      <c r="V85" s="79">
        <v>1369.23</v>
      </c>
      <c r="W85" s="79">
        <v>1369.23</v>
      </c>
      <c r="X85" s="79">
        <v>1369.23</v>
      </c>
      <c r="Y85" s="79">
        <f t="shared" si="41"/>
        <v>8215.3799999999992</v>
      </c>
      <c r="Z85" s="79" t="s">
        <v>4261</v>
      </c>
      <c r="AA85" s="79"/>
      <c r="AB85" s="79">
        <v>0</v>
      </c>
      <c r="AC85" s="79"/>
      <c r="AD85" s="79">
        <f t="shared" si="42"/>
        <v>8215.3799999999992</v>
      </c>
      <c r="AE85" s="79"/>
      <c r="AF85" s="79"/>
      <c r="AG85" s="79"/>
      <c r="AH85" s="79"/>
      <c r="AI85" s="79"/>
      <c r="AJ85" s="52"/>
      <c r="AK85" s="52">
        <f t="shared" si="45"/>
        <v>-17800</v>
      </c>
      <c r="AL85" s="79"/>
      <c r="AO85">
        <f t="shared" si="49"/>
        <v>1</v>
      </c>
      <c r="AP85" s="235">
        <f t="shared" si="46"/>
        <v>8900</v>
      </c>
      <c r="AQ85" s="235">
        <f t="shared" si="46"/>
        <v>0</v>
      </c>
      <c r="AR85" s="235">
        <f t="shared" si="46"/>
        <v>0</v>
      </c>
      <c r="AS85" s="235">
        <f t="shared" si="46"/>
        <v>0</v>
      </c>
      <c r="AT85" s="235">
        <f t="shared" si="46"/>
        <v>0</v>
      </c>
      <c r="AU85" s="235">
        <f t="shared" si="46"/>
        <v>0</v>
      </c>
      <c r="AV85" s="235">
        <f t="shared" si="46"/>
        <v>8900</v>
      </c>
      <c r="AW85" s="235">
        <f t="shared" si="46"/>
        <v>0</v>
      </c>
      <c r="AX85" s="235">
        <f t="shared" si="46"/>
        <v>0</v>
      </c>
      <c r="AY85" s="235">
        <f t="shared" si="46"/>
        <v>0</v>
      </c>
      <c r="AZ85" s="235">
        <f t="shared" si="46"/>
        <v>0</v>
      </c>
      <c r="BA85" s="235">
        <f t="shared" si="46"/>
        <v>0</v>
      </c>
      <c r="BB85" s="235">
        <f t="shared" si="46"/>
        <v>0</v>
      </c>
      <c r="BC85" s="8">
        <f t="shared" si="50"/>
        <v>17800</v>
      </c>
      <c r="BD85" s="53">
        <f t="shared" si="51"/>
        <v>0</v>
      </c>
      <c r="BE85" s="80">
        <f t="shared" si="52"/>
        <v>0</v>
      </c>
      <c r="BH85" s="183" t="str">
        <f>VLOOKUP(D85,Schools!A:Q,17,0)</f>
        <v>D</v>
      </c>
      <c r="BI85" s="52">
        <f t="shared" si="53"/>
        <v>0</v>
      </c>
      <c r="BJ85" s="52">
        <f t="shared" si="54"/>
        <v>0</v>
      </c>
      <c r="BK85" s="52">
        <f t="shared" si="55"/>
        <v>24646.14</v>
      </c>
      <c r="BL85" s="52">
        <f t="shared" si="56"/>
        <v>8215.3799999999992</v>
      </c>
      <c r="BM85" s="53">
        <f t="shared" si="57"/>
        <v>16430.760000000002</v>
      </c>
      <c r="BN85" s="52">
        <f t="shared" si="58"/>
        <v>6846.1399999999994</v>
      </c>
      <c r="BO85" s="8">
        <f t="shared" si="59"/>
        <v>8900</v>
      </c>
      <c r="BP85" s="52">
        <f t="shared" si="60"/>
        <v>684.6200000000008</v>
      </c>
      <c r="BQ85" s="1">
        <f t="shared" si="61"/>
        <v>0</v>
      </c>
      <c r="BR85" s="52">
        <f t="shared" si="62"/>
        <v>684.6200000000008</v>
      </c>
      <c r="BS85" s="1">
        <f t="shared" si="63"/>
        <v>8900</v>
      </c>
      <c r="BT85" s="53">
        <f t="shared" si="64"/>
        <v>17800</v>
      </c>
      <c r="BU85" s="53">
        <f t="shared" si="65"/>
        <v>0</v>
      </c>
      <c r="BV85" t="str">
        <f t="shared" si="66"/>
        <v/>
      </c>
    </row>
    <row r="86" spans="1:74" x14ac:dyDescent="0.25">
      <c r="A86" t="str">
        <f t="shared" si="44"/>
        <v>GRANTS</v>
      </c>
      <c r="B86" s="75" t="s">
        <v>3620</v>
      </c>
      <c r="C86" s="76">
        <v>44027</v>
      </c>
      <c r="D86" s="217">
        <f>Schools!A33</f>
        <v>3022011</v>
      </c>
      <c r="E86" t="str">
        <f>VLOOKUP(D86,Schools!A:B,2,0)</f>
        <v>Church Hill Primary School</v>
      </c>
      <c r="F86" t="str">
        <f>VLOOKUP(D86,Schools!$A:$Z,3,0)</f>
        <v>M</v>
      </c>
      <c r="G86" s="77">
        <v>17780</v>
      </c>
      <c r="H86" s="75" t="s">
        <v>3621</v>
      </c>
      <c r="I86" s="75"/>
      <c r="J86" t="str">
        <f t="shared" si="47"/>
        <v>10166/543965</v>
      </c>
      <c r="K86">
        <f>VLOOKUP(D86,Schools!$A:$Z,9,0)</f>
        <v>400020</v>
      </c>
      <c r="L86" s="75" t="s">
        <v>85</v>
      </c>
      <c r="M86" s="160" t="s">
        <v>83</v>
      </c>
      <c r="N86" s="75" t="s">
        <v>4058</v>
      </c>
      <c r="O86" s="78" t="str">
        <f>VLOOKUP(D86,Schools!A:D,4,0)</f>
        <v>Primary</v>
      </c>
      <c r="P86" s="75">
        <f t="shared" si="43"/>
        <v>10166</v>
      </c>
      <c r="Q86" s="78">
        <f t="shared" si="48"/>
        <v>543965</v>
      </c>
      <c r="R86" s="79">
        <v>0</v>
      </c>
      <c r="S86" s="79">
        <v>0</v>
      </c>
      <c r="T86" s="79">
        <v>2735.38</v>
      </c>
      <c r="U86" s="79">
        <v>1367.69</v>
      </c>
      <c r="V86" s="79">
        <v>1367.69</v>
      </c>
      <c r="W86" s="79">
        <v>1367.69</v>
      </c>
      <c r="X86" s="79">
        <v>1367.69</v>
      </c>
      <c r="Y86" s="79">
        <f t="shared" si="41"/>
        <v>8206.1400000000012</v>
      </c>
      <c r="Z86" s="79" t="s">
        <v>4261</v>
      </c>
      <c r="AA86" s="79"/>
      <c r="AB86" s="79">
        <v>0</v>
      </c>
      <c r="AC86" s="79"/>
      <c r="AD86" s="79">
        <f t="shared" si="42"/>
        <v>8206.1400000000012</v>
      </c>
      <c r="AE86" s="79"/>
      <c r="AF86" s="79"/>
      <c r="AG86" s="79"/>
      <c r="AH86" s="79"/>
      <c r="AI86" s="79"/>
      <c r="AJ86" s="52"/>
      <c r="AK86" s="52">
        <f t="shared" si="45"/>
        <v>-17780</v>
      </c>
      <c r="AL86" s="79"/>
      <c r="AO86">
        <f t="shared" si="49"/>
        <v>1</v>
      </c>
      <c r="AP86" s="235">
        <f t="shared" si="46"/>
        <v>8890</v>
      </c>
      <c r="AQ86" s="235">
        <f t="shared" si="46"/>
        <v>0</v>
      </c>
      <c r="AR86" s="235">
        <f t="shared" si="46"/>
        <v>0</v>
      </c>
      <c r="AS86" s="235">
        <f t="shared" si="46"/>
        <v>0</v>
      </c>
      <c r="AT86" s="235">
        <f t="shared" si="46"/>
        <v>0</v>
      </c>
      <c r="AU86" s="235">
        <f t="shared" si="46"/>
        <v>0</v>
      </c>
      <c r="AV86" s="235">
        <f t="shared" si="46"/>
        <v>8890</v>
      </c>
      <c r="AW86" s="235">
        <f t="shared" si="46"/>
        <v>0</v>
      </c>
      <c r="AX86" s="235">
        <f t="shared" si="46"/>
        <v>0</v>
      </c>
      <c r="AY86" s="235">
        <f t="shared" si="46"/>
        <v>0</v>
      </c>
      <c r="AZ86" s="235">
        <f t="shared" si="46"/>
        <v>0</v>
      </c>
      <c r="BA86" s="235">
        <f t="shared" si="46"/>
        <v>0</v>
      </c>
      <c r="BB86" s="235">
        <f t="shared" si="46"/>
        <v>0</v>
      </c>
      <c r="BC86" s="8">
        <f t="shared" si="50"/>
        <v>17780</v>
      </c>
      <c r="BD86" s="53">
        <f t="shared" si="51"/>
        <v>0</v>
      </c>
      <c r="BE86" s="80">
        <f t="shared" si="52"/>
        <v>0</v>
      </c>
      <c r="BH86" s="183" t="str">
        <f>VLOOKUP(D86,Schools!A:Q,17,0)</f>
        <v>A</v>
      </c>
      <c r="BI86" s="52">
        <f t="shared" si="53"/>
        <v>0</v>
      </c>
      <c r="BJ86" s="52">
        <f t="shared" si="54"/>
        <v>0</v>
      </c>
      <c r="BK86" s="52">
        <f t="shared" si="55"/>
        <v>24618.420000000006</v>
      </c>
      <c r="BL86" s="52">
        <f t="shared" si="56"/>
        <v>8206.1400000000012</v>
      </c>
      <c r="BM86" s="53">
        <f t="shared" si="57"/>
        <v>16412.280000000006</v>
      </c>
      <c r="BN86" s="52">
        <f t="shared" si="58"/>
        <v>6838.4200000000055</v>
      </c>
      <c r="BO86" s="8">
        <f t="shared" si="59"/>
        <v>8890</v>
      </c>
      <c r="BP86" s="52">
        <f t="shared" si="60"/>
        <v>683.85999999999876</v>
      </c>
      <c r="BQ86" s="1">
        <f t="shared" si="61"/>
        <v>0</v>
      </c>
      <c r="BR86" s="52">
        <f t="shared" si="62"/>
        <v>683.85999999999876</v>
      </c>
      <c r="BS86" s="1">
        <f t="shared" si="63"/>
        <v>8890</v>
      </c>
      <c r="BT86" s="53">
        <f t="shared" si="64"/>
        <v>17780</v>
      </c>
      <c r="BU86" s="53">
        <f t="shared" si="65"/>
        <v>0</v>
      </c>
      <c r="BV86" t="str">
        <f t="shared" si="66"/>
        <v/>
      </c>
    </row>
    <row r="87" spans="1:74" x14ac:dyDescent="0.25">
      <c r="A87" t="str">
        <f t="shared" si="44"/>
        <v>GRANTS</v>
      </c>
      <c r="B87" s="75" t="s">
        <v>3620</v>
      </c>
      <c r="C87" s="76">
        <v>44027</v>
      </c>
      <c r="D87" s="217">
        <f>Schools!A35</f>
        <v>3022014</v>
      </c>
      <c r="E87" t="str">
        <f>VLOOKUP(D87,Schools!A:B,2,0)</f>
        <v>Colindale School</v>
      </c>
      <c r="F87" t="str">
        <f>VLOOKUP(D87,Schools!$A:$Z,3,0)</f>
        <v>M</v>
      </c>
      <c r="G87" s="77">
        <v>21630</v>
      </c>
      <c r="H87" s="75" t="s">
        <v>3621</v>
      </c>
      <c r="I87" s="75"/>
      <c r="J87" t="str">
        <f t="shared" si="47"/>
        <v>10166/543965</v>
      </c>
      <c r="K87">
        <f>VLOOKUP(D87,Schools!$A:$Z,9,0)</f>
        <v>400050</v>
      </c>
      <c r="L87" s="75" t="s">
        <v>85</v>
      </c>
      <c r="M87" s="160" t="s">
        <v>83</v>
      </c>
      <c r="N87" s="75" t="s">
        <v>4058</v>
      </c>
      <c r="O87" s="78" t="str">
        <f>VLOOKUP(D87,Schools!A:D,4,0)</f>
        <v>Primary</v>
      </c>
      <c r="P87" s="75">
        <f t="shared" si="43"/>
        <v>10166</v>
      </c>
      <c r="Q87" s="78">
        <f t="shared" si="48"/>
        <v>543965</v>
      </c>
      <c r="R87" s="79">
        <v>0</v>
      </c>
      <c r="S87" s="79">
        <v>0</v>
      </c>
      <c r="T87" s="79">
        <v>3327.69</v>
      </c>
      <c r="U87" s="79">
        <v>1663.85</v>
      </c>
      <c r="V87" s="79">
        <v>1663.85</v>
      </c>
      <c r="W87" s="79">
        <v>1663.85</v>
      </c>
      <c r="X87" s="79">
        <v>1663.85</v>
      </c>
      <c r="Y87" s="79">
        <f t="shared" si="41"/>
        <v>9983.09</v>
      </c>
      <c r="Z87" s="79" t="s">
        <v>4261</v>
      </c>
      <c r="AA87" s="79"/>
      <c r="AB87" s="79">
        <v>0</v>
      </c>
      <c r="AC87" s="79"/>
      <c r="AD87" s="79">
        <f t="shared" si="42"/>
        <v>9983.09</v>
      </c>
      <c r="AE87" s="79"/>
      <c r="AF87" s="79"/>
      <c r="AG87" s="79"/>
      <c r="AH87" s="79"/>
      <c r="AI87" s="79"/>
      <c r="AJ87" s="52"/>
      <c r="AK87" s="52">
        <f t="shared" si="45"/>
        <v>-21630</v>
      </c>
      <c r="AL87" s="79"/>
      <c r="AO87">
        <f t="shared" si="49"/>
        <v>1</v>
      </c>
      <c r="AP87" s="235">
        <f t="shared" si="46"/>
        <v>10815</v>
      </c>
      <c r="AQ87" s="235">
        <f t="shared" si="46"/>
        <v>0</v>
      </c>
      <c r="AR87" s="235">
        <f t="shared" si="46"/>
        <v>0</v>
      </c>
      <c r="AS87" s="235">
        <f t="shared" si="46"/>
        <v>0</v>
      </c>
      <c r="AT87" s="235">
        <f t="shared" si="46"/>
        <v>0</v>
      </c>
      <c r="AU87" s="235">
        <f t="shared" si="46"/>
        <v>0</v>
      </c>
      <c r="AV87" s="235">
        <f t="shared" si="46"/>
        <v>10815</v>
      </c>
      <c r="AW87" s="235">
        <f t="shared" si="46"/>
        <v>0</v>
      </c>
      <c r="AX87" s="235">
        <f t="shared" si="46"/>
        <v>0</v>
      </c>
      <c r="AY87" s="235">
        <f t="shared" si="46"/>
        <v>0</v>
      </c>
      <c r="AZ87" s="235">
        <f t="shared" si="46"/>
        <v>0</v>
      </c>
      <c r="BA87" s="235">
        <f t="shared" si="46"/>
        <v>0</v>
      </c>
      <c r="BB87" s="235">
        <f t="shared" si="46"/>
        <v>0</v>
      </c>
      <c r="BC87" s="8">
        <f t="shared" si="50"/>
        <v>21630</v>
      </c>
      <c r="BD87" s="53">
        <f t="shared" si="51"/>
        <v>0</v>
      </c>
      <c r="BE87" s="80">
        <f t="shared" si="52"/>
        <v>0</v>
      </c>
      <c r="BH87" s="183" t="str">
        <f>VLOOKUP(D87,Schools!A:Q,17,0)</f>
        <v>B</v>
      </c>
      <c r="BI87" s="52">
        <f t="shared" si="53"/>
        <v>0</v>
      </c>
      <c r="BJ87" s="52">
        <f t="shared" si="54"/>
        <v>0</v>
      </c>
      <c r="BK87" s="52">
        <f t="shared" si="55"/>
        <v>29949.27</v>
      </c>
      <c r="BL87" s="52">
        <f t="shared" si="56"/>
        <v>9983.09</v>
      </c>
      <c r="BM87" s="53">
        <f t="shared" si="57"/>
        <v>19966.18</v>
      </c>
      <c r="BN87" s="52">
        <f t="shared" si="58"/>
        <v>8319.27</v>
      </c>
      <c r="BO87" s="8">
        <f t="shared" si="59"/>
        <v>10815</v>
      </c>
      <c r="BP87" s="52">
        <f t="shared" si="60"/>
        <v>831.90999999999985</v>
      </c>
      <c r="BQ87" s="1">
        <f t="shared" si="61"/>
        <v>0</v>
      </c>
      <c r="BR87" s="52">
        <f t="shared" si="62"/>
        <v>831.90999999999985</v>
      </c>
      <c r="BS87" s="1">
        <f t="shared" si="63"/>
        <v>10815</v>
      </c>
      <c r="BT87" s="53">
        <f t="shared" si="64"/>
        <v>21630</v>
      </c>
      <c r="BU87" s="53">
        <f t="shared" si="65"/>
        <v>0</v>
      </c>
      <c r="BV87" t="str">
        <f t="shared" si="66"/>
        <v/>
      </c>
    </row>
    <row r="88" spans="1:74" x14ac:dyDescent="0.25">
      <c r="A88" t="str">
        <f t="shared" si="44"/>
        <v>GRANTS</v>
      </c>
      <c r="B88" s="75" t="s">
        <v>3620</v>
      </c>
      <c r="C88" s="76">
        <v>44027</v>
      </c>
      <c r="D88" s="217">
        <f>Schools!A36</f>
        <v>3022015</v>
      </c>
      <c r="E88" t="str">
        <f>VLOOKUP(D88,Schools!A:B,2,0)</f>
        <v>Coppetts Wood</v>
      </c>
      <c r="F88" t="str">
        <f>VLOOKUP(D88,Schools!$A:$Z,3,0)</f>
        <v>M</v>
      </c>
      <c r="G88" s="77">
        <v>18060</v>
      </c>
      <c r="H88" s="75" t="s">
        <v>3621</v>
      </c>
      <c r="I88" s="75"/>
      <c r="J88" t="str">
        <f t="shared" si="47"/>
        <v>10166/543965</v>
      </c>
      <c r="K88">
        <f>VLOOKUP(D88,Schools!$A:$Z,9,0)</f>
        <v>400059</v>
      </c>
      <c r="L88" s="75" t="s">
        <v>85</v>
      </c>
      <c r="M88" s="160" t="s">
        <v>83</v>
      </c>
      <c r="N88" s="75" t="s">
        <v>4058</v>
      </c>
      <c r="O88" s="78" t="str">
        <f>VLOOKUP(D88,Schools!A:D,4,0)</f>
        <v>Primary</v>
      </c>
      <c r="P88" s="75">
        <f t="shared" si="43"/>
        <v>10166</v>
      </c>
      <c r="Q88" s="78">
        <f t="shared" si="48"/>
        <v>543965</v>
      </c>
      <c r="R88" s="79">
        <v>0</v>
      </c>
      <c r="S88" s="79">
        <v>0</v>
      </c>
      <c r="T88" s="79">
        <v>2778.46</v>
      </c>
      <c r="U88" s="79">
        <v>1389.23</v>
      </c>
      <c r="V88" s="79">
        <v>1389.23</v>
      </c>
      <c r="W88" s="79">
        <v>1389.23</v>
      </c>
      <c r="X88" s="79">
        <v>1389.23</v>
      </c>
      <c r="Y88" s="79">
        <f t="shared" si="41"/>
        <v>8335.3799999999992</v>
      </c>
      <c r="Z88" s="79" t="s">
        <v>4261</v>
      </c>
      <c r="AA88" s="79"/>
      <c r="AB88" s="79">
        <v>0</v>
      </c>
      <c r="AC88" s="79"/>
      <c r="AD88" s="79">
        <f t="shared" si="42"/>
        <v>8335.3799999999992</v>
      </c>
      <c r="AE88" s="79"/>
      <c r="AF88" s="79"/>
      <c r="AG88" s="79"/>
      <c r="AH88" s="79"/>
      <c r="AI88" s="79"/>
      <c r="AJ88" s="52"/>
      <c r="AK88" s="52">
        <f t="shared" si="45"/>
        <v>-18060</v>
      </c>
      <c r="AL88" s="79"/>
      <c r="AO88">
        <f t="shared" si="49"/>
        <v>1</v>
      </c>
      <c r="AP88" s="235">
        <f t="shared" si="46"/>
        <v>9030</v>
      </c>
      <c r="AQ88" s="235">
        <f t="shared" si="46"/>
        <v>0</v>
      </c>
      <c r="AR88" s="235">
        <f t="shared" si="46"/>
        <v>0</v>
      </c>
      <c r="AS88" s="235">
        <f t="shared" si="46"/>
        <v>0</v>
      </c>
      <c r="AT88" s="235">
        <f t="shared" si="46"/>
        <v>0</v>
      </c>
      <c r="AU88" s="235">
        <f t="shared" si="46"/>
        <v>0</v>
      </c>
      <c r="AV88" s="235">
        <f t="shared" si="46"/>
        <v>9030</v>
      </c>
      <c r="AW88" s="235">
        <f t="shared" si="46"/>
        <v>0</v>
      </c>
      <c r="AX88" s="235">
        <f t="shared" si="46"/>
        <v>0</v>
      </c>
      <c r="AY88" s="235">
        <f t="shared" si="46"/>
        <v>0</v>
      </c>
      <c r="AZ88" s="235">
        <f t="shared" si="46"/>
        <v>0</v>
      </c>
      <c r="BA88" s="235">
        <f t="shared" si="46"/>
        <v>0</v>
      </c>
      <c r="BB88" s="235">
        <f t="shared" si="46"/>
        <v>0</v>
      </c>
      <c r="BC88" s="8">
        <f t="shared" si="50"/>
        <v>18060</v>
      </c>
      <c r="BD88" s="53">
        <f t="shared" si="51"/>
        <v>0</v>
      </c>
      <c r="BE88" s="80">
        <f t="shared" si="52"/>
        <v>0</v>
      </c>
      <c r="BH88" s="183" t="str">
        <f>VLOOKUP(D88,Schools!A:Q,17,0)</f>
        <v>A</v>
      </c>
      <c r="BI88" s="52">
        <f t="shared" si="53"/>
        <v>0</v>
      </c>
      <c r="BJ88" s="52">
        <f t="shared" si="54"/>
        <v>0</v>
      </c>
      <c r="BK88" s="52">
        <f t="shared" si="55"/>
        <v>25006.14</v>
      </c>
      <c r="BL88" s="52">
        <f t="shared" si="56"/>
        <v>8335.3799999999992</v>
      </c>
      <c r="BM88" s="53">
        <f t="shared" si="57"/>
        <v>16670.760000000002</v>
      </c>
      <c r="BN88" s="52">
        <f t="shared" si="58"/>
        <v>6946.1399999999994</v>
      </c>
      <c r="BO88" s="8">
        <f t="shared" si="59"/>
        <v>9030</v>
      </c>
      <c r="BP88" s="52">
        <f t="shared" si="60"/>
        <v>694.6200000000008</v>
      </c>
      <c r="BQ88" s="1">
        <f t="shared" si="61"/>
        <v>0</v>
      </c>
      <c r="BR88" s="52">
        <f t="shared" si="62"/>
        <v>694.6200000000008</v>
      </c>
      <c r="BS88" s="1">
        <f t="shared" si="63"/>
        <v>9030</v>
      </c>
      <c r="BT88" s="53">
        <f t="shared" si="64"/>
        <v>18060</v>
      </c>
      <c r="BU88" s="53">
        <f t="shared" si="65"/>
        <v>0</v>
      </c>
      <c r="BV88" t="str">
        <f t="shared" si="66"/>
        <v/>
      </c>
    </row>
    <row r="89" spans="1:74" x14ac:dyDescent="0.25">
      <c r="A89" t="str">
        <f t="shared" si="44"/>
        <v>GRANTS</v>
      </c>
      <c r="B89" s="75" t="s">
        <v>3620</v>
      </c>
      <c r="C89" s="76">
        <v>44027</v>
      </c>
      <c r="D89" s="217">
        <f>Schools!A37</f>
        <v>3022016</v>
      </c>
      <c r="E89" t="str">
        <f>VLOOKUP(D89,Schools!A:B,2,0)</f>
        <v>Courtland School</v>
      </c>
      <c r="F89" t="str">
        <f>VLOOKUP(D89,Schools!$A:$Z,3,0)</f>
        <v>M</v>
      </c>
      <c r="G89" s="77">
        <v>17790</v>
      </c>
      <c r="H89" s="75" t="s">
        <v>3621</v>
      </c>
      <c r="I89" s="75"/>
      <c r="J89" t="str">
        <f t="shared" si="47"/>
        <v>10166/543965</v>
      </c>
      <c r="K89">
        <f>VLOOKUP(D89,Schools!$A:$Z,9,0)</f>
        <v>400049</v>
      </c>
      <c r="L89" s="75" t="s">
        <v>85</v>
      </c>
      <c r="M89" s="160" t="s">
        <v>83</v>
      </c>
      <c r="N89" s="75" t="s">
        <v>4058</v>
      </c>
      <c r="O89" s="78" t="str">
        <f>VLOOKUP(D89,Schools!A:D,4,0)</f>
        <v>Primary</v>
      </c>
      <c r="P89" s="75">
        <f t="shared" si="43"/>
        <v>10166</v>
      </c>
      <c r="Q89" s="78">
        <f t="shared" si="48"/>
        <v>543965</v>
      </c>
      <c r="R89" s="79">
        <v>0</v>
      </c>
      <c r="S89" s="79">
        <v>0</v>
      </c>
      <c r="T89" s="79">
        <v>2736.92</v>
      </c>
      <c r="U89" s="79">
        <v>1368.46</v>
      </c>
      <c r="V89" s="79">
        <v>1368.46</v>
      </c>
      <c r="W89" s="79">
        <v>1368.46</v>
      </c>
      <c r="X89" s="79">
        <v>1368.46</v>
      </c>
      <c r="Y89" s="79">
        <f t="shared" si="41"/>
        <v>8210.76</v>
      </c>
      <c r="Z89" s="79" t="s">
        <v>4261</v>
      </c>
      <c r="AA89" s="79"/>
      <c r="AB89" s="79">
        <v>0</v>
      </c>
      <c r="AC89" s="79"/>
      <c r="AD89" s="79">
        <f t="shared" si="42"/>
        <v>8210.76</v>
      </c>
      <c r="AE89" s="79"/>
      <c r="AF89" s="79"/>
      <c r="AG89" s="79"/>
      <c r="AH89" s="79"/>
      <c r="AI89" s="79"/>
      <c r="AJ89" s="52"/>
      <c r="AK89" s="52">
        <f t="shared" si="45"/>
        <v>-17790</v>
      </c>
      <c r="AL89" s="79"/>
      <c r="AO89">
        <f t="shared" si="49"/>
        <v>1</v>
      </c>
      <c r="AP89" s="235">
        <f t="shared" si="46"/>
        <v>8895</v>
      </c>
      <c r="AQ89" s="235">
        <f t="shared" si="46"/>
        <v>0</v>
      </c>
      <c r="AR89" s="235">
        <f t="shared" si="46"/>
        <v>0</v>
      </c>
      <c r="AS89" s="235">
        <f t="shared" si="46"/>
        <v>0</v>
      </c>
      <c r="AT89" s="235">
        <f t="shared" si="46"/>
        <v>0</v>
      </c>
      <c r="AU89" s="235">
        <f t="shared" si="46"/>
        <v>0</v>
      </c>
      <c r="AV89" s="235">
        <f t="shared" si="46"/>
        <v>8895</v>
      </c>
      <c r="AW89" s="235">
        <f t="shared" si="46"/>
        <v>0</v>
      </c>
      <c r="AX89" s="235">
        <f t="shared" si="46"/>
        <v>0</v>
      </c>
      <c r="AY89" s="235">
        <f t="shared" si="46"/>
        <v>0</v>
      </c>
      <c r="AZ89" s="235">
        <f t="shared" si="46"/>
        <v>0</v>
      </c>
      <c r="BA89" s="235">
        <f t="shared" si="46"/>
        <v>0</v>
      </c>
      <c r="BB89" s="235">
        <f t="shared" si="46"/>
        <v>0</v>
      </c>
      <c r="BC89" s="8">
        <f t="shared" si="50"/>
        <v>17790</v>
      </c>
      <c r="BD89" s="53">
        <f t="shared" si="51"/>
        <v>0</v>
      </c>
      <c r="BE89" s="80">
        <f t="shared" si="52"/>
        <v>0</v>
      </c>
      <c r="BH89" s="183" t="str">
        <f>VLOOKUP(D89,Schools!A:Q,17,0)</f>
        <v>A</v>
      </c>
      <c r="BI89" s="52">
        <f t="shared" si="53"/>
        <v>0</v>
      </c>
      <c r="BJ89" s="52">
        <f t="shared" si="54"/>
        <v>0</v>
      </c>
      <c r="BK89" s="52">
        <f t="shared" si="55"/>
        <v>24632.28</v>
      </c>
      <c r="BL89" s="52">
        <f t="shared" si="56"/>
        <v>8210.76</v>
      </c>
      <c r="BM89" s="53">
        <f t="shared" si="57"/>
        <v>16421.519999999997</v>
      </c>
      <c r="BN89" s="52">
        <f t="shared" si="58"/>
        <v>6842.2799999999988</v>
      </c>
      <c r="BO89" s="8">
        <f t="shared" si="59"/>
        <v>8895</v>
      </c>
      <c r="BP89" s="52">
        <f t="shared" si="60"/>
        <v>684.23999999999978</v>
      </c>
      <c r="BQ89" s="1">
        <f t="shared" si="61"/>
        <v>0</v>
      </c>
      <c r="BR89" s="52">
        <f t="shared" si="62"/>
        <v>684.23999999999978</v>
      </c>
      <c r="BS89" s="1">
        <f t="shared" si="63"/>
        <v>8895</v>
      </c>
      <c r="BT89" s="53">
        <f t="shared" si="64"/>
        <v>17790</v>
      </c>
      <c r="BU89" s="53">
        <f t="shared" si="65"/>
        <v>0</v>
      </c>
      <c r="BV89" t="str">
        <f t="shared" si="66"/>
        <v/>
      </c>
    </row>
    <row r="90" spans="1:74" x14ac:dyDescent="0.25">
      <c r="A90" t="str">
        <f t="shared" si="44"/>
        <v>GRANTS</v>
      </c>
      <c r="B90" s="75" t="s">
        <v>3620</v>
      </c>
      <c r="C90" s="76">
        <v>44027</v>
      </c>
      <c r="D90" s="217">
        <f>Schools!A38</f>
        <v>3022017</v>
      </c>
      <c r="E90" t="str">
        <f>VLOOKUP(D90,Schools!A:B,2,0)</f>
        <v>Cromer Road Primary School</v>
      </c>
      <c r="F90" t="str">
        <f>VLOOKUP(D90,Schools!$A:$Z,3,0)</f>
        <v>M</v>
      </c>
      <c r="G90" s="77">
        <v>19580</v>
      </c>
      <c r="H90" s="75" t="s">
        <v>3621</v>
      </c>
      <c r="I90" s="75"/>
      <c r="J90" t="str">
        <f t="shared" si="47"/>
        <v>10166/543965</v>
      </c>
      <c r="K90">
        <f>VLOOKUP(D90,Schools!$A:$Z,9,0)</f>
        <v>400080</v>
      </c>
      <c r="L90" s="75" t="s">
        <v>85</v>
      </c>
      <c r="M90" s="160" t="s">
        <v>83</v>
      </c>
      <c r="N90" s="75" t="s">
        <v>4058</v>
      </c>
      <c r="O90" s="78" t="str">
        <f>VLOOKUP(D90,Schools!A:D,4,0)</f>
        <v>Primary</v>
      </c>
      <c r="P90" s="75">
        <f t="shared" si="43"/>
        <v>10166</v>
      </c>
      <c r="Q90" s="78">
        <f t="shared" si="48"/>
        <v>543965</v>
      </c>
      <c r="R90" s="79">
        <v>0</v>
      </c>
      <c r="S90" s="79">
        <v>0</v>
      </c>
      <c r="T90" s="79">
        <v>3012.31</v>
      </c>
      <c r="U90" s="79">
        <v>1506.15</v>
      </c>
      <c r="V90" s="79">
        <v>1506.15</v>
      </c>
      <c r="W90" s="79">
        <v>1506.15</v>
      </c>
      <c r="X90" s="79">
        <v>1506.15</v>
      </c>
      <c r="Y90" s="79">
        <f t="shared" si="41"/>
        <v>9036.91</v>
      </c>
      <c r="Z90" s="79" t="s">
        <v>4261</v>
      </c>
      <c r="AA90" s="79"/>
      <c r="AB90" s="79">
        <v>0</v>
      </c>
      <c r="AC90" s="79"/>
      <c r="AD90" s="79">
        <f t="shared" si="42"/>
        <v>9036.91</v>
      </c>
      <c r="AE90" s="79"/>
      <c r="AF90" s="79"/>
      <c r="AG90" s="79"/>
      <c r="AH90" s="79"/>
      <c r="AI90" s="79"/>
      <c r="AJ90" s="52"/>
      <c r="AK90" s="52">
        <f t="shared" si="45"/>
        <v>-19580</v>
      </c>
      <c r="AL90" s="79"/>
      <c r="AO90">
        <f t="shared" si="49"/>
        <v>1</v>
      </c>
      <c r="AP90" s="235">
        <f t="shared" si="46"/>
        <v>9790</v>
      </c>
      <c r="AQ90" s="235">
        <f t="shared" si="46"/>
        <v>0</v>
      </c>
      <c r="AR90" s="235">
        <f t="shared" si="46"/>
        <v>0</v>
      </c>
      <c r="AS90" s="235">
        <f t="shared" si="46"/>
        <v>0</v>
      </c>
      <c r="AT90" s="235">
        <f t="shared" si="46"/>
        <v>0</v>
      </c>
      <c r="AU90" s="235">
        <f t="shared" si="46"/>
        <v>0</v>
      </c>
      <c r="AV90" s="235">
        <f t="shared" si="46"/>
        <v>9790</v>
      </c>
      <c r="AW90" s="235">
        <f t="shared" si="46"/>
        <v>0</v>
      </c>
      <c r="AX90" s="235">
        <f t="shared" si="46"/>
        <v>0</v>
      </c>
      <c r="AY90" s="235">
        <f t="shared" si="46"/>
        <v>0</v>
      </c>
      <c r="AZ90" s="235">
        <f t="shared" si="46"/>
        <v>0</v>
      </c>
      <c r="BA90" s="235">
        <f t="shared" si="46"/>
        <v>0</v>
      </c>
      <c r="BB90" s="235">
        <f t="shared" si="46"/>
        <v>0</v>
      </c>
      <c r="BC90" s="8">
        <f t="shared" si="50"/>
        <v>19580</v>
      </c>
      <c r="BD90" s="53">
        <f t="shared" si="51"/>
        <v>0</v>
      </c>
      <c r="BE90" s="80">
        <f t="shared" si="52"/>
        <v>0</v>
      </c>
      <c r="BH90" s="183" t="str">
        <f>VLOOKUP(D90,Schools!A:Q,17,0)</f>
        <v>A</v>
      </c>
      <c r="BI90" s="52">
        <f t="shared" si="53"/>
        <v>0</v>
      </c>
      <c r="BJ90" s="52">
        <f t="shared" si="54"/>
        <v>0</v>
      </c>
      <c r="BK90" s="52">
        <f t="shared" si="55"/>
        <v>27110.73</v>
      </c>
      <c r="BL90" s="52">
        <f t="shared" si="56"/>
        <v>9036.91</v>
      </c>
      <c r="BM90" s="53">
        <f t="shared" si="57"/>
        <v>18073.82</v>
      </c>
      <c r="BN90" s="52">
        <f t="shared" si="58"/>
        <v>7530.73</v>
      </c>
      <c r="BO90" s="8">
        <f t="shared" si="59"/>
        <v>9790</v>
      </c>
      <c r="BP90" s="52">
        <f t="shared" si="60"/>
        <v>753.09000000000015</v>
      </c>
      <c r="BQ90" s="1">
        <f t="shared" si="61"/>
        <v>0</v>
      </c>
      <c r="BR90" s="52">
        <f t="shared" si="62"/>
        <v>753.09000000000015</v>
      </c>
      <c r="BS90" s="1">
        <f t="shared" si="63"/>
        <v>9790</v>
      </c>
      <c r="BT90" s="53">
        <f t="shared" si="64"/>
        <v>19580</v>
      </c>
      <c r="BU90" s="53">
        <f t="shared" si="65"/>
        <v>0</v>
      </c>
      <c r="BV90" t="str">
        <f t="shared" si="66"/>
        <v/>
      </c>
    </row>
    <row r="91" spans="1:74" x14ac:dyDescent="0.25">
      <c r="A91" t="str">
        <f t="shared" si="44"/>
        <v>GRANTS</v>
      </c>
      <c r="B91" s="75" t="s">
        <v>3620</v>
      </c>
      <c r="C91" s="76">
        <v>44027</v>
      </c>
      <c r="D91" s="217">
        <f>Schools!A39</f>
        <v>3022073</v>
      </c>
      <c r="E91" t="str">
        <f>VLOOKUP(D91,Schools!A:B,2,0)</f>
        <v>Danegrove JMI School</v>
      </c>
      <c r="F91" t="str">
        <f>VLOOKUP(D91,Schools!$A:$Z,3,0)</f>
        <v>M</v>
      </c>
      <c r="G91" s="77">
        <v>21400</v>
      </c>
      <c r="H91" s="75" t="s">
        <v>3621</v>
      </c>
      <c r="I91" s="75"/>
      <c r="J91" t="str">
        <f t="shared" si="47"/>
        <v>10166/543965</v>
      </c>
      <c r="K91">
        <f>VLOOKUP(D91,Schools!$A:$Z,9,0)</f>
        <v>400105</v>
      </c>
      <c r="L91" s="75" t="s">
        <v>85</v>
      </c>
      <c r="M91" s="160" t="s">
        <v>83</v>
      </c>
      <c r="N91" s="75" t="s">
        <v>4058</v>
      </c>
      <c r="O91" s="78" t="str">
        <f>VLOOKUP(D91,Schools!A:D,4,0)</f>
        <v>Primary</v>
      </c>
      <c r="P91" s="75">
        <f t="shared" si="43"/>
        <v>10166</v>
      </c>
      <c r="Q91" s="78">
        <f t="shared" si="48"/>
        <v>543965</v>
      </c>
      <c r="R91" s="79">
        <v>0</v>
      </c>
      <c r="S91" s="79">
        <v>0</v>
      </c>
      <c r="T91" s="79">
        <v>3292.31</v>
      </c>
      <c r="U91" s="79">
        <v>1646.15</v>
      </c>
      <c r="V91" s="79">
        <v>1646.15</v>
      </c>
      <c r="W91" s="79">
        <v>1646.15</v>
      </c>
      <c r="X91" s="79">
        <v>1646.15</v>
      </c>
      <c r="Y91" s="79">
        <f t="shared" si="41"/>
        <v>9876.91</v>
      </c>
      <c r="Z91" s="79" t="s">
        <v>4261</v>
      </c>
      <c r="AA91" s="79"/>
      <c r="AB91" s="79">
        <v>0</v>
      </c>
      <c r="AC91" s="79"/>
      <c r="AD91" s="79">
        <f t="shared" si="42"/>
        <v>9876.91</v>
      </c>
      <c r="AE91" s="79"/>
      <c r="AF91" s="79"/>
      <c r="AG91" s="79"/>
      <c r="AH91" s="79"/>
      <c r="AI91" s="79"/>
      <c r="AJ91" s="52"/>
      <c r="AK91" s="52">
        <f t="shared" si="45"/>
        <v>-21400</v>
      </c>
      <c r="AL91" s="79"/>
      <c r="AO91">
        <f t="shared" si="49"/>
        <v>1</v>
      </c>
      <c r="AP91" s="235">
        <f t="shared" ref="AP91:BB100" si="67">ROUND($G91*AP$16,2)*$AO91</f>
        <v>10700</v>
      </c>
      <c r="AQ91" s="235">
        <f t="shared" si="67"/>
        <v>0</v>
      </c>
      <c r="AR91" s="235">
        <f t="shared" si="67"/>
        <v>0</v>
      </c>
      <c r="AS91" s="235">
        <f t="shared" si="67"/>
        <v>0</v>
      </c>
      <c r="AT91" s="235">
        <f t="shared" si="67"/>
        <v>0</v>
      </c>
      <c r="AU91" s="235">
        <f t="shared" si="67"/>
        <v>0</v>
      </c>
      <c r="AV91" s="235">
        <f t="shared" si="67"/>
        <v>10700</v>
      </c>
      <c r="AW91" s="235">
        <f t="shared" si="67"/>
        <v>0</v>
      </c>
      <c r="AX91" s="235">
        <f t="shared" si="67"/>
        <v>0</v>
      </c>
      <c r="AY91" s="235">
        <f t="shared" si="67"/>
        <v>0</v>
      </c>
      <c r="AZ91" s="235">
        <f t="shared" si="67"/>
        <v>0</v>
      </c>
      <c r="BA91" s="235">
        <f t="shared" si="67"/>
        <v>0</v>
      </c>
      <c r="BB91" s="235">
        <f t="shared" si="67"/>
        <v>0</v>
      </c>
      <c r="BC91" s="8">
        <f t="shared" si="50"/>
        <v>21400</v>
      </c>
      <c r="BD91" s="53">
        <f t="shared" si="51"/>
        <v>0</v>
      </c>
      <c r="BE91" s="80">
        <f t="shared" si="52"/>
        <v>0</v>
      </c>
      <c r="BH91" s="183" t="str">
        <f>VLOOKUP(D91,Schools!A:Q,17,0)</f>
        <v>B</v>
      </c>
      <c r="BI91" s="52">
        <f t="shared" si="53"/>
        <v>0</v>
      </c>
      <c r="BJ91" s="52">
        <f t="shared" si="54"/>
        <v>0</v>
      </c>
      <c r="BK91" s="52">
        <f t="shared" si="55"/>
        <v>29630.73</v>
      </c>
      <c r="BL91" s="52">
        <f t="shared" si="56"/>
        <v>9876.91</v>
      </c>
      <c r="BM91" s="53">
        <f t="shared" si="57"/>
        <v>19753.82</v>
      </c>
      <c r="BN91" s="52">
        <f t="shared" si="58"/>
        <v>8230.73</v>
      </c>
      <c r="BO91" s="8">
        <f t="shared" si="59"/>
        <v>10700</v>
      </c>
      <c r="BP91" s="52">
        <f t="shared" si="60"/>
        <v>823.09000000000015</v>
      </c>
      <c r="BQ91" s="1">
        <f t="shared" si="61"/>
        <v>0</v>
      </c>
      <c r="BR91" s="52">
        <f t="shared" si="62"/>
        <v>823.09000000000015</v>
      </c>
      <c r="BS91" s="1">
        <f t="shared" si="63"/>
        <v>10700</v>
      </c>
      <c r="BT91" s="53">
        <f t="shared" si="64"/>
        <v>21400</v>
      </c>
      <c r="BU91" s="53">
        <f t="shared" si="65"/>
        <v>0</v>
      </c>
      <c r="BV91" t="str">
        <f t="shared" si="66"/>
        <v/>
      </c>
    </row>
    <row r="92" spans="1:74" x14ac:dyDescent="0.25">
      <c r="A92" t="str">
        <f t="shared" si="44"/>
        <v>GRANTS</v>
      </c>
      <c r="B92" s="75" t="s">
        <v>3620</v>
      </c>
      <c r="C92" s="76">
        <v>44027</v>
      </c>
      <c r="D92" s="217">
        <f>Schools!A40</f>
        <v>3022019</v>
      </c>
      <c r="E92" t="str">
        <f>VLOOKUP(D92,Schools!A:B,2,0)</f>
        <v>Deansbrook Infant School</v>
      </c>
      <c r="F92" t="str">
        <f>VLOOKUP(D92,Schools!$A:$Z,3,0)</f>
        <v>M</v>
      </c>
      <c r="G92" s="77">
        <v>17740</v>
      </c>
      <c r="H92" s="75" t="s">
        <v>3621</v>
      </c>
      <c r="I92" s="75"/>
      <c r="J92" t="str">
        <f t="shared" si="47"/>
        <v>10166/543965</v>
      </c>
      <c r="K92">
        <f>VLOOKUP(D92,Schools!$A:$Z,9,0)</f>
        <v>400036</v>
      </c>
      <c r="L92" s="75" t="s">
        <v>85</v>
      </c>
      <c r="M92" s="160" t="s">
        <v>83</v>
      </c>
      <c r="N92" s="75" t="s">
        <v>4058</v>
      </c>
      <c r="O92" s="78" t="str">
        <f>VLOOKUP(D92,Schools!A:D,4,0)</f>
        <v>Primary</v>
      </c>
      <c r="P92" s="75">
        <f t="shared" si="43"/>
        <v>10166</v>
      </c>
      <c r="Q92" s="78">
        <f t="shared" si="48"/>
        <v>543965</v>
      </c>
      <c r="R92" s="79">
        <v>0</v>
      </c>
      <c r="S92" s="79">
        <v>0</v>
      </c>
      <c r="T92" s="79">
        <v>2729.23</v>
      </c>
      <c r="U92" s="79">
        <v>1364.62</v>
      </c>
      <c r="V92" s="79">
        <v>1364.62</v>
      </c>
      <c r="W92" s="79">
        <v>1364.62</v>
      </c>
      <c r="X92" s="79">
        <v>1364.62</v>
      </c>
      <c r="Y92" s="79">
        <f t="shared" si="41"/>
        <v>8187.7099999999991</v>
      </c>
      <c r="Z92" s="79" t="s">
        <v>4261</v>
      </c>
      <c r="AA92" s="79"/>
      <c r="AB92" s="79">
        <v>0</v>
      </c>
      <c r="AC92" s="79"/>
      <c r="AD92" s="79">
        <f t="shared" si="42"/>
        <v>8187.7099999999991</v>
      </c>
      <c r="AE92" s="79"/>
      <c r="AF92" s="79"/>
      <c r="AG92" s="79"/>
      <c r="AH92" s="79"/>
      <c r="AI92" s="79"/>
      <c r="AJ92" s="52"/>
      <c r="AK92" s="52">
        <f t="shared" si="45"/>
        <v>-17740</v>
      </c>
      <c r="AL92" s="79"/>
      <c r="AO92">
        <f t="shared" si="49"/>
        <v>1</v>
      </c>
      <c r="AP92" s="235">
        <f t="shared" si="67"/>
        <v>8870</v>
      </c>
      <c r="AQ92" s="235">
        <f t="shared" si="67"/>
        <v>0</v>
      </c>
      <c r="AR92" s="235">
        <f t="shared" si="67"/>
        <v>0</v>
      </c>
      <c r="AS92" s="235">
        <f t="shared" si="67"/>
        <v>0</v>
      </c>
      <c r="AT92" s="235">
        <f t="shared" si="67"/>
        <v>0</v>
      </c>
      <c r="AU92" s="235">
        <f t="shared" si="67"/>
        <v>0</v>
      </c>
      <c r="AV92" s="235">
        <f t="shared" si="67"/>
        <v>8870</v>
      </c>
      <c r="AW92" s="235">
        <f t="shared" si="67"/>
        <v>0</v>
      </c>
      <c r="AX92" s="235">
        <f t="shared" si="67"/>
        <v>0</v>
      </c>
      <c r="AY92" s="235">
        <f t="shared" si="67"/>
        <v>0</v>
      </c>
      <c r="AZ92" s="235">
        <f t="shared" si="67"/>
        <v>0</v>
      </c>
      <c r="BA92" s="235">
        <f t="shared" si="67"/>
        <v>0</v>
      </c>
      <c r="BB92" s="235">
        <f t="shared" si="67"/>
        <v>0</v>
      </c>
      <c r="BC92" s="8">
        <f t="shared" si="50"/>
        <v>17740</v>
      </c>
      <c r="BD92" s="53">
        <f t="shared" si="51"/>
        <v>0</v>
      </c>
      <c r="BE92" s="80">
        <f t="shared" si="52"/>
        <v>0</v>
      </c>
      <c r="BH92" s="183" t="str">
        <f>VLOOKUP(D92,Schools!A:Q,17,0)</f>
        <v>A</v>
      </c>
      <c r="BI92" s="52">
        <f t="shared" si="53"/>
        <v>0</v>
      </c>
      <c r="BJ92" s="52">
        <f t="shared" si="54"/>
        <v>0</v>
      </c>
      <c r="BK92" s="52">
        <f t="shared" si="55"/>
        <v>24563.129999999997</v>
      </c>
      <c r="BL92" s="52">
        <f t="shared" si="56"/>
        <v>8187.7099999999991</v>
      </c>
      <c r="BM92" s="53">
        <f t="shared" si="57"/>
        <v>16375.419999999998</v>
      </c>
      <c r="BN92" s="52">
        <f t="shared" si="58"/>
        <v>6823.1299999999974</v>
      </c>
      <c r="BO92" s="8">
        <f t="shared" si="59"/>
        <v>8870</v>
      </c>
      <c r="BP92" s="52">
        <f t="shared" si="60"/>
        <v>682.29000000000087</v>
      </c>
      <c r="BQ92" s="1">
        <f t="shared" si="61"/>
        <v>0</v>
      </c>
      <c r="BR92" s="52">
        <f t="shared" si="62"/>
        <v>682.29000000000087</v>
      </c>
      <c r="BS92" s="1">
        <f t="shared" si="63"/>
        <v>8870</v>
      </c>
      <c r="BT92" s="53">
        <f t="shared" si="64"/>
        <v>17740</v>
      </c>
      <c r="BU92" s="53">
        <f t="shared" si="65"/>
        <v>0</v>
      </c>
      <c r="BV92" t="str">
        <f t="shared" si="66"/>
        <v/>
      </c>
    </row>
    <row r="93" spans="1:74" x14ac:dyDescent="0.25">
      <c r="A93" t="str">
        <f t="shared" si="44"/>
        <v>GRANTS</v>
      </c>
      <c r="B93" s="75" t="s">
        <v>3620</v>
      </c>
      <c r="C93" s="76">
        <v>44027</v>
      </c>
      <c r="D93" s="217">
        <f>Schools!A42</f>
        <v>3022021</v>
      </c>
      <c r="E93" t="str">
        <f>VLOOKUP(D93,Schools!A:B,2,0)</f>
        <v>Dollis Primary School</v>
      </c>
      <c r="F93" t="str">
        <f>VLOOKUP(D93,Schools!$A:$Z,3,0)</f>
        <v>M</v>
      </c>
      <c r="G93" s="77">
        <v>20730</v>
      </c>
      <c r="H93" s="75" t="s">
        <v>3621</v>
      </c>
      <c r="I93" s="75"/>
      <c r="J93" t="str">
        <f t="shared" si="47"/>
        <v>10166/543965</v>
      </c>
      <c r="K93">
        <f>VLOOKUP(D93,Schools!$A:$Z,9,0)</f>
        <v>400042</v>
      </c>
      <c r="L93" s="75" t="s">
        <v>85</v>
      </c>
      <c r="M93" s="160" t="s">
        <v>83</v>
      </c>
      <c r="N93" s="75" t="s">
        <v>4058</v>
      </c>
      <c r="O93" s="78" t="str">
        <f>VLOOKUP(D93,Schools!A:D,4,0)</f>
        <v>Primary</v>
      </c>
      <c r="P93" s="75">
        <f t="shared" si="43"/>
        <v>10166</v>
      </c>
      <c r="Q93" s="78">
        <f t="shared" si="48"/>
        <v>543965</v>
      </c>
      <c r="R93" s="79">
        <v>0</v>
      </c>
      <c r="S93" s="79">
        <v>0</v>
      </c>
      <c r="T93" s="79">
        <v>3189.23</v>
      </c>
      <c r="U93" s="79">
        <v>1594.62</v>
      </c>
      <c r="V93" s="79">
        <v>1594.62</v>
      </c>
      <c r="W93" s="79">
        <v>1594.62</v>
      </c>
      <c r="X93" s="79">
        <v>1594.62</v>
      </c>
      <c r="Y93" s="79">
        <f t="shared" si="41"/>
        <v>9567.7099999999991</v>
      </c>
      <c r="Z93" s="79" t="s">
        <v>4261</v>
      </c>
      <c r="AA93" s="79"/>
      <c r="AB93" s="79">
        <v>0</v>
      </c>
      <c r="AC93" s="79"/>
      <c r="AD93" s="79">
        <f t="shared" si="42"/>
        <v>9567.7099999999991</v>
      </c>
      <c r="AE93" s="79"/>
      <c r="AF93" s="79"/>
      <c r="AG93" s="79"/>
      <c r="AH93" s="79"/>
      <c r="AI93" s="79"/>
      <c r="AJ93" s="52"/>
      <c r="AK93" s="52">
        <f t="shared" si="45"/>
        <v>-20730</v>
      </c>
      <c r="AL93" s="79"/>
      <c r="AO93">
        <f t="shared" si="49"/>
        <v>1</v>
      </c>
      <c r="AP93" s="235">
        <f t="shared" si="67"/>
        <v>10365</v>
      </c>
      <c r="AQ93" s="235">
        <f t="shared" si="67"/>
        <v>0</v>
      </c>
      <c r="AR93" s="235">
        <f t="shared" si="67"/>
        <v>0</v>
      </c>
      <c r="AS93" s="235">
        <f t="shared" si="67"/>
        <v>0</v>
      </c>
      <c r="AT93" s="235">
        <f t="shared" si="67"/>
        <v>0</v>
      </c>
      <c r="AU93" s="235">
        <f t="shared" si="67"/>
        <v>0</v>
      </c>
      <c r="AV93" s="235">
        <f t="shared" si="67"/>
        <v>10365</v>
      </c>
      <c r="AW93" s="235">
        <f t="shared" si="67"/>
        <v>0</v>
      </c>
      <c r="AX93" s="235">
        <f t="shared" si="67"/>
        <v>0</v>
      </c>
      <c r="AY93" s="235">
        <f t="shared" si="67"/>
        <v>0</v>
      </c>
      <c r="AZ93" s="235">
        <f t="shared" si="67"/>
        <v>0</v>
      </c>
      <c r="BA93" s="235">
        <f t="shared" si="67"/>
        <v>0</v>
      </c>
      <c r="BB93" s="235">
        <f t="shared" si="67"/>
        <v>0</v>
      </c>
      <c r="BC93" s="8">
        <f t="shared" si="50"/>
        <v>20730</v>
      </c>
      <c r="BD93" s="53">
        <f t="shared" si="51"/>
        <v>0</v>
      </c>
      <c r="BE93" s="80">
        <f t="shared" si="52"/>
        <v>0</v>
      </c>
      <c r="BH93" s="183" t="str">
        <f>VLOOKUP(D93,Schools!A:Q,17,0)</f>
        <v>D</v>
      </c>
      <c r="BI93" s="52">
        <f t="shared" si="53"/>
        <v>0</v>
      </c>
      <c r="BJ93" s="52">
        <f t="shared" si="54"/>
        <v>0</v>
      </c>
      <c r="BK93" s="52">
        <f t="shared" si="55"/>
        <v>28703.129999999997</v>
      </c>
      <c r="BL93" s="52">
        <f t="shared" si="56"/>
        <v>9567.7099999999991</v>
      </c>
      <c r="BM93" s="53">
        <f t="shared" si="57"/>
        <v>19135.419999999998</v>
      </c>
      <c r="BN93" s="52">
        <f t="shared" si="58"/>
        <v>7973.1299999999974</v>
      </c>
      <c r="BO93" s="8">
        <f t="shared" si="59"/>
        <v>10365</v>
      </c>
      <c r="BP93" s="52">
        <f t="shared" si="60"/>
        <v>797.29000000000087</v>
      </c>
      <c r="BQ93" s="1">
        <f t="shared" si="61"/>
        <v>0</v>
      </c>
      <c r="BR93" s="52">
        <f t="shared" si="62"/>
        <v>797.29000000000087</v>
      </c>
      <c r="BS93" s="1">
        <f t="shared" si="63"/>
        <v>10365</v>
      </c>
      <c r="BT93" s="53">
        <f t="shared" si="64"/>
        <v>20730</v>
      </c>
      <c r="BU93" s="53">
        <f t="shared" si="65"/>
        <v>0</v>
      </c>
      <c r="BV93" t="str">
        <f t="shared" si="66"/>
        <v/>
      </c>
    </row>
    <row r="94" spans="1:74" x14ac:dyDescent="0.25">
      <c r="A94" t="str">
        <f t="shared" si="44"/>
        <v>GRANTS</v>
      </c>
      <c r="B94" s="75" t="s">
        <v>3620</v>
      </c>
      <c r="C94" s="76">
        <v>44027</v>
      </c>
      <c r="D94" s="217">
        <f>Schools!A43</f>
        <v>3022023</v>
      </c>
      <c r="E94" t="str">
        <f>VLOOKUP(D94,Schools!A:B,2,0)</f>
        <v>Edgware Primary School</v>
      </c>
      <c r="F94" t="str">
        <f>VLOOKUP(D94,Schools!$A:$Z,3,0)</f>
        <v>M</v>
      </c>
      <c r="G94" s="77">
        <v>21190</v>
      </c>
      <c r="H94" s="75" t="s">
        <v>3621</v>
      </c>
      <c r="I94" s="75"/>
      <c r="J94" t="str">
        <f t="shared" si="47"/>
        <v>10166/543965</v>
      </c>
      <c r="K94">
        <f>VLOOKUP(D94,Schools!$A:$Z,9,0)</f>
        <v>400159</v>
      </c>
      <c r="L94" s="75" t="s">
        <v>85</v>
      </c>
      <c r="M94" s="160" t="s">
        <v>83</v>
      </c>
      <c r="N94" s="75" t="s">
        <v>4058</v>
      </c>
      <c r="O94" s="78" t="str">
        <f>VLOOKUP(D94,Schools!A:D,4,0)</f>
        <v>Primary</v>
      </c>
      <c r="P94" s="75">
        <f t="shared" si="43"/>
        <v>10166</v>
      </c>
      <c r="Q94" s="78">
        <f t="shared" si="48"/>
        <v>543965</v>
      </c>
      <c r="R94" s="79">
        <v>0</v>
      </c>
      <c r="S94" s="79">
        <v>0</v>
      </c>
      <c r="T94" s="79">
        <v>3260</v>
      </c>
      <c r="U94" s="79">
        <v>1630</v>
      </c>
      <c r="V94" s="79">
        <v>1630</v>
      </c>
      <c r="W94" s="79">
        <v>1630</v>
      </c>
      <c r="X94" s="79">
        <v>1630</v>
      </c>
      <c r="Y94" s="79">
        <f t="shared" si="41"/>
        <v>9780</v>
      </c>
      <c r="Z94" s="79" t="s">
        <v>4261</v>
      </c>
      <c r="AA94" s="79"/>
      <c r="AB94" s="79">
        <v>0</v>
      </c>
      <c r="AC94" s="79"/>
      <c r="AD94" s="79">
        <f t="shared" si="42"/>
        <v>9780</v>
      </c>
      <c r="AE94" s="79"/>
      <c r="AF94" s="79"/>
      <c r="AG94" s="79"/>
      <c r="AH94" s="79"/>
      <c r="AI94" s="79"/>
      <c r="AJ94" s="52"/>
      <c r="AK94" s="52">
        <f t="shared" si="45"/>
        <v>-21190</v>
      </c>
      <c r="AL94" s="79"/>
      <c r="AO94">
        <f t="shared" si="49"/>
        <v>1</v>
      </c>
      <c r="AP94" s="235">
        <f t="shared" si="67"/>
        <v>10595</v>
      </c>
      <c r="AQ94" s="235">
        <f t="shared" si="67"/>
        <v>0</v>
      </c>
      <c r="AR94" s="235">
        <f t="shared" si="67"/>
        <v>0</v>
      </c>
      <c r="AS94" s="235">
        <f t="shared" si="67"/>
        <v>0</v>
      </c>
      <c r="AT94" s="235">
        <f t="shared" si="67"/>
        <v>0</v>
      </c>
      <c r="AU94" s="235">
        <f t="shared" si="67"/>
        <v>0</v>
      </c>
      <c r="AV94" s="235">
        <f t="shared" si="67"/>
        <v>10595</v>
      </c>
      <c r="AW94" s="235">
        <f t="shared" si="67"/>
        <v>0</v>
      </c>
      <c r="AX94" s="235">
        <f t="shared" si="67"/>
        <v>0</v>
      </c>
      <c r="AY94" s="235">
        <f t="shared" si="67"/>
        <v>0</v>
      </c>
      <c r="AZ94" s="235">
        <f t="shared" si="67"/>
        <v>0</v>
      </c>
      <c r="BA94" s="235">
        <f t="shared" si="67"/>
        <v>0</v>
      </c>
      <c r="BB94" s="235">
        <f t="shared" si="67"/>
        <v>0</v>
      </c>
      <c r="BC94" s="8">
        <f t="shared" si="50"/>
        <v>21190</v>
      </c>
      <c r="BD94" s="53">
        <f t="shared" si="51"/>
        <v>0</v>
      </c>
      <c r="BE94" s="80">
        <f t="shared" si="52"/>
        <v>0</v>
      </c>
      <c r="BH94" s="183" t="str">
        <f>VLOOKUP(D94,Schools!A:Q,17,0)</f>
        <v>B</v>
      </c>
      <c r="BI94" s="52">
        <f t="shared" si="53"/>
        <v>0</v>
      </c>
      <c r="BJ94" s="52">
        <f t="shared" si="54"/>
        <v>0</v>
      </c>
      <c r="BK94" s="52">
        <f t="shared" si="55"/>
        <v>29340</v>
      </c>
      <c r="BL94" s="52">
        <f t="shared" si="56"/>
        <v>9780</v>
      </c>
      <c r="BM94" s="53">
        <f t="shared" si="57"/>
        <v>19560</v>
      </c>
      <c r="BN94" s="52">
        <f t="shared" si="58"/>
        <v>8150</v>
      </c>
      <c r="BO94" s="8">
        <f t="shared" si="59"/>
        <v>10595</v>
      </c>
      <c r="BP94" s="52">
        <f t="shared" si="60"/>
        <v>815</v>
      </c>
      <c r="BQ94" s="1">
        <f t="shared" si="61"/>
        <v>0</v>
      </c>
      <c r="BR94" s="52">
        <f t="shared" si="62"/>
        <v>815</v>
      </c>
      <c r="BS94" s="1">
        <f t="shared" si="63"/>
        <v>10595</v>
      </c>
      <c r="BT94" s="53">
        <f t="shared" si="64"/>
        <v>21190</v>
      </c>
      <c r="BU94" s="53">
        <f t="shared" si="65"/>
        <v>0</v>
      </c>
      <c r="BV94" t="str">
        <f t="shared" si="66"/>
        <v/>
      </c>
    </row>
    <row r="95" spans="1:74" x14ac:dyDescent="0.25">
      <c r="A95" t="str">
        <f t="shared" si="44"/>
        <v>GRANTS</v>
      </c>
      <c r="B95" s="75" t="s">
        <v>3620</v>
      </c>
      <c r="C95" s="76">
        <v>44027</v>
      </c>
      <c r="D95" s="217">
        <f>Schools!A45</f>
        <v>3022024</v>
      </c>
      <c r="E95" t="str">
        <f>VLOOKUP(D95,Schools!A:B,2,0)</f>
        <v>Fairway Primary School</v>
      </c>
      <c r="F95" t="str">
        <f>VLOOKUP(D95,Schools!$A:$Z,3,0)</f>
        <v>M</v>
      </c>
      <c r="G95" s="77">
        <v>18050</v>
      </c>
      <c r="H95" s="75" t="s">
        <v>3621</v>
      </c>
      <c r="I95" s="75"/>
      <c r="J95" t="str">
        <f t="shared" si="47"/>
        <v>10166/543965</v>
      </c>
      <c r="K95">
        <f>VLOOKUP(D95,Schools!$A:$Z,9,0)</f>
        <v>400047</v>
      </c>
      <c r="L95" s="75" t="s">
        <v>85</v>
      </c>
      <c r="M95" s="160" t="s">
        <v>83</v>
      </c>
      <c r="N95" s="75" t="s">
        <v>4058</v>
      </c>
      <c r="O95" s="78" t="str">
        <f>VLOOKUP(D95,Schools!A:D,4,0)</f>
        <v>Primary</v>
      </c>
      <c r="P95" s="75">
        <f t="shared" si="43"/>
        <v>10166</v>
      </c>
      <c r="Q95" s="78">
        <f t="shared" si="48"/>
        <v>543965</v>
      </c>
      <c r="R95" s="79">
        <v>0</v>
      </c>
      <c r="S95" s="79">
        <v>0</v>
      </c>
      <c r="T95" s="79">
        <v>2776.92</v>
      </c>
      <c r="U95" s="79">
        <v>1388.46</v>
      </c>
      <c r="V95" s="79">
        <v>1388.46</v>
      </c>
      <c r="W95" s="79">
        <v>1388.46</v>
      </c>
      <c r="X95" s="79">
        <v>1388.46</v>
      </c>
      <c r="Y95" s="79">
        <f t="shared" si="41"/>
        <v>8330.76</v>
      </c>
      <c r="Z95" s="79" t="s">
        <v>4261</v>
      </c>
      <c r="AA95" s="79"/>
      <c r="AB95" s="79">
        <v>0</v>
      </c>
      <c r="AC95" s="79"/>
      <c r="AD95" s="79">
        <f t="shared" si="42"/>
        <v>8330.76</v>
      </c>
      <c r="AE95" s="79"/>
      <c r="AF95" s="79"/>
      <c r="AG95" s="79"/>
      <c r="AH95" s="79"/>
      <c r="AI95" s="79"/>
      <c r="AJ95" s="52"/>
      <c r="AK95" s="52">
        <f t="shared" si="45"/>
        <v>-18050</v>
      </c>
      <c r="AL95" s="79"/>
      <c r="AO95">
        <f t="shared" si="49"/>
        <v>1</v>
      </c>
      <c r="AP95" s="235">
        <f t="shared" si="67"/>
        <v>9025</v>
      </c>
      <c r="AQ95" s="235">
        <f t="shared" si="67"/>
        <v>0</v>
      </c>
      <c r="AR95" s="235">
        <f t="shared" si="67"/>
        <v>0</v>
      </c>
      <c r="AS95" s="235">
        <f t="shared" si="67"/>
        <v>0</v>
      </c>
      <c r="AT95" s="235">
        <f t="shared" si="67"/>
        <v>0</v>
      </c>
      <c r="AU95" s="235">
        <f t="shared" si="67"/>
        <v>0</v>
      </c>
      <c r="AV95" s="235">
        <f t="shared" si="67"/>
        <v>9025</v>
      </c>
      <c r="AW95" s="235">
        <f t="shared" si="67"/>
        <v>0</v>
      </c>
      <c r="AX95" s="235">
        <f t="shared" si="67"/>
        <v>0</v>
      </c>
      <c r="AY95" s="235">
        <f t="shared" si="67"/>
        <v>0</v>
      </c>
      <c r="AZ95" s="235">
        <f t="shared" si="67"/>
        <v>0</v>
      </c>
      <c r="BA95" s="235">
        <f t="shared" si="67"/>
        <v>0</v>
      </c>
      <c r="BB95" s="235">
        <f t="shared" si="67"/>
        <v>0</v>
      </c>
      <c r="BC95" s="8">
        <f t="shared" si="50"/>
        <v>18050</v>
      </c>
      <c r="BD95" s="53">
        <f t="shared" si="51"/>
        <v>0</v>
      </c>
      <c r="BE95" s="80">
        <f t="shared" si="52"/>
        <v>0</v>
      </c>
      <c r="BH95" s="183" t="str">
        <f>VLOOKUP(D95,Schools!A:Q,17,0)</f>
        <v>A</v>
      </c>
      <c r="BI95" s="52">
        <f t="shared" si="53"/>
        <v>0</v>
      </c>
      <c r="BJ95" s="52">
        <f t="shared" si="54"/>
        <v>0</v>
      </c>
      <c r="BK95" s="52">
        <f t="shared" si="55"/>
        <v>24992.28</v>
      </c>
      <c r="BL95" s="52">
        <f t="shared" si="56"/>
        <v>8330.76</v>
      </c>
      <c r="BM95" s="53">
        <f t="shared" si="57"/>
        <v>16661.519999999997</v>
      </c>
      <c r="BN95" s="52">
        <f t="shared" si="58"/>
        <v>6942.2799999999988</v>
      </c>
      <c r="BO95" s="8">
        <f t="shared" si="59"/>
        <v>9025</v>
      </c>
      <c r="BP95" s="52">
        <f t="shared" si="60"/>
        <v>694.23999999999978</v>
      </c>
      <c r="BQ95" s="1">
        <f t="shared" si="61"/>
        <v>0</v>
      </c>
      <c r="BR95" s="52">
        <f t="shared" si="62"/>
        <v>694.23999999999978</v>
      </c>
      <c r="BS95" s="1">
        <f t="shared" si="63"/>
        <v>9025</v>
      </c>
      <c r="BT95" s="53">
        <f t="shared" si="64"/>
        <v>18050</v>
      </c>
      <c r="BU95" s="53">
        <f t="shared" si="65"/>
        <v>0</v>
      </c>
      <c r="BV95" t="str">
        <f t="shared" si="66"/>
        <v/>
      </c>
    </row>
    <row r="96" spans="1:74" x14ac:dyDescent="0.25">
      <c r="A96" t="str">
        <f t="shared" si="44"/>
        <v>GRANTS</v>
      </c>
      <c r="B96" s="75" t="s">
        <v>3620</v>
      </c>
      <c r="C96" s="76">
        <v>44027</v>
      </c>
      <c r="D96" s="217">
        <f>Schools!A46</f>
        <v>3022025</v>
      </c>
      <c r="E96" t="str">
        <f>VLOOKUP(D96,Schools!A:B,2,0)</f>
        <v>Foulds</v>
      </c>
      <c r="F96" t="str">
        <f>VLOOKUP(D96,Schools!$A:$Z,3,0)</f>
        <v>M</v>
      </c>
      <c r="G96" s="77">
        <v>18680</v>
      </c>
      <c r="H96" s="75" t="s">
        <v>3621</v>
      </c>
      <c r="I96" s="75"/>
      <c r="J96" t="str">
        <f t="shared" si="47"/>
        <v>10166/543965</v>
      </c>
      <c r="K96">
        <f>VLOOKUP(D96,Schools!$A:$Z,9,0)</f>
        <v>400001</v>
      </c>
      <c r="L96" s="75" t="s">
        <v>85</v>
      </c>
      <c r="M96" s="160" t="s">
        <v>83</v>
      </c>
      <c r="N96" s="75" t="s">
        <v>4058</v>
      </c>
      <c r="O96" s="78" t="str">
        <f>VLOOKUP(D96,Schools!A:D,4,0)</f>
        <v>Primary</v>
      </c>
      <c r="P96" s="75">
        <f t="shared" si="43"/>
        <v>10166</v>
      </c>
      <c r="Q96" s="78">
        <f t="shared" si="48"/>
        <v>543965</v>
      </c>
      <c r="R96" s="79">
        <v>0</v>
      </c>
      <c r="S96" s="79">
        <v>0</v>
      </c>
      <c r="T96" s="79">
        <v>2873.85</v>
      </c>
      <c r="U96" s="79">
        <v>1436.92</v>
      </c>
      <c r="V96" s="79">
        <v>1436.92</v>
      </c>
      <c r="W96" s="79">
        <v>1436.92</v>
      </c>
      <c r="X96" s="79">
        <v>1436.92</v>
      </c>
      <c r="Y96" s="79">
        <f t="shared" si="41"/>
        <v>8621.5300000000007</v>
      </c>
      <c r="Z96" s="79" t="s">
        <v>4261</v>
      </c>
      <c r="AA96" s="79"/>
      <c r="AB96" s="79">
        <v>0</v>
      </c>
      <c r="AC96" s="79"/>
      <c r="AD96" s="79">
        <f t="shared" si="42"/>
        <v>8621.5300000000007</v>
      </c>
      <c r="AE96" s="79"/>
      <c r="AF96" s="79"/>
      <c r="AG96" s="79"/>
      <c r="AH96" s="79"/>
      <c r="AI96" s="79"/>
      <c r="AJ96" s="52"/>
      <c r="AK96" s="52">
        <f t="shared" si="45"/>
        <v>-18680</v>
      </c>
      <c r="AL96" s="79"/>
      <c r="AO96">
        <f t="shared" si="49"/>
        <v>1</v>
      </c>
      <c r="AP96" s="235">
        <f t="shared" si="67"/>
        <v>9340</v>
      </c>
      <c r="AQ96" s="235">
        <f t="shared" si="67"/>
        <v>0</v>
      </c>
      <c r="AR96" s="235">
        <f t="shared" si="67"/>
        <v>0</v>
      </c>
      <c r="AS96" s="235">
        <f t="shared" si="67"/>
        <v>0</v>
      </c>
      <c r="AT96" s="235">
        <f t="shared" si="67"/>
        <v>0</v>
      </c>
      <c r="AU96" s="235">
        <f t="shared" si="67"/>
        <v>0</v>
      </c>
      <c r="AV96" s="235">
        <f t="shared" si="67"/>
        <v>9340</v>
      </c>
      <c r="AW96" s="235">
        <f t="shared" si="67"/>
        <v>0</v>
      </c>
      <c r="AX96" s="235">
        <f t="shared" si="67"/>
        <v>0</v>
      </c>
      <c r="AY96" s="235">
        <f t="shared" si="67"/>
        <v>0</v>
      </c>
      <c r="AZ96" s="235">
        <f t="shared" si="67"/>
        <v>0</v>
      </c>
      <c r="BA96" s="235">
        <f t="shared" si="67"/>
        <v>0</v>
      </c>
      <c r="BB96" s="235">
        <f t="shared" si="67"/>
        <v>0</v>
      </c>
      <c r="BC96" s="8">
        <f t="shared" si="50"/>
        <v>18680</v>
      </c>
      <c r="BD96" s="53">
        <f t="shared" si="51"/>
        <v>0</v>
      </c>
      <c r="BE96" s="80">
        <f t="shared" si="52"/>
        <v>0</v>
      </c>
      <c r="BH96" s="183" t="str">
        <f>VLOOKUP(D96,Schools!A:Q,17,0)</f>
        <v>C</v>
      </c>
      <c r="BI96" s="52">
        <f t="shared" si="53"/>
        <v>0</v>
      </c>
      <c r="BJ96" s="52">
        <f t="shared" si="54"/>
        <v>0</v>
      </c>
      <c r="BK96" s="52">
        <f t="shared" si="55"/>
        <v>25864.590000000004</v>
      </c>
      <c r="BL96" s="52">
        <f t="shared" si="56"/>
        <v>8621.5300000000007</v>
      </c>
      <c r="BM96" s="53">
        <f t="shared" si="57"/>
        <v>17243.060000000005</v>
      </c>
      <c r="BN96" s="52">
        <f t="shared" si="58"/>
        <v>7184.5900000000038</v>
      </c>
      <c r="BO96" s="8">
        <f t="shared" si="59"/>
        <v>9340</v>
      </c>
      <c r="BP96" s="52">
        <f t="shared" si="60"/>
        <v>718.46999999999935</v>
      </c>
      <c r="BQ96" s="1">
        <f t="shared" si="61"/>
        <v>0</v>
      </c>
      <c r="BR96" s="52">
        <f t="shared" si="62"/>
        <v>718.46999999999935</v>
      </c>
      <c r="BS96" s="1">
        <f t="shared" si="63"/>
        <v>9340</v>
      </c>
      <c r="BT96" s="53">
        <f t="shared" si="64"/>
        <v>18680</v>
      </c>
      <c r="BU96" s="53">
        <f t="shared" si="65"/>
        <v>0</v>
      </c>
      <c r="BV96" t="str">
        <f t="shared" si="66"/>
        <v/>
      </c>
    </row>
    <row r="97" spans="1:74" x14ac:dyDescent="0.25">
      <c r="A97" t="str">
        <f t="shared" si="44"/>
        <v>GRANTS</v>
      </c>
      <c r="B97" s="75" t="s">
        <v>3620</v>
      </c>
      <c r="C97" s="76">
        <v>44027</v>
      </c>
      <c r="D97" s="217">
        <f>Schools!A47</f>
        <v>3022026</v>
      </c>
      <c r="E97" t="str">
        <f>VLOOKUP(D97,Schools!A:B,2,0)</f>
        <v>Frith Manor School</v>
      </c>
      <c r="F97" t="str">
        <f>VLOOKUP(D97,Schools!$A:$Z,3,0)</f>
        <v>M</v>
      </c>
      <c r="G97" s="77">
        <v>20760</v>
      </c>
      <c r="H97" s="75" t="s">
        <v>3621</v>
      </c>
      <c r="I97" s="75"/>
      <c r="J97" t="str">
        <f t="shared" si="47"/>
        <v>10166/543965</v>
      </c>
      <c r="K97">
        <f>VLOOKUP(D97,Schools!$A:$Z,9,0)</f>
        <v>400082</v>
      </c>
      <c r="L97" s="75" t="s">
        <v>85</v>
      </c>
      <c r="M97" s="160" t="s">
        <v>83</v>
      </c>
      <c r="N97" s="75" t="s">
        <v>4058</v>
      </c>
      <c r="O97" s="78" t="str">
        <f>VLOOKUP(D97,Schools!A:D,4,0)</f>
        <v>Primary</v>
      </c>
      <c r="P97" s="75">
        <f t="shared" si="43"/>
        <v>10166</v>
      </c>
      <c r="Q97" s="78">
        <f t="shared" si="48"/>
        <v>543965</v>
      </c>
      <c r="R97" s="79">
        <v>0</v>
      </c>
      <c r="S97" s="79">
        <v>0</v>
      </c>
      <c r="T97" s="79">
        <v>3193.85</v>
      </c>
      <c r="U97" s="79">
        <v>1596.92</v>
      </c>
      <c r="V97" s="79">
        <v>1596.92</v>
      </c>
      <c r="W97" s="79">
        <v>1596.92</v>
      </c>
      <c r="X97" s="79">
        <v>1596.92</v>
      </c>
      <c r="Y97" s="79">
        <f t="shared" si="41"/>
        <v>9581.5300000000007</v>
      </c>
      <c r="Z97" s="79" t="s">
        <v>4261</v>
      </c>
      <c r="AA97" s="79"/>
      <c r="AB97" s="79">
        <v>0</v>
      </c>
      <c r="AC97" s="79"/>
      <c r="AD97" s="79">
        <f t="shared" si="42"/>
        <v>9581.5300000000007</v>
      </c>
      <c r="AE97" s="79"/>
      <c r="AF97" s="79"/>
      <c r="AG97" s="79"/>
      <c r="AH97" s="79"/>
      <c r="AI97" s="79"/>
      <c r="AJ97" s="52"/>
      <c r="AK97" s="52">
        <f t="shared" si="45"/>
        <v>-20760</v>
      </c>
      <c r="AL97" s="79"/>
      <c r="AO97">
        <f t="shared" si="49"/>
        <v>1</v>
      </c>
      <c r="AP97" s="235">
        <f t="shared" si="67"/>
        <v>10380</v>
      </c>
      <c r="AQ97" s="235">
        <f t="shared" si="67"/>
        <v>0</v>
      </c>
      <c r="AR97" s="235">
        <f t="shared" si="67"/>
        <v>0</v>
      </c>
      <c r="AS97" s="235">
        <f t="shared" si="67"/>
        <v>0</v>
      </c>
      <c r="AT97" s="235">
        <f t="shared" si="67"/>
        <v>0</v>
      </c>
      <c r="AU97" s="235">
        <f t="shared" si="67"/>
        <v>0</v>
      </c>
      <c r="AV97" s="235">
        <f t="shared" si="67"/>
        <v>10380</v>
      </c>
      <c r="AW97" s="235">
        <f t="shared" si="67"/>
        <v>0</v>
      </c>
      <c r="AX97" s="235">
        <f t="shared" si="67"/>
        <v>0</v>
      </c>
      <c r="AY97" s="235">
        <f t="shared" si="67"/>
        <v>0</v>
      </c>
      <c r="AZ97" s="235">
        <f t="shared" si="67"/>
        <v>0</v>
      </c>
      <c r="BA97" s="235">
        <f t="shared" si="67"/>
        <v>0</v>
      </c>
      <c r="BB97" s="235">
        <f t="shared" si="67"/>
        <v>0</v>
      </c>
      <c r="BC97" s="8">
        <f t="shared" si="50"/>
        <v>20760</v>
      </c>
      <c r="BD97" s="53">
        <f t="shared" si="51"/>
        <v>0</v>
      </c>
      <c r="BE97" s="80">
        <f t="shared" si="52"/>
        <v>0</v>
      </c>
      <c r="BH97" s="183" t="str">
        <f>VLOOKUP(D97,Schools!A:Q,17,0)</f>
        <v>A</v>
      </c>
      <c r="BI97" s="52">
        <f t="shared" si="53"/>
        <v>0</v>
      </c>
      <c r="BJ97" s="52">
        <f t="shared" si="54"/>
        <v>0</v>
      </c>
      <c r="BK97" s="52">
        <f t="shared" si="55"/>
        <v>28744.590000000004</v>
      </c>
      <c r="BL97" s="52">
        <f t="shared" si="56"/>
        <v>9581.5300000000007</v>
      </c>
      <c r="BM97" s="53">
        <f t="shared" si="57"/>
        <v>19163.060000000005</v>
      </c>
      <c r="BN97" s="52">
        <f t="shared" si="58"/>
        <v>7984.5900000000038</v>
      </c>
      <c r="BO97" s="8">
        <f t="shared" si="59"/>
        <v>10380</v>
      </c>
      <c r="BP97" s="52">
        <f t="shared" si="60"/>
        <v>798.46999999999935</v>
      </c>
      <c r="BQ97" s="1">
        <f t="shared" si="61"/>
        <v>0</v>
      </c>
      <c r="BR97" s="52">
        <f t="shared" si="62"/>
        <v>798.46999999999935</v>
      </c>
      <c r="BS97" s="1">
        <f t="shared" si="63"/>
        <v>10380</v>
      </c>
      <c r="BT97" s="53">
        <f t="shared" si="64"/>
        <v>20760</v>
      </c>
      <c r="BU97" s="53">
        <f t="shared" si="65"/>
        <v>0</v>
      </c>
      <c r="BV97" t="str">
        <f t="shared" si="66"/>
        <v/>
      </c>
    </row>
    <row r="98" spans="1:74" x14ac:dyDescent="0.25">
      <c r="A98" t="str">
        <f t="shared" si="44"/>
        <v>GRANTS</v>
      </c>
      <c r="B98" s="75" t="s">
        <v>3620</v>
      </c>
      <c r="C98" s="76">
        <v>44027</v>
      </c>
      <c r="D98" s="217">
        <f>Schools!A48</f>
        <v>3022028</v>
      </c>
      <c r="E98" t="str">
        <f>VLOOKUP(D98,Schools!A:B,2,0)</f>
        <v>Garden Suburb Infant School</v>
      </c>
      <c r="F98" t="str">
        <f>VLOOKUP(D98,Schools!$A:$Z,3,0)</f>
        <v>M</v>
      </c>
      <c r="G98" s="77">
        <v>17790</v>
      </c>
      <c r="H98" s="75" t="s">
        <v>3621</v>
      </c>
      <c r="I98" s="75"/>
      <c r="J98" t="str">
        <f t="shared" si="47"/>
        <v>10166/543965</v>
      </c>
      <c r="K98">
        <f>VLOOKUP(D98,Schools!$A:$Z,9,0)</f>
        <v>400067</v>
      </c>
      <c r="L98" s="75" t="s">
        <v>85</v>
      </c>
      <c r="M98" s="160" t="s">
        <v>83</v>
      </c>
      <c r="N98" s="75" t="s">
        <v>4058</v>
      </c>
      <c r="O98" s="78" t="str">
        <f>VLOOKUP(D98,Schools!A:D,4,0)</f>
        <v>Primary</v>
      </c>
      <c r="P98" s="75">
        <f t="shared" si="43"/>
        <v>10166</v>
      </c>
      <c r="Q98" s="78">
        <f t="shared" si="48"/>
        <v>543965</v>
      </c>
      <c r="R98" s="79">
        <v>0</v>
      </c>
      <c r="S98" s="79">
        <v>0</v>
      </c>
      <c r="T98" s="79">
        <v>2736.92</v>
      </c>
      <c r="U98" s="79">
        <v>1368.46</v>
      </c>
      <c r="V98" s="79">
        <v>1368.46</v>
      </c>
      <c r="W98" s="79">
        <v>1368.46</v>
      </c>
      <c r="X98" s="79">
        <v>1368.46</v>
      </c>
      <c r="Y98" s="79">
        <f t="shared" si="41"/>
        <v>8210.76</v>
      </c>
      <c r="Z98" s="79" t="s">
        <v>4261</v>
      </c>
      <c r="AA98" s="79"/>
      <c r="AB98" s="79">
        <v>0</v>
      </c>
      <c r="AC98" s="79"/>
      <c r="AD98" s="79">
        <f t="shared" si="42"/>
        <v>8210.76</v>
      </c>
      <c r="AE98" s="79"/>
      <c r="AF98" s="79"/>
      <c r="AG98" s="79"/>
      <c r="AH98" s="79"/>
      <c r="AI98" s="79"/>
      <c r="AJ98" s="52"/>
      <c r="AK98" s="52">
        <f t="shared" si="45"/>
        <v>-17790</v>
      </c>
      <c r="AL98" s="79"/>
      <c r="AO98">
        <f t="shared" si="49"/>
        <v>1</v>
      </c>
      <c r="AP98" s="235">
        <f t="shared" si="67"/>
        <v>8895</v>
      </c>
      <c r="AQ98" s="235">
        <f t="shared" si="67"/>
        <v>0</v>
      </c>
      <c r="AR98" s="235">
        <f t="shared" si="67"/>
        <v>0</v>
      </c>
      <c r="AS98" s="235">
        <f t="shared" si="67"/>
        <v>0</v>
      </c>
      <c r="AT98" s="235">
        <f t="shared" si="67"/>
        <v>0</v>
      </c>
      <c r="AU98" s="235">
        <f t="shared" si="67"/>
        <v>0</v>
      </c>
      <c r="AV98" s="235">
        <f t="shared" si="67"/>
        <v>8895</v>
      </c>
      <c r="AW98" s="235">
        <f t="shared" si="67"/>
        <v>0</v>
      </c>
      <c r="AX98" s="235">
        <f t="shared" si="67"/>
        <v>0</v>
      </c>
      <c r="AY98" s="235">
        <f t="shared" si="67"/>
        <v>0</v>
      </c>
      <c r="AZ98" s="235">
        <f t="shared" si="67"/>
        <v>0</v>
      </c>
      <c r="BA98" s="235">
        <f t="shared" si="67"/>
        <v>0</v>
      </c>
      <c r="BB98" s="235">
        <f t="shared" si="67"/>
        <v>0</v>
      </c>
      <c r="BC98" s="8">
        <f t="shared" si="50"/>
        <v>17790</v>
      </c>
      <c r="BD98" s="53">
        <f t="shared" si="51"/>
        <v>0</v>
      </c>
      <c r="BE98" s="80">
        <f t="shared" si="52"/>
        <v>0</v>
      </c>
      <c r="BH98" s="183" t="str">
        <f>VLOOKUP(D98,Schools!A:Q,17,0)</f>
        <v>A</v>
      </c>
      <c r="BI98" s="52">
        <f t="shared" si="53"/>
        <v>0</v>
      </c>
      <c r="BJ98" s="52">
        <f t="shared" si="54"/>
        <v>0</v>
      </c>
      <c r="BK98" s="52">
        <f t="shared" si="55"/>
        <v>24632.28</v>
      </c>
      <c r="BL98" s="52">
        <f t="shared" si="56"/>
        <v>8210.76</v>
      </c>
      <c r="BM98" s="53">
        <f t="shared" si="57"/>
        <v>16421.519999999997</v>
      </c>
      <c r="BN98" s="52">
        <f t="shared" si="58"/>
        <v>6842.2799999999988</v>
      </c>
      <c r="BO98" s="8">
        <f t="shared" si="59"/>
        <v>8895</v>
      </c>
      <c r="BP98" s="52">
        <f t="shared" si="60"/>
        <v>684.23999999999978</v>
      </c>
      <c r="BQ98" s="1">
        <f t="shared" si="61"/>
        <v>0</v>
      </c>
      <c r="BR98" s="52">
        <f t="shared" si="62"/>
        <v>684.23999999999978</v>
      </c>
      <c r="BS98" s="1">
        <f t="shared" si="63"/>
        <v>8895</v>
      </c>
      <c r="BT98" s="53">
        <f t="shared" si="64"/>
        <v>17790</v>
      </c>
      <c r="BU98" s="53">
        <f t="shared" si="65"/>
        <v>0</v>
      </c>
      <c r="BV98" t="str">
        <f t="shared" si="66"/>
        <v/>
      </c>
    </row>
    <row r="99" spans="1:74" x14ac:dyDescent="0.25">
      <c r="A99" t="str">
        <f t="shared" si="44"/>
        <v>GRANTS</v>
      </c>
      <c r="B99" s="75" t="s">
        <v>3620</v>
      </c>
      <c r="C99" s="76">
        <v>44027</v>
      </c>
      <c r="D99" s="217">
        <f>Schools!A49</f>
        <v>3022027</v>
      </c>
      <c r="E99" t="str">
        <f>VLOOKUP(D99,Schools!A:B,2,0)</f>
        <v>Garden Suburb Junior</v>
      </c>
      <c r="F99" t="str">
        <f>VLOOKUP(D99,Schools!$A:$Z,3,0)</f>
        <v>M</v>
      </c>
      <c r="G99" s="77">
        <v>19540</v>
      </c>
      <c r="H99" s="75" t="s">
        <v>3621</v>
      </c>
      <c r="I99" s="75"/>
      <c r="J99" t="str">
        <f t="shared" si="47"/>
        <v>10166/543965</v>
      </c>
      <c r="K99">
        <f>VLOOKUP(D99,Schools!$A:$Z,9,0)</f>
        <v>400002</v>
      </c>
      <c r="L99" s="75" t="s">
        <v>85</v>
      </c>
      <c r="M99" s="160" t="s">
        <v>83</v>
      </c>
      <c r="N99" s="75" t="s">
        <v>4058</v>
      </c>
      <c r="O99" s="78" t="str">
        <f>VLOOKUP(D99,Schools!A:D,4,0)</f>
        <v>Primary</v>
      </c>
      <c r="P99" s="75">
        <f t="shared" si="43"/>
        <v>10166</v>
      </c>
      <c r="Q99" s="78">
        <f t="shared" si="48"/>
        <v>543965</v>
      </c>
      <c r="R99" s="79">
        <v>0</v>
      </c>
      <c r="S99" s="79">
        <v>0</v>
      </c>
      <c r="T99" s="79">
        <v>3006.15</v>
      </c>
      <c r="U99" s="79">
        <v>1503.08</v>
      </c>
      <c r="V99" s="79">
        <v>1503.08</v>
      </c>
      <c r="W99" s="79">
        <v>1503.08</v>
      </c>
      <c r="X99" s="79">
        <v>1503.08</v>
      </c>
      <c r="Y99" s="79">
        <f t="shared" si="41"/>
        <v>9018.4699999999993</v>
      </c>
      <c r="Z99" s="79" t="s">
        <v>4261</v>
      </c>
      <c r="AA99" s="79"/>
      <c r="AB99" s="79">
        <v>0</v>
      </c>
      <c r="AC99" s="79"/>
      <c r="AD99" s="79">
        <f t="shared" si="42"/>
        <v>9018.4699999999993</v>
      </c>
      <c r="AE99" s="79"/>
      <c r="AF99" s="79"/>
      <c r="AG99" s="79"/>
      <c r="AH99" s="79"/>
      <c r="AI99" s="79"/>
      <c r="AJ99" s="52"/>
      <c r="AK99" s="52">
        <f t="shared" si="45"/>
        <v>-19540</v>
      </c>
      <c r="AL99" s="79"/>
      <c r="AO99">
        <f t="shared" si="49"/>
        <v>1</v>
      </c>
      <c r="AP99" s="235">
        <f t="shared" si="67"/>
        <v>9770</v>
      </c>
      <c r="AQ99" s="235">
        <f t="shared" si="67"/>
        <v>0</v>
      </c>
      <c r="AR99" s="235">
        <f t="shared" si="67"/>
        <v>0</v>
      </c>
      <c r="AS99" s="235">
        <f t="shared" si="67"/>
        <v>0</v>
      </c>
      <c r="AT99" s="235">
        <f t="shared" si="67"/>
        <v>0</v>
      </c>
      <c r="AU99" s="235">
        <f t="shared" si="67"/>
        <v>0</v>
      </c>
      <c r="AV99" s="235">
        <f t="shared" si="67"/>
        <v>9770</v>
      </c>
      <c r="AW99" s="235">
        <f t="shared" si="67"/>
        <v>0</v>
      </c>
      <c r="AX99" s="235">
        <f t="shared" si="67"/>
        <v>0</v>
      </c>
      <c r="AY99" s="235">
        <f t="shared" si="67"/>
        <v>0</v>
      </c>
      <c r="AZ99" s="235">
        <f t="shared" si="67"/>
        <v>0</v>
      </c>
      <c r="BA99" s="235">
        <f t="shared" si="67"/>
        <v>0</v>
      </c>
      <c r="BB99" s="235">
        <f t="shared" si="67"/>
        <v>0</v>
      </c>
      <c r="BC99" s="8">
        <f t="shared" si="50"/>
        <v>19540</v>
      </c>
      <c r="BD99" s="53">
        <f t="shared" si="51"/>
        <v>0</v>
      </c>
      <c r="BE99" s="80">
        <f t="shared" si="52"/>
        <v>0</v>
      </c>
      <c r="BH99" s="183" t="str">
        <f>VLOOKUP(D99,Schools!A:Q,17,0)</f>
        <v>A</v>
      </c>
      <c r="BI99" s="52">
        <f t="shared" si="53"/>
        <v>0</v>
      </c>
      <c r="BJ99" s="52">
        <f t="shared" si="54"/>
        <v>0</v>
      </c>
      <c r="BK99" s="52">
        <f t="shared" si="55"/>
        <v>27055.409999999996</v>
      </c>
      <c r="BL99" s="52">
        <f t="shared" si="56"/>
        <v>9018.4699999999993</v>
      </c>
      <c r="BM99" s="53">
        <f t="shared" si="57"/>
        <v>18036.939999999995</v>
      </c>
      <c r="BN99" s="52">
        <f t="shared" si="58"/>
        <v>7515.4099999999962</v>
      </c>
      <c r="BO99" s="8">
        <f t="shared" si="59"/>
        <v>9770</v>
      </c>
      <c r="BP99" s="52">
        <f t="shared" si="60"/>
        <v>751.53000000000065</v>
      </c>
      <c r="BQ99" s="1">
        <f t="shared" si="61"/>
        <v>0</v>
      </c>
      <c r="BR99" s="52">
        <f t="shared" si="62"/>
        <v>751.53000000000065</v>
      </c>
      <c r="BS99" s="1">
        <f t="shared" si="63"/>
        <v>9770</v>
      </c>
      <c r="BT99" s="53">
        <f t="shared" si="64"/>
        <v>19540</v>
      </c>
      <c r="BU99" s="53">
        <f t="shared" si="65"/>
        <v>0</v>
      </c>
      <c r="BV99" t="str">
        <f t="shared" si="66"/>
        <v/>
      </c>
    </row>
    <row r="100" spans="1:74" x14ac:dyDescent="0.25">
      <c r="A100" t="str">
        <f t="shared" si="44"/>
        <v>GRANTS</v>
      </c>
      <c r="B100" s="75" t="s">
        <v>3620</v>
      </c>
      <c r="C100" s="76">
        <v>44027</v>
      </c>
      <c r="D100" s="217">
        <f>Schools!A50</f>
        <v>3022029</v>
      </c>
      <c r="E100" t="str">
        <f>VLOOKUP(D100,Schools!A:B,2,0)</f>
        <v>Goldbeaters Primary School</v>
      </c>
      <c r="F100" t="str">
        <f>VLOOKUP(D100,Schools!$A:$Z,3,0)</f>
        <v>M</v>
      </c>
      <c r="G100" s="77">
        <v>19650</v>
      </c>
      <c r="H100" s="75" t="s">
        <v>3621</v>
      </c>
      <c r="I100" s="75"/>
      <c r="J100" t="str">
        <f t="shared" si="47"/>
        <v>10166/543965</v>
      </c>
      <c r="K100">
        <f>VLOOKUP(D100,Schools!$A:$Z,9,0)</f>
        <v>400035</v>
      </c>
      <c r="L100" s="75" t="s">
        <v>85</v>
      </c>
      <c r="M100" s="160" t="s">
        <v>83</v>
      </c>
      <c r="N100" s="75" t="s">
        <v>4058</v>
      </c>
      <c r="O100" s="78" t="str">
        <f>VLOOKUP(D100,Schools!A:D,4,0)</f>
        <v>Primary</v>
      </c>
      <c r="P100" s="75">
        <f t="shared" si="43"/>
        <v>10166</v>
      </c>
      <c r="Q100" s="78">
        <f t="shared" si="48"/>
        <v>543965</v>
      </c>
      <c r="R100" s="79">
        <v>0</v>
      </c>
      <c r="S100" s="79">
        <v>0</v>
      </c>
      <c r="T100" s="79">
        <v>3023.08</v>
      </c>
      <c r="U100" s="79">
        <v>1511.54</v>
      </c>
      <c r="V100" s="79">
        <v>1511.54</v>
      </c>
      <c r="W100" s="79">
        <v>1511.54</v>
      </c>
      <c r="X100" s="79">
        <v>1511.54</v>
      </c>
      <c r="Y100" s="79">
        <f t="shared" si="41"/>
        <v>9069.24</v>
      </c>
      <c r="Z100" s="79" t="s">
        <v>4261</v>
      </c>
      <c r="AA100" s="79"/>
      <c r="AB100" s="79">
        <v>0</v>
      </c>
      <c r="AC100" s="79"/>
      <c r="AD100" s="79">
        <f t="shared" si="42"/>
        <v>9069.24</v>
      </c>
      <c r="AE100" s="79"/>
      <c r="AF100" s="79"/>
      <c r="AG100" s="79"/>
      <c r="AH100" s="79"/>
      <c r="AI100" s="79"/>
      <c r="AJ100" s="52"/>
      <c r="AK100" s="52">
        <f t="shared" si="45"/>
        <v>-19650</v>
      </c>
      <c r="AL100" s="79"/>
      <c r="AO100">
        <f t="shared" si="49"/>
        <v>1</v>
      </c>
      <c r="AP100" s="235">
        <f t="shared" si="67"/>
        <v>9825</v>
      </c>
      <c r="AQ100" s="235">
        <f t="shared" si="67"/>
        <v>0</v>
      </c>
      <c r="AR100" s="235">
        <f t="shared" si="67"/>
        <v>0</v>
      </c>
      <c r="AS100" s="235">
        <f t="shared" si="67"/>
        <v>0</v>
      </c>
      <c r="AT100" s="235">
        <f t="shared" si="67"/>
        <v>0</v>
      </c>
      <c r="AU100" s="235">
        <f t="shared" si="67"/>
        <v>0</v>
      </c>
      <c r="AV100" s="235">
        <f t="shared" si="67"/>
        <v>9825</v>
      </c>
      <c r="AW100" s="235">
        <f t="shared" si="67"/>
        <v>0</v>
      </c>
      <c r="AX100" s="235">
        <f t="shared" si="67"/>
        <v>0</v>
      </c>
      <c r="AY100" s="235">
        <f t="shared" si="67"/>
        <v>0</v>
      </c>
      <c r="AZ100" s="235">
        <f t="shared" si="67"/>
        <v>0</v>
      </c>
      <c r="BA100" s="235">
        <f t="shared" si="67"/>
        <v>0</v>
      </c>
      <c r="BB100" s="235">
        <f t="shared" si="67"/>
        <v>0</v>
      </c>
      <c r="BC100" s="8">
        <f t="shared" si="50"/>
        <v>19650</v>
      </c>
      <c r="BD100" s="53">
        <f t="shared" si="51"/>
        <v>0</v>
      </c>
      <c r="BE100" s="80">
        <f t="shared" si="52"/>
        <v>0</v>
      </c>
      <c r="BH100" s="183" t="str">
        <f>VLOOKUP(D100,Schools!A:Q,17,0)</f>
        <v>A</v>
      </c>
      <c r="BI100" s="52">
        <f t="shared" si="53"/>
        <v>0</v>
      </c>
      <c r="BJ100" s="52">
        <f t="shared" si="54"/>
        <v>0</v>
      </c>
      <c r="BK100" s="52">
        <f t="shared" si="55"/>
        <v>27207.72</v>
      </c>
      <c r="BL100" s="52">
        <f t="shared" si="56"/>
        <v>9069.24</v>
      </c>
      <c r="BM100" s="53">
        <f t="shared" si="57"/>
        <v>18138.480000000003</v>
      </c>
      <c r="BN100" s="52">
        <f t="shared" si="58"/>
        <v>7557.7200000000012</v>
      </c>
      <c r="BO100" s="8">
        <f t="shared" si="59"/>
        <v>9825</v>
      </c>
      <c r="BP100" s="52">
        <f t="shared" si="60"/>
        <v>755.76000000000022</v>
      </c>
      <c r="BQ100" s="1">
        <f t="shared" si="61"/>
        <v>0</v>
      </c>
      <c r="BR100" s="52">
        <f t="shared" si="62"/>
        <v>755.76000000000022</v>
      </c>
      <c r="BS100" s="1">
        <f t="shared" si="63"/>
        <v>9825</v>
      </c>
      <c r="BT100" s="53">
        <f t="shared" si="64"/>
        <v>19650</v>
      </c>
      <c r="BU100" s="53">
        <f t="shared" si="65"/>
        <v>0</v>
      </c>
      <c r="BV100" t="str">
        <f t="shared" si="66"/>
        <v/>
      </c>
    </row>
    <row r="101" spans="1:74" x14ac:dyDescent="0.25">
      <c r="A101" t="str">
        <f t="shared" si="44"/>
        <v>GRANTS</v>
      </c>
      <c r="B101" s="75" t="s">
        <v>3620</v>
      </c>
      <c r="C101" s="76">
        <v>44027</v>
      </c>
      <c r="D101" s="217">
        <f>Schools!A52</f>
        <v>3023516</v>
      </c>
      <c r="E101" t="str">
        <f>VLOOKUP(D101,Schools!A:B,2,0)</f>
        <v>Hasmonean Primary School</v>
      </c>
      <c r="F101" t="str">
        <f>VLOOKUP(D101,Schools!$A:$Z,3,0)</f>
        <v>M</v>
      </c>
      <c r="G101" s="77">
        <v>17800</v>
      </c>
      <c r="H101" s="75" t="s">
        <v>3621</v>
      </c>
      <c r="I101" s="75"/>
      <c r="J101" t="str">
        <f t="shared" si="47"/>
        <v>10166/543965</v>
      </c>
      <c r="K101">
        <f>VLOOKUP(D101,Schools!$A:$Z,9,0)</f>
        <v>400108</v>
      </c>
      <c r="L101" s="75" t="s">
        <v>85</v>
      </c>
      <c r="M101" s="160" t="s">
        <v>83</v>
      </c>
      <c r="N101" s="75" t="s">
        <v>4058</v>
      </c>
      <c r="O101" s="78" t="str">
        <f>VLOOKUP(D101,Schools!A:D,4,0)</f>
        <v>Primary</v>
      </c>
      <c r="P101" s="75">
        <f t="shared" si="43"/>
        <v>10166</v>
      </c>
      <c r="Q101" s="78">
        <f t="shared" si="48"/>
        <v>543965</v>
      </c>
      <c r="R101" s="79">
        <v>0</v>
      </c>
      <c r="S101" s="79">
        <v>0</v>
      </c>
      <c r="T101" s="79">
        <v>2738.46</v>
      </c>
      <c r="U101" s="79">
        <v>1369.23</v>
      </c>
      <c r="V101" s="79">
        <v>1369.23</v>
      </c>
      <c r="W101" s="79">
        <v>1369.23</v>
      </c>
      <c r="X101" s="79">
        <v>1369.23</v>
      </c>
      <c r="Y101" s="79">
        <f t="shared" si="41"/>
        <v>8215.3799999999992</v>
      </c>
      <c r="Z101" s="79" t="s">
        <v>4261</v>
      </c>
      <c r="AA101" s="79"/>
      <c r="AB101" s="79">
        <v>0</v>
      </c>
      <c r="AC101" s="79"/>
      <c r="AD101" s="79">
        <f t="shared" si="42"/>
        <v>8215.3799999999992</v>
      </c>
      <c r="AE101" s="79"/>
      <c r="AF101" s="79"/>
      <c r="AG101" s="79"/>
      <c r="AH101" s="79"/>
      <c r="AI101" s="79"/>
      <c r="AJ101" s="52"/>
      <c r="AK101" s="52">
        <f t="shared" si="45"/>
        <v>-17800</v>
      </c>
      <c r="AL101" s="79"/>
      <c r="AO101">
        <f t="shared" si="49"/>
        <v>1</v>
      </c>
      <c r="AP101" s="235">
        <f t="shared" ref="AP101:BB110" si="68">ROUND($G101*AP$16,2)*$AO101</f>
        <v>8900</v>
      </c>
      <c r="AQ101" s="235">
        <f t="shared" si="68"/>
        <v>0</v>
      </c>
      <c r="AR101" s="235">
        <f t="shared" si="68"/>
        <v>0</v>
      </c>
      <c r="AS101" s="235">
        <f t="shared" si="68"/>
        <v>0</v>
      </c>
      <c r="AT101" s="235">
        <f t="shared" si="68"/>
        <v>0</v>
      </c>
      <c r="AU101" s="235">
        <f t="shared" si="68"/>
        <v>0</v>
      </c>
      <c r="AV101" s="235">
        <f t="shared" si="68"/>
        <v>8900</v>
      </c>
      <c r="AW101" s="235">
        <f t="shared" si="68"/>
        <v>0</v>
      </c>
      <c r="AX101" s="235">
        <f t="shared" si="68"/>
        <v>0</v>
      </c>
      <c r="AY101" s="235">
        <f t="shared" si="68"/>
        <v>0</v>
      </c>
      <c r="AZ101" s="235">
        <f t="shared" si="68"/>
        <v>0</v>
      </c>
      <c r="BA101" s="235">
        <f t="shared" si="68"/>
        <v>0</v>
      </c>
      <c r="BB101" s="235">
        <f t="shared" si="68"/>
        <v>0</v>
      </c>
      <c r="BC101" s="8">
        <f t="shared" si="50"/>
        <v>17800</v>
      </c>
      <c r="BD101" s="53">
        <f t="shared" si="51"/>
        <v>0</v>
      </c>
      <c r="BE101" s="80">
        <f t="shared" si="52"/>
        <v>0</v>
      </c>
      <c r="BH101" s="183" t="str">
        <f>VLOOKUP(D101,Schools!A:Q,17,0)</f>
        <v>A</v>
      </c>
      <c r="BI101" s="52">
        <f t="shared" si="53"/>
        <v>0</v>
      </c>
      <c r="BJ101" s="52">
        <f t="shared" si="54"/>
        <v>0</v>
      </c>
      <c r="BK101" s="52">
        <f t="shared" si="55"/>
        <v>24646.14</v>
      </c>
      <c r="BL101" s="52">
        <f t="shared" si="56"/>
        <v>8215.3799999999992</v>
      </c>
      <c r="BM101" s="53">
        <f t="shared" si="57"/>
        <v>16430.760000000002</v>
      </c>
      <c r="BN101" s="52">
        <f t="shared" si="58"/>
        <v>6846.1399999999994</v>
      </c>
      <c r="BO101" s="8">
        <f t="shared" si="59"/>
        <v>8900</v>
      </c>
      <c r="BP101" s="52">
        <f t="shared" si="60"/>
        <v>684.6200000000008</v>
      </c>
      <c r="BQ101" s="1">
        <f t="shared" si="61"/>
        <v>0</v>
      </c>
      <c r="BR101" s="52">
        <f t="shared" si="62"/>
        <v>684.6200000000008</v>
      </c>
      <c r="BS101" s="1">
        <f t="shared" si="63"/>
        <v>8900</v>
      </c>
      <c r="BT101" s="53">
        <f t="shared" si="64"/>
        <v>17800</v>
      </c>
      <c r="BU101" s="53">
        <f t="shared" si="65"/>
        <v>0</v>
      </c>
      <c r="BV101" t="str">
        <f t="shared" si="66"/>
        <v/>
      </c>
    </row>
    <row r="102" spans="1:74" x14ac:dyDescent="0.25">
      <c r="A102" t="str">
        <f t="shared" si="44"/>
        <v>GRANTS</v>
      </c>
      <c r="B102" s="75" t="s">
        <v>3620</v>
      </c>
      <c r="C102" s="76">
        <v>44027</v>
      </c>
      <c r="D102" s="217">
        <f>Schools!A53</f>
        <v>3022031</v>
      </c>
      <c r="E102" t="str">
        <f>VLOOKUP(D102,Schools!A:B,2,0)</f>
        <v>Hollickwood JMI School</v>
      </c>
      <c r="F102" t="str">
        <f>VLOOKUP(D102,Schools!$A:$Z,3,0)</f>
        <v>M</v>
      </c>
      <c r="G102" s="77">
        <v>17600</v>
      </c>
      <c r="H102" s="75" t="s">
        <v>3621</v>
      </c>
      <c r="I102" s="75"/>
      <c r="J102" t="str">
        <f t="shared" si="47"/>
        <v>10166/543965</v>
      </c>
      <c r="K102">
        <f>VLOOKUP(D102,Schools!$A:$Z,9,0)</f>
        <v>400026</v>
      </c>
      <c r="L102" s="75" t="s">
        <v>85</v>
      </c>
      <c r="M102" s="160" t="s">
        <v>83</v>
      </c>
      <c r="N102" s="75" t="s">
        <v>4058</v>
      </c>
      <c r="O102" s="78" t="str">
        <f>VLOOKUP(D102,Schools!A:D,4,0)</f>
        <v>Primary</v>
      </c>
      <c r="P102" s="75">
        <f t="shared" si="43"/>
        <v>10166</v>
      </c>
      <c r="Q102" s="78">
        <f t="shared" si="48"/>
        <v>543965</v>
      </c>
      <c r="R102" s="79">
        <v>0</v>
      </c>
      <c r="S102" s="79">
        <v>0</v>
      </c>
      <c r="T102" s="79">
        <v>2707.69</v>
      </c>
      <c r="U102" s="79">
        <v>1353.85</v>
      </c>
      <c r="V102" s="79">
        <v>1353.85</v>
      </c>
      <c r="W102" s="79">
        <v>1353.85</v>
      </c>
      <c r="X102" s="79">
        <v>1353.85</v>
      </c>
      <c r="Y102" s="79">
        <f t="shared" si="41"/>
        <v>8123.09</v>
      </c>
      <c r="Z102" s="79" t="s">
        <v>4261</v>
      </c>
      <c r="AA102" s="79"/>
      <c r="AB102" s="79">
        <v>0</v>
      </c>
      <c r="AC102" s="79"/>
      <c r="AD102" s="79">
        <f t="shared" si="42"/>
        <v>8123.09</v>
      </c>
      <c r="AE102" s="79"/>
      <c r="AF102" s="79"/>
      <c r="AG102" s="79"/>
      <c r="AH102" s="79"/>
      <c r="AI102" s="79"/>
      <c r="AJ102" s="52"/>
      <c r="AK102" s="52">
        <f t="shared" si="45"/>
        <v>-17600</v>
      </c>
      <c r="AL102" s="79"/>
      <c r="AO102">
        <f t="shared" si="49"/>
        <v>1</v>
      </c>
      <c r="AP102" s="235">
        <f t="shared" si="68"/>
        <v>8800</v>
      </c>
      <c r="AQ102" s="235">
        <f t="shared" si="68"/>
        <v>0</v>
      </c>
      <c r="AR102" s="235">
        <f t="shared" si="68"/>
        <v>0</v>
      </c>
      <c r="AS102" s="235">
        <f t="shared" si="68"/>
        <v>0</v>
      </c>
      <c r="AT102" s="235">
        <f t="shared" si="68"/>
        <v>0</v>
      </c>
      <c r="AU102" s="235">
        <f t="shared" si="68"/>
        <v>0</v>
      </c>
      <c r="AV102" s="235">
        <f t="shared" si="68"/>
        <v>8800</v>
      </c>
      <c r="AW102" s="235">
        <f t="shared" si="68"/>
        <v>0</v>
      </c>
      <c r="AX102" s="235">
        <f t="shared" si="68"/>
        <v>0</v>
      </c>
      <c r="AY102" s="235">
        <f t="shared" si="68"/>
        <v>0</v>
      </c>
      <c r="AZ102" s="235">
        <f t="shared" si="68"/>
        <v>0</v>
      </c>
      <c r="BA102" s="235">
        <f t="shared" si="68"/>
        <v>0</v>
      </c>
      <c r="BB102" s="235">
        <f t="shared" si="68"/>
        <v>0</v>
      </c>
      <c r="BC102" s="8">
        <f t="shared" si="50"/>
        <v>17600</v>
      </c>
      <c r="BD102" s="53">
        <f t="shared" si="51"/>
        <v>0</v>
      </c>
      <c r="BE102" s="80">
        <f t="shared" si="52"/>
        <v>0</v>
      </c>
      <c r="BH102" s="183" t="str">
        <f>VLOOKUP(D102,Schools!A:Q,17,0)</f>
        <v>A</v>
      </c>
      <c r="BI102" s="52">
        <f t="shared" si="53"/>
        <v>0</v>
      </c>
      <c r="BJ102" s="52">
        <f t="shared" si="54"/>
        <v>0</v>
      </c>
      <c r="BK102" s="52">
        <f t="shared" si="55"/>
        <v>24369.27</v>
      </c>
      <c r="BL102" s="52">
        <f t="shared" si="56"/>
        <v>8123.09</v>
      </c>
      <c r="BM102" s="53">
        <f t="shared" si="57"/>
        <v>16246.18</v>
      </c>
      <c r="BN102" s="52">
        <f t="shared" si="58"/>
        <v>6769.27</v>
      </c>
      <c r="BO102" s="8">
        <f t="shared" si="59"/>
        <v>8800</v>
      </c>
      <c r="BP102" s="52">
        <f t="shared" si="60"/>
        <v>676.90999999999985</v>
      </c>
      <c r="BQ102" s="1">
        <f t="shared" si="61"/>
        <v>0</v>
      </c>
      <c r="BR102" s="52">
        <f t="shared" si="62"/>
        <v>676.90999999999985</v>
      </c>
      <c r="BS102" s="1">
        <f t="shared" si="63"/>
        <v>8800</v>
      </c>
      <c r="BT102" s="53">
        <f t="shared" si="64"/>
        <v>17600</v>
      </c>
      <c r="BU102" s="53">
        <f t="shared" si="65"/>
        <v>0</v>
      </c>
      <c r="BV102" t="str">
        <f t="shared" si="66"/>
        <v/>
      </c>
    </row>
    <row r="103" spans="1:74" x14ac:dyDescent="0.25">
      <c r="A103" t="str">
        <f t="shared" si="44"/>
        <v>GRANTS</v>
      </c>
      <c r="B103" s="75" t="s">
        <v>3620</v>
      </c>
      <c r="C103" s="76">
        <v>44027</v>
      </c>
      <c r="D103" s="217">
        <f>Schools!A54</f>
        <v>3022032</v>
      </c>
      <c r="E103" t="str">
        <f>VLOOKUP(D103,Schools!A:B,2,0)</f>
        <v>Holly Park School</v>
      </c>
      <c r="F103" t="str">
        <f>VLOOKUP(D103,Schools!$A:$Z,3,0)</f>
        <v>M</v>
      </c>
      <c r="G103" s="77">
        <v>20170</v>
      </c>
      <c r="H103" s="75" t="s">
        <v>3621</v>
      </c>
      <c r="I103" s="75"/>
      <c r="J103" t="str">
        <f t="shared" si="47"/>
        <v>10166/543965</v>
      </c>
      <c r="K103">
        <f>VLOOKUP(D103,Schools!$A:$Z,9,0)</f>
        <v>400084</v>
      </c>
      <c r="L103" s="75" t="s">
        <v>85</v>
      </c>
      <c r="M103" s="160" t="s">
        <v>83</v>
      </c>
      <c r="N103" s="75" t="s">
        <v>4058</v>
      </c>
      <c r="O103" s="78" t="str">
        <f>VLOOKUP(D103,Schools!A:D,4,0)</f>
        <v>Primary</v>
      </c>
      <c r="P103" s="75">
        <f t="shared" si="43"/>
        <v>10166</v>
      </c>
      <c r="Q103" s="78">
        <f t="shared" si="48"/>
        <v>543965</v>
      </c>
      <c r="R103" s="79">
        <v>0</v>
      </c>
      <c r="S103" s="79">
        <v>0</v>
      </c>
      <c r="T103" s="79">
        <v>3103.08</v>
      </c>
      <c r="U103" s="79">
        <v>1551.54</v>
      </c>
      <c r="V103" s="79">
        <v>1551.54</v>
      </c>
      <c r="W103" s="79">
        <v>1551.54</v>
      </c>
      <c r="X103" s="79">
        <v>1551.54</v>
      </c>
      <c r="Y103" s="79">
        <f t="shared" si="41"/>
        <v>9309.24</v>
      </c>
      <c r="Z103" s="79" t="s">
        <v>4261</v>
      </c>
      <c r="AA103" s="79"/>
      <c r="AB103" s="79">
        <v>0</v>
      </c>
      <c r="AC103" s="79"/>
      <c r="AD103" s="79">
        <f t="shared" si="42"/>
        <v>9309.24</v>
      </c>
      <c r="AE103" s="79"/>
      <c r="AF103" s="79"/>
      <c r="AG103" s="79"/>
      <c r="AH103" s="79"/>
      <c r="AI103" s="79"/>
      <c r="AJ103" s="52"/>
      <c r="AK103" s="52">
        <f t="shared" si="45"/>
        <v>-20170</v>
      </c>
      <c r="AL103" s="79"/>
      <c r="AO103">
        <f t="shared" si="49"/>
        <v>1</v>
      </c>
      <c r="AP103" s="235">
        <f t="shared" si="68"/>
        <v>10085</v>
      </c>
      <c r="AQ103" s="235">
        <f t="shared" si="68"/>
        <v>0</v>
      </c>
      <c r="AR103" s="235">
        <f t="shared" si="68"/>
        <v>0</v>
      </c>
      <c r="AS103" s="235">
        <f t="shared" si="68"/>
        <v>0</v>
      </c>
      <c r="AT103" s="235">
        <f t="shared" si="68"/>
        <v>0</v>
      </c>
      <c r="AU103" s="235">
        <f t="shared" si="68"/>
        <v>0</v>
      </c>
      <c r="AV103" s="235">
        <f t="shared" si="68"/>
        <v>10085</v>
      </c>
      <c r="AW103" s="235">
        <f t="shared" si="68"/>
        <v>0</v>
      </c>
      <c r="AX103" s="235">
        <f t="shared" si="68"/>
        <v>0</v>
      </c>
      <c r="AY103" s="235">
        <f t="shared" si="68"/>
        <v>0</v>
      </c>
      <c r="AZ103" s="235">
        <f t="shared" si="68"/>
        <v>0</v>
      </c>
      <c r="BA103" s="235">
        <f t="shared" si="68"/>
        <v>0</v>
      </c>
      <c r="BB103" s="235">
        <f t="shared" si="68"/>
        <v>0</v>
      </c>
      <c r="BC103" s="8">
        <f t="shared" si="50"/>
        <v>20170</v>
      </c>
      <c r="BD103" s="53">
        <f t="shared" si="51"/>
        <v>0</v>
      </c>
      <c r="BE103" s="80">
        <f t="shared" si="52"/>
        <v>0</v>
      </c>
      <c r="BH103" s="183" t="str">
        <f>VLOOKUP(D103,Schools!A:Q,17,0)</f>
        <v>A</v>
      </c>
      <c r="BI103" s="52">
        <f t="shared" si="53"/>
        <v>0</v>
      </c>
      <c r="BJ103" s="52">
        <f t="shared" si="54"/>
        <v>0</v>
      </c>
      <c r="BK103" s="52">
        <f t="shared" si="55"/>
        <v>27927.72</v>
      </c>
      <c r="BL103" s="52">
        <f t="shared" si="56"/>
        <v>9309.24</v>
      </c>
      <c r="BM103" s="53">
        <f t="shared" si="57"/>
        <v>18618.480000000003</v>
      </c>
      <c r="BN103" s="52">
        <f t="shared" si="58"/>
        <v>7757.7200000000012</v>
      </c>
      <c r="BO103" s="8">
        <f t="shared" si="59"/>
        <v>10085</v>
      </c>
      <c r="BP103" s="52">
        <f t="shared" si="60"/>
        <v>775.76000000000022</v>
      </c>
      <c r="BQ103" s="1">
        <f t="shared" si="61"/>
        <v>0</v>
      </c>
      <c r="BR103" s="52">
        <f t="shared" si="62"/>
        <v>775.76000000000022</v>
      </c>
      <c r="BS103" s="1">
        <f t="shared" si="63"/>
        <v>10085</v>
      </c>
      <c r="BT103" s="53">
        <f t="shared" si="64"/>
        <v>20170</v>
      </c>
      <c r="BU103" s="53">
        <f t="shared" si="65"/>
        <v>0</v>
      </c>
      <c r="BV103" t="str">
        <f t="shared" si="66"/>
        <v/>
      </c>
    </row>
    <row r="104" spans="1:74" x14ac:dyDescent="0.25">
      <c r="A104" t="str">
        <f t="shared" si="44"/>
        <v>GRANTS</v>
      </c>
      <c r="B104" s="75" t="s">
        <v>3620</v>
      </c>
      <c r="C104" s="76">
        <v>44027</v>
      </c>
      <c r="D104" s="217">
        <f>Schools!A55</f>
        <v>3023304</v>
      </c>
      <c r="E104" t="str">
        <f>VLOOKUP(D104,Schools!A:B,2,0)</f>
        <v>Holy Trinity School</v>
      </c>
      <c r="F104" t="str">
        <f>VLOOKUP(D104,Schools!$A:$Z,3,0)</f>
        <v>M</v>
      </c>
      <c r="G104" s="77">
        <v>18080</v>
      </c>
      <c r="H104" s="75" t="s">
        <v>3621</v>
      </c>
      <c r="I104" s="75"/>
      <c r="J104" t="str">
        <f t="shared" si="47"/>
        <v>10166/543965</v>
      </c>
      <c r="K104">
        <f>VLOOKUP(D104,Schools!$A:$Z,9,0)</f>
        <v>400008</v>
      </c>
      <c r="L104" s="75" t="s">
        <v>85</v>
      </c>
      <c r="M104" s="160" t="s">
        <v>83</v>
      </c>
      <c r="N104" s="75" t="s">
        <v>4058</v>
      </c>
      <c r="O104" s="78" t="str">
        <f>VLOOKUP(D104,Schools!A:D,4,0)</f>
        <v>Primary</v>
      </c>
      <c r="P104" s="75">
        <f t="shared" si="43"/>
        <v>10166</v>
      </c>
      <c r="Q104" s="78">
        <f t="shared" si="48"/>
        <v>543965</v>
      </c>
      <c r="R104" s="79">
        <v>0</v>
      </c>
      <c r="S104" s="79">
        <v>0</v>
      </c>
      <c r="T104" s="79">
        <v>2781.54</v>
      </c>
      <c r="U104" s="79">
        <v>1390.77</v>
      </c>
      <c r="V104" s="79">
        <v>1390.77</v>
      </c>
      <c r="W104" s="79">
        <v>1390.77</v>
      </c>
      <c r="X104" s="79">
        <v>1390.77</v>
      </c>
      <c r="Y104" s="79">
        <f t="shared" si="41"/>
        <v>8344.6200000000008</v>
      </c>
      <c r="Z104" s="79" t="s">
        <v>4261</v>
      </c>
      <c r="AA104" s="79"/>
      <c r="AB104" s="79">
        <v>0</v>
      </c>
      <c r="AC104" s="79"/>
      <c r="AD104" s="79">
        <f t="shared" si="42"/>
        <v>8344.6200000000008</v>
      </c>
      <c r="AE104" s="79"/>
      <c r="AF104" s="79"/>
      <c r="AG104" s="79"/>
      <c r="AH104" s="79"/>
      <c r="AI104" s="79"/>
      <c r="AJ104" s="52"/>
      <c r="AK104" s="52">
        <f t="shared" si="45"/>
        <v>-18080</v>
      </c>
      <c r="AL104" s="79"/>
      <c r="AO104">
        <f t="shared" si="49"/>
        <v>1</v>
      </c>
      <c r="AP104" s="235">
        <f t="shared" si="68"/>
        <v>9040</v>
      </c>
      <c r="AQ104" s="235">
        <f t="shared" si="68"/>
        <v>0</v>
      </c>
      <c r="AR104" s="235">
        <f t="shared" si="68"/>
        <v>0</v>
      </c>
      <c r="AS104" s="235">
        <f t="shared" si="68"/>
        <v>0</v>
      </c>
      <c r="AT104" s="235">
        <f t="shared" si="68"/>
        <v>0</v>
      </c>
      <c r="AU104" s="235">
        <f t="shared" si="68"/>
        <v>0</v>
      </c>
      <c r="AV104" s="235">
        <f t="shared" si="68"/>
        <v>9040</v>
      </c>
      <c r="AW104" s="235">
        <f t="shared" si="68"/>
        <v>0</v>
      </c>
      <c r="AX104" s="235">
        <f t="shared" si="68"/>
        <v>0</v>
      </c>
      <c r="AY104" s="235">
        <f t="shared" si="68"/>
        <v>0</v>
      </c>
      <c r="AZ104" s="235">
        <f t="shared" si="68"/>
        <v>0</v>
      </c>
      <c r="BA104" s="235">
        <f t="shared" si="68"/>
        <v>0</v>
      </c>
      <c r="BB104" s="235">
        <f t="shared" si="68"/>
        <v>0</v>
      </c>
      <c r="BC104" s="8">
        <f t="shared" si="50"/>
        <v>18080</v>
      </c>
      <c r="BD104" s="53">
        <f t="shared" si="51"/>
        <v>0</v>
      </c>
      <c r="BE104" s="80">
        <f t="shared" si="52"/>
        <v>0</v>
      </c>
      <c r="BH104" s="183" t="str">
        <f>VLOOKUP(D104,Schools!A:Q,17,0)</f>
        <v>A</v>
      </c>
      <c r="BI104" s="52">
        <f t="shared" si="53"/>
        <v>0</v>
      </c>
      <c r="BJ104" s="52">
        <f t="shared" si="54"/>
        <v>0</v>
      </c>
      <c r="BK104" s="52">
        <f t="shared" si="55"/>
        <v>25033.86</v>
      </c>
      <c r="BL104" s="52">
        <f t="shared" si="56"/>
        <v>8344.6200000000008</v>
      </c>
      <c r="BM104" s="53">
        <f t="shared" si="57"/>
        <v>16689.239999999998</v>
      </c>
      <c r="BN104" s="52">
        <f t="shared" si="58"/>
        <v>6953.8600000000006</v>
      </c>
      <c r="BO104" s="8">
        <f t="shared" si="59"/>
        <v>9040</v>
      </c>
      <c r="BP104" s="52">
        <f t="shared" si="60"/>
        <v>695.3799999999992</v>
      </c>
      <c r="BQ104" s="1">
        <f t="shared" si="61"/>
        <v>0</v>
      </c>
      <c r="BR104" s="52">
        <f t="shared" si="62"/>
        <v>695.3799999999992</v>
      </c>
      <c r="BS104" s="1">
        <f t="shared" si="63"/>
        <v>9040</v>
      </c>
      <c r="BT104" s="53">
        <f t="shared" si="64"/>
        <v>18080</v>
      </c>
      <c r="BU104" s="53">
        <f t="shared" si="65"/>
        <v>0</v>
      </c>
      <c r="BV104" t="str">
        <f t="shared" si="66"/>
        <v/>
      </c>
    </row>
    <row r="105" spans="1:74" x14ac:dyDescent="0.25">
      <c r="A105" t="str">
        <f t="shared" si="44"/>
        <v>GRANTS</v>
      </c>
      <c r="B105" s="75" t="s">
        <v>3620</v>
      </c>
      <c r="C105" s="76">
        <v>44027</v>
      </c>
      <c r="D105" s="217">
        <f>Schools!A58</f>
        <v>3022036</v>
      </c>
      <c r="E105" t="str">
        <f>VLOOKUP(D105,Schools!A:B,2,0)</f>
        <v>Livingstone School</v>
      </c>
      <c r="F105" t="str">
        <f>VLOOKUP(D105,Schools!$A:$Z,3,0)</f>
        <v>M</v>
      </c>
      <c r="G105" s="77">
        <v>18360</v>
      </c>
      <c r="H105" s="75" t="s">
        <v>3621</v>
      </c>
      <c r="I105" s="75"/>
      <c r="J105" t="str">
        <f t="shared" si="47"/>
        <v>10166/543965</v>
      </c>
      <c r="K105">
        <f>VLOOKUP(D105,Schools!$A:$Z,9,0)</f>
        <v>400046</v>
      </c>
      <c r="L105" s="75" t="s">
        <v>85</v>
      </c>
      <c r="M105" s="160" t="s">
        <v>83</v>
      </c>
      <c r="N105" s="75" t="s">
        <v>4058</v>
      </c>
      <c r="O105" s="78" t="str">
        <f>VLOOKUP(D105,Schools!A:D,4,0)</f>
        <v>Primary</v>
      </c>
      <c r="P105" s="75">
        <f t="shared" si="43"/>
        <v>10166</v>
      </c>
      <c r="Q105" s="78">
        <f t="shared" si="48"/>
        <v>543965</v>
      </c>
      <c r="R105" s="79">
        <v>0</v>
      </c>
      <c r="S105" s="79">
        <v>0</v>
      </c>
      <c r="T105" s="79">
        <v>2824.62</v>
      </c>
      <c r="U105" s="79">
        <v>1412.31</v>
      </c>
      <c r="V105" s="79">
        <v>1412.31</v>
      </c>
      <c r="W105" s="79">
        <v>1412.31</v>
      </c>
      <c r="X105" s="79">
        <v>1412.31</v>
      </c>
      <c r="Y105" s="79">
        <f t="shared" si="41"/>
        <v>8473.8599999999988</v>
      </c>
      <c r="Z105" s="79" t="s">
        <v>4261</v>
      </c>
      <c r="AA105" s="79"/>
      <c r="AB105" s="79">
        <v>0</v>
      </c>
      <c r="AC105" s="79"/>
      <c r="AD105" s="79">
        <f t="shared" si="42"/>
        <v>8473.8599999999988</v>
      </c>
      <c r="AE105" s="79"/>
      <c r="AF105" s="79"/>
      <c r="AG105" s="79"/>
      <c r="AH105" s="79"/>
      <c r="AI105" s="79"/>
      <c r="AJ105" s="52"/>
      <c r="AK105" s="52">
        <f t="shared" si="45"/>
        <v>-18360</v>
      </c>
      <c r="AL105" s="79"/>
      <c r="AO105">
        <f t="shared" si="49"/>
        <v>1</v>
      </c>
      <c r="AP105" s="235">
        <f t="shared" si="68"/>
        <v>9180</v>
      </c>
      <c r="AQ105" s="235">
        <f t="shared" si="68"/>
        <v>0</v>
      </c>
      <c r="AR105" s="235">
        <f t="shared" si="68"/>
        <v>0</v>
      </c>
      <c r="AS105" s="235">
        <f t="shared" si="68"/>
        <v>0</v>
      </c>
      <c r="AT105" s="235">
        <f t="shared" si="68"/>
        <v>0</v>
      </c>
      <c r="AU105" s="235">
        <f t="shared" si="68"/>
        <v>0</v>
      </c>
      <c r="AV105" s="235">
        <f t="shared" si="68"/>
        <v>9180</v>
      </c>
      <c r="AW105" s="235">
        <f t="shared" si="68"/>
        <v>0</v>
      </c>
      <c r="AX105" s="235">
        <f t="shared" si="68"/>
        <v>0</v>
      </c>
      <c r="AY105" s="235">
        <f t="shared" si="68"/>
        <v>0</v>
      </c>
      <c r="AZ105" s="235">
        <f t="shared" si="68"/>
        <v>0</v>
      </c>
      <c r="BA105" s="235">
        <f t="shared" si="68"/>
        <v>0</v>
      </c>
      <c r="BB105" s="235">
        <f t="shared" si="68"/>
        <v>0</v>
      </c>
      <c r="BC105" s="8">
        <f t="shared" si="50"/>
        <v>18360</v>
      </c>
      <c r="BD105" s="53">
        <f t="shared" si="51"/>
        <v>0</v>
      </c>
      <c r="BE105" s="80">
        <f t="shared" si="52"/>
        <v>0</v>
      </c>
      <c r="BH105" s="183" t="str">
        <f>VLOOKUP(D105,Schools!A:Q,17,0)</f>
        <v>A</v>
      </c>
      <c r="BI105" s="52">
        <f t="shared" si="53"/>
        <v>0</v>
      </c>
      <c r="BJ105" s="52">
        <f t="shared" si="54"/>
        <v>0</v>
      </c>
      <c r="BK105" s="52">
        <f t="shared" si="55"/>
        <v>25421.579999999994</v>
      </c>
      <c r="BL105" s="52">
        <f t="shared" si="56"/>
        <v>8473.8599999999988</v>
      </c>
      <c r="BM105" s="53">
        <f t="shared" si="57"/>
        <v>16947.719999999994</v>
      </c>
      <c r="BN105" s="52">
        <f t="shared" si="58"/>
        <v>7061.5799999999945</v>
      </c>
      <c r="BO105" s="8">
        <f t="shared" si="59"/>
        <v>9180</v>
      </c>
      <c r="BP105" s="52">
        <f t="shared" si="60"/>
        <v>706.14000000000124</v>
      </c>
      <c r="BQ105" s="1">
        <f t="shared" si="61"/>
        <v>0</v>
      </c>
      <c r="BR105" s="52">
        <f t="shared" si="62"/>
        <v>706.14000000000124</v>
      </c>
      <c r="BS105" s="1">
        <f t="shared" si="63"/>
        <v>9180</v>
      </c>
      <c r="BT105" s="53">
        <f t="shared" si="64"/>
        <v>18360</v>
      </c>
      <c r="BU105" s="53">
        <f t="shared" si="65"/>
        <v>0</v>
      </c>
      <c r="BV105" t="str">
        <f t="shared" si="66"/>
        <v/>
      </c>
    </row>
    <row r="106" spans="1:74" x14ac:dyDescent="0.25">
      <c r="A106" t="str">
        <f t="shared" si="44"/>
        <v>GRANTS</v>
      </c>
      <c r="B106" s="75" t="s">
        <v>3620</v>
      </c>
      <c r="C106" s="76">
        <v>44027</v>
      </c>
      <c r="D106" s="217">
        <f>Schools!A59</f>
        <v>3022037</v>
      </c>
      <c r="E106" t="str">
        <f>VLOOKUP(D106,Schools!A:B,2,0)</f>
        <v>Manorside Primary School</v>
      </c>
      <c r="F106" t="str">
        <f>VLOOKUP(D106,Schools!$A:$Z,3,0)</f>
        <v>M</v>
      </c>
      <c r="G106" s="77">
        <v>18350</v>
      </c>
      <c r="H106" s="75" t="s">
        <v>3621</v>
      </c>
      <c r="I106" s="75"/>
      <c r="J106" t="str">
        <f t="shared" si="47"/>
        <v>10166/543965</v>
      </c>
      <c r="K106">
        <f>VLOOKUP(D106,Schools!$A:$Z,9,0)</f>
        <v>400030</v>
      </c>
      <c r="L106" s="75" t="s">
        <v>85</v>
      </c>
      <c r="M106" s="160" t="s">
        <v>83</v>
      </c>
      <c r="N106" s="75" t="s">
        <v>4058</v>
      </c>
      <c r="O106" s="78" t="str">
        <f>VLOOKUP(D106,Schools!A:D,4,0)</f>
        <v>Primary</v>
      </c>
      <c r="P106" s="75">
        <f t="shared" si="43"/>
        <v>10166</v>
      </c>
      <c r="Q106" s="78">
        <f t="shared" si="48"/>
        <v>543965</v>
      </c>
      <c r="R106" s="79">
        <v>0</v>
      </c>
      <c r="S106" s="79">
        <v>0</v>
      </c>
      <c r="T106" s="79">
        <v>2823.08</v>
      </c>
      <c r="U106" s="79">
        <v>1411.54</v>
      </c>
      <c r="V106" s="79">
        <v>1411.54</v>
      </c>
      <c r="W106" s="79">
        <v>1411.54</v>
      </c>
      <c r="X106" s="79">
        <v>1411.54</v>
      </c>
      <c r="Y106" s="79">
        <f t="shared" si="41"/>
        <v>8469.24</v>
      </c>
      <c r="Z106" s="79" t="s">
        <v>4261</v>
      </c>
      <c r="AA106" s="79"/>
      <c r="AB106" s="79">
        <v>0</v>
      </c>
      <c r="AC106" s="79"/>
      <c r="AD106" s="79">
        <f t="shared" si="42"/>
        <v>8469.24</v>
      </c>
      <c r="AE106" s="79"/>
      <c r="AF106" s="79"/>
      <c r="AG106" s="79"/>
      <c r="AH106" s="79"/>
      <c r="AI106" s="79"/>
      <c r="AJ106" s="52"/>
      <c r="AK106" s="52">
        <f t="shared" si="45"/>
        <v>-18350</v>
      </c>
      <c r="AL106" s="79"/>
      <c r="AO106">
        <f t="shared" si="49"/>
        <v>1</v>
      </c>
      <c r="AP106" s="235">
        <f t="shared" si="68"/>
        <v>9175</v>
      </c>
      <c r="AQ106" s="235">
        <f t="shared" si="68"/>
        <v>0</v>
      </c>
      <c r="AR106" s="235">
        <f t="shared" si="68"/>
        <v>0</v>
      </c>
      <c r="AS106" s="235">
        <f t="shared" si="68"/>
        <v>0</v>
      </c>
      <c r="AT106" s="235">
        <f t="shared" si="68"/>
        <v>0</v>
      </c>
      <c r="AU106" s="235">
        <f t="shared" si="68"/>
        <v>0</v>
      </c>
      <c r="AV106" s="235">
        <f t="shared" si="68"/>
        <v>9175</v>
      </c>
      <c r="AW106" s="235">
        <f t="shared" si="68"/>
        <v>0</v>
      </c>
      <c r="AX106" s="235">
        <f t="shared" si="68"/>
        <v>0</v>
      </c>
      <c r="AY106" s="235">
        <f t="shared" si="68"/>
        <v>0</v>
      </c>
      <c r="AZ106" s="235">
        <f t="shared" si="68"/>
        <v>0</v>
      </c>
      <c r="BA106" s="235">
        <f t="shared" si="68"/>
        <v>0</v>
      </c>
      <c r="BB106" s="235">
        <f t="shared" si="68"/>
        <v>0</v>
      </c>
      <c r="BC106" s="8">
        <f t="shared" si="50"/>
        <v>18350</v>
      </c>
      <c r="BD106" s="53">
        <f t="shared" si="51"/>
        <v>0</v>
      </c>
      <c r="BE106" s="80">
        <f t="shared" si="52"/>
        <v>0</v>
      </c>
      <c r="BH106" s="183" t="str">
        <f>VLOOKUP(D106,Schools!A:Q,17,0)</f>
        <v>A</v>
      </c>
      <c r="BI106" s="52">
        <f t="shared" si="53"/>
        <v>0</v>
      </c>
      <c r="BJ106" s="52">
        <f t="shared" si="54"/>
        <v>0</v>
      </c>
      <c r="BK106" s="52">
        <f t="shared" si="55"/>
        <v>25407.72</v>
      </c>
      <c r="BL106" s="52">
        <f t="shared" si="56"/>
        <v>8469.24</v>
      </c>
      <c r="BM106" s="53">
        <f t="shared" si="57"/>
        <v>16938.480000000003</v>
      </c>
      <c r="BN106" s="52">
        <f t="shared" si="58"/>
        <v>7057.7200000000012</v>
      </c>
      <c r="BO106" s="8">
        <f t="shared" si="59"/>
        <v>9175</v>
      </c>
      <c r="BP106" s="52">
        <f t="shared" si="60"/>
        <v>705.76000000000022</v>
      </c>
      <c r="BQ106" s="1">
        <f t="shared" si="61"/>
        <v>0</v>
      </c>
      <c r="BR106" s="52">
        <f t="shared" si="62"/>
        <v>705.76000000000022</v>
      </c>
      <c r="BS106" s="1">
        <f t="shared" si="63"/>
        <v>9175</v>
      </c>
      <c r="BT106" s="53">
        <f t="shared" si="64"/>
        <v>18350</v>
      </c>
      <c r="BU106" s="53">
        <f t="shared" si="65"/>
        <v>0</v>
      </c>
      <c r="BV106" t="str">
        <f t="shared" si="66"/>
        <v/>
      </c>
    </row>
    <row r="107" spans="1:74" x14ac:dyDescent="0.25">
      <c r="A107" t="str">
        <f t="shared" si="44"/>
        <v>GRANTS</v>
      </c>
      <c r="B107" s="75" t="s">
        <v>3620</v>
      </c>
      <c r="C107" s="76">
        <v>44027</v>
      </c>
      <c r="D107" s="217">
        <f>Schools!A60</f>
        <v>3023523</v>
      </c>
      <c r="E107" t="str">
        <f>VLOOKUP(D107,Schools!A:B,2,0)</f>
        <v>Martin Primary School</v>
      </c>
      <c r="F107" t="str">
        <f>VLOOKUP(D107,Schools!$A:$Z,3,0)</f>
        <v>M</v>
      </c>
      <c r="G107" s="77">
        <v>21370</v>
      </c>
      <c r="H107" s="75" t="s">
        <v>3621</v>
      </c>
      <c r="I107" s="75"/>
      <c r="J107" t="str">
        <f t="shared" si="47"/>
        <v>10166/543965</v>
      </c>
      <c r="K107">
        <f>VLOOKUP(D107,Schools!$A:$Z,9,0)</f>
        <v>400130</v>
      </c>
      <c r="L107" s="75" t="s">
        <v>85</v>
      </c>
      <c r="M107" s="160" t="s">
        <v>83</v>
      </c>
      <c r="N107" s="75" t="s">
        <v>4058</v>
      </c>
      <c r="O107" s="78" t="str">
        <f>VLOOKUP(D107,Schools!A:D,4,0)</f>
        <v>Primary</v>
      </c>
      <c r="P107" s="75">
        <f t="shared" si="43"/>
        <v>10166</v>
      </c>
      <c r="Q107" s="78">
        <f t="shared" si="48"/>
        <v>543965</v>
      </c>
      <c r="R107" s="79">
        <v>0</v>
      </c>
      <c r="S107" s="79">
        <v>0</v>
      </c>
      <c r="T107" s="79">
        <v>3287.69</v>
      </c>
      <c r="U107" s="79">
        <v>1643.85</v>
      </c>
      <c r="V107" s="79">
        <v>1643.85</v>
      </c>
      <c r="W107" s="79">
        <v>1643.85</v>
      </c>
      <c r="X107" s="79">
        <v>1643.85</v>
      </c>
      <c r="Y107" s="79">
        <f t="shared" si="41"/>
        <v>9863.09</v>
      </c>
      <c r="Z107" s="79" t="s">
        <v>4261</v>
      </c>
      <c r="AA107" s="79"/>
      <c r="AB107" s="79">
        <v>0</v>
      </c>
      <c r="AC107" s="79"/>
      <c r="AD107" s="79">
        <f t="shared" si="42"/>
        <v>9863.09</v>
      </c>
      <c r="AE107" s="79"/>
      <c r="AF107" s="79"/>
      <c r="AG107" s="79"/>
      <c r="AH107" s="79"/>
      <c r="AI107" s="79"/>
      <c r="AJ107" s="52"/>
      <c r="AK107" s="52">
        <f t="shared" si="45"/>
        <v>-21370</v>
      </c>
      <c r="AL107" s="79"/>
      <c r="AO107">
        <f t="shared" si="49"/>
        <v>1</v>
      </c>
      <c r="AP107" s="235">
        <f t="shared" si="68"/>
        <v>10685</v>
      </c>
      <c r="AQ107" s="235">
        <f t="shared" si="68"/>
        <v>0</v>
      </c>
      <c r="AR107" s="235">
        <f t="shared" si="68"/>
        <v>0</v>
      </c>
      <c r="AS107" s="235">
        <f t="shared" si="68"/>
        <v>0</v>
      </c>
      <c r="AT107" s="235">
        <f t="shared" si="68"/>
        <v>0</v>
      </c>
      <c r="AU107" s="235">
        <f t="shared" si="68"/>
        <v>0</v>
      </c>
      <c r="AV107" s="235">
        <f t="shared" si="68"/>
        <v>10685</v>
      </c>
      <c r="AW107" s="235">
        <f t="shared" si="68"/>
        <v>0</v>
      </c>
      <c r="AX107" s="235">
        <f t="shared" si="68"/>
        <v>0</v>
      </c>
      <c r="AY107" s="235">
        <f t="shared" si="68"/>
        <v>0</v>
      </c>
      <c r="AZ107" s="235">
        <f t="shared" si="68"/>
        <v>0</v>
      </c>
      <c r="BA107" s="235">
        <f t="shared" si="68"/>
        <v>0</v>
      </c>
      <c r="BB107" s="235">
        <f t="shared" si="68"/>
        <v>0</v>
      </c>
      <c r="BC107" s="8">
        <f t="shared" si="50"/>
        <v>21370</v>
      </c>
      <c r="BD107" s="53">
        <f t="shared" si="51"/>
        <v>0</v>
      </c>
      <c r="BE107" s="80">
        <f t="shared" si="52"/>
        <v>0</v>
      </c>
      <c r="BH107" s="183" t="str">
        <f>VLOOKUP(D107,Schools!A:Q,17,0)</f>
        <v>B</v>
      </c>
      <c r="BI107" s="52">
        <f t="shared" si="53"/>
        <v>0</v>
      </c>
      <c r="BJ107" s="52">
        <f t="shared" si="54"/>
        <v>0</v>
      </c>
      <c r="BK107" s="52">
        <f t="shared" si="55"/>
        <v>29589.27</v>
      </c>
      <c r="BL107" s="52">
        <f t="shared" si="56"/>
        <v>9863.09</v>
      </c>
      <c r="BM107" s="53">
        <f t="shared" si="57"/>
        <v>19726.18</v>
      </c>
      <c r="BN107" s="52">
        <f t="shared" si="58"/>
        <v>8219.27</v>
      </c>
      <c r="BO107" s="8">
        <f t="shared" si="59"/>
        <v>10685</v>
      </c>
      <c r="BP107" s="52">
        <f t="shared" si="60"/>
        <v>821.90999999999985</v>
      </c>
      <c r="BQ107" s="1">
        <f t="shared" si="61"/>
        <v>0</v>
      </c>
      <c r="BR107" s="52">
        <f t="shared" si="62"/>
        <v>821.90999999999985</v>
      </c>
      <c r="BS107" s="1">
        <f t="shared" si="63"/>
        <v>10685</v>
      </c>
      <c r="BT107" s="53">
        <f t="shared" si="64"/>
        <v>21370</v>
      </c>
      <c r="BU107" s="53">
        <f t="shared" si="65"/>
        <v>0</v>
      </c>
      <c r="BV107" t="str">
        <f t="shared" si="66"/>
        <v/>
      </c>
    </row>
    <row r="108" spans="1:74" x14ac:dyDescent="0.25">
      <c r="A108" t="str">
        <f t="shared" si="44"/>
        <v>GRANTS</v>
      </c>
      <c r="B108" s="75" t="s">
        <v>3620</v>
      </c>
      <c r="C108" s="76">
        <v>44027</v>
      </c>
      <c r="D108" s="217">
        <f>Schools!A61</f>
        <v>3025948</v>
      </c>
      <c r="E108" t="str">
        <f>VLOOKUP(D108,Schools!A:B,2,0)</f>
        <v>Mathilda Marks-Kennedy School</v>
      </c>
      <c r="F108" t="str">
        <f>VLOOKUP(D108,Schools!$A:$Z,3,0)</f>
        <v>M</v>
      </c>
      <c r="G108" s="77">
        <v>17720</v>
      </c>
      <c r="H108" s="75" t="s">
        <v>3621</v>
      </c>
      <c r="I108" s="75"/>
      <c r="J108" t="str">
        <f t="shared" si="47"/>
        <v>10166/543965</v>
      </c>
      <c r="K108">
        <f>VLOOKUP(D108,Schools!$A:$Z,9,0)</f>
        <v>400112</v>
      </c>
      <c r="L108" s="75" t="s">
        <v>85</v>
      </c>
      <c r="M108" s="160" t="s">
        <v>83</v>
      </c>
      <c r="N108" s="75" t="s">
        <v>4058</v>
      </c>
      <c r="O108" s="78" t="str">
        <f>VLOOKUP(D108,Schools!A:D,4,0)</f>
        <v>Primary</v>
      </c>
      <c r="P108" s="75">
        <f t="shared" si="43"/>
        <v>10166</v>
      </c>
      <c r="Q108" s="78">
        <f t="shared" si="48"/>
        <v>543965</v>
      </c>
      <c r="R108" s="79">
        <v>0</v>
      </c>
      <c r="S108" s="79">
        <v>0</v>
      </c>
      <c r="T108" s="79">
        <v>2726.15</v>
      </c>
      <c r="U108" s="79">
        <v>1363.08</v>
      </c>
      <c r="V108" s="79">
        <v>1363.08</v>
      </c>
      <c r="W108" s="79">
        <v>1363.08</v>
      </c>
      <c r="X108" s="79">
        <v>1363.08</v>
      </c>
      <c r="Y108" s="79">
        <f t="shared" si="41"/>
        <v>8178.4699999999993</v>
      </c>
      <c r="Z108" s="79" t="s">
        <v>4261</v>
      </c>
      <c r="AA108" s="79"/>
      <c r="AB108" s="79">
        <v>0</v>
      </c>
      <c r="AC108" s="79"/>
      <c r="AD108" s="79">
        <f t="shared" si="42"/>
        <v>8178.4699999999993</v>
      </c>
      <c r="AE108" s="79"/>
      <c r="AF108" s="79"/>
      <c r="AG108" s="79"/>
      <c r="AH108" s="79"/>
      <c r="AI108" s="79"/>
      <c r="AJ108" s="52"/>
      <c r="AK108" s="52">
        <f t="shared" si="45"/>
        <v>-17720</v>
      </c>
      <c r="AL108" s="79"/>
      <c r="AO108">
        <f t="shared" si="49"/>
        <v>1</v>
      </c>
      <c r="AP108" s="235">
        <f t="shared" si="68"/>
        <v>8860</v>
      </c>
      <c r="AQ108" s="235">
        <f t="shared" si="68"/>
        <v>0</v>
      </c>
      <c r="AR108" s="235">
        <f t="shared" si="68"/>
        <v>0</v>
      </c>
      <c r="AS108" s="235">
        <f t="shared" si="68"/>
        <v>0</v>
      </c>
      <c r="AT108" s="235">
        <f t="shared" si="68"/>
        <v>0</v>
      </c>
      <c r="AU108" s="235">
        <f t="shared" si="68"/>
        <v>0</v>
      </c>
      <c r="AV108" s="235">
        <f t="shared" si="68"/>
        <v>8860</v>
      </c>
      <c r="AW108" s="235">
        <f t="shared" si="68"/>
        <v>0</v>
      </c>
      <c r="AX108" s="235">
        <f t="shared" si="68"/>
        <v>0</v>
      </c>
      <c r="AY108" s="235">
        <f t="shared" si="68"/>
        <v>0</v>
      </c>
      <c r="AZ108" s="235">
        <f t="shared" si="68"/>
        <v>0</v>
      </c>
      <c r="BA108" s="235">
        <f t="shared" si="68"/>
        <v>0</v>
      </c>
      <c r="BB108" s="235">
        <f t="shared" si="68"/>
        <v>0</v>
      </c>
      <c r="BC108" s="8">
        <f t="shared" si="50"/>
        <v>17720</v>
      </c>
      <c r="BD108" s="53">
        <f t="shared" si="51"/>
        <v>0</v>
      </c>
      <c r="BE108" s="80">
        <f t="shared" si="52"/>
        <v>0</v>
      </c>
      <c r="BH108" s="183" t="str">
        <f>VLOOKUP(D108,Schools!A:Q,17,0)</f>
        <v>B</v>
      </c>
      <c r="BI108" s="52">
        <f t="shared" si="53"/>
        <v>0</v>
      </c>
      <c r="BJ108" s="52">
        <f t="shared" si="54"/>
        <v>0</v>
      </c>
      <c r="BK108" s="52">
        <f t="shared" si="55"/>
        <v>24535.409999999996</v>
      </c>
      <c r="BL108" s="52">
        <f t="shared" si="56"/>
        <v>8178.4699999999993</v>
      </c>
      <c r="BM108" s="53">
        <f t="shared" si="57"/>
        <v>16356.939999999997</v>
      </c>
      <c r="BN108" s="52">
        <f t="shared" si="58"/>
        <v>6815.4099999999962</v>
      </c>
      <c r="BO108" s="8">
        <f t="shared" si="59"/>
        <v>8860</v>
      </c>
      <c r="BP108" s="52">
        <f t="shared" si="60"/>
        <v>681.53000000000065</v>
      </c>
      <c r="BQ108" s="1">
        <f t="shared" si="61"/>
        <v>0</v>
      </c>
      <c r="BR108" s="52">
        <f t="shared" si="62"/>
        <v>681.53000000000065</v>
      </c>
      <c r="BS108" s="1">
        <f t="shared" si="63"/>
        <v>8860</v>
      </c>
      <c r="BT108" s="53">
        <f t="shared" si="64"/>
        <v>17720</v>
      </c>
      <c r="BU108" s="53">
        <f t="shared" si="65"/>
        <v>0</v>
      </c>
      <c r="BV108" t="str">
        <f t="shared" si="66"/>
        <v/>
      </c>
    </row>
    <row r="109" spans="1:74" x14ac:dyDescent="0.25">
      <c r="A109" t="str">
        <f t="shared" si="44"/>
        <v>GRANTS</v>
      </c>
      <c r="B109" s="75" t="s">
        <v>3620</v>
      </c>
      <c r="C109" s="76">
        <v>44027</v>
      </c>
      <c r="D109" s="217">
        <f>Schools!A62</f>
        <v>3025949</v>
      </c>
      <c r="E109" t="str">
        <f>VLOOKUP(D109,Schools!A:B,2,0)</f>
        <v>Menorah Foundation School</v>
      </c>
      <c r="F109" t="str">
        <f>VLOOKUP(D109,Schools!$A:$Z,3,0)</f>
        <v>M</v>
      </c>
      <c r="G109" s="77">
        <v>19210</v>
      </c>
      <c r="H109" s="75" t="s">
        <v>3621</v>
      </c>
      <c r="I109" s="75"/>
      <c r="J109" t="str">
        <f t="shared" si="47"/>
        <v>10166/543965</v>
      </c>
      <c r="K109">
        <f>VLOOKUP(D109,Schools!$A:$Z,9,0)</f>
        <v>400110</v>
      </c>
      <c r="L109" s="75" t="s">
        <v>85</v>
      </c>
      <c r="M109" s="160" t="s">
        <v>83</v>
      </c>
      <c r="N109" s="75" t="s">
        <v>4058</v>
      </c>
      <c r="O109" s="78" t="str">
        <f>VLOOKUP(D109,Schools!A:D,4,0)</f>
        <v>Primary</v>
      </c>
      <c r="P109" s="75">
        <f t="shared" si="43"/>
        <v>10166</v>
      </c>
      <c r="Q109" s="78">
        <f t="shared" si="48"/>
        <v>543965</v>
      </c>
      <c r="R109" s="79">
        <v>0</v>
      </c>
      <c r="S109" s="79">
        <v>0</v>
      </c>
      <c r="T109" s="79">
        <v>2955.38</v>
      </c>
      <c r="U109" s="79">
        <v>1477.69</v>
      </c>
      <c r="V109" s="79">
        <v>1477.69</v>
      </c>
      <c r="W109" s="79">
        <v>1477.69</v>
      </c>
      <c r="X109" s="79">
        <v>1477.69</v>
      </c>
      <c r="Y109" s="79">
        <f t="shared" si="41"/>
        <v>8866.1400000000012</v>
      </c>
      <c r="Z109" s="79" t="s">
        <v>4261</v>
      </c>
      <c r="AA109" s="79"/>
      <c r="AB109" s="79">
        <v>0</v>
      </c>
      <c r="AC109" s="79"/>
      <c r="AD109" s="79">
        <f t="shared" si="42"/>
        <v>8866.1400000000012</v>
      </c>
      <c r="AE109" s="79"/>
      <c r="AF109" s="79"/>
      <c r="AG109" s="79"/>
      <c r="AH109" s="79"/>
      <c r="AI109" s="79"/>
      <c r="AJ109" s="52"/>
      <c r="AK109" s="52">
        <f t="shared" si="45"/>
        <v>-19210</v>
      </c>
      <c r="AL109" s="79"/>
      <c r="AO109">
        <f t="shared" si="49"/>
        <v>1</v>
      </c>
      <c r="AP109" s="235">
        <f t="shared" si="68"/>
        <v>9605</v>
      </c>
      <c r="AQ109" s="235">
        <f t="shared" si="68"/>
        <v>0</v>
      </c>
      <c r="AR109" s="235">
        <f t="shared" si="68"/>
        <v>0</v>
      </c>
      <c r="AS109" s="235">
        <f t="shared" si="68"/>
        <v>0</v>
      </c>
      <c r="AT109" s="235">
        <f t="shared" si="68"/>
        <v>0</v>
      </c>
      <c r="AU109" s="235">
        <f t="shared" si="68"/>
        <v>0</v>
      </c>
      <c r="AV109" s="235">
        <f t="shared" si="68"/>
        <v>9605</v>
      </c>
      <c r="AW109" s="235">
        <f t="shared" si="68"/>
        <v>0</v>
      </c>
      <c r="AX109" s="235">
        <f t="shared" si="68"/>
        <v>0</v>
      </c>
      <c r="AY109" s="235">
        <f t="shared" si="68"/>
        <v>0</v>
      </c>
      <c r="AZ109" s="235">
        <f t="shared" si="68"/>
        <v>0</v>
      </c>
      <c r="BA109" s="235">
        <f t="shared" si="68"/>
        <v>0</v>
      </c>
      <c r="BB109" s="235">
        <f t="shared" si="68"/>
        <v>0</v>
      </c>
      <c r="BC109" s="8">
        <f t="shared" si="50"/>
        <v>19210</v>
      </c>
      <c r="BD109" s="53">
        <f t="shared" si="51"/>
        <v>0</v>
      </c>
      <c r="BE109" s="80">
        <f t="shared" si="52"/>
        <v>0</v>
      </c>
      <c r="BH109" s="183" t="str">
        <f>VLOOKUP(D109,Schools!A:Q,17,0)</f>
        <v>B</v>
      </c>
      <c r="BI109" s="52">
        <f t="shared" si="53"/>
        <v>0</v>
      </c>
      <c r="BJ109" s="52">
        <f t="shared" si="54"/>
        <v>0</v>
      </c>
      <c r="BK109" s="52">
        <f t="shared" si="55"/>
        <v>26598.420000000006</v>
      </c>
      <c r="BL109" s="52">
        <f t="shared" si="56"/>
        <v>8866.1400000000012</v>
      </c>
      <c r="BM109" s="53">
        <f t="shared" si="57"/>
        <v>17732.280000000006</v>
      </c>
      <c r="BN109" s="52">
        <f t="shared" si="58"/>
        <v>7388.4200000000055</v>
      </c>
      <c r="BO109" s="8">
        <f t="shared" si="59"/>
        <v>9605</v>
      </c>
      <c r="BP109" s="52">
        <f t="shared" si="60"/>
        <v>738.85999999999876</v>
      </c>
      <c r="BQ109" s="1">
        <f t="shared" si="61"/>
        <v>0</v>
      </c>
      <c r="BR109" s="52">
        <f t="shared" si="62"/>
        <v>738.85999999999876</v>
      </c>
      <c r="BS109" s="1">
        <f t="shared" si="63"/>
        <v>9605</v>
      </c>
      <c r="BT109" s="53">
        <f t="shared" si="64"/>
        <v>19210</v>
      </c>
      <c r="BU109" s="53">
        <f t="shared" si="65"/>
        <v>0</v>
      </c>
      <c r="BV109" t="str">
        <f t="shared" si="66"/>
        <v/>
      </c>
    </row>
    <row r="110" spans="1:74" x14ac:dyDescent="0.25">
      <c r="A110" t="str">
        <f t="shared" si="44"/>
        <v>GRANTS</v>
      </c>
      <c r="B110" s="75" t="s">
        <v>3620</v>
      </c>
      <c r="C110" s="76">
        <v>44027</v>
      </c>
      <c r="D110" s="217">
        <f>Schools!A63</f>
        <v>3023513</v>
      </c>
      <c r="E110" t="str">
        <f>VLOOKUP(D110,Schools!A:B,2,0)</f>
        <v>Menorah Primary School</v>
      </c>
      <c r="F110" t="str">
        <f>VLOOKUP(D110,Schools!$A:$Z,3,0)</f>
        <v>M</v>
      </c>
      <c r="G110" s="77">
        <v>19370</v>
      </c>
      <c r="H110" s="75" t="s">
        <v>3621</v>
      </c>
      <c r="I110" s="75"/>
      <c r="J110" t="str">
        <f t="shared" si="47"/>
        <v>10166/543965</v>
      </c>
      <c r="K110">
        <f>VLOOKUP(D110,Schools!$A:$Z,9,0)</f>
        <v>400007</v>
      </c>
      <c r="L110" s="75" t="s">
        <v>85</v>
      </c>
      <c r="M110" s="160" t="s">
        <v>83</v>
      </c>
      <c r="N110" s="75" t="s">
        <v>4058</v>
      </c>
      <c r="O110" s="78" t="str">
        <f>VLOOKUP(D110,Schools!A:D,4,0)</f>
        <v>Primary</v>
      </c>
      <c r="P110" s="75">
        <f t="shared" si="43"/>
        <v>10166</v>
      </c>
      <c r="Q110" s="78">
        <f t="shared" si="48"/>
        <v>543965</v>
      </c>
      <c r="R110" s="79">
        <v>0</v>
      </c>
      <c r="S110" s="79">
        <v>0</v>
      </c>
      <c r="T110" s="79">
        <v>2980</v>
      </c>
      <c r="U110" s="79">
        <v>1490</v>
      </c>
      <c r="V110" s="79">
        <v>1490</v>
      </c>
      <c r="W110" s="79">
        <v>1490</v>
      </c>
      <c r="X110" s="79">
        <v>1490</v>
      </c>
      <c r="Y110" s="79">
        <f t="shared" si="41"/>
        <v>8940</v>
      </c>
      <c r="Z110" s="79" t="s">
        <v>4261</v>
      </c>
      <c r="AA110" s="79"/>
      <c r="AB110" s="79">
        <v>0</v>
      </c>
      <c r="AC110" s="79"/>
      <c r="AD110" s="79">
        <f t="shared" si="42"/>
        <v>8940</v>
      </c>
      <c r="AE110" s="79"/>
      <c r="AF110" s="79"/>
      <c r="AG110" s="79"/>
      <c r="AH110" s="79"/>
      <c r="AI110" s="79"/>
      <c r="AJ110" s="52"/>
      <c r="AK110" s="52">
        <f t="shared" si="45"/>
        <v>-19370</v>
      </c>
      <c r="AL110" s="79"/>
      <c r="AO110">
        <f t="shared" si="49"/>
        <v>1</v>
      </c>
      <c r="AP110" s="235">
        <f t="shared" si="68"/>
        <v>9685</v>
      </c>
      <c r="AQ110" s="235">
        <f t="shared" si="68"/>
        <v>0</v>
      </c>
      <c r="AR110" s="235">
        <f t="shared" si="68"/>
        <v>0</v>
      </c>
      <c r="AS110" s="235">
        <f t="shared" si="68"/>
        <v>0</v>
      </c>
      <c r="AT110" s="235">
        <f t="shared" si="68"/>
        <v>0</v>
      </c>
      <c r="AU110" s="235">
        <f t="shared" si="68"/>
        <v>0</v>
      </c>
      <c r="AV110" s="235">
        <f t="shared" si="68"/>
        <v>9685</v>
      </c>
      <c r="AW110" s="235">
        <f t="shared" si="68"/>
        <v>0</v>
      </c>
      <c r="AX110" s="235">
        <f t="shared" si="68"/>
        <v>0</v>
      </c>
      <c r="AY110" s="235">
        <f t="shared" si="68"/>
        <v>0</v>
      </c>
      <c r="AZ110" s="235">
        <f t="shared" si="68"/>
        <v>0</v>
      </c>
      <c r="BA110" s="235">
        <f t="shared" si="68"/>
        <v>0</v>
      </c>
      <c r="BB110" s="235">
        <f t="shared" si="68"/>
        <v>0</v>
      </c>
      <c r="BC110" s="8">
        <f t="shared" si="50"/>
        <v>19370</v>
      </c>
      <c r="BD110" s="53">
        <f t="shared" si="51"/>
        <v>0</v>
      </c>
      <c r="BE110" s="80">
        <f t="shared" si="52"/>
        <v>0</v>
      </c>
      <c r="BH110" s="183" t="str">
        <f>VLOOKUP(D110,Schools!A:Q,17,0)</f>
        <v>A</v>
      </c>
      <c r="BI110" s="52">
        <f t="shared" si="53"/>
        <v>0</v>
      </c>
      <c r="BJ110" s="52">
        <f t="shared" si="54"/>
        <v>0</v>
      </c>
      <c r="BK110" s="52">
        <f t="shared" si="55"/>
        <v>26820</v>
      </c>
      <c r="BL110" s="52">
        <f t="shared" si="56"/>
        <v>8940</v>
      </c>
      <c r="BM110" s="53">
        <f t="shared" si="57"/>
        <v>17880</v>
      </c>
      <c r="BN110" s="52">
        <f t="shared" si="58"/>
        <v>7450</v>
      </c>
      <c r="BO110" s="8">
        <f t="shared" si="59"/>
        <v>9685</v>
      </c>
      <c r="BP110" s="52">
        <f t="shared" si="60"/>
        <v>745</v>
      </c>
      <c r="BQ110" s="1">
        <f t="shared" si="61"/>
        <v>0</v>
      </c>
      <c r="BR110" s="52">
        <f t="shared" si="62"/>
        <v>745</v>
      </c>
      <c r="BS110" s="1">
        <f t="shared" si="63"/>
        <v>9685</v>
      </c>
      <c r="BT110" s="53">
        <f t="shared" si="64"/>
        <v>19370</v>
      </c>
      <c r="BU110" s="53">
        <f t="shared" si="65"/>
        <v>0</v>
      </c>
      <c r="BV110" t="str">
        <f t="shared" si="66"/>
        <v/>
      </c>
    </row>
    <row r="111" spans="1:74" x14ac:dyDescent="0.25">
      <c r="A111" t="str">
        <f t="shared" si="44"/>
        <v>GRANTS</v>
      </c>
      <c r="B111" s="75" t="s">
        <v>3620</v>
      </c>
      <c r="C111" s="76">
        <v>44027</v>
      </c>
      <c r="D111" s="217">
        <f>Schools!A65</f>
        <v>3023305</v>
      </c>
      <c r="E111" t="str">
        <f>VLOOKUP(D111,Schools!A:B,2,0)</f>
        <v>Monken Hadley C E Primary School</v>
      </c>
      <c r="F111" t="str">
        <f>VLOOKUP(D111,Schools!$A:$Z,3,0)</f>
        <v>M</v>
      </c>
      <c r="G111" s="77">
        <v>17210</v>
      </c>
      <c r="H111" s="75" t="s">
        <v>3621</v>
      </c>
      <c r="I111" s="75"/>
      <c r="J111" t="str">
        <f t="shared" si="47"/>
        <v>10166/543965</v>
      </c>
      <c r="K111">
        <f>VLOOKUP(D111,Schools!$A:$Z,9,0)</f>
        <v>400086</v>
      </c>
      <c r="L111" s="75" t="s">
        <v>85</v>
      </c>
      <c r="M111" s="160" t="s">
        <v>83</v>
      </c>
      <c r="N111" s="75" t="s">
        <v>4058</v>
      </c>
      <c r="O111" s="78" t="str">
        <f>VLOOKUP(D111,Schools!A:D,4,0)</f>
        <v>Primary</v>
      </c>
      <c r="P111" s="75">
        <f t="shared" si="43"/>
        <v>10166</v>
      </c>
      <c r="Q111" s="78">
        <f t="shared" si="48"/>
        <v>543965</v>
      </c>
      <c r="R111" s="79">
        <v>0</v>
      </c>
      <c r="S111" s="79">
        <v>0</v>
      </c>
      <c r="T111" s="79">
        <v>2647.69</v>
      </c>
      <c r="U111" s="79">
        <v>1323.85</v>
      </c>
      <c r="V111" s="79">
        <v>1323.85</v>
      </c>
      <c r="W111" s="79">
        <v>1323.85</v>
      </c>
      <c r="X111" s="79">
        <v>1323.85</v>
      </c>
      <c r="Y111" s="79">
        <f t="shared" si="41"/>
        <v>7943.09</v>
      </c>
      <c r="Z111" s="79" t="s">
        <v>4261</v>
      </c>
      <c r="AA111" s="79"/>
      <c r="AB111" s="79">
        <v>0</v>
      </c>
      <c r="AC111" s="79"/>
      <c r="AD111" s="79">
        <f t="shared" si="42"/>
        <v>7943.09</v>
      </c>
      <c r="AE111" s="79"/>
      <c r="AF111" s="79"/>
      <c r="AG111" s="79"/>
      <c r="AH111" s="79"/>
      <c r="AI111" s="79"/>
      <c r="AJ111" s="52"/>
      <c r="AK111" s="52">
        <f t="shared" si="45"/>
        <v>-17210</v>
      </c>
      <c r="AL111" s="79"/>
      <c r="AO111">
        <f t="shared" si="49"/>
        <v>1</v>
      </c>
      <c r="AP111" s="235">
        <f t="shared" ref="AP111:BB120" si="69">ROUND($G111*AP$16,2)*$AO111</f>
        <v>8605</v>
      </c>
      <c r="AQ111" s="235">
        <f t="shared" si="69"/>
        <v>0</v>
      </c>
      <c r="AR111" s="235">
        <f t="shared" si="69"/>
        <v>0</v>
      </c>
      <c r="AS111" s="235">
        <f t="shared" si="69"/>
        <v>0</v>
      </c>
      <c r="AT111" s="235">
        <f t="shared" si="69"/>
        <v>0</v>
      </c>
      <c r="AU111" s="235">
        <f t="shared" si="69"/>
        <v>0</v>
      </c>
      <c r="AV111" s="235">
        <f t="shared" si="69"/>
        <v>8605</v>
      </c>
      <c r="AW111" s="235">
        <f t="shared" si="69"/>
        <v>0</v>
      </c>
      <c r="AX111" s="235">
        <f t="shared" si="69"/>
        <v>0</v>
      </c>
      <c r="AY111" s="235">
        <f t="shared" si="69"/>
        <v>0</v>
      </c>
      <c r="AZ111" s="235">
        <f t="shared" si="69"/>
        <v>0</v>
      </c>
      <c r="BA111" s="235">
        <f t="shared" si="69"/>
        <v>0</v>
      </c>
      <c r="BB111" s="235">
        <f t="shared" si="69"/>
        <v>0</v>
      </c>
      <c r="BC111" s="8">
        <f t="shared" ref="BC111:BC132" si="70">SUM(AP111:BB111)+BE111</f>
        <v>17210</v>
      </c>
      <c r="BD111" s="53">
        <f t="shared" si="51"/>
        <v>0</v>
      </c>
      <c r="BE111" s="80">
        <f t="shared" si="52"/>
        <v>0</v>
      </c>
      <c r="BH111" s="183" t="str">
        <f>VLOOKUP(D111,Schools!A:Q,17,0)</f>
        <v>A</v>
      </c>
      <c r="BI111" s="52">
        <f t="shared" si="53"/>
        <v>0</v>
      </c>
      <c r="BJ111" s="52">
        <f t="shared" si="54"/>
        <v>0</v>
      </c>
      <c r="BK111" s="52">
        <f t="shared" si="55"/>
        <v>23829.27</v>
      </c>
      <c r="BL111" s="52">
        <f t="shared" si="56"/>
        <v>7943.09</v>
      </c>
      <c r="BM111" s="53">
        <f t="shared" si="57"/>
        <v>15886.18</v>
      </c>
      <c r="BN111" s="52">
        <f t="shared" si="58"/>
        <v>6619.27</v>
      </c>
      <c r="BO111" s="8">
        <f t="shared" ref="BO111:BO132" si="71">SUM(AP111:AT111)</f>
        <v>8605</v>
      </c>
      <c r="BP111" s="52">
        <f t="shared" si="60"/>
        <v>661.90999999999985</v>
      </c>
      <c r="BQ111" s="1">
        <f t="shared" si="61"/>
        <v>0</v>
      </c>
      <c r="BR111" s="52">
        <f t="shared" si="62"/>
        <v>661.90999999999985</v>
      </c>
      <c r="BS111" s="1">
        <f t="shared" si="63"/>
        <v>8605</v>
      </c>
      <c r="BT111" s="53">
        <f t="shared" si="64"/>
        <v>17210</v>
      </c>
      <c r="BU111" s="53">
        <f t="shared" si="65"/>
        <v>0</v>
      </c>
      <c r="BV111" t="str">
        <f t="shared" si="66"/>
        <v/>
      </c>
    </row>
    <row r="112" spans="1:74" x14ac:dyDescent="0.25">
      <c r="A112" t="str">
        <f t="shared" si="44"/>
        <v>GRANTS</v>
      </c>
      <c r="B112" s="75" t="s">
        <v>3620</v>
      </c>
      <c r="C112" s="76">
        <v>44027</v>
      </c>
      <c r="D112" s="217">
        <f>Schools!A66</f>
        <v>3022042</v>
      </c>
      <c r="E112" t="str">
        <f>VLOOKUP(D112,Schools!A:B,2,0)</f>
        <v>Monkfrith School</v>
      </c>
      <c r="F112" t="str">
        <f>VLOOKUP(D112,Schools!$A:$Z,3,0)</f>
        <v>M</v>
      </c>
      <c r="G112" s="77">
        <v>19000</v>
      </c>
      <c r="H112" s="75" t="s">
        <v>3621</v>
      </c>
      <c r="I112" s="75"/>
      <c r="J112" t="str">
        <f t="shared" si="47"/>
        <v>10166/543965</v>
      </c>
      <c r="K112">
        <f>VLOOKUP(D112,Schools!$A:$Z,9,0)</f>
        <v>400048</v>
      </c>
      <c r="L112" s="75" t="s">
        <v>85</v>
      </c>
      <c r="M112" s="160" t="s">
        <v>83</v>
      </c>
      <c r="N112" s="75" t="s">
        <v>4058</v>
      </c>
      <c r="O112" s="78" t="str">
        <f>VLOOKUP(D112,Schools!A:D,4,0)</f>
        <v>Primary</v>
      </c>
      <c r="P112" s="75">
        <f t="shared" si="43"/>
        <v>10166</v>
      </c>
      <c r="Q112" s="78">
        <f t="shared" si="48"/>
        <v>543965</v>
      </c>
      <c r="R112" s="79">
        <v>0</v>
      </c>
      <c r="S112" s="79">
        <v>0</v>
      </c>
      <c r="T112" s="79">
        <v>2923.08</v>
      </c>
      <c r="U112" s="79">
        <v>1461.54</v>
      </c>
      <c r="V112" s="79">
        <v>1461.54</v>
      </c>
      <c r="W112" s="79">
        <v>1461.54</v>
      </c>
      <c r="X112" s="79">
        <v>1461.54</v>
      </c>
      <c r="Y112" s="79">
        <f t="shared" si="41"/>
        <v>8769.24</v>
      </c>
      <c r="Z112" s="79" t="s">
        <v>4261</v>
      </c>
      <c r="AA112" s="79"/>
      <c r="AB112" s="79">
        <v>0</v>
      </c>
      <c r="AC112" s="79"/>
      <c r="AD112" s="79">
        <f t="shared" si="42"/>
        <v>8769.24</v>
      </c>
      <c r="AE112" s="79"/>
      <c r="AF112" s="79"/>
      <c r="AG112" s="79"/>
      <c r="AH112" s="79"/>
      <c r="AI112" s="79"/>
      <c r="AJ112" s="52"/>
      <c r="AK112" s="52">
        <f t="shared" si="45"/>
        <v>-19000</v>
      </c>
      <c r="AL112" s="79"/>
      <c r="AO112">
        <f t="shared" si="49"/>
        <v>1</v>
      </c>
      <c r="AP112" s="235">
        <f t="shared" si="69"/>
        <v>9500</v>
      </c>
      <c r="AQ112" s="235">
        <f t="shared" si="69"/>
        <v>0</v>
      </c>
      <c r="AR112" s="235">
        <f t="shared" si="69"/>
        <v>0</v>
      </c>
      <c r="AS112" s="235">
        <f t="shared" si="69"/>
        <v>0</v>
      </c>
      <c r="AT112" s="235">
        <f t="shared" si="69"/>
        <v>0</v>
      </c>
      <c r="AU112" s="235">
        <f t="shared" si="69"/>
        <v>0</v>
      </c>
      <c r="AV112" s="235">
        <f t="shared" si="69"/>
        <v>9500</v>
      </c>
      <c r="AW112" s="235">
        <f t="shared" si="69"/>
        <v>0</v>
      </c>
      <c r="AX112" s="235">
        <f t="shared" si="69"/>
        <v>0</v>
      </c>
      <c r="AY112" s="235">
        <f t="shared" si="69"/>
        <v>0</v>
      </c>
      <c r="AZ112" s="235">
        <f t="shared" si="69"/>
        <v>0</v>
      </c>
      <c r="BA112" s="235">
        <f t="shared" si="69"/>
        <v>0</v>
      </c>
      <c r="BB112" s="235">
        <f t="shared" si="69"/>
        <v>0</v>
      </c>
      <c r="BC112" s="8">
        <f t="shared" si="70"/>
        <v>19000</v>
      </c>
      <c r="BD112" s="53">
        <f t="shared" si="51"/>
        <v>0</v>
      </c>
      <c r="BE112" s="80">
        <f t="shared" si="52"/>
        <v>0</v>
      </c>
      <c r="BH112" s="183" t="str">
        <f>VLOOKUP(D112,Schools!A:Q,17,0)</f>
        <v>D</v>
      </c>
      <c r="BI112" s="52">
        <f t="shared" si="53"/>
        <v>0</v>
      </c>
      <c r="BJ112" s="52">
        <f t="shared" si="54"/>
        <v>0</v>
      </c>
      <c r="BK112" s="52">
        <f t="shared" si="55"/>
        <v>26307.72</v>
      </c>
      <c r="BL112" s="52">
        <f t="shared" si="56"/>
        <v>8769.24</v>
      </c>
      <c r="BM112" s="53">
        <f t="shared" si="57"/>
        <v>17538.480000000003</v>
      </c>
      <c r="BN112" s="52">
        <f t="shared" si="58"/>
        <v>7307.7200000000012</v>
      </c>
      <c r="BO112" s="8">
        <f t="shared" si="71"/>
        <v>9500</v>
      </c>
      <c r="BP112" s="52">
        <f t="shared" si="60"/>
        <v>730.76000000000022</v>
      </c>
      <c r="BQ112" s="1">
        <f t="shared" si="61"/>
        <v>0</v>
      </c>
      <c r="BR112" s="52">
        <f t="shared" si="62"/>
        <v>730.76000000000022</v>
      </c>
      <c r="BS112" s="1">
        <f t="shared" si="63"/>
        <v>9500</v>
      </c>
      <c r="BT112" s="53">
        <f t="shared" si="64"/>
        <v>19000</v>
      </c>
      <c r="BU112" s="53">
        <f t="shared" si="65"/>
        <v>0</v>
      </c>
      <c r="BV112" t="str">
        <f t="shared" si="66"/>
        <v/>
      </c>
    </row>
    <row r="113" spans="1:74" x14ac:dyDescent="0.25">
      <c r="A113" t="str">
        <f t="shared" si="44"/>
        <v>GRANTS</v>
      </c>
      <c r="B113" s="75" t="s">
        <v>3620</v>
      </c>
      <c r="C113" s="76">
        <v>44027</v>
      </c>
      <c r="D113" s="217">
        <f>Schools!A67</f>
        <v>3022044</v>
      </c>
      <c r="E113" t="str">
        <f>VLOOKUP(D113,Schools!A:B,2,0)</f>
        <v>Moss Hall Infant School</v>
      </c>
      <c r="F113" t="str">
        <f>VLOOKUP(D113,Schools!$A:$Z,3,0)</f>
        <v>M</v>
      </c>
      <c r="G113" s="77">
        <v>18400</v>
      </c>
      <c r="H113" s="75" t="s">
        <v>3621</v>
      </c>
      <c r="I113" s="75"/>
      <c r="J113" t="str">
        <f t="shared" si="47"/>
        <v>10166/543965</v>
      </c>
      <c r="K113">
        <f>VLOOKUP(D113,Schools!$A:$Z,9,0)</f>
        <v>400087</v>
      </c>
      <c r="L113" s="75" t="s">
        <v>85</v>
      </c>
      <c r="M113" s="160" t="s">
        <v>83</v>
      </c>
      <c r="N113" s="75" t="s">
        <v>4058</v>
      </c>
      <c r="O113" s="78" t="str">
        <f>VLOOKUP(D113,Schools!A:D,4,0)</f>
        <v>Primary</v>
      </c>
      <c r="P113" s="75">
        <f t="shared" si="43"/>
        <v>10166</v>
      </c>
      <c r="Q113" s="78">
        <f t="shared" si="48"/>
        <v>543965</v>
      </c>
      <c r="R113" s="79">
        <v>0</v>
      </c>
      <c r="S113" s="79">
        <v>0</v>
      </c>
      <c r="T113" s="79">
        <v>2830.77</v>
      </c>
      <c r="U113" s="79">
        <v>1415.38</v>
      </c>
      <c r="V113" s="79">
        <v>1415.38</v>
      </c>
      <c r="W113" s="79">
        <v>1415.38</v>
      </c>
      <c r="X113" s="79">
        <v>1415.38</v>
      </c>
      <c r="Y113" s="79">
        <f t="shared" si="41"/>
        <v>8492.2900000000009</v>
      </c>
      <c r="Z113" s="79" t="s">
        <v>4261</v>
      </c>
      <c r="AA113" s="79"/>
      <c r="AB113" s="79">
        <v>0</v>
      </c>
      <c r="AC113" s="79"/>
      <c r="AD113" s="79">
        <f t="shared" si="42"/>
        <v>8492.2900000000009</v>
      </c>
      <c r="AE113" s="79"/>
      <c r="AF113" s="79"/>
      <c r="AG113" s="79"/>
      <c r="AH113" s="79"/>
      <c r="AI113" s="79"/>
      <c r="AJ113" s="52"/>
      <c r="AK113" s="52">
        <f t="shared" si="45"/>
        <v>-18400</v>
      </c>
      <c r="AL113" s="79"/>
      <c r="AO113">
        <f t="shared" si="49"/>
        <v>1</v>
      </c>
      <c r="AP113" s="235">
        <f t="shared" si="69"/>
        <v>9200</v>
      </c>
      <c r="AQ113" s="235">
        <f t="shared" si="69"/>
        <v>0</v>
      </c>
      <c r="AR113" s="235">
        <f t="shared" si="69"/>
        <v>0</v>
      </c>
      <c r="AS113" s="235">
        <f t="shared" si="69"/>
        <v>0</v>
      </c>
      <c r="AT113" s="235">
        <f t="shared" si="69"/>
        <v>0</v>
      </c>
      <c r="AU113" s="235">
        <f t="shared" si="69"/>
        <v>0</v>
      </c>
      <c r="AV113" s="235">
        <f t="shared" si="69"/>
        <v>9200</v>
      </c>
      <c r="AW113" s="235">
        <f t="shared" si="69"/>
        <v>0</v>
      </c>
      <c r="AX113" s="235">
        <f t="shared" si="69"/>
        <v>0</v>
      </c>
      <c r="AY113" s="235">
        <f t="shared" si="69"/>
        <v>0</v>
      </c>
      <c r="AZ113" s="235">
        <f t="shared" si="69"/>
        <v>0</v>
      </c>
      <c r="BA113" s="235">
        <f t="shared" si="69"/>
        <v>0</v>
      </c>
      <c r="BB113" s="235">
        <f t="shared" si="69"/>
        <v>0</v>
      </c>
      <c r="BC113" s="8">
        <f t="shared" si="70"/>
        <v>18400</v>
      </c>
      <c r="BD113" s="53">
        <f t="shared" si="51"/>
        <v>0</v>
      </c>
      <c r="BE113" s="80">
        <f t="shared" si="52"/>
        <v>0</v>
      </c>
      <c r="BH113" s="183" t="str">
        <f>VLOOKUP(D113,Schools!A:Q,17,0)</f>
        <v>A</v>
      </c>
      <c r="BI113" s="52">
        <f t="shared" si="53"/>
        <v>0</v>
      </c>
      <c r="BJ113" s="52">
        <f t="shared" si="54"/>
        <v>0</v>
      </c>
      <c r="BK113" s="52">
        <f t="shared" si="55"/>
        <v>25476.870000000003</v>
      </c>
      <c r="BL113" s="52">
        <f t="shared" si="56"/>
        <v>8492.2900000000009</v>
      </c>
      <c r="BM113" s="53">
        <f t="shared" si="57"/>
        <v>16984.580000000002</v>
      </c>
      <c r="BN113" s="52">
        <f t="shared" si="58"/>
        <v>7076.8700000000026</v>
      </c>
      <c r="BO113" s="8">
        <f t="shared" si="71"/>
        <v>9200</v>
      </c>
      <c r="BP113" s="52">
        <f t="shared" si="60"/>
        <v>707.70999999999913</v>
      </c>
      <c r="BQ113" s="1">
        <f t="shared" si="61"/>
        <v>0</v>
      </c>
      <c r="BR113" s="52">
        <f t="shared" si="62"/>
        <v>707.70999999999913</v>
      </c>
      <c r="BS113" s="1">
        <f t="shared" si="63"/>
        <v>9200</v>
      </c>
      <c r="BT113" s="53">
        <f t="shared" si="64"/>
        <v>18400</v>
      </c>
      <c r="BU113" s="53">
        <f t="shared" si="65"/>
        <v>0</v>
      </c>
      <c r="BV113" t="str">
        <f t="shared" si="66"/>
        <v/>
      </c>
    </row>
    <row r="114" spans="1:74" x14ac:dyDescent="0.25">
      <c r="A114" t="str">
        <f t="shared" si="44"/>
        <v>GRANTS</v>
      </c>
      <c r="B114" s="75" t="s">
        <v>3620</v>
      </c>
      <c r="C114" s="76">
        <v>44027</v>
      </c>
      <c r="D114" s="217">
        <f>Schools!A68</f>
        <v>3022043</v>
      </c>
      <c r="E114" t="str">
        <f>VLOOKUP(D114,Schools!A:B,2,0)</f>
        <v>Moss Hall Junior School</v>
      </c>
      <c r="F114" t="str">
        <f>VLOOKUP(D114,Schools!$A:$Z,3,0)</f>
        <v>M</v>
      </c>
      <c r="G114" s="77">
        <v>20740</v>
      </c>
      <c r="H114" s="75" t="s">
        <v>3621</v>
      </c>
      <c r="I114" s="75"/>
      <c r="J114" t="str">
        <f t="shared" si="47"/>
        <v>10166/543965</v>
      </c>
      <c r="K114">
        <f>VLOOKUP(D114,Schools!$A:$Z,9,0)</f>
        <v>400088</v>
      </c>
      <c r="L114" s="75" t="s">
        <v>85</v>
      </c>
      <c r="M114" s="160" t="s">
        <v>83</v>
      </c>
      <c r="N114" s="75" t="s">
        <v>4058</v>
      </c>
      <c r="O114" s="78" t="str">
        <f>VLOOKUP(D114,Schools!A:D,4,0)</f>
        <v>Primary</v>
      </c>
      <c r="P114" s="75">
        <f t="shared" si="43"/>
        <v>10166</v>
      </c>
      <c r="Q114" s="78">
        <f t="shared" si="48"/>
        <v>543965</v>
      </c>
      <c r="R114" s="79">
        <v>0</v>
      </c>
      <c r="S114" s="79">
        <v>0</v>
      </c>
      <c r="T114" s="79">
        <v>3190.77</v>
      </c>
      <c r="U114" s="79">
        <v>1595.38</v>
      </c>
      <c r="V114" s="79">
        <v>1595.38</v>
      </c>
      <c r="W114" s="79">
        <v>1595.38</v>
      </c>
      <c r="X114" s="79">
        <v>1595.38</v>
      </c>
      <c r="Y114" s="79">
        <f t="shared" si="41"/>
        <v>9572.2900000000009</v>
      </c>
      <c r="Z114" s="79" t="s">
        <v>4261</v>
      </c>
      <c r="AA114" s="79"/>
      <c r="AB114" s="79">
        <v>0</v>
      </c>
      <c r="AC114" s="79"/>
      <c r="AD114" s="79">
        <f t="shared" si="42"/>
        <v>9572.2900000000009</v>
      </c>
      <c r="AE114" s="79"/>
      <c r="AF114" s="79"/>
      <c r="AG114" s="79"/>
      <c r="AH114" s="79"/>
      <c r="AI114" s="79"/>
      <c r="AJ114" s="52"/>
      <c r="AK114" s="52">
        <f t="shared" si="45"/>
        <v>-20740</v>
      </c>
      <c r="AL114" s="79"/>
      <c r="AO114">
        <f t="shared" si="49"/>
        <v>1</v>
      </c>
      <c r="AP114" s="235">
        <f t="shared" si="69"/>
        <v>10370</v>
      </c>
      <c r="AQ114" s="235">
        <f t="shared" si="69"/>
        <v>0</v>
      </c>
      <c r="AR114" s="235">
        <f t="shared" si="69"/>
        <v>0</v>
      </c>
      <c r="AS114" s="235">
        <f t="shared" si="69"/>
        <v>0</v>
      </c>
      <c r="AT114" s="235">
        <f t="shared" si="69"/>
        <v>0</v>
      </c>
      <c r="AU114" s="235">
        <f t="shared" si="69"/>
        <v>0</v>
      </c>
      <c r="AV114" s="235">
        <f t="shared" si="69"/>
        <v>10370</v>
      </c>
      <c r="AW114" s="235">
        <f t="shared" si="69"/>
        <v>0</v>
      </c>
      <c r="AX114" s="235">
        <f t="shared" si="69"/>
        <v>0</v>
      </c>
      <c r="AY114" s="235">
        <f t="shared" si="69"/>
        <v>0</v>
      </c>
      <c r="AZ114" s="235">
        <f t="shared" si="69"/>
        <v>0</v>
      </c>
      <c r="BA114" s="235">
        <f t="shared" si="69"/>
        <v>0</v>
      </c>
      <c r="BB114" s="235">
        <f t="shared" si="69"/>
        <v>0</v>
      </c>
      <c r="BC114" s="8">
        <f t="shared" si="70"/>
        <v>20740</v>
      </c>
      <c r="BD114" s="53">
        <f t="shared" si="51"/>
        <v>0</v>
      </c>
      <c r="BE114" s="80">
        <f t="shared" si="52"/>
        <v>0</v>
      </c>
      <c r="BH114" s="183" t="str">
        <f>VLOOKUP(D114,Schools!A:Q,17,0)</f>
        <v>A</v>
      </c>
      <c r="BI114" s="52">
        <f t="shared" si="53"/>
        <v>0</v>
      </c>
      <c r="BJ114" s="52">
        <f t="shared" si="54"/>
        <v>0</v>
      </c>
      <c r="BK114" s="52">
        <f t="shared" si="55"/>
        <v>28716.870000000003</v>
      </c>
      <c r="BL114" s="52">
        <f t="shared" si="56"/>
        <v>9572.2900000000009</v>
      </c>
      <c r="BM114" s="53">
        <f t="shared" si="57"/>
        <v>19144.580000000002</v>
      </c>
      <c r="BN114" s="52">
        <f t="shared" si="58"/>
        <v>7976.8700000000026</v>
      </c>
      <c r="BO114" s="8">
        <f t="shared" si="71"/>
        <v>10370</v>
      </c>
      <c r="BP114" s="52">
        <f t="shared" si="60"/>
        <v>797.70999999999913</v>
      </c>
      <c r="BQ114" s="1">
        <f t="shared" si="61"/>
        <v>0</v>
      </c>
      <c r="BR114" s="52">
        <f t="shared" si="62"/>
        <v>797.70999999999913</v>
      </c>
      <c r="BS114" s="1">
        <f t="shared" si="63"/>
        <v>10370</v>
      </c>
      <c r="BT114" s="53">
        <f t="shared" si="64"/>
        <v>20740</v>
      </c>
      <c r="BU114" s="53">
        <f t="shared" si="65"/>
        <v>0</v>
      </c>
      <c r="BV114" t="str">
        <f t="shared" si="66"/>
        <v/>
      </c>
    </row>
    <row r="115" spans="1:74" x14ac:dyDescent="0.25">
      <c r="A115" t="str">
        <f t="shared" si="44"/>
        <v>GRANTS</v>
      </c>
      <c r="B115" s="75" t="s">
        <v>3620</v>
      </c>
      <c r="C115" s="76">
        <v>44027</v>
      </c>
      <c r="D115" s="217">
        <f>Schools!A69</f>
        <v>3022053</v>
      </c>
      <c r="E115" t="str">
        <f>VLOOKUP(D115,Schools!A:B,2,0)</f>
        <v>Noam Primary School</v>
      </c>
      <c r="F115" t="str">
        <f>VLOOKUP(D115,Schools!$A:$Z,3,0)</f>
        <v>M</v>
      </c>
      <c r="G115" s="77">
        <v>17340</v>
      </c>
      <c r="H115" s="75" t="s">
        <v>3621</v>
      </c>
      <c r="I115" s="75"/>
      <c r="J115" t="str">
        <f t="shared" si="47"/>
        <v>10166/543965</v>
      </c>
      <c r="K115">
        <f>VLOOKUP(D115,Schools!$A:$Z,9,0)</f>
        <v>158733</v>
      </c>
      <c r="L115" s="75" t="s">
        <v>85</v>
      </c>
      <c r="M115" s="160" t="s">
        <v>83</v>
      </c>
      <c r="N115" s="75" t="s">
        <v>4058</v>
      </c>
      <c r="O115" s="78" t="str">
        <f>VLOOKUP(D115,Schools!A:D,4,0)</f>
        <v>Primary</v>
      </c>
      <c r="P115" s="75">
        <f t="shared" si="43"/>
        <v>10166</v>
      </c>
      <c r="Q115" s="78">
        <f t="shared" si="48"/>
        <v>543965</v>
      </c>
      <c r="R115" s="79">
        <v>0</v>
      </c>
      <c r="S115" s="79">
        <v>0</v>
      </c>
      <c r="T115" s="79">
        <v>2667.69</v>
      </c>
      <c r="U115" s="79">
        <v>1333.85</v>
      </c>
      <c r="V115" s="79">
        <v>1333.85</v>
      </c>
      <c r="W115" s="79">
        <v>1333.85</v>
      </c>
      <c r="X115" s="79">
        <v>1333.85</v>
      </c>
      <c r="Y115" s="79">
        <f t="shared" si="41"/>
        <v>8003.09</v>
      </c>
      <c r="Z115" s="79" t="s">
        <v>4261</v>
      </c>
      <c r="AA115" s="79"/>
      <c r="AB115" s="79">
        <v>0</v>
      </c>
      <c r="AC115" s="79"/>
      <c r="AD115" s="79">
        <f t="shared" si="42"/>
        <v>8003.09</v>
      </c>
      <c r="AE115" s="79"/>
      <c r="AF115" s="79"/>
      <c r="AG115" s="79"/>
      <c r="AH115" s="79"/>
      <c r="AI115" s="79"/>
      <c r="AJ115" s="52"/>
      <c r="AK115" s="52">
        <f t="shared" si="45"/>
        <v>-17340</v>
      </c>
      <c r="AL115" s="79"/>
      <c r="AO115">
        <f t="shared" si="49"/>
        <v>1</v>
      </c>
      <c r="AP115" s="235">
        <f t="shared" si="69"/>
        <v>8670</v>
      </c>
      <c r="AQ115" s="235">
        <f t="shared" si="69"/>
        <v>0</v>
      </c>
      <c r="AR115" s="235">
        <f t="shared" si="69"/>
        <v>0</v>
      </c>
      <c r="AS115" s="235">
        <f t="shared" si="69"/>
        <v>0</v>
      </c>
      <c r="AT115" s="235">
        <f t="shared" si="69"/>
        <v>0</v>
      </c>
      <c r="AU115" s="235">
        <f t="shared" si="69"/>
        <v>0</v>
      </c>
      <c r="AV115" s="235">
        <f t="shared" si="69"/>
        <v>8670</v>
      </c>
      <c r="AW115" s="235">
        <f t="shared" si="69"/>
        <v>0</v>
      </c>
      <c r="AX115" s="235">
        <f t="shared" si="69"/>
        <v>0</v>
      </c>
      <c r="AY115" s="235">
        <f t="shared" si="69"/>
        <v>0</v>
      </c>
      <c r="AZ115" s="235">
        <f t="shared" si="69"/>
        <v>0</v>
      </c>
      <c r="BA115" s="235">
        <f t="shared" si="69"/>
        <v>0</v>
      </c>
      <c r="BB115" s="235">
        <f t="shared" si="69"/>
        <v>0</v>
      </c>
      <c r="BC115" s="8">
        <f t="shared" si="70"/>
        <v>17340</v>
      </c>
      <c r="BD115" s="53">
        <f t="shared" si="51"/>
        <v>0</v>
      </c>
      <c r="BE115" s="80">
        <f t="shared" si="52"/>
        <v>0</v>
      </c>
      <c r="BH115" s="183" t="str">
        <f>VLOOKUP(D115,Schools!A:Q,17,0)</f>
        <v>B</v>
      </c>
      <c r="BI115" s="52">
        <f t="shared" si="53"/>
        <v>0</v>
      </c>
      <c r="BJ115" s="52">
        <f t="shared" si="54"/>
        <v>0</v>
      </c>
      <c r="BK115" s="52">
        <f t="shared" si="55"/>
        <v>24009.27</v>
      </c>
      <c r="BL115" s="52">
        <f t="shared" si="56"/>
        <v>8003.09</v>
      </c>
      <c r="BM115" s="53">
        <f t="shared" si="57"/>
        <v>16006.18</v>
      </c>
      <c r="BN115" s="52">
        <f t="shared" si="58"/>
        <v>6669.27</v>
      </c>
      <c r="BO115" s="8">
        <f t="shared" si="71"/>
        <v>8670</v>
      </c>
      <c r="BP115" s="52">
        <f t="shared" si="60"/>
        <v>666.90999999999985</v>
      </c>
      <c r="BQ115" s="1">
        <f t="shared" si="61"/>
        <v>0</v>
      </c>
      <c r="BR115" s="52">
        <f t="shared" si="62"/>
        <v>666.90999999999985</v>
      </c>
      <c r="BS115" s="1">
        <f t="shared" si="63"/>
        <v>8670</v>
      </c>
      <c r="BT115" s="53">
        <f t="shared" si="64"/>
        <v>17340</v>
      </c>
      <c r="BU115" s="53">
        <f t="shared" si="65"/>
        <v>0</v>
      </c>
      <c r="BV115" t="str">
        <f t="shared" si="66"/>
        <v/>
      </c>
    </row>
    <row r="116" spans="1:74" x14ac:dyDescent="0.25">
      <c r="A116" t="str">
        <f t="shared" si="44"/>
        <v>GRANTS</v>
      </c>
      <c r="B116" s="75" t="s">
        <v>3620</v>
      </c>
      <c r="C116" s="76">
        <v>44027</v>
      </c>
      <c r="D116" s="217">
        <f>Schools!A70</f>
        <v>3022045</v>
      </c>
      <c r="E116" t="str">
        <f>VLOOKUP(D116,Schools!A:B,2,0)</f>
        <v>Northside School</v>
      </c>
      <c r="F116" t="str">
        <f>VLOOKUP(D116,Schools!$A:$Z,3,0)</f>
        <v>M</v>
      </c>
      <c r="G116" s="77">
        <v>18100</v>
      </c>
      <c r="H116" s="75" t="s">
        <v>3621</v>
      </c>
      <c r="I116" s="75"/>
      <c r="J116" t="str">
        <f t="shared" si="47"/>
        <v>10166/543965</v>
      </c>
      <c r="K116">
        <f>VLOOKUP(D116,Schools!$A:$Z,9,0)</f>
        <v>400089</v>
      </c>
      <c r="L116" s="75" t="s">
        <v>85</v>
      </c>
      <c r="M116" s="160" t="s">
        <v>83</v>
      </c>
      <c r="N116" s="75" t="s">
        <v>4058</v>
      </c>
      <c r="O116" s="78" t="str">
        <f>VLOOKUP(D116,Schools!A:D,4,0)</f>
        <v>Primary</v>
      </c>
      <c r="P116" s="75">
        <f t="shared" si="43"/>
        <v>10166</v>
      </c>
      <c r="Q116" s="78">
        <f t="shared" si="48"/>
        <v>543965</v>
      </c>
      <c r="R116" s="79">
        <v>0</v>
      </c>
      <c r="S116" s="79">
        <v>0</v>
      </c>
      <c r="T116" s="79">
        <v>2784.62</v>
      </c>
      <c r="U116" s="79">
        <v>1392.31</v>
      </c>
      <c r="V116" s="79">
        <v>1392.31</v>
      </c>
      <c r="W116" s="79">
        <v>1392.31</v>
      </c>
      <c r="X116" s="79">
        <v>1392.31</v>
      </c>
      <c r="Y116" s="79">
        <f t="shared" si="41"/>
        <v>8353.8599999999988</v>
      </c>
      <c r="Z116" s="79" t="s">
        <v>4261</v>
      </c>
      <c r="AA116" s="79"/>
      <c r="AB116" s="79">
        <v>0</v>
      </c>
      <c r="AC116" s="79"/>
      <c r="AD116" s="79">
        <f t="shared" si="42"/>
        <v>8353.8599999999988</v>
      </c>
      <c r="AE116" s="79"/>
      <c r="AF116" s="79"/>
      <c r="AG116" s="79"/>
      <c r="AH116" s="79"/>
      <c r="AI116" s="79"/>
      <c r="AJ116" s="52"/>
      <c r="AK116" s="52">
        <f t="shared" si="45"/>
        <v>-18100</v>
      </c>
      <c r="AL116" s="79"/>
      <c r="AO116">
        <f t="shared" si="49"/>
        <v>1</v>
      </c>
      <c r="AP116" s="235">
        <f t="shared" si="69"/>
        <v>9050</v>
      </c>
      <c r="AQ116" s="235">
        <f t="shared" si="69"/>
        <v>0</v>
      </c>
      <c r="AR116" s="235">
        <f t="shared" si="69"/>
        <v>0</v>
      </c>
      <c r="AS116" s="235">
        <f t="shared" si="69"/>
        <v>0</v>
      </c>
      <c r="AT116" s="235">
        <f t="shared" si="69"/>
        <v>0</v>
      </c>
      <c r="AU116" s="235">
        <f t="shared" si="69"/>
        <v>0</v>
      </c>
      <c r="AV116" s="235">
        <f t="shared" si="69"/>
        <v>9050</v>
      </c>
      <c r="AW116" s="235">
        <f t="shared" si="69"/>
        <v>0</v>
      </c>
      <c r="AX116" s="235">
        <f t="shared" si="69"/>
        <v>0</v>
      </c>
      <c r="AY116" s="235">
        <f t="shared" si="69"/>
        <v>0</v>
      </c>
      <c r="AZ116" s="235">
        <f t="shared" si="69"/>
        <v>0</v>
      </c>
      <c r="BA116" s="235">
        <f t="shared" si="69"/>
        <v>0</v>
      </c>
      <c r="BB116" s="235">
        <f t="shared" si="69"/>
        <v>0</v>
      </c>
      <c r="BC116" s="8">
        <f t="shared" si="70"/>
        <v>18100</v>
      </c>
      <c r="BD116" s="53">
        <f t="shared" si="51"/>
        <v>0</v>
      </c>
      <c r="BE116" s="80">
        <f t="shared" si="52"/>
        <v>0</v>
      </c>
      <c r="BH116" s="183" t="str">
        <f>VLOOKUP(D116,Schools!A:Q,17,0)</f>
        <v>A</v>
      </c>
      <c r="BI116" s="52">
        <f t="shared" si="53"/>
        <v>0</v>
      </c>
      <c r="BJ116" s="52">
        <f t="shared" si="54"/>
        <v>0</v>
      </c>
      <c r="BK116" s="52">
        <f t="shared" si="55"/>
        <v>25061.579999999994</v>
      </c>
      <c r="BL116" s="52">
        <f t="shared" si="56"/>
        <v>8353.8599999999988</v>
      </c>
      <c r="BM116" s="53">
        <f t="shared" si="57"/>
        <v>16707.719999999994</v>
      </c>
      <c r="BN116" s="52">
        <f t="shared" si="58"/>
        <v>6961.5799999999945</v>
      </c>
      <c r="BO116" s="8">
        <f t="shared" si="71"/>
        <v>9050</v>
      </c>
      <c r="BP116" s="52">
        <f t="shared" si="60"/>
        <v>696.14000000000124</v>
      </c>
      <c r="BQ116" s="1">
        <f t="shared" si="61"/>
        <v>0</v>
      </c>
      <c r="BR116" s="52">
        <f t="shared" si="62"/>
        <v>696.14000000000124</v>
      </c>
      <c r="BS116" s="1">
        <f t="shared" si="63"/>
        <v>9050</v>
      </c>
      <c r="BT116" s="53">
        <f t="shared" si="64"/>
        <v>18100</v>
      </c>
      <c r="BU116" s="53">
        <f t="shared" si="65"/>
        <v>0</v>
      </c>
      <c r="BV116" t="str">
        <f t="shared" si="66"/>
        <v/>
      </c>
    </row>
    <row r="117" spans="1:74" x14ac:dyDescent="0.25">
      <c r="A117" t="str">
        <f t="shared" si="44"/>
        <v>GRANTS</v>
      </c>
      <c r="B117" s="75" t="s">
        <v>3620</v>
      </c>
      <c r="C117" s="76">
        <v>44027</v>
      </c>
      <c r="D117" s="217">
        <f>Schools!A71</f>
        <v>3022077</v>
      </c>
      <c r="E117" t="str">
        <f>VLOOKUP(D117,Schools!A:B,2,0)</f>
        <v>Orion Primary School</v>
      </c>
      <c r="F117" t="str">
        <f>VLOOKUP(D117,Schools!$A:$Z,3,0)</f>
        <v>M</v>
      </c>
      <c r="G117" s="77">
        <v>23250</v>
      </c>
      <c r="H117" s="75" t="s">
        <v>3621</v>
      </c>
      <c r="I117" s="75"/>
      <c r="J117" t="str">
        <f t="shared" si="47"/>
        <v>10166/543965</v>
      </c>
      <c r="K117">
        <f>VLOOKUP(D117,Schools!$A:$Z,9,0)</f>
        <v>400113</v>
      </c>
      <c r="L117" s="75" t="s">
        <v>85</v>
      </c>
      <c r="M117" s="160" t="s">
        <v>83</v>
      </c>
      <c r="N117" s="75" t="s">
        <v>4058</v>
      </c>
      <c r="O117" s="78" t="str">
        <f>VLOOKUP(D117,Schools!A:D,4,0)</f>
        <v>Primary</v>
      </c>
      <c r="P117" s="75">
        <f t="shared" si="43"/>
        <v>10166</v>
      </c>
      <c r="Q117" s="78">
        <f t="shared" si="48"/>
        <v>543965</v>
      </c>
      <c r="R117" s="79">
        <v>0</v>
      </c>
      <c r="S117" s="79">
        <v>0</v>
      </c>
      <c r="T117" s="79">
        <v>3576.92</v>
      </c>
      <c r="U117" s="79">
        <v>1788.46</v>
      </c>
      <c r="V117" s="79">
        <v>1788.46</v>
      </c>
      <c r="W117" s="79">
        <v>1788.46</v>
      </c>
      <c r="X117" s="79">
        <v>1788.46</v>
      </c>
      <c r="Y117" s="79">
        <f t="shared" si="41"/>
        <v>10730.759999999998</v>
      </c>
      <c r="Z117" s="79" t="s">
        <v>4261</v>
      </c>
      <c r="AA117" s="79"/>
      <c r="AB117" s="79">
        <v>0</v>
      </c>
      <c r="AC117" s="79"/>
      <c r="AD117" s="79">
        <f t="shared" si="42"/>
        <v>10730.759999999998</v>
      </c>
      <c r="AE117" s="79"/>
      <c r="AF117" s="79"/>
      <c r="AG117" s="79"/>
      <c r="AH117" s="79"/>
      <c r="AI117" s="79"/>
      <c r="AJ117" s="52"/>
      <c r="AK117" s="52">
        <f t="shared" si="45"/>
        <v>-23250</v>
      </c>
      <c r="AL117" s="79"/>
      <c r="AO117">
        <f t="shared" si="49"/>
        <v>1</v>
      </c>
      <c r="AP117" s="235">
        <f t="shared" si="69"/>
        <v>11625</v>
      </c>
      <c r="AQ117" s="235">
        <f t="shared" si="69"/>
        <v>0</v>
      </c>
      <c r="AR117" s="235">
        <f t="shared" si="69"/>
        <v>0</v>
      </c>
      <c r="AS117" s="235">
        <f t="shared" si="69"/>
        <v>0</v>
      </c>
      <c r="AT117" s="235">
        <f t="shared" si="69"/>
        <v>0</v>
      </c>
      <c r="AU117" s="235">
        <f t="shared" si="69"/>
        <v>0</v>
      </c>
      <c r="AV117" s="235">
        <f t="shared" si="69"/>
        <v>11625</v>
      </c>
      <c r="AW117" s="235">
        <f t="shared" si="69"/>
        <v>0</v>
      </c>
      <c r="AX117" s="235">
        <f t="shared" si="69"/>
        <v>0</v>
      </c>
      <c r="AY117" s="235">
        <f t="shared" si="69"/>
        <v>0</v>
      </c>
      <c r="AZ117" s="235">
        <f t="shared" si="69"/>
        <v>0</v>
      </c>
      <c r="BA117" s="235">
        <f t="shared" si="69"/>
        <v>0</v>
      </c>
      <c r="BB117" s="235">
        <f t="shared" si="69"/>
        <v>0</v>
      </c>
      <c r="BC117" s="8">
        <f t="shared" si="70"/>
        <v>23250</v>
      </c>
      <c r="BD117" s="53">
        <f t="shared" si="51"/>
        <v>0</v>
      </c>
      <c r="BE117" s="80">
        <f t="shared" si="52"/>
        <v>0</v>
      </c>
      <c r="BH117" s="183" t="str">
        <f>VLOOKUP(D117,Schools!A:Q,17,0)</f>
        <v>A</v>
      </c>
      <c r="BI117" s="52">
        <f t="shared" si="53"/>
        <v>0</v>
      </c>
      <c r="BJ117" s="52">
        <f t="shared" si="54"/>
        <v>0</v>
      </c>
      <c r="BK117" s="52">
        <f t="shared" si="55"/>
        <v>32192.279999999995</v>
      </c>
      <c r="BL117" s="52">
        <f t="shared" si="56"/>
        <v>10730.759999999998</v>
      </c>
      <c r="BM117" s="53">
        <f t="shared" si="57"/>
        <v>21461.519999999997</v>
      </c>
      <c r="BN117" s="52">
        <f t="shared" si="58"/>
        <v>8942.2799999999952</v>
      </c>
      <c r="BO117" s="8">
        <f t="shared" si="71"/>
        <v>11625</v>
      </c>
      <c r="BP117" s="52">
        <f t="shared" si="60"/>
        <v>894.2400000000016</v>
      </c>
      <c r="BQ117" s="1">
        <f t="shared" si="61"/>
        <v>0</v>
      </c>
      <c r="BR117" s="52">
        <f t="shared" si="62"/>
        <v>894.2400000000016</v>
      </c>
      <c r="BS117" s="1">
        <f t="shared" si="63"/>
        <v>11625</v>
      </c>
      <c r="BT117" s="53">
        <f t="shared" si="64"/>
        <v>23250</v>
      </c>
      <c r="BU117" s="53">
        <f t="shared" si="65"/>
        <v>0</v>
      </c>
      <c r="BV117" t="str">
        <f t="shared" si="66"/>
        <v/>
      </c>
    </row>
    <row r="118" spans="1:74" x14ac:dyDescent="0.25">
      <c r="A118" t="str">
        <f t="shared" si="44"/>
        <v>GRANTS</v>
      </c>
      <c r="B118" s="75" t="s">
        <v>3620</v>
      </c>
      <c r="C118" s="76">
        <v>44027</v>
      </c>
      <c r="D118" s="217">
        <f>Schools!A72</f>
        <v>3025201</v>
      </c>
      <c r="E118" t="str">
        <f>VLOOKUP(D118,Schools!A:B,2,0)</f>
        <v>Osidge Primary School</v>
      </c>
      <c r="F118" t="str">
        <f>VLOOKUP(D118,Schools!$A:$Z,3,0)</f>
        <v>M</v>
      </c>
      <c r="G118" s="77">
        <v>19490</v>
      </c>
      <c r="H118" s="75" t="s">
        <v>3621</v>
      </c>
      <c r="I118" s="75"/>
      <c r="J118" t="str">
        <f t="shared" si="47"/>
        <v>10166/543965</v>
      </c>
      <c r="K118">
        <f>VLOOKUP(D118,Schools!$A:$Z,9,0)</f>
        <v>400021</v>
      </c>
      <c r="L118" s="75" t="s">
        <v>85</v>
      </c>
      <c r="M118" s="160" t="s">
        <v>83</v>
      </c>
      <c r="N118" s="75" t="s">
        <v>4058</v>
      </c>
      <c r="O118" s="78" t="str">
        <f>VLOOKUP(D118,Schools!A:D,4,0)</f>
        <v>Primary</v>
      </c>
      <c r="P118" s="75">
        <f t="shared" si="43"/>
        <v>10166</v>
      </c>
      <c r="Q118" s="78">
        <f t="shared" si="48"/>
        <v>543965</v>
      </c>
      <c r="R118" s="79">
        <v>0</v>
      </c>
      <c r="S118" s="79">
        <v>0</v>
      </c>
      <c r="T118" s="79">
        <v>2998.46</v>
      </c>
      <c r="U118" s="79">
        <v>1499.23</v>
      </c>
      <c r="V118" s="79">
        <v>1499.23</v>
      </c>
      <c r="W118" s="79">
        <v>1499.23</v>
      </c>
      <c r="X118" s="79">
        <v>1499.23</v>
      </c>
      <c r="Y118" s="79">
        <f t="shared" si="41"/>
        <v>8995.3799999999992</v>
      </c>
      <c r="Z118" s="79" t="s">
        <v>4261</v>
      </c>
      <c r="AA118" s="79"/>
      <c r="AB118" s="79">
        <v>0</v>
      </c>
      <c r="AC118" s="79"/>
      <c r="AD118" s="79">
        <f t="shared" si="42"/>
        <v>8995.3799999999992</v>
      </c>
      <c r="AE118" s="79"/>
      <c r="AF118" s="79"/>
      <c r="AG118" s="79"/>
      <c r="AH118" s="79"/>
      <c r="AI118" s="79"/>
      <c r="AJ118" s="52"/>
      <c r="AK118" s="52">
        <f t="shared" si="45"/>
        <v>-19490</v>
      </c>
      <c r="AL118" s="79"/>
      <c r="AO118">
        <f t="shared" si="49"/>
        <v>1</v>
      </c>
      <c r="AP118" s="235">
        <f t="shared" si="69"/>
        <v>9745</v>
      </c>
      <c r="AQ118" s="235">
        <f t="shared" si="69"/>
        <v>0</v>
      </c>
      <c r="AR118" s="235">
        <f t="shared" si="69"/>
        <v>0</v>
      </c>
      <c r="AS118" s="235">
        <f t="shared" si="69"/>
        <v>0</v>
      </c>
      <c r="AT118" s="235">
        <f t="shared" si="69"/>
        <v>0</v>
      </c>
      <c r="AU118" s="235">
        <f t="shared" si="69"/>
        <v>0</v>
      </c>
      <c r="AV118" s="235">
        <f t="shared" si="69"/>
        <v>9745</v>
      </c>
      <c r="AW118" s="235">
        <f t="shared" si="69"/>
        <v>0</v>
      </c>
      <c r="AX118" s="235">
        <f t="shared" si="69"/>
        <v>0</v>
      </c>
      <c r="AY118" s="235">
        <f t="shared" si="69"/>
        <v>0</v>
      </c>
      <c r="AZ118" s="235">
        <f t="shared" si="69"/>
        <v>0</v>
      </c>
      <c r="BA118" s="235">
        <f t="shared" si="69"/>
        <v>0</v>
      </c>
      <c r="BB118" s="235">
        <f t="shared" si="69"/>
        <v>0</v>
      </c>
      <c r="BC118" s="8">
        <f t="shared" si="70"/>
        <v>19490</v>
      </c>
      <c r="BD118" s="53">
        <f t="shared" si="51"/>
        <v>0</v>
      </c>
      <c r="BE118" s="80">
        <f t="shared" si="52"/>
        <v>0</v>
      </c>
      <c r="BH118" s="183" t="str">
        <f>VLOOKUP(D118,Schools!A:Q,17,0)</f>
        <v>B</v>
      </c>
      <c r="BI118" s="52">
        <f t="shared" si="53"/>
        <v>0</v>
      </c>
      <c r="BJ118" s="52">
        <f t="shared" si="54"/>
        <v>0</v>
      </c>
      <c r="BK118" s="52">
        <f t="shared" si="55"/>
        <v>26986.14</v>
      </c>
      <c r="BL118" s="52">
        <f t="shared" si="56"/>
        <v>8995.3799999999992</v>
      </c>
      <c r="BM118" s="53">
        <f t="shared" si="57"/>
        <v>17990.760000000002</v>
      </c>
      <c r="BN118" s="52">
        <f t="shared" si="58"/>
        <v>7496.1399999999994</v>
      </c>
      <c r="BO118" s="8">
        <f t="shared" si="71"/>
        <v>9745</v>
      </c>
      <c r="BP118" s="52">
        <f t="shared" si="60"/>
        <v>749.6200000000008</v>
      </c>
      <c r="BQ118" s="1">
        <f t="shared" si="61"/>
        <v>0</v>
      </c>
      <c r="BR118" s="52">
        <f t="shared" si="62"/>
        <v>749.6200000000008</v>
      </c>
      <c r="BS118" s="1">
        <f t="shared" si="63"/>
        <v>9745</v>
      </c>
      <c r="BT118" s="53">
        <f t="shared" si="64"/>
        <v>19490</v>
      </c>
      <c r="BU118" s="53">
        <f t="shared" si="65"/>
        <v>0</v>
      </c>
      <c r="BV118" t="str">
        <f t="shared" si="66"/>
        <v/>
      </c>
    </row>
    <row r="119" spans="1:74" x14ac:dyDescent="0.25">
      <c r="A119" t="str">
        <f t="shared" si="44"/>
        <v>GRANTS</v>
      </c>
      <c r="B119" s="75" t="s">
        <v>3620</v>
      </c>
      <c r="C119" s="76">
        <v>44027</v>
      </c>
      <c r="D119" s="217">
        <f>Schools!A73</f>
        <v>3023501</v>
      </c>
      <c r="E119" t="str">
        <f>VLOOKUP(D119,Schools!A:B,2,0)</f>
        <v>Our Lady of Lourdes School</v>
      </c>
      <c r="F119" t="str">
        <f>VLOOKUP(D119,Schools!$A:$Z,3,0)</f>
        <v>M</v>
      </c>
      <c r="G119" s="77">
        <v>17800</v>
      </c>
      <c r="H119" s="75" t="s">
        <v>3621</v>
      </c>
      <c r="I119" s="75"/>
      <c r="J119" t="str">
        <f t="shared" si="47"/>
        <v>10166/543965</v>
      </c>
      <c r="K119">
        <f>VLOOKUP(D119,Schools!$A:$Z,9,0)</f>
        <v>400003</v>
      </c>
      <c r="L119" s="75" t="s">
        <v>85</v>
      </c>
      <c r="M119" s="160" t="s">
        <v>83</v>
      </c>
      <c r="N119" s="75" t="s">
        <v>4058</v>
      </c>
      <c r="O119" s="78" t="str">
        <f>VLOOKUP(D119,Schools!A:D,4,0)</f>
        <v>Primary</v>
      </c>
      <c r="P119" s="75">
        <f t="shared" si="43"/>
        <v>10166</v>
      </c>
      <c r="Q119" s="78">
        <f t="shared" si="48"/>
        <v>543965</v>
      </c>
      <c r="R119" s="79">
        <v>0</v>
      </c>
      <c r="S119" s="79">
        <v>0</v>
      </c>
      <c r="T119" s="79">
        <v>2738.46</v>
      </c>
      <c r="U119" s="79">
        <v>1369.23</v>
      </c>
      <c r="V119" s="79">
        <v>1369.23</v>
      </c>
      <c r="W119" s="79">
        <v>1369.23</v>
      </c>
      <c r="X119" s="79">
        <v>1369.23</v>
      </c>
      <c r="Y119" s="79">
        <f t="shared" si="41"/>
        <v>8215.3799999999992</v>
      </c>
      <c r="Z119" s="79" t="s">
        <v>4261</v>
      </c>
      <c r="AA119" s="79"/>
      <c r="AB119" s="79">
        <v>0</v>
      </c>
      <c r="AC119" s="79"/>
      <c r="AD119" s="79">
        <f t="shared" si="42"/>
        <v>8215.3799999999992</v>
      </c>
      <c r="AE119" s="79"/>
      <c r="AF119" s="79"/>
      <c r="AG119" s="79"/>
      <c r="AH119" s="79"/>
      <c r="AI119" s="79"/>
      <c r="AJ119" s="52"/>
      <c r="AK119" s="52">
        <f t="shared" si="45"/>
        <v>-17800</v>
      </c>
      <c r="AL119" s="79"/>
      <c r="AO119">
        <f t="shared" si="49"/>
        <v>1</v>
      </c>
      <c r="AP119" s="235">
        <f t="shared" si="69"/>
        <v>8900</v>
      </c>
      <c r="AQ119" s="235">
        <f t="shared" si="69"/>
        <v>0</v>
      </c>
      <c r="AR119" s="235">
        <f t="shared" si="69"/>
        <v>0</v>
      </c>
      <c r="AS119" s="235">
        <f t="shared" si="69"/>
        <v>0</v>
      </c>
      <c r="AT119" s="235">
        <f t="shared" si="69"/>
        <v>0</v>
      </c>
      <c r="AU119" s="235">
        <f t="shared" si="69"/>
        <v>0</v>
      </c>
      <c r="AV119" s="235">
        <f t="shared" si="69"/>
        <v>8900</v>
      </c>
      <c r="AW119" s="235">
        <f t="shared" si="69"/>
        <v>0</v>
      </c>
      <c r="AX119" s="235">
        <f t="shared" si="69"/>
        <v>0</v>
      </c>
      <c r="AY119" s="235">
        <f t="shared" si="69"/>
        <v>0</v>
      </c>
      <c r="AZ119" s="235">
        <f t="shared" si="69"/>
        <v>0</v>
      </c>
      <c r="BA119" s="235">
        <f t="shared" si="69"/>
        <v>0</v>
      </c>
      <c r="BB119" s="235">
        <f t="shared" si="69"/>
        <v>0</v>
      </c>
      <c r="BC119" s="8">
        <f t="shared" si="70"/>
        <v>17800</v>
      </c>
      <c r="BD119" s="53">
        <f t="shared" si="51"/>
        <v>0</v>
      </c>
      <c r="BE119" s="80">
        <f t="shared" si="52"/>
        <v>0</v>
      </c>
      <c r="BH119" s="183" t="str">
        <f>VLOOKUP(D119,Schools!A:Q,17,0)</f>
        <v>A</v>
      </c>
      <c r="BI119" s="52">
        <f t="shared" si="53"/>
        <v>0</v>
      </c>
      <c r="BJ119" s="52">
        <f t="shared" si="54"/>
        <v>0</v>
      </c>
      <c r="BK119" s="52">
        <f t="shared" si="55"/>
        <v>24646.14</v>
      </c>
      <c r="BL119" s="52">
        <f t="shared" si="56"/>
        <v>8215.3799999999992</v>
      </c>
      <c r="BM119" s="53">
        <f t="shared" si="57"/>
        <v>16430.760000000002</v>
      </c>
      <c r="BN119" s="52">
        <f t="shared" si="58"/>
        <v>6846.1399999999994</v>
      </c>
      <c r="BO119" s="8">
        <f t="shared" si="71"/>
        <v>8900</v>
      </c>
      <c r="BP119" s="52">
        <f t="shared" si="60"/>
        <v>684.6200000000008</v>
      </c>
      <c r="BQ119" s="1">
        <f t="shared" si="61"/>
        <v>0</v>
      </c>
      <c r="BR119" s="52">
        <f t="shared" si="62"/>
        <v>684.6200000000008</v>
      </c>
      <c r="BS119" s="1">
        <f t="shared" si="63"/>
        <v>8900</v>
      </c>
      <c r="BT119" s="53">
        <f t="shared" si="64"/>
        <v>17800</v>
      </c>
      <c r="BU119" s="53">
        <f t="shared" si="65"/>
        <v>0</v>
      </c>
      <c r="BV119" t="str">
        <f t="shared" si="66"/>
        <v/>
      </c>
    </row>
    <row r="120" spans="1:74" x14ac:dyDescent="0.25">
      <c r="A120" t="str">
        <f t="shared" si="44"/>
        <v>GRANTS</v>
      </c>
      <c r="B120" s="75" t="s">
        <v>3620</v>
      </c>
      <c r="C120" s="76">
        <v>44027</v>
      </c>
      <c r="D120" s="217">
        <f>Schools!A74</f>
        <v>3022078</v>
      </c>
      <c r="E120" t="str">
        <f>VLOOKUP(D120,Schools!A:B,2,0)</f>
        <v>Pardes House School</v>
      </c>
      <c r="F120" t="str">
        <f>VLOOKUP(D120,Schools!$A:$Z,3,0)</f>
        <v>M</v>
      </c>
      <c r="G120" s="77">
        <v>18790</v>
      </c>
      <c r="H120" s="75" t="s">
        <v>3621</v>
      </c>
      <c r="I120" s="75"/>
      <c r="J120" t="str">
        <f t="shared" si="47"/>
        <v>10166/543965</v>
      </c>
      <c r="K120">
        <f>VLOOKUP(D120,Schools!$A:$Z,9,0)</f>
        <v>400014</v>
      </c>
      <c r="L120" s="75" t="s">
        <v>85</v>
      </c>
      <c r="M120" s="160" t="s">
        <v>83</v>
      </c>
      <c r="N120" s="75" t="s">
        <v>4058</v>
      </c>
      <c r="O120" s="78" t="str">
        <f>VLOOKUP(D120,Schools!A:D,4,0)</f>
        <v>Primary</v>
      </c>
      <c r="P120" s="75">
        <f t="shared" si="43"/>
        <v>10166</v>
      </c>
      <c r="Q120" s="78">
        <f t="shared" si="48"/>
        <v>543965</v>
      </c>
      <c r="R120" s="79">
        <v>0</v>
      </c>
      <c r="S120" s="79">
        <v>0</v>
      </c>
      <c r="T120" s="79">
        <v>2890.77</v>
      </c>
      <c r="U120" s="79">
        <v>1445.38</v>
      </c>
      <c r="V120" s="79">
        <v>1445.38</v>
      </c>
      <c r="W120" s="79">
        <v>1445.38</v>
      </c>
      <c r="X120" s="79">
        <v>1445.38</v>
      </c>
      <c r="Y120" s="79">
        <f t="shared" si="41"/>
        <v>8672.2900000000009</v>
      </c>
      <c r="Z120" s="79" t="s">
        <v>4261</v>
      </c>
      <c r="AA120" s="79"/>
      <c r="AB120" s="79">
        <v>0</v>
      </c>
      <c r="AC120" s="79"/>
      <c r="AD120" s="79">
        <f t="shared" si="42"/>
        <v>8672.2900000000009</v>
      </c>
      <c r="AE120" s="79"/>
      <c r="AF120" s="79"/>
      <c r="AG120" s="79"/>
      <c r="AH120" s="79"/>
      <c r="AI120" s="79"/>
      <c r="AJ120" s="52"/>
      <c r="AK120" s="52">
        <f t="shared" si="45"/>
        <v>-18790</v>
      </c>
      <c r="AL120" s="79"/>
      <c r="AO120">
        <f t="shared" si="49"/>
        <v>1</v>
      </c>
      <c r="AP120" s="235">
        <f t="shared" si="69"/>
        <v>9395</v>
      </c>
      <c r="AQ120" s="235">
        <f t="shared" si="69"/>
        <v>0</v>
      </c>
      <c r="AR120" s="235">
        <f t="shared" si="69"/>
        <v>0</v>
      </c>
      <c r="AS120" s="235">
        <f t="shared" si="69"/>
        <v>0</v>
      </c>
      <c r="AT120" s="235">
        <f t="shared" si="69"/>
        <v>0</v>
      </c>
      <c r="AU120" s="235">
        <f t="shared" si="69"/>
        <v>0</v>
      </c>
      <c r="AV120" s="235">
        <f t="shared" si="69"/>
        <v>9395</v>
      </c>
      <c r="AW120" s="235">
        <f t="shared" si="69"/>
        <v>0</v>
      </c>
      <c r="AX120" s="235">
        <f t="shared" si="69"/>
        <v>0</v>
      </c>
      <c r="AY120" s="235">
        <f t="shared" si="69"/>
        <v>0</v>
      </c>
      <c r="AZ120" s="235">
        <f t="shared" si="69"/>
        <v>0</v>
      </c>
      <c r="BA120" s="235">
        <f t="shared" si="69"/>
        <v>0</v>
      </c>
      <c r="BB120" s="235">
        <f t="shared" si="69"/>
        <v>0</v>
      </c>
      <c r="BC120" s="8">
        <f t="shared" si="70"/>
        <v>18790</v>
      </c>
      <c r="BD120" s="53">
        <f t="shared" si="51"/>
        <v>0</v>
      </c>
      <c r="BE120" s="80">
        <f t="shared" si="52"/>
        <v>0</v>
      </c>
      <c r="BH120" s="183" t="str">
        <f>VLOOKUP(D120,Schools!A:Q,17,0)</f>
        <v>A</v>
      </c>
      <c r="BI120" s="52">
        <f t="shared" si="53"/>
        <v>0</v>
      </c>
      <c r="BJ120" s="52">
        <f t="shared" si="54"/>
        <v>0</v>
      </c>
      <c r="BK120" s="52">
        <f t="shared" si="55"/>
        <v>26016.870000000003</v>
      </c>
      <c r="BL120" s="52">
        <f t="shared" si="56"/>
        <v>8672.2900000000009</v>
      </c>
      <c r="BM120" s="53">
        <f t="shared" si="57"/>
        <v>17344.580000000002</v>
      </c>
      <c r="BN120" s="52">
        <f t="shared" si="58"/>
        <v>7226.8700000000026</v>
      </c>
      <c r="BO120" s="8">
        <f t="shared" si="71"/>
        <v>9395</v>
      </c>
      <c r="BP120" s="52">
        <f t="shared" si="60"/>
        <v>722.70999999999913</v>
      </c>
      <c r="BQ120" s="1">
        <f t="shared" si="61"/>
        <v>0</v>
      </c>
      <c r="BR120" s="52">
        <f t="shared" si="62"/>
        <v>722.70999999999913</v>
      </c>
      <c r="BS120" s="1">
        <f t="shared" si="63"/>
        <v>9395</v>
      </c>
      <c r="BT120" s="53">
        <f t="shared" si="64"/>
        <v>18790</v>
      </c>
      <c r="BU120" s="53">
        <f t="shared" si="65"/>
        <v>0</v>
      </c>
      <c r="BV120" t="str">
        <f t="shared" si="66"/>
        <v/>
      </c>
    </row>
    <row r="121" spans="1:74" x14ac:dyDescent="0.25">
      <c r="A121" t="str">
        <f t="shared" si="44"/>
        <v>GRANTS</v>
      </c>
      <c r="B121" s="75" t="s">
        <v>3620</v>
      </c>
      <c r="C121" s="76">
        <v>44027</v>
      </c>
      <c r="D121" s="217">
        <f>Schools!A76</f>
        <v>3022071</v>
      </c>
      <c r="E121" t="str">
        <f>VLOOKUP(D121,Schools!A:B,2,0)</f>
        <v>Queenswell Infant and Nursery School</v>
      </c>
      <c r="F121" t="str">
        <f>VLOOKUP(D121,Schools!$A:$Z,3,0)</f>
        <v>M</v>
      </c>
      <c r="G121" s="77">
        <v>17460</v>
      </c>
      <c r="H121" s="75" t="s">
        <v>3621</v>
      </c>
      <c r="I121" s="75"/>
      <c r="J121" t="str">
        <f t="shared" si="47"/>
        <v>10166/543965</v>
      </c>
      <c r="K121">
        <f>VLOOKUP(D121,Schools!$A:$Z,9,0)</f>
        <v>400010</v>
      </c>
      <c r="L121" s="75" t="s">
        <v>85</v>
      </c>
      <c r="M121" s="160" t="s">
        <v>83</v>
      </c>
      <c r="N121" s="75" t="s">
        <v>4058</v>
      </c>
      <c r="O121" s="78" t="str">
        <f>VLOOKUP(D121,Schools!A:D,4,0)</f>
        <v>Primary</v>
      </c>
      <c r="P121" s="75">
        <f t="shared" si="43"/>
        <v>10166</v>
      </c>
      <c r="Q121" s="78">
        <f t="shared" si="48"/>
        <v>543965</v>
      </c>
      <c r="R121" s="79">
        <v>0</v>
      </c>
      <c r="S121" s="79">
        <v>0</v>
      </c>
      <c r="T121" s="79">
        <v>2686.15</v>
      </c>
      <c r="U121" s="79">
        <v>1343.08</v>
      </c>
      <c r="V121" s="79">
        <v>1343.08</v>
      </c>
      <c r="W121" s="79">
        <v>1343.08</v>
      </c>
      <c r="X121" s="79">
        <v>1343.08</v>
      </c>
      <c r="Y121" s="79">
        <f t="shared" si="41"/>
        <v>8058.4699999999993</v>
      </c>
      <c r="Z121" s="79" t="s">
        <v>4261</v>
      </c>
      <c r="AA121" s="79"/>
      <c r="AB121" s="79">
        <v>0</v>
      </c>
      <c r="AC121" s="79"/>
      <c r="AD121" s="79">
        <f t="shared" si="42"/>
        <v>8058.4699999999993</v>
      </c>
      <c r="AE121" s="79"/>
      <c r="AF121" s="79"/>
      <c r="AG121" s="79"/>
      <c r="AH121" s="79"/>
      <c r="AI121" s="79"/>
      <c r="AJ121" s="52"/>
      <c r="AK121" s="52">
        <f t="shared" si="45"/>
        <v>-17460</v>
      </c>
      <c r="AL121" s="79"/>
      <c r="AO121">
        <f t="shared" si="49"/>
        <v>1</v>
      </c>
      <c r="AP121" s="235">
        <f t="shared" ref="AP121:BB130" si="72">ROUND($G121*AP$16,2)*$AO121</f>
        <v>8730</v>
      </c>
      <c r="AQ121" s="235">
        <f t="shared" si="72"/>
        <v>0</v>
      </c>
      <c r="AR121" s="235">
        <f t="shared" si="72"/>
        <v>0</v>
      </c>
      <c r="AS121" s="235">
        <f t="shared" si="72"/>
        <v>0</v>
      </c>
      <c r="AT121" s="235">
        <f t="shared" si="72"/>
        <v>0</v>
      </c>
      <c r="AU121" s="235">
        <f t="shared" si="72"/>
        <v>0</v>
      </c>
      <c r="AV121" s="235">
        <f t="shared" si="72"/>
        <v>8730</v>
      </c>
      <c r="AW121" s="235">
        <f t="shared" si="72"/>
        <v>0</v>
      </c>
      <c r="AX121" s="235">
        <f t="shared" si="72"/>
        <v>0</v>
      </c>
      <c r="AY121" s="235">
        <f t="shared" si="72"/>
        <v>0</v>
      </c>
      <c r="AZ121" s="235">
        <f t="shared" si="72"/>
        <v>0</v>
      </c>
      <c r="BA121" s="235">
        <f t="shared" si="72"/>
        <v>0</v>
      </c>
      <c r="BB121" s="235">
        <f t="shared" si="72"/>
        <v>0</v>
      </c>
      <c r="BC121" s="8">
        <f t="shared" si="70"/>
        <v>17460</v>
      </c>
      <c r="BD121" s="53">
        <f t="shared" si="51"/>
        <v>0</v>
      </c>
      <c r="BE121" s="80">
        <f t="shared" si="52"/>
        <v>0</v>
      </c>
      <c r="BH121" s="183" t="str">
        <f>VLOOKUP(D121,Schools!A:Q,17,0)</f>
        <v>C</v>
      </c>
      <c r="BI121" s="52">
        <f t="shared" si="53"/>
        <v>0</v>
      </c>
      <c r="BJ121" s="52">
        <f t="shared" si="54"/>
        <v>0</v>
      </c>
      <c r="BK121" s="52">
        <f t="shared" si="55"/>
        <v>24175.409999999996</v>
      </c>
      <c r="BL121" s="52">
        <f t="shared" si="56"/>
        <v>8058.4699999999993</v>
      </c>
      <c r="BM121" s="53">
        <f t="shared" si="57"/>
        <v>16116.939999999997</v>
      </c>
      <c r="BN121" s="52">
        <f t="shared" si="58"/>
        <v>6715.4099999999962</v>
      </c>
      <c r="BO121" s="8">
        <f t="shared" si="71"/>
        <v>8730</v>
      </c>
      <c r="BP121" s="52">
        <f t="shared" si="60"/>
        <v>671.53000000000065</v>
      </c>
      <c r="BQ121" s="1">
        <f t="shared" si="61"/>
        <v>0</v>
      </c>
      <c r="BR121" s="52">
        <f t="shared" si="62"/>
        <v>671.53000000000065</v>
      </c>
      <c r="BS121" s="1">
        <f t="shared" si="63"/>
        <v>8730</v>
      </c>
      <c r="BT121" s="53">
        <f t="shared" si="64"/>
        <v>17460</v>
      </c>
      <c r="BU121" s="53">
        <f t="shared" si="65"/>
        <v>0</v>
      </c>
      <c r="BV121" t="str">
        <f t="shared" si="66"/>
        <v/>
      </c>
    </row>
    <row r="122" spans="1:74" x14ac:dyDescent="0.25">
      <c r="A122" t="str">
        <f t="shared" si="44"/>
        <v>GRANTS</v>
      </c>
      <c r="B122" s="75" t="s">
        <v>3620</v>
      </c>
      <c r="C122" s="76">
        <v>44027</v>
      </c>
      <c r="D122" s="217">
        <f>Schools!A77</f>
        <v>3022072</v>
      </c>
      <c r="E122" t="str">
        <f>VLOOKUP(D122,Schools!A:B,2,0)</f>
        <v>Queenswell Junior School</v>
      </c>
      <c r="F122" t="str">
        <f>VLOOKUP(D122,Schools!$A:$Z,3,0)</f>
        <v>M</v>
      </c>
      <c r="G122" s="77">
        <v>19430</v>
      </c>
      <c r="H122" s="75" t="s">
        <v>3621</v>
      </c>
      <c r="I122" s="75"/>
      <c r="J122" t="str">
        <f t="shared" si="47"/>
        <v>10166/543965</v>
      </c>
      <c r="K122">
        <f>VLOOKUP(D122,Schools!$A:$Z,9,0)</f>
        <v>400012</v>
      </c>
      <c r="L122" s="75" t="s">
        <v>85</v>
      </c>
      <c r="M122" s="160" t="s">
        <v>83</v>
      </c>
      <c r="N122" s="75" t="s">
        <v>4058</v>
      </c>
      <c r="O122" s="78" t="str">
        <f>VLOOKUP(D122,Schools!A:D,4,0)</f>
        <v>Primary</v>
      </c>
      <c r="P122" s="75">
        <f t="shared" si="43"/>
        <v>10166</v>
      </c>
      <c r="Q122" s="78">
        <f t="shared" si="48"/>
        <v>543965</v>
      </c>
      <c r="R122" s="79">
        <v>0</v>
      </c>
      <c r="S122" s="79">
        <v>0</v>
      </c>
      <c r="T122" s="79">
        <v>2989.23</v>
      </c>
      <c r="U122" s="79">
        <v>1494.62</v>
      </c>
      <c r="V122" s="79">
        <v>1494.62</v>
      </c>
      <c r="W122" s="79">
        <v>1494.62</v>
      </c>
      <c r="X122" s="79">
        <v>1494.62</v>
      </c>
      <c r="Y122" s="79">
        <f t="shared" si="41"/>
        <v>8967.7099999999991</v>
      </c>
      <c r="Z122" s="79" t="s">
        <v>4261</v>
      </c>
      <c r="AA122" s="79"/>
      <c r="AB122" s="79">
        <v>0</v>
      </c>
      <c r="AC122" s="79"/>
      <c r="AD122" s="79">
        <f t="shared" si="42"/>
        <v>8967.7099999999991</v>
      </c>
      <c r="AE122" s="79"/>
      <c r="AF122" s="79"/>
      <c r="AG122" s="79"/>
      <c r="AH122" s="79"/>
      <c r="AI122" s="79"/>
      <c r="AJ122" s="52"/>
      <c r="AK122" s="52">
        <f t="shared" si="45"/>
        <v>-19430</v>
      </c>
      <c r="AL122" s="79"/>
      <c r="AO122">
        <f t="shared" si="49"/>
        <v>1</v>
      </c>
      <c r="AP122" s="235">
        <f t="shared" si="72"/>
        <v>9715</v>
      </c>
      <c r="AQ122" s="235">
        <f t="shared" si="72"/>
        <v>0</v>
      </c>
      <c r="AR122" s="235">
        <f t="shared" si="72"/>
        <v>0</v>
      </c>
      <c r="AS122" s="235">
        <f t="shared" si="72"/>
        <v>0</v>
      </c>
      <c r="AT122" s="235">
        <f t="shared" si="72"/>
        <v>0</v>
      </c>
      <c r="AU122" s="235">
        <f t="shared" si="72"/>
        <v>0</v>
      </c>
      <c r="AV122" s="235">
        <f t="shared" si="72"/>
        <v>9715</v>
      </c>
      <c r="AW122" s="235">
        <f t="shared" si="72"/>
        <v>0</v>
      </c>
      <c r="AX122" s="235">
        <f t="shared" si="72"/>
        <v>0</v>
      </c>
      <c r="AY122" s="235">
        <f t="shared" si="72"/>
        <v>0</v>
      </c>
      <c r="AZ122" s="235">
        <f t="shared" si="72"/>
        <v>0</v>
      </c>
      <c r="BA122" s="235">
        <f t="shared" si="72"/>
        <v>0</v>
      </c>
      <c r="BB122" s="235">
        <f t="shared" si="72"/>
        <v>0</v>
      </c>
      <c r="BC122" s="8">
        <f t="shared" si="70"/>
        <v>19430</v>
      </c>
      <c r="BD122" s="53">
        <f t="shared" si="51"/>
        <v>0</v>
      </c>
      <c r="BE122" s="80">
        <f t="shared" si="52"/>
        <v>0</v>
      </c>
      <c r="BH122" s="183" t="str">
        <f>VLOOKUP(D122,Schools!A:Q,17,0)</f>
        <v>B</v>
      </c>
      <c r="BI122" s="52">
        <f t="shared" si="53"/>
        <v>0</v>
      </c>
      <c r="BJ122" s="52">
        <f t="shared" si="54"/>
        <v>0</v>
      </c>
      <c r="BK122" s="52">
        <f t="shared" si="55"/>
        <v>26903.129999999997</v>
      </c>
      <c r="BL122" s="52">
        <f t="shared" si="56"/>
        <v>8967.7099999999991</v>
      </c>
      <c r="BM122" s="53">
        <f t="shared" si="57"/>
        <v>17935.419999999998</v>
      </c>
      <c r="BN122" s="52">
        <f t="shared" si="58"/>
        <v>7473.1299999999974</v>
      </c>
      <c r="BO122" s="8">
        <f t="shared" si="71"/>
        <v>9715</v>
      </c>
      <c r="BP122" s="52">
        <f t="shared" si="60"/>
        <v>747.29000000000087</v>
      </c>
      <c r="BQ122" s="1">
        <f t="shared" si="61"/>
        <v>0</v>
      </c>
      <c r="BR122" s="52">
        <f t="shared" si="62"/>
        <v>747.29000000000087</v>
      </c>
      <c r="BS122" s="1">
        <f t="shared" si="63"/>
        <v>9715</v>
      </c>
      <c r="BT122" s="53">
        <f t="shared" si="64"/>
        <v>19430</v>
      </c>
      <c r="BU122" s="53">
        <f t="shared" si="65"/>
        <v>0</v>
      </c>
      <c r="BV122" t="str">
        <f t="shared" si="66"/>
        <v/>
      </c>
    </row>
    <row r="123" spans="1:74" x14ac:dyDescent="0.25">
      <c r="A123" t="str">
        <f t="shared" si="44"/>
        <v>GRANTS</v>
      </c>
      <c r="B123" s="75" t="s">
        <v>3620</v>
      </c>
      <c r="C123" s="76">
        <v>44027</v>
      </c>
      <c r="D123" s="217">
        <f>Schools!A79</f>
        <v>3023512</v>
      </c>
      <c r="E123" t="str">
        <f>VLOOKUP(D123,Schools!A:B,2,0)</f>
        <v>Rosh Pinah</v>
      </c>
      <c r="F123" t="str">
        <f>VLOOKUP(D123,Schools!$A:$Z,3,0)</f>
        <v>M</v>
      </c>
      <c r="G123" s="77">
        <v>19410</v>
      </c>
      <c r="H123" s="75" t="s">
        <v>3621</v>
      </c>
      <c r="I123" s="75"/>
      <c r="J123" t="str">
        <f t="shared" si="47"/>
        <v>10166/543965</v>
      </c>
      <c r="K123">
        <f>VLOOKUP(D123,Schools!$A:$Z,9,0)</f>
        <v>400093</v>
      </c>
      <c r="L123" s="75" t="s">
        <v>85</v>
      </c>
      <c r="M123" s="160" t="s">
        <v>83</v>
      </c>
      <c r="N123" s="75" t="s">
        <v>4058</v>
      </c>
      <c r="O123" s="78" t="str">
        <f>VLOOKUP(D123,Schools!A:D,4,0)</f>
        <v>Primary</v>
      </c>
      <c r="P123" s="75">
        <f t="shared" si="43"/>
        <v>10166</v>
      </c>
      <c r="Q123" s="78">
        <f t="shared" si="48"/>
        <v>543965</v>
      </c>
      <c r="R123" s="79">
        <v>0</v>
      </c>
      <c r="S123" s="79">
        <v>0</v>
      </c>
      <c r="T123" s="79">
        <v>2986.15</v>
      </c>
      <c r="U123" s="79">
        <v>1493.08</v>
      </c>
      <c r="V123" s="79">
        <v>1493.08</v>
      </c>
      <c r="W123" s="79">
        <v>1493.08</v>
      </c>
      <c r="X123" s="79">
        <v>1493.08</v>
      </c>
      <c r="Y123" s="79">
        <f t="shared" ref="Y123:Y148" si="73">SUM(R123:X123)</f>
        <v>8958.4699999999993</v>
      </c>
      <c r="Z123" s="79" t="s">
        <v>4261</v>
      </c>
      <c r="AA123" s="79"/>
      <c r="AB123" s="79">
        <v>0</v>
      </c>
      <c r="AC123" s="79"/>
      <c r="AD123" s="79">
        <f t="shared" ref="AD123:AD148" si="74">AB123+Y123</f>
        <v>8958.4699999999993</v>
      </c>
      <c r="AE123" s="79"/>
      <c r="AF123" s="79"/>
      <c r="AG123" s="79"/>
      <c r="AH123" s="79"/>
      <c r="AI123" s="79"/>
      <c r="AJ123" s="52"/>
      <c r="AK123" s="52">
        <f t="shared" si="45"/>
        <v>-19410</v>
      </c>
      <c r="AL123" s="79"/>
      <c r="AO123">
        <f t="shared" si="49"/>
        <v>1</v>
      </c>
      <c r="AP123" s="235">
        <f t="shared" si="72"/>
        <v>9705</v>
      </c>
      <c r="AQ123" s="235">
        <f t="shared" si="72"/>
        <v>0</v>
      </c>
      <c r="AR123" s="235">
        <f t="shared" si="72"/>
        <v>0</v>
      </c>
      <c r="AS123" s="235">
        <f t="shared" si="72"/>
        <v>0</v>
      </c>
      <c r="AT123" s="235">
        <f t="shared" si="72"/>
        <v>0</v>
      </c>
      <c r="AU123" s="235">
        <f t="shared" si="72"/>
        <v>0</v>
      </c>
      <c r="AV123" s="235">
        <f t="shared" si="72"/>
        <v>9705</v>
      </c>
      <c r="AW123" s="235">
        <f t="shared" si="72"/>
        <v>0</v>
      </c>
      <c r="AX123" s="235">
        <f t="shared" si="72"/>
        <v>0</v>
      </c>
      <c r="AY123" s="235">
        <f t="shared" si="72"/>
        <v>0</v>
      </c>
      <c r="AZ123" s="235">
        <f t="shared" si="72"/>
        <v>0</v>
      </c>
      <c r="BA123" s="235">
        <f t="shared" si="72"/>
        <v>0</v>
      </c>
      <c r="BB123" s="235">
        <f t="shared" si="72"/>
        <v>0</v>
      </c>
      <c r="BC123" s="8">
        <f t="shared" si="70"/>
        <v>19410</v>
      </c>
      <c r="BD123" s="53">
        <f t="shared" si="51"/>
        <v>0</v>
      </c>
      <c r="BE123" s="80">
        <f t="shared" si="52"/>
        <v>0</v>
      </c>
      <c r="BH123" s="183" t="str">
        <f>VLOOKUP(D123,Schools!A:Q,17,0)</f>
        <v>D</v>
      </c>
      <c r="BI123" s="52">
        <f t="shared" si="53"/>
        <v>0</v>
      </c>
      <c r="BJ123" s="52">
        <f t="shared" si="54"/>
        <v>0</v>
      </c>
      <c r="BK123" s="52">
        <f t="shared" si="55"/>
        <v>26875.409999999996</v>
      </c>
      <c r="BL123" s="52">
        <f t="shared" si="56"/>
        <v>8958.4699999999993</v>
      </c>
      <c r="BM123" s="53">
        <f t="shared" si="57"/>
        <v>17916.939999999995</v>
      </c>
      <c r="BN123" s="52">
        <f t="shared" si="58"/>
        <v>7465.4099999999962</v>
      </c>
      <c r="BO123" s="8">
        <f t="shared" si="71"/>
        <v>9705</v>
      </c>
      <c r="BP123" s="52">
        <f t="shared" si="60"/>
        <v>746.53000000000065</v>
      </c>
      <c r="BQ123" s="1">
        <f t="shared" si="61"/>
        <v>0</v>
      </c>
      <c r="BR123" s="52">
        <f t="shared" si="62"/>
        <v>746.53000000000065</v>
      </c>
      <c r="BS123" s="1">
        <f t="shared" si="63"/>
        <v>9705</v>
      </c>
      <c r="BT123" s="53">
        <f t="shared" si="64"/>
        <v>19410</v>
      </c>
      <c r="BU123" s="53">
        <f t="shared" si="65"/>
        <v>0</v>
      </c>
      <c r="BV123" t="str">
        <f t="shared" si="66"/>
        <v/>
      </c>
    </row>
    <row r="124" spans="1:74" x14ac:dyDescent="0.25">
      <c r="A124" t="str">
        <f t="shared" si="44"/>
        <v>GRANTS</v>
      </c>
      <c r="B124" s="75" t="s">
        <v>3620</v>
      </c>
      <c r="C124" s="76">
        <v>44027</v>
      </c>
      <c r="D124" s="217">
        <f>Schools!A81</f>
        <v>3023510</v>
      </c>
      <c r="E124" t="str">
        <f>VLOOKUP(D124,Schools!A:B,2,0)</f>
        <v>Sacred Heart School</v>
      </c>
      <c r="F124" t="str">
        <f>VLOOKUP(D124,Schools!$A:$Z,3,0)</f>
        <v>M</v>
      </c>
      <c r="G124" s="77">
        <v>19610</v>
      </c>
      <c r="H124" s="75" t="s">
        <v>3621</v>
      </c>
      <c r="I124" s="75"/>
      <c r="J124" t="str">
        <f t="shared" si="47"/>
        <v>10166/543965</v>
      </c>
      <c r="K124">
        <f>VLOOKUP(D124,Schools!$A:$Z,9,0)</f>
        <v>400071</v>
      </c>
      <c r="L124" s="75" t="s">
        <v>85</v>
      </c>
      <c r="M124" s="160" t="s">
        <v>83</v>
      </c>
      <c r="N124" s="75" t="s">
        <v>4058</v>
      </c>
      <c r="O124" s="78" t="str">
        <f>VLOOKUP(D124,Schools!A:D,4,0)</f>
        <v>Primary</v>
      </c>
      <c r="P124" s="75">
        <f t="shared" ref="P124:P148" si="75">IF(N124="DFC",VLOOKUP(O124,$AO$1:$AP$6,2,0),IF(F124="A","None",VLOOKUP(O124,$AM$1:$AN$7,2,0)))</f>
        <v>10166</v>
      </c>
      <c r="Q124" s="78">
        <f t="shared" si="48"/>
        <v>543965</v>
      </c>
      <c r="R124" s="79">
        <v>0</v>
      </c>
      <c r="S124" s="79">
        <v>0</v>
      </c>
      <c r="T124" s="79">
        <v>3016.92</v>
      </c>
      <c r="U124" s="79">
        <v>1508.46</v>
      </c>
      <c r="V124" s="79">
        <v>1508.46</v>
      </c>
      <c r="W124" s="79">
        <v>1508.46</v>
      </c>
      <c r="X124" s="79">
        <v>1508.46</v>
      </c>
      <c r="Y124" s="79">
        <f t="shared" si="73"/>
        <v>9050.76</v>
      </c>
      <c r="Z124" s="79" t="s">
        <v>4261</v>
      </c>
      <c r="AA124" s="79"/>
      <c r="AB124" s="79">
        <v>0</v>
      </c>
      <c r="AC124" s="79"/>
      <c r="AD124" s="79">
        <f t="shared" si="74"/>
        <v>9050.76</v>
      </c>
      <c r="AE124" s="79"/>
      <c r="AF124" s="79"/>
      <c r="AG124" s="79"/>
      <c r="AH124" s="79"/>
      <c r="AI124" s="79"/>
      <c r="AJ124" s="52"/>
      <c r="AK124" s="52">
        <f t="shared" si="45"/>
        <v>-19610</v>
      </c>
      <c r="AL124" s="79"/>
      <c r="AO124">
        <f t="shared" si="49"/>
        <v>1</v>
      </c>
      <c r="AP124" s="235">
        <f t="shared" si="72"/>
        <v>9805</v>
      </c>
      <c r="AQ124" s="235">
        <f t="shared" si="72"/>
        <v>0</v>
      </c>
      <c r="AR124" s="235">
        <f t="shared" si="72"/>
        <v>0</v>
      </c>
      <c r="AS124" s="235">
        <f t="shared" si="72"/>
        <v>0</v>
      </c>
      <c r="AT124" s="235">
        <f t="shared" si="72"/>
        <v>0</v>
      </c>
      <c r="AU124" s="235">
        <f t="shared" si="72"/>
        <v>0</v>
      </c>
      <c r="AV124" s="235">
        <f t="shared" si="72"/>
        <v>9805</v>
      </c>
      <c r="AW124" s="235">
        <f t="shared" si="72"/>
        <v>0</v>
      </c>
      <c r="AX124" s="235">
        <f t="shared" si="72"/>
        <v>0</v>
      </c>
      <c r="AY124" s="235">
        <f t="shared" si="72"/>
        <v>0</v>
      </c>
      <c r="AZ124" s="235">
        <f t="shared" si="72"/>
        <v>0</v>
      </c>
      <c r="BA124" s="235">
        <f t="shared" si="72"/>
        <v>0</v>
      </c>
      <c r="BB124" s="235">
        <f t="shared" si="72"/>
        <v>0</v>
      </c>
      <c r="BC124" s="8">
        <f t="shared" si="70"/>
        <v>19610</v>
      </c>
      <c r="BD124" s="53">
        <f t="shared" si="51"/>
        <v>0</v>
      </c>
      <c r="BE124" s="80">
        <f t="shared" si="52"/>
        <v>0</v>
      </c>
      <c r="BH124" s="183" t="str">
        <f>VLOOKUP(D124,Schools!A:Q,17,0)</f>
        <v>A</v>
      </c>
      <c r="BJ124" s="52">
        <f t="shared" si="54"/>
        <v>0</v>
      </c>
      <c r="BK124" s="52">
        <f t="shared" si="55"/>
        <v>27152.28</v>
      </c>
      <c r="BL124" s="52">
        <f t="shared" si="56"/>
        <v>9050.76</v>
      </c>
      <c r="BO124" s="8">
        <f t="shared" si="71"/>
        <v>9805</v>
      </c>
      <c r="BP124" s="52">
        <f t="shared" si="60"/>
        <v>754.23999999999978</v>
      </c>
      <c r="BQ124" s="1">
        <f t="shared" si="61"/>
        <v>0</v>
      </c>
      <c r="BR124" s="52">
        <f t="shared" si="62"/>
        <v>754.23999999999978</v>
      </c>
      <c r="BS124" s="1">
        <f t="shared" si="63"/>
        <v>9805</v>
      </c>
      <c r="BT124" s="53">
        <f t="shared" si="64"/>
        <v>19610</v>
      </c>
      <c r="BU124" s="53">
        <f t="shared" si="65"/>
        <v>0</v>
      </c>
      <c r="BV124" t="str">
        <f t="shared" si="66"/>
        <v/>
      </c>
    </row>
    <row r="125" spans="1:74" x14ac:dyDescent="0.25">
      <c r="A125" t="str">
        <f t="shared" si="44"/>
        <v>GRANTS</v>
      </c>
      <c r="B125" s="75" t="s">
        <v>3620</v>
      </c>
      <c r="C125" s="76">
        <v>44027</v>
      </c>
      <c r="D125" s="217">
        <f>Schools!A82</f>
        <v>3023502</v>
      </c>
      <c r="E125" t="str">
        <f>VLOOKUP(D125,Schools!A:B,2,0)</f>
        <v>St Agnes RC Primary School</v>
      </c>
      <c r="F125" t="str">
        <f>VLOOKUP(D125,Schools!$A:$Z,3,0)</f>
        <v>M</v>
      </c>
      <c r="G125" s="77">
        <v>18770</v>
      </c>
      <c r="H125" s="75" t="s">
        <v>3621</v>
      </c>
      <c r="I125" s="75"/>
      <c r="J125" t="str">
        <f t="shared" si="47"/>
        <v>10166/543965</v>
      </c>
      <c r="K125">
        <f>VLOOKUP(D125,Schools!$A:$Z,9,0)</f>
        <v>400096</v>
      </c>
      <c r="L125" s="75" t="s">
        <v>85</v>
      </c>
      <c r="M125" s="160" t="s">
        <v>83</v>
      </c>
      <c r="N125" s="75" t="s">
        <v>4058</v>
      </c>
      <c r="O125" s="78" t="str">
        <f>VLOOKUP(D125,Schools!A:D,4,0)</f>
        <v>Primary</v>
      </c>
      <c r="P125" s="75">
        <f t="shared" si="75"/>
        <v>10166</v>
      </c>
      <c r="Q125" s="78">
        <f t="shared" si="48"/>
        <v>543965</v>
      </c>
      <c r="R125" s="79">
        <v>0</v>
      </c>
      <c r="S125" s="79">
        <v>0</v>
      </c>
      <c r="T125" s="79">
        <v>2887.69</v>
      </c>
      <c r="U125" s="79">
        <v>1443.85</v>
      </c>
      <c r="V125" s="79">
        <v>1443.85</v>
      </c>
      <c r="W125" s="79">
        <v>1443.85</v>
      </c>
      <c r="X125" s="79">
        <v>1443.85</v>
      </c>
      <c r="Y125" s="79">
        <f t="shared" si="73"/>
        <v>8663.09</v>
      </c>
      <c r="Z125" s="79" t="s">
        <v>4261</v>
      </c>
      <c r="AA125" s="79"/>
      <c r="AB125" s="79">
        <v>0</v>
      </c>
      <c r="AC125" s="79"/>
      <c r="AD125" s="79">
        <f t="shared" si="74"/>
        <v>8663.09</v>
      </c>
      <c r="AE125" s="79"/>
      <c r="AF125" s="79"/>
      <c r="AG125" s="79"/>
      <c r="AH125" s="79"/>
      <c r="AI125" s="79"/>
      <c r="AJ125" s="52"/>
      <c r="AK125" s="52">
        <f t="shared" si="45"/>
        <v>-18770</v>
      </c>
      <c r="AL125" s="79"/>
      <c r="AO125">
        <f t="shared" si="49"/>
        <v>1</v>
      </c>
      <c r="AP125" s="235">
        <f t="shared" si="72"/>
        <v>9385</v>
      </c>
      <c r="AQ125" s="235">
        <f t="shared" si="72"/>
        <v>0</v>
      </c>
      <c r="AR125" s="235">
        <f t="shared" si="72"/>
        <v>0</v>
      </c>
      <c r="AS125" s="235">
        <f t="shared" si="72"/>
        <v>0</v>
      </c>
      <c r="AT125" s="235">
        <f t="shared" si="72"/>
        <v>0</v>
      </c>
      <c r="AU125" s="235">
        <f t="shared" si="72"/>
        <v>0</v>
      </c>
      <c r="AV125" s="235">
        <f t="shared" si="72"/>
        <v>9385</v>
      </c>
      <c r="AW125" s="235">
        <f t="shared" si="72"/>
        <v>0</v>
      </c>
      <c r="AX125" s="235">
        <f t="shared" si="72"/>
        <v>0</v>
      </c>
      <c r="AY125" s="235">
        <f t="shared" si="72"/>
        <v>0</v>
      </c>
      <c r="AZ125" s="235">
        <f t="shared" si="72"/>
        <v>0</v>
      </c>
      <c r="BA125" s="235">
        <f t="shared" si="72"/>
        <v>0</v>
      </c>
      <c r="BB125" s="235">
        <f t="shared" si="72"/>
        <v>0</v>
      </c>
      <c r="BC125" s="8">
        <f t="shared" si="70"/>
        <v>18770</v>
      </c>
      <c r="BD125" s="53">
        <f t="shared" si="51"/>
        <v>0</v>
      </c>
      <c r="BE125" s="80">
        <f t="shared" si="52"/>
        <v>0</v>
      </c>
      <c r="BH125" s="183" t="str">
        <f>VLOOKUP(D125,Schools!A:Q,17,0)</f>
        <v>A</v>
      </c>
      <c r="BJ125" s="52">
        <f t="shared" si="54"/>
        <v>0</v>
      </c>
      <c r="BK125" s="52">
        <f t="shared" si="55"/>
        <v>25989.27</v>
      </c>
      <c r="BL125" s="52">
        <f t="shared" si="56"/>
        <v>8663.09</v>
      </c>
      <c r="BO125" s="8">
        <f t="shared" si="71"/>
        <v>9385</v>
      </c>
      <c r="BP125" s="52">
        <f t="shared" si="60"/>
        <v>721.90999999999985</v>
      </c>
      <c r="BQ125" s="1">
        <f t="shared" si="61"/>
        <v>0</v>
      </c>
      <c r="BR125" s="52">
        <f t="shared" si="62"/>
        <v>721.90999999999985</v>
      </c>
      <c r="BS125" s="1">
        <f t="shared" si="63"/>
        <v>9385</v>
      </c>
      <c r="BT125" s="53">
        <f t="shared" si="64"/>
        <v>18770</v>
      </c>
      <c r="BU125" s="53">
        <f t="shared" si="65"/>
        <v>0</v>
      </c>
      <c r="BV125" t="str">
        <f t="shared" si="66"/>
        <v/>
      </c>
    </row>
    <row r="126" spans="1:74" x14ac:dyDescent="0.25">
      <c r="A126" t="str">
        <f t="shared" si="44"/>
        <v>GRANTS</v>
      </c>
      <c r="B126" s="75" t="s">
        <v>3620</v>
      </c>
      <c r="C126" s="76">
        <v>44027</v>
      </c>
      <c r="D126" s="217">
        <f>Schools!A83</f>
        <v>3023315</v>
      </c>
      <c r="E126" t="str">
        <f>VLOOKUP(D126,Schools!A:B,2,0)</f>
        <v>St Andrew's C E</v>
      </c>
      <c r="F126" t="str">
        <f>VLOOKUP(D126,Schools!$A:$Z,3,0)</f>
        <v>M</v>
      </c>
      <c r="G126" s="77">
        <v>17800</v>
      </c>
      <c r="H126" s="75" t="s">
        <v>3621</v>
      </c>
      <c r="I126" s="75"/>
      <c r="J126" t="str">
        <f t="shared" si="47"/>
        <v>10166/543965</v>
      </c>
      <c r="K126">
        <f>VLOOKUP(D126,Schools!$A:$Z,9,0)</f>
        <v>400062</v>
      </c>
      <c r="L126" s="75" t="s">
        <v>85</v>
      </c>
      <c r="M126" s="160" t="s">
        <v>83</v>
      </c>
      <c r="N126" s="75" t="s">
        <v>4058</v>
      </c>
      <c r="O126" s="78" t="str">
        <f>VLOOKUP(D126,Schools!A:D,4,0)</f>
        <v>Primary</v>
      </c>
      <c r="P126" s="75">
        <f t="shared" si="75"/>
        <v>10166</v>
      </c>
      <c r="Q126" s="78">
        <f t="shared" si="48"/>
        <v>543965</v>
      </c>
      <c r="R126" s="79">
        <v>0</v>
      </c>
      <c r="S126" s="79">
        <v>0</v>
      </c>
      <c r="T126" s="79">
        <v>2738.46</v>
      </c>
      <c r="U126" s="79">
        <v>1369.23</v>
      </c>
      <c r="V126" s="79">
        <v>1369.23</v>
      </c>
      <c r="W126" s="79">
        <v>1369.23</v>
      </c>
      <c r="X126" s="79">
        <v>1369.23</v>
      </c>
      <c r="Y126" s="79">
        <f t="shared" si="73"/>
        <v>8215.3799999999992</v>
      </c>
      <c r="Z126" s="79" t="s">
        <v>4261</v>
      </c>
      <c r="AA126" s="79"/>
      <c r="AB126" s="79">
        <v>0</v>
      </c>
      <c r="AC126" s="79"/>
      <c r="AD126" s="79">
        <f t="shared" si="74"/>
        <v>8215.3799999999992</v>
      </c>
      <c r="AE126" s="79"/>
      <c r="AF126" s="79"/>
      <c r="AG126" s="79"/>
      <c r="AH126" s="79"/>
      <c r="AI126" s="79"/>
      <c r="AJ126" s="52"/>
      <c r="AK126" s="52">
        <f t="shared" si="45"/>
        <v>-17800</v>
      </c>
      <c r="AL126" s="79"/>
      <c r="AO126">
        <f t="shared" si="49"/>
        <v>1</v>
      </c>
      <c r="AP126" s="235">
        <f t="shared" si="72"/>
        <v>8900</v>
      </c>
      <c r="AQ126" s="235">
        <f t="shared" si="72"/>
        <v>0</v>
      </c>
      <c r="AR126" s="235">
        <f t="shared" si="72"/>
        <v>0</v>
      </c>
      <c r="AS126" s="235">
        <f t="shared" si="72"/>
        <v>0</v>
      </c>
      <c r="AT126" s="235">
        <f t="shared" si="72"/>
        <v>0</v>
      </c>
      <c r="AU126" s="235">
        <f t="shared" si="72"/>
        <v>0</v>
      </c>
      <c r="AV126" s="235">
        <f t="shared" si="72"/>
        <v>8900</v>
      </c>
      <c r="AW126" s="235">
        <f t="shared" si="72"/>
        <v>0</v>
      </c>
      <c r="AX126" s="235">
        <f t="shared" si="72"/>
        <v>0</v>
      </c>
      <c r="AY126" s="235">
        <f t="shared" si="72"/>
        <v>0</v>
      </c>
      <c r="AZ126" s="235">
        <f t="shared" si="72"/>
        <v>0</v>
      </c>
      <c r="BA126" s="235">
        <f t="shared" si="72"/>
        <v>0</v>
      </c>
      <c r="BB126" s="235">
        <f t="shared" si="72"/>
        <v>0</v>
      </c>
      <c r="BC126" s="8">
        <f t="shared" si="70"/>
        <v>17800</v>
      </c>
      <c r="BD126" s="53">
        <f t="shared" si="51"/>
        <v>0</v>
      </c>
      <c r="BE126" s="80">
        <f t="shared" si="52"/>
        <v>0</v>
      </c>
      <c r="BH126" s="183" t="str">
        <f>VLOOKUP(D126,Schools!A:Q,17,0)</f>
        <v>D</v>
      </c>
      <c r="BJ126" s="52">
        <f t="shared" si="54"/>
        <v>0</v>
      </c>
      <c r="BK126" s="52">
        <f t="shared" si="55"/>
        <v>24646.14</v>
      </c>
      <c r="BL126" s="52">
        <f t="shared" si="56"/>
        <v>8215.3799999999992</v>
      </c>
      <c r="BO126" s="8">
        <f t="shared" si="71"/>
        <v>8900</v>
      </c>
      <c r="BP126" s="52">
        <f t="shared" si="60"/>
        <v>684.6200000000008</v>
      </c>
      <c r="BQ126" s="1">
        <f t="shared" si="61"/>
        <v>0</v>
      </c>
      <c r="BR126" s="52">
        <f t="shared" si="62"/>
        <v>684.6200000000008</v>
      </c>
      <c r="BS126" s="1">
        <f t="shared" si="63"/>
        <v>8900</v>
      </c>
      <c r="BT126" s="53">
        <f t="shared" si="64"/>
        <v>17800</v>
      </c>
      <c r="BU126" s="53">
        <f t="shared" si="65"/>
        <v>0</v>
      </c>
      <c r="BV126" t="str">
        <f t="shared" si="66"/>
        <v/>
      </c>
    </row>
    <row r="127" spans="1:74" x14ac:dyDescent="0.25">
      <c r="A127" t="str">
        <f t="shared" si="44"/>
        <v>GRANTS</v>
      </c>
      <c r="B127" s="75" t="s">
        <v>3620</v>
      </c>
      <c r="C127" s="76">
        <v>44027</v>
      </c>
      <c r="D127" s="217">
        <f>Schools!A84</f>
        <v>3023504</v>
      </c>
      <c r="E127" t="str">
        <f>VLOOKUP(D127,Schools!A:B,2,0)</f>
        <v>St Catherines R C Primary</v>
      </c>
      <c r="F127" t="str">
        <f>VLOOKUP(D127,Schools!$A:$Z,3,0)</f>
        <v>M</v>
      </c>
      <c r="G127" s="77">
        <v>19870</v>
      </c>
      <c r="H127" s="75" t="s">
        <v>3621</v>
      </c>
      <c r="I127" s="75"/>
      <c r="J127" t="str">
        <f t="shared" si="47"/>
        <v>10166/543965</v>
      </c>
      <c r="K127">
        <f>VLOOKUP(D127,Schools!$A:$Z,9,0)</f>
        <v>400064</v>
      </c>
      <c r="L127" s="75" t="s">
        <v>85</v>
      </c>
      <c r="M127" s="160" t="s">
        <v>83</v>
      </c>
      <c r="N127" s="75" t="s">
        <v>4058</v>
      </c>
      <c r="O127" s="78" t="str">
        <f>VLOOKUP(D127,Schools!A:D,4,0)</f>
        <v>Primary</v>
      </c>
      <c r="P127" s="75">
        <f t="shared" si="75"/>
        <v>10166</v>
      </c>
      <c r="Q127" s="78">
        <f t="shared" si="48"/>
        <v>543965</v>
      </c>
      <c r="R127" s="79">
        <v>0</v>
      </c>
      <c r="S127" s="79">
        <v>0</v>
      </c>
      <c r="T127" s="79">
        <v>3056.92</v>
      </c>
      <c r="U127" s="79">
        <v>1528.46</v>
      </c>
      <c r="V127" s="79">
        <v>1528.46</v>
      </c>
      <c r="W127" s="79">
        <v>1528.46</v>
      </c>
      <c r="X127" s="79">
        <v>1528.46</v>
      </c>
      <c r="Y127" s="79">
        <f t="shared" si="73"/>
        <v>9170.76</v>
      </c>
      <c r="Z127" s="79" t="s">
        <v>4261</v>
      </c>
      <c r="AA127" s="79"/>
      <c r="AB127" s="79">
        <v>0</v>
      </c>
      <c r="AC127" s="79"/>
      <c r="AD127" s="79">
        <f t="shared" si="74"/>
        <v>9170.76</v>
      </c>
      <c r="AE127" s="79"/>
      <c r="AF127" s="79"/>
      <c r="AG127" s="79"/>
      <c r="AH127" s="79"/>
      <c r="AI127" s="79"/>
      <c r="AJ127" s="52"/>
      <c r="AK127" s="52">
        <f t="shared" si="45"/>
        <v>-19870</v>
      </c>
      <c r="AL127" s="79"/>
      <c r="AO127">
        <f t="shared" si="49"/>
        <v>1</v>
      </c>
      <c r="AP127" s="235">
        <f t="shared" si="72"/>
        <v>9935</v>
      </c>
      <c r="AQ127" s="235">
        <f t="shared" si="72"/>
        <v>0</v>
      </c>
      <c r="AR127" s="235">
        <f t="shared" si="72"/>
        <v>0</v>
      </c>
      <c r="AS127" s="235">
        <f t="shared" si="72"/>
        <v>0</v>
      </c>
      <c r="AT127" s="235">
        <f t="shared" si="72"/>
        <v>0</v>
      </c>
      <c r="AU127" s="235">
        <f t="shared" si="72"/>
        <v>0</v>
      </c>
      <c r="AV127" s="235">
        <f t="shared" si="72"/>
        <v>9935</v>
      </c>
      <c r="AW127" s="235">
        <f t="shared" si="72"/>
        <v>0</v>
      </c>
      <c r="AX127" s="235">
        <f t="shared" si="72"/>
        <v>0</v>
      </c>
      <c r="AY127" s="235">
        <f t="shared" si="72"/>
        <v>0</v>
      </c>
      <c r="AZ127" s="235">
        <f t="shared" si="72"/>
        <v>0</v>
      </c>
      <c r="BA127" s="235">
        <f t="shared" si="72"/>
        <v>0</v>
      </c>
      <c r="BB127" s="235">
        <f t="shared" si="72"/>
        <v>0</v>
      </c>
      <c r="BC127" s="8">
        <f t="shared" si="70"/>
        <v>19870</v>
      </c>
      <c r="BD127" s="53">
        <f t="shared" si="51"/>
        <v>0</v>
      </c>
      <c r="BE127" s="80">
        <f t="shared" si="52"/>
        <v>0</v>
      </c>
      <c r="BH127" s="183" t="str">
        <f>VLOOKUP(D127,Schools!A:Q,17,0)</f>
        <v>A</v>
      </c>
      <c r="BJ127" s="52">
        <f t="shared" si="54"/>
        <v>0</v>
      </c>
      <c r="BK127" s="52">
        <f t="shared" si="55"/>
        <v>27512.28</v>
      </c>
      <c r="BL127" s="52">
        <f t="shared" si="56"/>
        <v>9170.76</v>
      </c>
      <c r="BO127" s="8">
        <f t="shared" si="71"/>
        <v>9935</v>
      </c>
      <c r="BP127" s="52">
        <f t="shared" si="60"/>
        <v>764.23999999999978</v>
      </c>
      <c r="BQ127" s="1">
        <f t="shared" si="61"/>
        <v>0</v>
      </c>
      <c r="BR127" s="52">
        <f t="shared" si="62"/>
        <v>764.23999999999978</v>
      </c>
      <c r="BS127" s="1">
        <f t="shared" si="63"/>
        <v>9935</v>
      </c>
      <c r="BT127" s="53">
        <f t="shared" si="64"/>
        <v>19870</v>
      </c>
      <c r="BU127" s="53">
        <f t="shared" si="65"/>
        <v>0</v>
      </c>
      <c r="BV127" t="str">
        <f t="shared" si="66"/>
        <v/>
      </c>
    </row>
    <row r="128" spans="1:74" x14ac:dyDescent="0.25">
      <c r="A128" t="str">
        <f t="shared" si="44"/>
        <v>GRANTS</v>
      </c>
      <c r="B128" s="75" t="s">
        <v>3620</v>
      </c>
      <c r="C128" s="76">
        <v>44027</v>
      </c>
      <c r="D128" s="217">
        <f>Schools!A85</f>
        <v>3023309</v>
      </c>
      <c r="E128" t="str">
        <f>VLOOKUP(D128,Schools!A:B,2,0)</f>
        <v>St Johns CE N20</v>
      </c>
      <c r="F128" t="str">
        <f>VLOOKUP(D128,Schools!$A:$Z,3,0)</f>
        <v>M</v>
      </c>
      <c r="G128" s="77">
        <v>17800</v>
      </c>
      <c r="H128" s="75" t="s">
        <v>3621</v>
      </c>
      <c r="I128" s="75"/>
      <c r="J128" t="str">
        <f t="shared" si="47"/>
        <v>10166/543965</v>
      </c>
      <c r="K128">
        <f>VLOOKUP(D128,Schools!$A:$Z,9,0)</f>
        <v>400098</v>
      </c>
      <c r="L128" s="75" t="s">
        <v>85</v>
      </c>
      <c r="M128" s="160" t="s">
        <v>83</v>
      </c>
      <c r="N128" s="75" t="s">
        <v>4058</v>
      </c>
      <c r="O128" s="78" t="str">
        <f>VLOOKUP(D128,Schools!A:D,4,0)</f>
        <v>Primary</v>
      </c>
      <c r="P128" s="75">
        <f t="shared" si="75"/>
        <v>10166</v>
      </c>
      <c r="Q128" s="78">
        <f t="shared" si="48"/>
        <v>543965</v>
      </c>
      <c r="R128" s="79">
        <v>0</v>
      </c>
      <c r="S128" s="79">
        <v>0</v>
      </c>
      <c r="T128" s="79">
        <v>2738.46</v>
      </c>
      <c r="U128" s="79">
        <v>1369.23</v>
      </c>
      <c r="V128" s="79">
        <v>1369.23</v>
      </c>
      <c r="W128" s="79">
        <v>1369.23</v>
      </c>
      <c r="X128" s="79">
        <v>1369.23</v>
      </c>
      <c r="Y128" s="79">
        <f t="shared" si="73"/>
        <v>8215.3799999999992</v>
      </c>
      <c r="Z128" s="79" t="s">
        <v>4261</v>
      </c>
      <c r="AA128" s="79"/>
      <c r="AB128" s="79">
        <v>0</v>
      </c>
      <c r="AC128" s="79"/>
      <c r="AD128" s="79">
        <f t="shared" si="74"/>
        <v>8215.3799999999992</v>
      </c>
      <c r="AE128" s="79"/>
      <c r="AF128" s="79"/>
      <c r="AG128" s="79"/>
      <c r="AH128" s="79"/>
      <c r="AI128" s="79"/>
      <c r="AJ128" s="52"/>
      <c r="AK128" s="52">
        <f t="shared" si="45"/>
        <v>-17800</v>
      </c>
      <c r="AL128" s="79"/>
      <c r="AO128">
        <f t="shared" si="49"/>
        <v>1</v>
      </c>
      <c r="AP128" s="235">
        <f t="shared" si="72"/>
        <v>8900</v>
      </c>
      <c r="AQ128" s="235">
        <f t="shared" si="72"/>
        <v>0</v>
      </c>
      <c r="AR128" s="235">
        <f t="shared" si="72"/>
        <v>0</v>
      </c>
      <c r="AS128" s="235">
        <f t="shared" si="72"/>
        <v>0</v>
      </c>
      <c r="AT128" s="235">
        <f t="shared" si="72"/>
        <v>0</v>
      </c>
      <c r="AU128" s="235">
        <f t="shared" si="72"/>
        <v>0</v>
      </c>
      <c r="AV128" s="235">
        <f t="shared" si="72"/>
        <v>8900</v>
      </c>
      <c r="AW128" s="235">
        <f t="shared" si="72"/>
        <v>0</v>
      </c>
      <c r="AX128" s="235">
        <f t="shared" si="72"/>
        <v>0</v>
      </c>
      <c r="AY128" s="235">
        <f t="shared" si="72"/>
        <v>0</v>
      </c>
      <c r="AZ128" s="235">
        <f t="shared" si="72"/>
        <v>0</v>
      </c>
      <c r="BA128" s="235">
        <f t="shared" si="72"/>
        <v>0</v>
      </c>
      <c r="BB128" s="235">
        <f t="shared" si="72"/>
        <v>0</v>
      </c>
      <c r="BC128" s="8">
        <f t="shared" si="70"/>
        <v>17800</v>
      </c>
      <c r="BD128" s="53">
        <f t="shared" si="51"/>
        <v>0</v>
      </c>
      <c r="BE128" s="80">
        <f t="shared" si="52"/>
        <v>0</v>
      </c>
      <c r="BH128" s="183" t="str">
        <f>VLOOKUP(D128,Schools!A:Q,17,0)</f>
        <v>C</v>
      </c>
      <c r="BJ128" s="52">
        <f t="shared" si="54"/>
        <v>0</v>
      </c>
      <c r="BK128" s="52">
        <f t="shared" si="55"/>
        <v>24646.14</v>
      </c>
      <c r="BL128" s="52">
        <f t="shared" si="56"/>
        <v>8215.3799999999992</v>
      </c>
      <c r="BO128" s="8">
        <f t="shared" si="71"/>
        <v>8900</v>
      </c>
      <c r="BP128" s="52">
        <f t="shared" si="60"/>
        <v>684.6200000000008</v>
      </c>
      <c r="BQ128" s="1">
        <f t="shared" si="61"/>
        <v>0</v>
      </c>
      <c r="BR128" s="52">
        <f t="shared" si="62"/>
        <v>684.6200000000008</v>
      </c>
      <c r="BS128" s="1">
        <f t="shared" si="63"/>
        <v>8900</v>
      </c>
      <c r="BT128" s="53">
        <f t="shared" si="64"/>
        <v>17800</v>
      </c>
      <c r="BU128" s="53">
        <f t="shared" si="65"/>
        <v>0</v>
      </c>
      <c r="BV128" t="str">
        <f t="shared" si="66"/>
        <v/>
      </c>
    </row>
    <row r="129" spans="1:74" x14ac:dyDescent="0.25">
      <c r="A129" t="str">
        <f t="shared" si="44"/>
        <v>GRANTS</v>
      </c>
      <c r="B129" s="75" t="s">
        <v>3620</v>
      </c>
      <c r="C129" s="76">
        <v>44027</v>
      </c>
      <c r="D129" s="217">
        <f>Schools!A86</f>
        <v>3023307</v>
      </c>
      <c r="E129" t="str">
        <f>VLOOKUP(D129,Schools!A:B,2,0)</f>
        <v>St John's CE School N11</v>
      </c>
      <c r="F129" t="str">
        <f>VLOOKUP(D129,Schools!$A:$Z,3,0)</f>
        <v>M</v>
      </c>
      <c r="G129" s="77">
        <v>17780</v>
      </c>
      <c r="H129" s="75" t="s">
        <v>3621</v>
      </c>
      <c r="I129" s="75"/>
      <c r="J129" t="str">
        <f t="shared" si="47"/>
        <v>10166/543965</v>
      </c>
      <c r="K129">
        <f>VLOOKUP(D129,Schools!$A:$Z,9,0)</f>
        <v>400114</v>
      </c>
      <c r="L129" s="75" t="s">
        <v>85</v>
      </c>
      <c r="M129" s="160" t="s">
        <v>83</v>
      </c>
      <c r="N129" s="75" t="s">
        <v>4058</v>
      </c>
      <c r="O129" s="78" t="str">
        <f>VLOOKUP(D129,Schools!A:D,4,0)</f>
        <v>Primary</v>
      </c>
      <c r="P129" s="75">
        <f t="shared" si="75"/>
        <v>10166</v>
      </c>
      <c r="Q129" s="78">
        <f t="shared" si="48"/>
        <v>543965</v>
      </c>
      <c r="R129" s="79">
        <v>0</v>
      </c>
      <c r="S129" s="79">
        <v>0</v>
      </c>
      <c r="T129" s="79">
        <v>2735.38</v>
      </c>
      <c r="U129" s="79">
        <v>1367.69</v>
      </c>
      <c r="V129" s="79">
        <v>1367.69</v>
      </c>
      <c r="W129" s="79">
        <v>1367.69</v>
      </c>
      <c r="X129" s="79">
        <v>1367.69</v>
      </c>
      <c r="Y129" s="79">
        <f t="shared" si="73"/>
        <v>8206.1400000000012</v>
      </c>
      <c r="Z129" s="79" t="s">
        <v>4261</v>
      </c>
      <c r="AA129" s="79"/>
      <c r="AB129" s="79">
        <v>0</v>
      </c>
      <c r="AC129" s="79"/>
      <c r="AD129" s="79">
        <f t="shared" si="74"/>
        <v>8206.1400000000012</v>
      </c>
      <c r="AE129" s="79"/>
      <c r="AF129" s="79"/>
      <c r="AG129" s="79"/>
      <c r="AH129" s="79"/>
      <c r="AI129" s="79"/>
      <c r="AJ129" s="52"/>
      <c r="AK129" s="52">
        <f t="shared" si="45"/>
        <v>-17780</v>
      </c>
      <c r="AL129" s="79"/>
      <c r="AO129">
        <f t="shared" si="49"/>
        <v>1</v>
      </c>
      <c r="AP129" s="235">
        <f t="shared" si="72"/>
        <v>8890</v>
      </c>
      <c r="AQ129" s="235">
        <f t="shared" si="72"/>
        <v>0</v>
      </c>
      <c r="AR129" s="235">
        <f t="shared" si="72"/>
        <v>0</v>
      </c>
      <c r="AS129" s="235">
        <f t="shared" si="72"/>
        <v>0</v>
      </c>
      <c r="AT129" s="235">
        <f t="shared" si="72"/>
        <v>0</v>
      </c>
      <c r="AU129" s="235">
        <f t="shared" si="72"/>
        <v>0</v>
      </c>
      <c r="AV129" s="235">
        <f t="shared" si="72"/>
        <v>8890</v>
      </c>
      <c r="AW129" s="235">
        <f t="shared" si="72"/>
        <v>0</v>
      </c>
      <c r="AX129" s="235">
        <f t="shared" si="72"/>
        <v>0</v>
      </c>
      <c r="AY129" s="235">
        <f t="shared" si="72"/>
        <v>0</v>
      </c>
      <c r="AZ129" s="235">
        <f t="shared" si="72"/>
        <v>0</v>
      </c>
      <c r="BA129" s="235">
        <f t="shared" si="72"/>
        <v>0</v>
      </c>
      <c r="BB129" s="235">
        <f t="shared" si="72"/>
        <v>0</v>
      </c>
      <c r="BC129" s="8">
        <f t="shared" si="70"/>
        <v>17780</v>
      </c>
      <c r="BD129" s="53">
        <f t="shared" si="51"/>
        <v>0</v>
      </c>
      <c r="BE129" s="80">
        <f t="shared" si="52"/>
        <v>0</v>
      </c>
      <c r="BH129" s="183" t="str">
        <f>VLOOKUP(D129,Schools!A:Q,17,0)</f>
        <v>A</v>
      </c>
      <c r="BJ129" s="52">
        <f t="shared" si="54"/>
        <v>0</v>
      </c>
      <c r="BK129" s="52">
        <f t="shared" si="55"/>
        <v>24618.420000000006</v>
      </c>
      <c r="BL129" s="52">
        <f t="shared" si="56"/>
        <v>8206.1400000000012</v>
      </c>
      <c r="BO129" s="8">
        <f t="shared" si="71"/>
        <v>8890</v>
      </c>
      <c r="BP129" s="52">
        <f t="shared" si="60"/>
        <v>683.85999999999876</v>
      </c>
      <c r="BQ129" s="1">
        <f t="shared" si="61"/>
        <v>0</v>
      </c>
      <c r="BR129" s="52">
        <f t="shared" si="62"/>
        <v>683.85999999999876</v>
      </c>
      <c r="BS129" s="1">
        <f t="shared" si="63"/>
        <v>8890</v>
      </c>
      <c r="BT129" s="53">
        <f t="shared" si="64"/>
        <v>17780</v>
      </c>
      <c r="BU129" s="53">
        <f t="shared" si="65"/>
        <v>0</v>
      </c>
      <c r="BV129" t="str">
        <f t="shared" si="66"/>
        <v/>
      </c>
    </row>
    <row r="130" spans="1:74" x14ac:dyDescent="0.25">
      <c r="A130" t="str">
        <f t="shared" si="44"/>
        <v>GRANTS</v>
      </c>
      <c r="B130" s="75" t="s">
        <v>3620</v>
      </c>
      <c r="C130" s="76">
        <v>44027</v>
      </c>
      <c r="D130" s="217">
        <f>Schools!A87</f>
        <v>3023509</v>
      </c>
      <c r="E130" t="str">
        <f>VLOOKUP(D130,Schools!A:B,2,0)</f>
        <v>St Joseph's Primary School</v>
      </c>
      <c r="F130" t="str">
        <f>VLOOKUP(D130,Schools!$A:$Z,3,0)</f>
        <v>M</v>
      </c>
      <c r="G130" s="77">
        <v>20260</v>
      </c>
      <c r="H130" s="75" t="s">
        <v>3621</v>
      </c>
      <c r="I130" s="75"/>
      <c r="J130" t="str">
        <f t="shared" si="47"/>
        <v>10166/543965</v>
      </c>
      <c r="K130">
        <f>VLOOKUP(D130,Schools!$A:$Z,9,0)</f>
        <v>400066</v>
      </c>
      <c r="L130" s="75" t="s">
        <v>85</v>
      </c>
      <c r="M130" s="160" t="s">
        <v>83</v>
      </c>
      <c r="N130" s="75" t="s">
        <v>4058</v>
      </c>
      <c r="O130" s="78" t="str">
        <f>VLOOKUP(D130,Schools!A:D,4,0)</f>
        <v>Primary</v>
      </c>
      <c r="P130" s="75">
        <f t="shared" si="75"/>
        <v>10166</v>
      </c>
      <c r="Q130" s="78">
        <f t="shared" si="48"/>
        <v>543965</v>
      </c>
      <c r="R130" s="79">
        <v>0</v>
      </c>
      <c r="S130" s="79">
        <v>0</v>
      </c>
      <c r="T130" s="79">
        <v>3116.92</v>
      </c>
      <c r="U130" s="79">
        <v>1558.46</v>
      </c>
      <c r="V130" s="79">
        <v>1558.46</v>
      </c>
      <c r="W130" s="79">
        <v>1558.46</v>
      </c>
      <c r="X130" s="79">
        <v>1558.46</v>
      </c>
      <c r="Y130" s="79">
        <f t="shared" si="73"/>
        <v>9350.76</v>
      </c>
      <c r="Z130" s="79" t="s">
        <v>4261</v>
      </c>
      <c r="AA130" s="79"/>
      <c r="AB130" s="79">
        <v>0</v>
      </c>
      <c r="AC130" s="79"/>
      <c r="AD130" s="79">
        <f t="shared" si="74"/>
        <v>9350.76</v>
      </c>
      <c r="AE130" s="79"/>
      <c r="AF130" s="79"/>
      <c r="AG130" s="79"/>
      <c r="AH130" s="79"/>
      <c r="AI130" s="79"/>
      <c r="AJ130" s="52"/>
      <c r="AK130" s="52">
        <f t="shared" si="45"/>
        <v>-20260</v>
      </c>
      <c r="AL130" s="79"/>
      <c r="AO130">
        <f t="shared" si="49"/>
        <v>1</v>
      </c>
      <c r="AP130" s="235">
        <f t="shared" si="72"/>
        <v>10130</v>
      </c>
      <c r="AQ130" s="235">
        <f t="shared" si="72"/>
        <v>0</v>
      </c>
      <c r="AR130" s="235">
        <f t="shared" si="72"/>
        <v>0</v>
      </c>
      <c r="AS130" s="235">
        <f t="shared" si="72"/>
        <v>0</v>
      </c>
      <c r="AT130" s="235">
        <f t="shared" si="72"/>
        <v>0</v>
      </c>
      <c r="AU130" s="235">
        <f t="shared" si="72"/>
        <v>0</v>
      </c>
      <c r="AV130" s="235">
        <f t="shared" si="72"/>
        <v>10130</v>
      </c>
      <c r="AW130" s="235">
        <f t="shared" si="72"/>
        <v>0</v>
      </c>
      <c r="AX130" s="235">
        <f t="shared" si="72"/>
        <v>0</v>
      </c>
      <c r="AY130" s="235">
        <f t="shared" si="72"/>
        <v>0</v>
      </c>
      <c r="AZ130" s="235">
        <f t="shared" si="72"/>
        <v>0</v>
      </c>
      <c r="BA130" s="235">
        <f t="shared" si="72"/>
        <v>0</v>
      </c>
      <c r="BB130" s="235">
        <f t="shared" si="72"/>
        <v>0</v>
      </c>
      <c r="BC130" s="8">
        <f t="shared" si="70"/>
        <v>20260</v>
      </c>
      <c r="BD130" s="53">
        <f t="shared" si="51"/>
        <v>0</v>
      </c>
      <c r="BE130" s="80">
        <f t="shared" si="52"/>
        <v>0</v>
      </c>
      <c r="BH130" s="183" t="str">
        <f>VLOOKUP(D130,Schools!A:Q,17,0)</f>
        <v>A</v>
      </c>
      <c r="BJ130" s="52">
        <f t="shared" si="54"/>
        <v>0</v>
      </c>
      <c r="BK130" s="52">
        <f t="shared" si="55"/>
        <v>28052.28</v>
      </c>
      <c r="BL130" s="52">
        <f t="shared" si="56"/>
        <v>9350.76</v>
      </c>
      <c r="BO130" s="8">
        <f t="shared" si="71"/>
        <v>10130</v>
      </c>
      <c r="BP130" s="52">
        <f t="shared" si="60"/>
        <v>779.23999999999978</v>
      </c>
      <c r="BQ130" s="1">
        <f t="shared" si="61"/>
        <v>0</v>
      </c>
      <c r="BR130" s="52">
        <f t="shared" si="62"/>
        <v>779.23999999999978</v>
      </c>
      <c r="BS130" s="1">
        <f t="shared" si="63"/>
        <v>10130</v>
      </c>
      <c r="BT130" s="53">
        <f t="shared" si="64"/>
        <v>20260</v>
      </c>
      <c r="BU130" s="53">
        <f t="shared" si="65"/>
        <v>0</v>
      </c>
      <c r="BV130" t="str">
        <f t="shared" si="66"/>
        <v/>
      </c>
    </row>
    <row r="131" spans="1:74" x14ac:dyDescent="0.25">
      <c r="A131" t="str">
        <f t="shared" si="44"/>
        <v>GRANTS</v>
      </c>
      <c r="B131" s="75" t="s">
        <v>3620</v>
      </c>
      <c r="C131" s="76">
        <v>44027</v>
      </c>
      <c r="D131" s="217">
        <f>Schools!A88</f>
        <v>3023311</v>
      </c>
      <c r="E131" t="str">
        <f>VLOOKUP(D131,Schools!A:B,2,0)</f>
        <v>St Mary's C E Primary School N3</v>
      </c>
      <c r="F131" t="str">
        <f>VLOOKUP(D131,Schools!$A:$Z,3,0)</f>
        <v>M</v>
      </c>
      <c r="G131" s="77">
        <v>19510</v>
      </c>
      <c r="H131" s="75" t="s">
        <v>3621</v>
      </c>
      <c r="I131" s="75"/>
      <c r="J131" t="str">
        <f t="shared" si="47"/>
        <v>10166/543965</v>
      </c>
      <c r="K131">
        <f>VLOOKUP(D131,Schools!$A:$Z,9,0)</f>
        <v>400058</v>
      </c>
      <c r="L131" s="75" t="s">
        <v>85</v>
      </c>
      <c r="M131" s="160" t="s">
        <v>83</v>
      </c>
      <c r="N131" s="75" t="s">
        <v>4058</v>
      </c>
      <c r="O131" s="78" t="str">
        <f>VLOOKUP(D131,Schools!A:D,4,0)</f>
        <v>Primary</v>
      </c>
      <c r="P131" s="75">
        <f t="shared" si="75"/>
        <v>10166</v>
      </c>
      <c r="Q131" s="78">
        <f t="shared" si="48"/>
        <v>543965</v>
      </c>
      <c r="R131" s="79">
        <v>0</v>
      </c>
      <c r="S131" s="79">
        <v>0</v>
      </c>
      <c r="T131" s="79">
        <v>3001.54</v>
      </c>
      <c r="U131" s="79">
        <v>1500.77</v>
      </c>
      <c r="V131" s="79">
        <v>1500.77</v>
      </c>
      <c r="W131" s="79">
        <v>1500.77</v>
      </c>
      <c r="X131" s="79">
        <v>1500.77</v>
      </c>
      <c r="Y131" s="79">
        <f t="shared" si="73"/>
        <v>9004.6200000000008</v>
      </c>
      <c r="Z131" s="79" t="s">
        <v>4261</v>
      </c>
      <c r="AA131" s="79"/>
      <c r="AB131" s="79">
        <v>0</v>
      </c>
      <c r="AC131" s="79"/>
      <c r="AD131" s="79">
        <f t="shared" si="74"/>
        <v>9004.6200000000008</v>
      </c>
      <c r="AE131" s="79"/>
      <c r="AF131" s="79"/>
      <c r="AG131" s="79"/>
      <c r="AH131" s="79"/>
      <c r="AI131" s="79"/>
      <c r="AJ131" s="52"/>
      <c r="AK131" s="52">
        <f t="shared" si="45"/>
        <v>-19510</v>
      </c>
      <c r="AL131" s="79"/>
      <c r="AO131">
        <f t="shared" si="49"/>
        <v>1</v>
      </c>
      <c r="AP131" s="235">
        <f t="shared" ref="AP131:BB140" si="76">ROUND($G131*AP$16,2)*$AO131</f>
        <v>9755</v>
      </c>
      <c r="AQ131" s="235">
        <f t="shared" si="76"/>
        <v>0</v>
      </c>
      <c r="AR131" s="235">
        <f t="shared" si="76"/>
        <v>0</v>
      </c>
      <c r="AS131" s="235">
        <f t="shared" si="76"/>
        <v>0</v>
      </c>
      <c r="AT131" s="235">
        <f t="shared" si="76"/>
        <v>0</v>
      </c>
      <c r="AU131" s="235">
        <f t="shared" si="76"/>
        <v>0</v>
      </c>
      <c r="AV131" s="235">
        <f t="shared" si="76"/>
        <v>9755</v>
      </c>
      <c r="AW131" s="235">
        <f t="shared" si="76"/>
        <v>0</v>
      </c>
      <c r="AX131" s="235">
        <f t="shared" si="76"/>
        <v>0</v>
      </c>
      <c r="AY131" s="235">
        <f t="shared" si="76"/>
        <v>0</v>
      </c>
      <c r="AZ131" s="235">
        <f t="shared" si="76"/>
        <v>0</v>
      </c>
      <c r="BA131" s="235">
        <f t="shared" si="76"/>
        <v>0</v>
      </c>
      <c r="BB131" s="235">
        <f t="shared" si="76"/>
        <v>0</v>
      </c>
      <c r="BC131" s="8">
        <f t="shared" si="70"/>
        <v>19510</v>
      </c>
      <c r="BD131" s="53">
        <f t="shared" si="51"/>
        <v>0</v>
      </c>
      <c r="BE131" s="80">
        <f t="shared" si="52"/>
        <v>0</v>
      </c>
      <c r="BH131" s="183" t="str">
        <f>VLOOKUP(D131,Schools!A:Q,17,0)</f>
        <v>A</v>
      </c>
      <c r="BJ131" s="52">
        <f t="shared" si="54"/>
        <v>0</v>
      </c>
      <c r="BK131" s="52">
        <f t="shared" si="55"/>
        <v>27013.86</v>
      </c>
      <c r="BL131" s="52">
        <f t="shared" si="56"/>
        <v>9004.6200000000008</v>
      </c>
      <c r="BO131" s="8">
        <f t="shared" si="71"/>
        <v>9755</v>
      </c>
      <c r="BP131" s="52">
        <f t="shared" si="60"/>
        <v>750.3799999999992</v>
      </c>
      <c r="BQ131" s="1">
        <f t="shared" si="61"/>
        <v>0</v>
      </c>
      <c r="BR131" s="52">
        <f t="shared" si="62"/>
        <v>750.3799999999992</v>
      </c>
      <c r="BS131" s="1">
        <f t="shared" si="63"/>
        <v>9755</v>
      </c>
      <c r="BT131" s="53">
        <f t="shared" si="64"/>
        <v>19510</v>
      </c>
      <c r="BU131" s="53">
        <f t="shared" si="65"/>
        <v>0</v>
      </c>
      <c r="BV131" t="str">
        <f t="shared" si="66"/>
        <v/>
      </c>
    </row>
    <row r="132" spans="1:74" x14ac:dyDescent="0.25">
      <c r="A132" t="str">
        <f t="shared" si="44"/>
        <v>GRANTS</v>
      </c>
      <c r="B132" s="75" t="s">
        <v>3620</v>
      </c>
      <c r="C132" s="76">
        <v>44027</v>
      </c>
      <c r="D132" s="217">
        <f>Schools!A89</f>
        <v>3023312</v>
      </c>
      <c r="E132" t="str">
        <f>VLOOKUP(D132,Schools!A:B,2,0)</f>
        <v>St Mary's School EN4</v>
      </c>
      <c r="F132" t="str">
        <f>VLOOKUP(D132,Schools!$A:$Z,3,0)</f>
        <v>M</v>
      </c>
      <c r="G132" s="77">
        <v>17830</v>
      </c>
      <c r="H132" s="75" t="s">
        <v>3621</v>
      </c>
      <c r="I132" s="75"/>
      <c r="J132" t="str">
        <f t="shared" si="47"/>
        <v>10166/543965</v>
      </c>
      <c r="K132">
        <f>VLOOKUP(D132,Schools!$A:$Z,9,0)</f>
        <v>400017</v>
      </c>
      <c r="L132" s="75" t="s">
        <v>85</v>
      </c>
      <c r="M132" s="160" t="s">
        <v>83</v>
      </c>
      <c r="N132" s="75" t="s">
        <v>4058</v>
      </c>
      <c r="O132" s="78" t="str">
        <f>VLOOKUP(D132,Schools!A:D,4,0)</f>
        <v>Primary</v>
      </c>
      <c r="P132" s="75">
        <f t="shared" si="75"/>
        <v>10166</v>
      </c>
      <c r="Q132" s="78">
        <f t="shared" si="48"/>
        <v>543965</v>
      </c>
      <c r="R132" s="79">
        <v>0</v>
      </c>
      <c r="S132" s="79">
        <v>0</v>
      </c>
      <c r="T132" s="79">
        <v>2743.08</v>
      </c>
      <c r="U132" s="79">
        <v>1371.54</v>
      </c>
      <c r="V132" s="79">
        <v>1371.54</v>
      </c>
      <c r="W132" s="79">
        <v>1371.54</v>
      </c>
      <c r="X132" s="79">
        <v>1371.54</v>
      </c>
      <c r="Y132" s="79">
        <f t="shared" si="73"/>
        <v>8229.24</v>
      </c>
      <c r="Z132" s="79" t="s">
        <v>4261</v>
      </c>
      <c r="AA132" s="79"/>
      <c r="AB132" s="79">
        <v>0</v>
      </c>
      <c r="AC132" s="79"/>
      <c r="AD132" s="79">
        <f t="shared" si="74"/>
        <v>8229.24</v>
      </c>
      <c r="AE132" s="79"/>
      <c r="AF132" s="79"/>
      <c r="AG132" s="79"/>
      <c r="AH132" s="79"/>
      <c r="AI132" s="79"/>
      <c r="AJ132" s="52"/>
      <c r="AK132" s="52">
        <f t="shared" si="45"/>
        <v>-17830</v>
      </c>
      <c r="AL132" s="79"/>
      <c r="AO132">
        <f t="shared" si="49"/>
        <v>1</v>
      </c>
      <c r="AP132" s="235">
        <f t="shared" si="76"/>
        <v>8915</v>
      </c>
      <c r="AQ132" s="235">
        <f t="shared" si="76"/>
        <v>0</v>
      </c>
      <c r="AR132" s="235">
        <f t="shared" si="76"/>
        <v>0</v>
      </c>
      <c r="AS132" s="235">
        <f t="shared" si="76"/>
        <v>0</v>
      </c>
      <c r="AT132" s="235">
        <f t="shared" si="76"/>
        <v>0</v>
      </c>
      <c r="AU132" s="235">
        <f t="shared" si="76"/>
        <v>0</v>
      </c>
      <c r="AV132" s="235">
        <f t="shared" si="76"/>
        <v>8915</v>
      </c>
      <c r="AW132" s="235">
        <f t="shared" si="76"/>
        <v>0</v>
      </c>
      <c r="AX132" s="235">
        <f t="shared" si="76"/>
        <v>0</v>
      </c>
      <c r="AY132" s="235">
        <f t="shared" si="76"/>
        <v>0</v>
      </c>
      <c r="AZ132" s="235">
        <f t="shared" si="76"/>
        <v>0</v>
      </c>
      <c r="BA132" s="235">
        <f t="shared" si="76"/>
        <v>0</v>
      </c>
      <c r="BB132" s="235">
        <f t="shared" si="76"/>
        <v>0</v>
      </c>
      <c r="BC132" s="8">
        <f t="shared" si="70"/>
        <v>17830</v>
      </c>
      <c r="BD132" s="53">
        <f t="shared" si="51"/>
        <v>0</v>
      </c>
      <c r="BE132" s="80">
        <f t="shared" si="52"/>
        <v>0</v>
      </c>
      <c r="BH132" s="183" t="str">
        <f>VLOOKUP(D132,Schools!A:Q,17,0)</f>
        <v>A</v>
      </c>
      <c r="BJ132" s="52">
        <f t="shared" si="54"/>
        <v>0</v>
      </c>
      <c r="BK132" s="52">
        <f t="shared" si="55"/>
        <v>24687.72</v>
      </c>
      <c r="BL132" s="52">
        <f t="shared" si="56"/>
        <v>8229.24</v>
      </c>
      <c r="BO132" s="8">
        <f t="shared" si="71"/>
        <v>8915</v>
      </c>
      <c r="BP132" s="52">
        <f t="shared" si="60"/>
        <v>685.76000000000022</v>
      </c>
      <c r="BQ132" s="1">
        <f t="shared" si="61"/>
        <v>0</v>
      </c>
      <c r="BR132" s="52">
        <f t="shared" si="62"/>
        <v>685.76000000000022</v>
      </c>
      <c r="BS132" s="1">
        <f t="shared" si="63"/>
        <v>8915</v>
      </c>
      <c r="BT132" s="53">
        <f t="shared" si="64"/>
        <v>17830</v>
      </c>
      <c r="BU132" s="53">
        <f t="shared" si="65"/>
        <v>0</v>
      </c>
      <c r="BV132" t="str">
        <f t="shared" si="66"/>
        <v/>
      </c>
    </row>
    <row r="133" spans="1:74" x14ac:dyDescent="0.25">
      <c r="A133" t="str">
        <f t="shared" si="44"/>
        <v>GRANTS</v>
      </c>
      <c r="B133" s="75" t="s">
        <v>3620</v>
      </c>
      <c r="C133" s="76">
        <v>44027</v>
      </c>
      <c r="D133" s="217">
        <f>Schools!A90</f>
        <v>3023314</v>
      </c>
      <c r="E133" t="str">
        <f>VLOOKUP(D133,Schools!A:B,2,0)</f>
        <v>St Pauls CE Primary, NW7</v>
      </c>
      <c r="F133" t="str">
        <f>VLOOKUP(D133,Schools!$A:$Z,3,0)</f>
        <v>M</v>
      </c>
      <c r="G133" s="77">
        <v>17800</v>
      </c>
      <c r="H133" s="75" t="s">
        <v>3621</v>
      </c>
      <c r="I133" s="75"/>
      <c r="J133" t="str">
        <f t="shared" si="47"/>
        <v>10166/543965</v>
      </c>
      <c r="K133">
        <f>VLOOKUP(D133,Schools!$A:$Z,9,0)</f>
        <v>400094</v>
      </c>
      <c r="L133" s="75" t="s">
        <v>85</v>
      </c>
      <c r="M133" s="160" t="s">
        <v>83</v>
      </c>
      <c r="N133" s="75" t="s">
        <v>4058</v>
      </c>
      <c r="O133" s="78" t="str">
        <f>VLOOKUP(D133,Schools!A:D,4,0)</f>
        <v>Primary</v>
      </c>
      <c r="P133" s="75">
        <f t="shared" si="75"/>
        <v>10166</v>
      </c>
      <c r="Q133" s="78">
        <f t="shared" si="48"/>
        <v>543965</v>
      </c>
      <c r="R133" s="79">
        <v>0</v>
      </c>
      <c r="S133" s="79">
        <v>0</v>
      </c>
      <c r="T133" s="79">
        <v>2738.46</v>
      </c>
      <c r="U133" s="79">
        <v>1369.23</v>
      </c>
      <c r="V133" s="79">
        <v>1369.23</v>
      </c>
      <c r="W133" s="79">
        <v>1369.23</v>
      </c>
      <c r="X133" s="79">
        <v>1369.23</v>
      </c>
      <c r="Y133" s="79">
        <f t="shared" si="73"/>
        <v>8215.3799999999992</v>
      </c>
      <c r="Z133" s="79" t="s">
        <v>4261</v>
      </c>
      <c r="AA133" s="79"/>
      <c r="AB133" s="79">
        <v>0</v>
      </c>
      <c r="AC133" s="79"/>
      <c r="AD133" s="79">
        <f t="shared" si="74"/>
        <v>8215.3799999999992</v>
      </c>
      <c r="AE133" s="79"/>
      <c r="AF133" s="79"/>
      <c r="AG133" s="79"/>
      <c r="AH133" s="79"/>
      <c r="AI133" s="79"/>
      <c r="AJ133" s="52"/>
      <c r="AK133" s="52">
        <f t="shared" si="45"/>
        <v>-17800</v>
      </c>
      <c r="AL133" s="79"/>
      <c r="AO133">
        <f t="shared" si="49"/>
        <v>1</v>
      </c>
      <c r="AP133" s="235">
        <f t="shared" si="76"/>
        <v>8900</v>
      </c>
      <c r="AQ133" s="235">
        <f t="shared" si="76"/>
        <v>0</v>
      </c>
      <c r="AR133" s="235">
        <f t="shared" si="76"/>
        <v>0</v>
      </c>
      <c r="AS133" s="235">
        <f t="shared" si="76"/>
        <v>0</v>
      </c>
      <c r="AT133" s="235">
        <f t="shared" si="76"/>
        <v>0</v>
      </c>
      <c r="AU133" s="235">
        <f t="shared" si="76"/>
        <v>0</v>
      </c>
      <c r="AV133" s="235">
        <f t="shared" si="76"/>
        <v>8900</v>
      </c>
      <c r="AW133" s="235">
        <f t="shared" si="76"/>
        <v>0</v>
      </c>
      <c r="AX133" s="235">
        <f t="shared" si="76"/>
        <v>0</v>
      </c>
      <c r="AY133" s="235">
        <f t="shared" si="76"/>
        <v>0</v>
      </c>
      <c r="AZ133" s="235">
        <f t="shared" si="76"/>
        <v>0</v>
      </c>
      <c r="BA133" s="235">
        <f t="shared" si="76"/>
        <v>0</v>
      </c>
      <c r="BB133" s="235">
        <f t="shared" si="76"/>
        <v>0</v>
      </c>
      <c r="BC133" s="8">
        <f t="shared" ref="BC133:BC190" si="77">SUM(AP133:BB133)+BE133</f>
        <v>17800</v>
      </c>
      <c r="BD133" s="53">
        <f t="shared" si="51"/>
        <v>0</v>
      </c>
      <c r="BE133" s="80">
        <f t="shared" si="52"/>
        <v>0</v>
      </c>
    </row>
    <row r="134" spans="1:74" x14ac:dyDescent="0.25">
      <c r="A134" t="str">
        <f t="shared" ref="A134:A191" si="78">$B$3</f>
        <v>GRANTS</v>
      </c>
      <c r="B134" s="75" t="s">
        <v>3620</v>
      </c>
      <c r="C134" s="76">
        <v>44027</v>
      </c>
      <c r="D134" s="217">
        <f>Schools!A91</f>
        <v>3023313</v>
      </c>
      <c r="E134" t="str">
        <f>VLOOKUP(D134,Schools!A:B,2,0)</f>
        <v>St Paul's School, N11</v>
      </c>
      <c r="F134" t="str">
        <f>VLOOKUP(D134,Schools!$A:$Z,3,0)</f>
        <v>M</v>
      </c>
      <c r="G134" s="77">
        <v>17670</v>
      </c>
      <c r="H134" s="75" t="s">
        <v>3621</v>
      </c>
      <c r="I134" s="75"/>
      <c r="J134" t="str">
        <f t="shared" si="47"/>
        <v>10166/543965</v>
      </c>
      <c r="K134">
        <f>VLOOKUP(D134,Schools!$A:$Z,9,0)</f>
        <v>400006</v>
      </c>
      <c r="L134" s="75" t="s">
        <v>85</v>
      </c>
      <c r="M134" s="160" t="s">
        <v>83</v>
      </c>
      <c r="N134" s="75" t="s">
        <v>4058</v>
      </c>
      <c r="O134" s="78" t="str">
        <f>VLOOKUP(D134,Schools!A:D,4,0)</f>
        <v>Primary</v>
      </c>
      <c r="P134" s="75">
        <f t="shared" si="75"/>
        <v>10166</v>
      </c>
      <c r="Q134" s="78">
        <f t="shared" si="48"/>
        <v>543965</v>
      </c>
      <c r="R134" s="79">
        <v>0</v>
      </c>
      <c r="S134" s="79">
        <v>0</v>
      </c>
      <c r="T134" s="79">
        <v>2718.46</v>
      </c>
      <c r="U134" s="79">
        <v>1359.23</v>
      </c>
      <c r="V134" s="79">
        <v>1359.23</v>
      </c>
      <c r="W134" s="79">
        <v>1359.23</v>
      </c>
      <c r="X134" s="79">
        <v>1359.23</v>
      </c>
      <c r="Y134" s="79">
        <f t="shared" si="73"/>
        <v>8155.3799999999992</v>
      </c>
      <c r="Z134" s="79" t="s">
        <v>4261</v>
      </c>
      <c r="AA134" s="79"/>
      <c r="AB134" s="79">
        <v>0</v>
      </c>
      <c r="AC134" s="79"/>
      <c r="AD134" s="79">
        <f t="shared" si="74"/>
        <v>8155.3799999999992</v>
      </c>
      <c r="AE134" s="79"/>
      <c r="AF134" s="79"/>
      <c r="AG134" s="79"/>
      <c r="AH134" s="79"/>
      <c r="AI134" s="79"/>
      <c r="AJ134" s="52"/>
      <c r="AK134" s="52">
        <f t="shared" ref="AK134:AK148" si="79">AJ134-G134</f>
        <v>-17670</v>
      </c>
      <c r="AL134" s="79"/>
      <c r="AO134">
        <f t="shared" si="49"/>
        <v>1</v>
      </c>
      <c r="AP134" s="235">
        <f t="shared" si="76"/>
        <v>8835</v>
      </c>
      <c r="AQ134" s="235">
        <f t="shared" si="76"/>
        <v>0</v>
      </c>
      <c r="AR134" s="235">
        <f t="shared" si="76"/>
        <v>0</v>
      </c>
      <c r="AS134" s="235">
        <f t="shared" si="76"/>
        <v>0</v>
      </c>
      <c r="AT134" s="235">
        <f t="shared" si="76"/>
        <v>0</v>
      </c>
      <c r="AU134" s="235">
        <f t="shared" si="76"/>
        <v>0</v>
      </c>
      <c r="AV134" s="235">
        <f t="shared" si="76"/>
        <v>8835</v>
      </c>
      <c r="AW134" s="235">
        <f t="shared" si="76"/>
        <v>0</v>
      </c>
      <c r="AX134" s="235">
        <f t="shared" si="76"/>
        <v>0</v>
      </c>
      <c r="AY134" s="235">
        <f t="shared" si="76"/>
        <v>0</v>
      </c>
      <c r="AZ134" s="235">
        <f t="shared" si="76"/>
        <v>0</v>
      </c>
      <c r="BA134" s="235">
        <f t="shared" si="76"/>
        <v>0</v>
      </c>
      <c r="BB134" s="235">
        <f t="shared" si="76"/>
        <v>0</v>
      </c>
      <c r="BC134" s="8">
        <f t="shared" si="77"/>
        <v>17670</v>
      </c>
      <c r="BD134" s="53">
        <f t="shared" si="51"/>
        <v>0</v>
      </c>
      <c r="BE134" s="80">
        <f t="shared" si="52"/>
        <v>0</v>
      </c>
    </row>
    <row r="135" spans="1:74" x14ac:dyDescent="0.25">
      <c r="A135" t="str">
        <f t="shared" si="78"/>
        <v>GRANTS</v>
      </c>
      <c r="B135" s="75" t="s">
        <v>3620</v>
      </c>
      <c r="C135" s="76">
        <v>44027</v>
      </c>
      <c r="D135" s="217">
        <f>Schools!A92</f>
        <v>3023507</v>
      </c>
      <c r="E135" t="str">
        <f>VLOOKUP(D135,Schools!A:B,2,0)</f>
        <v>St Theresa's R.C. Primary School</v>
      </c>
      <c r="F135" t="str">
        <f>VLOOKUP(D135,Schools!$A:$Z,3,0)</f>
        <v>M</v>
      </c>
      <c r="G135" s="77">
        <v>18050</v>
      </c>
      <c r="H135" s="75" t="s">
        <v>3621</v>
      </c>
      <c r="I135" s="75"/>
      <c r="J135" t="str">
        <f t="shared" ref="J135:J192" si="80">P135&amp;"/"&amp;Q135</f>
        <v>10166/543965</v>
      </c>
      <c r="K135">
        <f>VLOOKUP(D135,Schools!$A:$Z,9,0)</f>
        <v>400037</v>
      </c>
      <c r="L135" s="75" t="s">
        <v>85</v>
      </c>
      <c r="M135" s="160" t="s">
        <v>83</v>
      </c>
      <c r="N135" s="75" t="s">
        <v>4058</v>
      </c>
      <c r="O135" s="78" t="str">
        <f>VLOOKUP(D135,Schools!A:D,4,0)</f>
        <v>Primary</v>
      </c>
      <c r="P135" s="75">
        <f t="shared" si="75"/>
        <v>10166</v>
      </c>
      <c r="Q135" s="78">
        <f t="shared" ref="Q135:Q192" si="81">IF(F135="M",543965,516500)</f>
        <v>543965</v>
      </c>
      <c r="R135" s="79">
        <v>0</v>
      </c>
      <c r="S135" s="79">
        <v>0</v>
      </c>
      <c r="T135" s="79">
        <v>2776.92</v>
      </c>
      <c r="U135" s="79">
        <v>1388.46</v>
      </c>
      <c r="V135" s="79">
        <v>1388.46</v>
      </c>
      <c r="W135" s="79">
        <v>1388.46</v>
      </c>
      <c r="X135" s="79">
        <v>1388.46</v>
      </c>
      <c r="Y135" s="79">
        <f t="shared" si="73"/>
        <v>8330.76</v>
      </c>
      <c r="Z135" s="79" t="s">
        <v>4261</v>
      </c>
      <c r="AA135" s="79"/>
      <c r="AB135" s="79">
        <v>0</v>
      </c>
      <c r="AC135" s="79"/>
      <c r="AD135" s="79">
        <f t="shared" si="74"/>
        <v>8330.76</v>
      </c>
      <c r="AE135" s="79"/>
      <c r="AF135" s="79"/>
      <c r="AG135" s="79"/>
      <c r="AH135" s="79"/>
      <c r="AI135" s="79"/>
      <c r="AJ135" s="52"/>
      <c r="AK135" s="52">
        <f t="shared" si="79"/>
        <v>-18050</v>
      </c>
      <c r="AL135" s="79"/>
      <c r="AO135">
        <f t="shared" ref="AO135:AO192" si="82">IF(SUM(R135:AI135)=0,0,1)</f>
        <v>1</v>
      </c>
      <c r="AP135" s="235">
        <f t="shared" si="76"/>
        <v>9025</v>
      </c>
      <c r="AQ135" s="235">
        <f t="shared" si="76"/>
        <v>0</v>
      </c>
      <c r="AR135" s="235">
        <f t="shared" si="76"/>
        <v>0</v>
      </c>
      <c r="AS135" s="235">
        <f t="shared" si="76"/>
        <v>0</v>
      </c>
      <c r="AT135" s="235">
        <f t="shared" si="76"/>
        <v>0</v>
      </c>
      <c r="AU135" s="235">
        <f t="shared" si="76"/>
        <v>0</v>
      </c>
      <c r="AV135" s="235">
        <f t="shared" si="76"/>
        <v>9025</v>
      </c>
      <c r="AW135" s="235">
        <f t="shared" si="76"/>
        <v>0</v>
      </c>
      <c r="AX135" s="235">
        <f t="shared" si="76"/>
        <v>0</v>
      </c>
      <c r="AY135" s="235">
        <f t="shared" si="76"/>
        <v>0</v>
      </c>
      <c r="AZ135" s="235">
        <f t="shared" si="76"/>
        <v>0</v>
      </c>
      <c r="BA135" s="235">
        <f t="shared" si="76"/>
        <v>0</v>
      </c>
      <c r="BB135" s="235">
        <f t="shared" si="76"/>
        <v>0</v>
      </c>
      <c r="BC135" s="8">
        <f t="shared" si="77"/>
        <v>18050</v>
      </c>
      <c r="BD135" s="53">
        <f t="shared" ref="BD135:BD192" si="83">ROUND(BC135-G135,0)</f>
        <v>0</v>
      </c>
      <c r="BE135" s="80">
        <f t="shared" ref="BE135:BE192" si="84">AL135</f>
        <v>0</v>
      </c>
    </row>
    <row r="136" spans="1:74" x14ac:dyDescent="0.25">
      <c r="A136" t="str">
        <f t="shared" si="78"/>
        <v>GRANTS</v>
      </c>
      <c r="B136" s="75" t="s">
        <v>3620</v>
      </c>
      <c r="C136" s="76">
        <v>44027</v>
      </c>
      <c r="D136" s="217">
        <f>Schools!A93</f>
        <v>3023506</v>
      </c>
      <c r="E136" t="str">
        <f>VLOOKUP(D136,Schools!A:B,2,0)</f>
        <v>St Vincent's Catholic Primary School</v>
      </c>
      <c r="F136" t="str">
        <f>VLOOKUP(D136,Schools!$A:$Z,3,0)</f>
        <v>M</v>
      </c>
      <c r="G136" s="77">
        <v>18740</v>
      </c>
      <c r="H136" s="75" t="s">
        <v>3621</v>
      </c>
      <c r="I136" s="75"/>
      <c r="J136" t="str">
        <f t="shared" si="80"/>
        <v>10166/543965</v>
      </c>
      <c r="K136">
        <f>VLOOKUP(D136,Schools!$A:$Z,9,0)</f>
        <v>400009</v>
      </c>
      <c r="L136" s="75" t="s">
        <v>85</v>
      </c>
      <c r="M136" s="160" t="s">
        <v>83</v>
      </c>
      <c r="N136" s="75" t="s">
        <v>4058</v>
      </c>
      <c r="O136" s="78" t="str">
        <f>VLOOKUP(D136,Schools!A:D,4,0)</f>
        <v>Primary</v>
      </c>
      <c r="P136" s="75">
        <f t="shared" si="75"/>
        <v>10166</v>
      </c>
      <c r="Q136" s="78">
        <f t="shared" si="81"/>
        <v>543965</v>
      </c>
      <c r="R136" s="79">
        <v>0</v>
      </c>
      <c r="S136" s="79">
        <v>0</v>
      </c>
      <c r="T136" s="79">
        <v>2883.08</v>
      </c>
      <c r="U136" s="79">
        <v>1441.54</v>
      </c>
      <c r="V136" s="79">
        <v>1441.54</v>
      </c>
      <c r="W136" s="79">
        <v>1441.54</v>
      </c>
      <c r="X136" s="79">
        <v>1441.54</v>
      </c>
      <c r="Y136" s="79">
        <f t="shared" si="73"/>
        <v>8649.24</v>
      </c>
      <c r="Z136" s="79" t="s">
        <v>4261</v>
      </c>
      <c r="AA136" s="79"/>
      <c r="AB136" s="79">
        <v>0</v>
      </c>
      <c r="AC136" s="79"/>
      <c r="AD136" s="79">
        <f t="shared" si="74"/>
        <v>8649.24</v>
      </c>
      <c r="AE136" s="79"/>
      <c r="AF136" s="79"/>
      <c r="AG136" s="79"/>
      <c r="AH136" s="79"/>
      <c r="AI136" s="79"/>
      <c r="AJ136" s="52"/>
      <c r="AK136" s="52">
        <f t="shared" si="79"/>
        <v>-18740</v>
      </c>
      <c r="AL136" s="79"/>
      <c r="AO136">
        <f t="shared" si="82"/>
        <v>1</v>
      </c>
      <c r="AP136" s="235">
        <f t="shared" si="76"/>
        <v>9370</v>
      </c>
      <c r="AQ136" s="235">
        <f t="shared" si="76"/>
        <v>0</v>
      </c>
      <c r="AR136" s="235">
        <f t="shared" si="76"/>
        <v>0</v>
      </c>
      <c r="AS136" s="235">
        <f t="shared" si="76"/>
        <v>0</v>
      </c>
      <c r="AT136" s="235">
        <f t="shared" si="76"/>
        <v>0</v>
      </c>
      <c r="AU136" s="235">
        <f t="shared" si="76"/>
        <v>0</v>
      </c>
      <c r="AV136" s="235">
        <f t="shared" si="76"/>
        <v>9370</v>
      </c>
      <c r="AW136" s="235">
        <f t="shared" si="76"/>
        <v>0</v>
      </c>
      <c r="AX136" s="235">
        <f t="shared" si="76"/>
        <v>0</v>
      </c>
      <c r="AY136" s="235">
        <f t="shared" si="76"/>
        <v>0</v>
      </c>
      <c r="AZ136" s="235">
        <f t="shared" si="76"/>
        <v>0</v>
      </c>
      <c r="BA136" s="235">
        <f t="shared" si="76"/>
        <v>0</v>
      </c>
      <c r="BB136" s="235">
        <f t="shared" si="76"/>
        <v>0</v>
      </c>
      <c r="BC136" s="8">
        <f t="shared" si="77"/>
        <v>18740</v>
      </c>
      <c r="BD136" s="53">
        <f t="shared" si="83"/>
        <v>0</v>
      </c>
      <c r="BE136" s="80">
        <f t="shared" si="84"/>
        <v>0</v>
      </c>
    </row>
    <row r="137" spans="1:74" x14ac:dyDescent="0.25">
      <c r="A137" t="str">
        <f t="shared" si="78"/>
        <v>GRANTS</v>
      </c>
      <c r="B137" s="75" t="s">
        <v>3620</v>
      </c>
      <c r="C137" s="76">
        <v>44027</v>
      </c>
      <c r="D137" s="217">
        <f>Schools!A95</f>
        <v>3022070</v>
      </c>
      <c r="E137" t="str">
        <f>VLOOKUP(D137,Schools!A:B,2,0)</f>
        <v>Sunnyfields Primary School</v>
      </c>
      <c r="F137" t="str">
        <f>VLOOKUP(D137,Schools!$A:$Z,3,0)</f>
        <v>M</v>
      </c>
      <c r="G137" s="77">
        <v>17770</v>
      </c>
      <c r="H137" s="75" t="s">
        <v>3621</v>
      </c>
      <c r="I137" s="75"/>
      <c r="J137" t="str">
        <f t="shared" si="80"/>
        <v>10166/543965</v>
      </c>
      <c r="K137">
        <f>VLOOKUP(D137,Schools!$A:$Z,9,0)</f>
        <v>400038</v>
      </c>
      <c r="L137" s="75" t="s">
        <v>85</v>
      </c>
      <c r="M137" s="160" t="s">
        <v>83</v>
      </c>
      <c r="N137" s="75" t="s">
        <v>4058</v>
      </c>
      <c r="O137" s="78" t="str">
        <f>VLOOKUP(D137,Schools!A:D,4,0)</f>
        <v>Primary</v>
      </c>
      <c r="P137" s="75">
        <f t="shared" si="75"/>
        <v>10166</v>
      </c>
      <c r="Q137" s="78">
        <f t="shared" si="81"/>
        <v>543965</v>
      </c>
      <c r="R137" s="79">
        <v>0</v>
      </c>
      <c r="S137" s="79">
        <v>0</v>
      </c>
      <c r="T137" s="79">
        <v>2733.85</v>
      </c>
      <c r="U137" s="79">
        <v>1366.92</v>
      </c>
      <c r="V137" s="79">
        <v>1366.92</v>
      </c>
      <c r="W137" s="79">
        <v>1366.92</v>
      </c>
      <c r="X137" s="79">
        <v>1366.92</v>
      </c>
      <c r="Y137" s="79">
        <f t="shared" si="73"/>
        <v>8201.5300000000007</v>
      </c>
      <c r="Z137" s="79" t="s">
        <v>4261</v>
      </c>
      <c r="AA137" s="79"/>
      <c r="AB137" s="79">
        <v>0</v>
      </c>
      <c r="AC137" s="79"/>
      <c r="AD137" s="79">
        <f t="shared" si="74"/>
        <v>8201.5300000000007</v>
      </c>
      <c r="AE137" s="79"/>
      <c r="AF137" s="79"/>
      <c r="AG137" s="79"/>
      <c r="AH137" s="79"/>
      <c r="AI137" s="79"/>
      <c r="AJ137" s="52"/>
      <c r="AK137" s="52">
        <f t="shared" si="79"/>
        <v>-17770</v>
      </c>
      <c r="AL137" s="79"/>
      <c r="AO137">
        <f t="shared" si="82"/>
        <v>1</v>
      </c>
      <c r="AP137" s="235">
        <f t="shared" si="76"/>
        <v>8885</v>
      </c>
      <c r="AQ137" s="235">
        <f t="shared" si="76"/>
        <v>0</v>
      </c>
      <c r="AR137" s="235">
        <f t="shared" si="76"/>
        <v>0</v>
      </c>
      <c r="AS137" s="235">
        <f t="shared" si="76"/>
        <v>0</v>
      </c>
      <c r="AT137" s="235">
        <f t="shared" si="76"/>
        <v>0</v>
      </c>
      <c r="AU137" s="235">
        <f t="shared" si="76"/>
        <v>0</v>
      </c>
      <c r="AV137" s="235">
        <f t="shared" si="76"/>
        <v>8885</v>
      </c>
      <c r="AW137" s="235">
        <f t="shared" si="76"/>
        <v>0</v>
      </c>
      <c r="AX137" s="235">
        <f t="shared" si="76"/>
        <v>0</v>
      </c>
      <c r="AY137" s="235">
        <f t="shared" si="76"/>
        <v>0</v>
      </c>
      <c r="AZ137" s="235">
        <f t="shared" si="76"/>
        <v>0</v>
      </c>
      <c r="BA137" s="235">
        <f t="shared" si="76"/>
        <v>0</v>
      </c>
      <c r="BB137" s="235">
        <f t="shared" si="76"/>
        <v>0</v>
      </c>
      <c r="BC137" s="8">
        <f t="shared" si="77"/>
        <v>17770</v>
      </c>
      <c r="BD137" s="53">
        <f t="shared" si="83"/>
        <v>0</v>
      </c>
      <c r="BE137" s="80">
        <f t="shared" si="84"/>
        <v>0</v>
      </c>
    </row>
    <row r="138" spans="1:74" x14ac:dyDescent="0.25">
      <c r="A138" t="str">
        <f t="shared" si="78"/>
        <v>GRANTS</v>
      </c>
      <c r="B138" s="75" t="s">
        <v>3620</v>
      </c>
      <c r="C138" s="76">
        <v>44027</v>
      </c>
      <c r="D138" s="217">
        <f>Schools!A96</f>
        <v>3023316</v>
      </c>
      <c r="E138" t="str">
        <f>VLOOKUP(D138,Schools!A:B,2,0)</f>
        <v>Trent  C of E Primary School</v>
      </c>
      <c r="F138" t="str">
        <f>VLOOKUP(D138,Schools!$A:$Z,3,0)</f>
        <v>M</v>
      </c>
      <c r="G138" s="77">
        <v>17800</v>
      </c>
      <c r="H138" s="75" t="s">
        <v>3621</v>
      </c>
      <c r="I138" s="75"/>
      <c r="J138" t="str">
        <f t="shared" si="80"/>
        <v>10166/543965</v>
      </c>
      <c r="K138">
        <f>VLOOKUP(D138,Schools!$A:$Z,9,0)</f>
        <v>400100</v>
      </c>
      <c r="L138" s="75" t="s">
        <v>85</v>
      </c>
      <c r="M138" s="160" t="s">
        <v>83</v>
      </c>
      <c r="N138" s="75" t="s">
        <v>4058</v>
      </c>
      <c r="O138" s="78" t="str">
        <f>VLOOKUP(D138,Schools!A:D,4,0)</f>
        <v>Primary</v>
      </c>
      <c r="P138" s="75">
        <f t="shared" si="75"/>
        <v>10166</v>
      </c>
      <c r="Q138" s="78">
        <f t="shared" si="81"/>
        <v>543965</v>
      </c>
      <c r="R138" s="79">
        <v>0</v>
      </c>
      <c r="S138" s="79">
        <v>0</v>
      </c>
      <c r="T138" s="79">
        <v>2738.46</v>
      </c>
      <c r="U138" s="79">
        <v>1369.23</v>
      </c>
      <c r="V138" s="79">
        <v>1369.23</v>
      </c>
      <c r="W138" s="79">
        <v>1369.23</v>
      </c>
      <c r="X138" s="79">
        <v>1369.23</v>
      </c>
      <c r="Y138" s="79">
        <f t="shared" si="73"/>
        <v>8215.3799999999992</v>
      </c>
      <c r="Z138" s="79" t="s">
        <v>4261</v>
      </c>
      <c r="AA138" s="79"/>
      <c r="AB138" s="79">
        <v>0</v>
      </c>
      <c r="AC138" s="79"/>
      <c r="AD138" s="79">
        <f t="shared" si="74"/>
        <v>8215.3799999999992</v>
      </c>
      <c r="AE138" s="79"/>
      <c r="AF138" s="79"/>
      <c r="AG138" s="79"/>
      <c r="AH138" s="79"/>
      <c r="AI138" s="79"/>
      <c r="AJ138" s="52"/>
      <c r="AK138" s="52">
        <f t="shared" si="79"/>
        <v>-17800</v>
      </c>
      <c r="AL138" s="79"/>
      <c r="AO138">
        <f t="shared" si="82"/>
        <v>1</v>
      </c>
      <c r="AP138" s="235">
        <f t="shared" si="76"/>
        <v>8900</v>
      </c>
      <c r="AQ138" s="235">
        <f t="shared" si="76"/>
        <v>0</v>
      </c>
      <c r="AR138" s="235">
        <f t="shared" si="76"/>
        <v>0</v>
      </c>
      <c r="AS138" s="235">
        <f t="shared" si="76"/>
        <v>0</v>
      </c>
      <c r="AT138" s="235">
        <f t="shared" si="76"/>
        <v>0</v>
      </c>
      <c r="AU138" s="235">
        <f t="shared" si="76"/>
        <v>0</v>
      </c>
      <c r="AV138" s="235">
        <f t="shared" si="76"/>
        <v>8900</v>
      </c>
      <c r="AW138" s="235">
        <f t="shared" si="76"/>
        <v>0</v>
      </c>
      <c r="AX138" s="235">
        <f t="shared" si="76"/>
        <v>0</v>
      </c>
      <c r="AY138" s="235">
        <f t="shared" si="76"/>
        <v>0</v>
      </c>
      <c r="AZ138" s="235">
        <f t="shared" si="76"/>
        <v>0</v>
      </c>
      <c r="BA138" s="235">
        <f t="shared" si="76"/>
        <v>0</v>
      </c>
      <c r="BB138" s="235">
        <f t="shared" si="76"/>
        <v>0</v>
      </c>
      <c r="BC138" s="8">
        <f t="shared" si="77"/>
        <v>17800</v>
      </c>
      <c r="BD138" s="53">
        <f t="shared" si="83"/>
        <v>0</v>
      </c>
      <c r="BE138" s="80">
        <f t="shared" si="84"/>
        <v>0</v>
      </c>
    </row>
    <row r="139" spans="1:74" x14ac:dyDescent="0.25">
      <c r="A139" t="str">
        <f t="shared" si="78"/>
        <v>GRANTS</v>
      </c>
      <c r="B139" s="75" t="s">
        <v>3620</v>
      </c>
      <c r="C139" s="76">
        <v>44027</v>
      </c>
      <c r="D139" s="217">
        <f>Schools!A97</f>
        <v>3022055</v>
      </c>
      <c r="E139" t="str">
        <f>VLOOKUP(D139,Schools!A:B,2,0)</f>
        <v>Tudor School</v>
      </c>
      <c r="F139" t="str">
        <f>VLOOKUP(D139,Schools!$A:$Z,3,0)</f>
        <v>M</v>
      </c>
      <c r="G139" s="77">
        <v>17930</v>
      </c>
      <c r="H139" s="75" t="s">
        <v>3621</v>
      </c>
      <c r="I139" s="75"/>
      <c r="J139" t="str">
        <f t="shared" si="80"/>
        <v>10166/543965</v>
      </c>
      <c r="K139">
        <f>VLOOKUP(D139,Schools!$A:$Z,9,0)</f>
        <v>400101</v>
      </c>
      <c r="L139" s="75" t="s">
        <v>85</v>
      </c>
      <c r="M139" s="160" t="s">
        <v>83</v>
      </c>
      <c r="N139" s="75" t="s">
        <v>4058</v>
      </c>
      <c r="O139" s="78" t="str">
        <f>VLOOKUP(D139,Schools!A:D,4,0)</f>
        <v>Primary</v>
      </c>
      <c r="P139" s="75">
        <f t="shared" si="75"/>
        <v>10166</v>
      </c>
      <c r="Q139" s="78">
        <f t="shared" si="81"/>
        <v>543965</v>
      </c>
      <c r="R139" s="79">
        <v>0</v>
      </c>
      <c r="S139" s="79">
        <v>0</v>
      </c>
      <c r="T139" s="79">
        <v>2758.46</v>
      </c>
      <c r="U139" s="79">
        <v>1379.23</v>
      </c>
      <c r="V139" s="79">
        <v>1379.23</v>
      </c>
      <c r="W139" s="79">
        <v>1379.23</v>
      </c>
      <c r="X139" s="79">
        <v>1379.23</v>
      </c>
      <c r="Y139" s="79">
        <f t="shared" si="73"/>
        <v>8275.3799999999992</v>
      </c>
      <c r="Z139" s="79" t="s">
        <v>4261</v>
      </c>
      <c r="AA139" s="79"/>
      <c r="AB139" s="79">
        <v>0</v>
      </c>
      <c r="AC139" s="79"/>
      <c r="AD139" s="79">
        <f t="shared" si="74"/>
        <v>8275.3799999999992</v>
      </c>
      <c r="AE139" s="79"/>
      <c r="AF139" s="79"/>
      <c r="AG139" s="79"/>
      <c r="AH139" s="79"/>
      <c r="AI139" s="79"/>
      <c r="AJ139" s="52"/>
      <c r="AK139" s="52">
        <f t="shared" si="79"/>
        <v>-17930</v>
      </c>
      <c r="AL139" s="79"/>
      <c r="AO139">
        <f t="shared" si="82"/>
        <v>1</v>
      </c>
      <c r="AP139" s="235">
        <f t="shared" si="76"/>
        <v>8965</v>
      </c>
      <c r="AQ139" s="235">
        <f t="shared" si="76"/>
        <v>0</v>
      </c>
      <c r="AR139" s="235">
        <f t="shared" si="76"/>
        <v>0</v>
      </c>
      <c r="AS139" s="235">
        <f t="shared" si="76"/>
        <v>0</v>
      </c>
      <c r="AT139" s="235">
        <f t="shared" si="76"/>
        <v>0</v>
      </c>
      <c r="AU139" s="235">
        <f t="shared" si="76"/>
        <v>0</v>
      </c>
      <c r="AV139" s="235">
        <f t="shared" si="76"/>
        <v>8965</v>
      </c>
      <c r="AW139" s="235">
        <f t="shared" si="76"/>
        <v>0</v>
      </c>
      <c r="AX139" s="235">
        <f t="shared" si="76"/>
        <v>0</v>
      </c>
      <c r="AY139" s="235">
        <f t="shared" si="76"/>
        <v>0</v>
      </c>
      <c r="AZ139" s="235">
        <f t="shared" si="76"/>
        <v>0</v>
      </c>
      <c r="BA139" s="235">
        <f t="shared" si="76"/>
        <v>0</v>
      </c>
      <c r="BB139" s="235">
        <f t="shared" si="76"/>
        <v>0</v>
      </c>
      <c r="BC139" s="8">
        <f t="shared" si="77"/>
        <v>17930</v>
      </c>
      <c r="BD139" s="53">
        <f t="shared" si="83"/>
        <v>0</v>
      </c>
      <c r="BE139" s="80">
        <f t="shared" si="84"/>
        <v>0</v>
      </c>
    </row>
    <row r="140" spans="1:74" x14ac:dyDescent="0.25">
      <c r="A140" t="str">
        <f t="shared" si="78"/>
        <v>GRANTS</v>
      </c>
      <c r="B140" s="75" t="s">
        <v>3620</v>
      </c>
      <c r="C140" s="76">
        <v>44027</v>
      </c>
      <c r="D140" s="217">
        <f>Schools!A98</f>
        <v>3022057</v>
      </c>
      <c r="E140" t="str">
        <f>VLOOKUP(D140,Schools!A:B,2,0)</f>
        <v>Underhill School</v>
      </c>
      <c r="F140" t="str">
        <f>VLOOKUP(D140,Schools!$A:$Z,3,0)</f>
        <v>M</v>
      </c>
      <c r="G140" s="77">
        <v>20600</v>
      </c>
      <c r="H140" s="75" t="s">
        <v>3621</v>
      </c>
      <c r="I140" s="75"/>
      <c r="J140" t="str">
        <f t="shared" si="80"/>
        <v>10166/543965</v>
      </c>
      <c r="K140">
        <f>VLOOKUP(D140,Schools!$A:$Z,9,0)</f>
        <v>400053</v>
      </c>
      <c r="L140" s="75" t="s">
        <v>85</v>
      </c>
      <c r="M140" s="160" t="s">
        <v>83</v>
      </c>
      <c r="N140" s="75" t="s">
        <v>4058</v>
      </c>
      <c r="O140" s="78" t="str">
        <f>VLOOKUP(D140,Schools!A:D,4,0)</f>
        <v>Primary</v>
      </c>
      <c r="P140" s="75">
        <f t="shared" si="75"/>
        <v>10166</v>
      </c>
      <c r="Q140" s="78">
        <f t="shared" si="81"/>
        <v>543965</v>
      </c>
      <c r="R140" s="79">
        <v>0</v>
      </c>
      <c r="S140" s="79">
        <v>0</v>
      </c>
      <c r="T140" s="79">
        <v>3169.23</v>
      </c>
      <c r="U140" s="79">
        <v>1584.62</v>
      </c>
      <c r="V140" s="79">
        <v>1584.62</v>
      </c>
      <c r="W140" s="79">
        <v>1584.62</v>
      </c>
      <c r="X140" s="79">
        <v>1584.62</v>
      </c>
      <c r="Y140" s="79">
        <f t="shared" si="73"/>
        <v>9507.7099999999991</v>
      </c>
      <c r="Z140" s="79" t="s">
        <v>4261</v>
      </c>
      <c r="AA140" s="79"/>
      <c r="AB140" s="79">
        <v>0</v>
      </c>
      <c r="AC140" s="79"/>
      <c r="AD140" s="79">
        <f t="shared" si="74"/>
        <v>9507.7099999999991</v>
      </c>
      <c r="AE140" s="79"/>
      <c r="AF140" s="79"/>
      <c r="AG140" s="79"/>
      <c r="AH140" s="79"/>
      <c r="AI140" s="79"/>
      <c r="AJ140" s="52"/>
      <c r="AK140" s="52">
        <f t="shared" si="79"/>
        <v>-20600</v>
      </c>
      <c r="AL140" s="79"/>
      <c r="AO140">
        <f t="shared" si="82"/>
        <v>1</v>
      </c>
      <c r="AP140" s="235">
        <f t="shared" si="76"/>
        <v>10300</v>
      </c>
      <c r="AQ140" s="235">
        <f t="shared" si="76"/>
        <v>0</v>
      </c>
      <c r="AR140" s="235">
        <f t="shared" si="76"/>
        <v>0</v>
      </c>
      <c r="AS140" s="235">
        <f t="shared" si="76"/>
        <v>0</v>
      </c>
      <c r="AT140" s="235">
        <f t="shared" si="76"/>
        <v>0</v>
      </c>
      <c r="AU140" s="235">
        <f t="shared" si="76"/>
        <v>0</v>
      </c>
      <c r="AV140" s="235">
        <f t="shared" si="76"/>
        <v>10300</v>
      </c>
      <c r="AW140" s="235">
        <f t="shared" si="76"/>
        <v>0</v>
      </c>
      <c r="AX140" s="235">
        <f t="shared" si="76"/>
        <v>0</v>
      </c>
      <c r="AY140" s="235">
        <f t="shared" si="76"/>
        <v>0</v>
      </c>
      <c r="AZ140" s="235">
        <f t="shared" si="76"/>
        <v>0</v>
      </c>
      <c r="BA140" s="235">
        <f t="shared" si="76"/>
        <v>0</v>
      </c>
      <c r="BB140" s="235">
        <f t="shared" si="76"/>
        <v>0</v>
      </c>
      <c r="BC140" s="8">
        <f t="shared" si="77"/>
        <v>20600</v>
      </c>
      <c r="BD140" s="53">
        <f t="shared" si="83"/>
        <v>0</v>
      </c>
      <c r="BE140" s="80">
        <f t="shared" si="84"/>
        <v>0</v>
      </c>
    </row>
    <row r="141" spans="1:74" x14ac:dyDescent="0.25">
      <c r="A141" t="str">
        <f t="shared" si="78"/>
        <v>GRANTS</v>
      </c>
      <c r="B141" s="75" t="s">
        <v>3620</v>
      </c>
      <c r="C141" s="76">
        <v>44027</v>
      </c>
      <c r="D141" s="217">
        <f>Schools!A100</f>
        <v>3022076</v>
      </c>
      <c r="E141" t="str">
        <f>VLOOKUP(D141,Schools!A:B,2,0)</f>
        <v>Wessex  Gardens Primary School</v>
      </c>
      <c r="F141" t="str">
        <f>VLOOKUP(D141,Schools!$A:$Z,3,0)</f>
        <v>M</v>
      </c>
      <c r="G141" s="77">
        <v>19390</v>
      </c>
      <c r="H141" s="75" t="s">
        <v>3621</v>
      </c>
      <c r="I141" s="75"/>
      <c r="J141" t="str">
        <f t="shared" si="80"/>
        <v>10166/543965</v>
      </c>
      <c r="K141">
        <f>VLOOKUP(D141,Schools!$A:$Z,9,0)</f>
        <v>400111</v>
      </c>
      <c r="L141" s="75" t="s">
        <v>85</v>
      </c>
      <c r="M141" s="160" t="s">
        <v>83</v>
      </c>
      <c r="N141" s="75" t="s">
        <v>4058</v>
      </c>
      <c r="O141" s="78" t="str">
        <f>VLOOKUP(D141,Schools!A:D,4,0)</f>
        <v>Primary</v>
      </c>
      <c r="P141" s="75">
        <f t="shared" si="75"/>
        <v>10166</v>
      </c>
      <c r="Q141" s="78">
        <f t="shared" si="81"/>
        <v>543965</v>
      </c>
      <c r="R141" s="79">
        <v>0</v>
      </c>
      <c r="S141" s="79">
        <v>0</v>
      </c>
      <c r="T141" s="79">
        <v>2983.08</v>
      </c>
      <c r="U141" s="79">
        <v>1491.54</v>
      </c>
      <c r="V141" s="79">
        <v>1491.54</v>
      </c>
      <c r="W141" s="79">
        <v>1491.54</v>
      </c>
      <c r="X141" s="79">
        <v>1491.54</v>
      </c>
      <c r="Y141" s="79">
        <f t="shared" si="73"/>
        <v>8949.24</v>
      </c>
      <c r="Z141" s="79" t="s">
        <v>4261</v>
      </c>
      <c r="AA141" s="79"/>
      <c r="AB141" s="79">
        <v>0</v>
      </c>
      <c r="AC141" s="79"/>
      <c r="AD141" s="79">
        <f t="shared" si="74"/>
        <v>8949.24</v>
      </c>
      <c r="AE141" s="79"/>
      <c r="AF141" s="79"/>
      <c r="AG141" s="79"/>
      <c r="AH141" s="79"/>
      <c r="AI141" s="79"/>
      <c r="AJ141" s="52"/>
      <c r="AK141" s="52">
        <f t="shared" si="79"/>
        <v>-19390</v>
      </c>
      <c r="AL141" s="79"/>
      <c r="AO141">
        <f t="shared" si="82"/>
        <v>1</v>
      </c>
      <c r="AP141" s="235">
        <f t="shared" ref="AP141:BB148" si="85">ROUND($G141*AP$16,2)*$AO141</f>
        <v>9695</v>
      </c>
      <c r="AQ141" s="235">
        <f t="shared" si="85"/>
        <v>0</v>
      </c>
      <c r="AR141" s="235">
        <f t="shared" si="85"/>
        <v>0</v>
      </c>
      <c r="AS141" s="235">
        <f t="shared" si="85"/>
        <v>0</v>
      </c>
      <c r="AT141" s="235">
        <f t="shared" si="85"/>
        <v>0</v>
      </c>
      <c r="AU141" s="235">
        <f t="shared" si="85"/>
        <v>0</v>
      </c>
      <c r="AV141" s="235">
        <f t="shared" si="85"/>
        <v>9695</v>
      </c>
      <c r="AW141" s="235">
        <f t="shared" si="85"/>
        <v>0</v>
      </c>
      <c r="AX141" s="235">
        <f t="shared" si="85"/>
        <v>0</v>
      </c>
      <c r="AY141" s="235">
        <f t="shared" si="85"/>
        <v>0</v>
      </c>
      <c r="AZ141" s="235">
        <f t="shared" si="85"/>
        <v>0</v>
      </c>
      <c r="BA141" s="235">
        <f t="shared" si="85"/>
        <v>0</v>
      </c>
      <c r="BB141" s="235">
        <f t="shared" si="85"/>
        <v>0</v>
      </c>
      <c r="BC141" s="8">
        <f t="shared" si="77"/>
        <v>19390</v>
      </c>
      <c r="BD141" s="53">
        <f t="shared" si="83"/>
        <v>0</v>
      </c>
      <c r="BE141" s="80">
        <f t="shared" si="84"/>
        <v>0</v>
      </c>
    </row>
    <row r="142" spans="1:74" x14ac:dyDescent="0.25">
      <c r="A142" t="str">
        <f t="shared" si="78"/>
        <v>GRANTS</v>
      </c>
      <c r="B142" s="75" t="s">
        <v>3620</v>
      </c>
      <c r="C142" s="76">
        <v>44027</v>
      </c>
      <c r="D142" s="217">
        <f>Schools!A101</f>
        <v>3022060</v>
      </c>
      <c r="E142" t="str">
        <f>VLOOKUP(D142,Schools!A:B,2,0)</f>
        <v>Whitings Hill Primary School</v>
      </c>
      <c r="F142" t="str">
        <f>VLOOKUP(D142,Schools!$A:$Z,3,0)</f>
        <v>M</v>
      </c>
      <c r="G142" s="77">
        <v>19610</v>
      </c>
      <c r="H142" s="75" t="s">
        <v>3621</v>
      </c>
      <c r="I142" s="75"/>
      <c r="J142" t="str">
        <f t="shared" si="80"/>
        <v>10166/543965</v>
      </c>
      <c r="K142">
        <f>VLOOKUP(D142,Schools!$A:$Z,9,0)</f>
        <v>400011</v>
      </c>
      <c r="L142" s="75" t="s">
        <v>85</v>
      </c>
      <c r="M142" s="160" t="s">
        <v>83</v>
      </c>
      <c r="N142" s="75" t="s">
        <v>4058</v>
      </c>
      <c r="O142" s="78" t="str">
        <f>VLOOKUP(D142,Schools!A:D,4,0)</f>
        <v>Primary</v>
      </c>
      <c r="P142" s="75">
        <f t="shared" si="75"/>
        <v>10166</v>
      </c>
      <c r="Q142" s="78">
        <f t="shared" si="81"/>
        <v>543965</v>
      </c>
      <c r="R142" s="79">
        <v>0</v>
      </c>
      <c r="S142" s="79">
        <v>0</v>
      </c>
      <c r="T142" s="79">
        <v>3016.92</v>
      </c>
      <c r="U142" s="79">
        <v>1508.46</v>
      </c>
      <c r="V142" s="79">
        <v>1508.46</v>
      </c>
      <c r="W142" s="79">
        <v>1508.46</v>
      </c>
      <c r="X142" s="79">
        <v>1508.46</v>
      </c>
      <c r="Y142" s="79">
        <f t="shared" si="73"/>
        <v>9050.76</v>
      </c>
      <c r="Z142" s="79" t="s">
        <v>4261</v>
      </c>
      <c r="AA142" s="79"/>
      <c r="AB142" s="79">
        <v>0</v>
      </c>
      <c r="AC142" s="79"/>
      <c r="AD142" s="79">
        <f t="shared" si="74"/>
        <v>9050.76</v>
      </c>
      <c r="AE142" s="79"/>
      <c r="AF142" s="79"/>
      <c r="AG142" s="79"/>
      <c r="AH142" s="79"/>
      <c r="AI142" s="79"/>
      <c r="AJ142" s="52"/>
      <c r="AK142" s="52">
        <f t="shared" si="79"/>
        <v>-19610</v>
      </c>
      <c r="AL142" s="79"/>
      <c r="AO142">
        <f t="shared" si="82"/>
        <v>1</v>
      </c>
      <c r="AP142" s="235">
        <f t="shared" si="85"/>
        <v>9805</v>
      </c>
      <c r="AQ142" s="235">
        <f t="shared" si="85"/>
        <v>0</v>
      </c>
      <c r="AR142" s="235">
        <f t="shared" si="85"/>
        <v>0</v>
      </c>
      <c r="AS142" s="235">
        <f t="shared" si="85"/>
        <v>0</v>
      </c>
      <c r="AT142" s="235">
        <f t="shared" si="85"/>
        <v>0</v>
      </c>
      <c r="AU142" s="235">
        <f t="shared" si="85"/>
        <v>0</v>
      </c>
      <c r="AV142" s="235">
        <f t="shared" si="85"/>
        <v>9805</v>
      </c>
      <c r="AW142" s="235">
        <f t="shared" si="85"/>
        <v>0</v>
      </c>
      <c r="AX142" s="235">
        <f t="shared" si="85"/>
        <v>0</v>
      </c>
      <c r="AY142" s="235">
        <f t="shared" si="85"/>
        <v>0</v>
      </c>
      <c r="AZ142" s="235">
        <f t="shared" si="85"/>
        <v>0</v>
      </c>
      <c r="BA142" s="235">
        <f t="shared" si="85"/>
        <v>0</v>
      </c>
      <c r="BB142" s="235">
        <f t="shared" si="85"/>
        <v>0</v>
      </c>
      <c r="BC142" s="8">
        <f t="shared" si="77"/>
        <v>19610</v>
      </c>
      <c r="BD142" s="53">
        <f t="shared" si="83"/>
        <v>0</v>
      </c>
      <c r="BE142" s="80">
        <f t="shared" si="84"/>
        <v>0</v>
      </c>
    </row>
    <row r="143" spans="1:74" x14ac:dyDescent="0.25">
      <c r="A143" t="str">
        <f t="shared" si="78"/>
        <v>GRANTS</v>
      </c>
      <c r="B143" s="75" t="s">
        <v>3620</v>
      </c>
      <c r="C143" s="76">
        <v>44027</v>
      </c>
      <c r="D143" s="217">
        <f>Schools!A102</f>
        <v>3023518</v>
      </c>
      <c r="E143" t="str">
        <f>VLOOKUP(D143,Schools!A:B,2,0)</f>
        <v>Woodcroft Primary School</v>
      </c>
      <c r="F143" t="str">
        <f>VLOOKUP(D143,Schools!$A:$Z,3,0)</f>
        <v>M</v>
      </c>
      <c r="G143" s="77">
        <v>19470</v>
      </c>
      <c r="H143" s="75" t="s">
        <v>3621</v>
      </c>
      <c r="I143" s="75"/>
      <c r="J143" t="str">
        <f t="shared" si="80"/>
        <v>10166/543965</v>
      </c>
      <c r="K143">
        <f>VLOOKUP(D143,Schools!$A:$Z,9,0)</f>
        <v>400117</v>
      </c>
      <c r="L143" s="75" t="s">
        <v>85</v>
      </c>
      <c r="M143" s="160" t="s">
        <v>83</v>
      </c>
      <c r="N143" s="75" t="s">
        <v>4058</v>
      </c>
      <c r="O143" s="78" t="str">
        <f>VLOOKUP(D143,Schools!A:D,4,0)</f>
        <v>Primary</v>
      </c>
      <c r="P143" s="75">
        <f t="shared" si="75"/>
        <v>10166</v>
      </c>
      <c r="Q143" s="78">
        <f t="shared" si="81"/>
        <v>543965</v>
      </c>
      <c r="R143" s="79">
        <v>0</v>
      </c>
      <c r="S143" s="79">
        <v>0</v>
      </c>
      <c r="T143" s="79">
        <v>2995.38</v>
      </c>
      <c r="U143" s="79">
        <v>1497.69</v>
      </c>
      <c r="V143" s="79">
        <v>1497.69</v>
      </c>
      <c r="W143" s="79">
        <v>1497.69</v>
      </c>
      <c r="X143" s="79">
        <v>1497.69</v>
      </c>
      <c r="Y143" s="79">
        <f t="shared" si="73"/>
        <v>8986.1400000000012</v>
      </c>
      <c r="Z143" s="79" t="s">
        <v>4261</v>
      </c>
      <c r="AA143" s="79"/>
      <c r="AB143" s="79">
        <v>0</v>
      </c>
      <c r="AC143" s="79"/>
      <c r="AD143" s="79">
        <f t="shared" si="74"/>
        <v>8986.1400000000012</v>
      </c>
      <c r="AE143" s="79"/>
      <c r="AF143" s="79"/>
      <c r="AG143" s="79"/>
      <c r="AH143" s="79"/>
      <c r="AI143" s="79"/>
      <c r="AJ143" s="52"/>
      <c r="AK143" s="52">
        <f t="shared" si="79"/>
        <v>-19470</v>
      </c>
      <c r="AL143" s="79"/>
      <c r="AO143">
        <f t="shared" si="82"/>
        <v>1</v>
      </c>
      <c r="AP143" s="235">
        <f t="shared" si="85"/>
        <v>9735</v>
      </c>
      <c r="AQ143" s="235">
        <f t="shared" si="85"/>
        <v>0</v>
      </c>
      <c r="AR143" s="235">
        <f t="shared" si="85"/>
        <v>0</v>
      </c>
      <c r="AS143" s="235">
        <f t="shared" si="85"/>
        <v>0</v>
      </c>
      <c r="AT143" s="235">
        <f t="shared" si="85"/>
        <v>0</v>
      </c>
      <c r="AU143" s="235">
        <f t="shared" si="85"/>
        <v>0</v>
      </c>
      <c r="AV143" s="235">
        <f t="shared" si="85"/>
        <v>9735</v>
      </c>
      <c r="AW143" s="235">
        <f t="shared" si="85"/>
        <v>0</v>
      </c>
      <c r="AX143" s="235">
        <f t="shared" si="85"/>
        <v>0</v>
      </c>
      <c r="AY143" s="235">
        <f t="shared" si="85"/>
        <v>0</v>
      </c>
      <c r="AZ143" s="235">
        <f t="shared" si="85"/>
        <v>0</v>
      </c>
      <c r="BA143" s="235">
        <f t="shared" si="85"/>
        <v>0</v>
      </c>
      <c r="BB143" s="235">
        <f t="shared" si="85"/>
        <v>0</v>
      </c>
      <c r="BC143" s="8">
        <f t="shared" si="77"/>
        <v>19470</v>
      </c>
      <c r="BD143" s="53">
        <f t="shared" si="83"/>
        <v>0</v>
      </c>
      <c r="BE143" s="80">
        <f t="shared" si="84"/>
        <v>0</v>
      </c>
    </row>
    <row r="144" spans="1:74" x14ac:dyDescent="0.25">
      <c r="A144" t="str">
        <f t="shared" si="78"/>
        <v>GRANTS</v>
      </c>
      <c r="B144" s="75" t="s">
        <v>3620</v>
      </c>
      <c r="C144" s="76">
        <v>44027</v>
      </c>
      <c r="D144" s="217">
        <f>Schools!A103</f>
        <v>3022054</v>
      </c>
      <c r="E144" t="str">
        <f>VLOOKUP(D144,Schools!A:B,2,0)</f>
        <v>Woodridge  Primary School</v>
      </c>
      <c r="F144" t="str">
        <f>VLOOKUP(D144,Schools!$A:$Z,3,0)</f>
        <v>M</v>
      </c>
      <c r="G144" s="77">
        <v>17800</v>
      </c>
      <c r="H144" s="75" t="s">
        <v>3621</v>
      </c>
      <c r="I144" s="75"/>
      <c r="J144" t="str">
        <f t="shared" si="80"/>
        <v>10166/543965</v>
      </c>
      <c r="K144">
        <f>VLOOKUP(D144,Schools!$A:$Z,9,0)</f>
        <v>400004</v>
      </c>
      <c r="L144" s="75" t="s">
        <v>85</v>
      </c>
      <c r="M144" s="160" t="s">
        <v>83</v>
      </c>
      <c r="N144" s="75" t="s">
        <v>4058</v>
      </c>
      <c r="O144" s="78" t="str">
        <f>VLOOKUP(D144,Schools!A:D,4,0)</f>
        <v>Primary</v>
      </c>
      <c r="P144" s="75">
        <f t="shared" si="75"/>
        <v>10166</v>
      </c>
      <c r="Q144" s="78">
        <f t="shared" si="81"/>
        <v>543965</v>
      </c>
      <c r="R144" s="79">
        <v>0</v>
      </c>
      <c r="S144" s="79">
        <v>0</v>
      </c>
      <c r="T144" s="79">
        <v>2738.46</v>
      </c>
      <c r="U144" s="79">
        <v>1369.23</v>
      </c>
      <c r="V144" s="79">
        <v>1369.23</v>
      </c>
      <c r="W144" s="79">
        <v>1369.23</v>
      </c>
      <c r="X144" s="79">
        <v>1369.23</v>
      </c>
      <c r="Y144" s="79">
        <f t="shared" si="73"/>
        <v>8215.3799999999992</v>
      </c>
      <c r="Z144" s="79" t="s">
        <v>4261</v>
      </c>
      <c r="AA144" s="79"/>
      <c r="AB144" s="79">
        <v>0</v>
      </c>
      <c r="AC144" s="79"/>
      <c r="AD144" s="79">
        <f t="shared" si="74"/>
        <v>8215.3799999999992</v>
      </c>
      <c r="AE144" s="79"/>
      <c r="AF144" s="79"/>
      <c r="AG144" s="79"/>
      <c r="AH144" s="79"/>
      <c r="AI144" s="79"/>
      <c r="AJ144" s="52"/>
      <c r="AK144" s="52">
        <f t="shared" si="79"/>
        <v>-17800</v>
      </c>
      <c r="AL144" s="79"/>
      <c r="AO144">
        <f t="shared" si="82"/>
        <v>1</v>
      </c>
      <c r="AP144" s="235">
        <f t="shared" si="85"/>
        <v>8900</v>
      </c>
      <c r="AQ144" s="235">
        <f t="shared" si="85"/>
        <v>0</v>
      </c>
      <c r="AR144" s="235">
        <f t="shared" si="85"/>
        <v>0</v>
      </c>
      <c r="AS144" s="235">
        <f t="shared" si="85"/>
        <v>0</v>
      </c>
      <c r="AT144" s="235">
        <f t="shared" si="85"/>
        <v>0</v>
      </c>
      <c r="AU144" s="235">
        <f t="shared" si="85"/>
        <v>0</v>
      </c>
      <c r="AV144" s="235">
        <f t="shared" si="85"/>
        <v>8900</v>
      </c>
      <c r="AW144" s="235">
        <f t="shared" si="85"/>
        <v>0</v>
      </c>
      <c r="AX144" s="235">
        <f t="shared" si="85"/>
        <v>0</v>
      </c>
      <c r="AY144" s="235">
        <f t="shared" si="85"/>
        <v>0</v>
      </c>
      <c r="AZ144" s="235">
        <f t="shared" si="85"/>
        <v>0</v>
      </c>
      <c r="BA144" s="235">
        <f t="shared" si="85"/>
        <v>0</v>
      </c>
      <c r="BB144" s="235">
        <f t="shared" si="85"/>
        <v>0</v>
      </c>
      <c r="BC144" s="8">
        <f t="shared" si="77"/>
        <v>17800</v>
      </c>
      <c r="BD144" s="53">
        <f t="shared" si="83"/>
        <v>0</v>
      </c>
      <c r="BE144" s="80">
        <f t="shared" si="84"/>
        <v>0</v>
      </c>
    </row>
    <row r="145" spans="1:57" x14ac:dyDescent="0.25">
      <c r="A145" t="str">
        <f t="shared" si="78"/>
        <v>GRANTS</v>
      </c>
      <c r="B145" s="75" t="s">
        <v>3620</v>
      </c>
      <c r="C145" s="76">
        <v>44027</v>
      </c>
      <c r="D145" s="217">
        <f>Schools!A106</f>
        <v>3021100</v>
      </c>
      <c r="E145" t="str">
        <f>VLOOKUP(D145,Schools!A:B,2,0)</f>
        <v>Pavilion</v>
      </c>
      <c r="F145" t="str">
        <f>VLOOKUP(D145,Schools!$A:$Z,3,0)</f>
        <v>M</v>
      </c>
      <c r="G145" s="77">
        <v>4000</v>
      </c>
      <c r="H145" s="75" t="s">
        <v>3621</v>
      </c>
      <c r="I145" s="75"/>
      <c r="J145" t="str">
        <f t="shared" si="80"/>
        <v>10168/543965</v>
      </c>
      <c r="K145">
        <f>VLOOKUP(D145,Schools!$A:$Z,9,0)</f>
        <v>400156</v>
      </c>
      <c r="L145" s="75" t="s">
        <v>85</v>
      </c>
      <c r="M145" s="160" t="s">
        <v>83</v>
      </c>
      <c r="N145" s="75" t="s">
        <v>4058</v>
      </c>
      <c r="O145" s="78" t="str">
        <f>VLOOKUP(D145,Schools!A:D,4,0)</f>
        <v>PRU</v>
      </c>
      <c r="P145" s="75">
        <f t="shared" si="75"/>
        <v>10168</v>
      </c>
      <c r="Q145" s="78">
        <f t="shared" si="81"/>
        <v>543965</v>
      </c>
      <c r="R145" s="79">
        <v>0</v>
      </c>
      <c r="S145" s="79">
        <v>0</v>
      </c>
      <c r="T145" s="79">
        <v>615.38</v>
      </c>
      <c r="U145" s="79">
        <v>307.69</v>
      </c>
      <c r="V145" s="79">
        <v>307.69</v>
      </c>
      <c r="W145" s="79">
        <v>307.69</v>
      </c>
      <c r="X145" s="79">
        <v>307.69</v>
      </c>
      <c r="Y145" s="79">
        <f t="shared" si="73"/>
        <v>1846.14</v>
      </c>
      <c r="Z145" s="79" t="s">
        <v>4261</v>
      </c>
      <c r="AA145" s="79"/>
      <c r="AB145" s="79">
        <v>0</v>
      </c>
      <c r="AC145" s="79"/>
      <c r="AD145" s="79">
        <f t="shared" si="74"/>
        <v>1846.14</v>
      </c>
      <c r="AE145" s="79"/>
      <c r="AF145" s="79"/>
      <c r="AG145" s="79"/>
      <c r="AH145" s="79"/>
      <c r="AI145" s="79"/>
      <c r="AJ145" s="52"/>
      <c r="AK145" s="52">
        <f t="shared" si="79"/>
        <v>-4000</v>
      </c>
      <c r="AL145" s="79"/>
      <c r="AO145">
        <f t="shared" si="82"/>
        <v>1</v>
      </c>
      <c r="AP145" s="235">
        <f t="shared" si="85"/>
        <v>2000</v>
      </c>
      <c r="AQ145" s="235">
        <f t="shared" si="85"/>
        <v>0</v>
      </c>
      <c r="AR145" s="235">
        <f t="shared" si="85"/>
        <v>0</v>
      </c>
      <c r="AS145" s="235">
        <f t="shared" si="85"/>
        <v>0</v>
      </c>
      <c r="AT145" s="235">
        <f t="shared" si="85"/>
        <v>0</v>
      </c>
      <c r="AU145" s="235">
        <f t="shared" si="85"/>
        <v>0</v>
      </c>
      <c r="AV145" s="235">
        <f t="shared" si="85"/>
        <v>2000</v>
      </c>
      <c r="AW145" s="235">
        <f t="shared" si="85"/>
        <v>0</v>
      </c>
      <c r="AX145" s="235">
        <f t="shared" si="85"/>
        <v>0</v>
      </c>
      <c r="AY145" s="235">
        <f t="shared" si="85"/>
        <v>0</v>
      </c>
      <c r="AZ145" s="235">
        <f t="shared" si="85"/>
        <v>0</v>
      </c>
      <c r="BA145" s="235">
        <f t="shared" si="85"/>
        <v>0</v>
      </c>
      <c r="BB145" s="235">
        <f t="shared" si="85"/>
        <v>0</v>
      </c>
      <c r="BC145" s="8">
        <f t="shared" si="77"/>
        <v>4000</v>
      </c>
      <c r="BD145" s="53">
        <f t="shared" si="83"/>
        <v>0</v>
      </c>
      <c r="BE145" s="80">
        <f t="shared" si="84"/>
        <v>0</v>
      </c>
    </row>
    <row r="146" spans="1:57" x14ac:dyDescent="0.25">
      <c r="A146" t="str">
        <f t="shared" si="78"/>
        <v>GRANTS</v>
      </c>
      <c r="B146" s="75" t="s">
        <v>3620</v>
      </c>
      <c r="C146" s="76">
        <v>44027</v>
      </c>
      <c r="D146" s="217">
        <f>Schools!A136</f>
        <v>3027005</v>
      </c>
      <c r="E146" t="str">
        <f>VLOOKUP(D146,Schools!A:B,2,0)</f>
        <v>Northway</v>
      </c>
      <c r="F146" t="str">
        <f>VLOOKUP(D146,Schools!$A:$Z,3,0)</f>
        <v>M</v>
      </c>
      <c r="G146" s="77">
        <v>17020</v>
      </c>
      <c r="H146" s="75" t="s">
        <v>3621</v>
      </c>
      <c r="I146" s="75"/>
      <c r="J146" t="str">
        <f t="shared" si="80"/>
        <v>10168/543965</v>
      </c>
      <c r="K146">
        <f>VLOOKUP(D146,Schools!$A:$Z,9,0)</f>
        <v>400034</v>
      </c>
      <c r="L146" s="75" t="s">
        <v>85</v>
      </c>
      <c r="M146" s="160" t="s">
        <v>83</v>
      </c>
      <c r="N146" s="75" t="s">
        <v>4058</v>
      </c>
      <c r="O146" s="78" t="str">
        <f>VLOOKUP(D146,Schools!A:D,4,0)</f>
        <v>Special</v>
      </c>
      <c r="P146" s="75">
        <f t="shared" si="75"/>
        <v>10168</v>
      </c>
      <c r="Q146" s="78">
        <f t="shared" si="81"/>
        <v>543965</v>
      </c>
      <c r="R146" s="79">
        <v>0</v>
      </c>
      <c r="S146" s="79">
        <v>0</v>
      </c>
      <c r="T146" s="79">
        <v>2618.46</v>
      </c>
      <c r="U146" s="79">
        <v>1309.23</v>
      </c>
      <c r="V146" s="79">
        <v>1309.23</v>
      </c>
      <c r="W146" s="79">
        <v>1309.23</v>
      </c>
      <c r="X146" s="79">
        <v>1309.23</v>
      </c>
      <c r="Y146" s="79">
        <f t="shared" si="73"/>
        <v>7855.3799999999992</v>
      </c>
      <c r="Z146" s="79" t="s">
        <v>4261</v>
      </c>
      <c r="AA146" s="79"/>
      <c r="AB146" s="79">
        <v>0</v>
      </c>
      <c r="AC146" s="79"/>
      <c r="AD146" s="79">
        <f t="shared" si="74"/>
        <v>7855.3799999999992</v>
      </c>
      <c r="AE146" s="79"/>
      <c r="AF146" s="79"/>
      <c r="AG146" s="79"/>
      <c r="AH146" s="79"/>
      <c r="AI146" s="79"/>
      <c r="AJ146" s="52"/>
      <c r="AK146" s="52">
        <f t="shared" si="79"/>
        <v>-17020</v>
      </c>
      <c r="AL146" s="79"/>
      <c r="AO146">
        <f t="shared" si="82"/>
        <v>1</v>
      </c>
      <c r="AP146" s="235">
        <f t="shared" si="85"/>
        <v>8510</v>
      </c>
      <c r="AQ146" s="235">
        <f t="shared" si="85"/>
        <v>0</v>
      </c>
      <c r="AR146" s="235">
        <f t="shared" si="85"/>
        <v>0</v>
      </c>
      <c r="AS146" s="235">
        <f t="shared" si="85"/>
        <v>0</v>
      </c>
      <c r="AT146" s="235">
        <f t="shared" si="85"/>
        <v>0</v>
      </c>
      <c r="AU146" s="235">
        <f t="shared" si="85"/>
        <v>0</v>
      </c>
      <c r="AV146" s="235">
        <f t="shared" si="85"/>
        <v>8510</v>
      </c>
      <c r="AW146" s="235">
        <f t="shared" si="85"/>
        <v>0</v>
      </c>
      <c r="AX146" s="235">
        <f t="shared" si="85"/>
        <v>0</v>
      </c>
      <c r="AY146" s="235">
        <f t="shared" si="85"/>
        <v>0</v>
      </c>
      <c r="AZ146" s="235">
        <f t="shared" si="85"/>
        <v>0</v>
      </c>
      <c r="BA146" s="235">
        <f t="shared" si="85"/>
        <v>0</v>
      </c>
      <c r="BB146" s="235">
        <f t="shared" si="85"/>
        <v>0</v>
      </c>
      <c r="BC146" s="8">
        <f t="shared" si="77"/>
        <v>17020</v>
      </c>
      <c r="BD146" s="53">
        <f t="shared" si="83"/>
        <v>0</v>
      </c>
      <c r="BE146" s="80">
        <f t="shared" si="84"/>
        <v>0</v>
      </c>
    </row>
    <row r="147" spans="1:57" x14ac:dyDescent="0.25">
      <c r="A147" t="str">
        <f t="shared" si="78"/>
        <v>GRANTS</v>
      </c>
      <c r="B147" s="75" t="s">
        <v>3620</v>
      </c>
      <c r="C147" s="76">
        <v>44027</v>
      </c>
      <c r="D147" s="217">
        <f>Schools!A139</f>
        <v>3027009</v>
      </c>
      <c r="E147" t="str">
        <f>VLOOKUP(D147,Schools!A:B,2,0)</f>
        <v>Oakleigh</v>
      </c>
      <c r="F147" t="str">
        <f>VLOOKUP(D147,Schools!$A:$Z,3,0)</f>
        <v>M</v>
      </c>
      <c r="G147" s="77">
        <v>16730</v>
      </c>
      <c r="H147" s="75" t="s">
        <v>3621</v>
      </c>
      <c r="I147" s="75"/>
      <c r="J147" t="str">
        <f t="shared" si="80"/>
        <v>10168/543965</v>
      </c>
      <c r="K147">
        <f>VLOOKUP(D147,Schools!$A:$Z,9,0)</f>
        <v>400091</v>
      </c>
      <c r="L147" s="75" t="s">
        <v>85</v>
      </c>
      <c r="M147" s="160" t="s">
        <v>83</v>
      </c>
      <c r="N147" s="75" t="s">
        <v>4058</v>
      </c>
      <c r="O147" s="78" t="str">
        <f>VLOOKUP(D147,Schools!A:D,4,0)</f>
        <v>Special</v>
      </c>
      <c r="P147" s="75">
        <f t="shared" si="75"/>
        <v>10168</v>
      </c>
      <c r="Q147" s="78">
        <f t="shared" si="81"/>
        <v>543965</v>
      </c>
      <c r="R147" s="79">
        <v>0</v>
      </c>
      <c r="S147" s="79">
        <v>0</v>
      </c>
      <c r="T147" s="79">
        <v>2573.85</v>
      </c>
      <c r="U147" s="79">
        <v>1286.92</v>
      </c>
      <c r="V147" s="79">
        <v>1286.92</v>
      </c>
      <c r="W147" s="79">
        <v>1286.92</v>
      </c>
      <c r="X147" s="79">
        <v>1286.92</v>
      </c>
      <c r="Y147" s="79">
        <f t="shared" si="73"/>
        <v>7721.5300000000007</v>
      </c>
      <c r="Z147" s="79" t="s">
        <v>4261</v>
      </c>
      <c r="AA147" s="79"/>
      <c r="AB147" s="79">
        <v>0</v>
      </c>
      <c r="AC147" s="79"/>
      <c r="AD147" s="79">
        <f t="shared" si="74"/>
        <v>7721.5300000000007</v>
      </c>
      <c r="AE147" s="79"/>
      <c r="AF147" s="79"/>
      <c r="AG147" s="79"/>
      <c r="AH147" s="79"/>
      <c r="AI147" s="79"/>
      <c r="AJ147" s="52"/>
      <c r="AK147" s="52">
        <f t="shared" si="79"/>
        <v>-16730</v>
      </c>
      <c r="AL147" s="79"/>
      <c r="AO147">
        <f t="shared" si="82"/>
        <v>1</v>
      </c>
      <c r="AP147" s="235">
        <f t="shared" si="85"/>
        <v>8365</v>
      </c>
      <c r="AQ147" s="235">
        <f t="shared" si="85"/>
        <v>0</v>
      </c>
      <c r="AR147" s="235">
        <f t="shared" si="85"/>
        <v>0</v>
      </c>
      <c r="AS147" s="235">
        <f t="shared" si="85"/>
        <v>0</v>
      </c>
      <c r="AT147" s="235">
        <f t="shared" si="85"/>
        <v>0</v>
      </c>
      <c r="AU147" s="235">
        <f t="shared" si="85"/>
        <v>0</v>
      </c>
      <c r="AV147" s="235">
        <f t="shared" si="85"/>
        <v>8365</v>
      </c>
      <c r="AW147" s="235">
        <f t="shared" si="85"/>
        <v>0</v>
      </c>
      <c r="AX147" s="235">
        <f t="shared" si="85"/>
        <v>0</v>
      </c>
      <c r="AY147" s="235">
        <f t="shared" si="85"/>
        <v>0</v>
      </c>
      <c r="AZ147" s="235">
        <f t="shared" si="85"/>
        <v>0</v>
      </c>
      <c r="BA147" s="235">
        <f t="shared" si="85"/>
        <v>0</v>
      </c>
      <c r="BB147" s="235">
        <f t="shared" si="85"/>
        <v>0</v>
      </c>
      <c r="BC147" s="8">
        <f t="shared" si="77"/>
        <v>16730</v>
      </c>
      <c r="BD147" s="53">
        <f t="shared" si="83"/>
        <v>0</v>
      </c>
      <c r="BE147" s="80">
        <f t="shared" si="84"/>
        <v>0</v>
      </c>
    </row>
    <row r="148" spans="1:57" x14ac:dyDescent="0.25">
      <c r="A148" t="str">
        <f t="shared" si="78"/>
        <v>GRANTS</v>
      </c>
      <c r="B148" s="75" t="s">
        <v>3620</v>
      </c>
      <c r="C148" s="76">
        <v>44027</v>
      </c>
      <c r="D148" s="217">
        <f>Schools!A142</f>
        <v>3023521</v>
      </c>
      <c r="E148" t="str">
        <f>VLOOKUP(D148,Schools!A:B,2,0)</f>
        <v>St Mary's &amp; St John's CE School</v>
      </c>
      <c r="F148" t="str">
        <f>VLOOKUP(D148,Schools!$A:$Z,3,0)</f>
        <v>M</v>
      </c>
      <c r="G148" s="77">
        <v>21360</v>
      </c>
      <c r="H148" s="75" t="s">
        <v>3621</v>
      </c>
      <c r="I148" s="75"/>
      <c r="J148" t="str">
        <f t="shared" si="80"/>
        <v>11329/543965</v>
      </c>
      <c r="K148">
        <f>VLOOKUP(D148,Schools!$A:$Z,9,0)</f>
        <v>400135</v>
      </c>
      <c r="L148" s="75" t="s">
        <v>85</v>
      </c>
      <c r="M148" s="160" t="s">
        <v>83</v>
      </c>
      <c r="N148" s="75" t="s">
        <v>4058</v>
      </c>
      <c r="O148" s="78" t="str">
        <f>VLOOKUP(D148,Schools!A:D,4,0)</f>
        <v>All through</v>
      </c>
      <c r="P148" s="75">
        <f t="shared" si="75"/>
        <v>11329</v>
      </c>
      <c r="Q148" s="78">
        <f t="shared" si="81"/>
        <v>543965</v>
      </c>
      <c r="R148" s="79">
        <v>0</v>
      </c>
      <c r="S148" s="79">
        <v>0</v>
      </c>
      <c r="T148" s="79">
        <v>3286.15</v>
      </c>
      <c r="U148" s="79">
        <v>1643.08</v>
      </c>
      <c r="V148" s="79">
        <v>1643.08</v>
      </c>
      <c r="W148" s="79">
        <v>1643.08</v>
      </c>
      <c r="X148" s="79">
        <v>1643.08</v>
      </c>
      <c r="Y148" s="79">
        <f t="shared" si="73"/>
        <v>9858.4699999999993</v>
      </c>
      <c r="Z148" s="79" t="s">
        <v>4261</v>
      </c>
      <c r="AA148" s="79"/>
      <c r="AB148" s="79">
        <v>0</v>
      </c>
      <c r="AC148" s="79"/>
      <c r="AD148" s="79">
        <f t="shared" si="74"/>
        <v>9858.4699999999993</v>
      </c>
      <c r="AE148" s="79"/>
      <c r="AF148" s="79"/>
      <c r="AG148" s="79"/>
      <c r="AH148" s="79"/>
      <c r="AI148" s="79"/>
      <c r="AJ148" s="52"/>
      <c r="AK148" s="52">
        <f t="shared" si="79"/>
        <v>-21360</v>
      </c>
      <c r="AL148" s="79"/>
      <c r="AO148">
        <f t="shared" si="82"/>
        <v>1</v>
      </c>
      <c r="AP148" s="235">
        <f t="shared" si="85"/>
        <v>10680</v>
      </c>
      <c r="AQ148" s="235">
        <f t="shared" si="85"/>
        <v>0</v>
      </c>
      <c r="AR148" s="235">
        <f t="shared" si="85"/>
        <v>0</v>
      </c>
      <c r="AS148" s="235">
        <f t="shared" si="85"/>
        <v>0</v>
      </c>
      <c r="AT148" s="235">
        <f t="shared" si="85"/>
        <v>0</v>
      </c>
      <c r="AU148" s="235">
        <f t="shared" si="85"/>
        <v>0</v>
      </c>
      <c r="AV148" s="235">
        <f t="shared" si="85"/>
        <v>10680</v>
      </c>
      <c r="AW148" s="235">
        <f t="shared" si="85"/>
        <v>0</v>
      </c>
      <c r="AX148" s="235">
        <f t="shared" si="85"/>
        <v>0</v>
      </c>
      <c r="AY148" s="235">
        <f t="shared" si="85"/>
        <v>0</v>
      </c>
      <c r="AZ148" s="235">
        <f t="shared" si="85"/>
        <v>0</v>
      </c>
      <c r="BA148" s="235">
        <f t="shared" si="85"/>
        <v>0</v>
      </c>
      <c r="BB148" s="235">
        <f t="shared" si="85"/>
        <v>0</v>
      </c>
      <c r="BC148" s="8">
        <f t="shared" si="77"/>
        <v>21360</v>
      </c>
      <c r="BD148" s="53">
        <f t="shared" si="83"/>
        <v>0</v>
      </c>
      <c r="BE148" s="80">
        <f t="shared" si="84"/>
        <v>0</v>
      </c>
    </row>
    <row r="149" spans="1:57" s="242" customFormat="1" x14ac:dyDescent="0.25">
      <c r="A149" s="242" t="str">
        <f t="shared" si="78"/>
        <v>GRANTS</v>
      </c>
      <c r="B149" s="242" t="s">
        <v>3620</v>
      </c>
      <c r="C149" s="243">
        <v>44027</v>
      </c>
      <c r="D149" s="242">
        <f>Schools!A14</f>
        <v>3023520</v>
      </c>
      <c r="E149" s="242" t="str">
        <f>VLOOKUP(D149,Schools!A:B,2,0)</f>
        <v>Akiva School</v>
      </c>
      <c r="F149" s="242" t="str">
        <f>VLOOKUP(D149,Schools!$A:$Z,3,0)</f>
        <v>M</v>
      </c>
      <c r="G149" s="244">
        <v>77659</v>
      </c>
      <c r="H149" s="242" t="s">
        <v>3621</v>
      </c>
      <c r="I149" s="75"/>
      <c r="J149" t="str">
        <f t="shared" si="80"/>
        <v>10166/543965</v>
      </c>
      <c r="K149" s="242">
        <f>VLOOKUP(D149,Schools!$A:$Z,9,0)</f>
        <v>400125</v>
      </c>
      <c r="L149" s="242" t="s">
        <v>85</v>
      </c>
      <c r="M149" s="242" t="s">
        <v>86</v>
      </c>
      <c r="N149" s="242" t="s">
        <v>4061</v>
      </c>
      <c r="O149" s="78" t="str">
        <f>VLOOKUP(D149,Schools!A:D,4,0)</f>
        <v>Primary</v>
      </c>
      <c r="P149" s="75">
        <f>IF(N149="DFC",VLOOKUP(O149,$AO$1:$AP$6,2,0),IF(F149="A","None",VLOOKUP(O149,$AM$1:$AN$7,2,0)))</f>
        <v>10166</v>
      </c>
      <c r="Q149" s="78">
        <f t="shared" si="81"/>
        <v>543965</v>
      </c>
      <c r="R149" s="245">
        <v>0</v>
      </c>
      <c r="S149" s="245">
        <v>0</v>
      </c>
      <c r="T149" s="245">
        <v>11953.08</v>
      </c>
      <c r="U149" s="245">
        <v>5976.54</v>
      </c>
      <c r="V149" s="245">
        <v>5976.54</v>
      </c>
      <c r="W149" s="245">
        <v>5976.54</v>
      </c>
      <c r="X149" s="245">
        <v>5976.54</v>
      </c>
      <c r="Y149" s="245">
        <f>SUM(R149:X149)</f>
        <v>35859.24</v>
      </c>
      <c r="Z149" s="324">
        <f>G149-Y149</f>
        <v>41799.760000000002</v>
      </c>
      <c r="AA149" s="245"/>
      <c r="AB149" s="324">
        <f>Z149</f>
        <v>41799.760000000002</v>
      </c>
      <c r="AC149" s="245"/>
      <c r="AD149" s="324">
        <f>AB149+Y149</f>
        <v>77659</v>
      </c>
      <c r="AE149" s="245"/>
      <c r="AF149" s="245"/>
      <c r="AG149" s="245"/>
      <c r="AH149" s="245"/>
      <c r="AI149" s="245"/>
      <c r="AJ149" s="246"/>
      <c r="AK149" s="325">
        <f>G149-AD149</f>
        <v>0</v>
      </c>
      <c r="AL149" s="245"/>
      <c r="AO149" s="247">
        <f t="shared" si="82"/>
        <v>1</v>
      </c>
      <c r="AP149" s="248">
        <f t="shared" ref="AP149:BB158" si="86">ROUND($G149*AP$17,2)*$AO149</f>
        <v>38829.5</v>
      </c>
      <c r="AQ149" s="248">
        <f t="shared" si="86"/>
        <v>0</v>
      </c>
      <c r="AR149" s="248">
        <f t="shared" si="86"/>
        <v>0</v>
      </c>
      <c r="AS149" s="248">
        <f t="shared" si="86"/>
        <v>0</v>
      </c>
      <c r="AT149" s="248">
        <f t="shared" si="86"/>
        <v>0</v>
      </c>
      <c r="AU149" s="248">
        <f t="shared" si="86"/>
        <v>0</v>
      </c>
      <c r="AV149" s="248">
        <f t="shared" si="86"/>
        <v>38829.5</v>
      </c>
      <c r="AW149" s="248">
        <f t="shared" si="86"/>
        <v>0</v>
      </c>
      <c r="AX149" s="248">
        <f t="shared" si="86"/>
        <v>0</v>
      </c>
      <c r="AY149" s="248">
        <f t="shared" si="86"/>
        <v>0</v>
      </c>
      <c r="AZ149" s="248">
        <f t="shared" si="86"/>
        <v>0</v>
      </c>
      <c r="BA149" s="248">
        <f t="shared" si="86"/>
        <v>0</v>
      </c>
      <c r="BB149" s="248">
        <f t="shared" si="86"/>
        <v>0</v>
      </c>
      <c r="BC149" s="248">
        <f t="shared" si="77"/>
        <v>77659</v>
      </c>
      <c r="BD149" s="249">
        <f t="shared" si="83"/>
        <v>0</v>
      </c>
      <c r="BE149" s="250">
        <f t="shared" si="84"/>
        <v>0</v>
      </c>
    </row>
    <row r="150" spans="1:57" x14ac:dyDescent="0.25">
      <c r="A150" t="str">
        <f t="shared" si="78"/>
        <v>GRANTS</v>
      </c>
      <c r="B150" s="75" t="s">
        <v>3620</v>
      </c>
      <c r="C150" s="76">
        <v>44027</v>
      </c>
      <c r="D150" s="242">
        <f>Schools!A15</f>
        <v>3023300</v>
      </c>
      <c r="E150" t="str">
        <f>VLOOKUP(D150,Schools!A:B,2,0)</f>
        <v>All Saints' CE Primary School NW2</v>
      </c>
      <c r="F150" t="str">
        <f>VLOOKUP(D150,Schools!$A:$Z,3,0)</f>
        <v>M</v>
      </c>
      <c r="G150" s="79">
        <v>9106</v>
      </c>
      <c r="H150" s="75" t="s">
        <v>3621</v>
      </c>
      <c r="I150" s="75"/>
      <c r="J150" t="str">
        <f t="shared" si="80"/>
        <v>10166/543965</v>
      </c>
      <c r="K150">
        <f>VLOOKUP(D150,Schools!$A:$Z,9,0)</f>
        <v>400069</v>
      </c>
      <c r="L150" s="75" t="s">
        <v>85</v>
      </c>
      <c r="M150" s="160" t="s">
        <v>86</v>
      </c>
      <c r="N150" s="75" t="s">
        <v>4061</v>
      </c>
      <c r="O150" s="78" t="str">
        <f>VLOOKUP(D150,Schools!A:D,4,0)</f>
        <v>Primary</v>
      </c>
      <c r="P150" s="75">
        <f t="shared" ref="P150:P212" si="87">IF(N150="DFC",VLOOKUP(O150,$AO$1:$AP$6,2,0),IF(F150="A","None",VLOOKUP(O150,$AM$1:$AN$7,2,0)))</f>
        <v>10166</v>
      </c>
      <c r="Q150" s="78">
        <f t="shared" si="81"/>
        <v>543965</v>
      </c>
      <c r="R150" s="79">
        <v>0</v>
      </c>
      <c r="S150" s="79">
        <v>0</v>
      </c>
      <c r="T150" s="79">
        <v>2787.23</v>
      </c>
      <c r="U150" s="79">
        <v>1393.62</v>
      </c>
      <c r="V150" s="79">
        <v>1393.62</v>
      </c>
      <c r="W150" s="79">
        <v>1393.62</v>
      </c>
      <c r="X150" s="79">
        <v>1393.62</v>
      </c>
      <c r="Y150" s="79">
        <f t="shared" ref="Y150:Y213" si="88">SUM(R150:X150)</f>
        <v>8361.7099999999991</v>
      </c>
      <c r="Z150" s="79">
        <f t="shared" ref="Z150:Z213" si="89">G150-Y150</f>
        <v>744.29000000000087</v>
      </c>
      <c r="AA150" s="79"/>
      <c r="AB150" s="79">
        <f t="shared" ref="AB150:AB213" si="90">Z150</f>
        <v>744.29000000000087</v>
      </c>
      <c r="AC150" s="79"/>
      <c r="AD150" s="79">
        <f t="shared" ref="AD150:AD213" si="91">AB150+Y150</f>
        <v>9106</v>
      </c>
      <c r="AE150" s="79"/>
      <c r="AF150" s="79"/>
      <c r="AG150" s="79"/>
      <c r="AH150" s="79"/>
      <c r="AI150" s="79"/>
      <c r="AJ150" s="52"/>
      <c r="AK150" s="79">
        <f t="shared" ref="AK150:AK213" si="92">G150-AD150</f>
        <v>0</v>
      </c>
      <c r="AL150" s="79"/>
      <c r="AO150">
        <f t="shared" si="82"/>
        <v>1</v>
      </c>
      <c r="AP150" s="248">
        <f t="shared" si="86"/>
        <v>4553</v>
      </c>
      <c r="AQ150" s="248">
        <f t="shared" si="86"/>
        <v>0</v>
      </c>
      <c r="AR150" s="248">
        <f t="shared" si="86"/>
        <v>0</v>
      </c>
      <c r="AS150" s="248">
        <f t="shared" si="86"/>
        <v>0</v>
      </c>
      <c r="AT150" s="248">
        <f t="shared" si="86"/>
        <v>0</v>
      </c>
      <c r="AU150" s="248">
        <f t="shared" si="86"/>
        <v>0</v>
      </c>
      <c r="AV150" s="248">
        <f t="shared" si="86"/>
        <v>4553</v>
      </c>
      <c r="AW150" s="248">
        <f t="shared" si="86"/>
        <v>0</v>
      </c>
      <c r="AX150" s="248">
        <f t="shared" si="86"/>
        <v>0</v>
      </c>
      <c r="AY150" s="248">
        <f t="shared" si="86"/>
        <v>0</v>
      </c>
      <c r="AZ150" s="248">
        <f t="shared" si="86"/>
        <v>0</v>
      </c>
      <c r="BA150" s="248">
        <f t="shared" si="86"/>
        <v>0</v>
      </c>
      <c r="BB150" s="248">
        <f t="shared" si="86"/>
        <v>0</v>
      </c>
      <c r="BC150" s="8">
        <f t="shared" si="77"/>
        <v>9106</v>
      </c>
      <c r="BD150" s="53">
        <f t="shared" si="83"/>
        <v>0</v>
      </c>
      <c r="BE150" s="80">
        <f t="shared" si="84"/>
        <v>0</v>
      </c>
    </row>
    <row r="151" spans="1:57" x14ac:dyDescent="0.25">
      <c r="A151" t="str">
        <f t="shared" si="78"/>
        <v>GRANTS</v>
      </c>
      <c r="B151" s="75" t="s">
        <v>3620</v>
      </c>
      <c r="C151" s="76">
        <v>44027</v>
      </c>
      <c r="D151" s="242">
        <f>Schools!A16</f>
        <v>3023317</v>
      </c>
      <c r="E151" t="str">
        <f>VLOOKUP(D151,Schools!A:B,2,0)</f>
        <v>All Saints' CE Primary School, N20</v>
      </c>
      <c r="F151" t="str">
        <f>VLOOKUP(D151,Schools!$A:$Z,3,0)</f>
        <v>M</v>
      </c>
      <c r="G151" s="79">
        <v>31239</v>
      </c>
      <c r="H151" s="75" t="s">
        <v>3621</v>
      </c>
      <c r="I151" s="75"/>
      <c r="J151" t="str">
        <f t="shared" si="80"/>
        <v>10166/543965</v>
      </c>
      <c r="K151">
        <f>VLOOKUP(D151,Schools!$A:$Z,9,0)</f>
        <v>400015</v>
      </c>
      <c r="L151" s="75" t="s">
        <v>85</v>
      </c>
      <c r="M151" s="160" t="s">
        <v>86</v>
      </c>
      <c r="N151" s="75" t="s">
        <v>4061</v>
      </c>
      <c r="O151" s="78" t="str">
        <f>VLOOKUP(D151,Schools!A:D,4,0)</f>
        <v>Primary</v>
      </c>
      <c r="P151" s="75">
        <f t="shared" si="87"/>
        <v>10166</v>
      </c>
      <c r="Q151" s="78">
        <f t="shared" si="81"/>
        <v>543965</v>
      </c>
      <c r="R151" s="79">
        <v>0</v>
      </c>
      <c r="S151" s="79">
        <v>0</v>
      </c>
      <c r="T151" s="79">
        <v>5036.7700000000004</v>
      </c>
      <c r="U151" s="79">
        <v>2518.38</v>
      </c>
      <c r="V151" s="79">
        <v>2518.38</v>
      </c>
      <c r="W151" s="79">
        <v>2518.38</v>
      </c>
      <c r="X151" s="79">
        <v>2518.38</v>
      </c>
      <c r="Y151" s="79">
        <f t="shared" si="88"/>
        <v>15110.29</v>
      </c>
      <c r="Z151" s="79">
        <f t="shared" si="89"/>
        <v>16128.71</v>
      </c>
      <c r="AA151" s="79"/>
      <c r="AB151" s="79">
        <f t="shared" si="90"/>
        <v>16128.71</v>
      </c>
      <c r="AC151" s="79"/>
      <c r="AD151" s="79">
        <f t="shared" si="91"/>
        <v>31239</v>
      </c>
      <c r="AE151" s="79"/>
      <c r="AF151" s="79"/>
      <c r="AG151" s="79"/>
      <c r="AH151" s="79"/>
      <c r="AI151" s="79"/>
      <c r="AJ151" s="52"/>
      <c r="AK151" s="79">
        <f t="shared" si="92"/>
        <v>0</v>
      </c>
      <c r="AL151" s="79"/>
      <c r="AO151">
        <f t="shared" si="82"/>
        <v>1</v>
      </c>
      <c r="AP151" s="248">
        <f t="shared" si="86"/>
        <v>15619.5</v>
      </c>
      <c r="AQ151" s="248">
        <f t="shared" si="86"/>
        <v>0</v>
      </c>
      <c r="AR151" s="248">
        <f t="shared" si="86"/>
        <v>0</v>
      </c>
      <c r="AS151" s="248">
        <f t="shared" si="86"/>
        <v>0</v>
      </c>
      <c r="AT151" s="248">
        <f t="shared" si="86"/>
        <v>0</v>
      </c>
      <c r="AU151" s="248">
        <f t="shared" si="86"/>
        <v>0</v>
      </c>
      <c r="AV151" s="248">
        <f t="shared" si="86"/>
        <v>15619.5</v>
      </c>
      <c r="AW151" s="248">
        <f t="shared" si="86"/>
        <v>0</v>
      </c>
      <c r="AX151" s="248">
        <f t="shared" si="86"/>
        <v>0</v>
      </c>
      <c r="AY151" s="248">
        <f t="shared" si="86"/>
        <v>0</v>
      </c>
      <c r="AZ151" s="248">
        <f t="shared" si="86"/>
        <v>0</v>
      </c>
      <c r="BA151" s="248">
        <f t="shared" si="86"/>
        <v>0</v>
      </c>
      <c r="BB151" s="248">
        <f t="shared" si="86"/>
        <v>0</v>
      </c>
      <c r="BC151" s="8">
        <f t="shared" si="77"/>
        <v>31239</v>
      </c>
      <c r="BD151" s="53">
        <f t="shared" si="83"/>
        <v>0</v>
      </c>
      <c r="BE151" s="80">
        <f t="shared" si="84"/>
        <v>0</v>
      </c>
    </row>
    <row r="152" spans="1:57" x14ac:dyDescent="0.25">
      <c r="A152" t="str">
        <f t="shared" si="78"/>
        <v>GRANTS</v>
      </c>
      <c r="B152" s="75" t="s">
        <v>3620</v>
      </c>
      <c r="C152" s="76">
        <v>44027</v>
      </c>
      <c r="D152" s="242">
        <f>Schools!A18</f>
        <v>3023500</v>
      </c>
      <c r="E152" t="str">
        <f>VLOOKUP(D152,Schools!A:B,2,0)</f>
        <v>Annunciation Catholic Infant School</v>
      </c>
      <c r="F152" t="str">
        <f>VLOOKUP(D152,Schools!$A:$Z,3,0)</f>
        <v>M</v>
      </c>
      <c r="G152" s="79">
        <v>47588</v>
      </c>
      <c r="H152" s="75" t="s">
        <v>3621</v>
      </c>
      <c r="I152" s="75"/>
      <c r="J152" t="str">
        <f t="shared" si="80"/>
        <v>10166/543965</v>
      </c>
      <c r="K152">
        <f>VLOOKUP(D152,Schools!$A:$Z,9,0)</f>
        <v>400023</v>
      </c>
      <c r="L152" s="75" t="s">
        <v>85</v>
      </c>
      <c r="M152" s="160" t="s">
        <v>86</v>
      </c>
      <c r="N152" s="75" t="s">
        <v>4061</v>
      </c>
      <c r="O152" s="78" t="str">
        <f>VLOOKUP(D152,Schools!A:D,4,0)</f>
        <v>Primary</v>
      </c>
      <c r="P152" s="75">
        <f t="shared" si="87"/>
        <v>10166</v>
      </c>
      <c r="Q152" s="78">
        <f t="shared" si="81"/>
        <v>543965</v>
      </c>
      <c r="R152" s="79">
        <v>0</v>
      </c>
      <c r="S152" s="79">
        <v>0</v>
      </c>
      <c r="T152" s="79">
        <v>7966.77</v>
      </c>
      <c r="U152" s="79">
        <v>3983.38</v>
      </c>
      <c r="V152" s="79">
        <v>3983.38</v>
      </c>
      <c r="W152" s="79">
        <v>3983.38</v>
      </c>
      <c r="X152" s="79">
        <v>3983.38</v>
      </c>
      <c r="Y152" s="79">
        <f t="shared" si="88"/>
        <v>23900.290000000005</v>
      </c>
      <c r="Z152" s="79">
        <f t="shared" si="89"/>
        <v>23687.709999999995</v>
      </c>
      <c r="AA152" s="79"/>
      <c r="AB152" s="79">
        <f t="shared" si="90"/>
        <v>23687.709999999995</v>
      </c>
      <c r="AC152" s="79"/>
      <c r="AD152" s="79">
        <f t="shared" si="91"/>
        <v>47588</v>
      </c>
      <c r="AE152" s="79"/>
      <c r="AF152" s="79"/>
      <c r="AG152" s="79"/>
      <c r="AH152" s="79"/>
      <c r="AI152" s="79"/>
      <c r="AJ152" s="52"/>
      <c r="AK152" s="79">
        <f t="shared" si="92"/>
        <v>0</v>
      </c>
      <c r="AL152" s="79"/>
      <c r="AO152">
        <f t="shared" si="82"/>
        <v>1</v>
      </c>
      <c r="AP152" s="248">
        <f t="shared" si="86"/>
        <v>23794</v>
      </c>
      <c r="AQ152" s="248">
        <f t="shared" si="86"/>
        <v>0</v>
      </c>
      <c r="AR152" s="248">
        <f t="shared" si="86"/>
        <v>0</v>
      </c>
      <c r="AS152" s="248">
        <f t="shared" si="86"/>
        <v>0</v>
      </c>
      <c r="AT152" s="248">
        <f t="shared" si="86"/>
        <v>0</v>
      </c>
      <c r="AU152" s="248">
        <f t="shared" si="86"/>
        <v>0</v>
      </c>
      <c r="AV152" s="248">
        <f t="shared" si="86"/>
        <v>23794</v>
      </c>
      <c r="AW152" s="248">
        <f t="shared" si="86"/>
        <v>0</v>
      </c>
      <c r="AX152" s="248">
        <f t="shared" si="86"/>
        <v>0</v>
      </c>
      <c r="AY152" s="248">
        <f t="shared" si="86"/>
        <v>0</v>
      </c>
      <c r="AZ152" s="248">
        <f t="shared" si="86"/>
        <v>0</v>
      </c>
      <c r="BA152" s="248">
        <f t="shared" si="86"/>
        <v>0</v>
      </c>
      <c r="BB152" s="248">
        <f t="shared" si="86"/>
        <v>0</v>
      </c>
      <c r="BC152" s="8">
        <f t="shared" si="77"/>
        <v>47588</v>
      </c>
      <c r="BD152" s="53">
        <f t="shared" si="83"/>
        <v>0</v>
      </c>
      <c r="BE152" s="80">
        <f t="shared" si="84"/>
        <v>0</v>
      </c>
    </row>
    <row r="153" spans="1:57" x14ac:dyDescent="0.25">
      <c r="A153" t="str">
        <f t="shared" si="78"/>
        <v>GRANTS</v>
      </c>
      <c r="B153" s="75" t="s">
        <v>3620</v>
      </c>
      <c r="C153" s="76">
        <v>44027</v>
      </c>
      <c r="D153" s="242">
        <f>Schools!A21</f>
        <v>3022002</v>
      </c>
      <c r="E153" t="str">
        <f>VLOOKUP(D153,Schools!A:B,2,0)</f>
        <v>Barnfield School</v>
      </c>
      <c r="F153" t="str">
        <f>VLOOKUP(D153,Schools!$A:$Z,3,0)</f>
        <v>M</v>
      </c>
      <c r="G153" s="79">
        <v>56905</v>
      </c>
      <c r="H153" s="75" t="s">
        <v>3621</v>
      </c>
      <c r="I153" s="75"/>
      <c r="J153" t="str">
        <f t="shared" si="80"/>
        <v>10166/543965</v>
      </c>
      <c r="K153">
        <f>VLOOKUP(D153,Schools!$A:$Z,9,0)</f>
        <v>400005</v>
      </c>
      <c r="L153" s="75" t="s">
        <v>85</v>
      </c>
      <c r="M153" s="160" t="s">
        <v>86</v>
      </c>
      <c r="N153" s="75" t="s">
        <v>4061</v>
      </c>
      <c r="O153" s="78" t="str">
        <f>VLOOKUP(D153,Schools!A:D,4,0)</f>
        <v>Primary</v>
      </c>
      <c r="P153" s="75">
        <f t="shared" si="87"/>
        <v>10166</v>
      </c>
      <c r="Q153" s="78">
        <f t="shared" si="81"/>
        <v>543965</v>
      </c>
      <c r="R153" s="79">
        <v>0</v>
      </c>
      <c r="S153" s="79">
        <v>0</v>
      </c>
      <c r="T153" s="79">
        <v>7941.69</v>
      </c>
      <c r="U153" s="79">
        <v>3970.85</v>
      </c>
      <c r="V153" s="79">
        <v>3970.85</v>
      </c>
      <c r="W153" s="79">
        <v>3970.85</v>
      </c>
      <c r="X153" s="79">
        <v>3970.85</v>
      </c>
      <c r="Y153" s="79">
        <f t="shared" si="88"/>
        <v>23825.089999999997</v>
      </c>
      <c r="Z153" s="79">
        <f t="shared" si="89"/>
        <v>33079.910000000003</v>
      </c>
      <c r="AA153" s="79"/>
      <c r="AB153" s="79">
        <f t="shared" si="90"/>
        <v>33079.910000000003</v>
      </c>
      <c r="AC153" s="79"/>
      <c r="AD153" s="79">
        <f t="shared" si="91"/>
        <v>56905</v>
      </c>
      <c r="AE153" s="79"/>
      <c r="AF153" s="79"/>
      <c r="AG153" s="79"/>
      <c r="AH153" s="79"/>
      <c r="AI153" s="79"/>
      <c r="AJ153" s="52"/>
      <c r="AK153" s="79">
        <f t="shared" si="92"/>
        <v>0</v>
      </c>
      <c r="AL153" s="79"/>
      <c r="AO153">
        <f t="shared" si="82"/>
        <v>1</v>
      </c>
      <c r="AP153" s="248">
        <f t="shared" si="86"/>
        <v>28452.5</v>
      </c>
      <c r="AQ153" s="248">
        <f t="shared" si="86"/>
        <v>0</v>
      </c>
      <c r="AR153" s="248">
        <f t="shared" si="86"/>
        <v>0</v>
      </c>
      <c r="AS153" s="248">
        <f t="shared" si="86"/>
        <v>0</v>
      </c>
      <c r="AT153" s="248">
        <f t="shared" si="86"/>
        <v>0</v>
      </c>
      <c r="AU153" s="248">
        <f t="shared" si="86"/>
        <v>0</v>
      </c>
      <c r="AV153" s="248">
        <f t="shared" si="86"/>
        <v>28452.5</v>
      </c>
      <c r="AW153" s="248">
        <f t="shared" si="86"/>
        <v>0</v>
      </c>
      <c r="AX153" s="248">
        <f t="shared" si="86"/>
        <v>0</v>
      </c>
      <c r="AY153" s="248">
        <f t="shared" si="86"/>
        <v>0</v>
      </c>
      <c r="AZ153" s="248">
        <f t="shared" si="86"/>
        <v>0</v>
      </c>
      <c r="BA153" s="248">
        <f t="shared" si="86"/>
        <v>0</v>
      </c>
      <c r="BB153" s="248">
        <f t="shared" si="86"/>
        <v>0</v>
      </c>
      <c r="BC153" s="8">
        <f t="shared" si="77"/>
        <v>56905</v>
      </c>
      <c r="BD153" s="53">
        <f t="shared" si="83"/>
        <v>0</v>
      </c>
      <c r="BE153" s="80">
        <f t="shared" si="84"/>
        <v>0</v>
      </c>
    </row>
    <row r="154" spans="1:57" x14ac:dyDescent="0.25">
      <c r="A154" t="str">
        <f t="shared" si="78"/>
        <v>GRANTS</v>
      </c>
      <c r="B154" s="75" t="s">
        <v>3620</v>
      </c>
      <c r="C154" s="76">
        <v>44027</v>
      </c>
      <c r="D154" s="242">
        <f>Schools!A22</f>
        <v>3022079</v>
      </c>
      <c r="E154" t="str">
        <f>VLOOKUP(D154,Schools!A:B,2,0)</f>
        <v>Beis Yaakov</v>
      </c>
      <c r="F154" t="str">
        <f>VLOOKUP(D154,Schools!$A:$Z,3,0)</f>
        <v>M</v>
      </c>
      <c r="G154" s="79">
        <v>78629</v>
      </c>
      <c r="H154" s="75" t="s">
        <v>3621</v>
      </c>
      <c r="I154" s="75"/>
      <c r="J154" t="str">
        <f t="shared" si="80"/>
        <v>10166/543965</v>
      </c>
      <c r="K154">
        <f>VLOOKUP(D154,Schools!$A:$Z,9,0)</f>
        <v>400070</v>
      </c>
      <c r="L154" s="75" t="s">
        <v>85</v>
      </c>
      <c r="M154" s="160" t="s">
        <v>86</v>
      </c>
      <c r="N154" s="75" t="s">
        <v>4061</v>
      </c>
      <c r="O154" s="78" t="str">
        <f>VLOOKUP(D154,Schools!A:D,4,0)</f>
        <v>Primary</v>
      </c>
      <c r="P154" s="75">
        <f t="shared" si="87"/>
        <v>10166</v>
      </c>
      <c r="Q154" s="78">
        <f t="shared" si="81"/>
        <v>543965</v>
      </c>
      <c r="R154" s="79">
        <v>0</v>
      </c>
      <c r="S154" s="79">
        <v>0</v>
      </c>
      <c r="T154" s="79">
        <v>11048.31</v>
      </c>
      <c r="U154" s="79">
        <v>5524.15</v>
      </c>
      <c r="V154" s="79">
        <v>5524.15</v>
      </c>
      <c r="W154" s="79">
        <v>5524.15</v>
      </c>
      <c r="X154" s="79">
        <v>5524.15</v>
      </c>
      <c r="Y154" s="79">
        <f t="shared" si="88"/>
        <v>33144.910000000003</v>
      </c>
      <c r="Z154" s="79">
        <f t="shared" si="89"/>
        <v>45484.09</v>
      </c>
      <c r="AA154" s="79"/>
      <c r="AB154" s="79">
        <f t="shared" si="90"/>
        <v>45484.09</v>
      </c>
      <c r="AC154" s="79"/>
      <c r="AD154" s="79">
        <f t="shared" si="91"/>
        <v>78629</v>
      </c>
      <c r="AE154" s="79"/>
      <c r="AF154" s="79"/>
      <c r="AG154" s="79"/>
      <c r="AH154" s="79"/>
      <c r="AI154" s="79"/>
      <c r="AJ154" s="52"/>
      <c r="AK154" s="79">
        <f t="shared" si="92"/>
        <v>0</v>
      </c>
      <c r="AL154" s="79"/>
      <c r="AO154">
        <f t="shared" si="82"/>
        <v>1</v>
      </c>
      <c r="AP154" s="248">
        <f t="shared" si="86"/>
        <v>39314.5</v>
      </c>
      <c r="AQ154" s="248">
        <f t="shared" si="86"/>
        <v>0</v>
      </c>
      <c r="AR154" s="248">
        <f t="shared" si="86"/>
        <v>0</v>
      </c>
      <c r="AS154" s="248">
        <f t="shared" si="86"/>
        <v>0</v>
      </c>
      <c r="AT154" s="248">
        <f t="shared" si="86"/>
        <v>0</v>
      </c>
      <c r="AU154" s="248">
        <f t="shared" si="86"/>
        <v>0</v>
      </c>
      <c r="AV154" s="248">
        <f t="shared" si="86"/>
        <v>39314.5</v>
      </c>
      <c r="AW154" s="248">
        <f t="shared" si="86"/>
        <v>0</v>
      </c>
      <c r="AX154" s="248">
        <f t="shared" si="86"/>
        <v>0</v>
      </c>
      <c r="AY154" s="248">
        <f t="shared" si="86"/>
        <v>0</v>
      </c>
      <c r="AZ154" s="248">
        <f t="shared" si="86"/>
        <v>0</v>
      </c>
      <c r="BA154" s="248">
        <f t="shared" si="86"/>
        <v>0</v>
      </c>
      <c r="BB154" s="248">
        <f t="shared" si="86"/>
        <v>0</v>
      </c>
      <c r="BC154" s="8">
        <f t="shared" si="77"/>
        <v>78629</v>
      </c>
      <c r="BD154" s="53">
        <f t="shared" si="83"/>
        <v>0</v>
      </c>
      <c r="BE154" s="80">
        <f t="shared" si="84"/>
        <v>0</v>
      </c>
    </row>
    <row r="155" spans="1:57" x14ac:dyDescent="0.25">
      <c r="A155" t="str">
        <f t="shared" si="78"/>
        <v>GRANTS</v>
      </c>
      <c r="B155" s="75" t="s">
        <v>3620</v>
      </c>
      <c r="C155" s="76">
        <v>44027</v>
      </c>
      <c r="D155" s="242">
        <f>Schools!A23</f>
        <v>3023524</v>
      </c>
      <c r="E155" t="str">
        <f>VLOOKUP(D155,Schools!A:B,2,0)</f>
        <v>Beit Shvidler Primary School</v>
      </c>
      <c r="F155" t="str">
        <f>VLOOKUP(D155,Schools!$A:$Z,3,0)</f>
        <v>M</v>
      </c>
      <c r="G155" s="79">
        <v>33388</v>
      </c>
      <c r="H155" s="75" t="s">
        <v>3621</v>
      </c>
      <c r="I155" s="75"/>
      <c r="J155" t="str">
        <f t="shared" si="80"/>
        <v>10166/543965</v>
      </c>
      <c r="K155">
        <f>VLOOKUP(D155,Schools!$A:$Z,9,0)</f>
        <v>400150</v>
      </c>
      <c r="L155" s="75" t="s">
        <v>85</v>
      </c>
      <c r="M155" s="160" t="s">
        <v>86</v>
      </c>
      <c r="N155" s="75" t="s">
        <v>4061</v>
      </c>
      <c r="O155" s="78" t="str">
        <f>VLOOKUP(D155,Schools!A:D,4,0)</f>
        <v>Primary</v>
      </c>
      <c r="P155" s="75">
        <f t="shared" si="87"/>
        <v>10166</v>
      </c>
      <c r="Q155" s="78">
        <f t="shared" si="81"/>
        <v>543965</v>
      </c>
      <c r="R155" s="79">
        <v>0</v>
      </c>
      <c r="S155" s="79">
        <v>0</v>
      </c>
      <c r="T155" s="79">
        <v>5420.46</v>
      </c>
      <c r="U155" s="79">
        <v>2710.23</v>
      </c>
      <c r="V155" s="79">
        <v>2710.23</v>
      </c>
      <c r="W155" s="79">
        <v>2710.23</v>
      </c>
      <c r="X155" s="79">
        <v>2710.23</v>
      </c>
      <c r="Y155" s="79">
        <f t="shared" si="88"/>
        <v>16261.38</v>
      </c>
      <c r="Z155" s="79">
        <f t="shared" si="89"/>
        <v>17126.620000000003</v>
      </c>
      <c r="AA155" s="79"/>
      <c r="AB155" s="79">
        <f t="shared" si="90"/>
        <v>17126.620000000003</v>
      </c>
      <c r="AC155" s="79"/>
      <c r="AD155" s="79">
        <f t="shared" si="91"/>
        <v>33388</v>
      </c>
      <c r="AE155" s="79"/>
      <c r="AF155" s="79"/>
      <c r="AG155" s="79"/>
      <c r="AH155" s="79"/>
      <c r="AI155" s="79"/>
      <c r="AJ155" s="52"/>
      <c r="AK155" s="79">
        <f t="shared" si="92"/>
        <v>0</v>
      </c>
      <c r="AL155" s="79"/>
      <c r="AO155">
        <f t="shared" si="82"/>
        <v>1</v>
      </c>
      <c r="AP155" s="248">
        <f t="shared" si="86"/>
        <v>16694</v>
      </c>
      <c r="AQ155" s="248">
        <f t="shared" si="86"/>
        <v>0</v>
      </c>
      <c r="AR155" s="248">
        <f t="shared" si="86"/>
        <v>0</v>
      </c>
      <c r="AS155" s="248">
        <f t="shared" si="86"/>
        <v>0</v>
      </c>
      <c r="AT155" s="248">
        <f t="shared" si="86"/>
        <v>0</v>
      </c>
      <c r="AU155" s="248">
        <f t="shared" si="86"/>
        <v>0</v>
      </c>
      <c r="AV155" s="248">
        <f t="shared" si="86"/>
        <v>16694</v>
      </c>
      <c r="AW155" s="248">
        <f t="shared" si="86"/>
        <v>0</v>
      </c>
      <c r="AX155" s="248">
        <f t="shared" si="86"/>
        <v>0</v>
      </c>
      <c r="AY155" s="248">
        <f t="shared" si="86"/>
        <v>0</v>
      </c>
      <c r="AZ155" s="248">
        <f t="shared" si="86"/>
        <v>0</v>
      </c>
      <c r="BA155" s="248">
        <f t="shared" si="86"/>
        <v>0</v>
      </c>
      <c r="BB155" s="248">
        <f t="shared" si="86"/>
        <v>0</v>
      </c>
      <c r="BC155" s="8">
        <f t="shared" si="77"/>
        <v>33388</v>
      </c>
      <c r="BD155" s="53">
        <f t="shared" si="83"/>
        <v>0</v>
      </c>
      <c r="BE155" s="80">
        <f t="shared" si="84"/>
        <v>0</v>
      </c>
    </row>
    <row r="156" spans="1:57" x14ac:dyDescent="0.25">
      <c r="A156" t="str">
        <f t="shared" si="78"/>
        <v>GRANTS</v>
      </c>
      <c r="B156" s="75" t="s">
        <v>3620</v>
      </c>
      <c r="C156" s="76">
        <v>44027</v>
      </c>
      <c r="D156" s="242">
        <f>Schools!A24</f>
        <v>3022003</v>
      </c>
      <c r="E156" t="str">
        <f>VLOOKUP(D156,Schools!A:B,2,0)</f>
        <v>Bell Lane Primary School</v>
      </c>
      <c r="F156" t="str">
        <f>VLOOKUP(D156,Schools!$A:$Z,3,0)</f>
        <v>M</v>
      </c>
      <c r="G156" s="79">
        <v>37335</v>
      </c>
      <c r="H156" s="75" t="s">
        <v>3621</v>
      </c>
      <c r="I156" s="75"/>
      <c r="J156" t="str">
        <f t="shared" si="80"/>
        <v>10166/543965</v>
      </c>
      <c r="K156">
        <f>VLOOKUP(D156,Schools!$A:$Z,9,0)</f>
        <v>400051</v>
      </c>
      <c r="L156" s="75" t="s">
        <v>85</v>
      </c>
      <c r="M156" s="160" t="s">
        <v>86</v>
      </c>
      <c r="N156" s="75" t="s">
        <v>4061</v>
      </c>
      <c r="O156" s="78" t="str">
        <f>VLOOKUP(D156,Schools!A:D,4,0)</f>
        <v>Primary</v>
      </c>
      <c r="P156" s="75">
        <f t="shared" si="87"/>
        <v>10166</v>
      </c>
      <c r="Q156" s="78">
        <f t="shared" si="81"/>
        <v>543965</v>
      </c>
      <c r="R156" s="79">
        <v>0</v>
      </c>
      <c r="S156" s="79">
        <v>0</v>
      </c>
      <c r="T156" s="79">
        <v>4913.54</v>
      </c>
      <c r="U156" s="79">
        <v>2456.77</v>
      </c>
      <c r="V156" s="79">
        <v>2456.77</v>
      </c>
      <c r="W156" s="79">
        <v>2456.77</v>
      </c>
      <c r="X156" s="79">
        <v>2456.77</v>
      </c>
      <c r="Y156" s="79">
        <f t="shared" si="88"/>
        <v>14740.62</v>
      </c>
      <c r="Z156" s="79">
        <f t="shared" si="89"/>
        <v>22594.379999999997</v>
      </c>
      <c r="AA156" s="79"/>
      <c r="AB156" s="79">
        <f t="shared" si="90"/>
        <v>22594.379999999997</v>
      </c>
      <c r="AC156" s="79"/>
      <c r="AD156" s="79">
        <f t="shared" si="91"/>
        <v>37335</v>
      </c>
      <c r="AE156" s="79"/>
      <c r="AF156" s="79"/>
      <c r="AG156" s="79"/>
      <c r="AH156" s="79"/>
      <c r="AI156" s="79"/>
      <c r="AJ156" s="52"/>
      <c r="AK156" s="79">
        <f t="shared" si="92"/>
        <v>0</v>
      </c>
      <c r="AL156" s="79"/>
      <c r="AO156">
        <f t="shared" si="82"/>
        <v>1</v>
      </c>
      <c r="AP156" s="248">
        <f t="shared" si="86"/>
        <v>18667.5</v>
      </c>
      <c r="AQ156" s="248">
        <f t="shared" si="86"/>
        <v>0</v>
      </c>
      <c r="AR156" s="248">
        <f t="shared" si="86"/>
        <v>0</v>
      </c>
      <c r="AS156" s="248">
        <f t="shared" si="86"/>
        <v>0</v>
      </c>
      <c r="AT156" s="248">
        <f t="shared" si="86"/>
        <v>0</v>
      </c>
      <c r="AU156" s="248">
        <f t="shared" si="86"/>
        <v>0</v>
      </c>
      <c r="AV156" s="248">
        <f t="shared" si="86"/>
        <v>18667.5</v>
      </c>
      <c r="AW156" s="248">
        <f t="shared" si="86"/>
        <v>0</v>
      </c>
      <c r="AX156" s="248">
        <f t="shared" si="86"/>
        <v>0</v>
      </c>
      <c r="AY156" s="248">
        <f t="shared" si="86"/>
        <v>0</v>
      </c>
      <c r="AZ156" s="248">
        <f t="shared" si="86"/>
        <v>0</v>
      </c>
      <c r="BA156" s="248">
        <f t="shared" si="86"/>
        <v>0</v>
      </c>
      <c r="BB156" s="248">
        <f t="shared" si="86"/>
        <v>0</v>
      </c>
      <c r="BC156" s="8">
        <f t="shared" si="77"/>
        <v>37335</v>
      </c>
      <c r="BD156" s="53">
        <f t="shared" si="83"/>
        <v>0</v>
      </c>
      <c r="BE156" s="80">
        <f t="shared" si="84"/>
        <v>0</v>
      </c>
    </row>
    <row r="157" spans="1:57" x14ac:dyDescent="0.25">
      <c r="A157" t="str">
        <f t="shared" si="78"/>
        <v>GRANTS</v>
      </c>
      <c r="B157" s="75" t="s">
        <v>3620</v>
      </c>
      <c r="C157" s="76">
        <v>44027</v>
      </c>
      <c r="D157" s="242">
        <f>Schools!A25</f>
        <v>3023511</v>
      </c>
      <c r="E157" t="str">
        <f>VLOOKUP(D157,Schools!A:B,2,0)</f>
        <v>Blessed Dominic School</v>
      </c>
      <c r="F157" t="str">
        <f>VLOOKUP(D157,Schools!$A:$Z,3,0)</f>
        <v>M</v>
      </c>
      <c r="G157" s="79">
        <v>48421</v>
      </c>
      <c r="H157" s="75" t="s">
        <v>3621</v>
      </c>
      <c r="I157" s="75"/>
      <c r="J157" t="str">
        <f t="shared" si="80"/>
        <v>10166/543965</v>
      </c>
      <c r="K157">
        <f>VLOOKUP(D157,Schools!$A:$Z,9,0)</f>
        <v>400024</v>
      </c>
      <c r="L157" s="75" t="s">
        <v>85</v>
      </c>
      <c r="M157" s="160" t="s">
        <v>86</v>
      </c>
      <c r="N157" s="75" t="s">
        <v>4061</v>
      </c>
      <c r="O157" s="78" t="str">
        <f>VLOOKUP(D157,Schools!A:D,4,0)</f>
        <v>Primary</v>
      </c>
      <c r="P157" s="75">
        <f t="shared" si="87"/>
        <v>10166</v>
      </c>
      <c r="Q157" s="78">
        <f t="shared" si="81"/>
        <v>543965</v>
      </c>
      <c r="R157" s="79">
        <v>0</v>
      </c>
      <c r="S157" s="79">
        <v>0</v>
      </c>
      <c r="T157" s="79">
        <v>7210.46</v>
      </c>
      <c r="U157" s="79">
        <v>3605.23</v>
      </c>
      <c r="V157" s="79">
        <v>3605.23</v>
      </c>
      <c r="W157" s="79">
        <v>3605.23</v>
      </c>
      <c r="X157" s="79">
        <v>3605.23</v>
      </c>
      <c r="Y157" s="79">
        <f t="shared" si="88"/>
        <v>21631.38</v>
      </c>
      <c r="Z157" s="79">
        <f t="shared" si="89"/>
        <v>26789.62</v>
      </c>
      <c r="AA157" s="79"/>
      <c r="AB157" s="79">
        <f t="shared" si="90"/>
        <v>26789.62</v>
      </c>
      <c r="AC157" s="79"/>
      <c r="AD157" s="79">
        <f t="shared" si="91"/>
        <v>48421</v>
      </c>
      <c r="AE157" s="79"/>
      <c r="AF157" s="79"/>
      <c r="AG157" s="79"/>
      <c r="AH157" s="79"/>
      <c r="AI157" s="79"/>
      <c r="AJ157" s="52"/>
      <c r="AK157" s="79">
        <f t="shared" si="92"/>
        <v>0</v>
      </c>
      <c r="AL157" s="79"/>
      <c r="AO157">
        <f t="shared" si="82"/>
        <v>1</v>
      </c>
      <c r="AP157" s="248">
        <f t="shared" si="86"/>
        <v>24210.5</v>
      </c>
      <c r="AQ157" s="248">
        <f t="shared" si="86"/>
        <v>0</v>
      </c>
      <c r="AR157" s="248">
        <f t="shared" si="86"/>
        <v>0</v>
      </c>
      <c r="AS157" s="248">
        <f t="shared" si="86"/>
        <v>0</v>
      </c>
      <c r="AT157" s="248">
        <f t="shared" si="86"/>
        <v>0</v>
      </c>
      <c r="AU157" s="248">
        <f t="shared" si="86"/>
        <v>0</v>
      </c>
      <c r="AV157" s="248">
        <f t="shared" si="86"/>
        <v>24210.5</v>
      </c>
      <c r="AW157" s="248">
        <f t="shared" si="86"/>
        <v>0</v>
      </c>
      <c r="AX157" s="248">
        <f t="shared" si="86"/>
        <v>0</v>
      </c>
      <c r="AY157" s="248">
        <f t="shared" si="86"/>
        <v>0</v>
      </c>
      <c r="AZ157" s="248">
        <f t="shared" si="86"/>
        <v>0</v>
      </c>
      <c r="BA157" s="248">
        <f t="shared" si="86"/>
        <v>0</v>
      </c>
      <c r="BB157" s="248">
        <f t="shared" si="86"/>
        <v>0</v>
      </c>
      <c r="BC157" s="8">
        <f t="shared" si="77"/>
        <v>48421</v>
      </c>
      <c r="BD157" s="53">
        <f t="shared" si="83"/>
        <v>0</v>
      </c>
      <c r="BE157" s="80">
        <f t="shared" si="84"/>
        <v>0</v>
      </c>
    </row>
    <row r="158" spans="1:57" x14ac:dyDescent="0.25">
      <c r="A158" t="str">
        <f t="shared" si="78"/>
        <v>GRANTS</v>
      </c>
      <c r="B158" s="75" t="s">
        <v>3620</v>
      </c>
      <c r="C158" s="76">
        <v>44027</v>
      </c>
      <c r="D158" s="242">
        <f>Schools!A27</f>
        <v>3022008</v>
      </c>
      <c r="E158" t="str">
        <f>VLOOKUP(D158,Schools!A:B,2,0)</f>
        <v>Brookland Infant  &amp; Nursery School</v>
      </c>
      <c r="F158" t="str">
        <f>VLOOKUP(D158,Schools!$A:$Z,3,0)</f>
        <v>M</v>
      </c>
      <c r="G158" s="79">
        <v>100632</v>
      </c>
      <c r="H158" s="75" t="s">
        <v>3621</v>
      </c>
      <c r="I158" s="75"/>
      <c r="J158" t="str">
        <f t="shared" si="80"/>
        <v>10166/543965</v>
      </c>
      <c r="K158">
        <f>VLOOKUP(D158,Schools!$A:$Z,9,0)</f>
        <v>400057</v>
      </c>
      <c r="L158" s="75" t="s">
        <v>85</v>
      </c>
      <c r="M158" s="160" t="s">
        <v>86</v>
      </c>
      <c r="N158" s="75" t="s">
        <v>4061</v>
      </c>
      <c r="O158" s="78" t="str">
        <f>VLOOKUP(D158,Schools!A:D,4,0)</f>
        <v>Primary</v>
      </c>
      <c r="P158" s="75">
        <f t="shared" si="87"/>
        <v>10166</v>
      </c>
      <c r="Q158" s="78">
        <f t="shared" si="81"/>
        <v>543965</v>
      </c>
      <c r="R158" s="79">
        <v>0</v>
      </c>
      <c r="S158" s="79">
        <v>0</v>
      </c>
      <c r="T158" s="79">
        <v>14356.62</v>
      </c>
      <c r="U158" s="79">
        <v>7178.31</v>
      </c>
      <c r="V158" s="79">
        <v>7178.31</v>
      </c>
      <c r="W158" s="79">
        <v>7178.31</v>
      </c>
      <c r="X158" s="79">
        <v>7178.31</v>
      </c>
      <c r="Y158" s="79">
        <f t="shared" si="88"/>
        <v>43069.86</v>
      </c>
      <c r="Z158" s="79">
        <f t="shared" si="89"/>
        <v>57562.14</v>
      </c>
      <c r="AA158" s="79"/>
      <c r="AB158" s="79">
        <f t="shared" si="90"/>
        <v>57562.14</v>
      </c>
      <c r="AC158" s="79"/>
      <c r="AD158" s="79">
        <f t="shared" si="91"/>
        <v>100632</v>
      </c>
      <c r="AE158" s="79"/>
      <c r="AF158" s="79"/>
      <c r="AG158" s="79"/>
      <c r="AH158" s="79"/>
      <c r="AI158" s="79"/>
      <c r="AJ158" s="52"/>
      <c r="AK158" s="79">
        <f t="shared" si="92"/>
        <v>0</v>
      </c>
      <c r="AL158" s="79"/>
      <c r="AO158">
        <f t="shared" si="82"/>
        <v>1</v>
      </c>
      <c r="AP158" s="248">
        <f t="shared" si="86"/>
        <v>50316</v>
      </c>
      <c r="AQ158" s="248">
        <f t="shared" si="86"/>
        <v>0</v>
      </c>
      <c r="AR158" s="248">
        <f t="shared" si="86"/>
        <v>0</v>
      </c>
      <c r="AS158" s="248">
        <f t="shared" si="86"/>
        <v>0</v>
      </c>
      <c r="AT158" s="248">
        <f t="shared" si="86"/>
        <v>0</v>
      </c>
      <c r="AU158" s="248">
        <f t="shared" si="86"/>
        <v>0</v>
      </c>
      <c r="AV158" s="248">
        <f t="shared" si="86"/>
        <v>50316</v>
      </c>
      <c r="AW158" s="248">
        <f t="shared" si="86"/>
        <v>0</v>
      </c>
      <c r="AX158" s="248">
        <f t="shared" si="86"/>
        <v>0</v>
      </c>
      <c r="AY158" s="248">
        <f t="shared" si="86"/>
        <v>0</v>
      </c>
      <c r="AZ158" s="248">
        <f t="shared" si="86"/>
        <v>0</v>
      </c>
      <c r="BA158" s="248">
        <f t="shared" si="86"/>
        <v>0</v>
      </c>
      <c r="BB158" s="248">
        <f t="shared" si="86"/>
        <v>0</v>
      </c>
      <c r="BC158" s="8">
        <f t="shared" si="77"/>
        <v>100632</v>
      </c>
      <c r="BD158" s="53">
        <f t="shared" si="83"/>
        <v>0</v>
      </c>
      <c r="BE158" s="80">
        <f t="shared" si="84"/>
        <v>0</v>
      </c>
    </row>
    <row r="159" spans="1:57" x14ac:dyDescent="0.25">
      <c r="A159" t="str">
        <f t="shared" si="78"/>
        <v>GRANTS</v>
      </c>
      <c r="B159" s="75" t="s">
        <v>3620</v>
      </c>
      <c r="C159" s="76">
        <v>44027</v>
      </c>
      <c r="D159" s="242">
        <f>Schools!A29</f>
        <v>3022009</v>
      </c>
      <c r="E159" t="str">
        <f>VLOOKUP(D159,Schools!A:B,2,0)</f>
        <v>Brunswick Park Primary &amp; Nursery School</v>
      </c>
      <c r="F159" t="str">
        <f>VLOOKUP(D159,Schools!$A:$Z,3,0)</f>
        <v>M</v>
      </c>
      <c r="G159" s="79">
        <v>46941</v>
      </c>
      <c r="H159" s="75" t="s">
        <v>3621</v>
      </c>
      <c r="I159" s="75"/>
      <c r="J159" t="str">
        <f t="shared" si="80"/>
        <v>10166/543965</v>
      </c>
      <c r="K159">
        <f>VLOOKUP(D159,Schools!$A:$Z,9,0)</f>
        <v>400061</v>
      </c>
      <c r="L159" s="75" t="s">
        <v>85</v>
      </c>
      <c r="M159" s="160" t="s">
        <v>86</v>
      </c>
      <c r="N159" s="75" t="s">
        <v>4061</v>
      </c>
      <c r="O159" s="78" t="str">
        <f>VLOOKUP(D159,Schools!A:D,4,0)</f>
        <v>Primary</v>
      </c>
      <c r="P159" s="75">
        <f t="shared" si="87"/>
        <v>10166</v>
      </c>
      <c r="Q159" s="78">
        <f t="shared" si="81"/>
        <v>543965</v>
      </c>
      <c r="R159" s="79">
        <v>0</v>
      </c>
      <c r="S159" s="79">
        <v>0</v>
      </c>
      <c r="T159" s="79">
        <v>8112.62</v>
      </c>
      <c r="U159" s="79">
        <v>4056.31</v>
      </c>
      <c r="V159" s="79">
        <v>4056.31</v>
      </c>
      <c r="W159" s="79">
        <v>4056.31</v>
      </c>
      <c r="X159" s="79">
        <v>4056.31</v>
      </c>
      <c r="Y159" s="79">
        <f t="shared" si="88"/>
        <v>24337.86</v>
      </c>
      <c r="Z159" s="79">
        <f t="shared" si="89"/>
        <v>22603.14</v>
      </c>
      <c r="AA159" s="79"/>
      <c r="AB159" s="79">
        <f t="shared" si="90"/>
        <v>22603.14</v>
      </c>
      <c r="AC159" s="79"/>
      <c r="AD159" s="79">
        <f t="shared" si="91"/>
        <v>46941</v>
      </c>
      <c r="AE159" s="79"/>
      <c r="AF159" s="79"/>
      <c r="AG159" s="79"/>
      <c r="AH159" s="79"/>
      <c r="AI159" s="79"/>
      <c r="AJ159" s="52"/>
      <c r="AK159" s="79">
        <f t="shared" si="92"/>
        <v>0</v>
      </c>
      <c r="AL159" s="79"/>
      <c r="AO159">
        <f t="shared" si="82"/>
        <v>1</v>
      </c>
      <c r="AP159" s="248">
        <f t="shared" ref="AP159:BB168" si="93">ROUND($G159*AP$17,2)*$AO159</f>
        <v>23470.5</v>
      </c>
      <c r="AQ159" s="248">
        <f t="shared" si="93"/>
        <v>0</v>
      </c>
      <c r="AR159" s="248">
        <f t="shared" si="93"/>
        <v>0</v>
      </c>
      <c r="AS159" s="248">
        <f t="shared" si="93"/>
        <v>0</v>
      </c>
      <c r="AT159" s="248">
        <f t="shared" si="93"/>
        <v>0</v>
      </c>
      <c r="AU159" s="248">
        <f t="shared" si="93"/>
        <v>0</v>
      </c>
      <c r="AV159" s="248">
        <f t="shared" si="93"/>
        <v>23470.5</v>
      </c>
      <c r="AW159" s="248">
        <f t="shared" si="93"/>
        <v>0</v>
      </c>
      <c r="AX159" s="248">
        <f t="shared" si="93"/>
        <v>0</v>
      </c>
      <c r="AY159" s="248">
        <f t="shared" si="93"/>
        <v>0</v>
      </c>
      <c r="AZ159" s="248">
        <f t="shared" si="93"/>
        <v>0</v>
      </c>
      <c r="BA159" s="248">
        <f t="shared" si="93"/>
        <v>0</v>
      </c>
      <c r="BB159" s="248">
        <f t="shared" si="93"/>
        <v>0</v>
      </c>
      <c r="BC159" s="8">
        <f t="shared" si="77"/>
        <v>46941</v>
      </c>
      <c r="BD159" s="53">
        <f t="shared" si="83"/>
        <v>0</v>
      </c>
      <c r="BE159" s="80">
        <f t="shared" si="84"/>
        <v>0</v>
      </c>
    </row>
    <row r="160" spans="1:57" x14ac:dyDescent="0.25">
      <c r="A160" t="str">
        <f t="shared" si="78"/>
        <v>GRANTS</v>
      </c>
      <c r="B160" s="75" t="s">
        <v>3620</v>
      </c>
      <c r="C160" s="76">
        <v>44027</v>
      </c>
      <c r="D160" s="242">
        <f>Schools!A30</f>
        <v>3022067</v>
      </c>
      <c r="E160" t="str">
        <f>VLOOKUP(D160,Schools!A:B,2,0)</f>
        <v>Chalgrove Primary School</v>
      </c>
      <c r="F160" t="str">
        <f>VLOOKUP(D160,Schools!$A:$Z,3,0)</f>
        <v>M</v>
      </c>
      <c r="G160" s="79">
        <v>31200</v>
      </c>
      <c r="H160" s="75" t="s">
        <v>3621</v>
      </c>
      <c r="I160" s="75"/>
      <c r="J160" t="str">
        <f t="shared" si="80"/>
        <v>10166/543965</v>
      </c>
      <c r="K160">
        <f>VLOOKUP(D160,Schools!$A:$Z,9,0)</f>
        <v>400065</v>
      </c>
      <c r="L160" s="75" t="s">
        <v>85</v>
      </c>
      <c r="M160" s="160" t="s">
        <v>86</v>
      </c>
      <c r="N160" s="75" t="s">
        <v>4061</v>
      </c>
      <c r="O160" s="78" t="str">
        <f>VLOOKUP(D160,Schools!A:D,4,0)</f>
        <v>Primary</v>
      </c>
      <c r="P160" s="75">
        <f t="shared" si="87"/>
        <v>10166</v>
      </c>
      <c r="Q160" s="78">
        <f t="shared" si="81"/>
        <v>543965</v>
      </c>
      <c r="R160" s="79">
        <v>0</v>
      </c>
      <c r="S160" s="79">
        <v>0</v>
      </c>
      <c r="T160" s="79">
        <v>2854.46</v>
      </c>
      <c r="U160" s="79">
        <v>1427.23</v>
      </c>
      <c r="V160" s="79">
        <v>1427.23</v>
      </c>
      <c r="W160" s="79">
        <v>1427.23</v>
      </c>
      <c r="X160" s="79">
        <v>1427.23</v>
      </c>
      <c r="Y160" s="79">
        <f t="shared" si="88"/>
        <v>8563.3799999999992</v>
      </c>
      <c r="Z160" s="79">
        <f t="shared" si="89"/>
        <v>22636.620000000003</v>
      </c>
      <c r="AA160" s="79"/>
      <c r="AB160" s="79">
        <f t="shared" si="90"/>
        <v>22636.620000000003</v>
      </c>
      <c r="AC160" s="79"/>
      <c r="AD160" s="79">
        <f t="shared" si="91"/>
        <v>31200</v>
      </c>
      <c r="AE160" s="79"/>
      <c r="AF160" s="79"/>
      <c r="AG160" s="79"/>
      <c r="AH160" s="79"/>
      <c r="AI160" s="79"/>
      <c r="AJ160" s="52"/>
      <c r="AK160" s="79">
        <f t="shared" si="92"/>
        <v>0</v>
      </c>
      <c r="AL160" s="79"/>
      <c r="AO160">
        <f t="shared" si="82"/>
        <v>1</v>
      </c>
      <c r="AP160" s="248">
        <f t="shared" si="93"/>
        <v>15600</v>
      </c>
      <c r="AQ160" s="248">
        <f t="shared" si="93"/>
        <v>0</v>
      </c>
      <c r="AR160" s="248">
        <f t="shared" si="93"/>
        <v>0</v>
      </c>
      <c r="AS160" s="248">
        <f t="shared" si="93"/>
        <v>0</v>
      </c>
      <c r="AT160" s="248">
        <f t="shared" si="93"/>
        <v>0</v>
      </c>
      <c r="AU160" s="248">
        <f t="shared" si="93"/>
        <v>0</v>
      </c>
      <c r="AV160" s="248">
        <f t="shared" si="93"/>
        <v>15600</v>
      </c>
      <c r="AW160" s="248">
        <f t="shared" si="93"/>
        <v>0</v>
      </c>
      <c r="AX160" s="248">
        <f t="shared" si="93"/>
        <v>0</v>
      </c>
      <c r="AY160" s="248">
        <f t="shared" si="93"/>
        <v>0</v>
      </c>
      <c r="AZ160" s="248">
        <f t="shared" si="93"/>
        <v>0</v>
      </c>
      <c r="BA160" s="248">
        <f t="shared" si="93"/>
        <v>0</v>
      </c>
      <c r="BB160" s="248">
        <f t="shared" si="93"/>
        <v>0</v>
      </c>
      <c r="BC160" s="8">
        <f t="shared" si="77"/>
        <v>31200</v>
      </c>
      <c r="BD160" s="53">
        <f t="shared" si="83"/>
        <v>0</v>
      </c>
      <c r="BE160" s="80">
        <f t="shared" si="84"/>
        <v>0</v>
      </c>
    </row>
    <row r="161" spans="1:57" x14ac:dyDescent="0.25">
      <c r="A161" t="str">
        <f t="shared" si="78"/>
        <v>GRANTS</v>
      </c>
      <c r="B161" s="75" t="s">
        <v>3620</v>
      </c>
      <c r="C161" s="76">
        <v>44027</v>
      </c>
      <c r="D161" s="242">
        <f>Schools!A32</f>
        <v>3023302</v>
      </c>
      <c r="E161" t="str">
        <f>VLOOKUP(D161,Schools!A:B,2,0)</f>
        <v>Christ Church CE Primary School</v>
      </c>
      <c r="F161" t="str">
        <f>VLOOKUP(D161,Schools!$A:$Z,3,0)</f>
        <v>M</v>
      </c>
      <c r="G161" s="79">
        <v>39027</v>
      </c>
      <c r="H161" s="75" t="s">
        <v>3621</v>
      </c>
      <c r="I161" s="75"/>
      <c r="J161" t="str">
        <f t="shared" si="80"/>
        <v>10166/543965</v>
      </c>
      <c r="K161">
        <f>VLOOKUP(D161,Schools!$A:$Z,9,0)</f>
        <v>400039</v>
      </c>
      <c r="L161" s="75" t="s">
        <v>85</v>
      </c>
      <c r="M161" s="160" t="s">
        <v>86</v>
      </c>
      <c r="N161" s="75" t="s">
        <v>4061</v>
      </c>
      <c r="O161" s="78" t="str">
        <f>VLOOKUP(D161,Schools!A:D,4,0)</f>
        <v>Primary</v>
      </c>
      <c r="P161" s="75">
        <f t="shared" si="87"/>
        <v>10166</v>
      </c>
      <c r="Q161" s="78">
        <f t="shared" si="81"/>
        <v>543965</v>
      </c>
      <c r="R161" s="79">
        <v>0</v>
      </c>
      <c r="S161" s="79">
        <v>0</v>
      </c>
      <c r="T161" s="79">
        <v>5003.08</v>
      </c>
      <c r="U161" s="79">
        <v>2501.54</v>
      </c>
      <c r="V161" s="79">
        <v>2501.54</v>
      </c>
      <c r="W161" s="79">
        <v>2501.54</v>
      </c>
      <c r="X161" s="79">
        <v>2501.54</v>
      </c>
      <c r="Y161" s="79">
        <f t="shared" si="88"/>
        <v>15009.240000000002</v>
      </c>
      <c r="Z161" s="79">
        <f t="shared" si="89"/>
        <v>24017.759999999998</v>
      </c>
      <c r="AA161" s="79"/>
      <c r="AB161" s="79">
        <f t="shared" si="90"/>
        <v>24017.759999999998</v>
      </c>
      <c r="AC161" s="79"/>
      <c r="AD161" s="79">
        <f t="shared" si="91"/>
        <v>39027</v>
      </c>
      <c r="AE161" s="79"/>
      <c r="AF161" s="79"/>
      <c r="AG161" s="79"/>
      <c r="AH161" s="79"/>
      <c r="AI161" s="79"/>
      <c r="AJ161" s="52"/>
      <c r="AK161" s="79">
        <f t="shared" si="92"/>
        <v>0</v>
      </c>
      <c r="AL161" s="79"/>
      <c r="AO161">
        <f t="shared" si="82"/>
        <v>1</v>
      </c>
      <c r="AP161" s="248">
        <f t="shared" si="93"/>
        <v>19513.5</v>
      </c>
      <c r="AQ161" s="248">
        <f t="shared" si="93"/>
        <v>0</v>
      </c>
      <c r="AR161" s="248">
        <f t="shared" si="93"/>
        <v>0</v>
      </c>
      <c r="AS161" s="248">
        <f t="shared" si="93"/>
        <v>0</v>
      </c>
      <c r="AT161" s="248">
        <f t="shared" si="93"/>
        <v>0</v>
      </c>
      <c r="AU161" s="248">
        <f t="shared" si="93"/>
        <v>0</v>
      </c>
      <c r="AV161" s="248">
        <f t="shared" si="93"/>
        <v>19513.5</v>
      </c>
      <c r="AW161" s="248">
        <f t="shared" si="93"/>
        <v>0</v>
      </c>
      <c r="AX161" s="248">
        <f t="shared" si="93"/>
        <v>0</v>
      </c>
      <c r="AY161" s="248">
        <f t="shared" si="93"/>
        <v>0</v>
      </c>
      <c r="AZ161" s="248">
        <f t="shared" si="93"/>
        <v>0</v>
      </c>
      <c r="BA161" s="248">
        <f t="shared" si="93"/>
        <v>0</v>
      </c>
      <c r="BB161" s="248">
        <f t="shared" si="93"/>
        <v>0</v>
      </c>
      <c r="BC161" s="8">
        <f t="shared" si="77"/>
        <v>39027</v>
      </c>
      <c r="BD161" s="53">
        <f t="shared" si="83"/>
        <v>0</v>
      </c>
      <c r="BE161" s="80">
        <f t="shared" si="84"/>
        <v>0</v>
      </c>
    </row>
    <row r="162" spans="1:57" x14ac:dyDescent="0.25">
      <c r="A162" t="str">
        <f t="shared" si="78"/>
        <v>GRANTS</v>
      </c>
      <c r="B162" s="75" t="s">
        <v>3620</v>
      </c>
      <c r="C162" s="76">
        <v>44027</v>
      </c>
      <c r="D162" s="242">
        <f>Schools!A33</f>
        <v>3022011</v>
      </c>
      <c r="E162" t="str">
        <f>VLOOKUP(D162,Schools!A:B,2,0)</f>
        <v>Church Hill Primary School</v>
      </c>
      <c r="F162" t="str">
        <f>VLOOKUP(D162,Schools!$A:$Z,3,0)</f>
        <v>M</v>
      </c>
      <c r="G162" s="79">
        <v>31274</v>
      </c>
      <c r="H162" s="75" t="s">
        <v>3621</v>
      </c>
      <c r="I162" s="75"/>
      <c r="J162" t="str">
        <f t="shared" si="80"/>
        <v>10166/543965</v>
      </c>
      <c r="K162">
        <f>VLOOKUP(D162,Schools!$A:$Z,9,0)</f>
        <v>400020</v>
      </c>
      <c r="L162" s="75" t="s">
        <v>85</v>
      </c>
      <c r="M162" s="160" t="s">
        <v>86</v>
      </c>
      <c r="N162" s="75" t="s">
        <v>4061</v>
      </c>
      <c r="O162" s="78" t="str">
        <f>VLOOKUP(D162,Schools!A:D,4,0)</f>
        <v>Primary</v>
      </c>
      <c r="P162" s="75">
        <f t="shared" si="87"/>
        <v>10166</v>
      </c>
      <c r="Q162" s="78">
        <f t="shared" si="81"/>
        <v>543965</v>
      </c>
      <c r="R162" s="79">
        <v>0</v>
      </c>
      <c r="S162" s="79">
        <v>0</v>
      </c>
      <c r="T162" s="79">
        <v>5053.54</v>
      </c>
      <c r="U162" s="79">
        <v>2526.77</v>
      </c>
      <c r="V162" s="79">
        <v>2526.77</v>
      </c>
      <c r="W162" s="79">
        <v>2526.77</v>
      </c>
      <c r="X162" s="79">
        <v>2526.77</v>
      </c>
      <c r="Y162" s="79">
        <f t="shared" si="88"/>
        <v>15160.62</v>
      </c>
      <c r="Z162" s="79">
        <f t="shared" si="89"/>
        <v>16113.38</v>
      </c>
      <c r="AA162" s="79"/>
      <c r="AB162" s="79">
        <f t="shared" si="90"/>
        <v>16113.38</v>
      </c>
      <c r="AC162" s="79"/>
      <c r="AD162" s="79">
        <f t="shared" si="91"/>
        <v>31274</v>
      </c>
      <c r="AE162" s="79"/>
      <c r="AF162" s="79"/>
      <c r="AG162" s="79"/>
      <c r="AH162" s="79"/>
      <c r="AI162" s="79"/>
      <c r="AJ162" s="52"/>
      <c r="AK162" s="79">
        <f t="shared" si="92"/>
        <v>0</v>
      </c>
      <c r="AL162" s="79"/>
      <c r="AO162">
        <f t="shared" si="82"/>
        <v>1</v>
      </c>
      <c r="AP162" s="248">
        <f t="shared" si="93"/>
        <v>15637</v>
      </c>
      <c r="AQ162" s="248">
        <f t="shared" si="93"/>
        <v>0</v>
      </c>
      <c r="AR162" s="248">
        <f t="shared" si="93"/>
        <v>0</v>
      </c>
      <c r="AS162" s="248">
        <f t="shared" si="93"/>
        <v>0</v>
      </c>
      <c r="AT162" s="248">
        <f t="shared" si="93"/>
        <v>0</v>
      </c>
      <c r="AU162" s="248">
        <f t="shared" si="93"/>
        <v>0</v>
      </c>
      <c r="AV162" s="248">
        <f t="shared" si="93"/>
        <v>15637</v>
      </c>
      <c r="AW162" s="248">
        <f t="shared" si="93"/>
        <v>0</v>
      </c>
      <c r="AX162" s="248">
        <f t="shared" si="93"/>
        <v>0</v>
      </c>
      <c r="AY162" s="248">
        <f t="shared" si="93"/>
        <v>0</v>
      </c>
      <c r="AZ162" s="248">
        <f t="shared" si="93"/>
        <v>0</v>
      </c>
      <c r="BA162" s="248">
        <f t="shared" si="93"/>
        <v>0</v>
      </c>
      <c r="BB162" s="248">
        <f t="shared" si="93"/>
        <v>0</v>
      </c>
      <c r="BC162" s="8">
        <f t="shared" si="77"/>
        <v>31274</v>
      </c>
      <c r="BD162" s="53">
        <f t="shared" si="83"/>
        <v>0</v>
      </c>
      <c r="BE162" s="80">
        <f t="shared" si="84"/>
        <v>0</v>
      </c>
    </row>
    <row r="163" spans="1:57" x14ac:dyDescent="0.25">
      <c r="A163" t="str">
        <f t="shared" si="78"/>
        <v>GRANTS</v>
      </c>
      <c r="B163" s="75" t="s">
        <v>3620</v>
      </c>
      <c r="C163" s="76">
        <v>44027</v>
      </c>
      <c r="D163" s="242">
        <f>Schools!A35</f>
        <v>3022014</v>
      </c>
      <c r="E163" t="str">
        <f>VLOOKUP(D163,Schools!A:B,2,0)</f>
        <v>Colindale School</v>
      </c>
      <c r="F163" t="str">
        <f>VLOOKUP(D163,Schools!$A:$Z,3,0)</f>
        <v>M</v>
      </c>
      <c r="G163" s="79">
        <v>90156</v>
      </c>
      <c r="H163" s="75" t="s">
        <v>3621</v>
      </c>
      <c r="I163" s="75"/>
      <c r="J163" t="str">
        <f t="shared" si="80"/>
        <v>10166/543965</v>
      </c>
      <c r="K163">
        <f>VLOOKUP(D163,Schools!$A:$Z,9,0)</f>
        <v>400050</v>
      </c>
      <c r="L163" s="75" t="s">
        <v>85</v>
      </c>
      <c r="M163" s="160" t="s">
        <v>86</v>
      </c>
      <c r="N163" s="75" t="s">
        <v>4061</v>
      </c>
      <c r="O163" s="78" t="str">
        <f>VLOOKUP(D163,Schools!A:D,4,0)</f>
        <v>Primary</v>
      </c>
      <c r="P163" s="75">
        <f t="shared" si="87"/>
        <v>10166</v>
      </c>
      <c r="Q163" s="78">
        <f t="shared" si="81"/>
        <v>543965</v>
      </c>
      <c r="R163" s="79">
        <v>0</v>
      </c>
      <c r="S163" s="79">
        <v>0</v>
      </c>
      <c r="T163" s="79">
        <v>13098.77</v>
      </c>
      <c r="U163" s="79">
        <v>6549.38</v>
      </c>
      <c r="V163" s="79">
        <v>6549.38</v>
      </c>
      <c r="W163" s="79">
        <v>6549.38</v>
      </c>
      <c r="X163" s="79">
        <v>6549.38</v>
      </c>
      <c r="Y163" s="79">
        <f t="shared" si="88"/>
        <v>39296.29</v>
      </c>
      <c r="Z163" s="79">
        <f t="shared" si="89"/>
        <v>50859.71</v>
      </c>
      <c r="AA163" s="79"/>
      <c r="AB163" s="79">
        <f t="shared" si="90"/>
        <v>50859.71</v>
      </c>
      <c r="AC163" s="79"/>
      <c r="AD163" s="79">
        <f t="shared" si="91"/>
        <v>90156</v>
      </c>
      <c r="AE163" s="79"/>
      <c r="AF163" s="79"/>
      <c r="AG163" s="79"/>
      <c r="AH163" s="79"/>
      <c r="AI163" s="79"/>
      <c r="AJ163" s="52"/>
      <c r="AK163" s="79">
        <f t="shared" si="92"/>
        <v>0</v>
      </c>
      <c r="AL163" s="79"/>
      <c r="AO163">
        <f t="shared" si="82"/>
        <v>1</v>
      </c>
      <c r="AP163" s="248">
        <f t="shared" si="93"/>
        <v>45078</v>
      </c>
      <c r="AQ163" s="248">
        <f t="shared" si="93"/>
        <v>0</v>
      </c>
      <c r="AR163" s="248">
        <f t="shared" si="93"/>
        <v>0</v>
      </c>
      <c r="AS163" s="248">
        <f t="shared" si="93"/>
        <v>0</v>
      </c>
      <c r="AT163" s="248">
        <f t="shared" si="93"/>
        <v>0</v>
      </c>
      <c r="AU163" s="248">
        <f t="shared" si="93"/>
        <v>0</v>
      </c>
      <c r="AV163" s="248">
        <f t="shared" si="93"/>
        <v>45078</v>
      </c>
      <c r="AW163" s="248">
        <f t="shared" si="93"/>
        <v>0</v>
      </c>
      <c r="AX163" s="248">
        <f t="shared" si="93"/>
        <v>0</v>
      </c>
      <c r="AY163" s="248">
        <f t="shared" si="93"/>
        <v>0</v>
      </c>
      <c r="AZ163" s="248">
        <f t="shared" si="93"/>
        <v>0</v>
      </c>
      <c r="BA163" s="248">
        <f t="shared" si="93"/>
        <v>0</v>
      </c>
      <c r="BB163" s="248">
        <f t="shared" si="93"/>
        <v>0</v>
      </c>
      <c r="BC163" s="8">
        <f t="shared" si="77"/>
        <v>90156</v>
      </c>
      <c r="BD163" s="53">
        <f t="shared" si="83"/>
        <v>0</v>
      </c>
      <c r="BE163" s="80">
        <f t="shared" si="84"/>
        <v>0</v>
      </c>
    </row>
    <row r="164" spans="1:57" x14ac:dyDescent="0.25">
      <c r="A164" t="str">
        <f t="shared" si="78"/>
        <v>GRANTS</v>
      </c>
      <c r="B164" s="75" t="s">
        <v>3620</v>
      </c>
      <c r="C164" s="76">
        <v>44027</v>
      </c>
      <c r="D164" s="242">
        <f>Schools!A36</f>
        <v>3022015</v>
      </c>
      <c r="E164" t="str">
        <f>VLOOKUP(D164,Schools!A:B,2,0)</f>
        <v>Coppetts Wood</v>
      </c>
      <c r="F164" t="str">
        <f>VLOOKUP(D164,Schools!$A:$Z,3,0)</f>
        <v>M</v>
      </c>
      <c r="G164" s="79">
        <v>27565</v>
      </c>
      <c r="H164" s="75" t="s">
        <v>3621</v>
      </c>
      <c r="I164" s="75"/>
      <c r="J164" t="str">
        <f t="shared" si="80"/>
        <v>10166/543965</v>
      </c>
      <c r="K164">
        <f>VLOOKUP(D164,Schools!$A:$Z,9,0)</f>
        <v>400059</v>
      </c>
      <c r="L164" s="75" t="s">
        <v>85</v>
      </c>
      <c r="M164" s="160" t="s">
        <v>86</v>
      </c>
      <c r="N164" s="75" t="s">
        <v>4061</v>
      </c>
      <c r="O164" s="78" t="str">
        <f>VLOOKUP(D164,Schools!A:D,4,0)</f>
        <v>Primary</v>
      </c>
      <c r="P164" s="75">
        <f t="shared" si="87"/>
        <v>10166</v>
      </c>
      <c r="Q164" s="78">
        <f t="shared" si="81"/>
        <v>543965</v>
      </c>
      <c r="R164" s="79">
        <v>0</v>
      </c>
      <c r="S164" s="79">
        <v>0</v>
      </c>
      <c r="T164" s="79">
        <v>3854.62</v>
      </c>
      <c r="U164" s="79">
        <v>1927.31</v>
      </c>
      <c r="V164" s="79">
        <v>1927.31</v>
      </c>
      <c r="W164" s="79">
        <v>1927.31</v>
      </c>
      <c r="X164" s="79">
        <v>1927.31</v>
      </c>
      <c r="Y164" s="79">
        <f t="shared" si="88"/>
        <v>11563.859999999999</v>
      </c>
      <c r="Z164" s="79">
        <f t="shared" si="89"/>
        <v>16001.140000000001</v>
      </c>
      <c r="AA164" s="79"/>
      <c r="AB164" s="79">
        <f t="shared" si="90"/>
        <v>16001.140000000001</v>
      </c>
      <c r="AC164" s="79"/>
      <c r="AD164" s="79">
        <f t="shared" si="91"/>
        <v>27565</v>
      </c>
      <c r="AE164" s="79"/>
      <c r="AF164" s="79"/>
      <c r="AG164" s="79"/>
      <c r="AH164" s="79"/>
      <c r="AI164" s="79"/>
      <c r="AJ164" s="52"/>
      <c r="AK164" s="79">
        <f t="shared" si="92"/>
        <v>0</v>
      </c>
      <c r="AL164" s="79"/>
      <c r="AO164">
        <f t="shared" si="82"/>
        <v>1</v>
      </c>
      <c r="AP164" s="248">
        <f t="shared" si="93"/>
        <v>13782.5</v>
      </c>
      <c r="AQ164" s="248">
        <f t="shared" si="93"/>
        <v>0</v>
      </c>
      <c r="AR164" s="248">
        <f t="shared" si="93"/>
        <v>0</v>
      </c>
      <c r="AS164" s="248">
        <f t="shared" si="93"/>
        <v>0</v>
      </c>
      <c r="AT164" s="248">
        <f t="shared" si="93"/>
        <v>0</v>
      </c>
      <c r="AU164" s="248">
        <f t="shared" si="93"/>
        <v>0</v>
      </c>
      <c r="AV164" s="248">
        <f t="shared" si="93"/>
        <v>13782.5</v>
      </c>
      <c r="AW164" s="248">
        <f t="shared" si="93"/>
        <v>0</v>
      </c>
      <c r="AX164" s="248">
        <f t="shared" si="93"/>
        <v>0</v>
      </c>
      <c r="AY164" s="248">
        <f t="shared" si="93"/>
        <v>0</v>
      </c>
      <c r="AZ164" s="248">
        <f t="shared" si="93"/>
        <v>0</v>
      </c>
      <c r="BA164" s="248">
        <f t="shared" si="93"/>
        <v>0</v>
      </c>
      <c r="BB164" s="248">
        <f t="shared" si="93"/>
        <v>0</v>
      </c>
      <c r="BC164" s="8">
        <f t="shared" si="77"/>
        <v>27565</v>
      </c>
      <c r="BD164" s="53">
        <f t="shared" si="83"/>
        <v>0</v>
      </c>
      <c r="BE164" s="80">
        <f t="shared" si="84"/>
        <v>0</v>
      </c>
    </row>
    <row r="165" spans="1:57" x14ac:dyDescent="0.25">
      <c r="A165" t="str">
        <f t="shared" si="78"/>
        <v>GRANTS</v>
      </c>
      <c r="B165" s="75" t="s">
        <v>3620</v>
      </c>
      <c r="C165" s="76">
        <v>44027</v>
      </c>
      <c r="D165" s="242">
        <f>Schools!A37</f>
        <v>3022016</v>
      </c>
      <c r="E165" t="str">
        <f>VLOOKUP(D165,Schools!A:B,2,0)</f>
        <v>Courtland School</v>
      </c>
      <c r="F165" t="str">
        <f>VLOOKUP(D165,Schools!$A:$Z,3,0)</f>
        <v>M</v>
      </c>
      <c r="G165" s="79">
        <v>36002</v>
      </c>
      <c r="H165" s="75" t="s">
        <v>3621</v>
      </c>
      <c r="I165" s="75"/>
      <c r="J165" t="str">
        <f t="shared" si="80"/>
        <v>10166/543965</v>
      </c>
      <c r="K165">
        <f>VLOOKUP(D165,Schools!$A:$Z,9,0)</f>
        <v>400049</v>
      </c>
      <c r="L165" s="75" t="s">
        <v>85</v>
      </c>
      <c r="M165" s="160" t="s">
        <v>86</v>
      </c>
      <c r="N165" s="75" t="s">
        <v>4061</v>
      </c>
      <c r="O165" s="78" t="str">
        <f>VLOOKUP(D165,Schools!A:D,4,0)</f>
        <v>Primary</v>
      </c>
      <c r="P165" s="75">
        <f t="shared" si="87"/>
        <v>10166</v>
      </c>
      <c r="Q165" s="78">
        <f t="shared" si="81"/>
        <v>543965</v>
      </c>
      <c r="R165" s="79">
        <v>0</v>
      </c>
      <c r="S165" s="79">
        <v>0</v>
      </c>
      <c r="T165" s="79">
        <v>6101.23</v>
      </c>
      <c r="U165" s="79">
        <v>3050.62</v>
      </c>
      <c r="V165" s="79">
        <v>3050.62</v>
      </c>
      <c r="W165" s="79">
        <v>3050.62</v>
      </c>
      <c r="X165" s="79">
        <v>3050.62</v>
      </c>
      <c r="Y165" s="79">
        <f t="shared" si="88"/>
        <v>18303.709999999995</v>
      </c>
      <c r="Z165" s="79">
        <f t="shared" si="89"/>
        <v>17698.290000000005</v>
      </c>
      <c r="AA165" s="79"/>
      <c r="AB165" s="79">
        <f t="shared" si="90"/>
        <v>17698.290000000005</v>
      </c>
      <c r="AC165" s="79"/>
      <c r="AD165" s="79">
        <f t="shared" si="91"/>
        <v>36002</v>
      </c>
      <c r="AE165" s="79"/>
      <c r="AF165" s="79"/>
      <c r="AG165" s="79"/>
      <c r="AH165" s="79"/>
      <c r="AI165" s="79"/>
      <c r="AJ165" s="52"/>
      <c r="AK165" s="79">
        <f t="shared" si="92"/>
        <v>0</v>
      </c>
      <c r="AL165" s="79"/>
      <c r="AO165">
        <f t="shared" si="82"/>
        <v>1</v>
      </c>
      <c r="AP165" s="248">
        <f t="shared" si="93"/>
        <v>18001</v>
      </c>
      <c r="AQ165" s="248">
        <f t="shared" si="93"/>
        <v>0</v>
      </c>
      <c r="AR165" s="248">
        <f t="shared" si="93"/>
        <v>0</v>
      </c>
      <c r="AS165" s="248">
        <f t="shared" si="93"/>
        <v>0</v>
      </c>
      <c r="AT165" s="248">
        <f t="shared" si="93"/>
        <v>0</v>
      </c>
      <c r="AU165" s="248">
        <f t="shared" si="93"/>
        <v>0</v>
      </c>
      <c r="AV165" s="248">
        <f t="shared" si="93"/>
        <v>18001</v>
      </c>
      <c r="AW165" s="248">
        <f t="shared" si="93"/>
        <v>0</v>
      </c>
      <c r="AX165" s="248">
        <f t="shared" si="93"/>
        <v>0</v>
      </c>
      <c r="AY165" s="248">
        <f t="shared" si="93"/>
        <v>0</v>
      </c>
      <c r="AZ165" s="248">
        <f t="shared" si="93"/>
        <v>0</v>
      </c>
      <c r="BA165" s="248">
        <f t="shared" si="93"/>
        <v>0</v>
      </c>
      <c r="BB165" s="248">
        <f t="shared" si="93"/>
        <v>0</v>
      </c>
      <c r="BC165" s="8">
        <f t="shared" si="77"/>
        <v>36002</v>
      </c>
      <c r="BD165" s="53">
        <f t="shared" si="83"/>
        <v>0</v>
      </c>
      <c r="BE165" s="80">
        <f t="shared" si="84"/>
        <v>0</v>
      </c>
    </row>
    <row r="166" spans="1:57" x14ac:dyDescent="0.25">
      <c r="A166" t="str">
        <f t="shared" si="78"/>
        <v>GRANTS</v>
      </c>
      <c r="B166" s="75" t="s">
        <v>3620</v>
      </c>
      <c r="C166" s="76">
        <v>44027</v>
      </c>
      <c r="D166" s="242">
        <f>Schools!A38</f>
        <v>3022017</v>
      </c>
      <c r="E166" t="str">
        <f>VLOOKUP(D166,Schools!A:B,2,0)</f>
        <v>Cromer Road Primary School</v>
      </c>
      <c r="F166" t="str">
        <f>VLOOKUP(D166,Schools!$A:$Z,3,0)</f>
        <v>M</v>
      </c>
      <c r="G166" s="79">
        <v>60452</v>
      </c>
      <c r="H166" s="75" t="s">
        <v>3621</v>
      </c>
      <c r="I166" s="75"/>
      <c r="J166" t="str">
        <f t="shared" si="80"/>
        <v>10166/543965</v>
      </c>
      <c r="K166">
        <f>VLOOKUP(D166,Schools!$A:$Z,9,0)</f>
        <v>400080</v>
      </c>
      <c r="L166" s="75" t="s">
        <v>85</v>
      </c>
      <c r="M166" s="160" t="s">
        <v>86</v>
      </c>
      <c r="N166" s="75" t="s">
        <v>4061</v>
      </c>
      <c r="O166" s="78" t="str">
        <f>VLOOKUP(D166,Schools!A:D,4,0)</f>
        <v>Primary</v>
      </c>
      <c r="P166" s="75">
        <f t="shared" si="87"/>
        <v>10166</v>
      </c>
      <c r="Q166" s="78">
        <f t="shared" si="81"/>
        <v>543965</v>
      </c>
      <c r="R166" s="79">
        <v>0</v>
      </c>
      <c r="S166" s="79">
        <v>0</v>
      </c>
      <c r="T166" s="79">
        <v>8745.5400000000009</v>
      </c>
      <c r="U166" s="79">
        <v>4372.7700000000004</v>
      </c>
      <c r="V166" s="79">
        <v>4372.7700000000004</v>
      </c>
      <c r="W166" s="79">
        <v>4372.7700000000004</v>
      </c>
      <c r="X166" s="79">
        <v>4372.7700000000004</v>
      </c>
      <c r="Y166" s="79">
        <f t="shared" si="88"/>
        <v>26236.620000000003</v>
      </c>
      <c r="Z166" s="79">
        <f t="shared" si="89"/>
        <v>34215.379999999997</v>
      </c>
      <c r="AA166" s="79"/>
      <c r="AB166" s="79">
        <f t="shared" si="90"/>
        <v>34215.379999999997</v>
      </c>
      <c r="AC166" s="79"/>
      <c r="AD166" s="79">
        <f t="shared" si="91"/>
        <v>60452</v>
      </c>
      <c r="AE166" s="79"/>
      <c r="AF166" s="79"/>
      <c r="AG166" s="79"/>
      <c r="AH166" s="79"/>
      <c r="AI166" s="79"/>
      <c r="AJ166" s="52"/>
      <c r="AK166" s="79">
        <f t="shared" si="92"/>
        <v>0</v>
      </c>
      <c r="AL166" s="79"/>
      <c r="AO166">
        <f t="shared" si="82"/>
        <v>1</v>
      </c>
      <c r="AP166" s="248">
        <f t="shared" si="93"/>
        <v>30226</v>
      </c>
      <c r="AQ166" s="248">
        <f t="shared" si="93"/>
        <v>0</v>
      </c>
      <c r="AR166" s="248">
        <f t="shared" si="93"/>
        <v>0</v>
      </c>
      <c r="AS166" s="248">
        <f t="shared" si="93"/>
        <v>0</v>
      </c>
      <c r="AT166" s="248">
        <f t="shared" si="93"/>
        <v>0</v>
      </c>
      <c r="AU166" s="248">
        <f t="shared" si="93"/>
        <v>0</v>
      </c>
      <c r="AV166" s="248">
        <f t="shared" si="93"/>
        <v>30226</v>
      </c>
      <c r="AW166" s="248">
        <f t="shared" si="93"/>
        <v>0</v>
      </c>
      <c r="AX166" s="248">
        <f t="shared" si="93"/>
        <v>0</v>
      </c>
      <c r="AY166" s="248">
        <f t="shared" si="93"/>
        <v>0</v>
      </c>
      <c r="AZ166" s="248">
        <f t="shared" si="93"/>
        <v>0</v>
      </c>
      <c r="BA166" s="248">
        <f t="shared" si="93"/>
        <v>0</v>
      </c>
      <c r="BB166" s="248">
        <f t="shared" si="93"/>
        <v>0</v>
      </c>
      <c r="BC166" s="8">
        <f t="shared" si="77"/>
        <v>60452</v>
      </c>
      <c r="BD166" s="53">
        <f t="shared" si="83"/>
        <v>0</v>
      </c>
      <c r="BE166" s="80">
        <f t="shared" si="84"/>
        <v>0</v>
      </c>
    </row>
    <row r="167" spans="1:57" x14ac:dyDescent="0.25">
      <c r="A167" t="str">
        <f t="shared" si="78"/>
        <v>GRANTS</v>
      </c>
      <c r="B167" s="75" t="s">
        <v>3620</v>
      </c>
      <c r="C167" s="76">
        <v>44027</v>
      </c>
      <c r="D167" s="242">
        <f>Schools!A39</f>
        <v>3022073</v>
      </c>
      <c r="E167" t="str">
        <f>VLOOKUP(D167,Schools!A:B,2,0)</f>
        <v>Danegrove JMI School</v>
      </c>
      <c r="F167" t="str">
        <f>VLOOKUP(D167,Schools!$A:$Z,3,0)</f>
        <v>M</v>
      </c>
      <c r="G167" s="79">
        <v>96991</v>
      </c>
      <c r="H167" s="75" t="s">
        <v>3621</v>
      </c>
      <c r="I167" s="75"/>
      <c r="J167" t="str">
        <f t="shared" si="80"/>
        <v>10166/543965</v>
      </c>
      <c r="K167">
        <f>VLOOKUP(D167,Schools!$A:$Z,9,0)</f>
        <v>400105</v>
      </c>
      <c r="L167" s="75" t="s">
        <v>85</v>
      </c>
      <c r="M167" s="160" t="s">
        <v>86</v>
      </c>
      <c r="N167" s="75" t="s">
        <v>4061</v>
      </c>
      <c r="O167" s="78" t="str">
        <f>VLOOKUP(D167,Schools!A:D,4,0)</f>
        <v>Primary</v>
      </c>
      <c r="P167" s="75">
        <f t="shared" si="87"/>
        <v>10166</v>
      </c>
      <c r="Q167" s="78">
        <f t="shared" si="81"/>
        <v>543965</v>
      </c>
      <c r="R167" s="79">
        <v>0</v>
      </c>
      <c r="S167" s="79">
        <v>0</v>
      </c>
      <c r="T167" s="79">
        <v>12799.08</v>
      </c>
      <c r="U167" s="79">
        <v>6399.54</v>
      </c>
      <c r="V167" s="79">
        <v>6399.54</v>
      </c>
      <c r="W167" s="79">
        <v>6399.54</v>
      </c>
      <c r="X167" s="79">
        <v>6399.54</v>
      </c>
      <c r="Y167" s="79">
        <f t="shared" si="88"/>
        <v>38397.24</v>
      </c>
      <c r="Z167" s="79">
        <f t="shared" si="89"/>
        <v>58593.760000000002</v>
      </c>
      <c r="AA167" s="79"/>
      <c r="AB167" s="79">
        <f t="shared" si="90"/>
        <v>58593.760000000002</v>
      </c>
      <c r="AC167" s="79"/>
      <c r="AD167" s="79">
        <f t="shared" si="91"/>
        <v>96991</v>
      </c>
      <c r="AE167" s="79"/>
      <c r="AF167" s="79"/>
      <c r="AG167" s="79"/>
      <c r="AH167" s="79"/>
      <c r="AI167" s="79"/>
      <c r="AJ167" s="52"/>
      <c r="AK167" s="79">
        <f t="shared" si="92"/>
        <v>0</v>
      </c>
      <c r="AL167" s="79"/>
      <c r="AO167">
        <f t="shared" si="82"/>
        <v>1</v>
      </c>
      <c r="AP167" s="248">
        <f t="shared" si="93"/>
        <v>48495.5</v>
      </c>
      <c r="AQ167" s="248">
        <f t="shared" si="93"/>
        <v>0</v>
      </c>
      <c r="AR167" s="248">
        <f t="shared" si="93"/>
        <v>0</v>
      </c>
      <c r="AS167" s="248">
        <f t="shared" si="93"/>
        <v>0</v>
      </c>
      <c r="AT167" s="248">
        <f t="shared" si="93"/>
        <v>0</v>
      </c>
      <c r="AU167" s="248">
        <f t="shared" si="93"/>
        <v>0</v>
      </c>
      <c r="AV167" s="248">
        <f t="shared" si="93"/>
        <v>48495.5</v>
      </c>
      <c r="AW167" s="248">
        <f t="shared" si="93"/>
        <v>0</v>
      </c>
      <c r="AX167" s="248">
        <f t="shared" si="93"/>
        <v>0</v>
      </c>
      <c r="AY167" s="248">
        <f t="shared" si="93"/>
        <v>0</v>
      </c>
      <c r="AZ167" s="248">
        <f t="shared" si="93"/>
        <v>0</v>
      </c>
      <c r="BA167" s="248">
        <f t="shared" si="93"/>
        <v>0</v>
      </c>
      <c r="BB167" s="248">
        <f t="shared" si="93"/>
        <v>0</v>
      </c>
      <c r="BC167" s="8">
        <f t="shared" si="77"/>
        <v>96991</v>
      </c>
      <c r="BD167" s="53">
        <f t="shared" si="83"/>
        <v>0</v>
      </c>
      <c r="BE167" s="80">
        <f t="shared" si="84"/>
        <v>0</v>
      </c>
    </row>
    <row r="168" spans="1:57" x14ac:dyDescent="0.25">
      <c r="A168" t="str">
        <f t="shared" si="78"/>
        <v>GRANTS</v>
      </c>
      <c r="B168" s="75" t="s">
        <v>3620</v>
      </c>
      <c r="C168" s="76">
        <v>44027</v>
      </c>
      <c r="D168" s="242">
        <f>Schools!A40</f>
        <v>3022019</v>
      </c>
      <c r="E168" t="str">
        <f>VLOOKUP(D168,Schools!A:B,2,0)</f>
        <v>Deansbrook Infant School</v>
      </c>
      <c r="F168" t="str">
        <f>VLOOKUP(D168,Schools!$A:$Z,3,0)</f>
        <v>M</v>
      </c>
      <c r="G168" s="79">
        <v>69774</v>
      </c>
      <c r="H168" s="75" t="s">
        <v>3621</v>
      </c>
      <c r="I168" s="75"/>
      <c r="J168" t="str">
        <f t="shared" si="80"/>
        <v>10166/543965</v>
      </c>
      <c r="K168">
        <f>VLOOKUP(D168,Schools!$A:$Z,9,0)</f>
        <v>400036</v>
      </c>
      <c r="L168" s="75" t="s">
        <v>85</v>
      </c>
      <c r="M168" s="160" t="s">
        <v>86</v>
      </c>
      <c r="N168" s="75" t="s">
        <v>4061</v>
      </c>
      <c r="O168" s="78" t="str">
        <f>VLOOKUP(D168,Schools!A:D,4,0)</f>
        <v>Primary</v>
      </c>
      <c r="P168" s="75">
        <f t="shared" si="87"/>
        <v>10166</v>
      </c>
      <c r="Q168" s="78">
        <f t="shared" si="81"/>
        <v>543965</v>
      </c>
      <c r="R168" s="79">
        <v>0</v>
      </c>
      <c r="S168" s="79">
        <v>0</v>
      </c>
      <c r="T168" s="79">
        <v>13140.92</v>
      </c>
      <c r="U168" s="79">
        <v>6570.46</v>
      </c>
      <c r="V168" s="79">
        <v>6570.46</v>
      </c>
      <c r="W168" s="79">
        <v>6570.46</v>
      </c>
      <c r="X168" s="79">
        <v>6570.46</v>
      </c>
      <c r="Y168" s="79">
        <f t="shared" si="88"/>
        <v>39422.76</v>
      </c>
      <c r="Z168" s="79">
        <f t="shared" si="89"/>
        <v>30351.239999999998</v>
      </c>
      <c r="AA168" s="79"/>
      <c r="AB168" s="79">
        <f t="shared" si="90"/>
        <v>30351.239999999998</v>
      </c>
      <c r="AC168" s="79"/>
      <c r="AD168" s="79">
        <f t="shared" si="91"/>
        <v>69774</v>
      </c>
      <c r="AE168" s="79"/>
      <c r="AF168" s="79"/>
      <c r="AG168" s="79"/>
      <c r="AH168" s="79"/>
      <c r="AI168" s="79"/>
      <c r="AJ168" s="52"/>
      <c r="AK168" s="79">
        <f t="shared" si="92"/>
        <v>0</v>
      </c>
      <c r="AL168" s="79"/>
      <c r="AO168">
        <f t="shared" si="82"/>
        <v>1</v>
      </c>
      <c r="AP168" s="248">
        <f t="shared" si="93"/>
        <v>34887</v>
      </c>
      <c r="AQ168" s="248">
        <f t="shared" si="93"/>
        <v>0</v>
      </c>
      <c r="AR168" s="248">
        <f t="shared" si="93"/>
        <v>0</v>
      </c>
      <c r="AS168" s="248">
        <f t="shared" si="93"/>
        <v>0</v>
      </c>
      <c r="AT168" s="248">
        <f t="shared" si="93"/>
        <v>0</v>
      </c>
      <c r="AU168" s="248">
        <f t="shared" si="93"/>
        <v>0</v>
      </c>
      <c r="AV168" s="248">
        <f t="shared" si="93"/>
        <v>34887</v>
      </c>
      <c r="AW168" s="248">
        <f t="shared" si="93"/>
        <v>0</v>
      </c>
      <c r="AX168" s="248">
        <f t="shared" si="93"/>
        <v>0</v>
      </c>
      <c r="AY168" s="248">
        <f t="shared" si="93"/>
        <v>0</v>
      </c>
      <c r="AZ168" s="248">
        <f t="shared" si="93"/>
        <v>0</v>
      </c>
      <c r="BA168" s="248">
        <f t="shared" si="93"/>
        <v>0</v>
      </c>
      <c r="BB168" s="248">
        <f t="shared" si="93"/>
        <v>0</v>
      </c>
      <c r="BC168" s="8">
        <f t="shared" si="77"/>
        <v>69774</v>
      </c>
      <c r="BD168" s="53">
        <f t="shared" si="83"/>
        <v>0</v>
      </c>
      <c r="BE168" s="80">
        <f t="shared" si="84"/>
        <v>0</v>
      </c>
    </row>
    <row r="169" spans="1:57" x14ac:dyDescent="0.25">
      <c r="A169" t="str">
        <f t="shared" si="78"/>
        <v>GRANTS</v>
      </c>
      <c r="B169" s="75" t="s">
        <v>3620</v>
      </c>
      <c r="C169" s="76">
        <v>44027</v>
      </c>
      <c r="D169" s="242">
        <f>Schools!A42</f>
        <v>3022021</v>
      </c>
      <c r="E169" t="str">
        <f>VLOOKUP(D169,Schools!A:B,2,0)</f>
        <v>Dollis Primary School</v>
      </c>
      <c r="F169" t="str">
        <f>VLOOKUP(D169,Schools!$A:$Z,3,0)</f>
        <v>M</v>
      </c>
      <c r="G169" s="79">
        <v>50768</v>
      </c>
      <c r="H169" s="75" t="s">
        <v>3621</v>
      </c>
      <c r="I169" s="75"/>
      <c r="J169" t="str">
        <f t="shared" si="80"/>
        <v>10166/543965</v>
      </c>
      <c r="K169">
        <f>VLOOKUP(D169,Schools!$A:$Z,9,0)</f>
        <v>400042</v>
      </c>
      <c r="L169" s="75" t="s">
        <v>85</v>
      </c>
      <c r="M169" s="160" t="s">
        <v>86</v>
      </c>
      <c r="N169" s="75" t="s">
        <v>4061</v>
      </c>
      <c r="O169" s="78" t="str">
        <f>VLOOKUP(D169,Schools!A:D,4,0)</f>
        <v>Primary</v>
      </c>
      <c r="P169" s="75">
        <f t="shared" si="87"/>
        <v>10166</v>
      </c>
      <c r="Q169" s="78">
        <f t="shared" si="81"/>
        <v>543965</v>
      </c>
      <c r="R169" s="79">
        <v>0</v>
      </c>
      <c r="S169" s="79">
        <v>0</v>
      </c>
      <c r="T169" s="79">
        <v>9059.3799999999992</v>
      </c>
      <c r="U169" s="79">
        <v>4529.6899999999996</v>
      </c>
      <c r="V169" s="79">
        <v>4529.6899999999996</v>
      </c>
      <c r="W169" s="79">
        <v>4529.6899999999996</v>
      </c>
      <c r="X169" s="79">
        <v>4529.6899999999996</v>
      </c>
      <c r="Y169" s="79">
        <f t="shared" si="88"/>
        <v>27178.139999999996</v>
      </c>
      <c r="Z169" s="79">
        <f t="shared" si="89"/>
        <v>23589.860000000004</v>
      </c>
      <c r="AA169" s="79"/>
      <c r="AB169" s="79">
        <f t="shared" si="90"/>
        <v>23589.860000000004</v>
      </c>
      <c r="AC169" s="79"/>
      <c r="AD169" s="79">
        <f t="shared" si="91"/>
        <v>50768</v>
      </c>
      <c r="AE169" s="79"/>
      <c r="AF169" s="79"/>
      <c r="AG169" s="79"/>
      <c r="AH169" s="79"/>
      <c r="AI169" s="79"/>
      <c r="AJ169" s="52"/>
      <c r="AK169" s="79">
        <f t="shared" si="92"/>
        <v>0</v>
      </c>
      <c r="AL169" s="79"/>
      <c r="AO169">
        <f t="shared" si="82"/>
        <v>1</v>
      </c>
      <c r="AP169" s="248">
        <f t="shared" ref="AP169:BB178" si="94">ROUND($G169*AP$17,2)*$AO169</f>
        <v>25384</v>
      </c>
      <c r="AQ169" s="248">
        <f t="shared" si="94"/>
        <v>0</v>
      </c>
      <c r="AR169" s="248">
        <f t="shared" si="94"/>
        <v>0</v>
      </c>
      <c r="AS169" s="248">
        <f t="shared" si="94"/>
        <v>0</v>
      </c>
      <c r="AT169" s="248">
        <f t="shared" si="94"/>
        <v>0</v>
      </c>
      <c r="AU169" s="248">
        <f t="shared" si="94"/>
        <v>0</v>
      </c>
      <c r="AV169" s="248">
        <f t="shared" si="94"/>
        <v>25384</v>
      </c>
      <c r="AW169" s="248">
        <f t="shared" si="94"/>
        <v>0</v>
      </c>
      <c r="AX169" s="248">
        <f t="shared" si="94"/>
        <v>0</v>
      </c>
      <c r="AY169" s="248">
        <f t="shared" si="94"/>
        <v>0</v>
      </c>
      <c r="AZ169" s="248">
        <f t="shared" si="94"/>
        <v>0</v>
      </c>
      <c r="BA169" s="248">
        <f t="shared" si="94"/>
        <v>0</v>
      </c>
      <c r="BB169" s="248">
        <f t="shared" si="94"/>
        <v>0</v>
      </c>
      <c r="BC169" s="8">
        <f t="shared" si="77"/>
        <v>50768</v>
      </c>
      <c r="BD169" s="53">
        <f t="shared" si="83"/>
        <v>0</v>
      </c>
      <c r="BE169" s="80">
        <f t="shared" si="84"/>
        <v>0</v>
      </c>
    </row>
    <row r="170" spans="1:57" x14ac:dyDescent="0.25">
      <c r="A170" t="str">
        <f t="shared" si="78"/>
        <v>GRANTS</v>
      </c>
      <c r="B170" s="75" t="s">
        <v>3620</v>
      </c>
      <c r="C170" s="76">
        <v>44027</v>
      </c>
      <c r="D170" s="242">
        <f>Schools!A43</f>
        <v>3022023</v>
      </c>
      <c r="E170" t="str">
        <f>VLOOKUP(D170,Schools!A:B,2,0)</f>
        <v>Edgware Primary School</v>
      </c>
      <c r="F170" t="str">
        <f>VLOOKUP(D170,Schools!$A:$Z,3,0)</f>
        <v>M</v>
      </c>
      <c r="G170" s="79">
        <v>48110</v>
      </c>
      <c r="H170" s="75" t="s">
        <v>3621</v>
      </c>
      <c r="I170" s="75"/>
      <c r="J170" t="str">
        <f t="shared" si="80"/>
        <v>10166/543965</v>
      </c>
      <c r="K170">
        <f>VLOOKUP(D170,Schools!$A:$Z,9,0)</f>
        <v>400159</v>
      </c>
      <c r="L170" s="75" t="s">
        <v>85</v>
      </c>
      <c r="M170" s="160" t="s">
        <v>86</v>
      </c>
      <c r="N170" s="75" t="s">
        <v>4061</v>
      </c>
      <c r="O170" s="78" t="str">
        <f>VLOOKUP(D170,Schools!A:D,4,0)</f>
        <v>Primary</v>
      </c>
      <c r="P170" s="75">
        <f t="shared" si="87"/>
        <v>10166</v>
      </c>
      <c r="Q170" s="78">
        <f t="shared" si="81"/>
        <v>543965</v>
      </c>
      <c r="R170" s="79">
        <v>0</v>
      </c>
      <c r="S170" s="79">
        <v>0</v>
      </c>
      <c r="T170" s="79">
        <v>9006.15</v>
      </c>
      <c r="U170" s="79">
        <v>4503.08</v>
      </c>
      <c r="V170" s="79">
        <v>4503.08</v>
      </c>
      <c r="W170" s="79">
        <v>4503.08</v>
      </c>
      <c r="X170" s="79">
        <v>4503.08</v>
      </c>
      <c r="Y170" s="79">
        <f t="shared" si="88"/>
        <v>27018.47</v>
      </c>
      <c r="Z170" s="79">
        <f t="shared" si="89"/>
        <v>21091.53</v>
      </c>
      <c r="AA170" s="79"/>
      <c r="AB170" s="79">
        <f t="shared" si="90"/>
        <v>21091.53</v>
      </c>
      <c r="AC170" s="79"/>
      <c r="AD170" s="79">
        <f t="shared" si="91"/>
        <v>48110</v>
      </c>
      <c r="AE170" s="79"/>
      <c r="AF170" s="79"/>
      <c r="AG170" s="79"/>
      <c r="AH170" s="79"/>
      <c r="AI170" s="79"/>
      <c r="AJ170" s="52"/>
      <c r="AK170" s="79">
        <f t="shared" si="92"/>
        <v>0</v>
      </c>
      <c r="AL170" s="79"/>
      <c r="AO170">
        <f t="shared" si="82"/>
        <v>1</v>
      </c>
      <c r="AP170" s="248">
        <f t="shared" si="94"/>
        <v>24055</v>
      </c>
      <c r="AQ170" s="248">
        <f t="shared" si="94"/>
        <v>0</v>
      </c>
      <c r="AR170" s="248">
        <f t="shared" si="94"/>
        <v>0</v>
      </c>
      <c r="AS170" s="248">
        <f t="shared" si="94"/>
        <v>0</v>
      </c>
      <c r="AT170" s="248">
        <f t="shared" si="94"/>
        <v>0</v>
      </c>
      <c r="AU170" s="248">
        <f t="shared" si="94"/>
        <v>0</v>
      </c>
      <c r="AV170" s="248">
        <f t="shared" si="94"/>
        <v>24055</v>
      </c>
      <c r="AW170" s="248">
        <f t="shared" si="94"/>
        <v>0</v>
      </c>
      <c r="AX170" s="248">
        <f t="shared" si="94"/>
        <v>0</v>
      </c>
      <c r="AY170" s="248">
        <f t="shared" si="94"/>
        <v>0</v>
      </c>
      <c r="AZ170" s="248">
        <f t="shared" si="94"/>
        <v>0</v>
      </c>
      <c r="BA170" s="248">
        <f t="shared" si="94"/>
        <v>0</v>
      </c>
      <c r="BB170" s="248">
        <f t="shared" si="94"/>
        <v>0</v>
      </c>
      <c r="BC170" s="8">
        <f t="shared" si="77"/>
        <v>48110</v>
      </c>
      <c r="BD170" s="53">
        <f t="shared" si="83"/>
        <v>0</v>
      </c>
      <c r="BE170" s="80">
        <f t="shared" si="84"/>
        <v>0</v>
      </c>
    </row>
    <row r="171" spans="1:57" x14ac:dyDescent="0.25">
      <c r="A171" t="str">
        <f t="shared" si="78"/>
        <v>GRANTS</v>
      </c>
      <c r="B171" s="75" t="s">
        <v>3620</v>
      </c>
      <c r="C171" s="76">
        <v>44027</v>
      </c>
      <c r="D171" s="242">
        <f>Schools!A45</f>
        <v>3022024</v>
      </c>
      <c r="E171" t="str">
        <f>VLOOKUP(D171,Schools!A:B,2,0)</f>
        <v>Fairway Primary School</v>
      </c>
      <c r="F171" t="str">
        <f>VLOOKUP(D171,Schools!$A:$Z,3,0)</f>
        <v>M</v>
      </c>
      <c r="G171" s="79">
        <v>25442</v>
      </c>
      <c r="H171" s="75" t="s">
        <v>3621</v>
      </c>
      <c r="I171" s="75"/>
      <c r="J171" t="str">
        <f t="shared" si="80"/>
        <v>10166/543965</v>
      </c>
      <c r="K171">
        <f>VLOOKUP(D171,Schools!$A:$Z,9,0)</f>
        <v>400047</v>
      </c>
      <c r="L171" s="75" t="s">
        <v>85</v>
      </c>
      <c r="M171" s="160" t="s">
        <v>86</v>
      </c>
      <c r="N171" s="75" t="s">
        <v>4061</v>
      </c>
      <c r="O171" s="78" t="str">
        <f>VLOOKUP(D171,Schools!A:D,4,0)</f>
        <v>Primary</v>
      </c>
      <c r="P171" s="75">
        <f t="shared" si="87"/>
        <v>10166</v>
      </c>
      <c r="Q171" s="78">
        <f t="shared" si="81"/>
        <v>543965</v>
      </c>
      <c r="R171" s="79">
        <v>0</v>
      </c>
      <c r="S171" s="79">
        <v>0</v>
      </c>
      <c r="T171" s="79">
        <v>4171.08</v>
      </c>
      <c r="U171" s="79">
        <v>2085.54</v>
      </c>
      <c r="V171" s="79">
        <v>2085.54</v>
      </c>
      <c r="W171" s="79">
        <v>2085.54</v>
      </c>
      <c r="X171" s="79">
        <v>2085.54</v>
      </c>
      <c r="Y171" s="79">
        <f t="shared" si="88"/>
        <v>12513.240000000002</v>
      </c>
      <c r="Z171" s="79">
        <f t="shared" si="89"/>
        <v>12928.759999999998</v>
      </c>
      <c r="AA171" s="79"/>
      <c r="AB171" s="79">
        <f t="shared" si="90"/>
        <v>12928.759999999998</v>
      </c>
      <c r="AC171" s="79"/>
      <c r="AD171" s="79">
        <f>AB171+Y171</f>
        <v>25442</v>
      </c>
      <c r="AE171" s="79"/>
      <c r="AF171" s="79"/>
      <c r="AG171" s="79"/>
      <c r="AH171" s="79"/>
      <c r="AI171" s="79"/>
      <c r="AJ171" s="52"/>
      <c r="AK171" s="79">
        <f t="shared" si="92"/>
        <v>0</v>
      </c>
      <c r="AL171" s="79"/>
      <c r="AO171">
        <f t="shared" si="82"/>
        <v>1</v>
      </c>
      <c r="AP171" s="248">
        <f t="shared" si="94"/>
        <v>12721</v>
      </c>
      <c r="AQ171" s="248">
        <f t="shared" si="94"/>
        <v>0</v>
      </c>
      <c r="AR171" s="248">
        <f t="shared" si="94"/>
        <v>0</v>
      </c>
      <c r="AS171" s="248">
        <f t="shared" si="94"/>
        <v>0</v>
      </c>
      <c r="AT171" s="248">
        <f t="shared" si="94"/>
        <v>0</v>
      </c>
      <c r="AU171" s="248">
        <f t="shared" si="94"/>
        <v>0</v>
      </c>
      <c r="AV171" s="248">
        <f t="shared" si="94"/>
        <v>12721</v>
      </c>
      <c r="AW171" s="248">
        <f t="shared" si="94"/>
        <v>0</v>
      </c>
      <c r="AX171" s="248">
        <f t="shared" si="94"/>
        <v>0</v>
      </c>
      <c r="AY171" s="248">
        <f t="shared" si="94"/>
        <v>0</v>
      </c>
      <c r="AZ171" s="248">
        <f t="shared" si="94"/>
        <v>0</v>
      </c>
      <c r="BA171" s="248">
        <f t="shared" si="94"/>
        <v>0</v>
      </c>
      <c r="BB171" s="248">
        <f t="shared" si="94"/>
        <v>0</v>
      </c>
      <c r="BC171" s="8">
        <f t="shared" si="77"/>
        <v>25442</v>
      </c>
      <c r="BD171" s="53">
        <f t="shared" si="83"/>
        <v>0</v>
      </c>
      <c r="BE171" s="80">
        <f t="shared" si="84"/>
        <v>0</v>
      </c>
    </row>
    <row r="172" spans="1:57" x14ac:dyDescent="0.25">
      <c r="A172" t="str">
        <f t="shared" si="78"/>
        <v>GRANTS</v>
      </c>
      <c r="B172" s="75" t="s">
        <v>3620</v>
      </c>
      <c r="C172" s="76">
        <v>44027</v>
      </c>
      <c r="D172" s="242">
        <f>Schools!A46</f>
        <v>3022025</v>
      </c>
      <c r="E172" t="str">
        <f>VLOOKUP(D172,Schools!A:B,2,0)</f>
        <v>Foulds</v>
      </c>
      <c r="F172" t="str">
        <f>VLOOKUP(D172,Schools!$A:$Z,3,0)</f>
        <v>M</v>
      </c>
      <c r="G172" s="79">
        <v>54924</v>
      </c>
      <c r="H172" s="75" t="s">
        <v>3621</v>
      </c>
      <c r="I172" s="75"/>
      <c r="J172" t="str">
        <f t="shared" si="80"/>
        <v>10166/543965</v>
      </c>
      <c r="K172">
        <f>VLOOKUP(D172,Schools!$A:$Z,9,0)</f>
        <v>400001</v>
      </c>
      <c r="L172" s="75" t="s">
        <v>85</v>
      </c>
      <c r="M172" s="160" t="s">
        <v>86</v>
      </c>
      <c r="N172" s="75" t="s">
        <v>4061</v>
      </c>
      <c r="O172" s="78" t="str">
        <f>VLOOKUP(D172,Schools!A:D,4,0)</f>
        <v>Primary</v>
      </c>
      <c r="P172" s="75">
        <f t="shared" si="87"/>
        <v>10166</v>
      </c>
      <c r="Q172" s="78">
        <f t="shared" si="81"/>
        <v>543965</v>
      </c>
      <c r="R172" s="79">
        <v>0</v>
      </c>
      <c r="S172" s="79">
        <v>0</v>
      </c>
      <c r="T172" s="79">
        <v>9471.08</v>
      </c>
      <c r="U172" s="79">
        <v>4735.54</v>
      </c>
      <c r="V172" s="79">
        <v>4735.54</v>
      </c>
      <c r="W172" s="79">
        <v>4735.54</v>
      </c>
      <c r="X172" s="79">
        <v>4735.54</v>
      </c>
      <c r="Y172" s="79">
        <f t="shared" si="88"/>
        <v>28413.24</v>
      </c>
      <c r="Z172" s="79">
        <f t="shared" si="89"/>
        <v>26510.76</v>
      </c>
      <c r="AA172" s="79"/>
      <c r="AB172" s="79">
        <f t="shared" si="90"/>
        <v>26510.76</v>
      </c>
      <c r="AC172" s="79"/>
      <c r="AD172" s="79">
        <f t="shared" si="91"/>
        <v>54924</v>
      </c>
      <c r="AE172" s="79"/>
      <c r="AF172" s="79"/>
      <c r="AG172" s="79"/>
      <c r="AH172" s="79"/>
      <c r="AI172" s="79"/>
      <c r="AJ172" s="52"/>
      <c r="AK172" s="79">
        <f t="shared" si="92"/>
        <v>0</v>
      </c>
      <c r="AL172" s="79"/>
      <c r="AO172">
        <f t="shared" si="82"/>
        <v>1</v>
      </c>
      <c r="AP172" s="248">
        <f t="shared" si="94"/>
        <v>27462</v>
      </c>
      <c r="AQ172" s="248">
        <f t="shared" si="94"/>
        <v>0</v>
      </c>
      <c r="AR172" s="248">
        <f t="shared" si="94"/>
        <v>0</v>
      </c>
      <c r="AS172" s="248">
        <f t="shared" si="94"/>
        <v>0</v>
      </c>
      <c r="AT172" s="248">
        <f t="shared" si="94"/>
        <v>0</v>
      </c>
      <c r="AU172" s="248">
        <f t="shared" si="94"/>
        <v>0</v>
      </c>
      <c r="AV172" s="248">
        <f t="shared" si="94"/>
        <v>27462</v>
      </c>
      <c r="AW172" s="248">
        <f t="shared" si="94"/>
        <v>0</v>
      </c>
      <c r="AX172" s="248">
        <f t="shared" si="94"/>
        <v>0</v>
      </c>
      <c r="AY172" s="248">
        <f t="shared" si="94"/>
        <v>0</v>
      </c>
      <c r="AZ172" s="248">
        <f t="shared" si="94"/>
        <v>0</v>
      </c>
      <c r="BA172" s="248">
        <f t="shared" si="94"/>
        <v>0</v>
      </c>
      <c r="BB172" s="248">
        <f t="shared" si="94"/>
        <v>0</v>
      </c>
      <c r="BC172" s="8">
        <f t="shared" si="77"/>
        <v>54924</v>
      </c>
      <c r="BD172" s="53">
        <f t="shared" si="83"/>
        <v>0</v>
      </c>
      <c r="BE172" s="80">
        <f t="shared" si="84"/>
        <v>0</v>
      </c>
    </row>
    <row r="173" spans="1:57" x14ac:dyDescent="0.25">
      <c r="A173" t="str">
        <f t="shared" si="78"/>
        <v>GRANTS</v>
      </c>
      <c r="B173" s="75" t="s">
        <v>3620</v>
      </c>
      <c r="C173" s="76">
        <v>44027</v>
      </c>
      <c r="D173" s="242">
        <f>Schools!A47</f>
        <v>3022026</v>
      </c>
      <c r="E173" t="str">
        <f>VLOOKUP(D173,Schools!A:B,2,0)</f>
        <v>Frith Manor School</v>
      </c>
      <c r="F173" t="str">
        <f>VLOOKUP(D173,Schools!$A:$Z,3,0)</f>
        <v>M</v>
      </c>
      <c r="G173" s="79">
        <v>70620</v>
      </c>
      <c r="H173" s="75" t="s">
        <v>3621</v>
      </c>
      <c r="I173" s="75"/>
      <c r="J173" t="str">
        <f t="shared" si="80"/>
        <v>10166/543965</v>
      </c>
      <c r="K173">
        <f>VLOOKUP(D173,Schools!$A:$Z,9,0)</f>
        <v>400082</v>
      </c>
      <c r="L173" s="75" t="s">
        <v>85</v>
      </c>
      <c r="M173" s="160" t="s">
        <v>86</v>
      </c>
      <c r="N173" s="75" t="s">
        <v>4061</v>
      </c>
      <c r="O173" s="78" t="str">
        <f>VLOOKUP(D173,Schools!A:D,4,0)</f>
        <v>Primary</v>
      </c>
      <c r="P173" s="75">
        <f t="shared" si="87"/>
        <v>10166</v>
      </c>
      <c r="Q173" s="78">
        <f t="shared" si="81"/>
        <v>543965</v>
      </c>
      <c r="R173" s="79">
        <v>0</v>
      </c>
      <c r="S173" s="79">
        <v>0</v>
      </c>
      <c r="T173" s="79">
        <v>10067.85</v>
      </c>
      <c r="U173" s="79">
        <v>5033.92</v>
      </c>
      <c r="V173" s="79">
        <v>5033.92</v>
      </c>
      <c r="W173" s="79">
        <v>5033.92</v>
      </c>
      <c r="X173" s="79">
        <v>5033.92</v>
      </c>
      <c r="Y173" s="79">
        <f t="shared" si="88"/>
        <v>30203.53</v>
      </c>
      <c r="Z173" s="79">
        <f t="shared" si="89"/>
        <v>40416.47</v>
      </c>
      <c r="AA173" s="79"/>
      <c r="AB173" s="79">
        <f t="shared" si="90"/>
        <v>40416.47</v>
      </c>
      <c r="AC173" s="79"/>
      <c r="AD173" s="79">
        <f t="shared" si="91"/>
        <v>70620</v>
      </c>
      <c r="AE173" s="79"/>
      <c r="AF173" s="79"/>
      <c r="AG173" s="79"/>
      <c r="AH173" s="79"/>
      <c r="AI173" s="79"/>
      <c r="AJ173" s="52"/>
      <c r="AK173" s="79">
        <f t="shared" si="92"/>
        <v>0</v>
      </c>
      <c r="AL173" s="79"/>
      <c r="AO173">
        <f t="shared" si="82"/>
        <v>1</v>
      </c>
      <c r="AP173" s="248">
        <f t="shared" si="94"/>
        <v>35310</v>
      </c>
      <c r="AQ173" s="248">
        <f t="shared" si="94"/>
        <v>0</v>
      </c>
      <c r="AR173" s="248">
        <f t="shared" si="94"/>
        <v>0</v>
      </c>
      <c r="AS173" s="248">
        <f t="shared" si="94"/>
        <v>0</v>
      </c>
      <c r="AT173" s="248">
        <f t="shared" si="94"/>
        <v>0</v>
      </c>
      <c r="AU173" s="248">
        <f t="shared" si="94"/>
        <v>0</v>
      </c>
      <c r="AV173" s="248">
        <f t="shared" si="94"/>
        <v>35310</v>
      </c>
      <c r="AW173" s="248">
        <f t="shared" si="94"/>
        <v>0</v>
      </c>
      <c r="AX173" s="248">
        <f t="shared" si="94"/>
        <v>0</v>
      </c>
      <c r="AY173" s="248">
        <f t="shared" si="94"/>
        <v>0</v>
      </c>
      <c r="AZ173" s="248">
        <f t="shared" si="94"/>
        <v>0</v>
      </c>
      <c r="BA173" s="248">
        <f t="shared" si="94"/>
        <v>0</v>
      </c>
      <c r="BB173" s="248">
        <f t="shared" si="94"/>
        <v>0</v>
      </c>
      <c r="BC173" s="8">
        <f t="shared" si="77"/>
        <v>70620</v>
      </c>
      <c r="BD173" s="53">
        <f t="shared" si="83"/>
        <v>0</v>
      </c>
      <c r="BE173" s="80">
        <f t="shared" si="84"/>
        <v>0</v>
      </c>
    </row>
    <row r="174" spans="1:57" x14ac:dyDescent="0.25">
      <c r="A174" t="str">
        <f t="shared" si="78"/>
        <v>GRANTS</v>
      </c>
      <c r="B174" s="75" t="s">
        <v>3620</v>
      </c>
      <c r="C174" s="76">
        <v>44027</v>
      </c>
      <c r="D174" s="242">
        <f>Schools!A48</f>
        <v>3022028</v>
      </c>
      <c r="E174" t="str">
        <f>VLOOKUP(D174,Schools!A:B,2,0)</f>
        <v>Garden Suburb Infant School</v>
      </c>
      <c r="F174" t="str">
        <f>VLOOKUP(D174,Schools!$A:$Z,3,0)</f>
        <v>M</v>
      </c>
      <c r="G174" s="79">
        <v>80161</v>
      </c>
      <c r="H174" s="75" t="s">
        <v>3621</v>
      </c>
      <c r="I174" s="75"/>
      <c r="J174" t="str">
        <f t="shared" si="80"/>
        <v>10166/543965</v>
      </c>
      <c r="K174">
        <f>VLOOKUP(D174,Schools!$A:$Z,9,0)</f>
        <v>400067</v>
      </c>
      <c r="L174" s="75" t="s">
        <v>85</v>
      </c>
      <c r="M174" s="160" t="s">
        <v>86</v>
      </c>
      <c r="N174" s="75" t="s">
        <v>4061</v>
      </c>
      <c r="O174" s="78" t="str">
        <f>VLOOKUP(D174,Schools!A:D,4,0)</f>
        <v>Primary</v>
      </c>
      <c r="P174" s="75">
        <f t="shared" si="87"/>
        <v>10166</v>
      </c>
      <c r="Q174" s="78">
        <f t="shared" si="81"/>
        <v>543965</v>
      </c>
      <c r="R174" s="79">
        <v>0</v>
      </c>
      <c r="S174" s="79">
        <v>0</v>
      </c>
      <c r="T174" s="79">
        <v>12639.38</v>
      </c>
      <c r="U174" s="79">
        <v>6319.69</v>
      </c>
      <c r="V174" s="79">
        <v>6319.69</v>
      </c>
      <c r="W174" s="79">
        <v>6319.69</v>
      </c>
      <c r="X174" s="79">
        <v>6319.69</v>
      </c>
      <c r="Y174" s="79">
        <f t="shared" si="88"/>
        <v>37918.14</v>
      </c>
      <c r="Z174" s="79">
        <f t="shared" si="89"/>
        <v>42242.86</v>
      </c>
      <c r="AA174" s="79"/>
      <c r="AB174" s="79">
        <f t="shared" si="90"/>
        <v>42242.86</v>
      </c>
      <c r="AC174" s="79"/>
      <c r="AD174" s="79">
        <f t="shared" si="91"/>
        <v>80161</v>
      </c>
      <c r="AE174" s="79"/>
      <c r="AF174" s="79"/>
      <c r="AG174" s="79"/>
      <c r="AH174" s="79"/>
      <c r="AI174" s="79"/>
      <c r="AJ174" s="52"/>
      <c r="AK174" s="79">
        <f t="shared" si="92"/>
        <v>0</v>
      </c>
      <c r="AL174" s="79"/>
      <c r="AO174">
        <f t="shared" si="82"/>
        <v>1</v>
      </c>
      <c r="AP174" s="248">
        <f t="shared" si="94"/>
        <v>40080.5</v>
      </c>
      <c r="AQ174" s="248">
        <f t="shared" si="94"/>
        <v>0</v>
      </c>
      <c r="AR174" s="248">
        <f t="shared" si="94"/>
        <v>0</v>
      </c>
      <c r="AS174" s="248">
        <f t="shared" si="94"/>
        <v>0</v>
      </c>
      <c r="AT174" s="248">
        <f t="shared" si="94"/>
        <v>0</v>
      </c>
      <c r="AU174" s="248">
        <f t="shared" si="94"/>
        <v>0</v>
      </c>
      <c r="AV174" s="248">
        <f t="shared" si="94"/>
        <v>40080.5</v>
      </c>
      <c r="AW174" s="248">
        <f t="shared" si="94"/>
        <v>0</v>
      </c>
      <c r="AX174" s="248">
        <f t="shared" si="94"/>
        <v>0</v>
      </c>
      <c r="AY174" s="248">
        <f t="shared" si="94"/>
        <v>0</v>
      </c>
      <c r="AZ174" s="248">
        <f t="shared" si="94"/>
        <v>0</v>
      </c>
      <c r="BA174" s="248">
        <f t="shared" si="94"/>
        <v>0</v>
      </c>
      <c r="BB174" s="248">
        <f t="shared" si="94"/>
        <v>0</v>
      </c>
      <c r="BC174" s="8">
        <f t="shared" si="77"/>
        <v>80161</v>
      </c>
      <c r="BD174" s="53">
        <f t="shared" si="83"/>
        <v>0</v>
      </c>
      <c r="BE174" s="80">
        <f t="shared" si="84"/>
        <v>0</v>
      </c>
    </row>
    <row r="175" spans="1:57" x14ac:dyDescent="0.25">
      <c r="A175" t="str">
        <f t="shared" si="78"/>
        <v>GRANTS</v>
      </c>
      <c r="B175" s="75" t="s">
        <v>3620</v>
      </c>
      <c r="C175" s="76">
        <v>44027</v>
      </c>
      <c r="D175" s="242">
        <f>Schools!A50</f>
        <v>3022029</v>
      </c>
      <c r="E175" t="str">
        <f>VLOOKUP(D175,Schools!A:B,2,0)</f>
        <v>Goldbeaters Primary School</v>
      </c>
      <c r="F175" t="str">
        <f>VLOOKUP(D175,Schools!$A:$Z,3,0)</f>
        <v>M</v>
      </c>
      <c r="G175" s="79">
        <v>50068</v>
      </c>
      <c r="H175" s="75" t="s">
        <v>3621</v>
      </c>
      <c r="I175" s="75"/>
      <c r="J175" t="str">
        <f t="shared" si="80"/>
        <v>10166/543965</v>
      </c>
      <c r="K175">
        <f>VLOOKUP(D175,Schools!$A:$Z,9,0)</f>
        <v>400035</v>
      </c>
      <c r="L175" s="75" t="s">
        <v>85</v>
      </c>
      <c r="M175" s="160" t="s">
        <v>86</v>
      </c>
      <c r="N175" s="75" t="s">
        <v>4061</v>
      </c>
      <c r="O175" s="78" t="str">
        <f>VLOOKUP(D175,Schools!A:D,4,0)</f>
        <v>Primary</v>
      </c>
      <c r="P175" s="75">
        <f t="shared" si="87"/>
        <v>10166</v>
      </c>
      <c r="Q175" s="78">
        <f t="shared" si="81"/>
        <v>543965</v>
      </c>
      <c r="R175" s="79">
        <v>0</v>
      </c>
      <c r="S175" s="79">
        <v>0</v>
      </c>
      <c r="T175" s="79">
        <v>7829.54</v>
      </c>
      <c r="U175" s="79">
        <v>3914.77</v>
      </c>
      <c r="V175" s="79">
        <v>3914.77</v>
      </c>
      <c r="W175" s="79">
        <v>3914.77</v>
      </c>
      <c r="X175" s="79">
        <v>3914.77</v>
      </c>
      <c r="Y175" s="79">
        <f t="shared" si="88"/>
        <v>23488.62</v>
      </c>
      <c r="Z175" s="79">
        <f t="shared" si="89"/>
        <v>26579.38</v>
      </c>
      <c r="AA175" s="79"/>
      <c r="AB175" s="79">
        <f t="shared" si="90"/>
        <v>26579.38</v>
      </c>
      <c r="AC175" s="79"/>
      <c r="AD175" s="79">
        <f t="shared" si="91"/>
        <v>50068</v>
      </c>
      <c r="AE175" s="79"/>
      <c r="AF175" s="79"/>
      <c r="AG175" s="79"/>
      <c r="AH175" s="79"/>
      <c r="AI175" s="79"/>
      <c r="AJ175" s="52"/>
      <c r="AK175" s="79">
        <f t="shared" si="92"/>
        <v>0</v>
      </c>
      <c r="AL175" s="79"/>
      <c r="AO175">
        <f t="shared" si="82"/>
        <v>1</v>
      </c>
      <c r="AP175" s="248">
        <f t="shared" si="94"/>
        <v>25034</v>
      </c>
      <c r="AQ175" s="248">
        <f t="shared" si="94"/>
        <v>0</v>
      </c>
      <c r="AR175" s="248">
        <f t="shared" si="94"/>
        <v>0</v>
      </c>
      <c r="AS175" s="248">
        <f t="shared" si="94"/>
        <v>0</v>
      </c>
      <c r="AT175" s="248">
        <f t="shared" si="94"/>
        <v>0</v>
      </c>
      <c r="AU175" s="248">
        <f t="shared" si="94"/>
        <v>0</v>
      </c>
      <c r="AV175" s="248">
        <f t="shared" si="94"/>
        <v>25034</v>
      </c>
      <c r="AW175" s="248">
        <f t="shared" si="94"/>
        <v>0</v>
      </c>
      <c r="AX175" s="248">
        <f t="shared" si="94"/>
        <v>0</v>
      </c>
      <c r="AY175" s="248">
        <f t="shared" si="94"/>
        <v>0</v>
      </c>
      <c r="AZ175" s="248">
        <f t="shared" si="94"/>
        <v>0</v>
      </c>
      <c r="BA175" s="248">
        <f t="shared" si="94"/>
        <v>0</v>
      </c>
      <c r="BB175" s="248">
        <f t="shared" si="94"/>
        <v>0</v>
      </c>
      <c r="BC175" s="8">
        <f t="shared" si="77"/>
        <v>50068</v>
      </c>
      <c r="BD175" s="53">
        <f t="shared" si="83"/>
        <v>0</v>
      </c>
      <c r="BE175" s="80">
        <f t="shared" si="84"/>
        <v>0</v>
      </c>
    </row>
    <row r="176" spans="1:57" x14ac:dyDescent="0.25">
      <c r="A176" t="str">
        <f t="shared" si="78"/>
        <v>GRANTS</v>
      </c>
      <c r="B176" s="75" t="s">
        <v>3620</v>
      </c>
      <c r="C176" s="76">
        <v>44027</v>
      </c>
      <c r="D176" s="242">
        <f>Schools!A52</f>
        <v>3023516</v>
      </c>
      <c r="E176" t="str">
        <f>VLOOKUP(D176,Schools!A:B,2,0)</f>
        <v>Hasmonean Primary School</v>
      </c>
      <c r="F176" t="str">
        <f>VLOOKUP(D176,Schools!$A:$Z,3,0)</f>
        <v>M</v>
      </c>
      <c r="G176" s="79">
        <v>30832</v>
      </c>
      <c r="H176" s="75" t="s">
        <v>3621</v>
      </c>
      <c r="I176" s="75"/>
      <c r="J176" t="str">
        <f t="shared" si="80"/>
        <v>10166/543965</v>
      </c>
      <c r="K176">
        <f>VLOOKUP(D176,Schools!$A:$Z,9,0)</f>
        <v>400108</v>
      </c>
      <c r="L176" s="75" t="s">
        <v>85</v>
      </c>
      <c r="M176" s="160" t="s">
        <v>86</v>
      </c>
      <c r="N176" s="75" t="s">
        <v>4061</v>
      </c>
      <c r="O176" s="78" t="str">
        <f>VLOOKUP(D176,Schools!A:D,4,0)</f>
        <v>Primary</v>
      </c>
      <c r="P176" s="75">
        <f t="shared" si="87"/>
        <v>10166</v>
      </c>
      <c r="Q176" s="78">
        <f t="shared" si="81"/>
        <v>543965</v>
      </c>
      <c r="R176" s="79">
        <v>0</v>
      </c>
      <c r="S176" s="79">
        <v>0</v>
      </c>
      <c r="T176" s="79">
        <v>4594</v>
      </c>
      <c r="U176" s="79">
        <v>2297</v>
      </c>
      <c r="V176" s="79">
        <v>2297</v>
      </c>
      <c r="W176" s="79">
        <v>2297</v>
      </c>
      <c r="X176" s="79">
        <v>2297</v>
      </c>
      <c r="Y176" s="79">
        <f t="shared" si="88"/>
        <v>13782</v>
      </c>
      <c r="Z176" s="79">
        <f t="shared" si="89"/>
        <v>17050</v>
      </c>
      <c r="AA176" s="79"/>
      <c r="AB176" s="79">
        <f t="shared" si="90"/>
        <v>17050</v>
      </c>
      <c r="AC176" s="79"/>
      <c r="AD176" s="79">
        <f t="shared" si="91"/>
        <v>30832</v>
      </c>
      <c r="AE176" s="79"/>
      <c r="AF176" s="79"/>
      <c r="AG176" s="79"/>
      <c r="AH176" s="79"/>
      <c r="AI176" s="79"/>
      <c r="AJ176" s="52"/>
      <c r="AK176" s="79">
        <f t="shared" si="92"/>
        <v>0</v>
      </c>
      <c r="AL176" s="79"/>
      <c r="AO176">
        <f t="shared" si="82"/>
        <v>1</v>
      </c>
      <c r="AP176" s="248">
        <f t="shared" si="94"/>
        <v>15416</v>
      </c>
      <c r="AQ176" s="248">
        <f t="shared" si="94"/>
        <v>0</v>
      </c>
      <c r="AR176" s="248">
        <f t="shared" si="94"/>
        <v>0</v>
      </c>
      <c r="AS176" s="248">
        <f t="shared" si="94"/>
        <v>0</v>
      </c>
      <c r="AT176" s="248">
        <f t="shared" si="94"/>
        <v>0</v>
      </c>
      <c r="AU176" s="248">
        <f t="shared" si="94"/>
        <v>0</v>
      </c>
      <c r="AV176" s="248">
        <f t="shared" si="94"/>
        <v>15416</v>
      </c>
      <c r="AW176" s="248">
        <f t="shared" si="94"/>
        <v>0</v>
      </c>
      <c r="AX176" s="248">
        <f t="shared" si="94"/>
        <v>0</v>
      </c>
      <c r="AY176" s="248">
        <f t="shared" si="94"/>
        <v>0</v>
      </c>
      <c r="AZ176" s="248">
        <f t="shared" si="94"/>
        <v>0</v>
      </c>
      <c r="BA176" s="248">
        <f t="shared" si="94"/>
        <v>0</v>
      </c>
      <c r="BB176" s="248">
        <f t="shared" si="94"/>
        <v>0</v>
      </c>
      <c r="BC176" s="8">
        <f t="shared" si="77"/>
        <v>30832</v>
      </c>
      <c r="BD176" s="53">
        <f t="shared" si="83"/>
        <v>0</v>
      </c>
      <c r="BE176" s="80">
        <f t="shared" si="84"/>
        <v>0</v>
      </c>
    </row>
    <row r="177" spans="1:57" x14ac:dyDescent="0.25">
      <c r="A177" t="str">
        <f t="shared" si="78"/>
        <v>GRANTS</v>
      </c>
      <c r="B177" s="75" t="s">
        <v>3620</v>
      </c>
      <c r="C177" s="76">
        <v>44027</v>
      </c>
      <c r="D177" s="242">
        <f>Schools!A53</f>
        <v>3022031</v>
      </c>
      <c r="E177" t="str">
        <f>VLOOKUP(D177,Schools!A:B,2,0)</f>
        <v>Hollickwood JMI School</v>
      </c>
      <c r="F177" t="str">
        <f>VLOOKUP(D177,Schools!$A:$Z,3,0)</f>
        <v>M</v>
      </c>
      <c r="G177" s="79">
        <v>22234</v>
      </c>
      <c r="H177" s="75" t="s">
        <v>3621</v>
      </c>
      <c r="I177" s="75"/>
      <c r="J177" t="str">
        <f t="shared" si="80"/>
        <v>10166/543965</v>
      </c>
      <c r="K177">
        <f>VLOOKUP(D177,Schools!$A:$Z,9,0)</f>
        <v>400026</v>
      </c>
      <c r="L177" s="75" t="s">
        <v>85</v>
      </c>
      <c r="M177" s="160" t="s">
        <v>86</v>
      </c>
      <c r="N177" s="75" t="s">
        <v>4061</v>
      </c>
      <c r="O177" s="78" t="str">
        <f>VLOOKUP(D177,Schools!A:D,4,0)</f>
        <v>Primary</v>
      </c>
      <c r="P177" s="75">
        <f t="shared" si="87"/>
        <v>10166</v>
      </c>
      <c r="Q177" s="78">
        <f t="shared" si="81"/>
        <v>543965</v>
      </c>
      <c r="R177" s="79">
        <v>0</v>
      </c>
      <c r="S177" s="79">
        <v>0</v>
      </c>
      <c r="T177" s="79">
        <v>3207.38</v>
      </c>
      <c r="U177" s="79">
        <v>1603.69</v>
      </c>
      <c r="V177" s="79">
        <v>1603.69</v>
      </c>
      <c r="W177" s="79">
        <v>1603.69</v>
      </c>
      <c r="X177" s="79">
        <v>1603.69</v>
      </c>
      <c r="Y177" s="79">
        <f t="shared" si="88"/>
        <v>9622.1400000000012</v>
      </c>
      <c r="Z177" s="79">
        <f t="shared" si="89"/>
        <v>12611.859999999999</v>
      </c>
      <c r="AA177" s="79"/>
      <c r="AB177" s="79">
        <f t="shared" si="90"/>
        <v>12611.859999999999</v>
      </c>
      <c r="AC177" s="79"/>
      <c r="AD177" s="79">
        <f t="shared" si="91"/>
        <v>22234</v>
      </c>
      <c r="AE177" s="79"/>
      <c r="AF177" s="79"/>
      <c r="AG177" s="79"/>
      <c r="AH177" s="79"/>
      <c r="AI177" s="79"/>
      <c r="AJ177" s="52"/>
      <c r="AK177" s="79">
        <f t="shared" si="92"/>
        <v>0</v>
      </c>
      <c r="AL177" s="79"/>
      <c r="AO177">
        <f t="shared" si="82"/>
        <v>1</v>
      </c>
      <c r="AP177" s="248">
        <f t="shared" si="94"/>
        <v>11117</v>
      </c>
      <c r="AQ177" s="248">
        <f t="shared" si="94"/>
        <v>0</v>
      </c>
      <c r="AR177" s="248">
        <f t="shared" si="94"/>
        <v>0</v>
      </c>
      <c r="AS177" s="248">
        <f t="shared" si="94"/>
        <v>0</v>
      </c>
      <c r="AT177" s="248">
        <f t="shared" si="94"/>
        <v>0</v>
      </c>
      <c r="AU177" s="248">
        <f t="shared" si="94"/>
        <v>0</v>
      </c>
      <c r="AV177" s="248">
        <f t="shared" si="94"/>
        <v>11117</v>
      </c>
      <c r="AW177" s="248">
        <f t="shared" si="94"/>
        <v>0</v>
      </c>
      <c r="AX177" s="248">
        <f t="shared" si="94"/>
        <v>0</v>
      </c>
      <c r="AY177" s="248">
        <f t="shared" si="94"/>
        <v>0</v>
      </c>
      <c r="AZ177" s="248">
        <f t="shared" si="94"/>
        <v>0</v>
      </c>
      <c r="BA177" s="248">
        <f t="shared" si="94"/>
        <v>0</v>
      </c>
      <c r="BB177" s="248">
        <f t="shared" si="94"/>
        <v>0</v>
      </c>
      <c r="BC177" s="8">
        <f t="shared" si="77"/>
        <v>22234</v>
      </c>
      <c r="BD177" s="53">
        <f t="shared" si="83"/>
        <v>0</v>
      </c>
      <c r="BE177" s="80">
        <f t="shared" si="84"/>
        <v>0</v>
      </c>
    </row>
    <row r="178" spans="1:57" x14ac:dyDescent="0.25">
      <c r="A178" t="str">
        <f t="shared" si="78"/>
        <v>GRANTS</v>
      </c>
      <c r="B178" s="75" t="s">
        <v>3620</v>
      </c>
      <c r="C178" s="76">
        <v>44027</v>
      </c>
      <c r="D178" s="242">
        <f>Schools!A54</f>
        <v>3022032</v>
      </c>
      <c r="E178" t="str">
        <f>VLOOKUP(D178,Schools!A:B,2,0)</f>
        <v>Holly Park School</v>
      </c>
      <c r="F178" t="str">
        <f>VLOOKUP(D178,Schools!$A:$Z,3,0)</f>
        <v>M</v>
      </c>
      <c r="G178" s="79">
        <v>71776</v>
      </c>
      <c r="H178" s="75" t="s">
        <v>3621</v>
      </c>
      <c r="I178" s="75"/>
      <c r="J178" t="str">
        <f t="shared" si="80"/>
        <v>10166/543965</v>
      </c>
      <c r="K178">
        <f>VLOOKUP(D178,Schools!$A:$Z,9,0)</f>
        <v>400084</v>
      </c>
      <c r="L178" s="75" t="s">
        <v>85</v>
      </c>
      <c r="M178" s="160" t="s">
        <v>86</v>
      </c>
      <c r="N178" s="75" t="s">
        <v>4061</v>
      </c>
      <c r="O178" s="78" t="str">
        <f>VLOOKUP(D178,Schools!A:D,4,0)</f>
        <v>Primary</v>
      </c>
      <c r="P178" s="75">
        <f t="shared" si="87"/>
        <v>10166</v>
      </c>
      <c r="Q178" s="78">
        <f t="shared" si="81"/>
        <v>543965</v>
      </c>
      <c r="R178" s="79">
        <v>0</v>
      </c>
      <c r="S178" s="79">
        <v>0</v>
      </c>
      <c r="T178" s="79">
        <v>10219.08</v>
      </c>
      <c r="U178" s="79">
        <v>5109.54</v>
      </c>
      <c r="V178" s="79">
        <v>5109.54</v>
      </c>
      <c r="W178" s="79">
        <v>5109.54</v>
      </c>
      <c r="X178" s="79">
        <v>5109.54</v>
      </c>
      <c r="Y178" s="79">
        <f t="shared" si="88"/>
        <v>30657.24</v>
      </c>
      <c r="Z178" s="79">
        <f t="shared" si="89"/>
        <v>41118.759999999995</v>
      </c>
      <c r="AA178" s="79"/>
      <c r="AB178" s="79">
        <f t="shared" si="90"/>
        <v>41118.759999999995</v>
      </c>
      <c r="AC178" s="79"/>
      <c r="AD178" s="79">
        <f t="shared" si="91"/>
        <v>71776</v>
      </c>
      <c r="AE178" s="79"/>
      <c r="AF178" s="79"/>
      <c r="AG178" s="79"/>
      <c r="AH178" s="79"/>
      <c r="AI178" s="79"/>
      <c r="AJ178" s="52"/>
      <c r="AK178" s="79">
        <f t="shared" si="92"/>
        <v>0</v>
      </c>
      <c r="AL178" s="79"/>
      <c r="AO178">
        <f t="shared" si="82"/>
        <v>1</v>
      </c>
      <c r="AP178" s="248">
        <f t="shared" si="94"/>
        <v>35888</v>
      </c>
      <c r="AQ178" s="248">
        <f t="shared" si="94"/>
        <v>0</v>
      </c>
      <c r="AR178" s="248">
        <f t="shared" si="94"/>
        <v>0</v>
      </c>
      <c r="AS178" s="248">
        <f t="shared" si="94"/>
        <v>0</v>
      </c>
      <c r="AT178" s="248">
        <f t="shared" si="94"/>
        <v>0</v>
      </c>
      <c r="AU178" s="248">
        <f t="shared" si="94"/>
        <v>0</v>
      </c>
      <c r="AV178" s="248">
        <f t="shared" si="94"/>
        <v>35888</v>
      </c>
      <c r="AW178" s="248">
        <f t="shared" si="94"/>
        <v>0</v>
      </c>
      <c r="AX178" s="248">
        <f t="shared" si="94"/>
        <v>0</v>
      </c>
      <c r="AY178" s="248">
        <f t="shared" si="94"/>
        <v>0</v>
      </c>
      <c r="AZ178" s="248">
        <f t="shared" si="94"/>
        <v>0</v>
      </c>
      <c r="BA178" s="248">
        <f t="shared" si="94"/>
        <v>0</v>
      </c>
      <c r="BB178" s="248">
        <f t="shared" si="94"/>
        <v>0</v>
      </c>
      <c r="BC178" s="8">
        <f t="shared" si="77"/>
        <v>71776</v>
      </c>
      <c r="BD178" s="53">
        <f t="shared" si="83"/>
        <v>0</v>
      </c>
      <c r="BE178" s="80">
        <f t="shared" si="84"/>
        <v>0</v>
      </c>
    </row>
    <row r="179" spans="1:57" x14ac:dyDescent="0.25">
      <c r="A179" t="str">
        <f t="shared" si="78"/>
        <v>GRANTS</v>
      </c>
      <c r="B179" s="75" t="s">
        <v>3620</v>
      </c>
      <c r="C179" s="76">
        <v>44027</v>
      </c>
      <c r="D179" s="242">
        <f>Schools!A55</f>
        <v>3023304</v>
      </c>
      <c r="E179" t="str">
        <f>VLOOKUP(D179,Schools!A:B,2,0)</f>
        <v>Holy Trinity School</v>
      </c>
      <c r="F179" t="str">
        <f>VLOOKUP(D179,Schools!$A:$Z,3,0)</f>
        <v>M</v>
      </c>
      <c r="G179" s="79">
        <v>27860</v>
      </c>
      <c r="H179" s="75" t="s">
        <v>3621</v>
      </c>
      <c r="I179" s="75"/>
      <c r="J179" t="str">
        <f t="shared" si="80"/>
        <v>10166/543965</v>
      </c>
      <c r="K179">
        <f>VLOOKUP(D179,Schools!$A:$Z,9,0)</f>
        <v>400008</v>
      </c>
      <c r="L179" s="75" t="s">
        <v>85</v>
      </c>
      <c r="M179" s="160" t="s">
        <v>86</v>
      </c>
      <c r="N179" s="75" t="s">
        <v>4061</v>
      </c>
      <c r="O179" s="78" t="str">
        <f>VLOOKUP(D179,Schools!A:D,4,0)</f>
        <v>Primary</v>
      </c>
      <c r="P179" s="75">
        <f t="shared" si="87"/>
        <v>10166</v>
      </c>
      <c r="Q179" s="78">
        <f t="shared" si="81"/>
        <v>543965</v>
      </c>
      <c r="R179" s="79">
        <v>0</v>
      </c>
      <c r="S179" s="79">
        <v>0</v>
      </c>
      <c r="T179" s="79">
        <v>4714.62</v>
      </c>
      <c r="U179" s="79">
        <v>2357.31</v>
      </c>
      <c r="V179" s="79">
        <v>2357.31</v>
      </c>
      <c r="W179" s="79">
        <v>2357.31</v>
      </c>
      <c r="X179" s="79">
        <v>2357.31</v>
      </c>
      <c r="Y179" s="79">
        <f t="shared" si="88"/>
        <v>14143.859999999999</v>
      </c>
      <c r="Z179" s="79">
        <f t="shared" si="89"/>
        <v>13716.140000000001</v>
      </c>
      <c r="AA179" s="79"/>
      <c r="AB179" s="79">
        <f t="shared" si="90"/>
        <v>13716.140000000001</v>
      </c>
      <c r="AC179" s="79"/>
      <c r="AD179" s="79">
        <f t="shared" si="91"/>
        <v>27860</v>
      </c>
      <c r="AE179" s="79"/>
      <c r="AF179" s="79"/>
      <c r="AG179" s="79"/>
      <c r="AH179" s="79"/>
      <c r="AI179" s="79"/>
      <c r="AJ179" s="52"/>
      <c r="AK179" s="79">
        <f t="shared" si="92"/>
        <v>0</v>
      </c>
      <c r="AL179" s="79"/>
      <c r="AO179">
        <f t="shared" si="82"/>
        <v>1</v>
      </c>
      <c r="AP179" s="248">
        <f t="shared" ref="AP179:BB188" si="95">ROUND($G179*AP$17,2)*$AO179</f>
        <v>13930</v>
      </c>
      <c r="AQ179" s="248">
        <f t="shared" si="95"/>
        <v>0</v>
      </c>
      <c r="AR179" s="248">
        <f t="shared" si="95"/>
        <v>0</v>
      </c>
      <c r="AS179" s="248">
        <f t="shared" si="95"/>
        <v>0</v>
      </c>
      <c r="AT179" s="248">
        <f t="shared" si="95"/>
        <v>0</v>
      </c>
      <c r="AU179" s="248">
        <f t="shared" si="95"/>
        <v>0</v>
      </c>
      <c r="AV179" s="248">
        <f t="shared" si="95"/>
        <v>13930</v>
      </c>
      <c r="AW179" s="248">
        <f t="shared" si="95"/>
        <v>0</v>
      </c>
      <c r="AX179" s="248">
        <f t="shared" si="95"/>
        <v>0</v>
      </c>
      <c r="AY179" s="248">
        <f t="shared" si="95"/>
        <v>0</v>
      </c>
      <c r="AZ179" s="248">
        <f t="shared" si="95"/>
        <v>0</v>
      </c>
      <c r="BA179" s="248">
        <f t="shared" si="95"/>
        <v>0</v>
      </c>
      <c r="BB179" s="248">
        <f t="shared" si="95"/>
        <v>0</v>
      </c>
      <c r="BC179" s="8">
        <f t="shared" si="77"/>
        <v>27860</v>
      </c>
      <c r="BD179" s="53">
        <f t="shared" si="83"/>
        <v>0</v>
      </c>
      <c r="BE179" s="80">
        <f t="shared" si="84"/>
        <v>0</v>
      </c>
    </row>
    <row r="180" spans="1:57" x14ac:dyDescent="0.25">
      <c r="A180" t="str">
        <f t="shared" si="78"/>
        <v>GRANTS</v>
      </c>
      <c r="B180" s="75" t="s">
        <v>3620</v>
      </c>
      <c r="C180" s="76">
        <v>44027</v>
      </c>
      <c r="D180" s="242">
        <f>Schools!A58</f>
        <v>3022036</v>
      </c>
      <c r="E180" t="str">
        <f>VLOOKUP(D180,Schools!A:B,2,0)</f>
        <v>Livingstone School</v>
      </c>
      <c r="F180" t="str">
        <f>VLOOKUP(D180,Schools!$A:$Z,3,0)</f>
        <v>M</v>
      </c>
      <c r="G180" s="79">
        <v>22827</v>
      </c>
      <c r="H180" s="75" t="s">
        <v>3621</v>
      </c>
      <c r="I180" s="75"/>
      <c r="J180" t="str">
        <f t="shared" si="80"/>
        <v>10166/543965</v>
      </c>
      <c r="K180">
        <f>VLOOKUP(D180,Schools!$A:$Z,9,0)</f>
        <v>400046</v>
      </c>
      <c r="L180" s="75" t="s">
        <v>85</v>
      </c>
      <c r="M180" s="160" t="s">
        <v>86</v>
      </c>
      <c r="N180" s="75" t="s">
        <v>4061</v>
      </c>
      <c r="O180" s="78" t="str">
        <f>VLOOKUP(D180,Schools!A:D,4,0)</f>
        <v>Primary</v>
      </c>
      <c r="P180" s="75">
        <f t="shared" si="87"/>
        <v>10166</v>
      </c>
      <c r="Q180" s="78">
        <f t="shared" si="81"/>
        <v>543965</v>
      </c>
      <c r="R180" s="79">
        <v>0</v>
      </c>
      <c r="S180" s="79">
        <v>0</v>
      </c>
      <c r="T180" s="79">
        <v>3510.15</v>
      </c>
      <c r="U180" s="79">
        <v>1755.08</v>
      </c>
      <c r="V180" s="79">
        <v>1755.08</v>
      </c>
      <c r="W180" s="79">
        <v>1755.08</v>
      </c>
      <c r="X180" s="79">
        <v>1755.08</v>
      </c>
      <c r="Y180" s="79">
        <f t="shared" si="88"/>
        <v>10530.47</v>
      </c>
      <c r="Z180" s="79">
        <f t="shared" si="89"/>
        <v>12296.53</v>
      </c>
      <c r="AA180" s="79"/>
      <c r="AB180" s="79">
        <f t="shared" si="90"/>
        <v>12296.53</v>
      </c>
      <c r="AC180" s="79"/>
      <c r="AD180" s="79">
        <f t="shared" si="91"/>
        <v>22827</v>
      </c>
      <c r="AE180" s="79"/>
      <c r="AF180" s="79"/>
      <c r="AG180" s="79"/>
      <c r="AH180" s="79"/>
      <c r="AI180" s="79"/>
      <c r="AJ180" s="52"/>
      <c r="AK180" s="79">
        <f t="shared" si="92"/>
        <v>0</v>
      </c>
      <c r="AL180" s="79"/>
      <c r="AO180">
        <f t="shared" si="82"/>
        <v>1</v>
      </c>
      <c r="AP180" s="248">
        <f t="shared" si="95"/>
        <v>11413.5</v>
      </c>
      <c r="AQ180" s="248">
        <f t="shared" si="95"/>
        <v>0</v>
      </c>
      <c r="AR180" s="248">
        <f t="shared" si="95"/>
        <v>0</v>
      </c>
      <c r="AS180" s="248">
        <f t="shared" si="95"/>
        <v>0</v>
      </c>
      <c r="AT180" s="248">
        <f t="shared" si="95"/>
        <v>0</v>
      </c>
      <c r="AU180" s="248">
        <f t="shared" si="95"/>
        <v>0</v>
      </c>
      <c r="AV180" s="248">
        <f t="shared" si="95"/>
        <v>11413.5</v>
      </c>
      <c r="AW180" s="248">
        <f t="shared" si="95"/>
        <v>0</v>
      </c>
      <c r="AX180" s="248">
        <f t="shared" si="95"/>
        <v>0</v>
      </c>
      <c r="AY180" s="248">
        <f t="shared" si="95"/>
        <v>0</v>
      </c>
      <c r="AZ180" s="248">
        <f t="shared" si="95"/>
        <v>0</v>
      </c>
      <c r="BA180" s="248">
        <f t="shared" si="95"/>
        <v>0</v>
      </c>
      <c r="BB180" s="248">
        <f t="shared" si="95"/>
        <v>0</v>
      </c>
      <c r="BC180" s="8">
        <f t="shared" si="77"/>
        <v>22827</v>
      </c>
      <c r="BD180" s="53">
        <f t="shared" si="83"/>
        <v>0</v>
      </c>
      <c r="BE180" s="80">
        <f t="shared" si="84"/>
        <v>0</v>
      </c>
    </row>
    <row r="181" spans="1:57" x14ac:dyDescent="0.25">
      <c r="A181" t="str">
        <f t="shared" si="78"/>
        <v>GRANTS</v>
      </c>
      <c r="B181" s="75" t="s">
        <v>3620</v>
      </c>
      <c r="C181" s="76">
        <v>44027</v>
      </c>
      <c r="D181" s="242">
        <f>Schools!A59</f>
        <v>3022037</v>
      </c>
      <c r="E181" t="str">
        <f>VLOOKUP(D181,Schools!A:B,2,0)</f>
        <v>Manorside Primary School</v>
      </c>
      <c r="F181" t="str">
        <f>VLOOKUP(D181,Schools!$A:$Z,3,0)</f>
        <v>M</v>
      </c>
      <c r="G181" s="79">
        <v>26748</v>
      </c>
      <c r="H181" s="75" t="s">
        <v>3621</v>
      </c>
      <c r="I181" s="75"/>
      <c r="J181" t="str">
        <f t="shared" si="80"/>
        <v>10166/543965</v>
      </c>
      <c r="K181">
        <f>VLOOKUP(D181,Schools!$A:$Z,9,0)</f>
        <v>400030</v>
      </c>
      <c r="L181" s="75" t="s">
        <v>85</v>
      </c>
      <c r="M181" s="160" t="s">
        <v>86</v>
      </c>
      <c r="N181" s="75" t="s">
        <v>4061</v>
      </c>
      <c r="O181" s="78" t="str">
        <f>VLOOKUP(D181,Schools!A:D,4,0)</f>
        <v>Primary</v>
      </c>
      <c r="P181" s="75">
        <f t="shared" si="87"/>
        <v>10166</v>
      </c>
      <c r="Q181" s="78">
        <f t="shared" si="81"/>
        <v>543965</v>
      </c>
      <c r="R181" s="79">
        <v>0</v>
      </c>
      <c r="S181" s="79">
        <v>0</v>
      </c>
      <c r="T181" s="79">
        <v>4033.85</v>
      </c>
      <c r="U181" s="79">
        <v>2016.92</v>
      </c>
      <c r="V181" s="79">
        <v>2016.92</v>
      </c>
      <c r="W181" s="79">
        <v>2016.92</v>
      </c>
      <c r="X181" s="79">
        <v>2016.92</v>
      </c>
      <c r="Y181" s="79">
        <f t="shared" si="88"/>
        <v>12101.53</v>
      </c>
      <c r="Z181" s="79">
        <f t="shared" si="89"/>
        <v>14646.47</v>
      </c>
      <c r="AA181" s="79"/>
      <c r="AB181" s="79">
        <f t="shared" si="90"/>
        <v>14646.47</v>
      </c>
      <c r="AC181" s="79"/>
      <c r="AD181" s="79">
        <f t="shared" si="91"/>
        <v>26748</v>
      </c>
      <c r="AE181" s="79"/>
      <c r="AF181" s="79"/>
      <c r="AG181" s="79"/>
      <c r="AH181" s="79"/>
      <c r="AI181" s="79"/>
      <c r="AJ181" s="52"/>
      <c r="AK181" s="79">
        <f t="shared" si="92"/>
        <v>0</v>
      </c>
      <c r="AL181" s="79"/>
      <c r="AO181">
        <f t="shared" si="82"/>
        <v>1</v>
      </c>
      <c r="AP181" s="248">
        <f t="shared" si="95"/>
        <v>13374</v>
      </c>
      <c r="AQ181" s="248">
        <f t="shared" si="95"/>
        <v>0</v>
      </c>
      <c r="AR181" s="248">
        <f t="shared" si="95"/>
        <v>0</v>
      </c>
      <c r="AS181" s="248">
        <f t="shared" si="95"/>
        <v>0</v>
      </c>
      <c r="AT181" s="248">
        <f t="shared" si="95"/>
        <v>0</v>
      </c>
      <c r="AU181" s="248">
        <f t="shared" si="95"/>
        <v>0</v>
      </c>
      <c r="AV181" s="248">
        <f t="shared" si="95"/>
        <v>13374</v>
      </c>
      <c r="AW181" s="248">
        <f t="shared" si="95"/>
        <v>0</v>
      </c>
      <c r="AX181" s="248">
        <f t="shared" si="95"/>
        <v>0</v>
      </c>
      <c r="AY181" s="248">
        <f t="shared" si="95"/>
        <v>0</v>
      </c>
      <c r="AZ181" s="248">
        <f t="shared" si="95"/>
        <v>0</v>
      </c>
      <c r="BA181" s="248">
        <f t="shared" si="95"/>
        <v>0</v>
      </c>
      <c r="BB181" s="248">
        <f t="shared" si="95"/>
        <v>0</v>
      </c>
      <c r="BC181" s="8">
        <f t="shared" si="77"/>
        <v>26748</v>
      </c>
      <c r="BD181" s="53">
        <f t="shared" si="83"/>
        <v>0</v>
      </c>
      <c r="BE181" s="80">
        <f t="shared" si="84"/>
        <v>0</v>
      </c>
    </row>
    <row r="182" spans="1:57" x14ac:dyDescent="0.25">
      <c r="A182" t="str">
        <f t="shared" si="78"/>
        <v>GRANTS</v>
      </c>
      <c r="B182" s="75" t="s">
        <v>3620</v>
      </c>
      <c r="C182" s="76">
        <v>44027</v>
      </c>
      <c r="D182" s="242">
        <f>Schools!A60</f>
        <v>3023523</v>
      </c>
      <c r="E182" t="str">
        <f>VLOOKUP(D182,Schools!A:B,2,0)</f>
        <v>Martin Primary School</v>
      </c>
      <c r="F182" t="str">
        <f>VLOOKUP(D182,Schools!$A:$Z,3,0)</f>
        <v>M</v>
      </c>
      <c r="G182" s="79">
        <v>88436</v>
      </c>
      <c r="H182" s="75" t="s">
        <v>3621</v>
      </c>
      <c r="I182" s="75"/>
      <c r="J182" t="str">
        <f t="shared" si="80"/>
        <v>10166/543965</v>
      </c>
      <c r="K182">
        <f>VLOOKUP(D182,Schools!$A:$Z,9,0)</f>
        <v>400130</v>
      </c>
      <c r="L182" s="75" t="s">
        <v>85</v>
      </c>
      <c r="M182" s="160" t="s">
        <v>86</v>
      </c>
      <c r="N182" s="75" t="s">
        <v>4061</v>
      </c>
      <c r="O182" s="78" t="str">
        <f>VLOOKUP(D182,Schools!A:D,4,0)</f>
        <v>Primary</v>
      </c>
      <c r="P182" s="75">
        <f t="shared" si="87"/>
        <v>10166</v>
      </c>
      <c r="Q182" s="78">
        <f t="shared" si="81"/>
        <v>543965</v>
      </c>
      <c r="R182" s="79">
        <v>0</v>
      </c>
      <c r="S182" s="79">
        <v>0</v>
      </c>
      <c r="T182" s="79">
        <v>15314.62</v>
      </c>
      <c r="U182" s="79">
        <v>7657.31</v>
      </c>
      <c r="V182" s="79">
        <v>7657.31</v>
      </c>
      <c r="W182" s="79">
        <v>7657.31</v>
      </c>
      <c r="X182" s="79">
        <v>7657.31</v>
      </c>
      <c r="Y182" s="79">
        <f t="shared" si="88"/>
        <v>45943.86</v>
      </c>
      <c r="Z182" s="79">
        <f t="shared" si="89"/>
        <v>42492.14</v>
      </c>
      <c r="AA182" s="79"/>
      <c r="AB182" s="79">
        <f t="shared" si="90"/>
        <v>42492.14</v>
      </c>
      <c r="AC182" s="79"/>
      <c r="AD182" s="79">
        <f t="shared" si="91"/>
        <v>88436</v>
      </c>
      <c r="AE182" s="79"/>
      <c r="AF182" s="79"/>
      <c r="AG182" s="79"/>
      <c r="AH182" s="79"/>
      <c r="AI182" s="79"/>
      <c r="AJ182" s="52"/>
      <c r="AK182" s="79">
        <f t="shared" si="92"/>
        <v>0</v>
      </c>
      <c r="AL182" s="79"/>
      <c r="AO182">
        <f t="shared" si="82"/>
        <v>1</v>
      </c>
      <c r="AP182" s="248">
        <f t="shared" si="95"/>
        <v>44218</v>
      </c>
      <c r="AQ182" s="248">
        <f t="shared" si="95"/>
        <v>0</v>
      </c>
      <c r="AR182" s="248">
        <f t="shared" si="95"/>
        <v>0</v>
      </c>
      <c r="AS182" s="248">
        <f t="shared" si="95"/>
        <v>0</v>
      </c>
      <c r="AT182" s="248">
        <f t="shared" si="95"/>
        <v>0</v>
      </c>
      <c r="AU182" s="248">
        <f t="shared" si="95"/>
        <v>0</v>
      </c>
      <c r="AV182" s="248">
        <f t="shared" si="95"/>
        <v>44218</v>
      </c>
      <c r="AW182" s="248">
        <f t="shared" si="95"/>
        <v>0</v>
      </c>
      <c r="AX182" s="248">
        <f t="shared" si="95"/>
        <v>0</v>
      </c>
      <c r="AY182" s="248">
        <f t="shared" si="95"/>
        <v>0</v>
      </c>
      <c r="AZ182" s="248">
        <f t="shared" si="95"/>
        <v>0</v>
      </c>
      <c r="BA182" s="248">
        <f t="shared" si="95"/>
        <v>0</v>
      </c>
      <c r="BB182" s="248">
        <f t="shared" si="95"/>
        <v>0</v>
      </c>
      <c r="BC182" s="8">
        <f t="shared" si="77"/>
        <v>88436</v>
      </c>
      <c r="BD182" s="53">
        <f t="shared" si="83"/>
        <v>0</v>
      </c>
      <c r="BE182" s="80">
        <f t="shared" si="84"/>
        <v>0</v>
      </c>
    </row>
    <row r="183" spans="1:57" x14ac:dyDescent="0.25">
      <c r="A183" t="str">
        <f t="shared" si="78"/>
        <v>GRANTS</v>
      </c>
      <c r="B183" s="75" t="s">
        <v>3620</v>
      </c>
      <c r="C183" s="76">
        <v>44027</v>
      </c>
      <c r="D183" s="242">
        <f>Schools!A61</f>
        <v>3025948</v>
      </c>
      <c r="E183" t="str">
        <f>VLOOKUP(D183,Schools!A:B,2,0)</f>
        <v>Mathilda Marks-Kennedy School</v>
      </c>
      <c r="F183" t="str">
        <f>VLOOKUP(D183,Schools!$A:$Z,3,0)</f>
        <v>M</v>
      </c>
      <c r="G183" s="79">
        <v>35859</v>
      </c>
      <c r="H183" s="75" t="s">
        <v>3621</v>
      </c>
      <c r="I183" s="75"/>
      <c r="J183" t="str">
        <f t="shared" si="80"/>
        <v>10166/543965</v>
      </c>
      <c r="K183">
        <f>VLOOKUP(D183,Schools!$A:$Z,9,0)</f>
        <v>400112</v>
      </c>
      <c r="L183" s="75" t="s">
        <v>85</v>
      </c>
      <c r="M183" s="160" t="s">
        <v>86</v>
      </c>
      <c r="N183" s="75" t="s">
        <v>4061</v>
      </c>
      <c r="O183" s="78" t="str">
        <f>VLOOKUP(D183,Schools!A:D,4,0)</f>
        <v>Primary</v>
      </c>
      <c r="P183" s="75">
        <f t="shared" si="87"/>
        <v>10166</v>
      </c>
      <c r="Q183" s="78">
        <f t="shared" si="81"/>
        <v>543965</v>
      </c>
      <c r="R183" s="79">
        <v>0</v>
      </c>
      <c r="S183" s="79">
        <v>0</v>
      </c>
      <c r="T183" s="79">
        <v>5143.2299999999996</v>
      </c>
      <c r="U183" s="79">
        <v>2571.62</v>
      </c>
      <c r="V183" s="79">
        <v>2571.62</v>
      </c>
      <c r="W183" s="79">
        <v>2571.62</v>
      </c>
      <c r="X183" s="79">
        <v>2571.62</v>
      </c>
      <c r="Y183" s="79">
        <f t="shared" si="88"/>
        <v>15429.71</v>
      </c>
      <c r="Z183" s="79">
        <f t="shared" si="89"/>
        <v>20429.29</v>
      </c>
      <c r="AA183" s="79"/>
      <c r="AB183" s="79">
        <f t="shared" si="90"/>
        <v>20429.29</v>
      </c>
      <c r="AC183" s="79"/>
      <c r="AD183" s="79">
        <f t="shared" si="91"/>
        <v>35859</v>
      </c>
      <c r="AE183" s="79"/>
      <c r="AF183" s="79"/>
      <c r="AG183" s="79"/>
      <c r="AH183" s="79"/>
      <c r="AI183" s="79"/>
      <c r="AJ183" s="52"/>
      <c r="AK183" s="79">
        <f t="shared" si="92"/>
        <v>0</v>
      </c>
      <c r="AL183" s="79"/>
      <c r="AO183">
        <f t="shared" si="82"/>
        <v>1</v>
      </c>
      <c r="AP183" s="248">
        <f t="shared" si="95"/>
        <v>17929.5</v>
      </c>
      <c r="AQ183" s="248">
        <f t="shared" si="95"/>
        <v>0</v>
      </c>
      <c r="AR183" s="248">
        <f t="shared" si="95"/>
        <v>0</v>
      </c>
      <c r="AS183" s="248">
        <f t="shared" si="95"/>
        <v>0</v>
      </c>
      <c r="AT183" s="248">
        <f t="shared" si="95"/>
        <v>0</v>
      </c>
      <c r="AU183" s="248">
        <f t="shared" si="95"/>
        <v>0</v>
      </c>
      <c r="AV183" s="248">
        <f t="shared" si="95"/>
        <v>17929.5</v>
      </c>
      <c r="AW183" s="248">
        <f t="shared" si="95"/>
        <v>0</v>
      </c>
      <c r="AX183" s="248">
        <f t="shared" si="95"/>
        <v>0</v>
      </c>
      <c r="AY183" s="248">
        <f t="shared" si="95"/>
        <v>0</v>
      </c>
      <c r="AZ183" s="248">
        <f t="shared" si="95"/>
        <v>0</v>
      </c>
      <c r="BA183" s="248">
        <f t="shared" si="95"/>
        <v>0</v>
      </c>
      <c r="BB183" s="248">
        <f t="shared" si="95"/>
        <v>0</v>
      </c>
      <c r="BC183" s="8">
        <f t="shared" si="77"/>
        <v>35859</v>
      </c>
      <c r="BD183" s="53">
        <f t="shared" si="83"/>
        <v>0</v>
      </c>
      <c r="BE183" s="80">
        <f t="shared" si="84"/>
        <v>0</v>
      </c>
    </row>
    <row r="184" spans="1:57" x14ac:dyDescent="0.25">
      <c r="A184" t="str">
        <f t="shared" si="78"/>
        <v>GRANTS</v>
      </c>
      <c r="B184" s="75" t="s">
        <v>3620</v>
      </c>
      <c r="C184" s="76">
        <v>44027</v>
      </c>
      <c r="D184" s="242">
        <f>Schools!A62</f>
        <v>3025949</v>
      </c>
      <c r="E184" t="str">
        <f>VLOOKUP(D184,Schools!A:B,2,0)</f>
        <v>Menorah Foundation School</v>
      </c>
      <c r="F184" t="str">
        <f>VLOOKUP(D184,Schools!$A:$Z,3,0)</f>
        <v>M</v>
      </c>
      <c r="G184" s="79">
        <v>68972</v>
      </c>
      <c r="H184" s="75" t="s">
        <v>3621</v>
      </c>
      <c r="I184" s="75"/>
      <c r="J184" t="str">
        <f t="shared" si="80"/>
        <v>10166/543965</v>
      </c>
      <c r="K184">
        <f>VLOOKUP(D184,Schools!$A:$Z,9,0)</f>
        <v>400110</v>
      </c>
      <c r="L184" s="75" t="s">
        <v>85</v>
      </c>
      <c r="M184" s="160" t="s">
        <v>86</v>
      </c>
      <c r="N184" s="75" t="s">
        <v>4061</v>
      </c>
      <c r="O184" s="78" t="str">
        <f>VLOOKUP(D184,Schools!A:D,4,0)</f>
        <v>Primary</v>
      </c>
      <c r="P184" s="75">
        <f t="shared" si="87"/>
        <v>10166</v>
      </c>
      <c r="Q184" s="78">
        <f t="shared" si="81"/>
        <v>543965</v>
      </c>
      <c r="R184" s="79">
        <v>0</v>
      </c>
      <c r="S184" s="79">
        <v>0</v>
      </c>
      <c r="T184" s="79">
        <v>10801.85</v>
      </c>
      <c r="U184" s="79">
        <v>5400.92</v>
      </c>
      <c r="V184" s="79">
        <v>5400.92</v>
      </c>
      <c r="W184" s="79">
        <v>5400.92</v>
      </c>
      <c r="X184" s="79">
        <v>5400.92</v>
      </c>
      <c r="Y184" s="79">
        <f t="shared" si="88"/>
        <v>32405.53</v>
      </c>
      <c r="Z184" s="79">
        <f t="shared" si="89"/>
        <v>36566.47</v>
      </c>
      <c r="AA184" s="79"/>
      <c r="AB184" s="79">
        <f t="shared" si="90"/>
        <v>36566.47</v>
      </c>
      <c r="AC184" s="79"/>
      <c r="AD184" s="79">
        <f t="shared" si="91"/>
        <v>68972</v>
      </c>
      <c r="AE184" s="79"/>
      <c r="AF184" s="79"/>
      <c r="AG184" s="79"/>
      <c r="AH184" s="79"/>
      <c r="AI184" s="79"/>
      <c r="AJ184" s="52"/>
      <c r="AK184" s="79">
        <f t="shared" si="92"/>
        <v>0</v>
      </c>
      <c r="AL184" s="79"/>
      <c r="AO184">
        <f t="shared" si="82"/>
        <v>1</v>
      </c>
      <c r="AP184" s="248">
        <f t="shared" si="95"/>
        <v>34486</v>
      </c>
      <c r="AQ184" s="248">
        <f t="shared" si="95"/>
        <v>0</v>
      </c>
      <c r="AR184" s="248">
        <f t="shared" si="95"/>
        <v>0</v>
      </c>
      <c r="AS184" s="248">
        <f t="shared" si="95"/>
        <v>0</v>
      </c>
      <c r="AT184" s="248">
        <f t="shared" si="95"/>
        <v>0</v>
      </c>
      <c r="AU184" s="248">
        <f t="shared" si="95"/>
        <v>0</v>
      </c>
      <c r="AV184" s="248">
        <f t="shared" si="95"/>
        <v>34486</v>
      </c>
      <c r="AW184" s="248">
        <f t="shared" si="95"/>
        <v>0</v>
      </c>
      <c r="AX184" s="248">
        <f t="shared" si="95"/>
        <v>0</v>
      </c>
      <c r="AY184" s="248">
        <f t="shared" si="95"/>
        <v>0</v>
      </c>
      <c r="AZ184" s="248">
        <f t="shared" si="95"/>
        <v>0</v>
      </c>
      <c r="BA184" s="248">
        <f t="shared" si="95"/>
        <v>0</v>
      </c>
      <c r="BB184" s="248">
        <f t="shared" si="95"/>
        <v>0</v>
      </c>
      <c r="BC184" s="8">
        <f t="shared" si="77"/>
        <v>68972</v>
      </c>
      <c r="BD184" s="53">
        <f t="shared" si="83"/>
        <v>0</v>
      </c>
      <c r="BE184" s="80">
        <f t="shared" si="84"/>
        <v>0</v>
      </c>
    </row>
    <row r="185" spans="1:57" x14ac:dyDescent="0.25">
      <c r="A185" t="str">
        <f t="shared" si="78"/>
        <v>GRANTS</v>
      </c>
      <c r="B185" s="75" t="s">
        <v>3620</v>
      </c>
      <c r="C185" s="76">
        <v>44027</v>
      </c>
      <c r="D185" s="242">
        <f>Schools!A63</f>
        <v>3023513</v>
      </c>
      <c r="E185" t="str">
        <f>VLOOKUP(D185,Schools!A:B,2,0)</f>
        <v>Menorah Primary School</v>
      </c>
      <c r="F185" t="str">
        <f>VLOOKUP(D185,Schools!$A:$Z,3,0)</f>
        <v>M</v>
      </c>
      <c r="G185" s="79">
        <v>60408</v>
      </c>
      <c r="H185" s="75" t="s">
        <v>3621</v>
      </c>
      <c r="I185" s="75"/>
      <c r="J185" t="str">
        <f t="shared" si="80"/>
        <v>10166/543965</v>
      </c>
      <c r="K185">
        <f>VLOOKUP(D185,Schools!$A:$Z,9,0)</f>
        <v>400007</v>
      </c>
      <c r="L185" s="75" t="s">
        <v>85</v>
      </c>
      <c r="M185" s="160" t="s">
        <v>86</v>
      </c>
      <c r="N185" s="75" t="s">
        <v>4061</v>
      </c>
      <c r="O185" s="78" t="str">
        <f>VLOOKUP(D185,Schools!A:D,4,0)</f>
        <v>Primary</v>
      </c>
      <c r="P185" s="75">
        <f t="shared" si="87"/>
        <v>10166</v>
      </c>
      <c r="Q185" s="78">
        <f t="shared" si="81"/>
        <v>543965</v>
      </c>
      <c r="R185" s="79">
        <v>0</v>
      </c>
      <c r="S185" s="79">
        <v>0</v>
      </c>
      <c r="T185" s="79">
        <v>9216.31</v>
      </c>
      <c r="U185" s="79">
        <v>4608.1499999999996</v>
      </c>
      <c r="V185" s="79">
        <v>4608.1499999999996</v>
      </c>
      <c r="W185" s="79">
        <v>4608.1499999999996</v>
      </c>
      <c r="X185" s="79">
        <v>4608.1499999999996</v>
      </c>
      <c r="Y185" s="79">
        <f t="shared" si="88"/>
        <v>27648.910000000003</v>
      </c>
      <c r="Z185" s="79">
        <f t="shared" si="89"/>
        <v>32759.089999999997</v>
      </c>
      <c r="AA185" s="79"/>
      <c r="AB185" s="79">
        <f t="shared" si="90"/>
        <v>32759.089999999997</v>
      </c>
      <c r="AC185" s="79"/>
      <c r="AD185" s="79">
        <f t="shared" si="91"/>
        <v>60408</v>
      </c>
      <c r="AE185" s="79"/>
      <c r="AF185" s="79"/>
      <c r="AG185" s="79"/>
      <c r="AH185" s="79"/>
      <c r="AI185" s="79"/>
      <c r="AJ185" s="52"/>
      <c r="AK185" s="79">
        <f t="shared" si="92"/>
        <v>0</v>
      </c>
      <c r="AL185" s="79"/>
      <c r="AO185">
        <f t="shared" si="82"/>
        <v>1</v>
      </c>
      <c r="AP185" s="248">
        <f t="shared" si="95"/>
        <v>30204</v>
      </c>
      <c r="AQ185" s="248">
        <f t="shared" si="95"/>
        <v>0</v>
      </c>
      <c r="AR185" s="248">
        <f t="shared" si="95"/>
        <v>0</v>
      </c>
      <c r="AS185" s="248">
        <f t="shared" si="95"/>
        <v>0</v>
      </c>
      <c r="AT185" s="248">
        <f t="shared" si="95"/>
        <v>0</v>
      </c>
      <c r="AU185" s="248">
        <f t="shared" si="95"/>
        <v>0</v>
      </c>
      <c r="AV185" s="248">
        <f t="shared" si="95"/>
        <v>30204</v>
      </c>
      <c r="AW185" s="248">
        <f t="shared" si="95"/>
        <v>0</v>
      </c>
      <c r="AX185" s="248">
        <f t="shared" si="95"/>
        <v>0</v>
      </c>
      <c r="AY185" s="248">
        <f t="shared" si="95"/>
        <v>0</v>
      </c>
      <c r="AZ185" s="248">
        <f t="shared" si="95"/>
        <v>0</v>
      </c>
      <c r="BA185" s="248">
        <f t="shared" si="95"/>
        <v>0</v>
      </c>
      <c r="BB185" s="248">
        <f t="shared" si="95"/>
        <v>0</v>
      </c>
      <c r="BC185" s="8">
        <f t="shared" si="77"/>
        <v>60408</v>
      </c>
      <c r="BD185" s="53">
        <f t="shared" si="83"/>
        <v>0</v>
      </c>
      <c r="BE185" s="80">
        <f t="shared" si="84"/>
        <v>0</v>
      </c>
    </row>
    <row r="186" spans="1:57" x14ac:dyDescent="0.25">
      <c r="A186" t="str">
        <f t="shared" si="78"/>
        <v>GRANTS</v>
      </c>
      <c r="B186" s="75" t="s">
        <v>3620</v>
      </c>
      <c r="C186" s="76">
        <v>44027</v>
      </c>
      <c r="D186" s="242">
        <f>Schools!A65</f>
        <v>3023305</v>
      </c>
      <c r="E186" t="str">
        <f>VLOOKUP(D186,Schools!A:B,2,0)</f>
        <v>Monken Hadley C E Primary School</v>
      </c>
      <c r="F186" t="str">
        <f>VLOOKUP(D186,Schools!$A:$Z,3,0)</f>
        <v>M</v>
      </c>
      <c r="G186" s="79">
        <v>21808</v>
      </c>
      <c r="H186" s="75" t="s">
        <v>3621</v>
      </c>
      <c r="I186" s="75"/>
      <c r="J186" t="str">
        <f t="shared" si="80"/>
        <v>10166/543965</v>
      </c>
      <c r="K186">
        <f>VLOOKUP(D186,Schools!$A:$Z,9,0)</f>
        <v>400086</v>
      </c>
      <c r="L186" s="75" t="s">
        <v>85</v>
      </c>
      <c r="M186" s="160" t="s">
        <v>86</v>
      </c>
      <c r="N186" s="75" t="s">
        <v>4061</v>
      </c>
      <c r="O186" s="78" t="str">
        <f>VLOOKUP(D186,Schools!A:D,4,0)</f>
        <v>Primary</v>
      </c>
      <c r="P186" s="75">
        <f t="shared" si="87"/>
        <v>10166</v>
      </c>
      <c r="Q186" s="78">
        <f t="shared" si="81"/>
        <v>543965</v>
      </c>
      <c r="R186" s="79">
        <v>0</v>
      </c>
      <c r="S186" s="79">
        <v>0</v>
      </c>
      <c r="T186" s="79">
        <v>4151.54</v>
      </c>
      <c r="U186" s="79">
        <v>2075.77</v>
      </c>
      <c r="V186" s="79">
        <v>2075.77</v>
      </c>
      <c r="W186" s="79">
        <v>2075.77</v>
      </c>
      <c r="X186" s="79">
        <v>2075.77</v>
      </c>
      <c r="Y186" s="79">
        <f t="shared" si="88"/>
        <v>12454.62</v>
      </c>
      <c r="Z186" s="79">
        <f t="shared" si="89"/>
        <v>9353.3799999999992</v>
      </c>
      <c r="AA186" s="79"/>
      <c r="AB186" s="79">
        <f t="shared" si="90"/>
        <v>9353.3799999999992</v>
      </c>
      <c r="AC186" s="79"/>
      <c r="AD186" s="79">
        <f t="shared" si="91"/>
        <v>21808</v>
      </c>
      <c r="AE186" s="79"/>
      <c r="AF186" s="79"/>
      <c r="AG186" s="79"/>
      <c r="AH186" s="79"/>
      <c r="AI186" s="79"/>
      <c r="AJ186" s="52"/>
      <c r="AK186" s="79">
        <f t="shared" si="92"/>
        <v>0</v>
      </c>
      <c r="AL186" s="79"/>
      <c r="AO186">
        <f t="shared" si="82"/>
        <v>1</v>
      </c>
      <c r="AP186" s="248">
        <f t="shared" si="95"/>
        <v>10904</v>
      </c>
      <c r="AQ186" s="248">
        <f t="shared" si="95"/>
        <v>0</v>
      </c>
      <c r="AR186" s="248">
        <f t="shared" si="95"/>
        <v>0</v>
      </c>
      <c r="AS186" s="248">
        <f t="shared" si="95"/>
        <v>0</v>
      </c>
      <c r="AT186" s="248">
        <f t="shared" si="95"/>
        <v>0</v>
      </c>
      <c r="AU186" s="248">
        <f t="shared" si="95"/>
        <v>0</v>
      </c>
      <c r="AV186" s="248">
        <f t="shared" si="95"/>
        <v>10904</v>
      </c>
      <c r="AW186" s="248">
        <f t="shared" si="95"/>
        <v>0</v>
      </c>
      <c r="AX186" s="248">
        <f t="shared" si="95"/>
        <v>0</v>
      </c>
      <c r="AY186" s="248">
        <f t="shared" si="95"/>
        <v>0</v>
      </c>
      <c r="AZ186" s="248">
        <f t="shared" si="95"/>
        <v>0</v>
      </c>
      <c r="BA186" s="248">
        <f t="shared" si="95"/>
        <v>0</v>
      </c>
      <c r="BB186" s="248">
        <f t="shared" si="95"/>
        <v>0</v>
      </c>
      <c r="BC186" s="8">
        <f t="shared" si="77"/>
        <v>21808</v>
      </c>
      <c r="BD186" s="53">
        <f t="shared" si="83"/>
        <v>0</v>
      </c>
      <c r="BE186" s="80">
        <f t="shared" si="84"/>
        <v>0</v>
      </c>
    </row>
    <row r="187" spans="1:57" x14ac:dyDescent="0.25">
      <c r="A187" t="str">
        <f t="shared" si="78"/>
        <v>GRANTS</v>
      </c>
      <c r="B187" s="75" t="s">
        <v>3620</v>
      </c>
      <c r="C187" s="76">
        <v>44027</v>
      </c>
      <c r="D187" s="242">
        <f>Schools!A66</f>
        <v>3022042</v>
      </c>
      <c r="E187" t="str">
        <f>VLOOKUP(D187,Schools!A:B,2,0)</f>
        <v>Monkfrith School</v>
      </c>
      <c r="F187" t="str">
        <f>VLOOKUP(D187,Schools!$A:$Z,3,0)</f>
        <v>M</v>
      </c>
      <c r="G187" s="79">
        <v>68412</v>
      </c>
      <c r="H187" s="75" t="s">
        <v>3621</v>
      </c>
      <c r="I187" s="75"/>
      <c r="J187" t="str">
        <f t="shared" si="80"/>
        <v>10166/543965</v>
      </c>
      <c r="K187">
        <f>VLOOKUP(D187,Schools!$A:$Z,9,0)</f>
        <v>400048</v>
      </c>
      <c r="L187" s="75" t="s">
        <v>85</v>
      </c>
      <c r="M187" s="160" t="s">
        <v>86</v>
      </c>
      <c r="N187" s="75" t="s">
        <v>4061</v>
      </c>
      <c r="O187" s="78" t="str">
        <f>VLOOKUP(D187,Schools!A:D,4,0)</f>
        <v>Primary</v>
      </c>
      <c r="P187" s="75">
        <f t="shared" si="87"/>
        <v>10166</v>
      </c>
      <c r="Q187" s="78">
        <f t="shared" si="81"/>
        <v>543965</v>
      </c>
      <c r="R187" s="79">
        <v>0</v>
      </c>
      <c r="S187" s="79">
        <v>0</v>
      </c>
      <c r="T187" s="79">
        <v>10731.85</v>
      </c>
      <c r="U187" s="79">
        <v>5365.92</v>
      </c>
      <c r="V187" s="79">
        <v>5365.92</v>
      </c>
      <c r="W187" s="79">
        <v>5365.92</v>
      </c>
      <c r="X187" s="79">
        <v>5365.92</v>
      </c>
      <c r="Y187" s="79">
        <f t="shared" si="88"/>
        <v>32195.53</v>
      </c>
      <c r="Z187" s="79">
        <f t="shared" si="89"/>
        <v>36216.47</v>
      </c>
      <c r="AA187" s="79"/>
      <c r="AB187" s="79">
        <f t="shared" si="90"/>
        <v>36216.47</v>
      </c>
      <c r="AC187" s="79"/>
      <c r="AD187" s="79">
        <f t="shared" si="91"/>
        <v>68412</v>
      </c>
      <c r="AE187" s="79"/>
      <c r="AF187" s="79"/>
      <c r="AG187" s="79"/>
      <c r="AH187" s="79"/>
      <c r="AI187" s="79"/>
      <c r="AJ187" s="52"/>
      <c r="AK187" s="79">
        <f t="shared" si="92"/>
        <v>0</v>
      </c>
      <c r="AL187" s="79"/>
      <c r="AO187">
        <f t="shared" si="82"/>
        <v>1</v>
      </c>
      <c r="AP187" s="248">
        <f t="shared" si="95"/>
        <v>34206</v>
      </c>
      <c r="AQ187" s="248">
        <f t="shared" si="95"/>
        <v>0</v>
      </c>
      <c r="AR187" s="248">
        <f t="shared" si="95"/>
        <v>0</v>
      </c>
      <c r="AS187" s="248">
        <f t="shared" si="95"/>
        <v>0</v>
      </c>
      <c r="AT187" s="248">
        <f t="shared" si="95"/>
        <v>0</v>
      </c>
      <c r="AU187" s="248">
        <f t="shared" si="95"/>
        <v>0</v>
      </c>
      <c r="AV187" s="248">
        <f t="shared" si="95"/>
        <v>34206</v>
      </c>
      <c r="AW187" s="248">
        <f t="shared" si="95"/>
        <v>0</v>
      </c>
      <c r="AX187" s="248">
        <f t="shared" si="95"/>
        <v>0</v>
      </c>
      <c r="AY187" s="248">
        <f t="shared" si="95"/>
        <v>0</v>
      </c>
      <c r="AZ187" s="248">
        <f t="shared" si="95"/>
        <v>0</v>
      </c>
      <c r="BA187" s="248">
        <f t="shared" si="95"/>
        <v>0</v>
      </c>
      <c r="BB187" s="248">
        <f t="shared" si="95"/>
        <v>0</v>
      </c>
      <c r="BC187" s="8">
        <f t="shared" si="77"/>
        <v>68412</v>
      </c>
      <c r="BD187" s="53">
        <f t="shared" si="83"/>
        <v>0</v>
      </c>
      <c r="BE187" s="80">
        <f t="shared" si="84"/>
        <v>0</v>
      </c>
    </row>
    <row r="188" spans="1:57" x14ac:dyDescent="0.25">
      <c r="A188" t="str">
        <f t="shared" si="78"/>
        <v>GRANTS</v>
      </c>
      <c r="B188" s="75" t="s">
        <v>3620</v>
      </c>
      <c r="C188" s="76">
        <v>44027</v>
      </c>
      <c r="D188" s="242">
        <f>Schools!A67</f>
        <v>3022044</v>
      </c>
      <c r="E188" t="str">
        <f>VLOOKUP(D188,Schools!A:B,2,0)</f>
        <v>Moss Hall Infant School</v>
      </c>
      <c r="F188" t="str">
        <f>VLOOKUP(D188,Schools!$A:$Z,3,0)</f>
        <v>M</v>
      </c>
      <c r="G188" s="79">
        <v>125041</v>
      </c>
      <c r="H188" s="75" t="s">
        <v>3621</v>
      </c>
      <c r="I188" s="75"/>
      <c r="J188" t="str">
        <f t="shared" si="80"/>
        <v>10166/543965</v>
      </c>
      <c r="K188">
        <f>VLOOKUP(D188,Schools!$A:$Z,9,0)</f>
        <v>400087</v>
      </c>
      <c r="L188" s="75" t="s">
        <v>85</v>
      </c>
      <c r="M188" s="160" t="s">
        <v>86</v>
      </c>
      <c r="N188" s="75" t="s">
        <v>4061</v>
      </c>
      <c r="O188" s="78" t="str">
        <f>VLOOKUP(D188,Schools!A:D,4,0)</f>
        <v>Primary</v>
      </c>
      <c r="P188" s="75">
        <f t="shared" si="87"/>
        <v>10166</v>
      </c>
      <c r="Q188" s="78">
        <f t="shared" si="81"/>
        <v>543965</v>
      </c>
      <c r="R188" s="79">
        <v>0</v>
      </c>
      <c r="S188" s="79">
        <v>0</v>
      </c>
      <c r="T188" s="79">
        <v>20995.69</v>
      </c>
      <c r="U188" s="79">
        <v>10497.85</v>
      </c>
      <c r="V188" s="79">
        <v>10497.85</v>
      </c>
      <c r="W188" s="79">
        <v>10497.85</v>
      </c>
      <c r="X188" s="79">
        <v>10497.85</v>
      </c>
      <c r="Y188" s="79">
        <f t="shared" si="88"/>
        <v>62987.09</v>
      </c>
      <c r="Z188" s="79">
        <f t="shared" si="89"/>
        <v>62053.91</v>
      </c>
      <c r="AA188" s="79"/>
      <c r="AB188" s="79">
        <f t="shared" si="90"/>
        <v>62053.91</v>
      </c>
      <c r="AC188" s="79"/>
      <c r="AD188" s="79">
        <f t="shared" si="91"/>
        <v>125041</v>
      </c>
      <c r="AE188" s="79"/>
      <c r="AF188" s="79"/>
      <c r="AG188" s="79"/>
      <c r="AH188" s="79"/>
      <c r="AI188" s="79"/>
      <c r="AJ188" s="52"/>
      <c r="AK188" s="79">
        <f t="shared" si="92"/>
        <v>0</v>
      </c>
      <c r="AL188" s="79"/>
      <c r="AO188">
        <f t="shared" si="82"/>
        <v>1</v>
      </c>
      <c r="AP188" s="248">
        <f t="shared" si="95"/>
        <v>62520.5</v>
      </c>
      <c r="AQ188" s="248">
        <f t="shared" si="95"/>
        <v>0</v>
      </c>
      <c r="AR188" s="248">
        <f t="shared" si="95"/>
        <v>0</v>
      </c>
      <c r="AS188" s="248">
        <f t="shared" si="95"/>
        <v>0</v>
      </c>
      <c r="AT188" s="248">
        <f t="shared" si="95"/>
        <v>0</v>
      </c>
      <c r="AU188" s="248">
        <f t="shared" si="95"/>
        <v>0</v>
      </c>
      <c r="AV188" s="248">
        <f t="shared" si="95"/>
        <v>62520.5</v>
      </c>
      <c r="AW188" s="248">
        <f t="shared" si="95"/>
        <v>0</v>
      </c>
      <c r="AX188" s="248">
        <f t="shared" si="95"/>
        <v>0</v>
      </c>
      <c r="AY188" s="248">
        <f t="shared" si="95"/>
        <v>0</v>
      </c>
      <c r="AZ188" s="248">
        <f t="shared" si="95"/>
        <v>0</v>
      </c>
      <c r="BA188" s="248">
        <f t="shared" si="95"/>
        <v>0</v>
      </c>
      <c r="BB188" s="248">
        <f t="shared" si="95"/>
        <v>0</v>
      </c>
      <c r="BC188" s="8">
        <f t="shared" si="77"/>
        <v>125041</v>
      </c>
      <c r="BD188" s="53">
        <f t="shared" si="83"/>
        <v>0</v>
      </c>
      <c r="BE188" s="80">
        <f t="shared" si="84"/>
        <v>0</v>
      </c>
    </row>
    <row r="189" spans="1:57" x14ac:dyDescent="0.25">
      <c r="A189" t="str">
        <f t="shared" si="78"/>
        <v>GRANTS</v>
      </c>
      <c r="B189" s="75" t="s">
        <v>3620</v>
      </c>
      <c r="C189" s="76">
        <v>44027</v>
      </c>
      <c r="D189" s="242">
        <f>Schools!A69</f>
        <v>3022053</v>
      </c>
      <c r="E189" t="str">
        <f>VLOOKUP(D189,Schools!A:B,2,0)</f>
        <v>Noam Primary School</v>
      </c>
      <c r="F189" t="str">
        <f>VLOOKUP(D189,Schools!$A:$Z,3,0)</f>
        <v>M</v>
      </c>
      <c r="G189" s="79">
        <v>43482</v>
      </c>
      <c r="H189" s="75" t="s">
        <v>3621</v>
      </c>
      <c r="I189" s="75"/>
      <c r="J189" t="str">
        <f t="shared" si="80"/>
        <v>10166/543965</v>
      </c>
      <c r="K189">
        <f>VLOOKUP(D189,Schools!$A:$Z,9,0)</f>
        <v>158733</v>
      </c>
      <c r="L189" s="75" t="s">
        <v>85</v>
      </c>
      <c r="M189" s="160" t="s">
        <v>86</v>
      </c>
      <c r="N189" s="75" t="s">
        <v>4061</v>
      </c>
      <c r="O189" s="78" t="str">
        <f>VLOOKUP(D189,Schools!A:D,4,0)</f>
        <v>Primary</v>
      </c>
      <c r="P189" s="75">
        <f t="shared" si="87"/>
        <v>10166</v>
      </c>
      <c r="Q189" s="78">
        <f t="shared" si="81"/>
        <v>543965</v>
      </c>
      <c r="R189" s="79">
        <v>0</v>
      </c>
      <c r="S189" s="79">
        <v>0</v>
      </c>
      <c r="T189" s="79">
        <v>4524.1499999999996</v>
      </c>
      <c r="U189" s="79">
        <v>2262.08</v>
      </c>
      <c r="V189" s="79">
        <v>2262.08</v>
      </c>
      <c r="W189" s="79">
        <v>2262.08</v>
      </c>
      <c r="X189" s="79">
        <v>2262.08</v>
      </c>
      <c r="Y189" s="79">
        <f t="shared" si="88"/>
        <v>13572.47</v>
      </c>
      <c r="Z189" s="79">
        <f t="shared" si="89"/>
        <v>29909.53</v>
      </c>
      <c r="AA189" s="79"/>
      <c r="AB189" s="79">
        <f t="shared" si="90"/>
        <v>29909.53</v>
      </c>
      <c r="AC189" s="79"/>
      <c r="AD189" s="79">
        <f t="shared" si="91"/>
        <v>43482</v>
      </c>
      <c r="AE189" s="79"/>
      <c r="AF189" s="79"/>
      <c r="AG189" s="79"/>
      <c r="AH189" s="79"/>
      <c r="AI189" s="79"/>
      <c r="AJ189" s="52"/>
      <c r="AK189" s="79">
        <f t="shared" si="92"/>
        <v>0</v>
      </c>
      <c r="AL189" s="79"/>
      <c r="AO189">
        <f t="shared" si="82"/>
        <v>1</v>
      </c>
      <c r="AP189" s="248">
        <f t="shared" ref="AP189:BB198" si="96">ROUND($G189*AP$17,2)*$AO189</f>
        <v>21741</v>
      </c>
      <c r="AQ189" s="248">
        <f t="shared" si="96"/>
        <v>0</v>
      </c>
      <c r="AR189" s="248">
        <f t="shared" si="96"/>
        <v>0</v>
      </c>
      <c r="AS189" s="248">
        <f t="shared" si="96"/>
        <v>0</v>
      </c>
      <c r="AT189" s="248">
        <f t="shared" si="96"/>
        <v>0</v>
      </c>
      <c r="AU189" s="248">
        <f t="shared" si="96"/>
        <v>0</v>
      </c>
      <c r="AV189" s="248">
        <f t="shared" si="96"/>
        <v>21741</v>
      </c>
      <c r="AW189" s="248">
        <f t="shared" si="96"/>
        <v>0</v>
      </c>
      <c r="AX189" s="248">
        <f t="shared" si="96"/>
        <v>0</v>
      </c>
      <c r="AY189" s="248">
        <f t="shared" si="96"/>
        <v>0</v>
      </c>
      <c r="AZ189" s="248">
        <f t="shared" si="96"/>
        <v>0</v>
      </c>
      <c r="BA189" s="248">
        <f t="shared" si="96"/>
        <v>0</v>
      </c>
      <c r="BB189" s="248">
        <f t="shared" si="96"/>
        <v>0</v>
      </c>
      <c r="BC189" s="8">
        <f t="shared" si="77"/>
        <v>43482</v>
      </c>
      <c r="BD189" s="53">
        <f t="shared" si="83"/>
        <v>0</v>
      </c>
      <c r="BE189" s="80">
        <f t="shared" si="84"/>
        <v>0</v>
      </c>
    </row>
    <row r="190" spans="1:57" x14ac:dyDescent="0.25">
      <c r="A190" t="str">
        <f t="shared" si="78"/>
        <v>GRANTS</v>
      </c>
      <c r="B190" s="75" t="s">
        <v>3620</v>
      </c>
      <c r="C190" s="76">
        <v>44027</v>
      </c>
      <c r="D190" s="242">
        <f>Schools!A70</f>
        <v>3022045</v>
      </c>
      <c r="E190" t="str">
        <f>VLOOKUP(D190,Schools!A:B,2,0)</f>
        <v>Northside School</v>
      </c>
      <c r="F190" t="str">
        <f>VLOOKUP(D190,Schools!$A:$Z,3,0)</f>
        <v>M</v>
      </c>
      <c r="G190" s="79">
        <v>29781</v>
      </c>
      <c r="H190" s="75" t="s">
        <v>3621</v>
      </c>
      <c r="I190" s="75"/>
      <c r="J190" t="str">
        <f t="shared" si="80"/>
        <v>10166/543965</v>
      </c>
      <c r="K190">
        <f>VLOOKUP(D190,Schools!$A:$Z,9,0)</f>
        <v>400089</v>
      </c>
      <c r="L190" s="75" t="s">
        <v>85</v>
      </c>
      <c r="M190" s="160" t="s">
        <v>86</v>
      </c>
      <c r="N190" s="75" t="s">
        <v>4061</v>
      </c>
      <c r="O190" s="78" t="str">
        <f>VLOOKUP(D190,Schools!A:D,4,0)</f>
        <v>Primary</v>
      </c>
      <c r="P190" s="75">
        <f t="shared" si="87"/>
        <v>10166</v>
      </c>
      <c r="Q190" s="78">
        <f t="shared" si="81"/>
        <v>543965</v>
      </c>
      <c r="R190" s="79">
        <v>0</v>
      </c>
      <c r="S190" s="79">
        <v>0</v>
      </c>
      <c r="T190" s="79">
        <v>3781.85</v>
      </c>
      <c r="U190" s="79">
        <v>1890.92</v>
      </c>
      <c r="V190" s="79">
        <v>1890.92</v>
      </c>
      <c r="W190" s="79">
        <v>1890.92</v>
      </c>
      <c r="X190" s="79">
        <v>1890.92</v>
      </c>
      <c r="Y190" s="79">
        <f t="shared" si="88"/>
        <v>11345.53</v>
      </c>
      <c r="Z190" s="79">
        <f t="shared" si="89"/>
        <v>18435.47</v>
      </c>
      <c r="AA190" s="79"/>
      <c r="AB190" s="79">
        <f t="shared" si="90"/>
        <v>18435.47</v>
      </c>
      <c r="AC190" s="79"/>
      <c r="AD190" s="79">
        <f t="shared" si="91"/>
        <v>29781</v>
      </c>
      <c r="AE190" s="79"/>
      <c r="AF190" s="79"/>
      <c r="AG190" s="79"/>
      <c r="AH190" s="79"/>
      <c r="AI190" s="79"/>
      <c r="AJ190" s="52"/>
      <c r="AK190" s="79">
        <f t="shared" si="92"/>
        <v>0</v>
      </c>
      <c r="AL190" s="79"/>
      <c r="AO190">
        <f t="shared" si="82"/>
        <v>1</v>
      </c>
      <c r="AP190" s="248">
        <f t="shared" si="96"/>
        <v>14890.5</v>
      </c>
      <c r="AQ190" s="248">
        <f t="shared" si="96"/>
        <v>0</v>
      </c>
      <c r="AR190" s="248">
        <f t="shared" si="96"/>
        <v>0</v>
      </c>
      <c r="AS190" s="248">
        <f t="shared" si="96"/>
        <v>0</v>
      </c>
      <c r="AT190" s="248">
        <f t="shared" si="96"/>
        <v>0</v>
      </c>
      <c r="AU190" s="248">
        <f t="shared" si="96"/>
        <v>0</v>
      </c>
      <c r="AV190" s="248">
        <f t="shared" si="96"/>
        <v>14890.5</v>
      </c>
      <c r="AW190" s="248">
        <f t="shared" si="96"/>
        <v>0</v>
      </c>
      <c r="AX190" s="248">
        <f t="shared" si="96"/>
        <v>0</v>
      </c>
      <c r="AY190" s="248">
        <f t="shared" si="96"/>
        <v>0</v>
      </c>
      <c r="AZ190" s="248">
        <f t="shared" si="96"/>
        <v>0</v>
      </c>
      <c r="BA190" s="248">
        <f t="shared" si="96"/>
        <v>0</v>
      </c>
      <c r="BB190" s="248">
        <f t="shared" si="96"/>
        <v>0</v>
      </c>
      <c r="BC190" s="8">
        <f t="shared" si="77"/>
        <v>29781</v>
      </c>
      <c r="BD190" s="53">
        <f t="shared" si="83"/>
        <v>0</v>
      </c>
      <c r="BE190" s="80">
        <f t="shared" si="84"/>
        <v>0</v>
      </c>
    </row>
    <row r="191" spans="1:57" x14ac:dyDescent="0.25">
      <c r="A191" t="str">
        <f t="shared" si="78"/>
        <v>GRANTS</v>
      </c>
      <c r="B191" s="75" t="s">
        <v>3620</v>
      </c>
      <c r="C191" s="76">
        <v>44027</v>
      </c>
      <c r="D191" s="242">
        <f>Schools!A71</f>
        <v>3022077</v>
      </c>
      <c r="E191" t="str">
        <f>VLOOKUP(D191,Schools!A:B,2,0)</f>
        <v>Orion Primary School</v>
      </c>
      <c r="F191" t="str">
        <f>VLOOKUP(D191,Schools!$A:$Z,3,0)</f>
        <v>M</v>
      </c>
      <c r="G191" s="79">
        <v>100632</v>
      </c>
      <c r="H191" s="75" t="s">
        <v>3621</v>
      </c>
      <c r="I191" s="75"/>
      <c r="J191" t="str">
        <f t="shared" si="80"/>
        <v>10166/543965</v>
      </c>
      <c r="K191">
        <f>VLOOKUP(D191,Schools!$A:$Z,9,0)</f>
        <v>400113</v>
      </c>
      <c r="L191" s="75" t="s">
        <v>85</v>
      </c>
      <c r="M191" s="160" t="s">
        <v>86</v>
      </c>
      <c r="N191" s="75" t="s">
        <v>4061</v>
      </c>
      <c r="O191" s="78" t="str">
        <f>VLOOKUP(D191,Schools!A:D,4,0)</f>
        <v>Primary</v>
      </c>
      <c r="P191" s="75">
        <f t="shared" si="87"/>
        <v>10166</v>
      </c>
      <c r="Q191" s="78">
        <f t="shared" si="81"/>
        <v>543965</v>
      </c>
      <c r="R191" s="79">
        <v>0</v>
      </c>
      <c r="S191" s="79">
        <v>0</v>
      </c>
      <c r="T191" s="79">
        <v>14258.62</v>
      </c>
      <c r="U191" s="79">
        <v>7129.31</v>
      </c>
      <c r="V191" s="79">
        <v>7129.31</v>
      </c>
      <c r="W191" s="79">
        <v>7129.31</v>
      </c>
      <c r="X191" s="79">
        <v>7129.31</v>
      </c>
      <c r="Y191" s="79">
        <f t="shared" si="88"/>
        <v>42775.86</v>
      </c>
      <c r="Z191" s="79">
        <f t="shared" si="89"/>
        <v>57856.14</v>
      </c>
      <c r="AA191" s="79"/>
      <c r="AB191" s="79">
        <f t="shared" si="90"/>
        <v>57856.14</v>
      </c>
      <c r="AC191" s="79"/>
      <c r="AD191" s="79">
        <f t="shared" si="91"/>
        <v>100632</v>
      </c>
      <c r="AE191" s="79"/>
      <c r="AF191" s="79"/>
      <c r="AG191" s="79"/>
      <c r="AH191" s="79"/>
      <c r="AI191" s="79"/>
      <c r="AJ191" s="52"/>
      <c r="AK191" s="79">
        <f t="shared" si="92"/>
        <v>0</v>
      </c>
      <c r="AL191" s="79"/>
      <c r="AO191">
        <f t="shared" si="82"/>
        <v>1</v>
      </c>
      <c r="AP191" s="248">
        <f t="shared" si="96"/>
        <v>50316</v>
      </c>
      <c r="AQ191" s="248">
        <f t="shared" si="96"/>
        <v>0</v>
      </c>
      <c r="AR191" s="248">
        <f t="shared" si="96"/>
        <v>0</v>
      </c>
      <c r="AS191" s="248">
        <f t="shared" si="96"/>
        <v>0</v>
      </c>
      <c r="AT191" s="248">
        <f t="shared" si="96"/>
        <v>0</v>
      </c>
      <c r="AU191" s="248">
        <f t="shared" si="96"/>
        <v>0</v>
      </c>
      <c r="AV191" s="248">
        <f t="shared" si="96"/>
        <v>50316</v>
      </c>
      <c r="AW191" s="248">
        <f t="shared" si="96"/>
        <v>0</v>
      </c>
      <c r="AX191" s="248">
        <f t="shared" si="96"/>
        <v>0</v>
      </c>
      <c r="AY191" s="248">
        <f t="shared" si="96"/>
        <v>0</v>
      </c>
      <c r="AZ191" s="248">
        <f t="shared" si="96"/>
        <v>0</v>
      </c>
      <c r="BA191" s="248">
        <f t="shared" si="96"/>
        <v>0</v>
      </c>
      <c r="BB191" s="248">
        <f t="shared" si="96"/>
        <v>0</v>
      </c>
      <c r="BC191" s="8">
        <f t="shared" ref="BC191:BC220" si="97">SUM(AP191:BB191)+BE191</f>
        <v>100632</v>
      </c>
      <c r="BD191" s="53">
        <f t="shared" si="83"/>
        <v>0</v>
      </c>
      <c r="BE191" s="80">
        <f t="shared" si="84"/>
        <v>0</v>
      </c>
    </row>
    <row r="192" spans="1:57" x14ac:dyDescent="0.25">
      <c r="A192" t="str">
        <f t="shared" ref="A192:A220" si="98">$B$3</f>
        <v>GRANTS</v>
      </c>
      <c r="B192" s="75" t="s">
        <v>3620</v>
      </c>
      <c r="C192" s="76">
        <v>44027</v>
      </c>
      <c r="D192" s="242">
        <f>Schools!A72</f>
        <v>3025201</v>
      </c>
      <c r="E192" t="str">
        <f>VLOOKUP(D192,Schools!A:B,2,0)</f>
        <v>Osidge Primary School</v>
      </c>
      <c r="F192" t="str">
        <f>VLOOKUP(D192,Schools!$A:$Z,3,0)</f>
        <v>M</v>
      </c>
      <c r="G192" s="79">
        <v>45306</v>
      </c>
      <c r="H192" s="75" t="s">
        <v>3621</v>
      </c>
      <c r="I192" s="75"/>
      <c r="J192" t="str">
        <f t="shared" si="80"/>
        <v>10166/543965</v>
      </c>
      <c r="K192">
        <f>VLOOKUP(D192,Schools!$A:$Z,9,0)</f>
        <v>400021</v>
      </c>
      <c r="L192" s="75" t="s">
        <v>85</v>
      </c>
      <c r="M192" s="160" t="s">
        <v>86</v>
      </c>
      <c r="N192" s="75" t="s">
        <v>4061</v>
      </c>
      <c r="O192" s="78" t="str">
        <f>VLOOKUP(D192,Schools!A:D,4,0)</f>
        <v>Primary</v>
      </c>
      <c r="P192" s="75">
        <f t="shared" si="87"/>
        <v>10166</v>
      </c>
      <c r="Q192" s="78">
        <f t="shared" si="81"/>
        <v>543965</v>
      </c>
      <c r="R192" s="79">
        <v>0</v>
      </c>
      <c r="S192" s="79">
        <v>0</v>
      </c>
      <c r="T192" s="79">
        <v>6490.62</v>
      </c>
      <c r="U192" s="79">
        <v>3245.31</v>
      </c>
      <c r="V192" s="79">
        <v>3245.31</v>
      </c>
      <c r="W192" s="79">
        <v>3245.31</v>
      </c>
      <c r="X192" s="79">
        <v>3245.31</v>
      </c>
      <c r="Y192" s="79">
        <f t="shared" si="88"/>
        <v>19471.86</v>
      </c>
      <c r="Z192" s="79">
        <f t="shared" si="89"/>
        <v>25834.14</v>
      </c>
      <c r="AA192" s="79"/>
      <c r="AB192" s="79">
        <f t="shared" si="90"/>
        <v>25834.14</v>
      </c>
      <c r="AC192" s="79"/>
      <c r="AD192" s="79">
        <f t="shared" si="91"/>
        <v>45306</v>
      </c>
      <c r="AE192" s="79"/>
      <c r="AF192" s="79"/>
      <c r="AG192" s="79"/>
      <c r="AH192" s="79"/>
      <c r="AI192" s="79"/>
      <c r="AJ192" s="52"/>
      <c r="AK192" s="79">
        <f t="shared" si="92"/>
        <v>0</v>
      </c>
      <c r="AL192" s="79"/>
      <c r="AO192">
        <f t="shared" si="82"/>
        <v>1</v>
      </c>
      <c r="AP192" s="248">
        <f t="shared" si="96"/>
        <v>22653</v>
      </c>
      <c r="AQ192" s="248">
        <f t="shared" si="96"/>
        <v>0</v>
      </c>
      <c r="AR192" s="248">
        <f t="shared" si="96"/>
        <v>0</v>
      </c>
      <c r="AS192" s="248">
        <f t="shared" si="96"/>
        <v>0</v>
      </c>
      <c r="AT192" s="248">
        <f t="shared" si="96"/>
        <v>0</v>
      </c>
      <c r="AU192" s="248">
        <f t="shared" si="96"/>
        <v>0</v>
      </c>
      <c r="AV192" s="248">
        <f t="shared" si="96"/>
        <v>22653</v>
      </c>
      <c r="AW192" s="248">
        <f t="shared" si="96"/>
        <v>0</v>
      </c>
      <c r="AX192" s="248">
        <f t="shared" si="96"/>
        <v>0</v>
      </c>
      <c r="AY192" s="248">
        <f t="shared" si="96"/>
        <v>0</v>
      </c>
      <c r="AZ192" s="248">
        <f t="shared" si="96"/>
        <v>0</v>
      </c>
      <c r="BA192" s="248">
        <f t="shared" si="96"/>
        <v>0</v>
      </c>
      <c r="BB192" s="248">
        <f t="shared" si="96"/>
        <v>0</v>
      </c>
      <c r="BC192" s="8">
        <f t="shared" si="97"/>
        <v>45306</v>
      </c>
      <c r="BD192" s="53">
        <f t="shared" si="83"/>
        <v>0</v>
      </c>
      <c r="BE192" s="80">
        <f t="shared" si="84"/>
        <v>0</v>
      </c>
    </row>
    <row r="193" spans="1:57" x14ac:dyDescent="0.25">
      <c r="A193" t="str">
        <f t="shared" si="98"/>
        <v>GRANTS</v>
      </c>
      <c r="B193" s="75" t="s">
        <v>3620</v>
      </c>
      <c r="C193" s="76">
        <v>44027</v>
      </c>
      <c r="D193" s="242">
        <f>Schools!A73</f>
        <v>3023501</v>
      </c>
      <c r="E193" t="str">
        <f>VLOOKUP(D193,Schools!A:B,2,0)</f>
        <v>Our Lady of Lourdes School</v>
      </c>
      <c r="F193" t="str">
        <f>VLOOKUP(D193,Schools!$A:$Z,3,0)</f>
        <v>M</v>
      </c>
      <c r="G193" s="79">
        <v>28243</v>
      </c>
      <c r="H193" s="75" t="s">
        <v>3621</v>
      </c>
      <c r="I193" s="75"/>
      <c r="J193" t="str">
        <f t="shared" ref="J193:J220" si="99">P193&amp;"/"&amp;Q193</f>
        <v>10166/543965</v>
      </c>
      <c r="K193">
        <f>VLOOKUP(D193,Schools!$A:$Z,9,0)</f>
        <v>400003</v>
      </c>
      <c r="L193" s="75" t="s">
        <v>85</v>
      </c>
      <c r="M193" s="160" t="s">
        <v>86</v>
      </c>
      <c r="N193" s="75" t="s">
        <v>4061</v>
      </c>
      <c r="O193" s="78" t="str">
        <f>VLOOKUP(D193,Schools!A:D,4,0)</f>
        <v>Primary</v>
      </c>
      <c r="P193" s="75">
        <f t="shared" si="87"/>
        <v>10166</v>
      </c>
      <c r="Q193" s="78">
        <f t="shared" ref="Q193:Q220" si="100">IF(F193="M",543965,516500)</f>
        <v>543965</v>
      </c>
      <c r="R193" s="79">
        <v>0</v>
      </c>
      <c r="S193" s="79">
        <v>0</v>
      </c>
      <c r="T193" s="79">
        <v>4594.1499999999996</v>
      </c>
      <c r="U193" s="79">
        <v>2297.08</v>
      </c>
      <c r="V193" s="79">
        <v>2297.08</v>
      </c>
      <c r="W193" s="79">
        <v>2297.08</v>
      </c>
      <c r="X193" s="79">
        <v>2297.08</v>
      </c>
      <c r="Y193" s="79">
        <f t="shared" si="88"/>
        <v>13782.47</v>
      </c>
      <c r="Z193" s="79">
        <f t="shared" si="89"/>
        <v>14460.53</v>
      </c>
      <c r="AA193" s="79"/>
      <c r="AB193" s="79">
        <f t="shared" si="90"/>
        <v>14460.53</v>
      </c>
      <c r="AC193" s="79"/>
      <c r="AD193" s="79">
        <f t="shared" si="91"/>
        <v>28243</v>
      </c>
      <c r="AE193" s="79"/>
      <c r="AF193" s="79"/>
      <c r="AG193" s="79"/>
      <c r="AH193" s="79"/>
      <c r="AI193" s="79"/>
      <c r="AJ193" s="52"/>
      <c r="AK193" s="79">
        <f t="shared" si="92"/>
        <v>0</v>
      </c>
      <c r="AL193" s="79"/>
      <c r="AO193">
        <f t="shared" ref="AO193:AO220" si="101">IF(SUM(R193:AI193)=0,0,1)</f>
        <v>1</v>
      </c>
      <c r="AP193" s="248">
        <f t="shared" si="96"/>
        <v>14121.5</v>
      </c>
      <c r="AQ193" s="248">
        <f t="shared" si="96"/>
        <v>0</v>
      </c>
      <c r="AR193" s="248">
        <f t="shared" si="96"/>
        <v>0</v>
      </c>
      <c r="AS193" s="248">
        <f t="shared" si="96"/>
        <v>0</v>
      </c>
      <c r="AT193" s="248">
        <f t="shared" si="96"/>
        <v>0</v>
      </c>
      <c r="AU193" s="248">
        <f t="shared" si="96"/>
        <v>0</v>
      </c>
      <c r="AV193" s="248">
        <f t="shared" si="96"/>
        <v>14121.5</v>
      </c>
      <c r="AW193" s="248">
        <f t="shared" si="96"/>
        <v>0</v>
      </c>
      <c r="AX193" s="248">
        <f t="shared" si="96"/>
        <v>0</v>
      </c>
      <c r="AY193" s="248">
        <f t="shared" si="96"/>
        <v>0</v>
      </c>
      <c r="AZ193" s="248">
        <f t="shared" si="96"/>
        <v>0</v>
      </c>
      <c r="BA193" s="248">
        <f t="shared" si="96"/>
        <v>0</v>
      </c>
      <c r="BB193" s="248">
        <f t="shared" si="96"/>
        <v>0</v>
      </c>
      <c r="BC193" s="8">
        <f t="shared" si="97"/>
        <v>28243</v>
      </c>
      <c r="BD193" s="53">
        <f t="shared" ref="BD193:BD220" si="102">ROUND(BC193-G193,0)</f>
        <v>0</v>
      </c>
      <c r="BE193" s="80">
        <f t="shared" ref="BE193:BE220" si="103">AL193</f>
        <v>0</v>
      </c>
    </row>
    <row r="194" spans="1:57" x14ac:dyDescent="0.25">
      <c r="A194" t="str">
        <f t="shared" si="98"/>
        <v>GRANTS</v>
      </c>
      <c r="B194" s="75" t="s">
        <v>3620</v>
      </c>
      <c r="C194" s="76">
        <v>44027</v>
      </c>
      <c r="D194" s="242">
        <f>Schools!A74</f>
        <v>3022078</v>
      </c>
      <c r="E194" t="str">
        <f>VLOOKUP(D194,Schools!A:B,2,0)</f>
        <v>Pardes House School</v>
      </c>
      <c r="F194" t="str">
        <f>VLOOKUP(D194,Schools!$A:$Z,3,0)</f>
        <v>M</v>
      </c>
      <c r="G194" s="79">
        <v>34142</v>
      </c>
      <c r="H194" s="75" t="s">
        <v>3621</v>
      </c>
      <c r="I194" s="75"/>
      <c r="J194" t="str">
        <f t="shared" si="99"/>
        <v>10166/543965</v>
      </c>
      <c r="K194">
        <f>VLOOKUP(D194,Schools!$A:$Z,9,0)</f>
        <v>400014</v>
      </c>
      <c r="L194" s="75" t="s">
        <v>85</v>
      </c>
      <c r="M194" s="160" t="s">
        <v>86</v>
      </c>
      <c r="N194" s="75" t="s">
        <v>4061</v>
      </c>
      <c r="O194" s="78" t="str">
        <f>VLOOKUP(D194,Schools!A:D,4,0)</f>
        <v>Primary</v>
      </c>
      <c r="P194" s="75">
        <f t="shared" si="87"/>
        <v>10166</v>
      </c>
      <c r="Q194" s="78">
        <f t="shared" si="100"/>
        <v>543965</v>
      </c>
      <c r="R194" s="79">
        <v>0</v>
      </c>
      <c r="S194" s="79">
        <v>0</v>
      </c>
      <c r="T194" s="79">
        <v>8745.69</v>
      </c>
      <c r="U194" s="79">
        <v>4372.8500000000004</v>
      </c>
      <c r="V194" s="79">
        <v>4372.8500000000004</v>
      </c>
      <c r="W194" s="79">
        <v>4372.8500000000004</v>
      </c>
      <c r="X194" s="79">
        <v>4372.8500000000004</v>
      </c>
      <c r="Y194" s="79">
        <f t="shared" si="88"/>
        <v>26237.089999999997</v>
      </c>
      <c r="Z194" s="79">
        <f t="shared" si="89"/>
        <v>7904.9100000000035</v>
      </c>
      <c r="AA194" s="79"/>
      <c r="AB194" s="79">
        <f t="shared" si="90"/>
        <v>7904.9100000000035</v>
      </c>
      <c r="AC194" s="79"/>
      <c r="AD194" s="79">
        <f t="shared" si="91"/>
        <v>34142</v>
      </c>
      <c r="AE194" s="79"/>
      <c r="AF194" s="79"/>
      <c r="AG194" s="79"/>
      <c r="AH194" s="79"/>
      <c r="AI194" s="79"/>
      <c r="AJ194" s="52"/>
      <c r="AK194" s="79">
        <f t="shared" si="92"/>
        <v>0</v>
      </c>
      <c r="AL194" s="79"/>
      <c r="AO194">
        <f t="shared" si="101"/>
        <v>1</v>
      </c>
      <c r="AP194" s="248">
        <f t="shared" si="96"/>
        <v>17071</v>
      </c>
      <c r="AQ194" s="248">
        <f t="shared" si="96"/>
        <v>0</v>
      </c>
      <c r="AR194" s="248">
        <f t="shared" si="96"/>
        <v>0</v>
      </c>
      <c r="AS194" s="248">
        <f t="shared" si="96"/>
        <v>0</v>
      </c>
      <c r="AT194" s="248">
        <f t="shared" si="96"/>
        <v>0</v>
      </c>
      <c r="AU194" s="248">
        <f t="shared" si="96"/>
        <v>0</v>
      </c>
      <c r="AV194" s="248">
        <f t="shared" si="96"/>
        <v>17071</v>
      </c>
      <c r="AW194" s="248">
        <f t="shared" si="96"/>
        <v>0</v>
      </c>
      <c r="AX194" s="248">
        <f t="shared" si="96"/>
        <v>0</v>
      </c>
      <c r="AY194" s="248">
        <f t="shared" si="96"/>
        <v>0</v>
      </c>
      <c r="AZ194" s="248">
        <f t="shared" si="96"/>
        <v>0</v>
      </c>
      <c r="BA194" s="248">
        <f t="shared" si="96"/>
        <v>0</v>
      </c>
      <c r="BB194" s="248">
        <f t="shared" si="96"/>
        <v>0</v>
      </c>
      <c r="BC194" s="8">
        <f t="shared" si="97"/>
        <v>34142</v>
      </c>
      <c r="BD194" s="53">
        <f t="shared" si="102"/>
        <v>0</v>
      </c>
      <c r="BE194" s="80">
        <f t="shared" si="103"/>
        <v>0</v>
      </c>
    </row>
    <row r="195" spans="1:57" x14ac:dyDescent="0.25">
      <c r="A195" t="str">
        <f t="shared" si="98"/>
        <v>GRANTS</v>
      </c>
      <c r="B195" s="75" t="s">
        <v>3620</v>
      </c>
      <c r="C195" s="76">
        <v>44027</v>
      </c>
      <c r="D195" s="242">
        <f>Schools!A76</f>
        <v>3022071</v>
      </c>
      <c r="E195" t="str">
        <f>VLOOKUP(D195,Schools!A:B,2,0)</f>
        <v>Queenswell Infant and Nursery School</v>
      </c>
      <c r="F195" t="str">
        <f>VLOOKUP(D195,Schools!$A:$Z,3,0)</f>
        <v>M</v>
      </c>
      <c r="G195" s="79">
        <v>46658</v>
      </c>
      <c r="H195" s="75" t="s">
        <v>3621</v>
      </c>
      <c r="I195" s="75"/>
      <c r="J195" t="str">
        <f t="shared" si="99"/>
        <v>10166/543965</v>
      </c>
      <c r="K195">
        <f>VLOOKUP(D195,Schools!$A:$Z,9,0)</f>
        <v>400010</v>
      </c>
      <c r="L195" s="75" t="s">
        <v>85</v>
      </c>
      <c r="M195" s="160" t="s">
        <v>86</v>
      </c>
      <c r="N195" s="75" t="s">
        <v>4061</v>
      </c>
      <c r="O195" s="78" t="str">
        <f>VLOOKUP(D195,Schools!A:D,4,0)</f>
        <v>Primary</v>
      </c>
      <c r="P195" s="75">
        <f t="shared" si="87"/>
        <v>10166</v>
      </c>
      <c r="Q195" s="78">
        <f t="shared" si="100"/>
        <v>543965</v>
      </c>
      <c r="R195" s="79">
        <v>0</v>
      </c>
      <c r="S195" s="79">
        <v>0</v>
      </c>
      <c r="T195" s="79">
        <v>8936.15</v>
      </c>
      <c r="U195" s="79">
        <v>4468.08</v>
      </c>
      <c r="V195" s="79">
        <v>4468.08</v>
      </c>
      <c r="W195" s="79">
        <v>4468.08</v>
      </c>
      <c r="X195" s="79">
        <v>4468.08</v>
      </c>
      <c r="Y195" s="79">
        <f t="shared" si="88"/>
        <v>26808.47</v>
      </c>
      <c r="Z195" s="79">
        <f t="shared" si="89"/>
        <v>19849.53</v>
      </c>
      <c r="AA195" s="79"/>
      <c r="AB195" s="79">
        <f t="shared" si="90"/>
        <v>19849.53</v>
      </c>
      <c r="AC195" s="79"/>
      <c r="AD195" s="79">
        <f t="shared" si="91"/>
        <v>46658</v>
      </c>
      <c r="AE195" s="79"/>
      <c r="AF195" s="79"/>
      <c r="AG195" s="79"/>
      <c r="AH195" s="79"/>
      <c r="AI195" s="79"/>
      <c r="AJ195" s="52"/>
      <c r="AK195" s="79">
        <f t="shared" si="92"/>
        <v>0</v>
      </c>
      <c r="AL195" s="79"/>
      <c r="AO195">
        <f t="shared" si="101"/>
        <v>1</v>
      </c>
      <c r="AP195" s="248">
        <f t="shared" si="96"/>
        <v>23329</v>
      </c>
      <c r="AQ195" s="248">
        <f t="shared" si="96"/>
        <v>0</v>
      </c>
      <c r="AR195" s="248">
        <f t="shared" si="96"/>
        <v>0</v>
      </c>
      <c r="AS195" s="248">
        <f t="shared" si="96"/>
        <v>0</v>
      </c>
      <c r="AT195" s="248">
        <f t="shared" si="96"/>
        <v>0</v>
      </c>
      <c r="AU195" s="248">
        <f t="shared" si="96"/>
        <v>0</v>
      </c>
      <c r="AV195" s="248">
        <f t="shared" si="96"/>
        <v>23329</v>
      </c>
      <c r="AW195" s="248">
        <f t="shared" si="96"/>
        <v>0</v>
      </c>
      <c r="AX195" s="248">
        <f t="shared" si="96"/>
        <v>0</v>
      </c>
      <c r="AY195" s="248">
        <f t="shared" si="96"/>
        <v>0</v>
      </c>
      <c r="AZ195" s="248">
        <f t="shared" si="96"/>
        <v>0</v>
      </c>
      <c r="BA195" s="248">
        <f t="shared" si="96"/>
        <v>0</v>
      </c>
      <c r="BB195" s="248">
        <f t="shared" si="96"/>
        <v>0</v>
      </c>
      <c r="BC195" s="8">
        <f t="shared" si="97"/>
        <v>46658</v>
      </c>
      <c r="BD195" s="53">
        <f t="shared" si="102"/>
        <v>0</v>
      </c>
      <c r="BE195" s="80">
        <f t="shared" si="103"/>
        <v>0</v>
      </c>
    </row>
    <row r="196" spans="1:57" x14ac:dyDescent="0.25">
      <c r="A196" t="str">
        <f t="shared" si="98"/>
        <v>GRANTS</v>
      </c>
      <c r="B196" s="75" t="s">
        <v>3620</v>
      </c>
      <c r="C196" s="76">
        <v>44027</v>
      </c>
      <c r="D196" s="242">
        <f>Schools!A79</f>
        <v>3023512</v>
      </c>
      <c r="E196" t="str">
        <f>VLOOKUP(D196,Schools!A:B,2,0)</f>
        <v>Rosh Pinah</v>
      </c>
      <c r="F196" t="str">
        <f>VLOOKUP(D196,Schools!$A:$Z,3,0)</f>
        <v>M</v>
      </c>
      <c r="G196" s="79">
        <v>61685</v>
      </c>
      <c r="H196" s="75" t="s">
        <v>3621</v>
      </c>
      <c r="I196" s="75"/>
      <c r="J196" t="str">
        <f t="shared" si="99"/>
        <v>10166/543965</v>
      </c>
      <c r="K196">
        <f>VLOOKUP(D196,Schools!$A:$Z,9,0)</f>
        <v>400093</v>
      </c>
      <c r="L196" s="75" t="s">
        <v>85</v>
      </c>
      <c r="M196" s="160" t="s">
        <v>86</v>
      </c>
      <c r="N196" s="75" t="s">
        <v>4061</v>
      </c>
      <c r="O196" s="78" t="str">
        <f>VLOOKUP(D196,Schools!A:D,4,0)</f>
        <v>Primary</v>
      </c>
      <c r="P196" s="75">
        <f t="shared" si="87"/>
        <v>10166</v>
      </c>
      <c r="Q196" s="78">
        <f t="shared" si="100"/>
        <v>543965</v>
      </c>
      <c r="R196" s="79">
        <v>0</v>
      </c>
      <c r="S196" s="79">
        <v>0</v>
      </c>
      <c r="T196" s="79">
        <v>11502.15</v>
      </c>
      <c r="U196" s="79">
        <v>5751.08</v>
      </c>
      <c r="V196" s="79">
        <v>5751.08</v>
      </c>
      <c r="W196" s="79">
        <v>5751.08</v>
      </c>
      <c r="X196" s="79">
        <v>5751.08</v>
      </c>
      <c r="Y196" s="79">
        <f t="shared" si="88"/>
        <v>34506.47</v>
      </c>
      <c r="Z196" s="79">
        <f t="shared" si="89"/>
        <v>27178.53</v>
      </c>
      <c r="AA196" s="79"/>
      <c r="AB196" s="79">
        <f t="shared" si="90"/>
        <v>27178.53</v>
      </c>
      <c r="AC196" s="79"/>
      <c r="AD196" s="79">
        <f t="shared" si="91"/>
        <v>61685</v>
      </c>
      <c r="AE196" s="79"/>
      <c r="AF196" s="79"/>
      <c r="AG196" s="79"/>
      <c r="AH196" s="79"/>
      <c r="AI196" s="79"/>
      <c r="AJ196" s="52"/>
      <c r="AK196" s="79">
        <f t="shared" si="92"/>
        <v>0</v>
      </c>
      <c r="AL196" s="79"/>
      <c r="AO196">
        <f t="shared" si="101"/>
        <v>1</v>
      </c>
      <c r="AP196" s="248">
        <f t="shared" si="96"/>
        <v>30842.5</v>
      </c>
      <c r="AQ196" s="248">
        <f t="shared" si="96"/>
        <v>0</v>
      </c>
      <c r="AR196" s="248">
        <f t="shared" si="96"/>
        <v>0</v>
      </c>
      <c r="AS196" s="248">
        <f t="shared" si="96"/>
        <v>0</v>
      </c>
      <c r="AT196" s="248">
        <f t="shared" si="96"/>
        <v>0</v>
      </c>
      <c r="AU196" s="248">
        <f t="shared" si="96"/>
        <v>0</v>
      </c>
      <c r="AV196" s="248">
        <f t="shared" si="96"/>
        <v>30842.5</v>
      </c>
      <c r="AW196" s="248">
        <f t="shared" si="96"/>
        <v>0</v>
      </c>
      <c r="AX196" s="248">
        <f t="shared" si="96"/>
        <v>0</v>
      </c>
      <c r="AY196" s="248">
        <f t="shared" si="96"/>
        <v>0</v>
      </c>
      <c r="AZ196" s="248">
        <f t="shared" si="96"/>
        <v>0</v>
      </c>
      <c r="BA196" s="248">
        <f t="shared" si="96"/>
        <v>0</v>
      </c>
      <c r="BB196" s="248">
        <f t="shared" si="96"/>
        <v>0</v>
      </c>
      <c r="BC196" s="8">
        <f t="shared" si="97"/>
        <v>61685</v>
      </c>
      <c r="BD196" s="53">
        <f t="shared" si="102"/>
        <v>0</v>
      </c>
      <c r="BE196" s="80">
        <f t="shared" si="103"/>
        <v>0</v>
      </c>
    </row>
    <row r="197" spans="1:57" x14ac:dyDescent="0.25">
      <c r="A197" t="str">
        <f t="shared" si="98"/>
        <v>GRANTS</v>
      </c>
      <c r="B197" s="75" t="s">
        <v>3620</v>
      </c>
      <c r="C197" s="76">
        <v>44027</v>
      </c>
      <c r="D197" s="242">
        <f>Schools!A81</f>
        <v>3023510</v>
      </c>
      <c r="E197" t="str">
        <f>VLOOKUP(D197,Schools!A:B,2,0)</f>
        <v>Sacred Heart School</v>
      </c>
      <c r="F197" t="str">
        <f>VLOOKUP(D197,Schools!$A:$Z,3,0)</f>
        <v>M</v>
      </c>
      <c r="G197" s="79">
        <v>52214</v>
      </c>
      <c r="H197" s="75" t="s">
        <v>3621</v>
      </c>
      <c r="I197" s="75"/>
      <c r="J197" t="str">
        <f t="shared" si="99"/>
        <v>10166/543965</v>
      </c>
      <c r="K197">
        <f>VLOOKUP(D197,Schools!$A:$Z,9,0)</f>
        <v>400071</v>
      </c>
      <c r="L197" s="75" t="s">
        <v>85</v>
      </c>
      <c r="M197" s="160" t="s">
        <v>86</v>
      </c>
      <c r="N197" s="75" t="s">
        <v>4061</v>
      </c>
      <c r="O197" s="78" t="str">
        <f>VLOOKUP(D197,Schools!A:D,4,0)</f>
        <v>Primary</v>
      </c>
      <c r="P197" s="75">
        <f t="shared" si="87"/>
        <v>10166</v>
      </c>
      <c r="Q197" s="78">
        <f t="shared" si="100"/>
        <v>543965</v>
      </c>
      <c r="R197" s="79">
        <v>0</v>
      </c>
      <c r="S197" s="79">
        <v>0</v>
      </c>
      <c r="T197" s="79">
        <v>8630.77</v>
      </c>
      <c r="U197" s="79">
        <v>4315.38</v>
      </c>
      <c r="V197" s="79">
        <v>4315.38</v>
      </c>
      <c r="W197" s="79">
        <v>4315.38</v>
      </c>
      <c r="X197" s="79">
        <v>4315.38</v>
      </c>
      <c r="Y197" s="79">
        <f t="shared" si="88"/>
        <v>25892.290000000005</v>
      </c>
      <c r="Z197" s="79">
        <f t="shared" si="89"/>
        <v>26321.709999999995</v>
      </c>
      <c r="AA197" s="79"/>
      <c r="AB197" s="79">
        <f t="shared" si="90"/>
        <v>26321.709999999995</v>
      </c>
      <c r="AC197" s="79"/>
      <c r="AD197" s="79">
        <f t="shared" si="91"/>
        <v>52214</v>
      </c>
      <c r="AE197" s="79"/>
      <c r="AF197" s="79"/>
      <c r="AG197" s="79"/>
      <c r="AH197" s="79"/>
      <c r="AI197" s="79"/>
      <c r="AJ197" s="52"/>
      <c r="AK197" s="79">
        <f t="shared" si="92"/>
        <v>0</v>
      </c>
      <c r="AL197" s="79"/>
      <c r="AO197">
        <f t="shared" si="101"/>
        <v>1</v>
      </c>
      <c r="AP197" s="248">
        <f t="shared" si="96"/>
        <v>26107</v>
      </c>
      <c r="AQ197" s="248">
        <f t="shared" si="96"/>
        <v>0</v>
      </c>
      <c r="AR197" s="248">
        <f t="shared" si="96"/>
        <v>0</v>
      </c>
      <c r="AS197" s="248">
        <f t="shared" si="96"/>
        <v>0</v>
      </c>
      <c r="AT197" s="248">
        <f t="shared" si="96"/>
        <v>0</v>
      </c>
      <c r="AU197" s="248">
        <f t="shared" si="96"/>
        <v>0</v>
      </c>
      <c r="AV197" s="248">
        <f t="shared" si="96"/>
        <v>26107</v>
      </c>
      <c r="AW197" s="248">
        <f t="shared" si="96"/>
        <v>0</v>
      </c>
      <c r="AX197" s="248">
        <f t="shared" si="96"/>
        <v>0</v>
      </c>
      <c r="AY197" s="248">
        <f t="shared" si="96"/>
        <v>0</v>
      </c>
      <c r="AZ197" s="248">
        <f t="shared" si="96"/>
        <v>0</v>
      </c>
      <c r="BA197" s="248">
        <f t="shared" si="96"/>
        <v>0</v>
      </c>
      <c r="BB197" s="248">
        <f t="shared" si="96"/>
        <v>0</v>
      </c>
      <c r="BC197" s="8">
        <f t="shared" si="97"/>
        <v>52214</v>
      </c>
      <c r="BD197" s="53">
        <f t="shared" si="102"/>
        <v>0</v>
      </c>
      <c r="BE197" s="80">
        <f t="shared" si="103"/>
        <v>0</v>
      </c>
    </row>
    <row r="198" spans="1:57" x14ac:dyDescent="0.25">
      <c r="A198" t="str">
        <f t="shared" si="98"/>
        <v>GRANTS</v>
      </c>
      <c r="B198" s="75" t="s">
        <v>3620</v>
      </c>
      <c r="C198" s="76">
        <v>44027</v>
      </c>
      <c r="D198" s="242">
        <f>Schools!A82</f>
        <v>3023502</v>
      </c>
      <c r="E198" t="str">
        <f>VLOOKUP(D198,Schools!A:B,2,0)</f>
        <v>St Agnes RC Primary School</v>
      </c>
      <c r="F198" t="str">
        <f>VLOOKUP(D198,Schools!$A:$Z,3,0)</f>
        <v>M</v>
      </c>
      <c r="G198" s="79">
        <v>49624</v>
      </c>
      <c r="H198" s="75" t="s">
        <v>3621</v>
      </c>
      <c r="I198" s="75"/>
      <c r="J198" t="str">
        <f t="shared" si="99"/>
        <v>10166/543965</v>
      </c>
      <c r="K198">
        <f>VLOOKUP(D198,Schools!$A:$Z,9,0)</f>
        <v>400096</v>
      </c>
      <c r="L198" s="75" t="s">
        <v>85</v>
      </c>
      <c r="M198" s="160" t="s">
        <v>86</v>
      </c>
      <c r="N198" s="75" t="s">
        <v>4061</v>
      </c>
      <c r="O198" s="78" t="str">
        <f>VLOOKUP(D198,Schools!A:D,4,0)</f>
        <v>Primary</v>
      </c>
      <c r="P198" s="75">
        <f t="shared" si="87"/>
        <v>10166</v>
      </c>
      <c r="Q198" s="78">
        <f t="shared" si="100"/>
        <v>543965</v>
      </c>
      <c r="R198" s="79">
        <v>0</v>
      </c>
      <c r="S198" s="79">
        <v>0</v>
      </c>
      <c r="T198" s="79">
        <v>8866.15</v>
      </c>
      <c r="U198" s="79">
        <v>4433.08</v>
      </c>
      <c r="V198" s="79">
        <v>4433.08</v>
      </c>
      <c r="W198" s="79">
        <v>4433.08</v>
      </c>
      <c r="X198" s="79">
        <v>4433.08</v>
      </c>
      <c r="Y198" s="79">
        <f t="shared" si="88"/>
        <v>26598.47</v>
      </c>
      <c r="Z198" s="79">
        <f t="shared" si="89"/>
        <v>23025.53</v>
      </c>
      <c r="AA198" s="79"/>
      <c r="AB198" s="79">
        <f t="shared" si="90"/>
        <v>23025.53</v>
      </c>
      <c r="AC198" s="79"/>
      <c r="AD198" s="79">
        <f t="shared" si="91"/>
        <v>49624</v>
      </c>
      <c r="AE198" s="79"/>
      <c r="AF198" s="79"/>
      <c r="AG198" s="79"/>
      <c r="AH198" s="79"/>
      <c r="AI198" s="79"/>
      <c r="AJ198" s="52"/>
      <c r="AK198" s="79">
        <f t="shared" si="92"/>
        <v>0</v>
      </c>
      <c r="AL198" s="79"/>
      <c r="AO198">
        <f t="shared" si="101"/>
        <v>1</v>
      </c>
      <c r="AP198" s="248">
        <f t="shared" si="96"/>
        <v>24812</v>
      </c>
      <c r="AQ198" s="248">
        <f t="shared" si="96"/>
        <v>0</v>
      </c>
      <c r="AR198" s="248">
        <f t="shared" si="96"/>
        <v>0</v>
      </c>
      <c r="AS198" s="248">
        <f t="shared" si="96"/>
        <v>0</v>
      </c>
      <c r="AT198" s="248">
        <f t="shared" si="96"/>
        <v>0</v>
      </c>
      <c r="AU198" s="248">
        <f t="shared" si="96"/>
        <v>0</v>
      </c>
      <c r="AV198" s="248">
        <f t="shared" si="96"/>
        <v>24812</v>
      </c>
      <c r="AW198" s="248">
        <f t="shared" si="96"/>
        <v>0</v>
      </c>
      <c r="AX198" s="248">
        <f t="shared" si="96"/>
        <v>0</v>
      </c>
      <c r="AY198" s="248">
        <f t="shared" si="96"/>
        <v>0</v>
      </c>
      <c r="AZ198" s="248">
        <f t="shared" si="96"/>
        <v>0</v>
      </c>
      <c r="BA198" s="248">
        <f t="shared" si="96"/>
        <v>0</v>
      </c>
      <c r="BB198" s="248">
        <f t="shared" si="96"/>
        <v>0</v>
      </c>
      <c r="BC198" s="8">
        <f t="shared" si="97"/>
        <v>49624</v>
      </c>
      <c r="BD198" s="53">
        <f t="shared" si="102"/>
        <v>0</v>
      </c>
      <c r="BE198" s="80">
        <f t="shared" si="103"/>
        <v>0</v>
      </c>
    </row>
    <row r="199" spans="1:57" x14ac:dyDescent="0.25">
      <c r="A199" t="str">
        <f t="shared" si="98"/>
        <v>GRANTS</v>
      </c>
      <c r="B199" s="75" t="s">
        <v>3620</v>
      </c>
      <c r="C199" s="76">
        <v>44027</v>
      </c>
      <c r="D199" s="242">
        <f>Schools!A83</f>
        <v>3023315</v>
      </c>
      <c r="E199" t="str">
        <f>VLOOKUP(D199,Schools!A:B,2,0)</f>
        <v>St Andrew's C E</v>
      </c>
      <c r="F199" t="str">
        <f>VLOOKUP(D199,Schools!$A:$Z,3,0)</f>
        <v>M</v>
      </c>
      <c r="G199" s="79">
        <v>36978</v>
      </c>
      <c r="H199" s="75" t="s">
        <v>3621</v>
      </c>
      <c r="I199" s="75"/>
      <c r="J199" t="str">
        <f t="shared" si="99"/>
        <v>10166/543965</v>
      </c>
      <c r="K199">
        <f>VLOOKUP(D199,Schools!$A:$Z,9,0)</f>
        <v>400062</v>
      </c>
      <c r="L199" s="75" t="s">
        <v>85</v>
      </c>
      <c r="M199" s="160" t="s">
        <v>86</v>
      </c>
      <c r="N199" s="75" t="s">
        <v>4061</v>
      </c>
      <c r="O199" s="78" t="str">
        <f>VLOOKUP(D199,Schools!A:D,4,0)</f>
        <v>Primary</v>
      </c>
      <c r="P199" s="75">
        <f t="shared" si="87"/>
        <v>10166</v>
      </c>
      <c r="Q199" s="78">
        <f t="shared" si="100"/>
        <v>543965</v>
      </c>
      <c r="R199" s="79">
        <v>0</v>
      </c>
      <c r="S199" s="79">
        <v>0</v>
      </c>
      <c r="T199" s="79">
        <v>6244.15</v>
      </c>
      <c r="U199" s="79">
        <v>3122.08</v>
      </c>
      <c r="V199" s="79">
        <v>3122.08</v>
      </c>
      <c r="W199" s="79">
        <v>3122.08</v>
      </c>
      <c r="X199" s="79">
        <v>3122.08</v>
      </c>
      <c r="Y199" s="79">
        <f t="shared" si="88"/>
        <v>18732.47</v>
      </c>
      <c r="Z199" s="79">
        <f t="shared" si="89"/>
        <v>18245.53</v>
      </c>
      <c r="AA199" s="79"/>
      <c r="AB199" s="79">
        <f t="shared" si="90"/>
        <v>18245.53</v>
      </c>
      <c r="AC199" s="79"/>
      <c r="AD199" s="79">
        <f t="shared" si="91"/>
        <v>36978</v>
      </c>
      <c r="AE199" s="79"/>
      <c r="AF199" s="79"/>
      <c r="AG199" s="79"/>
      <c r="AH199" s="79"/>
      <c r="AI199" s="79"/>
      <c r="AJ199" s="52"/>
      <c r="AK199" s="79">
        <f t="shared" si="92"/>
        <v>0</v>
      </c>
      <c r="AL199" s="79"/>
      <c r="AO199">
        <f t="shared" si="101"/>
        <v>1</v>
      </c>
      <c r="AP199" s="248">
        <f t="shared" ref="AP199:BB208" si="104">ROUND($G199*AP$17,2)*$AO199</f>
        <v>18489</v>
      </c>
      <c r="AQ199" s="248">
        <f t="shared" si="104"/>
        <v>0</v>
      </c>
      <c r="AR199" s="248">
        <f t="shared" si="104"/>
        <v>0</v>
      </c>
      <c r="AS199" s="248">
        <f t="shared" si="104"/>
        <v>0</v>
      </c>
      <c r="AT199" s="248">
        <f t="shared" si="104"/>
        <v>0</v>
      </c>
      <c r="AU199" s="248">
        <f t="shared" si="104"/>
        <v>0</v>
      </c>
      <c r="AV199" s="248">
        <f t="shared" si="104"/>
        <v>18489</v>
      </c>
      <c r="AW199" s="248">
        <f t="shared" si="104"/>
        <v>0</v>
      </c>
      <c r="AX199" s="248">
        <f t="shared" si="104"/>
        <v>0</v>
      </c>
      <c r="AY199" s="248">
        <f t="shared" si="104"/>
        <v>0</v>
      </c>
      <c r="AZ199" s="248">
        <f t="shared" si="104"/>
        <v>0</v>
      </c>
      <c r="BA199" s="248">
        <f t="shared" si="104"/>
        <v>0</v>
      </c>
      <c r="BB199" s="248">
        <f t="shared" si="104"/>
        <v>0</v>
      </c>
      <c r="BC199" s="8">
        <f t="shared" si="97"/>
        <v>36978</v>
      </c>
      <c r="BD199" s="53">
        <f t="shared" si="102"/>
        <v>0</v>
      </c>
      <c r="BE199" s="80">
        <f t="shared" si="103"/>
        <v>0</v>
      </c>
    </row>
    <row r="200" spans="1:57" x14ac:dyDescent="0.25">
      <c r="A200" t="str">
        <f t="shared" si="98"/>
        <v>GRANTS</v>
      </c>
      <c r="B200" s="75" t="s">
        <v>3620</v>
      </c>
      <c r="C200" s="76">
        <v>44027</v>
      </c>
      <c r="D200" s="242">
        <f>Schools!A84</f>
        <v>3023504</v>
      </c>
      <c r="E200" t="str">
        <f>VLOOKUP(D200,Schools!A:B,2,0)</f>
        <v>St Catherines R C Primary</v>
      </c>
      <c r="F200" t="str">
        <f>VLOOKUP(D200,Schools!$A:$Z,3,0)</f>
        <v>M</v>
      </c>
      <c r="G200" s="79">
        <v>71394</v>
      </c>
      <c r="H200" s="75" t="s">
        <v>3621</v>
      </c>
      <c r="I200" s="75"/>
      <c r="J200" t="str">
        <f t="shared" si="99"/>
        <v>10166/543965</v>
      </c>
      <c r="K200">
        <f>VLOOKUP(D200,Schools!$A:$Z,9,0)</f>
        <v>400064</v>
      </c>
      <c r="L200" s="75" t="s">
        <v>85</v>
      </c>
      <c r="M200" s="160" t="s">
        <v>86</v>
      </c>
      <c r="N200" s="75" t="s">
        <v>4061</v>
      </c>
      <c r="O200" s="78" t="str">
        <f>VLOOKUP(D200,Schools!A:D,4,0)</f>
        <v>Primary</v>
      </c>
      <c r="P200" s="75">
        <f t="shared" si="87"/>
        <v>10166</v>
      </c>
      <c r="Q200" s="78">
        <f t="shared" si="100"/>
        <v>543965</v>
      </c>
      <c r="R200" s="79">
        <v>0</v>
      </c>
      <c r="S200" s="79">
        <v>0</v>
      </c>
      <c r="T200" s="79">
        <v>10143.379999999999</v>
      </c>
      <c r="U200" s="79">
        <v>5071.6899999999996</v>
      </c>
      <c r="V200" s="79">
        <v>5071.6899999999996</v>
      </c>
      <c r="W200" s="79">
        <v>5071.6899999999996</v>
      </c>
      <c r="X200" s="79">
        <v>5071.6899999999996</v>
      </c>
      <c r="Y200" s="79">
        <f t="shared" si="88"/>
        <v>30430.139999999996</v>
      </c>
      <c r="Z200" s="79">
        <f t="shared" si="89"/>
        <v>40963.86</v>
      </c>
      <c r="AA200" s="79"/>
      <c r="AB200" s="79">
        <f t="shared" si="90"/>
        <v>40963.86</v>
      </c>
      <c r="AC200" s="79"/>
      <c r="AD200" s="79">
        <f t="shared" si="91"/>
        <v>71394</v>
      </c>
      <c r="AE200" s="79"/>
      <c r="AF200" s="79"/>
      <c r="AG200" s="79"/>
      <c r="AH200" s="79"/>
      <c r="AI200" s="79"/>
      <c r="AJ200" s="52"/>
      <c r="AK200" s="79">
        <f t="shared" si="92"/>
        <v>0</v>
      </c>
      <c r="AL200" s="79"/>
      <c r="AO200">
        <f t="shared" si="101"/>
        <v>1</v>
      </c>
      <c r="AP200" s="248">
        <f t="shared" si="104"/>
        <v>35697</v>
      </c>
      <c r="AQ200" s="248">
        <f t="shared" si="104"/>
        <v>0</v>
      </c>
      <c r="AR200" s="248">
        <f t="shared" si="104"/>
        <v>0</v>
      </c>
      <c r="AS200" s="248">
        <f t="shared" si="104"/>
        <v>0</v>
      </c>
      <c r="AT200" s="248">
        <f t="shared" si="104"/>
        <v>0</v>
      </c>
      <c r="AU200" s="248">
        <f t="shared" si="104"/>
        <v>0</v>
      </c>
      <c r="AV200" s="248">
        <f t="shared" si="104"/>
        <v>35697</v>
      </c>
      <c r="AW200" s="248">
        <f t="shared" si="104"/>
        <v>0</v>
      </c>
      <c r="AX200" s="248">
        <f t="shared" si="104"/>
        <v>0</v>
      </c>
      <c r="AY200" s="248">
        <f t="shared" si="104"/>
        <v>0</v>
      </c>
      <c r="AZ200" s="248">
        <f t="shared" si="104"/>
        <v>0</v>
      </c>
      <c r="BA200" s="248">
        <f t="shared" si="104"/>
        <v>0</v>
      </c>
      <c r="BB200" s="248">
        <f t="shared" si="104"/>
        <v>0</v>
      </c>
      <c r="BC200" s="8">
        <f t="shared" si="97"/>
        <v>71394</v>
      </c>
      <c r="BD200" s="53">
        <f t="shared" si="102"/>
        <v>0</v>
      </c>
      <c r="BE200" s="80">
        <f t="shared" si="103"/>
        <v>0</v>
      </c>
    </row>
    <row r="201" spans="1:57" x14ac:dyDescent="0.25">
      <c r="A201" t="str">
        <f t="shared" si="98"/>
        <v>GRANTS</v>
      </c>
      <c r="B201" s="75" t="s">
        <v>3620</v>
      </c>
      <c r="C201" s="76">
        <v>44027</v>
      </c>
      <c r="D201" s="242">
        <f>Schools!A85</f>
        <v>3023309</v>
      </c>
      <c r="E201" t="str">
        <f>VLOOKUP(D201,Schools!A:B,2,0)</f>
        <v>St Johns CE N20</v>
      </c>
      <c r="F201" t="str">
        <f>VLOOKUP(D201,Schools!$A:$Z,3,0)</f>
        <v>M</v>
      </c>
      <c r="G201" s="79">
        <v>30975</v>
      </c>
      <c r="H201" s="75" t="s">
        <v>3621</v>
      </c>
      <c r="I201" s="75"/>
      <c r="J201" t="str">
        <f t="shared" si="99"/>
        <v>10166/543965</v>
      </c>
      <c r="K201">
        <f>VLOOKUP(D201,Schools!$A:$Z,9,0)</f>
        <v>400098</v>
      </c>
      <c r="L201" s="75" t="s">
        <v>85</v>
      </c>
      <c r="M201" s="160" t="s">
        <v>86</v>
      </c>
      <c r="N201" s="75" t="s">
        <v>4061</v>
      </c>
      <c r="O201" s="78" t="str">
        <f>VLOOKUP(D201,Schools!A:D,4,0)</f>
        <v>Primary</v>
      </c>
      <c r="P201" s="75">
        <f t="shared" si="87"/>
        <v>10166</v>
      </c>
      <c r="Q201" s="78">
        <f t="shared" si="100"/>
        <v>543965</v>
      </c>
      <c r="R201" s="79">
        <v>0</v>
      </c>
      <c r="S201" s="79">
        <v>0</v>
      </c>
      <c r="T201" s="79">
        <v>5395.38</v>
      </c>
      <c r="U201" s="79">
        <v>2697.69</v>
      </c>
      <c r="V201" s="79">
        <v>2697.69</v>
      </c>
      <c r="W201" s="79">
        <v>2697.69</v>
      </c>
      <c r="X201" s="79">
        <v>2697.69</v>
      </c>
      <c r="Y201" s="79">
        <f t="shared" si="88"/>
        <v>16186.140000000001</v>
      </c>
      <c r="Z201" s="79">
        <f t="shared" si="89"/>
        <v>14788.859999999999</v>
      </c>
      <c r="AA201" s="79"/>
      <c r="AB201" s="79">
        <f t="shared" si="90"/>
        <v>14788.859999999999</v>
      </c>
      <c r="AC201" s="79"/>
      <c r="AD201" s="79">
        <f t="shared" si="91"/>
        <v>30975</v>
      </c>
      <c r="AE201" s="79"/>
      <c r="AF201" s="79"/>
      <c r="AG201" s="79"/>
      <c r="AH201" s="79"/>
      <c r="AI201" s="79"/>
      <c r="AJ201" s="52"/>
      <c r="AK201" s="79">
        <f t="shared" si="92"/>
        <v>0</v>
      </c>
      <c r="AL201" s="79"/>
      <c r="AO201">
        <f t="shared" si="101"/>
        <v>1</v>
      </c>
      <c r="AP201" s="248">
        <f t="shared" si="104"/>
        <v>15487.5</v>
      </c>
      <c r="AQ201" s="248">
        <f t="shared" si="104"/>
        <v>0</v>
      </c>
      <c r="AR201" s="248">
        <f t="shared" si="104"/>
        <v>0</v>
      </c>
      <c r="AS201" s="248">
        <f t="shared" si="104"/>
        <v>0</v>
      </c>
      <c r="AT201" s="248">
        <f t="shared" si="104"/>
        <v>0</v>
      </c>
      <c r="AU201" s="248">
        <f t="shared" si="104"/>
        <v>0</v>
      </c>
      <c r="AV201" s="248">
        <f t="shared" si="104"/>
        <v>15487.5</v>
      </c>
      <c r="AW201" s="248">
        <f t="shared" si="104"/>
        <v>0</v>
      </c>
      <c r="AX201" s="248">
        <f t="shared" si="104"/>
        <v>0</v>
      </c>
      <c r="AY201" s="248">
        <f t="shared" si="104"/>
        <v>0</v>
      </c>
      <c r="AZ201" s="248">
        <f t="shared" si="104"/>
        <v>0</v>
      </c>
      <c r="BA201" s="248">
        <f t="shared" si="104"/>
        <v>0</v>
      </c>
      <c r="BB201" s="248">
        <f t="shared" si="104"/>
        <v>0</v>
      </c>
      <c r="BC201" s="8">
        <f t="shared" si="97"/>
        <v>30975</v>
      </c>
      <c r="BD201" s="53">
        <f t="shared" si="102"/>
        <v>0</v>
      </c>
      <c r="BE201" s="80">
        <f t="shared" si="103"/>
        <v>0</v>
      </c>
    </row>
    <row r="202" spans="1:57" x14ac:dyDescent="0.25">
      <c r="A202" t="str">
        <f t="shared" si="98"/>
        <v>GRANTS</v>
      </c>
      <c r="B202" s="75" t="s">
        <v>3620</v>
      </c>
      <c r="C202" s="76">
        <v>44027</v>
      </c>
      <c r="D202" s="242">
        <f>Schools!A86</f>
        <v>3023307</v>
      </c>
      <c r="E202" t="str">
        <f>VLOOKUP(D202,Schools!A:B,2,0)</f>
        <v>St John's CE School N11</v>
      </c>
      <c r="F202" t="str">
        <f>VLOOKUP(D202,Schools!$A:$Z,3,0)</f>
        <v>M</v>
      </c>
      <c r="G202" s="79">
        <v>34585</v>
      </c>
      <c r="H202" s="75" t="s">
        <v>3621</v>
      </c>
      <c r="I202" s="75"/>
      <c r="J202" t="str">
        <f t="shared" si="99"/>
        <v>10166/543965</v>
      </c>
      <c r="K202">
        <f>VLOOKUP(D202,Schools!$A:$Z,9,0)</f>
        <v>400114</v>
      </c>
      <c r="L202" s="75" t="s">
        <v>85</v>
      </c>
      <c r="M202" s="160" t="s">
        <v>86</v>
      </c>
      <c r="N202" s="75" t="s">
        <v>4061</v>
      </c>
      <c r="O202" s="78" t="str">
        <f>VLOOKUP(D202,Schools!A:D,4,0)</f>
        <v>Primary</v>
      </c>
      <c r="P202" s="75">
        <f t="shared" si="87"/>
        <v>10166</v>
      </c>
      <c r="Q202" s="78">
        <f t="shared" si="100"/>
        <v>543965</v>
      </c>
      <c r="R202" s="79">
        <v>0</v>
      </c>
      <c r="S202" s="79">
        <v>0</v>
      </c>
      <c r="T202" s="79">
        <v>5538.15</v>
      </c>
      <c r="U202" s="79">
        <v>2769.08</v>
      </c>
      <c r="V202" s="79">
        <v>2769.08</v>
      </c>
      <c r="W202" s="79">
        <v>2769.08</v>
      </c>
      <c r="X202" s="79">
        <v>2769.08</v>
      </c>
      <c r="Y202" s="79">
        <f t="shared" si="88"/>
        <v>16614.47</v>
      </c>
      <c r="Z202" s="79">
        <f t="shared" si="89"/>
        <v>17970.53</v>
      </c>
      <c r="AA202" s="79"/>
      <c r="AB202" s="79">
        <f t="shared" si="90"/>
        <v>17970.53</v>
      </c>
      <c r="AC202" s="79"/>
      <c r="AD202" s="79">
        <f t="shared" si="91"/>
        <v>34585</v>
      </c>
      <c r="AE202" s="79"/>
      <c r="AF202" s="79"/>
      <c r="AG202" s="79"/>
      <c r="AH202" s="79"/>
      <c r="AI202" s="79"/>
      <c r="AJ202" s="52"/>
      <c r="AK202" s="79">
        <f t="shared" si="92"/>
        <v>0</v>
      </c>
      <c r="AL202" s="79"/>
      <c r="AO202">
        <f t="shared" si="101"/>
        <v>1</v>
      </c>
      <c r="AP202" s="248">
        <f t="shared" si="104"/>
        <v>17292.5</v>
      </c>
      <c r="AQ202" s="248">
        <f t="shared" si="104"/>
        <v>0</v>
      </c>
      <c r="AR202" s="248">
        <f t="shared" si="104"/>
        <v>0</v>
      </c>
      <c r="AS202" s="248">
        <f t="shared" si="104"/>
        <v>0</v>
      </c>
      <c r="AT202" s="248">
        <f t="shared" si="104"/>
        <v>0</v>
      </c>
      <c r="AU202" s="248">
        <f t="shared" si="104"/>
        <v>0</v>
      </c>
      <c r="AV202" s="248">
        <f t="shared" si="104"/>
        <v>17292.5</v>
      </c>
      <c r="AW202" s="248">
        <f t="shared" si="104"/>
        <v>0</v>
      </c>
      <c r="AX202" s="248">
        <f t="shared" si="104"/>
        <v>0</v>
      </c>
      <c r="AY202" s="248">
        <f t="shared" si="104"/>
        <v>0</v>
      </c>
      <c r="AZ202" s="248">
        <f t="shared" si="104"/>
        <v>0</v>
      </c>
      <c r="BA202" s="248">
        <f t="shared" si="104"/>
        <v>0</v>
      </c>
      <c r="BB202" s="248">
        <f t="shared" si="104"/>
        <v>0</v>
      </c>
      <c r="BC202" s="8">
        <f t="shared" si="97"/>
        <v>34585</v>
      </c>
      <c r="BD202" s="53">
        <f t="shared" si="102"/>
        <v>0</v>
      </c>
      <c r="BE202" s="80">
        <f t="shared" si="103"/>
        <v>0</v>
      </c>
    </row>
    <row r="203" spans="1:57" x14ac:dyDescent="0.25">
      <c r="A203" t="str">
        <f t="shared" si="98"/>
        <v>GRANTS</v>
      </c>
      <c r="B203" s="75" t="s">
        <v>3620</v>
      </c>
      <c r="C203" s="76">
        <v>44027</v>
      </c>
      <c r="D203" s="242">
        <f>Schools!A87</f>
        <v>3023509</v>
      </c>
      <c r="E203" t="str">
        <f>VLOOKUP(D203,Schools!A:B,2,0)</f>
        <v>St Joseph's Primary School</v>
      </c>
      <c r="F203" t="str">
        <f>VLOOKUP(D203,Schools!$A:$Z,3,0)</f>
        <v>M</v>
      </c>
      <c r="G203" s="79">
        <v>70946</v>
      </c>
      <c r="H203" s="75" t="s">
        <v>3621</v>
      </c>
      <c r="I203" s="75"/>
      <c r="J203" t="str">
        <f t="shared" si="99"/>
        <v>10166/543965</v>
      </c>
      <c r="K203">
        <f>VLOOKUP(D203,Schools!$A:$Z,9,0)</f>
        <v>400066</v>
      </c>
      <c r="L203" s="75" t="s">
        <v>85</v>
      </c>
      <c r="M203" s="160" t="s">
        <v>86</v>
      </c>
      <c r="N203" s="75" t="s">
        <v>4061</v>
      </c>
      <c r="O203" s="78" t="str">
        <f>VLOOKUP(D203,Schools!A:D,4,0)</f>
        <v>Primary</v>
      </c>
      <c r="P203" s="75">
        <f t="shared" si="87"/>
        <v>10166</v>
      </c>
      <c r="Q203" s="78">
        <f t="shared" si="100"/>
        <v>543965</v>
      </c>
      <c r="R203" s="79">
        <v>0</v>
      </c>
      <c r="S203" s="79">
        <v>0</v>
      </c>
      <c r="T203" s="79">
        <v>12577.69</v>
      </c>
      <c r="U203" s="79">
        <v>6288.85</v>
      </c>
      <c r="V203" s="79">
        <v>6288.85</v>
      </c>
      <c r="W203" s="79">
        <v>6288.85</v>
      </c>
      <c r="X203" s="79">
        <v>6288.85</v>
      </c>
      <c r="Y203" s="79">
        <f t="shared" si="88"/>
        <v>37733.089999999997</v>
      </c>
      <c r="Z203" s="79">
        <f t="shared" si="89"/>
        <v>33212.910000000003</v>
      </c>
      <c r="AA203" s="79"/>
      <c r="AB203" s="79">
        <f t="shared" si="90"/>
        <v>33212.910000000003</v>
      </c>
      <c r="AC203" s="79"/>
      <c r="AD203" s="79">
        <f t="shared" si="91"/>
        <v>70946</v>
      </c>
      <c r="AE203" s="79"/>
      <c r="AF203" s="79"/>
      <c r="AG203" s="79"/>
      <c r="AH203" s="79"/>
      <c r="AI203" s="79"/>
      <c r="AJ203" s="52"/>
      <c r="AK203" s="79">
        <f t="shared" si="92"/>
        <v>0</v>
      </c>
      <c r="AL203" s="79"/>
      <c r="AO203">
        <f t="shared" si="101"/>
        <v>1</v>
      </c>
      <c r="AP203" s="248">
        <f t="shared" si="104"/>
        <v>35473</v>
      </c>
      <c r="AQ203" s="248">
        <f t="shared" si="104"/>
        <v>0</v>
      </c>
      <c r="AR203" s="248">
        <f t="shared" si="104"/>
        <v>0</v>
      </c>
      <c r="AS203" s="248">
        <f t="shared" si="104"/>
        <v>0</v>
      </c>
      <c r="AT203" s="248">
        <f t="shared" si="104"/>
        <v>0</v>
      </c>
      <c r="AU203" s="248">
        <f t="shared" si="104"/>
        <v>0</v>
      </c>
      <c r="AV203" s="248">
        <f t="shared" si="104"/>
        <v>35473</v>
      </c>
      <c r="AW203" s="248">
        <f t="shared" si="104"/>
        <v>0</v>
      </c>
      <c r="AX203" s="248">
        <f t="shared" si="104"/>
        <v>0</v>
      </c>
      <c r="AY203" s="248">
        <f t="shared" si="104"/>
        <v>0</v>
      </c>
      <c r="AZ203" s="248">
        <f t="shared" si="104"/>
        <v>0</v>
      </c>
      <c r="BA203" s="248">
        <f t="shared" si="104"/>
        <v>0</v>
      </c>
      <c r="BB203" s="248">
        <f t="shared" si="104"/>
        <v>0</v>
      </c>
      <c r="BC203" s="8">
        <f t="shared" si="97"/>
        <v>70946</v>
      </c>
      <c r="BD203" s="53">
        <f t="shared" si="102"/>
        <v>0</v>
      </c>
      <c r="BE203" s="80">
        <f t="shared" si="103"/>
        <v>0</v>
      </c>
    </row>
    <row r="204" spans="1:57" x14ac:dyDescent="0.25">
      <c r="A204" t="str">
        <f t="shared" si="98"/>
        <v>GRANTS</v>
      </c>
      <c r="B204" s="75" t="s">
        <v>3620</v>
      </c>
      <c r="C204" s="76">
        <v>44027</v>
      </c>
      <c r="D204" s="242">
        <f>Schools!A88</f>
        <v>3023311</v>
      </c>
      <c r="E204" t="str">
        <f>VLOOKUP(D204,Schools!A:B,2,0)</f>
        <v>St Mary's C E Primary School N3</v>
      </c>
      <c r="F204" t="str">
        <f>VLOOKUP(D204,Schools!$A:$Z,3,0)</f>
        <v>M</v>
      </c>
      <c r="G204" s="79">
        <v>63905</v>
      </c>
      <c r="H204" s="75" t="s">
        <v>3621</v>
      </c>
      <c r="I204" s="75"/>
      <c r="J204" t="str">
        <f t="shared" si="99"/>
        <v>10166/543965</v>
      </c>
      <c r="K204">
        <f>VLOOKUP(D204,Schools!$A:$Z,9,0)</f>
        <v>400058</v>
      </c>
      <c r="L204" s="75" t="s">
        <v>85</v>
      </c>
      <c r="M204" s="160" t="s">
        <v>86</v>
      </c>
      <c r="N204" s="75" t="s">
        <v>4061</v>
      </c>
      <c r="O204" s="78" t="str">
        <f>VLOOKUP(D204,Schools!A:D,4,0)</f>
        <v>Primary</v>
      </c>
      <c r="P204" s="75">
        <f t="shared" si="87"/>
        <v>10166</v>
      </c>
      <c r="Q204" s="78">
        <f t="shared" si="100"/>
        <v>543965</v>
      </c>
      <c r="R204" s="79">
        <v>0</v>
      </c>
      <c r="S204" s="79">
        <v>0</v>
      </c>
      <c r="T204" s="79">
        <v>9698.15</v>
      </c>
      <c r="U204" s="79">
        <v>4849.08</v>
      </c>
      <c r="V204" s="79">
        <v>4849.08</v>
      </c>
      <c r="W204" s="79">
        <v>4849.08</v>
      </c>
      <c r="X204" s="79">
        <v>4849.08</v>
      </c>
      <c r="Y204" s="79">
        <f t="shared" si="88"/>
        <v>29094.47</v>
      </c>
      <c r="Z204" s="79">
        <f t="shared" si="89"/>
        <v>34810.53</v>
      </c>
      <c r="AA204" s="79"/>
      <c r="AB204" s="79">
        <f t="shared" si="90"/>
        <v>34810.53</v>
      </c>
      <c r="AC204" s="79"/>
      <c r="AD204" s="79">
        <f t="shared" si="91"/>
        <v>63905</v>
      </c>
      <c r="AE204" s="79"/>
      <c r="AF204" s="79"/>
      <c r="AG204" s="79"/>
      <c r="AH204" s="79"/>
      <c r="AI204" s="79"/>
      <c r="AJ204" s="52"/>
      <c r="AK204" s="79">
        <f t="shared" si="92"/>
        <v>0</v>
      </c>
      <c r="AL204" s="79"/>
      <c r="AO204">
        <f t="shared" si="101"/>
        <v>1</v>
      </c>
      <c r="AP204" s="248">
        <f t="shared" si="104"/>
        <v>31952.5</v>
      </c>
      <c r="AQ204" s="248">
        <f t="shared" si="104"/>
        <v>0</v>
      </c>
      <c r="AR204" s="248">
        <f t="shared" si="104"/>
        <v>0</v>
      </c>
      <c r="AS204" s="248">
        <f t="shared" si="104"/>
        <v>0</v>
      </c>
      <c r="AT204" s="248">
        <f t="shared" si="104"/>
        <v>0</v>
      </c>
      <c r="AU204" s="248">
        <f t="shared" si="104"/>
        <v>0</v>
      </c>
      <c r="AV204" s="248">
        <f t="shared" si="104"/>
        <v>31952.5</v>
      </c>
      <c r="AW204" s="248">
        <f t="shared" si="104"/>
        <v>0</v>
      </c>
      <c r="AX204" s="248">
        <f t="shared" si="104"/>
        <v>0</v>
      </c>
      <c r="AY204" s="248">
        <f t="shared" si="104"/>
        <v>0</v>
      </c>
      <c r="AZ204" s="248">
        <f t="shared" si="104"/>
        <v>0</v>
      </c>
      <c r="BA204" s="248">
        <f t="shared" si="104"/>
        <v>0</v>
      </c>
      <c r="BB204" s="248">
        <f t="shared" si="104"/>
        <v>0</v>
      </c>
      <c r="BC204" s="8">
        <f t="shared" si="97"/>
        <v>63905</v>
      </c>
      <c r="BD204" s="53">
        <f t="shared" si="102"/>
        <v>0</v>
      </c>
      <c r="BE204" s="80">
        <f t="shared" si="103"/>
        <v>0</v>
      </c>
    </row>
    <row r="205" spans="1:57" x14ac:dyDescent="0.25">
      <c r="A205" t="str">
        <f t="shared" si="98"/>
        <v>GRANTS</v>
      </c>
      <c r="B205" s="75" t="s">
        <v>3620</v>
      </c>
      <c r="C205" s="76">
        <v>44027</v>
      </c>
      <c r="D205" s="242">
        <f>Schools!A89</f>
        <v>3023312</v>
      </c>
      <c r="E205" t="str">
        <f>VLOOKUP(D205,Schools!A:B,2,0)</f>
        <v>St Mary's School EN4</v>
      </c>
      <c r="F205" t="str">
        <f>VLOOKUP(D205,Schools!$A:$Z,3,0)</f>
        <v>M</v>
      </c>
      <c r="G205" s="79">
        <v>35536</v>
      </c>
      <c r="H205" s="75" t="s">
        <v>3621</v>
      </c>
      <c r="I205" s="75"/>
      <c r="J205" t="str">
        <f t="shared" si="99"/>
        <v>10166/543965</v>
      </c>
      <c r="K205">
        <f>VLOOKUP(D205,Schools!$A:$Z,9,0)</f>
        <v>400017</v>
      </c>
      <c r="L205" s="75" t="s">
        <v>85</v>
      </c>
      <c r="M205" s="160" t="s">
        <v>86</v>
      </c>
      <c r="N205" s="75" t="s">
        <v>4061</v>
      </c>
      <c r="O205" s="78" t="str">
        <f>VLOOKUP(D205,Schools!A:D,4,0)</f>
        <v>Primary</v>
      </c>
      <c r="P205" s="75">
        <f t="shared" si="87"/>
        <v>10166</v>
      </c>
      <c r="Q205" s="78">
        <f t="shared" si="100"/>
        <v>543965</v>
      </c>
      <c r="R205" s="79">
        <v>0</v>
      </c>
      <c r="S205" s="79">
        <v>0</v>
      </c>
      <c r="T205" s="79">
        <v>5314</v>
      </c>
      <c r="U205" s="79">
        <v>2657</v>
      </c>
      <c r="V205" s="79">
        <v>2657</v>
      </c>
      <c r="W205" s="79">
        <v>2657</v>
      </c>
      <c r="X205" s="79">
        <v>2657</v>
      </c>
      <c r="Y205" s="79">
        <f t="shared" si="88"/>
        <v>15942</v>
      </c>
      <c r="Z205" s="79">
        <f t="shared" si="89"/>
        <v>19594</v>
      </c>
      <c r="AA205" s="79"/>
      <c r="AB205" s="79">
        <f t="shared" si="90"/>
        <v>19594</v>
      </c>
      <c r="AC205" s="79"/>
      <c r="AD205" s="79">
        <f t="shared" si="91"/>
        <v>35536</v>
      </c>
      <c r="AE205" s="79"/>
      <c r="AF205" s="79"/>
      <c r="AG205" s="79"/>
      <c r="AH205" s="79"/>
      <c r="AI205" s="79"/>
      <c r="AJ205" s="52"/>
      <c r="AK205" s="79">
        <f t="shared" si="92"/>
        <v>0</v>
      </c>
      <c r="AL205" s="79"/>
      <c r="AO205">
        <f t="shared" si="101"/>
        <v>1</v>
      </c>
      <c r="AP205" s="248">
        <f t="shared" si="104"/>
        <v>17768</v>
      </c>
      <c r="AQ205" s="248">
        <f t="shared" si="104"/>
        <v>0</v>
      </c>
      <c r="AR205" s="248">
        <f t="shared" si="104"/>
        <v>0</v>
      </c>
      <c r="AS205" s="248">
        <f t="shared" si="104"/>
        <v>0</v>
      </c>
      <c r="AT205" s="248">
        <f t="shared" si="104"/>
        <v>0</v>
      </c>
      <c r="AU205" s="248">
        <f t="shared" si="104"/>
        <v>0</v>
      </c>
      <c r="AV205" s="248">
        <f t="shared" si="104"/>
        <v>17768</v>
      </c>
      <c r="AW205" s="248">
        <f t="shared" si="104"/>
        <v>0</v>
      </c>
      <c r="AX205" s="248">
        <f t="shared" si="104"/>
        <v>0</v>
      </c>
      <c r="AY205" s="248">
        <f t="shared" si="104"/>
        <v>0</v>
      </c>
      <c r="AZ205" s="248">
        <f t="shared" si="104"/>
        <v>0</v>
      </c>
      <c r="BA205" s="248">
        <f t="shared" si="104"/>
        <v>0</v>
      </c>
      <c r="BB205" s="248">
        <f t="shared" si="104"/>
        <v>0</v>
      </c>
      <c r="BC205" s="8">
        <f t="shared" si="97"/>
        <v>35536</v>
      </c>
      <c r="BD205" s="53">
        <f t="shared" si="102"/>
        <v>0</v>
      </c>
      <c r="BE205" s="80">
        <f t="shared" si="103"/>
        <v>0</v>
      </c>
    </row>
    <row r="206" spans="1:57" x14ac:dyDescent="0.25">
      <c r="A206" t="str">
        <f t="shared" si="98"/>
        <v>GRANTS</v>
      </c>
      <c r="B206" s="75" t="s">
        <v>3620</v>
      </c>
      <c r="C206" s="76">
        <v>44027</v>
      </c>
      <c r="D206" s="242">
        <f>Schools!A90</f>
        <v>3023314</v>
      </c>
      <c r="E206" t="str">
        <f>VLOOKUP(D206,Schools!A:B,2,0)</f>
        <v>St Pauls CE Primary, NW7</v>
      </c>
      <c r="F206" t="str">
        <f>VLOOKUP(D206,Schools!$A:$Z,3,0)</f>
        <v>M</v>
      </c>
      <c r="G206" s="79">
        <v>25202</v>
      </c>
      <c r="H206" s="75" t="s">
        <v>3621</v>
      </c>
      <c r="I206" s="75"/>
      <c r="J206" t="str">
        <f t="shared" si="99"/>
        <v>10166/543965</v>
      </c>
      <c r="K206">
        <f>VLOOKUP(D206,Schools!$A:$Z,9,0)</f>
        <v>400094</v>
      </c>
      <c r="L206" s="75" t="s">
        <v>85</v>
      </c>
      <c r="M206" s="160" t="s">
        <v>86</v>
      </c>
      <c r="N206" s="75" t="s">
        <v>4061</v>
      </c>
      <c r="O206" s="78" t="str">
        <f>VLOOKUP(D206,Schools!A:D,4,0)</f>
        <v>Primary</v>
      </c>
      <c r="P206" s="75">
        <f t="shared" si="87"/>
        <v>10166</v>
      </c>
      <c r="Q206" s="78">
        <f t="shared" si="100"/>
        <v>543965</v>
      </c>
      <c r="R206" s="79">
        <v>0</v>
      </c>
      <c r="S206" s="79">
        <v>0</v>
      </c>
      <c r="T206" s="79">
        <v>4857.54</v>
      </c>
      <c r="U206" s="79">
        <v>2428.77</v>
      </c>
      <c r="V206" s="79">
        <v>2428.77</v>
      </c>
      <c r="W206" s="79">
        <v>2428.77</v>
      </c>
      <c r="X206" s="79">
        <v>2428.77</v>
      </c>
      <c r="Y206" s="79">
        <f t="shared" si="88"/>
        <v>14572.62</v>
      </c>
      <c r="Z206" s="79">
        <f t="shared" si="89"/>
        <v>10629.38</v>
      </c>
      <c r="AA206" s="79"/>
      <c r="AB206" s="79">
        <f t="shared" si="90"/>
        <v>10629.38</v>
      </c>
      <c r="AC206" s="79"/>
      <c r="AD206" s="79">
        <f t="shared" si="91"/>
        <v>25202</v>
      </c>
      <c r="AE206" s="79"/>
      <c r="AF206" s="79"/>
      <c r="AG206" s="79"/>
      <c r="AH206" s="79"/>
      <c r="AI206" s="79"/>
      <c r="AJ206" s="52"/>
      <c r="AK206" s="79">
        <f t="shared" si="92"/>
        <v>0</v>
      </c>
      <c r="AL206" s="79"/>
      <c r="AO206">
        <f t="shared" si="101"/>
        <v>1</v>
      </c>
      <c r="AP206" s="248">
        <f t="shared" si="104"/>
        <v>12601</v>
      </c>
      <c r="AQ206" s="248">
        <f t="shared" si="104"/>
        <v>0</v>
      </c>
      <c r="AR206" s="248">
        <f t="shared" si="104"/>
        <v>0</v>
      </c>
      <c r="AS206" s="248">
        <f t="shared" si="104"/>
        <v>0</v>
      </c>
      <c r="AT206" s="248">
        <f t="shared" si="104"/>
        <v>0</v>
      </c>
      <c r="AU206" s="248">
        <f t="shared" si="104"/>
        <v>0</v>
      </c>
      <c r="AV206" s="248">
        <f t="shared" si="104"/>
        <v>12601</v>
      </c>
      <c r="AW206" s="248">
        <f t="shared" si="104"/>
        <v>0</v>
      </c>
      <c r="AX206" s="248">
        <f t="shared" si="104"/>
        <v>0</v>
      </c>
      <c r="AY206" s="248">
        <f t="shared" si="104"/>
        <v>0</v>
      </c>
      <c r="AZ206" s="248">
        <f t="shared" si="104"/>
        <v>0</v>
      </c>
      <c r="BA206" s="248">
        <f t="shared" si="104"/>
        <v>0</v>
      </c>
      <c r="BB206" s="248">
        <f t="shared" si="104"/>
        <v>0</v>
      </c>
      <c r="BC206" s="8">
        <f t="shared" si="97"/>
        <v>25202</v>
      </c>
      <c r="BD206" s="53">
        <f t="shared" si="102"/>
        <v>0</v>
      </c>
      <c r="BE206" s="80">
        <f t="shared" si="103"/>
        <v>0</v>
      </c>
    </row>
    <row r="207" spans="1:57" x14ac:dyDescent="0.25">
      <c r="A207" t="str">
        <f t="shared" si="98"/>
        <v>GRANTS</v>
      </c>
      <c r="B207" s="75" t="s">
        <v>3620</v>
      </c>
      <c r="C207" s="76">
        <v>44027</v>
      </c>
      <c r="D207" s="242">
        <f>Schools!A91</f>
        <v>3023313</v>
      </c>
      <c r="E207" t="str">
        <f>VLOOKUP(D207,Schools!A:B,2,0)</f>
        <v>St Paul's School, N11</v>
      </c>
      <c r="F207" t="str">
        <f>VLOOKUP(D207,Schools!$A:$Z,3,0)</f>
        <v>M</v>
      </c>
      <c r="G207" s="79">
        <v>19439</v>
      </c>
      <c r="H207" s="75" t="s">
        <v>3621</v>
      </c>
      <c r="I207" s="75"/>
      <c r="J207" t="str">
        <f t="shared" si="99"/>
        <v>10166/543965</v>
      </c>
      <c r="K207">
        <f>VLOOKUP(D207,Schools!$A:$Z,9,0)</f>
        <v>400006</v>
      </c>
      <c r="L207" s="75" t="s">
        <v>85</v>
      </c>
      <c r="M207" s="160" t="s">
        <v>86</v>
      </c>
      <c r="N207" s="75" t="s">
        <v>4061</v>
      </c>
      <c r="O207" s="78" t="str">
        <f>VLOOKUP(D207,Schools!A:D,4,0)</f>
        <v>Primary</v>
      </c>
      <c r="P207" s="75">
        <f t="shared" si="87"/>
        <v>10166</v>
      </c>
      <c r="Q207" s="78">
        <f t="shared" si="100"/>
        <v>543965</v>
      </c>
      <c r="R207" s="79">
        <v>0</v>
      </c>
      <c r="S207" s="79">
        <v>0</v>
      </c>
      <c r="T207" s="79">
        <v>3283.23</v>
      </c>
      <c r="U207" s="79">
        <v>1641.62</v>
      </c>
      <c r="V207" s="79">
        <v>1641.62</v>
      </c>
      <c r="W207" s="79">
        <v>1641.62</v>
      </c>
      <c r="X207" s="79">
        <v>1641.62</v>
      </c>
      <c r="Y207" s="79">
        <f t="shared" si="88"/>
        <v>9849.7099999999991</v>
      </c>
      <c r="Z207" s="79">
        <f t="shared" si="89"/>
        <v>9589.2900000000009</v>
      </c>
      <c r="AA207" s="79"/>
      <c r="AB207" s="79">
        <f t="shared" si="90"/>
        <v>9589.2900000000009</v>
      </c>
      <c r="AC207" s="79"/>
      <c r="AD207" s="79">
        <f t="shared" si="91"/>
        <v>19439</v>
      </c>
      <c r="AE207" s="79"/>
      <c r="AF207" s="79"/>
      <c r="AG207" s="79"/>
      <c r="AH207" s="79"/>
      <c r="AI207" s="79"/>
      <c r="AJ207" s="52"/>
      <c r="AK207" s="79">
        <f t="shared" si="92"/>
        <v>0</v>
      </c>
      <c r="AL207" s="79"/>
      <c r="AO207">
        <f t="shared" si="101"/>
        <v>1</v>
      </c>
      <c r="AP207" s="248">
        <f t="shared" si="104"/>
        <v>9719.5</v>
      </c>
      <c r="AQ207" s="248">
        <f t="shared" si="104"/>
        <v>0</v>
      </c>
      <c r="AR207" s="248">
        <f t="shared" si="104"/>
        <v>0</v>
      </c>
      <c r="AS207" s="248">
        <f t="shared" si="104"/>
        <v>0</v>
      </c>
      <c r="AT207" s="248">
        <f t="shared" si="104"/>
        <v>0</v>
      </c>
      <c r="AU207" s="248">
        <f t="shared" si="104"/>
        <v>0</v>
      </c>
      <c r="AV207" s="248">
        <f t="shared" si="104"/>
        <v>9719.5</v>
      </c>
      <c r="AW207" s="248">
        <f t="shared" si="104"/>
        <v>0</v>
      </c>
      <c r="AX207" s="248">
        <f t="shared" si="104"/>
        <v>0</v>
      </c>
      <c r="AY207" s="248">
        <f t="shared" si="104"/>
        <v>0</v>
      </c>
      <c r="AZ207" s="248">
        <f t="shared" si="104"/>
        <v>0</v>
      </c>
      <c r="BA207" s="248">
        <f t="shared" si="104"/>
        <v>0</v>
      </c>
      <c r="BB207" s="248">
        <f t="shared" si="104"/>
        <v>0</v>
      </c>
      <c r="BC207" s="8">
        <f t="shared" si="97"/>
        <v>19439</v>
      </c>
      <c r="BD207" s="53">
        <f t="shared" si="102"/>
        <v>0</v>
      </c>
      <c r="BE207" s="80">
        <f t="shared" si="103"/>
        <v>0</v>
      </c>
    </row>
    <row r="208" spans="1:57" x14ac:dyDescent="0.25">
      <c r="A208" t="str">
        <f t="shared" si="98"/>
        <v>GRANTS</v>
      </c>
      <c r="B208" s="75" t="s">
        <v>3620</v>
      </c>
      <c r="C208" s="76">
        <v>44027</v>
      </c>
      <c r="D208" s="242">
        <f>Schools!A92</f>
        <v>3023507</v>
      </c>
      <c r="E208" t="str">
        <f>VLOOKUP(D208,Schools!A:B,2,0)</f>
        <v>St Theresa's R.C. Primary School</v>
      </c>
      <c r="F208" t="str">
        <f>VLOOKUP(D208,Schools!$A:$Z,3,0)</f>
        <v>M</v>
      </c>
      <c r="G208" s="79">
        <v>26358</v>
      </c>
      <c r="H208" s="75" t="s">
        <v>3621</v>
      </c>
      <c r="I208" s="75"/>
      <c r="J208" t="str">
        <f t="shared" si="99"/>
        <v>10166/543965</v>
      </c>
      <c r="K208">
        <f>VLOOKUP(D208,Schools!$A:$Z,9,0)</f>
        <v>400037</v>
      </c>
      <c r="L208" s="75" t="s">
        <v>85</v>
      </c>
      <c r="M208" s="160" t="s">
        <v>86</v>
      </c>
      <c r="N208" s="75" t="s">
        <v>4061</v>
      </c>
      <c r="O208" s="78" t="str">
        <f>VLOOKUP(D208,Schools!A:D,4,0)</f>
        <v>Primary</v>
      </c>
      <c r="P208" s="75">
        <f t="shared" si="87"/>
        <v>10166</v>
      </c>
      <c r="Q208" s="78">
        <f t="shared" si="100"/>
        <v>543965</v>
      </c>
      <c r="R208" s="79">
        <v>0</v>
      </c>
      <c r="S208" s="79">
        <v>0</v>
      </c>
      <c r="T208" s="79">
        <v>3616.62</v>
      </c>
      <c r="U208" s="79">
        <v>1808.31</v>
      </c>
      <c r="V208" s="79">
        <v>1808.31</v>
      </c>
      <c r="W208" s="79">
        <v>1808.31</v>
      </c>
      <c r="X208" s="79">
        <v>1808.31</v>
      </c>
      <c r="Y208" s="79">
        <f t="shared" si="88"/>
        <v>10849.859999999999</v>
      </c>
      <c r="Z208" s="79">
        <f t="shared" si="89"/>
        <v>15508.140000000001</v>
      </c>
      <c r="AA208" s="79"/>
      <c r="AB208" s="79">
        <f t="shared" si="90"/>
        <v>15508.140000000001</v>
      </c>
      <c r="AC208" s="79"/>
      <c r="AD208" s="79">
        <f t="shared" si="91"/>
        <v>26358</v>
      </c>
      <c r="AE208" s="79"/>
      <c r="AF208" s="79"/>
      <c r="AG208" s="79"/>
      <c r="AH208" s="79"/>
      <c r="AI208" s="79"/>
      <c r="AJ208" s="52"/>
      <c r="AK208" s="79">
        <f t="shared" si="92"/>
        <v>0</v>
      </c>
      <c r="AL208" s="79"/>
      <c r="AO208">
        <f t="shared" si="101"/>
        <v>1</v>
      </c>
      <c r="AP208" s="248">
        <f t="shared" si="104"/>
        <v>13179</v>
      </c>
      <c r="AQ208" s="248">
        <f t="shared" si="104"/>
        <v>0</v>
      </c>
      <c r="AR208" s="248">
        <f t="shared" si="104"/>
        <v>0</v>
      </c>
      <c r="AS208" s="248">
        <f t="shared" si="104"/>
        <v>0</v>
      </c>
      <c r="AT208" s="248">
        <f t="shared" si="104"/>
        <v>0</v>
      </c>
      <c r="AU208" s="248">
        <f t="shared" si="104"/>
        <v>0</v>
      </c>
      <c r="AV208" s="248">
        <f t="shared" si="104"/>
        <v>13179</v>
      </c>
      <c r="AW208" s="248">
        <f t="shared" si="104"/>
        <v>0</v>
      </c>
      <c r="AX208" s="248">
        <f t="shared" si="104"/>
        <v>0</v>
      </c>
      <c r="AY208" s="248">
        <f t="shared" si="104"/>
        <v>0</v>
      </c>
      <c r="AZ208" s="248">
        <f t="shared" si="104"/>
        <v>0</v>
      </c>
      <c r="BA208" s="248">
        <f t="shared" si="104"/>
        <v>0</v>
      </c>
      <c r="BB208" s="248">
        <f t="shared" si="104"/>
        <v>0</v>
      </c>
      <c r="BC208" s="8">
        <f t="shared" si="97"/>
        <v>26358</v>
      </c>
      <c r="BD208" s="53">
        <f t="shared" si="102"/>
        <v>0</v>
      </c>
      <c r="BE208" s="80">
        <f t="shared" si="103"/>
        <v>0</v>
      </c>
    </row>
    <row r="209" spans="1:57" x14ac:dyDescent="0.25">
      <c r="A209" t="str">
        <f t="shared" si="98"/>
        <v>GRANTS</v>
      </c>
      <c r="B209" s="75" t="s">
        <v>3620</v>
      </c>
      <c r="C209" s="76">
        <v>44027</v>
      </c>
      <c r="D209" s="242">
        <f>Schools!A93</f>
        <v>3023506</v>
      </c>
      <c r="E209" t="str">
        <f>VLOOKUP(D209,Schools!A:B,2,0)</f>
        <v>St Vincent's Catholic Primary School</v>
      </c>
      <c r="F209" t="str">
        <f>VLOOKUP(D209,Schools!$A:$Z,3,0)</f>
        <v>M</v>
      </c>
      <c r="G209" s="79">
        <v>37920</v>
      </c>
      <c r="H209" s="75" t="s">
        <v>3621</v>
      </c>
      <c r="I209" s="75"/>
      <c r="J209" t="str">
        <f t="shared" si="99"/>
        <v>10166/543965</v>
      </c>
      <c r="K209">
        <f>VLOOKUP(D209,Schools!$A:$Z,9,0)</f>
        <v>400009</v>
      </c>
      <c r="L209" s="75" t="s">
        <v>85</v>
      </c>
      <c r="M209" s="160" t="s">
        <v>86</v>
      </c>
      <c r="N209" s="75" t="s">
        <v>4061</v>
      </c>
      <c r="O209" s="78" t="str">
        <f>VLOOKUP(D209,Schools!A:D,4,0)</f>
        <v>Primary</v>
      </c>
      <c r="P209" s="75">
        <f t="shared" si="87"/>
        <v>10166</v>
      </c>
      <c r="Q209" s="78">
        <f t="shared" si="100"/>
        <v>543965</v>
      </c>
      <c r="R209" s="79">
        <v>0</v>
      </c>
      <c r="S209" s="79">
        <v>0</v>
      </c>
      <c r="T209" s="79">
        <v>5781.85</v>
      </c>
      <c r="U209" s="79">
        <v>2890.92</v>
      </c>
      <c r="V209" s="79">
        <v>2890.92</v>
      </c>
      <c r="W209" s="79">
        <v>2890.92</v>
      </c>
      <c r="X209" s="79">
        <v>2890.92</v>
      </c>
      <c r="Y209" s="79">
        <f t="shared" si="88"/>
        <v>17345.53</v>
      </c>
      <c r="Z209" s="79">
        <f t="shared" si="89"/>
        <v>20574.47</v>
      </c>
      <c r="AA209" s="79"/>
      <c r="AB209" s="79">
        <f t="shared" si="90"/>
        <v>20574.47</v>
      </c>
      <c r="AC209" s="79"/>
      <c r="AD209" s="79">
        <f t="shared" si="91"/>
        <v>37920</v>
      </c>
      <c r="AE209" s="79"/>
      <c r="AF209" s="79"/>
      <c r="AG209" s="79"/>
      <c r="AH209" s="79"/>
      <c r="AI209" s="79"/>
      <c r="AJ209" s="52"/>
      <c r="AK209" s="79">
        <f t="shared" si="92"/>
        <v>0</v>
      </c>
      <c r="AL209" s="79"/>
      <c r="AO209">
        <f t="shared" si="101"/>
        <v>1</v>
      </c>
      <c r="AP209" s="248">
        <f t="shared" ref="AP209:BB220" si="105">ROUND($G209*AP$17,2)*$AO209</f>
        <v>18960</v>
      </c>
      <c r="AQ209" s="248">
        <f t="shared" si="105"/>
        <v>0</v>
      </c>
      <c r="AR209" s="248">
        <f t="shared" si="105"/>
        <v>0</v>
      </c>
      <c r="AS209" s="248">
        <f t="shared" si="105"/>
        <v>0</v>
      </c>
      <c r="AT209" s="248">
        <f t="shared" si="105"/>
        <v>0</v>
      </c>
      <c r="AU209" s="248">
        <f t="shared" si="105"/>
        <v>0</v>
      </c>
      <c r="AV209" s="248">
        <f t="shared" si="105"/>
        <v>18960</v>
      </c>
      <c r="AW209" s="248">
        <f t="shared" si="105"/>
        <v>0</v>
      </c>
      <c r="AX209" s="248">
        <f t="shared" si="105"/>
        <v>0</v>
      </c>
      <c r="AY209" s="248">
        <f t="shared" si="105"/>
        <v>0</v>
      </c>
      <c r="AZ209" s="248">
        <f t="shared" si="105"/>
        <v>0</v>
      </c>
      <c r="BA209" s="248">
        <f t="shared" si="105"/>
        <v>0</v>
      </c>
      <c r="BB209" s="248">
        <f t="shared" si="105"/>
        <v>0</v>
      </c>
      <c r="BC209" s="8">
        <f t="shared" si="97"/>
        <v>37920</v>
      </c>
      <c r="BD209" s="53">
        <f t="shared" si="102"/>
        <v>0</v>
      </c>
      <c r="BE209" s="80">
        <f t="shared" si="103"/>
        <v>0</v>
      </c>
    </row>
    <row r="210" spans="1:57" x14ac:dyDescent="0.25">
      <c r="A210" t="str">
        <f t="shared" si="98"/>
        <v>GRANTS</v>
      </c>
      <c r="B210" s="75" t="s">
        <v>3620</v>
      </c>
      <c r="C210" s="76">
        <v>44027</v>
      </c>
      <c r="D210" s="242">
        <f>Schools!A95</f>
        <v>3022070</v>
      </c>
      <c r="E210" t="str">
        <f>VLOOKUP(D210,Schools!A:B,2,0)</f>
        <v>Sunnyfields Primary School</v>
      </c>
      <c r="F210" t="str">
        <f>VLOOKUP(D210,Schools!$A:$Z,3,0)</f>
        <v>M</v>
      </c>
      <c r="G210" s="79">
        <v>29561</v>
      </c>
      <c r="H210" s="75" t="s">
        <v>3621</v>
      </c>
      <c r="I210" s="75"/>
      <c r="J210" t="str">
        <f t="shared" si="99"/>
        <v>10166/543965</v>
      </c>
      <c r="K210">
        <f>VLOOKUP(D210,Schools!$A:$Z,9,0)</f>
        <v>400038</v>
      </c>
      <c r="L210" s="75" t="s">
        <v>85</v>
      </c>
      <c r="M210" s="160" t="s">
        <v>86</v>
      </c>
      <c r="N210" s="75" t="s">
        <v>4061</v>
      </c>
      <c r="O210" s="78" t="str">
        <f>VLOOKUP(D210,Schools!A:D,4,0)</f>
        <v>Primary</v>
      </c>
      <c r="P210" s="75">
        <f t="shared" si="87"/>
        <v>10166</v>
      </c>
      <c r="Q210" s="78">
        <f t="shared" si="100"/>
        <v>543965</v>
      </c>
      <c r="R210" s="79">
        <v>0</v>
      </c>
      <c r="S210" s="79">
        <v>0</v>
      </c>
      <c r="T210" s="79">
        <v>3944.31</v>
      </c>
      <c r="U210" s="79">
        <v>1972.15</v>
      </c>
      <c r="V210" s="79">
        <v>1972.15</v>
      </c>
      <c r="W210" s="79">
        <v>1972.15</v>
      </c>
      <c r="X210" s="79">
        <v>1972.15</v>
      </c>
      <c r="Y210" s="79">
        <f t="shared" si="88"/>
        <v>11832.91</v>
      </c>
      <c r="Z210" s="79">
        <f t="shared" si="89"/>
        <v>17728.09</v>
      </c>
      <c r="AA210" s="79"/>
      <c r="AB210" s="79">
        <f t="shared" si="90"/>
        <v>17728.09</v>
      </c>
      <c r="AC210" s="79"/>
      <c r="AD210" s="79">
        <f t="shared" si="91"/>
        <v>29561</v>
      </c>
      <c r="AE210" s="79"/>
      <c r="AF210" s="79"/>
      <c r="AG210" s="79"/>
      <c r="AH210" s="79"/>
      <c r="AI210" s="79"/>
      <c r="AJ210" s="52"/>
      <c r="AK210" s="79">
        <f t="shared" si="92"/>
        <v>0</v>
      </c>
      <c r="AL210" s="79"/>
      <c r="AO210">
        <f t="shared" si="101"/>
        <v>1</v>
      </c>
      <c r="AP210" s="248">
        <f t="shared" si="105"/>
        <v>14780.5</v>
      </c>
      <c r="AQ210" s="248">
        <f t="shared" si="105"/>
        <v>0</v>
      </c>
      <c r="AR210" s="248">
        <f t="shared" si="105"/>
        <v>0</v>
      </c>
      <c r="AS210" s="248">
        <f t="shared" si="105"/>
        <v>0</v>
      </c>
      <c r="AT210" s="248">
        <f t="shared" si="105"/>
        <v>0</v>
      </c>
      <c r="AU210" s="248">
        <f t="shared" si="105"/>
        <v>0</v>
      </c>
      <c r="AV210" s="248">
        <f t="shared" si="105"/>
        <v>14780.5</v>
      </c>
      <c r="AW210" s="248">
        <f t="shared" si="105"/>
        <v>0</v>
      </c>
      <c r="AX210" s="248">
        <f t="shared" si="105"/>
        <v>0</v>
      </c>
      <c r="AY210" s="248">
        <f t="shared" si="105"/>
        <v>0</v>
      </c>
      <c r="AZ210" s="248">
        <f t="shared" si="105"/>
        <v>0</v>
      </c>
      <c r="BA210" s="248">
        <f t="shared" si="105"/>
        <v>0</v>
      </c>
      <c r="BB210" s="248">
        <f t="shared" si="105"/>
        <v>0</v>
      </c>
      <c r="BC210" s="8">
        <f t="shared" si="97"/>
        <v>29561</v>
      </c>
      <c r="BD210" s="53">
        <f t="shared" si="102"/>
        <v>0</v>
      </c>
      <c r="BE210" s="80">
        <f t="shared" si="103"/>
        <v>0</v>
      </c>
    </row>
    <row r="211" spans="1:57" x14ac:dyDescent="0.25">
      <c r="A211" t="str">
        <f t="shared" si="98"/>
        <v>GRANTS</v>
      </c>
      <c r="B211" s="75" t="s">
        <v>3620</v>
      </c>
      <c r="C211" s="76">
        <v>44027</v>
      </c>
      <c r="D211" s="242">
        <f>Schools!A96</f>
        <v>3023316</v>
      </c>
      <c r="E211" t="str">
        <f>VLOOKUP(D211,Schools!A:B,2,0)</f>
        <v>Trent  C of E Primary School</v>
      </c>
      <c r="F211" t="str">
        <f>VLOOKUP(D211,Schools!$A:$Z,3,0)</f>
        <v>M</v>
      </c>
      <c r="G211" s="79">
        <v>38541</v>
      </c>
      <c r="H211" s="75" t="s">
        <v>3621</v>
      </c>
      <c r="I211" s="75"/>
      <c r="J211" t="str">
        <f t="shared" si="99"/>
        <v>10166/543965</v>
      </c>
      <c r="K211">
        <f>VLOOKUP(D211,Schools!$A:$Z,9,0)</f>
        <v>400100</v>
      </c>
      <c r="L211" s="75" t="s">
        <v>85</v>
      </c>
      <c r="M211" s="160" t="s">
        <v>86</v>
      </c>
      <c r="N211" s="75" t="s">
        <v>4061</v>
      </c>
      <c r="O211" s="78" t="str">
        <f>VLOOKUP(D211,Schools!A:D,4,0)</f>
        <v>Primary</v>
      </c>
      <c r="P211" s="75">
        <f t="shared" si="87"/>
        <v>10166</v>
      </c>
      <c r="Q211" s="78">
        <f t="shared" si="100"/>
        <v>543965</v>
      </c>
      <c r="R211" s="79">
        <v>0</v>
      </c>
      <c r="S211" s="79">
        <v>0</v>
      </c>
      <c r="T211" s="79">
        <v>5367.23</v>
      </c>
      <c r="U211" s="79">
        <v>2683.62</v>
      </c>
      <c r="V211" s="79">
        <v>2683.62</v>
      </c>
      <c r="W211" s="79">
        <v>2683.62</v>
      </c>
      <c r="X211" s="79">
        <v>2683.62</v>
      </c>
      <c r="Y211" s="79">
        <f t="shared" si="88"/>
        <v>16101.71</v>
      </c>
      <c r="Z211" s="79">
        <f t="shared" si="89"/>
        <v>22439.29</v>
      </c>
      <c r="AA211" s="79"/>
      <c r="AB211" s="79">
        <f t="shared" si="90"/>
        <v>22439.29</v>
      </c>
      <c r="AC211" s="79"/>
      <c r="AD211" s="79">
        <f t="shared" si="91"/>
        <v>38541</v>
      </c>
      <c r="AE211" s="79"/>
      <c r="AF211" s="79"/>
      <c r="AG211" s="79"/>
      <c r="AH211" s="79"/>
      <c r="AI211" s="79"/>
      <c r="AJ211" s="52"/>
      <c r="AK211" s="79">
        <f t="shared" si="92"/>
        <v>0</v>
      </c>
      <c r="AL211" s="79"/>
      <c r="AO211">
        <f t="shared" si="101"/>
        <v>1</v>
      </c>
      <c r="AP211" s="248">
        <f t="shared" si="105"/>
        <v>19270.5</v>
      </c>
      <c r="AQ211" s="248">
        <f t="shared" si="105"/>
        <v>0</v>
      </c>
      <c r="AR211" s="248">
        <f t="shared" si="105"/>
        <v>0</v>
      </c>
      <c r="AS211" s="248">
        <f t="shared" si="105"/>
        <v>0</v>
      </c>
      <c r="AT211" s="248">
        <f t="shared" si="105"/>
        <v>0</v>
      </c>
      <c r="AU211" s="248">
        <f t="shared" si="105"/>
        <v>0</v>
      </c>
      <c r="AV211" s="248">
        <f t="shared" si="105"/>
        <v>19270.5</v>
      </c>
      <c r="AW211" s="248">
        <f t="shared" si="105"/>
        <v>0</v>
      </c>
      <c r="AX211" s="248">
        <f t="shared" si="105"/>
        <v>0</v>
      </c>
      <c r="AY211" s="248">
        <f t="shared" si="105"/>
        <v>0</v>
      </c>
      <c r="AZ211" s="248">
        <f t="shared" si="105"/>
        <v>0</v>
      </c>
      <c r="BA211" s="248">
        <f t="shared" si="105"/>
        <v>0</v>
      </c>
      <c r="BB211" s="248">
        <f t="shared" si="105"/>
        <v>0</v>
      </c>
      <c r="BC211" s="8">
        <f t="shared" si="97"/>
        <v>38541</v>
      </c>
      <c r="BD211" s="53">
        <f t="shared" si="102"/>
        <v>0</v>
      </c>
      <c r="BE211" s="80">
        <f t="shared" si="103"/>
        <v>0</v>
      </c>
    </row>
    <row r="212" spans="1:57" x14ac:dyDescent="0.25">
      <c r="A212" t="str">
        <f t="shared" si="98"/>
        <v>GRANTS</v>
      </c>
      <c r="B212" s="75" t="s">
        <v>3620</v>
      </c>
      <c r="C212" s="76">
        <v>44027</v>
      </c>
      <c r="D212" s="242">
        <f>Schools!A97</f>
        <v>3022055</v>
      </c>
      <c r="E212" t="str">
        <f>VLOOKUP(D212,Schools!A:B,2,0)</f>
        <v>Tudor School</v>
      </c>
      <c r="F212" t="str">
        <f>VLOOKUP(D212,Schools!$A:$Z,3,0)</f>
        <v>M</v>
      </c>
      <c r="G212" s="79">
        <v>21642</v>
      </c>
      <c r="H212" s="75" t="s">
        <v>3621</v>
      </c>
      <c r="I212" s="75"/>
      <c r="J212" t="str">
        <f t="shared" si="99"/>
        <v>10166/543965</v>
      </c>
      <c r="K212">
        <f>VLOOKUP(D212,Schools!$A:$Z,9,0)</f>
        <v>400101</v>
      </c>
      <c r="L212" s="75" t="s">
        <v>85</v>
      </c>
      <c r="M212" s="160" t="s">
        <v>86</v>
      </c>
      <c r="N212" s="75" t="s">
        <v>4061</v>
      </c>
      <c r="O212" s="78" t="str">
        <f>VLOOKUP(D212,Schools!A:D,4,0)</f>
        <v>Primary</v>
      </c>
      <c r="P212" s="75">
        <f t="shared" si="87"/>
        <v>10166</v>
      </c>
      <c r="Q212" s="78">
        <f t="shared" si="100"/>
        <v>543965</v>
      </c>
      <c r="R212" s="79">
        <v>0</v>
      </c>
      <c r="S212" s="79">
        <v>0</v>
      </c>
      <c r="T212" s="79">
        <v>5174</v>
      </c>
      <c r="U212" s="79">
        <v>2587</v>
      </c>
      <c r="V212" s="79">
        <v>2587</v>
      </c>
      <c r="W212" s="79">
        <v>2587</v>
      </c>
      <c r="X212" s="79">
        <v>2587</v>
      </c>
      <c r="Y212" s="79">
        <f t="shared" si="88"/>
        <v>15522</v>
      </c>
      <c r="Z212" s="79">
        <f t="shared" si="89"/>
        <v>6120</v>
      </c>
      <c r="AA212" s="79"/>
      <c r="AB212" s="79">
        <f t="shared" si="90"/>
        <v>6120</v>
      </c>
      <c r="AC212" s="79"/>
      <c r="AD212" s="79">
        <f t="shared" si="91"/>
        <v>21642</v>
      </c>
      <c r="AE212" s="79"/>
      <c r="AF212" s="79"/>
      <c r="AG212" s="79"/>
      <c r="AH212" s="79"/>
      <c r="AI212" s="79"/>
      <c r="AJ212" s="52"/>
      <c r="AK212" s="79">
        <f t="shared" si="92"/>
        <v>0</v>
      </c>
      <c r="AL212" s="79"/>
      <c r="AO212">
        <f t="shared" si="101"/>
        <v>1</v>
      </c>
      <c r="AP212" s="248">
        <f t="shared" si="105"/>
        <v>10821</v>
      </c>
      <c r="AQ212" s="248">
        <f t="shared" si="105"/>
        <v>0</v>
      </c>
      <c r="AR212" s="248">
        <f t="shared" si="105"/>
        <v>0</v>
      </c>
      <c r="AS212" s="248">
        <f t="shared" si="105"/>
        <v>0</v>
      </c>
      <c r="AT212" s="248">
        <f t="shared" si="105"/>
        <v>0</v>
      </c>
      <c r="AU212" s="248">
        <f t="shared" si="105"/>
        <v>0</v>
      </c>
      <c r="AV212" s="248">
        <f t="shared" si="105"/>
        <v>10821</v>
      </c>
      <c r="AW212" s="248">
        <f t="shared" si="105"/>
        <v>0</v>
      </c>
      <c r="AX212" s="248">
        <f t="shared" si="105"/>
        <v>0</v>
      </c>
      <c r="AY212" s="248">
        <f t="shared" si="105"/>
        <v>0</v>
      </c>
      <c r="AZ212" s="248">
        <f t="shared" si="105"/>
        <v>0</v>
      </c>
      <c r="BA212" s="248">
        <f t="shared" si="105"/>
        <v>0</v>
      </c>
      <c r="BB212" s="248">
        <f t="shared" si="105"/>
        <v>0</v>
      </c>
      <c r="BC212" s="8">
        <f t="shared" si="97"/>
        <v>21642</v>
      </c>
      <c r="BD212" s="53">
        <f t="shared" si="102"/>
        <v>0</v>
      </c>
      <c r="BE212" s="80">
        <f t="shared" si="103"/>
        <v>0</v>
      </c>
    </row>
    <row r="213" spans="1:57" x14ac:dyDescent="0.25">
      <c r="A213" t="str">
        <f t="shared" si="98"/>
        <v>GRANTS</v>
      </c>
      <c r="B213" s="75" t="s">
        <v>3620</v>
      </c>
      <c r="C213" s="76">
        <v>44027</v>
      </c>
      <c r="D213" s="242">
        <f>Schools!A98</f>
        <v>3022057</v>
      </c>
      <c r="E213" t="str">
        <f>VLOOKUP(D213,Schools!A:B,2,0)</f>
        <v>Underhill School</v>
      </c>
      <c r="F213" t="str">
        <f>VLOOKUP(D213,Schools!$A:$Z,3,0)</f>
        <v>M</v>
      </c>
      <c r="G213" s="79">
        <v>31453</v>
      </c>
      <c r="H213" s="75" t="s">
        <v>3621</v>
      </c>
      <c r="I213" s="75"/>
      <c r="J213" t="str">
        <f t="shared" si="99"/>
        <v>10166/543965</v>
      </c>
      <c r="K213">
        <f>VLOOKUP(D213,Schools!$A:$Z,9,0)</f>
        <v>400053</v>
      </c>
      <c r="L213" s="75" t="s">
        <v>85</v>
      </c>
      <c r="M213" s="160" t="s">
        <v>86</v>
      </c>
      <c r="N213" s="75" t="s">
        <v>4061</v>
      </c>
      <c r="O213" s="78" t="str">
        <f>VLOOKUP(D213,Schools!A:D,4,0)</f>
        <v>Primary</v>
      </c>
      <c r="P213" s="75">
        <f t="shared" ref="P213:P220" si="106">IF(N213="DFC",VLOOKUP(O213,$AO$1:$AP$6,2,0),IF(F213="A","None",VLOOKUP(O213,$AM$1:$AN$7,2,0)))</f>
        <v>10166</v>
      </c>
      <c r="Q213" s="78">
        <f t="shared" si="100"/>
        <v>543965</v>
      </c>
      <c r="R213" s="79">
        <v>0</v>
      </c>
      <c r="S213" s="79">
        <v>0</v>
      </c>
      <c r="T213" s="79">
        <v>7140.46</v>
      </c>
      <c r="U213" s="79">
        <v>3570.23</v>
      </c>
      <c r="V213" s="79">
        <v>3570.23</v>
      </c>
      <c r="W213" s="79">
        <v>3570.23</v>
      </c>
      <c r="X213" s="79">
        <v>3570.23</v>
      </c>
      <c r="Y213" s="79">
        <f t="shared" si="88"/>
        <v>21421.38</v>
      </c>
      <c r="Z213" s="79">
        <f t="shared" si="89"/>
        <v>10031.619999999999</v>
      </c>
      <c r="AA213" s="79"/>
      <c r="AB213" s="79">
        <f t="shared" si="90"/>
        <v>10031.619999999999</v>
      </c>
      <c r="AC213" s="79"/>
      <c r="AD213" s="79">
        <f t="shared" si="91"/>
        <v>31453</v>
      </c>
      <c r="AE213" s="79"/>
      <c r="AF213" s="79"/>
      <c r="AG213" s="79"/>
      <c r="AH213" s="79"/>
      <c r="AI213" s="79"/>
      <c r="AJ213" s="52"/>
      <c r="AK213" s="79">
        <f t="shared" si="92"/>
        <v>0</v>
      </c>
      <c r="AL213" s="79"/>
      <c r="AO213">
        <f t="shared" si="101"/>
        <v>1</v>
      </c>
      <c r="AP213" s="248">
        <f t="shared" si="105"/>
        <v>15726.5</v>
      </c>
      <c r="AQ213" s="248">
        <f t="shared" si="105"/>
        <v>0</v>
      </c>
      <c r="AR213" s="248">
        <f t="shared" si="105"/>
        <v>0</v>
      </c>
      <c r="AS213" s="248">
        <f t="shared" si="105"/>
        <v>0</v>
      </c>
      <c r="AT213" s="248">
        <f t="shared" si="105"/>
        <v>0</v>
      </c>
      <c r="AU213" s="248">
        <f t="shared" si="105"/>
        <v>0</v>
      </c>
      <c r="AV213" s="248">
        <f t="shared" si="105"/>
        <v>15726.5</v>
      </c>
      <c r="AW213" s="248">
        <f t="shared" si="105"/>
        <v>0</v>
      </c>
      <c r="AX213" s="248">
        <f t="shared" si="105"/>
        <v>0</v>
      </c>
      <c r="AY213" s="248">
        <f t="shared" si="105"/>
        <v>0</v>
      </c>
      <c r="AZ213" s="248">
        <f t="shared" si="105"/>
        <v>0</v>
      </c>
      <c r="BA213" s="248">
        <f t="shared" si="105"/>
        <v>0</v>
      </c>
      <c r="BB213" s="248">
        <f t="shared" si="105"/>
        <v>0</v>
      </c>
      <c r="BC213" s="8">
        <f t="shared" si="97"/>
        <v>31453</v>
      </c>
      <c r="BD213" s="53">
        <f t="shared" si="102"/>
        <v>0</v>
      </c>
      <c r="BE213" s="80">
        <f t="shared" si="103"/>
        <v>0</v>
      </c>
    </row>
    <row r="214" spans="1:57" x14ac:dyDescent="0.25">
      <c r="A214" t="str">
        <f t="shared" si="98"/>
        <v>GRANTS</v>
      </c>
      <c r="B214" s="75" t="s">
        <v>3620</v>
      </c>
      <c r="C214" s="76">
        <v>44027</v>
      </c>
      <c r="D214" s="242">
        <f>Schools!A100</f>
        <v>3022076</v>
      </c>
      <c r="E214" t="str">
        <f>VLOOKUP(D214,Schools!A:B,2,0)</f>
        <v>Wessex  Gardens Primary School</v>
      </c>
      <c r="F214" t="str">
        <f>VLOOKUP(D214,Schools!$A:$Z,3,0)</f>
        <v>M</v>
      </c>
      <c r="G214" s="79">
        <v>39795</v>
      </c>
      <c r="H214" s="75" t="s">
        <v>3621</v>
      </c>
      <c r="I214" s="75"/>
      <c r="J214" t="str">
        <f t="shared" si="99"/>
        <v>10166/543965</v>
      </c>
      <c r="K214">
        <f>VLOOKUP(D214,Schools!$A:$Z,9,0)</f>
        <v>400111</v>
      </c>
      <c r="L214" s="75" t="s">
        <v>85</v>
      </c>
      <c r="M214" s="160" t="s">
        <v>86</v>
      </c>
      <c r="N214" s="75" t="s">
        <v>4061</v>
      </c>
      <c r="O214" s="78" t="str">
        <f>VLOOKUP(D214,Schools!A:D,4,0)</f>
        <v>Primary</v>
      </c>
      <c r="P214" s="75">
        <f t="shared" si="106"/>
        <v>10166</v>
      </c>
      <c r="Q214" s="78">
        <f t="shared" si="100"/>
        <v>543965</v>
      </c>
      <c r="R214" s="79">
        <v>0</v>
      </c>
      <c r="S214" s="79">
        <v>0</v>
      </c>
      <c r="T214" s="79">
        <v>6678.31</v>
      </c>
      <c r="U214" s="79">
        <v>3339.15</v>
      </c>
      <c r="V214" s="79">
        <v>3339.15</v>
      </c>
      <c r="W214" s="79">
        <v>3339.15</v>
      </c>
      <c r="X214" s="79">
        <v>3339.15</v>
      </c>
      <c r="Y214" s="79">
        <f t="shared" ref="Y214:Y220" si="107">SUM(R214:X214)</f>
        <v>20034.910000000003</v>
      </c>
      <c r="Z214" s="79">
        <f t="shared" ref="Z214:Z220" si="108">G214-Y214</f>
        <v>19760.089999999997</v>
      </c>
      <c r="AA214" s="79"/>
      <c r="AB214" s="79">
        <f t="shared" ref="AB214:AB220" si="109">Z214</f>
        <v>19760.089999999997</v>
      </c>
      <c r="AC214" s="79"/>
      <c r="AD214" s="79">
        <f t="shared" ref="AD214:AD220" si="110">AB214+Y214</f>
        <v>39795</v>
      </c>
      <c r="AE214" s="79"/>
      <c r="AF214" s="79"/>
      <c r="AG214" s="79"/>
      <c r="AH214" s="79"/>
      <c r="AI214" s="79"/>
      <c r="AJ214" s="52"/>
      <c r="AK214" s="79">
        <f t="shared" ref="AK214:AK220" si="111">G214-AD214</f>
        <v>0</v>
      </c>
      <c r="AL214" s="79"/>
      <c r="AO214">
        <f t="shared" si="101"/>
        <v>1</v>
      </c>
      <c r="AP214" s="248">
        <f t="shared" si="105"/>
        <v>19897.5</v>
      </c>
      <c r="AQ214" s="248">
        <f t="shared" si="105"/>
        <v>0</v>
      </c>
      <c r="AR214" s="248">
        <f t="shared" si="105"/>
        <v>0</v>
      </c>
      <c r="AS214" s="248">
        <f t="shared" si="105"/>
        <v>0</v>
      </c>
      <c r="AT214" s="248">
        <f t="shared" si="105"/>
        <v>0</v>
      </c>
      <c r="AU214" s="248">
        <f t="shared" si="105"/>
        <v>0</v>
      </c>
      <c r="AV214" s="248">
        <f t="shared" si="105"/>
        <v>19897.5</v>
      </c>
      <c r="AW214" s="248">
        <f t="shared" si="105"/>
        <v>0</v>
      </c>
      <c r="AX214" s="248">
        <f t="shared" si="105"/>
        <v>0</v>
      </c>
      <c r="AY214" s="248">
        <f t="shared" si="105"/>
        <v>0</v>
      </c>
      <c r="AZ214" s="248">
        <f t="shared" si="105"/>
        <v>0</v>
      </c>
      <c r="BA214" s="248">
        <f t="shared" si="105"/>
        <v>0</v>
      </c>
      <c r="BB214" s="248">
        <f t="shared" si="105"/>
        <v>0</v>
      </c>
      <c r="BC214" s="8">
        <f t="shared" si="97"/>
        <v>39795</v>
      </c>
      <c r="BD214" s="53">
        <f t="shared" si="102"/>
        <v>0</v>
      </c>
      <c r="BE214" s="80">
        <f t="shared" si="103"/>
        <v>0</v>
      </c>
    </row>
    <row r="215" spans="1:57" x14ac:dyDescent="0.25">
      <c r="A215" t="str">
        <f t="shared" si="98"/>
        <v>GRANTS</v>
      </c>
      <c r="B215" s="75" t="s">
        <v>3620</v>
      </c>
      <c r="C215" s="76">
        <v>44027</v>
      </c>
      <c r="D215" s="242">
        <f>Schools!A101</f>
        <v>3022060</v>
      </c>
      <c r="E215" t="str">
        <f>VLOOKUP(D215,Schools!A:B,2,0)</f>
        <v>Whitings Hill Primary School</v>
      </c>
      <c r="F215" t="str">
        <f>VLOOKUP(D215,Schools!$A:$Z,3,0)</f>
        <v>M</v>
      </c>
      <c r="G215" s="79">
        <v>60946</v>
      </c>
      <c r="H215" s="75" t="s">
        <v>3621</v>
      </c>
      <c r="I215" s="75"/>
      <c r="J215" t="str">
        <f t="shared" si="99"/>
        <v>10166/543965</v>
      </c>
      <c r="K215">
        <f>VLOOKUP(D215,Schools!$A:$Z,9,0)</f>
        <v>400011</v>
      </c>
      <c r="L215" s="75" t="s">
        <v>85</v>
      </c>
      <c r="M215" s="160" t="s">
        <v>86</v>
      </c>
      <c r="N215" s="75" t="s">
        <v>4061</v>
      </c>
      <c r="O215" s="78" t="str">
        <f>VLOOKUP(D215,Schools!A:D,4,0)</f>
        <v>Primary</v>
      </c>
      <c r="P215" s="75">
        <f t="shared" si="106"/>
        <v>10166</v>
      </c>
      <c r="Q215" s="78">
        <f t="shared" si="100"/>
        <v>543965</v>
      </c>
      <c r="R215" s="79">
        <v>0</v>
      </c>
      <c r="S215" s="79">
        <v>0</v>
      </c>
      <c r="T215" s="79">
        <v>8404</v>
      </c>
      <c r="U215" s="79">
        <v>4202</v>
      </c>
      <c r="V215" s="79">
        <v>4202</v>
      </c>
      <c r="W215" s="79">
        <v>4202</v>
      </c>
      <c r="X215" s="79">
        <v>4202</v>
      </c>
      <c r="Y215" s="79">
        <f t="shared" si="107"/>
        <v>25212</v>
      </c>
      <c r="Z215" s="79">
        <f t="shared" si="108"/>
        <v>35734</v>
      </c>
      <c r="AA215" s="79"/>
      <c r="AB215" s="79">
        <f t="shared" si="109"/>
        <v>35734</v>
      </c>
      <c r="AC215" s="79"/>
      <c r="AD215" s="79">
        <f t="shared" si="110"/>
        <v>60946</v>
      </c>
      <c r="AE215" s="79"/>
      <c r="AF215" s="79"/>
      <c r="AG215" s="79"/>
      <c r="AH215" s="79"/>
      <c r="AI215" s="79"/>
      <c r="AJ215" s="52"/>
      <c r="AK215" s="79">
        <f t="shared" si="111"/>
        <v>0</v>
      </c>
      <c r="AL215" s="79"/>
      <c r="AO215">
        <f t="shared" si="101"/>
        <v>1</v>
      </c>
      <c r="AP215" s="248">
        <f t="shared" si="105"/>
        <v>30473</v>
      </c>
      <c r="AQ215" s="248">
        <f t="shared" si="105"/>
        <v>0</v>
      </c>
      <c r="AR215" s="248">
        <f t="shared" si="105"/>
        <v>0</v>
      </c>
      <c r="AS215" s="248">
        <f t="shared" si="105"/>
        <v>0</v>
      </c>
      <c r="AT215" s="248">
        <f t="shared" si="105"/>
        <v>0</v>
      </c>
      <c r="AU215" s="248">
        <f t="shared" si="105"/>
        <v>0</v>
      </c>
      <c r="AV215" s="248">
        <f t="shared" si="105"/>
        <v>30473</v>
      </c>
      <c r="AW215" s="248">
        <f t="shared" si="105"/>
        <v>0</v>
      </c>
      <c r="AX215" s="248">
        <f t="shared" si="105"/>
        <v>0</v>
      </c>
      <c r="AY215" s="248">
        <f t="shared" si="105"/>
        <v>0</v>
      </c>
      <c r="AZ215" s="248">
        <f t="shared" si="105"/>
        <v>0</v>
      </c>
      <c r="BA215" s="248">
        <f t="shared" si="105"/>
        <v>0</v>
      </c>
      <c r="BB215" s="248">
        <f t="shared" si="105"/>
        <v>0</v>
      </c>
      <c r="BC215" s="8">
        <f t="shared" si="97"/>
        <v>60946</v>
      </c>
      <c r="BD215" s="53">
        <f t="shared" si="102"/>
        <v>0</v>
      </c>
      <c r="BE215" s="80">
        <f t="shared" si="103"/>
        <v>0</v>
      </c>
    </row>
    <row r="216" spans="1:57" x14ac:dyDescent="0.25">
      <c r="A216" t="str">
        <f t="shared" si="98"/>
        <v>GRANTS</v>
      </c>
      <c r="B216" s="75" t="s">
        <v>3620</v>
      </c>
      <c r="C216" s="76">
        <v>44027</v>
      </c>
      <c r="D216" s="242">
        <f>Schools!A102</f>
        <v>3023518</v>
      </c>
      <c r="E216" t="str">
        <f>VLOOKUP(D216,Schools!A:B,2,0)</f>
        <v>Woodcroft Primary School</v>
      </c>
      <c r="F216" t="str">
        <f>VLOOKUP(D216,Schools!$A:$Z,3,0)</f>
        <v>M</v>
      </c>
      <c r="G216" s="79">
        <v>47233</v>
      </c>
      <c r="H216" s="75" t="s">
        <v>3621</v>
      </c>
      <c r="I216" s="75"/>
      <c r="J216" t="str">
        <f t="shared" si="99"/>
        <v>10166/543965</v>
      </c>
      <c r="K216">
        <f>VLOOKUP(D216,Schools!$A:$Z,9,0)</f>
        <v>400117</v>
      </c>
      <c r="L216" s="75" t="s">
        <v>85</v>
      </c>
      <c r="M216" s="160" t="s">
        <v>86</v>
      </c>
      <c r="N216" s="75" t="s">
        <v>4061</v>
      </c>
      <c r="O216" s="78" t="str">
        <f>VLOOKUP(D216,Schools!A:D,4,0)</f>
        <v>Primary</v>
      </c>
      <c r="P216" s="75">
        <f t="shared" si="106"/>
        <v>10166</v>
      </c>
      <c r="Q216" s="78">
        <f t="shared" si="100"/>
        <v>543965</v>
      </c>
      <c r="R216" s="79">
        <v>0</v>
      </c>
      <c r="S216" s="79">
        <v>0</v>
      </c>
      <c r="T216" s="79">
        <v>7331.08</v>
      </c>
      <c r="U216" s="79">
        <v>3665.54</v>
      </c>
      <c r="V216" s="79">
        <v>3665.54</v>
      </c>
      <c r="W216" s="79">
        <v>3665.54</v>
      </c>
      <c r="X216" s="79">
        <v>3665.54</v>
      </c>
      <c r="Y216" s="79">
        <f t="shared" si="107"/>
        <v>21993.24</v>
      </c>
      <c r="Z216" s="79">
        <f t="shared" si="108"/>
        <v>25239.759999999998</v>
      </c>
      <c r="AA216" s="79"/>
      <c r="AB216" s="79">
        <f t="shared" si="109"/>
        <v>25239.759999999998</v>
      </c>
      <c r="AC216" s="79"/>
      <c r="AD216" s="79">
        <f t="shared" si="110"/>
        <v>47233</v>
      </c>
      <c r="AE216" s="79"/>
      <c r="AF216" s="79"/>
      <c r="AG216" s="79"/>
      <c r="AH216" s="79"/>
      <c r="AI216" s="79"/>
      <c r="AJ216" s="52"/>
      <c r="AK216" s="79">
        <f t="shared" si="111"/>
        <v>0</v>
      </c>
      <c r="AL216" s="79"/>
      <c r="AO216">
        <f t="shared" si="101"/>
        <v>1</v>
      </c>
      <c r="AP216" s="248">
        <f t="shared" si="105"/>
        <v>23616.5</v>
      </c>
      <c r="AQ216" s="248">
        <f t="shared" si="105"/>
        <v>0</v>
      </c>
      <c r="AR216" s="248">
        <f t="shared" si="105"/>
        <v>0</v>
      </c>
      <c r="AS216" s="248">
        <f t="shared" si="105"/>
        <v>0</v>
      </c>
      <c r="AT216" s="248">
        <f t="shared" si="105"/>
        <v>0</v>
      </c>
      <c r="AU216" s="248">
        <f t="shared" si="105"/>
        <v>0</v>
      </c>
      <c r="AV216" s="248">
        <f t="shared" si="105"/>
        <v>23616.5</v>
      </c>
      <c r="AW216" s="248">
        <f t="shared" si="105"/>
        <v>0</v>
      </c>
      <c r="AX216" s="248">
        <f t="shared" si="105"/>
        <v>0</v>
      </c>
      <c r="AY216" s="248">
        <f t="shared" si="105"/>
        <v>0</v>
      </c>
      <c r="AZ216" s="248">
        <f t="shared" si="105"/>
        <v>0</v>
      </c>
      <c r="BA216" s="248">
        <f t="shared" si="105"/>
        <v>0</v>
      </c>
      <c r="BB216" s="248">
        <f t="shared" si="105"/>
        <v>0</v>
      </c>
      <c r="BC216" s="8">
        <f t="shared" si="97"/>
        <v>47233</v>
      </c>
      <c r="BD216" s="53">
        <f t="shared" si="102"/>
        <v>0</v>
      </c>
      <c r="BE216" s="80">
        <f t="shared" si="103"/>
        <v>0</v>
      </c>
    </row>
    <row r="217" spans="1:57" x14ac:dyDescent="0.25">
      <c r="A217" t="str">
        <f t="shared" si="98"/>
        <v>GRANTS</v>
      </c>
      <c r="B217" s="75" t="s">
        <v>3620</v>
      </c>
      <c r="C217" s="76">
        <v>44027</v>
      </c>
      <c r="D217" s="242">
        <f>Schools!A103</f>
        <v>3022054</v>
      </c>
      <c r="E217" t="str">
        <f>VLOOKUP(D217,Schools!A:B,2,0)</f>
        <v>Woodridge  Primary School</v>
      </c>
      <c r="F217" t="str">
        <f>VLOOKUP(D217,Schools!$A:$Z,3,0)</f>
        <v>M</v>
      </c>
      <c r="G217" s="79">
        <v>35153</v>
      </c>
      <c r="H217" s="75" t="s">
        <v>3621</v>
      </c>
      <c r="I217" s="75"/>
      <c r="J217" t="str">
        <f t="shared" si="99"/>
        <v>10166/543965</v>
      </c>
      <c r="K217">
        <f>VLOOKUP(D217,Schools!$A:$Z,9,0)</f>
        <v>400004</v>
      </c>
      <c r="L217" s="75" t="s">
        <v>85</v>
      </c>
      <c r="M217" s="160" t="s">
        <v>86</v>
      </c>
      <c r="N217" s="75" t="s">
        <v>4061</v>
      </c>
      <c r="O217" s="78" t="str">
        <f>VLOOKUP(D217,Schools!A:D,4,0)</f>
        <v>Primary</v>
      </c>
      <c r="P217" s="75">
        <f t="shared" si="106"/>
        <v>10166</v>
      </c>
      <c r="Q217" s="78">
        <f t="shared" si="100"/>
        <v>543965</v>
      </c>
      <c r="R217" s="79">
        <v>0</v>
      </c>
      <c r="S217" s="79">
        <v>0</v>
      </c>
      <c r="T217" s="79">
        <v>5709.08</v>
      </c>
      <c r="U217" s="79">
        <v>2854.54</v>
      </c>
      <c r="V217" s="79">
        <v>2854.54</v>
      </c>
      <c r="W217" s="79">
        <v>2854.54</v>
      </c>
      <c r="X217" s="79">
        <v>2854.54</v>
      </c>
      <c r="Y217" s="79">
        <f t="shared" si="107"/>
        <v>17127.240000000002</v>
      </c>
      <c r="Z217" s="79">
        <f t="shared" si="108"/>
        <v>18025.759999999998</v>
      </c>
      <c r="AA217" s="79"/>
      <c r="AB217" s="79">
        <f t="shared" si="109"/>
        <v>18025.759999999998</v>
      </c>
      <c r="AC217" s="79"/>
      <c r="AD217" s="79">
        <f t="shared" si="110"/>
        <v>35153</v>
      </c>
      <c r="AE217" s="79"/>
      <c r="AF217" s="79"/>
      <c r="AG217" s="79"/>
      <c r="AH217" s="79"/>
      <c r="AI217" s="79"/>
      <c r="AJ217" s="52"/>
      <c r="AK217" s="79">
        <f t="shared" si="111"/>
        <v>0</v>
      </c>
      <c r="AL217" s="79"/>
      <c r="AO217">
        <f t="shared" si="101"/>
        <v>1</v>
      </c>
      <c r="AP217" s="248">
        <f t="shared" si="105"/>
        <v>17576.5</v>
      </c>
      <c r="AQ217" s="248">
        <f t="shared" si="105"/>
        <v>0</v>
      </c>
      <c r="AR217" s="248">
        <f t="shared" si="105"/>
        <v>0</v>
      </c>
      <c r="AS217" s="248">
        <f t="shared" si="105"/>
        <v>0</v>
      </c>
      <c r="AT217" s="248">
        <f t="shared" si="105"/>
        <v>0</v>
      </c>
      <c r="AU217" s="248">
        <f t="shared" si="105"/>
        <v>0</v>
      </c>
      <c r="AV217" s="248">
        <f t="shared" si="105"/>
        <v>17576.5</v>
      </c>
      <c r="AW217" s="248">
        <f t="shared" si="105"/>
        <v>0</v>
      </c>
      <c r="AX217" s="248">
        <f t="shared" si="105"/>
        <v>0</v>
      </c>
      <c r="AY217" s="248">
        <f t="shared" si="105"/>
        <v>0</v>
      </c>
      <c r="AZ217" s="248">
        <f t="shared" si="105"/>
        <v>0</v>
      </c>
      <c r="BA217" s="248">
        <f t="shared" si="105"/>
        <v>0</v>
      </c>
      <c r="BB217" s="248">
        <f t="shared" si="105"/>
        <v>0</v>
      </c>
      <c r="BC217" s="8">
        <f t="shared" si="97"/>
        <v>35153</v>
      </c>
      <c r="BD217" s="53">
        <f t="shared" si="102"/>
        <v>0</v>
      </c>
      <c r="BE217" s="80">
        <f t="shared" si="103"/>
        <v>0</v>
      </c>
    </row>
    <row r="218" spans="1:57" x14ac:dyDescent="0.25">
      <c r="A218" t="str">
        <f t="shared" si="98"/>
        <v>GRANTS</v>
      </c>
      <c r="B218" s="75" t="s">
        <v>3620</v>
      </c>
      <c r="C218" s="76">
        <v>44027</v>
      </c>
      <c r="D218" s="242">
        <f>Schools!A136</f>
        <v>3027005</v>
      </c>
      <c r="E218" t="str">
        <f>VLOOKUP(D218,Schools!A:B,2,0)</f>
        <v>Northway</v>
      </c>
      <c r="F218" t="str">
        <f>VLOOKUP(D218,Schools!$A:$Z,3,0)</f>
        <v>M</v>
      </c>
      <c r="G218" s="79">
        <v>10526</v>
      </c>
      <c r="H218" s="75" t="s">
        <v>3621</v>
      </c>
      <c r="I218" s="75"/>
      <c r="J218" t="str">
        <f t="shared" si="99"/>
        <v>10168/543965</v>
      </c>
      <c r="K218">
        <f>VLOOKUP(D218,Schools!$A:$Z,9,0)</f>
        <v>400034</v>
      </c>
      <c r="L218" s="75" t="s">
        <v>85</v>
      </c>
      <c r="M218" s="160" t="s">
        <v>86</v>
      </c>
      <c r="N218" s="75" t="s">
        <v>4061</v>
      </c>
      <c r="O218" s="78" t="str">
        <f>VLOOKUP(D218,Schools!A:D,4,0)</f>
        <v>Special</v>
      </c>
      <c r="P218" s="75">
        <f t="shared" si="106"/>
        <v>10168</v>
      </c>
      <c r="Q218" s="78">
        <f t="shared" si="100"/>
        <v>543965</v>
      </c>
      <c r="R218" s="79">
        <v>0</v>
      </c>
      <c r="S218" s="79">
        <v>0</v>
      </c>
      <c r="T218" s="79">
        <v>1776</v>
      </c>
      <c r="U218" s="79">
        <v>888</v>
      </c>
      <c r="V218" s="79">
        <v>888</v>
      </c>
      <c r="W218" s="79">
        <v>888</v>
      </c>
      <c r="X218" s="79">
        <v>888</v>
      </c>
      <c r="Y218" s="79">
        <f t="shared" si="107"/>
        <v>5328</v>
      </c>
      <c r="Z218" s="79">
        <f t="shared" si="108"/>
        <v>5198</v>
      </c>
      <c r="AA218" s="79"/>
      <c r="AB218" s="79">
        <f t="shared" si="109"/>
        <v>5198</v>
      </c>
      <c r="AC218" s="79"/>
      <c r="AD218" s="79">
        <f t="shared" si="110"/>
        <v>10526</v>
      </c>
      <c r="AE218" s="79"/>
      <c r="AF218" s="79"/>
      <c r="AG218" s="79"/>
      <c r="AH218" s="79"/>
      <c r="AI218" s="79"/>
      <c r="AJ218" s="52"/>
      <c r="AK218" s="79">
        <f t="shared" si="111"/>
        <v>0</v>
      </c>
      <c r="AL218" s="79"/>
      <c r="AO218">
        <f t="shared" si="101"/>
        <v>1</v>
      </c>
      <c r="AP218" s="248">
        <f t="shared" si="105"/>
        <v>5263</v>
      </c>
      <c r="AQ218" s="248">
        <f t="shared" si="105"/>
        <v>0</v>
      </c>
      <c r="AR218" s="248">
        <f t="shared" si="105"/>
        <v>0</v>
      </c>
      <c r="AS218" s="248">
        <f t="shared" si="105"/>
        <v>0</v>
      </c>
      <c r="AT218" s="248">
        <f t="shared" si="105"/>
        <v>0</v>
      </c>
      <c r="AU218" s="248">
        <f t="shared" si="105"/>
        <v>0</v>
      </c>
      <c r="AV218" s="248">
        <f t="shared" si="105"/>
        <v>5263</v>
      </c>
      <c r="AW218" s="248">
        <f t="shared" si="105"/>
        <v>0</v>
      </c>
      <c r="AX218" s="248">
        <f t="shared" si="105"/>
        <v>0</v>
      </c>
      <c r="AY218" s="248">
        <f t="shared" si="105"/>
        <v>0</v>
      </c>
      <c r="AZ218" s="248">
        <f t="shared" si="105"/>
        <v>0</v>
      </c>
      <c r="BA218" s="248">
        <f t="shared" si="105"/>
        <v>0</v>
      </c>
      <c r="BB218" s="248">
        <f t="shared" si="105"/>
        <v>0</v>
      </c>
      <c r="BC218" s="8">
        <f t="shared" si="97"/>
        <v>10526</v>
      </c>
      <c r="BD218" s="53">
        <f t="shared" si="102"/>
        <v>0</v>
      </c>
      <c r="BE218" s="80">
        <f t="shared" si="103"/>
        <v>0</v>
      </c>
    </row>
    <row r="219" spans="1:57" x14ac:dyDescent="0.25">
      <c r="A219" t="str">
        <f t="shared" si="98"/>
        <v>GRANTS</v>
      </c>
      <c r="B219" s="75" t="s">
        <v>3620</v>
      </c>
      <c r="C219" s="76">
        <v>44027</v>
      </c>
      <c r="D219" s="242">
        <f>Schools!A139</f>
        <v>3027009</v>
      </c>
      <c r="E219" t="str">
        <f>VLOOKUP(D219,Schools!A:B,2,0)</f>
        <v>Oakleigh</v>
      </c>
      <c r="F219" t="str">
        <f>VLOOKUP(D219,Schools!$A:$Z,3,0)</f>
        <v>M</v>
      </c>
      <c r="G219" s="79">
        <v>12914</v>
      </c>
      <c r="H219" s="75" t="s">
        <v>3621</v>
      </c>
      <c r="I219" s="75"/>
      <c r="J219" t="str">
        <f t="shared" si="99"/>
        <v>10168/543965</v>
      </c>
      <c r="K219">
        <f>VLOOKUP(D219,Schools!$A:$Z,9,0)</f>
        <v>400091</v>
      </c>
      <c r="L219" s="75" t="s">
        <v>85</v>
      </c>
      <c r="M219" s="160" t="s">
        <v>86</v>
      </c>
      <c r="N219" s="75" t="s">
        <v>4061</v>
      </c>
      <c r="O219" s="78" t="str">
        <f>VLOOKUP(D219,Schools!A:D,4,0)</f>
        <v>Special</v>
      </c>
      <c r="P219" s="75">
        <f t="shared" si="106"/>
        <v>10168</v>
      </c>
      <c r="Q219" s="78">
        <f t="shared" si="100"/>
        <v>543965</v>
      </c>
      <c r="R219" s="79">
        <v>0</v>
      </c>
      <c r="S219" s="79">
        <v>0</v>
      </c>
      <c r="T219" s="79">
        <v>1179.3800000000001</v>
      </c>
      <c r="U219" s="79">
        <v>589.69000000000005</v>
      </c>
      <c r="V219" s="79">
        <v>589.69000000000005</v>
      </c>
      <c r="W219" s="79">
        <v>589.69000000000005</v>
      </c>
      <c r="X219" s="79">
        <v>589.69000000000005</v>
      </c>
      <c r="Y219" s="79">
        <f t="shared" si="107"/>
        <v>3538.1400000000003</v>
      </c>
      <c r="Z219" s="79">
        <f t="shared" si="108"/>
        <v>9375.86</v>
      </c>
      <c r="AA219" s="79"/>
      <c r="AB219" s="79">
        <f t="shared" si="109"/>
        <v>9375.86</v>
      </c>
      <c r="AC219" s="79"/>
      <c r="AD219" s="79">
        <f t="shared" si="110"/>
        <v>12914</v>
      </c>
      <c r="AE219" s="79"/>
      <c r="AF219" s="79"/>
      <c r="AG219" s="79"/>
      <c r="AH219" s="79"/>
      <c r="AI219" s="79"/>
      <c r="AJ219" s="52"/>
      <c r="AK219" s="79">
        <f t="shared" si="111"/>
        <v>0</v>
      </c>
      <c r="AL219" s="79"/>
      <c r="AO219">
        <f t="shared" si="101"/>
        <v>1</v>
      </c>
      <c r="AP219" s="248">
        <f t="shared" si="105"/>
        <v>6457</v>
      </c>
      <c r="AQ219" s="248">
        <f t="shared" si="105"/>
        <v>0</v>
      </c>
      <c r="AR219" s="248">
        <f t="shared" si="105"/>
        <v>0</v>
      </c>
      <c r="AS219" s="248">
        <f t="shared" si="105"/>
        <v>0</v>
      </c>
      <c r="AT219" s="248">
        <f t="shared" si="105"/>
        <v>0</v>
      </c>
      <c r="AU219" s="248">
        <f t="shared" si="105"/>
        <v>0</v>
      </c>
      <c r="AV219" s="248">
        <f t="shared" si="105"/>
        <v>6457</v>
      </c>
      <c r="AW219" s="248">
        <f t="shared" si="105"/>
        <v>0</v>
      </c>
      <c r="AX219" s="248">
        <f t="shared" si="105"/>
        <v>0</v>
      </c>
      <c r="AY219" s="248">
        <f t="shared" si="105"/>
        <v>0</v>
      </c>
      <c r="AZ219" s="248">
        <f t="shared" si="105"/>
        <v>0</v>
      </c>
      <c r="BA219" s="248">
        <f t="shared" si="105"/>
        <v>0</v>
      </c>
      <c r="BB219" s="248">
        <f t="shared" si="105"/>
        <v>0</v>
      </c>
      <c r="BC219" s="8">
        <f t="shared" si="97"/>
        <v>12914</v>
      </c>
      <c r="BD219" s="53">
        <f t="shared" si="102"/>
        <v>0</v>
      </c>
      <c r="BE219" s="80">
        <f t="shared" si="103"/>
        <v>0</v>
      </c>
    </row>
    <row r="220" spans="1:57" x14ac:dyDescent="0.25">
      <c r="A220" t="str">
        <f t="shared" si="98"/>
        <v>GRANTS</v>
      </c>
      <c r="B220" s="75" t="s">
        <v>3620</v>
      </c>
      <c r="C220" s="76">
        <v>44027</v>
      </c>
      <c r="D220" s="242">
        <f>Schools!A142</f>
        <v>3023521</v>
      </c>
      <c r="E220" t="str">
        <f>VLOOKUP(D220,Schools!A:B,2,0)</f>
        <v>St Mary's &amp; St John's CE School</v>
      </c>
      <c r="F220" t="str">
        <f>VLOOKUP(D220,Schools!$A:$Z,3,0)</f>
        <v>M</v>
      </c>
      <c r="G220" s="244">
        <v>81483</v>
      </c>
      <c r="H220" s="75" t="s">
        <v>3621</v>
      </c>
      <c r="I220" s="75"/>
      <c r="J220" t="str">
        <f t="shared" si="99"/>
        <v>11329/543965</v>
      </c>
      <c r="K220">
        <f>VLOOKUP(D220,Schools!$A:$Z,9,0)</f>
        <v>400135</v>
      </c>
      <c r="L220" s="75" t="s">
        <v>85</v>
      </c>
      <c r="M220" s="160" t="s">
        <v>86</v>
      </c>
      <c r="N220" s="75" t="s">
        <v>4061</v>
      </c>
      <c r="O220" s="78" t="str">
        <f>VLOOKUP(D220,Schools!A:D,4,0)</f>
        <v>All through</v>
      </c>
      <c r="P220" s="75">
        <f t="shared" si="106"/>
        <v>11329</v>
      </c>
      <c r="Q220" s="78">
        <f t="shared" si="100"/>
        <v>543965</v>
      </c>
      <c r="R220" s="79">
        <v>0</v>
      </c>
      <c r="S220" s="79">
        <v>0</v>
      </c>
      <c r="T220" s="79">
        <v>10591.69</v>
      </c>
      <c r="U220" s="79">
        <v>5295.85</v>
      </c>
      <c r="V220" s="79">
        <v>5295.85</v>
      </c>
      <c r="W220" s="79">
        <v>5295.85</v>
      </c>
      <c r="X220" s="79">
        <v>5295.85</v>
      </c>
      <c r="Y220" s="79">
        <f t="shared" si="107"/>
        <v>31775.089999999997</v>
      </c>
      <c r="Z220" s="79">
        <f t="shared" si="108"/>
        <v>49707.91</v>
      </c>
      <c r="AA220" s="79"/>
      <c r="AB220" s="79">
        <f t="shared" si="109"/>
        <v>49707.91</v>
      </c>
      <c r="AC220" s="79"/>
      <c r="AD220" s="79">
        <f t="shared" si="110"/>
        <v>81483</v>
      </c>
      <c r="AE220" s="79"/>
      <c r="AF220" s="79"/>
      <c r="AG220" s="79"/>
      <c r="AH220" s="79"/>
      <c r="AI220" s="79"/>
      <c r="AJ220" s="52"/>
      <c r="AK220" s="79">
        <f t="shared" si="111"/>
        <v>0</v>
      </c>
      <c r="AL220" s="79"/>
      <c r="AO220">
        <f t="shared" si="101"/>
        <v>1</v>
      </c>
      <c r="AP220" s="248">
        <f t="shared" si="105"/>
        <v>40741.5</v>
      </c>
      <c r="AQ220" s="248">
        <f t="shared" si="105"/>
        <v>0</v>
      </c>
      <c r="AR220" s="248">
        <f t="shared" si="105"/>
        <v>0</v>
      </c>
      <c r="AS220" s="248">
        <f t="shared" si="105"/>
        <v>0</v>
      </c>
      <c r="AT220" s="248">
        <f t="shared" si="105"/>
        <v>0</v>
      </c>
      <c r="AU220" s="248">
        <f t="shared" si="105"/>
        <v>0</v>
      </c>
      <c r="AV220" s="248">
        <f t="shared" si="105"/>
        <v>40741.5</v>
      </c>
      <c r="AW220" s="248">
        <f t="shared" si="105"/>
        <v>0</v>
      </c>
      <c r="AX220" s="248">
        <f t="shared" si="105"/>
        <v>0</v>
      </c>
      <c r="AY220" s="248">
        <f t="shared" si="105"/>
        <v>0</v>
      </c>
      <c r="AZ220" s="248">
        <f t="shared" si="105"/>
        <v>0</v>
      </c>
      <c r="BA220" s="248">
        <f t="shared" si="105"/>
        <v>0</v>
      </c>
      <c r="BB220" s="248">
        <f t="shared" si="105"/>
        <v>0</v>
      </c>
      <c r="BC220" s="8">
        <f t="shared" si="97"/>
        <v>81483</v>
      </c>
      <c r="BD220" s="53">
        <f t="shared" si="102"/>
        <v>0</v>
      </c>
      <c r="BE220" s="80">
        <f t="shared" si="103"/>
        <v>0</v>
      </c>
    </row>
    <row r="221" spans="1:57" x14ac:dyDescent="0.25">
      <c r="O221" s="78"/>
      <c r="Q221" s="78"/>
      <c r="R221" s="79"/>
      <c r="S221" s="79"/>
      <c r="T221" s="79"/>
      <c r="U221" s="79"/>
      <c r="V221" s="79"/>
      <c r="W221" s="79"/>
      <c r="X221" s="79"/>
      <c r="Y221" s="79"/>
      <c r="Z221" s="79"/>
      <c r="AA221" s="79"/>
      <c r="AB221" s="79"/>
      <c r="AC221" s="79"/>
      <c r="AD221" s="79"/>
      <c r="AE221" s="79"/>
      <c r="AF221" s="79"/>
      <c r="AG221" s="79"/>
      <c r="AH221" s="79"/>
      <c r="AI221" s="79"/>
      <c r="AJ221" s="52"/>
      <c r="AK221" s="52"/>
      <c r="AL221" s="79"/>
    </row>
    <row r="222" spans="1:57" x14ac:dyDescent="0.25">
      <c r="O222" s="78"/>
      <c r="Q222" s="78"/>
      <c r="R222" s="79"/>
      <c r="S222" s="79"/>
      <c r="T222" s="79"/>
      <c r="U222" s="79"/>
      <c r="V222" s="79"/>
      <c r="W222" s="79"/>
      <c r="X222" s="79"/>
      <c r="Y222" s="79"/>
      <c r="Z222" s="79"/>
      <c r="AA222" s="79"/>
      <c r="AB222" s="79"/>
      <c r="AC222" s="79"/>
      <c r="AD222" s="79"/>
      <c r="AE222" s="79"/>
      <c r="AF222" s="79"/>
      <c r="AG222" s="79"/>
      <c r="AH222" s="79"/>
      <c r="AI222" s="79"/>
      <c r="AJ222" s="52"/>
      <c r="AK222" s="52"/>
      <c r="AL222" s="79"/>
    </row>
    <row r="223" spans="1:57" x14ac:dyDescent="0.25">
      <c r="O223" s="78"/>
      <c r="Q223" s="78"/>
      <c r="R223" s="79"/>
      <c r="S223" s="79"/>
      <c r="T223" s="79"/>
      <c r="U223" s="79"/>
      <c r="V223" s="79"/>
      <c r="W223" s="79"/>
      <c r="X223" s="79"/>
      <c r="Y223" s="79"/>
      <c r="Z223" s="79"/>
      <c r="AA223" s="79"/>
      <c r="AB223" s="79"/>
      <c r="AC223" s="79"/>
      <c r="AD223" s="79"/>
      <c r="AE223" s="79"/>
      <c r="AF223" s="79"/>
      <c r="AG223" s="79"/>
      <c r="AH223" s="79"/>
      <c r="AI223" s="79"/>
      <c r="AJ223" s="52"/>
      <c r="AK223" s="52"/>
      <c r="AL223" s="79"/>
    </row>
    <row r="224" spans="1:57" x14ac:dyDescent="0.25">
      <c r="O224" s="78"/>
      <c r="Q224" s="78"/>
      <c r="R224" s="79"/>
      <c r="S224" s="79"/>
      <c r="T224" s="79"/>
      <c r="U224" s="79"/>
      <c r="V224" s="79"/>
      <c r="W224" s="79"/>
      <c r="X224" s="79"/>
      <c r="Y224" s="79"/>
      <c r="Z224" s="79"/>
      <c r="AA224" s="79"/>
      <c r="AB224" s="79"/>
      <c r="AC224" s="79"/>
      <c r="AD224" s="79"/>
      <c r="AE224" s="79"/>
      <c r="AF224" s="79"/>
      <c r="AG224" s="79"/>
      <c r="AH224" s="79"/>
      <c r="AI224" s="79"/>
      <c r="AJ224" s="52"/>
      <c r="AK224" s="52"/>
      <c r="AL224" s="79"/>
    </row>
    <row r="225" spans="15:38" x14ac:dyDescent="0.25">
      <c r="O225" s="78"/>
      <c r="Q225" s="78"/>
      <c r="R225" s="79"/>
      <c r="S225" s="79"/>
      <c r="T225" s="79"/>
      <c r="U225" s="79"/>
      <c r="V225" s="79"/>
      <c r="W225" s="79"/>
      <c r="X225" s="79"/>
      <c r="Y225" s="79"/>
      <c r="Z225" s="79"/>
      <c r="AA225" s="79"/>
      <c r="AB225" s="79"/>
      <c r="AC225" s="79"/>
      <c r="AD225" s="79"/>
      <c r="AE225" s="79"/>
      <c r="AF225" s="79"/>
      <c r="AG225" s="79"/>
      <c r="AH225" s="79"/>
      <c r="AI225" s="79"/>
      <c r="AJ225" s="52"/>
      <c r="AK225" s="52"/>
      <c r="AL225" s="79"/>
    </row>
    <row r="226" spans="15:38" x14ac:dyDescent="0.25">
      <c r="O226" s="78"/>
      <c r="Q226" s="78"/>
      <c r="R226" s="79"/>
      <c r="S226" s="79"/>
      <c r="T226" s="79"/>
      <c r="U226" s="79"/>
      <c r="V226" s="79"/>
      <c r="W226" s="79"/>
      <c r="X226" s="79"/>
      <c r="Y226" s="79"/>
      <c r="Z226" s="79"/>
      <c r="AA226" s="79"/>
      <c r="AB226" s="79"/>
      <c r="AC226" s="79"/>
      <c r="AD226" s="79"/>
      <c r="AE226" s="79"/>
      <c r="AF226" s="79"/>
      <c r="AG226" s="79"/>
      <c r="AH226" s="79"/>
      <c r="AI226" s="79"/>
      <c r="AJ226" s="52"/>
      <c r="AK226" s="52"/>
      <c r="AL226" s="79"/>
    </row>
    <row r="227" spans="15:38" x14ac:dyDescent="0.25">
      <c r="Q227" s="78"/>
      <c r="R227" s="79"/>
      <c r="S227" s="79"/>
      <c r="T227" s="79"/>
      <c r="U227" s="79"/>
      <c r="V227" s="79"/>
      <c r="W227" s="79"/>
      <c r="X227" s="79"/>
      <c r="Y227" s="79"/>
      <c r="Z227" s="79"/>
      <c r="AA227" s="79"/>
      <c r="AB227" s="79"/>
      <c r="AC227" s="79"/>
      <c r="AD227" s="79"/>
      <c r="AE227" s="79"/>
      <c r="AF227" s="79"/>
      <c r="AG227" s="79"/>
      <c r="AH227" s="79"/>
      <c r="AI227" s="79"/>
      <c r="AJ227" s="52"/>
      <c r="AK227" s="52"/>
      <c r="AL227" s="79"/>
    </row>
    <row r="228" spans="15:38" x14ac:dyDescent="0.25">
      <c r="Q228" s="78"/>
      <c r="R228" s="79"/>
      <c r="S228" s="79"/>
      <c r="T228" s="79"/>
      <c r="U228" s="79"/>
      <c r="V228" s="79"/>
      <c r="W228" s="79"/>
      <c r="X228" s="79"/>
      <c r="Y228" s="79"/>
      <c r="Z228" s="79"/>
      <c r="AA228" s="79"/>
      <c r="AB228" s="79"/>
      <c r="AC228" s="79"/>
      <c r="AD228" s="79"/>
      <c r="AE228" s="79"/>
      <c r="AF228" s="79"/>
      <c r="AG228" s="79"/>
      <c r="AH228" s="79"/>
      <c r="AI228" s="79"/>
      <c r="AJ228" s="52"/>
      <c r="AK228" s="52"/>
      <c r="AL228" s="79"/>
    </row>
    <row r="229" spans="15:38" x14ac:dyDescent="0.25">
      <c r="Q229" s="78"/>
      <c r="R229" s="79"/>
      <c r="S229" s="79"/>
      <c r="T229" s="79"/>
      <c r="U229" s="79"/>
      <c r="V229" s="79"/>
      <c r="W229" s="79"/>
      <c r="X229" s="79"/>
      <c r="Y229" s="79"/>
      <c r="Z229" s="79"/>
      <c r="AA229" s="79"/>
      <c r="AB229" s="79"/>
      <c r="AC229" s="79"/>
      <c r="AD229" s="79"/>
      <c r="AE229" s="79"/>
      <c r="AF229" s="79"/>
      <c r="AG229" s="79"/>
      <c r="AH229" s="79"/>
      <c r="AI229" s="79"/>
      <c r="AJ229" s="52"/>
      <c r="AK229" s="52"/>
      <c r="AL229" s="79"/>
    </row>
    <row r="230" spans="15:38" x14ac:dyDescent="0.25">
      <c r="Q230" s="78"/>
      <c r="R230" s="79"/>
      <c r="S230" s="79"/>
      <c r="T230" s="79"/>
      <c r="U230" s="79"/>
      <c r="V230" s="79"/>
      <c r="W230" s="79"/>
      <c r="X230" s="79"/>
      <c r="Y230" s="79"/>
      <c r="Z230" s="79"/>
      <c r="AA230" s="79"/>
      <c r="AB230" s="79"/>
      <c r="AC230" s="79"/>
      <c r="AD230" s="79"/>
      <c r="AE230" s="79"/>
      <c r="AF230" s="79"/>
      <c r="AG230" s="79"/>
      <c r="AH230" s="79"/>
      <c r="AI230" s="79"/>
      <c r="AJ230" s="52"/>
      <c r="AK230" s="52"/>
      <c r="AL230" s="79"/>
    </row>
    <row r="231" spans="15:38" x14ac:dyDescent="0.25">
      <c r="Q231" s="78"/>
      <c r="R231" s="79"/>
      <c r="S231" s="79"/>
      <c r="T231" s="79"/>
      <c r="U231" s="79"/>
      <c r="V231" s="79"/>
      <c r="W231" s="79"/>
      <c r="X231" s="79"/>
      <c r="Y231" s="79"/>
      <c r="Z231" s="79"/>
      <c r="AA231" s="79"/>
      <c r="AB231" s="79"/>
      <c r="AC231" s="79"/>
      <c r="AD231" s="79"/>
      <c r="AE231" s="79"/>
      <c r="AF231" s="79"/>
      <c r="AG231" s="79"/>
      <c r="AH231" s="79"/>
      <c r="AI231" s="79"/>
      <c r="AJ231" s="52"/>
      <c r="AK231" s="52"/>
      <c r="AL231" s="79"/>
    </row>
    <row r="232" spans="15:38" x14ac:dyDescent="0.25">
      <c r="Q232" s="78"/>
      <c r="R232" s="79"/>
      <c r="S232" s="79"/>
      <c r="T232" s="79"/>
      <c r="U232" s="79"/>
      <c r="V232" s="79"/>
      <c r="W232" s="79"/>
      <c r="X232" s="79"/>
      <c r="Y232" s="79"/>
      <c r="Z232" s="79"/>
      <c r="AA232" s="79"/>
      <c r="AB232" s="79"/>
      <c r="AC232" s="79"/>
      <c r="AD232" s="79"/>
      <c r="AE232" s="79"/>
      <c r="AF232" s="79"/>
      <c r="AG232" s="79"/>
      <c r="AH232" s="79"/>
      <c r="AI232" s="79"/>
      <c r="AJ232" s="52"/>
      <c r="AK232" s="52"/>
      <c r="AL232" s="79"/>
    </row>
    <row r="233" spans="15:38" x14ac:dyDescent="0.25">
      <c r="Q233" s="78"/>
      <c r="R233" s="79"/>
      <c r="S233" s="79"/>
      <c r="T233" s="79"/>
      <c r="U233" s="79"/>
      <c r="V233" s="79"/>
      <c r="W233" s="79"/>
      <c r="X233" s="79"/>
      <c r="Y233" s="79"/>
      <c r="Z233" s="79"/>
      <c r="AA233" s="79"/>
      <c r="AB233" s="79"/>
      <c r="AC233" s="79"/>
      <c r="AD233" s="79"/>
      <c r="AE233" s="79"/>
      <c r="AF233" s="79"/>
      <c r="AG233" s="79"/>
      <c r="AH233" s="79"/>
      <c r="AI233" s="79"/>
      <c r="AJ233" s="52"/>
      <c r="AK233" s="52"/>
      <c r="AL233" s="79"/>
    </row>
    <row r="234" spans="15:38" x14ac:dyDescent="0.25">
      <c r="Q234" s="78"/>
      <c r="R234" s="79"/>
      <c r="S234" s="79"/>
      <c r="T234" s="79"/>
      <c r="U234" s="79"/>
      <c r="V234" s="79"/>
      <c r="W234" s="79"/>
      <c r="X234" s="79"/>
      <c r="Y234" s="79"/>
      <c r="Z234" s="79"/>
      <c r="AA234" s="79"/>
      <c r="AB234" s="79"/>
      <c r="AC234" s="79"/>
      <c r="AD234" s="79"/>
      <c r="AE234" s="79"/>
      <c r="AF234" s="79"/>
      <c r="AG234" s="79"/>
      <c r="AH234" s="79"/>
      <c r="AI234" s="79"/>
      <c r="AJ234" s="52"/>
      <c r="AK234" s="52"/>
      <c r="AL234" s="79"/>
    </row>
    <row r="235" spans="15:38" x14ac:dyDescent="0.25">
      <c r="Q235" s="78"/>
      <c r="R235" s="79"/>
      <c r="S235" s="79"/>
      <c r="T235" s="79"/>
      <c r="U235" s="79"/>
      <c r="V235" s="79"/>
      <c r="W235" s="79"/>
      <c r="X235" s="79"/>
      <c r="Y235" s="79"/>
      <c r="Z235" s="79"/>
      <c r="AA235" s="79"/>
      <c r="AB235" s="79"/>
      <c r="AC235" s="79"/>
      <c r="AD235" s="79"/>
      <c r="AE235" s="79"/>
      <c r="AF235" s="79"/>
      <c r="AG235" s="79"/>
      <c r="AH235" s="79"/>
      <c r="AI235" s="79"/>
      <c r="AJ235" s="52"/>
      <c r="AK235" s="52"/>
      <c r="AL235" s="79"/>
    </row>
    <row r="236" spans="15:38" x14ac:dyDescent="0.25">
      <c r="Q236" s="78"/>
      <c r="R236" s="79"/>
      <c r="S236" s="79"/>
      <c r="T236" s="79"/>
      <c r="U236" s="79"/>
      <c r="V236" s="79"/>
      <c r="W236" s="79"/>
      <c r="X236" s="79"/>
      <c r="Y236" s="79"/>
      <c r="Z236" s="79"/>
      <c r="AA236" s="79"/>
      <c r="AB236" s="79"/>
      <c r="AC236" s="79"/>
      <c r="AD236" s="79"/>
      <c r="AE236" s="79"/>
      <c r="AF236" s="79"/>
      <c r="AG236" s="79"/>
      <c r="AH236" s="79"/>
      <c r="AI236" s="79"/>
      <c r="AJ236" s="52"/>
      <c r="AK236" s="52"/>
      <c r="AL236" s="79"/>
    </row>
    <row r="237" spans="15:38" x14ac:dyDescent="0.25">
      <c r="Q237" s="78"/>
      <c r="R237" s="79"/>
      <c r="S237" s="79"/>
      <c r="T237" s="79"/>
      <c r="U237" s="79"/>
      <c r="V237" s="79"/>
      <c r="W237" s="79"/>
      <c r="X237" s="79"/>
      <c r="Y237" s="79"/>
      <c r="Z237" s="79"/>
      <c r="AA237" s="79"/>
      <c r="AB237" s="79"/>
      <c r="AC237" s="79"/>
      <c r="AD237" s="79"/>
      <c r="AE237" s="79"/>
      <c r="AF237" s="79"/>
      <c r="AG237" s="79"/>
      <c r="AH237" s="79"/>
      <c r="AI237" s="79"/>
      <c r="AJ237" s="52"/>
      <c r="AK237" s="52"/>
      <c r="AL237" s="79"/>
    </row>
    <row r="238" spans="15:38" x14ac:dyDescent="0.25">
      <c r="Q238" s="78"/>
      <c r="R238" s="79"/>
      <c r="S238" s="79"/>
      <c r="T238" s="79"/>
      <c r="U238" s="79"/>
      <c r="V238" s="79"/>
      <c r="W238" s="79"/>
      <c r="X238" s="79"/>
      <c r="Y238" s="79"/>
      <c r="Z238" s="79"/>
      <c r="AA238" s="79"/>
      <c r="AB238" s="79"/>
      <c r="AC238" s="79"/>
      <c r="AD238" s="79"/>
      <c r="AE238" s="79"/>
      <c r="AF238" s="79"/>
      <c r="AG238" s="79"/>
      <c r="AH238" s="79"/>
      <c r="AI238" s="79"/>
      <c r="AJ238" s="52"/>
      <c r="AK238" s="52"/>
      <c r="AL238" s="79"/>
    </row>
    <row r="239" spans="15:38" x14ac:dyDescent="0.25">
      <c r="Q239" s="78"/>
      <c r="R239" s="79"/>
      <c r="S239" s="79"/>
      <c r="T239" s="79"/>
      <c r="U239" s="79"/>
      <c r="V239" s="79"/>
      <c r="W239" s="79"/>
      <c r="X239" s="79"/>
      <c r="Y239" s="79"/>
      <c r="Z239" s="79"/>
      <c r="AA239" s="79"/>
      <c r="AB239" s="79"/>
      <c r="AC239" s="79"/>
      <c r="AD239" s="79"/>
      <c r="AE239" s="79"/>
      <c r="AF239" s="79"/>
      <c r="AG239" s="79"/>
      <c r="AH239" s="79"/>
      <c r="AI239" s="79"/>
      <c r="AJ239" s="52"/>
      <c r="AK239" s="52"/>
      <c r="AL239" s="79"/>
    </row>
    <row r="240" spans="15:38" x14ac:dyDescent="0.25">
      <c r="Q240" s="78"/>
      <c r="R240" s="79"/>
      <c r="S240" s="79"/>
      <c r="T240" s="79"/>
      <c r="U240" s="79"/>
      <c r="V240" s="79"/>
      <c r="W240" s="79"/>
      <c r="X240" s="79"/>
      <c r="Y240" s="79"/>
      <c r="Z240" s="79"/>
      <c r="AA240" s="79"/>
      <c r="AB240" s="79"/>
      <c r="AC240" s="79"/>
      <c r="AD240" s="79"/>
      <c r="AE240" s="79"/>
      <c r="AF240" s="79"/>
      <c r="AG240" s="79"/>
      <c r="AH240" s="79"/>
      <c r="AI240" s="79"/>
      <c r="AJ240" s="52"/>
      <c r="AK240" s="52"/>
      <c r="AL240" s="79"/>
    </row>
    <row r="241" spans="17:38" x14ac:dyDescent="0.25">
      <c r="Q241" s="78"/>
      <c r="R241" s="79"/>
      <c r="S241" s="79"/>
      <c r="T241" s="79"/>
      <c r="U241" s="79"/>
      <c r="V241" s="79"/>
      <c r="W241" s="79"/>
      <c r="X241" s="79"/>
      <c r="Y241" s="79"/>
      <c r="Z241" s="79"/>
      <c r="AA241" s="79"/>
      <c r="AB241" s="79"/>
      <c r="AC241" s="79"/>
      <c r="AD241" s="79"/>
      <c r="AE241" s="79"/>
      <c r="AF241" s="79"/>
      <c r="AG241" s="79"/>
      <c r="AH241" s="79"/>
      <c r="AI241" s="79"/>
      <c r="AJ241" s="52"/>
      <c r="AK241" s="52"/>
      <c r="AL241" s="79"/>
    </row>
    <row r="242" spans="17:38" x14ac:dyDescent="0.25">
      <c r="Q242" s="78"/>
      <c r="R242" s="79"/>
      <c r="S242" s="79"/>
      <c r="T242" s="79"/>
      <c r="U242" s="79"/>
      <c r="V242" s="79"/>
      <c r="W242" s="79"/>
      <c r="X242" s="79"/>
      <c r="Y242" s="79"/>
      <c r="Z242" s="79"/>
      <c r="AA242" s="79"/>
      <c r="AB242" s="79"/>
      <c r="AC242" s="79"/>
      <c r="AD242" s="79"/>
      <c r="AE242" s="79"/>
      <c r="AF242" s="79"/>
      <c r="AG242" s="79"/>
      <c r="AH242" s="79"/>
      <c r="AI242" s="79"/>
      <c r="AJ242" s="52"/>
      <c r="AK242" s="52"/>
      <c r="AL242" s="79"/>
    </row>
    <row r="243" spans="17:38" x14ac:dyDescent="0.25">
      <c r="Q243" s="78"/>
      <c r="R243" s="79"/>
      <c r="S243" s="79"/>
      <c r="T243" s="79"/>
      <c r="U243" s="79"/>
      <c r="V243" s="79"/>
      <c r="W243" s="79"/>
      <c r="X243" s="79"/>
      <c r="Y243" s="79"/>
      <c r="Z243" s="79"/>
      <c r="AA243" s="79"/>
      <c r="AB243" s="79"/>
      <c r="AC243" s="79"/>
      <c r="AD243" s="79"/>
      <c r="AE243" s="79"/>
      <c r="AF243" s="79"/>
      <c r="AG243" s="79"/>
      <c r="AH243" s="79"/>
      <c r="AI243" s="79"/>
      <c r="AJ243" s="52"/>
      <c r="AK243" s="52"/>
      <c r="AL243" s="79"/>
    </row>
    <row r="244" spans="17:38" x14ac:dyDescent="0.25">
      <c r="Q244" s="78"/>
      <c r="R244" s="79"/>
      <c r="S244" s="79"/>
      <c r="T244" s="79"/>
      <c r="U244" s="79"/>
      <c r="V244" s="79"/>
      <c r="W244" s="79"/>
      <c r="X244" s="79"/>
      <c r="Y244" s="79"/>
      <c r="Z244" s="79"/>
      <c r="AA244" s="79"/>
      <c r="AB244" s="79"/>
      <c r="AC244" s="79"/>
      <c r="AD244" s="79"/>
      <c r="AE244" s="79"/>
      <c r="AF244" s="79"/>
      <c r="AG244" s="79"/>
      <c r="AH244" s="79"/>
      <c r="AI244" s="79"/>
      <c r="AJ244" s="52"/>
      <c r="AK244" s="52"/>
      <c r="AL244" s="79"/>
    </row>
    <row r="245" spans="17:38" x14ac:dyDescent="0.25">
      <c r="Q245" s="78"/>
      <c r="R245" s="79"/>
      <c r="S245" s="79"/>
      <c r="T245" s="79"/>
      <c r="U245" s="79"/>
      <c r="V245" s="79"/>
      <c r="W245" s="79"/>
      <c r="X245" s="79"/>
      <c r="Y245" s="79"/>
      <c r="Z245" s="79"/>
      <c r="AA245" s="79"/>
      <c r="AB245" s="79"/>
      <c r="AC245" s="79"/>
      <c r="AD245" s="79"/>
      <c r="AE245" s="79"/>
      <c r="AF245" s="79"/>
      <c r="AG245" s="79"/>
      <c r="AH245" s="79"/>
      <c r="AI245" s="79"/>
      <c r="AJ245" s="52"/>
      <c r="AK245" s="52"/>
      <c r="AL245" s="79"/>
    </row>
    <row r="246" spans="17:38" x14ac:dyDescent="0.25">
      <c r="Q246" s="78"/>
      <c r="R246" s="79"/>
      <c r="S246" s="79"/>
      <c r="T246" s="79"/>
      <c r="U246" s="79"/>
      <c r="V246" s="79"/>
      <c r="W246" s="79"/>
      <c r="X246" s="79"/>
      <c r="Y246" s="79"/>
      <c r="Z246" s="79"/>
      <c r="AA246" s="79"/>
      <c r="AB246" s="79"/>
      <c r="AC246" s="79"/>
      <c r="AD246" s="79"/>
      <c r="AE246" s="79"/>
      <c r="AF246" s="79"/>
      <c r="AG246" s="79"/>
      <c r="AH246" s="79"/>
      <c r="AI246" s="79"/>
      <c r="AJ246" s="52"/>
      <c r="AK246" s="52"/>
      <c r="AL246" s="79"/>
    </row>
    <row r="247" spans="17:38" x14ac:dyDescent="0.25">
      <c r="Q247" s="78"/>
      <c r="R247" s="79"/>
      <c r="S247" s="79"/>
      <c r="T247" s="79"/>
      <c r="U247" s="79"/>
      <c r="V247" s="79"/>
      <c r="W247" s="79"/>
      <c r="X247" s="79"/>
      <c r="Y247" s="79"/>
      <c r="Z247" s="79"/>
      <c r="AA247" s="79"/>
      <c r="AB247" s="79"/>
      <c r="AC247" s="79"/>
      <c r="AD247" s="79"/>
      <c r="AE247" s="79"/>
      <c r="AF247" s="79"/>
      <c r="AG247" s="79"/>
      <c r="AH247" s="79"/>
      <c r="AI247" s="79"/>
      <c r="AJ247" s="52"/>
      <c r="AK247" s="52"/>
      <c r="AL247" s="79"/>
    </row>
    <row r="248" spans="17:38" x14ac:dyDescent="0.25">
      <c r="Q248" s="78"/>
      <c r="R248" s="79"/>
      <c r="S248" s="79"/>
      <c r="T248" s="79"/>
      <c r="U248" s="79"/>
      <c r="V248" s="79"/>
      <c r="W248" s="79"/>
      <c r="X248" s="79"/>
      <c r="Y248" s="79"/>
      <c r="Z248" s="79"/>
      <c r="AA248" s="79"/>
      <c r="AB248" s="79"/>
      <c r="AC248" s="79"/>
      <c r="AD248" s="79"/>
      <c r="AE248" s="79"/>
      <c r="AF248" s="79"/>
      <c r="AG248" s="79"/>
      <c r="AH248" s="79"/>
      <c r="AI248" s="79"/>
      <c r="AJ248" s="52"/>
      <c r="AK248" s="52"/>
      <c r="AL248" s="79"/>
    </row>
    <row r="249" spans="17:38" x14ac:dyDescent="0.25">
      <c r="Q249" s="78"/>
      <c r="R249" s="79"/>
      <c r="S249" s="79"/>
      <c r="T249" s="79"/>
      <c r="U249" s="79"/>
      <c r="V249" s="79"/>
      <c r="W249" s="79"/>
      <c r="X249" s="79"/>
      <c r="Y249" s="79"/>
      <c r="Z249" s="79"/>
      <c r="AA249" s="79"/>
      <c r="AB249" s="79"/>
      <c r="AC249" s="79"/>
      <c r="AD249" s="79"/>
      <c r="AE249" s="79"/>
      <c r="AF249" s="79"/>
      <c r="AG249" s="79"/>
      <c r="AH249" s="79"/>
      <c r="AI249" s="79"/>
      <c r="AJ249" s="52"/>
      <c r="AK249" s="52"/>
      <c r="AL249" s="79"/>
    </row>
    <row r="250" spans="17:38" x14ac:dyDescent="0.25">
      <c r="Q250" s="78"/>
      <c r="R250" s="79"/>
      <c r="S250" s="79"/>
      <c r="T250" s="79"/>
      <c r="U250" s="79"/>
      <c r="V250" s="79"/>
      <c r="W250" s="79"/>
      <c r="X250" s="79"/>
      <c r="Y250" s="79"/>
      <c r="Z250" s="79"/>
      <c r="AA250" s="79"/>
      <c r="AB250" s="79"/>
      <c r="AC250" s="79"/>
      <c r="AD250" s="79"/>
      <c r="AE250" s="79"/>
      <c r="AF250" s="79"/>
      <c r="AG250" s="79"/>
      <c r="AH250" s="79"/>
      <c r="AI250" s="79"/>
      <c r="AJ250" s="52"/>
      <c r="AK250" s="52"/>
      <c r="AL250" s="79"/>
    </row>
    <row r="251" spans="17:38" x14ac:dyDescent="0.25">
      <c r="Q251" s="78"/>
      <c r="R251" s="79"/>
      <c r="S251" s="79"/>
      <c r="T251" s="79"/>
      <c r="U251" s="79"/>
      <c r="V251" s="79"/>
      <c r="W251" s="79"/>
      <c r="X251" s="79"/>
      <c r="Y251" s="79"/>
      <c r="Z251" s="79"/>
      <c r="AA251" s="79"/>
      <c r="AB251" s="79"/>
      <c r="AC251" s="79"/>
      <c r="AD251" s="79"/>
      <c r="AE251" s="79"/>
      <c r="AF251" s="79"/>
      <c r="AG251" s="79"/>
      <c r="AH251" s="79"/>
      <c r="AI251" s="79"/>
      <c r="AJ251" s="52"/>
      <c r="AK251" s="52"/>
      <c r="AL251" s="79"/>
    </row>
    <row r="252" spans="17:38" x14ac:dyDescent="0.25">
      <c r="Q252" s="78"/>
      <c r="R252" s="79"/>
      <c r="S252" s="79"/>
      <c r="T252" s="79"/>
      <c r="U252" s="79"/>
      <c r="V252" s="79"/>
      <c r="W252" s="79"/>
      <c r="X252" s="79"/>
      <c r="Y252" s="79"/>
      <c r="Z252" s="79"/>
      <c r="AA252" s="79"/>
      <c r="AB252" s="79"/>
      <c r="AC252" s="79"/>
      <c r="AD252" s="79"/>
      <c r="AE252" s="79"/>
      <c r="AF252" s="79"/>
      <c r="AG252" s="79"/>
      <c r="AH252" s="79"/>
      <c r="AI252" s="79"/>
      <c r="AJ252" s="52"/>
      <c r="AK252" s="52"/>
      <c r="AL252" s="79"/>
    </row>
    <row r="253" spans="17:38" x14ac:dyDescent="0.25">
      <c r="Q253" s="78"/>
      <c r="R253" s="79"/>
      <c r="S253" s="79"/>
      <c r="T253" s="79"/>
      <c r="U253" s="79"/>
      <c r="V253" s="79"/>
      <c r="W253" s="79"/>
      <c r="X253" s="79"/>
      <c r="Y253" s="79"/>
      <c r="Z253" s="79"/>
      <c r="AA253" s="79"/>
      <c r="AB253" s="79"/>
      <c r="AC253" s="79"/>
      <c r="AD253" s="79"/>
      <c r="AE253" s="79"/>
      <c r="AF253" s="79"/>
      <c r="AG253" s="79"/>
      <c r="AH253" s="79"/>
      <c r="AI253" s="79"/>
      <c r="AJ253" s="52"/>
      <c r="AK253" s="52"/>
      <c r="AL253" s="79"/>
    </row>
    <row r="254" spans="17:38" x14ac:dyDescent="0.25">
      <c r="Q254" s="78"/>
      <c r="R254" s="79"/>
      <c r="S254" s="79"/>
      <c r="T254" s="79"/>
      <c r="U254" s="79"/>
      <c r="V254" s="79"/>
      <c r="W254" s="79"/>
      <c r="X254" s="79"/>
      <c r="Y254" s="79"/>
      <c r="Z254" s="79"/>
      <c r="AA254" s="79"/>
      <c r="AB254" s="79"/>
      <c r="AC254" s="79"/>
      <c r="AD254" s="79"/>
      <c r="AE254" s="79"/>
      <c r="AF254" s="79"/>
      <c r="AG254" s="79"/>
      <c r="AH254" s="79"/>
      <c r="AI254" s="79"/>
      <c r="AJ254" s="52"/>
      <c r="AK254" s="52"/>
      <c r="AL254" s="79"/>
    </row>
    <row r="255" spans="17:38" x14ac:dyDescent="0.25">
      <c r="Q255" s="78"/>
      <c r="R255" s="79"/>
      <c r="S255" s="79"/>
      <c r="T255" s="79"/>
      <c r="U255" s="79"/>
      <c r="V255" s="79"/>
      <c r="W255" s="79"/>
      <c r="X255" s="79"/>
      <c r="Y255" s="79"/>
      <c r="Z255" s="79"/>
      <c r="AA255" s="79"/>
      <c r="AB255" s="79"/>
      <c r="AC255" s="79"/>
      <c r="AD255" s="79"/>
      <c r="AE255" s="79"/>
      <c r="AF255" s="79"/>
      <c r="AG255" s="79"/>
      <c r="AH255" s="79"/>
      <c r="AI255" s="79"/>
      <c r="AJ255" s="52"/>
      <c r="AK255" s="52"/>
      <c r="AL255" s="79"/>
    </row>
    <row r="256" spans="17:38" x14ac:dyDescent="0.25">
      <c r="Q256" s="78"/>
      <c r="R256" s="79"/>
      <c r="S256" s="79"/>
      <c r="T256" s="79"/>
      <c r="U256" s="79"/>
      <c r="V256" s="79"/>
      <c r="W256" s="79"/>
      <c r="X256" s="79"/>
      <c r="Y256" s="79"/>
      <c r="Z256" s="79"/>
      <c r="AA256" s="79"/>
      <c r="AB256" s="79"/>
      <c r="AC256" s="79"/>
      <c r="AD256" s="79"/>
      <c r="AE256" s="79"/>
      <c r="AF256" s="79"/>
      <c r="AG256" s="79"/>
      <c r="AH256" s="79"/>
      <c r="AI256" s="79"/>
      <c r="AJ256" s="52"/>
      <c r="AK256" s="52"/>
      <c r="AL256" s="79"/>
    </row>
    <row r="257" spans="17:38" x14ac:dyDescent="0.25">
      <c r="Q257" s="78"/>
      <c r="R257" s="79"/>
      <c r="S257" s="79"/>
      <c r="T257" s="79"/>
      <c r="U257" s="79"/>
      <c r="V257" s="79"/>
      <c r="W257" s="79"/>
      <c r="X257" s="79"/>
      <c r="Y257" s="79"/>
      <c r="Z257" s="79"/>
      <c r="AA257" s="79"/>
      <c r="AB257" s="79"/>
      <c r="AC257" s="79"/>
      <c r="AD257" s="79"/>
      <c r="AE257" s="79"/>
      <c r="AF257" s="79"/>
      <c r="AG257" s="79"/>
      <c r="AH257" s="79"/>
      <c r="AI257" s="79"/>
      <c r="AJ257" s="52"/>
      <c r="AK257" s="52"/>
      <c r="AL257" s="79"/>
    </row>
    <row r="258" spans="17:38" x14ac:dyDescent="0.25">
      <c r="Q258" s="78"/>
      <c r="R258" s="79"/>
      <c r="S258" s="79"/>
      <c r="T258" s="79"/>
      <c r="U258" s="79"/>
      <c r="V258" s="79"/>
      <c r="W258" s="79"/>
      <c r="X258" s="79"/>
      <c r="Y258" s="79"/>
      <c r="Z258" s="79"/>
      <c r="AA258" s="79"/>
      <c r="AB258" s="79"/>
      <c r="AC258" s="79"/>
      <c r="AD258" s="79"/>
      <c r="AE258" s="79"/>
      <c r="AF258" s="79"/>
      <c r="AG258" s="79"/>
      <c r="AH258" s="79"/>
      <c r="AI258" s="79"/>
      <c r="AJ258" s="52"/>
      <c r="AK258" s="52"/>
      <c r="AL258" s="79"/>
    </row>
    <row r="259" spans="17:38" x14ac:dyDescent="0.25">
      <c r="Q259" s="78"/>
      <c r="R259" s="79"/>
      <c r="S259" s="79"/>
      <c r="T259" s="79"/>
      <c r="U259" s="79"/>
      <c r="V259" s="79"/>
      <c r="W259" s="79"/>
      <c r="X259" s="79"/>
      <c r="Y259" s="79"/>
      <c r="Z259" s="79"/>
      <c r="AA259" s="79"/>
      <c r="AB259" s="79"/>
      <c r="AC259" s="79"/>
      <c r="AD259" s="79"/>
      <c r="AE259" s="79"/>
      <c r="AF259" s="79"/>
      <c r="AG259" s="79"/>
      <c r="AH259" s="79"/>
      <c r="AI259" s="79"/>
      <c r="AJ259" s="52"/>
      <c r="AK259" s="52"/>
      <c r="AL259" s="79"/>
    </row>
    <row r="260" spans="17:38" x14ac:dyDescent="0.25">
      <c r="Q260" s="78"/>
      <c r="R260" s="79"/>
      <c r="S260" s="79"/>
      <c r="T260" s="79"/>
      <c r="U260" s="79"/>
      <c r="V260" s="79"/>
      <c r="W260" s="79"/>
      <c r="X260" s="79"/>
      <c r="Y260" s="79"/>
      <c r="Z260" s="79"/>
      <c r="AA260" s="79"/>
      <c r="AB260" s="79"/>
      <c r="AC260" s="79"/>
      <c r="AD260" s="79"/>
      <c r="AE260" s="79"/>
      <c r="AF260" s="79"/>
      <c r="AG260" s="79"/>
      <c r="AH260" s="79"/>
      <c r="AI260" s="79"/>
      <c r="AJ260" s="52"/>
      <c r="AK260" s="52"/>
      <c r="AL260" s="79"/>
    </row>
    <row r="261" spans="17:38" x14ac:dyDescent="0.25">
      <c r="Q261" s="78"/>
      <c r="R261" s="79"/>
      <c r="S261" s="79"/>
      <c r="T261" s="79"/>
      <c r="U261" s="79"/>
      <c r="V261" s="79"/>
      <c r="W261" s="79"/>
      <c r="X261" s="79"/>
      <c r="Y261" s="79"/>
      <c r="Z261" s="79"/>
      <c r="AA261" s="79"/>
      <c r="AB261" s="79"/>
      <c r="AC261" s="79"/>
      <c r="AD261" s="79"/>
      <c r="AE261" s="79"/>
      <c r="AF261" s="79"/>
      <c r="AG261" s="79"/>
      <c r="AH261" s="79"/>
      <c r="AI261" s="79"/>
      <c r="AJ261" s="52"/>
      <c r="AK261" s="52"/>
      <c r="AL261" s="79"/>
    </row>
    <row r="262" spans="17:38" x14ac:dyDescent="0.25">
      <c r="Q262" s="78"/>
      <c r="R262" s="79"/>
      <c r="S262" s="79"/>
      <c r="T262" s="79"/>
      <c r="U262" s="79"/>
      <c r="V262" s="79"/>
      <c r="W262" s="79"/>
      <c r="X262" s="79"/>
      <c r="Y262" s="79"/>
      <c r="Z262" s="79"/>
      <c r="AA262" s="79"/>
      <c r="AB262" s="79"/>
      <c r="AC262" s="79"/>
      <c r="AD262" s="79"/>
      <c r="AE262" s="79"/>
      <c r="AF262" s="79"/>
      <c r="AG262" s="79"/>
      <c r="AH262" s="79"/>
      <c r="AI262" s="79"/>
      <c r="AJ262" s="52"/>
      <c r="AK262" s="52"/>
      <c r="AL262" s="79"/>
    </row>
    <row r="263" spans="17:38" x14ac:dyDescent="0.25">
      <c r="Q263" s="78"/>
      <c r="R263" s="79"/>
      <c r="S263" s="79"/>
      <c r="T263" s="79"/>
      <c r="U263" s="79"/>
      <c r="V263" s="79"/>
      <c r="W263" s="79"/>
      <c r="X263" s="79"/>
      <c r="Y263" s="79"/>
      <c r="Z263" s="79"/>
      <c r="AA263" s="79"/>
      <c r="AB263" s="79"/>
      <c r="AC263" s="79"/>
      <c r="AD263" s="79"/>
      <c r="AE263" s="79"/>
      <c r="AF263" s="79"/>
      <c r="AG263" s="79"/>
      <c r="AH263" s="79"/>
      <c r="AI263" s="79"/>
      <c r="AJ263" s="52"/>
      <c r="AK263" s="52"/>
      <c r="AL263" s="79"/>
    </row>
    <row r="264" spans="17:38" x14ac:dyDescent="0.25">
      <c r="Q264" s="78"/>
      <c r="R264" s="79"/>
      <c r="S264" s="79"/>
      <c r="T264" s="79"/>
      <c r="U264" s="79"/>
      <c r="V264" s="79"/>
      <c r="W264" s="79"/>
      <c r="X264" s="79"/>
      <c r="Y264" s="79"/>
      <c r="Z264" s="79"/>
      <c r="AA264" s="79"/>
      <c r="AB264" s="79"/>
      <c r="AC264" s="79"/>
      <c r="AD264" s="79"/>
      <c r="AE264" s="79"/>
      <c r="AF264" s="79"/>
      <c r="AG264" s="79"/>
      <c r="AH264" s="79"/>
      <c r="AI264" s="79"/>
      <c r="AJ264" s="52"/>
      <c r="AK264" s="52"/>
      <c r="AL264" s="79"/>
    </row>
    <row r="265" spans="17:38" x14ac:dyDescent="0.25">
      <c r="Q265" s="78"/>
      <c r="R265" s="79"/>
      <c r="S265" s="79"/>
      <c r="T265" s="79"/>
      <c r="U265" s="79"/>
      <c r="V265" s="79"/>
      <c r="W265" s="79"/>
      <c r="X265" s="79"/>
      <c r="Y265" s="79"/>
      <c r="Z265" s="79"/>
      <c r="AA265" s="79"/>
      <c r="AB265" s="79"/>
      <c r="AC265" s="79"/>
      <c r="AD265" s="79"/>
      <c r="AE265" s="79"/>
      <c r="AF265" s="79"/>
      <c r="AG265" s="79"/>
      <c r="AH265" s="79"/>
      <c r="AI265" s="79"/>
      <c r="AJ265" s="52"/>
      <c r="AK265" s="52"/>
      <c r="AL265" s="79"/>
    </row>
    <row r="266" spans="17:38" x14ac:dyDescent="0.25">
      <c r="Q266" s="78"/>
      <c r="R266" s="79"/>
      <c r="S266" s="79"/>
      <c r="T266" s="79"/>
      <c r="U266" s="79"/>
      <c r="V266" s="79"/>
      <c r="W266" s="79"/>
      <c r="X266" s="79"/>
      <c r="Y266" s="79"/>
      <c r="Z266" s="79"/>
      <c r="AA266" s="79"/>
      <c r="AB266" s="79"/>
      <c r="AC266" s="79"/>
      <c r="AD266" s="79"/>
      <c r="AE266" s="79"/>
      <c r="AF266" s="79"/>
      <c r="AG266" s="79"/>
      <c r="AH266" s="79"/>
      <c r="AI266" s="79"/>
      <c r="AJ266" s="52"/>
      <c r="AK266" s="52"/>
      <c r="AL266" s="79"/>
    </row>
    <row r="267" spans="17:38" x14ac:dyDescent="0.25">
      <c r="Q267" s="78"/>
      <c r="R267" s="79"/>
      <c r="S267" s="79"/>
      <c r="T267" s="79"/>
      <c r="U267" s="79"/>
      <c r="V267" s="79"/>
      <c r="W267" s="79"/>
      <c r="X267" s="79"/>
      <c r="Y267" s="79"/>
      <c r="Z267" s="79"/>
      <c r="AA267" s="79"/>
      <c r="AB267" s="79"/>
      <c r="AC267" s="79"/>
      <c r="AD267" s="79"/>
      <c r="AE267" s="79"/>
      <c r="AF267" s="79"/>
      <c r="AG267" s="79"/>
      <c r="AH267" s="79"/>
      <c r="AI267" s="79"/>
      <c r="AJ267" s="52"/>
      <c r="AK267" s="52"/>
      <c r="AL267" s="79"/>
    </row>
    <row r="268" spans="17:38" x14ac:dyDescent="0.25">
      <c r="Q268" s="78"/>
      <c r="R268" s="79"/>
      <c r="S268" s="79"/>
      <c r="T268" s="79"/>
      <c r="U268" s="79"/>
      <c r="V268" s="79"/>
      <c r="W268" s="79"/>
      <c r="X268" s="79"/>
      <c r="Y268" s="79"/>
      <c r="Z268" s="79"/>
      <c r="AA268" s="79"/>
      <c r="AB268" s="79"/>
      <c r="AC268" s="79"/>
      <c r="AD268" s="79"/>
      <c r="AE268" s="79"/>
      <c r="AF268" s="79"/>
      <c r="AG268" s="79"/>
      <c r="AH268" s="79"/>
      <c r="AI268" s="79"/>
      <c r="AJ268" s="52"/>
      <c r="AK268" s="52"/>
      <c r="AL268" s="79"/>
    </row>
    <row r="269" spans="17:38" x14ac:dyDescent="0.25">
      <c r="Q269" s="78"/>
      <c r="R269" s="79"/>
      <c r="S269" s="79"/>
      <c r="T269" s="79"/>
      <c r="U269" s="79"/>
      <c r="V269" s="79"/>
      <c r="W269" s="79"/>
      <c r="X269" s="79"/>
      <c r="Y269" s="79"/>
      <c r="Z269" s="79"/>
      <c r="AA269" s="79"/>
      <c r="AB269" s="79"/>
      <c r="AC269" s="79"/>
      <c r="AD269" s="79"/>
      <c r="AE269" s="79"/>
      <c r="AF269" s="79"/>
      <c r="AG269" s="79"/>
      <c r="AH269" s="79"/>
      <c r="AI269" s="79"/>
      <c r="AJ269" s="52"/>
      <c r="AK269" s="52"/>
      <c r="AL269" s="79"/>
    </row>
    <row r="270" spans="17:38" x14ac:dyDescent="0.25">
      <c r="Q270" s="78"/>
      <c r="R270" s="79"/>
      <c r="S270" s="79"/>
      <c r="T270" s="79"/>
      <c r="U270" s="79"/>
      <c r="V270" s="79"/>
      <c r="W270" s="79"/>
      <c r="X270" s="79"/>
      <c r="Y270" s="79"/>
      <c r="Z270" s="79"/>
      <c r="AA270" s="79"/>
      <c r="AB270" s="79"/>
      <c r="AC270" s="79"/>
      <c r="AD270" s="79"/>
      <c r="AE270" s="79"/>
      <c r="AF270" s="79"/>
      <c r="AG270" s="79"/>
      <c r="AH270" s="79"/>
      <c r="AI270" s="79"/>
      <c r="AJ270" s="52"/>
      <c r="AK270" s="52"/>
      <c r="AL270" s="79"/>
    </row>
    <row r="271" spans="17:38" x14ac:dyDescent="0.25">
      <c r="Q271" s="78"/>
      <c r="R271" s="79"/>
      <c r="S271" s="79"/>
      <c r="T271" s="79"/>
      <c r="U271" s="79"/>
      <c r="V271" s="79"/>
      <c r="W271" s="79"/>
      <c r="X271" s="79"/>
      <c r="Y271" s="79"/>
      <c r="Z271" s="79"/>
      <c r="AA271" s="79"/>
      <c r="AB271" s="79"/>
      <c r="AC271" s="79"/>
      <c r="AD271" s="79"/>
      <c r="AE271" s="79"/>
      <c r="AF271" s="79"/>
      <c r="AG271" s="79"/>
      <c r="AH271" s="79"/>
      <c r="AI271" s="79"/>
      <c r="AJ271" s="52"/>
      <c r="AK271" s="52"/>
      <c r="AL271" s="79"/>
    </row>
    <row r="272" spans="17:38" x14ac:dyDescent="0.25">
      <c r="Q272" s="78"/>
      <c r="R272" s="79"/>
      <c r="S272" s="79"/>
      <c r="T272" s="79"/>
      <c r="U272" s="79"/>
      <c r="V272" s="79"/>
      <c r="W272" s="79"/>
      <c r="X272" s="79"/>
      <c r="Y272" s="79"/>
      <c r="Z272" s="79"/>
      <c r="AA272" s="79"/>
      <c r="AB272" s="79"/>
      <c r="AC272" s="79"/>
      <c r="AD272" s="79"/>
      <c r="AE272" s="79"/>
      <c r="AF272" s="79"/>
      <c r="AG272" s="79"/>
      <c r="AH272" s="79"/>
      <c r="AI272" s="79"/>
      <c r="AJ272" s="52"/>
      <c r="AK272" s="52"/>
      <c r="AL272" s="79"/>
    </row>
    <row r="273" spans="17:38" x14ac:dyDescent="0.25">
      <c r="Q273" s="78"/>
      <c r="R273" s="79"/>
      <c r="S273" s="79"/>
      <c r="T273" s="79"/>
      <c r="U273" s="79"/>
      <c r="V273" s="79"/>
      <c r="W273" s="79"/>
      <c r="X273" s="79"/>
      <c r="Y273" s="79"/>
      <c r="Z273" s="79"/>
      <c r="AA273" s="79"/>
      <c r="AB273" s="79"/>
      <c r="AC273" s="79"/>
      <c r="AD273" s="79"/>
      <c r="AE273" s="79"/>
      <c r="AF273" s="79"/>
      <c r="AG273" s="79"/>
      <c r="AH273" s="79"/>
      <c r="AI273" s="79"/>
      <c r="AJ273" s="52"/>
      <c r="AK273" s="52"/>
      <c r="AL273" s="79"/>
    </row>
    <row r="274" spans="17:38" x14ac:dyDescent="0.25">
      <c r="Q274" s="78"/>
      <c r="R274" s="79"/>
      <c r="S274" s="79"/>
      <c r="T274" s="79"/>
      <c r="U274" s="79"/>
      <c r="V274" s="79"/>
      <c r="W274" s="79"/>
      <c r="X274" s="79"/>
      <c r="Y274" s="79"/>
      <c r="Z274" s="79"/>
      <c r="AA274" s="79"/>
      <c r="AB274" s="79"/>
      <c r="AC274" s="79"/>
      <c r="AD274" s="79"/>
      <c r="AE274" s="79"/>
      <c r="AF274" s="79"/>
      <c r="AG274" s="79"/>
      <c r="AH274" s="79"/>
      <c r="AI274" s="79"/>
      <c r="AJ274" s="52"/>
      <c r="AK274" s="52"/>
      <c r="AL274" s="79"/>
    </row>
    <row r="275" spans="17:38" x14ac:dyDescent="0.25">
      <c r="Q275" s="78"/>
      <c r="R275" s="79"/>
      <c r="S275" s="79"/>
      <c r="T275" s="79"/>
      <c r="U275" s="79"/>
      <c r="V275" s="79"/>
      <c r="W275" s="79"/>
      <c r="X275" s="79"/>
      <c r="Y275" s="79"/>
      <c r="Z275" s="79"/>
      <c r="AA275" s="79"/>
      <c r="AB275" s="79"/>
      <c r="AC275" s="79"/>
      <c r="AD275" s="79"/>
      <c r="AE275" s="79"/>
      <c r="AF275" s="79"/>
      <c r="AG275" s="79"/>
      <c r="AH275" s="79"/>
      <c r="AI275" s="79"/>
      <c r="AJ275" s="52"/>
      <c r="AK275" s="52"/>
      <c r="AL275" s="79"/>
    </row>
    <row r="276" spans="17:38" x14ac:dyDescent="0.25">
      <c r="Q276" s="78"/>
      <c r="R276" s="79"/>
      <c r="S276" s="79"/>
      <c r="T276" s="79"/>
      <c r="U276" s="79"/>
      <c r="V276" s="79"/>
      <c r="W276" s="79"/>
      <c r="X276" s="79"/>
      <c r="Y276" s="79"/>
      <c r="Z276" s="79"/>
      <c r="AA276" s="79"/>
      <c r="AB276" s="79"/>
      <c r="AC276" s="79"/>
      <c r="AD276" s="79"/>
      <c r="AE276" s="79"/>
      <c r="AF276" s="79"/>
      <c r="AG276" s="79"/>
      <c r="AH276" s="79"/>
      <c r="AI276" s="79"/>
      <c r="AJ276" s="52"/>
      <c r="AK276" s="52"/>
      <c r="AL276" s="79"/>
    </row>
    <row r="277" spans="17:38" x14ac:dyDescent="0.25">
      <c r="Q277" s="78"/>
      <c r="R277" s="79"/>
      <c r="S277" s="79"/>
      <c r="T277" s="79"/>
      <c r="U277" s="79"/>
      <c r="V277" s="79"/>
      <c r="W277" s="79"/>
      <c r="X277" s="79"/>
      <c r="Y277" s="79"/>
      <c r="Z277" s="79"/>
      <c r="AA277" s="79"/>
      <c r="AB277" s="79"/>
      <c r="AC277" s="79"/>
      <c r="AD277" s="79"/>
      <c r="AE277" s="79"/>
      <c r="AF277" s="79"/>
      <c r="AG277" s="79"/>
      <c r="AH277" s="79"/>
      <c r="AI277" s="79"/>
      <c r="AJ277" s="52"/>
      <c r="AK277" s="52"/>
      <c r="AL277" s="79"/>
    </row>
    <row r="278" spans="17:38" x14ac:dyDescent="0.25">
      <c r="Q278" s="78"/>
      <c r="R278" s="79"/>
      <c r="S278" s="79"/>
      <c r="T278" s="79"/>
      <c r="U278" s="79"/>
      <c r="V278" s="79"/>
      <c r="W278" s="79"/>
      <c r="X278" s="79"/>
      <c r="Y278" s="79"/>
      <c r="Z278" s="79"/>
      <c r="AA278" s="79"/>
      <c r="AB278" s="79"/>
      <c r="AC278" s="79"/>
      <c r="AD278" s="79"/>
      <c r="AE278" s="79"/>
      <c r="AF278" s="79"/>
      <c r="AG278" s="79"/>
      <c r="AH278" s="79"/>
      <c r="AI278" s="79"/>
      <c r="AJ278" s="52"/>
      <c r="AK278" s="52"/>
      <c r="AL278" s="79"/>
    </row>
    <row r="279" spans="17:38" x14ac:dyDescent="0.25">
      <c r="Q279" s="78"/>
      <c r="R279" s="79"/>
      <c r="S279" s="79"/>
      <c r="T279" s="79"/>
      <c r="U279" s="79"/>
      <c r="V279" s="79"/>
      <c r="W279" s="79"/>
      <c r="X279" s="79"/>
      <c r="Y279" s="79"/>
      <c r="Z279" s="79"/>
      <c r="AA279" s="79"/>
      <c r="AB279" s="79"/>
      <c r="AC279" s="79"/>
      <c r="AD279" s="79"/>
      <c r="AE279" s="79"/>
      <c r="AF279" s="79"/>
      <c r="AG279" s="79"/>
      <c r="AH279" s="79"/>
      <c r="AI279" s="79"/>
      <c r="AJ279" s="52"/>
      <c r="AK279" s="52"/>
      <c r="AL279" s="79"/>
    </row>
    <row r="280" spans="17:38" x14ac:dyDescent="0.25">
      <c r="Q280" s="78"/>
      <c r="R280" s="79"/>
      <c r="S280" s="79"/>
      <c r="T280" s="79"/>
      <c r="U280" s="79"/>
      <c r="V280" s="79"/>
      <c r="W280" s="79"/>
      <c r="X280" s="79"/>
      <c r="Y280" s="79"/>
      <c r="Z280" s="79"/>
      <c r="AA280" s="79"/>
      <c r="AB280" s="79"/>
      <c r="AC280" s="79"/>
      <c r="AD280" s="79"/>
      <c r="AE280" s="79"/>
      <c r="AF280" s="79"/>
      <c r="AG280" s="79"/>
      <c r="AH280" s="79"/>
      <c r="AI280" s="79"/>
      <c r="AJ280" s="52"/>
      <c r="AK280" s="52"/>
      <c r="AL280" s="79"/>
    </row>
    <row r="281" spans="17:38" x14ac:dyDescent="0.25">
      <c r="Q281" s="78"/>
      <c r="R281" s="79"/>
      <c r="S281" s="79"/>
      <c r="T281" s="79"/>
      <c r="U281" s="79"/>
      <c r="V281" s="79"/>
      <c r="W281" s="79"/>
      <c r="X281" s="79"/>
      <c r="Y281" s="79"/>
      <c r="Z281" s="79"/>
      <c r="AA281" s="79"/>
      <c r="AB281" s="79"/>
      <c r="AC281" s="79"/>
      <c r="AD281" s="79"/>
      <c r="AE281" s="79"/>
      <c r="AF281" s="79"/>
      <c r="AG281" s="79"/>
      <c r="AH281" s="79"/>
      <c r="AI281" s="79"/>
      <c r="AJ281" s="52"/>
      <c r="AK281" s="52"/>
      <c r="AL281" s="79"/>
    </row>
    <row r="282" spans="17:38" x14ac:dyDescent="0.25">
      <c r="Q282" s="78"/>
      <c r="R282" s="79"/>
      <c r="S282" s="79"/>
      <c r="T282" s="79"/>
      <c r="U282" s="79"/>
      <c r="V282" s="79"/>
      <c r="W282" s="79"/>
      <c r="X282" s="79"/>
      <c r="Y282" s="79"/>
      <c r="Z282" s="79"/>
      <c r="AA282" s="79"/>
      <c r="AB282" s="79"/>
      <c r="AC282" s="79"/>
      <c r="AD282" s="79"/>
      <c r="AE282" s="79"/>
      <c r="AF282" s="79"/>
      <c r="AG282" s="79"/>
      <c r="AH282" s="79"/>
      <c r="AI282" s="79"/>
      <c r="AJ282" s="52"/>
      <c r="AK282" s="52"/>
      <c r="AL282" s="79"/>
    </row>
    <row r="283" spans="17:38" x14ac:dyDescent="0.25">
      <c r="Q283" s="78"/>
      <c r="R283" s="79"/>
      <c r="S283" s="79"/>
      <c r="T283" s="79"/>
      <c r="U283" s="79"/>
      <c r="V283" s="79"/>
      <c r="W283" s="79"/>
      <c r="X283" s="79"/>
      <c r="Y283" s="79"/>
      <c r="Z283" s="79"/>
      <c r="AA283" s="79"/>
      <c r="AB283" s="79"/>
      <c r="AC283" s="79"/>
      <c r="AD283" s="79"/>
      <c r="AE283" s="79"/>
      <c r="AF283" s="79"/>
      <c r="AG283" s="79"/>
      <c r="AH283" s="79"/>
      <c r="AI283" s="79"/>
      <c r="AJ283" s="52"/>
      <c r="AK283" s="52"/>
      <c r="AL283" s="79"/>
    </row>
    <row r="284" spans="17:38" x14ac:dyDescent="0.25">
      <c r="Q284" s="78"/>
      <c r="R284" s="79"/>
      <c r="S284" s="79"/>
      <c r="T284" s="79"/>
      <c r="U284" s="79"/>
      <c r="V284" s="79"/>
      <c r="W284" s="79"/>
      <c r="X284" s="79"/>
      <c r="Y284" s="79"/>
      <c r="Z284" s="79"/>
      <c r="AA284" s="79"/>
      <c r="AB284" s="79"/>
      <c r="AC284" s="79"/>
      <c r="AD284" s="79"/>
      <c r="AE284" s="79"/>
      <c r="AF284" s="79"/>
      <c r="AG284" s="79"/>
      <c r="AH284" s="79"/>
      <c r="AI284" s="79"/>
      <c r="AJ284" s="52"/>
      <c r="AK284" s="52"/>
      <c r="AL284" s="79"/>
    </row>
    <row r="285" spans="17:38" x14ac:dyDescent="0.25">
      <c r="Q285" s="78"/>
      <c r="R285" s="79"/>
      <c r="S285" s="79"/>
      <c r="T285" s="79"/>
      <c r="U285" s="79"/>
      <c r="V285" s="79"/>
      <c r="W285" s="79"/>
      <c r="X285" s="79"/>
      <c r="Y285" s="79"/>
      <c r="Z285" s="79"/>
      <c r="AA285" s="79"/>
      <c r="AB285" s="79"/>
      <c r="AC285" s="79"/>
      <c r="AD285" s="79"/>
      <c r="AE285" s="79"/>
      <c r="AF285" s="79"/>
      <c r="AG285" s="79"/>
      <c r="AH285" s="79"/>
      <c r="AI285" s="79"/>
      <c r="AJ285" s="52"/>
      <c r="AK285" s="52"/>
      <c r="AL285" s="79"/>
    </row>
    <row r="286" spans="17:38" x14ac:dyDescent="0.25">
      <c r="Q286" s="78"/>
      <c r="R286" s="79"/>
      <c r="S286" s="79"/>
      <c r="T286" s="79"/>
      <c r="U286" s="79"/>
      <c r="V286" s="79"/>
      <c r="W286" s="79"/>
      <c r="X286" s="79"/>
      <c r="Y286" s="79"/>
      <c r="Z286" s="79"/>
      <c r="AA286" s="79"/>
      <c r="AB286" s="79"/>
      <c r="AC286" s="79"/>
      <c r="AD286" s="79"/>
      <c r="AE286" s="79"/>
      <c r="AF286" s="79"/>
      <c r="AG286" s="79"/>
      <c r="AH286" s="79"/>
      <c r="AI286" s="79"/>
      <c r="AJ286" s="52"/>
      <c r="AK286" s="52"/>
      <c r="AL286" s="79"/>
    </row>
    <row r="287" spans="17:38" x14ac:dyDescent="0.25">
      <c r="Q287" s="78"/>
      <c r="R287" s="79"/>
      <c r="S287" s="79"/>
      <c r="T287" s="79"/>
      <c r="U287" s="79"/>
      <c r="V287" s="79"/>
      <c r="W287" s="79"/>
      <c r="X287" s="79"/>
      <c r="Y287" s="79"/>
      <c r="Z287" s="79"/>
      <c r="AA287" s="79"/>
      <c r="AB287" s="79"/>
      <c r="AC287" s="79"/>
      <c r="AD287" s="79"/>
      <c r="AE287" s="79"/>
      <c r="AF287" s="79"/>
      <c r="AG287" s="79"/>
      <c r="AH287" s="79"/>
      <c r="AI287" s="79"/>
      <c r="AJ287" s="52"/>
      <c r="AK287" s="52"/>
      <c r="AL287" s="79"/>
    </row>
    <row r="288" spans="17:38" x14ac:dyDescent="0.25">
      <c r="Q288" s="78"/>
      <c r="R288" s="79"/>
      <c r="S288" s="79"/>
      <c r="T288" s="79"/>
      <c r="U288" s="79"/>
      <c r="V288" s="79"/>
      <c r="W288" s="79"/>
      <c r="X288" s="79"/>
      <c r="Y288" s="79"/>
      <c r="Z288" s="79"/>
      <c r="AA288" s="79"/>
      <c r="AB288" s="79"/>
      <c r="AC288" s="79"/>
      <c r="AD288" s="79"/>
      <c r="AE288" s="79"/>
      <c r="AF288" s="79"/>
      <c r="AG288" s="79"/>
      <c r="AH288" s="79"/>
      <c r="AI288" s="79"/>
      <c r="AJ288" s="52"/>
      <c r="AK288" s="52"/>
      <c r="AL288" s="79"/>
    </row>
    <row r="289" spans="17:38" x14ac:dyDescent="0.25">
      <c r="Q289" s="78"/>
      <c r="R289" s="79"/>
      <c r="S289" s="79"/>
      <c r="T289" s="79"/>
      <c r="U289" s="79"/>
      <c r="V289" s="79"/>
      <c r="W289" s="79"/>
      <c r="X289" s="79"/>
      <c r="Y289" s="79"/>
      <c r="Z289" s="79"/>
      <c r="AA289" s="79"/>
      <c r="AB289" s="79"/>
      <c r="AC289" s="79"/>
      <c r="AD289" s="79"/>
      <c r="AE289" s="79"/>
      <c r="AF289" s="79"/>
      <c r="AG289" s="79"/>
      <c r="AH289" s="79"/>
      <c r="AI289" s="79"/>
      <c r="AJ289" s="52"/>
      <c r="AK289" s="52"/>
      <c r="AL289" s="79"/>
    </row>
    <row r="290" spans="17:38" x14ac:dyDescent="0.25">
      <c r="Q290" s="78"/>
      <c r="R290" s="79"/>
      <c r="S290" s="79"/>
      <c r="T290" s="79"/>
      <c r="U290" s="79"/>
      <c r="V290" s="79"/>
      <c r="W290" s="79"/>
      <c r="X290" s="79"/>
      <c r="Y290" s="79"/>
      <c r="Z290" s="79"/>
      <c r="AA290" s="79"/>
      <c r="AB290" s="79"/>
      <c r="AC290" s="79"/>
      <c r="AD290" s="79"/>
      <c r="AE290" s="79"/>
      <c r="AF290" s="79"/>
      <c r="AG290" s="79"/>
      <c r="AH290" s="79"/>
      <c r="AI290" s="79"/>
      <c r="AJ290" s="52"/>
      <c r="AK290" s="52"/>
      <c r="AL290" s="79"/>
    </row>
    <row r="291" spans="17:38" x14ac:dyDescent="0.25">
      <c r="Q291" s="78"/>
      <c r="R291" s="79"/>
      <c r="S291" s="79"/>
      <c r="T291" s="79"/>
      <c r="U291" s="79"/>
      <c r="V291" s="79"/>
      <c r="W291" s="79"/>
      <c r="X291" s="79"/>
      <c r="Y291" s="79"/>
      <c r="Z291" s="79"/>
      <c r="AA291" s="79"/>
      <c r="AB291" s="79"/>
      <c r="AC291" s="79"/>
      <c r="AD291" s="79"/>
      <c r="AE291" s="79"/>
      <c r="AF291" s="79"/>
      <c r="AG291" s="79"/>
      <c r="AH291" s="79"/>
      <c r="AI291" s="79"/>
      <c r="AJ291" s="52"/>
      <c r="AK291" s="52"/>
      <c r="AL291" s="79"/>
    </row>
    <row r="292" spans="17:38" x14ac:dyDescent="0.25">
      <c r="Q292" s="78"/>
      <c r="R292" s="79"/>
      <c r="S292" s="79"/>
      <c r="T292" s="79"/>
      <c r="U292" s="79"/>
      <c r="V292" s="79"/>
      <c r="W292" s="79"/>
      <c r="X292" s="79"/>
      <c r="Y292" s="79"/>
      <c r="Z292" s="79"/>
      <c r="AA292" s="79"/>
      <c r="AB292" s="79"/>
      <c r="AC292" s="79"/>
      <c r="AD292" s="79"/>
      <c r="AE292" s="79"/>
      <c r="AF292" s="79"/>
      <c r="AG292" s="79"/>
      <c r="AH292" s="79"/>
      <c r="AI292" s="79"/>
      <c r="AJ292" s="52"/>
      <c r="AK292" s="52"/>
      <c r="AL292" s="79"/>
    </row>
    <row r="293" spans="17:38" x14ac:dyDescent="0.25">
      <c r="Q293" s="78"/>
      <c r="R293" s="79"/>
      <c r="S293" s="79"/>
      <c r="T293" s="79"/>
      <c r="U293" s="79"/>
      <c r="V293" s="79"/>
      <c r="W293" s="79"/>
      <c r="X293" s="79"/>
      <c r="Y293" s="79"/>
      <c r="Z293" s="79"/>
      <c r="AA293" s="79"/>
      <c r="AB293" s="79"/>
      <c r="AC293" s="79"/>
      <c r="AD293" s="79"/>
      <c r="AE293" s="79"/>
      <c r="AF293" s="79"/>
      <c r="AG293" s="79"/>
      <c r="AH293" s="79"/>
      <c r="AI293" s="79"/>
      <c r="AJ293" s="52"/>
      <c r="AK293" s="52"/>
      <c r="AL293" s="79"/>
    </row>
    <row r="294" spans="17:38" x14ac:dyDescent="0.25">
      <c r="Q294" s="78"/>
      <c r="R294" s="79"/>
      <c r="S294" s="79"/>
      <c r="T294" s="79"/>
      <c r="U294" s="79"/>
      <c r="V294" s="79"/>
      <c r="W294" s="79"/>
      <c r="X294" s="79"/>
      <c r="Y294" s="79"/>
      <c r="Z294" s="79"/>
      <c r="AA294" s="79"/>
      <c r="AB294" s="79"/>
      <c r="AC294" s="79"/>
      <c r="AD294" s="79"/>
      <c r="AE294" s="79"/>
      <c r="AF294" s="79"/>
      <c r="AG294" s="79"/>
      <c r="AH294" s="79"/>
      <c r="AI294" s="79"/>
      <c r="AJ294" s="52"/>
      <c r="AK294" s="52"/>
      <c r="AL294" s="79"/>
    </row>
    <row r="295" spans="17:38" x14ac:dyDescent="0.25">
      <c r="Q295" s="78"/>
      <c r="R295" s="79"/>
      <c r="S295" s="79"/>
      <c r="T295" s="79"/>
      <c r="U295" s="79"/>
      <c r="V295" s="79"/>
      <c r="W295" s="79"/>
      <c r="X295" s="79"/>
      <c r="Y295" s="79"/>
      <c r="Z295" s="79"/>
      <c r="AA295" s="79"/>
      <c r="AB295" s="79"/>
      <c r="AC295" s="79"/>
      <c r="AD295" s="79"/>
      <c r="AE295" s="79"/>
      <c r="AF295" s="79"/>
      <c r="AG295" s="79"/>
      <c r="AH295" s="79"/>
      <c r="AI295" s="79"/>
      <c r="AJ295" s="52"/>
      <c r="AK295" s="52"/>
      <c r="AL295" s="79"/>
    </row>
    <row r="296" spans="17:38" x14ac:dyDescent="0.25">
      <c r="Q296" s="78"/>
      <c r="R296" s="79"/>
      <c r="S296" s="79"/>
      <c r="T296" s="79"/>
      <c r="U296" s="79"/>
      <c r="V296" s="79"/>
      <c r="W296" s="79"/>
      <c r="X296" s="79"/>
      <c r="Y296" s="79"/>
      <c r="Z296" s="79"/>
      <c r="AA296" s="79"/>
      <c r="AB296" s="79"/>
      <c r="AC296" s="79"/>
      <c r="AD296" s="79"/>
      <c r="AE296" s="79"/>
      <c r="AF296" s="79"/>
      <c r="AG296" s="79"/>
      <c r="AH296" s="79"/>
      <c r="AI296" s="79"/>
      <c r="AJ296" s="52"/>
      <c r="AK296" s="52"/>
      <c r="AL296" s="79"/>
    </row>
    <row r="297" spans="17:38" x14ac:dyDescent="0.25">
      <c r="Q297" s="78"/>
      <c r="R297" s="79"/>
      <c r="S297" s="79"/>
      <c r="T297" s="79"/>
      <c r="U297" s="79"/>
      <c r="V297" s="79"/>
      <c r="W297" s="79"/>
      <c r="X297" s="79"/>
      <c r="Y297" s="79"/>
      <c r="Z297" s="79"/>
      <c r="AA297" s="79"/>
      <c r="AB297" s="79"/>
      <c r="AC297" s="79"/>
      <c r="AD297" s="79"/>
      <c r="AE297" s="79"/>
      <c r="AF297" s="79"/>
      <c r="AG297" s="79"/>
      <c r="AH297" s="79"/>
      <c r="AI297" s="79"/>
      <c r="AJ297" s="52"/>
      <c r="AK297" s="52"/>
      <c r="AL297" s="79"/>
    </row>
    <row r="298" spans="17:38" x14ac:dyDescent="0.25">
      <c r="Q298" s="78"/>
      <c r="R298" s="79"/>
      <c r="S298" s="79"/>
      <c r="T298" s="79"/>
      <c r="U298" s="79"/>
      <c r="V298" s="79"/>
      <c r="W298" s="79"/>
      <c r="X298" s="79"/>
      <c r="Y298" s="79"/>
      <c r="Z298" s="79"/>
      <c r="AA298" s="79"/>
      <c r="AB298" s="79"/>
      <c r="AC298" s="79"/>
      <c r="AD298" s="79"/>
      <c r="AE298" s="79"/>
      <c r="AF298" s="79"/>
      <c r="AG298" s="79"/>
      <c r="AH298" s="79"/>
      <c r="AI298" s="79"/>
      <c r="AJ298" s="52"/>
      <c r="AK298" s="52"/>
      <c r="AL298" s="79"/>
    </row>
    <row r="299" spans="17:38" x14ac:dyDescent="0.25">
      <c r="Q299" s="78"/>
      <c r="R299" s="79"/>
      <c r="S299" s="79"/>
      <c r="T299" s="79"/>
      <c r="U299" s="79"/>
      <c r="V299" s="79"/>
      <c r="W299" s="79"/>
      <c r="X299" s="79"/>
      <c r="Y299" s="79"/>
      <c r="Z299" s="79"/>
      <c r="AA299" s="79"/>
      <c r="AB299" s="79"/>
      <c r="AC299" s="79"/>
      <c r="AD299" s="79"/>
      <c r="AE299" s="79"/>
      <c r="AF299" s="79"/>
      <c r="AG299" s="79"/>
      <c r="AH299" s="79"/>
      <c r="AI299" s="79"/>
      <c r="AJ299" s="52"/>
      <c r="AK299" s="52"/>
      <c r="AL299" s="79"/>
    </row>
    <row r="300" spans="17:38" x14ac:dyDescent="0.25">
      <c r="Q300" s="78"/>
      <c r="R300" s="79"/>
      <c r="S300" s="79"/>
      <c r="T300" s="79"/>
      <c r="U300" s="79"/>
      <c r="V300" s="79"/>
      <c r="W300" s="79"/>
      <c r="X300" s="79"/>
      <c r="Y300" s="79"/>
      <c r="Z300" s="79"/>
      <c r="AA300" s="79"/>
      <c r="AB300" s="79"/>
      <c r="AC300" s="79"/>
      <c r="AD300" s="79"/>
      <c r="AE300" s="79"/>
      <c r="AF300" s="79"/>
      <c r="AG300" s="79"/>
      <c r="AH300" s="79"/>
      <c r="AI300" s="79"/>
      <c r="AJ300" s="52"/>
      <c r="AK300" s="52"/>
      <c r="AL300" s="79"/>
    </row>
    <row r="301" spans="17:38" x14ac:dyDescent="0.25">
      <c r="Q301" s="78"/>
      <c r="R301" s="79"/>
      <c r="S301" s="79"/>
      <c r="T301" s="79"/>
      <c r="U301" s="79"/>
      <c r="V301" s="79"/>
      <c r="W301" s="79"/>
      <c r="X301" s="79"/>
      <c r="Y301" s="79"/>
      <c r="Z301" s="79"/>
      <c r="AA301" s="79"/>
      <c r="AB301" s="79"/>
      <c r="AC301" s="79"/>
      <c r="AD301" s="79"/>
      <c r="AE301" s="79"/>
      <c r="AF301" s="79"/>
      <c r="AG301" s="79"/>
      <c r="AH301" s="79"/>
      <c r="AI301" s="79"/>
      <c r="AJ301" s="52"/>
      <c r="AK301" s="52"/>
      <c r="AL301" s="79"/>
    </row>
    <row r="302" spans="17:38" x14ac:dyDescent="0.25">
      <c r="Q302" s="78"/>
      <c r="R302" s="79"/>
      <c r="S302" s="79"/>
      <c r="T302" s="79"/>
      <c r="U302" s="79"/>
      <c r="V302" s="79"/>
      <c r="W302" s="79"/>
      <c r="X302" s="79"/>
      <c r="Y302" s="79"/>
      <c r="Z302" s="79"/>
      <c r="AA302" s="79"/>
      <c r="AB302" s="79"/>
      <c r="AC302" s="79"/>
      <c r="AD302" s="79"/>
      <c r="AE302" s="79"/>
      <c r="AF302" s="79"/>
      <c r="AG302" s="79"/>
      <c r="AH302" s="79"/>
      <c r="AI302" s="79"/>
      <c r="AJ302" s="52"/>
      <c r="AK302" s="52"/>
      <c r="AL302" s="79"/>
    </row>
    <row r="303" spans="17:38" x14ac:dyDescent="0.25">
      <c r="Q303" s="78"/>
      <c r="R303" s="79"/>
      <c r="S303" s="79"/>
      <c r="T303" s="79"/>
      <c r="U303" s="79"/>
      <c r="V303" s="79"/>
      <c r="W303" s="79"/>
      <c r="X303" s="79"/>
      <c r="Y303" s="79"/>
      <c r="Z303" s="79"/>
      <c r="AA303" s="79"/>
      <c r="AB303" s="79"/>
      <c r="AC303" s="79"/>
      <c r="AD303" s="79"/>
      <c r="AE303" s="79"/>
      <c r="AF303" s="79"/>
      <c r="AG303" s="79"/>
      <c r="AH303" s="79"/>
      <c r="AI303" s="79"/>
      <c r="AJ303" s="52"/>
      <c r="AK303" s="52"/>
      <c r="AL303" s="79"/>
    </row>
    <row r="304" spans="17:38" x14ac:dyDescent="0.25">
      <c r="Q304" s="78"/>
      <c r="R304" s="79"/>
      <c r="S304" s="79"/>
      <c r="T304" s="79"/>
      <c r="U304" s="79"/>
      <c r="V304" s="79"/>
      <c r="W304" s="79"/>
      <c r="X304" s="79"/>
      <c r="Y304" s="79"/>
      <c r="Z304" s="79"/>
      <c r="AA304" s="79"/>
      <c r="AB304" s="79"/>
      <c r="AC304" s="79"/>
      <c r="AD304" s="79"/>
      <c r="AE304" s="79"/>
      <c r="AF304" s="79"/>
      <c r="AG304" s="79"/>
      <c r="AH304" s="79"/>
      <c r="AI304" s="79"/>
      <c r="AJ304" s="52"/>
      <c r="AK304" s="52"/>
      <c r="AL304" s="79"/>
    </row>
    <row r="305" spans="17:38" x14ac:dyDescent="0.25">
      <c r="Q305" s="78"/>
      <c r="R305" s="79"/>
      <c r="S305" s="79"/>
      <c r="T305" s="79"/>
      <c r="U305" s="79"/>
      <c r="V305" s="79"/>
      <c r="W305" s="79"/>
      <c r="X305" s="79"/>
      <c r="Y305" s="79"/>
      <c r="Z305" s="79"/>
      <c r="AA305" s="79"/>
      <c r="AB305" s="79"/>
      <c r="AC305" s="79"/>
      <c r="AD305" s="79"/>
      <c r="AE305" s="79"/>
      <c r="AF305" s="79"/>
      <c r="AG305" s="79"/>
      <c r="AH305" s="79"/>
      <c r="AI305" s="79"/>
      <c r="AJ305" s="52"/>
      <c r="AK305" s="52"/>
      <c r="AL305" s="79"/>
    </row>
    <row r="306" spans="17:38" x14ac:dyDescent="0.25">
      <c r="Q306" s="78"/>
      <c r="R306" s="79"/>
      <c r="S306" s="79"/>
      <c r="T306" s="79"/>
      <c r="U306" s="79"/>
      <c r="V306" s="79"/>
      <c r="W306" s="79"/>
      <c r="X306" s="79"/>
      <c r="Y306" s="79"/>
      <c r="Z306" s="79"/>
      <c r="AA306" s="79"/>
      <c r="AB306" s="79"/>
      <c r="AC306" s="79"/>
      <c r="AD306" s="79"/>
      <c r="AE306" s="79"/>
      <c r="AF306" s="79"/>
      <c r="AG306" s="79"/>
      <c r="AH306" s="79"/>
      <c r="AI306" s="79"/>
      <c r="AJ306" s="52"/>
      <c r="AK306" s="52"/>
      <c r="AL306" s="79"/>
    </row>
    <row r="307" spans="17:38" x14ac:dyDescent="0.25">
      <c r="Q307" s="78"/>
      <c r="R307" s="79"/>
      <c r="S307" s="79"/>
      <c r="T307" s="79"/>
      <c r="U307" s="79"/>
      <c r="V307" s="79"/>
      <c r="W307" s="79"/>
      <c r="X307" s="79"/>
      <c r="Y307" s="79"/>
      <c r="Z307" s="79"/>
      <c r="AA307" s="79"/>
      <c r="AB307" s="79"/>
      <c r="AC307" s="79"/>
      <c r="AD307" s="79"/>
      <c r="AE307" s="79"/>
      <c r="AF307" s="79"/>
      <c r="AG307" s="79"/>
      <c r="AH307" s="79"/>
      <c r="AI307" s="79"/>
      <c r="AJ307" s="52"/>
      <c r="AK307" s="52"/>
      <c r="AL307" s="79"/>
    </row>
    <row r="308" spans="17:38" x14ac:dyDescent="0.25">
      <c r="Q308" s="78"/>
      <c r="R308" s="79"/>
      <c r="S308" s="79"/>
      <c r="T308" s="79"/>
      <c r="U308" s="79"/>
      <c r="V308" s="79"/>
      <c r="W308" s="79"/>
      <c r="X308" s="79"/>
      <c r="Y308" s="79"/>
      <c r="Z308" s="79"/>
      <c r="AA308" s="79"/>
      <c r="AB308" s="79"/>
      <c r="AC308" s="79"/>
      <c r="AD308" s="79"/>
      <c r="AE308" s="79"/>
      <c r="AF308" s="79"/>
      <c r="AG308" s="79"/>
      <c r="AH308" s="79"/>
      <c r="AI308" s="79"/>
      <c r="AJ308" s="52"/>
      <c r="AK308" s="52"/>
      <c r="AL308" s="79"/>
    </row>
    <row r="309" spans="17:38" x14ac:dyDescent="0.25">
      <c r="Q309" s="78"/>
      <c r="R309" s="79"/>
      <c r="S309" s="79"/>
      <c r="T309" s="79"/>
      <c r="U309" s="79"/>
      <c r="V309" s="79"/>
      <c r="W309" s="79"/>
      <c r="X309" s="79"/>
      <c r="Y309" s="79"/>
      <c r="Z309" s="79"/>
      <c r="AA309" s="79"/>
      <c r="AB309" s="79"/>
      <c r="AC309" s="79"/>
      <c r="AD309" s="79"/>
      <c r="AE309" s="79"/>
      <c r="AF309" s="79"/>
      <c r="AG309" s="79"/>
      <c r="AH309" s="79"/>
      <c r="AI309" s="79"/>
      <c r="AJ309" s="52"/>
      <c r="AK309" s="52"/>
      <c r="AL309" s="79"/>
    </row>
    <row r="310" spans="17:38" x14ac:dyDescent="0.25">
      <c r="Q310" s="78"/>
      <c r="R310" s="79"/>
      <c r="S310" s="79"/>
      <c r="T310" s="79"/>
      <c r="U310" s="79"/>
      <c r="V310" s="79"/>
      <c r="W310" s="79"/>
      <c r="X310" s="79"/>
      <c r="Y310" s="79"/>
      <c r="Z310" s="79"/>
      <c r="AA310" s="79"/>
      <c r="AB310" s="79"/>
      <c r="AC310" s="79"/>
      <c r="AD310" s="79"/>
      <c r="AE310" s="79"/>
      <c r="AF310" s="79"/>
      <c r="AG310" s="79"/>
      <c r="AH310" s="79"/>
      <c r="AI310" s="79"/>
      <c r="AJ310" s="52"/>
      <c r="AK310" s="52"/>
      <c r="AL310" s="79"/>
    </row>
    <row r="311" spans="17:38" x14ac:dyDescent="0.25">
      <c r="Q311" s="78"/>
      <c r="R311" s="79"/>
      <c r="S311" s="79"/>
      <c r="T311" s="79"/>
      <c r="U311" s="79"/>
      <c r="V311" s="79"/>
      <c r="W311" s="79"/>
      <c r="X311" s="79"/>
      <c r="Y311" s="79"/>
      <c r="Z311" s="79"/>
      <c r="AA311" s="79"/>
      <c r="AB311" s="79"/>
      <c r="AC311" s="79"/>
      <c r="AD311" s="79"/>
      <c r="AE311" s="79"/>
      <c r="AF311" s="79"/>
      <c r="AG311" s="79"/>
      <c r="AH311" s="79"/>
      <c r="AI311" s="79"/>
      <c r="AJ311" s="52"/>
      <c r="AK311" s="52"/>
      <c r="AL311" s="79"/>
    </row>
    <row r="312" spans="17:38" x14ac:dyDescent="0.25">
      <c r="Q312" s="78"/>
      <c r="R312" s="79"/>
      <c r="S312" s="79"/>
      <c r="T312" s="79"/>
      <c r="U312" s="79"/>
      <c r="V312" s="79"/>
      <c r="W312" s="79"/>
      <c r="X312" s="79"/>
      <c r="Y312" s="79"/>
      <c r="Z312" s="79"/>
      <c r="AA312" s="79"/>
      <c r="AB312" s="79"/>
      <c r="AC312" s="79"/>
      <c r="AD312" s="79"/>
      <c r="AE312" s="79"/>
      <c r="AF312" s="79"/>
      <c r="AG312" s="79"/>
      <c r="AH312" s="79"/>
      <c r="AI312" s="79"/>
      <c r="AJ312" s="52"/>
      <c r="AK312" s="52"/>
      <c r="AL312" s="79"/>
    </row>
    <row r="313" spans="17:38" x14ac:dyDescent="0.25">
      <c r="Q313" s="78"/>
      <c r="R313" s="79"/>
      <c r="S313" s="79"/>
      <c r="T313" s="79"/>
      <c r="U313" s="79"/>
      <c r="V313" s="79"/>
      <c r="W313" s="79"/>
      <c r="X313" s="79"/>
      <c r="Y313" s="79"/>
      <c r="Z313" s="79"/>
      <c r="AA313" s="79"/>
      <c r="AB313" s="79"/>
      <c r="AC313" s="79"/>
      <c r="AD313" s="79"/>
      <c r="AE313" s="79"/>
      <c r="AF313" s="79"/>
      <c r="AG313" s="79"/>
      <c r="AH313" s="79"/>
      <c r="AI313" s="79"/>
      <c r="AJ313" s="52"/>
      <c r="AK313" s="52"/>
      <c r="AL313" s="79"/>
    </row>
    <row r="314" spans="17:38" x14ac:dyDescent="0.25">
      <c r="Q314" s="78"/>
      <c r="R314" s="79"/>
      <c r="S314" s="79"/>
      <c r="T314" s="79"/>
      <c r="U314" s="79"/>
      <c r="V314" s="79"/>
      <c r="W314" s="79"/>
      <c r="X314" s="79"/>
      <c r="Y314" s="79"/>
      <c r="Z314" s="79"/>
      <c r="AA314" s="79"/>
      <c r="AB314" s="79"/>
      <c r="AC314" s="79"/>
      <c r="AD314" s="79"/>
      <c r="AE314" s="79"/>
      <c r="AF314" s="79"/>
      <c r="AG314" s="79"/>
      <c r="AH314" s="79"/>
      <c r="AI314" s="79"/>
      <c r="AJ314" s="52"/>
      <c r="AK314" s="52"/>
      <c r="AL314" s="79"/>
    </row>
    <row r="315" spans="17:38" x14ac:dyDescent="0.25">
      <c r="Q315" s="78"/>
      <c r="R315" s="79"/>
      <c r="S315" s="79"/>
      <c r="T315" s="79"/>
      <c r="U315" s="79"/>
      <c r="V315" s="79"/>
      <c r="W315" s="79"/>
      <c r="X315" s="79"/>
      <c r="Y315" s="79"/>
      <c r="Z315" s="79"/>
      <c r="AA315" s="79"/>
      <c r="AB315" s="79"/>
      <c r="AC315" s="79"/>
      <c r="AD315" s="79"/>
      <c r="AE315" s="79"/>
      <c r="AF315" s="79"/>
      <c r="AG315" s="79"/>
      <c r="AH315" s="79"/>
      <c r="AI315" s="79"/>
      <c r="AJ315" s="52"/>
      <c r="AK315" s="52"/>
      <c r="AL315" s="79"/>
    </row>
    <row r="316" spans="17:38" x14ac:dyDescent="0.25">
      <c r="Q316" s="78"/>
      <c r="R316" s="79"/>
      <c r="S316" s="79"/>
      <c r="T316" s="79"/>
      <c r="U316" s="79"/>
      <c r="V316" s="79"/>
      <c r="W316" s="79"/>
      <c r="X316" s="79"/>
      <c r="Y316" s="79"/>
      <c r="Z316" s="79"/>
      <c r="AA316" s="79"/>
      <c r="AB316" s="79"/>
      <c r="AC316" s="79"/>
      <c r="AD316" s="79"/>
      <c r="AE316" s="79"/>
      <c r="AF316" s="79"/>
      <c r="AG316" s="79"/>
      <c r="AH316" s="79"/>
      <c r="AI316" s="79"/>
      <c r="AJ316" s="52"/>
      <c r="AK316" s="52"/>
      <c r="AL316" s="79"/>
    </row>
    <row r="317" spans="17:38" x14ac:dyDescent="0.25">
      <c r="Q317" s="78"/>
      <c r="R317" s="79"/>
      <c r="S317" s="79"/>
      <c r="T317" s="79"/>
      <c r="U317" s="79"/>
      <c r="V317" s="79"/>
      <c r="W317" s="79"/>
      <c r="X317" s="79"/>
      <c r="Y317" s="79"/>
      <c r="Z317" s="79"/>
      <c r="AA317" s="79"/>
      <c r="AB317" s="79"/>
      <c r="AC317" s="79"/>
      <c r="AD317" s="79"/>
      <c r="AE317" s="79"/>
      <c r="AF317" s="79"/>
      <c r="AG317" s="79"/>
      <c r="AH317" s="79"/>
      <c r="AI317" s="79"/>
      <c r="AJ317" s="52"/>
      <c r="AK317" s="52"/>
      <c r="AL317" s="79"/>
    </row>
    <row r="318" spans="17:38" x14ac:dyDescent="0.25">
      <c r="Q318" s="78"/>
      <c r="R318" s="79"/>
      <c r="S318" s="79"/>
      <c r="T318" s="79"/>
      <c r="U318" s="79"/>
      <c r="V318" s="79"/>
      <c r="W318" s="79"/>
      <c r="X318" s="79"/>
      <c r="Y318" s="79"/>
      <c r="Z318" s="79"/>
      <c r="AA318" s="79"/>
      <c r="AB318" s="79"/>
      <c r="AC318" s="79"/>
      <c r="AD318" s="79"/>
      <c r="AE318" s="79"/>
      <c r="AF318" s="79"/>
      <c r="AG318" s="79"/>
      <c r="AH318" s="79"/>
      <c r="AI318" s="79"/>
      <c r="AJ318" s="52"/>
      <c r="AK318" s="52"/>
      <c r="AL318" s="79"/>
    </row>
    <row r="319" spans="17:38" x14ac:dyDescent="0.25">
      <c r="Q319" s="78"/>
      <c r="R319" s="79"/>
      <c r="S319" s="79"/>
      <c r="T319" s="79"/>
      <c r="U319" s="79"/>
      <c r="V319" s="79"/>
      <c r="W319" s="79"/>
      <c r="X319" s="79"/>
      <c r="Y319" s="79"/>
      <c r="Z319" s="79"/>
      <c r="AA319" s="79"/>
      <c r="AB319" s="79"/>
      <c r="AC319" s="79"/>
      <c r="AD319" s="79"/>
      <c r="AE319" s="79"/>
      <c r="AF319" s="79"/>
      <c r="AG319" s="79"/>
      <c r="AH319" s="79"/>
      <c r="AI319" s="79"/>
      <c r="AJ319" s="52"/>
      <c r="AK319" s="52"/>
      <c r="AL319" s="79"/>
    </row>
    <row r="320" spans="17:38" x14ac:dyDescent="0.25">
      <c r="Q320" s="78"/>
      <c r="R320" s="79"/>
      <c r="S320" s="79"/>
      <c r="T320" s="79"/>
      <c r="U320" s="79"/>
      <c r="V320" s="79"/>
      <c r="W320" s="79"/>
      <c r="X320" s="79"/>
      <c r="Y320" s="79"/>
      <c r="Z320" s="79"/>
      <c r="AA320" s="79"/>
      <c r="AB320" s="79"/>
      <c r="AC320" s="79"/>
      <c r="AD320" s="79"/>
      <c r="AE320" s="79"/>
      <c r="AF320" s="79"/>
      <c r="AG320" s="79"/>
      <c r="AH320" s="79"/>
      <c r="AI320" s="79"/>
      <c r="AJ320" s="52"/>
      <c r="AK320" s="52"/>
      <c r="AL320" s="79"/>
    </row>
    <row r="321" spans="17:38" x14ac:dyDescent="0.25">
      <c r="Q321" s="78"/>
      <c r="R321" s="79"/>
      <c r="S321" s="79"/>
      <c r="T321" s="79"/>
      <c r="U321" s="79"/>
      <c r="V321" s="79"/>
      <c r="W321" s="79"/>
      <c r="X321" s="79"/>
      <c r="Y321" s="79"/>
      <c r="Z321" s="79"/>
      <c r="AA321" s="79"/>
      <c r="AB321" s="79"/>
      <c r="AC321" s="79"/>
      <c r="AD321" s="79"/>
      <c r="AE321" s="79"/>
      <c r="AF321" s="79"/>
      <c r="AG321" s="79"/>
      <c r="AH321" s="79"/>
      <c r="AI321" s="79"/>
      <c r="AJ321" s="52"/>
      <c r="AK321" s="52"/>
      <c r="AL321" s="79"/>
    </row>
    <row r="322" spans="17:38" x14ac:dyDescent="0.25">
      <c r="Q322" s="78"/>
      <c r="R322" s="79"/>
      <c r="S322" s="79"/>
      <c r="T322" s="79"/>
      <c r="U322" s="79"/>
      <c r="V322" s="79"/>
      <c r="W322" s="79"/>
      <c r="X322" s="79"/>
      <c r="Y322" s="79"/>
      <c r="Z322" s="79"/>
      <c r="AA322" s="79"/>
      <c r="AB322" s="79"/>
      <c r="AC322" s="79"/>
      <c r="AD322" s="79"/>
      <c r="AE322" s="79"/>
      <c r="AF322" s="79"/>
      <c r="AG322" s="79"/>
      <c r="AH322" s="79"/>
      <c r="AI322" s="79"/>
      <c r="AJ322" s="52"/>
      <c r="AK322" s="52"/>
      <c r="AL322" s="79"/>
    </row>
    <row r="323" spans="17:38" x14ac:dyDescent="0.25">
      <c r="Q323" s="78"/>
      <c r="R323" s="79"/>
      <c r="S323" s="79"/>
      <c r="T323" s="79"/>
      <c r="U323" s="79"/>
      <c r="V323" s="79"/>
      <c r="W323" s="79"/>
      <c r="X323" s="79"/>
      <c r="Y323" s="79"/>
      <c r="Z323" s="79"/>
      <c r="AA323" s="79"/>
      <c r="AB323" s="79"/>
      <c r="AC323" s="79"/>
      <c r="AD323" s="79"/>
      <c r="AE323" s="79"/>
      <c r="AF323" s="79"/>
      <c r="AG323" s="79"/>
      <c r="AH323" s="79"/>
      <c r="AI323" s="79"/>
      <c r="AJ323" s="52"/>
      <c r="AK323" s="52"/>
      <c r="AL323" s="79"/>
    </row>
    <row r="324" spans="17:38" x14ac:dyDescent="0.25">
      <c r="Q324" s="78"/>
      <c r="R324" s="79"/>
      <c r="S324" s="79"/>
      <c r="T324" s="79"/>
      <c r="U324" s="79"/>
      <c r="V324" s="79"/>
      <c r="W324" s="79"/>
      <c r="X324" s="79"/>
      <c r="Y324" s="79"/>
      <c r="Z324" s="79"/>
      <c r="AA324" s="79"/>
      <c r="AB324" s="79"/>
      <c r="AC324" s="79"/>
      <c r="AD324" s="79"/>
      <c r="AE324" s="79"/>
      <c r="AF324" s="79"/>
      <c r="AG324" s="79"/>
      <c r="AH324" s="79"/>
      <c r="AI324" s="79"/>
      <c r="AJ324" s="52"/>
      <c r="AK324" s="52"/>
      <c r="AL324" s="79"/>
    </row>
    <row r="325" spans="17:38" x14ac:dyDescent="0.25">
      <c r="Q325" s="78"/>
      <c r="R325" s="79"/>
      <c r="S325" s="79"/>
      <c r="T325" s="79"/>
      <c r="U325" s="79"/>
      <c r="V325" s="79"/>
      <c r="W325" s="79"/>
      <c r="X325" s="79"/>
      <c r="Y325" s="79"/>
      <c r="Z325" s="79"/>
      <c r="AA325" s="79"/>
      <c r="AB325" s="79"/>
      <c r="AC325" s="79"/>
      <c r="AD325" s="79"/>
      <c r="AE325" s="79"/>
      <c r="AF325" s="79"/>
      <c r="AG325" s="79"/>
      <c r="AH325" s="79"/>
      <c r="AI325" s="79"/>
      <c r="AJ325" s="52"/>
      <c r="AK325" s="52"/>
      <c r="AL325" s="79"/>
    </row>
    <row r="326" spans="17:38" x14ac:dyDescent="0.25">
      <c r="Q326" s="78"/>
      <c r="R326" s="79"/>
      <c r="S326" s="79"/>
      <c r="T326" s="79"/>
      <c r="U326" s="79"/>
      <c r="V326" s="79"/>
      <c r="W326" s="79"/>
      <c r="X326" s="79"/>
      <c r="Y326" s="79"/>
      <c r="Z326" s="79"/>
      <c r="AA326" s="79"/>
      <c r="AB326" s="79"/>
      <c r="AC326" s="79"/>
      <c r="AD326" s="79"/>
      <c r="AE326" s="79"/>
      <c r="AF326" s="79"/>
      <c r="AG326" s="79"/>
      <c r="AH326" s="79"/>
      <c r="AI326" s="79"/>
      <c r="AJ326" s="52"/>
      <c r="AK326" s="52"/>
      <c r="AL326" s="79"/>
    </row>
    <row r="327" spans="17:38" x14ac:dyDescent="0.25">
      <c r="Q327" s="78"/>
      <c r="R327" s="79"/>
      <c r="S327" s="79"/>
      <c r="T327" s="79"/>
      <c r="U327" s="79"/>
      <c r="V327" s="79"/>
      <c r="W327" s="79"/>
      <c r="X327" s="79"/>
      <c r="Y327" s="79"/>
      <c r="Z327" s="79"/>
      <c r="AA327" s="79"/>
      <c r="AB327" s="79"/>
      <c r="AC327" s="79"/>
      <c r="AD327" s="79"/>
      <c r="AE327" s="79"/>
      <c r="AF327" s="79"/>
      <c r="AG327" s="79"/>
      <c r="AH327" s="79"/>
      <c r="AI327" s="79"/>
      <c r="AJ327" s="52"/>
      <c r="AK327" s="52"/>
      <c r="AL327" s="79"/>
    </row>
    <row r="328" spans="17:38" x14ac:dyDescent="0.25">
      <c r="Q328" s="78"/>
      <c r="R328" s="79"/>
      <c r="S328" s="79"/>
      <c r="T328" s="79"/>
      <c r="U328" s="79"/>
      <c r="V328" s="79"/>
      <c r="W328" s="79"/>
      <c r="X328" s="79"/>
      <c r="Y328" s="79"/>
      <c r="Z328" s="79"/>
      <c r="AA328" s="79"/>
      <c r="AB328" s="79"/>
      <c r="AC328" s="79"/>
      <c r="AD328" s="79"/>
      <c r="AE328" s="79"/>
      <c r="AF328" s="79"/>
      <c r="AG328" s="79"/>
      <c r="AH328" s="79"/>
      <c r="AI328" s="79"/>
      <c r="AJ328" s="52"/>
      <c r="AK328" s="52"/>
      <c r="AL328" s="79"/>
    </row>
    <row r="329" spans="17:38" x14ac:dyDescent="0.25">
      <c r="Q329" s="78"/>
      <c r="R329" s="79"/>
      <c r="S329" s="79"/>
      <c r="T329" s="79"/>
      <c r="U329" s="79"/>
      <c r="V329" s="79"/>
      <c r="W329" s="79"/>
      <c r="X329" s="79"/>
      <c r="Y329" s="79"/>
      <c r="Z329" s="79"/>
      <c r="AA329" s="79"/>
      <c r="AB329" s="79"/>
      <c r="AC329" s="79"/>
      <c r="AD329" s="79"/>
      <c r="AE329" s="79"/>
      <c r="AF329" s="79"/>
      <c r="AG329" s="79"/>
      <c r="AH329" s="79"/>
      <c r="AI329" s="79"/>
      <c r="AJ329" s="52"/>
      <c r="AK329" s="52"/>
      <c r="AL329" s="79"/>
    </row>
    <row r="330" spans="17:38" x14ac:dyDescent="0.25">
      <c r="Q330" s="78"/>
      <c r="R330" s="79"/>
      <c r="S330" s="79"/>
      <c r="T330" s="79"/>
      <c r="U330" s="79"/>
      <c r="V330" s="79"/>
      <c r="W330" s="79"/>
      <c r="X330" s="79"/>
      <c r="Y330" s="79"/>
      <c r="Z330" s="79"/>
      <c r="AA330" s="79"/>
      <c r="AB330" s="79"/>
      <c r="AC330" s="79"/>
      <c r="AD330" s="79"/>
      <c r="AE330" s="79"/>
      <c r="AF330" s="79"/>
      <c r="AG330" s="79"/>
      <c r="AH330" s="79"/>
      <c r="AI330" s="79"/>
      <c r="AJ330" s="52"/>
      <c r="AK330" s="52"/>
      <c r="AL330" s="79"/>
    </row>
    <row r="331" spans="17:38" x14ac:dyDescent="0.25">
      <c r="Q331" s="78"/>
      <c r="R331" s="79"/>
      <c r="S331" s="79"/>
      <c r="T331" s="79"/>
      <c r="U331" s="79"/>
      <c r="V331" s="79"/>
      <c r="W331" s="79"/>
      <c r="X331" s="79"/>
      <c r="Y331" s="79"/>
      <c r="Z331" s="79"/>
      <c r="AA331" s="79"/>
      <c r="AB331" s="79"/>
      <c r="AC331" s="79"/>
      <c r="AD331" s="79"/>
      <c r="AE331" s="79"/>
      <c r="AF331" s="79"/>
      <c r="AG331" s="79"/>
      <c r="AH331" s="79"/>
      <c r="AI331" s="79"/>
      <c r="AJ331" s="52"/>
      <c r="AK331" s="52"/>
      <c r="AL331" s="79"/>
    </row>
    <row r="332" spans="17:38" x14ac:dyDescent="0.25">
      <c r="Q332" s="78"/>
      <c r="R332" s="79"/>
      <c r="S332" s="79"/>
      <c r="T332" s="79"/>
      <c r="U332" s="79"/>
      <c r="V332" s="79"/>
      <c r="W332" s="79"/>
      <c r="X332" s="79"/>
      <c r="Y332" s="79"/>
      <c r="Z332" s="79"/>
      <c r="AA332" s="79"/>
      <c r="AB332" s="79"/>
      <c r="AC332" s="79"/>
      <c r="AD332" s="79"/>
      <c r="AE332" s="79"/>
      <c r="AF332" s="79"/>
      <c r="AG332" s="79"/>
      <c r="AH332" s="79"/>
      <c r="AI332" s="79"/>
      <c r="AJ332" s="52"/>
      <c r="AK332" s="52"/>
      <c r="AL332" s="79"/>
    </row>
    <row r="333" spans="17:38" x14ac:dyDescent="0.25">
      <c r="Q333" s="78"/>
      <c r="R333" s="79"/>
      <c r="S333" s="79"/>
      <c r="T333" s="79"/>
      <c r="U333" s="79"/>
      <c r="V333" s="79"/>
      <c r="W333" s="79"/>
      <c r="X333" s="79"/>
      <c r="Y333" s="79"/>
      <c r="Z333" s="79"/>
      <c r="AA333" s="79"/>
      <c r="AB333" s="79"/>
      <c r="AC333" s="79"/>
      <c r="AD333" s="79"/>
      <c r="AE333" s="79"/>
      <c r="AF333" s="79"/>
      <c r="AG333" s="79"/>
      <c r="AH333" s="79"/>
      <c r="AI333" s="79"/>
      <c r="AJ333" s="52"/>
      <c r="AK333" s="52"/>
      <c r="AL333" s="79"/>
    </row>
    <row r="334" spans="17:38" x14ac:dyDescent="0.25">
      <c r="Q334" s="78"/>
      <c r="R334" s="79"/>
      <c r="S334" s="79"/>
      <c r="T334" s="79"/>
      <c r="U334" s="79"/>
      <c r="V334" s="79"/>
      <c r="W334" s="79"/>
      <c r="X334" s="79"/>
      <c r="Y334" s="79"/>
      <c r="Z334" s="79"/>
      <c r="AA334" s="79"/>
      <c r="AB334" s="79"/>
      <c r="AC334" s="79"/>
      <c r="AD334" s="79"/>
      <c r="AE334" s="79"/>
      <c r="AF334" s="79"/>
      <c r="AG334" s="79"/>
      <c r="AH334" s="79"/>
      <c r="AI334" s="79"/>
      <c r="AJ334" s="52"/>
      <c r="AK334" s="52"/>
      <c r="AL334" s="79"/>
    </row>
    <row r="335" spans="17:38" x14ac:dyDescent="0.25">
      <c r="Q335" s="78"/>
      <c r="R335" s="79"/>
      <c r="S335" s="79"/>
      <c r="T335" s="79"/>
      <c r="U335" s="79"/>
      <c r="V335" s="79"/>
      <c r="W335" s="79"/>
      <c r="X335" s="79"/>
      <c r="Y335" s="79"/>
      <c r="Z335" s="79"/>
      <c r="AA335" s="79"/>
      <c r="AB335" s="79"/>
      <c r="AC335" s="79"/>
      <c r="AD335" s="79"/>
      <c r="AE335" s="79"/>
      <c r="AF335" s="79"/>
      <c r="AG335" s="79"/>
      <c r="AH335" s="79"/>
      <c r="AI335" s="79"/>
      <c r="AJ335" s="52"/>
      <c r="AK335" s="52"/>
      <c r="AL335" s="79"/>
    </row>
    <row r="336" spans="17:38" x14ac:dyDescent="0.25">
      <c r="Q336" s="78"/>
      <c r="R336" s="79"/>
      <c r="S336" s="79"/>
      <c r="T336" s="79"/>
      <c r="U336" s="79"/>
      <c r="V336" s="79"/>
      <c r="W336" s="79"/>
      <c r="X336" s="79"/>
      <c r="Y336" s="79"/>
      <c r="Z336" s="79"/>
      <c r="AA336" s="79"/>
      <c r="AB336" s="79"/>
      <c r="AC336" s="79"/>
      <c r="AD336" s="79"/>
      <c r="AE336" s="79"/>
      <c r="AF336" s="79"/>
      <c r="AG336" s="79"/>
      <c r="AH336" s="79"/>
      <c r="AI336" s="79"/>
      <c r="AJ336" s="52"/>
      <c r="AK336" s="52"/>
      <c r="AL336" s="79"/>
    </row>
    <row r="337" spans="17:38" x14ac:dyDescent="0.25">
      <c r="Q337" s="78"/>
      <c r="R337" s="79"/>
      <c r="S337" s="79"/>
      <c r="T337" s="79"/>
      <c r="U337" s="79"/>
      <c r="V337" s="79"/>
      <c r="W337" s="79"/>
      <c r="X337" s="79"/>
      <c r="Y337" s="79"/>
      <c r="Z337" s="79"/>
      <c r="AA337" s="79"/>
      <c r="AB337" s="79"/>
      <c r="AC337" s="79"/>
      <c r="AD337" s="79"/>
      <c r="AE337" s="79"/>
      <c r="AF337" s="79"/>
      <c r="AG337" s="79"/>
      <c r="AH337" s="79"/>
      <c r="AI337" s="79"/>
      <c r="AJ337" s="52"/>
      <c r="AK337" s="52"/>
      <c r="AL337" s="79"/>
    </row>
    <row r="338" spans="17:38" x14ac:dyDescent="0.25">
      <c r="Q338" s="78"/>
      <c r="R338" s="79"/>
      <c r="S338" s="79"/>
      <c r="T338" s="79"/>
      <c r="U338" s="79"/>
      <c r="V338" s="79"/>
      <c r="W338" s="79"/>
      <c r="X338" s="79"/>
      <c r="Y338" s="79"/>
      <c r="Z338" s="79"/>
      <c r="AA338" s="79"/>
      <c r="AB338" s="79"/>
      <c r="AC338" s="79"/>
      <c r="AD338" s="79"/>
      <c r="AE338" s="79"/>
      <c r="AF338" s="79"/>
      <c r="AG338" s="79"/>
      <c r="AH338" s="79"/>
      <c r="AI338" s="79"/>
      <c r="AJ338" s="52"/>
      <c r="AK338" s="52"/>
      <c r="AL338" s="79"/>
    </row>
    <row r="339" spans="17:38" x14ac:dyDescent="0.25">
      <c r="Q339" s="78"/>
      <c r="R339" s="79"/>
      <c r="S339" s="79"/>
      <c r="T339" s="79"/>
      <c r="U339" s="79"/>
      <c r="V339" s="79"/>
      <c r="W339" s="79"/>
      <c r="X339" s="79"/>
      <c r="Y339" s="79"/>
      <c r="Z339" s="79"/>
      <c r="AA339" s="79"/>
      <c r="AB339" s="79"/>
      <c r="AC339" s="79"/>
      <c r="AD339" s="79"/>
      <c r="AE339" s="79"/>
      <c r="AF339" s="79"/>
      <c r="AG339" s="79"/>
      <c r="AH339" s="79"/>
      <c r="AI339" s="79"/>
      <c r="AJ339" s="52"/>
      <c r="AK339" s="52"/>
      <c r="AL339" s="79"/>
    </row>
    <row r="340" spans="17:38" x14ac:dyDescent="0.25">
      <c r="Q340" s="78"/>
      <c r="R340" s="79"/>
      <c r="S340" s="79"/>
      <c r="T340" s="79"/>
      <c r="U340" s="79"/>
      <c r="V340" s="79"/>
      <c r="W340" s="79"/>
      <c r="X340" s="79"/>
      <c r="Y340" s="79"/>
      <c r="Z340" s="79"/>
      <c r="AA340" s="79"/>
      <c r="AB340" s="79"/>
      <c r="AC340" s="79"/>
      <c r="AD340" s="79"/>
      <c r="AE340" s="79"/>
      <c r="AF340" s="79"/>
      <c r="AG340" s="79"/>
      <c r="AH340" s="79"/>
      <c r="AI340" s="79"/>
      <c r="AJ340" s="52"/>
      <c r="AK340" s="52"/>
      <c r="AL340" s="79"/>
    </row>
    <row r="341" spans="17:38" x14ac:dyDescent="0.25">
      <c r="Q341" s="78"/>
      <c r="R341" s="79"/>
      <c r="S341" s="79"/>
      <c r="T341" s="79"/>
      <c r="U341" s="79"/>
      <c r="V341" s="79"/>
      <c r="W341" s="79"/>
      <c r="X341" s="79"/>
      <c r="Y341" s="79"/>
      <c r="Z341" s="79"/>
      <c r="AA341" s="79"/>
      <c r="AB341" s="79"/>
      <c r="AC341" s="79"/>
      <c r="AD341" s="79"/>
      <c r="AE341" s="79"/>
      <c r="AF341" s="79"/>
      <c r="AG341" s="79"/>
      <c r="AH341" s="79"/>
      <c r="AI341" s="79"/>
      <c r="AJ341" s="52"/>
      <c r="AK341" s="52"/>
      <c r="AL341" s="79"/>
    </row>
    <row r="342" spans="17:38" x14ac:dyDescent="0.25">
      <c r="Q342" s="78"/>
      <c r="R342" s="79"/>
      <c r="S342" s="79"/>
      <c r="T342" s="79"/>
      <c r="U342" s="79"/>
      <c r="V342" s="79"/>
      <c r="W342" s="79"/>
      <c r="X342" s="79"/>
      <c r="Y342" s="79"/>
      <c r="Z342" s="79"/>
      <c r="AA342" s="79"/>
      <c r="AB342" s="79"/>
      <c r="AC342" s="79"/>
      <c r="AD342" s="79"/>
      <c r="AE342" s="79"/>
      <c r="AF342" s="79"/>
      <c r="AG342" s="79"/>
      <c r="AH342" s="79"/>
      <c r="AI342" s="79"/>
      <c r="AJ342" s="52"/>
      <c r="AK342" s="52"/>
      <c r="AL342" s="79"/>
    </row>
    <row r="343" spans="17:38" x14ac:dyDescent="0.25">
      <c r="Q343" s="78"/>
      <c r="R343" s="79"/>
      <c r="S343" s="79"/>
      <c r="T343" s="79"/>
      <c r="U343" s="79"/>
      <c r="V343" s="79"/>
      <c r="W343" s="79"/>
      <c r="X343" s="79"/>
      <c r="Y343" s="79"/>
      <c r="Z343" s="79"/>
      <c r="AA343" s="79"/>
      <c r="AB343" s="79"/>
      <c r="AC343" s="79"/>
      <c r="AD343" s="79"/>
      <c r="AE343" s="79"/>
      <c r="AF343" s="79"/>
      <c r="AG343" s="79"/>
      <c r="AH343" s="79"/>
      <c r="AI343" s="79"/>
      <c r="AJ343" s="52"/>
      <c r="AK343" s="52"/>
      <c r="AL343" s="79"/>
    </row>
    <row r="344" spans="17:38" x14ac:dyDescent="0.25">
      <c r="Q344" s="78"/>
      <c r="R344" s="79"/>
      <c r="S344" s="79"/>
      <c r="T344" s="79"/>
      <c r="U344" s="79"/>
      <c r="V344" s="79"/>
      <c r="W344" s="79"/>
      <c r="X344" s="79"/>
      <c r="Y344" s="79"/>
      <c r="Z344" s="79"/>
      <c r="AA344" s="79"/>
      <c r="AB344" s="79"/>
      <c r="AC344" s="79"/>
      <c r="AD344" s="79"/>
      <c r="AE344" s="79"/>
      <c r="AF344" s="79"/>
      <c r="AG344" s="79"/>
      <c r="AH344" s="79"/>
      <c r="AI344" s="79"/>
      <c r="AJ344" s="52"/>
      <c r="AK344" s="52"/>
      <c r="AL344" s="79"/>
    </row>
    <row r="345" spans="17:38" x14ac:dyDescent="0.25">
      <c r="Q345" s="78"/>
      <c r="R345" s="79"/>
      <c r="S345" s="79"/>
      <c r="T345" s="79"/>
      <c r="U345" s="79"/>
      <c r="V345" s="79"/>
      <c r="W345" s="79"/>
      <c r="X345" s="79"/>
      <c r="Y345" s="79"/>
      <c r="Z345" s="79"/>
      <c r="AA345" s="79"/>
      <c r="AB345" s="79"/>
      <c r="AC345" s="79"/>
      <c r="AD345" s="79"/>
      <c r="AE345" s="79"/>
      <c r="AF345" s="79"/>
      <c r="AG345" s="79"/>
      <c r="AH345" s="79"/>
      <c r="AI345" s="79"/>
      <c r="AJ345" s="52"/>
      <c r="AK345" s="52"/>
      <c r="AL345" s="79"/>
    </row>
    <row r="346" spans="17:38" x14ac:dyDescent="0.25">
      <c r="Q346" s="78"/>
      <c r="R346" s="79"/>
      <c r="S346" s="79"/>
      <c r="T346" s="79"/>
      <c r="U346" s="79"/>
      <c r="V346" s="79"/>
      <c r="W346" s="79"/>
      <c r="X346" s="79"/>
      <c r="Y346" s="79"/>
      <c r="Z346" s="79"/>
      <c r="AA346" s="79"/>
      <c r="AB346" s="79"/>
      <c r="AC346" s="79"/>
      <c r="AD346" s="79"/>
      <c r="AE346" s="79"/>
      <c r="AF346" s="79"/>
      <c r="AG346" s="79"/>
      <c r="AH346" s="79"/>
      <c r="AI346" s="79"/>
      <c r="AJ346" s="52"/>
      <c r="AK346" s="52"/>
      <c r="AL346" s="79"/>
    </row>
    <row r="347" spans="17:38" x14ac:dyDescent="0.25">
      <c r="Q347" s="78"/>
      <c r="R347" s="79"/>
      <c r="S347" s="79"/>
      <c r="T347" s="79"/>
      <c r="U347" s="79"/>
      <c r="V347" s="79"/>
      <c r="W347" s="79"/>
      <c r="X347" s="79"/>
      <c r="Y347" s="79"/>
      <c r="Z347" s="79"/>
      <c r="AA347" s="79"/>
      <c r="AB347" s="79"/>
      <c r="AC347" s="79"/>
      <c r="AD347" s="79"/>
      <c r="AE347" s="79"/>
      <c r="AF347" s="79"/>
      <c r="AG347" s="79"/>
      <c r="AH347" s="79"/>
      <c r="AI347" s="79"/>
      <c r="AJ347" s="52"/>
      <c r="AK347" s="52"/>
      <c r="AL347" s="79"/>
    </row>
    <row r="348" spans="17:38" x14ac:dyDescent="0.25">
      <c r="Q348" s="78"/>
      <c r="R348" s="79"/>
      <c r="S348" s="79"/>
      <c r="T348" s="79"/>
      <c r="U348" s="79"/>
      <c r="V348" s="79"/>
      <c r="W348" s="79"/>
      <c r="X348" s="79"/>
      <c r="Y348" s="79"/>
      <c r="Z348" s="79"/>
      <c r="AA348" s="79"/>
      <c r="AB348" s="79"/>
      <c r="AC348" s="79"/>
      <c r="AD348" s="79"/>
      <c r="AE348" s="79"/>
      <c r="AF348" s="79"/>
      <c r="AG348" s="79"/>
      <c r="AH348" s="79"/>
      <c r="AI348" s="79"/>
      <c r="AJ348" s="52"/>
      <c r="AK348" s="52"/>
      <c r="AL348" s="79"/>
    </row>
    <row r="349" spans="17:38" x14ac:dyDescent="0.25">
      <c r="Q349" s="78"/>
      <c r="R349" s="79"/>
      <c r="S349" s="79"/>
      <c r="T349" s="79"/>
      <c r="U349" s="79"/>
      <c r="V349" s="79"/>
      <c r="W349" s="79"/>
      <c r="X349" s="79"/>
      <c r="Y349" s="79"/>
      <c r="Z349" s="79"/>
      <c r="AA349" s="79"/>
      <c r="AB349" s="79"/>
      <c r="AC349" s="79"/>
      <c r="AD349" s="79"/>
      <c r="AE349" s="79"/>
      <c r="AF349" s="79"/>
      <c r="AG349" s="79"/>
      <c r="AH349" s="79"/>
      <c r="AI349" s="79"/>
      <c r="AJ349" s="52"/>
      <c r="AK349" s="52"/>
      <c r="AL349" s="79"/>
    </row>
    <row r="350" spans="17:38" x14ac:dyDescent="0.25">
      <c r="Q350" s="78"/>
      <c r="R350" s="79"/>
      <c r="S350" s="79"/>
      <c r="T350" s="79"/>
      <c r="U350" s="79"/>
      <c r="V350" s="79"/>
      <c r="W350" s="79"/>
      <c r="X350" s="79"/>
      <c r="Y350" s="79"/>
      <c r="Z350" s="79"/>
      <c r="AA350" s="79"/>
      <c r="AB350" s="79"/>
      <c r="AC350" s="79"/>
      <c r="AD350" s="79"/>
      <c r="AE350" s="79"/>
      <c r="AF350" s="79"/>
      <c r="AG350" s="79"/>
      <c r="AH350" s="79"/>
      <c r="AI350" s="79"/>
      <c r="AJ350" s="52"/>
      <c r="AK350" s="52"/>
      <c r="AL350" s="79"/>
    </row>
    <row r="351" spans="17:38" x14ac:dyDescent="0.25">
      <c r="Q351" s="78"/>
      <c r="R351" s="79"/>
      <c r="S351" s="79"/>
      <c r="T351" s="79"/>
      <c r="U351" s="79"/>
      <c r="V351" s="79"/>
      <c r="W351" s="79"/>
      <c r="X351" s="79"/>
      <c r="Y351" s="79"/>
      <c r="Z351" s="79"/>
      <c r="AA351" s="79"/>
      <c r="AB351" s="79"/>
      <c r="AC351" s="79"/>
      <c r="AD351" s="79"/>
      <c r="AE351" s="79"/>
      <c r="AF351" s="79"/>
      <c r="AG351" s="79"/>
      <c r="AH351" s="79"/>
      <c r="AI351" s="79"/>
      <c r="AJ351" s="52"/>
      <c r="AK351" s="52"/>
      <c r="AL351" s="79"/>
    </row>
    <row r="352" spans="17:38" x14ac:dyDescent="0.25">
      <c r="Q352" s="78"/>
      <c r="R352" s="79"/>
      <c r="S352" s="79"/>
      <c r="T352" s="79"/>
      <c r="U352" s="79"/>
      <c r="V352" s="79"/>
      <c r="W352" s="79"/>
      <c r="X352" s="79"/>
      <c r="Y352" s="79"/>
      <c r="Z352" s="79"/>
      <c r="AA352" s="79"/>
      <c r="AB352" s="79"/>
      <c r="AC352" s="79"/>
      <c r="AD352" s="79"/>
      <c r="AE352" s="79"/>
      <c r="AF352" s="79"/>
      <c r="AG352" s="79"/>
      <c r="AH352" s="79"/>
      <c r="AI352" s="79"/>
      <c r="AJ352" s="52"/>
      <c r="AK352" s="52"/>
      <c r="AL352" s="79"/>
    </row>
    <row r="353" spans="17:38" x14ac:dyDescent="0.25">
      <c r="Q353" s="78"/>
      <c r="R353" s="79"/>
      <c r="S353" s="79"/>
      <c r="T353" s="79"/>
      <c r="U353" s="79"/>
      <c r="V353" s="79"/>
      <c r="W353" s="79"/>
      <c r="X353" s="79"/>
      <c r="Y353" s="79"/>
      <c r="Z353" s="79"/>
      <c r="AA353" s="79"/>
      <c r="AB353" s="79"/>
      <c r="AC353" s="79"/>
      <c r="AD353" s="79"/>
      <c r="AE353" s="79"/>
      <c r="AF353" s="79"/>
      <c r="AG353" s="79"/>
      <c r="AH353" s="79"/>
      <c r="AI353" s="79"/>
      <c r="AJ353" s="52"/>
      <c r="AK353" s="52"/>
      <c r="AL353" s="79"/>
    </row>
    <row r="354" spans="17:38" x14ac:dyDescent="0.25">
      <c r="Q354" s="78"/>
      <c r="R354" s="79"/>
      <c r="S354" s="79"/>
      <c r="T354" s="79"/>
      <c r="U354" s="79"/>
      <c r="V354" s="79"/>
      <c r="W354" s="79"/>
      <c r="X354" s="79"/>
      <c r="Y354" s="79"/>
      <c r="Z354" s="79"/>
      <c r="AA354" s="79"/>
      <c r="AB354" s="79"/>
      <c r="AC354" s="79"/>
      <c r="AD354" s="79"/>
      <c r="AE354" s="79"/>
      <c r="AF354" s="79"/>
      <c r="AG354" s="79"/>
      <c r="AH354" s="79"/>
      <c r="AI354" s="79"/>
      <c r="AJ354" s="52"/>
      <c r="AK354" s="52"/>
      <c r="AL354" s="79"/>
    </row>
    <row r="355" spans="17:38" x14ac:dyDescent="0.25">
      <c r="Q355" s="78"/>
      <c r="R355" s="79"/>
      <c r="S355" s="79"/>
      <c r="T355" s="79"/>
      <c r="U355" s="79"/>
      <c r="V355" s="79"/>
      <c r="W355" s="79"/>
      <c r="X355" s="79"/>
      <c r="Y355" s="79"/>
      <c r="Z355" s="79"/>
      <c r="AA355" s="79"/>
      <c r="AB355" s="79"/>
      <c r="AC355" s="79"/>
      <c r="AD355" s="79"/>
      <c r="AE355" s="79"/>
      <c r="AF355" s="79"/>
      <c r="AG355" s="79"/>
      <c r="AH355" s="79"/>
      <c r="AI355" s="79"/>
      <c r="AJ355" s="52"/>
      <c r="AK355" s="52"/>
      <c r="AL355" s="79"/>
    </row>
    <row r="356" spans="17:38" x14ac:dyDescent="0.25">
      <c r="Q356" s="78"/>
      <c r="R356" s="79"/>
      <c r="S356" s="79"/>
      <c r="T356" s="79"/>
      <c r="U356" s="79"/>
      <c r="V356" s="79"/>
      <c r="W356" s="79"/>
      <c r="X356" s="79"/>
      <c r="Y356" s="79"/>
      <c r="Z356" s="79"/>
      <c r="AA356" s="79"/>
      <c r="AB356" s="79"/>
      <c r="AC356" s="79"/>
      <c r="AD356" s="79"/>
      <c r="AE356" s="79"/>
      <c r="AF356" s="79"/>
      <c r="AG356" s="79"/>
      <c r="AH356" s="79"/>
      <c r="AI356" s="79"/>
      <c r="AJ356" s="52"/>
      <c r="AK356" s="52"/>
      <c r="AL356" s="79"/>
    </row>
    <row r="357" spans="17:38" x14ac:dyDescent="0.25">
      <c r="Q357" s="78"/>
      <c r="R357" s="79"/>
      <c r="S357" s="79"/>
      <c r="T357" s="79"/>
      <c r="U357" s="79"/>
      <c r="V357" s="79"/>
      <c r="W357" s="79"/>
      <c r="X357" s="79"/>
      <c r="Y357" s="79"/>
      <c r="Z357" s="79"/>
      <c r="AA357" s="79"/>
      <c r="AB357" s="79"/>
      <c r="AC357" s="79"/>
      <c r="AD357" s="79"/>
      <c r="AE357" s="79"/>
      <c r="AF357" s="79"/>
      <c r="AG357" s="79"/>
      <c r="AH357" s="79"/>
      <c r="AI357" s="79"/>
      <c r="AJ357" s="52"/>
      <c r="AK357" s="52"/>
      <c r="AL357" s="79"/>
    </row>
    <row r="358" spans="17:38" x14ac:dyDescent="0.25">
      <c r="Q358" s="78"/>
      <c r="R358" s="79"/>
      <c r="S358" s="79"/>
      <c r="T358" s="79"/>
      <c r="U358" s="79"/>
      <c r="V358" s="79"/>
      <c r="W358" s="79"/>
      <c r="X358" s="79"/>
      <c r="Y358" s="79"/>
      <c r="Z358" s="79"/>
      <c r="AA358" s="79"/>
      <c r="AB358" s="79"/>
      <c r="AC358" s="79"/>
      <c r="AD358" s="79"/>
      <c r="AE358" s="79"/>
      <c r="AF358" s="79"/>
      <c r="AG358" s="79"/>
      <c r="AH358" s="79"/>
      <c r="AI358" s="79"/>
      <c r="AJ358" s="52"/>
      <c r="AK358" s="52"/>
      <c r="AL358" s="79"/>
    </row>
    <row r="359" spans="17:38" x14ac:dyDescent="0.25">
      <c r="Q359" s="78"/>
      <c r="R359" s="79"/>
      <c r="S359" s="79"/>
      <c r="T359" s="79"/>
      <c r="U359" s="79"/>
      <c r="V359" s="79"/>
      <c r="W359" s="79"/>
      <c r="X359" s="79"/>
      <c r="Y359" s="79"/>
      <c r="Z359" s="79"/>
      <c r="AA359" s="79"/>
      <c r="AB359" s="79"/>
      <c r="AC359" s="79"/>
      <c r="AD359" s="79"/>
      <c r="AE359" s="79"/>
      <c r="AF359" s="79"/>
      <c r="AG359" s="79"/>
      <c r="AH359" s="79"/>
      <c r="AI359" s="79"/>
      <c r="AJ359" s="52"/>
      <c r="AK359" s="52"/>
      <c r="AL359" s="79"/>
    </row>
    <row r="360" spans="17:38" x14ac:dyDescent="0.25">
      <c r="Q360" s="78"/>
      <c r="R360" s="79"/>
      <c r="S360" s="79"/>
      <c r="T360" s="79"/>
      <c r="U360" s="79"/>
      <c r="V360" s="79"/>
      <c r="W360" s="79"/>
      <c r="X360" s="79"/>
      <c r="Y360" s="79"/>
      <c r="Z360" s="79"/>
      <c r="AA360" s="79"/>
      <c r="AB360" s="79"/>
      <c r="AC360" s="79"/>
      <c r="AD360" s="79"/>
      <c r="AE360" s="79"/>
      <c r="AF360" s="79"/>
      <c r="AG360" s="79"/>
      <c r="AH360" s="79"/>
      <c r="AI360" s="79"/>
      <c r="AJ360" s="52"/>
      <c r="AK360" s="52"/>
      <c r="AL360" s="79"/>
    </row>
    <row r="361" spans="17:38" x14ac:dyDescent="0.25">
      <c r="Q361" s="78"/>
      <c r="R361" s="79"/>
      <c r="S361" s="79"/>
      <c r="T361" s="79"/>
      <c r="U361" s="79"/>
      <c r="V361" s="79"/>
      <c r="W361" s="79"/>
      <c r="X361" s="79"/>
      <c r="Y361" s="79"/>
      <c r="Z361" s="79"/>
      <c r="AA361" s="79"/>
      <c r="AB361" s="79"/>
      <c r="AC361" s="79"/>
      <c r="AD361" s="79"/>
      <c r="AE361" s="79"/>
      <c r="AF361" s="79"/>
      <c r="AG361" s="79"/>
      <c r="AH361" s="79"/>
      <c r="AI361" s="79"/>
      <c r="AJ361" s="52"/>
      <c r="AK361" s="52"/>
      <c r="AL361" s="79"/>
    </row>
    <row r="362" spans="17:38" x14ac:dyDescent="0.25">
      <c r="Q362" s="78"/>
      <c r="R362" s="79"/>
      <c r="S362" s="79"/>
      <c r="T362" s="79"/>
      <c r="U362" s="79"/>
      <c r="V362" s="79"/>
      <c r="W362" s="79"/>
      <c r="X362" s="79"/>
      <c r="Y362" s="79"/>
      <c r="Z362" s="79"/>
      <c r="AA362" s="79"/>
      <c r="AB362" s="79"/>
      <c r="AC362" s="79"/>
      <c r="AD362" s="79"/>
      <c r="AE362" s="79"/>
      <c r="AF362" s="79"/>
      <c r="AG362" s="79"/>
      <c r="AH362" s="79"/>
      <c r="AI362" s="79"/>
      <c r="AJ362" s="52"/>
      <c r="AK362" s="52"/>
      <c r="AL362" s="79"/>
    </row>
    <row r="363" spans="17:38" x14ac:dyDescent="0.25">
      <c r="Q363" s="78"/>
      <c r="R363" s="79"/>
      <c r="S363" s="79"/>
      <c r="T363" s="79"/>
      <c r="U363" s="79"/>
      <c r="V363" s="79"/>
      <c r="W363" s="79"/>
      <c r="X363" s="79"/>
      <c r="Y363" s="79"/>
      <c r="Z363" s="79"/>
      <c r="AA363" s="79"/>
      <c r="AB363" s="79"/>
      <c r="AC363" s="79"/>
      <c r="AD363" s="79"/>
      <c r="AE363" s="79"/>
      <c r="AF363" s="79"/>
      <c r="AG363" s="79"/>
      <c r="AH363" s="79"/>
      <c r="AI363" s="79"/>
      <c r="AJ363" s="52"/>
      <c r="AK363" s="52"/>
      <c r="AL363" s="79"/>
    </row>
    <row r="364" spans="17:38" x14ac:dyDescent="0.25">
      <c r="Q364" s="78"/>
      <c r="R364" s="79"/>
      <c r="S364" s="79"/>
      <c r="T364" s="79"/>
      <c r="U364" s="79"/>
      <c r="V364" s="79"/>
      <c r="W364" s="79"/>
      <c r="X364" s="79"/>
      <c r="Y364" s="79"/>
      <c r="Z364" s="79"/>
      <c r="AA364" s="79"/>
      <c r="AB364" s="79"/>
      <c r="AC364" s="79"/>
      <c r="AD364" s="79"/>
      <c r="AE364" s="79"/>
      <c r="AF364" s="79"/>
      <c r="AG364" s="79"/>
      <c r="AH364" s="79"/>
      <c r="AI364" s="79"/>
      <c r="AJ364" s="52"/>
      <c r="AK364" s="52"/>
      <c r="AL364" s="79"/>
    </row>
    <row r="365" spans="17:38" x14ac:dyDescent="0.25">
      <c r="Q365" s="78"/>
      <c r="R365" s="79"/>
      <c r="S365" s="79"/>
      <c r="T365" s="79"/>
      <c r="U365" s="79"/>
      <c r="V365" s="79"/>
      <c r="W365" s="79"/>
      <c r="X365" s="79"/>
      <c r="Y365" s="79"/>
      <c r="Z365" s="79"/>
      <c r="AA365" s="79"/>
      <c r="AB365" s="79"/>
      <c r="AC365" s="79"/>
      <c r="AD365" s="79"/>
      <c r="AE365" s="79"/>
      <c r="AF365" s="79"/>
      <c r="AG365" s="79"/>
      <c r="AH365" s="79"/>
      <c r="AI365" s="79"/>
      <c r="AJ365" s="52"/>
      <c r="AK365" s="52"/>
      <c r="AL365" s="79"/>
    </row>
    <row r="366" spans="17:38" x14ac:dyDescent="0.25">
      <c r="Q366" s="78"/>
      <c r="R366" s="79"/>
      <c r="S366" s="79"/>
      <c r="T366" s="79"/>
      <c r="U366" s="79"/>
      <c r="V366" s="79"/>
      <c r="W366" s="79"/>
      <c r="X366" s="79"/>
      <c r="Y366" s="79"/>
      <c r="Z366" s="79"/>
      <c r="AA366" s="79"/>
      <c r="AB366" s="79"/>
      <c r="AC366" s="79"/>
      <c r="AD366" s="79"/>
      <c r="AE366" s="79"/>
      <c r="AF366" s="79"/>
      <c r="AG366" s="79"/>
      <c r="AH366" s="79"/>
      <c r="AI366" s="79"/>
      <c r="AJ366" s="52"/>
      <c r="AK366" s="52"/>
      <c r="AL366" s="79"/>
    </row>
    <row r="367" spans="17:38" x14ac:dyDescent="0.25">
      <c r="Q367" s="78"/>
      <c r="R367" s="79"/>
      <c r="S367" s="79"/>
      <c r="T367" s="79"/>
      <c r="U367" s="79"/>
      <c r="V367" s="79"/>
      <c r="W367" s="79"/>
      <c r="X367" s="79"/>
      <c r="Y367" s="79"/>
      <c r="Z367" s="79"/>
      <c r="AA367" s="79"/>
      <c r="AB367" s="79"/>
      <c r="AC367" s="79"/>
      <c r="AD367" s="79"/>
      <c r="AE367" s="79"/>
      <c r="AF367" s="79"/>
      <c r="AG367" s="79"/>
      <c r="AH367" s="79"/>
      <c r="AI367" s="79"/>
      <c r="AJ367" s="52"/>
      <c r="AK367" s="52"/>
      <c r="AL367" s="79"/>
    </row>
    <row r="368" spans="17:38" x14ac:dyDescent="0.25">
      <c r="Q368" s="78"/>
      <c r="R368" s="79"/>
      <c r="S368" s="79"/>
      <c r="T368" s="79"/>
      <c r="U368" s="79"/>
      <c r="V368" s="79"/>
      <c r="W368" s="79"/>
      <c r="X368" s="79"/>
      <c r="Y368" s="79"/>
      <c r="Z368" s="79"/>
      <c r="AA368" s="79"/>
      <c r="AB368" s="79"/>
      <c r="AC368" s="79"/>
      <c r="AD368" s="79"/>
      <c r="AE368" s="79"/>
      <c r="AF368" s="79"/>
      <c r="AG368" s="79"/>
      <c r="AH368" s="79"/>
      <c r="AI368" s="79"/>
      <c r="AJ368" s="52"/>
      <c r="AK368" s="52"/>
      <c r="AL368" s="79"/>
    </row>
    <row r="369" spans="17:38" x14ac:dyDescent="0.25">
      <c r="Q369" s="78"/>
      <c r="R369" s="79"/>
      <c r="S369" s="79"/>
      <c r="T369" s="79"/>
      <c r="U369" s="79"/>
      <c r="V369" s="79"/>
      <c r="W369" s="79"/>
      <c r="X369" s="79"/>
      <c r="Y369" s="79"/>
      <c r="Z369" s="79"/>
      <c r="AA369" s="79"/>
      <c r="AB369" s="79"/>
      <c r="AC369" s="79"/>
      <c r="AD369" s="79"/>
      <c r="AE369" s="79"/>
      <c r="AF369" s="79"/>
      <c r="AG369" s="79"/>
      <c r="AH369" s="79"/>
      <c r="AI369" s="79"/>
      <c r="AJ369" s="52"/>
      <c r="AK369" s="52"/>
      <c r="AL369" s="79"/>
    </row>
    <row r="370" spans="17:38" x14ac:dyDescent="0.25">
      <c r="Q370" s="78"/>
      <c r="R370" s="79"/>
      <c r="S370" s="79"/>
      <c r="T370" s="79"/>
      <c r="U370" s="79"/>
      <c r="V370" s="79"/>
      <c r="W370" s="79"/>
      <c r="X370" s="79"/>
      <c r="Y370" s="79"/>
      <c r="Z370" s="79"/>
      <c r="AA370" s="79"/>
      <c r="AB370" s="79"/>
      <c r="AC370" s="79"/>
      <c r="AD370" s="79"/>
      <c r="AE370" s="79"/>
      <c r="AF370" s="79"/>
      <c r="AG370" s="79"/>
      <c r="AH370" s="79"/>
      <c r="AI370" s="79"/>
      <c r="AJ370" s="52"/>
      <c r="AK370" s="52"/>
      <c r="AL370" s="79"/>
    </row>
    <row r="371" spans="17:38" x14ac:dyDescent="0.25">
      <c r="Q371" s="78"/>
      <c r="R371" s="79"/>
      <c r="S371" s="79"/>
      <c r="T371" s="79"/>
      <c r="U371" s="79"/>
      <c r="V371" s="79"/>
      <c r="W371" s="79"/>
      <c r="X371" s="79"/>
      <c r="Y371" s="79"/>
      <c r="Z371" s="79"/>
      <c r="AA371" s="79"/>
      <c r="AB371" s="79"/>
      <c r="AC371" s="79"/>
      <c r="AD371" s="79"/>
      <c r="AE371" s="79"/>
      <c r="AF371" s="79"/>
      <c r="AG371" s="79"/>
      <c r="AH371" s="79"/>
      <c r="AI371" s="79"/>
      <c r="AJ371" s="52"/>
      <c r="AK371" s="52"/>
      <c r="AL371" s="79"/>
    </row>
    <row r="372" spans="17:38" x14ac:dyDescent="0.25">
      <c r="Q372" s="78"/>
      <c r="R372" s="79"/>
      <c r="S372" s="79"/>
      <c r="T372" s="79"/>
      <c r="U372" s="79"/>
      <c r="V372" s="79"/>
      <c r="W372" s="79"/>
      <c r="X372" s="79"/>
      <c r="Y372" s="79"/>
      <c r="Z372" s="79"/>
      <c r="AA372" s="79"/>
      <c r="AB372" s="79"/>
      <c r="AC372" s="79"/>
      <c r="AD372" s="79"/>
      <c r="AE372" s="79"/>
      <c r="AF372" s="79"/>
      <c r="AG372" s="79"/>
      <c r="AH372" s="79"/>
      <c r="AI372" s="79"/>
      <c r="AJ372" s="52"/>
      <c r="AK372" s="52"/>
      <c r="AL372" s="79"/>
    </row>
    <row r="373" spans="17:38" x14ac:dyDescent="0.25">
      <c r="Q373" s="78"/>
      <c r="R373" s="79"/>
      <c r="S373" s="79"/>
      <c r="T373" s="79"/>
      <c r="U373" s="79"/>
      <c r="V373" s="79"/>
      <c r="W373" s="79"/>
      <c r="X373" s="79"/>
      <c r="Y373" s="79"/>
      <c r="Z373" s="79"/>
      <c r="AA373" s="79"/>
      <c r="AB373" s="79"/>
      <c r="AC373" s="79"/>
      <c r="AD373" s="79"/>
      <c r="AE373" s="79"/>
      <c r="AF373" s="79"/>
      <c r="AG373" s="79"/>
      <c r="AH373" s="79"/>
      <c r="AI373" s="79"/>
      <c r="AJ373" s="52"/>
      <c r="AK373" s="52"/>
      <c r="AL373" s="79"/>
    </row>
    <row r="374" spans="17:38" x14ac:dyDescent="0.25">
      <c r="Q374" s="78"/>
      <c r="R374" s="79"/>
      <c r="S374" s="79"/>
      <c r="T374" s="79"/>
      <c r="U374" s="79"/>
      <c r="V374" s="79"/>
      <c r="W374" s="79"/>
      <c r="X374" s="79"/>
      <c r="Y374" s="79"/>
      <c r="Z374" s="79"/>
      <c r="AA374" s="79"/>
      <c r="AB374" s="79"/>
      <c r="AC374" s="79"/>
      <c r="AD374" s="79"/>
      <c r="AE374" s="79"/>
      <c r="AF374" s="79"/>
      <c r="AG374" s="79"/>
      <c r="AH374" s="79"/>
      <c r="AI374" s="79"/>
      <c r="AJ374" s="52"/>
      <c r="AK374" s="52"/>
      <c r="AL374" s="79"/>
    </row>
    <row r="375" spans="17:38" x14ac:dyDescent="0.25">
      <c r="Q375" s="78"/>
      <c r="R375" s="79"/>
      <c r="S375" s="79"/>
      <c r="T375" s="79"/>
      <c r="U375" s="79"/>
      <c r="V375" s="79"/>
      <c r="W375" s="79"/>
      <c r="X375" s="79"/>
      <c r="Y375" s="79"/>
      <c r="Z375" s="79"/>
      <c r="AA375" s="79"/>
      <c r="AB375" s="79"/>
      <c r="AC375" s="79"/>
      <c r="AD375" s="79"/>
      <c r="AE375" s="79"/>
      <c r="AF375" s="79"/>
      <c r="AG375" s="79"/>
      <c r="AH375" s="79"/>
      <c r="AI375" s="79"/>
      <c r="AJ375" s="52"/>
      <c r="AK375" s="52"/>
      <c r="AL375" s="79"/>
    </row>
    <row r="376" spans="17:38" x14ac:dyDescent="0.25">
      <c r="Q376" s="78"/>
      <c r="R376" s="79"/>
      <c r="S376" s="79"/>
      <c r="T376" s="79"/>
      <c r="U376" s="79"/>
      <c r="V376" s="79"/>
      <c r="W376" s="79"/>
      <c r="X376" s="79"/>
      <c r="Y376" s="79"/>
      <c r="Z376" s="79"/>
      <c r="AA376" s="79"/>
      <c r="AB376" s="79"/>
      <c r="AC376" s="79"/>
      <c r="AD376" s="79"/>
      <c r="AE376" s="79"/>
      <c r="AF376" s="79"/>
      <c r="AG376" s="79"/>
      <c r="AH376" s="79"/>
      <c r="AI376" s="79"/>
      <c r="AJ376" s="52"/>
      <c r="AK376" s="52"/>
      <c r="AL376" s="79"/>
    </row>
    <row r="377" spans="17:38" x14ac:dyDescent="0.25">
      <c r="Q377" s="78"/>
      <c r="R377" s="79"/>
      <c r="S377" s="79"/>
      <c r="T377" s="79"/>
      <c r="U377" s="79"/>
      <c r="V377" s="79"/>
      <c r="W377" s="79"/>
      <c r="X377" s="79"/>
      <c r="Y377" s="79"/>
      <c r="Z377" s="79"/>
      <c r="AA377" s="79"/>
      <c r="AB377" s="79"/>
      <c r="AC377" s="79"/>
      <c r="AD377" s="79"/>
      <c r="AE377" s="79"/>
      <c r="AF377" s="79"/>
      <c r="AG377" s="79"/>
      <c r="AH377" s="79"/>
      <c r="AI377" s="79"/>
      <c r="AJ377" s="52"/>
      <c r="AK377" s="52"/>
      <c r="AL377" s="79"/>
    </row>
    <row r="378" spans="17:38" x14ac:dyDescent="0.25">
      <c r="Q378" s="78"/>
      <c r="R378" s="79"/>
      <c r="S378" s="79"/>
      <c r="T378" s="79"/>
      <c r="U378" s="79"/>
      <c r="V378" s="79"/>
      <c r="W378" s="79"/>
      <c r="X378" s="79"/>
      <c r="Y378" s="79"/>
      <c r="Z378" s="79"/>
      <c r="AA378" s="79"/>
      <c r="AB378" s="79"/>
      <c r="AC378" s="79"/>
      <c r="AD378" s="79"/>
      <c r="AE378" s="79"/>
      <c r="AF378" s="79"/>
      <c r="AG378" s="79"/>
      <c r="AH378" s="79"/>
      <c r="AI378" s="79"/>
      <c r="AJ378" s="52"/>
      <c r="AK378" s="52"/>
      <c r="AL378" s="79"/>
    </row>
    <row r="379" spans="17:38" x14ac:dyDescent="0.25">
      <c r="Q379" s="78"/>
      <c r="R379" s="79"/>
      <c r="S379" s="79"/>
      <c r="T379" s="79"/>
      <c r="U379" s="79"/>
      <c r="V379" s="79"/>
      <c r="W379" s="79"/>
      <c r="X379" s="79"/>
      <c r="Y379" s="79"/>
      <c r="Z379" s="79"/>
      <c r="AA379" s="79"/>
      <c r="AB379" s="79"/>
      <c r="AC379" s="79"/>
      <c r="AD379" s="79"/>
      <c r="AE379" s="79"/>
      <c r="AF379" s="79"/>
      <c r="AG379" s="79"/>
      <c r="AH379" s="79"/>
      <c r="AI379" s="79"/>
      <c r="AJ379" s="52"/>
      <c r="AK379" s="52"/>
      <c r="AL379" s="79"/>
    </row>
    <row r="380" spans="17:38" x14ac:dyDescent="0.25">
      <c r="Q380" s="78"/>
      <c r="R380" s="79"/>
      <c r="S380" s="79"/>
      <c r="T380" s="79"/>
      <c r="U380" s="79"/>
      <c r="V380" s="79"/>
      <c r="W380" s="79"/>
      <c r="X380" s="79"/>
      <c r="Y380" s="79"/>
      <c r="Z380" s="79"/>
      <c r="AA380" s="79"/>
      <c r="AB380" s="79"/>
      <c r="AC380" s="79"/>
      <c r="AD380" s="79"/>
      <c r="AE380" s="79"/>
      <c r="AF380" s="79"/>
      <c r="AG380" s="79"/>
      <c r="AH380" s="79"/>
      <c r="AI380" s="79"/>
      <c r="AJ380" s="52"/>
      <c r="AK380" s="52"/>
      <c r="AL380" s="79"/>
    </row>
    <row r="381" spans="17:38" x14ac:dyDescent="0.25">
      <c r="Q381" s="78"/>
      <c r="R381" s="79"/>
      <c r="S381" s="79"/>
      <c r="T381" s="79"/>
      <c r="U381" s="79"/>
      <c r="V381" s="79"/>
      <c r="W381" s="79"/>
      <c r="X381" s="79"/>
      <c r="Y381" s="79"/>
      <c r="Z381" s="79"/>
      <c r="AA381" s="79"/>
      <c r="AB381" s="79"/>
      <c r="AC381" s="79"/>
      <c r="AD381" s="79"/>
      <c r="AE381" s="79"/>
      <c r="AF381" s="79"/>
      <c r="AG381" s="79"/>
      <c r="AH381" s="79"/>
      <c r="AI381" s="79"/>
      <c r="AJ381" s="52"/>
      <c r="AK381" s="52"/>
      <c r="AL381" s="79"/>
    </row>
    <row r="382" spans="17:38" x14ac:dyDescent="0.25">
      <c r="Q382" s="78"/>
      <c r="R382" s="79"/>
      <c r="S382" s="79"/>
      <c r="T382" s="79"/>
      <c r="U382" s="79"/>
      <c r="V382" s="79"/>
      <c r="W382" s="79"/>
      <c r="X382" s="79"/>
      <c r="Y382" s="79"/>
      <c r="Z382" s="79"/>
      <c r="AA382" s="79"/>
      <c r="AB382" s="79"/>
      <c r="AC382" s="79"/>
      <c r="AD382" s="79"/>
      <c r="AE382" s="79"/>
      <c r="AF382" s="79"/>
      <c r="AG382" s="79"/>
      <c r="AH382" s="79"/>
      <c r="AI382" s="79"/>
      <c r="AJ382" s="52"/>
      <c r="AK382" s="52"/>
      <c r="AL382" s="79"/>
    </row>
    <row r="383" spans="17:38" x14ac:dyDescent="0.25">
      <c r="Q383" s="78"/>
      <c r="R383" s="79"/>
      <c r="S383" s="79"/>
      <c r="T383" s="79"/>
      <c r="U383" s="79"/>
      <c r="V383" s="79"/>
      <c r="W383" s="79"/>
      <c r="X383" s="79"/>
      <c r="Y383" s="79"/>
      <c r="Z383" s="79"/>
      <c r="AA383" s="79"/>
      <c r="AB383" s="79"/>
      <c r="AC383" s="79"/>
      <c r="AD383" s="79"/>
      <c r="AE383" s="79"/>
      <c r="AF383" s="79"/>
      <c r="AG383" s="79"/>
      <c r="AH383" s="79"/>
      <c r="AI383" s="79"/>
      <c r="AJ383" s="52"/>
      <c r="AK383" s="52"/>
      <c r="AL383" s="79"/>
    </row>
    <row r="384" spans="17:38" x14ac:dyDescent="0.25">
      <c r="Q384" s="78"/>
      <c r="R384" s="79"/>
      <c r="S384" s="79"/>
      <c r="T384" s="79"/>
      <c r="U384" s="79"/>
      <c r="V384" s="79"/>
      <c r="W384" s="79"/>
      <c r="X384" s="79"/>
      <c r="Y384" s="79"/>
      <c r="Z384" s="79"/>
      <c r="AA384" s="79"/>
      <c r="AB384" s="79"/>
      <c r="AC384" s="79"/>
      <c r="AD384" s="79"/>
      <c r="AE384" s="79"/>
      <c r="AF384" s="79"/>
      <c r="AG384" s="79"/>
      <c r="AH384" s="79"/>
      <c r="AI384" s="79"/>
      <c r="AJ384" s="52"/>
      <c r="AK384" s="52"/>
      <c r="AL384" s="79"/>
    </row>
    <row r="385" spans="17:38" x14ac:dyDescent="0.25">
      <c r="Q385" s="78"/>
      <c r="R385" s="79"/>
      <c r="S385" s="79"/>
      <c r="T385" s="79"/>
      <c r="U385" s="79"/>
      <c r="V385" s="79"/>
      <c r="W385" s="79"/>
      <c r="X385" s="79"/>
      <c r="Y385" s="79"/>
      <c r="Z385" s="79"/>
      <c r="AA385" s="79"/>
      <c r="AB385" s="79"/>
      <c r="AC385" s="79"/>
      <c r="AD385" s="79"/>
      <c r="AE385" s="79"/>
      <c r="AF385" s="79"/>
      <c r="AG385" s="79"/>
      <c r="AH385" s="79"/>
      <c r="AI385" s="79"/>
      <c r="AJ385" s="52"/>
      <c r="AK385" s="52"/>
      <c r="AL385" s="79"/>
    </row>
    <row r="386" spans="17:38" x14ac:dyDescent="0.25">
      <c r="Q386" s="78"/>
      <c r="R386" s="79"/>
      <c r="S386" s="79"/>
      <c r="T386" s="79"/>
      <c r="U386" s="79"/>
      <c r="V386" s="79"/>
      <c r="W386" s="79"/>
      <c r="X386" s="79"/>
      <c r="Y386" s="79"/>
      <c r="Z386" s="79"/>
      <c r="AA386" s="79"/>
      <c r="AB386" s="79"/>
      <c r="AC386" s="79"/>
      <c r="AD386" s="79"/>
      <c r="AE386" s="79"/>
      <c r="AF386" s="79"/>
      <c r="AG386" s="79"/>
      <c r="AH386" s="79"/>
      <c r="AI386" s="79"/>
      <c r="AJ386" s="52"/>
      <c r="AK386" s="52"/>
      <c r="AL386" s="79"/>
    </row>
    <row r="387" spans="17:38" x14ac:dyDescent="0.25">
      <c r="Q387" s="78"/>
      <c r="R387" s="79"/>
      <c r="S387" s="79"/>
      <c r="T387" s="79"/>
      <c r="U387" s="79"/>
      <c r="V387" s="79"/>
      <c r="W387" s="79"/>
      <c r="X387" s="79"/>
      <c r="Y387" s="79"/>
      <c r="Z387" s="79"/>
      <c r="AA387" s="79"/>
      <c r="AB387" s="79"/>
      <c r="AC387" s="79"/>
      <c r="AD387" s="79"/>
      <c r="AE387" s="79"/>
      <c r="AF387" s="79"/>
      <c r="AG387" s="79"/>
      <c r="AH387" s="79"/>
      <c r="AI387" s="79"/>
      <c r="AJ387" s="52"/>
      <c r="AK387" s="52"/>
      <c r="AL387" s="79"/>
    </row>
    <row r="388" spans="17:38" x14ac:dyDescent="0.25">
      <c r="Q388" s="78"/>
      <c r="R388" s="79"/>
      <c r="S388" s="79"/>
      <c r="T388" s="79"/>
      <c r="U388" s="79"/>
      <c r="V388" s="79"/>
      <c r="W388" s="79"/>
      <c r="X388" s="79"/>
      <c r="Y388" s="79"/>
      <c r="Z388" s="79"/>
      <c r="AA388" s="79"/>
      <c r="AB388" s="79"/>
      <c r="AC388" s="79"/>
      <c r="AD388" s="79"/>
      <c r="AE388" s="79"/>
      <c r="AF388" s="79"/>
      <c r="AG388" s="79"/>
      <c r="AH388" s="79"/>
      <c r="AI388" s="79"/>
      <c r="AJ388" s="52"/>
      <c r="AK388" s="52"/>
      <c r="AL388" s="79"/>
    </row>
    <row r="389" spans="17:38" x14ac:dyDescent="0.25">
      <c r="Q389" s="78"/>
      <c r="R389" s="79"/>
      <c r="S389" s="79"/>
      <c r="T389" s="79"/>
      <c r="U389" s="79"/>
      <c r="V389" s="79"/>
      <c r="W389" s="79"/>
      <c r="X389" s="79"/>
      <c r="Y389" s="79"/>
      <c r="Z389" s="79"/>
      <c r="AA389" s="79"/>
      <c r="AB389" s="79"/>
      <c r="AC389" s="79"/>
      <c r="AD389" s="79"/>
      <c r="AE389" s="79"/>
      <c r="AF389" s="79"/>
      <c r="AG389" s="79"/>
      <c r="AH389" s="79"/>
      <c r="AI389" s="79"/>
      <c r="AJ389" s="52"/>
      <c r="AK389" s="52"/>
      <c r="AL389" s="79"/>
    </row>
    <row r="390" spans="17:38" x14ac:dyDescent="0.25">
      <c r="Q390" s="78"/>
      <c r="R390" s="79"/>
      <c r="S390" s="79"/>
      <c r="T390" s="79"/>
      <c r="U390" s="79"/>
      <c r="V390" s="79"/>
      <c r="W390" s="79"/>
      <c r="X390" s="79"/>
      <c r="Y390" s="79"/>
      <c r="Z390" s="79"/>
      <c r="AA390" s="79"/>
      <c r="AB390" s="79"/>
      <c r="AC390" s="79"/>
      <c r="AD390" s="79"/>
      <c r="AE390" s="79"/>
      <c r="AF390" s="79"/>
      <c r="AG390" s="79"/>
      <c r="AH390" s="79"/>
      <c r="AI390" s="79"/>
      <c r="AJ390" s="52"/>
      <c r="AK390" s="52"/>
      <c r="AL390" s="79"/>
    </row>
    <row r="391" spans="17:38" x14ac:dyDescent="0.25">
      <c r="Q391" s="78"/>
      <c r="R391" s="79"/>
      <c r="S391" s="79"/>
      <c r="T391" s="79"/>
      <c r="U391" s="79"/>
      <c r="V391" s="79"/>
      <c r="W391" s="79"/>
      <c r="X391" s="79"/>
      <c r="Y391" s="79"/>
      <c r="Z391" s="79"/>
      <c r="AA391" s="79"/>
      <c r="AB391" s="79"/>
      <c r="AC391" s="79"/>
      <c r="AD391" s="79"/>
      <c r="AE391" s="79"/>
      <c r="AF391" s="79"/>
      <c r="AG391" s="79"/>
      <c r="AH391" s="79"/>
      <c r="AI391" s="79"/>
      <c r="AJ391" s="52"/>
      <c r="AK391" s="52"/>
      <c r="AL391" s="79"/>
    </row>
    <row r="392" spans="17:38" x14ac:dyDescent="0.25">
      <c r="Q392" s="78"/>
      <c r="R392" s="79"/>
      <c r="S392" s="79"/>
      <c r="T392" s="79"/>
      <c r="U392" s="79"/>
      <c r="V392" s="79"/>
      <c r="W392" s="79"/>
      <c r="X392" s="79"/>
      <c r="Y392" s="79"/>
      <c r="Z392" s="79"/>
      <c r="AA392" s="79"/>
      <c r="AB392" s="79"/>
      <c r="AC392" s="79"/>
      <c r="AD392" s="79"/>
      <c r="AE392" s="79"/>
      <c r="AF392" s="79"/>
      <c r="AG392" s="79"/>
      <c r="AH392" s="79"/>
      <c r="AI392" s="79"/>
      <c r="AJ392" s="52"/>
      <c r="AK392" s="52"/>
      <c r="AL392" s="79"/>
    </row>
    <row r="393" spans="17:38" x14ac:dyDescent="0.25">
      <c r="Q393" s="78"/>
      <c r="R393" s="79"/>
      <c r="S393" s="79"/>
      <c r="T393" s="79"/>
      <c r="U393" s="79"/>
      <c r="V393" s="79"/>
      <c r="W393" s="79"/>
      <c r="X393" s="79"/>
      <c r="Y393" s="79"/>
      <c r="Z393" s="79"/>
      <c r="AA393" s="79"/>
      <c r="AB393" s="79"/>
      <c r="AC393" s="79"/>
      <c r="AD393" s="79"/>
      <c r="AE393" s="79"/>
      <c r="AF393" s="79"/>
      <c r="AG393" s="79"/>
      <c r="AH393" s="79"/>
      <c r="AI393" s="79"/>
      <c r="AJ393" s="52"/>
      <c r="AK393" s="52"/>
      <c r="AL393" s="79"/>
    </row>
    <row r="394" spans="17:38" x14ac:dyDescent="0.25">
      <c r="Q394" s="78"/>
      <c r="R394" s="79"/>
      <c r="S394" s="79"/>
      <c r="T394" s="79"/>
      <c r="U394" s="79"/>
      <c r="V394" s="79"/>
      <c r="W394" s="79"/>
      <c r="X394" s="79"/>
      <c r="Y394" s="79"/>
      <c r="Z394" s="79"/>
      <c r="AA394" s="79"/>
      <c r="AB394" s="79"/>
      <c r="AC394" s="79"/>
      <c r="AD394" s="79"/>
      <c r="AE394" s="79"/>
      <c r="AF394" s="79"/>
      <c r="AG394" s="79"/>
      <c r="AH394" s="79"/>
      <c r="AI394" s="79"/>
      <c r="AJ394" s="52"/>
      <c r="AK394" s="52"/>
      <c r="AL394" s="79"/>
    </row>
    <row r="395" spans="17:38" x14ac:dyDescent="0.25">
      <c r="Q395" s="78"/>
      <c r="R395" s="79"/>
      <c r="S395" s="79"/>
      <c r="T395" s="79"/>
      <c r="U395" s="79"/>
      <c r="V395" s="79"/>
      <c r="W395" s="79"/>
      <c r="X395" s="79"/>
      <c r="Y395" s="79"/>
      <c r="Z395" s="79"/>
      <c r="AA395" s="79"/>
      <c r="AB395" s="79"/>
      <c r="AC395" s="79"/>
      <c r="AD395" s="79"/>
      <c r="AE395" s="79"/>
      <c r="AF395" s="79"/>
      <c r="AG395" s="79"/>
      <c r="AH395" s="79"/>
      <c r="AI395" s="79"/>
      <c r="AJ395" s="52"/>
      <c r="AK395" s="52"/>
      <c r="AL395" s="79"/>
    </row>
    <row r="396" spans="17:38" x14ac:dyDescent="0.25">
      <c r="Q396" s="78"/>
      <c r="R396" s="79"/>
      <c r="S396" s="79"/>
      <c r="T396" s="79"/>
      <c r="U396" s="79"/>
      <c r="V396" s="79"/>
      <c r="W396" s="79"/>
      <c r="X396" s="79"/>
      <c r="Y396" s="79"/>
      <c r="Z396" s="79"/>
      <c r="AA396" s="79"/>
      <c r="AB396" s="79"/>
      <c r="AC396" s="79"/>
      <c r="AD396" s="79"/>
      <c r="AE396" s="79"/>
      <c r="AF396" s="79"/>
      <c r="AG396" s="79"/>
      <c r="AH396" s="79"/>
      <c r="AI396" s="79"/>
      <c r="AJ396" s="52"/>
      <c r="AK396" s="52"/>
      <c r="AL396" s="79"/>
    </row>
    <row r="397" spans="17:38" x14ac:dyDescent="0.25">
      <c r="Q397" s="78"/>
      <c r="R397" s="79"/>
      <c r="S397" s="79"/>
      <c r="T397" s="79"/>
      <c r="U397" s="79"/>
      <c r="V397" s="79"/>
      <c r="W397" s="79"/>
      <c r="X397" s="79"/>
      <c r="Y397" s="79"/>
      <c r="Z397" s="79"/>
      <c r="AA397" s="79"/>
      <c r="AB397" s="79"/>
      <c r="AC397" s="79"/>
      <c r="AD397" s="79"/>
      <c r="AE397" s="79"/>
      <c r="AF397" s="79"/>
      <c r="AG397" s="79"/>
      <c r="AH397" s="79"/>
      <c r="AI397" s="79"/>
      <c r="AJ397" s="52"/>
      <c r="AK397" s="52"/>
      <c r="AL397" s="79"/>
    </row>
    <row r="398" spans="17:38" x14ac:dyDescent="0.25">
      <c r="Q398" s="78"/>
      <c r="R398" s="79"/>
      <c r="S398" s="79"/>
      <c r="T398" s="79"/>
      <c r="U398" s="79"/>
      <c r="V398" s="79"/>
      <c r="W398" s="79"/>
      <c r="X398" s="79"/>
      <c r="Y398" s="79"/>
      <c r="Z398" s="79"/>
      <c r="AA398" s="79"/>
      <c r="AB398" s="79"/>
      <c r="AC398" s="79"/>
      <c r="AD398" s="79"/>
      <c r="AE398" s="79"/>
      <c r="AF398" s="79"/>
      <c r="AG398" s="79"/>
      <c r="AH398" s="79"/>
      <c r="AI398" s="79"/>
      <c r="AJ398" s="52"/>
      <c r="AK398" s="52"/>
      <c r="AL398" s="79"/>
    </row>
    <row r="399" spans="17:38" x14ac:dyDescent="0.25">
      <c r="Q399" s="78"/>
      <c r="R399" s="79"/>
      <c r="S399" s="79"/>
      <c r="T399" s="79"/>
      <c r="U399" s="79"/>
      <c r="V399" s="79"/>
      <c r="W399" s="79"/>
      <c r="X399" s="79"/>
      <c r="Y399" s="79"/>
      <c r="Z399" s="79"/>
      <c r="AA399" s="79"/>
      <c r="AB399" s="79"/>
      <c r="AC399" s="79"/>
      <c r="AD399" s="79"/>
      <c r="AE399" s="79"/>
      <c r="AF399" s="79"/>
      <c r="AG399" s="79"/>
      <c r="AH399" s="79"/>
      <c r="AI399" s="79"/>
      <c r="AJ399" s="52"/>
      <c r="AK399" s="52"/>
      <c r="AL399" s="79"/>
    </row>
    <row r="400" spans="17:38" x14ac:dyDescent="0.25">
      <c r="Q400" s="78"/>
      <c r="R400" s="79"/>
      <c r="S400" s="79"/>
      <c r="T400" s="79"/>
      <c r="U400" s="79"/>
      <c r="V400" s="79"/>
      <c r="W400" s="79"/>
      <c r="X400" s="79"/>
      <c r="Y400" s="79"/>
      <c r="Z400" s="79"/>
      <c r="AA400" s="79"/>
      <c r="AB400" s="79"/>
      <c r="AC400" s="79"/>
      <c r="AD400" s="79"/>
      <c r="AE400" s="79"/>
      <c r="AF400" s="79"/>
      <c r="AG400" s="79"/>
      <c r="AH400" s="79"/>
      <c r="AI400" s="79"/>
      <c r="AJ400" s="52"/>
      <c r="AK400" s="52"/>
      <c r="AL400" s="79"/>
    </row>
    <row r="401" spans="17:38" x14ac:dyDescent="0.25">
      <c r="Q401" s="78"/>
      <c r="R401" s="79"/>
      <c r="S401" s="79"/>
      <c r="T401" s="79"/>
      <c r="U401" s="79"/>
      <c r="V401" s="79"/>
      <c r="W401" s="79"/>
      <c r="X401" s="79"/>
      <c r="Y401" s="79"/>
      <c r="Z401" s="79"/>
      <c r="AA401" s="79"/>
      <c r="AB401" s="79"/>
      <c r="AC401" s="79"/>
      <c r="AD401" s="79"/>
      <c r="AE401" s="79"/>
      <c r="AF401" s="79"/>
      <c r="AG401" s="79"/>
      <c r="AH401" s="79"/>
      <c r="AI401" s="79"/>
      <c r="AJ401" s="52"/>
      <c r="AK401" s="52"/>
      <c r="AL401" s="79"/>
    </row>
    <row r="402" spans="17:38" x14ac:dyDescent="0.25">
      <c r="Q402" s="78"/>
      <c r="R402" s="79"/>
      <c r="S402" s="79"/>
      <c r="T402" s="79"/>
      <c r="U402" s="79"/>
      <c r="V402" s="79"/>
      <c r="W402" s="79"/>
      <c r="X402" s="79"/>
      <c r="Y402" s="79"/>
      <c r="Z402" s="79"/>
      <c r="AA402" s="79"/>
      <c r="AB402" s="79"/>
      <c r="AC402" s="79"/>
      <c r="AD402" s="79"/>
      <c r="AE402" s="79"/>
      <c r="AF402" s="79"/>
      <c r="AG402" s="79"/>
      <c r="AH402" s="79"/>
      <c r="AI402" s="79"/>
      <c r="AJ402" s="52"/>
      <c r="AK402" s="52"/>
      <c r="AL402" s="79"/>
    </row>
    <row r="403" spans="17:38" x14ac:dyDescent="0.25">
      <c r="Q403" s="78"/>
      <c r="R403" s="79"/>
      <c r="S403" s="79"/>
      <c r="T403" s="79"/>
      <c r="U403" s="79"/>
      <c r="V403" s="79"/>
      <c r="W403" s="79"/>
      <c r="X403" s="79"/>
      <c r="Y403" s="79"/>
      <c r="Z403" s="79"/>
      <c r="AA403" s="79"/>
      <c r="AB403" s="79"/>
      <c r="AC403" s="79"/>
      <c r="AD403" s="79"/>
      <c r="AE403" s="79"/>
      <c r="AF403" s="79"/>
      <c r="AG403" s="79"/>
      <c r="AH403" s="79"/>
      <c r="AI403" s="79"/>
      <c r="AJ403" s="52"/>
      <c r="AK403" s="52"/>
      <c r="AL403" s="79"/>
    </row>
    <row r="404" spans="17:38" x14ac:dyDescent="0.25">
      <c r="Q404" s="78"/>
      <c r="R404" s="79"/>
      <c r="S404" s="79"/>
      <c r="T404" s="79"/>
      <c r="U404" s="79"/>
      <c r="V404" s="79"/>
      <c r="W404" s="79"/>
      <c r="X404" s="79"/>
      <c r="Y404" s="79"/>
      <c r="Z404" s="79"/>
      <c r="AA404" s="79"/>
      <c r="AB404" s="79"/>
      <c r="AC404" s="79"/>
      <c r="AD404" s="79"/>
      <c r="AE404" s="79"/>
      <c r="AF404" s="79"/>
      <c r="AG404" s="79"/>
      <c r="AH404" s="79"/>
      <c r="AI404" s="79"/>
      <c r="AJ404" s="52"/>
      <c r="AK404" s="52"/>
      <c r="AL404" s="79"/>
    </row>
    <row r="405" spans="17:38" x14ac:dyDescent="0.25">
      <c r="Q405" s="78"/>
      <c r="R405" s="79"/>
      <c r="S405" s="79"/>
      <c r="T405" s="79"/>
      <c r="U405" s="79"/>
      <c r="V405" s="79"/>
      <c r="W405" s="79"/>
      <c r="X405" s="79"/>
      <c r="Y405" s="79"/>
      <c r="Z405" s="79"/>
      <c r="AA405" s="79"/>
      <c r="AB405" s="79"/>
      <c r="AC405" s="79"/>
      <c r="AD405" s="79"/>
      <c r="AE405" s="79"/>
      <c r="AF405" s="79"/>
      <c r="AG405" s="79"/>
      <c r="AH405" s="79"/>
      <c r="AI405" s="79"/>
      <c r="AJ405" s="52"/>
      <c r="AK405" s="52"/>
      <c r="AL405" s="79"/>
    </row>
    <row r="406" spans="17:38" x14ac:dyDescent="0.25">
      <c r="Q406" s="78"/>
      <c r="R406" s="79"/>
      <c r="S406" s="79"/>
      <c r="T406" s="79"/>
      <c r="U406" s="79"/>
      <c r="V406" s="79"/>
      <c r="W406" s="79"/>
      <c r="X406" s="79"/>
      <c r="Y406" s="79"/>
      <c r="Z406" s="79"/>
      <c r="AA406" s="79"/>
      <c r="AB406" s="79"/>
      <c r="AC406" s="79"/>
      <c r="AD406" s="79"/>
      <c r="AE406" s="79"/>
      <c r="AF406" s="79"/>
      <c r="AG406" s="79"/>
      <c r="AH406" s="79"/>
      <c r="AI406" s="79"/>
      <c r="AJ406" s="52"/>
      <c r="AK406" s="52"/>
      <c r="AL406" s="79"/>
    </row>
    <row r="407" spans="17:38" x14ac:dyDescent="0.25">
      <c r="Q407" s="78"/>
      <c r="R407" s="79"/>
      <c r="S407" s="79"/>
      <c r="T407" s="79"/>
      <c r="U407" s="79"/>
      <c r="V407" s="79"/>
      <c r="W407" s="79"/>
      <c r="X407" s="79"/>
      <c r="Y407" s="79"/>
      <c r="Z407" s="79"/>
      <c r="AA407" s="79"/>
      <c r="AB407" s="79"/>
      <c r="AC407" s="79"/>
      <c r="AD407" s="79"/>
      <c r="AE407" s="79"/>
      <c r="AF407" s="79"/>
      <c r="AG407" s="79"/>
      <c r="AH407" s="79"/>
      <c r="AI407" s="79"/>
      <c r="AJ407" s="52"/>
      <c r="AK407" s="52"/>
      <c r="AL407" s="79"/>
    </row>
    <row r="408" spans="17:38" x14ac:dyDescent="0.25">
      <c r="Q408" s="78"/>
      <c r="R408" s="79"/>
      <c r="S408" s="79"/>
      <c r="T408" s="79"/>
      <c r="U408" s="79"/>
      <c r="V408" s="79"/>
      <c r="W408" s="79"/>
      <c r="X408" s="79"/>
      <c r="Y408" s="79"/>
      <c r="Z408" s="79"/>
      <c r="AA408" s="79"/>
      <c r="AB408" s="79"/>
      <c r="AC408" s="79"/>
      <c r="AD408" s="79"/>
      <c r="AE408" s="79"/>
      <c r="AF408" s="79"/>
      <c r="AG408" s="79"/>
      <c r="AH408" s="79"/>
      <c r="AI408" s="79"/>
      <c r="AJ408" s="52"/>
      <c r="AK408" s="52"/>
      <c r="AL408" s="79"/>
    </row>
    <row r="409" spans="17:38" x14ac:dyDescent="0.25">
      <c r="Q409" s="78"/>
      <c r="R409" s="79"/>
      <c r="S409" s="79"/>
      <c r="T409" s="79"/>
      <c r="U409" s="79"/>
      <c r="V409" s="79"/>
      <c r="W409" s="79"/>
      <c r="X409" s="79"/>
      <c r="Y409" s="79"/>
      <c r="Z409" s="79"/>
      <c r="AA409" s="79"/>
      <c r="AB409" s="79"/>
      <c r="AC409" s="79"/>
      <c r="AD409" s="79"/>
      <c r="AE409" s="79"/>
      <c r="AF409" s="79"/>
      <c r="AG409" s="79"/>
      <c r="AH409" s="79"/>
      <c r="AI409" s="79"/>
      <c r="AJ409" s="52"/>
      <c r="AK409" s="52"/>
      <c r="AL409" s="79"/>
    </row>
    <row r="410" spans="17:38" x14ac:dyDescent="0.25">
      <c r="Q410" s="78"/>
      <c r="R410" s="79"/>
      <c r="S410" s="79"/>
      <c r="T410" s="79"/>
      <c r="U410" s="79"/>
      <c r="V410" s="79"/>
      <c r="W410" s="79"/>
      <c r="X410" s="79"/>
      <c r="Y410" s="79"/>
      <c r="Z410" s="79"/>
      <c r="AA410" s="79"/>
      <c r="AB410" s="79"/>
      <c r="AC410" s="79"/>
      <c r="AD410" s="79"/>
      <c r="AE410" s="79"/>
      <c r="AF410" s="79"/>
      <c r="AG410" s="79"/>
      <c r="AH410" s="79"/>
      <c r="AI410" s="79"/>
      <c r="AJ410" s="52"/>
      <c r="AK410" s="52"/>
      <c r="AL410" s="79"/>
    </row>
    <row r="411" spans="17:38" x14ac:dyDescent="0.25">
      <c r="Q411" s="78"/>
      <c r="R411" s="79"/>
      <c r="S411" s="79"/>
      <c r="T411" s="79"/>
      <c r="U411" s="79"/>
      <c r="V411" s="79"/>
      <c r="W411" s="79"/>
      <c r="X411" s="79"/>
      <c r="Y411" s="79"/>
      <c r="Z411" s="79"/>
      <c r="AA411" s="79"/>
      <c r="AB411" s="79"/>
      <c r="AC411" s="79"/>
      <c r="AD411" s="79"/>
      <c r="AE411" s="79"/>
      <c r="AF411" s="79"/>
      <c r="AG411" s="79"/>
      <c r="AH411" s="79"/>
      <c r="AI411" s="79"/>
      <c r="AJ411" s="52"/>
      <c r="AK411" s="52"/>
      <c r="AL411" s="79"/>
    </row>
    <row r="412" spans="17:38" x14ac:dyDescent="0.25">
      <c r="Q412" s="78"/>
      <c r="R412" s="79"/>
      <c r="S412" s="79"/>
      <c r="T412" s="79"/>
      <c r="U412" s="79"/>
      <c r="V412" s="79"/>
      <c r="W412" s="79"/>
      <c r="X412" s="79"/>
      <c r="Y412" s="79"/>
      <c r="Z412" s="79"/>
      <c r="AA412" s="79"/>
      <c r="AB412" s="79"/>
      <c r="AC412" s="79"/>
      <c r="AD412" s="79"/>
      <c r="AE412" s="79"/>
      <c r="AF412" s="79"/>
      <c r="AG412" s="79"/>
      <c r="AH412" s="79"/>
      <c r="AI412" s="79"/>
      <c r="AJ412" s="52"/>
      <c r="AK412" s="52"/>
      <c r="AL412" s="79"/>
    </row>
    <row r="413" spans="17:38" x14ac:dyDescent="0.25">
      <c r="Q413" s="78"/>
      <c r="R413" s="79"/>
      <c r="S413" s="79"/>
      <c r="T413" s="79"/>
      <c r="U413" s="79"/>
      <c r="V413" s="79"/>
      <c r="W413" s="79"/>
      <c r="X413" s="79"/>
      <c r="Y413" s="79"/>
      <c r="Z413" s="79"/>
      <c r="AA413" s="79"/>
      <c r="AB413" s="79"/>
      <c r="AC413" s="79"/>
      <c r="AD413" s="79"/>
      <c r="AE413" s="79"/>
      <c r="AF413" s="79"/>
      <c r="AG413" s="79"/>
      <c r="AH413" s="79"/>
      <c r="AI413" s="79"/>
      <c r="AJ413" s="52"/>
      <c r="AK413" s="52"/>
      <c r="AL413" s="79"/>
    </row>
    <row r="414" spans="17:38" x14ac:dyDescent="0.25">
      <c r="Q414" s="78"/>
      <c r="R414" s="79"/>
      <c r="S414" s="79"/>
      <c r="T414" s="79"/>
      <c r="U414" s="79"/>
      <c r="V414" s="79"/>
      <c r="W414" s="79"/>
      <c r="X414" s="79"/>
      <c r="Y414" s="79"/>
      <c r="Z414" s="79"/>
      <c r="AA414" s="79"/>
      <c r="AB414" s="79"/>
      <c r="AC414" s="79"/>
      <c r="AD414" s="79"/>
      <c r="AE414" s="79"/>
      <c r="AF414" s="79"/>
      <c r="AG414" s="79"/>
      <c r="AH414" s="79"/>
      <c r="AI414" s="79"/>
      <c r="AJ414" s="52"/>
      <c r="AK414" s="52"/>
      <c r="AL414" s="79"/>
    </row>
    <row r="415" spans="17:38" x14ac:dyDescent="0.25">
      <c r="Q415" s="78"/>
      <c r="R415" s="79"/>
      <c r="S415" s="79"/>
      <c r="T415" s="79"/>
      <c r="U415" s="79"/>
      <c r="V415" s="79"/>
      <c r="W415" s="79"/>
      <c r="X415" s="79"/>
      <c r="Y415" s="79"/>
      <c r="Z415" s="79"/>
      <c r="AA415" s="79"/>
      <c r="AB415" s="79"/>
      <c r="AC415" s="79"/>
      <c r="AD415" s="79"/>
      <c r="AE415" s="79"/>
      <c r="AF415" s="79"/>
      <c r="AG415" s="79"/>
      <c r="AH415" s="79"/>
      <c r="AI415" s="79"/>
      <c r="AJ415" s="52"/>
      <c r="AK415" s="52"/>
      <c r="AL415" s="79"/>
    </row>
    <row r="416" spans="17:38" x14ac:dyDescent="0.25">
      <c r="Q416" s="78"/>
      <c r="R416" s="79"/>
      <c r="S416" s="79"/>
      <c r="T416" s="79"/>
      <c r="U416" s="79"/>
      <c r="V416" s="79"/>
      <c r="W416" s="79"/>
      <c r="X416" s="79"/>
      <c r="Y416" s="79"/>
      <c r="Z416" s="79"/>
      <c r="AA416" s="79"/>
      <c r="AB416" s="79"/>
      <c r="AC416" s="79"/>
      <c r="AD416" s="79"/>
      <c r="AE416" s="79"/>
      <c r="AF416" s="79"/>
      <c r="AG416" s="79"/>
      <c r="AH416" s="79"/>
      <c r="AI416" s="79"/>
      <c r="AJ416" s="52"/>
      <c r="AK416" s="52"/>
      <c r="AL416" s="79"/>
    </row>
    <row r="417" spans="17:38" x14ac:dyDescent="0.25">
      <c r="Q417" s="78"/>
      <c r="R417" s="79"/>
      <c r="S417" s="79"/>
      <c r="T417" s="79"/>
      <c r="U417" s="79"/>
      <c r="V417" s="79"/>
      <c r="W417" s="79"/>
      <c r="X417" s="79"/>
      <c r="Y417" s="79"/>
      <c r="Z417" s="79"/>
      <c r="AA417" s="79"/>
      <c r="AB417" s="79"/>
      <c r="AC417" s="79"/>
      <c r="AD417" s="79"/>
      <c r="AE417" s="79"/>
      <c r="AF417" s="79"/>
      <c r="AG417" s="79"/>
      <c r="AH417" s="79"/>
      <c r="AI417" s="79"/>
      <c r="AJ417" s="52"/>
      <c r="AK417" s="52"/>
      <c r="AL417" s="79"/>
    </row>
    <row r="418" spans="17:38" x14ac:dyDescent="0.25">
      <c r="Q418" s="78"/>
      <c r="R418" s="79"/>
      <c r="S418" s="79"/>
      <c r="T418" s="79"/>
      <c r="U418" s="79"/>
      <c r="V418" s="79"/>
      <c r="W418" s="79"/>
      <c r="X418" s="79"/>
      <c r="Y418" s="79"/>
      <c r="Z418" s="79"/>
      <c r="AA418" s="79"/>
      <c r="AB418" s="79"/>
      <c r="AC418" s="79"/>
      <c r="AD418" s="79"/>
      <c r="AE418" s="79"/>
      <c r="AF418" s="79"/>
      <c r="AG418" s="79"/>
      <c r="AH418" s="79"/>
      <c r="AI418" s="79"/>
      <c r="AJ418" s="52"/>
      <c r="AK418" s="52"/>
      <c r="AL418" s="79"/>
    </row>
    <row r="419" spans="17:38" x14ac:dyDescent="0.25">
      <c r="Q419" s="78"/>
      <c r="R419" s="79"/>
      <c r="S419" s="79"/>
      <c r="T419" s="79"/>
      <c r="U419" s="79"/>
      <c r="V419" s="79"/>
      <c r="W419" s="79"/>
      <c r="X419" s="79"/>
      <c r="Y419" s="79"/>
      <c r="Z419" s="79"/>
      <c r="AA419" s="79"/>
      <c r="AB419" s="79"/>
      <c r="AC419" s="79"/>
      <c r="AD419" s="79"/>
      <c r="AE419" s="79"/>
      <c r="AF419" s="79"/>
      <c r="AG419" s="79"/>
      <c r="AH419" s="79"/>
      <c r="AI419" s="79"/>
      <c r="AJ419" s="52"/>
      <c r="AK419" s="52"/>
      <c r="AL419" s="79"/>
    </row>
    <row r="420" spans="17:38" x14ac:dyDescent="0.25">
      <c r="Q420" s="78"/>
      <c r="R420" s="79"/>
      <c r="S420" s="79"/>
      <c r="T420" s="79"/>
      <c r="U420" s="79"/>
      <c r="V420" s="79"/>
      <c r="W420" s="79"/>
      <c r="X420" s="79"/>
      <c r="Y420" s="79"/>
      <c r="Z420" s="79"/>
      <c r="AA420" s="79"/>
      <c r="AB420" s="79"/>
      <c r="AC420" s="79"/>
      <c r="AD420" s="79"/>
      <c r="AE420" s="79"/>
      <c r="AF420" s="79"/>
      <c r="AG420" s="79"/>
      <c r="AH420" s="79"/>
      <c r="AI420" s="79"/>
      <c r="AJ420" s="52"/>
      <c r="AK420" s="52"/>
      <c r="AL420" s="79"/>
    </row>
    <row r="421" spans="17:38" x14ac:dyDescent="0.25">
      <c r="Q421" s="78"/>
      <c r="R421" s="79"/>
      <c r="S421" s="79"/>
      <c r="T421" s="79"/>
      <c r="U421" s="79"/>
      <c r="V421" s="79"/>
      <c r="W421" s="79"/>
      <c r="X421" s="79"/>
      <c r="Y421" s="79"/>
      <c r="Z421" s="79"/>
      <c r="AA421" s="79"/>
      <c r="AB421" s="79"/>
      <c r="AC421" s="79"/>
      <c r="AD421" s="79"/>
      <c r="AE421" s="79"/>
      <c r="AF421" s="79"/>
      <c r="AG421" s="79"/>
      <c r="AH421" s="79"/>
      <c r="AI421" s="79"/>
      <c r="AJ421" s="52"/>
      <c r="AK421" s="52"/>
      <c r="AL421" s="79"/>
    </row>
    <row r="422" spans="17:38" x14ac:dyDescent="0.25">
      <c r="Q422" s="78"/>
      <c r="R422" s="79"/>
      <c r="S422" s="79"/>
      <c r="T422" s="79"/>
      <c r="U422" s="79"/>
      <c r="V422" s="79"/>
      <c r="W422" s="79"/>
      <c r="X422" s="79"/>
      <c r="Y422" s="79"/>
      <c r="Z422" s="79"/>
      <c r="AA422" s="79"/>
      <c r="AB422" s="79"/>
      <c r="AC422" s="79"/>
      <c r="AD422" s="79"/>
      <c r="AE422" s="79"/>
      <c r="AF422" s="79"/>
      <c r="AG422" s="79"/>
      <c r="AH422" s="79"/>
      <c r="AI422" s="79"/>
      <c r="AJ422" s="52"/>
      <c r="AK422" s="52"/>
      <c r="AL422" s="79"/>
    </row>
    <row r="423" spans="17:38" x14ac:dyDescent="0.25">
      <c r="Q423" s="78"/>
      <c r="R423" s="79"/>
      <c r="S423" s="79"/>
      <c r="T423" s="79"/>
      <c r="U423" s="79"/>
      <c r="V423" s="79"/>
      <c r="W423" s="79"/>
      <c r="X423" s="79"/>
      <c r="Y423" s="79"/>
      <c r="Z423" s="79"/>
      <c r="AA423" s="79"/>
      <c r="AB423" s="79"/>
      <c r="AC423" s="79"/>
      <c r="AD423" s="79"/>
      <c r="AE423" s="79"/>
      <c r="AF423" s="79"/>
      <c r="AG423" s="79"/>
      <c r="AH423" s="79"/>
      <c r="AI423" s="79"/>
      <c r="AJ423" s="52"/>
      <c r="AK423" s="52"/>
      <c r="AL423" s="79"/>
    </row>
    <row r="424" spans="17:38" x14ac:dyDescent="0.25">
      <c r="Q424" s="78"/>
      <c r="R424" s="79"/>
      <c r="S424" s="79"/>
      <c r="T424" s="79"/>
      <c r="U424" s="79"/>
      <c r="V424" s="79"/>
      <c r="W424" s="79"/>
      <c r="X424" s="79"/>
      <c r="Y424" s="79"/>
      <c r="Z424" s="79"/>
      <c r="AA424" s="79"/>
      <c r="AB424" s="79"/>
      <c r="AC424" s="79"/>
      <c r="AD424" s="79"/>
      <c r="AE424" s="79"/>
      <c r="AF424" s="79"/>
      <c r="AG424" s="79"/>
      <c r="AH424" s="79"/>
      <c r="AI424" s="79"/>
      <c r="AJ424" s="52"/>
      <c r="AK424" s="52"/>
      <c r="AL424" s="79"/>
    </row>
    <row r="425" spans="17:38" x14ac:dyDescent="0.25">
      <c r="Q425" s="78"/>
      <c r="R425" s="79"/>
      <c r="S425" s="79"/>
      <c r="T425" s="79"/>
      <c r="U425" s="79"/>
      <c r="V425" s="79"/>
      <c r="W425" s="79"/>
      <c r="X425" s="79"/>
      <c r="Y425" s="79"/>
      <c r="Z425" s="79"/>
      <c r="AA425" s="79"/>
      <c r="AB425" s="79"/>
      <c r="AC425" s="79"/>
      <c r="AD425" s="79"/>
      <c r="AE425" s="79"/>
      <c r="AF425" s="79"/>
      <c r="AG425" s="79"/>
      <c r="AH425" s="79"/>
      <c r="AI425" s="79"/>
      <c r="AJ425" s="52"/>
      <c r="AK425" s="52"/>
      <c r="AL425" s="79"/>
    </row>
    <row r="426" spans="17:38" x14ac:dyDescent="0.25">
      <c r="Q426" s="78"/>
      <c r="R426" s="79"/>
      <c r="S426" s="79"/>
      <c r="T426" s="79"/>
      <c r="U426" s="79"/>
      <c r="V426" s="79"/>
      <c r="W426" s="79"/>
      <c r="X426" s="79"/>
      <c r="Y426" s="79"/>
      <c r="Z426" s="79"/>
      <c r="AA426" s="79"/>
      <c r="AB426" s="79"/>
      <c r="AC426" s="79"/>
      <c r="AD426" s="79"/>
      <c r="AE426" s="79"/>
      <c r="AF426" s="79"/>
      <c r="AG426" s="79"/>
      <c r="AH426" s="79"/>
      <c r="AI426" s="79"/>
      <c r="AJ426" s="52"/>
      <c r="AK426" s="52"/>
      <c r="AL426" s="79"/>
    </row>
    <row r="427" spans="17:38" x14ac:dyDescent="0.25">
      <c r="Q427" s="78"/>
      <c r="R427" s="79"/>
      <c r="S427" s="79"/>
      <c r="T427" s="79"/>
      <c r="U427" s="79"/>
      <c r="V427" s="79"/>
      <c r="W427" s="79"/>
      <c r="X427" s="79"/>
      <c r="Y427" s="79"/>
      <c r="Z427" s="79"/>
      <c r="AA427" s="79"/>
      <c r="AB427" s="79"/>
      <c r="AC427" s="79"/>
      <c r="AD427" s="79"/>
      <c r="AE427" s="79"/>
      <c r="AF427" s="79"/>
      <c r="AG427" s="79"/>
      <c r="AH427" s="79"/>
      <c r="AI427" s="79"/>
      <c r="AJ427" s="52"/>
      <c r="AK427" s="52"/>
      <c r="AL427" s="79"/>
    </row>
    <row r="428" spans="17:38" x14ac:dyDescent="0.25">
      <c r="Q428" s="78"/>
      <c r="R428" s="79"/>
      <c r="S428" s="79"/>
      <c r="T428" s="79"/>
      <c r="U428" s="79"/>
      <c r="V428" s="79"/>
      <c r="W428" s="79"/>
      <c r="X428" s="79"/>
      <c r="Y428" s="79"/>
      <c r="Z428" s="79"/>
      <c r="AA428" s="79"/>
      <c r="AB428" s="79"/>
      <c r="AC428" s="79"/>
      <c r="AD428" s="79"/>
      <c r="AE428" s="79"/>
      <c r="AF428" s="79"/>
      <c r="AG428" s="79"/>
      <c r="AH428" s="79"/>
      <c r="AI428" s="79"/>
      <c r="AJ428" s="52"/>
      <c r="AK428" s="52"/>
      <c r="AL428" s="79"/>
    </row>
    <row r="429" spans="17:38" x14ac:dyDescent="0.25">
      <c r="Q429" s="78"/>
      <c r="R429" s="79"/>
      <c r="S429" s="79"/>
      <c r="T429" s="79"/>
      <c r="U429" s="79"/>
      <c r="V429" s="79"/>
      <c r="W429" s="79"/>
      <c r="X429" s="79"/>
      <c r="Y429" s="79"/>
      <c r="Z429" s="79"/>
      <c r="AA429" s="79"/>
      <c r="AB429" s="79"/>
      <c r="AC429" s="79"/>
      <c r="AD429" s="79"/>
      <c r="AE429" s="79"/>
      <c r="AF429" s="79"/>
      <c r="AG429" s="79"/>
      <c r="AH429" s="79"/>
      <c r="AI429" s="79"/>
      <c r="AJ429" s="52"/>
      <c r="AK429" s="52"/>
      <c r="AL429" s="79"/>
    </row>
    <row r="430" spans="17:38" x14ac:dyDescent="0.25">
      <c r="Q430" s="78"/>
      <c r="R430" s="79"/>
      <c r="S430" s="79"/>
      <c r="T430" s="79"/>
      <c r="U430" s="79"/>
      <c r="V430" s="79"/>
      <c r="W430" s="79"/>
      <c r="X430" s="79"/>
      <c r="Y430" s="79"/>
      <c r="Z430" s="79"/>
      <c r="AA430" s="79"/>
      <c r="AB430" s="79"/>
      <c r="AC430" s="79"/>
      <c r="AD430" s="79"/>
      <c r="AE430" s="79"/>
      <c r="AF430" s="79"/>
      <c r="AG430" s="79"/>
      <c r="AH430" s="79"/>
      <c r="AI430" s="79"/>
      <c r="AJ430" s="52"/>
      <c r="AK430" s="52"/>
      <c r="AL430" s="79"/>
    </row>
    <row r="431" spans="17:38" x14ac:dyDescent="0.25">
      <c r="Q431" s="78"/>
      <c r="R431" s="79"/>
      <c r="S431" s="79"/>
      <c r="T431" s="79"/>
      <c r="U431" s="79"/>
      <c r="V431" s="79"/>
      <c r="W431" s="79"/>
      <c r="X431" s="79"/>
      <c r="Y431" s="79"/>
      <c r="Z431" s="79"/>
      <c r="AA431" s="79"/>
      <c r="AB431" s="79"/>
      <c r="AC431" s="79"/>
      <c r="AD431" s="79"/>
      <c r="AE431" s="79"/>
      <c r="AF431" s="79"/>
      <c r="AG431" s="79"/>
      <c r="AH431" s="79"/>
      <c r="AI431" s="79"/>
      <c r="AJ431" s="52"/>
      <c r="AK431" s="52"/>
      <c r="AL431" s="79"/>
    </row>
    <row r="432" spans="17:38" x14ac:dyDescent="0.25">
      <c r="Q432" s="78"/>
      <c r="R432" s="79"/>
      <c r="S432" s="79"/>
      <c r="T432" s="79"/>
      <c r="U432" s="79"/>
      <c r="V432" s="79"/>
      <c r="W432" s="79"/>
      <c r="X432" s="79"/>
      <c r="Y432" s="79"/>
      <c r="Z432" s="79"/>
      <c r="AA432" s="79"/>
      <c r="AB432" s="79"/>
      <c r="AC432" s="79"/>
      <c r="AD432" s="79"/>
      <c r="AE432" s="79"/>
      <c r="AF432" s="79"/>
      <c r="AG432" s="79"/>
      <c r="AH432" s="79"/>
      <c r="AI432" s="79"/>
      <c r="AJ432" s="52"/>
      <c r="AK432" s="52"/>
      <c r="AL432" s="79"/>
    </row>
    <row r="433" spans="17:38" x14ac:dyDescent="0.25">
      <c r="Q433" s="78"/>
      <c r="R433" s="79"/>
      <c r="S433" s="79"/>
      <c r="T433" s="79"/>
      <c r="U433" s="79"/>
      <c r="V433" s="79"/>
      <c r="W433" s="79"/>
      <c r="X433" s="79"/>
      <c r="Y433" s="79"/>
      <c r="Z433" s="79"/>
      <c r="AA433" s="79"/>
      <c r="AB433" s="79"/>
      <c r="AC433" s="79"/>
      <c r="AD433" s="79"/>
      <c r="AE433" s="79"/>
      <c r="AF433" s="79"/>
      <c r="AG433" s="79"/>
      <c r="AH433" s="79"/>
      <c r="AI433" s="79"/>
      <c r="AJ433" s="52"/>
      <c r="AK433" s="52"/>
      <c r="AL433" s="79"/>
    </row>
    <row r="434" spans="17:38" x14ac:dyDescent="0.25">
      <c r="Q434" s="78"/>
      <c r="R434" s="79"/>
      <c r="S434" s="79"/>
      <c r="T434" s="79"/>
      <c r="U434" s="79"/>
      <c r="V434" s="79"/>
      <c r="W434" s="79"/>
      <c r="X434" s="79"/>
      <c r="Y434" s="79"/>
      <c r="Z434" s="79"/>
      <c r="AA434" s="79"/>
      <c r="AB434" s="79"/>
      <c r="AC434" s="79"/>
      <c r="AD434" s="79"/>
      <c r="AE434" s="79"/>
      <c r="AF434" s="79"/>
      <c r="AG434" s="79"/>
      <c r="AH434" s="79"/>
      <c r="AI434" s="79"/>
      <c r="AJ434" s="52"/>
      <c r="AK434" s="52"/>
      <c r="AL434" s="79"/>
    </row>
    <row r="435" spans="17:38" x14ac:dyDescent="0.25">
      <c r="Q435" s="78"/>
      <c r="R435" s="79"/>
      <c r="S435" s="79"/>
      <c r="T435" s="79"/>
      <c r="U435" s="79"/>
      <c r="V435" s="79"/>
      <c r="W435" s="79"/>
      <c r="X435" s="79"/>
      <c r="Y435" s="79"/>
      <c r="Z435" s="79"/>
      <c r="AA435" s="79"/>
      <c r="AB435" s="79"/>
      <c r="AC435" s="79"/>
      <c r="AD435" s="79"/>
      <c r="AE435" s="79"/>
      <c r="AF435" s="79"/>
      <c r="AG435" s="79"/>
      <c r="AH435" s="79"/>
      <c r="AI435" s="79"/>
      <c r="AJ435" s="52"/>
      <c r="AK435" s="52"/>
      <c r="AL435" s="79"/>
    </row>
    <row r="436" spans="17:38" x14ac:dyDescent="0.25">
      <c r="Q436" s="78"/>
      <c r="R436" s="79"/>
      <c r="S436" s="79"/>
      <c r="T436" s="79"/>
      <c r="U436" s="79"/>
      <c r="V436" s="79"/>
      <c r="W436" s="79"/>
      <c r="X436" s="79"/>
      <c r="Y436" s="79"/>
      <c r="Z436" s="79"/>
      <c r="AA436" s="79"/>
      <c r="AB436" s="79"/>
      <c r="AC436" s="79"/>
      <c r="AD436" s="79"/>
      <c r="AE436" s="79"/>
      <c r="AF436" s="79"/>
      <c r="AG436" s="79"/>
      <c r="AH436" s="79"/>
      <c r="AI436" s="79"/>
      <c r="AJ436" s="52"/>
      <c r="AK436" s="52"/>
      <c r="AL436" s="79"/>
    </row>
    <row r="437" spans="17:38" x14ac:dyDescent="0.25">
      <c r="Q437" s="78"/>
      <c r="R437" s="79"/>
      <c r="S437" s="79"/>
      <c r="T437" s="79"/>
      <c r="U437" s="79"/>
      <c r="V437" s="79"/>
      <c r="W437" s="79"/>
      <c r="X437" s="79"/>
      <c r="Y437" s="79"/>
      <c r="Z437" s="79"/>
      <c r="AA437" s="79"/>
      <c r="AB437" s="79"/>
      <c r="AC437" s="79"/>
      <c r="AD437" s="79"/>
      <c r="AE437" s="79"/>
      <c r="AF437" s="79"/>
      <c r="AG437" s="79"/>
      <c r="AH437" s="79"/>
      <c r="AI437" s="79"/>
      <c r="AJ437" s="52"/>
      <c r="AK437" s="52"/>
      <c r="AL437" s="79"/>
    </row>
    <row r="438" spans="17:38" x14ac:dyDescent="0.25">
      <c r="Q438" s="78"/>
      <c r="R438" s="79"/>
      <c r="S438" s="79"/>
      <c r="T438" s="79"/>
      <c r="U438" s="79"/>
      <c r="V438" s="79"/>
      <c r="W438" s="79"/>
      <c r="X438" s="79"/>
      <c r="Y438" s="79"/>
      <c r="Z438" s="79"/>
      <c r="AA438" s="79"/>
      <c r="AB438" s="79"/>
      <c r="AC438" s="79"/>
      <c r="AD438" s="79"/>
      <c r="AE438" s="79"/>
      <c r="AF438" s="79"/>
      <c r="AG438" s="79"/>
      <c r="AH438" s="79"/>
      <c r="AI438" s="79"/>
      <c r="AJ438" s="52"/>
      <c r="AK438" s="52"/>
      <c r="AL438" s="79"/>
    </row>
    <row r="439" spans="17:38" x14ac:dyDescent="0.25">
      <c r="Q439" s="78"/>
      <c r="R439" s="79"/>
      <c r="S439" s="79"/>
      <c r="T439" s="79"/>
      <c r="U439" s="79"/>
      <c r="V439" s="79"/>
      <c r="W439" s="79"/>
      <c r="X439" s="79"/>
      <c r="Y439" s="79"/>
      <c r="Z439" s="79"/>
      <c r="AA439" s="79"/>
      <c r="AB439" s="79"/>
      <c r="AC439" s="79"/>
      <c r="AD439" s="79"/>
      <c r="AE439" s="79"/>
      <c r="AF439" s="79"/>
      <c r="AG439" s="79"/>
      <c r="AH439" s="79"/>
      <c r="AI439" s="79"/>
      <c r="AJ439" s="52"/>
      <c r="AK439" s="52"/>
      <c r="AL439" s="79"/>
    </row>
    <row r="440" spans="17:38" x14ac:dyDescent="0.25">
      <c r="Q440" s="78"/>
      <c r="R440" s="79"/>
      <c r="S440" s="79"/>
      <c r="T440" s="79"/>
      <c r="U440" s="79"/>
      <c r="V440" s="79"/>
      <c r="W440" s="79"/>
      <c r="X440" s="79"/>
      <c r="Y440" s="79"/>
      <c r="Z440" s="79"/>
      <c r="AA440" s="79"/>
      <c r="AB440" s="79"/>
      <c r="AC440" s="79"/>
      <c r="AD440" s="79"/>
      <c r="AE440" s="79"/>
      <c r="AF440" s="79"/>
      <c r="AG440" s="79"/>
      <c r="AH440" s="79"/>
      <c r="AI440" s="79"/>
      <c r="AJ440" s="52"/>
      <c r="AK440" s="52"/>
      <c r="AL440" s="79"/>
    </row>
    <row r="441" spans="17:38" x14ac:dyDescent="0.25">
      <c r="Q441" s="78"/>
      <c r="R441" s="79"/>
      <c r="S441" s="79"/>
      <c r="T441" s="79"/>
      <c r="U441" s="79"/>
      <c r="V441" s="79"/>
      <c r="W441" s="79"/>
      <c r="X441" s="79"/>
      <c r="Y441" s="79"/>
      <c r="Z441" s="79"/>
      <c r="AA441" s="79"/>
      <c r="AB441" s="79"/>
      <c r="AC441" s="79"/>
      <c r="AD441" s="79"/>
      <c r="AE441" s="79"/>
      <c r="AF441" s="79"/>
      <c r="AG441" s="79"/>
      <c r="AH441" s="79"/>
      <c r="AI441" s="79"/>
      <c r="AJ441" s="52"/>
      <c r="AK441" s="52"/>
      <c r="AL441" s="79"/>
    </row>
    <row r="442" spans="17:38" x14ac:dyDescent="0.25">
      <c r="Q442" s="78"/>
      <c r="R442" s="79"/>
      <c r="S442" s="79"/>
      <c r="T442" s="79"/>
      <c r="U442" s="79"/>
      <c r="V442" s="79"/>
      <c r="W442" s="79"/>
      <c r="X442" s="79"/>
      <c r="Y442" s="79"/>
      <c r="Z442" s="79"/>
      <c r="AA442" s="79"/>
      <c r="AB442" s="79"/>
      <c r="AC442" s="79"/>
      <c r="AD442" s="79"/>
      <c r="AE442" s="79"/>
      <c r="AF442" s="79"/>
      <c r="AG442" s="79"/>
      <c r="AH442" s="79"/>
      <c r="AI442" s="79"/>
      <c r="AJ442" s="52"/>
      <c r="AK442" s="52"/>
      <c r="AL442" s="79"/>
    </row>
    <row r="443" spans="17:38" x14ac:dyDescent="0.25">
      <c r="Q443" s="78"/>
      <c r="R443" s="79"/>
      <c r="S443" s="79"/>
      <c r="T443" s="79"/>
      <c r="U443" s="79"/>
      <c r="V443" s="79"/>
      <c r="W443" s="79"/>
      <c r="X443" s="79"/>
      <c r="Y443" s="79"/>
      <c r="Z443" s="79"/>
      <c r="AA443" s="79"/>
      <c r="AB443" s="79"/>
      <c r="AC443" s="79"/>
      <c r="AD443" s="79"/>
      <c r="AE443" s="79"/>
      <c r="AF443" s="79"/>
      <c r="AG443" s="79"/>
      <c r="AH443" s="79"/>
      <c r="AI443" s="79"/>
      <c r="AJ443" s="52"/>
      <c r="AK443" s="52"/>
      <c r="AL443" s="79"/>
    </row>
    <row r="444" spans="17:38" x14ac:dyDescent="0.25">
      <c r="Q444" s="78"/>
      <c r="R444" s="79"/>
      <c r="S444" s="79"/>
      <c r="T444" s="79"/>
      <c r="U444" s="79"/>
      <c r="V444" s="79"/>
      <c r="W444" s="79"/>
      <c r="X444" s="79"/>
      <c r="Y444" s="79"/>
      <c r="Z444" s="79"/>
      <c r="AA444" s="79"/>
      <c r="AB444" s="79"/>
      <c r="AC444" s="79"/>
      <c r="AD444" s="79"/>
      <c r="AE444" s="79"/>
      <c r="AF444" s="79"/>
      <c r="AG444" s="79"/>
      <c r="AH444" s="79"/>
      <c r="AI444" s="79"/>
      <c r="AJ444" s="52"/>
      <c r="AK444" s="52"/>
      <c r="AL444" s="79"/>
    </row>
    <row r="445" spans="17:38" x14ac:dyDescent="0.25">
      <c r="Q445" s="78"/>
      <c r="R445" s="79"/>
      <c r="S445" s="79"/>
      <c r="T445" s="79"/>
      <c r="U445" s="79"/>
      <c r="V445" s="79"/>
      <c r="W445" s="79"/>
      <c r="X445" s="79"/>
      <c r="Y445" s="79"/>
      <c r="Z445" s="79"/>
      <c r="AA445" s="79"/>
      <c r="AB445" s="79"/>
      <c r="AC445" s="79"/>
      <c r="AD445" s="79"/>
      <c r="AE445" s="79"/>
      <c r="AF445" s="79"/>
      <c r="AG445" s="79"/>
      <c r="AH445" s="79"/>
      <c r="AI445" s="79"/>
      <c r="AJ445" s="52"/>
      <c r="AK445" s="52"/>
      <c r="AL445" s="79"/>
    </row>
    <row r="446" spans="17:38" x14ac:dyDescent="0.25">
      <c r="Q446" s="78"/>
      <c r="R446" s="79"/>
      <c r="S446" s="79"/>
      <c r="T446" s="79"/>
      <c r="U446" s="79"/>
      <c r="V446" s="79"/>
      <c r="W446" s="79"/>
      <c r="X446" s="79"/>
      <c r="Y446" s="79"/>
      <c r="Z446" s="79"/>
      <c r="AA446" s="79"/>
      <c r="AB446" s="79"/>
      <c r="AC446" s="79"/>
      <c r="AD446" s="79"/>
      <c r="AE446" s="79"/>
      <c r="AF446" s="79"/>
      <c r="AG446" s="79"/>
      <c r="AH446" s="79"/>
      <c r="AI446" s="79"/>
      <c r="AJ446" s="52"/>
      <c r="AK446" s="52"/>
      <c r="AL446" s="79"/>
    </row>
    <row r="447" spans="17:38" x14ac:dyDescent="0.25">
      <c r="Q447" s="78"/>
      <c r="R447" s="79"/>
      <c r="S447" s="79"/>
      <c r="T447" s="79"/>
      <c r="U447" s="79"/>
      <c r="V447" s="79"/>
      <c r="W447" s="79"/>
      <c r="X447" s="79"/>
      <c r="Y447" s="79"/>
      <c r="Z447" s="79"/>
      <c r="AA447" s="79"/>
      <c r="AB447" s="79"/>
      <c r="AC447" s="79"/>
      <c r="AD447" s="79"/>
      <c r="AE447" s="79"/>
      <c r="AF447" s="79"/>
      <c r="AG447" s="79"/>
      <c r="AH447" s="79"/>
      <c r="AI447" s="79"/>
      <c r="AJ447" s="52"/>
      <c r="AK447" s="52"/>
      <c r="AL447" s="79"/>
    </row>
    <row r="448" spans="17:38" x14ac:dyDescent="0.25">
      <c r="Q448" s="78"/>
      <c r="R448" s="79"/>
      <c r="S448" s="79"/>
      <c r="T448" s="79"/>
      <c r="U448" s="79"/>
      <c r="V448" s="79"/>
      <c r="W448" s="79"/>
      <c r="X448" s="79"/>
      <c r="Y448" s="79"/>
      <c r="Z448" s="79"/>
      <c r="AA448" s="79"/>
      <c r="AB448" s="79"/>
      <c r="AC448" s="79"/>
      <c r="AD448" s="79"/>
      <c r="AE448" s="79"/>
      <c r="AF448" s="79"/>
      <c r="AG448" s="79"/>
      <c r="AH448" s="79"/>
      <c r="AI448" s="79"/>
      <c r="AJ448" s="52"/>
      <c r="AK448" s="52"/>
      <c r="AL448" s="79"/>
    </row>
    <row r="449" spans="17:38" x14ac:dyDescent="0.25">
      <c r="Q449" s="78"/>
      <c r="R449" s="79"/>
      <c r="S449" s="79"/>
      <c r="T449" s="79"/>
      <c r="U449" s="79"/>
      <c r="V449" s="79"/>
      <c r="W449" s="79"/>
      <c r="X449" s="79"/>
      <c r="Y449" s="79"/>
      <c r="Z449" s="79"/>
      <c r="AA449" s="79"/>
      <c r="AB449" s="79"/>
      <c r="AC449" s="79"/>
      <c r="AD449" s="79"/>
      <c r="AE449" s="79"/>
      <c r="AF449" s="79"/>
      <c r="AG449" s="79"/>
      <c r="AH449" s="79"/>
      <c r="AI449" s="79"/>
      <c r="AJ449" s="52"/>
      <c r="AK449" s="52"/>
      <c r="AL449" s="79"/>
    </row>
    <row r="450" spans="17:38" x14ac:dyDescent="0.25">
      <c r="Q450" s="78"/>
      <c r="R450" s="79"/>
      <c r="S450" s="79"/>
      <c r="T450" s="79"/>
      <c r="U450" s="79"/>
      <c r="V450" s="79"/>
      <c r="W450" s="79"/>
      <c r="X450" s="79"/>
      <c r="Y450" s="79"/>
      <c r="Z450" s="79"/>
      <c r="AA450" s="79"/>
      <c r="AB450" s="79"/>
      <c r="AC450" s="79"/>
      <c r="AD450" s="79"/>
      <c r="AE450" s="79"/>
      <c r="AF450" s="79"/>
      <c r="AG450" s="79"/>
      <c r="AH450" s="79"/>
      <c r="AI450" s="79"/>
      <c r="AJ450" s="52"/>
      <c r="AK450" s="52"/>
      <c r="AL450" s="79"/>
    </row>
    <row r="451" spans="17:38" x14ac:dyDescent="0.25">
      <c r="Q451" s="78"/>
      <c r="R451" s="79"/>
      <c r="S451" s="79"/>
      <c r="T451" s="79"/>
      <c r="U451" s="79"/>
      <c r="V451" s="79"/>
      <c r="W451" s="79"/>
      <c r="X451" s="79"/>
      <c r="Y451" s="79"/>
      <c r="Z451" s="79"/>
      <c r="AA451" s="79"/>
      <c r="AB451" s="79"/>
      <c r="AC451" s="79"/>
      <c r="AD451" s="79"/>
      <c r="AE451" s="79"/>
      <c r="AF451" s="79"/>
      <c r="AG451" s="79"/>
      <c r="AH451" s="79"/>
      <c r="AI451" s="79"/>
      <c r="AJ451" s="52"/>
      <c r="AK451" s="52"/>
      <c r="AL451" s="79"/>
    </row>
    <row r="452" spans="17:38" x14ac:dyDescent="0.25">
      <c r="Q452" s="78"/>
      <c r="R452" s="79"/>
      <c r="S452" s="79"/>
      <c r="T452" s="79"/>
      <c r="U452" s="79"/>
      <c r="V452" s="79"/>
      <c r="W452" s="79"/>
      <c r="X452" s="79"/>
      <c r="Y452" s="79"/>
      <c r="Z452" s="79"/>
      <c r="AA452" s="79"/>
      <c r="AB452" s="79"/>
      <c r="AC452" s="79"/>
      <c r="AD452" s="79"/>
      <c r="AE452" s="79"/>
      <c r="AF452" s="79"/>
      <c r="AG452" s="79"/>
      <c r="AH452" s="79"/>
      <c r="AI452" s="79"/>
      <c r="AJ452" s="52"/>
      <c r="AK452" s="52"/>
      <c r="AL452" s="79"/>
    </row>
    <row r="453" spans="17:38" x14ac:dyDescent="0.25">
      <c r="Q453" s="78"/>
      <c r="R453" s="79"/>
      <c r="S453" s="79"/>
      <c r="T453" s="79"/>
      <c r="U453" s="79"/>
      <c r="V453" s="79"/>
      <c r="W453" s="79"/>
      <c r="X453" s="79"/>
      <c r="Y453" s="79"/>
      <c r="Z453" s="79"/>
      <c r="AA453" s="79"/>
      <c r="AB453" s="79"/>
      <c r="AC453" s="79"/>
      <c r="AD453" s="79"/>
      <c r="AE453" s="79"/>
      <c r="AF453" s="79"/>
      <c r="AG453" s="79"/>
      <c r="AH453" s="79"/>
      <c r="AI453" s="79"/>
      <c r="AJ453" s="52"/>
      <c r="AK453" s="52"/>
      <c r="AL453" s="79"/>
    </row>
    <row r="454" spans="17:38" x14ac:dyDescent="0.25">
      <c r="Q454" s="78"/>
      <c r="R454" s="79"/>
      <c r="S454" s="79"/>
      <c r="T454" s="79"/>
      <c r="U454" s="79"/>
      <c r="V454" s="79"/>
      <c r="W454" s="79"/>
      <c r="X454" s="79"/>
      <c r="Y454" s="79"/>
      <c r="Z454" s="79"/>
      <c r="AA454" s="79"/>
      <c r="AB454" s="79"/>
      <c r="AC454" s="79"/>
      <c r="AD454" s="79"/>
      <c r="AE454" s="79"/>
      <c r="AF454" s="79"/>
      <c r="AG454" s="79"/>
      <c r="AH454" s="79"/>
      <c r="AI454" s="79"/>
      <c r="AJ454" s="52"/>
      <c r="AK454" s="52"/>
      <c r="AL454" s="79"/>
    </row>
    <row r="455" spans="17:38" x14ac:dyDescent="0.25">
      <c r="Q455" s="78"/>
      <c r="R455" s="79"/>
      <c r="S455" s="79"/>
      <c r="T455" s="79"/>
      <c r="U455" s="79"/>
      <c r="V455" s="79"/>
      <c r="W455" s="79"/>
      <c r="X455" s="79"/>
      <c r="Y455" s="79"/>
      <c r="Z455" s="79"/>
      <c r="AA455" s="79"/>
      <c r="AB455" s="79"/>
      <c r="AC455" s="79"/>
      <c r="AD455" s="79"/>
      <c r="AE455" s="79"/>
      <c r="AF455" s="79"/>
      <c r="AG455" s="79"/>
      <c r="AH455" s="79"/>
      <c r="AI455" s="79"/>
      <c r="AJ455" s="52"/>
      <c r="AK455" s="52"/>
      <c r="AL455" s="79"/>
    </row>
    <row r="456" spans="17:38" x14ac:dyDescent="0.25">
      <c r="Q456" s="78"/>
      <c r="R456" s="79"/>
      <c r="S456" s="79"/>
      <c r="T456" s="79"/>
      <c r="U456" s="79"/>
      <c r="V456" s="79"/>
      <c r="W456" s="79"/>
      <c r="X456" s="79"/>
      <c r="Y456" s="79"/>
      <c r="Z456" s="79"/>
      <c r="AA456" s="79"/>
      <c r="AB456" s="79"/>
      <c r="AC456" s="79"/>
      <c r="AD456" s="79"/>
      <c r="AE456" s="79"/>
      <c r="AF456" s="79"/>
      <c r="AG456" s="79"/>
      <c r="AH456" s="79"/>
      <c r="AI456" s="79"/>
      <c r="AJ456" s="52"/>
      <c r="AK456" s="52"/>
      <c r="AL456" s="79"/>
    </row>
    <row r="457" spans="17:38" x14ac:dyDescent="0.25">
      <c r="Q457" s="78"/>
      <c r="R457" s="79"/>
      <c r="S457" s="79"/>
      <c r="T457" s="79"/>
      <c r="U457" s="79"/>
      <c r="V457" s="79"/>
      <c r="W457" s="79"/>
      <c r="X457" s="79"/>
      <c r="Y457" s="79"/>
      <c r="Z457" s="79"/>
      <c r="AA457" s="79"/>
      <c r="AB457" s="79"/>
      <c r="AC457" s="79"/>
      <c r="AD457" s="79"/>
      <c r="AE457" s="79"/>
      <c r="AF457" s="79"/>
      <c r="AG457" s="79"/>
      <c r="AH457" s="79"/>
      <c r="AI457" s="79"/>
      <c r="AJ457" s="52"/>
      <c r="AK457" s="52"/>
      <c r="AL457" s="79"/>
    </row>
    <row r="458" spans="17:38" x14ac:dyDescent="0.25">
      <c r="Q458" s="78"/>
      <c r="R458" s="79"/>
      <c r="S458" s="79"/>
      <c r="T458" s="79"/>
      <c r="U458" s="79"/>
      <c r="V458" s="79"/>
      <c r="W458" s="79"/>
      <c r="X458" s="79"/>
      <c r="Y458" s="79"/>
      <c r="Z458" s="79"/>
      <c r="AA458" s="79"/>
      <c r="AB458" s="79"/>
      <c r="AC458" s="79"/>
      <c r="AD458" s="79"/>
      <c r="AE458" s="79"/>
      <c r="AF458" s="79"/>
      <c r="AG458" s="79"/>
      <c r="AH458" s="79"/>
      <c r="AI458" s="79"/>
      <c r="AJ458" s="52"/>
      <c r="AK458" s="52"/>
      <c r="AL458" s="79"/>
    </row>
    <row r="459" spans="17:38" x14ac:dyDescent="0.25">
      <c r="Q459" s="78"/>
      <c r="R459" s="79"/>
      <c r="S459" s="79"/>
      <c r="T459" s="79"/>
      <c r="U459" s="79"/>
      <c r="V459" s="79"/>
      <c r="W459" s="79"/>
      <c r="X459" s="79"/>
      <c r="Y459" s="79"/>
      <c r="Z459" s="79"/>
      <c r="AA459" s="79"/>
      <c r="AB459" s="79"/>
      <c r="AC459" s="79"/>
      <c r="AD459" s="79"/>
      <c r="AE459" s="79"/>
      <c r="AF459" s="79"/>
      <c r="AG459" s="79"/>
      <c r="AH459" s="79"/>
      <c r="AI459" s="79"/>
      <c r="AJ459" s="52"/>
      <c r="AK459" s="52"/>
      <c r="AL459" s="79"/>
    </row>
    <row r="460" spans="17:38" x14ac:dyDescent="0.25">
      <c r="Q460" s="78"/>
      <c r="R460" s="79"/>
      <c r="S460" s="79"/>
      <c r="T460" s="79"/>
      <c r="U460" s="79"/>
      <c r="V460" s="79"/>
      <c r="W460" s="79"/>
      <c r="X460" s="79"/>
      <c r="Y460" s="79"/>
      <c r="Z460" s="79"/>
      <c r="AA460" s="79"/>
      <c r="AB460" s="79"/>
      <c r="AC460" s="79"/>
      <c r="AD460" s="79"/>
      <c r="AE460" s="79"/>
      <c r="AF460" s="79"/>
      <c r="AG460" s="79"/>
      <c r="AH460" s="79"/>
      <c r="AI460" s="79"/>
      <c r="AJ460" s="52"/>
      <c r="AK460" s="52"/>
      <c r="AL460" s="79"/>
    </row>
    <row r="461" spans="17:38" x14ac:dyDescent="0.25">
      <c r="Q461" s="78"/>
      <c r="R461" s="79"/>
      <c r="S461" s="79"/>
      <c r="T461" s="79"/>
      <c r="U461" s="79"/>
      <c r="V461" s="79"/>
      <c r="W461" s="79"/>
      <c r="X461" s="79"/>
      <c r="Y461" s="79"/>
      <c r="Z461" s="79"/>
      <c r="AA461" s="79"/>
      <c r="AB461" s="79"/>
      <c r="AC461" s="79"/>
      <c r="AD461" s="79"/>
      <c r="AE461" s="79"/>
      <c r="AF461" s="79"/>
      <c r="AG461" s="79"/>
      <c r="AH461" s="79"/>
      <c r="AI461" s="79"/>
      <c r="AJ461" s="52"/>
      <c r="AK461" s="52"/>
      <c r="AL461" s="79"/>
    </row>
    <row r="462" spans="17:38" x14ac:dyDescent="0.25">
      <c r="Q462" s="78"/>
      <c r="R462" s="79"/>
      <c r="S462" s="79"/>
      <c r="T462" s="79"/>
      <c r="U462" s="79"/>
      <c r="V462" s="79"/>
      <c r="W462" s="79"/>
      <c r="X462" s="79"/>
      <c r="Y462" s="79"/>
      <c r="Z462" s="79"/>
      <c r="AA462" s="79"/>
      <c r="AB462" s="79"/>
      <c r="AC462" s="79"/>
      <c r="AD462" s="79"/>
      <c r="AE462" s="79"/>
      <c r="AF462" s="79"/>
      <c r="AG462" s="79"/>
      <c r="AH462" s="79"/>
      <c r="AI462" s="79"/>
      <c r="AJ462" s="52"/>
      <c r="AK462" s="52"/>
      <c r="AL462" s="79"/>
    </row>
    <row r="463" spans="17:38" x14ac:dyDescent="0.25">
      <c r="Q463" s="78"/>
      <c r="R463" s="79"/>
      <c r="S463" s="79"/>
      <c r="T463" s="79"/>
      <c r="U463" s="79"/>
      <c r="V463" s="79"/>
      <c r="W463" s="79"/>
      <c r="X463" s="79"/>
      <c r="Y463" s="79"/>
      <c r="Z463" s="79"/>
      <c r="AA463" s="79"/>
      <c r="AB463" s="79"/>
      <c r="AC463" s="79"/>
      <c r="AD463" s="79"/>
      <c r="AE463" s="79"/>
      <c r="AF463" s="79"/>
      <c r="AG463" s="79"/>
      <c r="AH463" s="79"/>
      <c r="AI463" s="79"/>
      <c r="AJ463" s="52"/>
      <c r="AK463" s="52"/>
      <c r="AL463" s="79"/>
    </row>
    <row r="464" spans="17:38" x14ac:dyDescent="0.25">
      <c r="Q464" s="78"/>
      <c r="R464" s="79"/>
      <c r="S464" s="79"/>
      <c r="T464" s="79"/>
      <c r="U464" s="79"/>
      <c r="V464" s="79"/>
      <c r="W464" s="79"/>
      <c r="X464" s="79"/>
      <c r="Y464" s="79"/>
      <c r="Z464" s="79"/>
      <c r="AA464" s="79"/>
      <c r="AB464" s="79"/>
      <c r="AC464" s="79"/>
      <c r="AD464" s="79"/>
      <c r="AE464" s="79"/>
      <c r="AF464" s="79"/>
      <c r="AG464" s="79"/>
      <c r="AH464" s="79"/>
      <c r="AI464" s="79"/>
      <c r="AJ464" s="52"/>
      <c r="AK464" s="52"/>
      <c r="AL464" s="79"/>
    </row>
    <row r="465" spans="17:38" x14ac:dyDescent="0.25">
      <c r="Q465" s="78"/>
      <c r="R465" s="79"/>
      <c r="S465" s="79"/>
      <c r="T465" s="79"/>
      <c r="U465" s="79"/>
      <c r="V465" s="79"/>
      <c r="W465" s="79"/>
      <c r="X465" s="79"/>
      <c r="Y465" s="79"/>
      <c r="Z465" s="79"/>
      <c r="AA465" s="79"/>
      <c r="AB465" s="79"/>
      <c r="AC465" s="79"/>
      <c r="AD465" s="79"/>
      <c r="AE465" s="79"/>
      <c r="AF465" s="79"/>
      <c r="AG465" s="79"/>
      <c r="AH465" s="79"/>
      <c r="AI465" s="79"/>
      <c r="AJ465" s="52"/>
      <c r="AK465" s="52"/>
      <c r="AL465" s="79"/>
    </row>
    <row r="466" spans="17:38" x14ac:dyDescent="0.25">
      <c r="Q466" s="78"/>
      <c r="R466" s="79"/>
      <c r="S466" s="79"/>
      <c r="T466" s="79"/>
      <c r="U466" s="79"/>
      <c r="V466" s="79"/>
      <c r="W466" s="79"/>
      <c r="X466" s="79"/>
      <c r="Y466" s="79"/>
      <c r="Z466" s="79"/>
      <c r="AA466" s="79"/>
      <c r="AB466" s="79"/>
      <c r="AC466" s="79"/>
      <c r="AD466" s="79"/>
      <c r="AE466" s="79"/>
      <c r="AF466" s="79"/>
      <c r="AG466" s="79"/>
      <c r="AH466" s="79"/>
      <c r="AI466" s="79"/>
      <c r="AJ466" s="52"/>
      <c r="AK466" s="52"/>
      <c r="AL466" s="79"/>
    </row>
    <row r="467" spans="17:38" x14ac:dyDescent="0.25">
      <c r="Q467" s="78"/>
      <c r="R467" s="79"/>
      <c r="S467" s="79"/>
      <c r="T467" s="79"/>
      <c r="U467" s="79"/>
      <c r="V467" s="79"/>
      <c r="W467" s="79"/>
      <c r="X467" s="79"/>
      <c r="Y467" s="79"/>
      <c r="Z467" s="79"/>
      <c r="AA467" s="79"/>
      <c r="AB467" s="79"/>
      <c r="AC467" s="79"/>
      <c r="AD467" s="79"/>
      <c r="AE467" s="79"/>
      <c r="AF467" s="79"/>
      <c r="AG467" s="79"/>
      <c r="AH467" s="79"/>
      <c r="AI467" s="79"/>
      <c r="AJ467" s="52"/>
      <c r="AK467" s="52"/>
      <c r="AL467" s="79"/>
    </row>
    <row r="468" spans="17:38" x14ac:dyDescent="0.25">
      <c r="Q468" s="78"/>
      <c r="R468" s="79"/>
      <c r="S468" s="79"/>
      <c r="T468" s="79"/>
      <c r="U468" s="79"/>
      <c r="V468" s="79"/>
      <c r="W468" s="79"/>
      <c r="X468" s="79"/>
      <c r="Y468" s="79"/>
      <c r="Z468" s="79"/>
      <c r="AA468" s="79"/>
      <c r="AB468" s="79"/>
      <c r="AC468" s="79"/>
      <c r="AD468" s="79"/>
      <c r="AE468" s="79"/>
      <c r="AF468" s="79"/>
      <c r="AG468" s="79"/>
      <c r="AH468" s="79"/>
      <c r="AI468" s="79"/>
      <c r="AJ468" s="52"/>
      <c r="AK468" s="52"/>
      <c r="AL468" s="79"/>
    </row>
    <row r="469" spans="17:38" x14ac:dyDescent="0.25">
      <c r="Q469" s="78"/>
      <c r="R469" s="79"/>
      <c r="S469" s="79"/>
      <c r="T469" s="79"/>
      <c r="U469" s="79"/>
      <c r="V469" s="79"/>
      <c r="W469" s="79"/>
      <c r="X469" s="79"/>
      <c r="Y469" s="79"/>
      <c r="Z469" s="79"/>
      <c r="AA469" s="79"/>
      <c r="AB469" s="79"/>
      <c r="AC469" s="79"/>
      <c r="AD469" s="79"/>
      <c r="AE469" s="79"/>
      <c r="AF469" s="79"/>
      <c r="AG469" s="79"/>
      <c r="AH469" s="79"/>
      <c r="AI469" s="79"/>
      <c r="AJ469" s="52"/>
      <c r="AK469" s="52"/>
      <c r="AL469" s="79"/>
    </row>
    <row r="470" spans="17:38" x14ac:dyDescent="0.25">
      <c r="Q470" s="78"/>
      <c r="R470" s="79"/>
      <c r="S470" s="79"/>
      <c r="T470" s="79"/>
      <c r="U470" s="79"/>
      <c r="V470" s="79"/>
      <c r="W470" s="79"/>
      <c r="X470" s="79"/>
      <c r="Y470" s="79"/>
      <c r="Z470" s="79"/>
      <c r="AA470" s="79"/>
      <c r="AB470" s="79"/>
      <c r="AC470" s="79"/>
      <c r="AD470" s="79"/>
      <c r="AE470" s="79"/>
      <c r="AF470" s="79"/>
      <c r="AG470" s="79"/>
      <c r="AH470" s="79"/>
      <c r="AI470" s="79"/>
      <c r="AJ470" s="52"/>
      <c r="AK470" s="52"/>
      <c r="AL470" s="79"/>
    </row>
    <row r="471" spans="17:38" x14ac:dyDescent="0.25">
      <c r="Q471" s="78"/>
      <c r="R471" s="79"/>
      <c r="S471" s="79"/>
      <c r="T471" s="79"/>
      <c r="U471" s="79"/>
      <c r="V471" s="79"/>
      <c r="W471" s="79"/>
      <c r="X471" s="79"/>
      <c r="Y471" s="79"/>
      <c r="Z471" s="79"/>
      <c r="AA471" s="79"/>
      <c r="AB471" s="79"/>
      <c r="AC471" s="79"/>
      <c r="AD471" s="79"/>
      <c r="AE471" s="79"/>
      <c r="AF471" s="79"/>
      <c r="AG471" s="79"/>
      <c r="AH471" s="79"/>
      <c r="AI471" s="79"/>
      <c r="AJ471" s="52"/>
      <c r="AK471" s="52"/>
      <c r="AL471" s="79"/>
    </row>
    <row r="472" spans="17:38" x14ac:dyDescent="0.25">
      <c r="Q472" s="78"/>
      <c r="R472" s="79"/>
      <c r="S472" s="79"/>
      <c r="T472" s="79"/>
      <c r="U472" s="79"/>
      <c r="V472" s="79"/>
      <c r="W472" s="79"/>
      <c r="X472" s="79"/>
      <c r="Y472" s="79"/>
      <c r="Z472" s="79"/>
      <c r="AA472" s="79"/>
      <c r="AB472" s="79"/>
      <c r="AC472" s="79"/>
      <c r="AD472" s="79"/>
      <c r="AE472" s="79"/>
      <c r="AF472" s="79"/>
      <c r="AG472" s="79"/>
      <c r="AH472" s="79"/>
      <c r="AI472" s="79"/>
      <c r="AJ472" s="52"/>
      <c r="AK472" s="52"/>
      <c r="AL472" s="79"/>
    </row>
    <row r="473" spans="17:38" x14ac:dyDescent="0.25">
      <c r="Q473" s="78"/>
      <c r="R473" s="79"/>
      <c r="S473" s="79"/>
      <c r="T473" s="79"/>
      <c r="U473" s="79"/>
      <c r="V473" s="79"/>
      <c r="W473" s="79"/>
      <c r="X473" s="79"/>
      <c r="Y473" s="79"/>
      <c r="Z473" s="79"/>
      <c r="AA473" s="79"/>
      <c r="AB473" s="79"/>
      <c r="AC473" s="79"/>
      <c r="AD473" s="79"/>
      <c r="AE473" s="79"/>
      <c r="AF473" s="79"/>
      <c r="AG473" s="79"/>
      <c r="AH473" s="79"/>
      <c r="AI473" s="79"/>
      <c r="AJ473" s="52"/>
      <c r="AK473" s="52"/>
      <c r="AL473" s="79"/>
    </row>
    <row r="474" spans="17:38" x14ac:dyDescent="0.25">
      <c r="Q474" s="78"/>
      <c r="R474" s="79"/>
      <c r="S474" s="79"/>
      <c r="T474" s="79"/>
      <c r="U474" s="79"/>
      <c r="V474" s="79"/>
      <c r="W474" s="79"/>
      <c r="X474" s="79"/>
      <c r="Y474" s="79"/>
      <c r="Z474" s="79"/>
      <c r="AA474" s="79"/>
      <c r="AB474" s="79"/>
      <c r="AC474" s="79"/>
      <c r="AD474" s="79"/>
      <c r="AE474" s="79"/>
      <c r="AF474" s="79"/>
      <c r="AG474" s="79"/>
      <c r="AH474" s="79"/>
      <c r="AI474" s="79"/>
      <c r="AJ474" s="52"/>
      <c r="AK474" s="52"/>
      <c r="AL474" s="79"/>
    </row>
    <row r="475" spans="17:38" x14ac:dyDescent="0.25">
      <c r="Q475" s="78"/>
      <c r="R475" s="79"/>
      <c r="S475" s="79"/>
      <c r="T475" s="79"/>
      <c r="U475" s="79"/>
      <c r="V475" s="79"/>
      <c r="W475" s="79"/>
      <c r="X475" s="79"/>
      <c r="Y475" s="79"/>
      <c r="Z475" s="79"/>
      <c r="AA475" s="79"/>
      <c r="AB475" s="79"/>
      <c r="AC475" s="79"/>
      <c r="AD475" s="79"/>
      <c r="AE475" s="79"/>
      <c r="AF475" s="79"/>
      <c r="AG475" s="79"/>
      <c r="AH475" s="79"/>
      <c r="AI475" s="79"/>
      <c r="AJ475" s="52"/>
      <c r="AK475" s="52"/>
      <c r="AL475" s="79"/>
    </row>
    <row r="476" spans="17:38" x14ac:dyDescent="0.25">
      <c r="Q476" s="78"/>
      <c r="R476" s="79"/>
      <c r="S476" s="79"/>
      <c r="T476" s="79"/>
      <c r="U476" s="79"/>
      <c r="V476" s="79"/>
      <c r="W476" s="79"/>
      <c r="X476" s="79"/>
      <c r="Y476" s="79"/>
      <c r="Z476" s="79"/>
      <c r="AA476" s="79"/>
      <c r="AB476" s="79"/>
      <c r="AC476" s="79"/>
      <c r="AD476" s="79"/>
      <c r="AE476" s="79"/>
      <c r="AF476" s="79"/>
      <c r="AG476" s="79"/>
      <c r="AH476" s="79"/>
      <c r="AI476" s="79"/>
      <c r="AJ476" s="52"/>
      <c r="AK476" s="52"/>
      <c r="AL476" s="79"/>
    </row>
    <row r="477" spans="17:38" x14ac:dyDescent="0.25">
      <c r="Q477" s="78"/>
      <c r="R477" s="79"/>
      <c r="S477" s="79"/>
      <c r="T477" s="79"/>
      <c r="U477" s="79"/>
      <c r="V477" s="79"/>
      <c r="W477" s="79"/>
      <c r="X477" s="79"/>
      <c r="Y477" s="79"/>
      <c r="Z477" s="79"/>
      <c r="AA477" s="79"/>
      <c r="AB477" s="79"/>
      <c r="AC477" s="79"/>
      <c r="AD477" s="79"/>
      <c r="AE477" s="79"/>
      <c r="AF477" s="79"/>
      <c r="AG477" s="79"/>
      <c r="AH477" s="79"/>
      <c r="AI477" s="79"/>
      <c r="AJ477" s="52"/>
      <c r="AK477" s="52"/>
      <c r="AL477" s="79"/>
    </row>
    <row r="478" spans="17:38" x14ac:dyDescent="0.25">
      <c r="Q478" s="78"/>
      <c r="R478" s="79"/>
      <c r="S478" s="79"/>
      <c r="T478" s="79"/>
      <c r="U478" s="79"/>
      <c r="V478" s="79"/>
      <c r="W478" s="79"/>
      <c r="X478" s="79"/>
      <c r="Y478" s="79"/>
      <c r="Z478" s="79"/>
      <c r="AA478" s="79"/>
      <c r="AB478" s="79"/>
      <c r="AC478" s="79"/>
      <c r="AD478" s="79"/>
      <c r="AE478" s="79"/>
      <c r="AF478" s="79"/>
      <c r="AG478" s="79"/>
      <c r="AH478" s="79"/>
      <c r="AI478" s="79"/>
      <c r="AJ478" s="52"/>
      <c r="AK478" s="52"/>
      <c r="AL478" s="79"/>
    </row>
    <row r="479" spans="17:38" x14ac:dyDescent="0.25">
      <c r="Q479" s="78"/>
      <c r="R479" s="79"/>
      <c r="S479" s="79"/>
      <c r="T479" s="79"/>
      <c r="U479" s="79"/>
      <c r="V479" s="79"/>
      <c r="W479" s="79"/>
      <c r="X479" s="79"/>
      <c r="Y479" s="79"/>
      <c r="Z479" s="79"/>
      <c r="AA479" s="79"/>
      <c r="AB479" s="79"/>
      <c r="AC479" s="79"/>
      <c r="AD479" s="79"/>
      <c r="AE479" s="79"/>
      <c r="AF479" s="79"/>
      <c r="AG479" s="79"/>
      <c r="AH479" s="79"/>
      <c r="AI479" s="79"/>
      <c r="AJ479" s="52"/>
      <c r="AK479" s="52"/>
      <c r="AL479" s="79"/>
    </row>
    <row r="480" spans="17:38" x14ac:dyDescent="0.25">
      <c r="Q480" s="78"/>
      <c r="R480" s="79"/>
      <c r="S480" s="79"/>
      <c r="T480" s="79"/>
      <c r="U480" s="79"/>
      <c r="V480" s="79"/>
      <c r="W480" s="79"/>
      <c r="X480" s="79"/>
      <c r="Y480" s="79"/>
      <c r="Z480" s="79"/>
      <c r="AA480" s="79"/>
      <c r="AB480" s="79"/>
      <c r="AC480" s="79"/>
      <c r="AD480" s="79"/>
      <c r="AE480" s="79"/>
      <c r="AF480" s="79"/>
      <c r="AG480" s="79"/>
      <c r="AH480" s="79"/>
      <c r="AI480" s="79"/>
      <c r="AJ480" s="52"/>
      <c r="AK480" s="52"/>
      <c r="AL480" s="79"/>
    </row>
    <row r="481" spans="17:38" x14ac:dyDescent="0.25">
      <c r="Q481" s="78"/>
      <c r="R481" s="79"/>
      <c r="S481" s="79"/>
      <c r="T481" s="79"/>
      <c r="U481" s="79"/>
      <c r="V481" s="79"/>
      <c r="W481" s="79"/>
      <c r="X481" s="79"/>
      <c r="Y481" s="79"/>
      <c r="Z481" s="79"/>
      <c r="AA481" s="79"/>
      <c r="AB481" s="79"/>
      <c r="AC481" s="79"/>
      <c r="AD481" s="79"/>
      <c r="AE481" s="79"/>
      <c r="AF481" s="79"/>
      <c r="AG481" s="79"/>
      <c r="AH481" s="79"/>
      <c r="AI481" s="79"/>
      <c r="AJ481" s="52"/>
      <c r="AK481" s="52"/>
      <c r="AL481" s="79"/>
    </row>
    <row r="482" spans="17:38" x14ac:dyDescent="0.25">
      <c r="Q482" s="78"/>
      <c r="R482" s="79"/>
      <c r="S482" s="79"/>
      <c r="T482" s="79"/>
      <c r="U482" s="79"/>
      <c r="V482" s="79"/>
      <c r="W482" s="79"/>
      <c r="X482" s="79"/>
      <c r="Y482" s="79"/>
      <c r="Z482" s="79"/>
      <c r="AA482" s="79"/>
      <c r="AB482" s="79"/>
      <c r="AC482" s="79"/>
      <c r="AD482" s="79"/>
      <c r="AE482" s="79"/>
      <c r="AF482" s="79"/>
      <c r="AG482" s="79"/>
      <c r="AH482" s="79"/>
      <c r="AI482" s="79"/>
      <c r="AJ482" s="52"/>
      <c r="AK482" s="52"/>
      <c r="AL482" s="79"/>
    </row>
    <row r="483" spans="17:38" x14ac:dyDescent="0.25">
      <c r="Q483" s="78"/>
      <c r="R483" s="79"/>
      <c r="S483" s="79"/>
      <c r="T483" s="79"/>
      <c r="U483" s="79"/>
      <c r="V483" s="79"/>
      <c r="W483" s="79"/>
      <c r="X483" s="79"/>
      <c r="Y483" s="79"/>
      <c r="Z483" s="79"/>
      <c r="AA483" s="79"/>
      <c r="AB483" s="79"/>
      <c r="AC483" s="79"/>
      <c r="AD483" s="79"/>
      <c r="AE483" s="79"/>
      <c r="AF483" s="79"/>
      <c r="AG483" s="79"/>
      <c r="AH483" s="79"/>
      <c r="AI483" s="79"/>
      <c r="AJ483" s="52"/>
      <c r="AK483" s="52"/>
      <c r="AL483" s="79"/>
    </row>
    <row r="484" spans="17:38" x14ac:dyDescent="0.25">
      <c r="Q484" s="78"/>
      <c r="R484" s="79"/>
      <c r="S484" s="79"/>
      <c r="T484" s="79"/>
      <c r="U484" s="79"/>
      <c r="V484" s="79"/>
      <c r="W484" s="79"/>
      <c r="X484" s="79"/>
      <c r="Y484" s="79"/>
      <c r="Z484" s="79"/>
      <c r="AA484" s="79"/>
      <c r="AB484" s="79"/>
      <c r="AC484" s="79"/>
      <c r="AD484" s="79"/>
      <c r="AE484" s="79"/>
      <c r="AF484" s="79"/>
      <c r="AG484" s="79"/>
      <c r="AH484" s="79"/>
      <c r="AI484" s="79"/>
      <c r="AJ484" s="52"/>
      <c r="AK484" s="52"/>
      <c r="AL484" s="79"/>
    </row>
    <row r="485" spans="17:38" x14ac:dyDescent="0.25">
      <c r="Q485" s="78"/>
      <c r="R485" s="79"/>
      <c r="S485" s="79"/>
      <c r="T485" s="79"/>
      <c r="U485" s="79"/>
      <c r="V485" s="79"/>
      <c r="W485" s="79"/>
      <c r="X485" s="79"/>
      <c r="Y485" s="79"/>
      <c r="Z485" s="79"/>
      <c r="AA485" s="79"/>
      <c r="AB485" s="79"/>
      <c r="AC485" s="79"/>
      <c r="AD485" s="79"/>
      <c r="AE485" s="79"/>
      <c r="AF485" s="79"/>
      <c r="AG485" s="79"/>
      <c r="AH485" s="79"/>
      <c r="AI485" s="79"/>
      <c r="AJ485" s="52"/>
      <c r="AK485" s="52"/>
      <c r="AL485" s="79"/>
    </row>
    <row r="486" spans="17:38" x14ac:dyDescent="0.25">
      <c r="Q486" s="78"/>
      <c r="R486" s="79"/>
      <c r="S486" s="79"/>
      <c r="T486" s="79"/>
      <c r="U486" s="79"/>
      <c r="V486" s="79"/>
      <c r="W486" s="79"/>
      <c r="X486" s="79"/>
      <c r="Y486" s="79"/>
      <c r="Z486" s="79"/>
      <c r="AA486" s="79"/>
      <c r="AB486" s="79"/>
      <c r="AC486" s="79"/>
      <c r="AD486" s="79"/>
      <c r="AE486" s="79"/>
      <c r="AF486" s="79"/>
      <c r="AG486" s="79"/>
      <c r="AH486" s="79"/>
      <c r="AI486" s="79"/>
      <c r="AJ486" s="52"/>
      <c r="AK486" s="52"/>
      <c r="AL486" s="79"/>
    </row>
    <row r="487" spans="17:38" x14ac:dyDescent="0.25">
      <c r="Q487" s="78"/>
      <c r="R487" s="79"/>
      <c r="S487" s="79"/>
      <c r="T487" s="79"/>
      <c r="U487" s="79"/>
      <c r="V487" s="79"/>
      <c r="W487" s="79"/>
      <c r="X487" s="79"/>
      <c r="Y487" s="79"/>
      <c r="Z487" s="79"/>
      <c r="AA487" s="79"/>
      <c r="AB487" s="79"/>
      <c r="AC487" s="79"/>
      <c r="AD487" s="79"/>
      <c r="AE487" s="79"/>
      <c r="AF487" s="79"/>
      <c r="AG487" s="79"/>
      <c r="AH487" s="79"/>
      <c r="AI487" s="79"/>
      <c r="AJ487" s="52"/>
      <c r="AK487" s="52"/>
      <c r="AL487" s="79"/>
    </row>
    <row r="488" spans="17:38" x14ac:dyDescent="0.25">
      <c r="Q488" s="78"/>
      <c r="R488" s="79"/>
      <c r="S488" s="79"/>
      <c r="T488" s="79"/>
      <c r="U488" s="79"/>
      <c r="V488" s="79"/>
      <c r="W488" s="79"/>
      <c r="X488" s="79"/>
      <c r="Y488" s="79"/>
      <c r="Z488" s="79"/>
      <c r="AA488" s="79"/>
      <c r="AB488" s="79"/>
      <c r="AC488" s="79"/>
      <c r="AD488" s="79"/>
      <c r="AE488" s="79"/>
      <c r="AF488" s="79"/>
      <c r="AG488" s="79"/>
      <c r="AH488" s="79"/>
      <c r="AI488" s="79"/>
      <c r="AJ488" s="52"/>
      <c r="AK488" s="52"/>
      <c r="AL488" s="79"/>
    </row>
    <row r="489" spans="17:38" x14ac:dyDescent="0.25">
      <c r="Q489" s="78"/>
      <c r="R489" s="79"/>
      <c r="S489" s="79"/>
      <c r="T489" s="79"/>
      <c r="U489" s="79"/>
      <c r="V489" s="79"/>
      <c r="W489" s="79"/>
      <c r="X489" s="79"/>
      <c r="Y489" s="79"/>
      <c r="Z489" s="79"/>
      <c r="AA489" s="79"/>
      <c r="AB489" s="79"/>
      <c r="AC489" s="79"/>
      <c r="AD489" s="79"/>
      <c r="AE489" s="79"/>
      <c r="AF489" s="79"/>
      <c r="AG489" s="79"/>
      <c r="AH489" s="79"/>
      <c r="AI489" s="79"/>
      <c r="AJ489" s="52"/>
      <c r="AK489" s="52"/>
      <c r="AL489" s="79"/>
    </row>
    <row r="490" spans="17:38" x14ac:dyDescent="0.25">
      <c r="Q490" s="78"/>
      <c r="R490" s="79"/>
      <c r="S490" s="79"/>
      <c r="T490" s="79"/>
      <c r="U490" s="79"/>
      <c r="V490" s="79"/>
      <c r="W490" s="79"/>
      <c r="X490" s="79"/>
      <c r="Y490" s="79"/>
      <c r="Z490" s="79"/>
      <c r="AA490" s="79"/>
      <c r="AB490" s="79"/>
      <c r="AC490" s="79"/>
      <c r="AD490" s="79"/>
      <c r="AE490" s="79"/>
      <c r="AF490" s="79"/>
      <c r="AG490" s="79"/>
      <c r="AH490" s="79"/>
      <c r="AI490" s="79"/>
      <c r="AJ490" s="52"/>
      <c r="AK490" s="52"/>
      <c r="AL490" s="79"/>
    </row>
    <row r="491" spans="17:38" x14ac:dyDescent="0.25">
      <c r="Q491" s="78"/>
      <c r="R491" s="79"/>
      <c r="S491" s="79"/>
      <c r="T491" s="79"/>
      <c r="U491" s="79"/>
      <c r="V491" s="79"/>
      <c r="W491" s="79"/>
      <c r="X491" s="79"/>
      <c r="Y491" s="79"/>
      <c r="Z491" s="79"/>
      <c r="AA491" s="79"/>
      <c r="AB491" s="79"/>
      <c r="AC491" s="79"/>
      <c r="AD491" s="79"/>
      <c r="AE491" s="79"/>
      <c r="AF491" s="79"/>
      <c r="AG491" s="79"/>
      <c r="AH491" s="79"/>
      <c r="AI491" s="79"/>
      <c r="AJ491" s="52"/>
      <c r="AK491" s="52"/>
      <c r="AL491" s="79"/>
    </row>
    <row r="492" spans="17:38" x14ac:dyDescent="0.25">
      <c r="Q492" s="78"/>
      <c r="R492" s="79"/>
      <c r="S492" s="79"/>
      <c r="T492" s="79"/>
      <c r="U492" s="79"/>
      <c r="V492" s="79"/>
      <c r="W492" s="79"/>
      <c r="X492" s="79"/>
      <c r="Y492" s="79"/>
      <c r="Z492" s="79"/>
      <c r="AA492" s="79"/>
      <c r="AB492" s="79"/>
      <c r="AC492" s="79"/>
      <c r="AD492" s="79"/>
      <c r="AE492" s="79"/>
      <c r="AF492" s="79"/>
      <c r="AG492" s="79"/>
      <c r="AH492" s="79"/>
      <c r="AI492" s="79"/>
      <c r="AJ492" s="52"/>
      <c r="AK492" s="52"/>
      <c r="AL492" s="79"/>
    </row>
    <row r="493" spans="17:38" x14ac:dyDescent="0.25">
      <c r="Q493" s="78"/>
      <c r="R493" s="79"/>
      <c r="S493" s="79"/>
      <c r="T493" s="79"/>
      <c r="U493" s="79"/>
      <c r="V493" s="79"/>
      <c r="W493" s="79"/>
      <c r="X493" s="79"/>
      <c r="Y493" s="79"/>
      <c r="Z493" s="79"/>
      <c r="AA493" s="79"/>
      <c r="AB493" s="79"/>
      <c r="AC493" s="79"/>
      <c r="AD493" s="79"/>
      <c r="AE493" s="79"/>
      <c r="AF493" s="79"/>
      <c r="AG493" s="79"/>
      <c r="AH493" s="79"/>
      <c r="AI493" s="79"/>
      <c r="AJ493" s="52"/>
      <c r="AK493" s="52"/>
      <c r="AL493" s="79"/>
    </row>
    <row r="494" spans="17:38" x14ac:dyDescent="0.25">
      <c r="Q494" s="78"/>
      <c r="R494" s="79"/>
      <c r="S494" s="79"/>
      <c r="T494" s="79"/>
      <c r="U494" s="79"/>
      <c r="V494" s="79"/>
      <c r="W494" s="79"/>
      <c r="X494" s="79"/>
      <c r="Y494" s="79"/>
      <c r="Z494" s="79"/>
      <c r="AA494" s="79"/>
      <c r="AB494" s="79"/>
      <c r="AC494" s="79"/>
      <c r="AD494" s="79"/>
      <c r="AE494" s="79"/>
      <c r="AF494" s="79"/>
      <c r="AG494" s="79"/>
      <c r="AH494" s="79"/>
      <c r="AI494" s="79"/>
      <c r="AJ494" s="52"/>
      <c r="AK494" s="52"/>
      <c r="AL494" s="79"/>
    </row>
    <row r="495" spans="17:38" x14ac:dyDescent="0.25">
      <c r="Q495" s="78"/>
      <c r="R495" s="79"/>
      <c r="S495" s="79"/>
      <c r="T495" s="79"/>
      <c r="U495" s="79"/>
      <c r="V495" s="79"/>
      <c r="W495" s="79"/>
      <c r="X495" s="79"/>
      <c r="Y495" s="79"/>
      <c r="Z495" s="79"/>
      <c r="AA495" s="79"/>
      <c r="AB495" s="79"/>
      <c r="AC495" s="79"/>
      <c r="AD495" s="79"/>
      <c r="AE495" s="79"/>
      <c r="AF495" s="79"/>
      <c r="AG495" s="79"/>
      <c r="AH495" s="79"/>
      <c r="AI495" s="79"/>
      <c r="AJ495" s="52"/>
      <c r="AK495" s="52"/>
      <c r="AL495" s="79"/>
    </row>
    <row r="496" spans="17:38" x14ac:dyDescent="0.25">
      <c r="Q496" s="78"/>
      <c r="R496" s="79"/>
      <c r="S496" s="79"/>
      <c r="T496" s="79"/>
      <c r="U496" s="79"/>
      <c r="V496" s="79"/>
      <c r="W496" s="79"/>
      <c r="X496" s="79"/>
      <c r="Y496" s="79"/>
      <c r="Z496" s="79"/>
      <c r="AA496" s="79"/>
      <c r="AB496" s="79"/>
      <c r="AC496" s="79"/>
      <c r="AD496" s="79"/>
      <c r="AE496" s="79"/>
      <c r="AF496" s="79"/>
      <c r="AG496" s="79"/>
      <c r="AH496" s="79"/>
      <c r="AI496" s="79"/>
      <c r="AJ496" s="52"/>
      <c r="AK496" s="52"/>
      <c r="AL496" s="79"/>
    </row>
    <row r="497" spans="17:38" x14ac:dyDescent="0.25">
      <c r="Q497" s="78"/>
      <c r="R497" s="79"/>
      <c r="S497" s="79"/>
      <c r="T497" s="79"/>
      <c r="U497" s="79"/>
      <c r="V497" s="79"/>
      <c r="W497" s="79"/>
      <c r="X497" s="79"/>
      <c r="Y497" s="79"/>
      <c r="Z497" s="79"/>
      <c r="AA497" s="79"/>
      <c r="AB497" s="79"/>
      <c r="AC497" s="79"/>
      <c r="AD497" s="79"/>
      <c r="AE497" s="79"/>
      <c r="AF497" s="79"/>
      <c r="AG497" s="79"/>
      <c r="AH497" s="79"/>
      <c r="AI497" s="79"/>
      <c r="AJ497" s="52"/>
      <c r="AK497" s="52"/>
      <c r="AL497" s="79"/>
    </row>
    <row r="498" spans="17:38" x14ac:dyDescent="0.25">
      <c r="Q498" s="78"/>
      <c r="R498" s="79"/>
      <c r="S498" s="79"/>
      <c r="T498" s="79"/>
      <c r="U498" s="79"/>
      <c r="V498" s="79"/>
      <c r="W498" s="79"/>
      <c r="X498" s="79"/>
      <c r="Y498" s="79"/>
      <c r="Z498" s="79"/>
      <c r="AA498" s="79"/>
      <c r="AB498" s="79"/>
      <c r="AC498" s="79"/>
      <c r="AD498" s="79"/>
      <c r="AE498" s="79"/>
      <c r="AF498" s="79"/>
      <c r="AG498" s="79"/>
      <c r="AH498" s="79"/>
      <c r="AI498" s="79"/>
      <c r="AJ498" s="52"/>
      <c r="AK498" s="52"/>
      <c r="AL498" s="79"/>
    </row>
    <row r="499" spans="17:38" x14ac:dyDescent="0.25">
      <c r="Q499" s="78"/>
      <c r="R499" s="79"/>
      <c r="S499" s="79"/>
      <c r="T499" s="79"/>
      <c r="U499" s="79"/>
      <c r="V499" s="79"/>
      <c r="W499" s="79"/>
      <c r="X499" s="79"/>
      <c r="Y499" s="79"/>
      <c r="Z499" s="79"/>
      <c r="AA499" s="79"/>
      <c r="AB499" s="79"/>
      <c r="AC499" s="79"/>
      <c r="AD499" s="79"/>
      <c r="AE499" s="79"/>
      <c r="AF499" s="79"/>
      <c r="AG499" s="79"/>
      <c r="AH499" s="79"/>
      <c r="AI499" s="79"/>
      <c r="AJ499" s="52"/>
      <c r="AK499" s="52"/>
      <c r="AL499" s="79"/>
    </row>
    <row r="500" spans="17:38" x14ac:dyDescent="0.25">
      <c r="Q500" s="78"/>
      <c r="R500" s="79"/>
      <c r="S500" s="79"/>
      <c r="T500" s="79"/>
      <c r="U500" s="79"/>
      <c r="V500" s="79"/>
      <c r="W500" s="79"/>
      <c r="X500" s="79"/>
      <c r="Y500" s="79"/>
      <c r="Z500" s="79"/>
      <c r="AA500" s="79"/>
      <c r="AB500" s="79"/>
      <c r="AC500" s="79"/>
      <c r="AD500" s="79"/>
      <c r="AE500" s="79"/>
      <c r="AF500" s="79"/>
      <c r="AG500" s="79"/>
      <c r="AH500" s="79"/>
      <c r="AI500" s="79"/>
      <c r="AJ500" s="52"/>
      <c r="AK500" s="52"/>
      <c r="AL500" s="79"/>
    </row>
    <row r="501" spans="17:38" x14ac:dyDescent="0.25">
      <c r="Q501" s="78"/>
      <c r="R501" s="79"/>
      <c r="S501" s="79"/>
      <c r="T501" s="79"/>
      <c r="U501" s="79"/>
      <c r="V501" s="79"/>
      <c r="W501" s="79"/>
      <c r="X501" s="79"/>
      <c r="Y501" s="79"/>
      <c r="Z501" s="79"/>
      <c r="AA501" s="79"/>
      <c r="AB501" s="79"/>
      <c r="AC501" s="79"/>
      <c r="AD501" s="79"/>
      <c r="AE501" s="79"/>
      <c r="AF501" s="79"/>
      <c r="AG501" s="79"/>
      <c r="AH501" s="79"/>
      <c r="AI501" s="79"/>
      <c r="AJ501" s="52"/>
      <c r="AK501" s="52"/>
      <c r="AL501" s="79"/>
    </row>
    <row r="502" spans="17:38" x14ac:dyDescent="0.25">
      <c r="Q502" s="78"/>
      <c r="R502" s="79"/>
      <c r="S502" s="79"/>
      <c r="T502" s="79"/>
      <c r="U502" s="79"/>
      <c r="V502" s="79"/>
      <c r="W502" s="79"/>
      <c r="X502" s="79"/>
      <c r="Y502" s="79"/>
      <c r="Z502" s="79"/>
      <c r="AA502" s="79"/>
      <c r="AB502" s="79"/>
      <c r="AC502" s="79"/>
      <c r="AD502" s="79"/>
      <c r="AE502" s="79"/>
      <c r="AF502" s="79"/>
      <c r="AG502" s="79"/>
      <c r="AH502" s="79"/>
      <c r="AI502" s="79"/>
      <c r="AJ502" s="52"/>
      <c r="AK502" s="52"/>
      <c r="AL502" s="79"/>
    </row>
    <row r="503" spans="17:38" x14ac:dyDescent="0.25">
      <c r="Q503" s="78"/>
      <c r="R503" s="79"/>
      <c r="S503" s="79"/>
      <c r="T503" s="79"/>
      <c r="U503" s="79"/>
      <c r="V503" s="79"/>
      <c r="W503" s="79"/>
      <c r="X503" s="79"/>
      <c r="Y503" s="79"/>
      <c r="Z503" s="79"/>
      <c r="AA503" s="79"/>
      <c r="AB503" s="79"/>
      <c r="AC503" s="79"/>
      <c r="AD503" s="79"/>
      <c r="AE503" s="79"/>
      <c r="AF503" s="79"/>
      <c r="AG503" s="79"/>
      <c r="AH503" s="79"/>
      <c r="AI503" s="79"/>
      <c r="AJ503" s="52"/>
      <c r="AK503" s="52"/>
      <c r="AL503" s="79"/>
    </row>
    <row r="504" spans="17:38" x14ac:dyDescent="0.25">
      <c r="Q504" s="78"/>
      <c r="R504" s="79"/>
      <c r="S504" s="79"/>
      <c r="T504" s="79"/>
      <c r="U504" s="79"/>
      <c r="V504" s="79"/>
      <c r="W504" s="79"/>
      <c r="X504" s="79"/>
      <c r="Y504" s="79"/>
      <c r="Z504" s="79"/>
      <c r="AA504" s="79"/>
      <c r="AB504" s="79"/>
      <c r="AC504" s="79"/>
      <c r="AD504" s="79"/>
      <c r="AE504" s="79"/>
      <c r="AF504" s="79"/>
      <c r="AG504" s="79"/>
      <c r="AH504" s="79"/>
      <c r="AI504" s="79"/>
      <c r="AJ504" s="52"/>
      <c r="AK504" s="52"/>
      <c r="AL504" s="79"/>
    </row>
    <row r="505" spans="17:38" x14ac:dyDescent="0.25">
      <c r="Q505" s="78"/>
      <c r="R505" s="79"/>
      <c r="S505" s="79"/>
      <c r="T505" s="79"/>
      <c r="U505" s="79"/>
      <c r="V505" s="79"/>
      <c r="W505" s="79"/>
      <c r="X505" s="79"/>
      <c r="Y505" s="79"/>
      <c r="Z505" s="79"/>
      <c r="AA505" s="79"/>
      <c r="AB505" s="79"/>
      <c r="AC505" s="79"/>
      <c r="AD505" s="79"/>
      <c r="AE505" s="79"/>
      <c r="AF505" s="79"/>
      <c r="AG505" s="79"/>
      <c r="AH505" s="79"/>
      <c r="AI505" s="79"/>
      <c r="AJ505" s="52"/>
      <c r="AK505" s="52"/>
      <c r="AL505" s="79"/>
    </row>
    <row r="506" spans="17:38" x14ac:dyDescent="0.25">
      <c r="Q506" s="78"/>
      <c r="R506" s="79"/>
      <c r="S506" s="79"/>
      <c r="T506" s="79"/>
      <c r="U506" s="79"/>
      <c r="V506" s="79"/>
      <c r="W506" s="79"/>
      <c r="X506" s="79"/>
      <c r="Y506" s="79"/>
      <c r="Z506" s="79"/>
      <c r="AA506" s="79"/>
      <c r="AB506" s="79"/>
      <c r="AC506" s="79"/>
      <c r="AD506" s="79"/>
      <c r="AE506" s="79"/>
      <c r="AF506" s="79"/>
      <c r="AG506" s="79"/>
      <c r="AH506" s="79"/>
      <c r="AI506" s="79"/>
      <c r="AJ506" s="52"/>
      <c r="AK506" s="52"/>
      <c r="AL506" s="79"/>
    </row>
    <row r="507" spans="17:38" x14ac:dyDescent="0.25">
      <c r="Q507" s="78"/>
      <c r="R507" s="79"/>
      <c r="S507" s="79"/>
      <c r="T507" s="79"/>
      <c r="U507" s="79"/>
      <c r="V507" s="79"/>
      <c r="W507" s="79"/>
      <c r="X507" s="79"/>
      <c r="Y507" s="79"/>
      <c r="Z507" s="79"/>
      <c r="AA507" s="79"/>
      <c r="AB507" s="79"/>
      <c r="AC507" s="79"/>
      <c r="AD507" s="79"/>
      <c r="AE507" s="79"/>
      <c r="AF507" s="79"/>
      <c r="AG507" s="79"/>
      <c r="AH507" s="79"/>
      <c r="AI507" s="79"/>
      <c r="AJ507" s="52"/>
      <c r="AK507" s="52"/>
      <c r="AL507" s="79"/>
    </row>
    <row r="508" spans="17:38" x14ac:dyDescent="0.25">
      <c r="Q508" s="78"/>
      <c r="R508" s="79"/>
      <c r="S508" s="79"/>
      <c r="T508" s="79"/>
      <c r="U508" s="79"/>
      <c r="V508" s="79"/>
      <c r="W508" s="79"/>
      <c r="X508" s="79"/>
      <c r="Y508" s="79"/>
      <c r="Z508" s="79"/>
      <c r="AA508" s="79"/>
      <c r="AB508" s="79"/>
      <c r="AC508" s="79"/>
      <c r="AD508" s="79"/>
      <c r="AE508" s="79"/>
      <c r="AF508" s="79"/>
      <c r="AG508" s="79"/>
      <c r="AH508" s="79"/>
      <c r="AI508" s="79"/>
      <c r="AJ508" s="52"/>
      <c r="AK508" s="52"/>
      <c r="AL508" s="79"/>
    </row>
    <row r="509" spans="17:38" x14ac:dyDescent="0.25">
      <c r="Q509" s="78"/>
      <c r="R509" s="79"/>
      <c r="S509" s="79"/>
      <c r="T509" s="79"/>
      <c r="U509" s="79"/>
      <c r="V509" s="79"/>
      <c r="W509" s="79"/>
      <c r="X509" s="79"/>
      <c r="Y509" s="79"/>
      <c r="Z509" s="79"/>
      <c r="AA509" s="79"/>
      <c r="AB509" s="79"/>
      <c r="AC509" s="79"/>
      <c r="AD509" s="79"/>
      <c r="AE509" s="79"/>
      <c r="AF509" s="79"/>
      <c r="AG509" s="79"/>
      <c r="AH509" s="79"/>
      <c r="AI509" s="79"/>
      <c r="AJ509" s="52"/>
      <c r="AK509" s="52"/>
      <c r="AL509" s="79"/>
    </row>
    <row r="510" spans="17:38" x14ac:dyDescent="0.25">
      <c r="Q510" s="78"/>
      <c r="R510" s="79"/>
      <c r="S510" s="79"/>
      <c r="T510" s="79"/>
      <c r="U510" s="79"/>
      <c r="V510" s="79"/>
      <c r="W510" s="79"/>
      <c r="X510" s="79"/>
      <c r="Y510" s="79"/>
      <c r="Z510" s="79"/>
      <c r="AA510" s="79"/>
      <c r="AB510" s="79"/>
      <c r="AC510" s="79"/>
      <c r="AD510" s="79"/>
      <c r="AE510" s="79"/>
      <c r="AF510" s="79"/>
      <c r="AG510" s="79"/>
      <c r="AH510" s="79"/>
      <c r="AI510" s="79"/>
      <c r="AJ510" s="52"/>
      <c r="AK510" s="52"/>
      <c r="AL510" s="79"/>
    </row>
    <row r="511" spans="17:38" x14ac:dyDescent="0.25">
      <c r="Q511" s="78"/>
      <c r="R511" s="79"/>
      <c r="S511" s="79"/>
      <c r="T511" s="79"/>
      <c r="U511" s="79"/>
      <c r="V511" s="79"/>
      <c r="W511" s="79"/>
      <c r="X511" s="79"/>
      <c r="Y511" s="79"/>
      <c r="Z511" s="79"/>
      <c r="AA511" s="79"/>
      <c r="AB511" s="79"/>
      <c r="AC511" s="79"/>
      <c r="AD511" s="79"/>
      <c r="AE511" s="79"/>
      <c r="AF511" s="79"/>
      <c r="AG511" s="79"/>
      <c r="AH511" s="79"/>
      <c r="AI511" s="79"/>
      <c r="AJ511" s="52"/>
      <c r="AK511" s="52"/>
      <c r="AL511" s="79"/>
    </row>
    <row r="512" spans="17:38" x14ac:dyDescent="0.25">
      <c r="Q512" s="78"/>
      <c r="R512" s="79"/>
      <c r="S512" s="79"/>
      <c r="T512" s="79"/>
      <c r="U512" s="79"/>
      <c r="V512" s="79"/>
      <c r="W512" s="79"/>
      <c r="X512" s="79"/>
      <c r="Y512" s="79"/>
      <c r="Z512" s="79"/>
      <c r="AA512" s="79"/>
      <c r="AB512" s="79"/>
      <c r="AC512" s="79"/>
      <c r="AD512" s="79"/>
      <c r="AE512" s="79"/>
      <c r="AF512" s="79"/>
      <c r="AG512" s="79"/>
      <c r="AH512" s="79"/>
      <c r="AI512" s="79"/>
      <c r="AJ512" s="52"/>
      <c r="AK512" s="52"/>
      <c r="AL512" s="79"/>
    </row>
    <row r="513" spans="17:38" x14ac:dyDescent="0.25">
      <c r="Q513" s="78"/>
      <c r="R513" s="79"/>
      <c r="S513" s="79"/>
      <c r="T513" s="79"/>
      <c r="U513" s="79"/>
      <c r="V513" s="79"/>
      <c r="W513" s="79"/>
      <c r="X513" s="79"/>
      <c r="Y513" s="79"/>
      <c r="Z513" s="79"/>
      <c r="AA513" s="79"/>
      <c r="AB513" s="79"/>
      <c r="AC513" s="79"/>
      <c r="AD513" s="79"/>
      <c r="AE513" s="79"/>
      <c r="AF513" s="79"/>
      <c r="AG513" s="79"/>
      <c r="AH513" s="79"/>
      <c r="AI513" s="79"/>
      <c r="AJ513" s="52"/>
      <c r="AK513" s="52"/>
      <c r="AL513" s="79"/>
    </row>
    <row r="514" spans="17:38" x14ac:dyDescent="0.25">
      <c r="Q514" s="78"/>
      <c r="R514" s="79"/>
      <c r="S514" s="79"/>
      <c r="T514" s="79"/>
      <c r="U514" s="79"/>
      <c r="V514" s="79"/>
      <c r="W514" s="79"/>
      <c r="X514" s="79"/>
      <c r="Y514" s="79"/>
      <c r="Z514" s="79"/>
      <c r="AA514" s="79"/>
      <c r="AB514" s="79"/>
      <c r="AC514" s="79"/>
      <c r="AD514" s="79"/>
      <c r="AE514" s="79"/>
      <c r="AF514" s="79"/>
      <c r="AG514" s="79"/>
      <c r="AH514" s="79"/>
      <c r="AI514" s="79"/>
      <c r="AJ514" s="52"/>
      <c r="AK514" s="52"/>
      <c r="AL514" s="79"/>
    </row>
    <row r="515" spans="17:38" x14ac:dyDescent="0.25">
      <c r="Q515" s="78"/>
      <c r="R515" s="79"/>
      <c r="S515" s="79"/>
      <c r="T515" s="79"/>
      <c r="U515" s="79"/>
      <c r="V515" s="79"/>
      <c r="W515" s="79"/>
      <c r="X515" s="79"/>
      <c r="Y515" s="79"/>
      <c r="Z515" s="79"/>
      <c r="AA515" s="79"/>
      <c r="AB515" s="79"/>
      <c r="AC515" s="79"/>
      <c r="AD515" s="79"/>
      <c r="AE515" s="79"/>
      <c r="AF515" s="79"/>
      <c r="AG515" s="79"/>
      <c r="AH515" s="79"/>
      <c r="AI515" s="79"/>
      <c r="AJ515" s="52"/>
      <c r="AK515" s="52"/>
      <c r="AL515" s="79"/>
    </row>
    <row r="516" spans="17:38" x14ac:dyDescent="0.25">
      <c r="Q516" s="78"/>
      <c r="R516" s="79"/>
      <c r="S516" s="79"/>
      <c r="T516" s="79"/>
      <c r="U516" s="79"/>
      <c r="V516" s="79"/>
      <c r="W516" s="79"/>
      <c r="X516" s="79"/>
      <c r="Y516" s="79"/>
      <c r="Z516" s="79"/>
      <c r="AA516" s="79"/>
      <c r="AB516" s="79"/>
      <c r="AC516" s="79"/>
      <c r="AD516" s="79"/>
      <c r="AE516" s="79"/>
      <c r="AF516" s="79"/>
      <c r="AG516" s="79"/>
      <c r="AH516" s="79"/>
      <c r="AI516" s="79"/>
      <c r="AJ516" s="52"/>
      <c r="AK516" s="52"/>
      <c r="AL516" s="79"/>
    </row>
    <row r="517" spans="17:38" x14ac:dyDescent="0.25">
      <c r="Q517" s="78"/>
      <c r="R517" s="79"/>
      <c r="S517" s="79"/>
      <c r="T517" s="79"/>
      <c r="U517" s="79"/>
      <c r="V517" s="79"/>
      <c r="W517" s="79"/>
      <c r="X517" s="79"/>
      <c r="Y517" s="79"/>
      <c r="Z517" s="79"/>
      <c r="AA517" s="79"/>
      <c r="AB517" s="79"/>
      <c r="AC517" s="79"/>
      <c r="AD517" s="79"/>
      <c r="AE517" s="79"/>
      <c r="AF517" s="79"/>
      <c r="AG517" s="79"/>
      <c r="AH517" s="79"/>
      <c r="AI517" s="79"/>
      <c r="AJ517" s="52"/>
      <c r="AK517" s="52"/>
      <c r="AL517" s="79"/>
    </row>
    <row r="518" spans="17:38" x14ac:dyDescent="0.25">
      <c r="Q518" s="78"/>
      <c r="R518" s="79"/>
      <c r="S518" s="79"/>
      <c r="T518" s="79"/>
      <c r="U518" s="79"/>
      <c r="V518" s="79"/>
      <c r="W518" s="79"/>
      <c r="X518" s="79"/>
      <c r="Y518" s="79"/>
      <c r="Z518" s="79"/>
      <c r="AA518" s="79"/>
      <c r="AB518" s="79"/>
      <c r="AC518" s="79"/>
      <c r="AD518" s="79"/>
      <c r="AE518" s="79"/>
      <c r="AF518" s="79"/>
      <c r="AG518" s="79"/>
      <c r="AH518" s="79"/>
      <c r="AI518" s="79"/>
      <c r="AJ518" s="52"/>
      <c r="AK518" s="52"/>
      <c r="AL518" s="79"/>
    </row>
    <row r="519" spans="17:38" x14ac:dyDescent="0.25">
      <c r="Q519" s="78"/>
      <c r="R519" s="79"/>
      <c r="S519" s="79"/>
      <c r="T519" s="79"/>
      <c r="U519" s="79"/>
      <c r="V519" s="79"/>
      <c r="W519" s="79"/>
      <c r="X519" s="79"/>
      <c r="Y519" s="79"/>
      <c r="Z519" s="79"/>
      <c r="AA519" s="79"/>
      <c r="AB519" s="79"/>
      <c r="AC519" s="79"/>
      <c r="AD519" s="79"/>
      <c r="AE519" s="79"/>
      <c r="AF519" s="79"/>
      <c r="AG519" s="79"/>
      <c r="AH519" s="79"/>
      <c r="AI519" s="79"/>
      <c r="AJ519" s="52"/>
      <c r="AK519" s="52"/>
      <c r="AL519" s="79"/>
    </row>
    <row r="520" spans="17:38" x14ac:dyDescent="0.25">
      <c r="Q520" s="78"/>
      <c r="R520" s="79"/>
      <c r="S520" s="79"/>
      <c r="T520" s="79"/>
      <c r="U520" s="79"/>
      <c r="V520" s="79"/>
      <c r="W520" s="79"/>
      <c r="X520" s="79"/>
      <c r="Y520" s="79"/>
      <c r="Z520" s="79"/>
      <c r="AA520" s="79"/>
      <c r="AB520" s="79"/>
      <c r="AC520" s="79"/>
      <c r="AD520" s="79"/>
      <c r="AE520" s="79"/>
      <c r="AF520" s="79"/>
      <c r="AG520" s="79"/>
      <c r="AH520" s="79"/>
      <c r="AI520" s="79"/>
      <c r="AJ520" s="52"/>
      <c r="AK520" s="52"/>
      <c r="AL520" s="79"/>
    </row>
    <row r="521" spans="17:38" x14ac:dyDescent="0.25">
      <c r="Q521" s="78"/>
      <c r="R521" s="79"/>
      <c r="S521" s="79"/>
      <c r="T521" s="79"/>
      <c r="U521" s="79"/>
      <c r="V521" s="79"/>
      <c r="W521" s="79"/>
      <c r="X521" s="79"/>
      <c r="Y521" s="79"/>
      <c r="Z521" s="79"/>
      <c r="AA521" s="79"/>
      <c r="AB521" s="79"/>
      <c r="AC521" s="79"/>
      <c r="AD521" s="79"/>
      <c r="AE521" s="79"/>
      <c r="AF521" s="79"/>
      <c r="AG521" s="79"/>
      <c r="AH521" s="79"/>
      <c r="AI521" s="79"/>
      <c r="AJ521" s="52"/>
      <c r="AK521" s="52"/>
      <c r="AL521" s="79"/>
    </row>
    <row r="522" spans="17:38" x14ac:dyDescent="0.25">
      <c r="Q522" s="78"/>
      <c r="R522" s="79"/>
      <c r="S522" s="79"/>
      <c r="T522" s="79"/>
      <c r="U522" s="79"/>
      <c r="V522" s="79"/>
      <c r="W522" s="79"/>
      <c r="X522" s="79"/>
      <c r="Y522" s="79"/>
      <c r="Z522" s="79"/>
      <c r="AA522" s="79"/>
      <c r="AB522" s="79"/>
      <c r="AC522" s="79"/>
      <c r="AD522" s="79"/>
      <c r="AE522" s="79"/>
      <c r="AF522" s="79"/>
      <c r="AG522" s="79"/>
      <c r="AH522" s="79"/>
      <c r="AI522" s="79"/>
      <c r="AJ522" s="52"/>
      <c r="AK522" s="52"/>
      <c r="AL522" s="79"/>
    </row>
    <row r="523" spans="17:38" x14ac:dyDescent="0.25">
      <c r="Q523" s="78"/>
      <c r="R523" s="79"/>
      <c r="S523" s="79"/>
      <c r="T523" s="79"/>
      <c r="U523" s="79"/>
      <c r="V523" s="79"/>
      <c r="W523" s="79"/>
      <c r="X523" s="79"/>
      <c r="Y523" s="79"/>
      <c r="Z523" s="79"/>
      <c r="AA523" s="79"/>
      <c r="AB523" s="79"/>
      <c r="AC523" s="79"/>
      <c r="AD523" s="79"/>
      <c r="AE523" s="79"/>
      <c r="AF523" s="79"/>
      <c r="AG523" s="79"/>
      <c r="AH523" s="79"/>
      <c r="AI523" s="79"/>
      <c r="AJ523" s="52"/>
      <c r="AK523" s="52"/>
      <c r="AL523" s="79"/>
    </row>
    <row r="524" spans="17:38" x14ac:dyDescent="0.25">
      <c r="Q524" s="78"/>
      <c r="R524" s="79"/>
      <c r="S524" s="79"/>
      <c r="T524" s="79"/>
      <c r="U524" s="79"/>
      <c r="V524" s="79"/>
      <c r="W524" s="79"/>
      <c r="X524" s="79"/>
      <c r="Y524" s="79"/>
      <c r="Z524" s="79"/>
      <c r="AA524" s="79"/>
      <c r="AB524" s="79"/>
      <c r="AC524" s="79"/>
      <c r="AD524" s="79"/>
      <c r="AE524" s="79"/>
      <c r="AF524" s="79"/>
      <c r="AG524" s="79"/>
      <c r="AH524" s="79"/>
      <c r="AI524" s="79"/>
      <c r="AJ524" s="52"/>
      <c r="AK524" s="52"/>
      <c r="AL524" s="79"/>
    </row>
    <row r="525" spans="17:38" x14ac:dyDescent="0.25">
      <c r="Q525" s="78"/>
      <c r="R525" s="79"/>
      <c r="S525" s="79"/>
      <c r="T525" s="79"/>
      <c r="U525" s="79"/>
      <c r="V525" s="79"/>
      <c r="W525" s="79"/>
      <c r="X525" s="79"/>
      <c r="Y525" s="79"/>
      <c r="Z525" s="79"/>
      <c r="AA525" s="79"/>
      <c r="AB525" s="79"/>
      <c r="AC525" s="79"/>
      <c r="AD525" s="79"/>
      <c r="AE525" s="79"/>
      <c r="AF525" s="79"/>
      <c r="AG525" s="79"/>
      <c r="AH525" s="79"/>
      <c r="AI525" s="79"/>
      <c r="AJ525" s="52"/>
      <c r="AK525" s="52"/>
      <c r="AL525" s="79"/>
    </row>
    <row r="526" spans="17:38" x14ac:dyDescent="0.25">
      <c r="Q526" s="78"/>
      <c r="R526" s="79"/>
      <c r="S526" s="79"/>
      <c r="T526" s="79"/>
      <c r="U526" s="79"/>
      <c r="V526" s="79"/>
      <c r="W526" s="79"/>
      <c r="X526" s="79"/>
      <c r="Y526" s="79"/>
      <c r="Z526" s="79"/>
      <c r="AA526" s="79"/>
      <c r="AB526" s="79"/>
      <c r="AC526" s="79"/>
      <c r="AD526" s="79"/>
      <c r="AE526" s="79"/>
      <c r="AF526" s="79"/>
      <c r="AG526" s="79"/>
      <c r="AH526" s="79"/>
      <c r="AI526" s="79"/>
      <c r="AJ526" s="52"/>
      <c r="AK526" s="52"/>
      <c r="AL526" s="79"/>
    </row>
    <row r="527" spans="17:38" x14ac:dyDescent="0.25">
      <c r="Q527" s="78"/>
      <c r="R527" s="79"/>
      <c r="S527" s="79"/>
      <c r="T527" s="79"/>
      <c r="U527" s="79"/>
      <c r="V527" s="79"/>
      <c r="W527" s="79"/>
      <c r="X527" s="79"/>
      <c r="Y527" s="79"/>
      <c r="Z527" s="79"/>
      <c r="AA527" s="79"/>
      <c r="AB527" s="79"/>
      <c r="AC527" s="79"/>
      <c r="AD527" s="79"/>
      <c r="AE527" s="79"/>
      <c r="AF527" s="79"/>
      <c r="AG527" s="79"/>
      <c r="AH527" s="79"/>
      <c r="AI527" s="79"/>
      <c r="AJ527" s="52"/>
      <c r="AK527" s="52"/>
      <c r="AL527" s="79"/>
    </row>
    <row r="528" spans="17:38" x14ac:dyDescent="0.25">
      <c r="Q528" s="78"/>
      <c r="R528" s="79"/>
      <c r="S528" s="79"/>
      <c r="T528" s="79"/>
      <c r="U528" s="79"/>
      <c r="V528" s="79"/>
      <c r="W528" s="79"/>
      <c r="X528" s="79"/>
      <c r="Y528" s="79"/>
      <c r="Z528" s="79"/>
      <c r="AA528" s="79"/>
      <c r="AB528" s="79"/>
      <c r="AC528" s="79"/>
      <c r="AD528" s="79"/>
      <c r="AE528" s="79"/>
      <c r="AF528" s="79"/>
      <c r="AG528" s="79"/>
      <c r="AH528" s="79"/>
      <c r="AI528" s="79"/>
      <c r="AJ528" s="52"/>
      <c r="AK528" s="52"/>
      <c r="AL528" s="79"/>
    </row>
    <row r="529" spans="17:38" x14ac:dyDescent="0.25">
      <c r="Q529" s="78"/>
      <c r="R529" s="79"/>
      <c r="S529" s="79"/>
      <c r="T529" s="79"/>
      <c r="U529" s="79"/>
      <c r="V529" s="79"/>
      <c r="W529" s="79"/>
      <c r="X529" s="79"/>
      <c r="Y529" s="79"/>
      <c r="Z529" s="79"/>
      <c r="AA529" s="79"/>
      <c r="AB529" s="79"/>
      <c r="AC529" s="79"/>
      <c r="AD529" s="79"/>
      <c r="AE529" s="79"/>
      <c r="AF529" s="79"/>
      <c r="AG529" s="79"/>
      <c r="AH529" s="79"/>
      <c r="AI529" s="79"/>
      <c r="AJ529" s="52"/>
      <c r="AK529" s="52"/>
      <c r="AL529" s="79"/>
    </row>
    <row r="530" spans="17:38" x14ac:dyDescent="0.25">
      <c r="Q530" s="78"/>
      <c r="R530" s="79"/>
      <c r="S530" s="79"/>
      <c r="T530" s="79"/>
      <c r="U530" s="79"/>
      <c r="V530" s="79"/>
      <c r="W530" s="79"/>
      <c r="X530" s="79"/>
      <c r="Y530" s="79"/>
      <c r="Z530" s="79"/>
      <c r="AA530" s="79"/>
      <c r="AB530" s="79"/>
      <c r="AC530" s="79"/>
      <c r="AD530" s="79"/>
      <c r="AE530" s="79"/>
      <c r="AF530" s="79"/>
      <c r="AG530" s="79"/>
      <c r="AH530" s="79"/>
      <c r="AI530" s="79"/>
      <c r="AJ530" s="52"/>
      <c r="AK530" s="52"/>
      <c r="AL530" s="79"/>
    </row>
    <row r="531" spans="17:38" x14ac:dyDescent="0.25">
      <c r="Q531" s="78"/>
      <c r="R531" s="79"/>
      <c r="S531" s="79"/>
      <c r="T531" s="79"/>
      <c r="U531" s="79"/>
      <c r="V531" s="79"/>
      <c r="W531" s="79"/>
      <c r="X531" s="79"/>
      <c r="Y531" s="79"/>
      <c r="Z531" s="79"/>
      <c r="AA531" s="79"/>
      <c r="AB531" s="79"/>
      <c r="AC531" s="79"/>
      <c r="AD531" s="79"/>
      <c r="AE531" s="79"/>
      <c r="AF531" s="79"/>
      <c r="AG531" s="79"/>
      <c r="AH531" s="79"/>
      <c r="AI531" s="79"/>
      <c r="AJ531" s="52"/>
      <c r="AK531" s="52"/>
      <c r="AL531" s="79"/>
    </row>
    <row r="532" spans="17:38" x14ac:dyDescent="0.25">
      <c r="Q532" s="78"/>
      <c r="R532" s="79"/>
      <c r="S532" s="79"/>
      <c r="T532" s="79"/>
      <c r="U532" s="79"/>
      <c r="V532" s="79"/>
      <c r="W532" s="79"/>
      <c r="X532" s="79"/>
      <c r="Y532" s="79"/>
      <c r="Z532" s="79"/>
      <c r="AA532" s="79"/>
      <c r="AB532" s="79"/>
      <c r="AC532" s="79"/>
      <c r="AD532" s="79"/>
      <c r="AE532" s="79"/>
      <c r="AF532" s="79"/>
      <c r="AG532" s="79"/>
      <c r="AH532" s="79"/>
      <c r="AI532" s="79"/>
      <c r="AJ532" s="52"/>
      <c r="AK532" s="52"/>
      <c r="AL532" s="79"/>
    </row>
    <row r="533" spans="17:38" x14ac:dyDescent="0.25">
      <c r="Q533" s="78"/>
      <c r="R533" s="79"/>
      <c r="S533" s="79"/>
      <c r="T533" s="79"/>
      <c r="U533" s="79"/>
      <c r="V533" s="79"/>
      <c r="W533" s="79"/>
      <c r="X533" s="79"/>
      <c r="Y533" s="79"/>
      <c r="Z533" s="79"/>
      <c r="AA533" s="79"/>
      <c r="AB533" s="79"/>
      <c r="AC533" s="79"/>
      <c r="AD533" s="79"/>
      <c r="AE533" s="79"/>
      <c r="AF533" s="79"/>
      <c r="AG533" s="79"/>
      <c r="AH533" s="79"/>
      <c r="AI533" s="79"/>
      <c r="AJ533" s="52"/>
      <c r="AK533" s="52"/>
      <c r="AL533" s="79"/>
    </row>
    <row r="534" spans="17:38" x14ac:dyDescent="0.25">
      <c r="Q534" s="78"/>
      <c r="R534" s="79"/>
      <c r="S534" s="79"/>
      <c r="T534" s="79"/>
      <c r="U534" s="79"/>
      <c r="V534" s="79"/>
      <c r="W534" s="79"/>
      <c r="X534" s="79"/>
      <c r="Y534" s="79"/>
      <c r="Z534" s="79"/>
      <c r="AA534" s="79"/>
      <c r="AB534" s="79"/>
      <c r="AC534" s="79"/>
      <c r="AD534" s="79"/>
      <c r="AE534" s="79"/>
      <c r="AF534" s="79"/>
      <c r="AG534" s="79"/>
      <c r="AH534" s="79"/>
      <c r="AI534" s="79"/>
      <c r="AJ534" s="52"/>
      <c r="AK534" s="52"/>
      <c r="AL534" s="79"/>
    </row>
    <row r="535" spans="17:38" x14ac:dyDescent="0.25">
      <c r="Q535" s="78"/>
      <c r="R535" s="79"/>
      <c r="S535" s="79"/>
      <c r="T535" s="79"/>
      <c r="U535" s="79"/>
      <c r="V535" s="79"/>
      <c r="W535" s="79"/>
      <c r="X535" s="79"/>
      <c r="Y535" s="79"/>
      <c r="Z535" s="79"/>
      <c r="AA535" s="79"/>
      <c r="AB535" s="79"/>
      <c r="AC535" s="79"/>
      <c r="AD535" s="79"/>
      <c r="AE535" s="79"/>
      <c r="AF535" s="79"/>
      <c r="AG535" s="79"/>
      <c r="AH535" s="79"/>
      <c r="AI535" s="79"/>
      <c r="AJ535" s="52"/>
      <c r="AK535" s="52"/>
      <c r="AL535" s="79"/>
    </row>
    <row r="536" spans="17:38" x14ac:dyDescent="0.25">
      <c r="Q536" s="78"/>
    </row>
    <row r="537" spans="17:38" x14ac:dyDescent="0.25">
      <c r="Q537" s="78"/>
    </row>
    <row r="538" spans="17:38" x14ac:dyDescent="0.25">
      <c r="Q538" s="78"/>
    </row>
    <row r="539" spans="17:38" x14ac:dyDescent="0.25">
      <c r="Q539" s="78"/>
    </row>
    <row r="540" spans="17:38" x14ac:dyDescent="0.25">
      <c r="Q540" s="78"/>
    </row>
    <row r="541" spans="17:38" x14ac:dyDescent="0.25">
      <c r="Q541" s="78"/>
    </row>
    <row r="542" spans="17:38" x14ac:dyDescent="0.25">
      <c r="Q542" s="78"/>
    </row>
    <row r="543" spans="17:38" x14ac:dyDescent="0.25">
      <c r="Q543" s="78"/>
    </row>
    <row r="544" spans="17:38" x14ac:dyDescent="0.25">
      <c r="Q544" s="78"/>
    </row>
    <row r="545" spans="17:17" x14ac:dyDescent="0.25">
      <c r="Q545" s="78"/>
    </row>
    <row r="546" spans="17:17" x14ac:dyDescent="0.25">
      <c r="Q546" s="78"/>
    </row>
    <row r="547" spans="17:17" x14ac:dyDescent="0.25">
      <c r="Q547" s="78"/>
    </row>
    <row r="548" spans="17:17" x14ac:dyDescent="0.25">
      <c r="Q548" s="78"/>
    </row>
    <row r="549" spans="17:17" x14ac:dyDescent="0.25">
      <c r="Q549" s="78"/>
    </row>
    <row r="550" spans="17:17" x14ac:dyDescent="0.25">
      <c r="Q550" s="78"/>
    </row>
    <row r="551" spans="17:17" x14ac:dyDescent="0.25">
      <c r="Q551" s="78"/>
    </row>
    <row r="552" spans="17:17" x14ac:dyDescent="0.25">
      <c r="Q552" s="78"/>
    </row>
    <row r="553" spans="17:17" x14ac:dyDescent="0.25">
      <c r="Q553" s="78"/>
    </row>
    <row r="554" spans="17:17" x14ac:dyDescent="0.25">
      <c r="Q554" s="78"/>
    </row>
    <row r="555" spans="17:17" x14ac:dyDescent="0.25">
      <c r="Q555" s="78"/>
    </row>
    <row r="556" spans="17:17" x14ac:dyDescent="0.25">
      <c r="Q556" s="78"/>
    </row>
    <row r="557" spans="17:17" x14ac:dyDescent="0.25">
      <c r="Q557" s="78"/>
    </row>
    <row r="558" spans="17:17" x14ac:dyDescent="0.25">
      <c r="Q558" s="78"/>
    </row>
    <row r="559" spans="17:17" x14ac:dyDescent="0.25">
      <c r="Q559" s="78"/>
    </row>
    <row r="560" spans="17:17" x14ac:dyDescent="0.25">
      <c r="Q560" s="78"/>
    </row>
    <row r="561" spans="17:17" x14ac:dyDescent="0.25">
      <c r="Q561" s="78"/>
    </row>
    <row r="562" spans="17:17" x14ac:dyDescent="0.25">
      <c r="Q562" s="78"/>
    </row>
    <row r="563" spans="17:17" x14ac:dyDescent="0.25">
      <c r="Q563" s="78"/>
    </row>
    <row r="564" spans="17:17" x14ac:dyDescent="0.25">
      <c r="Q564" s="78"/>
    </row>
    <row r="565" spans="17:17" x14ac:dyDescent="0.25">
      <c r="Q565" s="78"/>
    </row>
    <row r="566" spans="17:17" x14ac:dyDescent="0.25">
      <c r="Q566" s="78"/>
    </row>
    <row r="567" spans="17:17" x14ac:dyDescent="0.25">
      <c r="Q567" s="78"/>
    </row>
    <row r="568" spans="17:17" x14ac:dyDescent="0.25">
      <c r="Q568" s="78"/>
    </row>
    <row r="569" spans="17:17" x14ac:dyDescent="0.25">
      <c r="Q569" s="78"/>
    </row>
    <row r="570" spans="17:17" x14ac:dyDescent="0.25">
      <c r="Q570" s="78"/>
    </row>
    <row r="571" spans="17:17" x14ac:dyDescent="0.25">
      <c r="Q571" s="78"/>
    </row>
    <row r="572" spans="17:17" x14ac:dyDescent="0.25">
      <c r="Q572" s="78"/>
    </row>
    <row r="573" spans="17:17" x14ac:dyDescent="0.25">
      <c r="Q573" s="78"/>
    </row>
    <row r="574" spans="17:17" x14ac:dyDescent="0.25">
      <c r="Q574" s="78"/>
    </row>
    <row r="575" spans="17:17" x14ac:dyDescent="0.25">
      <c r="Q575" s="78"/>
    </row>
    <row r="576" spans="17:17" x14ac:dyDescent="0.25">
      <c r="Q576" s="78"/>
    </row>
    <row r="577" spans="17:17" x14ac:dyDescent="0.25">
      <c r="Q577" s="78"/>
    </row>
    <row r="578" spans="17:17" x14ac:dyDescent="0.25">
      <c r="Q578" s="78"/>
    </row>
    <row r="579" spans="17:17" x14ac:dyDescent="0.25">
      <c r="Q579" s="78"/>
    </row>
    <row r="580" spans="17:17" x14ac:dyDescent="0.25">
      <c r="Q580" s="78"/>
    </row>
    <row r="581" spans="17:17" x14ac:dyDescent="0.25">
      <c r="Q581" s="78"/>
    </row>
    <row r="582" spans="17:17" x14ac:dyDescent="0.25">
      <c r="Q582" s="78"/>
    </row>
    <row r="583" spans="17:17" x14ac:dyDescent="0.25">
      <c r="Q583" s="78"/>
    </row>
    <row r="584" spans="17:17" x14ac:dyDescent="0.25">
      <c r="Q584" s="78"/>
    </row>
    <row r="585" spans="17:17" x14ac:dyDescent="0.25">
      <c r="Q585" s="78"/>
    </row>
    <row r="586" spans="17:17" x14ac:dyDescent="0.25">
      <c r="Q586" s="78"/>
    </row>
    <row r="587" spans="17:17" x14ac:dyDescent="0.25">
      <c r="Q587" s="78"/>
    </row>
    <row r="588" spans="17:17" x14ac:dyDescent="0.25">
      <c r="Q588" s="78"/>
    </row>
    <row r="589" spans="17:17" x14ac:dyDescent="0.25">
      <c r="Q589" s="78"/>
    </row>
    <row r="590" spans="17:17" x14ac:dyDescent="0.25">
      <c r="Q590" s="78"/>
    </row>
    <row r="591" spans="17:17" x14ac:dyDescent="0.25">
      <c r="Q591" s="78"/>
    </row>
    <row r="592" spans="17:17" x14ac:dyDescent="0.25">
      <c r="Q592" s="78"/>
    </row>
    <row r="593" spans="17:17" x14ac:dyDescent="0.25">
      <c r="Q593" s="78"/>
    </row>
    <row r="594" spans="17:17" x14ac:dyDescent="0.25">
      <c r="Q594" s="78"/>
    </row>
    <row r="595" spans="17:17" x14ac:dyDescent="0.25">
      <c r="Q595" s="78"/>
    </row>
    <row r="596" spans="17:17" x14ac:dyDescent="0.25">
      <c r="Q596" s="78"/>
    </row>
    <row r="597" spans="17:17" x14ac:dyDescent="0.25">
      <c r="Q597" s="78"/>
    </row>
    <row r="598" spans="17:17" x14ac:dyDescent="0.25">
      <c r="Q598" s="78"/>
    </row>
    <row r="599" spans="17:17" x14ac:dyDescent="0.25">
      <c r="Q599" s="78"/>
    </row>
    <row r="600" spans="17:17" x14ac:dyDescent="0.25">
      <c r="Q600" s="78"/>
    </row>
    <row r="601" spans="17:17" x14ac:dyDescent="0.25">
      <c r="Q601" s="78"/>
    </row>
    <row r="602" spans="17:17" x14ac:dyDescent="0.25">
      <c r="Q602" s="78"/>
    </row>
    <row r="603" spans="17:17" x14ac:dyDescent="0.25">
      <c r="Q603" s="78"/>
    </row>
    <row r="604" spans="17:17" x14ac:dyDescent="0.25">
      <c r="Q604" s="78"/>
    </row>
    <row r="605" spans="17:17" x14ac:dyDescent="0.25">
      <c r="Q605" s="78"/>
    </row>
    <row r="606" spans="17:17" x14ac:dyDescent="0.25">
      <c r="Q606" s="78"/>
    </row>
    <row r="607" spans="17:17" x14ac:dyDescent="0.25">
      <c r="Q607" s="78"/>
    </row>
    <row r="608" spans="17:17" x14ac:dyDescent="0.25">
      <c r="Q608" s="78"/>
    </row>
    <row r="609" spans="17:17" x14ac:dyDescent="0.25">
      <c r="Q609" s="78"/>
    </row>
    <row r="610" spans="17:17" x14ac:dyDescent="0.25">
      <c r="Q610" s="78"/>
    </row>
    <row r="611" spans="17:17" x14ac:dyDescent="0.25">
      <c r="Q611" s="78"/>
    </row>
    <row r="612" spans="17:17" x14ac:dyDescent="0.25">
      <c r="Q612" s="78"/>
    </row>
    <row r="613" spans="17:17" x14ac:dyDescent="0.25">
      <c r="Q613" s="78"/>
    </row>
    <row r="614" spans="17:17" x14ac:dyDescent="0.25">
      <c r="Q614" s="78"/>
    </row>
    <row r="615" spans="17:17" x14ac:dyDescent="0.25">
      <c r="Q615" s="78"/>
    </row>
    <row r="616" spans="17:17" x14ac:dyDescent="0.25">
      <c r="Q616" s="78"/>
    </row>
    <row r="617" spans="17:17" x14ac:dyDescent="0.25">
      <c r="Q617" s="78"/>
    </row>
    <row r="618" spans="17:17" x14ac:dyDescent="0.25">
      <c r="Q618" s="78"/>
    </row>
    <row r="619" spans="17:17" x14ac:dyDescent="0.25">
      <c r="Q619" s="78"/>
    </row>
    <row r="620" spans="17:17" x14ac:dyDescent="0.25">
      <c r="Q620" s="78"/>
    </row>
    <row r="621" spans="17:17" x14ac:dyDescent="0.25">
      <c r="Q621" s="78"/>
    </row>
    <row r="622" spans="17:17" x14ac:dyDescent="0.25">
      <c r="Q622" s="78"/>
    </row>
    <row r="623" spans="17:17" x14ac:dyDescent="0.25">
      <c r="Q623" s="78"/>
    </row>
    <row r="624" spans="17:17" x14ac:dyDescent="0.25">
      <c r="Q624" s="78"/>
    </row>
    <row r="625" spans="17:17" x14ac:dyDescent="0.25">
      <c r="Q625" s="78"/>
    </row>
    <row r="626" spans="17:17" x14ac:dyDescent="0.25">
      <c r="Q626" s="78"/>
    </row>
    <row r="627" spans="17:17" x14ac:dyDescent="0.25">
      <c r="Q627" s="78"/>
    </row>
    <row r="628" spans="17:17" x14ac:dyDescent="0.25">
      <c r="Q628" s="78"/>
    </row>
    <row r="629" spans="17:17" x14ac:dyDescent="0.25">
      <c r="Q629" s="78"/>
    </row>
    <row r="630" spans="17:17" x14ac:dyDescent="0.25">
      <c r="Q630" s="78"/>
    </row>
    <row r="631" spans="17:17" x14ac:dyDescent="0.25">
      <c r="Q631" s="78"/>
    </row>
    <row r="632" spans="17:17" x14ac:dyDescent="0.25">
      <c r="Q632" s="78"/>
    </row>
    <row r="633" spans="17:17" x14ac:dyDescent="0.25">
      <c r="Q633" s="78"/>
    </row>
    <row r="634" spans="17:17" x14ac:dyDescent="0.25">
      <c r="Q634" s="78"/>
    </row>
    <row r="635" spans="17:17" x14ac:dyDescent="0.25">
      <c r="Q635" s="78"/>
    </row>
    <row r="636" spans="17:17" x14ac:dyDescent="0.25">
      <c r="Q636" s="78"/>
    </row>
    <row r="637" spans="17:17" x14ac:dyDescent="0.25">
      <c r="Q637" s="78"/>
    </row>
    <row r="638" spans="17:17" x14ac:dyDescent="0.25">
      <c r="Q638" s="78"/>
    </row>
    <row r="639" spans="17:17" x14ac:dyDescent="0.25">
      <c r="Q639" s="78"/>
    </row>
    <row r="640" spans="17:17"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sheetData>
  <autoFilter ref="A19:AL220"/>
  <mergeCells count="29">
    <mergeCell ref="B17:E17"/>
    <mergeCell ref="F17:N17"/>
    <mergeCell ref="R17:AI17"/>
    <mergeCell ref="B14:E14"/>
    <mergeCell ref="F14:N14"/>
    <mergeCell ref="BO14:BU14"/>
    <mergeCell ref="B15:E15"/>
    <mergeCell ref="F15:N15"/>
    <mergeCell ref="B16:E16"/>
    <mergeCell ref="F16:N16"/>
    <mergeCell ref="BO13:BU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4" workbookViewId="0">
      <selection activeCell="I10" sqref="I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65</v>
      </c>
      <c r="C3" s="480"/>
      <c r="D3" s="480"/>
      <c r="E3" s="481"/>
      <c r="F3" s="83"/>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3986</v>
      </c>
      <c r="C5" s="83" t="str">
        <f>VLOOKUP(B5,P1:R14,3,0)</f>
        <v>Se20</v>
      </c>
      <c r="D5" s="83" t="str">
        <f>VLOOKUP(B5,P1:S14,4,0)</f>
        <v>Y</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SUMIF(GRANTS!AB20:AB220,"&gt;0")</f>
        <v>2053777.1099999996</v>
      </c>
      <c r="C7" s="484" t="str">
        <f>IF(ROUND(ABS(B7-B8),0)&gt;0,"Error","OK")</f>
        <v>OK</v>
      </c>
      <c r="D7" s="485"/>
      <c r="P7" s="31" t="s">
        <v>3644</v>
      </c>
      <c r="Q7" s="31">
        <v>21</v>
      </c>
      <c r="R7" s="31" t="s">
        <v>3645</v>
      </c>
      <c r="S7" s="31" t="s">
        <v>3646</v>
      </c>
    </row>
    <row r="8" spans="1:22" ht="16.5" thickTop="1" thickBot="1" x14ac:dyDescent="0.3">
      <c r="A8" s="84" t="s">
        <v>3647</v>
      </c>
      <c r="B8" s="86">
        <f>SUM(G20:G565)</f>
        <v>2053777.1099999996</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GRANTS!I4</f>
        <v>201</v>
      </c>
      <c r="C10" s="484" t="str">
        <f>IF(ROUND(ABS(B10-B11),0)&gt;0,"Error","OK")</f>
        <v>OK</v>
      </c>
      <c r="D10" s="485"/>
      <c r="P10" s="31" t="s">
        <v>3655</v>
      </c>
      <c r="Q10" s="31">
        <v>24</v>
      </c>
      <c r="R10" s="31" t="s">
        <v>3656</v>
      </c>
      <c r="S10" s="31" t="s">
        <v>3657</v>
      </c>
    </row>
    <row r="11" spans="1:22" ht="16.5" thickTop="1" thickBot="1" x14ac:dyDescent="0.3">
      <c r="A11" s="84" t="s">
        <v>3658</v>
      </c>
      <c r="B11" s="84">
        <f>COUNTIF(C20:C784,"&gt;0")</f>
        <v>201</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f>SUM(G20:G575)</f>
        <v>2053777.1099999996</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GRANTS!K20</f>
        <v>400102</v>
      </c>
      <c r="D20" s="121" t="b">
        <v>1</v>
      </c>
      <c r="E20" s="122" t="str">
        <f>RIGHT(GRANTS!D20,4)&amp;"."&amp;GRANTS!N20&amp;"."&amp;GRANTS!L20&amp;"."&amp;$C$5</f>
        <v>1000.DFC.CI01.Se20</v>
      </c>
      <c r="F20" s="123">
        <f ca="1">TODAY()</f>
        <v>44105</v>
      </c>
      <c r="G20" s="124">
        <f>GRANTS!AB20</f>
        <v>2701.3500000000004</v>
      </c>
      <c r="H20" s="125">
        <f ca="1">F20</f>
        <v>44105</v>
      </c>
      <c r="I20" s="126">
        <v>0</v>
      </c>
      <c r="J20" s="122" t="str">
        <f>LEFT(GRANTS!E20,20)&amp;"."&amp;GRANTSPAY!E20</f>
        <v>Brookhill Nursery.1000.DFC.CI01.Se20</v>
      </c>
      <c r="K20" s="121" t="b">
        <v>1</v>
      </c>
      <c r="L20" s="127" t="s">
        <v>3691</v>
      </c>
      <c r="M20" s="121" t="b">
        <v>1</v>
      </c>
      <c r="N20" s="121" t="s">
        <v>3692</v>
      </c>
      <c r="O20" s="128" t="str">
        <f>GRANTS!J20</f>
        <v>11327/543965</v>
      </c>
      <c r="P20" s="121" t="b">
        <v>1</v>
      </c>
      <c r="Q20" s="121" t="b">
        <v>1</v>
      </c>
      <c r="R20" s="121" t="b">
        <v>1</v>
      </c>
      <c r="T20" s="12"/>
      <c r="U20" s="1"/>
    </row>
    <row r="21" spans="1:21" x14ac:dyDescent="0.25">
      <c r="A21" s="118">
        <v>1</v>
      </c>
      <c r="B21" s="119">
        <v>2</v>
      </c>
      <c r="C21" s="351">
        <f>GRANTS!K21</f>
        <v>400102</v>
      </c>
      <c r="D21" s="121" t="b">
        <v>1</v>
      </c>
      <c r="E21" s="352" t="str">
        <f>RIGHT(GRANTS!D21,4)&amp;"."&amp;GRANTS!N21&amp;"."&amp;GRANTS!L21&amp;"."&amp;$C$5</f>
        <v>1001.DFC.CI01.Se20</v>
      </c>
      <c r="F21" s="123">
        <f t="shared" ref="F21:F84" ca="1" si="0">TODAY()</f>
        <v>44105</v>
      </c>
      <c r="G21" s="354">
        <f>GRANTS!AB21</f>
        <v>2744.09</v>
      </c>
      <c r="H21" s="125">
        <f t="shared" ref="H21:H84" ca="1" si="1">F21</f>
        <v>44105</v>
      </c>
      <c r="I21" s="126">
        <v>0</v>
      </c>
      <c r="J21" s="352" t="str">
        <f>LEFT(GRANTS!E21,20)&amp;"."&amp;GRANTSPAY!E21</f>
        <v>Hampden Way Nursery.1001.DFC.CI01.Se20</v>
      </c>
      <c r="K21" s="121" t="b">
        <v>1</v>
      </c>
      <c r="L21" s="127" t="s">
        <v>3691</v>
      </c>
      <c r="M21" s="121" t="b">
        <v>1</v>
      </c>
      <c r="N21" s="121" t="s">
        <v>3692</v>
      </c>
      <c r="O21" s="355" t="str">
        <f>GRANTS!J21</f>
        <v>11327/543965</v>
      </c>
      <c r="P21" s="121" t="b">
        <v>1</v>
      </c>
      <c r="Q21" s="121" t="b">
        <v>1</v>
      </c>
      <c r="R21" s="121" t="b">
        <v>1</v>
      </c>
      <c r="T21" s="12"/>
      <c r="U21" s="1"/>
    </row>
    <row r="22" spans="1:21" x14ac:dyDescent="0.25">
      <c r="A22" s="118">
        <v>1</v>
      </c>
      <c r="B22" s="119">
        <v>2</v>
      </c>
      <c r="C22" s="351">
        <f>GRANTS!K22</f>
        <v>400102</v>
      </c>
      <c r="D22" s="121" t="b">
        <v>1</v>
      </c>
      <c r="E22" s="352" t="str">
        <f>RIGHT(GRANTS!D22,4)&amp;"."&amp;GRANTS!N22&amp;"."&amp;GRANTS!L22&amp;"."&amp;$C$5</f>
        <v>1003.DFC.CI01.Se20</v>
      </c>
      <c r="F22" s="123">
        <f t="shared" ca="1" si="0"/>
        <v>44105</v>
      </c>
      <c r="G22" s="354">
        <f>GRANTS!AB22</f>
        <v>2728.25</v>
      </c>
      <c r="H22" s="125">
        <f t="shared" ca="1" si="1"/>
        <v>44105</v>
      </c>
      <c r="I22" s="126">
        <v>0</v>
      </c>
      <c r="J22" s="352" t="str">
        <f>LEFT(GRANTS!E22,20)&amp;"."&amp;GRANTSPAY!E22</f>
        <v>St Margaret's Nurser.1003.DFC.CI01.Se20</v>
      </c>
      <c r="K22" s="121" t="b">
        <v>1</v>
      </c>
      <c r="L22" s="127" t="s">
        <v>3691</v>
      </c>
      <c r="M22" s="121" t="b">
        <v>1</v>
      </c>
      <c r="N22" s="121" t="s">
        <v>3692</v>
      </c>
      <c r="O22" s="355" t="str">
        <f>GRANTS!J22</f>
        <v>11327/543965</v>
      </c>
      <c r="P22" s="121" t="b">
        <v>1</v>
      </c>
      <c r="Q22" s="121" t="b">
        <v>1</v>
      </c>
      <c r="R22" s="121" t="b">
        <v>1</v>
      </c>
      <c r="T22" s="12"/>
      <c r="U22" s="1"/>
    </row>
    <row r="23" spans="1:21" x14ac:dyDescent="0.25">
      <c r="A23" s="118">
        <v>1</v>
      </c>
      <c r="B23" s="119">
        <v>2</v>
      </c>
      <c r="C23" s="351">
        <f>GRANTS!K23</f>
        <v>400072</v>
      </c>
      <c r="D23" s="121" t="b">
        <v>1</v>
      </c>
      <c r="E23" s="352" t="str">
        <f>RIGHT(GRANTS!D23,4)&amp;"."&amp;GRANTS!N23&amp;"."&amp;GRANTS!L23&amp;"."&amp;$C$5</f>
        <v>1002.DFC.CI01.Se20</v>
      </c>
      <c r="F23" s="123">
        <f t="shared" ca="1" si="0"/>
        <v>44105</v>
      </c>
      <c r="G23" s="354">
        <f>GRANTS!AB23</f>
        <v>2703.0200000000004</v>
      </c>
      <c r="H23" s="125">
        <f t="shared" ca="1" si="1"/>
        <v>44105</v>
      </c>
      <c r="I23" s="126">
        <v>0</v>
      </c>
      <c r="J23" s="352" t="str">
        <f>LEFT(GRANTS!E23,20)&amp;"."&amp;GRANTSPAY!E23</f>
        <v>Moss Hall Nursery.1002.DFC.CI01.Se20</v>
      </c>
      <c r="K23" s="121" t="b">
        <v>1</v>
      </c>
      <c r="L23" s="127" t="s">
        <v>3691</v>
      </c>
      <c r="M23" s="121" t="b">
        <v>1</v>
      </c>
      <c r="N23" s="121" t="s">
        <v>3692</v>
      </c>
      <c r="O23" s="355" t="str">
        <f>GRANTS!J23</f>
        <v>11327/543965</v>
      </c>
      <c r="P23" s="121" t="b">
        <v>1</v>
      </c>
      <c r="Q23" s="121" t="b">
        <v>1</v>
      </c>
      <c r="R23" s="121" t="b">
        <v>1</v>
      </c>
    </row>
    <row r="24" spans="1:21" x14ac:dyDescent="0.25">
      <c r="A24" s="118">
        <v>1</v>
      </c>
      <c r="B24" s="119">
        <v>2</v>
      </c>
      <c r="C24" s="351">
        <f>GRANTS!K24</f>
        <v>400005</v>
      </c>
      <c r="D24" s="121" t="b">
        <v>1</v>
      </c>
      <c r="E24" s="352" t="str">
        <f>RIGHT(GRANTS!D24,4)&amp;"."&amp;GRANTS!N24&amp;"."&amp;GRANTS!L24&amp;"."&amp;$C$5</f>
        <v>2002.DFC.CI01.Se20</v>
      </c>
      <c r="F24" s="123">
        <f t="shared" ca="1" si="0"/>
        <v>44105</v>
      </c>
      <c r="G24" s="354">
        <f>GRANTS!AB24</f>
        <v>4887.09</v>
      </c>
      <c r="H24" s="125">
        <f t="shared" ca="1" si="1"/>
        <v>44105</v>
      </c>
      <c r="I24" s="126">
        <v>0</v>
      </c>
      <c r="J24" s="352" t="str">
        <f>LEFT(GRANTS!E24,20)&amp;"."&amp;GRANTSPAY!E24</f>
        <v>Barnfield School.2002.DFC.CI01.Se20</v>
      </c>
      <c r="K24" s="121" t="b">
        <v>1</v>
      </c>
      <c r="L24" s="127" t="s">
        <v>3691</v>
      </c>
      <c r="M24" s="121" t="b">
        <v>1</v>
      </c>
      <c r="N24" s="121" t="s">
        <v>3692</v>
      </c>
      <c r="O24" s="355" t="str">
        <f>GRANTS!J24</f>
        <v>11331/543965</v>
      </c>
      <c r="P24" s="121" t="b">
        <v>1</v>
      </c>
      <c r="Q24" s="121" t="b">
        <v>1</v>
      </c>
      <c r="R24" s="121" t="b">
        <v>1</v>
      </c>
    </row>
    <row r="25" spans="1:21" x14ac:dyDescent="0.25">
      <c r="A25" s="118">
        <v>1</v>
      </c>
      <c r="B25" s="119">
        <v>2</v>
      </c>
      <c r="C25" s="351">
        <f>GRANTS!K25</f>
        <v>400051</v>
      </c>
      <c r="D25" s="121" t="b">
        <v>1</v>
      </c>
      <c r="E25" s="352" t="str">
        <f>RIGHT(GRANTS!D25,4)&amp;"."&amp;GRANTS!N25&amp;"."&amp;GRANTS!L25&amp;"."&amp;$C$5</f>
        <v>2003.DFC.CI01.Se20</v>
      </c>
      <c r="F25" s="123">
        <f t="shared" ca="1" si="0"/>
        <v>44105</v>
      </c>
      <c r="G25" s="354">
        <f>GRANTS!AB25</f>
        <v>4617.3500000000004</v>
      </c>
      <c r="H25" s="125">
        <f t="shared" ca="1" si="1"/>
        <v>44105</v>
      </c>
      <c r="I25" s="126">
        <v>0</v>
      </c>
      <c r="J25" s="352" t="str">
        <f>LEFT(GRANTS!E25,20)&amp;"."&amp;GRANTSPAY!E25</f>
        <v>Bell Lane Primary Sc.2003.DFC.CI01.Se20</v>
      </c>
      <c r="K25" s="121" t="b">
        <v>1</v>
      </c>
      <c r="L25" s="127" t="s">
        <v>3691</v>
      </c>
      <c r="M25" s="121" t="b">
        <v>1</v>
      </c>
      <c r="N25" s="121" t="s">
        <v>3692</v>
      </c>
      <c r="O25" s="355" t="str">
        <f>GRANTS!J25</f>
        <v>11331/543965</v>
      </c>
      <c r="P25" s="121" t="b">
        <v>1</v>
      </c>
      <c r="Q25" s="121" t="b">
        <v>1</v>
      </c>
      <c r="R25" s="121" t="b">
        <v>1</v>
      </c>
    </row>
    <row r="26" spans="1:21" x14ac:dyDescent="0.25">
      <c r="A26" s="118">
        <v>1</v>
      </c>
      <c r="B26" s="119">
        <v>2</v>
      </c>
      <c r="C26" s="351">
        <f>GRANTS!K26</f>
        <v>400057</v>
      </c>
      <c r="D26" s="121" t="b">
        <v>1</v>
      </c>
      <c r="E26" s="352" t="str">
        <f>RIGHT(GRANTS!D26,4)&amp;"."&amp;GRANTS!N26&amp;"."&amp;GRANTS!L26&amp;"."&amp;$C$5</f>
        <v>2008.DFC.CI01.Se20</v>
      </c>
      <c r="F26" s="123">
        <f t="shared" ca="1" si="0"/>
        <v>44105</v>
      </c>
      <c r="G26" s="354">
        <f>GRANTS!AB26</f>
        <v>4031.3799999999997</v>
      </c>
      <c r="H26" s="125">
        <f t="shared" ca="1" si="1"/>
        <v>44105</v>
      </c>
      <c r="I26" s="126">
        <v>0</v>
      </c>
      <c r="J26" s="352" t="str">
        <f>LEFT(GRANTS!E26,20)&amp;"."&amp;GRANTSPAY!E26</f>
        <v>Brookland Infant  &amp; .2008.DFC.CI01.Se20</v>
      </c>
      <c r="K26" s="121" t="b">
        <v>1</v>
      </c>
      <c r="L26" s="127" t="s">
        <v>3691</v>
      </c>
      <c r="M26" s="121" t="b">
        <v>1</v>
      </c>
      <c r="N26" s="121" t="s">
        <v>3692</v>
      </c>
      <c r="O26" s="355" t="str">
        <f>GRANTS!J26</f>
        <v>11331/543965</v>
      </c>
      <c r="P26" s="121" t="b">
        <v>1</v>
      </c>
      <c r="Q26" s="121" t="b">
        <v>1</v>
      </c>
      <c r="R26" s="121" t="b">
        <v>1</v>
      </c>
    </row>
    <row r="27" spans="1:21" x14ac:dyDescent="0.25">
      <c r="A27" s="118">
        <v>1</v>
      </c>
      <c r="B27" s="119">
        <v>2</v>
      </c>
      <c r="C27" s="351">
        <f>GRANTS!K27</f>
        <v>400040</v>
      </c>
      <c r="D27" s="121" t="b">
        <v>1</v>
      </c>
      <c r="E27" s="352" t="str">
        <f>RIGHT(GRANTS!D27,4)&amp;"."&amp;GRANTS!N27&amp;"."&amp;GRANTS!L27&amp;"."&amp;$C$5</f>
        <v>2007.DFC.CI01.Se20</v>
      </c>
      <c r="F27" s="123">
        <f t="shared" ca="1" si="0"/>
        <v>44105</v>
      </c>
      <c r="G27" s="354">
        <f>GRANTS!AB27</f>
        <v>4325.8099999999995</v>
      </c>
      <c r="H27" s="125">
        <f t="shared" ca="1" si="1"/>
        <v>44105</v>
      </c>
      <c r="I27" s="126">
        <v>0</v>
      </c>
      <c r="J27" s="352" t="str">
        <f>LEFT(GRANTS!E27,20)&amp;"."&amp;GRANTSPAY!E27</f>
        <v>Brookland Junior Sch.2007.DFC.CI01.Se20</v>
      </c>
      <c r="K27" s="121" t="b">
        <v>1</v>
      </c>
      <c r="L27" s="127" t="s">
        <v>3691</v>
      </c>
      <c r="M27" s="121" t="b">
        <v>1</v>
      </c>
      <c r="N27" s="121" t="s">
        <v>3692</v>
      </c>
      <c r="O27" s="355" t="str">
        <f>GRANTS!J27</f>
        <v>11331/543965</v>
      </c>
      <c r="P27" s="121" t="b">
        <v>1</v>
      </c>
      <c r="Q27" s="121" t="b">
        <v>1</v>
      </c>
      <c r="R27" s="121" t="b">
        <v>1</v>
      </c>
    </row>
    <row r="28" spans="1:21" x14ac:dyDescent="0.25">
      <c r="A28" s="118">
        <v>1</v>
      </c>
      <c r="B28" s="119">
        <v>2</v>
      </c>
      <c r="C28" s="351">
        <f>GRANTS!K28</f>
        <v>400061</v>
      </c>
      <c r="D28" s="121" t="b">
        <v>1</v>
      </c>
      <c r="E28" s="352" t="str">
        <f>RIGHT(GRANTS!D28,4)&amp;"."&amp;GRANTS!N28&amp;"."&amp;GRANTS!L28&amp;"."&amp;$C$5</f>
        <v>2009.DFC.CI01.Se20</v>
      </c>
      <c r="F28" s="123">
        <f t="shared" ca="1" si="0"/>
        <v>44105</v>
      </c>
      <c r="G28" s="354">
        <f>GRANTS!AB28</f>
        <v>4850.8599999999988</v>
      </c>
      <c r="H28" s="125">
        <f t="shared" ca="1" si="1"/>
        <v>44105</v>
      </c>
      <c r="I28" s="126">
        <v>0</v>
      </c>
      <c r="J28" s="352" t="str">
        <f>LEFT(GRANTS!E28,20)&amp;"."&amp;GRANTSPAY!E28</f>
        <v>Brunswick Park Prima.2009.DFC.CI01.Se20</v>
      </c>
      <c r="K28" s="121" t="b">
        <v>1</v>
      </c>
      <c r="L28" s="127" t="s">
        <v>3691</v>
      </c>
      <c r="M28" s="121" t="b">
        <v>1</v>
      </c>
      <c r="N28" s="121" t="s">
        <v>3692</v>
      </c>
      <c r="O28" s="355" t="str">
        <f>GRANTS!J28</f>
        <v>11331/543965</v>
      </c>
      <c r="P28" s="121" t="b">
        <v>1</v>
      </c>
      <c r="Q28" s="121" t="b">
        <v>1</v>
      </c>
      <c r="R28" s="121" t="b">
        <v>1</v>
      </c>
    </row>
    <row r="29" spans="1:21" x14ac:dyDescent="0.25">
      <c r="A29" s="118">
        <v>1</v>
      </c>
      <c r="B29" s="119">
        <v>2</v>
      </c>
      <c r="C29" s="351">
        <f>GRANTS!K29</f>
        <v>400065</v>
      </c>
      <c r="D29" s="121" t="b">
        <v>1</v>
      </c>
      <c r="E29" s="352" t="str">
        <f>RIGHT(GRANTS!D29,4)&amp;"."&amp;GRANTS!N29&amp;"."&amp;GRANTS!L29&amp;"."&amp;$C$5</f>
        <v>2067.DFC.CI01.Se20</v>
      </c>
      <c r="F29" s="123">
        <f t="shared" ca="1" si="0"/>
        <v>44105</v>
      </c>
      <c r="G29" s="354">
        <f>GRANTS!AB29</f>
        <v>3644.5700000000006</v>
      </c>
      <c r="H29" s="125">
        <f t="shared" ca="1" si="1"/>
        <v>44105</v>
      </c>
      <c r="I29" s="126">
        <v>0</v>
      </c>
      <c r="J29" s="352" t="str">
        <f>LEFT(GRANTS!E29,20)&amp;"."&amp;GRANTSPAY!E29</f>
        <v>Chalgrove Primary Sc.2067.DFC.CI01.Se20</v>
      </c>
      <c r="K29" s="121" t="b">
        <v>1</v>
      </c>
      <c r="L29" s="127" t="s">
        <v>3691</v>
      </c>
      <c r="M29" s="121" t="b">
        <v>1</v>
      </c>
      <c r="N29" s="121" t="s">
        <v>3692</v>
      </c>
      <c r="O29" s="355" t="str">
        <f>GRANTS!J29</f>
        <v>11331/543965</v>
      </c>
      <c r="P29" s="121" t="b">
        <v>1</v>
      </c>
      <c r="Q29" s="121" t="b">
        <v>1</v>
      </c>
      <c r="R29" s="121" t="b">
        <v>1</v>
      </c>
    </row>
    <row r="30" spans="1:21" x14ac:dyDescent="0.25">
      <c r="A30" s="118">
        <v>1</v>
      </c>
      <c r="B30" s="119">
        <v>2</v>
      </c>
      <c r="C30" s="351">
        <f>GRANTS!K30</f>
        <v>400020</v>
      </c>
      <c r="D30" s="121" t="b">
        <v>1</v>
      </c>
      <c r="E30" s="352" t="str">
        <f>RIGHT(GRANTS!D30,4)&amp;"."&amp;GRANTS!N30&amp;"."&amp;GRANTS!L30&amp;"."&amp;$C$5</f>
        <v>2011.DFC.CI01.Se20</v>
      </c>
      <c r="F30" s="123">
        <f t="shared" ca="1" si="0"/>
        <v>44105</v>
      </c>
      <c r="G30" s="354">
        <f>GRANTS!AB30</f>
        <v>3387.4400000000005</v>
      </c>
      <c r="H30" s="125">
        <f t="shared" ca="1" si="1"/>
        <v>44105</v>
      </c>
      <c r="I30" s="126">
        <v>0</v>
      </c>
      <c r="J30" s="352" t="str">
        <f>LEFT(GRANTS!E30,20)&amp;"."&amp;GRANTSPAY!E30</f>
        <v>Church Hill Primary .2011.DFC.CI01.Se20</v>
      </c>
      <c r="K30" s="121" t="b">
        <v>1</v>
      </c>
      <c r="L30" s="127" t="s">
        <v>3691</v>
      </c>
      <c r="M30" s="121" t="b">
        <v>1</v>
      </c>
      <c r="N30" s="121" t="s">
        <v>3692</v>
      </c>
      <c r="O30" s="355" t="str">
        <f>GRANTS!J30</f>
        <v>11331/543965</v>
      </c>
      <c r="P30" s="121" t="b">
        <v>1</v>
      </c>
      <c r="Q30" s="121" t="b">
        <v>1</v>
      </c>
      <c r="R30" s="121" t="b">
        <v>1</v>
      </c>
    </row>
    <row r="31" spans="1:21" x14ac:dyDescent="0.25">
      <c r="A31" s="118">
        <v>1</v>
      </c>
      <c r="B31" s="119">
        <v>2</v>
      </c>
      <c r="C31" s="351">
        <f>GRANTS!K31</f>
        <v>400050</v>
      </c>
      <c r="D31" s="121" t="b">
        <v>1</v>
      </c>
      <c r="E31" s="352" t="str">
        <f>RIGHT(GRANTS!D31,4)&amp;"."&amp;GRANTS!N31&amp;"."&amp;GRANTS!L31&amp;"."&amp;$C$5</f>
        <v>2014.DFC.CI01.Se20</v>
      </c>
      <c r="F31" s="123">
        <f t="shared" ca="1" si="0"/>
        <v>44105</v>
      </c>
      <c r="G31" s="354">
        <f>GRANTS!AB31</f>
        <v>6368.36</v>
      </c>
      <c r="H31" s="125">
        <f t="shared" ca="1" si="1"/>
        <v>44105</v>
      </c>
      <c r="I31" s="126">
        <v>0</v>
      </c>
      <c r="J31" s="352" t="str">
        <f>LEFT(GRANTS!E31,20)&amp;"."&amp;GRANTSPAY!E31</f>
        <v>Colindale School.2014.DFC.CI01.Se20</v>
      </c>
      <c r="K31" s="121" t="b">
        <v>1</v>
      </c>
      <c r="L31" s="127" t="s">
        <v>3691</v>
      </c>
      <c r="M31" s="121" t="b">
        <v>1</v>
      </c>
      <c r="N31" s="121" t="s">
        <v>3692</v>
      </c>
      <c r="O31" s="355" t="str">
        <f>GRANTS!J31</f>
        <v>11331/543965</v>
      </c>
      <c r="P31" s="121" t="b">
        <v>1</v>
      </c>
      <c r="Q31" s="121" t="b">
        <v>1</v>
      </c>
      <c r="R31" s="121" t="b">
        <v>1</v>
      </c>
    </row>
    <row r="32" spans="1:21" x14ac:dyDescent="0.25">
      <c r="A32" s="118">
        <v>1</v>
      </c>
      <c r="B32" s="119">
        <v>2</v>
      </c>
      <c r="C32" s="351">
        <f>GRANTS!K32</f>
        <v>400059</v>
      </c>
      <c r="D32" s="121" t="b">
        <v>1</v>
      </c>
      <c r="E32" s="352" t="str">
        <f>RIGHT(GRANTS!D32,4)&amp;"."&amp;GRANTS!N32&amp;"."&amp;GRANTS!L32&amp;"."&amp;$C$5</f>
        <v>2015.DFC.CI01.Se20</v>
      </c>
      <c r="F32" s="123">
        <f t="shared" ca="1" si="0"/>
        <v>44105</v>
      </c>
      <c r="G32" s="354">
        <f>GRANTS!AB32</f>
        <v>3765.85</v>
      </c>
      <c r="H32" s="125">
        <f t="shared" ca="1" si="1"/>
        <v>44105</v>
      </c>
      <c r="I32" s="126">
        <v>0</v>
      </c>
      <c r="J32" s="352" t="str">
        <f>LEFT(GRANTS!E32,20)&amp;"."&amp;GRANTSPAY!E32</f>
        <v>Coppetts Wood.2015.DFC.CI01.Se20</v>
      </c>
      <c r="K32" s="121" t="b">
        <v>1</v>
      </c>
      <c r="L32" s="127" t="s">
        <v>3691</v>
      </c>
      <c r="M32" s="121" t="b">
        <v>1</v>
      </c>
      <c r="N32" s="121" t="s">
        <v>3692</v>
      </c>
      <c r="O32" s="355" t="str">
        <f>GRANTS!J32</f>
        <v>11331/543965</v>
      </c>
      <c r="P32" s="121" t="b">
        <v>1</v>
      </c>
      <c r="Q32" s="121" t="b">
        <v>1</v>
      </c>
      <c r="R32" s="121" t="b">
        <v>1</v>
      </c>
    </row>
    <row r="33" spans="1:18" x14ac:dyDescent="0.25">
      <c r="A33" s="118">
        <v>1</v>
      </c>
      <c r="B33" s="119">
        <v>2</v>
      </c>
      <c r="C33" s="351">
        <f>GRANTS!K33</f>
        <v>400049</v>
      </c>
      <c r="D33" s="121" t="b">
        <v>1</v>
      </c>
      <c r="E33" s="352" t="str">
        <f>RIGHT(GRANTS!D33,4)&amp;"."&amp;GRANTS!N33&amp;"."&amp;GRANTS!L33&amp;"."&amp;$C$5</f>
        <v>2016.DFC.CI01.Se20</v>
      </c>
      <c r="F33" s="123">
        <f t="shared" ca="1" si="0"/>
        <v>44105</v>
      </c>
      <c r="G33" s="354">
        <f>GRANTS!AB33</f>
        <v>3809.3</v>
      </c>
      <c r="H33" s="125">
        <f t="shared" ca="1" si="1"/>
        <v>44105</v>
      </c>
      <c r="I33" s="126">
        <v>0</v>
      </c>
      <c r="J33" s="352" t="str">
        <f>LEFT(GRANTS!E33,20)&amp;"."&amp;GRANTSPAY!E33</f>
        <v>Courtland School.2016.DFC.CI01.Se20</v>
      </c>
      <c r="K33" s="121" t="b">
        <v>1</v>
      </c>
      <c r="L33" s="127" t="s">
        <v>3691</v>
      </c>
      <c r="M33" s="121" t="b">
        <v>1</v>
      </c>
      <c r="N33" s="121" t="s">
        <v>3692</v>
      </c>
      <c r="O33" s="355" t="str">
        <f>GRANTS!J33</f>
        <v>11331/543965</v>
      </c>
      <c r="P33" s="121" t="b">
        <v>1</v>
      </c>
      <c r="Q33" s="121" t="b">
        <v>1</v>
      </c>
      <c r="R33" s="121" t="b">
        <v>1</v>
      </c>
    </row>
    <row r="34" spans="1:18" x14ac:dyDescent="0.25">
      <c r="A34" s="118">
        <v>1</v>
      </c>
      <c r="B34" s="119">
        <v>2</v>
      </c>
      <c r="C34" s="351">
        <f>GRANTS!K34</f>
        <v>400080</v>
      </c>
      <c r="D34" s="121" t="b">
        <v>1</v>
      </c>
      <c r="E34" s="352" t="str">
        <f>RIGHT(GRANTS!D34,4)&amp;"."&amp;GRANTS!N34&amp;"."&amp;GRANTS!L34&amp;"."&amp;$C$5</f>
        <v>2017.DFC.CI01.Se20</v>
      </c>
      <c r="F34" s="123">
        <f t="shared" ca="1" si="0"/>
        <v>44105</v>
      </c>
      <c r="G34" s="354">
        <f>GRANTS!AB34</f>
        <v>4696.96</v>
      </c>
      <c r="H34" s="125">
        <f t="shared" ca="1" si="1"/>
        <v>44105</v>
      </c>
      <c r="I34" s="126">
        <v>0</v>
      </c>
      <c r="J34" s="352" t="str">
        <f>LEFT(GRANTS!E34,20)&amp;"."&amp;GRANTSPAY!E34</f>
        <v>Cromer Road Primary .2017.DFC.CI01.Se20</v>
      </c>
      <c r="K34" s="121" t="b">
        <v>1</v>
      </c>
      <c r="L34" s="127" t="s">
        <v>3691</v>
      </c>
      <c r="M34" s="121" t="b">
        <v>1</v>
      </c>
      <c r="N34" s="121" t="s">
        <v>3692</v>
      </c>
      <c r="O34" s="355" t="str">
        <f>GRANTS!J34</f>
        <v>11331/543965</v>
      </c>
      <c r="P34" s="121" t="b">
        <v>1</v>
      </c>
      <c r="Q34" s="121" t="b">
        <v>1</v>
      </c>
      <c r="R34" s="121" t="b">
        <v>1</v>
      </c>
    </row>
    <row r="35" spans="1:18" x14ac:dyDescent="0.25">
      <c r="A35" s="118">
        <v>1</v>
      </c>
      <c r="B35" s="119">
        <v>2</v>
      </c>
      <c r="C35" s="351">
        <f>GRANTS!K35</f>
        <v>400105</v>
      </c>
      <c r="D35" s="121" t="b">
        <v>1</v>
      </c>
      <c r="E35" s="352" t="str">
        <f>RIGHT(GRANTS!D35,4)&amp;"."&amp;GRANTS!N35&amp;"."&amp;GRANTS!L35&amp;"."&amp;$C$5</f>
        <v>2073.DFC.CI01.Se20</v>
      </c>
      <c r="F35" s="123">
        <f t="shared" ca="1" si="0"/>
        <v>44105</v>
      </c>
      <c r="G35" s="354">
        <f>GRANTS!AB35</f>
        <v>5945.97</v>
      </c>
      <c r="H35" s="125">
        <f t="shared" ca="1" si="1"/>
        <v>44105</v>
      </c>
      <c r="I35" s="126">
        <v>0</v>
      </c>
      <c r="J35" s="352" t="str">
        <f>LEFT(GRANTS!E35,20)&amp;"."&amp;GRANTSPAY!E35</f>
        <v>Danegrove JMI School.2073.DFC.CI01.Se20</v>
      </c>
      <c r="K35" s="121" t="b">
        <v>1</v>
      </c>
      <c r="L35" s="127" t="s">
        <v>3691</v>
      </c>
      <c r="M35" s="121" t="b">
        <v>1</v>
      </c>
      <c r="N35" s="121" t="s">
        <v>3692</v>
      </c>
      <c r="O35" s="355" t="str">
        <f>GRANTS!J35</f>
        <v>11331/543965</v>
      </c>
      <c r="P35" s="121" t="b">
        <v>1</v>
      </c>
      <c r="Q35" s="121" t="b">
        <v>1</v>
      </c>
      <c r="R35" s="121" t="b">
        <v>1</v>
      </c>
    </row>
    <row r="36" spans="1:18" x14ac:dyDescent="0.25">
      <c r="A36" s="118">
        <v>1</v>
      </c>
      <c r="B36" s="119">
        <v>2</v>
      </c>
      <c r="C36" s="351">
        <f>GRANTS!K36</f>
        <v>400036</v>
      </c>
      <c r="D36" s="121" t="b">
        <v>1</v>
      </c>
      <c r="E36" s="352" t="str">
        <f>RIGHT(GRANTS!D36,4)&amp;"."&amp;GRANTS!N36&amp;"."&amp;GRANTS!L36&amp;"."&amp;$C$5</f>
        <v>2019.DFC.CI01.Se20</v>
      </c>
      <c r="F36" s="123">
        <f t="shared" ca="1" si="0"/>
        <v>44105</v>
      </c>
      <c r="G36" s="354">
        <f>GRANTS!AB36</f>
        <v>3881.7299999999991</v>
      </c>
      <c r="H36" s="125">
        <f t="shared" ca="1" si="1"/>
        <v>44105</v>
      </c>
      <c r="I36" s="126">
        <v>0</v>
      </c>
      <c r="J36" s="352" t="str">
        <f>LEFT(GRANTS!E36,20)&amp;"."&amp;GRANTSPAY!E36</f>
        <v>Deansbrook Infant Sc.2019.DFC.CI01.Se20</v>
      </c>
      <c r="K36" s="121" t="b">
        <v>1</v>
      </c>
      <c r="L36" s="127" t="s">
        <v>3691</v>
      </c>
      <c r="M36" s="121" t="b">
        <v>1</v>
      </c>
      <c r="N36" s="121" t="s">
        <v>3692</v>
      </c>
      <c r="O36" s="355" t="str">
        <f>GRANTS!J36</f>
        <v>11331/543965</v>
      </c>
      <c r="P36" s="121" t="b">
        <v>1</v>
      </c>
      <c r="Q36" s="121" t="b">
        <v>1</v>
      </c>
      <c r="R36" s="121" t="b">
        <v>1</v>
      </c>
    </row>
    <row r="37" spans="1:18" x14ac:dyDescent="0.25">
      <c r="A37" s="118">
        <v>1</v>
      </c>
      <c r="B37" s="119">
        <v>2</v>
      </c>
      <c r="C37" s="351">
        <f>GRANTS!K37</f>
        <v>400042</v>
      </c>
      <c r="D37" s="121" t="b">
        <v>1</v>
      </c>
      <c r="E37" s="352" t="str">
        <f>RIGHT(GRANTS!D37,4)&amp;"."&amp;GRANTS!N37&amp;"."&amp;GRANTS!L37&amp;"."&amp;$C$5</f>
        <v>2021.DFC.CI01.Se20</v>
      </c>
      <c r="F37" s="123">
        <f t="shared" ca="1" si="0"/>
        <v>44105</v>
      </c>
      <c r="G37" s="354">
        <f>GRANTS!AB37</f>
        <v>5196.5399999999991</v>
      </c>
      <c r="H37" s="125">
        <f t="shared" ca="1" si="1"/>
        <v>44105</v>
      </c>
      <c r="I37" s="126">
        <v>0</v>
      </c>
      <c r="J37" s="352" t="str">
        <f>LEFT(GRANTS!E37,20)&amp;"."&amp;GRANTSPAY!E37</f>
        <v>Dollis Primary Schoo.2021.DFC.CI01.Se20</v>
      </c>
      <c r="K37" s="121" t="b">
        <v>1</v>
      </c>
      <c r="L37" s="127" t="s">
        <v>3691</v>
      </c>
      <c r="M37" s="121" t="b">
        <v>1</v>
      </c>
      <c r="N37" s="121" t="s">
        <v>3692</v>
      </c>
      <c r="O37" s="355" t="str">
        <f>GRANTS!J37</f>
        <v>11331/543965</v>
      </c>
      <c r="P37" s="121" t="b">
        <v>1</v>
      </c>
      <c r="Q37" s="121" t="b">
        <v>1</v>
      </c>
      <c r="R37" s="121" t="b">
        <v>1</v>
      </c>
    </row>
    <row r="38" spans="1:18" x14ac:dyDescent="0.25">
      <c r="A38" s="118">
        <v>1</v>
      </c>
      <c r="B38" s="119">
        <v>2</v>
      </c>
      <c r="C38" s="351">
        <f>GRANTS!K38</f>
        <v>400159</v>
      </c>
      <c r="D38" s="121" t="b">
        <v>1</v>
      </c>
      <c r="E38" s="352" t="str">
        <f>RIGHT(GRANTS!D38,4)&amp;"."&amp;GRANTS!N38&amp;"."&amp;GRANTS!L38&amp;"."&amp;$C$5</f>
        <v>2023.DFC.CI01.Se20</v>
      </c>
      <c r="F38" s="123">
        <f t="shared" ca="1" si="0"/>
        <v>44105</v>
      </c>
      <c r="G38" s="354">
        <f>GRANTS!AB38</f>
        <v>5887.92</v>
      </c>
      <c r="H38" s="125">
        <f t="shared" ca="1" si="1"/>
        <v>44105</v>
      </c>
      <c r="I38" s="126">
        <v>0</v>
      </c>
      <c r="J38" s="352" t="str">
        <f>LEFT(GRANTS!E38,20)&amp;"."&amp;GRANTSPAY!E38</f>
        <v>Edgware Primary Scho.2023.DFC.CI01.Se20</v>
      </c>
      <c r="K38" s="121" t="b">
        <v>1</v>
      </c>
      <c r="L38" s="127" t="s">
        <v>3691</v>
      </c>
      <c r="M38" s="121" t="b">
        <v>1</v>
      </c>
      <c r="N38" s="121" t="s">
        <v>3692</v>
      </c>
      <c r="O38" s="355" t="str">
        <f>GRANTS!J38</f>
        <v>11331/543965</v>
      </c>
      <c r="P38" s="121" t="b">
        <v>1</v>
      </c>
      <c r="Q38" s="121" t="b">
        <v>1</v>
      </c>
      <c r="R38" s="121" t="b">
        <v>1</v>
      </c>
    </row>
    <row r="39" spans="1:18" x14ac:dyDescent="0.25">
      <c r="A39" s="118">
        <v>1</v>
      </c>
      <c r="B39" s="119">
        <v>2</v>
      </c>
      <c r="C39" s="351">
        <f>GRANTS!K39</f>
        <v>400047</v>
      </c>
      <c r="D39" s="121" t="b">
        <v>1</v>
      </c>
      <c r="E39" s="352" t="str">
        <f>RIGHT(GRANTS!D39,4)&amp;"."&amp;GRANTS!N39&amp;"."&amp;GRANTS!L39&amp;"."&amp;$C$5</f>
        <v>2024.DFC.CI01.Se20</v>
      </c>
      <c r="F39" s="123">
        <f t="shared" ca="1" si="0"/>
        <v>44105</v>
      </c>
      <c r="G39" s="354">
        <f>GRANTS!AB39</f>
        <v>3920.33</v>
      </c>
      <c r="H39" s="125">
        <f t="shared" ca="1" si="1"/>
        <v>44105</v>
      </c>
      <c r="I39" s="126">
        <v>0</v>
      </c>
      <c r="J39" s="352" t="str">
        <f>LEFT(GRANTS!E39,20)&amp;"."&amp;GRANTSPAY!E39</f>
        <v>Fairway Primary Scho.2024.DFC.CI01.Se20</v>
      </c>
      <c r="K39" s="121" t="b">
        <v>1</v>
      </c>
      <c r="L39" s="127" t="s">
        <v>3691</v>
      </c>
      <c r="M39" s="121" t="b">
        <v>1</v>
      </c>
      <c r="N39" s="121" t="s">
        <v>3692</v>
      </c>
      <c r="O39" s="355" t="str">
        <f>GRANTS!J39</f>
        <v>11331/543965</v>
      </c>
      <c r="P39" s="121" t="b">
        <v>1</v>
      </c>
      <c r="Q39" s="121" t="b">
        <v>1</v>
      </c>
      <c r="R39" s="121" t="b">
        <v>1</v>
      </c>
    </row>
    <row r="40" spans="1:18" x14ac:dyDescent="0.25">
      <c r="A40" s="118">
        <v>1</v>
      </c>
      <c r="B40" s="119">
        <v>2</v>
      </c>
      <c r="C40" s="351">
        <f>GRANTS!K40</f>
        <v>400001</v>
      </c>
      <c r="D40" s="121" t="b">
        <v>1</v>
      </c>
      <c r="E40" s="352" t="str">
        <f>RIGHT(GRANTS!D40,4)&amp;"."&amp;GRANTS!N40&amp;"."&amp;GRANTS!L40&amp;"."&amp;$C$5</f>
        <v>2025.DFC.CI01.Se20</v>
      </c>
      <c r="F40" s="123">
        <f t="shared" ca="1" si="0"/>
        <v>44105</v>
      </c>
      <c r="G40" s="354">
        <f>GRANTS!AB40</f>
        <v>4046.6200000000003</v>
      </c>
      <c r="H40" s="125">
        <f t="shared" ca="1" si="1"/>
        <v>44105</v>
      </c>
      <c r="I40" s="126">
        <v>0</v>
      </c>
      <c r="J40" s="352" t="str">
        <f>LEFT(GRANTS!E40,20)&amp;"."&amp;GRANTSPAY!E40</f>
        <v>Foulds.2025.DFC.CI01.Se20</v>
      </c>
      <c r="K40" s="121" t="b">
        <v>1</v>
      </c>
      <c r="L40" s="127" t="s">
        <v>3691</v>
      </c>
      <c r="M40" s="121" t="b">
        <v>1</v>
      </c>
      <c r="N40" s="121" t="s">
        <v>3692</v>
      </c>
      <c r="O40" s="355" t="str">
        <f>GRANTS!J40</f>
        <v>11331/543965</v>
      </c>
      <c r="P40" s="121" t="b">
        <v>1</v>
      </c>
      <c r="Q40" s="121" t="b">
        <v>1</v>
      </c>
      <c r="R40" s="121" t="b">
        <v>1</v>
      </c>
    </row>
    <row r="41" spans="1:18" x14ac:dyDescent="0.25">
      <c r="A41" s="118">
        <v>1</v>
      </c>
      <c r="B41" s="119">
        <v>2</v>
      </c>
      <c r="C41" s="351">
        <f>GRANTS!K41</f>
        <v>400082</v>
      </c>
      <c r="D41" s="121" t="b">
        <v>1</v>
      </c>
      <c r="E41" s="352" t="str">
        <f>RIGHT(GRANTS!D41,4)&amp;"."&amp;GRANTS!N41&amp;"."&amp;GRANTS!L41&amp;"."&amp;$C$5</f>
        <v>2026.DFC.CI01.Se20</v>
      </c>
      <c r="F41" s="123">
        <f t="shared" ca="1" si="0"/>
        <v>44105</v>
      </c>
      <c r="G41" s="354">
        <f>GRANTS!AB41</f>
        <v>5639.0099999999993</v>
      </c>
      <c r="H41" s="125">
        <f t="shared" ca="1" si="1"/>
        <v>44105</v>
      </c>
      <c r="I41" s="126">
        <v>0</v>
      </c>
      <c r="J41" s="352" t="str">
        <f>LEFT(GRANTS!E41,20)&amp;"."&amp;GRANTSPAY!E41</f>
        <v>Frith Manor School.2026.DFC.CI01.Se20</v>
      </c>
      <c r="K41" s="121" t="b">
        <v>1</v>
      </c>
      <c r="L41" s="127" t="s">
        <v>3691</v>
      </c>
      <c r="M41" s="121" t="b">
        <v>1</v>
      </c>
      <c r="N41" s="121" t="s">
        <v>3692</v>
      </c>
      <c r="O41" s="355" t="str">
        <f>GRANTS!J41</f>
        <v>11331/543965</v>
      </c>
      <c r="P41" s="121" t="b">
        <v>1</v>
      </c>
      <c r="Q41" s="121" t="b">
        <v>1</v>
      </c>
      <c r="R41" s="121" t="b">
        <v>1</v>
      </c>
    </row>
    <row r="42" spans="1:18" x14ac:dyDescent="0.25">
      <c r="A42" s="118">
        <v>1</v>
      </c>
      <c r="B42" s="119">
        <v>2</v>
      </c>
      <c r="C42" s="351">
        <f>GRANTS!K42</f>
        <v>400067</v>
      </c>
      <c r="D42" s="121" t="b">
        <v>1</v>
      </c>
      <c r="E42" s="352" t="str">
        <f>RIGHT(GRANTS!D42,4)&amp;"."&amp;GRANTS!N42&amp;"."&amp;GRANTS!L42&amp;"."&amp;$C$5</f>
        <v>2028.DFC.CI01.Se20</v>
      </c>
      <c r="F42" s="123">
        <f t="shared" ca="1" si="0"/>
        <v>44105</v>
      </c>
      <c r="G42" s="354">
        <f>GRANTS!AB42</f>
        <v>3692.5</v>
      </c>
      <c r="H42" s="125">
        <f t="shared" ca="1" si="1"/>
        <v>44105</v>
      </c>
      <c r="I42" s="126">
        <v>0</v>
      </c>
      <c r="J42" s="352" t="str">
        <f>LEFT(GRANTS!E42,20)&amp;"."&amp;GRANTSPAY!E42</f>
        <v>Garden Suburb Infant.2028.DFC.CI01.Se20</v>
      </c>
      <c r="K42" s="121" t="b">
        <v>1</v>
      </c>
      <c r="L42" s="127" t="s">
        <v>3691</v>
      </c>
      <c r="M42" s="121" t="b">
        <v>1</v>
      </c>
      <c r="N42" s="121" t="s">
        <v>3692</v>
      </c>
      <c r="O42" s="355" t="str">
        <f>GRANTS!J42</f>
        <v>11331/543965</v>
      </c>
      <c r="P42" s="121" t="b">
        <v>1</v>
      </c>
      <c r="Q42" s="121" t="b">
        <v>1</v>
      </c>
      <c r="R42" s="121" t="b">
        <v>1</v>
      </c>
    </row>
    <row r="43" spans="1:18" x14ac:dyDescent="0.25">
      <c r="A43" s="118">
        <v>1</v>
      </c>
      <c r="B43" s="119">
        <v>2</v>
      </c>
      <c r="C43" s="351">
        <f>GRANTS!K43</f>
        <v>400002</v>
      </c>
      <c r="D43" s="121" t="b">
        <v>1</v>
      </c>
      <c r="E43" s="352" t="str">
        <f>RIGHT(GRANTS!D43,4)&amp;"."&amp;GRANTS!N43&amp;"."&amp;GRANTS!L43&amp;"."&amp;$C$5</f>
        <v>2027.DFC.CI01.Se20</v>
      </c>
      <c r="F43" s="123">
        <f t="shared" ca="1" si="0"/>
        <v>44105</v>
      </c>
      <c r="G43" s="354">
        <f>GRANTS!AB43</f>
        <v>4302.67</v>
      </c>
      <c r="H43" s="125">
        <f t="shared" ca="1" si="1"/>
        <v>44105</v>
      </c>
      <c r="I43" s="126">
        <v>0</v>
      </c>
      <c r="J43" s="352" t="str">
        <f>LEFT(GRANTS!E43,20)&amp;"."&amp;GRANTSPAY!E43</f>
        <v>Garden Suburb Junior.2027.DFC.CI01.Se20</v>
      </c>
      <c r="K43" s="121" t="b">
        <v>1</v>
      </c>
      <c r="L43" s="127" t="s">
        <v>3691</v>
      </c>
      <c r="M43" s="121" t="b">
        <v>1</v>
      </c>
      <c r="N43" s="121" t="s">
        <v>3692</v>
      </c>
      <c r="O43" s="355" t="str">
        <f>GRANTS!J43</f>
        <v>11331/543965</v>
      </c>
      <c r="P43" s="121" t="b">
        <v>1</v>
      </c>
      <c r="Q43" s="121" t="b">
        <v>1</v>
      </c>
      <c r="R43" s="121" t="b">
        <v>1</v>
      </c>
    </row>
    <row r="44" spans="1:18" x14ac:dyDescent="0.25">
      <c r="A44" s="118">
        <v>1</v>
      </c>
      <c r="B44" s="119">
        <v>2</v>
      </c>
      <c r="C44" s="351">
        <f>GRANTS!K44</f>
        <v>400035</v>
      </c>
      <c r="D44" s="121" t="b">
        <v>1</v>
      </c>
      <c r="E44" s="352" t="str">
        <f>RIGHT(GRANTS!D44,4)&amp;"."&amp;GRANTS!N44&amp;"."&amp;GRANTS!L44&amp;"."&amp;$C$5</f>
        <v>2029.DFC.CI01.Se20</v>
      </c>
      <c r="F44" s="123">
        <f t="shared" ca="1" si="0"/>
        <v>44105</v>
      </c>
      <c r="G44" s="354">
        <f>GRANTS!AB44</f>
        <v>4955.4500000000007</v>
      </c>
      <c r="H44" s="125">
        <f t="shared" ca="1" si="1"/>
        <v>44105</v>
      </c>
      <c r="I44" s="126">
        <v>0</v>
      </c>
      <c r="J44" s="352" t="str">
        <f>LEFT(GRANTS!E44,20)&amp;"."&amp;GRANTSPAY!E44</f>
        <v>Goldbeaters Primary .2029.DFC.CI01.Se20</v>
      </c>
      <c r="K44" s="121" t="b">
        <v>1</v>
      </c>
      <c r="L44" s="127" t="s">
        <v>3691</v>
      </c>
      <c r="M44" s="121" t="b">
        <v>1</v>
      </c>
      <c r="N44" s="121" t="s">
        <v>3692</v>
      </c>
      <c r="O44" s="355" t="str">
        <f>GRANTS!J44</f>
        <v>11331/543965</v>
      </c>
      <c r="P44" s="121" t="b">
        <v>1</v>
      </c>
      <c r="Q44" s="121" t="b">
        <v>1</v>
      </c>
      <c r="R44" s="121" t="b">
        <v>1</v>
      </c>
    </row>
    <row r="45" spans="1:18" x14ac:dyDescent="0.25">
      <c r="A45" s="118">
        <v>1</v>
      </c>
      <c r="B45" s="119">
        <v>2</v>
      </c>
      <c r="C45" s="351">
        <f>GRANTS!K45</f>
        <v>400026</v>
      </c>
      <c r="D45" s="121" t="b">
        <v>1</v>
      </c>
      <c r="E45" s="352" t="str">
        <f>RIGHT(GRANTS!D45,4)&amp;"."&amp;GRANTS!N45&amp;"."&amp;GRANTS!L45&amp;"."&amp;$C$5</f>
        <v>2031.DFC.I18.Se20</v>
      </c>
      <c r="F45" s="123">
        <f t="shared" ca="1" si="0"/>
        <v>44105</v>
      </c>
      <c r="G45" s="354">
        <f>GRANTS!AB45</f>
        <v>3398.2</v>
      </c>
      <c r="H45" s="125">
        <f t="shared" ca="1" si="1"/>
        <v>44105</v>
      </c>
      <c r="I45" s="126">
        <v>0</v>
      </c>
      <c r="J45" s="352" t="str">
        <f>LEFT(GRANTS!E45,20)&amp;"."&amp;GRANTSPAY!E45</f>
        <v>Hollickwood JMI Scho.2031.DFC.I18.Se20</v>
      </c>
      <c r="K45" s="121" t="b">
        <v>1</v>
      </c>
      <c r="L45" s="127" t="s">
        <v>3691</v>
      </c>
      <c r="M45" s="121" t="b">
        <v>1</v>
      </c>
      <c r="N45" s="121" t="s">
        <v>3692</v>
      </c>
      <c r="O45" s="355" t="str">
        <f>GRANTS!J45</f>
        <v>11331/543965</v>
      </c>
      <c r="P45" s="121" t="b">
        <v>1</v>
      </c>
      <c r="Q45" s="121" t="b">
        <v>1</v>
      </c>
      <c r="R45" s="121" t="b">
        <v>1</v>
      </c>
    </row>
    <row r="46" spans="1:18" x14ac:dyDescent="0.25">
      <c r="A46" s="118">
        <v>1</v>
      </c>
      <c r="B46" s="119">
        <v>2</v>
      </c>
      <c r="C46" s="351">
        <f>GRANTS!K46</f>
        <v>400084</v>
      </c>
      <c r="D46" s="121" t="b">
        <v>1</v>
      </c>
      <c r="E46" s="352" t="str">
        <f>RIGHT(GRANTS!D46,4)&amp;"."&amp;GRANTS!N46&amp;"."&amp;GRANTS!L46&amp;"."&amp;$C$5</f>
        <v>2032.DFC.I18.Se20</v>
      </c>
      <c r="F46" s="123">
        <f t="shared" ca="1" si="0"/>
        <v>44105</v>
      </c>
      <c r="G46" s="354">
        <f>GRANTS!AB46</f>
        <v>5326.1900000000005</v>
      </c>
      <c r="H46" s="125">
        <f t="shared" ca="1" si="1"/>
        <v>44105</v>
      </c>
      <c r="I46" s="126">
        <v>0</v>
      </c>
      <c r="J46" s="352" t="str">
        <f>LEFT(GRANTS!E46,20)&amp;"."&amp;GRANTSPAY!E46</f>
        <v>Holly Park School.2032.DFC.I18.Se20</v>
      </c>
      <c r="K46" s="121" t="b">
        <v>1</v>
      </c>
      <c r="L46" s="127" t="s">
        <v>3691</v>
      </c>
      <c r="M46" s="121" t="b">
        <v>1</v>
      </c>
      <c r="N46" s="121" t="s">
        <v>3692</v>
      </c>
      <c r="O46" s="355" t="str">
        <f>GRANTS!J46</f>
        <v>11331/543965</v>
      </c>
      <c r="P46" s="121" t="b">
        <v>1</v>
      </c>
      <c r="Q46" s="121" t="b">
        <v>1</v>
      </c>
      <c r="R46" s="121" t="b">
        <v>1</v>
      </c>
    </row>
    <row r="47" spans="1:18" x14ac:dyDescent="0.25">
      <c r="A47" s="118">
        <v>1</v>
      </c>
      <c r="B47" s="119">
        <v>2</v>
      </c>
      <c r="C47" s="351">
        <f>GRANTS!K47</f>
        <v>400046</v>
      </c>
      <c r="D47" s="121" t="b">
        <v>1</v>
      </c>
      <c r="E47" s="352" t="str">
        <f>RIGHT(GRANTS!D47,4)&amp;"."&amp;GRANTS!N47&amp;"."&amp;GRANTS!L47&amp;"."&amp;$C$5</f>
        <v>2036.DFC.I18.Se20</v>
      </c>
      <c r="F47" s="123">
        <f t="shared" ca="1" si="0"/>
        <v>44105</v>
      </c>
      <c r="G47" s="354">
        <f>GRANTS!AB47</f>
        <v>3927.7900000000004</v>
      </c>
      <c r="H47" s="125">
        <f t="shared" ca="1" si="1"/>
        <v>44105</v>
      </c>
      <c r="I47" s="126">
        <v>0</v>
      </c>
      <c r="J47" s="352" t="str">
        <f>LEFT(GRANTS!E47,20)&amp;"."&amp;GRANTSPAY!E47</f>
        <v>Livingstone School.2036.DFC.I18.Se20</v>
      </c>
      <c r="K47" s="121" t="b">
        <v>1</v>
      </c>
      <c r="L47" s="127" t="s">
        <v>3691</v>
      </c>
      <c r="M47" s="121" t="b">
        <v>1</v>
      </c>
      <c r="N47" s="121" t="s">
        <v>3692</v>
      </c>
      <c r="O47" s="355" t="str">
        <f>GRANTS!J47</f>
        <v>11331/543965</v>
      </c>
      <c r="P47" s="121" t="b">
        <v>1</v>
      </c>
      <c r="Q47" s="121" t="b">
        <v>1</v>
      </c>
      <c r="R47" s="121" t="b">
        <v>1</v>
      </c>
    </row>
    <row r="48" spans="1:18" x14ac:dyDescent="0.25">
      <c r="A48" s="118">
        <v>1</v>
      </c>
      <c r="B48" s="119">
        <v>2</v>
      </c>
      <c r="C48" s="351">
        <f>GRANTS!K48</f>
        <v>400030</v>
      </c>
      <c r="D48" s="121" t="b">
        <v>1</v>
      </c>
      <c r="E48" s="352" t="str">
        <f>RIGHT(GRANTS!D48,4)&amp;"."&amp;GRANTS!N48&amp;"."&amp;GRANTS!L48&amp;"."&amp;$C$5</f>
        <v>2037.DFC.I18.Se20</v>
      </c>
      <c r="F48" s="123">
        <f t="shared" ca="1" si="0"/>
        <v>44105</v>
      </c>
      <c r="G48" s="354">
        <f>GRANTS!AB48</f>
        <v>3820.3999999999996</v>
      </c>
      <c r="H48" s="125">
        <f t="shared" ca="1" si="1"/>
        <v>44105</v>
      </c>
      <c r="I48" s="126">
        <v>0</v>
      </c>
      <c r="J48" s="352" t="str">
        <f>LEFT(GRANTS!E48,20)&amp;"."&amp;GRANTSPAY!E48</f>
        <v>Manorside Primary Sc.2037.DFC.I18.Se20</v>
      </c>
      <c r="K48" s="121" t="b">
        <v>1</v>
      </c>
      <c r="L48" s="127" t="s">
        <v>3691</v>
      </c>
      <c r="M48" s="121" t="b">
        <v>1</v>
      </c>
      <c r="N48" s="121" t="s">
        <v>3692</v>
      </c>
      <c r="O48" s="355" t="str">
        <f>GRANTS!J48</f>
        <v>11331/543965</v>
      </c>
      <c r="P48" s="121" t="b">
        <v>1</v>
      </c>
      <c r="Q48" s="121" t="b">
        <v>1</v>
      </c>
      <c r="R48" s="121" t="b">
        <v>1</v>
      </c>
    </row>
    <row r="49" spans="1:18" x14ac:dyDescent="0.25">
      <c r="A49" s="118">
        <v>1</v>
      </c>
      <c r="B49" s="119">
        <v>2</v>
      </c>
      <c r="C49" s="351">
        <f>GRANTS!K49</f>
        <v>400130</v>
      </c>
      <c r="D49" s="121" t="b">
        <v>1</v>
      </c>
      <c r="E49" s="352" t="str">
        <f>RIGHT(GRANTS!D49,4)&amp;"."&amp;GRANTS!N49&amp;"."&amp;GRANTS!L49&amp;"."&amp;$C$5</f>
        <v>3523.DFC.I18.Se20</v>
      </c>
      <c r="F49" s="123">
        <f t="shared" ca="1" si="0"/>
        <v>44105</v>
      </c>
      <c r="G49" s="354">
        <f>GRANTS!AB49</f>
        <v>6250.72</v>
      </c>
      <c r="H49" s="125">
        <f t="shared" ca="1" si="1"/>
        <v>44105</v>
      </c>
      <c r="I49" s="126">
        <v>0</v>
      </c>
      <c r="J49" s="352" t="str">
        <f>LEFT(GRANTS!E49,20)&amp;"."&amp;GRANTSPAY!E49</f>
        <v>Martin Primary Schoo.3523.DFC.I18.Se20</v>
      </c>
      <c r="K49" s="121" t="b">
        <v>1</v>
      </c>
      <c r="L49" s="127" t="s">
        <v>3691</v>
      </c>
      <c r="M49" s="121" t="b">
        <v>1</v>
      </c>
      <c r="N49" s="121" t="s">
        <v>3692</v>
      </c>
      <c r="O49" s="355" t="str">
        <f>GRANTS!J49</f>
        <v>11331/543965</v>
      </c>
      <c r="P49" s="121" t="b">
        <v>1</v>
      </c>
      <c r="Q49" s="121" t="b">
        <v>1</v>
      </c>
      <c r="R49" s="121" t="b">
        <v>1</v>
      </c>
    </row>
    <row r="50" spans="1:18" x14ac:dyDescent="0.25">
      <c r="A50" s="118">
        <v>1</v>
      </c>
      <c r="B50" s="119">
        <v>2</v>
      </c>
      <c r="C50" s="351">
        <f>GRANTS!K50</f>
        <v>400048</v>
      </c>
      <c r="D50" s="121" t="b">
        <v>1</v>
      </c>
      <c r="E50" s="352" t="str">
        <f>RIGHT(GRANTS!D50,4)&amp;"."&amp;GRANTS!N50&amp;"."&amp;GRANTS!L50&amp;"."&amp;$C$5</f>
        <v>2042.DFC.I18.Se20</v>
      </c>
      <c r="F50" s="123">
        <f t="shared" ca="1" si="0"/>
        <v>44105</v>
      </c>
      <c r="G50" s="354">
        <f>GRANTS!AB50</f>
        <v>4372.0600000000004</v>
      </c>
      <c r="H50" s="125">
        <f t="shared" ca="1" si="1"/>
        <v>44105</v>
      </c>
      <c r="I50" s="126">
        <v>0</v>
      </c>
      <c r="J50" s="352" t="str">
        <f>LEFT(GRANTS!E50,20)&amp;"."&amp;GRANTSPAY!E50</f>
        <v>Monkfrith School.2042.DFC.I18.Se20</v>
      </c>
      <c r="K50" s="121" t="b">
        <v>1</v>
      </c>
      <c r="L50" s="127" t="s">
        <v>3691</v>
      </c>
      <c r="M50" s="121" t="b">
        <v>1</v>
      </c>
      <c r="N50" s="121" t="s">
        <v>3692</v>
      </c>
      <c r="O50" s="355" t="str">
        <f>GRANTS!J50</f>
        <v>11331/543965</v>
      </c>
      <c r="P50" s="121" t="b">
        <v>1</v>
      </c>
      <c r="Q50" s="121" t="b">
        <v>1</v>
      </c>
      <c r="R50" s="121" t="b">
        <v>1</v>
      </c>
    </row>
    <row r="51" spans="1:18" x14ac:dyDescent="0.25">
      <c r="A51" s="118">
        <v>1</v>
      </c>
      <c r="B51" s="119">
        <v>2</v>
      </c>
      <c r="C51" s="351">
        <f>GRANTS!K51</f>
        <v>400087</v>
      </c>
      <c r="D51" s="121" t="b">
        <v>1</v>
      </c>
      <c r="E51" s="352" t="str">
        <f>RIGHT(GRANTS!D51,4)&amp;"."&amp;GRANTS!N51&amp;"."&amp;GRANTS!L51&amp;"."&amp;$C$5</f>
        <v>2044.DFC.I18.Se20</v>
      </c>
      <c r="F51" s="123">
        <f t="shared" ca="1" si="0"/>
        <v>44105</v>
      </c>
      <c r="G51" s="354">
        <f>GRANTS!AB51</f>
        <v>4341.2000000000007</v>
      </c>
      <c r="H51" s="125">
        <f t="shared" ca="1" si="1"/>
        <v>44105</v>
      </c>
      <c r="I51" s="126">
        <v>0</v>
      </c>
      <c r="J51" s="352" t="str">
        <f>LEFT(GRANTS!E51,20)&amp;"."&amp;GRANTSPAY!E51</f>
        <v>Moss Hall Infant Sch.2044.DFC.I18.Se20</v>
      </c>
      <c r="K51" s="121" t="b">
        <v>1</v>
      </c>
      <c r="L51" s="127" t="s">
        <v>3691</v>
      </c>
      <c r="M51" s="121" t="b">
        <v>1</v>
      </c>
      <c r="N51" s="121" t="s">
        <v>3692</v>
      </c>
      <c r="O51" s="355" t="str">
        <f>GRANTS!J51</f>
        <v>11331/543965</v>
      </c>
      <c r="P51" s="121" t="b">
        <v>1</v>
      </c>
      <c r="Q51" s="121" t="b">
        <v>1</v>
      </c>
      <c r="R51" s="121" t="b">
        <v>1</v>
      </c>
    </row>
    <row r="52" spans="1:18" x14ac:dyDescent="0.25">
      <c r="A52" s="118">
        <v>1</v>
      </c>
      <c r="B52" s="119">
        <v>2</v>
      </c>
      <c r="C52" s="351">
        <f>GRANTS!K52</f>
        <v>400088</v>
      </c>
      <c r="D52" s="121" t="b">
        <v>1</v>
      </c>
      <c r="E52" s="352" t="str">
        <f>RIGHT(GRANTS!D52,4)&amp;"."&amp;GRANTS!N52&amp;"."&amp;GRANTS!L52&amp;"."&amp;$C$5</f>
        <v>2043.DFC.I18.Se20</v>
      </c>
      <c r="F52" s="123">
        <f t="shared" ca="1" si="0"/>
        <v>44105</v>
      </c>
      <c r="G52" s="354">
        <f>GRANTS!AB52</f>
        <v>5059.3399999999992</v>
      </c>
      <c r="H52" s="125">
        <f t="shared" ca="1" si="1"/>
        <v>44105</v>
      </c>
      <c r="I52" s="126">
        <v>0</v>
      </c>
      <c r="J52" s="352" t="str">
        <f>LEFT(GRANTS!E52,20)&amp;"."&amp;GRANTSPAY!E52</f>
        <v>Moss Hall Junior Sch.2043.DFC.I18.Se20</v>
      </c>
      <c r="K52" s="121" t="b">
        <v>1</v>
      </c>
      <c r="L52" s="127" t="s">
        <v>3691</v>
      </c>
      <c r="M52" s="121" t="b">
        <v>1</v>
      </c>
      <c r="N52" s="121" t="s">
        <v>3692</v>
      </c>
      <c r="O52" s="355" t="str">
        <f>GRANTS!J52</f>
        <v>11331/543965</v>
      </c>
      <c r="P52" s="121" t="b">
        <v>1</v>
      </c>
      <c r="Q52" s="121" t="b">
        <v>1</v>
      </c>
      <c r="R52" s="121" t="b">
        <v>1</v>
      </c>
    </row>
    <row r="53" spans="1:18" x14ac:dyDescent="0.25">
      <c r="A53" s="118">
        <v>1</v>
      </c>
      <c r="B53" s="119">
        <v>2</v>
      </c>
      <c r="C53" s="351">
        <f>GRANTS!K53</f>
        <v>400089</v>
      </c>
      <c r="D53" s="121" t="b">
        <v>1</v>
      </c>
      <c r="E53" s="352" t="str">
        <f>RIGHT(GRANTS!D53,4)&amp;"."&amp;GRANTS!N53&amp;"."&amp;GRANTS!L53&amp;"."&amp;$C$5</f>
        <v>2045.DFC.I18.Se20</v>
      </c>
      <c r="F53" s="123">
        <f t="shared" ca="1" si="0"/>
        <v>44105</v>
      </c>
      <c r="G53" s="354">
        <f>GRANTS!AB53</f>
        <v>3797.8</v>
      </c>
      <c r="H53" s="125">
        <f t="shared" ca="1" si="1"/>
        <v>44105</v>
      </c>
      <c r="I53" s="126">
        <v>0</v>
      </c>
      <c r="J53" s="352" t="str">
        <f>LEFT(GRANTS!E53,20)&amp;"."&amp;GRANTSPAY!E53</f>
        <v>Northside School.2045.DFC.I18.Se20</v>
      </c>
      <c r="K53" s="121" t="b">
        <v>1</v>
      </c>
      <c r="L53" s="127" t="s">
        <v>3691</v>
      </c>
      <c r="M53" s="121" t="b">
        <v>1</v>
      </c>
      <c r="N53" s="121" t="s">
        <v>3692</v>
      </c>
      <c r="O53" s="355" t="str">
        <f>GRANTS!J53</f>
        <v>11331/543965</v>
      </c>
      <c r="P53" s="121" t="b">
        <v>1</v>
      </c>
      <c r="Q53" s="121" t="b">
        <v>1</v>
      </c>
      <c r="R53" s="121" t="b">
        <v>1</v>
      </c>
    </row>
    <row r="54" spans="1:18" x14ac:dyDescent="0.25">
      <c r="A54" s="118">
        <v>1</v>
      </c>
      <c r="B54" s="119">
        <v>2</v>
      </c>
      <c r="C54" s="351">
        <f>GRANTS!K54</f>
        <v>400113</v>
      </c>
      <c r="D54" s="121" t="b">
        <v>1</v>
      </c>
      <c r="E54" s="352" t="str">
        <f>RIGHT(GRANTS!D54,4)&amp;"."&amp;GRANTS!N54&amp;"."&amp;GRANTS!L54&amp;"."&amp;$C$5</f>
        <v>2077.DFC.I18.Se20</v>
      </c>
      <c r="F54" s="123">
        <f t="shared" ca="1" si="0"/>
        <v>44105</v>
      </c>
      <c r="G54" s="354">
        <f>GRANTS!AB54</f>
        <v>7847.4099999999989</v>
      </c>
      <c r="H54" s="125">
        <f t="shared" ca="1" si="1"/>
        <v>44105</v>
      </c>
      <c r="I54" s="126">
        <v>0</v>
      </c>
      <c r="J54" s="352" t="str">
        <f>LEFT(GRANTS!E54,20)&amp;"."&amp;GRANTSPAY!E54</f>
        <v>Orion Primary School.2077.DFC.I18.Se20</v>
      </c>
      <c r="K54" s="121" t="b">
        <v>1</v>
      </c>
      <c r="L54" s="127" t="s">
        <v>3691</v>
      </c>
      <c r="M54" s="121" t="b">
        <v>1</v>
      </c>
      <c r="N54" s="121" t="s">
        <v>3692</v>
      </c>
      <c r="O54" s="355" t="str">
        <f>GRANTS!J54</f>
        <v>11331/543965</v>
      </c>
      <c r="P54" s="121" t="b">
        <v>1</v>
      </c>
      <c r="Q54" s="121" t="b">
        <v>1</v>
      </c>
      <c r="R54" s="121" t="b">
        <v>1</v>
      </c>
    </row>
    <row r="55" spans="1:18" x14ac:dyDescent="0.25">
      <c r="A55" s="118">
        <v>1</v>
      </c>
      <c r="B55" s="119">
        <v>2</v>
      </c>
      <c r="C55" s="351">
        <f>GRANTS!K55</f>
        <v>400021</v>
      </c>
      <c r="D55" s="121" t="b">
        <v>1</v>
      </c>
      <c r="E55" s="352" t="str">
        <f>RIGHT(GRANTS!D55,4)&amp;"."&amp;GRANTS!N55&amp;"."&amp;GRANTS!L55&amp;"."&amp;$C$5</f>
        <v>5201.DFC.I18.Se20</v>
      </c>
      <c r="F55" s="123">
        <f t="shared" ca="1" si="0"/>
        <v>44105</v>
      </c>
      <c r="G55" s="354">
        <f>GRANTS!AB55</f>
        <v>4519.6299999999992</v>
      </c>
      <c r="H55" s="125">
        <f t="shared" ca="1" si="1"/>
        <v>44105</v>
      </c>
      <c r="I55" s="126">
        <v>0</v>
      </c>
      <c r="J55" s="352" t="str">
        <f>LEFT(GRANTS!E55,20)&amp;"."&amp;GRANTSPAY!E55</f>
        <v>Osidge Primary Schoo.5201.DFC.I18.Se20</v>
      </c>
      <c r="K55" s="121" t="b">
        <v>1</v>
      </c>
      <c r="L55" s="127" t="s">
        <v>3691</v>
      </c>
      <c r="M55" s="121" t="b">
        <v>1</v>
      </c>
      <c r="N55" s="121" t="s">
        <v>3692</v>
      </c>
      <c r="O55" s="355" t="str">
        <f>GRANTS!J55</f>
        <v>11331/543965</v>
      </c>
      <c r="P55" s="121" t="b">
        <v>1</v>
      </c>
      <c r="Q55" s="121" t="b">
        <v>1</v>
      </c>
      <c r="R55" s="121" t="b">
        <v>1</v>
      </c>
    </row>
    <row r="56" spans="1:18" x14ac:dyDescent="0.25">
      <c r="A56" s="118">
        <v>1</v>
      </c>
      <c r="B56" s="119">
        <v>2</v>
      </c>
      <c r="C56" s="351">
        <f>GRANTS!K56</f>
        <v>400010</v>
      </c>
      <c r="D56" s="121" t="b">
        <v>1</v>
      </c>
      <c r="E56" s="352" t="str">
        <f>RIGHT(GRANTS!D56,4)&amp;"."&amp;GRANTS!N56&amp;"."&amp;GRANTS!L56&amp;"."&amp;$C$5</f>
        <v>2071.DFC.I18.Se20</v>
      </c>
      <c r="F56" s="123">
        <f t="shared" ca="1" si="0"/>
        <v>44105</v>
      </c>
      <c r="G56" s="354">
        <f>GRANTS!AB56</f>
        <v>3591.9599999999996</v>
      </c>
      <c r="H56" s="125">
        <f t="shared" ca="1" si="1"/>
        <v>44105</v>
      </c>
      <c r="I56" s="126">
        <v>0</v>
      </c>
      <c r="J56" s="352" t="str">
        <f>LEFT(GRANTS!E56,20)&amp;"."&amp;GRANTSPAY!E56</f>
        <v>Queenswell Infant an.2071.DFC.I18.Se20</v>
      </c>
      <c r="K56" s="121" t="b">
        <v>1</v>
      </c>
      <c r="L56" s="127" t="s">
        <v>3691</v>
      </c>
      <c r="M56" s="121" t="b">
        <v>1</v>
      </c>
      <c r="N56" s="121" t="s">
        <v>3692</v>
      </c>
      <c r="O56" s="355" t="str">
        <f>GRANTS!J56</f>
        <v>11331/543965</v>
      </c>
      <c r="P56" s="121" t="b">
        <v>1</v>
      </c>
      <c r="Q56" s="121" t="b">
        <v>1</v>
      </c>
      <c r="R56" s="121" t="b">
        <v>1</v>
      </c>
    </row>
    <row r="57" spans="1:18" x14ac:dyDescent="0.25">
      <c r="A57" s="118">
        <v>1</v>
      </c>
      <c r="B57" s="119">
        <v>2</v>
      </c>
      <c r="C57" s="351">
        <f>GRANTS!K57</f>
        <v>400012</v>
      </c>
      <c r="D57" s="121" t="b">
        <v>1</v>
      </c>
      <c r="E57" s="352" t="str">
        <f>RIGHT(GRANTS!D57,4)&amp;"."&amp;GRANTS!N57&amp;"."&amp;GRANTS!L57&amp;"."&amp;$C$5</f>
        <v>2072.DFC.I18.Se20</v>
      </c>
      <c r="F57" s="123">
        <f t="shared" ca="1" si="0"/>
        <v>44105</v>
      </c>
      <c r="G57" s="354">
        <f>GRANTS!AB57</f>
        <v>4230.5399999999991</v>
      </c>
      <c r="H57" s="125">
        <f t="shared" ca="1" si="1"/>
        <v>44105</v>
      </c>
      <c r="I57" s="126">
        <v>0</v>
      </c>
      <c r="J57" s="352" t="str">
        <f>LEFT(GRANTS!E57,20)&amp;"."&amp;GRANTSPAY!E57</f>
        <v>Queenswell Junior Sc.2072.DFC.I18.Se20</v>
      </c>
      <c r="K57" s="121" t="b">
        <v>1</v>
      </c>
      <c r="L57" s="127" t="s">
        <v>3691</v>
      </c>
      <c r="M57" s="121" t="b">
        <v>1</v>
      </c>
      <c r="N57" s="121" t="s">
        <v>3692</v>
      </c>
      <c r="O57" s="355" t="str">
        <f>GRANTS!J57</f>
        <v>11331/543965</v>
      </c>
      <c r="P57" s="121" t="b">
        <v>1</v>
      </c>
      <c r="Q57" s="121" t="b">
        <v>1</v>
      </c>
      <c r="R57" s="121" t="b">
        <v>1</v>
      </c>
    </row>
    <row r="58" spans="1:18" x14ac:dyDescent="0.25">
      <c r="A58" s="118">
        <v>1</v>
      </c>
      <c r="B58" s="119">
        <v>2</v>
      </c>
      <c r="C58" s="351">
        <f>GRANTS!K58</f>
        <v>400038</v>
      </c>
      <c r="D58" s="121" t="b">
        <v>1</v>
      </c>
      <c r="E58" s="352" t="str">
        <f>RIGHT(GRANTS!D58,4)&amp;"."&amp;GRANTS!N58&amp;"."&amp;GRANTS!L58&amp;"."&amp;$C$5</f>
        <v>2070.DFC.I18.Se20</v>
      </c>
      <c r="F58" s="123">
        <f t="shared" ca="1" si="0"/>
        <v>44105</v>
      </c>
      <c r="G58" s="354">
        <f>GRANTS!AB58</f>
        <v>3692.2700000000009</v>
      </c>
      <c r="H58" s="125">
        <f t="shared" ca="1" si="1"/>
        <v>44105</v>
      </c>
      <c r="I58" s="126">
        <v>0</v>
      </c>
      <c r="J58" s="352" t="str">
        <f>LEFT(GRANTS!E58,20)&amp;"."&amp;GRANTSPAY!E58</f>
        <v>Sunnyfields Primary .2070.DFC.I18.Se20</v>
      </c>
      <c r="K58" s="121" t="b">
        <v>1</v>
      </c>
      <c r="L58" s="127" t="s">
        <v>3691</v>
      </c>
      <c r="M58" s="121" t="b">
        <v>1</v>
      </c>
      <c r="N58" s="121" t="s">
        <v>3692</v>
      </c>
      <c r="O58" s="355" t="str">
        <f>GRANTS!J58</f>
        <v>11331/543965</v>
      </c>
      <c r="P58" s="121" t="b">
        <v>1</v>
      </c>
      <c r="Q58" s="121" t="b">
        <v>1</v>
      </c>
      <c r="R58" s="121" t="b">
        <v>1</v>
      </c>
    </row>
    <row r="59" spans="1:18" x14ac:dyDescent="0.25">
      <c r="A59" s="118">
        <v>1</v>
      </c>
      <c r="B59" s="119">
        <v>2</v>
      </c>
      <c r="C59" s="351">
        <f>GRANTS!K59</f>
        <v>400101</v>
      </c>
      <c r="D59" s="121" t="b">
        <v>1</v>
      </c>
      <c r="E59" s="352" t="str">
        <f>RIGHT(GRANTS!D59,4)&amp;"."&amp;GRANTS!N59&amp;"."&amp;GRANTS!L59&amp;"."&amp;$C$5</f>
        <v>2055.DFC.I18.Se20</v>
      </c>
      <c r="F59" s="123">
        <f t="shared" ca="1" si="0"/>
        <v>44105</v>
      </c>
      <c r="G59" s="354">
        <f>GRANTS!AB59</f>
        <v>3628.1800000000003</v>
      </c>
      <c r="H59" s="125">
        <f t="shared" ca="1" si="1"/>
        <v>44105</v>
      </c>
      <c r="I59" s="126">
        <v>0</v>
      </c>
      <c r="J59" s="352" t="str">
        <f>LEFT(GRANTS!E59,20)&amp;"."&amp;GRANTSPAY!E59</f>
        <v>Tudor School.2055.DFC.I18.Se20</v>
      </c>
      <c r="K59" s="121" t="b">
        <v>1</v>
      </c>
      <c r="L59" s="127" t="s">
        <v>3691</v>
      </c>
      <c r="M59" s="121" t="b">
        <v>1</v>
      </c>
      <c r="N59" s="121" t="s">
        <v>3692</v>
      </c>
      <c r="O59" s="355" t="str">
        <f>GRANTS!J59</f>
        <v>11331/543965</v>
      </c>
      <c r="P59" s="121" t="b">
        <v>1</v>
      </c>
      <c r="Q59" s="121" t="b">
        <v>1</v>
      </c>
      <c r="R59" s="121" t="b">
        <v>1</v>
      </c>
    </row>
    <row r="60" spans="1:18" x14ac:dyDescent="0.25">
      <c r="A60" s="118">
        <v>1</v>
      </c>
      <c r="B60" s="119">
        <v>2</v>
      </c>
      <c r="C60" s="351">
        <f>GRANTS!K60</f>
        <v>400053</v>
      </c>
      <c r="D60" s="121" t="b">
        <v>1</v>
      </c>
      <c r="E60" s="352" t="str">
        <f>RIGHT(GRANTS!D60,4)&amp;"."&amp;GRANTS!N60&amp;"."&amp;GRANTS!L60&amp;"."&amp;$C$5</f>
        <v>2057.DFC.I18.Se20</v>
      </c>
      <c r="F60" s="123">
        <f t="shared" ca="1" si="0"/>
        <v>44105</v>
      </c>
      <c r="G60" s="354">
        <f>GRANTS!AB60</f>
        <v>5546.1399999999994</v>
      </c>
      <c r="H60" s="125">
        <f t="shared" ca="1" si="1"/>
        <v>44105</v>
      </c>
      <c r="I60" s="126">
        <v>0</v>
      </c>
      <c r="J60" s="352" t="str">
        <f>LEFT(GRANTS!E60,20)&amp;"."&amp;GRANTSPAY!E60</f>
        <v>Underhill School.2057.DFC.I18.Se20</v>
      </c>
      <c r="K60" s="121" t="b">
        <v>1</v>
      </c>
      <c r="L60" s="127" t="s">
        <v>3691</v>
      </c>
      <c r="M60" s="121" t="b">
        <v>1</v>
      </c>
      <c r="N60" s="121" t="s">
        <v>3692</v>
      </c>
      <c r="O60" s="355" t="str">
        <f>GRANTS!J60</f>
        <v>11331/543965</v>
      </c>
      <c r="P60" s="121" t="b">
        <v>1</v>
      </c>
      <c r="Q60" s="121" t="b">
        <v>1</v>
      </c>
      <c r="R60" s="121" t="b">
        <v>1</v>
      </c>
    </row>
    <row r="61" spans="1:18" x14ac:dyDescent="0.25">
      <c r="A61" s="118">
        <v>1</v>
      </c>
      <c r="B61" s="119">
        <v>2</v>
      </c>
      <c r="C61" s="351">
        <f>GRANTS!K61</f>
        <v>400111</v>
      </c>
      <c r="D61" s="121" t="b">
        <v>1</v>
      </c>
      <c r="E61" s="352" t="str">
        <f>RIGHT(GRANTS!D61,4)&amp;"."&amp;GRANTS!N61&amp;"."&amp;GRANTS!L61&amp;"."&amp;$C$5</f>
        <v>2076.DFC.I18.Se20</v>
      </c>
      <c r="F61" s="123">
        <f t="shared" ca="1" si="0"/>
        <v>44105</v>
      </c>
      <c r="G61" s="354">
        <f>GRANTS!AB61</f>
        <v>4667.7800000000007</v>
      </c>
      <c r="H61" s="125">
        <f t="shared" ca="1" si="1"/>
        <v>44105</v>
      </c>
      <c r="I61" s="126">
        <v>0</v>
      </c>
      <c r="J61" s="352" t="str">
        <f>LEFT(GRANTS!E61,20)&amp;"."&amp;GRANTSPAY!E61</f>
        <v>Wessex  Gardens Prim.2076.DFC.I18.Se20</v>
      </c>
      <c r="K61" s="121" t="b">
        <v>1</v>
      </c>
      <c r="L61" s="127" t="s">
        <v>3691</v>
      </c>
      <c r="M61" s="121" t="b">
        <v>1</v>
      </c>
      <c r="N61" s="121" t="s">
        <v>3692</v>
      </c>
      <c r="O61" s="355" t="str">
        <f>GRANTS!J61</f>
        <v>11331/543965</v>
      </c>
      <c r="P61" s="121" t="b">
        <v>1</v>
      </c>
      <c r="Q61" s="121" t="b">
        <v>1</v>
      </c>
      <c r="R61" s="121" t="b">
        <v>1</v>
      </c>
    </row>
    <row r="62" spans="1:18" x14ac:dyDescent="0.25">
      <c r="A62" s="118">
        <v>1</v>
      </c>
      <c r="B62" s="119">
        <v>2</v>
      </c>
      <c r="C62" s="351">
        <f>GRANTS!K62</f>
        <v>400011</v>
      </c>
      <c r="D62" s="121" t="b">
        <v>1</v>
      </c>
      <c r="E62" s="352" t="str">
        <f>RIGHT(GRANTS!D62,4)&amp;"."&amp;GRANTS!N62&amp;"."&amp;GRANTS!L62&amp;"."&amp;$C$5</f>
        <v>2060.DFC.I18.Se20</v>
      </c>
      <c r="F62" s="123">
        <f t="shared" ca="1" si="0"/>
        <v>44105</v>
      </c>
      <c r="G62" s="354">
        <f>GRANTS!AB62</f>
        <v>4911.0599999999995</v>
      </c>
      <c r="H62" s="125">
        <f t="shared" ca="1" si="1"/>
        <v>44105</v>
      </c>
      <c r="I62" s="126">
        <v>0</v>
      </c>
      <c r="J62" s="352" t="str">
        <f>LEFT(GRANTS!E62,20)&amp;"."&amp;GRANTSPAY!E62</f>
        <v>Whitings Hill Primar.2060.DFC.I18.Se20</v>
      </c>
      <c r="K62" s="121" t="b">
        <v>1</v>
      </c>
      <c r="L62" s="127" t="s">
        <v>3691</v>
      </c>
      <c r="M62" s="121" t="b">
        <v>1</v>
      </c>
      <c r="N62" s="121" t="s">
        <v>3692</v>
      </c>
      <c r="O62" s="355" t="str">
        <f>GRANTS!J62</f>
        <v>11331/543965</v>
      </c>
      <c r="P62" s="121" t="b">
        <v>1</v>
      </c>
      <c r="Q62" s="121" t="b">
        <v>1</v>
      </c>
      <c r="R62" s="121" t="b">
        <v>1</v>
      </c>
    </row>
    <row r="63" spans="1:18" x14ac:dyDescent="0.25">
      <c r="A63" s="118">
        <v>1</v>
      </c>
      <c r="B63" s="119">
        <v>2</v>
      </c>
      <c r="C63" s="351">
        <f>GRANTS!K63</f>
        <v>400117</v>
      </c>
      <c r="D63" s="121" t="b">
        <v>1</v>
      </c>
      <c r="E63" s="352" t="str">
        <f>RIGHT(GRANTS!D63,4)&amp;"."&amp;GRANTS!N63&amp;"."&amp;GRANTS!L63&amp;"."&amp;$C$5</f>
        <v>3518.DFC.I18.Se20</v>
      </c>
      <c r="F63" s="123">
        <f t="shared" ca="1" si="0"/>
        <v>44105</v>
      </c>
      <c r="G63" s="354">
        <f>GRANTS!AB63</f>
        <v>4774.66</v>
      </c>
      <c r="H63" s="125">
        <f t="shared" ca="1" si="1"/>
        <v>44105</v>
      </c>
      <c r="I63" s="126">
        <v>0</v>
      </c>
      <c r="J63" s="352" t="str">
        <f>LEFT(GRANTS!E63,20)&amp;"."&amp;GRANTSPAY!E63</f>
        <v>Woodcroft Primary Sc.3518.DFC.I18.Se20</v>
      </c>
      <c r="K63" s="121" t="b">
        <v>1</v>
      </c>
      <c r="L63" s="127" t="s">
        <v>3691</v>
      </c>
      <c r="M63" s="121" t="b">
        <v>1</v>
      </c>
      <c r="N63" s="121" t="s">
        <v>3692</v>
      </c>
      <c r="O63" s="355" t="str">
        <f>GRANTS!J63</f>
        <v>11331/543965</v>
      </c>
      <c r="P63" s="121" t="b">
        <v>1</v>
      </c>
      <c r="Q63" s="121" t="b">
        <v>1</v>
      </c>
      <c r="R63" s="121" t="b">
        <v>1</v>
      </c>
    </row>
    <row r="64" spans="1:18" x14ac:dyDescent="0.25">
      <c r="A64" s="118">
        <v>1</v>
      </c>
      <c r="B64" s="119">
        <v>2</v>
      </c>
      <c r="C64" s="351">
        <f>GRANTS!K64</f>
        <v>400004</v>
      </c>
      <c r="D64" s="121" t="b">
        <v>1</v>
      </c>
      <c r="E64" s="352" t="str">
        <f>RIGHT(GRANTS!D64,4)&amp;"."&amp;GRANTS!N64&amp;"."&amp;GRANTS!L64&amp;"."&amp;$C$5</f>
        <v>2054.DFC.I18.Se20</v>
      </c>
      <c r="F64" s="123">
        <f t="shared" ca="1" si="0"/>
        <v>44105</v>
      </c>
      <c r="G64" s="354">
        <f>GRANTS!AB64</f>
        <v>3397.33</v>
      </c>
      <c r="H64" s="125">
        <f t="shared" ca="1" si="1"/>
        <v>44105</v>
      </c>
      <c r="I64" s="126">
        <v>0</v>
      </c>
      <c r="J64" s="352" t="str">
        <f>LEFT(GRANTS!E64,20)&amp;"."&amp;GRANTSPAY!E64</f>
        <v>Woodridge  Primary S.2054.DFC.I18.Se20</v>
      </c>
      <c r="K64" s="121" t="b">
        <v>1</v>
      </c>
      <c r="L64" s="127" t="s">
        <v>3691</v>
      </c>
      <c r="M64" s="121" t="b">
        <v>1</v>
      </c>
      <c r="N64" s="121" t="s">
        <v>3692</v>
      </c>
      <c r="O64" s="355" t="str">
        <f>GRANTS!J64</f>
        <v>11331/543965</v>
      </c>
      <c r="P64" s="121" t="b">
        <v>1</v>
      </c>
      <c r="Q64" s="121" t="b">
        <v>1</v>
      </c>
      <c r="R64" s="121" t="b">
        <v>1</v>
      </c>
    </row>
    <row r="65" spans="1:18" x14ac:dyDescent="0.25">
      <c r="A65" s="118">
        <v>1</v>
      </c>
      <c r="B65" s="119">
        <v>2</v>
      </c>
      <c r="C65" s="351">
        <f>GRANTS!K65</f>
        <v>400157</v>
      </c>
      <c r="D65" s="121" t="b">
        <v>1</v>
      </c>
      <c r="E65" s="352" t="str">
        <f>RIGHT(GRANTS!D65,4)&amp;"."&amp;GRANTS!N65&amp;"."&amp;GRANTS!L65&amp;"."&amp;$C$5</f>
        <v>1102.DFC.I18.Se20</v>
      </c>
      <c r="F65" s="123">
        <f t="shared" ca="1" si="0"/>
        <v>44105</v>
      </c>
      <c r="G65" s="354">
        <f>GRANTS!AB65</f>
        <v>2421.5100000000002</v>
      </c>
      <c r="H65" s="125">
        <f t="shared" ca="1" si="1"/>
        <v>44105</v>
      </c>
      <c r="I65" s="126">
        <v>0</v>
      </c>
      <c r="J65" s="352" t="str">
        <f>LEFT(GRANTS!E65,20)&amp;"."&amp;GRANTSPAY!E65</f>
        <v>Northgate.1102.DFC.I18.Se20</v>
      </c>
      <c r="K65" s="121" t="b">
        <v>1</v>
      </c>
      <c r="L65" s="127" t="s">
        <v>3691</v>
      </c>
      <c r="M65" s="121" t="b">
        <v>1</v>
      </c>
      <c r="N65" s="121" t="s">
        <v>3692</v>
      </c>
      <c r="O65" s="355" t="str">
        <f>GRANTS!J65</f>
        <v>11340/543965</v>
      </c>
      <c r="P65" s="121" t="b">
        <v>1</v>
      </c>
      <c r="Q65" s="121" t="b">
        <v>1</v>
      </c>
      <c r="R65" s="121" t="b">
        <v>1</v>
      </c>
    </row>
    <row r="66" spans="1:18" x14ac:dyDescent="0.25">
      <c r="A66" s="118">
        <v>1</v>
      </c>
      <c r="B66" s="119">
        <v>2</v>
      </c>
      <c r="C66" s="351">
        <f>GRANTS!K66</f>
        <v>400156</v>
      </c>
      <c r="D66" s="121" t="b">
        <v>1</v>
      </c>
      <c r="E66" s="352" t="str">
        <f>RIGHT(GRANTS!D66,4)&amp;"."&amp;GRANTS!N66&amp;"."&amp;GRANTS!L66&amp;"."&amp;$C$5</f>
        <v>1100.DFC.I18.Se20</v>
      </c>
      <c r="F66" s="123">
        <f t="shared" ca="1" si="0"/>
        <v>44105</v>
      </c>
      <c r="G66" s="354">
        <f>GRANTS!AB66</f>
        <v>3387.9800000000005</v>
      </c>
      <c r="H66" s="125">
        <f t="shared" ca="1" si="1"/>
        <v>44105</v>
      </c>
      <c r="I66" s="126">
        <v>0</v>
      </c>
      <c r="J66" s="352" t="str">
        <f>LEFT(GRANTS!E66,20)&amp;"."&amp;GRANTSPAY!E66</f>
        <v>Pavilion.1100.DFC.I18.Se20</v>
      </c>
      <c r="K66" s="121" t="b">
        <v>1</v>
      </c>
      <c r="L66" s="127" t="s">
        <v>3691</v>
      </c>
      <c r="M66" s="121" t="b">
        <v>1</v>
      </c>
      <c r="N66" s="121" t="s">
        <v>3692</v>
      </c>
      <c r="O66" s="355" t="str">
        <f>GRANTS!J66</f>
        <v>11340/543965</v>
      </c>
      <c r="P66" s="121" t="b">
        <v>1</v>
      </c>
      <c r="Q66" s="121" t="b">
        <v>1</v>
      </c>
      <c r="R66" s="121" t="b">
        <v>1</v>
      </c>
    </row>
    <row r="67" spans="1:18" x14ac:dyDescent="0.25">
      <c r="A67" s="118">
        <v>1</v>
      </c>
      <c r="B67" s="119">
        <v>2</v>
      </c>
      <c r="C67" s="351">
        <f>GRANTS!K67</f>
        <v>400033</v>
      </c>
      <c r="D67" s="121" t="b">
        <v>1</v>
      </c>
      <c r="E67" s="352" t="str">
        <f>RIGHT(GRANTS!D67,4)&amp;"."&amp;GRANTS!N67&amp;"."&amp;GRANTS!L67&amp;"."&amp;$C$5</f>
        <v>4003.DFC.I18.Se20</v>
      </c>
      <c r="F67" s="123">
        <f t="shared" ca="1" si="0"/>
        <v>44105</v>
      </c>
      <c r="G67" s="354">
        <f>GRANTS!AB67</f>
        <v>9278.5200000000023</v>
      </c>
      <c r="H67" s="125">
        <f t="shared" ca="1" si="1"/>
        <v>44105</v>
      </c>
      <c r="I67" s="126">
        <v>0</v>
      </c>
      <c r="J67" s="352" t="str">
        <f>LEFT(GRANTS!E67,20)&amp;"."&amp;GRANTSPAY!E67</f>
        <v>Friern Barnet School.4003.DFC.I18.Se20</v>
      </c>
      <c r="K67" s="121" t="b">
        <v>1</v>
      </c>
      <c r="L67" s="127" t="s">
        <v>3691</v>
      </c>
      <c r="M67" s="121" t="b">
        <v>1</v>
      </c>
      <c r="N67" s="121" t="s">
        <v>3692</v>
      </c>
      <c r="O67" s="355" t="str">
        <f>GRANTS!J67</f>
        <v>11339/543965</v>
      </c>
      <c r="P67" s="121" t="b">
        <v>1</v>
      </c>
      <c r="Q67" s="121" t="b">
        <v>1</v>
      </c>
      <c r="R67" s="121" t="b">
        <v>1</v>
      </c>
    </row>
    <row r="68" spans="1:18" x14ac:dyDescent="0.25">
      <c r="A68" s="118">
        <v>1</v>
      </c>
      <c r="B68" s="119">
        <v>2</v>
      </c>
      <c r="C68" s="351">
        <f>GRANTS!K68</f>
        <v>400063</v>
      </c>
      <c r="D68" s="121" t="b">
        <v>1</v>
      </c>
      <c r="E68" s="352" t="str">
        <f>RIGHT(GRANTS!D68,4)&amp;"."&amp;GRANTS!N68&amp;"."&amp;GRANTS!L68&amp;"."&amp;$C$5</f>
        <v>7010.DFC.I18.Se20</v>
      </c>
      <c r="F68" s="123">
        <f t="shared" ca="1" si="0"/>
        <v>44105</v>
      </c>
      <c r="G68" s="354">
        <f>GRANTS!AB68</f>
        <v>3574.6299999999997</v>
      </c>
      <c r="H68" s="125">
        <f t="shared" ca="1" si="1"/>
        <v>44105</v>
      </c>
      <c r="I68" s="126">
        <v>0</v>
      </c>
      <c r="J68" s="352" t="str">
        <f>LEFT(GRANTS!E68,20)&amp;"."&amp;GRANTSPAY!E68</f>
        <v>Mapledown.7010.DFC.I18.Se20</v>
      </c>
      <c r="K68" s="121" t="b">
        <v>1</v>
      </c>
      <c r="L68" s="127" t="s">
        <v>3691</v>
      </c>
      <c r="M68" s="121" t="b">
        <v>1</v>
      </c>
      <c r="N68" s="121" t="s">
        <v>3692</v>
      </c>
      <c r="O68" s="355" t="str">
        <f>GRANTS!J68</f>
        <v>11340/543965</v>
      </c>
      <c r="P68" s="121" t="b">
        <v>1</v>
      </c>
      <c r="Q68" s="121" t="b">
        <v>1</v>
      </c>
      <c r="R68" s="121" t="b">
        <v>1</v>
      </c>
    </row>
    <row r="69" spans="1:18" x14ac:dyDescent="0.25">
      <c r="A69" s="118">
        <v>1</v>
      </c>
      <c r="B69" s="119">
        <v>2</v>
      </c>
      <c r="C69" s="351">
        <f>GRANTS!K69</f>
        <v>400034</v>
      </c>
      <c r="D69" s="121" t="b">
        <v>1</v>
      </c>
      <c r="E69" s="352" t="str">
        <f>RIGHT(GRANTS!D69,4)&amp;"."&amp;GRANTS!N69&amp;"."&amp;GRANTS!L69&amp;"."&amp;$C$5</f>
        <v>7005.DFC.I18.Se20</v>
      </c>
      <c r="F69" s="123">
        <f t="shared" ca="1" si="0"/>
        <v>44105</v>
      </c>
      <c r="G69" s="354">
        <f>GRANTS!AB69</f>
        <v>4260.2699999999995</v>
      </c>
      <c r="H69" s="125">
        <f t="shared" ca="1" si="1"/>
        <v>44105</v>
      </c>
      <c r="I69" s="126">
        <v>0</v>
      </c>
      <c r="J69" s="352" t="str">
        <f>LEFT(GRANTS!E69,20)&amp;"."&amp;GRANTSPAY!E69</f>
        <v>Northway.7005.DFC.I18.Se20</v>
      </c>
      <c r="K69" s="121" t="b">
        <v>1</v>
      </c>
      <c r="L69" s="127" t="s">
        <v>3691</v>
      </c>
      <c r="M69" s="121" t="b">
        <v>1</v>
      </c>
      <c r="N69" s="121" t="s">
        <v>3692</v>
      </c>
      <c r="O69" s="355" t="str">
        <f>GRANTS!J69</f>
        <v>11340/543965</v>
      </c>
      <c r="P69" s="121" t="b">
        <v>1</v>
      </c>
      <c r="Q69" s="121" t="b">
        <v>1</v>
      </c>
      <c r="R69" s="121" t="b">
        <v>1</v>
      </c>
    </row>
    <row r="70" spans="1:18" x14ac:dyDescent="0.25">
      <c r="A70" s="118">
        <v>1</v>
      </c>
      <c r="B70" s="119">
        <v>2</v>
      </c>
      <c r="C70" s="351">
        <f>GRANTS!K70</f>
        <v>400091</v>
      </c>
      <c r="D70" s="121" t="b">
        <v>1</v>
      </c>
      <c r="E70" s="352" t="str">
        <f>RIGHT(GRANTS!D70,4)&amp;"."&amp;GRANTS!N70&amp;"."&amp;GRANTS!L70&amp;"."&amp;$C$5</f>
        <v>7009.DFC.I18.Se20</v>
      </c>
      <c r="F70" s="123">
        <f t="shared" ca="1" si="0"/>
        <v>44105</v>
      </c>
      <c r="G70" s="354">
        <f>GRANTS!AB70</f>
        <v>4241.4399999999996</v>
      </c>
      <c r="H70" s="125">
        <f t="shared" ca="1" si="1"/>
        <v>44105</v>
      </c>
      <c r="I70" s="126">
        <v>0</v>
      </c>
      <c r="J70" s="352" t="str">
        <f>LEFT(GRANTS!E70,20)&amp;"."&amp;GRANTSPAY!E70</f>
        <v>Oakleigh.7009.DFC.I18.Se20</v>
      </c>
      <c r="K70" s="121" t="b">
        <v>1</v>
      </c>
      <c r="L70" s="127" t="s">
        <v>3691</v>
      </c>
      <c r="M70" s="121" t="b">
        <v>1</v>
      </c>
      <c r="N70" s="121" t="s">
        <v>3692</v>
      </c>
      <c r="O70" s="355" t="str">
        <f>GRANTS!J70</f>
        <v>11340/543965</v>
      </c>
      <c r="P70" s="121" t="b">
        <v>1</v>
      </c>
      <c r="Q70" s="121" t="b">
        <v>1</v>
      </c>
      <c r="R70" s="121" t="b">
        <v>1</v>
      </c>
    </row>
    <row r="71" spans="1:18" hidden="1" x14ac:dyDescent="0.25">
      <c r="A71" s="118">
        <v>1</v>
      </c>
      <c r="B71" s="119">
        <v>2</v>
      </c>
      <c r="C71" s="351">
        <f>GRANTS!K71</f>
        <v>400125</v>
      </c>
      <c r="D71" s="121" t="b">
        <v>1</v>
      </c>
      <c r="E71" s="352" t="str">
        <f>RIGHT(GRANTS!D71,4)&amp;"."&amp;GRANTS!N71&amp;"."&amp;GRANTS!L71&amp;"."&amp;$C$5</f>
        <v>3520.PEGrt.I18.Se20</v>
      </c>
      <c r="F71" s="123">
        <f t="shared" ca="1" si="0"/>
        <v>44105</v>
      </c>
      <c r="G71" s="354">
        <f>GRANTS!AB71</f>
        <v>0</v>
      </c>
      <c r="H71" s="125">
        <f t="shared" ca="1" si="1"/>
        <v>44105</v>
      </c>
      <c r="I71" s="126">
        <v>0</v>
      </c>
      <c r="J71" s="352" t="str">
        <f>LEFT(GRANTS!E71,20)&amp;"."&amp;GRANTSPAY!E71</f>
        <v>Akiva School.3520.PEGrt.I18.Se20</v>
      </c>
      <c r="K71" s="121" t="b">
        <v>1</v>
      </c>
      <c r="L71" s="127" t="s">
        <v>3691</v>
      </c>
      <c r="M71" s="121" t="b">
        <v>1</v>
      </c>
      <c r="N71" s="121" t="s">
        <v>3692</v>
      </c>
      <c r="O71" s="355" t="str">
        <f>GRANTS!J71</f>
        <v>10166/543965</v>
      </c>
      <c r="P71" s="121" t="b">
        <v>1</v>
      </c>
      <c r="Q71" s="121" t="b">
        <v>1</v>
      </c>
      <c r="R71" s="121" t="b">
        <v>1</v>
      </c>
    </row>
    <row r="72" spans="1:18" hidden="1" x14ac:dyDescent="0.25">
      <c r="A72" s="118">
        <v>1</v>
      </c>
      <c r="B72" s="119">
        <v>2</v>
      </c>
      <c r="C72" s="351">
        <f>GRANTS!K72</f>
        <v>400069</v>
      </c>
      <c r="D72" s="121" t="b">
        <v>1</v>
      </c>
      <c r="E72" s="352" t="str">
        <f>RIGHT(GRANTS!D72,4)&amp;"."&amp;GRANTS!N72&amp;"."&amp;GRANTS!L72&amp;"."&amp;$C$5</f>
        <v>3300.PEGrt.I18.Se20</v>
      </c>
      <c r="F72" s="123">
        <f t="shared" ca="1" si="0"/>
        <v>44105</v>
      </c>
      <c r="G72" s="354">
        <f>GRANTS!AB72</f>
        <v>0</v>
      </c>
      <c r="H72" s="125">
        <f t="shared" ca="1" si="1"/>
        <v>44105</v>
      </c>
      <c r="I72" s="126">
        <v>0</v>
      </c>
      <c r="J72" s="352" t="str">
        <f>LEFT(GRANTS!E72,20)&amp;"."&amp;GRANTSPAY!E72</f>
        <v>All Saints' CE Prima.3300.PEGrt.I18.Se20</v>
      </c>
      <c r="K72" s="121" t="b">
        <v>1</v>
      </c>
      <c r="L72" s="127" t="s">
        <v>3691</v>
      </c>
      <c r="M72" s="121" t="b">
        <v>1</v>
      </c>
      <c r="N72" s="121" t="s">
        <v>3692</v>
      </c>
      <c r="O72" s="355" t="str">
        <f>GRANTS!J72</f>
        <v>10166/543965</v>
      </c>
      <c r="P72" s="121" t="b">
        <v>1</v>
      </c>
      <c r="Q72" s="121" t="b">
        <v>1</v>
      </c>
      <c r="R72" s="121" t="b">
        <v>1</v>
      </c>
    </row>
    <row r="73" spans="1:18" hidden="1" x14ac:dyDescent="0.25">
      <c r="A73" s="118">
        <v>1</v>
      </c>
      <c r="B73" s="119">
        <v>2</v>
      </c>
      <c r="C73" s="351">
        <f>GRANTS!K73</f>
        <v>400015</v>
      </c>
      <c r="D73" s="121" t="b">
        <v>1</v>
      </c>
      <c r="E73" s="352" t="str">
        <f>RIGHT(GRANTS!D73,4)&amp;"."&amp;GRANTS!N73&amp;"."&amp;GRANTS!L73&amp;"."&amp;$C$5</f>
        <v>3317.PEGrt.I18.Se20</v>
      </c>
      <c r="F73" s="123">
        <f t="shared" ca="1" si="0"/>
        <v>44105</v>
      </c>
      <c r="G73" s="354">
        <f>GRANTS!AB73</f>
        <v>0</v>
      </c>
      <c r="H73" s="125">
        <f t="shared" ca="1" si="1"/>
        <v>44105</v>
      </c>
      <c r="I73" s="126">
        <v>0</v>
      </c>
      <c r="J73" s="352" t="str">
        <f>LEFT(GRANTS!E73,20)&amp;"."&amp;GRANTSPAY!E73</f>
        <v>All Saints' CE Prima.3317.PEGrt.I18.Se20</v>
      </c>
      <c r="K73" s="121" t="b">
        <v>1</v>
      </c>
      <c r="L73" s="127" t="s">
        <v>3691</v>
      </c>
      <c r="M73" s="121" t="b">
        <v>1</v>
      </c>
      <c r="N73" s="121" t="s">
        <v>3692</v>
      </c>
      <c r="O73" s="355" t="str">
        <f>GRANTS!J73</f>
        <v>10166/543965</v>
      </c>
      <c r="P73" s="121" t="b">
        <v>1</v>
      </c>
      <c r="Q73" s="121" t="b">
        <v>1</v>
      </c>
      <c r="R73" s="121" t="b">
        <v>1</v>
      </c>
    </row>
    <row r="74" spans="1:18" hidden="1" x14ac:dyDescent="0.25">
      <c r="A74" s="118">
        <v>1</v>
      </c>
      <c r="B74" s="119">
        <v>2</v>
      </c>
      <c r="C74" s="351">
        <f>GRANTS!K74</f>
        <v>400023</v>
      </c>
      <c r="D74" s="121" t="b">
        <v>1</v>
      </c>
      <c r="E74" s="352" t="str">
        <f>RIGHT(GRANTS!D74,4)&amp;"."&amp;GRANTS!N74&amp;"."&amp;GRANTS!L74&amp;"."&amp;$C$5</f>
        <v>3500.PEGrt.I18.Se20</v>
      </c>
      <c r="F74" s="123">
        <f t="shared" ca="1" si="0"/>
        <v>44105</v>
      </c>
      <c r="G74" s="354">
        <f>GRANTS!AB74</f>
        <v>0</v>
      </c>
      <c r="H74" s="125">
        <f t="shared" ca="1" si="1"/>
        <v>44105</v>
      </c>
      <c r="I74" s="126">
        <v>0</v>
      </c>
      <c r="J74" s="352" t="str">
        <f>LEFT(GRANTS!E74,20)&amp;"."&amp;GRANTSPAY!E74</f>
        <v>Annunciation Catholi.3500.PEGrt.I18.Se20</v>
      </c>
      <c r="K74" s="121" t="b">
        <v>1</v>
      </c>
      <c r="L74" s="127" t="s">
        <v>3691</v>
      </c>
      <c r="M74" s="121" t="b">
        <v>1</v>
      </c>
      <c r="N74" s="121" t="s">
        <v>3692</v>
      </c>
      <c r="O74" s="355" t="str">
        <f>GRANTS!J74</f>
        <v>10166/543965</v>
      </c>
      <c r="P74" s="121" t="b">
        <v>1</v>
      </c>
      <c r="Q74" s="121" t="b">
        <v>1</v>
      </c>
      <c r="R74" s="121" t="b">
        <v>1</v>
      </c>
    </row>
    <row r="75" spans="1:18" hidden="1" x14ac:dyDescent="0.25">
      <c r="A75" s="118">
        <v>1</v>
      </c>
      <c r="B75" s="119">
        <v>2</v>
      </c>
      <c r="C75" s="351">
        <f>GRANTS!K75</f>
        <v>400107</v>
      </c>
      <c r="D75" s="121" t="b">
        <v>1</v>
      </c>
      <c r="E75" s="352" t="str">
        <f>RIGHT(GRANTS!D75,4)&amp;"."&amp;GRANTS!N75&amp;"."&amp;GRANTS!L75&amp;"."&amp;$C$5</f>
        <v>3514.PEGrt.I18.Se20</v>
      </c>
      <c r="F75" s="123">
        <f t="shared" ca="1" si="0"/>
        <v>44105</v>
      </c>
      <c r="G75" s="354">
        <f>GRANTS!AB75</f>
        <v>0</v>
      </c>
      <c r="H75" s="125">
        <f t="shared" ca="1" si="1"/>
        <v>44105</v>
      </c>
      <c r="I75" s="126">
        <v>0</v>
      </c>
      <c r="J75" s="352" t="str">
        <f>LEFT(GRANTS!E75,20)&amp;"."&amp;GRANTSPAY!E75</f>
        <v>Annunciation Catholi.3514.PEGrt.I18.Se20</v>
      </c>
      <c r="K75" s="121" t="b">
        <v>1</v>
      </c>
      <c r="L75" s="127" t="s">
        <v>3691</v>
      </c>
      <c r="M75" s="121" t="b">
        <v>1</v>
      </c>
      <c r="N75" s="121" t="s">
        <v>3692</v>
      </c>
      <c r="O75" s="355" t="str">
        <f>GRANTS!J75</f>
        <v>10166/543965</v>
      </c>
      <c r="P75" s="121" t="b">
        <v>1</v>
      </c>
      <c r="Q75" s="121" t="b">
        <v>1</v>
      </c>
      <c r="R75" s="121" t="b">
        <v>1</v>
      </c>
    </row>
    <row r="76" spans="1:18" hidden="1" x14ac:dyDescent="0.25">
      <c r="A76" s="118">
        <v>1</v>
      </c>
      <c r="B76" s="119">
        <v>2</v>
      </c>
      <c r="C76" s="351">
        <f>GRANTS!K76</f>
        <v>400005</v>
      </c>
      <c r="D76" s="121" t="b">
        <v>1</v>
      </c>
      <c r="E76" s="352" t="str">
        <f>RIGHT(GRANTS!D76,4)&amp;"."&amp;GRANTS!N76&amp;"."&amp;GRANTS!L76&amp;"."&amp;$C$5</f>
        <v>2002.PEGrt.I18.Se20</v>
      </c>
      <c r="F76" s="123">
        <f t="shared" ca="1" si="0"/>
        <v>44105</v>
      </c>
      <c r="G76" s="354">
        <f>GRANTS!AB76</f>
        <v>0</v>
      </c>
      <c r="H76" s="125">
        <f t="shared" ca="1" si="1"/>
        <v>44105</v>
      </c>
      <c r="I76" s="126">
        <v>0</v>
      </c>
      <c r="J76" s="352" t="str">
        <f>LEFT(GRANTS!E76,20)&amp;"."&amp;GRANTSPAY!E76</f>
        <v>Barnfield School.2002.PEGrt.I18.Se20</v>
      </c>
      <c r="K76" s="121" t="b">
        <v>1</v>
      </c>
      <c r="L76" s="127" t="s">
        <v>3691</v>
      </c>
      <c r="M76" s="121" t="b">
        <v>1</v>
      </c>
      <c r="N76" s="121" t="s">
        <v>3692</v>
      </c>
      <c r="O76" s="355" t="str">
        <f>GRANTS!J76</f>
        <v>10166/543965</v>
      </c>
      <c r="P76" s="121" t="b">
        <v>1</v>
      </c>
      <c r="Q76" s="121" t="b">
        <v>1</v>
      </c>
      <c r="R76" s="121" t="b">
        <v>1</v>
      </c>
    </row>
    <row r="77" spans="1:18" hidden="1" x14ac:dyDescent="0.25">
      <c r="A77" s="118">
        <v>1</v>
      </c>
      <c r="B77" s="119">
        <v>2</v>
      </c>
      <c r="C77" s="351">
        <f>GRANTS!K77</f>
        <v>400070</v>
      </c>
      <c r="D77" s="121" t="b">
        <v>1</v>
      </c>
      <c r="E77" s="352" t="str">
        <f>RIGHT(GRANTS!D77,4)&amp;"."&amp;GRANTS!N77&amp;"."&amp;GRANTS!L77&amp;"."&amp;$C$5</f>
        <v>2079.PEGrt.I18.Se20</v>
      </c>
      <c r="F77" s="123">
        <f t="shared" ca="1" si="0"/>
        <v>44105</v>
      </c>
      <c r="G77" s="354">
        <f>GRANTS!AB77</f>
        <v>0</v>
      </c>
      <c r="H77" s="125">
        <f t="shared" ca="1" si="1"/>
        <v>44105</v>
      </c>
      <c r="I77" s="126">
        <v>0</v>
      </c>
      <c r="J77" s="352" t="str">
        <f>LEFT(GRANTS!E77,20)&amp;"."&amp;GRANTSPAY!E77</f>
        <v>Beis Yaakov.2079.PEGrt.I18.Se20</v>
      </c>
      <c r="K77" s="121" t="b">
        <v>1</v>
      </c>
      <c r="L77" s="127" t="s">
        <v>3691</v>
      </c>
      <c r="M77" s="121" t="b">
        <v>1</v>
      </c>
      <c r="N77" s="121" t="s">
        <v>3692</v>
      </c>
      <c r="O77" s="355" t="str">
        <f>GRANTS!J77</f>
        <v>10166/543965</v>
      </c>
      <c r="P77" s="121" t="b">
        <v>1</v>
      </c>
      <c r="Q77" s="121" t="b">
        <v>1</v>
      </c>
      <c r="R77" s="121" t="b">
        <v>1</v>
      </c>
    </row>
    <row r="78" spans="1:18" hidden="1" x14ac:dyDescent="0.25">
      <c r="A78" s="118">
        <v>1</v>
      </c>
      <c r="B78" s="119">
        <v>2</v>
      </c>
      <c r="C78" s="351">
        <f>GRANTS!K78</f>
        <v>400150</v>
      </c>
      <c r="D78" s="121" t="b">
        <v>1</v>
      </c>
      <c r="E78" s="352" t="str">
        <f>RIGHT(GRANTS!D78,4)&amp;"."&amp;GRANTS!N78&amp;"."&amp;GRANTS!L78&amp;"."&amp;$C$5</f>
        <v>3524.PEGrt.I18.Se20</v>
      </c>
      <c r="F78" s="123">
        <f t="shared" ca="1" si="0"/>
        <v>44105</v>
      </c>
      <c r="G78" s="354">
        <f>GRANTS!AB78</f>
        <v>0</v>
      </c>
      <c r="H78" s="125">
        <f t="shared" ca="1" si="1"/>
        <v>44105</v>
      </c>
      <c r="I78" s="126">
        <v>0</v>
      </c>
      <c r="J78" s="352" t="str">
        <f>LEFT(GRANTS!E78,20)&amp;"."&amp;GRANTSPAY!E78</f>
        <v>Beit Shvidler Primar.3524.PEGrt.I18.Se20</v>
      </c>
      <c r="K78" s="121" t="b">
        <v>1</v>
      </c>
      <c r="L78" s="127" t="s">
        <v>3691</v>
      </c>
      <c r="M78" s="121" t="b">
        <v>1</v>
      </c>
      <c r="N78" s="121" t="s">
        <v>3692</v>
      </c>
      <c r="O78" s="355" t="str">
        <f>GRANTS!J78</f>
        <v>10166/543965</v>
      </c>
      <c r="P78" s="121" t="b">
        <v>1</v>
      </c>
      <c r="Q78" s="121" t="b">
        <v>1</v>
      </c>
      <c r="R78" s="121" t="b">
        <v>1</v>
      </c>
    </row>
    <row r="79" spans="1:18" hidden="1" x14ac:dyDescent="0.25">
      <c r="A79" s="118">
        <v>1</v>
      </c>
      <c r="B79" s="119">
        <v>2</v>
      </c>
      <c r="C79" s="351">
        <f>GRANTS!K79</f>
        <v>400051</v>
      </c>
      <c r="D79" s="121" t="b">
        <v>1</v>
      </c>
      <c r="E79" s="352" t="str">
        <f>RIGHT(GRANTS!D79,4)&amp;"."&amp;GRANTS!N79&amp;"."&amp;GRANTS!L79&amp;"."&amp;$C$5</f>
        <v>2003.PEGrt.I18.Se20</v>
      </c>
      <c r="F79" s="123">
        <f t="shared" ca="1" si="0"/>
        <v>44105</v>
      </c>
      <c r="G79" s="354">
        <f>GRANTS!AB79</f>
        <v>0</v>
      </c>
      <c r="H79" s="125">
        <f t="shared" ca="1" si="1"/>
        <v>44105</v>
      </c>
      <c r="I79" s="126">
        <v>0</v>
      </c>
      <c r="J79" s="352" t="str">
        <f>LEFT(GRANTS!E79,20)&amp;"."&amp;GRANTSPAY!E79</f>
        <v>Bell Lane Primary Sc.2003.PEGrt.I18.Se20</v>
      </c>
      <c r="K79" s="121" t="b">
        <v>1</v>
      </c>
      <c r="L79" s="127" t="s">
        <v>3691</v>
      </c>
      <c r="M79" s="121" t="b">
        <v>1</v>
      </c>
      <c r="N79" s="121" t="s">
        <v>3692</v>
      </c>
      <c r="O79" s="355" t="str">
        <f>GRANTS!J79</f>
        <v>10166/543965</v>
      </c>
      <c r="P79" s="121" t="b">
        <v>1</v>
      </c>
      <c r="Q79" s="121" t="b">
        <v>1</v>
      </c>
      <c r="R79" s="121" t="b">
        <v>1</v>
      </c>
    </row>
    <row r="80" spans="1:18" hidden="1" x14ac:dyDescent="0.25">
      <c r="A80" s="118">
        <v>1</v>
      </c>
      <c r="B80" s="119">
        <v>2</v>
      </c>
      <c r="C80" s="351">
        <f>GRANTS!K80</f>
        <v>400024</v>
      </c>
      <c r="D80" s="121" t="b">
        <v>1</v>
      </c>
      <c r="E80" s="352" t="str">
        <f>RIGHT(GRANTS!D80,4)&amp;"."&amp;GRANTS!N80&amp;"."&amp;GRANTS!L80&amp;"."&amp;$C$5</f>
        <v>3511.PEGrt.I18.Se20</v>
      </c>
      <c r="F80" s="123">
        <f t="shared" ca="1" si="0"/>
        <v>44105</v>
      </c>
      <c r="G80" s="354">
        <f>GRANTS!AB80</f>
        <v>0</v>
      </c>
      <c r="H80" s="125">
        <f t="shared" ca="1" si="1"/>
        <v>44105</v>
      </c>
      <c r="I80" s="126">
        <v>0</v>
      </c>
      <c r="J80" s="352" t="str">
        <f>LEFT(GRANTS!E80,20)&amp;"."&amp;GRANTSPAY!E80</f>
        <v>Blessed Dominic Scho.3511.PEGrt.I18.Se20</v>
      </c>
      <c r="K80" s="121" t="b">
        <v>1</v>
      </c>
      <c r="L80" s="127" t="s">
        <v>3691</v>
      </c>
      <c r="M80" s="121" t="b">
        <v>1</v>
      </c>
      <c r="N80" s="121" t="s">
        <v>3692</v>
      </c>
      <c r="O80" s="355" t="str">
        <f>GRANTS!J80</f>
        <v>10166/543965</v>
      </c>
      <c r="P80" s="121" t="b">
        <v>1</v>
      </c>
      <c r="Q80" s="121" t="b">
        <v>1</v>
      </c>
      <c r="R80" s="121" t="b">
        <v>1</v>
      </c>
    </row>
    <row r="81" spans="1:18" hidden="1" x14ac:dyDescent="0.25">
      <c r="A81" s="118">
        <v>1</v>
      </c>
      <c r="B81" s="119">
        <v>2</v>
      </c>
      <c r="C81" s="351">
        <f>GRANTS!K81</f>
        <v>400057</v>
      </c>
      <c r="D81" s="121" t="b">
        <v>1</v>
      </c>
      <c r="E81" s="352" t="str">
        <f>RIGHT(GRANTS!D81,4)&amp;"."&amp;GRANTS!N81&amp;"."&amp;GRANTS!L81&amp;"."&amp;$C$5</f>
        <v>2008.PEGrt.I18.Se20</v>
      </c>
      <c r="F81" s="123">
        <f t="shared" ca="1" si="0"/>
        <v>44105</v>
      </c>
      <c r="G81" s="354">
        <f>GRANTS!AB81</f>
        <v>0</v>
      </c>
      <c r="H81" s="125">
        <f t="shared" ca="1" si="1"/>
        <v>44105</v>
      </c>
      <c r="I81" s="126">
        <v>0</v>
      </c>
      <c r="J81" s="352" t="str">
        <f>LEFT(GRANTS!E81,20)&amp;"."&amp;GRANTSPAY!E81</f>
        <v>Brookland Infant  &amp; .2008.PEGrt.I18.Se20</v>
      </c>
      <c r="K81" s="121" t="b">
        <v>1</v>
      </c>
      <c r="L81" s="127" t="s">
        <v>3691</v>
      </c>
      <c r="M81" s="121" t="b">
        <v>1</v>
      </c>
      <c r="N81" s="121" t="s">
        <v>3692</v>
      </c>
      <c r="O81" s="355" t="str">
        <f>GRANTS!J81</f>
        <v>10166/543965</v>
      </c>
      <c r="P81" s="121" t="b">
        <v>1</v>
      </c>
      <c r="Q81" s="121" t="b">
        <v>1</v>
      </c>
      <c r="R81" s="121" t="b">
        <v>1</v>
      </c>
    </row>
    <row r="82" spans="1:18" hidden="1" x14ac:dyDescent="0.25">
      <c r="A82" s="118">
        <v>1</v>
      </c>
      <c r="B82" s="119">
        <v>2</v>
      </c>
      <c r="C82" s="351">
        <f>GRANTS!K82</f>
        <v>400040</v>
      </c>
      <c r="D82" s="121" t="b">
        <v>1</v>
      </c>
      <c r="E82" s="352" t="str">
        <f>RIGHT(GRANTS!D82,4)&amp;"."&amp;GRANTS!N82&amp;"."&amp;GRANTS!L82&amp;"."&amp;$C$5</f>
        <v>2007.PEGrt.I18.Se20</v>
      </c>
      <c r="F82" s="123">
        <f t="shared" ca="1" si="0"/>
        <v>44105</v>
      </c>
      <c r="G82" s="354">
        <f>GRANTS!AB82</f>
        <v>0</v>
      </c>
      <c r="H82" s="125">
        <f t="shared" ca="1" si="1"/>
        <v>44105</v>
      </c>
      <c r="I82" s="126">
        <v>0</v>
      </c>
      <c r="J82" s="352" t="str">
        <f>LEFT(GRANTS!E82,20)&amp;"."&amp;GRANTSPAY!E82</f>
        <v>Brookland Junior Sch.2007.PEGrt.I18.Se20</v>
      </c>
      <c r="K82" s="121" t="b">
        <v>1</v>
      </c>
      <c r="L82" s="127" t="s">
        <v>3691</v>
      </c>
      <c r="M82" s="121" t="b">
        <v>1</v>
      </c>
      <c r="N82" s="121" t="s">
        <v>3692</v>
      </c>
      <c r="O82" s="355" t="str">
        <f>GRANTS!J82</f>
        <v>10166/543965</v>
      </c>
      <c r="P82" s="121" t="b">
        <v>1</v>
      </c>
      <c r="Q82" s="121" t="b">
        <v>1</v>
      </c>
      <c r="R82" s="121" t="b">
        <v>1</v>
      </c>
    </row>
    <row r="83" spans="1:18" hidden="1" x14ac:dyDescent="0.25">
      <c r="A83" s="118">
        <v>1</v>
      </c>
      <c r="B83" s="119">
        <v>2</v>
      </c>
      <c r="C83" s="351">
        <f>GRANTS!K83</f>
        <v>400061</v>
      </c>
      <c r="D83" s="121" t="b">
        <v>1</v>
      </c>
      <c r="E83" s="352" t="str">
        <f>RIGHT(GRANTS!D83,4)&amp;"."&amp;GRANTS!N83&amp;"."&amp;GRANTS!L83&amp;"."&amp;$C$5</f>
        <v>2009.PEGrt.I18.Se20</v>
      </c>
      <c r="F83" s="123">
        <f t="shared" ca="1" si="0"/>
        <v>44105</v>
      </c>
      <c r="G83" s="354">
        <f>GRANTS!AB83</f>
        <v>0</v>
      </c>
      <c r="H83" s="125">
        <f t="shared" ca="1" si="1"/>
        <v>44105</v>
      </c>
      <c r="I83" s="126">
        <v>0</v>
      </c>
      <c r="J83" s="352" t="str">
        <f>LEFT(GRANTS!E83,20)&amp;"."&amp;GRANTSPAY!E83</f>
        <v>Brunswick Park Prima.2009.PEGrt.I18.Se20</v>
      </c>
      <c r="K83" s="121" t="b">
        <v>1</v>
      </c>
      <c r="L83" s="127" t="s">
        <v>3691</v>
      </c>
      <c r="M83" s="121" t="b">
        <v>1</v>
      </c>
      <c r="N83" s="121" t="s">
        <v>3692</v>
      </c>
      <c r="O83" s="355" t="str">
        <f>GRANTS!J83</f>
        <v>10166/543965</v>
      </c>
      <c r="P83" s="121" t="b">
        <v>1</v>
      </c>
      <c r="Q83" s="121" t="b">
        <v>1</v>
      </c>
      <c r="R83" s="121" t="b">
        <v>1</v>
      </c>
    </row>
    <row r="84" spans="1:18" hidden="1" x14ac:dyDescent="0.25">
      <c r="A84" s="118">
        <v>1</v>
      </c>
      <c r="B84" s="119">
        <v>2</v>
      </c>
      <c r="C84" s="351">
        <f>GRANTS!K84</f>
        <v>400065</v>
      </c>
      <c r="D84" s="121" t="b">
        <v>1</v>
      </c>
      <c r="E84" s="352" t="str">
        <f>RIGHT(GRANTS!D84,4)&amp;"."&amp;GRANTS!N84&amp;"."&amp;GRANTS!L84&amp;"."&amp;$C$5</f>
        <v>2067.PEGrt.I18.Se20</v>
      </c>
      <c r="F84" s="123">
        <f t="shared" ca="1" si="0"/>
        <v>44105</v>
      </c>
      <c r="G84" s="354">
        <f>GRANTS!AB84</f>
        <v>0</v>
      </c>
      <c r="H84" s="125">
        <f t="shared" ca="1" si="1"/>
        <v>44105</v>
      </c>
      <c r="I84" s="126">
        <v>0</v>
      </c>
      <c r="J84" s="352" t="str">
        <f>LEFT(GRANTS!E84,20)&amp;"."&amp;GRANTSPAY!E84</f>
        <v>Chalgrove Primary Sc.2067.PEGrt.I18.Se20</v>
      </c>
      <c r="K84" s="121" t="b">
        <v>1</v>
      </c>
      <c r="L84" s="127" t="s">
        <v>3691</v>
      </c>
      <c r="M84" s="121" t="b">
        <v>1</v>
      </c>
      <c r="N84" s="121" t="s">
        <v>3692</v>
      </c>
      <c r="O84" s="355" t="str">
        <f>GRANTS!J84</f>
        <v>10166/543965</v>
      </c>
      <c r="P84" s="121" t="b">
        <v>1</v>
      </c>
      <c r="Q84" s="121" t="b">
        <v>1</v>
      </c>
      <c r="R84" s="121" t="b">
        <v>1</v>
      </c>
    </row>
    <row r="85" spans="1:18" hidden="1" x14ac:dyDescent="0.25">
      <c r="A85" s="118">
        <v>1</v>
      </c>
      <c r="B85" s="119">
        <v>2</v>
      </c>
      <c r="C85" s="351">
        <f>GRANTS!K85</f>
        <v>400039</v>
      </c>
      <c r="D85" s="121" t="b">
        <v>1</v>
      </c>
      <c r="E85" s="352" t="str">
        <f>RIGHT(GRANTS!D85,4)&amp;"."&amp;GRANTS!N85&amp;"."&amp;GRANTS!L85&amp;"."&amp;$C$5</f>
        <v>3302.PEGrt.I18.Se20</v>
      </c>
      <c r="F85" s="123">
        <f t="shared" ref="F85:F148" ca="1" si="2">TODAY()</f>
        <v>44105</v>
      </c>
      <c r="G85" s="354">
        <f>GRANTS!AB85</f>
        <v>0</v>
      </c>
      <c r="H85" s="125">
        <f t="shared" ref="H85:H148" ca="1" si="3">F85</f>
        <v>44105</v>
      </c>
      <c r="I85" s="126">
        <v>0</v>
      </c>
      <c r="J85" s="352" t="str">
        <f>LEFT(GRANTS!E85,20)&amp;"."&amp;GRANTSPAY!E85</f>
        <v>Christ Church CE Pri.3302.PEGrt.I18.Se20</v>
      </c>
      <c r="K85" s="121" t="b">
        <v>1</v>
      </c>
      <c r="L85" s="127" t="s">
        <v>3691</v>
      </c>
      <c r="M85" s="121" t="b">
        <v>1</v>
      </c>
      <c r="N85" s="121" t="s">
        <v>3692</v>
      </c>
      <c r="O85" s="355" t="str">
        <f>GRANTS!J85</f>
        <v>10166/543965</v>
      </c>
      <c r="P85" s="121" t="b">
        <v>1</v>
      </c>
      <c r="Q85" s="121" t="b">
        <v>1</v>
      </c>
      <c r="R85" s="121" t="b">
        <v>1</v>
      </c>
    </row>
    <row r="86" spans="1:18" hidden="1" x14ac:dyDescent="0.25">
      <c r="A86" s="118">
        <v>1</v>
      </c>
      <c r="B86" s="119">
        <v>2</v>
      </c>
      <c r="C86" s="351">
        <f>GRANTS!K86</f>
        <v>400020</v>
      </c>
      <c r="D86" s="121" t="b">
        <v>1</v>
      </c>
      <c r="E86" s="352" t="str">
        <f>RIGHT(GRANTS!D86,4)&amp;"."&amp;GRANTS!N86&amp;"."&amp;GRANTS!L86&amp;"."&amp;$C$5</f>
        <v>2011.PEGrt.I18.Se20</v>
      </c>
      <c r="F86" s="123">
        <f t="shared" ca="1" si="2"/>
        <v>44105</v>
      </c>
      <c r="G86" s="354">
        <f>GRANTS!AB86</f>
        <v>0</v>
      </c>
      <c r="H86" s="125">
        <f t="shared" ca="1" si="3"/>
        <v>44105</v>
      </c>
      <c r="I86" s="126">
        <v>0</v>
      </c>
      <c r="J86" s="352" t="str">
        <f>LEFT(GRANTS!E86,20)&amp;"."&amp;GRANTSPAY!E86</f>
        <v>Church Hill Primary .2011.PEGrt.I18.Se20</v>
      </c>
      <c r="K86" s="121" t="b">
        <v>1</v>
      </c>
      <c r="L86" s="127" t="s">
        <v>3691</v>
      </c>
      <c r="M86" s="121" t="b">
        <v>1</v>
      </c>
      <c r="N86" s="121" t="s">
        <v>3692</v>
      </c>
      <c r="O86" s="355" t="str">
        <f>GRANTS!J86</f>
        <v>10166/543965</v>
      </c>
      <c r="P86" s="121" t="b">
        <v>1</v>
      </c>
      <c r="Q86" s="121" t="b">
        <v>1</v>
      </c>
      <c r="R86" s="121" t="b">
        <v>1</v>
      </c>
    </row>
    <row r="87" spans="1:18" hidden="1" x14ac:dyDescent="0.25">
      <c r="A87" s="118">
        <v>1</v>
      </c>
      <c r="B87" s="119">
        <v>2</v>
      </c>
      <c r="C87" s="351">
        <f>GRANTS!K87</f>
        <v>400050</v>
      </c>
      <c r="D87" s="121" t="b">
        <v>1</v>
      </c>
      <c r="E87" s="352" t="str">
        <f>RIGHT(GRANTS!D87,4)&amp;"."&amp;GRANTS!N87&amp;"."&amp;GRANTS!L87&amp;"."&amp;$C$5</f>
        <v>2014.PEGrt.I18.Se20</v>
      </c>
      <c r="F87" s="123">
        <f t="shared" ca="1" si="2"/>
        <v>44105</v>
      </c>
      <c r="G87" s="354">
        <f>GRANTS!AB87</f>
        <v>0</v>
      </c>
      <c r="H87" s="125">
        <f t="shared" ca="1" si="3"/>
        <v>44105</v>
      </c>
      <c r="I87" s="126">
        <v>0</v>
      </c>
      <c r="J87" s="352" t="str">
        <f>LEFT(GRANTS!E87,20)&amp;"."&amp;GRANTSPAY!E87</f>
        <v>Colindale School.2014.PEGrt.I18.Se20</v>
      </c>
      <c r="K87" s="121" t="b">
        <v>1</v>
      </c>
      <c r="L87" s="127" t="s">
        <v>3691</v>
      </c>
      <c r="M87" s="121" t="b">
        <v>1</v>
      </c>
      <c r="N87" s="121" t="s">
        <v>3692</v>
      </c>
      <c r="O87" s="355" t="str">
        <f>GRANTS!J87</f>
        <v>10166/543965</v>
      </c>
      <c r="P87" s="121" t="b">
        <v>1</v>
      </c>
      <c r="Q87" s="121" t="b">
        <v>1</v>
      </c>
      <c r="R87" s="121" t="b">
        <v>1</v>
      </c>
    </row>
    <row r="88" spans="1:18" hidden="1" x14ac:dyDescent="0.25">
      <c r="A88" s="118">
        <v>1</v>
      </c>
      <c r="B88" s="119">
        <v>2</v>
      </c>
      <c r="C88" s="351">
        <f>GRANTS!K88</f>
        <v>400059</v>
      </c>
      <c r="D88" s="121" t="b">
        <v>1</v>
      </c>
      <c r="E88" s="352" t="str">
        <f>RIGHT(GRANTS!D88,4)&amp;"."&amp;GRANTS!N88&amp;"."&amp;GRANTS!L88&amp;"."&amp;$C$5</f>
        <v>2015.PEGrt.I18.Se20</v>
      </c>
      <c r="F88" s="123">
        <f t="shared" ca="1" si="2"/>
        <v>44105</v>
      </c>
      <c r="G88" s="354">
        <f>GRANTS!AB88</f>
        <v>0</v>
      </c>
      <c r="H88" s="125">
        <f t="shared" ca="1" si="3"/>
        <v>44105</v>
      </c>
      <c r="I88" s="126">
        <v>0</v>
      </c>
      <c r="J88" s="352" t="str">
        <f>LEFT(GRANTS!E88,20)&amp;"."&amp;GRANTSPAY!E88</f>
        <v>Coppetts Wood.2015.PEGrt.I18.Se20</v>
      </c>
      <c r="K88" s="121" t="b">
        <v>1</v>
      </c>
      <c r="L88" s="127" t="s">
        <v>3691</v>
      </c>
      <c r="M88" s="121" t="b">
        <v>1</v>
      </c>
      <c r="N88" s="121" t="s">
        <v>3692</v>
      </c>
      <c r="O88" s="355" t="str">
        <f>GRANTS!J88</f>
        <v>10166/543965</v>
      </c>
      <c r="P88" s="121" t="b">
        <v>1</v>
      </c>
      <c r="Q88" s="121" t="b">
        <v>1</v>
      </c>
      <c r="R88" s="121" t="b">
        <v>1</v>
      </c>
    </row>
    <row r="89" spans="1:18" hidden="1" x14ac:dyDescent="0.25">
      <c r="A89" s="118">
        <v>1</v>
      </c>
      <c r="B89" s="119">
        <v>2</v>
      </c>
      <c r="C89" s="351">
        <f>GRANTS!K89</f>
        <v>400049</v>
      </c>
      <c r="D89" s="121" t="b">
        <v>1</v>
      </c>
      <c r="E89" s="352" t="str">
        <f>RIGHT(GRANTS!D89,4)&amp;"."&amp;GRANTS!N89&amp;"."&amp;GRANTS!L89&amp;"."&amp;$C$5</f>
        <v>2016.PEGrt.I18.Se20</v>
      </c>
      <c r="F89" s="123">
        <f t="shared" ca="1" si="2"/>
        <v>44105</v>
      </c>
      <c r="G89" s="354">
        <f>GRANTS!AB89</f>
        <v>0</v>
      </c>
      <c r="H89" s="125">
        <f t="shared" ca="1" si="3"/>
        <v>44105</v>
      </c>
      <c r="I89" s="126">
        <v>0</v>
      </c>
      <c r="J89" s="352" t="str">
        <f>LEFT(GRANTS!E89,20)&amp;"."&amp;GRANTSPAY!E89</f>
        <v>Courtland School.2016.PEGrt.I18.Se20</v>
      </c>
      <c r="K89" s="121" t="b">
        <v>1</v>
      </c>
      <c r="L89" s="127" t="s">
        <v>3691</v>
      </c>
      <c r="M89" s="121" t="b">
        <v>1</v>
      </c>
      <c r="N89" s="121" t="s">
        <v>3692</v>
      </c>
      <c r="O89" s="355" t="str">
        <f>GRANTS!J89</f>
        <v>10166/543965</v>
      </c>
      <c r="P89" s="121" t="b">
        <v>1</v>
      </c>
      <c r="Q89" s="121" t="b">
        <v>1</v>
      </c>
      <c r="R89" s="121" t="b">
        <v>1</v>
      </c>
    </row>
    <row r="90" spans="1:18" hidden="1" x14ac:dyDescent="0.25">
      <c r="A90" s="118">
        <v>1</v>
      </c>
      <c r="B90" s="119">
        <v>2</v>
      </c>
      <c r="C90" s="351">
        <f>GRANTS!K90</f>
        <v>400080</v>
      </c>
      <c r="D90" s="121" t="b">
        <v>1</v>
      </c>
      <c r="E90" s="352" t="str">
        <f>RIGHT(GRANTS!D90,4)&amp;"."&amp;GRANTS!N90&amp;"."&amp;GRANTS!L90&amp;"."&amp;$C$5</f>
        <v>2017.PEGrt.I18.Se20</v>
      </c>
      <c r="F90" s="123">
        <f t="shared" ca="1" si="2"/>
        <v>44105</v>
      </c>
      <c r="G90" s="354">
        <f>GRANTS!AB90</f>
        <v>0</v>
      </c>
      <c r="H90" s="125">
        <f t="shared" ca="1" si="3"/>
        <v>44105</v>
      </c>
      <c r="I90" s="126">
        <v>0</v>
      </c>
      <c r="J90" s="352" t="str">
        <f>LEFT(GRANTS!E90,20)&amp;"."&amp;GRANTSPAY!E90</f>
        <v>Cromer Road Primary .2017.PEGrt.I18.Se20</v>
      </c>
      <c r="K90" s="121" t="b">
        <v>1</v>
      </c>
      <c r="L90" s="127" t="s">
        <v>3691</v>
      </c>
      <c r="M90" s="121" t="b">
        <v>1</v>
      </c>
      <c r="N90" s="121" t="s">
        <v>3692</v>
      </c>
      <c r="O90" s="355" t="str">
        <f>GRANTS!J90</f>
        <v>10166/543965</v>
      </c>
      <c r="P90" s="121" t="b">
        <v>1</v>
      </c>
      <c r="Q90" s="121" t="b">
        <v>1</v>
      </c>
      <c r="R90" s="121" t="b">
        <v>1</v>
      </c>
    </row>
    <row r="91" spans="1:18" hidden="1" x14ac:dyDescent="0.25">
      <c r="A91" s="118">
        <v>1</v>
      </c>
      <c r="B91" s="119">
        <v>2</v>
      </c>
      <c r="C91" s="351">
        <f>GRANTS!K91</f>
        <v>400105</v>
      </c>
      <c r="D91" s="121" t="b">
        <v>1</v>
      </c>
      <c r="E91" s="352" t="str">
        <f>RIGHT(GRANTS!D91,4)&amp;"."&amp;GRANTS!N91&amp;"."&amp;GRANTS!L91&amp;"."&amp;$C$5</f>
        <v>2073.PEGrt.I18.Se20</v>
      </c>
      <c r="F91" s="123">
        <f t="shared" ca="1" si="2"/>
        <v>44105</v>
      </c>
      <c r="G91" s="354">
        <f>GRANTS!AB91</f>
        <v>0</v>
      </c>
      <c r="H91" s="125">
        <f t="shared" ca="1" si="3"/>
        <v>44105</v>
      </c>
      <c r="I91" s="126">
        <v>0</v>
      </c>
      <c r="J91" s="352" t="str">
        <f>LEFT(GRANTS!E91,20)&amp;"."&amp;GRANTSPAY!E91</f>
        <v>Danegrove JMI School.2073.PEGrt.I18.Se20</v>
      </c>
      <c r="K91" s="121" t="b">
        <v>1</v>
      </c>
      <c r="L91" s="127" t="s">
        <v>3691</v>
      </c>
      <c r="M91" s="121" t="b">
        <v>1</v>
      </c>
      <c r="N91" s="121" t="s">
        <v>3692</v>
      </c>
      <c r="O91" s="355" t="str">
        <f>GRANTS!J91</f>
        <v>10166/543965</v>
      </c>
      <c r="P91" s="121" t="b">
        <v>1</v>
      </c>
      <c r="Q91" s="121" t="b">
        <v>1</v>
      </c>
      <c r="R91" s="121" t="b">
        <v>1</v>
      </c>
    </row>
    <row r="92" spans="1:18" hidden="1" x14ac:dyDescent="0.25">
      <c r="A92" s="118">
        <v>1</v>
      </c>
      <c r="B92" s="119">
        <v>2</v>
      </c>
      <c r="C92" s="351">
        <f>GRANTS!K92</f>
        <v>400036</v>
      </c>
      <c r="D92" s="121" t="b">
        <v>1</v>
      </c>
      <c r="E92" s="352" t="str">
        <f>RIGHT(GRANTS!D92,4)&amp;"."&amp;GRANTS!N92&amp;"."&amp;GRANTS!L92&amp;"."&amp;$C$5</f>
        <v>2019.PEGrt.I18.Se20</v>
      </c>
      <c r="F92" s="123">
        <f t="shared" ca="1" si="2"/>
        <v>44105</v>
      </c>
      <c r="G92" s="354">
        <f>GRANTS!AB92</f>
        <v>0</v>
      </c>
      <c r="H92" s="125">
        <f t="shared" ca="1" si="3"/>
        <v>44105</v>
      </c>
      <c r="I92" s="126">
        <v>0</v>
      </c>
      <c r="J92" s="352" t="str">
        <f>LEFT(GRANTS!E92,20)&amp;"."&amp;GRANTSPAY!E92</f>
        <v>Deansbrook Infant Sc.2019.PEGrt.I18.Se20</v>
      </c>
      <c r="K92" s="121" t="b">
        <v>1</v>
      </c>
      <c r="L92" s="127" t="s">
        <v>3691</v>
      </c>
      <c r="M92" s="121" t="b">
        <v>1</v>
      </c>
      <c r="N92" s="121" t="s">
        <v>3692</v>
      </c>
      <c r="O92" s="355" t="str">
        <f>GRANTS!J92</f>
        <v>10166/543965</v>
      </c>
      <c r="P92" s="121" t="b">
        <v>1</v>
      </c>
      <c r="Q92" s="121" t="b">
        <v>1</v>
      </c>
      <c r="R92" s="121" t="b">
        <v>1</v>
      </c>
    </row>
    <row r="93" spans="1:18" hidden="1" x14ac:dyDescent="0.25">
      <c r="A93" s="118">
        <v>1</v>
      </c>
      <c r="B93" s="119">
        <v>2</v>
      </c>
      <c r="C93" s="351">
        <f>GRANTS!K93</f>
        <v>400042</v>
      </c>
      <c r="D93" s="121" t="b">
        <v>1</v>
      </c>
      <c r="E93" s="352" t="str">
        <f>RIGHT(GRANTS!D93,4)&amp;"."&amp;GRANTS!N93&amp;"."&amp;GRANTS!L93&amp;"."&amp;$C$5</f>
        <v>2021.PEGrt.I18.Se20</v>
      </c>
      <c r="F93" s="123">
        <f t="shared" ca="1" si="2"/>
        <v>44105</v>
      </c>
      <c r="G93" s="354">
        <f>GRANTS!AB93</f>
        <v>0</v>
      </c>
      <c r="H93" s="125">
        <f t="shared" ca="1" si="3"/>
        <v>44105</v>
      </c>
      <c r="I93" s="126">
        <v>0</v>
      </c>
      <c r="J93" s="352" t="str">
        <f>LEFT(GRANTS!E93,20)&amp;"."&amp;GRANTSPAY!E93</f>
        <v>Dollis Primary Schoo.2021.PEGrt.I18.Se20</v>
      </c>
      <c r="K93" s="121" t="b">
        <v>1</v>
      </c>
      <c r="L93" s="127" t="s">
        <v>3691</v>
      </c>
      <c r="M93" s="121" t="b">
        <v>1</v>
      </c>
      <c r="N93" s="121" t="s">
        <v>3692</v>
      </c>
      <c r="O93" s="355" t="str">
        <f>GRANTS!J93</f>
        <v>10166/543965</v>
      </c>
      <c r="P93" s="121" t="b">
        <v>1</v>
      </c>
      <c r="Q93" s="121" t="b">
        <v>1</v>
      </c>
      <c r="R93" s="121" t="b">
        <v>1</v>
      </c>
    </row>
    <row r="94" spans="1:18" hidden="1" x14ac:dyDescent="0.25">
      <c r="A94" s="118">
        <v>1</v>
      </c>
      <c r="B94" s="119">
        <v>2</v>
      </c>
      <c r="C94" s="351">
        <f>GRANTS!K94</f>
        <v>400159</v>
      </c>
      <c r="D94" s="121" t="b">
        <v>1</v>
      </c>
      <c r="E94" s="352" t="str">
        <f>RIGHT(GRANTS!D94,4)&amp;"."&amp;GRANTS!N94&amp;"."&amp;GRANTS!L94&amp;"."&amp;$C$5</f>
        <v>2023.PEGrt.I18.Se20</v>
      </c>
      <c r="F94" s="123">
        <f t="shared" ca="1" si="2"/>
        <v>44105</v>
      </c>
      <c r="G94" s="354">
        <f>GRANTS!AB94</f>
        <v>0</v>
      </c>
      <c r="H94" s="125">
        <f t="shared" ca="1" si="3"/>
        <v>44105</v>
      </c>
      <c r="I94" s="126">
        <v>0</v>
      </c>
      <c r="J94" s="352" t="str">
        <f>LEFT(GRANTS!E94,20)&amp;"."&amp;GRANTSPAY!E94</f>
        <v>Edgware Primary Scho.2023.PEGrt.I18.Se20</v>
      </c>
      <c r="K94" s="121" t="b">
        <v>1</v>
      </c>
      <c r="L94" s="127" t="s">
        <v>3691</v>
      </c>
      <c r="M94" s="121" t="b">
        <v>1</v>
      </c>
      <c r="N94" s="121" t="s">
        <v>3692</v>
      </c>
      <c r="O94" s="355" t="str">
        <f>GRANTS!J94</f>
        <v>10166/543965</v>
      </c>
      <c r="P94" s="121" t="b">
        <v>1</v>
      </c>
      <c r="Q94" s="121" t="b">
        <v>1</v>
      </c>
      <c r="R94" s="121" t="b">
        <v>1</v>
      </c>
    </row>
    <row r="95" spans="1:18" hidden="1" x14ac:dyDescent="0.25">
      <c r="A95" s="118">
        <v>1</v>
      </c>
      <c r="B95" s="119">
        <v>2</v>
      </c>
      <c r="C95" s="351">
        <f>GRANTS!K95</f>
        <v>400047</v>
      </c>
      <c r="D95" s="121" t="b">
        <v>1</v>
      </c>
      <c r="E95" s="352" t="str">
        <f>RIGHT(GRANTS!D95,4)&amp;"."&amp;GRANTS!N95&amp;"."&amp;GRANTS!L95&amp;"."&amp;$C$5</f>
        <v>2024.PEGrt.I18.Se20</v>
      </c>
      <c r="F95" s="123">
        <f t="shared" ca="1" si="2"/>
        <v>44105</v>
      </c>
      <c r="G95" s="354">
        <f>GRANTS!AB95</f>
        <v>0</v>
      </c>
      <c r="H95" s="125">
        <f t="shared" ca="1" si="3"/>
        <v>44105</v>
      </c>
      <c r="I95" s="126">
        <v>0</v>
      </c>
      <c r="J95" s="352" t="str">
        <f>LEFT(GRANTS!E95,20)&amp;"."&amp;GRANTSPAY!E95</f>
        <v>Fairway Primary Scho.2024.PEGrt.I18.Se20</v>
      </c>
      <c r="K95" s="121" t="b">
        <v>1</v>
      </c>
      <c r="L95" s="127" t="s">
        <v>3691</v>
      </c>
      <c r="M95" s="121" t="b">
        <v>1</v>
      </c>
      <c r="N95" s="121" t="s">
        <v>3692</v>
      </c>
      <c r="O95" s="355" t="str">
        <f>GRANTS!J95</f>
        <v>10166/543965</v>
      </c>
      <c r="P95" s="121" t="b">
        <v>1</v>
      </c>
      <c r="Q95" s="121" t="b">
        <v>1</v>
      </c>
      <c r="R95" s="121" t="b">
        <v>1</v>
      </c>
    </row>
    <row r="96" spans="1:18" hidden="1" x14ac:dyDescent="0.25">
      <c r="A96" s="118">
        <v>1</v>
      </c>
      <c r="B96" s="119">
        <v>2</v>
      </c>
      <c r="C96" s="351">
        <f>GRANTS!K96</f>
        <v>400001</v>
      </c>
      <c r="D96" s="121" t="b">
        <v>1</v>
      </c>
      <c r="E96" s="352" t="str">
        <f>RIGHT(GRANTS!D96,4)&amp;"."&amp;GRANTS!N96&amp;"."&amp;GRANTS!L96&amp;"."&amp;$C$5</f>
        <v>2025.PEGrt.I18.Se20</v>
      </c>
      <c r="F96" s="123">
        <f t="shared" ca="1" si="2"/>
        <v>44105</v>
      </c>
      <c r="G96" s="354">
        <f>GRANTS!AB96</f>
        <v>0</v>
      </c>
      <c r="H96" s="125">
        <f t="shared" ca="1" si="3"/>
        <v>44105</v>
      </c>
      <c r="I96" s="126">
        <v>0</v>
      </c>
      <c r="J96" s="352" t="str">
        <f>LEFT(GRANTS!E96,20)&amp;"."&amp;GRANTSPAY!E96</f>
        <v>Foulds.2025.PEGrt.I18.Se20</v>
      </c>
      <c r="K96" s="121" t="b">
        <v>1</v>
      </c>
      <c r="L96" s="127" t="s">
        <v>3691</v>
      </c>
      <c r="M96" s="121" t="b">
        <v>1</v>
      </c>
      <c r="N96" s="121" t="s">
        <v>3692</v>
      </c>
      <c r="O96" s="355" t="str">
        <f>GRANTS!J96</f>
        <v>10166/543965</v>
      </c>
      <c r="P96" s="121" t="b">
        <v>1</v>
      </c>
      <c r="Q96" s="121" t="b">
        <v>1</v>
      </c>
      <c r="R96" s="121" t="b">
        <v>1</v>
      </c>
    </row>
    <row r="97" spans="1:18" hidden="1" x14ac:dyDescent="0.25">
      <c r="A97" s="118">
        <v>1</v>
      </c>
      <c r="B97" s="119">
        <v>2</v>
      </c>
      <c r="C97" s="351">
        <f>GRANTS!K97</f>
        <v>400082</v>
      </c>
      <c r="D97" s="121" t="b">
        <v>1</v>
      </c>
      <c r="E97" s="352" t="str">
        <f>RIGHT(GRANTS!D97,4)&amp;"."&amp;GRANTS!N97&amp;"."&amp;GRANTS!L97&amp;"."&amp;$C$5</f>
        <v>2026.PEGrt.I18.Se20</v>
      </c>
      <c r="F97" s="123">
        <f t="shared" ca="1" si="2"/>
        <v>44105</v>
      </c>
      <c r="G97" s="354">
        <f>GRANTS!AB97</f>
        <v>0</v>
      </c>
      <c r="H97" s="125">
        <f t="shared" ca="1" si="3"/>
        <v>44105</v>
      </c>
      <c r="I97" s="126">
        <v>0</v>
      </c>
      <c r="J97" s="352" t="str">
        <f>LEFT(GRANTS!E97,20)&amp;"."&amp;GRANTSPAY!E97</f>
        <v>Frith Manor School.2026.PEGrt.I18.Se20</v>
      </c>
      <c r="K97" s="121" t="b">
        <v>1</v>
      </c>
      <c r="L97" s="127" t="s">
        <v>3691</v>
      </c>
      <c r="M97" s="121" t="b">
        <v>1</v>
      </c>
      <c r="N97" s="121" t="s">
        <v>3692</v>
      </c>
      <c r="O97" s="355" t="str">
        <f>GRANTS!J97</f>
        <v>10166/543965</v>
      </c>
      <c r="P97" s="121" t="b">
        <v>1</v>
      </c>
      <c r="Q97" s="121" t="b">
        <v>1</v>
      </c>
      <c r="R97" s="121" t="b">
        <v>1</v>
      </c>
    </row>
    <row r="98" spans="1:18" hidden="1" x14ac:dyDescent="0.25">
      <c r="A98" s="118">
        <v>1</v>
      </c>
      <c r="B98" s="119">
        <v>2</v>
      </c>
      <c r="C98" s="351">
        <f>GRANTS!K98</f>
        <v>400067</v>
      </c>
      <c r="D98" s="121" t="b">
        <v>1</v>
      </c>
      <c r="E98" s="352" t="str">
        <f>RIGHT(GRANTS!D98,4)&amp;"."&amp;GRANTS!N98&amp;"."&amp;GRANTS!L98&amp;"."&amp;$C$5</f>
        <v>2028.PEGrt.I18.Se20</v>
      </c>
      <c r="F98" s="123">
        <f t="shared" ca="1" si="2"/>
        <v>44105</v>
      </c>
      <c r="G98" s="354">
        <f>GRANTS!AB98</f>
        <v>0</v>
      </c>
      <c r="H98" s="125">
        <f t="shared" ca="1" si="3"/>
        <v>44105</v>
      </c>
      <c r="I98" s="126">
        <v>0</v>
      </c>
      <c r="J98" s="352" t="str">
        <f>LEFT(GRANTS!E98,20)&amp;"."&amp;GRANTSPAY!E98</f>
        <v>Garden Suburb Infant.2028.PEGrt.I18.Se20</v>
      </c>
      <c r="K98" s="121" t="b">
        <v>1</v>
      </c>
      <c r="L98" s="127" t="s">
        <v>3691</v>
      </c>
      <c r="M98" s="121" t="b">
        <v>1</v>
      </c>
      <c r="N98" s="121" t="s">
        <v>3692</v>
      </c>
      <c r="O98" s="355" t="str">
        <f>GRANTS!J98</f>
        <v>10166/543965</v>
      </c>
      <c r="P98" s="121" t="b">
        <v>1</v>
      </c>
      <c r="Q98" s="121" t="b">
        <v>1</v>
      </c>
      <c r="R98" s="121" t="b">
        <v>1</v>
      </c>
    </row>
    <row r="99" spans="1:18" hidden="1" x14ac:dyDescent="0.25">
      <c r="A99" s="118">
        <v>1</v>
      </c>
      <c r="B99" s="119">
        <v>2</v>
      </c>
      <c r="C99" s="351">
        <f>GRANTS!K99</f>
        <v>400002</v>
      </c>
      <c r="D99" s="121" t="b">
        <v>1</v>
      </c>
      <c r="E99" s="352" t="str">
        <f>RIGHT(GRANTS!D99,4)&amp;"."&amp;GRANTS!N99&amp;"."&amp;GRANTS!L99&amp;"."&amp;$C$5</f>
        <v>2027.PEGrt.I18.Se20</v>
      </c>
      <c r="F99" s="123">
        <f t="shared" ca="1" si="2"/>
        <v>44105</v>
      </c>
      <c r="G99" s="354">
        <f>GRANTS!AB99</f>
        <v>0</v>
      </c>
      <c r="H99" s="125">
        <f t="shared" ca="1" si="3"/>
        <v>44105</v>
      </c>
      <c r="I99" s="126">
        <v>0</v>
      </c>
      <c r="J99" s="352" t="str">
        <f>LEFT(GRANTS!E99,20)&amp;"."&amp;GRANTSPAY!E99</f>
        <v>Garden Suburb Junior.2027.PEGrt.I18.Se20</v>
      </c>
      <c r="K99" s="121" t="b">
        <v>1</v>
      </c>
      <c r="L99" s="127" t="s">
        <v>3691</v>
      </c>
      <c r="M99" s="121" t="b">
        <v>1</v>
      </c>
      <c r="N99" s="121" t="s">
        <v>3692</v>
      </c>
      <c r="O99" s="355" t="str">
        <f>GRANTS!J99</f>
        <v>10166/543965</v>
      </c>
      <c r="P99" s="121" t="b">
        <v>1</v>
      </c>
      <c r="Q99" s="121" t="b">
        <v>1</v>
      </c>
      <c r="R99" s="121" t="b">
        <v>1</v>
      </c>
    </row>
    <row r="100" spans="1:18" hidden="1" x14ac:dyDescent="0.25">
      <c r="A100" s="118">
        <v>1</v>
      </c>
      <c r="B100" s="119">
        <v>2</v>
      </c>
      <c r="C100" s="351">
        <f>GRANTS!K100</f>
        <v>400035</v>
      </c>
      <c r="D100" s="121" t="b">
        <v>1</v>
      </c>
      <c r="E100" s="352" t="str">
        <f>RIGHT(GRANTS!D100,4)&amp;"."&amp;GRANTS!N100&amp;"."&amp;GRANTS!L100&amp;"."&amp;$C$5</f>
        <v>2029.PEGrt.I18.Se20</v>
      </c>
      <c r="F100" s="123">
        <f t="shared" ca="1" si="2"/>
        <v>44105</v>
      </c>
      <c r="G100" s="354">
        <f>GRANTS!AB100</f>
        <v>0</v>
      </c>
      <c r="H100" s="125">
        <f t="shared" ca="1" si="3"/>
        <v>44105</v>
      </c>
      <c r="I100" s="126">
        <v>0</v>
      </c>
      <c r="J100" s="352" t="str">
        <f>LEFT(GRANTS!E100,20)&amp;"."&amp;GRANTSPAY!E100</f>
        <v>Goldbeaters Primary .2029.PEGrt.I18.Se20</v>
      </c>
      <c r="K100" s="121" t="b">
        <v>1</v>
      </c>
      <c r="L100" s="127" t="s">
        <v>3691</v>
      </c>
      <c r="M100" s="121" t="b">
        <v>1</v>
      </c>
      <c r="N100" s="121" t="s">
        <v>3692</v>
      </c>
      <c r="O100" s="355" t="str">
        <f>GRANTS!J100</f>
        <v>10166/543965</v>
      </c>
      <c r="P100" s="121" t="b">
        <v>1</v>
      </c>
      <c r="Q100" s="121" t="b">
        <v>1</v>
      </c>
      <c r="R100" s="121" t="b">
        <v>1</v>
      </c>
    </row>
    <row r="101" spans="1:18" hidden="1" x14ac:dyDescent="0.25">
      <c r="A101" s="118">
        <v>1</v>
      </c>
      <c r="B101" s="119">
        <v>2</v>
      </c>
      <c r="C101" s="351">
        <f>GRANTS!K101</f>
        <v>400108</v>
      </c>
      <c r="D101" s="121" t="b">
        <v>1</v>
      </c>
      <c r="E101" s="352" t="str">
        <f>RIGHT(GRANTS!D101,4)&amp;"."&amp;GRANTS!N101&amp;"."&amp;GRANTS!L101&amp;"."&amp;$C$5</f>
        <v>3516.PEGrt.I18.Se20</v>
      </c>
      <c r="F101" s="123">
        <f t="shared" ca="1" si="2"/>
        <v>44105</v>
      </c>
      <c r="G101" s="354">
        <f>GRANTS!AB101</f>
        <v>0</v>
      </c>
      <c r="H101" s="125">
        <f t="shared" ca="1" si="3"/>
        <v>44105</v>
      </c>
      <c r="I101" s="126">
        <v>0</v>
      </c>
      <c r="J101" s="352" t="str">
        <f>LEFT(GRANTS!E101,20)&amp;"."&amp;GRANTSPAY!E101</f>
        <v>Hasmonean Primary Sc.3516.PEGrt.I18.Se20</v>
      </c>
      <c r="K101" s="121" t="b">
        <v>1</v>
      </c>
      <c r="L101" s="127" t="s">
        <v>3691</v>
      </c>
      <c r="M101" s="121" t="b">
        <v>1</v>
      </c>
      <c r="N101" s="121" t="s">
        <v>3692</v>
      </c>
      <c r="O101" s="355" t="str">
        <f>GRANTS!J101</f>
        <v>10166/543965</v>
      </c>
      <c r="P101" s="121" t="b">
        <v>1</v>
      </c>
      <c r="Q101" s="121" t="b">
        <v>1</v>
      </c>
      <c r="R101" s="121" t="b">
        <v>1</v>
      </c>
    </row>
    <row r="102" spans="1:18" hidden="1" x14ac:dyDescent="0.25">
      <c r="A102" s="118">
        <v>1</v>
      </c>
      <c r="B102" s="119">
        <v>2</v>
      </c>
      <c r="C102" s="351">
        <f>GRANTS!K102</f>
        <v>400026</v>
      </c>
      <c r="D102" s="121" t="b">
        <v>1</v>
      </c>
      <c r="E102" s="352" t="str">
        <f>RIGHT(GRANTS!D102,4)&amp;"."&amp;GRANTS!N102&amp;"."&amp;GRANTS!L102&amp;"."&amp;$C$5</f>
        <v>2031.PEGrt.I18.Se20</v>
      </c>
      <c r="F102" s="123">
        <f t="shared" ca="1" si="2"/>
        <v>44105</v>
      </c>
      <c r="G102" s="354">
        <f>GRANTS!AB102</f>
        <v>0</v>
      </c>
      <c r="H102" s="125">
        <f t="shared" ca="1" si="3"/>
        <v>44105</v>
      </c>
      <c r="I102" s="126">
        <v>0</v>
      </c>
      <c r="J102" s="352" t="str">
        <f>LEFT(GRANTS!E102,20)&amp;"."&amp;GRANTSPAY!E102</f>
        <v>Hollickwood JMI Scho.2031.PEGrt.I18.Se20</v>
      </c>
      <c r="K102" s="121" t="b">
        <v>1</v>
      </c>
      <c r="L102" s="127" t="s">
        <v>3691</v>
      </c>
      <c r="M102" s="121" t="b">
        <v>1</v>
      </c>
      <c r="N102" s="121" t="s">
        <v>3692</v>
      </c>
      <c r="O102" s="355" t="str">
        <f>GRANTS!J102</f>
        <v>10166/543965</v>
      </c>
      <c r="P102" s="121" t="b">
        <v>1</v>
      </c>
      <c r="Q102" s="121" t="b">
        <v>1</v>
      </c>
      <c r="R102" s="121" t="b">
        <v>1</v>
      </c>
    </row>
    <row r="103" spans="1:18" hidden="1" x14ac:dyDescent="0.25">
      <c r="A103" s="118">
        <v>1</v>
      </c>
      <c r="B103" s="119">
        <v>2</v>
      </c>
      <c r="C103" s="351">
        <f>GRANTS!K103</f>
        <v>400084</v>
      </c>
      <c r="D103" s="121" t="b">
        <v>1</v>
      </c>
      <c r="E103" s="352" t="str">
        <f>RIGHT(GRANTS!D103,4)&amp;"."&amp;GRANTS!N103&amp;"."&amp;GRANTS!L103&amp;"."&amp;$C$5</f>
        <v>2032.PEGrt.I18.Se20</v>
      </c>
      <c r="F103" s="123">
        <f t="shared" ca="1" si="2"/>
        <v>44105</v>
      </c>
      <c r="G103" s="354">
        <f>GRANTS!AB103</f>
        <v>0</v>
      </c>
      <c r="H103" s="125">
        <f t="shared" ca="1" si="3"/>
        <v>44105</v>
      </c>
      <c r="I103" s="126">
        <v>0</v>
      </c>
      <c r="J103" s="352" t="str">
        <f>LEFT(GRANTS!E103,20)&amp;"."&amp;GRANTSPAY!E103</f>
        <v>Holly Park School.2032.PEGrt.I18.Se20</v>
      </c>
      <c r="K103" s="121" t="b">
        <v>1</v>
      </c>
      <c r="L103" s="127" t="s">
        <v>3691</v>
      </c>
      <c r="M103" s="121" t="b">
        <v>1</v>
      </c>
      <c r="N103" s="121" t="s">
        <v>3692</v>
      </c>
      <c r="O103" s="355" t="str">
        <f>GRANTS!J103</f>
        <v>10166/543965</v>
      </c>
      <c r="P103" s="121" t="b">
        <v>1</v>
      </c>
      <c r="Q103" s="121" t="b">
        <v>1</v>
      </c>
      <c r="R103" s="121" t="b">
        <v>1</v>
      </c>
    </row>
    <row r="104" spans="1:18" hidden="1" x14ac:dyDescent="0.25">
      <c r="A104" s="118">
        <v>1</v>
      </c>
      <c r="B104" s="119">
        <v>2</v>
      </c>
      <c r="C104" s="351">
        <f>GRANTS!K104</f>
        <v>400008</v>
      </c>
      <c r="D104" s="121" t="b">
        <v>1</v>
      </c>
      <c r="E104" s="352" t="str">
        <f>RIGHT(GRANTS!D104,4)&amp;"."&amp;GRANTS!N104&amp;"."&amp;GRANTS!L104&amp;"."&amp;$C$5</f>
        <v>3304.PEGrt.I18.Se20</v>
      </c>
      <c r="F104" s="123">
        <f t="shared" ca="1" si="2"/>
        <v>44105</v>
      </c>
      <c r="G104" s="354">
        <f>GRANTS!AB104</f>
        <v>0</v>
      </c>
      <c r="H104" s="125">
        <f t="shared" ca="1" si="3"/>
        <v>44105</v>
      </c>
      <c r="I104" s="126">
        <v>0</v>
      </c>
      <c r="J104" s="352" t="str">
        <f>LEFT(GRANTS!E104,20)&amp;"."&amp;GRANTSPAY!E104</f>
        <v>Holy Trinity School.3304.PEGrt.I18.Se20</v>
      </c>
      <c r="K104" s="121" t="b">
        <v>1</v>
      </c>
      <c r="L104" s="127" t="s">
        <v>3691</v>
      </c>
      <c r="M104" s="121" t="b">
        <v>1</v>
      </c>
      <c r="N104" s="121" t="s">
        <v>3692</v>
      </c>
      <c r="O104" s="355" t="str">
        <f>GRANTS!J104</f>
        <v>10166/543965</v>
      </c>
      <c r="P104" s="121" t="b">
        <v>1</v>
      </c>
      <c r="Q104" s="121" t="b">
        <v>1</v>
      </c>
      <c r="R104" s="121" t="b">
        <v>1</v>
      </c>
    </row>
    <row r="105" spans="1:18" hidden="1" x14ac:dyDescent="0.25">
      <c r="A105" s="118">
        <v>1</v>
      </c>
      <c r="B105" s="119">
        <v>2</v>
      </c>
      <c r="C105" s="351">
        <f>GRANTS!K105</f>
        <v>400046</v>
      </c>
      <c r="D105" s="121" t="b">
        <v>1</v>
      </c>
      <c r="E105" s="352" t="str">
        <f>RIGHT(GRANTS!D105,4)&amp;"."&amp;GRANTS!N105&amp;"."&amp;GRANTS!L105&amp;"."&amp;$C$5</f>
        <v>2036.PEGrt.I18.Se20</v>
      </c>
      <c r="F105" s="123">
        <f t="shared" ca="1" si="2"/>
        <v>44105</v>
      </c>
      <c r="G105" s="354">
        <f>GRANTS!AB105</f>
        <v>0</v>
      </c>
      <c r="H105" s="125">
        <f t="shared" ca="1" si="3"/>
        <v>44105</v>
      </c>
      <c r="I105" s="126">
        <v>0</v>
      </c>
      <c r="J105" s="352" t="str">
        <f>LEFT(GRANTS!E105,20)&amp;"."&amp;GRANTSPAY!E105</f>
        <v>Livingstone School.2036.PEGrt.I18.Se20</v>
      </c>
      <c r="K105" s="121" t="b">
        <v>1</v>
      </c>
      <c r="L105" s="127" t="s">
        <v>3691</v>
      </c>
      <c r="M105" s="121" t="b">
        <v>1</v>
      </c>
      <c r="N105" s="121" t="s">
        <v>3692</v>
      </c>
      <c r="O105" s="355" t="str">
        <f>GRANTS!J105</f>
        <v>10166/543965</v>
      </c>
      <c r="P105" s="121" t="b">
        <v>1</v>
      </c>
      <c r="Q105" s="121" t="b">
        <v>1</v>
      </c>
      <c r="R105" s="121" t="b">
        <v>1</v>
      </c>
    </row>
    <row r="106" spans="1:18" hidden="1" x14ac:dyDescent="0.25">
      <c r="A106" s="118">
        <v>1</v>
      </c>
      <c r="B106" s="119">
        <v>2</v>
      </c>
      <c r="C106" s="351">
        <f>GRANTS!K106</f>
        <v>400030</v>
      </c>
      <c r="D106" s="121" t="b">
        <v>1</v>
      </c>
      <c r="E106" s="352" t="str">
        <f>RIGHT(GRANTS!D106,4)&amp;"."&amp;GRANTS!N106&amp;"."&amp;GRANTS!L106&amp;"."&amp;$C$5</f>
        <v>2037.PEGrt.I18.Se20</v>
      </c>
      <c r="F106" s="123">
        <f t="shared" ca="1" si="2"/>
        <v>44105</v>
      </c>
      <c r="G106" s="354">
        <f>GRANTS!AB106</f>
        <v>0</v>
      </c>
      <c r="H106" s="125">
        <f t="shared" ca="1" si="3"/>
        <v>44105</v>
      </c>
      <c r="I106" s="126">
        <v>0</v>
      </c>
      <c r="J106" s="352" t="str">
        <f>LEFT(GRANTS!E106,20)&amp;"."&amp;GRANTSPAY!E106</f>
        <v>Manorside Primary Sc.2037.PEGrt.I18.Se20</v>
      </c>
      <c r="K106" s="121" t="b">
        <v>1</v>
      </c>
      <c r="L106" s="127" t="s">
        <v>3691</v>
      </c>
      <c r="M106" s="121" t="b">
        <v>1</v>
      </c>
      <c r="N106" s="121" t="s">
        <v>3692</v>
      </c>
      <c r="O106" s="355" t="str">
        <f>GRANTS!J106</f>
        <v>10166/543965</v>
      </c>
      <c r="P106" s="121" t="b">
        <v>1</v>
      </c>
      <c r="Q106" s="121" t="b">
        <v>1</v>
      </c>
      <c r="R106" s="121" t="b">
        <v>1</v>
      </c>
    </row>
    <row r="107" spans="1:18" hidden="1" x14ac:dyDescent="0.25">
      <c r="A107" s="118">
        <v>1</v>
      </c>
      <c r="B107" s="119">
        <v>2</v>
      </c>
      <c r="C107" s="351">
        <f>GRANTS!K107</f>
        <v>400130</v>
      </c>
      <c r="D107" s="121" t="b">
        <v>1</v>
      </c>
      <c r="E107" s="352" t="str">
        <f>RIGHT(GRANTS!D107,4)&amp;"."&amp;GRANTS!N107&amp;"."&amp;GRANTS!L107&amp;"."&amp;$C$5</f>
        <v>3523.PEGrt.I18.Se20</v>
      </c>
      <c r="F107" s="123">
        <f t="shared" ca="1" si="2"/>
        <v>44105</v>
      </c>
      <c r="G107" s="354">
        <f>GRANTS!AB107</f>
        <v>0</v>
      </c>
      <c r="H107" s="125">
        <f t="shared" ca="1" si="3"/>
        <v>44105</v>
      </c>
      <c r="I107" s="126">
        <v>0</v>
      </c>
      <c r="J107" s="352" t="str">
        <f>LEFT(GRANTS!E107,20)&amp;"."&amp;GRANTSPAY!E107</f>
        <v>Martin Primary Schoo.3523.PEGrt.I18.Se20</v>
      </c>
      <c r="K107" s="121" t="b">
        <v>1</v>
      </c>
      <c r="L107" s="127" t="s">
        <v>3691</v>
      </c>
      <c r="M107" s="121" t="b">
        <v>1</v>
      </c>
      <c r="N107" s="121" t="s">
        <v>3692</v>
      </c>
      <c r="O107" s="355" t="str">
        <f>GRANTS!J107</f>
        <v>10166/543965</v>
      </c>
      <c r="P107" s="121" t="b">
        <v>1</v>
      </c>
      <c r="Q107" s="121" t="b">
        <v>1</v>
      </c>
      <c r="R107" s="121" t="b">
        <v>1</v>
      </c>
    </row>
    <row r="108" spans="1:18" hidden="1" x14ac:dyDescent="0.25">
      <c r="A108" s="118">
        <v>1</v>
      </c>
      <c r="B108" s="119">
        <v>2</v>
      </c>
      <c r="C108" s="351">
        <f>GRANTS!K108</f>
        <v>400112</v>
      </c>
      <c r="D108" s="121" t="b">
        <v>1</v>
      </c>
      <c r="E108" s="352" t="str">
        <f>RIGHT(GRANTS!D108,4)&amp;"."&amp;GRANTS!N108&amp;"."&amp;GRANTS!L108&amp;"."&amp;$C$5</f>
        <v>5948.PEGrt.I18.Se20</v>
      </c>
      <c r="F108" s="123">
        <f t="shared" ca="1" si="2"/>
        <v>44105</v>
      </c>
      <c r="G108" s="354">
        <f>GRANTS!AB108</f>
        <v>0</v>
      </c>
      <c r="H108" s="125">
        <f t="shared" ca="1" si="3"/>
        <v>44105</v>
      </c>
      <c r="I108" s="126">
        <v>0</v>
      </c>
      <c r="J108" s="352" t="str">
        <f>LEFT(GRANTS!E108,20)&amp;"."&amp;GRANTSPAY!E108</f>
        <v>Mathilda Marks-Kenne.5948.PEGrt.I18.Se20</v>
      </c>
      <c r="K108" s="121" t="b">
        <v>1</v>
      </c>
      <c r="L108" s="127" t="s">
        <v>3691</v>
      </c>
      <c r="M108" s="121" t="b">
        <v>1</v>
      </c>
      <c r="N108" s="121" t="s">
        <v>3692</v>
      </c>
      <c r="O108" s="355" t="str">
        <f>GRANTS!J108</f>
        <v>10166/543965</v>
      </c>
      <c r="P108" s="121" t="b">
        <v>1</v>
      </c>
      <c r="Q108" s="121" t="b">
        <v>1</v>
      </c>
      <c r="R108" s="121" t="b">
        <v>1</v>
      </c>
    </row>
    <row r="109" spans="1:18" hidden="1" x14ac:dyDescent="0.25">
      <c r="A109" s="118">
        <v>1</v>
      </c>
      <c r="B109" s="119">
        <v>2</v>
      </c>
      <c r="C109" s="351">
        <f>GRANTS!K109</f>
        <v>400110</v>
      </c>
      <c r="D109" s="121" t="b">
        <v>1</v>
      </c>
      <c r="E109" s="352" t="str">
        <f>RIGHT(GRANTS!D109,4)&amp;"."&amp;GRANTS!N109&amp;"."&amp;GRANTS!L109&amp;"."&amp;$C$5</f>
        <v>5949.PEGrt.I18.Se20</v>
      </c>
      <c r="F109" s="123">
        <f t="shared" ca="1" si="2"/>
        <v>44105</v>
      </c>
      <c r="G109" s="354">
        <f>GRANTS!AB109</f>
        <v>0</v>
      </c>
      <c r="H109" s="125">
        <f t="shared" ca="1" si="3"/>
        <v>44105</v>
      </c>
      <c r="I109" s="126">
        <v>0</v>
      </c>
      <c r="J109" s="352" t="str">
        <f>LEFT(GRANTS!E109,20)&amp;"."&amp;GRANTSPAY!E109</f>
        <v>Menorah Foundation S.5949.PEGrt.I18.Se20</v>
      </c>
      <c r="K109" s="121" t="b">
        <v>1</v>
      </c>
      <c r="L109" s="127" t="s">
        <v>3691</v>
      </c>
      <c r="M109" s="121" t="b">
        <v>1</v>
      </c>
      <c r="N109" s="121" t="s">
        <v>3692</v>
      </c>
      <c r="O109" s="355" t="str">
        <f>GRANTS!J109</f>
        <v>10166/543965</v>
      </c>
      <c r="P109" s="121" t="b">
        <v>1</v>
      </c>
      <c r="Q109" s="121" t="b">
        <v>1</v>
      </c>
      <c r="R109" s="121" t="b">
        <v>1</v>
      </c>
    </row>
    <row r="110" spans="1:18" hidden="1" x14ac:dyDescent="0.25">
      <c r="A110" s="118">
        <v>1</v>
      </c>
      <c r="B110" s="119">
        <v>2</v>
      </c>
      <c r="C110" s="351">
        <f>GRANTS!K110</f>
        <v>400007</v>
      </c>
      <c r="D110" s="121" t="b">
        <v>1</v>
      </c>
      <c r="E110" s="352" t="str">
        <f>RIGHT(GRANTS!D110,4)&amp;"."&amp;GRANTS!N110&amp;"."&amp;GRANTS!L110&amp;"."&amp;$C$5</f>
        <v>3513.PEGrt.I18.Se20</v>
      </c>
      <c r="F110" s="123">
        <f t="shared" ca="1" si="2"/>
        <v>44105</v>
      </c>
      <c r="G110" s="354">
        <f>GRANTS!AB110</f>
        <v>0</v>
      </c>
      <c r="H110" s="125">
        <f t="shared" ca="1" si="3"/>
        <v>44105</v>
      </c>
      <c r="I110" s="126">
        <v>0</v>
      </c>
      <c r="J110" s="352" t="str">
        <f>LEFT(GRANTS!E110,20)&amp;"."&amp;GRANTSPAY!E110</f>
        <v>Menorah Primary Scho.3513.PEGrt.I18.Se20</v>
      </c>
      <c r="K110" s="121" t="b">
        <v>1</v>
      </c>
      <c r="L110" s="127" t="s">
        <v>3691</v>
      </c>
      <c r="M110" s="121" t="b">
        <v>1</v>
      </c>
      <c r="N110" s="121" t="s">
        <v>3692</v>
      </c>
      <c r="O110" s="355" t="str">
        <f>GRANTS!J110</f>
        <v>10166/543965</v>
      </c>
      <c r="P110" s="121" t="b">
        <v>1</v>
      </c>
      <c r="Q110" s="121" t="b">
        <v>1</v>
      </c>
      <c r="R110" s="121" t="b">
        <v>1</v>
      </c>
    </row>
    <row r="111" spans="1:18" hidden="1" x14ac:dyDescent="0.25">
      <c r="A111" s="118">
        <v>1</v>
      </c>
      <c r="B111" s="119">
        <v>2</v>
      </c>
      <c r="C111" s="351">
        <f>GRANTS!K111</f>
        <v>400086</v>
      </c>
      <c r="D111" s="121" t="b">
        <v>1</v>
      </c>
      <c r="E111" s="352" t="str">
        <f>RIGHT(GRANTS!D111,4)&amp;"."&amp;GRANTS!N111&amp;"."&amp;GRANTS!L111&amp;"."&amp;$C$5</f>
        <v>3305.PEGrt.I18.Se20</v>
      </c>
      <c r="F111" s="123">
        <f t="shared" ca="1" si="2"/>
        <v>44105</v>
      </c>
      <c r="G111" s="354">
        <f>GRANTS!AB111</f>
        <v>0</v>
      </c>
      <c r="H111" s="125">
        <f t="shared" ca="1" si="3"/>
        <v>44105</v>
      </c>
      <c r="I111" s="126">
        <v>0</v>
      </c>
      <c r="J111" s="352" t="str">
        <f>LEFT(GRANTS!E111,20)&amp;"."&amp;GRANTSPAY!E111</f>
        <v>Monken Hadley C E Pr.3305.PEGrt.I18.Se20</v>
      </c>
      <c r="K111" s="121" t="b">
        <v>1</v>
      </c>
      <c r="L111" s="127" t="s">
        <v>3691</v>
      </c>
      <c r="M111" s="121" t="b">
        <v>1</v>
      </c>
      <c r="N111" s="121" t="s">
        <v>3692</v>
      </c>
      <c r="O111" s="355" t="str">
        <f>GRANTS!J111</f>
        <v>10166/543965</v>
      </c>
      <c r="P111" s="121" t="b">
        <v>1</v>
      </c>
      <c r="Q111" s="121" t="b">
        <v>1</v>
      </c>
      <c r="R111" s="121" t="b">
        <v>1</v>
      </c>
    </row>
    <row r="112" spans="1:18" hidden="1" x14ac:dyDescent="0.25">
      <c r="A112" s="118">
        <v>1</v>
      </c>
      <c r="B112" s="119">
        <v>2</v>
      </c>
      <c r="C112" s="351">
        <f>GRANTS!K112</f>
        <v>400048</v>
      </c>
      <c r="D112" s="121" t="b">
        <v>1</v>
      </c>
      <c r="E112" s="352" t="str">
        <f>RIGHT(GRANTS!D112,4)&amp;"."&amp;GRANTS!N112&amp;"."&amp;GRANTS!L112&amp;"."&amp;$C$5</f>
        <v>2042.PEGrt.I18.Se20</v>
      </c>
      <c r="F112" s="123">
        <f t="shared" ca="1" si="2"/>
        <v>44105</v>
      </c>
      <c r="G112" s="354">
        <f>GRANTS!AB112</f>
        <v>0</v>
      </c>
      <c r="H112" s="125">
        <f t="shared" ca="1" si="3"/>
        <v>44105</v>
      </c>
      <c r="I112" s="126">
        <v>0</v>
      </c>
      <c r="J112" s="352" t="str">
        <f>LEFT(GRANTS!E112,20)&amp;"."&amp;GRANTSPAY!E112</f>
        <v>Monkfrith School.2042.PEGrt.I18.Se20</v>
      </c>
      <c r="K112" s="121" t="b">
        <v>1</v>
      </c>
      <c r="L112" s="127" t="s">
        <v>3691</v>
      </c>
      <c r="M112" s="121" t="b">
        <v>1</v>
      </c>
      <c r="N112" s="121" t="s">
        <v>3692</v>
      </c>
      <c r="O112" s="355" t="str">
        <f>GRANTS!J112</f>
        <v>10166/543965</v>
      </c>
      <c r="P112" s="121" t="b">
        <v>1</v>
      </c>
      <c r="Q112" s="121" t="b">
        <v>1</v>
      </c>
      <c r="R112" s="121" t="b">
        <v>1</v>
      </c>
    </row>
    <row r="113" spans="1:18" hidden="1" x14ac:dyDescent="0.25">
      <c r="A113" s="118">
        <v>1</v>
      </c>
      <c r="B113" s="119">
        <v>2</v>
      </c>
      <c r="C113" s="351">
        <f>GRANTS!K113</f>
        <v>400087</v>
      </c>
      <c r="D113" s="121" t="b">
        <v>1</v>
      </c>
      <c r="E113" s="352" t="str">
        <f>RIGHT(GRANTS!D113,4)&amp;"."&amp;GRANTS!N113&amp;"."&amp;GRANTS!L113&amp;"."&amp;$C$5</f>
        <v>2044.PEGrt.I18.Se20</v>
      </c>
      <c r="F113" s="123">
        <f t="shared" ca="1" si="2"/>
        <v>44105</v>
      </c>
      <c r="G113" s="354">
        <f>GRANTS!AB113</f>
        <v>0</v>
      </c>
      <c r="H113" s="125">
        <f t="shared" ca="1" si="3"/>
        <v>44105</v>
      </c>
      <c r="I113" s="126">
        <v>0</v>
      </c>
      <c r="J113" s="352" t="str">
        <f>LEFT(GRANTS!E113,20)&amp;"."&amp;GRANTSPAY!E113</f>
        <v>Moss Hall Infant Sch.2044.PEGrt.I18.Se20</v>
      </c>
      <c r="K113" s="121" t="b">
        <v>1</v>
      </c>
      <c r="L113" s="127" t="s">
        <v>3691</v>
      </c>
      <c r="M113" s="121" t="b">
        <v>1</v>
      </c>
      <c r="N113" s="121" t="s">
        <v>3692</v>
      </c>
      <c r="O113" s="355" t="str">
        <f>GRANTS!J113</f>
        <v>10166/543965</v>
      </c>
      <c r="P113" s="121" t="b">
        <v>1</v>
      </c>
      <c r="Q113" s="121" t="b">
        <v>1</v>
      </c>
      <c r="R113" s="121" t="b">
        <v>1</v>
      </c>
    </row>
    <row r="114" spans="1:18" hidden="1" x14ac:dyDescent="0.25">
      <c r="A114" s="118">
        <v>1</v>
      </c>
      <c r="B114" s="119">
        <v>2</v>
      </c>
      <c r="C114" s="351">
        <f>GRANTS!K114</f>
        <v>400088</v>
      </c>
      <c r="D114" s="121" t="b">
        <v>1</v>
      </c>
      <c r="E114" s="352" t="str">
        <f>RIGHT(GRANTS!D114,4)&amp;"."&amp;GRANTS!N114&amp;"."&amp;GRANTS!L114&amp;"."&amp;$C$5</f>
        <v>2043.PEGrt.I18.Se20</v>
      </c>
      <c r="F114" s="123">
        <f t="shared" ca="1" si="2"/>
        <v>44105</v>
      </c>
      <c r="G114" s="354">
        <f>GRANTS!AB114</f>
        <v>0</v>
      </c>
      <c r="H114" s="125">
        <f t="shared" ca="1" si="3"/>
        <v>44105</v>
      </c>
      <c r="I114" s="126">
        <v>0</v>
      </c>
      <c r="J114" s="352" t="str">
        <f>LEFT(GRANTS!E114,20)&amp;"."&amp;GRANTSPAY!E114</f>
        <v>Moss Hall Junior Sch.2043.PEGrt.I18.Se20</v>
      </c>
      <c r="K114" s="121" t="b">
        <v>1</v>
      </c>
      <c r="L114" s="127" t="s">
        <v>3691</v>
      </c>
      <c r="M114" s="121" t="b">
        <v>1</v>
      </c>
      <c r="N114" s="121" t="s">
        <v>3692</v>
      </c>
      <c r="O114" s="355" t="str">
        <f>GRANTS!J114</f>
        <v>10166/543965</v>
      </c>
      <c r="P114" s="121" t="b">
        <v>1</v>
      </c>
      <c r="Q114" s="121" t="b">
        <v>1</v>
      </c>
      <c r="R114" s="121" t="b">
        <v>1</v>
      </c>
    </row>
    <row r="115" spans="1:18" hidden="1" x14ac:dyDescent="0.25">
      <c r="A115" s="118">
        <v>1</v>
      </c>
      <c r="B115" s="119">
        <v>2</v>
      </c>
      <c r="C115" s="351">
        <f>GRANTS!K115</f>
        <v>158733</v>
      </c>
      <c r="D115" s="121" t="b">
        <v>1</v>
      </c>
      <c r="E115" s="352" t="str">
        <f>RIGHT(GRANTS!D115,4)&amp;"."&amp;GRANTS!N115&amp;"."&amp;GRANTS!L115&amp;"."&amp;$C$5</f>
        <v>2053.PEGrt.I18.Se20</v>
      </c>
      <c r="F115" s="123">
        <f t="shared" ca="1" si="2"/>
        <v>44105</v>
      </c>
      <c r="G115" s="354">
        <f>GRANTS!AB115</f>
        <v>0</v>
      </c>
      <c r="H115" s="125">
        <f t="shared" ca="1" si="3"/>
        <v>44105</v>
      </c>
      <c r="I115" s="126">
        <v>0</v>
      </c>
      <c r="J115" s="352" t="str">
        <f>LEFT(GRANTS!E115,20)&amp;"."&amp;GRANTSPAY!E115</f>
        <v>Noam Primary School.2053.PEGrt.I18.Se20</v>
      </c>
      <c r="K115" s="121" t="b">
        <v>1</v>
      </c>
      <c r="L115" s="127" t="s">
        <v>3691</v>
      </c>
      <c r="M115" s="121" t="b">
        <v>1</v>
      </c>
      <c r="N115" s="121" t="s">
        <v>3692</v>
      </c>
      <c r="O115" s="355" t="str">
        <f>GRANTS!J115</f>
        <v>10166/543965</v>
      </c>
      <c r="P115" s="121" t="b">
        <v>1</v>
      </c>
      <c r="Q115" s="121" t="b">
        <v>1</v>
      </c>
      <c r="R115" s="121" t="b">
        <v>1</v>
      </c>
    </row>
    <row r="116" spans="1:18" hidden="1" x14ac:dyDescent="0.25">
      <c r="A116" s="118">
        <v>1</v>
      </c>
      <c r="B116" s="119">
        <v>2</v>
      </c>
      <c r="C116" s="351">
        <f>GRANTS!K116</f>
        <v>400089</v>
      </c>
      <c r="D116" s="121" t="b">
        <v>1</v>
      </c>
      <c r="E116" s="352" t="str">
        <f>RIGHT(GRANTS!D116,4)&amp;"."&amp;GRANTS!N116&amp;"."&amp;GRANTS!L116&amp;"."&amp;$C$5</f>
        <v>2045.PEGrt.I18.Se20</v>
      </c>
      <c r="F116" s="123">
        <f t="shared" ca="1" si="2"/>
        <v>44105</v>
      </c>
      <c r="G116" s="354">
        <f>GRANTS!AB116</f>
        <v>0</v>
      </c>
      <c r="H116" s="125">
        <f t="shared" ca="1" si="3"/>
        <v>44105</v>
      </c>
      <c r="I116" s="126">
        <v>0</v>
      </c>
      <c r="J116" s="352" t="str">
        <f>LEFT(GRANTS!E116,20)&amp;"."&amp;GRANTSPAY!E116</f>
        <v>Northside School.2045.PEGrt.I18.Se20</v>
      </c>
      <c r="K116" s="121" t="b">
        <v>1</v>
      </c>
      <c r="L116" s="127" t="s">
        <v>3691</v>
      </c>
      <c r="M116" s="121" t="b">
        <v>1</v>
      </c>
      <c r="N116" s="121" t="s">
        <v>3692</v>
      </c>
      <c r="O116" s="355" t="str">
        <f>GRANTS!J116</f>
        <v>10166/543965</v>
      </c>
      <c r="P116" s="121" t="b">
        <v>1</v>
      </c>
      <c r="Q116" s="121" t="b">
        <v>1</v>
      </c>
      <c r="R116" s="121" t="b">
        <v>1</v>
      </c>
    </row>
    <row r="117" spans="1:18" hidden="1" x14ac:dyDescent="0.25">
      <c r="A117" s="118">
        <v>1</v>
      </c>
      <c r="B117" s="119">
        <v>2</v>
      </c>
      <c r="C117" s="351">
        <f>GRANTS!K117</f>
        <v>400113</v>
      </c>
      <c r="D117" s="121" t="b">
        <v>1</v>
      </c>
      <c r="E117" s="352" t="str">
        <f>RIGHT(GRANTS!D117,4)&amp;"."&amp;GRANTS!N117&amp;"."&amp;GRANTS!L117&amp;"."&amp;$C$5</f>
        <v>2077.PEGrt.I18.Se20</v>
      </c>
      <c r="F117" s="123">
        <f t="shared" ca="1" si="2"/>
        <v>44105</v>
      </c>
      <c r="G117" s="354">
        <f>GRANTS!AB117</f>
        <v>0</v>
      </c>
      <c r="H117" s="125">
        <f t="shared" ca="1" si="3"/>
        <v>44105</v>
      </c>
      <c r="I117" s="126">
        <v>0</v>
      </c>
      <c r="J117" s="352" t="str">
        <f>LEFT(GRANTS!E117,20)&amp;"."&amp;GRANTSPAY!E117</f>
        <v>Orion Primary School.2077.PEGrt.I18.Se20</v>
      </c>
      <c r="K117" s="121" t="b">
        <v>1</v>
      </c>
      <c r="L117" s="127" t="s">
        <v>3691</v>
      </c>
      <c r="M117" s="121" t="b">
        <v>1</v>
      </c>
      <c r="N117" s="121" t="s">
        <v>3692</v>
      </c>
      <c r="O117" s="355" t="str">
        <f>GRANTS!J117</f>
        <v>10166/543965</v>
      </c>
      <c r="P117" s="121" t="b">
        <v>1</v>
      </c>
      <c r="Q117" s="121" t="b">
        <v>1</v>
      </c>
      <c r="R117" s="121" t="b">
        <v>1</v>
      </c>
    </row>
    <row r="118" spans="1:18" hidden="1" x14ac:dyDescent="0.25">
      <c r="A118" s="118">
        <v>1</v>
      </c>
      <c r="B118" s="119">
        <v>2</v>
      </c>
      <c r="C118" s="351">
        <f>GRANTS!K118</f>
        <v>400021</v>
      </c>
      <c r="D118" s="121" t="b">
        <v>1</v>
      </c>
      <c r="E118" s="352" t="str">
        <f>RIGHT(GRANTS!D118,4)&amp;"."&amp;GRANTS!N118&amp;"."&amp;GRANTS!L118&amp;"."&amp;$C$5</f>
        <v>5201.PEGrt.I18.Se20</v>
      </c>
      <c r="F118" s="123">
        <f t="shared" ca="1" si="2"/>
        <v>44105</v>
      </c>
      <c r="G118" s="354">
        <f>GRANTS!AB118</f>
        <v>0</v>
      </c>
      <c r="H118" s="125">
        <f t="shared" ca="1" si="3"/>
        <v>44105</v>
      </c>
      <c r="I118" s="126">
        <v>0</v>
      </c>
      <c r="J118" s="352" t="str">
        <f>LEFT(GRANTS!E118,20)&amp;"."&amp;GRANTSPAY!E118</f>
        <v>Osidge Primary Schoo.5201.PEGrt.I18.Se20</v>
      </c>
      <c r="K118" s="121" t="b">
        <v>1</v>
      </c>
      <c r="L118" s="127" t="s">
        <v>3691</v>
      </c>
      <c r="M118" s="121" t="b">
        <v>1</v>
      </c>
      <c r="N118" s="121" t="s">
        <v>3692</v>
      </c>
      <c r="O118" s="355" t="str">
        <f>GRANTS!J118</f>
        <v>10166/543965</v>
      </c>
      <c r="P118" s="121" t="b">
        <v>1</v>
      </c>
      <c r="Q118" s="121" t="b">
        <v>1</v>
      </c>
      <c r="R118" s="121" t="b">
        <v>1</v>
      </c>
    </row>
    <row r="119" spans="1:18" hidden="1" x14ac:dyDescent="0.25">
      <c r="A119" s="118">
        <v>1</v>
      </c>
      <c r="B119" s="119">
        <v>2</v>
      </c>
      <c r="C119" s="351">
        <f>GRANTS!K119</f>
        <v>400003</v>
      </c>
      <c r="D119" s="121" t="b">
        <v>1</v>
      </c>
      <c r="E119" s="352" t="str">
        <f>RIGHT(GRANTS!D119,4)&amp;"."&amp;GRANTS!N119&amp;"."&amp;GRANTS!L119&amp;"."&amp;$C$5</f>
        <v>3501.PEGrt.I18.Se20</v>
      </c>
      <c r="F119" s="123">
        <f t="shared" ca="1" si="2"/>
        <v>44105</v>
      </c>
      <c r="G119" s="354">
        <f>GRANTS!AB119</f>
        <v>0</v>
      </c>
      <c r="H119" s="125">
        <f t="shared" ca="1" si="3"/>
        <v>44105</v>
      </c>
      <c r="I119" s="126">
        <v>0</v>
      </c>
      <c r="J119" s="352" t="str">
        <f>LEFT(GRANTS!E119,20)&amp;"."&amp;GRANTSPAY!E119</f>
        <v>Our Lady of Lourdes .3501.PEGrt.I18.Se20</v>
      </c>
      <c r="K119" s="121" t="b">
        <v>1</v>
      </c>
      <c r="L119" s="127" t="s">
        <v>3691</v>
      </c>
      <c r="M119" s="121" t="b">
        <v>1</v>
      </c>
      <c r="N119" s="121" t="s">
        <v>3692</v>
      </c>
      <c r="O119" s="355" t="str">
        <f>GRANTS!J119</f>
        <v>10166/543965</v>
      </c>
      <c r="P119" s="121" t="b">
        <v>1</v>
      </c>
      <c r="Q119" s="121" t="b">
        <v>1</v>
      </c>
      <c r="R119" s="121" t="b">
        <v>1</v>
      </c>
    </row>
    <row r="120" spans="1:18" hidden="1" x14ac:dyDescent="0.25">
      <c r="A120" s="118">
        <v>1</v>
      </c>
      <c r="B120" s="119">
        <v>2</v>
      </c>
      <c r="C120" s="351">
        <f>GRANTS!K120</f>
        <v>400014</v>
      </c>
      <c r="D120" s="121" t="b">
        <v>1</v>
      </c>
      <c r="E120" s="352" t="str">
        <f>RIGHT(GRANTS!D120,4)&amp;"."&amp;GRANTS!N120&amp;"."&amp;GRANTS!L120&amp;"."&amp;$C$5</f>
        <v>2078.PEGrt.I18.Se20</v>
      </c>
      <c r="F120" s="123">
        <f t="shared" ca="1" si="2"/>
        <v>44105</v>
      </c>
      <c r="G120" s="354">
        <f>GRANTS!AB120</f>
        <v>0</v>
      </c>
      <c r="H120" s="125">
        <f t="shared" ca="1" si="3"/>
        <v>44105</v>
      </c>
      <c r="I120" s="126">
        <v>0</v>
      </c>
      <c r="J120" s="352" t="str">
        <f>LEFT(GRANTS!E120,20)&amp;"."&amp;GRANTSPAY!E120</f>
        <v>Pardes House School.2078.PEGrt.I18.Se20</v>
      </c>
      <c r="K120" s="121" t="b">
        <v>1</v>
      </c>
      <c r="L120" s="127" t="s">
        <v>3691</v>
      </c>
      <c r="M120" s="121" t="b">
        <v>1</v>
      </c>
      <c r="N120" s="121" t="s">
        <v>3692</v>
      </c>
      <c r="O120" s="355" t="str">
        <f>GRANTS!J120</f>
        <v>10166/543965</v>
      </c>
      <c r="P120" s="121" t="b">
        <v>1</v>
      </c>
      <c r="Q120" s="121" t="b">
        <v>1</v>
      </c>
      <c r="R120" s="121" t="b">
        <v>1</v>
      </c>
    </row>
    <row r="121" spans="1:18" hidden="1" x14ac:dyDescent="0.25">
      <c r="A121" s="118">
        <v>1</v>
      </c>
      <c r="B121" s="119">
        <v>2</v>
      </c>
      <c r="C121" s="351">
        <f>GRANTS!K121</f>
        <v>400010</v>
      </c>
      <c r="D121" s="121" t="b">
        <v>1</v>
      </c>
      <c r="E121" s="352" t="str">
        <f>RIGHT(GRANTS!D121,4)&amp;"."&amp;GRANTS!N121&amp;"."&amp;GRANTS!L121&amp;"."&amp;$C$5</f>
        <v>2071.PEGrt.I18.Se20</v>
      </c>
      <c r="F121" s="123">
        <f t="shared" ca="1" si="2"/>
        <v>44105</v>
      </c>
      <c r="G121" s="354">
        <f>GRANTS!AB121</f>
        <v>0</v>
      </c>
      <c r="H121" s="125">
        <f t="shared" ca="1" si="3"/>
        <v>44105</v>
      </c>
      <c r="I121" s="126">
        <v>0</v>
      </c>
      <c r="J121" s="352" t="str">
        <f>LEFT(GRANTS!E121,20)&amp;"."&amp;GRANTSPAY!E121</f>
        <v>Queenswell Infant an.2071.PEGrt.I18.Se20</v>
      </c>
      <c r="K121" s="121" t="b">
        <v>1</v>
      </c>
      <c r="L121" s="127" t="s">
        <v>3691</v>
      </c>
      <c r="M121" s="121" t="b">
        <v>1</v>
      </c>
      <c r="N121" s="121" t="s">
        <v>3692</v>
      </c>
      <c r="O121" s="355" t="str">
        <f>GRANTS!J121</f>
        <v>10166/543965</v>
      </c>
      <c r="P121" s="121" t="b">
        <v>1</v>
      </c>
      <c r="Q121" s="121" t="b">
        <v>1</v>
      </c>
      <c r="R121" s="121" t="b">
        <v>1</v>
      </c>
    </row>
    <row r="122" spans="1:18" hidden="1" x14ac:dyDescent="0.25">
      <c r="A122" s="118">
        <v>1</v>
      </c>
      <c r="B122" s="119">
        <v>2</v>
      </c>
      <c r="C122" s="351">
        <f>GRANTS!K122</f>
        <v>400012</v>
      </c>
      <c r="D122" s="121" t="b">
        <v>1</v>
      </c>
      <c r="E122" s="352" t="str">
        <f>RIGHT(GRANTS!D122,4)&amp;"."&amp;GRANTS!N122&amp;"."&amp;GRANTS!L122&amp;"."&amp;$C$5</f>
        <v>2072.PEGrt.I18.Se20</v>
      </c>
      <c r="F122" s="123">
        <f t="shared" ca="1" si="2"/>
        <v>44105</v>
      </c>
      <c r="G122" s="354">
        <f>GRANTS!AB122</f>
        <v>0</v>
      </c>
      <c r="H122" s="125">
        <f t="shared" ca="1" si="3"/>
        <v>44105</v>
      </c>
      <c r="I122" s="126">
        <v>0</v>
      </c>
      <c r="J122" s="352" t="str">
        <f>LEFT(GRANTS!E122,20)&amp;"."&amp;GRANTSPAY!E122</f>
        <v>Queenswell Junior Sc.2072.PEGrt.I18.Se20</v>
      </c>
      <c r="K122" s="121" t="b">
        <v>1</v>
      </c>
      <c r="L122" s="127" t="s">
        <v>3691</v>
      </c>
      <c r="M122" s="121" t="b">
        <v>1</v>
      </c>
      <c r="N122" s="121" t="s">
        <v>3692</v>
      </c>
      <c r="O122" s="355" t="str">
        <f>GRANTS!J122</f>
        <v>10166/543965</v>
      </c>
      <c r="P122" s="121" t="b">
        <v>1</v>
      </c>
      <c r="Q122" s="121" t="b">
        <v>1</v>
      </c>
      <c r="R122" s="121" t="b">
        <v>1</v>
      </c>
    </row>
    <row r="123" spans="1:18" hidden="1" x14ac:dyDescent="0.25">
      <c r="A123" s="118">
        <v>1</v>
      </c>
      <c r="B123" s="119">
        <v>2</v>
      </c>
      <c r="C123" s="351">
        <f>GRANTS!K123</f>
        <v>400093</v>
      </c>
      <c r="D123" s="121" t="b">
        <v>1</v>
      </c>
      <c r="E123" s="352" t="str">
        <f>RIGHT(GRANTS!D123,4)&amp;"."&amp;GRANTS!N123&amp;"."&amp;GRANTS!L123&amp;"."&amp;$C$5</f>
        <v>3512.PEGrt.I18.Se20</v>
      </c>
      <c r="F123" s="123">
        <f t="shared" ca="1" si="2"/>
        <v>44105</v>
      </c>
      <c r="G123" s="354">
        <f>GRANTS!AB123</f>
        <v>0</v>
      </c>
      <c r="H123" s="125">
        <f t="shared" ca="1" si="3"/>
        <v>44105</v>
      </c>
      <c r="I123" s="126">
        <v>0</v>
      </c>
      <c r="J123" s="352" t="str">
        <f>LEFT(GRANTS!E123,20)&amp;"."&amp;GRANTSPAY!E123</f>
        <v>Rosh Pinah.3512.PEGrt.I18.Se20</v>
      </c>
      <c r="K123" s="121" t="b">
        <v>1</v>
      </c>
      <c r="L123" s="127" t="s">
        <v>3691</v>
      </c>
      <c r="M123" s="121" t="b">
        <v>1</v>
      </c>
      <c r="N123" s="121" t="s">
        <v>3692</v>
      </c>
      <c r="O123" s="355" t="str">
        <f>GRANTS!J123</f>
        <v>10166/543965</v>
      </c>
      <c r="P123" s="121" t="b">
        <v>1</v>
      </c>
      <c r="Q123" s="121" t="b">
        <v>1</v>
      </c>
      <c r="R123" s="121" t="b">
        <v>1</v>
      </c>
    </row>
    <row r="124" spans="1:18" hidden="1" x14ac:dyDescent="0.25">
      <c r="A124" s="118">
        <v>1</v>
      </c>
      <c r="B124" s="119">
        <v>2</v>
      </c>
      <c r="C124" s="351">
        <f>GRANTS!K124</f>
        <v>400071</v>
      </c>
      <c r="D124" s="121" t="b">
        <v>1</v>
      </c>
      <c r="E124" s="352" t="str">
        <f>RIGHT(GRANTS!D124,4)&amp;"."&amp;GRANTS!N124&amp;"."&amp;GRANTS!L124&amp;"."&amp;$C$5</f>
        <v>3510.PEGrt.I18.Se20</v>
      </c>
      <c r="F124" s="123">
        <f t="shared" ca="1" si="2"/>
        <v>44105</v>
      </c>
      <c r="G124" s="354">
        <f>GRANTS!AB124</f>
        <v>0</v>
      </c>
      <c r="H124" s="125">
        <f t="shared" ca="1" si="3"/>
        <v>44105</v>
      </c>
      <c r="I124" s="126">
        <v>0</v>
      </c>
      <c r="J124" s="352" t="str">
        <f>LEFT(GRANTS!E124,20)&amp;"."&amp;GRANTSPAY!E124</f>
        <v>Sacred Heart School.3510.PEGrt.I18.Se20</v>
      </c>
      <c r="K124" s="121" t="b">
        <v>1</v>
      </c>
      <c r="L124" s="127" t="s">
        <v>3691</v>
      </c>
      <c r="M124" s="121" t="b">
        <v>1</v>
      </c>
      <c r="N124" s="121" t="s">
        <v>3692</v>
      </c>
      <c r="O124" s="355" t="str">
        <f>GRANTS!J124</f>
        <v>10166/543965</v>
      </c>
      <c r="P124" s="121" t="b">
        <v>1</v>
      </c>
      <c r="Q124" s="121" t="b">
        <v>1</v>
      </c>
      <c r="R124" s="121" t="b">
        <v>1</v>
      </c>
    </row>
    <row r="125" spans="1:18" hidden="1" x14ac:dyDescent="0.25">
      <c r="A125" s="118">
        <v>1</v>
      </c>
      <c r="B125" s="119">
        <v>2</v>
      </c>
      <c r="C125" s="351">
        <f>GRANTS!K125</f>
        <v>400096</v>
      </c>
      <c r="D125" s="121" t="b">
        <v>1</v>
      </c>
      <c r="E125" s="352" t="str">
        <f>RIGHT(GRANTS!D125,4)&amp;"."&amp;GRANTS!N125&amp;"."&amp;GRANTS!L125&amp;"."&amp;$C$5</f>
        <v>3502.PEGrt.I18.Se20</v>
      </c>
      <c r="F125" s="123">
        <f t="shared" ca="1" si="2"/>
        <v>44105</v>
      </c>
      <c r="G125" s="354">
        <f>GRANTS!AB125</f>
        <v>0</v>
      </c>
      <c r="H125" s="125">
        <f t="shared" ca="1" si="3"/>
        <v>44105</v>
      </c>
      <c r="I125" s="126">
        <v>0</v>
      </c>
      <c r="J125" s="352" t="str">
        <f>LEFT(GRANTS!E125,20)&amp;"."&amp;GRANTSPAY!E125</f>
        <v>St Agnes RC Primary .3502.PEGrt.I18.Se20</v>
      </c>
      <c r="K125" s="121" t="b">
        <v>1</v>
      </c>
      <c r="L125" s="127" t="s">
        <v>3691</v>
      </c>
      <c r="M125" s="121" t="b">
        <v>1</v>
      </c>
      <c r="N125" s="121" t="s">
        <v>3692</v>
      </c>
      <c r="O125" s="355" t="str">
        <f>GRANTS!J125</f>
        <v>10166/543965</v>
      </c>
      <c r="P125" s="121" t="b">
        <v>1</v>
      </c>
      <c r="Q125" s="121" t="b">
        <v>1</v>
      </c>
      <c r="R125" s="121" t="b">
        <v>1</v>
      </c>
    </row>
    <row r="126" spans="1:18" hidden="1" x14ac:dyDescent="0.25">
      <c r="A126" s="118">
        <v>1</v>
      </c>
      <c r="B126" s="119">
        <v>2</v>
      </c>
      <c r="C126" s="351">
        <f>GRANTS!K126</f>
        <v>400062</v>
      </c>
      <c r="D126" s="121" t="b">
        <v>1</v>
      </c>
      <c r="E126" s="352" t="str">
        <f>RIGHT(GRANTS!D126,4)&amp;"."&amp;GRANTS!N126&amp;"."&amp;GRANTS!L126&amp;"."&amp;$C$5</f>
        <v>3315.PEGrt.I18.Se20</v>
      </c>
      <c r="F126" s="123">
        <f t="shared" ca="1" si="2"/>
        <v>44105</v>
      </c>
      <c r="G126" s="354">
        <f>GRANTS!AB126</f>
        <v>0</v>
      </c>
      <c r="H126" s="125">
        <f t="shared" ca="1" si="3"/>
        <v>44105</v>
      </c>
      <c r="I126" s="126">
        <v>0</v>
      </c>
      <c r="J126" s="352" t="str">
        <f>LEFT(GRANTS!E126,20)&amp;"."&amp;GRANTSPAY!E126</f>
        <v>St Andrew's C E.3315.PEGrt.I18.Se20</v>
      </c>
      <c r="K126" s="121" t="b">
        <v>1</v>
      </c>
      <c r="L126" s="127" t="s">
        <v>3691</v>
      </c>
      <c r="M126" s="121" t="b">
        <v>1</v>
      </c>
      <c r="N126" s="121" t="s">
        <v>3692</v>
      </c>
      <c r="O126" s="355" t="str">
        <f>GRANTS!J126</f>
        <v>10166/543965</v>
      </c>
      <c r="P126" s="121" t="b">
        <v>1</v>
      </c>
      <c r="Q126" s="121" t="b">
        <v>1</v>
      </c>
      <c r="R126" s="121" t="b">
        <v>1</v>
      </c>
    </row>
    <row r="127" spans="1:18" hidden="1" x14ac:dyDescent="0.25">
      <c r="A127" s="118">
        <v>1</v>
      </c>
      <c r="B127" s="119">
        <v>2</v>
      </c>
      <c r="C127" s="351">
        <f>GRANTS!K127</f>
        <v>400064</v>
      </c>
      <c r="D127" s="121" t="b">
        <v>1</v>
      </c>
      <c r="E127" s="352" t="str">
        <f>RIGHT(GRANTS!D127,4)&amp;"."&amp;GRANTS!N127&amp;"."&amp;GRANTS!L127&amp;"."&amp;$C$5</f>
        <v>3504.PEGrt.I18.Se20</v>
      </c>
      <c r="F127" s="123">
        <f t="shared" ca="1" si="2"/>
        <v>44105</v>
      </c>
      <c r="G127" s="354">
        <f>GRANTS!AB127</f>
        <v>0</v>
      </c>
      <c r="H127" s="125">
        <f t="shared" ca="1" si="3"/>
        <v>44105</v>
      </c>
      <c r="I127" s="126">
        <v>0</v>
      </c>
      <c r="J127" s="352" t="str">
        <f>LEFT(GRANTS!E127,20)&amp;"."&amp;GRANTSPAY!E127</f>
        <v>St Catherines R C Pr.3504.PEGrt.I18.Se20</v>
      </c>
      <c r="K127" s="121" t="b">
        <v>1</v>
      </c>
      <c r="L127" s="127" t="s">
        <v>3691</v>
      </c>
      <c r="M127" s="121" t="b">
        <v>1</v>
      </c>
      <c r="N127" s="121" t="s">
        <v>3692</v>
      </c>
      <c r="O127" s="355" t="str">
        <f>GRANTS!J127</f>
        <v>10166/543965</v>
      </c>
      <c r="P127" s="121" t="b">
        <v>1</v>
      </c>
      <c r="Q127" s="121" t="b">
        <v>1</v>
      </c>
      <c r="R127" s="121" t="b">
        <v>1</v>
      </c>
    </row>
    <row r="128" spans="1:18" hidden="1" x14ac:dyDescent="0.25">
      <c r="A128" s="118">
        <v>1</v>
      </c>
      <c r="B128" s="119">
        <v>2</v>
      </c>
      <c r="C128" s="351">
        <f>GRANTS!K128</f>
        <v>400098</v>
      </c>
      <c r="D128" s="121" t="b">
        <v>1</v>
      </c>
      <c r="E128" s="352" t="str">
        <f>RIGHT(GRANTS!D128,4)&amp;"."&amp;GRANTS!N128&amp;"."&amp;GRANTS!L128&amp;"."&amp;$C$5</f>
        <v>3309.PEGrt.I18.Se20</v>
      </c>
      <c r="F128" s="123">
        <f t="shared" ca="1" si="2"/>
        <v>44105</v>
      </c>
      <c r="G128" s="354">
        <f>GRANTS!AB128</f>
        <v>0</v>
      </c>
      <c r="H128" s="125">
        <f t="shared" ca="1" si="3"/>
        <v>44105</v>
      </c>
      <c r="I128" s="126">
        <v>0</v>
      </c>
      <c r="J128" s="352" t="str">
        <f>LEFT(GRANTS!E128,20)&amp;"."&amp;GRANTSPAY!E128</f>
        <v>St Johns CE N20.3309.PEGrt.I18.Se20</v>
      </c>
      <c r="K128" s="121" t="b">
        <v>1</v>
      </c>
      <c r="L128" s="127" t="s">
        <v>3691</v>
      </c>
      <c r="M128" s="121" t="b">
        <v>1</v>
      </c>
      <c r="N128" s="121" t="s">
        <v>3692</v>
      </c>
      <c r="O128" s="355" t="str">
        <f>GRANTS!J128</f>
        <v>10166/543965</v>
      </c>
      <c r="P128" s="121" t="b">
        <v>1</v>
      </c>
      <c r="Q128" s="121" t="b">
        <v>1</v>
      </c>
      <c r="R128" s="121" t="b">
        <v>1</v>
      </c>
    </row>
    <row r="129" spans="1:18" hidden="1" x14ac:dyDescent="0.25">
      <c r="A129" s="118">
        <v>1</v>
      </c>
      <c r="B129" s="119">
        <v>2</v>
      </c>
      <c r="C129" s="351">
        <f>GRANTS!K129</f>
        <v>400114</v>
      </c>
      <c r="D129" s="121" t="b">
        <v>1</v>
      </c>
      <c r="E129" s="352" t="str">
        <f>RIGHT(GRANTS!D129,4)&amp;"."&amp;GRANTS!N129&amp;"."&amp;GRANTS!L129&amp;"."&amp;$C$5</f>
        <v>3307.PEGrt.I18.Se20</v>
      </c>
      <c r="F129" s="123">
        <f t="shared" ca="1" si="2"/>
        <v>44105</v>
      </c>
      <c r="G129" s="354">
        <f>GRANTS!AB129</f>
        <v>0</v>
      </c>
      <c r="H129" s="125">
        <f t="shared" ca="1" si="3"/>
        <v>44105</v>
      </c>
      <c r="I129" s="126">
        <v>0</v>
      </c>
      <c r="J129" s="352" t="str">
        <f>LEFT(GRANTS!E129,20)&amp;"."&amp;GRANTSPAY!E129</f>
        <v>St John's CE School .3307.PEGrt.I18.Se20</v>
      </c>
      <c r="K129" s="121" t="b">
        <v>1</v>
      </c>
      <c r="L129" s="127" t="s">
        <v>3691</v>
      </c>
      <c r="M129" s="121" t="b">
        <v>1</v>
      </c>
      <c r="N129" s="121" t="s">
        <v>3692</v>
      </c>
      <c r="O129" s="355" t="str">
        <f>GRANTS!J129</f>
        <v>10166/543965</v>
      </c>
      <c r="P129" s="121" t="b">
        <v>1</v>
      </c>
      <c r="Q129" s="121" t="b">
        <v>1</v>
      </c>
      <c r="R129" s="121" t="b">
        <v>1</v>
      </c>
    </row>
    <row r="130" spans="1:18" hidden="1" x14ac:dyDescent="0.25">
      <c r="A130" s="118">
        <v>1</v>
      </c>
      <c r="B130" s="119">
        <v>2</v>
      </c>
      <c r="C130" s="351">
        <f>GRANTS!K130</f>
        <v>400066</v>
      </c>
      <c r="D130" s="121" t="b">
        <v>1</v>
      </c>
      <c r="E130" s="352" t="str">
        <f>RIGHT(GRANTS!D130,4)&amp;"."&amp;GRANTS!N130&amp;"."&amp;GRANTS!L130&amp;"."&amp;$C$5</f>
        <v>3509.PEGrt.I18.Se20</v>
      </c>
      <c r="F130" s="123">
        <f t="shared" ca="1" si="2"/>
        <v>44105</v>
      </c>
      <c r="G130" s="354">
        <f>GRANTS!AB130</f>
        <v>0</v>
      </c>
      <c r="H130" s="125">
        <f t="shared" ca="1" si="3"/>
        <v>44105</v>
      </c>
      <c r="I130" s="126">
        <v>0</v>
      </c>
      <c r="J130" s="352" t="str">
        <f>LEFT(GRANTS!E130,20)&amp;"."&amp;GRANTSPAY!E130</f>
        <v>St Joseph's Primary .3509.PEGrt.I18.Se20</v>
      </c>
      <c r="K130" s="121" t="b">
        <v>1</v>
      </c>
      <c r="L130" s="127" t="s">
        <v>3691</v>
      </c>
      <c r="M130" s="121" t="b">
        <v>1</v>
      </c>
      <c r="N130" s="121" t="s">
        <v>3692</v>
      </c>
      <c r="O130" s="355" t="str">
        <f>GRANTS!J130</f>
        <v>10166/543965</v>
      </c>
      <c r="P130" s="121" t="b">
        <v>1</v>
      </c>
      <c r="Q130" s="121" t="b">
        <v>1</v>
      </c>
      <c r="R130" s="121" t="b">
        <v>1</v>
      </c>
    </row>
    <row r="131" spans="1:18" hidden="1" x14ac:dyDescent="0.25">
      <c r="A131" s="118">
        <v>1</v>
      </c>
      <c r="B131" s="119">
        <v>2</v>
      </c>
      <c r="C131" s="351">
        <f>GRANTS!K131</f>
        <v>400058</v>
      </c>
      <c r="D131" s="121" t="b">
        <v>1</v>
      </c>
      <c r="E131" s="352" t="str">
        <f>RIGHT(GRANTS!D131,4)&amp;"."&amp;GRANTS!N131&amp;"."&amp;GRANTS!L131&amp;"."&amp;$C$5</f>
        <v>3311.PEGrt.I18.Se20</v>
      </c>
      <c r="F131" s="123">
        <f t="shared" ca="1" si="2"/>
        <v>44105</v>
      </c>
      <c r="G131" s="354">
        <f>GRANTS!AB131</f>
        <v>0</v>
      </c>
      <c r="H131" s="125">
        <f t="shared" ca="1" si="3"/>
        <v>44105</v>
      </c>
      <c r="I131" s="126">
        <v>0</v>
      </c>
      <c r="J131" s="352" t="str">
        <f>LEFT(GRANTS!E131,20)&amp;"."&amp;GRANTSPAY!E131</f>
        <v>St Mary's C E Primar.3311.PEGrt.I18.Se20</v>
      </c>
      <c r="K131" s="121" t="b">
        <v>1</v>
      </c>
      <c r="L131" s="127" t="s">
        <v>3691</v>
      </c>
      <c r="M131" s="121" t="b">
        <v>1</v>
      </c>
      <c r="N131" s="121" t="s">
        <v>3692</v>
      </c>
      <c r="O131" s="355" t="str">
        <f>GRANTS!J131</f>
        <v>10166/543965</v>
      </c>
      <c r="P131" s="121" t="b">
        <v>1</v>
      </c>
      <c r="Q131" s="121" t="b">
        <v>1</v>
      </c>
      <c r="R131" s="121" t="b">
        <v>1</v>
      </c>
    </row>
    <row r="132" spans="1:18" hidden="1" x14ac:dyDescent="0.25">
      <c r="A132" s="118">
        <v>1</v>
      </c>
      <c r="B132" s="119">
        <v>2</v>
      </c>
      <c r="C132" s="351">
        <f>GRANTS!K132</f>
        <v>400017</v>
      </c>
      <c r="D132" s="121" t="b">
        <v>1</v>
      </c>
      <c r="E132" s="352" t="str">
        <f>RIGHT(GRANTS!D132,4)&amp;"."&amp;GRANTS!N132&amp;"."&amp;GRANTS!L132&amp;"."&amp;$C$5</f>
        <v>3312.PEGrt.I18.Se20</v>
      </c>
      <c r="F132" s="123">
        <f t="shared" ca="1" si="2"/>
        <v>44105</v>
      </c>
      <c r="G132" s="354">
        <f>GRANTS!AB132</f>
        <v>0</v>
      </c>
      <c r="H132" s="125">
        <f t="shared" ca="1" si="3"/>
        <v>44105</v>
      </c>
      <c r="I132" s="126">
        <v>0</v>
      </c>
      <c r="J132" s="352" t="str">
        <f>LEFT(GRANTS!E132,20)&amp;"."&amp;GRANTSPAY!E132</f>
        <v>St Mary's School EN4.3312.PEGrt.I18.Se20</v>
      </c>
      <c r="K132" s="121" t="b">
        <v>1</v>
      </c>
      <c r="L132" s="127" t="s">
        <v>3691</v>
      </c>
      <c r="M132" s="121" t="b">
        <v>1</v>
      </c>
      <c r="N132" s="121" t="s">
        <v>3692</v>
      </c>
      <c r="O132" s="355" t="str">
        <f>GRANTS!J132</f>
        <v>10166/543965</v>
      </c>
      <c r="P132" s="121" t="b">
        <v>1</v>
      </c>
      <c r="Q132" s="121" t="b">
        <v>1</v>
      </c>
      <c r="R132" s="121" t="b">
        <v>1</v>
      </c>
    </row>
    <row r="133" spans="1:18" hidden="1" x14ac:dyDescent="0.25">
      <c r="A133" s="118">
        <v>1</v>
      </c>
      <c r="B133" s="119">
        <v>2</v>
      </c>
      <c r="C133" s="351">
        <f>GRANTS!K133</f>
        <v>400094</v>
      </c>
      <c r="D133" s="121" t="b">
        <v>1</v>
      </c>
      <c r="E133" s="352" t="str">
        <f>RIGHT(GRANTS!D133,4)&amp;"."&amp;GRANTS!N133&amp;"."&amp;GRANTS!L133&amp;"."&amp;$C$5</f>
        <v>3314.PEGrt.I18.Se20</v>
      </c>
      <c r="F133" s="123">
        <f t="shared" ca="1" si="2"/>
        <v>44105</v>
      </c>
      <c r="G133" s="354">
        <f>GRANTS!AB133</f>
        <v>0</v>
      </c>
      <c r="H133" s="125">
        <f t="shared" ca="1" si="3"/>
        <v>44105</v>
      </c>
      <c r="I133" s="126">
        <v>0</v>
      </c>
      <c r="J133" s="352" t="str">
        <f>LEFT(GRANTS!E133,20)&amp;"."&amp;GRANTSPAY!E133</f>
        <v>St Pauls CE Primary,.3314.PEGrt.I18.Se20</v>
      </c>
      <c r="K133" s="121" t="b">
        <v>1</v>
      </c>
      <c r="L133" s="127" t="s">
        <v>3691</v>
      </c>
      <c r="M133" s="121" t="b">
        <v>1</v>
      </c>
      <c r="N133" s="121" t="s">
        <v>3692</v>
      </c>
      <c r="O133" s="355" t="str">
        <f>GRANTS!J133</f>
        <v>10166/543965</v>
      </c>
      <c r="P133" s="121" t="b">
        <v>1</v>
      </c>
      <c r="Q133" s="121" t="b">
        <v>1</v>
      </c>
      <c r="R133" s="121" t="b">
        <v>1</v>
      </c>
    </row>
    <row r="134" spans="1:18" hidden="1" x14ac:dyDescent="0.25">
      <c r="A134" s="118">
        <v>1</v>
      </c>
      <c r="B134" s="119">
        <v>2</v>
      </c>
      <c r="C134" s="351">
        <f>GRANTS!K134</f>
        <v>400006</v>
      </c>
      <c r="D134" s="121" t="b">
        <v>1</v>
      </c>
      <c r="E134" s="352" t="str">
        <f>RIGHT(GRANTS!D134,4)&amp;"."&amp;GRANTS!N134&amp;"."&amp;GRANTS!L134&amp;"."&amp;$C$5</f>
        <v>3313.PEGrt.I18.Se20</v>
      </c>
      <c r="F134" s="123">
        <f t="shared" ca="1" si="2"/>
        <v>44105</v>
      </c>
      <c r="G134" s="354">
        <f>GRANTS!AB134</f>
        <v>0</v>
      </c>
      <c r="H134" s="125">
        <f t="shared" ca="1" si="3"/>
        <v>44105</v>
      </c>
      <c r="I134" s="126">
        <v>0</v>
      </c>
      <c r="J134" s="352" t="str">
        <f>LEFT(GRANTS!E134,20)&amp;"."&amp;GRANTSPAY!E134</f>
        <v>St Paul's School, N1.3313.PEGrt.I18.Se20</v>
      </c>
      <c r="K134" s="121" t="b">
        <v>1</v>
      </c>
      <c r="L134" s="127" t="s">
        <v>3691</v>
      </c>
      <c r="M134" s="121" t="b">
        <v>1</v>
      </c>
      <c r="N134" s="121" t="s">
        <v>3692</v>
      </c>
      <c r="O134" s="355" t="str">
        <f>GRANTS!J134</f>
        <v>10166/543965</v>
      </c>
      <c r="P134" s="121" t="b">
        <v>1</v>
      </c>
      <c r="Q134" s="121" t="b">
        <v>1</v>
      </c>
      <c r="R134" s="121" t="b">
        <v>1</v>
      </c>
    </row>
    <row r="135" spans="1:18" hidden="1" x14ac:dyDescent="0.25">
      <c r="A135" s="118">
        <v>1</v>
      </c>
      <c r="B135" s="119">
        <v>2</v>
      </c>
      <c r="C135" s="351">
        <f>GRANTS!K135</f>
        <v>400037</v>
      </c>
      <c r="D135" s="121" t="b">
        <v>1</v>
      </c>
      <c r="E135" s="352" t="str">
        <f>RIGHT(GRANTS!D135,4)&amp;"."&amp;GRANTS!N135&amp;"."&amp;GRANTS!L135&amp;"."&amp;$C$5</f>
        <v>3507.PEGrt.I18.Se20</v>
      </c>
      <c r="F135" s="123">
        <f t="shared" ca="1" si="2"/>
        <v>44105</v>
      </c>
      <c r="G135" s="354">
        <f>GRANTS!AB135</f>
        <v>0</v>
      </c>
      <c r="H135" s="125">
        <f t="shared" ca="1" si="3"/>
        <v>44105</v>
      </c>
      <c r="I135" s="126">
        <v>0</v>
      </c>
      <c r="J135" s="352" t="str">
        <f>LEFT(GRANTS!E135,20)&amp;"."&amp;GRANTSPAY!E135</f>
        <v>St Theresa's R.C. Pr.3507.PEGrt.I18.Se20</v>
      </c>
      <c r="K135" s="121" t="b">
        <v>1</v>
      </c>
      <c r="L135" s="127" t="s">
        <v>3691</v>
      </c>
      <c r="M135" s="121" t="b">
        <v>1</v>
      </c>
      <c r="N135" s="121" t="s">
        <v>3692</v>
      </c>
      <c r="O135" s="355" t="str">
        <f>GRANTS!J135</f>
        <v>10166/543965</v>
      </c>
      <c r="P135" s="121" t="b">
        <v>1</v>
      </c>
      <c r="Q135" s="121" t="b">
        <v>1</v>
      </c>
      <c r="R135" s="121" t="b">
        <v>1</v>
      </c>
    </row>
    <row r="136" spans="1:18" hidden="1" x14ac:dyDescent="0.25">
      <c r="A136" s="118">
        <v>1</v>
      </c>
      <c r="B136" s="119">
        <v>2</v>
      </c>
      <c r="C136" s="351">
        <f>GRANTS!K136</f>
        <v>400009</v>
      </c>
      <c r="D136" s="121" t="b">
        <v>1</v>
      </c>
      <c r="E136" s="352" t="str">
        <f>RIGHT(GRANTS!D136,4)&amp;"."&amp;GRANTS!N136&amp;"."&amp;GRANTS!L136&amp;"."&amp;$C$5</f>
        <v>3506.PEGrt.I18.Se20</v>
      </c>
      <c r="F136" s="123">
        <f t="shared" ca="1" si="2"/>
        <v>44105</v>
      </c>
      <c r="G136" s="354">
        <f>GRANTS!AB136</f>
        <v>0</v>
      </c>
      <c r="H136" s="125">
        <f t="shared" ca="1" si="3"/>
        <v>44105</v>
      </c>
      <c r="I136" s="126">
        <v>0</v>
      </c>
      <c r="J136" s="352" t="str">
        <f>LEFT(GRANTS!E136,20)&amp;"."&amp;GRANTSPAY!E136</f>
        <v>St Vincent's Catholi.3506.PEGrt.I18.Se20</v>
      </c>
      <c r="K136" s="121" t="b">
        <v>1</v>
      </c>
      <c r="L136" s="127" t="s">
        <v>3691</v>
      </c>
      <c r="M136" s="121" t="b">
        <v>1</v>
      </c>
      <c r="N136" s="121" t="s">
        <v>3692</v>
      </c>
      <c r="O136" s="355" t="str">
        <f>GRANTS!J136</f>
        <v>10166/543965</v>
      </c>
      <c r="P136" s="121" t="b">
        <v>1</v>
      </c>
      <c r="Q136" s="121" t="b">
        <v>1</v>
      </c>
      <c r="R136" s="121" t="b">
        <v>1</v>
      </c>
    </row>
    <row r="137" spans="1:18" hidden="1" x14ac:dyDescent="0.25">
      <c r="A137" s="118">
        <v>1</v>
      </c>
      <c r="B137" s="119">
        <v>2</v>
      </c>
      <c r="C137" s="351">
        <f>GRANTS!K137</f>
        <v>400038</v>
      </c>
      <c r="D137" s="121" t="b">
        <v>1</v>
      </c>
      <c r="E137" s="352" t="str">
        <f>RIGHT(GRANTS!D137,4)&amp;"."&amp;GRANTS!N137&amp;"."&amp;GRANTS!L137&amp;"."&amp;$C$5</f>
        <v>2070.PEGrt.I18.Se20</v>
      </c>
      <c r="F137" s="123">
        <f t="shared" ca="1" si="2"/>
        <v>44105</v>
      </c>
      <c r="G137" s="354">
        <f>GRANTS!AB137</f>
        <v>0</v>
      </c>
      <c r="H137" s="125">
        <f t="shared" ca="1" si="3"/>
        <v>44105</v>
      </c>
      <c r="I137" s="126">
        <v>0</v>
      </c>
      <c r="J137" s="352" t="str">
        <f>LEFT(GRANTS!E137,20)&amp;"."&amp;GRANTSPAY!E137</f>
        <v>Sunnyfields Primary .2070.PEGrt.I18.Se20</v>
      </c>
      <c r="K137" s="121" t="b">
        <v>1</v>
      </c>
      <c r="L137" s="127" t="s">
        <v>3691</v>
      </c>
      <c r="M137" s="121" t="b">
        <v>1</v>
      </c>
      <c r="N137" s="121" t="s">
        <v>3692</v>
      </c>
      <c r="O137" s="355" t="str">
        <f>GRANTS!J137</f>
        <v>10166/543965</v>
      </c>
      <c r="P137" s="121" t="b">
        <v>1</v>
      </c>
      <c r="Q137" s="121" t="b">
        <v>1</v>
      </c>
      <c r="R137" s="121" t="b">
        <v>1</v>
      </c>
    </row>
    <row r="138" spans="1:18" hidden="1" x14ac:dyDescent="0.25">
      <c r="A138" s="118">
        <v>1</v>
      </c>
      <c r="B138" s="119">
        <v>2</v>
      </c>
      <c r="C138" s="351">
        <f>GRANTS!K138</f>
        <v>400100</v>
      </c>
      <c r="D138" s="121" t="b">
        <v>1</v>
      </c>
      <c r="E138" s="352" t="str">
        <f>RIGHT(GRANTS!D138,4)&amp;"."&amp;GRANTS!N138&amp;"."&amp;GRANTS!L138&amp;"."&amp;$C$5</f>
        <v>3316.PEGrt.I18.Se20</v>
      </c>
      <c r="F138" s="123">
        <f t="shared" ca="1" si="2"/>
        <v>44105</v>
      </c>
      <c r="G138" s="354">
        <f>GRANTS!AB138</f>
        <v>0</v>
      </c>
      <c r="H138" s="125">
        <f t="shared" ca="1" si="3"/>
        <v>44105</v>
      </c>
      <c r="I138" s="126">
        <v>0</v>
      </c>
      <c r="J138" s="352" t="str">
        <f>LEFT(GRANTS!E138,20)&amp;"."&amp;GRANTSPAY!E138</f>
        <v>Trent  C of E Primar.3316.PEGrt.I18.Se20</v>
      </c>
      <c r="K138" s="121" t="b">
        <v>1</v>
      </c>
      <c r="L138" s="127" t="s">
        <v>3691</v>
      </c>
      <c r="M138" s="121" t="b">
        <v>1</v>
      </c>
      <c r="N138" s="121" t="s">
        <v>3692</v>
      </c>
      <c r="O138" s="355" t="str">
        <f>GRANTS!J138</f>
        <v>10166/543965</v>
      </c>
      <c r="P138" s="121" t="b">
        <v>1</v>
      </c>
      <c r="Q138" s="121" t="b">
        <v>1</v>
      </c>
      <c r="R138" s="121" t="b">
        <v>1</v>
      </c>
    </row>
    <row r="139" spans="1:18" hidden="1" x14ac:dyDescent="0.25">
      <c r="A139" s="118">
        <v>1</v>
      </c>
      <c r="B139" s="119">
        <v>2</v>
      </c>
      <c r="C139" s="351">
        <f>GRANTS!K139</f>
        <v>400101</v>
      </c>
      <c r="D139" s="121" t="b">
        <v>1</v>
      </c>
      <c r="E139" s="352" t="str">
        <f>RIGHT(GRANTS!D139,4)&amp;"."&amp;GRANTS!N139&amp;"."&amp;GRANTS!L139&amp;"."&amp;$C$5</f>
        <v>2055.PEGrt.I18.Se20</v>
      </c>
      <c r="F139" s="123">
        <f t="shared" ca="1" si="2"/>
        <v>44105</v>
      </c>
      <c r="G139" s="354">
        <f>GRANTS!AB139</f>
        <v>0</v>
      </c>
      <c r="H139" s="125">
        <f t="shared" ca="1" si="3"/>
        <v>44105</v>
      </c>
      <c r="I139" s="126">
        <v>0</v>
      </c>
      <c r="J139" s="352" t="str">
        <f>LEFT(GRANTS!E139,20)&amp;"."&amp;GRANTSPAY!E139</f>
        <v>Tudor School.2055.PEGrt.I18.Se20</v>
      </c>
      <c r="K139" s="121" t="b">
        <v>1</v>
      </c>
      <c r="L139" s="127" t="s">
        <v>3691</v>
      </c>
      <c r="M139" s="121" t="b">
        <v>1</v>
      </c>
      <c r="N139" s="121" t="s">
        <v>3692</v>
      </c>
      <c r="O139" s="355" t="str">
        <f>GRANTS!J139</f>
        <v>10166/543965</v>
      </c>
      <c r="P139" s="121" t="b">
        <v>1</v>
      </c>
      <c r="Q139" s="121" t="b">
        <v>1</v>
      </c>
      <c r="R139" s="121" t="b">
        <v>1</v>
      </c>
    </row>
    <row r="140" spans="1:18" hidden="1" x14ac:dyDescent="0.25">
      <c r="A140" s="118">
        <v>1</v>
      </c>
      <c r="B140" s="119">
        <v>2</v>
      </c>
      <c r="C140" s="351">
        <f>GRANTS!K140</f>
        <v>400053</v>
      </c>
      <c r="D140" s="121" t="b">
        <v>1</v>
      </c>
      <c r="E140" s="352" t="str">
        <f>RIGHT(GRANTS!D140,4)&amp;"."&amp;GRANTS!N140&amp;"."&amp;GRANTS!L140&amp;"."&amp;$C$5</f>
        <v>2057.PEGrt.I18.Se20</v>
      </c>
      <c r="F140" s="123">
        <f t="shared" ca="1" si="2"/>
        <v>44105</v>
      </c>
      <c r="G140" s="354">
        <f>GRANTS!AB140</f>
        <v>0</v>
      </c>
      <c r="H140" s="125">
        <f t="shared" ca="1" si="3"/>
        <v>44105</v>
      </c>
      <c r="I140" s="126">
        <v>0</v>
      </c>
      <c r="J140" s="352" t="str">
        <f>LEFT(GRANTS!E140,20)&amp;"."&amp;GRANTSPAY!E140</f>
        <v>Underhill School.2057.PEGrt.I18.Se20</v>
      </c>
      <c r="K140" s="121" t="b">
        <v>1</v>
      </c>
      <c r="L140" s="127" t="s">
        <v>3691</v>
      </c>
      <c r="M140" s="121" t="b">
        <v>1</v>
      </c>
      <c r="N140" s="121" t="s">
        <v>3692</v>
      </c>
      <c r="O140" s="355" t="str">
        <f>GRANTS!J140</f>
        <v>10166/543965</v>
      </c>
      <c r="P140" s="121" t="b">
        <v>1</v>
      </c>
      <c r="Q140" s="121" t="b">
        <v>1</v>
      </c>
      <c r="R140" s="121" t="b">
        <v>1</v>
      </c>
    </row>
    <row r="141" spans="1:18" hidden="1" x14ac:dyDescent="0.25">
      <c r="A141" s="118">
        <v>1</v>
      </c>
      <c r="B141" s="119">
        <v>2</v>
      </c>
      <c r="C141" s="351">
        <f>GRANTS!K141</f>
        <v>400111</v>
      </c>
      <c r="D141" s="121" t="b">
        <v>1</v>
      </c>
      <c r="E141" s="352" t="str">
        <f>RIGHT(GRANTS!D141,4)&amp;"."&amp;GRANTS!N141&amp;"."&amp;GRANTS!L141&amp;"."&amp;$C$5</f>
        <v>2076.PEGrt.I18.Se20</v>
      </c>
      <c r="F141" s="123">
        <f t="shared" ca="1" si="2"/>
        <v>44105</v>
      </c>
      <c r="G141" s="354">
        <f>GRANTS!AB141</f>
        <v>0</v>
      </c>
      <c r="H141" s="125">
        <f t="shared" ca="1" si="3"/>
        <v>44105</v>
      </c>
      <c r="I141" s="126">
        <v>0</v>
      </c>
      <c r="J141" s="352" t="str">
        <f>LEFT(GRANTS!E141,20)&amp;"."&amp;GRANTSPAY!E141</f>
        <v>Wessex  Gardens Prim.2076.PEGrt.I18.Se20</v>
      </c>
      <c r="K141" s="121" t="b">
        <v>1</v>
      </c>
      <c r="L141" s="127" t="s">
        <v>3691</v>
      </c>
      <c r="M141" s="121" t="b">
        <v>1</v>
      </c>
      <c r="N141" s="121" t="s">
        <v>3692</v>
      </c>
      <c r="O141" s="355" t="str">
        <f>GRANTS!J141</f>
        <v>10166/543965</v>
      </c>
      <c r="P141" s="121" t="b">
        <v>1</v>
      </c>
      <c r="Q141" s="121" t="b">
        <v>1</v>
      </c>
      <c r="R141" s="121" t="b">
        <v>1</v>
      </c>
    </row>
    <row r="142" spans="1:18" hidden="1" x14ac:dyDescent="0.25">
      <c r="A142" s="118">
        <v>1</v>
      </c>
      <c r="B142" s="119">
        <v>2</v>
      </c>
      <c r="C142" s="351">
        <f>GRANTS!K142</f>
        <v>400011</v>
      </c>
      <c r="D142" s="121" t="b">
        <v>1</v>
      </c>
      <c r="E142" s="352" t="str">
        <f>RIGHT(GRANTS!D142,4)&amp;"."&amp;GRANTS!N142&amp;"."&amp;GRANTS!L142&amp;"."&amp;$C$5</f>
        <v>2060.PEGrt.I18.Se20</v>
      </c>
      <c r="F142" s="123">
        <f t="shared" ca="1" si="2"/>
        <v>44105</v>
      </c>
      <c r="G142" s="354">
        <f>GRANTS!AB142</f>
        <v>0</v>
      </c>
      <c r="H142" s="125">
        <f t="shared" ca="1" si="3"/>
        <v>44105</v>
      </c>
      <c r="I142" s="126">
        <v>0</v>
      </c>
      <c r="J142" s="352" t="str">
        <f>LEFT(GRANTS!E142,20)&amp;"."&amp;GRANTSPAY!E142</f>
        <v>Whitings Hill Primar.2060.PEGrt.I18.Se20</v>
      </c>
      <c r="K142" s="121" t="b">
        <v>1</v>
      </c>
      <c r="L142" s="127" t="s">
        <v>3691</v>
      </c>
      <c r="M142" s="121" t="b">
        <v>1</v>
      </c>
      <c r="N142" s="121" t="s">
        <v>3692</v>
      </c>
      <c r="O142" s="355" t="str">
        <f>GRANTS!J142</f>
        <v>10166/543965</v>
      </c>
      <c r="P142" s="121" t="b">
        <v>1</v>
      </c>
      <c r="Q142" s="121" t="b">
        <v>1</v>
      </c>
      <c r="R142" s="121" t="b">
        <v>1</v>
      </c>
    </row>
    <row r="143" spans="1:18" hidden="1" x14ac:dyDescent="0.25">
      <c r="A143" s="118">
        <v>1</v>
      </c>
      <c r="B143" s="119">
        <v>2</v>
      </c>
      <c r="C143" s="351">
        <f>GRANTS!K143</f>
        <v>400117</v>
      </c>
      <c r="D143" s="121" t="b">
        <v>1</v>
      </c>
      <c r="E143" s="352" t="str">
        <f>RIGHT(GRANTS!D143,4)&amp;"."&amp;GRANTS!N143&amp;"."&amp;GRANTS!L143&amp;"."&amp;$C$5</f>
        <v>3518.PEGrt.I18.Se20</v>
      </c>
      <c r="F143" s="123">
        <f t="shared" ca="1" si="2"/>
        <v>44105</v>
      </c>
      <c r="G143" s="354">
        <f>GRANTS!AB143</f>
        <v>0</v>
      </c>
      <c r="H143" s="125">
        <f t="shared" ca="1" si="3"/>
        <v>44105</v>
      </c>
      <c r="I143" s="126">
        <v>0</v>
      </c>
      <c r="J143" s="352" t="str">
        <f>LEFT(GRANTS!E143,20)&amp;"."&amp;GRANTSPAY!E143</f>
        <v>Woodcroft Primary Sc.3518.PEGrt.I18.Se20</v>
      </c>
      <c r="K143" s="121" t="b">
        <v>1</v>
      </c>
      <c r="L143" s="127" t="s">
        <v>3691</v>
      </c>
      <c r="M143" s="121" t="b">
        <v>1</v>
      </c>
      <c r="N143" s="121" t="s">
        <v>3692</v>
      </c>
      <c r="O143" s="355" t="str">
        <f>GRANTS!J143</f>
        <v>10166/543965</v>
      </c>
      <c r="P143" s="121" t="b">
        <v>1</v>
      </c>
      <c r="Q143" s="121" t="b">
        <v>1</v>
      </c>
      <c r="R143" s="121" t="b">
        <v>1</v>
      </c>
    </row>
    <row r="144" spans="1:18" hidden="1" x14ac:dyDescent="0.25">
      <c r="A144" s="118">
        <v>1</v>
      </c>
      <c r="B144" s="119">
        <v>2</v>
      </c>
      <c r="C144" s="351">
        <f>GRANTS!K144</f>
        <v>400004</v>
      </c>
      <c r="D144" s="121" t="b">
        <v>1</v>
      </c>
      <c r="E144" s="352" t="str">
        <f>RIGHT(GRANTS!D144,4)&amp;"."&amp;GRANTS!N144&amp;"."&amp;GRANTS!L144&amp;"."&amp;$C$5</f>
        <v>2054.PEGrt.I18.Se20</v>
      </c>
      <c r="F144" s="123">
        <f t="shared" ca="1" si="2"/>
        <v>44105</v>
      </c>
      <c r="G144" s="354">
        <f>GRANTS!AB144</f>
        <v>0</v>
      </c>
      <c r="H144" s="125">
        <f t="shared" ca="1" si="3"/>
        <v>44105</v>
      </c>
      <c r="I144" s="126">
        <v>0</v>
      </c>
      <c r="J144" s="352" t="str">
        <f>LEFT(GRANTS!E144,20)&amp;"."&amp;GRANTSPAY!E144</f>
        <v>Woodridge  Primary S.2054.PEGrt.I18.Se20</v>
      </c>
      <c r="K144" s="121" t="b">
        <v>1</v>
      </c>
      <c r="L144" s="127" t="s">
        <v>3691</v>
      </c>
      <c r="M144" s="121" t="b">
        <v>1</v>
      </c>
      <c r="N144" s="121" t="s">
        <v>3692</v>
      </c>
      <c r="O144" s="355" t="str">
        <f>GRANTS!J144</f>
        <v>10166/543965</v>
      </c>
      <c r="P144" s="121" t="b">
        <v>1</v>
      </c>
      <c r="Q144" s="121" t="b">
        <v>1</v>
      </c>
      <c r="R144" s="121" t="b">
        <v>1</v>
      </c>
    </row>
    <row r="145" spans="1:18" hidden="1" x14ac:dyDescent="0.25">
      <c r="A145" s="118">
        <v>1</v>
      </c>
      <c r="B145" s="119">
        <v>2</v>
      </c>
      <c r="C145" s="351">
        <f>GRANTS!K145</f>
        <v>400156</v>
      </c>
      <c r="D145" s="121" t="b">
        <v>1</v>
      </c>
      <c r="E145" s="352" t="str">
        <f>RIGHT(GRANTS!D145,4)&amp;"."&amp;GRANTS!N145&amp;"."&amp;GRANTS!L145&amp;"."&amp;$C$5</f>
        <v>1100.PEGrt.I18.Se20</v>
      </c>
      <c r="F145" s="123">
        <f t="shared" ca="1" si="2"/>
        <v>44105</v>
      </c>
      <c r="G145" s="354">
        <f>GRANTS!AB145</f>
        <v>0</v>
      </c>
      <c r="H145" s="125">
        <f t="shared" ca="1" si="3"/>
        <v>44105</v>
      </c>
      <c r="I145" s="126">
        <v>0</v>
      </c>
      <c r="J145" s="352" t="str">
        <f>LEFT(GRANTS!E145,20)&amp;"."&amp;GRANTSPAY!E145</f>
        <v>Pavilion.1100.PEGrt.I18.Se20</v>
      </c>
      <c r="K145" s="121" t="b">
        <v>1</v>
      </c>
      <c r="L145" s="127" t="s">
        <v>3691</v>
      </c>
      <c r="M145" s="121" t="b">
        <v>1</v>
      </c>
      <c r="N145" s="121" t="s">
        <v>3692</v>
      </c>
      <c r="O145" s="355" t="str">
        <f>GRANTS!J145</f>
        <v>10168/543965</v>
      </c>
      <c r="P145" s="121" t="b">
        <v>1</v>
      </c>
      <c r="Q145" s="121" t="b">
        <v>1</v>
      </c>
      <c r="R145" s="121" t="b">
        <v>1</v>
      </c>
    </row>
    <row r="146" spans="1:18" hidden="1" x14ac:dyDescent="0.25">
      <c r="A146" s="118">
        <v>1</v>
      </c>
      <c r="B146" s="119">
        <v>2</v>
      </c>
      <c r="C146" s="351">
        <f>GRANTS!K146</f>
        <v>400034</v>
      </c>
      <c r="D146" s="121" t="b">
        <v>1</v>
      </c>
      <c r="E146" s="352" t="str">
        <f>RIGHT(GRANTS!D146,4)&amp;"."&amp;GRANTS!N146&amp;"."&amp;GRANTS!L146&amp;"."&amp;$C$5</f>
        <v>7005.PEGrt.I18.Se20</v>
      </c>
      <c r="F146" s="123">
        <f t="shared" ca="1" si="2"/>
        <v>44105</v>
      </c>
      <c r="G146" s="354">
        <f>GRANTS!AB146</f>
        <v>0</v>
      </c>
      <c r="H146" s="125">
        <f t="shared" ca="1" si="3"/>
        <v>44105</v>
      </c>
      <c r="I146" s="126">
        <v>0</v>
      </c>
      <c r="J146" s="352" t="str">
        <f>LEFT(GRANTS!E146,20)&amp;"."&amp;GRANTSPAY!E146</f>
        <v>Northway.7005.PEGrt.I18.Se20</v>
      </c>
      <c r="K146" s="121" t="b">
        <v>1</v>
      </c>
      <c r="L146" s="127" t="s">
        <v>3691</v>
      </c>
      <c r="M146" s="121" t="b">
        <v>1</v>
      </c>
      <c r="N146" s="121" t="s">
        <v>3692</v>
      </c>
      <c r="O146" s="355" t="str">
        <f>GRANTS!J146</f>
        <v>10168/543965</v>
      </c>
      <c r="P146" s="121" t="b">
        <v>1</v>
      </c>
      <c r="Q146" s="121" t="b">
        <v>1</v>
      </c>
      <c r="R146" s="121" t="b">
        <v>1</v>
      </c>
    </row>
    <row r="147" spans="1:18" hidden="1" x14ac:dyDescent="0.25">
      <c r="A147" s="118">
        <v>1</v>
      </c>
      <c r="B147" s="119">
        <v>2</v>
      </c>
      <c r="C147" s="351">
        <f>GRANTS!K147</f>
        <v>400091</v>
      </c>
      <c r="D147" s="121" t="b">
        <v>1</v>
      </c>
      <c r="E147" s="352" t="str">
        <f>RIGHT(GRANTS!D147,4)&amp;"."&amp;GRANTS!N147&amp;"."&amp;GRANTS!L147&amp;"."&amp;$C$5</f>
        <v>7009.PEGrt.I18.Se20</v>
      </c>
      <c r="F147" s="123">
        <f t="shared" ca="1" si="2"/>
        <v>44105</v>
      </c>
      <c r="G147" s="354">
        <f>GRANTS!AB147</f>
        <v>0</v>
      </c>
      <c r="H147" s="125">
        <f t="shared" ca="1" si="3"/>
        <v>44105</v>
      </c>
      <c r="I147" s="126">
        <v>0</v>
      </c>
      <c r="J147" s="352" t="str">
        <f>LEFT(GRANTS!E147,20)&amp;"."&amp;GRANTSPAY!E147</f>
        <v>Oakleigh.7009.PEGrt.I18.Se20</v>
      </c>
      <c r="K147" s="121" t="b">
        <v>1</v>
      </c>
      <c r="L147" s="127" t="s">
        <v>3691</v>
      </c>
      <c r="M147" s="121" t="b">
        <v>1</v>
      </c>
      <c r="N147" s="121" t="s">
        <v>3692</v>
      </c>
      <c r="O147" s="355" t="str">
        <f>GRANTS!J147</f>
        <v>10168/543965</v>
      </c>
      <c r="P147" s="121" t="b">
        <v>1</v>
      </c>
      <c r="Q147" s="121" t="b">
        <v>1</v>
      </c>
      <c r="R147" s="121" t="b">
        <v>1</v>
      </c>
    </row>
    <row r="148" spans="1:18" hidden="1" x14ac:dyDescent="0.25">
      <c r="A148" s="118">
        <v>1</v>
      </c>
      <c r="B148" s="119">
        <v>2</v>
      </c>
      <c r="C148" s="351">
        <f>GRANTS!K148</f>
        <v>400135</v>
      </c>
      <c r="D148" s="121" t="b">
        <v>1</v>
      </c>
      <c r="E148" s="352" t="str">
        <f>RIGHT(GRANTS!D148,4)&amp;"."&amp;GRANTS!N148&amp;"."&amp;GRANTS!L148&amp;"."&amp;$C$5</f>
        <v>3521.PEGrt.I18.Se20</v>
      </c>
      <c r="F148" s="123">
        <f t="shared" ca="1" si="2"/>
        <v>44105</v>
      </c>
      <c r="G148" s="354">
        <f>GRANTS!AB148</f>
        <v>0</v>
      </c>
      <c r="H148" s="125">
        <f t="shared" ca="1" si="3"/>
        <v>44105</v>
      </c>
      <c r="I148" s="126">
        <v>0</v>
      </c>
      <c r="J148" s="352" t="str">
        <f>LEFT(GRANTS!E148,20)&amp;"."&amp;GRANTSPAY!E148</f>
        <v>St Mary's &amp; St John'.3521.PEGrt.I18.Se20</v>
      </c>
      <c r="K148" s="121" t="b">
        <v>1</v>
      </c>
      <c r="L148" s="127" t="s">
        <v>3691</v>
      </c>
      <c r="M148" s="121" t="b">
        <v>1</v>
      </c>
      <c r="N148" s="121" t="s">
        <v>3692</v>
      </c>
      <c r="O148" s="355" t="str">
        <f>GRANTS!J148</f>
        <v>11329/543965</v>
      </c>
      <c r="P148" s="121" t="b">
        <v>1</v>
      </c>
      <c r="Q148" s="121" t="b">
        <v>1</v>
      </c>
      <c r="R148" s="121" t="b">
        <v>1</v>
      </c>
    </row>
    <row r="149" spans="1:18" x14ac:dyDescent="0.25">
      <c r="A149" s="118">
        <v>1</v>
      </c>
      <c r="B149" s="119">
        <v>2</v>
      </c>
      <c r="C149" s="351">
        <f>GRANTS!K149</f>
        <v>400125</v>
      </c>
      <c r="D149" s="121" t="b">
        <v>1</v>
      </c>
      <c r="E149" s="352" t="str">
        <f>RIGHT(GRANTS!D149,4)&amp;"."&amp;GRANTS!N149&amp;"."&amp;GRANTS!L149&amp;"."&amp;$C$5</f>
        <v>3520.uifsm.I18.Se20</v>
      </c>
      <c r="F149" s="123">
        <f t="shared" ref="F149:F212" ca="1" si="4">TODAY()</f>
        <v>44105</v>
      </c>
      <c r="G149" s="354">
        <f>GRANTS!AB149</f>
        <v>41799.760000000002</v>
      </c>
      <c r="H149" s="125">
        <f t="shared" ref="H149:H212" ca="1" si="5">F149</f>
        <v>44105</v>
      </c>
      <c r="I149" s="126">
        <v>0</v>
      </c>
      <c r="J149" s="352" t="str">
        <f>LEFT(GRANTS!E149,20)&amp;"."&amp;GRANTSPAY!E149</f>
        <v>Akiva School.3520.uifsm.I18.Se20</v>
      </c>
      <c r="K149" s="121" t="b">
        <v>1</v>
      </c>
      <c r="L149" s="127" t="s">
        <v>3691</v>
      </c>
      <c r="M149" s="121" t="b">
        <v>1</v>
      </c>
      <c r="N149" s="121" t="s">
        <v>3692</v>
      </c>
      <c r="O149" s="355" t="str">
        <f>GRANTS!J149</f>
        <v>10166/543965</v>
      </c>
      <c r="P149" s="121" t="b">
        <v>1</v>
      </c>
      <c r="Q149" s="121" t="b">
        <v>1</v>
      </c>
      <c r="R149" s="121" t="b">
        <v>1</v>
      </c>
    </row>
    <row r="150" spans="1:18" x14ac:dyDescent="0.25">
      <c r="A150" s="118">
        <v>1</v>
      </c>
      <c r="B150" s="119">
        <v>2</v>
      </c>
      <c r="C150" s="351">
        <f>GRANTS!K150</f>
        <v>400069</v>
      </c>
      <c r="D150" s="121" t="b">
        <v>1</v>
      </c>
      <c r="E150" s="352" t="str">
        <f>RIGHT(GRANTS!D150,4)&amp;"."&amp;GRANTS!N150&amp;"."&amp;GRANTS!L150&amp;"."&amp;$C$5</f>
        <v>3300.uifsm.I18.Se20</v>
      </c>
      <c r="F150" s="123">
        <f t="shared" ca="1" si="4"/>
        <v>44105</v>
      </c>
      <c r="G150" s="354">
        <f>GRANTS!AB150</f>
        <v>744.29000000000087</v>
      </c>
      <c r="H150" s="125">
        <f t="shared" ca="1" si="5"/>
        <v>44105</v>
      </c>
      <c r="I150" s="126">
        <v>0</v>
      </c>
      <c r="J150" s="352" t="str">
        <f>LEFT(GRANTS!E150,20)&amp;"."&amp;GRANTSPAY!E150</f>
        <v>All Saints' CE Prima.3300.uifsm.I18.Se20</v>
      </c>
      <c r="K150" s="121" t="b">
        <v>1</v>
      </c>
      <c r="L150" s="127" t="s">
        <v>3691</v>
      </c>
      <c r="M150" s="121" t="b">
        <v>1</v>
      </c>
      <c r="N150" s="121" t="s">
        <v>3692</v>
      </c>
      <c r="O150" s="355" t="str">
        <f>GRANTS!J150</f>
        <v>10166/543965</v>
      </c>
      <c r="P150" s="121" t="b">
        <v>1</v>
      </c>
      <c r="Q150" s="121" t="b">
        <v>1</v>
      </c>
      <c r="R150" s="121" t="b">
        <v>1</v>
      </c>
    </row>
    <row r="151" spans="1:18" x14ac:dyDescent="0.25">
      <c r="A151" s="118">
        <v>1</v>
      </c>
      <c r="B151" s="119">
        <v>2</v>
      </c>
      <c r="C151" s="351">
        <f>GRANTS!K151</f>
        <v>400015</v>
      </c>
      <c r="D151" s="121" t="b">
        <v>1</v>
      </c>
      <c r="E151" s="352" t="str">
        <f>RIGHT(GRANTS!D151,4)&amp;"."&amp;GRANTS!N151&amp;"."&amp;GRANTS!L151&amp;"."&amp;$C$5</f>
        <v>3317.uifsm.I18.Se20</v>
      </c>
      <c r="F151" s="123">
        <f t="shared" ca="1" si="4"/>
        <v>44105</v>
      </c>
      <c r="G151" s="354">
        <f>GRANTS!AB151</f>
        <v>16128.71</v>
      </c>
      <c r="H151" s="125">
        <f t="shared" ca="1" si="5"/>
        <v>44105</v>
      </c>
      <c r="I151" s="126">
        <v>0</v>
      </c>
      <c r="J151" s="352" t="str">
        <f>LEFT(GRANTS!E151,20)&amp;"."&amp;GRANTSPAY!E151</f>
        <v>All Saints' CE Prima.3317.uifsm.I18.Se20</v>
      </c>
      <c r="K151" s="121" t="b">
        <v>1</v>
      </c>
      <c r="L151" s="127" t="s">
        <v>3691</v>
      </c>
      <c r="M151" s="121" t="b">
        <v>1</v>
      </c>
      <c r="N151" s="121" t="s">
        <v>3692</v>
      </c>
      <c r="O151" s="355" t="str">
        <f>GRANTS!J151</f>
        <v>10166/543965</v>
      </c>
      <c r="P151" s="121" t="b">
        <v>1</v>
      </c>
      <c r="Q151" s="121" t="b">
        <v>1</v>
      </c>
      <c r="R151" s="121" t="b">
        <v>1</v>
      </c>
    </row>
    <row r="152" spans="1:18" x14ac:dyDescent="0.25">
      <c r="A152" s="118">
        <v>1</v>
      </c>
      <c r="B152" s="119">
        <v>2</v>
      </c>
      <c r="C152" s="351">
        <f>GRANTS!K152</f>
        <v>400023</v>
      </c>
      <c r="D152" s="121" t="b">
        <v>1</v>
      </c>
      <c r="E152" s="352" t="str">
        <f>RIGHT(GRANTS!D152,4)&amp;"."&amp;GRANTS!N152&amp;"."&amp;GRANTS!L152&amp;"."&amp;$C$5</f>
        <v>3500.uifsm.I18.Se20</v>
      </c>
      <c r="F152" s="123">
        <f t="shared" ca="1" si="4"/>
        <v>44105</v>
      </c>
      <c r="G152" s="354">
        <f>GRANTS!AB152</f>
        <v>23687.709999999995</v>
      </c>
      <c r="H152" s="125">
        <f t="shared" ca="1" si="5"/>
        <v>44105</v>
      </c>
      <c r="I152" s="126">
        <v>0</v>
      </c>
      <c r="J152" s="352" t="str">
        <f>LEFT(GRANTS!E152,20)&amp;"."&amp;GRANTSPAY!E152</f>
        <v>Annunciation Catholi.3500.uifsm.I18.Se20</v>
      </c>
      <c r="K152" s="121" t="b">
        <v>1</v>
      </c>
      <c r="L152" s="127" t="s">
        <v>3691</v>
      </c>
      <c r="M152" s="121" t="b">
        <v>1</v>
      </c>
      <c r="N152" s="121" t="s">
        <v>3692</v>
      </c>
      <c r="O152" s="355" t="str">
        <f>GRANTS!J152</f>
        <v>10166/543965</v>
      </c>
      <c r="P152" s="121" t="b">
        <v>1</v>
      </c>
      <c r="Q152" s="121" t="b">
        <v>1</v>
      </c>
      <c r="R152" s="121" t="b">
        <v>1</v>
      </c>
    </row>
    <row r="153" spans="1:18" x14ac:dyDescent="0.25">
      <c r="A153" s="118">
        <v>1</v>
      </c>
      <c r="B153" s="119">
        <v>2</v>
      </c>
      <c r="C153" s="351">
        <f>GRANTS!K153</f>
        <v>400005</v>
      </c>
      <c r="D153" s="121" t="b">
        <v>1</v>
      </c>
      <c r="E153" s="352" t="str">
        <f>RIGHT(GRANTS!D153,4)&amp;"."&amp;GRANTS!N153&amp;"."&amp;GRANTS!L153&amp;"."&amp;$C$5</f>
        <v>2002.uifsm.I18.Se20</v>
      </c>
      <c r="F153" s="123">
        <f t="shared" ca="1" si="4"/>
        <v>44105</v>
      </c>
      <c r="G153" s="354">
        <f>GRANTS!AB153</f>
        <v>33079.910000000003</v>
      </c>
      <c r="H153" s="125">
        <f t="shared" ca="1" si="5"/>
        <v>44105</v>
      </c>
      <c r="I153" s="126">
        <v>0</v>
      </c>
      <c r="J153" s="352" t="str">
        <f>LEFT(GRANTS!E153,20)&amp;"."&amp;GRANTSPAY!E153</f>
        <v>Barnfield School.2002.uifsm.I18.Se20</v>
      </c>
      <c r="K153" s="121" t="b">
        <v>1</v>
      </c>
      <c r="L153" s="127" t="s">
        <v>3691</v>
      </c>
      <c r="M153" s="121" t="b">
        <v>1</v>
      </c>
      <c r="N153" s="121" t="s">
        <v>3692</v>
      </c>
      <c r="O153" s="355" t="str">
        <f>GRANTS!J153</f>
        <v>10166/543965</v>
      </c>
      <c r="P153" s="121" t="b">
        <v>1</v>
      </c>
      <c r="Q153" s="121" t="b">
        <v>1</v>
      </c>
      <c r="R153" s="121" t="b">
        <v>1</v>
      </c>
    </row>
    <row r="154" spans="1:18" x14ac:dyDescent="0.25">
      <c r="A154" s="118">
        <v>1</v>
      </c>
      <c r="B154" s="119">
        <v>2</v>
      </c>
      <c r="C154" s="351">
        <f>GRANTS!K154</f>
        <v>400070</v>
      </c>
      <c r="D154" s="121" t="b">
        <v>1</v>
      </c>
      <c r="E154" s="352" t="str">
        <f>RIGHT(GRANTS!D154,4)&amp;"."&amp;GRANTS!N154&amp;"."&amp;GRANTS!L154&amp;"."&amp;$C$5</f>
        <v>2079.uifsm.I18.Se20</v>
      </c>
      <c r="F154" s="123">
        <f t="shared" ca="1" si="4"/>
        <v>44105</v>
      </c>
      <c r="G154" s="354">
        <f>GRANTS!AB154</f>
        <v>45484.09</v>
      </c>
      <c r="H154" s="125">
        <f t="shared" ca="1" si="5"/>
        <v>44105</v>
      </c>
      <c r="I154" s="126">
        <v>0</v>
      </c>
      <c r="J154" s="352" t="str">
        <f>LEFT(GRANTS!E154,20)&amp;"."&amp;GRANTSPAY!E154</f>
        <v>Beis Yaakov.2079.uifsm.I18.Se20</v>
      </c>
      <c r="K154" s="121" t="b">
        <v>1</v>
      </c>
      <c r="L154" s="127" t="s">
        <v>3691</v>
      </c>
      <c r="M154" s="121" t="b">
        <v>1</v>
      </c>
      <c r="N154" s="121" t="s">
        <v>3692</v>
      </c>
      <c r="O154" s="355" t="str">
        <f>GRANTS!J154</f>
        <v>10166/543965</v>
      </c>
      <c r="P154" s="121" t="b">
        <v>1</v>
      </c>
      <c r="Q154" s="121" t="b">
        <v>1</v>
      </c>
      <c r="R154" s="121" t="b">
        <v>1</v>
      </c>
    </row>
    <row r="155" spans="1:18" x14ac:dyDescent="0.25">
      <c r="A155" s="118">
        <v>1</v>
      </c>
      <c r="B155" s="119">
        <v>2</v>
      </c>
      <c r="C155" s="351">
        <f>GRANTS!K155</f>
        <v>400150</v>
      </c>
      <c r="D155" s="121" t="b">
        <v>1</v>
      </c>
      <c r="E155" s="352" t="str">
        <f>RIGHT(GRANTS!D155,4)&amp;"."&amp;GRANTS!N155&amp;"."&amp;GRANTS!L155&amp;"."&amp;$C$5</f>
        <v>3524.uifsm.I18.Se20</v>
      </c>
      <c r="F155" s="123">
        <f t="shared" ca="1" si="4"/>
        <v>44105</v>
      </c>
      <c r="G155" s="354">
        <f>GRANTS!AB155</f>
        <v>17126.620000000003</v>
      </c>
      <c r="H155" s="125">
        <f t="shared" ca="1" si="5"/>
        <v>44105</v>
      </c>
      <c r="I155" s="126">
        <v>0</v>
      </c>
      <c r="J155" s="352" t="str">
        <f>LEFT(GRANTS!E155,20)&amp;"."&amp;GRANTSPAY!E155</f>
        <v>Beit Shvidler Primar.3524.uifsm.I18.Se20</v>
      </c>
      <c r="K155" s="121" t="b">
        <v>1</v>
      </c>
      <c r="L155" s="127" t="s">
        <v>3691</v>
      </c>
      <c r="M155" s="121" t="b">
        <v>1</v>
      </c>
      <c r="N155" s="121" t="s">
        <v>3692</v>
      </c>
      <c r="O155" s="355" t="str">
        <f>GRANTS!J155</f>
        <v>10166/543965</v>
      </c>
      <c r="P155" s="121" t="b">
        <v>1</v>
      </c>
      <c r="Q155" s="121" t="b">
        <v>1</v>
      </c>
      <c r="R155" s="121" t="b">
        <v>1</v>
      </c>
    </row>
    <row r="156" spans="1:18" x14ac:dyDescent="0.25">
      <c r="A156" s="118">
        <v>1</v>
      </c>
      <c r="B156" s="119">
        <v>2</v>
      </c>
      <c r="C156" s="351">
        <f>GRANTS!K156</f>
        <v>400051</v>
      </c>
      <c r="D156" s="121" t="b">
        <v>1</v>
      </c>
      <c r="E156" s="352" t="str">
        <f>RIGHT(GRANTS!D156,4)&amp;"."&amp;GRANTS!N156&amp;"."&amp;GRANTS!L156&amp;"."&amp;$C$5</f>
        <v>2003.uifsm.I18.Se20</v>
      </c>
      <c r="F156" s="123">
        <f t="shared" ca="1" si="4"/>
        <v>44105</v>
      </c>
      <c r="G156" s="354">
        <f>GRANTS!AB156</f>
        <v>22594.379999999997</v>
      </c>
      <c r="H156" s="125">
        <f t="shared" ca="1" si="5"/>
        <v>44105</v>
      </c>
      <c r="I156" s="126">
        <v>0</v>
      </c>
      <c r="J156" s="352" t="str">
        <f>LEFT(GRANTS!E156,20)&amp;"."&amp;GRANTSPAY!E156</f>
        <v>Bell Lane Primary Sc.2003.uifsm.I18.Se20</v>
      </c>
      <c r="K156" s="121" t="b">
        <v>1</v>
      </c>
      <c r="L156" s="127" t="s">
        <v>3691</v>
      </c>
      <c r="M156" s="121" t="b">
        <v>1</v>
      </c>
      <c r="N156" s="121" t="s">
        <v>3692</v>
      </c>
      <c r="O156" s="355" t="str">
        <f>GRANTS!J156</f>
        <v>10166/543965</v>
      </c>
      <c r="P156" s="121" t="b">
        <v>1</v>
      </c>
      <c r="Q156" s="121" t="b">
        <v>1</v>
      </c>
      <c r="R156" s="121" t="b">
        <v>1</v>
      </c>
    </row>
    <row r="157" spans="1:18" x14ac:dyDescent="0.25">
      <c r="A157" s="118">
        <v>1</v>
      </c>
      <c r="B157" s="119">
        <v>2</v>
      </c>
      <c r="C157" s="351">
        <f>GRANTS!K157</f>
        <v>400024</v>
      </c>
      <c r="D157" s="121" t="b">
        <v>1</v>
      </c>
      <c r="E157" s="352" t="str">
        <f>RIGHT(GRANTS!D157,4)&amp;"."&amp;GRANTS!N157&amp;"."&amp;GRANTS!L157&amp;"."&amp;$C$5</f>
        <v>3511.uifsm.I18.Se20</v>
      </c>
      <c r="F157" s="123">
        <f t="shared" ca="1" si="4"/>
        <v>44105</v>
      </c>
      <c r="G157" s="354">
        <f>GRANTS!AB157</f>
        <v>26789.62</v>
      </c>
      <c r="H157" s="125">
        <f t="shared" ca="1" si="5"/>
        <v>44105</v>
      </c>
      <c r="I157" s="126">
        <v>0</v>
      </c>
      <c r="J157" s="352" t="str">
        <f>LEFT(GRANTS!E157,20)&amp;"."&amp;GRANTSPAY!E157</f>
        <v>Blessed Dominic Scho.3511.uifsm.I18.Se20</v>
      </c>
      <c r="K157" s="121" t="b">
        <v>1</v>
      </c>
      <c r="L157" s="127" t="s">
        <v>3691</v>
      </c>
      <c r="M157" s="121" t="b">
        <v>1</v>
      </c>
      <c r="N157" s="121" t="s">
        <v>3692</v>
      </c>
      <c r="O157" s="355" t="str">
        <f>GRANTS!J157</f>
        <v>10166/543965</v>
      </c>
      <c r="P157" s="121" t="b">
        <v>1</v>
      </c>
      <c r="Q157" s="121" t="b">
        <v>1</v>
      </c>
      <c r="R157" s="121" t="b">
        <v>1</v>
      </c>
    </row>
    <row r="158" spans="1:18" x14ac:dyDescent="0.25">
      <c r="A158" s="118">
        <v>1</v>
      </c>
      <c r="B158" s="119">
        <v>2</v>
      </c>
      <c r="C158" s="351">
        <f>GRANTS!K158</f>
        <v>400057</v>
      </c>
      <c r="D158" s="121" t="b">
        <v>1</v>
      </c>
      <c r="E158" s="352" t="str">
        <f>RIGHT(GRANTS!D158,4)&amp;"."&amp;GRANTS!N158&amp;"."&amp;GRANTS!L158&amp;"."&amp;$C$5</f>
        <v>2008.uifsm.I18.Se20</v>
      </c>
      <c r="F158" s="123">
        <f t="shared" ca="1" si="4"/>
        <v>44105</v>
      </c>
      <c r="G158" s="354">
        <f>GRANTS!AB158</f>
        <v>57562.14</v>
      </c>
      <c r="H158" s="125">
        <f t="shared" ca="1" si="5"/>
        <v>44105</v>
      </c>
      <c r="I158" s="126">
        <v>0</v>
      </c>
      <c r="J158" s="352" t="str">
        <f>LEFT(GRANTS!E158,20)&amp;"."&amp;GRANTSPAY!E158</f>
        <v>Brookland Infant  &amp; .2008.uifsm.I18.Se20</v>
      </c>
      <c r="K158" s="121" t="b">
        <v>1</v>
      </c>
      <c r="L158" s="127" t="s">
        <v>3691</v>
      </c>
      <c r="M158" s="121" t="b">
        <v>1</v>
      </c>
      <c r="N158" s="121" t="s">
        <v>3692</v>
      </c>
      <c r="O158" s="355" t="str">
        <f>GRANTS!J158</f>
        <v>10166/543965</v>
      </c>
      <c r="P158" s="121" t="b">
        <v>1</v>
      </c>
      <c r="Q158" s="121" t="b">
        <v>1</v>
      </c>
      <c r="R158" s="121" t="b">
        <v>1</v>
      </c>
    </row>
    <row r="159" spans="1:18" x14ac:dyDescent="0.25">
      <c r="A159" s="118">
        <v>1</v>
      </c>
      <c r="B159" s="119">
        <v>2</v>
      </c>
      <c r="C159" s="351">
        <f>GRANTS!K159</f>
        <v>400061</v>
      </c>
      <c r="D159" s="121" t="b">
        <v>1</v>
      </c>
      <c r="E159" s="352" t="str">
        <f>RIGHT(GRANTS!D159,4)&amp;"."&amp;GRANTS!N159&amp;"."&amp;GRANTS!L159&amp;"."&amp;$C$5</f>
        <v>2009.uifsm.I18.Se20</v>
      </c>
      <c r="F159" s="123">
        <f t="shared" ca="1" si="4"/>
        <v>44105</v>
      </c>
      <c r="G159" s="354">
        <f>GRANTS!AB159</f>
        <v>22603.14</v>
      </c>
      <c r="H159" s="125">
        <f t="shared" ca="1" si="5"/>
        <v>44105</v>
      </c>
      <c r="I159" s="126">
        <v>0</v>
      </c>
      <c r="J159" s="352" t="str">
        <f>LEFT(GRANTS!E159,20)&amp;"."&amp;GRANTSPAY!E159</f>
        <v>Brunswick Park Prima.2009.uifsm.I18.Se20</v>
      </c>
      <c r="K159" s="121" t="b">
        <v>1</v>
      </c>
      <c r="L159" s="127" t="s">
        <v>3691</v>
      </c>
      <c r="M159" s="121" t="b">
        <v>1</v>
      </c>
      <c r="N159" s="121" t="s">
        <v>3692</v>
      </c>
      <c r="O159" s="355" t="str">
        <f>GRANTS!J159</f>
        <v>10166/543965</v>
      </c>
      <c r="P159" s="121" t="b">
        <v>1</v>
      </c>
      <c r="Q159" s="121" t="b">
        <v>1</v>
      </c>
      <c r="R159" s="121" t="b">
        <v>1</v>
      </c>
    </row>
    <row r="160" spans="1:18" x14ac:dyDescent="0.25">
      <c r="A160" s="118">
        <v>1</v>
      </c>
      <c r="B160" s="119">
        <v>2</v>
      </c>
      <c r="C160" s="351">
        <f>GRANTS!K160</f>
        <v>400065</v>
      </c>
      <c r="D160" s="121" t="b">
        <v>1</v>
      </c>
      <c r="E160" s="352" t="str">
        <f>RIGHT(GRANTS!D160,4)&amp;"."&amp;GRANTS!N160&amp;"."&amp;GRANTS!L160&amp;"."&amp;$C$5</f>
        <v>2067.uifsm.I18.Se20</v>
      </c>
      <c r="F160" s="123">
        <f t="shared" ca="1" si="4"/>
        <v>44105</v>
      </c>
      <c r="G160" s="354">
        <f>GRANTS!AB160</f>
        <v>22636.620000000003</v>
      </c>
      <c r="H160" s="125">
        <f t="shared" ca="1" si="5"/>
        <v>44105</v>
      </c>
      <c r="I160" s="126">
        <v>0</v>
      </c>
      <c r="J160" s="352" t="str">
        <f>LEFT(GRANTS!E160,20)&amp;"."&amp;GRANTSPAY!E160</f>
        <v>Chalgrove Primary Sc.2067.uifsm.I18.Se20</v>
      </c>
      <c r="K160" s="121" t="b">
        <v>1</v>
      </c>
      <c r="L160" s="127" t="s">
        <v>3691</v>
      </c>
      <c r="M160" s="121" t="b">
        <v>1</v>
      </c>
      <c r="N160" s="121" t="s">
        <v>3692</v>
      </c>
      <c r="O160" s="355" t="str">
        <f>GRANTS!J160</f>
        <v>10166/543965</v>
      </c>
      <c r="P160" s="121" t="b">
        <v>1</v>
      </c>
      <c r="Q160" s="121" t="b">
        <v>1</v>
      </c>
      <c r="R160" s="121" t="b">
        <v>1</v>
      </c>
    </row>
    <row r="161" spans="1:18" x14ac:dyDescent="0.25">
      <c r="A161" s="118">
        <v>1</v>
      </c>
      <c r="B161" s="119">
        <v>2</v>
      </c>
      <c r="C161" s="351">
        <f>GRANTS!K161</f>
        <v>400039</v>
      </c>
      <c r="D161" s="121" t="b">
        <v>1</v>
      </c>
      <c r="E161" s="352" t="str">
        <f>RIGHT(GRANTS!D161,4)&amp;"."&amp;GRANTS!N161&amp;"."&amp;GRANTS!L161&amp;"."&amp;$C$5</f>
        <v>3302.uifsm.I18.Se20</v>
      </c>
      <c r="F161" s="123">
        <f t="shared" ca="1" si="4"/>
        <v>44105</v>
      </c>
      <c r="G161" s="354">
        <f>GRANTS!AB161</f>
        <v>24017.759999999998</v>
      </c>
      <c r="H161" s="125">
        <f t="shared" ca="1" si="5"/>
        <v>44105</v>
      </c>
      <c r="I161" s="126">
        <v>0</v>
      </c>
      <c r="J161" s="352" t="str">
        <f>LEFT(GRANTS!E161,20)&amp;"."&amp;GRANTSPAY!E161</f>
        <v>Christ Church CE Pri.3302.uifsm.I18.Se20</v>
      </c>
      <c r="K161" s="121" t="b">
        <v>1</v>
      </c>
      <c r="L161" s="127" t="s">
        <v>3691</v>
      </c>
      <c r="M161" s="121" t="b">
        <v>1</v>
      </c>
      <c r="N161" s="121" t="s">
        <v>3692</v>
      </c>
      <c r="O161" s="355" t="str">
        <f>GRANTS!J161</f>
        <v>10166/543965</v>
      </c>
      <c r="P161" s="121" t="b">
        <v>1</v>
      </c>
      <c r="Q161" s="121" t="b">
        <v>1</v>
      </c>
      <c r="R161" s="121" t="b">
        <v>1</v>
      </c>
    </row>
    <row r="162" spans="1:18" x14ac:dyDescent="0.25">
      <c r="A162" s="118">
        <v>1</v>
      </c>
      <c r="B162" s="119">
        <v>2</v>
      </c>
      <c r="C162" s="351">
        <f>GRANTS!K162</f>
        <v>400020</v>
      </c>
      <c r="D162" s="121" t="b">
        <v>1</v>
      </c>
      <c r="E162" s="352" t="str">
        <f>RIGHT(GRANTS!D162,4)&amp;"."&amp;GRANTS!N162&amp;"."&amp;GRANTS!L162&amp;"."&amp;$C$5</f>
        <v>2011.uifsm.I18.Se20</v>
      </c>
      <c r="F162" s="123">
        <f t="shared" ca="1" si="4"/>
        <v>44105</v>
      </c>
      <c r="G162" s="354">
        <f>GRANTS!AB162</f>
        <v>16113.38</v>
      </c>
      <c r="H162" s="125">
        <f t="shared" ca="1" si="5"/>
        <v>44105</v>
      </c>
      <c r="I162" s="126">
        <v>0</v>
      </c>
      <c r="J162" s="352" t="str">
        <f>LEFT(GRANTS!E162,20)&amp;"."&amp;GRANTSPAY!E162</f>
        <v>Church Hill Primary .2011.uifsm.I18.Se20</v>
      </c>
      <c r="K162" s="121" t="b">
        <v>1</v>
      </c>
      <c r="L162" s="127" t="s">
        <v>3691</v>
      </c>
      <c r="M162" s="121" t="b">
        <v>1</v>
      </c>
      <c r="N162" s="121" t="s">
        <v>3692</v>
      </c>
      <c r="O162" s="355" t="str">
        <f>GRANTS!J162</f>
        <v>10166/543965</v>
      </c>
      <c r="P162" s="121" t="b">
        <v>1</v>
      </c>
      <c r="Q162" s="121" t="b">
        <v>1</v>
      </c>
      <c r="R162" s="121" t="b">
        <v>1</v>
      </c>
    </row>
    <row r="163" spans="1:18" x14ac:dyDescent="0.25">
      <c r="A163" s="118">
        <v>1</v>
      </c>
      <c r="B163" s="119">
        <v>2</v>
      </c>
      <c r="C163" s="351">
        <f>GRANTS!K163</f>
        <v>400050</v>
      </c>
      <c r="D163" s="121" t="b">
        <v>1</v>
      </c>
      <c r="E163" s="352" t="str">
        <f>RIGHT(GRANTS!D163,4)&amp;"."&amp;GRANTS!N163&amp;"."&amp;GRANTS!L163&amp;"."&amp;$C$5</f>
        <v>2014.uifsm.I18.Se20</v>
      </c>
      <c r="F163" s="123">
        <f t="shared" ca="1" si="4"/>
        <v>44105</v>
      </c>
      <c r="G163" s="354">
        <f>GRANTS!AB163</f>
        <v>50859.71</v>
      </c>
      <c r="H163" s="125">
        <f t="shared" ca="1" si="5"/>
        <v>44105</v>
      </c>
      <c r="I163" s="126">
        <v>0</v>
      </c>
      <c r="J163" s="352" t="str">
        <f>LEFT(GRANTS!E163,20)&amp;"."&amp;GRANTSPAY!E163</f>
        <v>Colindale School.2014.uifsm.I18.Se20</v>
      </c>
      <c r="K163" s="121" t="b">
        <v>1</v>
      </c>
      <c r="L163" s="127" t="s">
        <v>3691</v>
      </c>
      <c r="M163" s="121" t="b">
        <v>1</v>
      </c>
      <c r="N163" s="121" t="s">
        <v>3692</v>
      </c>
      <c r="O163" s="355" t="str">
        <f>GRANTS!J163</f>
        <v>10166/543965</v>
      </c>
      <c r="P163" s="121" t="b">
        <v>1</v>
      </c>
      <c r="Q163" s="121" t="b">
        <v>1</v>
      </c>
      <c r="R163" s="121" t="b">
        <v>1</v>
      </c>
    </row>
    <row r="164" spans="1:18" x14ac:dyDescent="0.25">
      <c r="A164" s="118">
        <v>1</v>
      </c>
      <c r="B164" s="119">
        <v>2</v>
      </c>
      <c r="C164" s="351">
        <f>GRANTS!K164</f>
        <v>400059</v>
      </c>
      <c r="D164" s="121" t="b">
        <v>1</v>
      </c>
      <c r="E164" s="352" t="str">
        <f>RIGHT(GRANTS!D164,4)&amp;"."&amp;GRANTS!N164&amp;"."&amp;GRANTS!L164&amp;"."&amp;$C$5</f>
        <v>2015.uifsm.I18.Se20</v>
      </c>
      <c r="F164" s="123">
        <f t="shared" ca="1" si="4"/>
        <v>44105</v>
      </c>
      <c r="G164" s="354">
        <f>GRANTS!AB164</f>
        <v>16001.140000000001</v>
      </c>
      <c r="H164" s="125">
        <f t="shared" ca="1" si="5"/>
        <v>44105</v>
      </c>
      <c r="I164" s="126">
        <v>0</v>
      </c>
      <c r="J164" s="352" t="str">
        <f>LEFT(GRANTS!E164,20)&amp;"."&amp;GRANTSPAY!E164</f>
        <v>Coppetts Wood.2015.uifsm.I18.Se20</v>
      </c>
      <c r="K164" s="121" t="b">
        <v>1</v>
      </c>
      <c r="L164" s="127" t="s">
        <v>3691</v>
      </c>
      <c r="M164" s="121" t="b">
        <v>1</v>
      </c>
      <c r="N164" s="121" t="s">
        <v>3692</v>
      </c>
      <c r="O164" s="355" t="str">
        <f>GRANTS!J164</f>
        <v>10166/543965</v>
      </c>
      <c r="P164" s="121" t="b">
        <v>1</v>
      </c>
      <c r="Q164" s="121" t="b">
        <v>1</v>
      </c>
      <c r="R164" s="121" t="b">
        <v>1</v>
      </c>
    </row>
    <row r="165" spans="1:18" x14ac:dyDescent="0.25">
      <c r="A165" s="118">
        <v>1</v>
      </c>
      <c r="B165" s="119">
        <v>2</v>
      </c>
      <c r="C165" s="351">
        <f>GRANTS!K165</f>
        <v>400049</v>
      </c>
      <c r="D165" s="121" t="b">
        <v>1</v>
      </c>
      <c r="E165" s="352" t="str">
        <f>RIGHT(GRANTS!D165,4)&amp;"."&amp;GRANTS!N165&amp;"."&amp;GRANTS!L165&amp;"."&amp;$C$5</f>
        <v>2016.uifsm.I18.Se20</v>
      </c>
      <c r="F165" s="123">
        <f t="shared" ca="1" si="4"/>
        <v>44105</v>
      </c>
      <c r="G165" s="354">
        <f>GRANTS!AB165</f>
        <v>17698.290000000005</v>
      </c>
      <c r="H165" s="125">
        <f t="shared" ca="1" si="5"/>
        <v>44105</v>
      </c>
      <c r="I165" s="126">
        <v>0</v>
      </c>
      <c r="J165" s="352" t="str">
        <f>LEFT(GRANTS!E165,20)&amp;"."&amp;GRANTSPAY!E165</f>
        <v>Courtland School.2016.uifsm.I18.Se20</v>
      </c>
      <c r="K165" s="121" t="b">
        <v>1</v>
      </c>
      <c r="L165" s="127" t="s">
        <v>3691</v>
      </c>
      <c r="M165" s="121" t="b">
        <v>1</v>
      </c>
      <c r="N165" s="121" t="s">
        <v>3692</v>
      </c>
      <c r="O165" s="355" t="str">
        <f>GRANTS!J165</f>
        <v>10166/543965</v>
      </c>
      <c r="P165" s="121" t="b">
        <v>1</v>
      </c>
      <c r="Q165" s="121" t="b">
        <v>1</v>
      </c>
      <c r="R165" s="121" t="b">
        <v>1</v>
      </c>
    </row>
    <row r="166" spans="1:18" x14ac:dyDescent="0.25">
      <c r="A166" s="118">
        <v>1</v>
      </c>
      <c r="B166" s="119">
        <v>2</v>
      </c>
      <c r="C166" s="351">
        <f>GRANTS!K166</f>
        <v>400080</v>
      </c>
      <c r="D166" s="121" t="b">
        <v>1</v>
      </c>
      <c r="E166" s="352" t="str">
        <f>RIGHT(GRANTS!D166,4)&amp;"."&amp;GRANTS!N166&amp;"."&amp;GRANTS!L166&amp;"."&amp;$C$5</f>
        <v>2017.uifsm.I18.Se20</v>
      </c>
      <c r="F166" s="123">
        <f t="shared" ca="1" si="4"/>
        <v>44105</v>
      </c>
      <c r="G166" s="354">
        <f>GRANTS!AB166</f>
        <v>34215.379999999997</v>
      </c>
      <c r="H166" s="125">
        <f t="shared" ca="1" si="5"/>
        <v>44105</v>
      </c>
      <c r="I166" s="126">
        <v>0</v>
      </c>
      <c r="J166" s="352" t="str">
        <f>LEFT(GRANTS!E166,20)&amp;"."&amp;GRANTSPAY!E166</f>
        <v>Cromer Road Primary .2017.uifsm.I18.Se20</v>
      </c>
      <c r="K166" s="121" t="b">
        <v>1</v>
      </c>
      <c r="L166" s="127" t="s">
        <v>3691</v>
      </c>
      <c r="M166" s="121" t="b">
        <v>1</v>
      </c>
      <c r="N166" s="121" t="s">
        <v>3692</v>
      </c>
      <c r="O166" s="355" t="str">
        <f>GRANTS!J166</f>
        <v>10166/543965</v>
      </c>
      <c r="P166" s="121" t="b">
        <v>1</v>
      </c>
      <c r="Q166" s="121" t="b">
        <v>1</v>
      </c>
      <c r="R166" s="121" t="b">
        <v>1</v>
      </c>
    </row>
    <row r="167" spans="1:18" x14ac:dyDescent="0.25">
      <c r="A167" s="118">
        <v>1</v>
      </c>
      <c r="B167" s="119">
        <v>2</v>
      </c>
      <c r="C167" s="351">
        <f>GRANTS!K167</f>
        <v>400105</v>
      </c>
      <c r="D167" s="121" t="b">
        <v>1</v>
      </c>
      <c r="E167" s="352" t="str">
        <f>RIGHT(GRANTS!D167,4)&amp;"."&amp;GRANTS!N167&amp;"."&amp;GRANTS!L167&amp;"."&amp;$C$5</f>
        <v>2073.uifsm.I18.Se20</v>
      </c>
      <c r="F167" s="123">
        <f t="shared" ca="1" si="4"/>
        <v>44105</v>
      </c>
      <c r="G167" s="354">
        <f>GRANTS!AB167</f>
        <v>58593.760000000002</v>
      </c>
      <c r="H167" s="125">
        <f t="shared" ca="1" si="5"/>
        <v>44105</v>
      </c>
      <c r="I167" s="126">
        <v>0</v>
      </c>
      <c r="J167" s="352" t="str">
        <f>LEFT(GRANTS!E167,20)&amp;"."&amp;GRANTSPAY!E167</f>
        <v>Danegrove JMI School.2073.uifsm.I18.Se20</v>
      </c>
      <c r="K167" s="121" t="b">
        <v>1</v>
      </c>
      <c r="L167" s="127" t="s">
        <v>3691</v>
      </c>
      <c r="M167" s="121" t="b">
        <v>1</v>
      </c>
      <c r="N167" s="121" t="s">
        <v>3692</v>
      </c>
      <c r="O167" s="355" t="str">
        <f>GRANTS!J167</f>
        <v>10166/543965</v>
      </c>
      <c r="P167" s="121" t="b">
        <v>1</v>
      </c>
      <c r="Q167" s="121" t="b">
        <v>1</v>
      </c>
      <c r="R167" s="121" t="b">
        <v>1</v>
      </c>
    </row>
    <row r="168" spans="1:18" x14ac:dyDescent="0.25">
      <c r="A168" s="118">
        <v>1</v>
      </c>
      <c r="B168" s="119">
        <v>2</v>
      </c>
      <c r="C168" s="351">
        <f>GRANTS!K168</f>
        <v>400036</v>
      </c>
      <c r="D168" s="121" t="b">
        <v>1</v>
      </c>
      <c r="E168" s="352" t="str">
        <f>RIGHT(GRANTS!D168,4)&amp;"."&amp;GRANTS!N168&amp;"."&amp;GRANTS!L168&amp;"."&amp;$C$5</f>
        <v>2019.uifsm.I18.Se20</v>
      </c>
      <c r="F168" s="123">
        <f t="shared" ca="1" si="4"/>
        <v>44105</v>
      </c>
      <c r="G168" s="354">
        <f>GRANTS!AB168</f>
        <v>30351.239999999998</v>
      </c>
      <c r="H168" s="125">
        <f t="shared" ca="1" si="5"/>
        <v>44105</v>
      </c>
      <c r="I168" s="126">
        <v>0</v>
      </c>
      <c r="J168" s="352" t="str">
        <f>LEFT(GRANTS!E168,20)&amp;"."&amp;GRANTSPAY!E168</f>
        <v>Deansbrook Infant Sc.2019.uifsm.I18.Se20</v>
      </c>
      <c r="K168" s="121" t="b">
        <v>1</v>
      </c>
      <c r="L168" s="127" t="s">
        <v>3691</v>
      </c>
      <c r="M168" s="121" t="b">
        <v>1</v>
      </c>
      <c r="N168" s="121" t="s">
        <v>3692</v>
      </c>
      <c r="O168" s="355" t="str">
        <f>GRANTS!J168</f>
        <v>10166/543965</v>
      </c>
      <c r="P168" s="121" t="b">
        <v>1</v>
      </c>
      <c r="Q168" s="121" t="b">
        <v>1</v>
      </c>
      <c r="R168" s="121" t="b">
        <v>1</v>
      </c>
    </row>
    <row r="169" spans="1:18" x14ac:dyDescent="0.25">
      <c r="A169" s="118">
        <v>1</v>
      </c>
      <c r="B169" s="119">
        <v>2</v>
      </c>
      <c r="C169" s="351">
        <f>GRANTS!K169</f>
        <v>400042</v>
      </c>
      <c r="D169" s="121" t="b">
        <v>1</v>
      </c>
      <c r="E169" s="352" t="str">
        <f>RIGHT(GRANTS!D169,4)&amp;"."&amp;GRANTS!N169&amp;"."&amp;GRANTS!L169&amp;"."&amp;$C$5</f>
        <v>2021.uifsm.I18.Se20</v>
      </c>
      <c r="F169" s="123">
        <f t="shared" ca="1" si="4"/>
        <v>44105</v>
      </c>
      <c r="G169" s="354">
        <f>GRANTS!AB169</f>
        <v>23589.860000000004</v>
      </c>
      <c r="H169" s="125">
        <f t="shared" ca="1" si="5"/>
        <v>44105</v>
      </c>
      <c r="I169" s="126">
        <v>0</v>
      </c>
      <c r="J169" s="352" t="str">
        <f>LEFT(GRANTS!E169,20)&amp;"."&amp;GRANTSPAY!E169</f>
        <v>Dollis Primary Schoo.2021.uifsm.I18.Se20</v>
      </c>
      <c r="K169" s="121" t="b">
        <v>1</v>
      </c>
      <c r="L169" s="127" t="s">
        <v>3691</v>
      </c>
      <c r="M169" s="121" t="b">
        <v>1</v>
      </c>
      <c r="N169" s="121" t="s">
        <v>3692</v>
      </c>
      <c r="O169" s="355" t="str">
        <f>GRANTS!J169</f>
        <v>10166/543965</v>
      </c>
      <c r="P169" s="121" t="b">
        <v>1</v>
      </c>
      <c r="Q169" s="121" t="b">
        <v>1</v>
      </c>
      <c r="R169" s="121" t="b">
        <v>1</v>
      </c>
    </row>
    <row r="170" spans="1:18" x14ac:dyDescent="0.25">
      <c r="A170" s="118">
        <v>1</v>
      </c>
      <c r="B170" s="119">
        <v>2</v>
      </c>
      <c r="C170" s="351">
        <f>GRANTS!K170</f>
        <v>400159</v>
      </c>
      <c r="D170" s="121" t="b">
        <v>1</v>
      </c>
      <c r="E170" s="352" t="str">
        <f>RIGHT(GRANTS!D170,4)&amp;"."&amp;GRANTS!N170&amp;"."&amp;GRANTS!L170&amp;"."&amp;$C$5</f>
        <v>2023.uifsm.I18.Se20</v>
      </c>
      <c r="F170" s="123">
        <f t="shared" ca="1" si="4"/>
        <v>44105</v>
      </c>
      <c r="G170" s="354">
        <f>GRANTS!AB170</f>
        <v>21091.53</v>
      </c>
      <c r="H170" s="125">
        <f t="shared" ca="1" si="5"/>
        <v>44105</v>
      </c>
      <c r="I170" s="126">
        <v>0</v>
      </c>
      <c r="J170" s="352" t="str">
        <f>LEFT(GRANTS!E170,20)&amp;"."&amp;GRANTSPAY!E170</f>
        <v>Edgware Primary Scho.2023.uifsm.I18.Se20</v>
      </c>
      <c r="K170" s="121" t="b">
        <v>1</v>
      </c>
      <c r="L170" s="127" t="s">
        <v>3691</v>
      </c>
      <c r="M170" s="121" t="b">
        <v>1</v>
      </c>
      <c r="N170" s="121" t="s">
        <v>3692</v>
      </c>
      <c r="O170" s="355" t="str">
        <f>GRANTS!J170</f>
        <v>10166/543965</v>
      </c>
      <c r="P170" s="121" t="b">
        <v>1</v>
      </c>
      <c r="Q170" s="121" t="b">
        <v>1</v>
      </c>
      <c r="R170" s="121" t="b">
        <v>1</v>
      </c>
    </row>
    <row r="171" spans="1:18" x14ac:dyDescent="0.25">
      <c r="A171" s="118">
        <v>1</v>
      </c>
      <c r="B171" s="119">
        <v>2</v>
      </c>
      <c r="C171" s="351">
        <f>GRANTS!K171</f>
        <v>400047</v>
      </c>
      <c r="D171" s="121" t="b">
        <v>1</v>
      </c>
      <c r="E171" s="352" t="str">
        <f>RIGHT(GRANTS!D171,4)&amp;"."&amp;GRANTS!N171&amp;"."&amp;GRANTS!L171&amp;"."&amp;$C$5</f>
        <v>2024.uifsm.I18.Se20</v>
      </c>
      <c r="F171" s="123">
        <f t="shared" ca="1" si="4"/>
        <v>44105</v>
      </c>
      <c r="G171" s="354">
        <f>GRANTS!AB171</f>
        <v>12928.759999999998</v>
      </c>
      <c r="H171" s="125">
        <f t="shared" ca="1" si="5"/>
        <v>44105</v>
      </c>
      <c r="I171" s="126">
        <v>0</v>
      </c>
      <c r="J171" s="352" t="str">
        <f>LEFT(GRANTS!E171,20)&amp;"."&amp;GRANTSPAY!E171</f>
        <v>Fairway Primary Scho.2024.uifsm.I18.Se20</v>
      </c>
      <c r="K171" s="121" t="b">
        <v>1</v>
      </c>
      <c r="L171" s="127" t="s">
        <v>3691</v>
      </c>
      <c r="M171" s="121" t="b">
        <v>1</v>
      </c>
      <c r="N171" s="121" t="s">
        <v>3692</v>
      </c>
      <c r="O171" s="355" t="str">
        <f>GRANTS!J171</f>
        <v>10166/543965</v>
      </c>
      <c r="P171" s="121" t="b">
        <v>1</v>
      </c>
      <c r="Q171" s="121" t="b">
        <v>1</v>
      </c>
      <c r="R171" s="121" t="b">
        <v>1</v>
      </c>
    </row>
    <row r="172" spans="1:18" x14ac:dyDescent="0.25">
      <c r="A172" s="118">
        <v>1</v>
      </c>
      <c r="B172" s="119">
        <v>2</v>
      </c>
      <c r="C172" s="351">
        <f>GRANTS!K172</f>
        <v>400001</v>
      </c>
      <c r="D172" s="121" t="b">
        <v>1</v>
      </c>
      <c r="E172" s="352" t="str">
        <f>RIGHT(GRANTS!D172,4)&amp;"."&amp;GRANTS!N172&amp;"."&amp;GRANTS!L172&amp;"."&amp;$C$5</f>
        <v>2025.uifsm.I18.Se20</v>
      </c>
      <c r="F172" s="123">
        <f t="shared" ca="1" si="4"/>
        <v>44105</v>
      </c>
      <c r="G172" s="354">
        <f>GRANTS!AB172</f>
        <v>26510.76</v>
      </c>
      <c r="H172" s="125">
        <f t="shared" ca="1" si="5"/>
        <v>44105</v>
      </c>
      <c r="I172" s="126">
        <v>0</v>
      </c>
      <c r="J172" s="352" t="str">
        <f>LEFT(GRANTS!E172,20)&amp;"."&amp;GRANTSPAY!E172</f>
        <v>Foulds.2025.uifsm.I18.Se20</v>
      </c>
      <c r="K172" s="121" t="b">
        <v>1</v>
      </c>
      <c r="L172" s="127" t="s">
        <v>3691</v>
      </c>
      <c r="M172" s="121" t="b">
        <v>1</v>
      </c>
      <c r="N172" s="121" t="s">
        <v>3692</v>
      </c>
      <c r="O172" s="355" t="str">
        <f>GRANTS!J172</f>
        <v>10166/543965</v>
      </c>
      <c r="P172" s="121" t="b">
        <v>1</v>
      </c>
      <c r="Q172" s="121" t="b">
        <v>1</v>
      </c>
      <c r="R172" s="121" t="b">
        <v>1</v>
      </c>
    </row>
    <row r="173" spans="1:18" x14ac:dyDescent="0.25">
      <c r="A173" s="118">
        <v>1</v>
      </c>
      <c r="B173" s="119">
        <v>2</v>
      </c>
      <c r="C173" s="351">
        <f>GRANTS!K173</f>
        <v>400082</v>
      </c>
      <c r="D173" s="121" t="b">
        <v>1</v>
      </c>
      <c r="E173" s="352" t="str">
        <f>RIGHT(GRANTS!D173,4)&amp;"."&amp;GRANTS!N173&amp;"."&amp;GRANTS!L173&amp;"."&amp;$C$5</f>
        <v>2026.uifsm.I18.Se20</v>
      </c>
      <c r="F173" s="123">
        <f t="shared" ca="1" si="4"/>
        <v>44105</v>
      </c>
      <c r="G173" s="354">
        <f>GRANTS!AB173</f>
        <v>40416.47</v>
      </c>
      <c r="H173" s="125">
        <f t="shared" ca="1" si="5"/>
        <v>44105</v>
      </c>
      <c r="I173" s="126">
        <v>0</v>
      </c>
      <c r="J173" s="352" t="str">
        <f>LEFT(GRANTS!E173,20)&amp;"."&amp;GRANTSPAY!E173</f>
        <v>Frith Manor School.2026.uifsm.I18.Se20</v>
      </c>
      <c r="K173" s="121" t="b">
        <v>1</v>
      </c>
      <c r="L173" s="127" t="s">
        <v>3691</v>
      </c>
      <c r="M173" s="121" t="b">
        <v>1</v>
      </c>
      <c r="N173" s="121" t="s">
        <v>3692</v>
      </c>
      <c r="O173" s="355" t="str">
        <f>GRANTS!J173</f>
        <v>10166/543965</v>
      </c>
      <c r="P173" s="121" t="b">
        <v>1</v>
      </c>
      <c r="Q173" s="121" t="b">
        <v>1</v>
      </c>
      <c r="R173" s="121" t="b">
        <v>1</v>
      </c>
    </row>
    <row r="174" spans="1:18" x14ac:dyDescent="0.25">
      <c r="A174" s="118">
        <v>1</v>
      </c>
      <c r="B174" s="119">
        <v>2</v>
      </c>
      <c r="C174" s="351">
        <f>GRANTS!K174</f>
        <v>400067</v>
      </c>
      <c r="D174" s="121" t="b">
        <v>1</v>
      </c>
      <c r="E174" s="352" t="str">
        <f>RIGHT(GRANTS!D174,4)&amp;"."&amp;GRANTS!N174&amp;"."&amp;GRANTS!L174&amp;"."&amp;$C$5</f>
        <v>2028.uifsm.I18.Se20</v>
      </c>
      <c r="F174" s="123">
        <f t="shared" ca="1" si="4"/>
        <v>44105</v>
      </c>
      <c r="G174" s="354">
        <f>GRANTS!AB174</f>
        <v>42242.86</v>
      </c>
      <c r="H174" s="125">
        <f t="shared" ca="1" si="5"/>
        <v>44105</v>
      </c>
      <c r="I174" s="126">
        <v>0</v>
      </c>
      <c r="J174" s="352" t="str">
        <f>LEFT(GRANTS!E174,20)&amp;"."&amp;GRANTSPAY!E174</f>
        <v>Garden Suburb Infant.2028.uifsm.I18.Se20</v>
      </c>
      <c r="K174" s="121" t="b">
        <v>1</v>
      </c>
      <c r="L174" s="127" t="s">
        <v>3691</v>
      </c>
      <c r="M174" s="121" t="b">
        <v>1</v>
      </c>
      <c r="N174" s="121" t="s">
        <v>3692</v>
      </c>
      <c r="O174" s="355" t="str">
        <f>GRANTS!J174</f>
        <v>10166/543965</v>
      </c>
      <c r="P174" s="121" t="b">
        <v>1</v>
      </c>
      <c r="Q174" s="121" t="b">
        <v>1</v>
      </c>
      <c r="R174" s="121" t="b">
        <v>1</v>
      </c>
    </row>
    <row r="175" spans="1:18" x14ac:dyDescent="0.25">
      <c r="A175" s="118">
        <v>1</v>
      </c>
      <c r="B175" s="119">
        <v>2</v>
      </c>
      <c r="C175" s="351">
        <f>GRANTS!K175</f>
        <v>400035</v>
      </c>
      <c r="D175" s="121" t="b">
        <v>1</v>
      </c>
      <c r="E175" s="352" t="str">
        <f>RIGHT(GRANTS!D175,4)&amp;"."&amp;GRANTS!N175&amp;"."&amp;GRANTS!L175&amp;"."&amp;$C$5</f>
        <v>2029.uifsm.I18.Se20</v>
      </c>
      <c r="F175" s="123">
        <f t="shared" ca="1" si="4"/>
        <v>44105</v>
      </c>
      <c r="G175" s="354">
        <f>GRANTS!AB175</f>
        <v>26579.38</v>
      </c>
      <c r="H175" s="125">
        <f t="shared" ca="1" si="5"/>
        <v>44105</v>
      </c>
      <c r="I175" s="126">
        <v>0</v>
      </c>
      <c r="J175" s="352" t="str">
        <f>LEFT(GRANTS!E175,20)&amp;"."&amp;GRANTSPAY!E175</f>
        <v>Goldbeaters Primary .2029.uifsm.I18.Se20</v>
      </c>
      <c r="K175" s="121" t="b">
        <v>1</v>
      </c>
      <c r="L175" s="127" t="s">
        <v>3691</v>
      </c>
      <c r="M175" s="121" t="b">
        <v>1</v>
      </c>
      <c r="N175" s="121" t="s">
        <v>3692</v>
      </c>
      <c r="O175" s="355" t="str">
        <f>GRANTS!J175</f>
        <v>10166/543965</v>
      </c>
      <c r="P175" s="121" t="b">
        <v>1</v>
      </c>
      <c r="Q175" s="121" t="b">
        <v>1</v>
      </c>
      <c r="R175" s="121" t="b">
        <v>1</v>
      </c>
    </row>
    <row r="176" spans="1:18" x14ac:dyDescent="0.25">
      <c r="A176" s="118">
        <v>1</v>
      </c>
      <c r="B176" s="119">
        <v>2</v>
      </c>
      <c r="C176" s="351">
        <f>GRANTS!K176</f>
        <v>400108</v>
      </c>
      <c r="D176" s="121" t="b">
        <v>1</v>
      </c>
      <c r="E176" s="352" t="str">
        <f>RIGHT(GRANTS!D176,4)&amp;"."&amp;GRANTS!N176&amp;"."&amp;GRANTS!L176&amp;"."&amp;$C$5</f>
        <v>3516.uifsm.I18.Se20</v>
      </c>
      <c r="F176" s="123">
        <f t="shared" ca="1" si="4"/>
        <v>44105</v>
      </c>
      <c r="G176" s="354">
        <f>GRANTS!AB176</f>
        <v>17050</v>
      </c>
      <c r="H176" s="125">
        <f t="shared" ca="1" si="5"/>
        <v>44105</v>
      </c>
      <c r="I176" s="126">
        <v>0</v>
      </c>
      <c r="J176" s="352" t="str">
        <f>LEFT(GRANTS!E176,20)&amp;"."&amp;GRANTSPAY!E176</f>
        <v>Hasmonean Primary Sc.3516.uifsm.I18.Se20</v>
      </c>
      <c r="K176" s="121" t="b">
        <v>1</v>
      </c>
      <c r="L176" s="127" t="s">
        <v>3691</v>
      </c>
      <c r="M176" s="121" t="b">
        <v>1</v>
      </c>
      <c r="N176" s="121" t="s">
        <v>3692</v>
      </c>
      <c r="O176" s="355" t="str">
        <f>GRANTS!J176</f>
        <v>10166/543965</v>
      </c>
      <c r="P176" s="121" t="b">
        <v>1</v>
      </c>
      <c r="Q176" s="121" t="b">
        <v>1</v>
      </c>
      <c r="R176" s="121" t="b">
        <v>1</v>
      </c>
    </row>
    <row r="177" spans="1:18" x14ac:dyDescent="0.25">
      <c r="A177" s="118">
        <v>1</v>
      </c>
      <c r="B177" s="119">
        <v>2</v>
      </c>
      <c r="C177" s="351">
        <f>GRANTS!K177</f>
        <v>400026</v>
      </c>
      <c r="D177" s="121" t="b">
        <v>1</v>
      </c>
      <c r="E177" s="352" t="str">
        <f>RIGHT(GRANTS!D177,4)&amp;"."&amp;GRANTS!N177&amp;"."&amp;GRANTS!L177&amp;"."&amp;$C$5</f>
        <v>2031.uifsm.I18.Se20</v>
      </c>
      <c r="F177" s="123">
        <f t="shared" ca="1" si="4"/>
        <v>44105</v>
      </c>
      <c r="G177" s="354">
        <f>GRANTS!AB177</f>
        <v>12611.859999999999</v>
      </c>
      <c r="H177" s="125">
        <f t="shared" ca="1" si="5"/>
        <v>44105</v>
      </c>
      <c r="I177" s="126">
        <v>0</v>
      </c>
      <c r="J177" s="352" t="str">
        <f>LEFT(GRANTS!E177,20)&amp;"."&amp;GRANTSPAY!E177</f>
        <v>Hollickwood JMI Scho.2031.uifsm.I18.Se20</v>
      </c>
      <c r="K177" s="121" t="b">
        <v>1</v>
      </c>
      <c r="L177" s="127" t="s">
        <v>3691</v>
      </c>
      <c r="M177" s="121" t="b">
        <v>1</v>
      </c>
      <c r="N177" s="121" t="s">
        <v>3692</v>
      </c>
      <c r="O177" s="355" t="str">
        <f>GRANTS!J177</f>
        <v>10166/543965</v>
      </c>
      <c r="P177" s="121" t="b">
        <v>1</v>
      </c>
      <c r="Q177" s="121" t="b">
        <v>1</v>
      </c>
      <c r="R177" s="121" t="b">
        <v>1</v>
      </c>
    </row>
    <row r="178" spans="1:18" x14ac:dyDescent="0.25">
      <c r="A178" s="118">
        <v>1</v>
      </c>
      <c r="B178" s="119">
        <v>2</v>
      </c>
      <c r="C178" s="351">
        <f>GRANTS!K178</f>
        <v>400084</v>
      </c>
      <c r="D178" s="121" t="b">
        <v>1</v>
      </c>
      <c r="E178" s="352" t="str">
        <f>RIGHT(GRANTS!D178,4)&amp;"."&amp;GRANTS!N178&amp;"."&amp;GRANTS!L178&amp;"."&amp;$C$5</f>
        <v>2032.uifsm.I18.Se20</v>
      </c>
      <c r="F178" s="123">
        <f t="shared" ca="1" si="4"/>
        <v>44105</v>
      </c>
      <c r="G178" s="354">
        <f>GRANTS!AB178</f>
        <v>41118.759999999995</v>
      </c>
      <c r="H178" s="125">
        <f t="shared" ca="1" si="5"/>
        <v>44105</v>
      </c>
      <c r="I178" s="126">
        <v>0</v>
      </c>
      <c r="J178" s="352" t="str">
        <f>LEFT(GRANTS!E178,20)&amp;"."&amp;GRANTSPAY!E178</f>
        <v>Holly Park School.2032.uifsm.I18.Se20</v>
      </c>
      <c r="K178" s="121" t="b">
        <v>1</v>
      </c>
      <c r="L178" s="127" t="s">
        <v>3691</v>
      </c>
      <c r="M178" s="121" t="b">
        <v>1</v>
      </c>
      <c r="N178" s="121" t="s">
        <v>3692</v>
      </c>
      <c r="O178" s="355" t="str">
        <f>GRANTS!J178</f>
        <v>10166/543965</v>
      </c>
      <c r="P178" s="121" t="b">
        <v>1</v>
      </c>
      <c r="Q178" s="121" t="b">
        <v>1</v>
      </c>
      <c r="R178" s="121" t="b">
        <v>1</v>
      </c>
    </row>
    <row r="179" spans="1:18" x14ac:dyDescent="0.25">
      <c r="A179" s="118">
        <v>1</v>
      </c>
      <c r="B179" s="119">
        <v>2</v>
      </c>
      <c r="C179" s="351">
        <f>GRANTS!K179</f>
        <v>400008</v>
      </c>
      <c r="D179" s="121" t="b">
        <v>1</v>
      </c>
      <c r="E179" s="352" t="str">
        <f>RIGHT(GRANTS!D179,4)&amp;"."&amp;GRANTS!N179&amp;"."&amp;GRANTS!L179&amp;"."&amp;$C$5</f>
        <v>3304.uifsm.I18.Se20</v>
      </c>
      <c r="F179" s="123">
        <f t="shared" ca="1" si="4"/>
        <v>44105</v>
      </c>
      <c r="G179" s="354">
        <f>GRANTS!AB179</f>
        <v>13716.140000000001</v>
      </c>
      <c r="H179" s="125">
        <f t="shared" ca="1" si="5"/>
        <v>44105</v>
      </c>
      <c r="I179" s="126">
        <v>0</v>
      </c>
      <c r="J179" s="352" t="str">
        <f>LEFT(GRANTS!E179,20)&amp;"."&amp;GRANTSPAY!E179</f>
        <v>Holy Trinity School.3304.uifsm.I18.Se20</v>
      </c>
      <c r="K179" s="121" t="b">
        <v>1</v>
      </c>
      <c r="L179" s="127" t="s">
        <v>3691</v>
      </c>
      <c r="M179" s="121" t="b">
        <v>1</v>
      </c>
      <c r="N179" s="121" t="s">
        <v>3692</v>
      </c>
      <c r="O179" s="355" t="str">
        <f>GRANTS!J179</f>
        <v>10166/543965</v>
      </c>
      <c r="P179" s="121" t="b">
        <v>1</v>
      </c>
      <c r="Q179" s="121" t="b">
        <v>1</v>
      </c>
      <c r="R179" s="121" t="b">
        <v>1</v>
      </c>
    </row>
    <row r="180" spans="1:18" x14ac:dyDescent="0.25">
      <c r="A180" s="118">
        <v>1</v>
      </c>
      <c r="B180" s="119">
        <v>2</v>
      </c>
      <c r="C180" s="351">
        <f>GRANTS!K180</f>
        <v>400046</v>
      </c>
      <c r="D180" s="121" t="b">
        <v>1</v>
      </c>
      <c r="E180" s="352" t="str">
        <f>RIGHT(GRANTS!D180,4)&amp;"."&amp;GRANTS!N180&amp;"."&amp;GRANTS!L180&amp;"."&amp;$C$5</f>
        <v>2036.uifsm.I18.Se20</v>
      </c>
      <c r="F180" s="123">
        <f t="shared" ca="1" si="4"/>
        <v>44105</v>
      </c>
      <c r="G180" s="354">
        <f>GRANTS!AB180</f>
        <v>12296.53</v>
      </c>
      <c r="H180" s="125">
        <f t="shared" ca="1" si="5"/>
        <v>44105</v>
      </c>
      <c r="I180" s="126">
        <v>0</v>
      </c>
      <c r="J180" s="352" t="str">
        <f>LEFT(GRANTS!E180,20)&amp;"."&amp;GRANTSPAY!E180</f>
        <v>Livingstone School.2036.uifsm.I18.Se20</v>
      </c>
      <c r="K180" s="121" t="b">
        <v>1</v>
      </c>
      <c r="L180" s="127" t="s">
        <v>3691</v>
      </c>
      <c r="M180" s="121" t="b">
        <v>1</v>
      </c>
      <c r="N180" s="121" t="s">
        <v>3692</v>
      </c>
      <c r="O180" s="355" t="str">
        <f>GRANTS!J180</f>
        <v>10166/543965</v>
      </c>
      <c r="P180" s="121" t="b">
        <v>1</v>
      </c>
      <c r="Q180" s="121" t="b">
        <v>1</v>
      </c>
      <c r="R180" s="121" t="b">
        <v>1</v>
      </c>
    </row>
    <row r="181" spans="1:18" x14ac:dyDescent="0.25">
      <c r="A181" s="118">
        <v>1</v>
      </c>
      <c r="B181" s="119">
        <v>2</v>
      </c>
      <c r="C181" s="351">
        <f>GRANTS!K181</f>
        <v>400030</v>
      </c>
      <c r="D181" s="121" t="b">
        <v>1</v>
      </c>
      <c r="E181" s="352" t="str">
        <f>RIGHT(GRANTS!D181,4)&amp;"."&amp;GRANTS!N181&amp;"."&amp;GRANTS!L181&amp;"."&amp;$C$5</f>
        <v>2037.uifsm.I18.Se20</v>
      </c>
      <c r="F181" s="123">
        <f t="shared" ca="1" si="4"/>
        <v>44105</v>
      </c>
      <c r="G181" s="354">
        <f>GRANTS!AB181</f>
        <v>14646.47</v>
      </c>
      <c r="H181" s="125">
        <f t="shared" ca="1" si="5"/>
        <v>44105</v>
      </c>
      <c r="I181" s="126">
        <v>0</v>
      </c>
      <c r="J181" s="352" t="str">
        <f>LEFT(GRANTS!E181,20)&amp;"."&amp;GRANTSPAY!E181</f>
        <v>Manorside Primary Sc.2037.uifsm.I18.Se20</v>
      </c>
      <c r="K181" s="121" t="b">
        <v>1</v>
      </c>
      <c r="L181" s="127" t="s">
        <v>3691</v>
      </c>
      <c r="M181" s="121" t="b">
        <v>1</v>
      </c>
      <c r="N181" s="121" t="s">
        <v>3692</v>
      </c>
      <c r="O181" s="355" t="str">
        <f>GRANTS!J181</f>
        <v>10166/543965</v>
      </c>
      <c r="P181" s="121" t="b">
        <v>1</v>
      </c>
      <c r="Q181" s="121" t="b">
        <v>1</v>
      </c>
      <c r="R181" s="121" t="b">
        <v>1</v>
      </c>
    </row>
    <row r="182" spans="1:18" x14ac:dyDescent="0.25">
      <c r="A182" s="118">
        <v>1</v>
      </c>
      <c r="B182" s="119">
        <v>2</v>
      </c>
      <c r="C182" s="351">
        <f>GRANTS!K182</f>
        <v>400130</v>
      </c>
      <c r="D182" s="121" t="b">
        <v>1</v>
      </c>
      <c r="E182" s="352" t="str">
        <f>RIGHT(GRANTS!D182,4)&amp;"."&amp;GRANTS!N182&amp;"."&amp;GRANTS!L182&amp;"."&amp;$C$5</f>
        <v>3523.uifsm.I18.Se20</v>
      </c>
      <c r="F182" s="123">
        <f t="shared" ca="1" si="4"/>
        <v>44105</v>
      </c>
      <c r="G182" s="354">
        <f>GRANTS!AB182</f>
        <v>42492.14</v>
      </c>
      <c r="H182" s="125">
        <f t="shared" ca="1" si="5"/>
        <v>44105</v>
      </c>
      <c r="I182" s="126">
        <v>0</v>
      </c>
      <c r="J182" s="352" t="str">
        <f>LEFT(GRANTS!E182,20)&amp;"."&amp;GRANTSPAY!E182</f>
        <v>Martin Primary Schoo.3523.uifsm.I18.Se20</v>
      </c>
      <c r="K182" s="121" t="b">
        <v>1</v>
      </c>
      <c r="L182" s="127" t="s">
        <v>3691</v>
      </c>
      <c r="M182" s="121" t="b">
        <v>1</v>
      </c>
      <c r="N182" s="121" t="s">
        <v>3692</v>
      </c>
      <c r="O182" s="355" t="str">
        <f>GRANTS!J182</f>
        <v>10166/543965</v>
      </c>
      <c r="P182" s="121" t="b">
        <v>1</v>
      </c>
      <c r="Q182" s="121" t="b">
        <v>1</v>
      </c>
      <c r="R182" s="121" t="b">
        <v>1</v>
      </c>
    </row>
    <row r="183" spans="1:18" x14ac:dyDescent="0.25">
      <c r="A183" s="118">
        <v>1</v>
      </c>
      <c r="B183" s="119">
        <v>2</v>
      </c>
      <c r="C183" s="351">
        <f>GRANTS!K183</f>
        <v>400112</v>
      </c>
      <c r="D183" s="121" t="b">
        <v>1</v>
      </c>
      <c r="E183" s="352" t="str">
        <f>RIGHT(GRANTS!D183,4)&amp;"."&amp;GRANTS!N183&amp;"."&amp;GRANTS!L183&amp;"."&amp;$C$5</f>
        <v>5948.uifsm.I18.Se20</v>
      </c>
      <c r="F183" s="123">
        <f t="shared" ca="1" si="4"/>
        <v>44105</v>
      </c>
      <c r="G183" s="354">
        <f>GRANTS!AB183</f>
        <v>20429.29</v>
      </c>
      <c r="H183" s="125">
        <f t="shared" ca="1" si="5"/>
        <v>44105</v>
      </c>
      <c r="I183" s="126">
        <v>0</v>
      </c>
      <c r="J183" s="352" t="str">
        <f>LEFT(GRANTS!E183,20)&amp;"."&amp;GRANTSPAY!E183</f>
        <v>Mathilda Marks-Kenne.5948.uifsm.I18.Se20</v>
      </c>
      <c r="K183" s="121" t="b">
        <v>1</v>
      </c>
      <c r="L183" s="127" t="s">
        <v>3691</v>
      </c>
      <c r="M183" s="121" t="b">
        <v>1</v>
      </c>
      <c r="N183" s="121" t="s">
        <v>3692</v>
      </c>
      <c r="O183" s="355" t="str">
        <f>GRANTS!J183</f>
        <v>10166/543965</v>
      </c>
      <c r="P183" s="121" t="b">
        <v>1</v>
      </c>
      <c r="Q183" s="121" t="b">
        <v>1</v>
      </c>
      <c r="R183" s="121" t="b">
        <v>1</v>
      </c>
    </row>
    <row r="184" spans="1:18" x14ac:dyDescent="0.25">
      <c r="A184" s="118">
        <v>1</v>
      </c>
      <c r="B184" s="119">
        <v>2</v>
      </c>
      <c r="C184" s="351">
        <f>GRANTS!K184</f>
        <v>400110</v>
      </c>
      <c r="D184" s="121" t="b">
        <v>1</v>
      </c>
      <c r="E184" s="352" t="str">
        <f>RIGHT(GRANTS!D184,4)&amp;"."&amp;GRANTS!N184&amp;"."&amp;GRANTS!L184&amp;"."&amp;$C$5</f>
        <v>5949.uifsm.I18.Se20</v>
      </c>
      <c r="F184" s="123">
        <f t="shared" ca="1" si="4"/>
        <v>44105</v>
      </c>
      <c r="G184" s="354">
        <f>GRANTS!AB184</f>
        <v>36566.47</v>
      </c>
      <c r="H184" s="125">
        <f t="shared" ca="1" si="5"/>
        <v>44105</v>
      </c>
      <c r="I184" s="126">
        <v>0</v>
      </c>
      <c r="J184" s="352" t="str">
        <f>LEFT(GRANTS!E184,20)&amp;"."&amp;GRANTSPAY!E184</f>
        <v>Menorah Foundation S.5949.uifsm.I18.Se20</v>
      </c>
      <c r="K184" s="121" t="b">
        <v>1</v>
      </c>
      <c r="L184" s="127" t="s">
        <v>3691</v>
      </c>
      <c r="M184" s="121" t="b">
        <v>1</v>
      </c>
      <c r="N184" s="121" t="s">
        <v>3692</v>
      </c>
      <c r="O184" s="355" t="str">
        <f>GRANTS!J184</f>
        <v>10166/543965</v>
      </c>
      <c r="P184" s="121" t="b">
        <v>1</v>
      </c>
      <c r="Q184" s="121" t="b">
        <v>1</v>
      </c>
      <c r="R184" s="121" t="b">
        <v>1</v>
      </c>
    </row>
    <row r="185" spans="1:18" x14ac:dyDescent="0.25">
      <c r="A185" s="118">
        <v>1</v>
      </c>
      <c r="B185" s="119">
        <v>2</v>
      </c>
      <c r="C185" s="351">
        <f>GRANTS!K185</f>
        <v>400007</v>
      </c>
      <c r="D185" s="121" t="b">
        <v>1</v>
      </c>
      <c r="E185" s="352" t="str">
        <f>RIGHT(GRANTS!D185,4)&amp;"."&amp;GRANTS!N185&amp;"."&amp;GRANTS!L185&amp;"."&amp;$C$5</f>
        <v>3513.uifsm.I18.Se20</v>
      </c>
      <c r="F185" s="123">
        <f t="shared" ca="1" si="4"/>
        <v>44105</v>
      </c>
      <c r="G185" s="354">
        <f>GRANTS!AB185</f>
        <v>32759.089999999997</v>
      </c>
      <c r="H185" s="125">
        <f t="shared" ca="1" si="5"/>
        <v>44105</v>
      </c>
      <c r="I185" s="126">
        <v>0</v>
      </c>
      <c r="J185" s="352" t="str">
        <f>LEFT(GRANTS!E185,20)&amp;"."&amp;GRANTSPAY!E185</f>
        <v>Menorah Primary Scho.3513.uifsm.I18.Se20</v>
      </c>
      <c r="K185" s="121" t="b">
        <v>1</v>
      </c>
      <c r="L185" s="127" t="s">
        <v>3691</v>
      </c>
      <c r="M185" s="121" t="b">
        <v>1</v>
      </c>
      <c r="N185" s="121" t="s">
        <v>3692</v>
      </c>
      <c r="O185" s="355" t="str">
        <f>GRANTS!J185</f>
        <v>10166/543965</v>
      </c>
      <c r="P185" s="121" t="b">
        <v>1</v>
      </c>
      <c r="Q185" s="121" t="b">
        <v>1</v>
      </c>
      <c r="R185" s="121" t="b">
        <v>1</v>
      </c>
    </row>
    <row r="186" spans="1:18" x14ac:dyDescent="0.25">
      <c r="A186" s="118">
        <v>1</v>
      </c>
      <c r="B186" s="119">
        <v>2</v>
      </c>
      <c r="C186" s="351">
        <f>GRANTS!K186</f>
        <v>400086</v>
      </c>
      <c r="D186" s="121" t="b">
        <v>1</v>
      </c>
      <c r="E186" s="352" t="str">
        <f>RIGHT(GRANTS!D186,4)&amp;"."&amp;GRANTS!N186&amp;"."&amp;GRANTS!L186&amp;"."&amp;$C$5</f>
        <v>3305.uifsm.I18.Se20</v>
      </c>
      <c r="F186" s="123">
        <f t="shared" ca="1" si="4"/>
        <v>44105</v>
      </c>
      <c r="G186" s="354">
        <f>GRANTS!AB186</f>
        <v>9353.3799999999992</v>
      </c>
      <c r="H186" s="125">
        <f t="shared" ca="1" si="5"/>
        <v>44105</v>
      </c>
      <c r="I186" s="126">
        <v>0</v>
      </c>
      <c r="J186" s="352" t="str">
        <f>LEFT(GRANTS!E186,20)&amp;"."&amp;GRANTSPAY!E186</f>
        <v>Monken Hadley C E Pr.3305.uifsm.I18.Se20</v>
      </c>
      <c r="K186" s="121" t="b">
        <v>1</v>
      </c>
      <c r="L186" s="127" t="s">
        <v>3691</v>
      </c>
      <c r="M186" s="121" t="b">
        <v>1</v>
      </c>
      <c r="N186" s="121" t="s">
        <v>3692</v>
      </c>
      <c r="O186" s="355" t="str">
        <f>GRANTS!J186</f>
        <v>10166/543965</v>
      </c>
      <c r="P186" s="121" t="b">
        <v>1</v>
      </c>
      <c r="Q186" s="121" t="b">
        <v>1</v>
      </c>
      <c r="R186" s="121" t="b">
        <v>1</v>
      </c>
    </row>
    <row r="187" spans="1:18" x14ac:dyDescent="0.25">
      <c r="A187" s="118">
        <v>1</v>
      </c>
      <c r="B187" s="119">
        <v>2</v>
      </c>
      <c r="C187" s="351">
        <f>GRANTS!K187</f>
        <v>400048</v>
      </c>
      <c r="D187" s="121" t="b">
        <v>1</v>
      </c>
      <c r="E187" s="352" t="str">
        <f>RIGHT(GRANTS!D187,4)&amp;"."&amp;GRANTS!N187&amp;"."&amp;GRANTS!L187&amp;"."&amp;$C$5</f>
        <v>2042.uifsm.I18.Se20</v>
      </c>
      <c r="F187" s="123">
        <f t="shared" ca="1" si="4"/>
        <v>44105</v>
      </c>
      <c r="G187" s="354">
        <f>GRANTS!AB187</f>
        <v>36216.47</v>
      </c>
      <c r="H187" s="125">
        <f t="shared" ca="1" si="5"/>
        <v>44105</v>
      </c>
      <c r="I187" s="126">
        <v>0</v>
      </c>
      <c r="J187" s="352" t="str">
        <f>LEFT(GRANTS!E187,20)&amp;"."&amp;GRANTSPAY!E187</f>
        <v>Monkfrith School.2042.uifsm.I18.Se20</v>
      </c>
      <c r="K187" s="121" t="b">
        <v>1</v>
      </c>
      <c r="L187" s="127" t="s">
        <v>3691</v>
      </c>
      <c r="M187" s="121" t="b">
        <v>1</v>
      </c>
      <c r="N187" s="121" t="s">
        <v>3692</v>
      </c>
      <c r="O187" s="355" t="str">
        <f>GRANTS!J187</f>
        <v>10166/543965</v>
      </c>
      <c r="P187" s="121" t="b">
        <v>1</v>
      </c>
      <c r="Q187" s="121" t="b">
        <v>1</v>
      </c>
      <c r="R187" s="121" t="b">
        <v>1</v>
      </c>
    </row>
    <row r="188" spans="1:18" x14ac:dyDescent="0.25">
      <c r="A188" s="118">
        <v>1</v>
      </c>
      <c r="B188" s="119">
        <v>2</v>
      </c>
      <c r="C188" s="351">
        <f>GRANTS!K188</f>
        <v>400087</v>
      </c>
      <c r="D188" s="121" t="b">
        <v>1</v>
      </c>
      <c r="E188" s="352" t="str">
        <f>RIGHT(GRANTS!D188,4)&amp;"."&amp;GRANTS!N188&amp;"."&amp;GRANTS!L188&amp;"."&amp;$C$5</f>
        <v>2044.uifsm.I18.Se20</v>
      </c>
      <c r="F188" s="123">
        <f t="shared" ca="1" si="4"/>
        <v>44105</v>
      </c>
      <c r="G188" s="354">
        <f>GRANTS!AB188</f>
        <v>62053.91</v>
      </c>
      <c r="H188" s="125">
        <f t="shared" ca="1" si="5"/>
        <v>44105</v>
      </c>
      <c r="I188" s="126">
        <v>0</v>
      </c>
      <c r="J188" s="352" t="str">
        <f>LEFT(GRANTS!E188,20)&amp;"."&amp;GRANTSPAY!E188</f>
        <v>Moss Hall Infant Sch.2044.uifsm.I18.Se20</v>
      </c>
      <c r="K188" s="121" t="b">
        <v>1</v>
      </c>
      <c r="L188" s="127" t="s">
        <v>3691</v>
      </c>
      <c r="M188" s="121" t="b">
        <v>1</v>
      </c>
      <c r="N188" s="121" t="s">
        <v>3692</v>
      </c>
      <c r="O188" s="355" t="str">
        <f>GRANTS!J188</f>
        <v>10166/543965</v>
      </c>
      <c r="P188" s="121" t="b">
        <v>1</v>
      </c>
      <c r="Q188" s="121" t="b">
        <v>1</v>
      </c>
      <c r="R188" s="121" t="b">
        <v>1</v>
      </c>
    </row>
    <row r="189" spans="1:18" x14ac:dyDescent="0.25">
      <c r="A189" s="118">
        <v>1</v>
      </c>
      <c r="B189" s="119">
        <v>2</v>
      </c>
      <c r="C189" s="351">
        <f>GRANTS!K189</f>
        <v>158733</v>
      </c>
      <c r="D189" s="121" t="b">
        <v>1</v>
      </c>
      <c r="E189" s="352" t="str">
        <f>RIGHT(GRANTS!D189,4)&amp;"."&amp;GRANTS!N189&amp;"."&amp;GRANTS!L189&amp;"."&amp;$C$5</f>
        <v>2053.uifsm.I18.Se20</v>
      </c>
      <c r="F189" s="123">
        <f t="shared" ca="1" si="4"/>
        <v>44105</v>
      </c>
      <c r="G189" s="354">
        <f>GRANTS!AB189</f>
        <v>29909.53</v>
      </c>
      <c r="H189" s="125">
        <f t="shared" ca="1" si="5"/>
        <v>44105</v>
      </c>
      <c r="I189" s="126">
        <v>0</v>
      </c>
      <c r="J189" s="352" t="str">
        <f>LEFT(GRANTS!E189,20)&amp;"."&amp;GRANTSPAY!E189</f>
        <v>Noam Primary School.2053.uifsm.I18.Se20</v>
      </c>
      <c r="K189" s="121" t="b">
        <v>1</v>
      </c>
      <c r="L189" s="127" t="s">
        <v>3691</v>
      </c>
      <c r="M189" s="121" t="b">
        <v>1</v>
      </c>
      <c r="N189" s="121" t="s">
        <v>3692</v>
      </c>
      <c r="O189" s="355" t="str">
        <f>GRANTS!J189</f>
        <v>10166/543965</v>
      </c>
      <c r="P189" s="121" t="b">
        <v>1</v>
      </c>
      <c r="Q189" s="121" t="b">
        <v>1</v>
      </c>
      <c r="R189" s="121" t="b">
        <v>1</v>
      </c>
    </row>
    <row r="190" spans="1:18" x14ac:dyDescent="0.25">
      <c r="A190" s="118">
        <v>1</v>
      </c>
      <c r="B190" s="119">
        <v>2</v>
      </c>
      <c r="C190" s="351">
        <f>GRANTS!K190</f>
        <v>400089</v>
      </c>
      <c r="D190" s="121" t="b">
        <v>1</v>
      </c>
      <c r="E190" s="352" t="str">
        <f>RIGHT(GRANTS!D190,4)&amp;"."&amp;GRANTS!N190&amp;"."&amp;GRANTS!L190&amp;"."&amp;$C$5</f>
        <v>2045.uifsm.I18.Se20</v>
      </c>
      <c r="F190" s="123">
        <f t="shared" ca="1" si="4"/>
        <v>44105</v>
      </c>
      <c r="G190" s="354">
        <f>GRANTS!AB190</f>
        <v>18435.47</v>
      </c>
      <c r="H190" s="125">
        <f t="shared" ca="1" si="5"/>
        <v>44105</v>
      </c>
      <c r="I190" s="126">
        <v>0</v>
      </c>
      <c r="J190" s="352" t="str">
        <f>LEFT(GRANTS!E190,20)&amp;"."&amp;GRANTSPAY!E190</f>
        <v>Northside School.2045.uifsm.I18.Se20</v>
      </c>
      <c r="K190" s="121" t="b">
        <v>1</v>
      </c>
      <c r="L190" s="127" t="s">
        <v>3691</v>
      </c>
      <c r="M190" s="121" t="b">
        <v>1</v>
      </c>
      <c r="N190" s="121" t="s">
        <v>3692</v>
      </c>
      <c r="O190" s="355" t="str">
        <f>GRANTS!J190</f>
        <v>10166/543965</v>
      </c>
      <c r="P190" s="121" t="b">
        <v>1</v>
      </c>
      <c r="Q190" s="121" t="b">
        <v>1</v>
      </c>
      <c r="R190" s="121" t="b">
        <v>1</v>
      </c>
    </row>
    <row r="191" spans="1:18" x14ac:dyDescent="0.25">
      <c r="A191" s="118">
        <v>1</v>
      </c>
      <c r="B191" s="119">
        <v>2</v>
      </c>
      <c r="C191" s="351">
        <f>GRANTS!K191</f>
        <v>400113</v>
      </c>
      <c r="D191" s="121" t="b">
        <v>1</v>
      </c>
      <c r="E191" s="352" t="str">
        <f>RIGHT(GRANTS!D191,4)&amp;"."&amp;GRANTS!N191&amp;"."&amp;GRANTS!L191&amp;"."&amp;$C$5</f>
        <v>2077.uifsm.I18.Se20</v>
      </c>
      <c r="F191" s="123">
        <f t="shared" ca="1" si="4"/>
        <v>44105</v>
      </c>
      <c r="G191" s="354">
        <f>GRANTS!AB191</f>
        <v>57856.14</v>
      </c>
      <c r="H191" s="125">
        <f t="shared" ca="1" si="5"/>
        <v>44105</v>
      </c>
      <c r="I191" s="126">
        <v>0</v>
      </c>
      <c r="J191" s="352" t="str">
        <f>LEFT(GRANTS!E191,20)&amp;"."&amp;GRANTSPAY!E191</f>
        <v>Orion Primary School.2077.uifsm.I18.Se20</v>
      </c>
      <c r="K191" s="121" t="b">
        <v>1</v>
      </c>
      <c r="L191" s="127" t="s">
        <v>3691</v>
      </c>
      <c r="M191" s="121" t="b">
        <v>1</v>
      </c>
      <c r="N191" s="121" t="s">
        <v>3692</v>
      </c>
      <c r="O191" s="355" t="str">
        <f>GRANTS!J191</f>
        <v>10166/543965</v>
      </c>
      <c r="P191" s="121" t="b">
        <v>1</v>
      </c>
      <c r="Q191" s="121" t="b">
        <v>1</v>
      </c>
      <c r="R191" s="121" t="b">
        <v>1</v>
      </c>
    </row>
    <row r="192" spans="1:18" x14ac:dyDescent="0.25">
      <c r="A192" s="118">
        <v>1</v>
      </c>
      <c r="B192" s="119">
        <v>2</v>
      </c>
      <c r="C192" s="351">
        <f>GRANTS!K192</f>
        <v>400021</v>
      </c>
      <c r="D192" s="121" t="b">
        <v>1</v>
      </c>
      <c r="E192" s="352" t="str">
        <f>RIGHT(GRANTS!D192,4)&amp;"."&amp;GRANTS!N192&amp;"."&amp;GRANTS!L192&amp;"."&amp;$C$5</f>
        <v>5201.uifsm.I18.Se20</v>
      </c>
      <c r="F192" s="123">
        <f t="shared" ca="1" si="4"/>
        <v>44105</v>
      </c>
      <c r="G192" s="354">
        <f>GRANTS!AB192</f>
        <v>25834.14</v>
      </c>
      <c r="H192" s="125">
        <f t="shared" ca="1" si="5"/>
        <v>44105</v>
      </c>
      <c r="I192" s="126">
        <v>0</v>
      </c>
      <c r="J192" s="352" t="str">
        <f>LEFT(GRANTS!E192,20)&amp;"."&amp;GRANTSPAY!E192</f>
        <v>Osidge Primary Schoo.5201.uifsm.I18.Se20</v>
      </c>
      <c r="K192" s="121" t="b">
        <v>1</v>
      </c>
      <c r="L192" s="127" t="s">
        <v>3691</v>
      </c>
      <c r="M192" s="121" t="b">
        <v>1</v>
      </c>
      <c r="N192" s="121" t="s">
        <v>3692</v>
      </c>
      <c r="O192" s="355" t="str">
        <f>GRANTS!J192</f>
        <v>10166/543965</v>
      </c>
      <c r="P192" s="121" t="b">
        <v>1</v>
      </c>
      <c r="Q192" s="121" t="b">
        <v>1</v>
      </c>
      <c r="R192" s="121" t="b">
        <v>1</v>
      </c>
    </row>
    <row r="193" spans="1:18" x14ac:dyDescent="0.25">
      <c r="A193" s="118">
        <v>1</v>
      </c>
      <c r="B193" s="119">
        <v>2</v>
      </c>
      <c r="C193" s="351">
        <f>GRANTS!K193</f>
        <v>400003</v>
      </c>
      <c r="D193" s="121" t="b">
        <v>1</v>
      </c>
      <c r="E193" s="352" t="str">
        <f>RIGHT(GRANTS!D193,4)&amp;"."&amp;GRANTS!N193&amp;"."&amp;GRANTS!L193&amp;"."&amp;$C$5</f>
        <v>3501.uifsm.I18.Se20</v>
      </c>
      <c r="F193" s="123">
        <f t="shared" ca="1" si="4"/>
        <v>44105</v>
      </c>
      <c r="G193" s="354">
        <f>GRANTS!AB193</f>
        <v>14460.53</v>
      </c>
      <c r="H193" s="125">
        <f t="shared" ca="1" si="5"/>
        <v>44105</v>
      </c>
      <c r="I193" s="126">
        <v>0</v>
      </c>
      <c r="J193" s="352" t="str">
        <f>LEFT(GRANTS!E193,20)&amp;"."&amp;GRANTSPAY!E193</f>
        <v>Our Lady of Lourdes .3501.uifsm.I18.Se20</v>
      </c>
      <c r="K193" s="121" t="b">
        <v>1</v>
      </c>
      <c r="L193" s="127" t="s">
        <v>3691</v>
      </c>
      <c r="M193" s="121" t="b">
        <v>1</v>
      </c>
      <c r="N193" s="121" t="s">
        <v>3692</v>
      </c>
      <c r="O193" s="355" t="str">
        <f>GRANTS!J193</f>
        <v>10166/543965</v>
      </c>
      <c r="P193" s="121" t="b">
        <v>1</v>
      </c>
      <c r="Q193" s="121" t="b">
        <v>1</v>
      </c>
      <c r="R193" s="121" t="b">
        <v>1</v>
      </c>
    </row>
    <row r="194" spans="1:18" x14ac:dyDescent="0.25">
      <c r="A194" s="118">
        <v>1</v>
      </c>
      <c r="B194" s="119">
        <v>2</v>
      </c>
      <c r="C194" s="351">
        <f>GRANTS!K194</f>
        <v>400014</v>
      </c>
      <c r="D194" s="121" t="b">
        <v>1</v>
      </c>
      <c r="E194" s="352" t="str">
        <f>RIGHT(GRANTS!D194,4)&amp;"."&amp;GRANTS!N194&amp;"."&amp;GRANTS!L194&amp;"."&amp;$C$5</f>
        <v>2078.uifsm.I18.Se20</v>
      </c>
      <c r="F194" s="123">
        <f t="shared" ca="1" si="4"/>
        <v>44105</v>
      </c>
      <c r="G194" s="354">
        <f>GRANTS!AB194</f>
        <v>7904.9100000000035</v>
      </c>
      <c r="H194" s="125">
        <f t="shared" ca="1" si="5"/>
        <v>44105</v>
      </c>
      <c r="I194" s="126">
        <v>0</v>
      </c>
      <c r="J194" s="352" t="str">
        <f>LEFT(GRANTS!E194,20)&amp;"."&amp;GRANTSPAY!E194</f>
        <v>Pardes House School.2078.uifsm.I18.Se20</v>
      </c>
      <c r="K194" s="121" t="b">
        <v>1</v>
      </c>
      <c r="L194" s="127" t="s">
        <v>3691</v>
      </c>
      <c r="M194" s="121" t="b">
        <v>1</v>
      </c>
      <c r="N194" s="121" t="s">
        <v>3692</v>
      </c>
      <c r="O194" s="355" t="str">
        <f>GRANTS!J194</f>
        <v>10166/543965</v>
      </c>
      <c r="P194" s="121" t="b">
        <v>1</v>
      </c>
      <c r="Q194" s="121" t="b">
        <v>1</v>
      </c>
      <c r="R194" s="121" t="b">
        <v>1</v>
      </c>
    </row>
    <row r="195" spans="1:18" x14ac:dyDescent="0.25">
      <c r="A195" s="118">
        <v>1</v>
      </c>
      <c r="B195" s="119">
        <v>2</v>
      </c>
      <c r="C195" s="351">
        <f>GRANTS!K195</f>
        <v>400010</v>
      </c>
      <c r="D195" s="121" t="b">
        <v>1</v>
      </c>
      <c r="E195" s="352" t="str">
        <f>RIGHT(GRANTS!D195,4)&amp;"."&amp;GRANTS!N195&amp;"."&amp;GRANTS!L195&amp;"."&amp;$C$5</f>
        <v>2071.uifsm.I18.Se20</v>
      </c>
      <c r="F195" s="123">
        <f t="shared" ca="1" si="4"/>
        <v>44105</v>
      </c>
      <c r="G195" s="354">
        <f>GRANTS!AB195</f>
        <v>19849.53</v>
      </c>
      <c r="H195" s="125">
        <f t="shared" ca="1" si="5"/>
        <v>44105</v>
      </c>
      <c r="I195" s="126">
        <v>0</v>
      </c>
      <c r="J195" s="352" t="str">
        <f>LEFT(GRANTS!E195,20)&amp;"."&amp;GRANTSPAY!E195</f>
        <v>Queenswell Infant an.2071.uifsm.I18.Se20</v>
      </c>
      <c r="K195" s="121" t="b">
        <v>1</v>
      </c>
      <c r="L195" s="127" t="s">
        <v>3691</v>
      </c>
      <c r="M195" s="121" t="b">
        <v>1</v>
      </c>
      <c r="N195" s="121" t="s">
        <v>3692</v>
      </c>
      <c r="O195" s="355" t="str">
        <f>GRANTS!J195</f>
        <v>10166/543965</v>
      </c>
      <c r="P195" s="121" t="b">
        <v>1</v>
      </c>
      <c r="Q195" s="121" t="b">
        <v>1</v>
      </c>
      <c r="R195" s="121" t="b">
        <v>1</v>
      </c>
    </row>
    <row r="196" spans="1:18" x14ac:dyDescent="0.25">
      <c r="A196" s="118">
        <v>1</v>
      </c>
      <c r="B196" s="119">
        <v>2</v>
      </c>
      <c r="C196" s="351">
        <f>GRANTS!K196</f>
        <v>400093</v>
      </c>
      <c r="D196" s="121" t="b">
        <v>1</v>
      </c>
      <c r="E196" s="352" t="str">
        <f>RIGHT(GRANTS!D196,4)&amp;"."&amp;GRANTS!N196&amp;"."&amp;GRANTS!L196&amp;"."&amp;$C$5</f>
        <v>3512.uifsm.I18.Se20</v>
      </c>
      <c r="F196" s="123">
        <f t="shared" ca="1" si="4"/>
        <v>44105</v>
      </c>
      <c r="G196" s="354">
        <f>GRANTS!AB196</f>
        <v>27178.53</v>
      </c>
      <c r="H196" s="125">
        <f t="shared" ca="1" si="5"/>
        <v>44105</v>
      </c>
      <c r="I196" s="126">
        <v>0</v>
      </c>
      <c r="J196" s="352" t="str">
        <f>LEFT(GRANTS!E196,20)&amp;"."&amp;GRANTSPAY!E196</f>
        <v>Rosh Pinah.3512.uifsm.I18.Se20</v>
      </c>
      <c r="K196" s="121" t="b">
        <v>1</v>
      </c>
      <c r="L196" s="127" t="s">
        <v>3691</v>
      </c>
      <c r="M196" s="121" t="b">
        <v>1</v>
      </c>
      <c r="N196" s="121" t="s">
        <v>3692</v>
      </c>
      <c r="O196" s="355" t="str">
        <f>GRANTS!J196</f>
        <v>10166/543965</v>
      </c>
      <c r="P196" s="121" t="b">
        <v>1</v>
      </c>
      <c r="Q196" s="121" t="b">
        <v>1</v>
      </c>
      <c r="R196" s="121" t="b">
        <v>1</v>
      </c>
    </row>
    <row r="197" spans="1:18" x14ac:dyDescent="0.25">
      <c r="A197" s="118">
        <v>1</v>
      </c>
      <c r="B197" s="119">
        <v>2</v>
      </c>
      <c r="C197" s="351">
        <f>GRANTS!K197</f>
        <v>400071</v>
      </c>
      <c r="D197" s="121" t="b">
        <v>1</v>
      </c>
      <c r="E197" s="352" t="str">
        <f>RIGHT(GRANTS!D197,4)&amp;"."&amp;GRANTS!N197&amp;"."&amp;GRANTS!L197&amp;"."&amp;$C$5</f>
        <v>3510.uifsm.I18.Se20</v>
      </c>
      <c r="F197" s="123">
        <f t="shared" ca="1" si="4"/>
        <v>44105</v>
      </c>
      <c r="G197" s="354">
        <f>GRANTS!AB197</f>
        <v>26321.709999999995</v>
      </c>
      <c r="H197" s="125">
        <f t="shared" ca="1" si="5"/>
        <v>44105</v>
      </c>
      <c r="I197" s="126">
        <v>0</v>
      </c>
      <c r="J197" s="352" t="str">
        <f>LEFT(GRANTS!E197,20)&amp;"."&amp;GRANTSPAY!E197</f>
        <v>Sacred Heart School.3510.uifsm.I18.Se20</v>
      </c>
      <c r="K197" s="121" t="b">
        <v>1</v>
      </c>
      <c r="L197" s="127" t="s">
        <v>3691</v>
      </c>
      <c r="M197" s="121" t="b">
        <v>1</v>
      </c>
      <c r="N197" s="121" t="s">
        <v>3692</v>
      </c>
      <c r="O197" s="355" t="str">
        <f>GRANTS!J197</f>
        <v>10166/543965</v>
      </c>
      <c r="P197" s="121" t="b">
        <v>1</v>
      </c>
      <c r="Q197" s="121" t="b">
        <v>1</v>
      </c>
      <c r="R197" s="121" t="b">
        <v>1</v>
      </c>
    </row>
    <row r="198" spans="1:18" x14ac:dyDescent="0.25">
      <c r="A198" s="118">
        <v>1</v>
      </c>
      <c r="B198" s="119">
        <v>2</v>
      </c>
      <c r="C198" s="351">
        <f>GRANTS!K198</f>
        <v>400096</v>
      </c>
      <c r="D198" s="121" t="b">
        <v>1</v>
      </c>
      <c r="E198" s="352" t="str">
        <f>RIGHT(GRANTS!D198,4)&amp;"."&amp;GRANTS!N198&amp;"."&amp;GRANTS!L198&amp;"."&amp;$C$5</f>
        <v>3502.uifsm.I18.Se20</v>
      </c>
      <c r="F198" s="123">
        <f t="shared" ca="1" si="4"/>
        <v>44105</v>
      </c>
      <c r="G198" s="354">
        <f>GRANTS!AB198</f>
        <v>23025.53</v>
      </c>
      <c r="H198" s="125">
        <f t="shared" ca="1" si="5"/>
        <v>44105</v>
      </c>
      <c r="I198" s="126">
        <v>0</v>
      </c>
      <c r="J198" s="352" t="str">
        <f>LEFT(GRANTS!E198,20)&amp;"."&amp;GRANTSPAY!E198</f>
        <v>St Agnes RC Primary .3502.uifsm.I18.Se20</v>
      </c>
      <c r="K198" s="121" t="b">
        <v>1</v>
      </c>
      <c r="L198" s="127" t="s">
        <v>3691</v>
      </c>
      <c r="M198" s="121" t="b">
        <v>1</v>
      </c>
      <c r="N198" s="121" t="s">
        <v>3692</v>
      </c>
      <c r="O198" s="355" t="str">
        <f>GRANTS!J198</f>
        <v>10166/543965</v>
      </c>
      <c r="P198" s="121" t="b">
        <v>1</v>
      </c>
      <c r="Q198" s="121" t="b">
        <v>1</v>
      </c>
      <c r="R198" s="121" t="b">
        <v>1</v>
      </c>
    </row>
    <row r="199" spans="1:18" x14ac:dyDescent="0.25">
      <c r="A199" s="118">
        <v>1</v>
      </c>
      <c r="B199" s="119">
        <v>2</v>
      </c>
      <c r="C199" s="351">
        <f>GRANTS!K199</f>
        <v>400062</v>
      </c>
      <c r="D199" s="121" t="b">
        <v>1</v>
      </c>
      <c r="E199" s="352" t="str">
        <f>RIGHT(GRANTS!D199,4)&amp;"."&amp;GRANTS!N199&amp;"."&amp;GRANTS!L199&amp;"."&amp;$C$5</f>
        <v>3315.uifsm.I18.Se20</v>
      </c>
      <c r="F199" s="123">
        <f t="shared" ca="1" si="4"/>
        <v>44105</v>
      </c>
      <c r="G199" s="354">
        <f>GRANTS!AB199</f>
        <v>18245.53</v>
      </c>
      <c r="H199" s="125">
        <f t="shared" ca="1" si="5"/>
        <v>44105</v>
      </c>
      <c r="I199" s="126">
        <v>0</v>
      </c>
      <c r="J199" s="352" t="str">
        <f>LEFT(GRANTS!E199,20)&amp;"."&amp;GRANTSPAY!E199</f>
        <v>St Andrew's C E.3315.uifsm.I18.Se20</v>
      </c>
      <c r="K199" s="121" t="b">
        <v>1</v>
      </c>
      <c r="L199" s="127" t="s">
        <v>3691</v>
      </c>
      <c r="M199" s="121" t="b">
        <v>1</v>
      </c>
      <c r="N199" s="121" t="s">
        <v>3692</v>
      </c>
      <c r="O199" s="355" t="str">
        <f>GRANTS!J199</f>
        <v>10166/543965</v>
      </c>
      <c r="P199" s="121" t="b">
        <v>1</v>
      </c>
      <c r="Q199" s="121" t="b">
        <v>1</v>
      </c>
      <c r="R199" s="121" t="b">
        <v>1</v>
      </c>
    </row>
    <row r="200" spans="1:18" x14ac:dyDescent="0.25">
      <c r="A200" s="118">
        <v>1</v>
      </c>
      <c r="B200" s="119">
        <v>2</v>
      </c>
      <c r="C200" s="351">
        <f>GRANTS!K200</f>
        <v>400064</v>
      </c>
      <c r="D200" s="121" t="b">
        <v>1</v>
      </c>
      <c r="E200" s="352" t="str">
        <f>RIGHT(GRANTS!D200,4)&amp;"."&amp;GRANTS!N200&amp;"."&amp;GRANTS!L200&amp;"."&amp;$C$5</f>
        <v>3504.uifsm.I18.Se20</v>
      </c>
      <c r="F200" s="123">
        <f t="shared" ca="1" si="4"/>
        <v>44105</v>
      </c>
      <c r="G200" s="354">
        <f>GRANTS!AB200</f>
        <v>40963.86</v>
      </c>
      <c r="H200" s="125">
        <f t="shared" ca="1" si="5"/>
        <v>44105</v>
      </c>
      <c r="I200" s="126">
        <v>0</v>
      </c>
      <c r="J200" s="352" t="str">
        <f>LEFT(GRANTS!E200,20)&amp;"."&amp;GRANTSPAY!E200</f>
        <v>St Catherines R C Pr.3504.uifsm.I18.Se20</v>
      </c>
      <c r="K200" s="121" t="b">
        <v>1</v>
      </c>
      <c r="L200" s="127" t="s">
        <v>3691</v>
      </c>
      <c r="M200" s="121" t="b">
        <v>1</v>
      </c>
      <c r="N200" s="121" t="s">
        <v>3692</v>
      </c>
      <c r="O200" s="355" t="str">
        <f>GRANTS!J200</f>
        <v>10166/543965</v>
      </c>
      <c r="P200" s="121" t="b">
        <v>1</v>
      </c>
      <c r="Q200" s="121" t="b">
        <v>1</v>
      </c>
      <c r="R200" s="121" t="b">
        <v>1</v>
      </c>
    </row>
    <row r="201" spans="1:18" x14ac:dyDescent="0.25">
      <c r="A201" s="118">
        <v>1</v>
      </c>
      <c r="B201" s="119">
        <v>2</v>
      </c>
      <c r="C201" s="351">
        <f>GRANTS!K201</f>
        <v>400098</v>
      </c>
      <c r="D201" s="121" t="b">
        <v>1</v>
      </c>
      <c r="E201" s="352" t="str">
        <f>RIGHT(GRANTS!D201,4)&amp;"."&amp;GRANTS!N201&amp;"."&amp;GRANTS!L201&amp;"."&amp;$C$5</f>
        <v>3309.uifsm.I18.Se20</v>
      </c>
      <c r="F201" s="123">
        <f t="shared" ca="1" si="4"/>
        <v>44105</v>
      </c>
      <c r="G201" s="354">
        <f>GRANTS!AB201</f>
        <v>14788.859999999999</v>
      </c>
      <c r="H201" s="125">
        <f t="shared" ca="1" si="5"/>
        <v>44105</v>
      </c>
      <c r="I201" s="126">
        <v>0</v>
      </c>
      <c r="J201" s="352" t="str">
        <f>LEFT(GRANTS!E201,20)&amp;"."&amp;GRANTSPAY!E201</f>
        <v>St Johns CE N20.3309.uifsm.I18.Se20</v>
      </c>
      <c r="K201" s="121" t="b">
        <v>1</v>
      </c>
      <c r="L201" s="127" t="s">
        <v>3691</v>
      </c>
      <c r="M201" s="121" t="b">
        <v>1</v>
      </c>
      <c r="N201" s="121" t="s">
        <v>3692</v>
      </c>
      <c r="O201" s="355" t="str">
        <f>GRANTS!J201</f>
        <v>10166/543965</v>
      </c>
      <c r="P201" s="121" t="b">
        <v>1</v>
      </c>
      <c r="Q201" s="121" t="b">
        <v>1</v>
      </c>
      <c r="R201" s="121" t="b">
        <v>1</v>
      </c>
    </row>
    <row r="202" spans="1:18" x14ac:dyDescent="0.25">
      <c r="A202" s="118">
        <v>1</v>
      </c>
      <c r="B202" s="119">
        <v>2</v>
      </c>
      <c r="C202" s="351">
        <f>GRANTS!K202</f>
        <v>400114</v>
      </c>
      <c r="D202" s="121" t="b">
        <v>1</v>
      </c>
      <c r="E202" s="352" t="str">
        <f>RIGHT(GRANTS!D202,4)&amp;"."&amp;GRANTS!N202&amp;"."&amp;GRANTS!L202&amp;"."&amp;$C$5</f>
        <v>3307.uifsm.I18.Se20</v>
      </c>
      <c r="F202" s="123">
        <f t="shared" ca="1" si="4"/>
        <v>44105</v>
      </c>
      <c r="G202" s="354">
        <f>GRANTS!AB202</f>
        <v>17970.53</v>
      </c>
      <c r="H202" s="125">
        <f t="shared" ca="1" si="5"/>
        <v>44105</v>
      </c>
      <c r="I202" s="126">
        <v>0</v>
      </c>
      <c r="J202" s="352" t="str">
        <f>LEFT(GRANTS!E202,20)&amp;"."&amp;GRANTSPAY!E202</f>
        <v>St John's CE School .3307.uifsm.I18.Se20</v>
      </c>
      <c r="K202" s="121" t="b">
        <v>1</v>
      </c>
      <c r="L202" s="127" t="s">
        <v>3691</v>
      </c>
      <c r="M202" s="121" t="b">
        <v>1</v>
      </c>
      <c r="N202" s="121" t="s">
        <v>3692</v>
      </c>
      <c r="O202" s="355" t="str">
        <f>GRANTS!J202</f>
        <v>10166/543965</v>
      </c>
      <c r="P202" s="121" t="b">
        <v>1</v>
      </c>
      <c r="Q202" s="121" t="b">
        <v>1</v>
      </c>
      <c r="R202" s="121" t="b">
        <v>1</v>
      </c>
    </row>
    <row r="203" spans="1:18" x14ac:dyDescent="0.25">
      <c r="A203" s="118">
        <v>1</v>
      </c>
      <c r="B203" s="119">
        <v>2</v>
      </c>
      <c r="C203" s="351">
        <f>GRANTS!K203</f>
        <v>400066</v>
      </c>
      <c r="D203" s="121" t="b">
        <v>1</v>
      </c>
      <c r="E203" s="352" t="str">
        <f>RIGHT(GRANTS!D203,4)&amp;"."&amp;GRANTS!N203&amp;"."&amp;GRANTS!L203&amp;"."&amp;$C$5</f>
        <v>3509.uifsm.I18.Se20</v>
      </c>
      <c r="F203" s="123">
        <f t="shared" ca="1" si="4"/>
        <v>44105</v>
      </c>
      <c r="G203" s="354">
        <f>GRANTS!AB203</f>
        <v>33212.910000000003</v>
      </c>
      <c r="H203" s="125">
        <f t="shared" ca="1" si="5"/>
        <v>44105</v>
      </c>
      <c r="I203" s="126">
        <v>0</v>
      </c>
      <c r="J203" s="352" t="str">
        <f>LEFT(GRANTS!E203,20)&amp;"."&amp;GRANTSPAY!E203</f>
        <v>St Joseph's Primary .3509.uifsm.I18.Se20</v>
      </c>
      <c r="K203" s="121" t="b">
        <v>1</v>
      </c>
      <c r="L203" s="127" t="s">
        <v>3691</v>
      </c>
      <c r="M203" s="121" t="b">
        <v>1</v>
      </c>
      <c r="N203" s="121" t="s">
        <v>3692</v>
      </c>
      <c r="O203" s="355" t="str">
        <f>GRANTS!J203</f>
        <v>10166/543965</v>
      </c>
      <c r="P203" s="121" t="b">
        <v>1</v>
      </c>
      <c r="Q203" s="121" t="b">
        <v>1</v>
      </c>
      <c r="R203" s="121" t="b">
        <v>1</v>
      </c>
    </row>
    <row r="204" spans="1:18" x14ac:dyDescent="0.25">
      <c r="A204" s="118">
        <v>1</v>
      </c>
      <c r="B204" s="119">
        <v>2</v>
      </c>
      <c r="C204" s="351">
        <f>GRANTS!K204</f>
        <v>400058</v>
      </c>
      <c r="D204" s="121" t="b">
        <v>1</v>
      </c>
      <c r="E204" s="352" t="str">
        <f>RIGHT(GRANTS!D204,4)&amp;"."&amp;GRANTS!N204&amp;"."&amp;GRANTS!L204&amp;"."&amp;$C$5</f>
        <v>3311.uifsm.I18.Se20</v>
      </c>
      <c r="F204" s="123">
        <f t="shared" ca="1" si="4"/>
        <v>44105</v>
      </c>
      <c r="G204" s="354">
        <f>GRANTS!AB204</f>
        <v>34810.53</v>
      </c>
      <c r="H204" s="125">
        <f t="shared" ca="1" si="5"/>
        <v>44105</v>
      </c>
      <c r="I204" s="126">
        <v>0</v>
      </c>
      <c r="J204" s="352" t="str">
        <f>LEFT(GRANTS!E204,20)&amp;"."&amp;GRANTSPAY!E204</f>
        <v>St Mary's C E Primar.3311.uifsm.I18.Se20</v>
      </c>
      <c r="K204" s="121" t="b">
        <v>1</v>
      </c>
      <c r="L204" s="127" t="s">
        <v>3691</v>
      </c>
      <c r="M204" s="121" t="b">
        <v>1</v>
      </c>
      <c r="N204" s="121" t="s">
        <v>3692</v>
      </c>
      <c r="O204" s="355" t="str">
        <f>GRANTS!J204</f>
        <v>10166/543965</v>
      </c>
      <c r="P204" s="121" t="b">
        <v>1</v>
      </c>
      <c r="Q204" s="121" t="b">
        <v>1</v>
      </c>
      <c r="R204" s="121" t="b">
        <v>1</v>
      </c>
    </row>
    <row r="205" spans="1:18" x14ac:dyDescent="0.25">
      <c r="A205" s="118">
        <v>1</v>
      </c>
      <c r="B205" s="119">
        <v>2</v>
      </c>
      <c r="C205" s="351">
        <f>GRANTS!K205</f>
        <v>400017</v>
      </c>
      <c r="D205" s="121" t="b">
        <v>1</v>
      </c>
      <c r="E205" s="352" t="str">
        <f>RIGHT(GRANTS!D205,4)&amp;"."&amp;GRANTS!N205&amp;"."&amp;GRANTS!L205&amp;"."&amp;$C$5</f>
        <v>3312.uifsm.I18.Se20</v>
      </c>
      <c r="F205" s="123">
        <f t="shared" ca="1" si="4"/>
        <v>44105</v>
      </c>
      <c r="G205" s="354">
        <f>GRANTS!AB205</f>
        <v>19594</v>
      </c>
      <c r="H205" s="125">
        <f t="shared" ca="1" si="5"/>
        <v>44105</v>
      </c>
      <c r="I205" s="126">
        <v>0</v>
      </c>
      <c r="J205" s="352" t="str">
        <f>LEFT(GRANTS!E205,20)&amp;"."&amp;GRANTSPAY!E205</f>
        <v>St Mary's School EN4.3312.uifsm.I18.Se20</v>
      </c>
      <c r="K205" s="121" t="b">
        <v>1</v>
      </c>
      <c r="L205" s="127" t="s">
        <v>3691</v>
      </c>
      <c r="M205" s="121" t="b">
        <v>1</v>
      </c>
      <c r="N205" s="121" t="s">
        <v>3692</v>
      </c>
      <c r="O205" s="355" t="str">
        <f>GRANTS!J205</f>
        <v>10166/543965</v>
      </c>
      <c r="P205" s="121" t="b">
        <v>1</v>
      </c>
      <c r="Q205" s="121" t="b">
        <v>1</v>
      </c>
      <c r="R205" s="121" t="b">
        <v>1</v>
      </c>
    </row>
    <row r="206" spans="1:18" x14ac:dyDescent="0.25">
      <c r="A206" s="118">
        <v>1</v>
      </c>
      <c r="B206" s="119">
        <v>2</v>
      </c>
      <c r="C206" s="351">
        <f>GRANTS!K206</f>
        <v>400094</v>
      </c>
      <c r="D206" s="121" t="b">
        <v>1</v>
      </c>
      <c r="E206" s="352" t="str">
        <f>RIGHT(GRANTS!D206,4)&amp;"."&amp;GRANTS!N206&amp;"."&amp;GRANTS!L206&amp;"."&amp;$C$5</f>
        <v>3314.uifsm.I18.Se20</v>
      </c>
      <c r="F206" s="123">
        <f t="shared" ca="1" si="4"/>
        <v>44105</v>
      </c>
      <c r="G206" s="354">
        <f>GRANTS!AB206</f>
        <v>10629.38</v>
      </c>
      <c r="H206" s="125">
        <f t="shared" ca="1" si="5"/>
        <v>44105</v>
      </c>
      <c r="I206" s="126">
        <v>0</v>
      </c>
      <c r="J206" s="352" t="str">
        <f>LEFT(GRANTS!E206,20)&amp;"."&amp;GRANTSPAY!E206</f>
        <v>St Pauls CE Primary,.3314.uifsm.I18.Se20</v>
      </c>
      <c r="K206" s="121" t="b">
        <v>1</v>
      </c>
      <c r="L206" s="127" t="s">
        <v>3691</v>
      </c>
      <c r="M206" s="121" t="b">
        <v>1</v>
      </c>
      <c r="N206" s="121" t="s">
        <v>3692</v>
      </c>
      <c r="O206" s="355" t="str">
        <f>GRANTS!J206</f>
        <v>10166/543965</v>
      </c>
      <c r="P206" s="121" t="b">
        <v>1</v>
      </c>
      <c r="Q206" s="121" t="b">
        <v>1</v>
      </c>
      <c r="R206" s="121" t="b">
        <v>1</v>
      </c>
    </row>
    <row r="207" spans="1:18" x14ac:dyDescent="0.25">
      <c r="A207" s="118">
        <v>1</v>
      </c>
      <c r="B207" s="119">
        <v>2</v>
      </c>
      <c r="C207" s="351">
        <f>GRANTS!K207</f>
        <v>400006</v>
      </c>
      <c r="D207" s="121" t="b">
        <v>1</v>
      </c>
      <c r="E207" s="352" t="str">
        <f>RIGHT(GRANTS!D207,4)&amp;"."&amp;GRANTS!N207&amp;"."&amp;GRANTS!L207&amp;"."&amp;$C$5</f>
        <v>3313.uifsm.I18.Se20</v>
      </c>
      <c r="F207" s="123">
        <f t="shared" ca="1" si="4"/>
        <v>44105</v>
      </c>
      <c r="G207" s="354">
        <f>GRANTS!AB207</f>
        <v>9589.2900000000009</v>
      </c>
      <c r="H207" s="125">
        <f t="shared" ca="1" si="5"/>
        <v>44105</v>
      </c>
      <c r="I207" s="126">
        <v>0</v>
      </c>
      <c r="J207" s="352" t="str">
        <f>LEFT(GRANTS!E207,20)&amp;"."&amp;GRANTSPAY!E207</f>
        <v>St Paul's School, N1.3313.uifsm.I18.Se20</v>
      </c>
      <c r="K207" s="121" t="b">
        <v>1</v>
      </c>
      <c r="L207" s="127" t="s">
        <v>3691</v>
      </c>
      <c r="M207" s="121" t="b">
        <v>1</v>
      </c>
      <c r="N207" s="121" t="s">
        <v>3692</v>
      </c>
      <c r="O207" s="355" t="str">
        <f>GRANTS!J207</f>
        <v>10166/543965</v>
      </c>
      <c r="P207" s="121" t="b">
        <v>1</v>
      </c>
      <c r="Q207" s="121" t="b">
        <v>1</v>
      </c>
      <c r="R207" s="121" t="b">
        <v>1</v>
      </c>
    </row>
    <row r="208" spans="1:18" x14ac:dyDescent="0.25">
      <c r="A208" s="118">
        <v>1</v>
      </c>
      <c r="B208" s="119">
        <v>2</v>
      </c>
      <c r="C208" s="351">
        <f>GRANTS!K208</f>
        <v>400037</v>
      </c>
      <c r="D208" s="121" t="b">
        <v>1</v>
      </c>
      <c r="E208" s="352" t="str">
        <f>RIGHT(GRANTS!D208,4)&amp;"."&amp;GRANTS!N208&amp;"."&amp;GRANTS!L208&amp;"."&amp;$C$5</f>
        <v>3507.uifsm.I18.Se20</v>
      </c>
      <c r="F208" s="123">
        <f t="shared" ca="1" si="4"/>
        <v>44105</v>
      </c>
      <c r="G208" s="354">
        <f>GRANTS!AB208</f>
        <v>15508.140000000001</v>
      </c>
      <c r="H208" s="125">
        <f t="shared" ca="1" si="5"/>
        <v>44105</v>
      </c>
      <c r="I208" s="126">
        <v>0</v>
      </c>
      <c r="J208" s="352" t="str">
        <f>LEFT(GRANTS!E208,20)&amp;"."&amp;GRANTSPAY!E208</f>
        <v>St Theresa's R.C. Pr.3507.uifsm.I18.Se20</v>
      </c>
      <c r="K208" s="121" t="b">
        <v>1</v>
      </c>
      <c r="L208" s="127" t="s">
        <v>3691</v>
      </c>
      <c r="M208" s="121" t="b">
        <v>1</v>
      </c>
      <c r="N208" s="121" t="s">
        <v>3692</v>
      </c>
      <c r="O208" s="355" t="str">
        <f>GRANTS!J208</f>
        <v>10166/543965</v>
      </c>
      <c r="P208" s="121" t="b">
        <v>1</v>
      </c>
      <c r="Q208" s="121" t="b">
        <v>1</v>
      </c>
      <c r="R208" s="121" t="b">
        <v>1</v>
      </c>
    </row>
    <row r="209" spans="1:18" x14ac:dyDescent="0.25">
      <c r="A209" s="118">
        <v>1</v>
      </c>
      <c r="B209" s="119">
        <v>2</v>
      </c>
      <c r="C209" s="351">
        <f>GRANTS!K209</f>
        <v>400009</v>
      </c>
      <c r="D209" s="121" t="b">
        <v>1</v>
      </c>
      <c r="E209" s="352" t="str">
        <f>RIGHT(GRANTS!D209,4)&amp;"."&amp;GRANTS!N209&amp;"."&amp;GRANTS!L209&amp;"."&amp;$C$5</f>
        <v>3506.uifsm.I18.Se20</v>
      </c>
      <c r="F209" s="123">
        <f t="shared" ca="1" si="4"/>
        <v>44105</v>
      </c>
      <c r="G209" s="354">
        <f>GRANTS!AB209</f>
        <v>20574.47</v>
      </c>
      <c r="H209" s="125">
        <f t="shared" ca="1" si="5"/>
        <v>44105</v>
      </c>
      <c r="I209" s="126">
        <v>0</v>
      </c>
      <c r="J209" s="352" t="str">
        <f>LEFT(GRANTS!E209,20)&amp;"."&amp;GRANTSPAY!E209</f>
        <v>St Vincent's Catholi.3506.uifsm.I18.Se20</v>
      </c>
      <c r="K209" s="121" t="b">
        <v>1</v>
      </c>
      <c r="L209" s="127" t="s">
        <v>3691</v>
      </c>
      <c r="M209" s="121" t="b">
        <v>1</v>
      </c>
      <c r="N209" s="121" t="s">
        <v>3692</v>
      </c>
      <c r="O209" s="355" t="str">
        <f>GRANTS!J209</f>
        <v>10166/543965</v>
      </c>
      <c r="P209" s="121" t="b">
        <v>1</v>
      </c>
      <c r="Q209" s="121" t="b">
        <v>1</v>
      </c>
      <c r="R209" s="121" t="b">
        <v>1</v>
      </c>
    </row>
    <row r="210" spans="1:18" x14ac:dyDescent="0.25">
      <c r="A210" s="118">
        <v>1</v>
      </c>
      <c r="B210" s="119">
        <v>2</v>
      </c>
      <c r="C210" s="351">
        <f>GRANTS!K210</f>
        <v>400038</v>
      </c>
      <c r="D210" s="121" t="b">
        <v>1</v>
      </c>
      <c r="E210" s="352" t="str">
        <f>RIGHT(GRANTS!D210,4)&amp;"."&amp;GRANTS!N210&amp;"."&amp;GRANTS!L210&amp;"."&amp;$C$5</f>
        <v>2070.uifsm.I18.Se20</v>
      </c>
      <c r="F210" s="123">
        <f t="shared" ca="1" si="4"/>
        <v>44105</v>
      </c>
      <c r="G210" s="354">
        <f>GRANTS!AB210</f>
        <v>17728.09</v>
      </c>
      <c r="H210" s="125">
        <f t="shared" ca="1" si="5"/>
        <v>44105</v>
      </c>
      <c r="I210" s="126">
        <v>0</v>
      </c>
      <c r="J210" s="352" t="str">
        <f>LEFT(GRANTS!E210,20)&amp;"."&amp;GRANTSPAY!E210</f>
        <v>Sunnyfields Primary .2070.uifsm.I18.Se20</v>
      </c>
      <c r="K210" s="121" t="b">
        <v>1</v>
      </c>
      <c r="L210" s="127" t="s">
        <v>3691</v>
      </c>
      <c r="M210" s="121" t="b">
        <v>1</v>
      </c>
      <c r="N210" s="121" t="s">
        <v>3692</v>
      </c>
      <c r="O210" s="355" t="str">
        <f>GRANTS!J210</f>
        <v>10166/543965</v>
      </c>
      <c r="P210" s="121" t="b">
        <v>1</v>
      </c>
      <c r="Q210" s="121" t="b">
        <v>1</v>
      </c>
      <c r="R210" s="121" t="b">
        <v>1</v>
      </c>
    </row>
    <row r="211" spans="1:18" x14ac:dyDescent="0.25">
      <c r="A211" s="118">
        <v>1</v>
      </c>
      <c r="B211" s="119">
        <v>2</v>
      </c>
      <c r="C211" s="351">
        <f>GRANTS!K211</f>
        <v>400100</v>
      </c>
      <c r="D211" s="121" t="b">
        <v>1</v>
      </c>
      <c r="E211" s="352" t="str">
        <f>RIGHT(GRANTS!D211,4)&amp;"."&amp;GRANTS!N211&amp;"."&amp;GRANTS!L211&amp;"."&amp;$C$5</f>
        <v>3316.uifsm.I18.Se20</v>
      </c>
      <c r="F211" s="123">
        <f t="shared" ca="1" si="4"/>
        <v>44105</v>
      </c>
      <c r="G211" s="354">
        <f>GRANTS!AB211</f>
        <v>22439.29</v>
      </c>
      <c r="H211" s="125">
        <f t="shared" ca="1" si="5"/>
        <v>44105</v>
      </c>
      <c r="I211" s="126">
        <v>0</v>
      </c>
      <c r="J211" s="352" t="str">
        <f>LEFT(GRANTS!E211,20)&amp;"."&amp;GRANTSPAY!E211</f>
        <v>Trent  C of E Primar.3316.uifsm.I18.Se20</v>
      </c>
      <c r="K211" s="121" t="b">
        <v>1</v>
      </c>
      <c r="L211" s="127" t="s">
        <v>3691</v>
      </c>
      <c r="M211" s="121" t="b">
        <v>1</v>
      </c>
      <c r="N211" s="121" t="s">
        <v>3692</v>
      </c>
      <c r="O211" s="355" t="str">
        <f>GRANTS!J211</f>
        <v>10166/543965</v>
      </c>
      <c r="P211" s="121" t="b">
        <v>1</v>
      </c>
      <c r="Q211" s="121" t="b">
        <v>1</v>
      </c>
      <c r="R211" s="121" t="b">
        <v>1</v>
      </c>
    </row>
    <row r="212" spans="1:18" x14ac:dyDescent="0.25">
      <c r="A212" s="118">
        <v>1</v>
      </c>
      <c r="B212" s="119">
        <v>2</v>
      </c>
      <c r="C212" s="351">
        <f>GRANTS!K212</f>
        <v>400101</v>
      </c>
      <c r="D212" s="121" t="b">
        <v>1</v>
      </c>
      <c r="E212" s="352" t="str">
        <f>RIGHT(GRANTS!D212,4)&amp;"."&amp;GRANTS!N212&amp;"."&amp;GRANTS!L212&amp;"."&amp;$C$5</f>
        <v>2055.uifsm.I18.Se20</v>
      </c>
      <c r="F212" s="123">
        <f t="shared" ca="1" si="4"/>
        <v>44105</v>
      </c>
      <c r="G212" s="354">
        <f>GRANTS!AB212</f>
        <v>6120</v>
      </c>
      <c r="H212" s="125">
        <f t="shared" ca="1" si="5"/>
        <v>44105</v>
      </c>
      <c r="I212" s="126">
        <v>0</v>
      </c>
      <c r="J212" s="352" t="str">
        <f>LEFT(GRANTS!E212,20)&amp;"."&amp;GRANTSPAY!E212</f>
        <v>Tudor School.2055.uifsm.I18.Se20</v>
      </c>
      <c r="K212" s="121" t="b">
        <v>1</v>
      </c>
      <c r="L212" s="127" t="s">
        <v>3691</v>
      </c>
      <c r="M212" s="121" t="b">
        <v>1</v>
      </c>
      <c r="N212" s="121" t="s">
        <v>3692</v>
      </c>
      <c r="O212" s="355" t="str">
        <f>GRANTS!J212</f>
        <v>10166/543965</v>
      </c>
      <c r="P212" s="121" t="b">
        <v>1</v>
      </c>
      <c r="Q212" s="121" t="b">
        <v>1</v>
      </c>
      <c r="R212" s="121" t="b">
        <v>1</v>
      </c>
    </row>
    <row r="213" spans="1:18" x14ac:dyDescent="0.25">
      <c r="A213" s="118">
        <v>1</v>
      </c>
      <c r="B213" s="119">
        <v>2</v>
      </c>
      <c r="C213" s="351">
        <f>GRANTS!K213</f>
        <v>400053</v>
      </c>
      <c r="D213" s="121" t="b">
        <v>1</v>
      </c>
      <c r="E213" s="352" t="str">
        <f>RIGHT(GRANTS!D213,4)&amp;"."&amp;GRANTS!N213&amp;"."&amp;GRANTS!L213&amp;"."&amp;$C$5</f>
        <v>2057.uifsm.I18.Se20</v>
      </c>
      <c r="F213" s="123">
        <f t="shared" ref="F213:F240" ca="1" si="6">TODAY()</f>
        <v>44105</v>
      </c>
      <c r="G213" s="354">
        <f>GRANTS!AB213</f>
        <v>10031.619999999999</v>
      </c>
      <c r="H213" s="125">
        <f t="shared" ref="H213:H240" ca="1" si="7">F213</f>
        <v>44105</v>
      </c>
      <c r="I213" s="126">
        <v>0</v>
      </c>
      <c r="J213" s="352" t="str">
        <f>LEFT(GRANTS!E213,20)&amp;"."&amp;GRANTSPAY!E213</f>
        <v>Underhill School.2057.uifsm.I18.Se20</v>
      </c>
      <c r="K213" s="121" t="b">
        <v>1</v>
      </c>
      <c r="L213" s="127" t="s">
        <v>3691</v>
      </c>
      <c r="M213" s="121" t="b">
        <v>1</v>
      </c>
      <c r="N213" s="121" t="s">
        <v>3692</v>
      </c>
      <c r="O213" s="355" t="str">
        <f>GRANTS!J213</f>
        <v>10166/543965</v>
      </c>
      <c r="P213" s="121" t="b">
        <v>1</v>
      </c>
      <c r="Q213" s="121" t="b">
        <v>1</v>
      </c>
      <c r="R213" s="121" t="b">
        <v>1</v>
      </c>
    </row>
    <row r="214" spans="1:18" x14ac:dyDescent="0.25">
      <c r="A214" s="118">
        <v>1</v>
      </c>
      <c r="B214" s="119">
        <v>2</v>
      </c>
      <c r="C214" s="351">
        <f>GRANTS!K214</f>
        <v>400111</v>
      </c>
      <c r="D214" s="121" t="b">
        <v>1</v>
      </c>
      <c r="E214" s="352" t="str">
        <f>RIGHT(GRANTS!D214,4)&amp;"."&amp;GRANTS!N214&amp;"."&amp;GRANTS!L214&amp;"."&amp;$C$5</f>
        <v>2076.uifsm.I18.Se20</v>
      </c>
      <c r="F214" s="123">
        <f t="shared" ca="1" si="6"/>
        <v>44105</v>
      </c>
      <c r="G214" s="354">
        <f>GRANTS!AB214</f>
        <v>19760.089999999997</v>
      </c>
      <c r="H214" s="125">
        <f t="shared" ca="1" si="7"/>
        <v>44105</v>
      </c>
      <c r="I214" s="126">
        <v>0</v>
      </c>
      <c r="J214" s="352" t="str">
        <f>LEFT(GRANTS!E214,20)&amp;"."&amp;GRANTSPAY!E214</f>
        <v>Wessex  Gardens Prim.2076.uifsm.I18.Se20</v>
      </c>
      <c r="K214" s="121" t="b">
        <v>1</v>
      </c>
      <c r="L214" s="127" t="s">
        <v>3691</v>
      </c>
      <c r="M214" s="121" t="b">
        <v>1</v>
      </c>
      <c r="N214" s="121" t="s">
        <v>3692</v>
      </c>
      <c r="O214" s="355" t="str">
        <f>GRANTS!J214</f>
        <v>10166/543965</v>
      </c>
      <c r="P214" s="121" t="b">
        <v>1</v>
      </c>
      <c r="Q214" s="121" t="b">
        <v>1</v>
      </c>
      <c r="R214" s="121" t="b">
        <v>1</v>
      </c>
    </row>
    <row r="215" spans="1:18" x14ac:dyDescent="0.25">
      <c r="A215" s="118">
        <v>1</v>
      </c>
      <c r="B215" s="119">
        <v>2</v>
      </c>
      <c r="C215" s="351">
        <f>GRANTS!K215</f>
        <v>400011</v>
      </c>
      <c r="D215" s="121" t="b">
        <v>1</v>
      </c>
      <c r="E215" s="352" t="str">
        <f>RIGHT(GRANTS!D215,4)&amp;"."&amp;GRANTS!N215&amp;"."&amp;GRANTS!L215&amp;"."&amp;$C$5</f>
        <v>2060.uifsm.I18.Se20</v>
      </c>
      <c r="F215" s="123">
        <f t="shared" ca="1" si="6"/>
        <v>44105</v>
      </c>
      <c r="G215" s="354">
        <f>GRANTS!AB215</f>
        <v>35734</v>
      </c>
      <c r="H215" s="125">
        <f t="shared" ca="1" si="7"/>
        <v>44105</v>
      </c>
      <c r="I215" s="126">
        <v>0</v>
      </c>
      <c r="J215" s="352" t="str">
        <f>LEFT(GRANTS!E215,20)&amp;"."&amp;GRANTSPAY!E215</f>
        <v>Whitings Hill Primar.2060.uifsm.I18.Se20</v>
      </c>
      <c r="K215" s="121" t="b">
        <v>1</v>
      </c>
      <c r="L215" s="127" t="s">
        <v>3691</v>
      </c>
      <c r="M215" s="121" t="b">
        <v>1</v>
      </c>
      <c r="N215" s="121" t="s">
        <v>3692</v>
      </c>
      <c r="O215" s="355" t="str">
        <f>GRANTS!J215</f>
        <v>10166/543965</v>
      </c>
      <c r="P215" s="121" t="b">
        <v>1</v>
      </c>
      <c r="Q215" s="121" t="b">
        <v>1</v>
      </c>
      <c r="R215" s="121" t="b">
        <v>1</v>
      </c>
    </row>
    <row r="216" spans="1:18" x14ac:dyDescent="0.25">
      <c r="A216" s="118">
        <v>1</v>
      </c>
      <c r="B216" s="119">
        <v>2</v>
      </c>
      <c r="C216" s="351">
        <f>GRANTS!K216</f>
        <v>400117</v>
      </c>
      <c r="D216" s="121" t="b">
        <v>1</v>
      </c>
      <c r="E216" s="352" t="str">
        <f>RIGHT(GRANTS!D216,4)&amp;"."&amp;GRANTS!N216&amp;"."&amp;GRANTS!L216&amp;"."&amp;$C$5</f>
        <v>3518.uifsm.I18.Se20</v>
      </c>
      <c r="F216" s="123">
        <f t="shared" ca="1" si="6"/>
        <v>44105</v>
      </c>
      <c r="G216" s="354">
        <f>GRANTS!AB216</f>
        <v>25239.759999999998</v>
      </c>
      <c r="H216" s="125">
        <f t="shared" ca="1" si="7"/>
        <v>44105</v>
      </c>
      <c r="I216" s="126">
        <v>0</v>
      </c>
      <c r="J216" s="352" t="str">
        <f>LEFT(GRANTS!E216,20)&amp;"."&amp;GRANTSPAY!E216</f>
        <v>Woodcroft Primary Sc.3518.uifsm.I18.Se20</v>
      </c>
      <c r="K216" s="121" t="b">
        <v>1</v>
      </c>
      <c r="L216" s="127" t="s">
        <v>3691</v>
      </c>
      <c r="M216" s="121" t="b">
        <v>1</v>
      </c>
      <c r="N216" s="121" t="s">
        <v>3692</v>
      </c>
      <c r="O216" s="355" t="str">
        <f>GRANTS!J216</f>
        <v>10166/543965</v>
      </c>
      <c r="P216" s="121" t="b">
        <v>1</v>
      </c>
      <c r="Q216" s="121" t="b">
        <v>1</v>
      </c>
      <c r="R216" s="121" t="b">
        <v>1</v>
      </c>
    </row>
    <row r="217" spans="1:18" x14ac:dyDescent="0.25">
      <c r="A217" s="118">
        <v>1</v>
      </c>
      <c r="B217" s="119">
        <v>2</v>
      </c>
      <c r="C217" s="351">
        <f>GRANTS!K217</f>
        <v>400004</v>
      </c>
      <c r="D217" s="121" t="b">
        <v>1</v>
      </c>
      <c r="E217" s="352" t="str">
        <f>RIGHT(GRANTS!D217,4)&amp;"."&amp;GRANTS!N217&amp;"."&amp;GRANTS!L217&amp;"."&amp;$C$5</f>
        <v>2054.uifsm.I18.Se20</v>
      </c>
      <c r="F217" s="123">
        <f t="shared" ca="1" si="6"/>
        <v>44105</v>
      </c>
      <c r="G217" s="354">
        <f>GRANTS!AB217</f>
        <v>18025.759999999998</v>
      </c>
      <c r="H217" s="125">
        <f t="shared" ca="1" si="7"/>
        <v>44105</v>
      </c>
      <c r="I217" s="126">
        <v>0</v>
      </c>
      <c r="J217" s="352" t="str">
        <f>LEFT(GRANTS!E217,20)&amp;"."&amp;GRANTSPAY!E217</f>
        <v>Woodridge  Primary S.2054.uifsm.I18.Se20</v>
      </c>
      <c r="K217" s="121" t="b">
        <v>1</v>
      </c>
      <c r="L217" s="127" t="s">
        <v>3691</v>
      </c>
      <c r="M217" s="121" t="b">
        <v>1</v>
      </c>
      <c r="N217" s="121" t="s">
        <v>3692</v>
      </c>
      <c r="O217" s="355" t="str">
        <f>GRANTS!J217</f>
        <v>10166/543965</v>
      </c>
      <c r="P217" s="121" t="b">
        <v>1</v>
      </c>
      <c r="Q217" s="121" t="b">
        <v>1</v>
      </c>
      <c r="R217" s="121" t="b">
        <v>1</v>
      </c>
    </row>
    <row r="218" spans="1:18" x14ac:dyDescent="0.25">
      <c r="A218" s="118">
        <v>1</v>
      </c>
      <c r="B218" s="119">
        <v>2</v>
      </c>
      <c r="C218" s="351">
        <f>GRANTS!K218</f>
        <v>400034</v>
      </c>
      <c r="D218" s="121" t="b">
        <v>1</v>
      </c>
      <c r="E218" s="352" t="str">
        <f>RIGHT(GRANTS!D218,4)&amp;"."&amp;GRANTS!N218&amp;"."&amp;GRANTS!L218&amp;"."&amp;$C$5</f>
        <v>7005.uifsm.I18.Se20</v>
      </c>
      <c r="F218" s="123">
        <f t="shared" ca="1" si="6"/>
        <v>44105</v>
      </c>
      <c r="G218" s="354">
        <f>GRANTS!AB218</f>
        <v>5198</v>
      </c>
      <c r="H218" s="125">
        <f t="shared" ca="1" si="7"/>
        <v>44105</v>
      </c>
      <c r="I218" s="126">
        <v>0</v>
      </c>
      <c r="J218" s="352" t="str">
        <f>LEFT(GRANTS!E218,20)&amp;"."&amp;GRANTSPAY!E218</f>
        <v>Northway.7005.uifsm.I18.Se20</v>
      </c>
      <c r="K218" s="121" t="b">
        <v>1</v>
      </c>
      <c r="L218" s="127" t="s">
        <v>3691</v>
      </c>
      <c r="M218" s="121" t="b">
        <v>1</v>
      </c>
      <c r="N218" s="121" t="s">
        <v>3692</v>
      </c>
      <c r="O218" s="355" t="str">
        <f>GRANTS!J218</f>
        <v>10168/543965</v>
      </c>
      <c r="P218" s="121" t="b">
        <v>1</v>
      </c>
      <c r="Q218" s="121" t="b">
        <v>1</v>
      </c>
      <c r="R218" s="121" t="b">
        <v>1</v>
      </c>
    </row>
    <row r="219" spans="1:18" x14ac:dyDescent="0.25">
      <c r="A219" s="118">
        <v>1</v>
      </c>
      <c r="B219" s="119">
        <v>2</v>
      </c>
      <c r="C219" s="351">
        <f>GRANTS!K219</f>
        <v>400091</v>
      </c>
      <c r="D219" s="121" t="b">
        <v>1</v>
      </c>
      <c r="E219" s="352" t="str">
        <f>RIGHT(GRANTS!D219,4)&amp;"."&amp;GRANTS!N219&amp;"."&amp;GRANTS!L219&amp;"."&amp;$C$5</f>
        <v>7009.uifsm.I18.Se20</v>
      </c>
      <c r="F219" s="123">
        <f t="shared" ca="1" si="6"/>
        <v>44105</v>
      </c>
      <c r="G219" s="354">
        <f>GRANTS!AB219</f>
        <v>9375.86</v>
      </c>
      <c r="H219" s="125">
        <f t="shared" ca="1" si="7"/>
        <v>44105</v>
      </c>
      <c r="I219" s="126">
        <v>0</v>
      </c>
      <c r="J219" s="352" t="str">
        <f>LEFT(GRANTS!E219,20)&amp;"."&amp;GRANTSPAY!E219</f>
        <v>Oakleigh.7009.uifsm.I18.Se20</v>
      </c>
      <c r="K219" s="121" t="b">
        <v>1</v>
      </c>
      <c r="L219" s="127" t="s">
        <v>3691</v>
      </c>
      <c r="M219" s="121" t="b">
        <v>1</v>
      </c>
      <c r="N219" s="121" t="s">
        <v>3692</v>
      </c>
      <c r="O219" s="355" t="str">
        <f>GRANTS!J219</f>
        <v>10168/543965</v>
      </c>
      <c r="P219" s="121" t="b">
        <v>1</v>
      </c>
      <c r="Q219" s="121" t="b">
        <v>1</v>
      </c>
      <c r="R219" s="121" t="b">
        <v>1</v>
      </c>
    </row>
    <row r="220" spans="1:18" x14ac:dyDescent="0.25">
      <c r="A220" s="118">
        <v>1</v>
      </c>
      <c r="B220" s="119">
        <v>2</v>
      </c>
      <c r="C220" s="351">
        <f>GRANTS!K220</f>
        <v>400135</v>
      </c>
      <c r="D220" s="121" t="b">
        <v>1</v>
      </c>
      <c r="E220" s="352" t="str">
        <f>RIGHT(GRANTS!D220,4)&amp;"."&amp;GRANTS!N220&amp;"."&amp;GRANTS!L220&amp;"."&amp;$C$5</f>
        <v>3521.uifsm.I18.Se20</v>
      </c>
      <c r="F220" s="123">
        <f t="shared" ca="1" si="6"/>
        <v>44105</v>
      </c>
      <c r="G220" s="354">
        <f>GRANTS!AB220</f>
        <v>49707.91</v>
      </c>
      <c r="H220" s="125">
        <f t="shared" ca="1" si="7"/>
        <v>44105</v>
      </c>
      <c r="I220" s="126">
        <v>0</v>
      </c>
      <c r="J220" s="352" t="str">
        <f>LEFT(GRANTS!E220,20)&amp;"."&amp;GRANTSPAY!E220</f>
        <v>St Mary's &amp; St John'.3521.uifsm.I18.Se20</v>
      </c>
      <c r="K220" s="121" t="b">
        <v>1</v>
      </c>
      <c r="L220" s="127" t="s">
        <v>3691</v>
      </c>
      <c r="M220" s="121" t="b">
        <v>1</v>
      </c>
      <c r="N220" s="121" t="s">
        <v>3692</v>
      </c>
      <c r="O220" s="355" t="str">
        <f>GRANTS!J220</f>
        <v>11329/543965</v>
      </c>
      <c r="P220" s="121" t="b">
        <v>1</v>
      </c>
      <c r="Q220" s="121" t="b">
        <v>1</v>
      </c>
      <c r="R220" s="121" t="b">
        <v>1</v>
      </c>
    </row>
    <row r="221" spans="1:18" hidden="1" x14ac:dyDescent="0.25">
      <c r="A221" s="118">
        <v>1</v>
      </c>
      <c r="B221" s="119">
        <v>2</v>
      </c>
      <c r="C221" s="351">
        <f>GRANTS!K221</f>
        <v>0</v>
      </c>
      <c r="D221" s="121" t="b">
        <v>1</v>
      </c>
      <c r="E221" s="352" t="str">
        <f>RIGHT(GRANTS!D221,4)&amp;"."&amp;GRANTS!N221&amp;"."&amp;GRANTS!L221&amp;"."&amp;$C$5</f>
        <v>...Se20</v>
      </c>
      <c r="F221" s="123">
        <f t="shared" ca="1" si="6"/>
        <v>44105</v>
      </c>
      <c r="G221" s="354">
        <f>GRANTS!AB221</f>
        <v>0</v>
      </c>
      <c r="H221" s="125">
        <f t="shared" ca="1" si="7"/>
        <v>44105</v>
      </c>
      <c r="I221" s="126">
        <v>0</v>
      </c>
      <c r="J221" s="352" t="str">
        <f>LEFT(GRANTS!E221,20)&amp;"."&amp;GRANTSPAY!E221</f>
        <v>....Se20</v>
      </c>
      <c r="K221" s="121" t="b">
        <v>1</v>
      </c>
      <c r="L221" s="127" t="s">
        <v>3691</v>
      </c>
      <c r="M221" s="121" t="b">
        <v>1</v>
      </c>
      <c r="N221" s="121" t="s">
        <v>3692</v>
      </c>
      <c r="O221" s="355">
        <f>GRANTS!J221</f>
        <v>0</v>
      </c>
      <c r="P221" s="121" t="b">
        <v>1</v>
      </c>
      <c r="Q221" s="121" t="b">
        <v>1</v>
      </c>
      <c r="R221" s="121" t="b">
        <v>1</v>
      </c>
    </row>
    <row r="222" spans="1:18" hidden="1" x14ac:dyDescent="0.25">
      <c r="A222" s="118">
        <v>1</v>
      </c>
      <c r="B222" s="119">
        <v>2</v>
      </c>
      <c r="C222" s="351">
        <f>GRANTS!K222</f>
        <v>0</v>
      </c>
      <c r="D222" s="121" t="b">
        <v>1</v>
      </c>
      <c r="E222" s="352" t="str">
        <f>RIGHT(GRANTS!D222,4)&amp;"."&amp;GRANTS!N222&amp;"."&amp;GRANTS!L222&amp;"."&amp;$C$5</f>
        <v>...Se20</v>
      </c>
      <c r="F222" s="123">
        <f t="shared" ca="1" si="6"/>
        <v>44105</v>
      </c>
      <c r="G222" s="354">
        <f>GRANTS!AB222</f>
        <v>0</v>
      </c>
      <c r="H222" s="125">
        <f t="shared" ca="1" si="7"/>
        <v>44105</v>
      </c>
      <c r="I222" s="126">
        <v>0</v>
      </c>
      <c r="J222" s="352" t="str">
        <f>LEFT(GRANTS!E222,20)&amp;"."&amp;GRANTSPAY!E222</f>
        <v>....Se20</v>
      </c>
      <c r="K222" s="121" t="b">
        <v>1</v>
      </c>
      <c r="L222" s="127" t="s">
        <v>3691</v>
      </c>
      <c r="M222" s="121" t="b">
        <v>1</v>
      </c>
      <c r="N222" s="121" t="s">
        <v>3692</v>
      </c>
      <c r="O222" s="355">
        <f>GRANTS!J222</f>
        <v>0</v>
      </c>
      <c r="P222" s="121" t="b">
        <v>1</v>
      </c>
      <c r="Q222" s="121" t="b">
        <v>1</v>
      </c>
      <c r="R222" s="121" t="b">
        <v>1</v>
      </c>
    </row>
    <row r="223" spans="1:18" hidden="1" x14ac:dyDescent="0.25">
      <c r="A223" s="118">
        <v>1</v>
      </c>
      <c r="B223" s="119">
        <v>2</v>
      </c>
      <c r="C223" s="351">
        <f>GRANTS!K223</f>
        <v>0</v>
      </c>
      <c r="D223" s="121" t="b">
        <v>1</v>
      </c>
      <c r="E223" s="352" t="str">
        <f>RIGHT(GRANTS!D223,4)&amp;"."&amp;GRANTS!N223&amp;"."&amp;GRANTS!L223&amp;"."&amp;$C$5</f>
        <v>...Se20</v>
      </c>
      <c r="F223" s="123">
        <f t="shared" ca="1" si="6"/>
        <v>44105</v>
      </c>
      <c r="G223" s="354">
        <f>GRANTS!AB223</f>
        <v>0</v>
      </c>
      <c r="H223" s="125">
        <f t="shared" ca="1" si="7"/>
        <v>44105</v>
      </c>
      <c r="I223" s="126">
        <v>0</v>
      </c>
      <c r="J223" s="352" t="str">
        <f>LEFT(GRANTS!E223,20)&amp;"."&amp;GRANTSPAY!E223</f>
        <v>....Se20</v>
      </c>
      <c r="K223" s="121" t="b">
        <v>1</v>
      </c>
      <c r="L223" s="127" t="s">
        <v>3691</v>
      </c>
      <c r="M223" s="121" t="b">
        <v>1</v>
      </c>
      <c r="N223" s="121" t="s">
        <v>3692</v>
      </c>
      <c r="O223" s="355">
        <f>GRANTS!J223</f>
        <v>0</v>
      </c>
      <c r="P223" s="121" t="b">
        <v>1</v>
      </c>
      <c r="Q223" s="121" t="b">
        <v>1</v>
      </c>
      <c r="R223" s="121" t="b">
        <v>1</v>
      </c>
    </row>
    <row r="224" spans="1:18" hidden="1" x14ac:dyDescent="0.25">
      <c r="A224" s="118">
        <v>1</v>
      </c>
      <c r="B224" s="119">
        <v>2</v>
      </c>
      <c r="C224" s="351">
        <f>GRANTS!K224</f>
        <v>0</v>
      </c>
      <c r="D224" s="121" t="b">
        <v>1</v>
      </c>
      <c r="E224" s="352" t="str">
        <f>RIGHT(GRANTS!D224,4)&amp;"."&amp;GRANTS!N224&amp;"."&amp;GRANTS!L224&amp;"."&amp;$C$5</f>
        <v>...Se20</v>
      </c>
      <c r="F224" s="123">
        <f t="shared" ca="1" si="6"/>
        <v>44105</v>
      </c>
      <c r="G224" s="354">
        <f>GRANTS!AB224</f>
        <v>0</v>
      </c>
      <c r="H224" s="125">
        <f t="shared" ca="1" si="7"/>
        <v>44105</v>
      </c>
      <c r="I224" s="126">
        <v>0</v>
      </c>
      <c r="J224" s="352" t="str">
        <f>LEFT(GRANTS!E224,20)&amp;"."&amp;GRANTSPAY!E224</f>
        <v>....Se20</v>
      </c>
      <c r="K224" s="121" t="b">
        <v>1</v>
      </c>
      <c r="L224" s="127" t="s">
        <v>3691</v>
      </c>
      <c r="M224" s="121" t="b">
        <v>1</v>
      </c>
      <c r="N224" s="121" t="s">
        <v>3692</v>
      </c>
      <c r="O224" s="355">
        <f>GRANTS!J224</f>
        <v>0</v>
      </c>
      <c r="P224" s="121" t="b">
        <v>1</v>
      </c>
      <c r="Q224" s="121" t="b">
        <v>1</v>
      </c>
      <c r="R224" s="121" t="b">
        <v>1</v>
      </c>
    </row>
    <row r="225" spans="1:18" hidden="1" x14ac:dyDescent="0.25">
      <c r="A225" s="118">
        <v>1</v>
      </c>
      <c r="B225" s="119">
        <v>2</v>
      </c>
      <c r="C225" s="351">
        <f>GRANTS!K225</f>
        <v>0</v>
      </c>
      <c r="D225" s="121" t="b">
        <v>1</v>
      </c>
      <c r="E225" s="352" t="str">
        <f>RIGHT(GRANTS!D225,4)&amp;"."&amp;GRANTS!N225&amp;"."&amp;GRANTS!L225&amp;"."&amp;$C$5</f>
        <v>...Se20</v>
      </c>
      <c r="F225" s="123">
        <f t="shared" ca="1" si="6"/>
        <v>44105</v>
      </c>
      <c r="G225" s="354">
        <f>GRANTS!AB225</f>
        <v>0</v>
      </c>
      <c r="H225" s="125">
        <f t="shared" ca="1" si="7"/>
        <v>44105</v>
      </c>
      <c r="I225" s="126">
        <v>0</v>
      </c>
      <c r="J225" s="352" t="str">
        <f>LEFT(GRANTS!E225,20)&amp;"."&amp;GRANTSPAY!E225</f>
        <v>....Se20</v>
      </c>
      <c r="K225" s="121" t="b">
        <v>1</v>
      </c>
      <c r="L225" s="127" t="s">
        <v>3691</v>
      </c>
      <c r="M225" s="121" t="b">
        <v>1</v>
      </c>
      <c r="N225" s="121" t="s">
        <v>3692</v>
      </c>
      <c r="O225" s="355">
        <f>GRANTS!J225</f>
        <v>0</v>
      </c>
      <c r="P225" s="121" t="b">
        <v>1</v>
      </c>
      <c r="Q225" s="121" t="b">
        <v>1</v>
      </c>
      <c r="R225" s="121" t="b">
        <v>1</v>
      </c>
    </row>
    <row r="226" spans="1:18" hidden="1" x14ac:dyDescent="0.25">
      <c r="A226" s="118">
        <v>1</v>
      </c>
      <c r="B226" s="119">
        <v>2</v>
      </c>
      <c r="C226" s="351">
        <f>GRANTS!K226</f>
        <v>0</v>
      </c>
      <c r="D226" s="121" t="b">
        <v>1</v>
      </c>
      <c r="E226" s="352" t="str">
        <f>RIGHT(GRANTS!D226,4)&amp;"."&amp;GRANTS!N226&amp;"."&amp;GRANTS!L226&amp;"."&amp;$C$5</f>
        <v>...Se20</v>
      </c>
      <c r="F226" s="123">
        <f t="shared" ca="1" si="6"/>
        <v>44105</v>
      </c>
      <c r="G226" s="354">
        <f>GRANTS!AB226</f>
        <v>0</v>
      </c>
      <c r="H226" s="125">
        <f t="shared" ca="1" si="7"/>
        <v>44105</v>
      </c>
      <c r="I226" s="126">
        <v>0</v>
      </c>
      <c r="J226" s="352" t="str">
        <f>LEFT(GRANTS!E226,20)&amp;"."&amp;GRANTSPAY!E226</f>
        <v>....Se20</v>
      </c>
      <c r="K226" s="121" t="b">
        <v>1</v>
      </c>
      <c r="L226" s="127" t="s">
        <v>3691</v>
      </c>
      <c r="M226" s="121" t="b">
        <v>1</v>
      </c>
      <c r="N226" s="121" t="s">
        <v>3692</v>
      </c>
      <c r="O226" s="355">
        <f>GRANTS!J226</f>
        <v>0</v>
      </c>
      <c r="P226" s="121" t="b">
        <v>1</v>
      </c>
      <c r="Q226" s="121" t="b">
        <v>1</v>
      </c>
      <c r="R226" s="121" t="b">
        <v>1</v>
      </c>
    </row>
    <row r="227" spans="1:18" hidden="1" x14ac:dyDescent="0.25">
      <c r="A227" s="118">
        <v>1</v>
      </c>
      <c r="B227" s="119">
        <v>2</v>
      </c>
      <c r="C227" s="351">
        <f>GRANTS!K227</f>
        <v>0</v>
      </c>
      <c r="D227" s="121" t="b">
        <v>1</v>
      </c>
      <c r="E227" s="352" t="str">
        <f>RIGHT(GRANTS!D227,4)&amp;"."&amp;GRANTS!N227&amp;"."&amp;GRANTS!L227&amp;"."&amp;$C$5</f>
        <v>...Se20</v>
      </c>
      <c r="F227" s="123">
        <f t="shared" ca="1" si="6"/>
        <v>44105</v>
      </c>
      <c r="G227" s="354">
        <f>GRANTS!AB227</f>
        <v>0</v>
      </c>
      <c r="H227" s="125">
        <f t="shared" ca="1" si="7"/>
        <v>44105</v>
      </c>
      <c r="I227" s="126">
        <v>0</v>
      </c>
      <c r="J227" s="352" t="str">
        <f>LEFT(GRANTS!E227,20)&amp;"."&amp;GRANTSPAY!E227</f>
        <v>....Se20</v>
      </c>
      <c r="K227" s="121" t="b">
        <v>1</v>
      </c>
      <c r="L227" s="127" t="s">
        <v>3691</v>
      </c>
      <c r="M227" s="121" t="b">
        <v>1</v>
      </c>
      <c r="N227" s="121" t="s">
        <v>3692</v>
      </c>
      <c r="O227" s="355">
        <f>GRANTS!J227</f>
        <v>0</v>
      </c>
      <c r="P227" s="121" t="b">
        <v>1</v>
      </c>
      <c r="Q227" s="121" t="b">
        <v>1</v>
      </c>
      <c r="R227" s="121" t="b">
        <v>1</v>
      </c>
    </row>
    <row r="228" spans="1:18" hidden="1" x14ac:dyDescent="0.25">
      <c r="A228" s="118">
        <v>1</v>
      </c>
      <c r="B228" s="119">
        <v>2</v>
      </c>
      <c r="C228" s="351">
        <f>GRANTS!K228</f>
        <v>0</v>
      </c>
      <c r="D228" s="121" t="b">
        <v>1</v>
      </c>
      <c r="E228" s="352" t="str">
        <f>RIGHT(GRANTS!D228,4)&amp;"."&amp;GRANTS!N228&amp;"."&amp;GRANTS!L228&amp;"."&amp;$C$5</f>
        <v>...Se20</v>
      </c>
      <c r="F228" s="123">
        <f t="shared" ca="1" si="6"/>
        <v>44105</v>
      </c>
      <c r="G228" s="354">
        <f>GRANTS!AB228</f>
        <v>0</v>
      </c>
      <c r="H228" s="125">
        <f t="shared" ca="1" si="7"/>
        <v>44105</v>
      </c>
      <c r="I228" s="126">
        <v>0</v>
      </c>
      <c r="J228" s="352" t="str">
        <f>LEFT(GRANTS!E228,20)&amp;"."&amp;GRANTSPAY!E228</f>
        <v>....Se20</v>
      </c>
      <c r="K228" s="121" t="b">
        <v>1</v>
      </c>
      <c r="L228" s="127" t="s">
        <v>3691</v>
      </c>
      <c r="M228" s="121" t="b">
        <v>1</v>
      </c>
      <c r="N228" s="121" t="s">
        <v>3692</v>
      </c>
      <c r="O228" s="355">
        <f>GRANTS!J228</f>
        <v>0</v>
      </c>
      <c r="P228" s="121" t="b">
        <v>1</v>
      </c>
      <c r="Q228" s="121" t="b">
        <v>1</v>
      </c>
      <c r="R228" s="121" t="b">
        <v>1</v>
      </c>
    </row>
    <row r="229" spans="1:18" hidden="1" x14ac:dyDescent="0.25">
      <c r="A229" s="118">
        <v>1</v>
      </c>
      <c r="B229" s="119">
        <v>2</v>
      </c>
      <c r="C229" s="351">
        <f>GRANTS!K229</f>
        <v>0</v>
      </c>
      <c r="D229" s="121" t="b">
        <v>1</v>
      </c>
      <c r="E229" s="352" t="str">
        <f>RIGHT(GRANTS!D229,4)&amp;"."&amp;GRANTS!N229&amp;"."&amp;GRANTS!L229&amp;"."&amp;$C$5</f>
        <v>...Se20</v>
      </c>
      <c r="F229" s="123">
        <f t="shared" ca="1" si="6"/>
        <v>44105</v>
      </c>
      <c r="G229" s="354">
        <f>GRANTS!AB229</f>
        <v>0</v>
      </c>
      <c r="H229" s="125">
        <f t="shared" ca="1" si="7"/>
        <v>44105</v>
      </c>
      <c r="I229" s="126">
        <v>0</v>
      </c>
      <c r="J229" s="352" t="str">
        <f>LEFT(GRANTS!E229,20)&amp;"."&amp;GRANTSPAY!E229</f>
        <v>....Se20</v>
      </c>
      <c r="K229" s="121" t="b">
        <v>1</v>
      </c>
      <c r="L229" s="127" t="s">
        <v>3691</v>
      </c>
      <c r="M229" s="121" t="b">
        <v>1</v>
      </c>
      <c r="N229" s="121" t="s">
        <v>3692</v>
      </c>
      <c r="O229" s="355">
        <f>GRANTS!J229</f>
        <v>0</v>
      </c>
      <c r="P229" s="121" t="b">
        <v>1</v>
      </c>
      <c r="Q229" s="121" t="b">
        <v>1</v>
      </c>
      <c r="R229" s="121" t="b">
        <v>1</v>
      </c>
    </row>
    <row r="230" spans="1:18" hidden="1" x14ac:dyDescent="0.25">
      <c r="A230" s="118">
        <v>1</v>
      </c>
      <c r="B230" s="119">
        <v>2</v>
      </c>
      <c r="C230" s="351">
        <f>GRANTS!K230</f>
        <v>0</v>
      </c>
      <c r="D230" s="121" t="b">
        <v>1</v>
      </c>
      <c r="E230" s="352" t="str">
        <f>RIGHT(GRANTS!D230,4)&amp;"."&amp;GRANTS!N230&amp;"."&amp;GRANTS!L230&amp;"."&amp;$C$5</f>
        <v>...Se20</v>
      </c>
      <c r="F230" s="123">
        <f t="shared" ca="1" si="6"/>
        <v>44105</v>
      </c>
      <c r="G230" s="354">
        <f>GRANTS!AB230</f>
        <v>0</v>
      </c>
      <c r="H230" s="125">
        <f t="shared" ca="1" si="7"/>
        <v>44105</v>
      </c>
      <c r="I230" s="126">
        <v>0</v>
      </c>
      <c r="J230" s="352" t="str">
        <f>LEFT(GRANTS!E230,20)&amp;"."&amp;GRANTSPAY!E230</f>
        <v>....Se20</v>
      </c>
      <c r="K230" s="121" t="b">
        <v>1</v>
      </c>
      <c r="L230" s="127" t="s">
        <v>3691</v>
      </c>
      <c r="M230" s="121" t="b">
        <v>1</v>
      </c>
      <c r="N230" s="121" t="s">
        <v>3692</v>
      </c>
      <c r="O230" s="355">
        <f>GRANTS!J230</f>
        <v>0</v>
      </c>
      <c r="P230" s="121" t="b">
        <v>1</v>
      </c>
      <c r="Q230" s="121" t="b">
        <v>1</v>
      </c>
      <c r="R230" s="121" t="b">
        <v>1</v>
      </c>
    </row>
    <row r="231" spans="1:18" hidden="1" x14ac:dyDescent="0.25">
      <c r="A231" s="118">
        <v>1</v>
      </c>
      <c r="B231" s="119">
        <v>2</v>
      </c>
      <c r="C231" s="351">
        <f>GRANTS!K231</f>
        <v>0</v>
      </c>
      <c r="D231" s="121" t="b">
        <v>1</v>
      </c>
      <c r="E231" s="352" t="str">
        <f>RIGHT(GRANTS!D231,4)&amp;"."&amp;GRANTS!N231&amp;"."&amp;GRANTS!L231&amp;"."&amp;$C$5</f>
        <v>...Se20</v>
      </c>
      <c r="F231" s="123">
        <f t="shared" ca="1" si="6"/>
        <v>44105</v>
      </c>
      <c r="G231" s="354">
        <f>GRANTS!AB231</f>
        <v>0</v>
      </c>
      <c r="H231" s="125">
        <f t="shared" ca="1" si="7"/>
        <v>44105</v>
      </c>
      <c r="I231" s="126">
        <v>0</v>
      </c>
      <c r="J231" s="352" t="str">
        <f>LEFT(GRANTS!E231,20)&amp;"."&amp;GRANTSPAY!E231</f>
        <v>....Se20</v>
      </c>
      <c r="K231" s="121" t="b">
        <v>1</v>
      </c>
      <c r="L231" s="127" t="s">
        <v>3691</v>
      </c>
      <c r="M231" s="121" t="b">
        <v>1</v>
      </c>
      <c r="N231" s="121" t="s">
        <v>3692</v>
      </c>
      <c r="O231" s="355">
        <f>GRANTS!J231</f>
        <v>0</v>
      </c>
      <c r="P231" s="121" t="b">
        <v>1</v>
      </c>
      <c r="Q231" s="121" t="b">
        <v>1</v>
      </c>
      <c r="R231" s="121" t="b">
        <v>1</v>
      </c>
    </row>
    <row r="232" spans="1:18" hidden="1" x14ac:dyDescent="0.25">
      <c r="A232" s="118">
        <v>1</v>
      </c>
      <c r="B232" s="119">
        <v>2</v>
      </c>
      <c r="C232" s="351">
        <f>GRANTS!K232</f>
        <v>0</v>
      </c>
      <c r="D232" s="121" t="b">
        <v>1</v>
      </c>
      <c r="E232" s="352" t="str">
        <f>RIGHT(GRANTS!D232,4)&amp;"."&amp;GRANTS!N232&amp;"."&amp;GRANTS!L232&amp;"."&amp;$C$5</f>
        <v>...Se20</v>
      </c>
      <c r="F232" s="123">
        <f t="shared" ca="1" si="6"/>
        <v>44105</v>
      </c>
      <c r="G232" s="354">
        <f>GRANTS!AB232</f>
        <v>0</v>
      </c>
      <c r="H232" s="125">
        <f t="shared" ca="1" si="7"/>
        <v>44105</v>
      </c>
      <c r="I232" s="126">
        <v>0</v>
      </c>
      <c r="J232" s="352" t="str">
        <f>LEFT(GRANTS!E232,20)&amp;"."&amp;GRANTSPAY!E232</f>
        <v>....Se20</v>
      </c>
      <c r="K232" s="121" t="b">
        <v>1</v>
      </c>
      <c r="L232" s="127" t="s">
        <v>3691</v>
      </c>
      <c r="M232" s="121" t="b">
        <v>1</v>
      </c>
      <c r="N232" s="121" t="s">
        <v>3692</v>
      </c>
      <c r="O232" s="355">
        <f>GRANTS!J232</f>
        <v>0</v>
      </c>
      <c r="P232" s="121" t="b">
        <v>1</v>
      </c>
      <c r="Q232" s="121" t="b">
        <v>1</v>
      </c>
      <c r="R232" s="121" t="b">
        <v>1</v>
      </c>
    </row>
    <row r="233" spans="1:18" hidden="1" x14ac:dyDescent="0.25">
      <c r="A233" s="118">
        <v>1</v>
      </c>
      <c r="B233" s="119">
        <v>2</v>
      </c>
      <c r="C233" s="351">
        <f>GRANTS!K233</f>
        <v>0</v>
      </c>
      <c r="D233" s="121" t="b">
        <v>1</v>
      </c>
      <c r="E233" s="352" t="str">
        <f>RIGHT(GRANTS!D233,4)&amp;"."&amp;GRANTS!N233&amp;"."&amp;GRANTS!L233&amp;"."&amp;$C$5</f>
        <v>...Se20</v>
      </c>
      <c r="F233" s="123">
        <f t="shared" ca="1" si="6"/>
        <v>44105</v>
      </c>
      <c r="G233" s="354">
        <f>GRANTS!AB233</f>
        <v>0</v>
      </c>
      <c r="H233" s="125">
        <f t="shared" ca="1" si="7"/>
        <v>44105</v>
      </c>
      <c r="I233" s="126">
        <v>0</v>
      </c>
      <c r="J233" s="352" t="str">
        <f>LEFT(GRANTS!E233,20)&amp;"."&amp;GRANTSPAY!E233</f>
        <v>....Se20</v>
      </c>
      <c r="K233" s="121" t="b">
        <v>1</v>
      </c>
      <c r="L233" s="127" t="s">
        <v>3691</v>
      </c>
      <c r="M233" s="121" t="b">
        <v>1</v>
      </c>
      <c r="N233" s="121" t="s">
        <v>3692</v>
      </c>
      <c r="O233" s="355">
        <f>GRANTS!J233</f>
        <v>0</v>
      </c>
      <c r="P233" s="121" t="b">
        <v>1</v>
      </c>
      <c r="Q233" s="121" t="b">
        <v>1</v>
      </c>
      <c r="R233" s="121" t="b">
        <v>1</v>
      </c>
    </row>
    <row r="234" spans="1:18" hidden="1" x14ac:dyDescent="0.25">
      <c r="A234" s="118">
        <v>1</v>
      </c>
      <c r="B234" s="119">
        <v>2</v>
      </c>
      <c r="C234" s="351">
        <f>GRANTS!K234</f>
        <v>0</v>
      </c>
      <c r="D234" s="121" t="b">
        <v>1</v>
      </c>
      <c r="E234" s="352" t="str">
        <f>RIGHT(GRANTS!D234,4)&amp;"."&amp;GRANTS!N234&amp;"."&amp;GRANTS!L234&amp;"."&amp;$C$5</f>
        <v>...Se20</v>
      </c>
      <c r="F234" s="123">
        <f t="shared" ca="1" si="6"/>
        <v>44105</v>
      </c>
      <c r="G234" s="354">
        <f>GRANTS!AB234</f>
        <v>0</v>
      </c>
      <c r="H234" s="125">
        <f t="shared" ca="1" si="7"/>
        <v>44105</v>
      </c>
      <c r="I234" s="126">
        <v>0</v>
      </c>
      <c r="J234" s="352" t="str">
        <f>LEFT(GRANTS!E234,20)&amp;"."&amp;GRANTSPAY!E234</f>
        <v>....Se20</v>
      </c>
      <c r="K234" s="121" t="b">
        <v>1</v>
      </c>
      <c r="L234" s="127" t="s">
        <v>3691</v>
      </c>
      <c r="M234" s="121" t="b">
        <v>1</v>
      </c>
      <c r="N234" s="121" t="s">
        <v>3692</v>
      </c>
      <c r="O234" s="355">
        <f>GRANTS!J234</f>
        <v>0</v>
      </c>
      <c r="P234" s="121" t="b">
        <v>1</v>
      </c>
      <c r="Q234" s="121" t="b">
        <v>1</v>
      </c>
      <c r="R234" s="121" t="b">
        <v>1</v>
      </c>
    </row>
    <row r="235" spans="1:18" hidden="1" x14ac:dyDescent="0.25">
      <c r="A235" s="118">
        <v>1</v>
      </c>
      <c r="B235" s="119">
        <v>2</v>
      </c>
      <c r="C235" s="351">
        <f>GRANTS!K235</f>
        <v>0</v>
      </c>
      <c r="D235" s="121" t="b">
        <v>1</v>
      </c>
      <c r="E235" s="352" t="str">
        <f>RIGHT(GRANTS!D235,4)&amp;"."&amp;GRANTS!N235&amp;"."&amp;GRANTS!L235&amp;"."&amp;$C$5</f>
        <v>...Se20</v>
      </c>
      <c r="F235" s="123">
        <f t="shared" ca="1" si="6"/>
        <v>44105</v>
      </c>
      <c r="G235" s="354">
        <f>GRANTS!AB235</f>
        <v>0</v>
      </c>
      <c r="H235" s="125">
        <f t="shared" ca="1" si="7"/>
        <v>44105</v>
      </c>
      <c r="I235" s="126">
        <v>0</v>
      </c>
      <c r="J235" s="352" t="str">
        <f>LEFT(GRANTS!E235,20)&amp;"."&amp;GRANTSPAY!E235</f>
        <v>....Se20</v>
      </c>
      <c r="K235" s="121" t="b">
        <v>1</v>
      </c>
      <c r="L235" s="127" t="s">
        <v>3691</v>
      </c>
      <c r="M235" s="121" t="b">
        <v>1</v>
      </c>
      <c r="N235" s="121" t="s">
        <v>3692</v>
      </c>
      <c r="O235" s="355">
        <f>GRANTS!J235</f>
        <v>0</v>
      </c>
      <c r="P235" s="121" t="b">
        <v>1</v>
      </c>
      <c r="Q235" s="121" t="b">
        <v>1</v>
      </c>
      <c r="R235" s="121" t="b">
        <v>1</v>
      </c>
    </row>
    <row r="236" spans="1:18" hidden="1" x14ac:dyDescent="0.25">
      <c r="A236" s="118">
        <v>1</v>
      </c>
      <c r="B236" s="119">
        <v>2</v>
      </c>
      <c r="C236" s="351">
        <f>GRANTS!K236</f>
        <v>0</v>
      </c>
      <c r="D236" s="121" t="b">
        <v>1</v>
      </c>
      <c r="E236" s="352" t="str">
        <f>RIGHT(GRANTS!D236,4)&amp;"."&amp;GRANTS!N236&amp;"."&amp;GRANTS!L236&amp;"."&amp;$C$5</f>
        <v>...Se20</v>
      </c>
      <c r="F236" s="123">
        <f t="shared" ca="1" si="6"/>
        <v>44105</v>
      </c>
      <c r="G236" s="354">
        <f>GRANTS!AB236</f>
        <v>0</v>
      </c>
      <c r="H236" s="125">
        <f t="shared" ca="1" si="7"/>
        <v>44105</v>
      </c>
      <c r="I236" s="126">
        <v>0</v>
      </c>
      <c r="J236" s="352" t="str">
        <f>LEFT(GRANTS!E236,20)&amp;"."&amp;GRANTSPAY!E236</f>
        <v>....Se20</v>
      </c>
      <c r="K236" s="121" t="b">
        <v>1</v>
      </c>
      <c r="L236" s="127" t="s">
        <v>3691</v>
      </c>
      <c r="M236" s="121" t="b">
        <v>1</v>
      </c>
      <c r="N236" s="121" t="s">
        <v>3692</v>
      </c>
      <c r="O236" s="355">
        <f>GRANTS!J236</f>
        <v>0</v>
      </c>
      <c r="P236" s="121" t="b">
        <v>1</v>
      </c>
      <c r="Q236" s="121" t="b">
        <v>1</v>
      </c>
      <c r="R236" s="121" t="b">
        <v>1</v>
      </c>
    </row>
    <row r="237" spans="1:18" hidden="1" x14ac:dyDescent="0.25">
      <c r="A237" s="118">
        <v>1</v>
      </c>
      <c r="B237" s="119">
        <v>2</v>
      </c>
      <c r="C237" s="351">
        <f>GRANTS!K237</f>
        <v>0</v>
      </c>
      <c r="D237" s="121" t="b">
        <v>1</v>
      </c>
      <c r="E237" s="352" t="str">
        <f>RIGHT(GRANTS!D237,4)&amp;"."&amp;GRANTS!N237&amp;"."&amp;GRANTS!L237&amp;"."&amp;$C$5</f>
        <v>...Se20</v>
      </c>
      <c r="F237" s="123">
        <f t="shared" ca="1" si="6"/>
        <v>44105</v>
      </c>
      <c r="G237" s="354">
        <f>GRANTS!AB237</f>
        <v>0</v>
      </c>
      <c r="H237" s="125">
        <f t="shared" ca="1" si="7"/>
        <v>44105</v>
      </c>
      <c r="I237" s="126">
        <v>0</v>
      </c>
      <c r="J237" s="352" t="str">
        <f>LEFT(GRANTS!E237,20)&amp;"."&amp;GRANTSPAY!E237</f>
        <v>....Se20</v>
      </c>
      <c r="K237" s="121" t="b">
        <v>1</v>
      </c>
      <c r="L237" s="127" t="s">
        <v>3691</v>
      </c>
      <c r="M237" s="121" t="b">
        <v>1</v>
      </c>
      <c r="N237" s="121" t="s">
        <v>3692</v>
      </c>
      <c r="O237" s="355">
        <f>GRANTS!J237</f>
        <v>0</v>
      </c>
      <c r="P237" s="121" t="b">
        <v>1</v>
      </c>
      <c r="Q237" s="121" t="b">
        <v>1</v>
      </c>
      <c r="R237" s="121" t="b">
        <v>1</v>
      </c>
    </row>
    <row r="238" spans="1:18" hidden="1" x14ac:dyDescent="0.25">
      <c r="A238" s="118">
        <v>1</v>
      </c>
      <c r="B238" s="119">
        <v>2</v>
      </c>
      <c r="C238" s="351">
        <f>GRANTS!K238</f>
        <v>0</v>
      </c>
      <c r="D238" s="121" t="b">
        <v>1</v>
      </c>
      <c r="E238" s="352" t="str">
        <f>RIGHT(GRANTS!D238,4)&amp;"."&amp;GRANTS!N238&amp;"."&amp;GRANTS!L238&amp;"."&amp;$C$5</f>
        <v>...Se20</v>
      </c>
      <c r="F238" s="123">
        <f t="shared" ca="1" si="6"/>
        <v>44105</v>
      </c>
      <c r="G238" s="354">
        <f>GRANTS!AB238</f>
        <v>0</v>
      </c>
      <c r="H238" s="125">
        <f t="shared" ca="1" si="7"/>
        <v>44105</v>
      </c>
      <c r="I238" s="126">
        <v>0</v>
      </c>
      <c r="J238" s="352" t="str">
        <f>LEFT(GRANTS!E238,20)&amp;"."&amp;GRANTSPAY!E238</f>
        <v>....Se20</v>
      </c>
      <c r="K238" s="121" t="b">
        <v>1</v>
      </c>
      <c r="L238" s="127" t="s">
        <v>3691</v>
      </c>
      <c r="M238" s="121" t="b">
        <v>1</v>
      </c>
      <c r="N238" s="121" t="s">
        <v>3692</v>
      </c>
      <c r="O238" s="355">
        <f>GRANTS!J238</f>
        <v>0</v>
      </c>
      <c r="P238" s="121" t="b">
        <v>1</v>
      </c>
      <c r="Q238" s="121" t="b">
        <v>1</v>
      </c>
      <c r="R238" s="121" t="b">
        <v>1</v>
      </c>
    </row>
    <row r="239" spans="1:18" hidden="1" x14ac:dyDescent="0.25">
      <c r="A239" s="118">
        <v>1</v>
      </c>
      <c r="B239" s="119">
        <v>2</v>
      </c>
      <c r="C239" s="351">
        <f>GRANTS!K239</f>
        <v>0</v>
      </c>
      <c r="D239" s="121" t="b">
        <v>1</v>
      </c>
      <c r="E239" s="352" t="str">
        <f>RIGHT(GRANTS!D239,4)&amp;"."&amp;GRANTS!N239&amp;"."&amp;GRANTS!L239&amp;"."&amp;$C$5</f>
        <v>...Se20</v>
      </c>
      <c r="F239" s="123">
        <f t="shared" ca="1" si="6"/>
        <v>44105</v>
      </c>
      <c r="G239" s="354">
        <f>GRANTS!AB239</f>
        <v>0</v>
      </c>
      <c r="H239" s="125">
        <f t="shared" ca="1" si="7"/>
        <v>44105</v>
      </c>
      <c r="I239" s="126">
        <v>0</v>
      </c>
      <c r="J239" s="352" t="str">
        <f>LEFT(GRANTS!E239,20)&amp;"."&amp;GRANTSPAY!E239</f>
        <v>....Se20</v>
      </c>
      <c r="K239" s="121" t="b">
        <v>1</v>
      </c>
      <c r="L239" s="127" t="s">
        <v>3691</v>
      </c>
      <c r="M239" s="121" t="b">
        <v>1</v>
      </c>
      <c r="N239" s="121" t="s">
        <v>3692</v>
      </c>
      <c r="O239" s="355">
        <f>GRANTS!J239</f>
        <v>0</v>
      </c>
      <c r="P239" s="121" t="b">
        <v>1</v>
      </c>
      <c r="Q239" s="121" t="b">
        <v>1</v>
      </c>
      <c r="R239" s="121" t="b">
        <v>1</v>
      </c>
    </row>
    <row r="240" spans="1:18" hidden="1" x14ac:dyDescent="0.25">
      <c r="A240" s="118">
        <v>1</v>
      </c>
      <c r="B240" s="119">
        <v>2</v>
      </c>
      <c r="C240" s="351">
        <f>GRANTS!K240</f>
        <v>0</v>
      </c>
      <c r="D240" s="121" t="b">
        <v>1</v>
      </c>
      <c r="E240" s="352" t="str">
        <f>RIGHT(GRANTS!D240,4)&amp;"."&amp;GRANTS!N240&amp;"."&amp;GRANTS!L240&amp;"."&amp;$C$5</f>
        <v>...Se20</v>
      </c>
      <c r="F240" s="123">
        <f t="shared" ca="1" si="6"/>
        <v>44105</v>
      </c>
      <c r="G240" s="354">
        <f>GRANTS!AB240</f>
        <v>0</v>
      </c>
      <c r="H240" s="125">
        <f t="shared" ca="1" si="7"/>
        <v>44105</v>
      </c>
      <c r="I240" s="126">
        <v>0</v>
      </c>
      <c r="J240" s="352" t="str">
        <f>LEFT(GRANTS!E240,20)&amp;"."&amp;GRANTSPAY!E240</f>
        <v>....Se20</v>
      </c>
      <c r="K240" s="121" t="b">
        <v>1</v>
      </c>
      <c r="L240" s="127" t="s">
        <v>3691</v>
      </c>
      <c r="M240" s="121" t="b">
        <v>1</v>
      </c>
      <c r="N240" s="121" t="s">
        <v>3692</v>
      </c>
      <c r="O240" s="355">
        <f>GRANTS!J240</f>
        <v>0</v>
      </c>
      <c r="P240" s="121" t="b">
        <v>1</v>
      </c>
      <c r="Q240" s="121" t="b">
        <v>1</v>
      </c>
      <c r="R240" s="121" t="b">
        <v>1</v>
      </c>
    </row>
    <row r="241" spans="1:18" x14ac:dyDescent="0.25">
      <c r="A241" s="118"/>
      <c r="B241" s="119"/>
      <c r="C241" s="351">
        <f>GRANTS!K241</f>
        <v>0</v>
      </c>
      <c r="D241" s="121"/>
      <c r="E241" s="352" t="str">
        <f>RIGHT(GRANTS!D241,4)&amp;"."&amp;GRANTS!N241&amp;"."&amp;GRANTS!L241&amp;"."&amp;$C$5</f>
        <v>...Se20</v>
      </c>
      <c r="F241" s="123"/>
      <c r="G241" s="124"/>
      <c r="H241" s="125"/>
      <c r="I241" s="126"/>
      <c r="J241" s="122"/>
      <c r="K241" s="121"/>
      <c r="L241" s="127"/>
      <c r="M241" s="121"/>
      <c r="N241" s="121"/>
      <c r="O241" s="128"/>
      <c r="P241" s="121"/>
      <c r="Q241" s="121"/>
      <c r="R241" s="121"/>
    </row>
    <row r="242" spans="1:18" x14ac:dyDescent="0.25">
      <c r="A242" s="118"/>
      <c r="B242" s="119"/>
      <c r="C242" s="351">
        <f>GRANTS!K242</f>
        <v>0</v>
      </c>
      <c r="D242" s="121"/>
      <c r="E242" s="352" t="str">
        <f>RIGHT(GRANTS!D242,4)&amp;"."&amp;GRANTS!N242&amp;"."&amp;GRANTS!L242&amp;"."&amp;$C$5</f>
        <v>...Se20</v>
      </c>
      <c r="F242" s="123"/>
      <c r="G242" s="124"/>
      <c r="H242" s="125"/>
      <c r="I242" s="126"/>
      <c r="J242" s="122"/>
      <c r="K242" s="121"/>
      <c r="L242" s="127"/>
      <c r="M242" s="121"/>
      <c r="N242" s="121"/>
      <c r="O242" s="128"/>
      <c r="P242" s="121"/>
      <c r="Q242" s="121"/>
      <c r="R242" s="121"/>
    </row>
    <row r="243" spans="1:18" x14ac:dyDescent="0.25">
      <c r="A243" s="118"/>
      <c r="B243" s="119"/>
      <c r="C243" s="351">
        <f>GRANTS!K243</f>
        <v>0</v>
      </c>
      <c r="D243" s="121"/>
      <c r="E243" s="352" t="str">
        <f>RIGHT(GRANTS!D243,4)&amp;"."&amp;GRANTS!N243&amp;"."&amp;GRANTS!L243&amp;"."&amp;$C$5</f>
        <v>...Se20</v>
      </c>
      <c r="F243" s="123"/>
      <c r="G243" s="124"/>
      <c r="H243" s="125"/>
      <c r="I243" s="126"/>
      <c r="J243" s="122"/>
      <c r="K243" s="121"/>
      <c r="L243" s="127"/>
      <c r="M243" s="121"/>
      <c r="N243" s="121"/>
      <c r="O243" s="128"/>
      <c r="P243" s="121"/>
      <c r="Q243" s="121"/>
      <c r="R243" s="121"/>
    </row>
  </sheetData>
  <autoFilter ref="A19:H243">
    <filterColumn colId="6">
      <filters blank="1">
        <filter val="10031.62"/>
        <filter val="10629.38"/>
        <filter val="12296.53"/>
        <filter val="12611.86"/>
        <filter val="12928.76"/>
        <filter val="13716.14"/>
        <filter val="14460.53"/>
        <filter val="14646.47"/>
        <filter val="14788.86"/>
        <filter val="15508.14"/>
        <filter val="16001.14"/>
        <filter val="16113.38"/>
        <filter val="16128.71"/>
        <filter val="17050.00"/>
        <filter val="17126.62"/>
        <filter val="17698.29"/>
        <filter val="17728.09"/>
        <filter val="17970.53"/>
        <filter val="18025.76"/>
        <filter val="18245.53"/>
        <filter val="18435.47"/>
        <filter val="19594.00"/>
        <filter val="19760.09"/>
        <filter val="19849.53"/>
        <filter val="20429.29"/>
        <filter val="20574.47"/>
        <filter val="21091.53"/>
        <filter val="22439.29"/>
        <filter val="22594.38"/>
        <filter val="22603.14"/>
        <filter val="22636.62"/>
        <filter val="23025.53"/>
        <filter val="23589.86"/>
        <filter val="23687.71"/>
        <filter val="24017.76"/>
        <filter val="2421.51"/>
        <filter val="25239.76"/>
        <filter val="25834.14"/>
        <filter val="26321.71"/>
        <filter val="26510.76"/>
        <filter val="26579.38"/>
        <filter val="26789.62"/>
        <filter val="2701.35"/>
        <filter val="2703.02"/>
        <filter val="27178.53"/>
        <filter val="2728.25"/>
        <filter val="2744.09"/>
        <filter val="29909.53"/>
        <filter val="30351.24"/>
        <filter val="32759.09"/>
        <filter val="33079.91"/>
        <filter val="33212.91"/>
        <filter val="3387.44"/>
        <filter val="3387.98"/>
        <filter val="3397.33"/>
        <filter val="3398.20"/>
        <filter val="34215.38"/>
        <filter val="34810.53"/>
        <filter val="35734.00"/>
        <filter val="3574.63"/>
        <filter val="3591.96"/>
        <filter val="36216.47"/>
        <filter val="3628.18"/>
        <filter val="3644.57"/>
        <filter val="36566.47"/>
        <filter val="3692.27"/>
        <filter val="3692.50"/>
        <filter val="3765.85"/>
        <filter val="3797.80"/>
        <filter val="3809.30"/>
        <filter val="3820.40"/>
        <filter val="3881.73"/>
        <filter val="3920.33"/>
        <filter val="3927.79"/>
        <filter val="4031.38"/>
        <filter val="40416.47"/>
        <filter val="4046.62"/>
        <filter val="40963.86"/>
        <filter val="41118.76"/>
        <filter val="41799.76"/>
        <filter val="42242.86"/>
        <filter val="4230.54"/>
        <filter val="4241.44"/>
        <filter val="42492.14"/>
        <filter val="4260.27"/>
        <filter val="4302.67"/>
        <filter val="4325.81"/>
        <filter val="4341.20"/>
        <filter val="4372.06"/>
        <filter val="4519.63"/>
        <filter val="45484.09"/>
        <filter val="4617.35"/>
        <filter val="4667.78"/>
        <filter val="4696.96"/>
        <filter val="4774.66"/>
        <filter val="4850.86"/>
        <filter val="4887.09"/>
        <filter val="4911.06"/>
        <filter val="4955.45"/>
        <filter val="49707.91"/>
        <filter val="5059.34"/>
        <filter val="50859.71"/>
        <filter val="5196.54"/>
        <filter val="5198.00"/>
        <filter val="5326.19"/>
        <filter val="5546.14"/>
        <filter val="5639.01"/>
        <filter val="57562.14"/>
        <filter val="57856.14"/>
        <filter val="58593.76"/>
        <filter val="5887.92"/>
        <filter val="5945.97"/>
        <filter val="6120.00"/>
        <filter val="62053.91"/>
        <filter val="6250.72"/>
        <filter val="6368.36"/>
        <filter val="744.29"/>
        <filter val="7847.41"/>
        <filter val="7904.91"/>
        <filter val="9278.52"/>
        <filter val="9353.38"/>
        <filter val="9375.86"/>
        <filter val="9589.29"/>
      </filters>
    </filterColumn>
  </autoFilter>
  <mergeCells count="5">
    <mergeCell ref="A1:N1"/>
    <mergeCell ref="B3:E3"/>
    <mergeCell ref="H3:I3"/>
    <mergeCell ref="C7:D8"/>
    <mergeCell ref="C10:D11"/>
  </mergeCells>
  <conditionalFormatting sqref="G20:G243">
    <cfRule type="cellIs" dxfId="20" priority="4" operator="lessThan">
      <formula>0</formula>
    </cfRule>
    <cfRule type="cellIs" dxfId="19" priority="5"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64" customWidth="1"/>
    <col min="2" max="2" width="39.85546875" style="264" customWidth="1"/>
    <col min="3" max="3" width="47.28515625" style="263" customWidth="1"/>
    <col min="4" max="4" width="46.140625" style="263" bestFit="1" customWidth="1"/>
  </cols>
  <sheetData>
    <row r="1" spans="1:4" x14ac:dyDescent="0.25">
      <c r="A1" s="442" t="s">
        <v>4094</v>
      </c>
      <c r="B1" s="442"/>
      <c r="C1" s="442"/>
      <c r="D1" s="442"/>
    </row>
    <row r="2" spans="1:4" x14ac:dyDescent="0.25">
      <c r="A2" s="442" t="s">
        <v>4095</v>
      </c>
      <c r="B2" s="442"/>
      <c r="C2" s="442"/>
      <c r="D2" s="442"/>
    </row>
    <row r="3" spans="1:4" x14ac:dyDescent="0.25">
      <c r="A3" s="443">
        <f ca="1">NOW()</f>
        <v>44105.756866782409</v>
      </c>
      <c r="B3" s="443"/>
    </row>
    <row r="4" spans="1:4" x14ac:dyDescent="0.25">
      <c r="B4" s="265" t="s">
        <v>4096</v>
      </c>
      <c r="C4" s="266" t="s">
        <v>4097</v>
      </c>
      <c r="D4" s="266" t="s">
        <v>4098</v>
      </c>
    </row>
    <row r="5" spans="1:4" ht="75" x14ac:dyDescent="0.25">
      <c r="A5" s="264">
        <v>1</v>
      </c>
      <c r="B5" s="267" t="s">
        <v>4099</v>
      </c>
      <c r="C5" s="267" t="s">
        <v>4100</v>
      </c>
      <c r="D5" s="267" t="s">
        <v>4101</v>
      </c>
    </row>
    <row r="6" spans="1:4" ht="90" x14ac:dyDescent="0.25">
      <c r="A6" s="264">
        <v>2</v>
      </c>
      <c r="B6" s="263" t="s">
        <v>4102</v>
      </c>
      <c r="C6" s="267" t="s">
        <v>4103</v>
      </c>
      <c r="D6" s="267" t="s">
        <v>4104</v>
      </c>
    </row>
    <row r="7" spans="1:4" ht="45" x14ac:dyDescent="0.25">
      <c r="A7" s="264">
        <v>3</v>
      </c>
      <c r="B7" s="263" t="s">
        <v>4105</v>
      </c>
      <c r="C7" s="267" t="s">
        <v>4106</v>
      </c>
      <c r="D7" s="267" t="s">
        <v>4107</v>
      </c>
    </row>
    <row r="8" spans="1:4" x14ac:dyDescent="0.25">
      <c r="A8" s="264">
        <v>4</v>
      </c>
      <c r="B8" s="268"/>
      <c r="C8" s="268"/>
      <c r="D8" s="268"/>
    </row>
    <row r="9" spans="1:4" x14ac:dyDescent="0.25">
      <c r="B9" s="268" t="s">
        <v>4108</v>
      </c>
      <c r="C9" s="268"/>
      <c r="D9" s="268"/>
    </row>
    <row r="10" spans="1:4" ht="60" x14ac:dyDescent="0.25">
      <c r="A10" s="264">
        <v>5</v>
      </c>
      <c r="B10" s="263" t="s">
        <v>4109</v>
      </c>
      <c r="C10" s="263" t="s">
        <v>4110</v>
      </c>
      <c r="D10" s="263" t="str">
        <f t="shared" ref="D10:D16" si="0">C10</f>
        <v>This tab should continue to show announcements and notes on changes during the year.</v>
      </c>
    </row>
    <row r="11" spans="1:4" ht="30" x14ac:dyDescent="0.25">
      <c r="A11" s="264">
        <v>6</v>
      </c>
      <c r="B11" s="263" t="s">
        <v>4111</v>
      </c>
      <c r="C11" s="263" t="s">
        <v>4112</v>
      </c>
      <c r="D11" s="263" t="str">
        <f t="shared" si="0"/>
        <v>This tab will be needed to offer guidance on using the new system and understanding allocations.</v>
      </c>
    </row>
    <row r="12" spans="1:4" ht="45" x14ac:dyDescent="0.25">
      <c r="A12" s="264">
        <v>7</v>
      </c>
      <c r="B12" s="263" t="s">
        <v>4113</v>
      </c>
      <c r="C12" s="263" t="s">
        <v>4114</v>
      </c>
      <c r="D12" s="263" t="str">
        <f t="shared" si="0"/>
        <v>This tab should be provided to direct schools to where they can get more information about the allocations.  The links will be mostly to GOV.UK</v>
      </c>
    </row>
    <row r="13" spans="1:4" ht="45" x14ac:dyDescent="0.25">
      <c r="A13" s="264">
        <v>8</v>
      </c>
      <c r="B13" s="263" t="s">
        <v>4115</v>
      </c>
      <c r="C13" s="263" t="s">
        <v>4116</v>
      </c>
      <c r="D13" s="263" t="str">
        <f t="shared" si="0"/>
        <v>SCHOOLREPORT is the equivalent although it concentrates more on payments than allocations.</v>
      </c>
    </row>
    <row r="14" spans="1:4" ht="60" x14ac:dyDescent="0.25">
      <c r="A14" s="264">
        <v>9</v>
      </c>
      <c r="B14" s="263" t="s">
        <v>4117</v>
      </c>
      <c r="C14" s="263" t="s">
        <v>4118</v>
      </c>
      <c r="D14" s="263" t="str">
        <f t="shared" si="0"/>
        <v>The new system does not have any version control built in.  This means that it will not be so easy for schools to see changes made during the year.</v>
      </c>
    </row>
    <row r="15" spans="1:4" ht="60" x14ac:dyDescent="0.25">
      <c r="A15" s="264">
        <v>10</v>
      </c>
      <c r="B15" s="263" t="s">
        <v>4119</v>
      </c>
      <c r="C15" s="263" t="s">
        <v>4120</v>
      </c>
      <c r="D15" s="263" t="str">
        <f t="shared" si="0"/>
        <v>SCHOOLREPORT lists the allocations - but at a less detailed level and without showing when changes have been made mid year</v>
      </c>
    </row>
    <row r="16" spans="1:4" ht="45" x14ac:dyDescent="0.25">
      <c r="A16" s="264">
        <v>11</v>
      </c>
      <c r="B16" s="263" t="s">
        <v>4121</v>
      </c>
      <c r="C16" s="263" t="s">
        <v>4122</v>
      </c>
      <c r="D16" s="263" t="str">
        <f t="shared" si="0"/>
        <v>SCHOOLREPORT shows CFR codes</v>
      </c>
    </row>
    <row r="17" spans="1:4" ht="90" x14ac:dyDescent="0.25">
      <c r="A17" s="264">
        <v>12</v>
      </c>
      <c r="B17" s="263" t="s">
        <v>4123</v>
      </c>
      <c r="C17" s="263" t="s">
        <v>4124</v>
      </c>
      <c r="D17" s="263" t="s">
        <v>4125</v>
      </c>
    </row>
    <row r="18" spans="1:4" ht="45" x14ac:dyDescent="0.25">
      <c r="A18" s="264">
        <v>13</v>
      </c>
      <c r="B18" s="263" t="s">
        <v>4126</v>
      </c>
      <c r="C18" s="263" t="s">
        <v>4127</v>
      </c>
      <c r="D18" s="263" t="str">
        <f>C18</f>
        <v>SCHOOLREPORT provides most of this information.</v>
      </c>
    </row>
    <row r="19" spans="1:4" ht="90" x14ac:dyDescent="0.25">
      <c r="A19" s="264">
        <v>14</v>
      </c>
      <c r="B19" s="263" t="s">
        <v>4128</v>
      </c>
      <c r="C19" s="263" t="s">
        <v>4129</v>
      </c>
      <c r="D19" s="263" t="s">
        <v>4130</v>
      </c>
    </row>
    <row r="20" spans="1:4" ht="45" x14ac:dyDescent="0.25">
      <c r="A20" s="264">
        <v>15</v>
      </c>
      <c r="B20" s="263" t="s">
        <v>4131</v>
      </c>
      <c r="C20" s="263" t="s">
        <v>4132</v>
      </c>
      <c r="D20" s="263" t="s">
        <v>4133</v>
      </c>
    </row>
    <row r="21" spans="1:4" ht="45" x14ac:dyDescent="0.25">
      <c r="A21" s="264">
        <v>16</v>
      </c>
      <c r="B21" s="263" t="s">
        <v>4134</v>
      </c>
      <c r="C21" s="263" t="s">
        <v>4135</v>
      </c>
      <c r="D21" s="263" t="str">
        <f>C21</f>
        <v>This will now be shown in a separate system for SEN topups, but will look much the same</v>
      </c>
    </row>
    <row r="22" spans="1:4" ht="45" x14ac:dyDescent="0.25">
      <c r="A22" s="264">
        <v>17</v>
      </c>
      <c r="B22" s="263" t="s">
        <v>4136</v>
      </c>
      <c r="C22" s="263" t="s">
        <v>4132</v>
      </c>
      <c r="D22" s="263" t="s">
        <v>4137</v>
      </c>
    </row>
    <row r="23" spans="1:4" ht="45" x14ac:dyDescent="0.25">
      <c r="A23" s="264">
        <v>18</v>
      </c>
      <c r="B23" s="263" t="s">
        <v>4138</v>
      </c>
      <c r="C23" s="263" t="s">
        <v>4139</v>
      </c>
      <c r="D23" s="263" t="str">
        <f>C23</f>
        <v>This will now be shown in a separate system for SEN topups. Only topup rates will be listed - not place rates</v>
      </c>
    </row>
    <row r="24" spans="1:4" ht="45" x14ac:dyDescent="0.25">
      <c r="A24" s="264">
        <v>19</v>
      </c>
      <c r="B24" s="263" t="s">
        <v>4140</v>
      </c>
      <c r="C24" s="263" t="s">
        <v>4132</v>
      </c>
      <c r="D24" s="263" t="s">
        <v>4141</v>
      </c>
    </row>
    <row r="25" spans="1:4" ht="45" x14ac:dyDescent="0.25">
      <c r="A25" s="264">
        <v>20</v>
      </c>
      <c r="B25" s="263" t="s">
        <v>4142</v>
      </c>
      <c r="C25" s="263" t="s">
        <v>4143</v>
      </c>
      <c r="D25" s="263" t="str">
        <f>C25</f>
        <v>No equivalent in the new system.</v>
      </c>
    </row>
    <row r="26" spans="1:4" ht="30" x14ac:dyDescent="0.25">
      <c r="A26" s="264">
        <v>21</v>
      </c>
      <c r="B26" s="263" t="s">
        <v>4144</v>
      </c>
      <c r="C26" s="263" t="s">
        <v>4143</v>
      </c>
      <c r="D26" s="263" t="str">
        <f>C26</f>
        <v>No equivalent in the new system.</v>
      </c>
    </row>
    <row r="27" spans="1:4" x14ac:dyDescent="0.25">
      <c r="B27" s="263"/>
    </row>
    <row r="28" spans="1:4" x14ac:dyDescent="0.25">
      <c r="B28" s="263"/>
    </row>
    <row r="29" spans="1:4" x14ac:dyDescent="0.25">
      <c r="B29" s="26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D188"/>
  <sheetViews>
    <sheetView zoomScale="85" zoomScaleNormal="85" workbookViewId="0">
      <pane xSplit="9" ySplit="7" topLeftCell="J105" activePane="bottomRight" state="frozen"/>
      <selection pane="topRight" activeCell="I1" sqref="I1"/>
      <selection pane="bottomLeft" activeCell="A8" sqref="A8"/>
      <selection pane="bottomRight" activeCell="C123" sqref="C123"/>
    </sheetView>
  </sheetViews>
  <sheetFormatPr defaultRowHeight="15" x14ac:dyDescent="0.25"/>
  <cols>
    <col min="1" max="1" width="32.28515625" style="349" bestFit="1" customWidth="1"/>
    <col min="2" max="3" width="8.7109375" style="349" customWidth="1"/>
    <col min="4" max="4" width="44.7109375" style="349" bestFit="1" customWidth="1"/>
    <col min="5" max="5" width="13" style="349" customWidth="1"/>
    <col min="6" max="7" width="14.7109375" style="349" bestFit="1" customWidth="1"/>
    <col min="8" max="8" width="12.7109375" style="349" bestFit="1" customWidth="1"/>
    <col min="9" max="9" width="15.42578125" style="349" bestFit="1" customWidth="1"/>
    <col min="10" max="11" width="15.140625" style="349" customWidth="1"/>
    <col min="12" max="14" width="14.28515625" style="349" bestFit="1" customWidth="1"/>
    <col min="15" max="16" width="13.85546875" style="349" bestFit="1" customWidth="1"/>
    <col min="17" max="17" width="16.28515625" style="349" bestFit="1" customWidth="1"/>
    <col min="18" max="19" width="16.28515625" style="349" customWidth="1"/>
    <col min="20" max="20" width="14.28515625" style="349" bestFit="1" customWidth="1"/>
    <col min="21" max="25" width="15.42578125" style="349" bestFit="1" customWidth="1"/>
    <col min="26" max="26" width="14" style="349" customWidth="1"/>
    <col min="27" max="27" width="30.7109375" style="349" bestFit="1" customWidth="1"/>
    <col min="28" max="28" width="17.85546875" style="349" bestFit="1" customWidth="1"/>
    <col min="29" max="29" width="32" style="349" bestFit="1" customWidth="1"/>
    <col min="30" max="30" width="17.140625" style="349" bestFit="1" customWidth="1"/>
    <col min="31" max="31" width="17.85546875" style="349" bestFit="1" customWidth="1"/>
    <col min="32" max="32" width="18.28515625" style="349" bestFit="1" customWidth="1"/>
    <col min="33" max="33" width="15.7109375" style="349" bestFit="1" customWidth="1"/>
    <col min="34" max="34" width="18.7109375" style="349" bestFit="1" customWidth="1"/>
    <col min="35" max="35" width="13.85546875" style="349" customWidth="1"/>
    <col min="36" max="36" width="17.85546875" style="349" bestFit="1" customWidth="1"/>
    <col min="37" max="37" width="16.7109375" style="349" bestFit="1" customWidth="1"/>
    <col min="38" max="39" width="18.28515625" style="349" bestFit="1" customWidth="1"/>
    <col min="40" max="40" width="17.85546875" style="349" bestFit="1" customWidth="1"/>
    <col min="41" max="41" width="10.28515625" style="349" bestFit="1" customWidth="1"/>
    <col min="42" max="43" width="9.140625" style="349"/>
    <col min="44" max="44" width="15.85546875" style="349" customWidth="1"/>
    <col min="45" max="55" width="17.140625" style="349" bestFit="1" customWidth="1"/>
    <col min="56" max="56" width="17.85546875" style="349" bestFit="1" customWidth="1"/>
    <col min="57" max="16384" width="9.140625" style="349"/>
  </cols>
  <sheetData>
    <row r="1" spans="1:56" ht="15.75" thickBot="1" x14ac:dyDescent="0.3">
      <c r="A1" s="2" t="s">
        <v>4290</v>
      </c>
      <c r="G1" s="516" t="s">
        <v>4291</v>
      </c>
      <c r="H1" s="517"/>
      <c r="I1" s="518"/>
      <c r="L1" s="519" t="s">
        <v>4292</v>
      </c>
      <c r="M1" s="519"/>
      <c r="N1" s="519"/>
      <c r="O1" s="519"/>
      <c r="P1" s="519"/>
      <c r="Q1" s="519"/>
      <c r="R1" s="519"/>
      <c r="S1" s="519"/>
      <c r="T1" s="519"/>
      <c r="U1" s="519"/>
      <c r="V1" s="519"/>
      <c r="W1" s="519"/>
      <c r="X1" s="519"/>
      <c r="Y1" s="519"/>
      <c r="Z1" s="519"/>
      <c r="AM1" s="393"/>
    </row>
    <row r="2" spans="1:56" ht="15.75" thickBot="1" x14ac:dyDescent="0.3">
      <c r="A2" s="11">
        <v>44084.664041550925</v>
      </c>
      <c r="D2" s="394" t="s">
        <v>4293</v>
      </c>
      <c r="E2" s="394"/>
      <c r="G2" s="395" t="s">
        <v>31</v>
      </c>
      <c r="H2" s="396" t="s">
        <v>3649</v>
      </c>
      <c r="I2" s="396" t="s">
        <v>4036</v>
      </c>
      <c r="J2" s="397">
        <v>6</v>
      </c>
      <c r="K2" s="398">
        <v>0</v>
      </c>
      <c r="L2" s="398">
        <v>0</v>
      </c>
      <c r="M2" s="398">
        <v>0</v>
      </c>
      <c r="N2" s="398">
        <v>0</v>
      </c>
      <c r="O2" s="398">
        <v>0</v>
      </c>
      <c r="P2" s="398">
        <v>0</v>
      </c>
      <c r="Q2" s="398">
        <v>0</v>
      </c>
      <c r="R2" s="398"/>
      <c r="S2" s="398"/>
      <c r="T2" s="398">
        <v>1</v>
      </c>
      <c r="U2" s="398">
        <v>1</v>
      </c>
      <c r="V2" s="398">
        <v>1</v>
      </c>
      <c r="W2" s="398">
        <v>1</v>
      </c>
      <c r="X2" s="398">
        <v>1</v>
      </c>
      <c r="Y2" s="398">
        <v>1</v>
      </c>
      <c r="Z2" s="399"/>
      <c r="AM2" s="393"/>
    </row>
    <row r="3" spans="1:56" ht="15.75" thickBot="1" x14ac:dyDescent="0.3">
      <c r="A3" s="363" t="s">
        <v>4317</v>
      </c>
      <c r="B3" s="400" t="s">
        <v>0</v>
      </c>
      <c r="C3" s="401" t="s">
        <v>578</v>
      </c>
      <c r="G3" s="402" t="s">
        <v>30</v>
      </c>
      <c r="H3" s="403" t="s">
        <v>3645</v>
      </c>
      <c r="I3" s="403" t="s">
        <v>4318</v>
      </c>
      <c r="J3" s="404" t="s">
        <v>4319</v>
      </c>
      <c r="K3" s="398">
        <v>0</v>
      </c>
      <c r="L3" s="398">
        <v>0</v>
      </c>
      <c r="M3" s="398">
        <v>0</v>
      </c>
      <c r="N3" s="398">
        <v>0</v>
      </c>
      <c r="O3" s="398">
        <v>0</v>
      </c>
      <c r="P3" s="398">
        <v>0</v>
      </c>
      <c r="Q3" s="398">
        <v>1</v>
      </c>
      <c r="R3" s="398"/>
      <c r="S3" s="398"/>
      <c r="T3" s="398">
        <v>0</v>
      </c>
      <c r="U3" s="398">
        <v>0</v>
      </c>
      <c r="V3" s="398">
        <v>0</v>
      </c>
      <c r="W3" s="398">
        <v>0</v>
      </c>
      <c r="X3" s="398">
        <v>0</v>
      </c>
      <c r="Y3" s="398">
        <v>0</v>
      </c>
      <c r="Z3" s="399"/>
      <c r="AA3" s="53"/>
      <c r="AB3" s="53"/>
      <c r="AC3" s="53"/>
      <c r="AD3" s="53"/>
      <c r="AE3" s="53"/>
      <c r="AF3" s="400" t="s">
        <v>0</v>
      </c>
      <c r="AG3" s="53"/>
      <c r="AH3" s="53"/>
      <c r="AI3" s="53"/>
      <c r="AJ3" s="53"/>
      <c r="AK3" s="53"/>
      <c r="AL3" s="405" t="s">
        <v>0</v>
      </c>
      <c r="AM3" s="406"/>
      <c r="AN3" s="405" t="s">
        <v>0</v>
      </c>
      <c r="BD3" s="405" t="s">
        <v>0</v>
      </c>
    </row>
    <row r="4" spans="1:56" ht="15.75" thickBot="1" x14ac:dyDescent="0.3">
      <c r="H4" s="407"/>
      <c r="K4" s="398">
        <v>1</v>
      </c>
      <c r="L4" s="398">
        <v>1</v>
      </c>
      <c r="M4" s="398">
        <v>1</v>
      </c>
      <c r="N4" s="398">
        <v>1</v>
      </c>
      <c r="O4" s="398">
        <v>1</v>
      </c>
      <c r="P4" s="398">
        <v>1</v>
      </c>
      <c r="Q4" s="398">
        <v>0</v>
      </c>
      <c r="R4" s="398"/>
      <c r="S4" s="398"/>
      <c r="T4" s="398">
        <v>0</v>
      </c>
      <c r="U4" s="398">
        <v>0</v>
      </c>
      <c r="V4" s="398">
        <v>0</v>
      </c>
      <c r="W4" s="398">
        <v>0</v>
      </c>
      <c r="X4" s="398">
        <v>0</v>
      </c>
      <c r="Y4" s="398">
        <v>0</v>
      </c>
      <c r="Z4" s="400" t="s">
        <v>0</v>
      </c>
      <c r="AB4" s="520" t="s">
        <v>4294</v>
      </c>
      <c r="AC4" s="520"/>
      <c r="AD4" s="520"/>
      <c r="AE4" s="520"/>
      <c r="AF4" s="520"/>
      <c r="AG4" s="521" t="s">
        <v>4295</v>
      </c>
      <c r="AH4" s="521"/>
      <c r="AI4" s="521"/>
      <c r="AJ4" s="521"/>
      <c r="AK4" s="521"/>
      <c r="AL4" s="521"/>
      <c r="AM4" s="393"/>
    </row>
    <row r="5" spans="1:56" ht="15.75" thickBot="1" x14ac:dyDescent="0.3">
      <c r="A5" s="408" t="s">
        <v>4296</v>
      </c>
      <c r="B5" s="409"/>
      <c r="C5" s="410"/>
      <c r="H5" s="407"/>
      <c r="K5" s="398">
        <v>1</v>
      </c>
      <c r="L5" s="398">
        <v>1</v>
      </c>
      <c r="M5" s="398">
        <v>2</v>
      </c>
      <c r="N5" s="398">
        <v>3</v>
      </c>
      <c r="O5" s="398">
        <v>4</v>
      </c>
      <c r="P5" s="398">
        <v>5</v>
      </c>
      <c r="Q5" s="398">
        <v>6</v>
      </c>
      <c r="R5" s="398"/>
      <c r="S5" s="398"/>
      <c r="T5" s="398">
        <v>7</v>
      </c>
      <c r="U5" s="398">
        <v>8</v>
      </c>
      <c r="V5" s="398">
        <v>9</v>
      </c>
      <c r="W5" s="398">
        <v>10</v>
      </c>
      <c r="X5" s="398">
        <v>11</v>
      </c>
      <c r="Y5" s="398">
        <v>12</v>
      </c>
      <c r="Z5" s="400" t="s">
        <v>0</v>
      </c>
      <c r="AB5" s="29"/>
      <c r="AC5" s="26" t="s">
        <v>4297</v>
      </c>
      <c r="AD5" s="26"/>
      <c r="AE5" s="26" t="s">
        <v>4298</v>
      </c>
      <c r="AF5" s="29"/>
      <c r="AG5" s="160"/>
      <c r="AH5" s="291" t="s">
        <v>4297</v>
      </c>
      <c r="AI5" s="291"/>
      <c r="AJ5" s="291" t="s">
        <v>4298</v>
      </c>
      <c r="AK5" s="291" t="s">
        <v>3450</v>
      </c>
      <c r="AL5" s="160"/>
      <c r="AM5" s="411" t="s">
        <v>4299</v>
      </c>
      <c r="AR5" s="2" t="s">
        <v>4300</v>
      </c>
      <c r="AS5" s="2"/>
      <c r="AT5" s="2"/>
      <c r="AU5" s="2"/>
    </row>
    <row r="6" spans="1:56" ht="15.75" thickBot="1" x14ac:dyDescent="0.3">
      <c r="A6" s="412" t="s">
        <v>4301</v>
      </c>
      <c r="B6" s="413"/>
      <c r="C6" s="414"/>
      <c r="D6" t="s">
        <v>4302</v>
      </c>
      <c r="F6"/>
      <c r="G6"/>
      <c r="H6"/>
      <c r="I6"/>
      <c r="J6" s="274" t="s">
        <v>4303</v>
      </c>
      <c r="K6" s="415">
        <v>785275.77000000014</v>
      </c>
      <c r="L6" s="415">
        <v>2038321.1400000006</v>
      </c>
      <c r="M6" s="415">
        <v>1399986.3600000003</v>
      </c>
      <c r="N6" s="415">
        <v>1399986.3600000003</v>
      </c>
      <c r="O6" s="415">
        <v>1386030.330000001</v>
      </c>
      <c r="P6" s="415">
        <v>1386030.330000001</v>
      </c>
      <c r="Q6" s="415">
        <v>3668532.0838653082</v>
      </c>
      <c r="R6" s="415"/>
      <c r="S6" s="415"/>
      <c r="T6" s="415">
        <v>1834481.8322188528</v>
      </c>
      <c r="U6" s="415">
        <v>1834481.8322188528</v>
      </c>
      <c r="V6" s="415">
        <v>1834481.8322188528</v>
      </c>
      <c r="W6" s="415">
        <v>1834481.8322188528</v>
      </c>
      <c r="X6" s="415">
        <v>1834481.8322188528</v>
      </c>
      <c r="Y6" s="415">
        <v>1834481.8322188528</v>
      </c>
      <c r="Z6" s="415">
        <v>0</v>
      </c>
      <c r="AA6" s="158"/>
      <c r="AB6" s="29" t="s">
        <v>4304</v>
      </c>
      <c r="AC6" s="416" t="s">
        <v>4305</v>
      </c>
      <c r="AD6" s="416"/>
      <c r="AE6" s="416"/>
      <c r="AF6" s="29"/>
      <c r="AG6" s="160"/>
      <c r="AH6" s="417" t="s">
        <v>4305</v>
      </c>
      <c r="AI6" s="417"/>
      <c r="AJ6" s="417">
        <v>0</v>
      </c>
      <c r="AK6" s="417" t="s">
        <v>4150</v>
      </c>
      <c r="AL6" s="160"/>
      <c r="AM6" s="411" t="s">
        <v>4306</v>
      </c>
      <c r="AR6" s="274"/>
      <c r="AS6" s="274"/>
      <c r="AT6" s="274"/>
      <c r="AU6" s="274"/>
      <c r="AV6" s="274"/>
      <c r="AW6" s="274"/>
      <c r="AX6" s="274"/>
      <c r="AY6" s="274"/>
      <c r="AZ6" s="274"/>
      <c r="BA6" s="274"/>
      <c r="BB6" s="274"/>
      <c r="BC6" s="274"/>
    </row>
    <row r="7" spans="1:56" x14ac:dyDescent="0.25">
      <c r="A7" s="295" t="s">
        <v>4307</v>
      </c>
      <c r="B7" s="295" t="s">
        <v>18</v>
      </c>
      <c r="C7" s="418" t="s">
        <v>4308</v>
      </c>
      <c r="D7" t="s">
        <v>619</v>
      </c>
      <c r="E7" s="349" t="s">
        <v>79</v>
      </c>
      <c r="F7" t="s">
        <v>4309</v>
      </c>
      <c r="G7" t="s">
        <v>4310</v>
      </c>
      <c r="H7" t="s">
        <v>16</v>
      </c>
      <c r="I7" t="s">
        <v>3450</v>
      </c>
      <c r="J7" s="274" t="s">
        <v>25</v>
      </c>
      <c r="K7" s="274" t="s">
        <v>3603</v>
      </c>
      <c r="L7" s="158" t="s">
        <v>26</v>
      </c>
      <c r="M7" s="158" t="s">
        <v>27</v>
      </c>
      <c r="N7" s="158" t="s">
        <v>28</v>
      </c>
      <c r="O7" s="158" t="s">
        <v>29</v>
      </c>
      <c r="P7" s="158" t="s">
        <v>30</v>
      </c>
      <c r="Q7" s="158"/>
      <c r="R7" s="158" t="s">
        <v>4668</v>
      </c>
      <c r="S7" s="158" t="s">
        <v>31</v>
      </c>
      <c r="T7" s="158" t="s">
        <v>32</v>
      </c>
      <c r="U7" s="158" t="s">
        <v>33</v>
      </c>
      <c r="V7" s="158" t="s">
        <v>34</v>
      </c>
      <c r="W7" s="158" t="s">
        <v>35</v>
      </c>
      <c r="X7" s="158" t="s">
        <v>36</v>
      </c>
      <c r="Y7" s="158" t="s">
        <v>37</v>
      </c>
      <c r="Z7" s="158" t="s">
        <v>3605</v>
      </c>
      <c r="AA7" s="274" t="s">
        <v>38</v>
      </c>
      <c r="AB7" s="416" t="s">
        <v>3602</v>
      </c>
      <c r="AC7" s="416" t="s">
        <v>31</v>
      </c>
      <c r="AD7" s="416" t="s">
        <v>31</v>
      </c>
      <c r="AE7" s="416" t="s">
        <v>4311</v>
      </c>
      <c r="AF7" s="416" t="s">
        <v>3605</v>
      </c>
      <c r="AG7" s="417" t="s">
        <v>3602</v>
      </c>
      <c r="AH7" s="417" t="s">
        <v>31</v>
      </c>
      <c r="AI7" s="417" t="s">
        <v>4312</v>
      </c>
      <c r="AJ7" s="417" t="s">
        <v>4311</v>
      </c>
      <c r="AK7" s="417" t="s">
        <v>4313</v>
      </c>
      <c r="AL7" s="417" t="s">
        <v>3605</v>
      </c>
      <c r="AM7" s="411" t="s">
        <v>31</v>
      </c>
      <c r="AN7" s="291" t="s">
        <v>3605</v>
      </c>
      <c r="AO7" s="417" t="s">
        <v>678</v>
      </c>
      <c r="AP7" s="417" t="s">
        <v>4312</v>
      </c>
      <c r="AQ7" s="417" t="s">
        <v>4312</v>
      </c>
      <c r="AR7" s="419" t="s">
        <v>26</v>
      </c>
      <c r="AS7" s="274" t="s">
        <v>27</v>
      </c>
      <c r="AT7" s="274" t="s">
        <v>28</v>
      </c>
      <c r="AU7" s="274" t="s">
        <v>29</v>
      </c>
      <c r="AV7" s="274" t="s">
        <v>30</v>
      </c>
      <c r="AW7" s="274" t="s">
        <v>31</v>
      </c>
      <c r="AX7" s="274" t="s">
        <v>32</v>
      </c>
      <c r="AY7" s="274" t="s">
        <v>33</v>
      </c>
      <c r="AZ7" s="274" t="s">
        <v>34</v>
      </c>
      <c r="BA7" s="274" t="s">
        <v>35</v>
      </c>
      <c r="BB7" s="274" t="s">
        <v>36</v>
      </c>
      <c r="BC7" s="274" t="s">
        <v>37</v>
      </c>
      <c r="BD7" s="274" t="s">
        <v>3605</v>
      </c>
    </row>
    <row r="8" spans="1:56" x14ac:dyDescent="0.25">
      <c r="A8" s="349" t="s">
        <v>4320</v>
      </c>
      <c r="B8" s="349">
        <v>543965</v>
      </c>
      <c r="C8" s="349">
        <v>400125</v>
      </c>
      <c r="D8" t="s">
        <v>189</v>
      </c>
      <c r="F8">
        <v>3023520</v>
      </c>
      <c r="G8" t="s">
        <v>412</v>
      </c>
      <c r="H8">
        <v>11431</v>
      </c>
      <c r="I8">
        <v>96667.510000000009</v>
      </c>
      <c r="J8" s="420">
        <v>83524</v>
      </c>
      <c r="K8" s="53">
        <v>0</v>
      </c>
      <c r="L8" s="53">
        <v>676.3</v>
      </c>
      <c r="M8" s="53">
        <v>338.15</v>
      </c>
      <c r="N8" s="53">
        <v>338.15</v>
      </c>
      <c r="O8" s="53">
        <v>1310.0999999999997</v>
      </c>
      <c r="P8" s="53">
        <v>1310.0999999999997</v>
      </c>
      <c r="Q8" s="53"/>
      <c r="R8" s="53">
        <v>40642.973846153858</v>
      </c>
      <c r="S8" s="53">
        <v>7435.962307692309</v>
      </c>
      <c r="T8" s="53">
        <v>7435.962307692309</v>
      </c>
      <c r="U8" s="53">
        <v>7435.962307692309</v>
      </c>
      <c r="V8" s="53">
        <v>7435.962307692309</v>
      </c>
      <c r="W8" s="53">
        <v>7435.962307692309</v>
      </c>
      <c r="X8" s="53">
        <v>7435.962307692309</v>
      </c>
      <c r="Y8" s="53">
        <v>7435.962307692309</v>
      </c>
      <c r="Z8" s="53">
        <f>SUM(K8:Y8)-I8</f>
        <v>0</v>
      </c>
      <c r="AA8" s="53" t="s">
        <v>4321</v>
      </c>
      <c r="AB8" s="53">
        <v>83524</v>
      </c>
      <c r="AC8" s="53">
        <v>44615.773846153854</v>
      </c>
      <c r="AD8" s="53">
        <v>7435.962307692309</v>
      </c>
      <c r="AE8" s="53">
        <v>44615.773846153854</v>
      </c>
      <c r="AF8" s="53">
        <v>0</v>
      </c>
      <c r="AG8" s="8">
        <v>83524</v>
      </c>
      <c r="AH8" s="8">
        <v>3972.7999999999993</v>
      </c>
      <c r="AI8" s="8"/>
      <c r="AJ8" s="8">
        <v>9170.7099999999973</v>
      </c>
      <c r="AK8" s="8">
        <v>96667.510000000009</v>
      </c>
      <c r="AL8" s="1">
        <v>0</v>
      </c>
      <c r="AM8" s="53">
        <v>48078.936153846167</v>
      </c>
      <c r="AN8" s="1">
        <v>0</v>
      </c>
      <c r="AO8" s="349" t="s">
        <v>191</v>
      </c>
      <c r="AR8" s="53">
        <v>14871.924615384618</v>
      </c>
      <c r="AS8" s="53">
        <v>7435.962307692309</v>
      </c>
      <c r="AT8" s="53">
        <v>7435.962307692309</v>
      </c>
      <c r="AU8" s="53">
        <v>7435.962307692309</v>
      </c>
      <c r="AV8" s="53">
        <v>7435.962307692309</v>
      </c>
      <c r="AW8" s="53">
        <v>7435.962307692309</v>
      </c>
      <c r="AX8" s="53">
        <v>7435.962307692309</v>
      </c>
      <c r="AY8" s="53">
        <v>7435.962307692309</v>
      </c>
      <c r="AZ8" s="53">
        <v>7435.962307692309</v>
      </c>
      <c r="BA8" s="53">
        <v>7435.962307692309</v>
      </c>
      <c r="BB8" s="53">
        <v>7435.962307692309</v>
      </c>
      <c r="BC8" s="53">
        <v>7435.962307692309</v>
      </c>
      <c r="BD8" s="53">
        <v>0</v>
      </c>
    </row>
    <row r="9" spans="1:56" x14ac:dyDescent="0.25">
      <c r="A9" s="349" t="s">
        <v>4322</v>
      </c>
      <c r="B9" s="349">
        <v>543965</v>
      </c>
      <c r="C9" s="349">
        <v>400069</v>
      </c>
      <c r="D9" t="s">
        <v>192</v>
      </c>
      <c r="F9">
        <v>3023300</v>
      </c>
      <c r="G9" t="s">
        <v>412</v>
      </c>
      <c r="H9">
        <v>11431</v>
      </c>
      <c r="I9">
        <v>24412</v>
      </c>
      <c r="J9" s="420">
        <v>25242.45</v>
      </c>
      <c r="K9" s="53">
        <v>4454.55</v>
      </c>
      <c r="L9" s="53">
        <v>0</v>
      </c>
      <c r="M9" s="53">
        <v>0</v>
      </c>
      <c r="N9" s="53">
        <v>0</v>
      </c>
      <c r="O9" s="53">
        <v>-587.22</v>
      </c>
      <c r="P9" s="53">
        <v>-587.22</v>
      </c>
      <c r="Q9" s="53"/>
      <c r="R9" s="53">
        <v>7986.9669230769232</v>
      </c>
      <c r="S9" s="53">
        <v>1877.846153846154</v>
      </c>
      <c r="T9" s="53">
        <v>1877.846153846154</v>
      </c>
      <c r="U9" s="53">
        <v>1877.846153846154</v>
      </c>
      <c r="V9" s="53">
        <v>1877.846153846154</v>
      </c>
      <c r="W9" s="53">
        <v>1877.846153846154</v>
      </c>
      <c r="X9" s="53">
        <v>1877.846153846154</v>
      </c>
      <c r="Y9" s="53">
        <v>1877.846153846154</v>
      </c>
      <c r="Z9" s="53">
        <f t="shared" ref="Z9:Z72" si="0">SUM(K9:Y9)-I9</f>
        <v>0</v>
      </c>
      <c r="AA9" s="53" t="s">
        <v>4323</v>
      </c>
      <c r="AB9" s="53">
        <v>25242.45</v>
      </c>
      <c r="AC9" s="53">
        <v>11267.076923076924</v>
      </c>
      <c r="AD9" s="53">
        <v>1877.846153846154</v>
      </c>
      <c r="AE9" s="53">
        <v>11267.076923076924</v>
      </c>
      <c r="AF9" s="53">
        <v>0</v>
      </c>
      <c r="AG9" s="8">
        <v>25242.45</v>
      </c>
      <c r="AH9" s="8">
        <v>3280.1099999999997</v>
      </c>
      <c r="AI9" s="8"/>
      <c r="AJ9" s="8">
        <v>-4110.5600000000004</v>
      </c>
      <c r="AK9" s="8">
        <v>24412</v>
      </c>
      <c r="AL9" s="1">
        <v>0</v>
      </c>
      <c r="AM9" s="53">
        <v>9864.8130769230775</v>
      </c>
      <c r="AN9" s="1">
        <v>0</v>
      </c>
      <c r="AO9" s="349" t="s">
        <v>48</v>
      </c>
      <c r="AR9" s="53">
        <v>3755.6923076923081</v>
      </c>
      <c r="AS9" s="53">
        <v>1877.846153846154</v>
      </c>
      <c r="AT9" s="53">
        <v>1877.846153846154</v>
      </c>
      <c r="AU9" s="53">
        <v>1877.846153846154</v>
      </c>
      <c r="AV9" s="53">
        <v>1877.846153846154</v>
      </c>
      <c r="AW9" s="53">
        <v>1877.846153846154</v>
      </c>
      <c r="AX9" s="53">
        <v>1877.846153846154</v>
      </c>
      <c r="AY9" s="53">
        <v>1877.846153846154</v>
      </c>
      <c r="AZ9" s="53">
        <v>1877.846153846154</v>
      </c>
      <c r="BA9" s="53">
        <v>1877.846153846154</v>
      </c>
      <c r="BB9" s="53">
        <v>1877.846153846154</v>
      </c>
      <c r="BC9" s="53">
        <v>1877.846153846154</v>
      </c>
      <c r="BD9" s="53">
        <v>0</v>
      </c>
    </row>
    <row r="10" spans="1:56" x14ac:dyDescent="0.25">
      <c r="A10" s="349" t="s">
        <v>4324</v>
      </c>
      <c r="B10" s="349">
        <v>543965</v>
      </c>
      <c r="C10" s="349">
        <v>400015</v>
      </c>
      <c r="D10" t="s">
        <v>193</v>
      </c>
      <c r="F10">
        <v>3023317</v>
      </c>
      <c r="G10" t="s">
        <v>412</v>
      </c>
      <c r="H10">
        <v>11431</v>
      </c>
      <c r="I10">
        <v>59815</v>
      </c>
      <c r="J10" s="420">
        <v>43926.3</v>
      </c>
      <c r="K10" s="53">
        <v>7751.7</v>
      </c>
      <c r="L10" s="53">
        <v>0</v>
      </c>
      <c r="M10" s="53">
        <v>0</v>
      </c>
      <c r="N10" s="53">
        <v>0</v>
      </c>
      <c r="O10" s="53">
        <v>904.11</v>
      </c>
      <c r="P10" s="53">
        <v>904.11</v>
      </c>
      <c r="Q10" s="53"/>
      <c r="R10" s="53">
        <v>18047.003076923083</v>
      </c>
      <c r="S10" s="53">
        <v>4601.1538461538466</v>
      </c>
      <c r="T10" s="53">
        <v>4601.1538461538466</v>
      </c>
      <c r="U10" s="53">
        <v>4601.1538461538466</v>
      </c>
      <c r="V10" s="53">
        <v>4601.1538461538466</v>
      </c>
      <c r="W10" s="53">
        <v>4601.1538461538466</v>
      </c>
      <c r="X10" s="53">
        <v>4601.1538461538466</v>
      </c>
      <c r="Y10" s="53">
        <v>4601.1538461538466</v>
      </c>
      <c r="Z10" s="53">
        <f t="shared" si="0"/>
        <v>0</v>
      </c>
      <c r="AA10" s="53" t="s">
        <v>4325</v>
      </c>
      <c r="AB10" s="53">
        <v>43926.3</v>
      </c>
      <c r="AC10" s="53">
        <v>27606.923076923082</v>
      </c>
      <c r="AD10" s="53">
        <v>4601.1538461538466</v>
      </c>
      <c r="AE10" s="53">
        <v>27606.923076923082</v>
      </c>
      <c r="AF10" s="53">
        <v>0</v>
      </c>
      <c r="AG10" s="8">
        <v>43926.3</v>
      </c>
      <c r="AH10" s="8">
        <v>9559.92</v>
      </c>
      <c r="AI10" s="8"/>
      <c r="AJ10" s="8">
        <v>6328.78</v>
      </c>
      <c r="AK10" s="8">
        <v>59815</v>
      </c>
      <c r="AL10" s="1">
        <v>0</v>
      </c>
      <c r="AM10" s="53">
        <v>22648.156923076931</v>
      </c>
      <c r="AN10" s="1">
        <v>0</v>
      </c>
      <c r="AO10" s="349" t="s">
        <v>48</v>
      </c>
      <c r="AR10" s="53">
        <v>9202.3076923076933</v>
      </c>
      <c r="AS10" s="53">
        <v>4601.1538461538466</v>
      </c>
      <c r="AT10" s="53">
        <v>4601.1538461538466</v>
      </c>
      <c r="AU10" s="53">
        <v>4601.1538461538466</v>
      </c>
      <c r="AV10" s="53">
        <v>4601.1538461538466</v>
      </c>
      <c r="AW10" s="53">
        <v>4601.1538461538466</v>
      </c>
      <c r="AX10" s="53">
        <v>4601.1538461538466</v>
      </c>
      <c r="AY10" s="53">
        <v>4601.1538461538466</v>
      </c>
      <c r="AZ10" s="53">
        <v>4601.1538461538466</v>
      </c>
      <c r="BA10" s="53">
        <v>4601.1538461538466</v>
      </c>
      <c r="BB10" s="53">
        <v>4601.1538461538466</v>
      </c>
      <c r="BC10" s="53">
        <v>4601.1538461538466</v>
      </c>
      <c r="BD10" s="53">
        <v>0</v>
      </c>
    </row>
    <row r="11" spans="1:56" x14ac:dyDescent="0.25">
      <c r="A11" s="349" t="s">
        <v>4324</v>
      </c>
      <c r="B11" s="349">
        <v>543965</v>
      </c>
      <c r="C11" s="349">
        <v>400015</v>
      </c>
      <c r="D11" t="s">
        <v>193</v>
      </c>
      <c r="F11">
        <v>3023317</v>
      </c>
      <c r="G11" t="s">
        <v>412</v>
      </c>
      <c r="H11">
        <v>11436</v>
      </c>
      <c r="I11">
        <v>6127.51</v>
      </c>
      <c r="J11" s="420">
        <v>5208.38</v>
      </c>
      <c r="K11" s="53">
        <v>919.12</v>
      </c>
      <c r="L11" s="53">
        <v>0</v>
      </c>
      <c r="M11" s="53">
        <v>0</v>
      </c>
      <c r="N11" s="53">
        <v>0</v>
      </c>
      <c r="O11" s="53">
        <v>0</v>
      </c>
      <c r="P11" s="53">
        <v>0</v>
      </c>
      <c r="Q11" s="53"/>
      <c r="R11" s="53">
        <v>1908.9615384615392</v>
      </c>
      <c r="S11" s="53">
        <v>471.34692307692313</v>
      </c>
      <c r="T11" s="53">
        <v>471.34692307692313</v>
      </c>
      <c r="U11" s="53">
        <v>471.34692307692313</v>
      </c>
      <c r="V11" s="53">
        <v>471.34692307692313</v>
      </c>
      <c r="W11" s="53">
        <v>471.34692307692313</v>
      </c>
      <c r="X11" s="53">
        <v>471.34692307692313</v>
      </c>
      <c r="Y11" s="53">
        <v>471.34692307692313</v>
      </c>
      <c r="Z11" s="53">
        <f t="shared" si="0"/>
        <v>0</v>
      </c>
      <c r="AA11" s="53" t="s">
        <v>4326</v>
      </c>
      <c r="AB11" s="53">
        <v>5208.38</v>
      </c>
      <c r="AC11" s="53">
        <v>2828.0815384615389</v>
      </c>
      <c r="AD11" s="53">
        <v>471.34692307692313</v>
      </c>
      <c r="AE11" s="53">
        <v>2828.0815384615389</v>
      </c>
      <c r="AF11" s="53">
        <v>0</v>
      </c>
      <c r="AG11" s="8">
        <v>5208.38</v>
      </c>
      <c r="AH11" s="8">
        <v>919.12</v>
      </c>
      <c r="AI11" s="8"/>
      <c r="AJ11" s="8">
        <v>0</v>
      </c>
      <c r="AK11" s="8">
        <v>6127.5</v>
      </c>
      <c r="AL11" s="1">
        <v>0</v>
      </c>
      <c r="AM11" s="53">
        <v>2380.3084615384623</v>
      </c>
      <c r="AN11" s="1">
        <v>0</v>
      </c>
      <c r="AO11" s="349" t="s">
        <v>48</v>
      </c>
      <c r="AR11" s="53">
        <v>942.69384615384627</v>
      </c>
      <c r="AS11" s="53">
        <v>471.34692307692313</v>
      </c>
      <c r="AT11" s="53">
        <v>471.34692307692313</v>
      </c>
      <c r="AU11" s="53">
        <v>471.34692307692313</v>
      </c>
      <c r="AV11" s="53">
        <v>471.34692307692313</v>
      </c>
      <c r="AW11" s="53">
        <v>471.34692307692313</v>
      </c>
      <c r="AX11" s="53">
        <v>471.34692307692313</v>
      </c>
      <c r="AY11" s="53">
        <v>471.34692307692313</v>
      </c>
      <c r="AZ11" s="53">
        <v>471.34692307692313</v>
      </c>
      <c r="BA11" s="53">
        <v>471.34692307692313</v>
      </c>
      <c r="BB11" s="53">
        <v>471.34692307692313</v>
      </c>
      <c r="BC11" s="53">
        <v>471.34692307692313</v>
      </c>
      <c r="BD11" s="53">
        <v>0</v>
      </c>
    </row>
    <row r="12" spans="1:56" x14ac:dyDescent="0.25">
      <c r="A12" s="349" t="s">
        <v>4327</v>
      </c>
      <c r="B12" s="349">
        <v>516500</v>
      </c>
      <c r="C12" s="349">
        <v>156270</v>
      </c>
      <c r="D12" t="s">
        <v>194</v>
      </c>
      <c r="E12" s="349" t="s">
        <v>79</v>
      </c>
      <c r="F12">
        <v>3022020</v>
      </c>
      <c r="G12" t="s">
        <v>412</v>
      </c>
      <c r="H12">
        <v>11443</v>
      </c>
      <c r="I12">
        <v>35402</v>
      </c>
      <c r="J12" s="420">
        <v>0</v>
      </c>
      <c r="K12" s="53">
        <v>0</v>
      </c>
      <c r="L12" s="53">
        <v>2034.3300000000002</v>
      </c>
      <c r="M12" s="53">
        <v>2034.3300000000002</v>
      </c>
      <c r="N12" s="53">
        <v>2034.3300000000002</v>
      </c>
      <c r="O12" s="53">
        <v>3255.44</v>
      </c>
      <c r="P12" s="53">
        <v>3255.44</v>
      </c>
      <c r="Q12" s="53"/>
      <c r="R12" s="53"/>
      <c r="S12" s="53">
        <v>5087.1299999999992</v>
      </c>
      <c r="T12" s="53">
        <v>2950.1666666666665</v>
      </c>
      <c r="U12" s="53">
        <v>2950.1666666666665</v>
      </c>
      <c r="V12" s="53">
        <v>2950.1666666666665</v>
      </c>
      <c r="W12" s="53">
        <v>2950.1666666666665</v>
      </c>
      <c r="X12" s="53">
        <v>2950.1666666666665</v>
      </c>
      <c r="Y12" s="53">
        <v>2950.1666666666665</v>
      </c>
      <c r="Z12" s="53">
        <f t="shared" si="0"/>
        <v>0</v>
      </c>
      <c r="AA12" s="53" t="s">
        <v>4328</v>
      </c>
      <c r="AB12" s="53">
        <v>0</v>
      </c>
      <c r="AC12" s="53">
        <v>14750.833333333334</v>
      </c>
      <c r="AD12" s="53">
        <v>2950.1666666666665</v>
      </c>
      <c r="AE12" s="53">
        <v>17701</v>
      </c>
      <c r="AF12" s="53">
        <v>0</v>
      </c>
      <c r="AG12" s="8">
        <v>0</v>
      </c>
      <c r="AH12" s="8">
        <v>12613.87</v>
      </c>
      <c r="AI12" s="8"/>
      <c r="AJ12" s="8">
        <v>22788.129999999997</v>
      </c>
      <c r="AK12" s="8">
        <v>35402</v>
      </c>
      <c r="AL12" s="1">
        <v>0</v>
      </c>
      <c r="AM12" s="53">
        <v>5087.1299999999992</v>
      </c>
      <c r="AN12" s="1">
        <v>0</v>
      </c>
      <c r="AO12" s="349" t="s">
        <v>79</v>
      </c>
      <c r="AR12" s="53">
        <v>2950.1666666666665</v>
      </c>
      <c r="AS12" s="53">
        <v>2950.1666666666665</v>
      </c>
      <c r="AT12" s="53">
        <v>2950.1666666666665</v>
      </c>
      <c r="AU12" s="53">
        <v>2950.1666666666665</v>
      </c>
      <c r="AV12" s="53">
        <v>2950.1666666666665</v>
      </c>
      <c r="AW12" s="53">
        <v>2950.1666666666665</v>
      </c>
      <c r="AX12" s="53">
        <v>2950.1666666666665</v>
      </c>
      <c r="AY12" s="53">
        <v>2950.1666666666665</v>
      </c>
      <c r="AZ12" s="53">
        <v>2950.1666666666665</v>
      </c>
      <c r="BA12" s="53">
        <v>2950.1666666666665</v>
      </c>
      <c r="BB12" s="53">
        <v>2950.1666666666665</v>
      </c>
      <c r="BC12" s="53">
        <v>2950.1666666666665</v>
      </c>
      <c r="BD12" s="53">
        <v>0</v>
      </c>
    </row>
    <row r="13" spans="1:56" x14ac:dyDescent="0.25">
      <c r="A13" s="349" t="s">
        <v>4329</v>
      </c>
      <c r="B13" s="349">
        <v>543965</v>
      </c>
      <c r="C13" s="349">
        <v>400023</v>
      </c>
      <c r="D13" t="s">
        <v>195</v>
      </c>
      <c r="F13">
        <v>3023500</v>
      </c>
      <c r="G13" t="s">
        <v>412</v>
      </c>
      <c r="H13">
        <v>11431</v>
      </c>
      <c r="I13">
        <v>19127</v>
      </c>
      <c r="J13" s="420">
        <v>9341.5</v>
      </c>
      <c r="K13" s="53">
        <v>1648.5</v>
      </c>
      <c r="L13" s="53">
        <v>0</v>
      </c>
      <c r="M13" s="53">
        <v>0</v>
      </c>
      <c r="N13" s="53">
        <v>0</v>
      </c>
      <c r="O13" s="53">
        <v>904.11</v>
      </c>
      <c r="P13" s="53">
        <v>904.11</v>
      </c>
      <c r="Q13" s="53"/>
      <c r="R13" s="53">
        <v>5371.1261538461549</v>
      </c>
      <c r="S13" s="53">
        <v>1471.3076923076924</v>
      </c>
      <c r="T13" s="53">
        <v>1471.3076923076924</v>
      </c>
      <c r="U13" s="53">
        <v>1471.3076923076924</v>
      </c>
      <c r="V13" s="53">
        <v>1471.3076923076924</v>
      </c>
      <c r="W13" s="53">
        <v>1471.3076923076924</v>
      </c>
      <c r="X13" s="53">
        <v>1471.3076923076924</v>
      </c>
      <c r="Y13" s="53">
        <v>1471.3076923076924</v>
      </c>
      <c r="Z13" s="53">
        <f t="shared" si="0"/>
        <v>0</v>
      </c>
      <c r="AA13" s="53" t="s">
        <v>4330</v>
      </c>
      <c r="AB13" s="53">
        <v>9341.5</v>
      </c>
      <c r="AC13" s="53">
        <v>8827.8461538461561</v>
      </c>
      <c r="AD13" s="53">
        <v>1471.3076923076924</v>
      </c>
      <c r="AE13" s="53">
        <v>8827.8461538461561</v>
      </c>
      <c r="AF13" s="53">
        <v>0</v>
      </c>
      <c r="AG13" s="8">
        <v>9341.5</v>
      </c>
      <c r="AH13" s="8">
        <v>3456.7200000000003</v>
      </c>
      <c r="AI13" s="8"/>
      <c r="AJ13" s="8">
        <v>6328.78</v>
      </c>
      <c r="AK13" s="8">
        <v>19127</v>
      </c>
      <c r="AL13" s="1">
        <v>0</v>
      </c>
      <c r="AM13" s="53">
        <v>6842.4338461538473</v>
      </c>
      <c r="AN13" s="1">
        <v>0</v>
      </c>
      <c r="AO13" s="349" t="s">
        <v>48</v>
      </c>
      <c r="AR13" s="53">
        <v>2942.6153846153848</v>
      </c>
      <c r="AS13" s="53">
        <v>1471.3076923076924</v>
      </c>
      <c r="AT13" s="53">
        <v>1471.3076923076924</v>
      </c>
      <c r="AU13" s="53">
        <v>1471.3076923076924</v>
      </c>
      <c r="AV13" s="53">
        <v>1471.3076923076924</v>
      </c>
      <c r="AW13" s="53">
        <v>1471.3076923076924</v>
      </c>
      <c r="AX13" s="53">
        <v>1471.3076923076924</v>
      </c>
      <c r="AY13" s="53">
        <v>1471.3076923076924</v>
      </c>
      <c r="AZ13" s="53">
        <v>1471.3076923076924</v>
      </c>
      <c r="BA13" s="53">
        <v>1471.3076923076924</v>
      </c>
      <c r="BB13" s="53">
        <v>1471.3076923076924</v>
      </c>
      <c r="BC13" s="53">
        <v>1471.3076923076924</v>
      </c>
      <c r="BD13" s="53">
        <v>0</v>
      </c>
    </row>
    <row r="14" spans="1:56" x14ac:dyDescent="0.25">
      <c r="A14" s="349" t="s">
        <v>4331</v>
      </c>
      <c r="B14" s="349">
        <v>543965</v>
      </c>
      <c r="C14" s="349">
        <v>400107</v>
      </c>
      <c r="D14" t="s">
        <v>196</v>
      </c>
      <c r="F14">
        <v>3023514</v>
      </c>
      <c r="G14" t="s">
        <v>412</v>
      </c>
      <c r="H14">
        <v>11431</v>
      </c>
      <c r="I14">
        <v>16275</v>
      </c>
      <c r="J14" s="420">
        <v>13833.75</v>
      </c>
      <c r="K14" s="53">
        <v>2441.25</v>
      </c>
      <c r="L14" s="53">
        <v>0</v>
      </c>
      <c r="M14" s="53">
        <v>0</v>
      </c>
      <c r="N14" s="53">
        <v>0</v>
      </c>
      <c r="O14" s="53">
        <v>0</v>
      </c>
      <c r="P14" s="53">
        <v>0</v>
      </c>
      <c r="Q14" s="53"/>
      <c r="R14" s="53">
        <v>5070.2884615384619</v>
      </c>
      <c r="S14" s="53">
        <v>1251.9230769230769</v>
      </c>
      <c r="T14" s="53">
        <v>1251.9230769230769</v>
      </c>
      <c r="U14" s="53">
        <v>1251.9230769230769</v>
      </c>
      <c r="V14" s="53">
        <v>1251.9230769230769</v>
      </c>
      <c r="W14" s="53">
        <v>1251.9230769230769</v>
      </c>
      <c r="X14" s="53">
        <v>1251.9230769230769</v>
      </c>
      <c r="Y14" s="53">
        <v>1251.9230769230769</v>
      </c>
      <c r="Z14" s="53">
        <f t="shared" si="0"/>
        <v>0</v>
      </c>
      <c r="AA14" s="53" t="s">
        <v>4332</v>
      </c>
      <c r="AB14" s="53">
        <v>13833.75</v>
      </c>
      <c r="AC14" s="53">
        <v>7511.5384615384619</v>
      </c>
      <c r="AD14" s="53">
        <v>1251.9230769230769</v>
      </c>
      <c r="AE14" s="53">
        <v>7511.5384615384619</v>
      </c>
      <c r="AF14" s="53">
        <v>0</v>
      </c>
      <c r="AG14" s="8">
        <v>13833.75</v>
      </c>
      <c r="AH14" s="8">
        <v>2441.25</v>
      </c>
      <c r="AI14" s="8"/>
      <c r="AJ14" s="8">
        <v>0</v>
      </c>
      <c r="AK14" s="8">
        <v>16275</v>
      </c>
      <c r="AL14" s="1">
        <v>0</v>
      </c>
      <c r="AM14" s="53">
        <v>6322.211538461539</v>
      </c>
      <c r="AN14" s="1">
        <v>0</v>
      </c>
      <c r="AO14" s="349" t="s">
        <v>48</v>
      </c>
      <c r="AR14" s="53">
        <v>2503.8461538461538</v>
      </c>
      <c r="AS14" s="53">
        <v>1251.9230769230769</v>
      </c>
      <c r="AT14" s="53">
        <v>1251.9230769230769</v>
      </c>
      <c r="AU14" s="53">
        <v>1251.9230769230769</v>
      </c>
      <c r="AV14" s="53">
        <v>1251.9230769230769</v>
      </c>
      <c r="AW14" s="53">
        <v>1251.9230769230769</v>
      </c>
      <c r="AX14" s="53">
        <v>1251.9230769230769</v>
      </c>
      <c r="AY14" s="53">
        <v>1251.9230769230769</v>
      </c>
      <c r="AZ14" s="53">
        <v>1251.9230769230769</v>
      </c>
      <c r="BA14" s="53">
        <v>1251.9230769230769</v>
      </c>
      <c r="BB14" s="53">
        <v>1251.9230769230769</v>
      </c>
      <c r="BC14" s="53">
        <v>1251.9230769230769</v>
      </c>
      <c r="BD14" s="53">
        <v>0</v>
      </c>
    </row>
    <row r="15" spans="1:56" x14ac:dyDescent="0.25">
      <c r="A15" s="349" t="s">
        <v>4333</v>
      </c>
      <c r="B15" s="349">
        <v>516500</v>
      </c>
      <c r="C15" s="349">
        <v>153627</v>
      </c>
      <c r="D15" t="s">
        <v>91</v>
      </c>
      <c r="E15" s="349" t="s">
        <v>79</v>
      </c>
      <c r="F15">
        <v>3024001</v>
      </c>
      <c r="G15" t="s">
        <v>412</v>
      </c>
      <c r="H15">
        <v>11442</v>
      </c>
      <c r="I15">
        <v>257194.49</v>
      </c>
      <c r="J15" s="420">
        <v>0</v>
      </c>
      <c r="K15" s="53">
        <v>0</v>
      </c>
      <c r="L15" s="53">
        <v>21399.760000000002</v>
      </c>
      <c r="M15" s="53">
        <v>21399.760000000002</v>
      </c>
      <c r="N15" s="53">
        <v>21399.760000000002</v>
      </c>
      <c r="O15" s="53">
        <v>21443.93</v>
      </c>
      <c r="P15" s="53">
        <v>21443.93</v>
      </c>
      <c r="Q15" s="53"/>
      <c r="R15" s="53"/>
      <c r="S15" s="53">
        <v>21510.104999999967</v>
      </c>
      <c r="T15" s="53">
        <v>21432.874166666665</v>
      </c>
      <c r="U15" s="53">
        <v>21432.874166666665</v>
      </c>
      <c r="V15" s="53">
        <v>21432.874166666665</v>
      </c>
      <c r="W15" s="53">
        <v>21432.874166666665</v>
      </c>
      <c r="X15" s="53">
        <v>21432.874166666665</v>
      </c>
      <c r="Y15" s="53">
        <v>21432.874166666665</v>
      </c>
      <c r="Z15" s="53">
        <f t="shared" si="0"/>
        <v>0</v>
      </c>
      <c r="AA15" s="53" t="s">
        <v>4334</v>
      </c>
      <c r="AB15" s="53">
        <v>0</v>
      </c>
      <c r="AC15" s="53">
        <v>107164.37083333332</v>
      </c>
      <c r="AD15" s="53">
        <v>21432.874166666665</v>
      </c>
      <c r="AE15" s="53">
        <v>128597.24499999998</v>
      </c>
      <c r="AF15" s="53">
        <v>0</v>
      </c>
      <c r="AG15" s="8">
        <v>0</v>
      </c>
      <c r="AH15" s="8">
        <v>107087.14000000001</v>
      </c>
      <c r="AI15" s="8"/>
      <c r="AJ15" s="8">
        <v>150107.35999999999</v>
      </c>
      <c r="AK15" s="8">
        <v>257194.5</v>
      </c>
      <c r="AL15" s="1">
        <v>0</v>
      </c>
      <c r="AM15" s="53">
        <v>21510.104999999967</v>
      </c>
      <c r="AN15" s="1">
        <v>0</v>
      </c>
      <c r="AO15" s="349" t="s">
        <v>79</v>
      </c>
      <c r="AR15" s="53">
        <v>21432.874166666665</v>
      </c>
      <c r="AS15" s="53">
        <v>21432.874166666665</v>
      </c>
      <c r="AT15" s="53">
        <v>21432.874166666665</v>
      </c>
      <c r="AU15" s="53">
        <v>21432.874166666665</v>
      </c>
      <c r="AV15" s="53">
        <v>21432.874166666665</v>
      </c>
      <c r="AW15" s="53">
        <v>21432.874166666665</v>
      </c>
      <c r="AX15" s="53">
        <v>21432.874166666665</v>
      </c>
      <c r="AY15" s="53">
        <v>21432.874166666665</v>
      </c>
      <c r="AZ15" s="53">
        <v>21432.874166666665</v>
      </c>
      <c r="BA15" s="53">
        <v>21432.874166666665</v>
      </c>
      <c r="BB15" s="53">
        <v>21432.874166666665</v>
      </c>
      <c r="BC15" s="53">
        <v>21432.874166666665</v>
      </c>
      <c r="BD15" s="53">
        <v>0</v>
      </c>
    </row>
    <row r="16" spans="1:56" x14ac:dyDescent="0.25">
      <c r="A16" s="349" t="s">
        <v>4335</v>
      </c>
      <c r="B16" s="349">
        <v>516500</v>
      </c>
      <c r="C16" s="349">
        <v>159947</v>
      </c>
      <c r="D16" t="s">
        <v>97</v>
      </c>
      <c r="E16" s="349" t="s">
        <v>79</v>
      </c>
      <c r="F16">
        <v>3024013</v>
      </c>
      <c r="G16" t="s">
        <v>412</v>
      </c>
      <c r="H16">
        <v>11442</v>
      </c>
      <c r="I16">
        <v>48825</v>
      </c>
      <c r="J16" s="420">
        <v>0</v>
      </c>
      <c r="K16" s="53">
        <v>0</v>
      </c>
      <c r="L16" s="53">
        <v>4068.75</v>
      </c>
      <c r="M16" s="53">
        <v>4068.75</v>
      </c>
      <c r="N16" s="53">
        <v>4068.75</v>
      </c>
      <c r="O16" s="53">
        <v>4068.75</v>
      </c>
      <c r="P16" s="53">
        <v>4068.75</v>
      </c>
      <c r="Q16" s="53"/>
      <c r="R16" s="53"/>
      <c r="S16" s="53">
        <v>4068.75</v>
      </c>
      <c r="T16" s="53">
        <v>4068.75</v>
      </c>
      <c r="U16" s="53">
        <v>4068.75</v>
      </c>
      <c r="V16" s="53">
        <v>4068.75</v>
      </c>
      <c r="W16" s="53">
        <v>4068.75</v>
      </c>
      <c r="X16" s="53">
        <v>4068.75</v>
      </c>
      <c r="Y16" s="53">
        <v>4068.75</v>
      </c>
      <c r="Z16" s="53">
        <f t="shared" si="0"/>
        <v>0</v>
      </c>
      <c r="AA16" s="53" t="s">
        <v>4336</v>
      </c>
      <c r="AB16" s="53">
        <v>0</v>
      </c>
      <c r="AC16" s="53">
        <v>20343.75</v>
      </c>
      <c r="AD16" s="53">
        <v>4068.75</v>
      </c>
      <c r="AE16" s="53">
        <v>24412.5</v>
      </c>
      <c r="AF16" s="53">
        <v>0</v>
      </c>
      <c r="AG16" s="8">
        <v>0</v>
      </c>
      <c r="AH16" s="8">
        <v>20343.75</v>
      </c>
      <c r="AI16" s="8"/>
      <c r="AJ16" s="8">
        <v>28481.25</v>
      </c>
      <c r="AK16" s="8">
        <v>48825</v>
      </c>
      <c r="AL16" s="1">
        <v>0</v>
      </c>
      <c r="AM16" s="53">
        <v>4068.75</v>
      </c>
      <c r="AN16" s="1">
        <v>0</v>
      </c>
      <c r="AO16" s="349" t="s">
        <v>79</v>
      </c>
      <c r="AR16" s="53">
        <v>4068.75</v>
      </c>
      <c r="AS16" s="53">
        <v>4068.75</v>
      </c>
      <c r="AT16" s="53">
        <v>4068.75</v>
      </c>
      <c r="AU16" s="53">
        <v>4068.75</v>
      </c>
      <c r="AV16" s="53">
        <v>4068.75</v>
      </c>
      <c r="AW16" s="53">
        <v>4068.75</v>
      </c>
      <c r="AX16" s="53">
        <v>4068.75</v>
      </c>
      <c r="AY16" s="53">
        <v>4068.75</v>
      </c>
      <c r="AZ16" s="53">
        <v>4068.75</v>
      </c>
      <c r="BA16" s="53">
        <v>4068.75</v>
      </c>
      <c r="BB16" s="53">
        <v>4068.75</v>
      </c>
      <c r="BC16" s="53">
        <v>4068.75</v>
      </c>
      <c r="BD16" s="53">
        <v>0</v>
      </c>
    </row>
    <row r="17" spans="1:56" x14ac:dyDescent="0.25">
      <c r="A17" s="349" t="s">
        <v>4337</v>
      </c>
      <c r="B17" s="349">
        <v>516500</v>
      </c>
      <c r="C17" s="349">
        <v>140909</v>
      </c>
      <c r="D17" t="s">
        <v>98</v>
      </c>
      <c r="E17" s="349" t="s">
        <v>79</v>
      </c>
      <c r="F17">
        <v>3025406</v>
      </c>
      <c r="G17" t="s">
        <v>412</v>
      </c>
      <c r="H17">
        <v>11442</v>
      </c>
      <c r="I17">
        <v>98232.91</v>
      </c>
      <c r="J17" s="420">
        <v>0</v>
      </c>
      <c r="K17" s="53">
        <v>0</v>
      </c>
      <c r="L17" s="53">
        <v>7564.5</v>
      </c>
      <c r="M17" s="53">
        <v>7564.5</v>
      </c>
      <c r="N17" s="53">
        <v>7564.5</v>
      </c>
      <c r="O17" s="53">
        <v>8393.27</v>
      </c>
      <c r="P17" s="53">
        <v>8393.27</v>
      </c>
      <c r="Q17" s="53"/>
      <c r="R17" s="53"/>
      <c r="S17" s="53">
        <v>9636.4150000000009</v>
      </c>
      <c r="T17" s="53">
        <v>8186.0758333333333</v>
      </c>
      <c r="U17" s="53">
        <v>8186.0758333333333</v>
      </c>
      <c r="V17" s="53">
        <v>8186.0758333333333</v>
      </c>
      <c r="W17" s="53">
        <v>8186.0758333333333</v>
      </c>
      <c r="X17" s="53">
        <v>8186.0758333333333</v>
      </c>
      <c r="Y17" s="53">
        <v>8186.0758333333333</v>
      </c>
      <c r="Z17" s="53">
        <f t="shared" si="0"/>
        <v>0</v>
      </c>
      <c r="AA17" s="53" t="s">
        <v>4338</v>
      </c>
      <c r="AB17" s="53">
        <v>0</v>
      </c>
      <c r="AC17" s="53">
        <v>40930.379166666666</v>
      </c>
      <c r="AD17" s="53">
        <v>8186.0758333333333</v>
      </c>
      <c r="AE17" s="53">
        <v>49116.455000000002</v>
      </c>
      <c r="AF17" s="53">
        <v>0</v>
      </c>
      <c r="AG17" s="8">
        <v>0</v>
      </c>
      <c r="AH17" s="8">
        <v>39480.04</v>
      </c>
      <c r="AI17" s="8"/>
      <c r="AJ17" s="8">
        <v>58752.880000000012</v>
      </c>
      <c r="AK17" s="8">
        <v>98232.92</v>
      </c>
      <c r="AL17" s="1">
        <v>1.4551915228366852E-11</v>
      </c>
      <c r="AM17" s="53">
        <v>9636.4150000000009</v>
      </c>
      <c r="AN17" s="1">
        <v>0</v>
      </c>
      <c r="AO17" s="349" t="s">
        <v>79</v>
      </c>
      <c r="AR17" s="53">
        <v>8186.0758333333333</v>
      </c>
      <c r="AS17" s="53">
        <v>8186.0758333333333</v>
      </c>
      <c r="AT17" s="53">
        <v>8186.0758333333333</v>
      </c>
      <c r="AU17" s="53">
        <v>8186.0758333333333</v>
      </c>
      <c r="AV17" s="53">
        <v>8186.0758333333333</v>
      </c>
      <c r="AW17" s="53">
        <v>8186.0758333333333</v>
      </c>
      <c r="AX17" s="53">
        <v>8186.0758333333333</v>
      </c>
      <c r="AY17" s="53">
        <v>8186.0758333333333</v>
      </c>
      <c r="AZ17" s="53">
        <v>8186.0758333333333</v>
      </c>
      <c r="BA17" s="53">
        <v>8186.0758333333333</v>
      </c>
      <c r="BB17" s="53">
        <v>8186.0758333333333</v>
      </c>
      <c r="BC17" s="53">
        <v>8186.0758333333333</v>
      </c>
      <c r="BD17" s="53">
        <v>0</v>
      </c>
    </row>
    <row r="18" spans="1:56" x14ac:dyDescent="0.25">
      <c r="A18" s="349" t="s">
        <v>4339</v>
      </c>
      <c r="B18" s="349">
        <v>516500</v>
      </c>
      <c r="C18" s="349">
        <v>157839</v>
      </c>
      <c r="D18" t="s">
        <v>197</v>
      </c>
      <c r="E18" s="349" t="s">
        <v>79</v>
      </c>
      <c r="F18">
        <v>3022050</v>
      </c>
      <c r="G18" t="s">
        <v>412</v>
      </c>
      <c r="H18">
        <v>11443</v>
      </c>
      <c r="I18">
        <v>23873.58</v>
      </c>
      <c r="J18" s="420">
        <v>0</v>
      </c>
      <c r="K18" s="53">
        <v>0</v>
      </c>
      <c r="L18" s="53">
        <v>1593.91</v>
      </c>
      <c r="M18" s="53">
        <v>1593.91</v>
      </c>
      <c r="N18" s="53">
        <v>1593.91</v>
      </c>
      <c r="O18" s="53">
        <v>2121.31</v>
      </c>
      <c r="P18" s="53">
        <v>2121.31</v>
      </c>
      <c r="Q18" s="53"/>
      <c r="R18" s="53"/>
      <c r="S18" s="53">
        <v>2912.4400000000005</v>
      </c>
      <c r="T18" s="53">
        <v>1989.4650000000001</v>
      </c>
      <c r="U18" s="53">
        <v>1989.4650000000001</v>
      </c>
      <c r="V18" s="53">
        <v>1989.4650000000001</v>
      </c>
      <c r="W18" s="53">
        <v>1989.4650000000001</v>
      </c>
      <c r="X18" s="53">
        <v>1989.4650000000001</v>
      </c>
      <c r="Y18" s="53">
        <v>1989.4650000000001</v>
      </c>
      <c r="Z18" s="53">
        <f t="shared" si="0"/>
        <v>0</v>
      </c>
      <c r="AA18" s="53" t="s">
        <v>4340</v>
      </c>
      <c r="AB18" s="53">
        <v>0</v>
      </c>
      <c r="AC18" s="53">
        <v>9947.3250000000007</v>
      </c>
      <c r="AD18" s="53">
        <v>1989.4650000000001</v>
      </c>
      <c r="AE18" s="53">
        <v>11936.79</v>
      </c>
      <c r="AF18" s="53">
        <v>0</v>
      </c>
      <c r="AG18" s="8">
        <v>0</v>
      </c>
      <c r="AH18" s="8">
        <v>9024.35</v>
      </c>
      <c r="AI18" s="8"/>
      <c r="AJ18" s="8">
        <v>14849.23</v>
      </c>
      <c r="AK18" s="8">
        <v>23873.58</v>
      </c>
      <c r="AL18" s="1">
        <v>0</v>
      </c>
      <c r="AM18" s="53">
        <v>2912.4400000000005</v>
      </c>
      <c r="AN18" s="1">
        <v>0</v>
      </c>
      <c r="AO18" s="349" t="s">
        <v>79</v>
      </c>
      <c r="AR18" s="53">
        <v>1989.4650000000001</v>
      </c>
      <c r="AS18" s="53">
        <v>1989.4650000000001</v>
      </c>
      <c r="AT18" s="53">
        <v>1989.4650000000001</v>
      </c>
      <c r="AU18" s="53">
        <v>1989.4650000000001</v>
      </c>
      <c r="AV18" s="53">
        <v>1989.4650000000001</v>
      </c>
      <c r="AW18" s="53">
        <v>1989.4650000000001</v>
      </c>
      <c r="AX18" s="53">
        <v>1989.4650000000001</v>
      </c>
      <c r="AY18" s="53">
        <v>1989.4650000000001</v>
      </c>
      <c r="AZ18" s="53">
        <v>1989.4650000000001</v>
      </c>
      <c r="BA18" s="53">
        <v>1989.4650000000001</v>
      </c>
      <c r="BB18" s="53">
        <v>1989.4650000000001</v>
      </c>
      <c r="BC18" s="53">
        <v>1989.4650000000001</v>
      </c>
      <c r="BD18" s="53">
        <v>0</v>
      </c>
    </row>
    <row r="19" spans="1:56" x14ac:dyDescent="0.25">
      <c r="A19" s="349" t="s">
        <v>4341</v>
      </c>
      <c r="B19" s="349">
        <v>543965</v>
      </c>
      <c r="C19" s="349">
        <v>400005</v>
      </c>
      <c r="D19" t="s">
        <v>198</v>
      </c>
      <c r="F19">
        <v>3022002</v>
      </c>
      <c r="G19" t="s">
        <v>412</v>
      </c>
      <c r="H19">
        <v>11431</v>
      </c>
      <c r="I19">
        <v>82214</v>
      </c>
      <c r="J19" s="420">
        <v>0</v>
      </c>
      <c r="K19" s="53">
        <v>0</v>
      </c>
      <c r="L19" s="53">
        <v>14713.23</v>
      </c>
      <c r="M19" s="53">
        <v>7356.62</v>
      </c>
      <c r="N19" s="53">
        <v>7356.62</v>
      </c>
      <c r="O19" s="53">
        <v>5865.29</v>
      </c>
      <c r="P19" s="53">
        <v>5865.29</v>
      </c>
      <c r="Q19" s="53"/>
      <c r="R19" s="53">
        <v>-3212.1269230769203</v>
      </c>
      <c r="S19" s="53">
        <v>6324.1538461538466</v>
      </c>
      <c r="T19" s="53">
        <v>6324.1538461538466</v>
      </c>
      <c r="U19" s="53">
        <v>6324.1538461538466</v>
      </c>
      <c r="V19" s="53">
        <v>6324.1538461538466</v>
      </c>
      <c r="W19" s="53">
        <v>6324.1538461538466</v>
      </c>
      <c r="X19" s="53">
        <v>6324.1538461538466</v>
      </c>
      <c r="Y19" s="53">
        <v>6324.1538461538466</v>
      </c>
      <c r="Z19" s="53">
        <f t="shared" si="0"/>
        <v>0</v>
      </c>
      <c r="AA19" s="53" t="s">
        <v>4342</v>
      </c>
      <c r="AB19" s="53">
        <v>0</v>
      </c>
      <c r="AC19" s="53">
        <v>37944.923076923078</v>
      </c>
      <c r="AD19" s="53">
        <v>6324.1538461538466</v>
      </c>
      <c r="AE19" s="53">
        <v>37944.923076923078</v>
      </c>
      <c r="AF19" s="53">
        <v>0</v>
      </c>
      <c r="AG19" s="8">
        <v>0</v>
      </c>
      <c r="AH19" s="8">
        <v>41157.049999999996</v>
      </c>
      <c r="AI19" s="8"/>
      <c r="AJ19" s="8">
        <v>41056.949999999997</v>
      </c>
      <c r="AK19" s="8">
        <v>82214</v>
      </c>
      <c r="AL19" s="1">
        <v>0</v>
      </c>
      <c r="AM19" s="53">
        <v>3112.0269230769263</v>
      </c>
      <c r="AN19" s="1">
        <v>0</v>
      </c>
      <c r="AO19" s="349" t="s">
        <v>75</v>
      </c>
      <c r="AR19" s="53">
        <v>12648.307692307693</v>
      </c>
      <c r="AS19" s="53">
        <v>6324.1538461538466</v>
      </c>
      <c r="AT19" s="53">
        <v>6324.1538461538466</v>
      </c>
      <c r="AU19" s="53">
        <v>6324.1538461538466</v>
      </c>
      <c r="AV19" s="53">
        <v>6324.1538461538466</v>
      </c>
      <c r="AW19" s="53">
        <v>6324.1538461538466</v>
      </c>
      <c r="AX19" s="53">
        <v>6324.1538461538466</v>
      </c>
      <c r="AY19" s="53">
        <v>6324.1538461538466</v>
      </c>
      <c r="AZ19" s="53">
        <v>6324.1538461538466</v>
      </c>
      <c r="BA19" s="53">
        <v>6324.1538461538466</v>
      </c>
      <c r="BB19" s="53">
        <v>6324.1538461538466</v>
      </c>
      <c r="BC19" s="53">
        <v>6324.1538461538466</v>
      </c>
      <c r="BD19" s="53">
        <v>0</v>
      </c>
    </row>
    <row r="20" spans="1:56" x14ac:dyDescent="0.25">
      <c r="A20" s="349" t="s">
        <v>4343</v>
      </c>
      <c r="B20" s="349">
        <v>543965</v>
      </c>
      <c r="C20" s="349">
        <v>400005</v>
      </c>
      <c r="D20" t="s">
        <v>198</v>
      </c>
      <c r="F20">
        <v>3022002</v>
      </c>
      <c r="G20" t="s">
        <v>4314</v>
      </c>
      <c r="H20">
        <v>10265</v>
      </c>
      <c r="I20">
        <v>6357.8585714285709</v>
      </c>
      <c r="J20" s="420">
        <v>0</v>
      </c>
      <c r="K20" s="53">
        <v>0</v>
      </c>
      <c r="L20" s="53">
        <v>0</v>
      </c>
      <c r="M20" s="53">
        <v>0</v>
      </c>
      <c r="N20" s="53">
        <v>0</v>
      </c>
      <c r="O20" s="53">
        <v>706.43</v>
      </c>
      <c r="P20" s="53">
        <v>706.43</v>
      </c>
      <c r="Q20" s="53"/>
      <c r="R20" s="53">
        <v>1521.5362637362632</v>
      </c>
      <c r="S20" s="53">
        <v>489.06604395604393</v>
      </c>
      <c r="T20" s="53">
        <v>489.06604395604393</v>
      </c>
      <c r="U20" s="53">
        <v>489.06604395604393</v>
      </c>
      <c r="V20" s="53">
        <v>489.06604395604393</v>
      </c>
      <c r="W20" s="53">
        <v>489.06604395604393</v>
      </c>
      <c r="X20" s="53">
        <v>489.06604395604393</v>
      </c>
      <c r="Y20" s="53">
        <v>489.06604395604393</v>
      </c>
      <c r="Z20" s="53">
        <f t="shared" si="0"/>
        <v>0</v>
      </c>
      <c r="AA20" s="53" t="s">
        <v>4344</v>
      </c>
      <c r="AB20" s="53">
        <v>0</v>
      </c>
      <c r="AC20" s="53">
        <v>2934.3962637362633</v>
      </c>
      <c r="AD20" s="53">
        <v>489.06604395604393</v>
      </c>
      <c r="AE20" s="53">
        <v>2934.3962637362633</v>
      </c>
      <c r="AF20" s="53">
        <v>0</v>
      </c>
      <c r="AG20" s="8">
        <v>0</v>
      </c>
      <c r="AH20" s="8">
        <v>1412.86</v>
      </c>
      <c r="AI20" s="8"/>
      <c r="AJ20" s="8">
        <v>4945</v>
      </c>
      <c r="AK20" s="8">
        <v>6357.86</v>
      </c>
      <c r="AL20" s="1">
        <v>0</v>
      </c>
      <c r="AM20" s="53">
        <v>2010.6023076923072</v>
      </c>
      <c r="AN20" s="1">
        <v>0</v>
      </c>
      <c r="AO20" s="349" t="s">
        <v>75</v>
      </c>
      <c r="AR20" s="53">
        <v>978.13208791208785</v>
      </c>
      <c r="AS20" s="53">
        <v>489.06604395604393</v>
      </c>
      <c r="AT20" s="53">
        <v>489.06604395604393</v>
      </c>
      <c r="AU20" s="53">
        <v>489.06604395604393</v>
      </c>
      <c r="AV20" s="53">
        <v>489.06604395604393</v>
      </c>
      <c r="AW20" s="53">
        <v>489.06604395604393</v>
      </c>
      <c r="AX20" s="53">
        <v>489.06604395604393</v>
      </c>
      <c r="AY20" s="53">
        <v>489.06604395604393</v>
      </c>
      <c r="AZ20" s="53">
        <v>489.06604395604393</v>
      </c>
      <c r="BA20" s="53">
        <v>489.06604395604393</v>
      </c>
      <c r="BB20" s="53">
        <v>489.06604395604393</v>
      </c>
      <c r="BC20" s="53">
        <v>489.06604395604393</v>
      </c>
      <c r="BD20" s="53">
        <v>0</v>
      </c>
    </row>
    <row r="21" spans="1:56" x14ac:dyDescent="0.25">
      <c r="A21" s="349" t="s">
        <v>4345</v>
      </c>
      <c r="B21" s="349">
        <v>543965</v>
      </c>
      <c r="C21" s="349">
        <v>400150</v>
      </c>
      <c r="D21" t="s">
        <v>200</v>
      </c>
      <c r="F21">
        <v>3023524</v>
      </c>
      <c r="G21" t="s">
        <v>412</v>
      </c>
      <c r="H21">
        <v>11431</v>
      </c>
      <c r="I21">
        <v>51237.58</v>
      </c>
      <c r="J21" s="420">
        <v>41502.1</v>
      </c>
      <c r="K21" s="53">
        <v>0</v>
      </c>
      <c r="L21" s="53">
        <v>1126.76</v>
      </c>
      <c r="M21" s="53">
        <v>563.37</v>
      </c>
      <c r="N21" s="53">
        <v>563.37</v>
      </c>
      <c r="O21" s="53">
        <v>831.32</v>
      </c>
      <c r="P21" s="53">
        <v>831.32</v>
      </c>
      <c r="Q21" s="53"/>
      <c r="R21" s="53">
        <v>19731.973846153847</v>
      </c>
      <c r="S21" s="53">
        <v>3941.3523076923079</v>
      </c>
      <c r="T21" s="53">
        <v>3941.3523076923079</v>
      </c>
      <c r="U21" s="53">
        <v>3941.3523076923079</v>
      </c>
      <c r="V21" s="53">
        <v>3941.3523076923079</v>
      </c>
      <c r="W21" s="53">
        <v>3941.3523076923079</v>
      </c>
      <c r="X21" s="53">
        <v>3941.3523076923079</v>
      </c>
      <c r="Y21" s="53">
        <v>3941.3523076923079</v>
      </c>
      <c r="Z21" s="53">
        <f t="shared" si="0"/>
        <v>0</v>
      </c>
      <c r="AA21" s="53" t="s">
        <v>4346</v>
      </c>
      <c r="AB21" s="53">
        <v>41502.1</v>
      </c>
      <c r="AC21" s="53">
        <v>23648.113846153847</v>
      </c>
      <c r="AD21" s="53">
        <v>3941.3523076923079</v>
      </c>
      <c r="AE21" s="53">
        <v>23648.113846153847</v>
      </c>
      <c r="AF21" s="53">
        <v>0</v>
      </c>
      <c r="AG21" s="8">
        <v>41502.1</v>
      </c>
      <c r="AH21" s="8">
        <v>3916.1400000000003</v>
      </c>
      <c r="AI21" s="8"/>
      <c r="AJ21" s="8">
        <v>5819.34</v>
      </c>
      <c r="AK21" s="8">
        <v>51237.58</v>
      </c>
      <c r="AL21" s="1">
        <v>0</v>
      </c>
      <c r="AM21" s="53">
        <v>23673.326153846156</v>
      </c>
      <c r="AN21" s="1">
        <v>0</v>
      </c>
      <c r="AO21" s="349" t="s">
        <v>191</v>
      </c>
      <c r="AR21" s="53">
        <v>7882.7046153846159</v>
      </c>
      <c r="AS21" s="53">
        <v>3941.3523076923079</v>
      </c>
      <c r="AT21" s="53">
        <v>3941.3523076923079</v>
      </c>
      <c r="AU21" s="53">
        <v>3941.3523076923079</v>
      </c>
      <c r="AV21" s="53">
        <v>3941.3523076923079</v>
      </c>
      <c r="AW21" s="53">
        <v>3941.3523076923079</v>
      </c>
      <c r="AX21" s="53">
        <v>3941.3523076923079</v>
      </c>
      <c r="AY21" s="53">
        <v>3941.3523076923079</v>
      </c>
      <c r="AZ21" s="53">
        <v>3941.3523076923079</v>
      </c>
      <c r="BA21" s="53">
        <v>3941.3523076923079</v>
      </c>
      <c r="BB21" s="53">
        <v>3941.3523076923079</v>
      </c>
      <c r="BC21" s="53">
        <v>3941.3523076923079</v>
      </c>
      <c r="BD21" s="53">
        <v>0</v>
      </c>
    </row>
    <row r="22" spans="1:56" x14ac:dyDescent="0.25">
      <c r="A22" s="349" t="s">
        <v>4347</v>
      </c>
      <c r="B22" s="349">
        <v>543965</v>
      </c>
      <c r="C22" s="349">
        <v>400150</v>
      </c>
      <c r="D22" t="s">
        <v>200</v>
      </c>
      <c r="F22">
        <v>3023524</v>
      </c>
      <c r="G22" t="s">
        <v>4314</v>
      </c>
      <c r="H22">
        <v>10265</v>
      </c>
      <c r="I22">
        <v>2487.86</v>
      </c>
      <c r="J22" s="420">
        <v>0</v>
      </c>
      <c r="K22" s="53">
        <v>0</v>
      </c>
      <c r="L22" s="53">
        <v>0</v>
      </c>
      <c r="M22" s="53">
        <v>0</v>
      </c>
      <c r="N22" s="53">
        <v>0</v>
      </c>
      <c r="O22" s="53">
        <v>276.43</v>
      </c>
      <c r="P22" s="53">
        <v>276.43</v>
      </c>
      <c r="Q22" s="53"/>
      <c r="R22" s="53">
        <v>595.38307692307706</v>
      </c>
      <c r="S22" s="53">
        <v>191.37384615384619</v>
      </c>
      <c r="T22" s="53">
        <v>191.37384615384619</v>
      </c>
      <c r="U22" s="53">
        <v>191.37384615384619</v>
      </c>
      <c r="V22" s="53">
        <v>191.37384615384619</v>
      </c>
      <c r="W22" s="53">
        <v>191.37384615384619</v>
      </c>
      <c r="X22" s="53">
        <v>191.37384615384619</v>
      </c>
      <c r="Y22" s="53">
        <v>191.37384615384619</v>
      </c>
      <c r="Z22" s="53">
        <f t="shared" si="0"/>
        <v>0</v>
      </c>
      <c r="AA22" s="53" t="s">
        <v>4348</v>
      </c>
      <c r="AB22" s="53">
        <v>0</v>
      </c>
      <c r="AC22" s="53">
        <v>1148.2430769230771</v>
      </c>
      <c r="AD22" s="53">
        <v>191.37384615384619</v>
      </c>
      <c r="AE22" s="53">
        <v>1148.2430769230771</v>
      </c>
      <c r="AF22" s="53">
        <v>0</v>
      </c>
      <c r="AG22" s="8">
        <v>0</v>
      </c>
      <c r="AH22" s="8">
        <v>552.86</v>
      </c>
      <c r="AI22" s="8"/>
      <c r="AJ22" s="8">
        <v>1935.0000000000002</v>
      </c>
      <c r="AK22" s="8">
        <v>2487.86</v>
      </c>
      <c r="AL22" s="1">
        <v>0</v>
      </c>
      <c r="AM22" s="53">
        <v>786.75692307692327</v>
      </c>
      <c r="AN22" s="1">
        <v>0</v>
      </c>
      <c r="AO22" s="349" t="s">
        <v>191</v>
      </c>
      <c r="AR22" s="53">
        <v>382.74769230769238</v>
      </c>
      <c r="AS22" s="53">
        <v>191.37384615384619</v>
      </c>
      <c r="AT22" s="53">
        <v>191.37384615384619</v>
      </c>
      <c r="AU22" s="53">
        <v>191.37384615384619</v>
      </c>
      <c r="AV22" s="53">
        <v>191.37384615384619</v>
      </c>
      <c r="AW22" s="53">
        <v>191.37384615384619</v>
      </c>
      <c r="AX22" s="53">
        <v>191.37384615384619</v>
      </c>
      <c r="AY22" s="53">
        <v>191.37384615384619</v>
      </c>
      <c r="AZ22" s="53">
        <v>191.37384615384619</v>
      </c>
      <c r="BA22" s="53">
        <v>191.37384615384619</v>
      </c>
      <c r="BB22" s="53">
        <v>191.37384615384619</v>
      </c>
      <c r="BC22" s="53">
        <v>191.37384615384619</v>
      </c>
      <c r="BD22" s="53">
        <v>0</v>
      </c>
    </row>
    <row r="23" spans="1:56" x14ac:dyDescent="0.25">
      <c r="A23" s="349" t="s">
        <v>4349</v>
      </c>
      <c r="B23" s="349">
        <v>543965</v>
      </c>
      <c r="C23" s="349">
        <v>400051</v>
      </c>
      <c r="D23" t="s">
        <v>201</v>
      </c>
      <c r="F23">
        <v>3022003</v>
      </c>
      <c r="G23" t="s">
        <v>412</v>
      </c>
      <c r="H23">
        <v>11431</v>
      </c>
      <c r="I23">
        <v>81793</v>
      </c>
      <c r="J23" s="420">
        <v>97548.55</v>
      </c>
      <c r="K23" s="53">
        <v>17214.45</v>
      </c>
      <c r="L23" s="53">
        <v>0</v>
      </c>
      <c r="M23" s="53">
        <v>0</v>
      </c>
      <c r="N23" s="53">
        <v>0</v>
      </c>
      <c r="O23" s="53">
        <v>-3663.33</v>
      </c>
      <c r="P23" s="53">
        <v>-3663.33</v>
      </c>
      <c r="Q23" s="53"/>
      <c r="R23" s="53">
        <v>27862.825384615393</v>
      </c>
      <c r="S23" s="53">
        <v>6291.7692307692314</v>
      </c>
      <c r="T23" s="53">
        <v>6291.7692307692314</v>
      </c>
      <c r="U23" s="53">
        <v>6291.7692307692314</v>
      </c>
      <c r="V23" s="53">
        <v>6291.7692307692314</v>
      </c>
      <c r="W23" s="53">
        <v>6291.7692307692314</v>
      </c>
      <c r="X23" s="53">
        <v>6291.7692307692314</v>
      </c>
      <c r="Y23" s="53">
        <v>6291.7692307692314</v>
      </c>
      <c r="Z23" s="53">
        <f t="shared" si="0"/>
        <v>0</v>
      </c>
      <c r="AA23" s="53" t="s">
        <v>4350</v>
      </c>
      <c r="AB23" s="53">
        <v>97548.55</v>
      </c>
      <c r="AC23" s="53">
        <v>37750.61538461539</v>
      </c>
      <c r="AD23" s="53">
        <v>6291.7692307692314</v>
      </c>
      <c r="AE23" s="53">
        <v>37750.61538461539</v>
      </c>
      <c r="AF23" s="53">
        <v>0</v>
      </c>
      <c r="AG23" s="8">
        <v>97548.55</v>
      </c>
      <c r="AH23" s="8">
        <v>9887.7900000000009</v>
      </c>
      <c r="AI23" s="8"/>
      <c r="AJ23" s="8">
        <v>-25643.340000000004</v>
      </c>
      <c r="AK23" s="8">
        <v>81793</v>
      </c>
      <c r="AL23" s="1">
        <v>0</v>
      </c>
      <c r="AM23" s="53">
        <v>34154.594615384623</v>
      </c>
      <c r="AN23" s="1">
        <v>0</v>
      </c>
      <c r="AO23" s="349" t="s">
        <v>48</v>
      </c>
      <c r="AR23" s="53">
        <v>12583.538461538463</v>
      </c>
      <c r="AS23" s="53">
        <v>6291.7692307692314</v>
      </c>
      <c r="AT23" s="53">
        <v>6291.7692307692314</v>
      </c>
      <c r="AU23" s="53">
        <v>6291.7692307692314</v>
      </c>
      <c r="AV23" s="53">
        <v>6291.7692307692314</v>
      </c>
      <c r="AW23" s="53">
        <v>6291.7692307692314</v>
      </c>
      <c r="AX23" s="53">
        <v>6291.7692307692314</v>
      </c>
      <c r="AY23" s="53">
        <v>6291.7692307692314</v>
      </c>
      <c r="AZ23" s="53">
        <v>6291.7692307692314</v>
      </c>
      <c r="BA23" s="53">
        <v>6291.7692307692314</v>
      </c>
      <c r="BB23" s="53">
        <v>6291.7692307692314</v>
      </c>
      <c r="BC23" s="53">
        <v>6291.7692307692314</v>
      </c>
      <c r="BD23" s="53">
        <v>0</v>
      </c>
    </row>
    <row r="24" spans="1:56" x14ac:dyDescent="0.25">
      <c r="A24" s="349" t="s">
        <v>4351</v>
      </c>
      <c r="B24" s="349">
        <v>516500</v>
      </c>
      <c r="C24" s="349">
        <v>156628</v>
      </c>
      <c r="D24" t="s">
        <v>99</v>
      </c>
      <c r="E24" s="349" t="s">
        <v>79</v>
      </c>
      <c r="F24">
        <v>3025408</v>
      </c>
      <c r="G24" t="s">
        <v>412</v>
      </c>
      <c r="H24">
        <v>11442</v>
      </c>
      <c r="I24">
        <v>21918.080000000002</v>
      </c>
      <c r="J24" s="420">
        <v>0</v>
      </c>
      <c r="K24" s="53">
        <v>0</v>
      </c>
      <c r="L24" s="53">
        <v>0</v>
      </c>
      <c r="M24" s="53">
        <v>0</v>
      </c>
      <c r="N24" s="53">
        <v>0</v>
      </c>
      <c r="O24" s="53">
        <v>2435.34</v>
      </c>
      <c r="P24" s="53">
        <v>2435.34</v>
      </c>
      <c r="Q24" s="53"/>
      <c r="R24" s="53"/>
      <c r="S24" s="53">
        <v>6088.3599999999988</v>
      </c>
      <c r="T24" s="53">
        <v>1826.5066666666667</v>
      </c>
      <c r="U24" s="53">
        <v>1826.5066666666667</v>
      </c>
      <c r="V24" s="53">
        <v>1826.5066666666667</v>
      </c>
      <c r="W24" s="53">
        <v>1826.5066666666667</v>
      </c>
      <c r="X24" s="53">
        <v>1826.5066666666667</v>
      </c>
      <c r="Y24" s="53">
        <v>1826.5066666666667</v>
      </c>
      <c r="Z24" s="53">
        <f t="shared" si="0"/>
        <v>0</v>
      </c>
      <c r="AA24" s="53" t="s">
        <v>4352</v>
      </c>
      <c r="AB24" s="53">
        <v>0</v>
      </c>
      <c r="AC24" s="53">
        <v>9132.5333333333328</v>
      </c>
      <c r="AD24" s="53">
        <v>1826.5066666666667</v>
      </c>
      <c r="AE24" s="53">
        <v>10959.039999999999</v>
      </c>
      <c r="AF24" s="53">
        <v>0</v>
      </c>
      <c r="AG24" s="8">
        <v>0</v>
      </c>
      <c r="AH24" s="8">
        <v>4870.68</v>
      </c>
      <c r="AI24" s="8"/>
      <c r="AJ24" s="8">
        <v>17047.400000000001</v>
      </c>
      <c r="AK24" s="8">
        <v>21918.080000000002</v>
      </c>
      <c r="AL24" s="1">
        <v>0</v>
      </c>
      <c r="AM24" s="53">
        <v>6088.3599999999988</v>
      </c>
      <c r="AN24" s="1">
        <v>0</v>
      </c>
      <c r="AO24" s="349" t="s">
        <v>79</v>
      </c>
      <c r="AR24" s="53">
        <v>1826.5066666666667</v>
      </c>
      <c r="AS24" s="53">
        <v>1826.5066666666667</v>
      </c>
      <c r="AT24" s="53">
        <v>1826.5066666666667</v>
      </c>
      <c r="AU24" s="53">
        <v>1826.5066666666667</v>
      </c>
      <c r="AV24" s="53">
        <v>1826.5066666666667</v>
      </c>
      <c r="AW24" s="53">
        <v>1826.5066666666667</v>
      </c>
      <c r="AX24" s="53">
        <v>1826.5066666666667</v>
      </c>
      <c r="AY24" s="53">
        <v>1826.5066666666667</v>
      </c>
      <c r="AZ24" s="53">
        <v>1826.5066666666667</v>
      </c>
      <c r="BA24" s="53">
        <v>1826.5066666666667</v>
      </c>
      <c r="BB24" s="53">
        <v>1826.5066666666667</v>
      </c>
      <c r="BC24" s="53">
        <v>1826.5066666666667</v>
      </c>
      <c r="BD24" s="53">
        <v>0</v>
      </c>
    </row>
    <row r="25" spans="1:56" x14ac:dyDescent="0.25">
      <c r="A25" s="349" t="s">
        <v>4353</v>
      </c>
      <c r="B25" s="349">
        <v>543965</v>
      </c>
      <c r="C25" s="349">
        <v>400024</v>
      </c>
      <c r="D25" t="s">
        <v>202</v>
      </c>
      <c r="F25">
        <v>3023511</v>
      </c>
      <c r="G25" t="s">
        <v>412</v>
      </c>
      <c r="H25">
        <v>11431</v>
      </c>
      <c r="I25">
        <v>49245</v>
      </c>
      <c r="J25" s="420">
        <v>58117.049999999996</v>
      </c>
      <c r="K25" s="53">
        <v>10255.949999999999</v>
      </c>
      <c r="L25" s="53">
        <v>0</v>
      </c>
      <c r="M25" s="53">
        <v>0</v>
      </c>
      <c r="N25" s="53">
        <v>0</v>
      </c>
      <c r="O25" s="53">
        <v>-2125.33</v>
      </c>
      <c r="P25" s="53">
        <v>-2125.33</v>
      </c>
      <c r="Q25" s="53"/>
      <c r="R25" s="53">
        <v>16723.171538461538</v>
      </c>
      <c r="S25" s="53">
        <v>3788.0769230769233</v>
      </c>
      <c r="T25" s="53">
        <v>3788.0769230769233</v>
      </c>
      <c r="U25" s="53">
        <v>3788.0769230769233</v>
      </c>
      <c r="V25" s="53">
        <v>3788.0769230769233</v>
      </c>
      <c r="W25" s="53">
        <v>3788.0769230769233</v>
      </c>
      <c r="X25" s="53">
        <v>3788.0769230769233</v>
      </c>
      <c r="Y25" s="53">
        <v>3788.0769230769233</v>
      </c>
      <c r="Z25" s="53">
        <f t="shared" si="0"/>
        <v>0</v>
      </c>
      <c r="AA25" s="53" t="s">
        <v>4354</v>
      </c>
      <c r="AB25" s="53">
        <v>58117.049999999996</v>
      </c>
      <c r="AC25" s="53">
        <v>22728.461538461539</v>
      </c>
      <c r="AD25" s="53">
        <v>3788.0769230769233</v>
      </c>
      <c r="AE25" s="53">
        <v>22728.461538461539</v>
      </c>
      <c r="AF25" s="53">
        <v>0</v>
      </c>
      <c r="AG25" s="8">
        <v>58117.049999999996</v>
      </c>
      <c r="AH25" s="8">
        <v>6005.2899999999991</v>
      </c>
      <c r="AI25" s="8"/>
      <c r="AJ25" s="8">
        <v>-14877.34</v>
      </c>
      <c r="AK25" s="8">
        <v>49245</v>
      </c>
      <c r="AL25" s="1">
        <v>0</v>
      </c>
      <c r="AM25" s="53">
        <v>20511.24846153846</v>
      </c>
      <c r="AN25" s="1">
        <v>0</v>
      </c>
      <c r="AO25" s="349" t="s">
        <v>48</v>
      </c>
      <c r="AR25" s="53">
        <v>7576.1538461538466</v>
      </c>
      <c r="AS25" s="53">
        <v>3788.0769230769233</v>
      </c>
      <c r="AT25" s="53">
        <v>3788.0769230769233</v>
      </c>
      <c r="AU25" s="53">
        <v>3788.0769230769233</v>
      </c>
      <c r="AV25" s="53">
        <v>3788.0769230769233</v>
      </c>
      <c r="AW25" s="53">
        <v>3788.0769230769233</v>
      </c>
      <c r="AX25" s="53">
        <v>3788.0769230769233</v>
      </c>
      <c r="AY25" s="53">
        <v>3788.0769230769233</v>
      </c>
      <c r="AZ25" s="53">
        <v>3788.0769230769233</v>
      </c>
      <c r="BA25" s="53">
        <v>3788.0769230769233</v>
      </c>
      <c r="BB25" s="53">
        <v>3788.0769230769233</v>
      </c>
      <c r="BC25" s="53">
        <v>3788.0769230769233</v>
      </c>
      <c r="BD25" s="53">
        <v>0</v>
      </c>
    </row>
    <row r="26" spans="1:56" x14ac:dyDescent="0.25">
      <c r="A26" s="349" t="s">
        <v>4355</v>
      </c>
      <c r="B26" s="349">
        <v>516500</v>
      </c>
      <c r="C26" s="349">
        <v>152128</v>
      </c>
      <c r="D26" t="s">
        <v>203</v>
      </c>
      <c r="E26" s="349" t="s">
        <v>79</v>
      </c>
      <c r="F26">
        <v>3023519</v>
      </c>
      <c r="G26" t="s">
        <v>4315</v>
      </c>
      <c r="H26">
        <v>11422</v>
      </c>
      <c r="I26">
        <v>427400.75</v>
      </c>
      <c r="J26" s="420">
        <v>0</v>
      </c>
      <c r="K26" s="53">
        <v>0</v>
      </c>
      <c r="L26" s="53">
        <v>37756.25</v>
      </c>
      <c r="M26" s="53">
        <v>37756.25</v>
      </c>
      <c r="N26" s="53">
        <v>37756.25</v>
      </c>
      <c r="O26" s="53">
        <v>34903.56</v>
      </c>
      <c r="P26" s="53">
        <v>34903.56</v>
      </c>
      <c r="Q26" s="53"/>
      <c r="R26" s="53"/>
      <c r="S26" s="53">
        <v>30624.504999999976</v>
      </c>
      <c r="T26" s="53">
        <v>35616.729166666664</v>
      </c>
      <c r="U26" s="53">
        <v>35616.729166666664</v>
      </c>
      <c r="V26" s="53">
        <v>35616.729166666664</v>
      </c>
      <c r="W26" s="53">
        <v>35616.729166666664</v>
      </c>
      <c r="X26" s="53">
        <v>35616.729166666664</v>
      </c>
      <c r="Y26" s="53">
        <v>35616.729166666664</v>
      </c>
      <c r="Z26" s="53">
        <f t="shared" si="0"/>
        <v>0</v>
      </c>
      <c r="AA26" s="53" t="s">
        <v>4356</v>
      </c>
      <c r="AB26" s="53">
        <v>0</v>
      </c>
      <c r="AC26" s="53">
        <v>178083.64583333331</v>
      </c>
      <c r="AD26" s="53">
        <v>35616.729166666664</v>
      </c>
      <c r="AE26" s="53">
        <v>213700.37499999997</v>
      </c>
      <c r="AF26" s="53">
        <v>0</v>
      </c>
      <c r="AG26" s="8">
        <v>0</v>
      </c>
      <c r="AH26" s="8">
        <v>183075.87</v>
      </c>
      <c r="AI26" s="8"/>
      <c r="AJ26" s="8">
        <v>244324.87999999998</v>
      </c>
      <c r="AK26" s="8">
        <v>427400.75</v>
      </c>
      <c r="AL26" s="1">
        <v>0</v>
      </c>
      <c r="AM26" s="53">
        <v>30624.504999999976</v>
      </c>
      <c r="AN26" s="1">
        <v>0</v>
      </c>
      <c r="AO26" s="349" t="s">
        <v>79</v>
      </c>
      <c r="AR26" s="53">
        <v>35616.729166666664</v>
      </c>
      <c r="AS26" s="53">
        <v>35616.729166666664</v>
      </c>
      <c r="AT26" s="53">
        <v>35616.729166666664</v>
      </c>
      <c r="AU26" s="53">
        <v>35616.729166666664</v>
      </c>
      <c r="AV26" s="53">
        <v>35616.729166666664</v>
      </c>
      <c r="AW26" s="53">
        <v>35616.729166666664</v>
      </c>
      <c r="AX26" s="53">
        <v>35616.729166666664</v>
      </c>
      <c r="AY26" s="53">
        <v>35616.729166666664</v>
      </c>
      <c r="AZ26" s="53">
        <v>35616.729166666664</v>
      </c>
      <c r="BA26" s="53">
        <v>35616.729166666664</v>
      </c>
      <c r="BB26" s="53">
        <v>35616.729166666664</v>
      </c>
      <c r="BC26" s="53">
        <v>35616.729166666664</v>
      </c>
      <c r="BD26" s="53">
        <v>0</v>
      </c>
    </row>
    <row r="27" spans="1:56" x14ac:dyDescent="0.25">
      <c r="A27" s="349" t="s">
        <v>4357</v>
      </c>
      <c r="B27" s="349">
        <v>516500</v>
      </c>
      <c r="C27" s="349">
        <v>152128</v>
      </c>
      <c r="D27" t="s">
        <v>203</v>
      </c>
      <c r="E27" s="349" t="s">
        <v>79</v>
      </c>
      <c r="F27">
        <v>3023519</v>
      </c>
      <c r="G27" t="s">
        <v>412</v>
      </c>
      <c r="H27">
        <v>11443</v>
      </c>
      <c r="I27">
        <v>151774.08000000002</v>
      </c>
      <c r="J27" s="420">
        <v>0</v>
      </c>
      <c r="K27" s="53">
        <v>0</v>
      </c>
      <c r="L27" s="53">
        <v>13394.83</v>
      </c>
      <c r="M27" s="53">
        <v>13394.83</v>
      </c>
      <c r="N27" s="53">
        <v>13394.83</v>
      </c>
      <c r="O27" s="53">
        <v>12398.85</v>
      </c>
      <c r="P27" s="53">
        <v>12398.85</v>
      </c>
      <c r="Q27" s="53"/>
      <c r="R27" s="53"/>
      <c r="S27" s="53">
        <v>10904.849999999999</v>
      </c>
      <c r="T27" s="53">
        <v>12647.84</v>
      </c>
      <c r="U27" s="53">
        <v>12647.84</v>
      </c>
      <c r="V27" s="53">
        <v>12647.84</v>
      </c>
      <c r="W27" s="53">
        <v>12647.84</v>
      </c>
      <c r="X27" s="53">
        <v>12647.84</v>
      </c>
      <c r="Y27" s="53">
        <v>12647.84</v>
      </c>
      <c r="Z27" s="53">
        <f t="shared" si="0"/>
        <v>0</v>
      </c>
      <c r="AA27" s="53" t="s">
        <v>4358</v>
      </c>
      <c r="AB27" s="53">
        <v>0</v>
      </c>
      <c r="AC27" s="53">
        <v>63239.199999999997</v>
      </c>
      <c r="AD27" s="53">
        <v>12647.84</v>
      </c>
      <c r="AE27" s="53">
        <v>75887.039999999994</v>
      </c>
      <c r="AF27" s="53">
        <v>0</v>
      </c>
      <c r="AG27" s="8">
        <v>0</v>
      </c>
      <c r="AH27" s="8">
        <v>64982.189999999995</v>
      </c>
      <c r="AI27" s="8"/>
      <c r="AJ27" s="8">
        <v>86791.890000000014</v>
      </c>
      <c r="AK27" s="8">
        <v>151774.08000000002</v>
      </c>
      <c r="AL27" s="1">
        <v>0</v>
      </c>
      <c r="AM27" s="53">
        <v>10904.849999999999</v>
      </c>
      <c r="AN27" s="1">
        <v>0</v>
      </c>
      <c r="AO27" s="349" t="s">
        <v>79</v>
      </c>
      <c r="AR27" s="53">
        <v>12647.84</v>
      </c>
      <c r="AS27" s="53">
        <v>12647.84</v>
      </c>
      <c r="AT27" s="53">
        <v>12647.84</v>
      </c>
      <c r="AU27" s="53">
        <v>12647.84</v>
      </c>
      <c r="AV27" s="53">
        <v>12647.84</v>
      </c>
      <c r="AW27" s="53">
        <v>12647.84</v>
      </c>
      <c r="AX27" s="53">
        <v>12647.84</v>
      </c>
      <c r="AY27" s="53">
        <v>12647.84</v>
      </c>
      <c r="AZ27" s="53">
        <v>12647.84</v>
      </c>
      <c r="BA27" s="53">
        <v>12647.84</v>
      </c>
      <c r="BB27" s="53">
        <v>12647.84</v>
      </c>
      <c r="BC27" s="53">
        <v>12647.84</v>
      </c>
      <c r="BD27" s="53">
        <v>0</v>
      </c>
    </row>
    <row r="28" spans="1:56" x14ac:dyDescent="0.25">
      <c r="A28" s="349" t="s">
        <v>4357</v>
      </c>
      <c r="B28" s="349">
        <v>516500</v>
      </c>
      <c r="C28" s="349">
        <v>152128</v>
      </c>
      <c r="D28" t="s">
        <v>203</v>
      </c>
      <c r="E28" s="349" t="s">
        <v>79</v>
      </c>
      <c r="F28">
        <v>3023519</v>
      </c>
      <c r="G28" t="s">
        <v>412</v>
      </c>
      <c r="H28">
        <v>11451</v>
      </c>
      <c r="I28">
        <v>2553.13</v>
      </c>
      <c r="J28" s="420">
        <v>0</v>
      </c>
      <c r="K28" s="53">
        <v>0</v>
      </c>
      <c r="L28" s="53">
        <v>1021.25</v>
      </c>
      <c r="M28" s="53">
        <v>1021.25</v>
      </c>
      <c r="N28" s="53">
        <v>1021.25</v>
      </c>
      <c r="O28" s="53">
        <v>-56.740000000000009</v>
      </c>
      <c r="P28" s="53">
        <v>-56.740000000000009</v>
      </c>
      <c r="Q28" s="53"/>
      <c r="R28" s="53"/>
      <c r="S28" s="53">
        <v>-1673.7050000000006</v>
      </c>
      <c r="T28" s="53">
        <v>212.76083333333332</v>
      </c>
      <c r="U28" s="53">
        <v>212.76083333333332</v>
      </c>
      <c r="V28" s="53">
        <v>212.76083333333332</v>
      </c>
      <c r="W28" s="53">
        <v>212.76083333333332</v>
      </c>
      <c r="X28" s="53">
        <v>212.76083333333332</v>
      </c>
      <c r="Y28" s="53">
        <v>212.76083333333332</v>
      </c>
      <c r="Z28" s="53">
        <f t="shared" si="0"/>
        <v>0</v>
      </c>
      <c r="AA28" s="53" t="s">
        <v>4359</v>
      </c>
      <c r="AB28" s="53">
        <v>0</v>
      </c>
      <c r="AC28" s="53">
        <v>1063.8041666666666</v>
      </c>
      <c r="AD28" s="53">
        <v>212.76083333333332</v>
      </c>
      <c r="AE28" s="53">
        <v>1276.5649999999998</v>
      </c>
      <c r="AF28" s="53">
        <v>0</v>
      </c>
      <c r="AG28" s="8">
        <v>0</v>
      </c>
      <c r="AH28" s="8">
        <v>2950.2700000000004</v>
      </c>
      <c r="AI28" s="8"/>
      <c r="AJ28" s="8">
        <v>-397.15000000000009</v>
      </c>
      <c r="AK28" s="8">
        <v>2553.1200000000008</v>
      </c>
      <c r="AL28" s="1">
        <v>-4.5474735088646412E-13</v>
      </c>
      <c r="AM28" s="53">
        <v>-1673.7050000000006</v>
      </c>
      <c r="AN28" s="1">
        <v>0</v>
      </c>
      <c r="AO28" s="349" t="s">
        <v>79</v>
      </c>
      <c r="AR28" s="53">
        <v>212.76083333333332</v>
      </c>
      <c r="AS28" s="53">
        <v>212.76083333333332</v>
      </c>
      <c r="AT28" s="53">
        <v>212.76083333333332</v>
      </c>
      <c r="AU28" s="53">
        <v>212.76083333333332</v>
      </c>
      <c r="AV28" s="53">
        <v>212.76083333333332</v>
      </c>
      <c r="AW28" s="53">
        <v>212.76083333333332</v>
      </c>
      <c r="AX28" s="53">
        <v>212.76083333333332</v>
      </c>
      <c r="AY28" s="53">
        <v>212.76083333333332</v>
      </c>
      <c r="AZ28" s="53">
        <v>212.76083333333332</v>
      </c>
      <c r="BA28" s="53">
        <v>212.76083333333332</v>
      </c>
      <c r="BB28" s="53">
        <v>212.76083333333332</v>
      </c>
      <c r="BC28" s="53">
        <v>212.76083333333332</v>
      </c>
      <c r="BD28" s="53">
        <v>0</v>
      </c>
    </row>
    <row r="29" spans="1:56" x14ac:dyDescent="0.25">
      <c r="A29" s="349" t="s">
        <v>4360</v>
      </c>
      <c r="B29" s="349">
        <v>516500</v>
      </c>
      <c r="C29" s="349">
        <v>152128</v>
      </c>
      <c r="D29" t="s">
        <v>203</v>
      </c>
      <c r="E29" s="349" t="s">
        <v>79</v>
      </c>
      <c r="F29">
        <v>3023519</v>
      </c>
      <c r="G29" t="s">
        <v>4314</v>
      </c>
      <c r="H29">
        <v>10265</v>
      </c>
      <c r="I29">
        <v>7578.7585714285706</v>
      </c>
      <c r="J29" s="420">
        <v>0</v>
      </c>
      <c r="K29" s="53">
        <v>0</v>
      </c>
      <c r="L29" s="53">
        <v>0</v>
      </c>
      <c r="M29" s="53">
        <v>0</v>
      </c>
      <c r="N29" s="53">
        <v>0</v>
      </c>
      <c r="O29" s="53">
        <v>842.08</v>
      </c>
      <c r="P29" s="53">
        <v>842.08</v>
      </c>
      <c r="Q29" s="53"/>
      <c r="R29" s="53"/>
      <c r="S29" s="53">
        <v>2105.2192857142845</v>
      </c>
      <c r="T29" s="53">
        <v>631.56321428571414</v>
      </c>
      <c r="U29" s="53">
        <v>631.56321428571414</v>
      </c>
      <c r="V29" s="53">
        <v>631.56321428571414</v>
      </c>
      <c r="W29" s="53">
        <v>631.56321428571414</v>
      </c>
      <c r="X29" s="53">
        <v>631.56321428571414</v>
      </c>
      <c r="Y29" s="53">
        <v>631.56321428571414</v>
      </c>
      <c r="Z29" s="53">
        <f t="shared" si="0"/>
        <v>0</v>
      </c>
      <c r="AA29" s="53" t="s">
        <v>4361</v>
      </c>
      <c r="AB29" s="53">
        <v>0</v>
      </c>
      <c r="AC29" s="53">
        <v>3157.8160714285705</v>
      </c>
      <c r="AD29" s="53">
        <v>631.56321428571414</v>
      </c>
      <c r="AE29" s="53">
        <v>3789.3792857142844</v>
      </c>
      <c r="AF29" s="53">
        <v>0</v>
      </c>
      <c r="AG29" s="8">
        <v>0</v>
      </c>
      <c r="AH29" s="8">
        <v>1684.16</v>
      </c>
      <c r="AI29" s="8"/>
      <c r="AJ29" s="8">
        <v>5894.6</v>
      </c>
      <c r="AK29" s="8">
        <v>7578.76</v>
      </c>
      <c r="AL29" s="1">
        <v>0</v>
      </c>
      <c r="AM29" s="53">
        <v>2105.2192857142845</v>
      </c>
      <c r="AN29" s="1">
        <v>0</v>
      </c>
      <c r="AO29" s="349" t="s">
        <v>79</v>
      </c>
      <c r="AR29" s="53">
        <v>631.56321428571414</v>
      </c>
      <c r="AS29" s="53">
        <v>631.56321428571414</v>
      </c>
      <c r="AT29" s="53">
        <v>631.56321428571414</v>
      </c>
      <c r="AU29" s="53">
        <v>631.56321428571414</v>
      </c>
      <c r="AV29" s="53">
        <v>631.56321428571414</v>
      </c>
      <c r="AW29" s="53">
        <v>631.56321428571414</v>
      </c>
      <c r="AX29" s="53">
        <v>631.56321428571414</v>
      </c>
      <c r="AY29" s="53">
        <v>631.56321428571414</v>
      </c>
      <c r="AZ29" s="53">
        <v>631.56321428571414</v>
      </c>
      <c r="BA29" s="53">
        <v>631.56321428571414</v>
      </c>
      <c r="BB29" s="53">
        <v>631.56321428571414</v>
      </c>
      <c r="BC29" s="53">
        <v>631.56321428571414</v>
      </c>
      <c r="BD29" s="53">
        <v>0</v>
      </c>
    </row>
    <row r="30" spans="1:56" x14ac:dyDescent="0.25">
      <c r="A30" s="349" t="s">
        <v>4362</v>
      </c>
      <c r="B30" s="349">
        <v>543965</v>
      </c>
      <c r="C30" s="349">
        <v>400102</v>
      </c>
      <c r="D30" t="s">
        <v>52</v>
      </c>
      <c r="F30">
        <v>3021000</v>
      </c>
      <c r="G30" t="s">
        <v>4314</v>
      </c>
      <c r="H30">
        <v>10265</v>
      </c>
      <c r="I30">
        <v>1044.2857142857142</v>
      </c>
      <c r="J30" s="420">
        <v>0</v>
      </c>
      <c r="K30" s="53">
        <v>0</v>
      </c>
      <c r="L30" s="53">
        <v>0</v>
      </c>
      <c r="M30" s="53">
        <v>0</v>
      </c>
      <c r="N30" s="53">
        <v>0</v>
      </c>
      <c r="O30" s="53">
        <v>116.03</v>
      </c>
      <c r="P30" s="53">
        <v>116.03</v>
      </c>
      <c r="Q30" s="53"/>
      <c r="R30" s="53">
        <v>249.91802197802193</v>
      </c>
      <c r="S30" s="53">
        <v>80.329670329670336</v>
      </c>
      <c r="T30" s="53">
        <v>80.329670329670336</v>
      </c>
      <c r="U30" s="53">
        <v>80.329670329670336</v>
      </c>
      <c r="V30" s="53">
        <v>80.329670329670336</v>
      </c>
      <c r="W30" s="53">
        <v>80.329670329670336</v>
      </c>
      <c r="X30" s="53">
        <v>80.329670329670336</v>
      </c>
      <c r="Y30" s="53">
        <v>80.329670329670336</v>
      </c>
      <c r="Z30" s="53">
        <f t="shared" si="0"/>
        <v>0</v>
      </c>
      <c r="AA30" s="53" t="s">
        <v>4363</v>
      </c>
      <c r="AB30" s="53">
        <v>0</v>
      </c>
      <c r="AC30" s="53">
        <v>481.97802197802196</v>
      </c>
      <c r="AD30" s="53">
        <v>80.329670329670336</v>
      </c>
      <c r="AE30" s="53">
        <v>481.97802197802196</v>
      </c>
      <c r="AF30" s="53">
        <v>0</v>
      </c>
      <c r="AG30" s="8">
        <v>0</v>
      </c>
      <c r="AH30" s="8">
        <v>232.06</v>
      </c>
      <c r="AI30" s="8"/>
      <c r="AJ30" s="8">
        <v>812.2299999999999</v>
      </c>
      <c r="AK30" s="8">
        <v>1044.29</v>
      </c>
      <c r="AL30" s="1">
        <v>0</v>
      </c>
      <c r="AM30" s="53">
        <v>330.24769230769226</v>
      </c>
      <c r="AN30" s="1">
        <v>0</v>
      </c>
      <c r="AO30" s="349" t="s">
        <v>48</v>
      </c>
      <c r="AR30" s="53">
        <v>160.65934065934067</v>
      </c>
      <c r="AS30" s="53">
        <v>80.329670329670336</v>
      </c>
      <c r="AT30" s="53">
        <v>80.329670329670336</v>
      </c>
      <c r="AU30" s="53">
        <v>80.329670329670336</v>
      </c>
      <c r="AV30" s="53">
        <v>80.329670329670336</v>
      </c>
      <c r="AW30" s="53">
        <v>80.329670329670336</v>
      </c>
      <c r="AX30" s="53">
        <v>80.329670329670336</v>
      </c>
      <c r="AY30" s="53">
        <v>80.329670329670336</v>
      </c>
      <c r="AZ30" s="53">
        <v>80.329670329670336</v>
      </c>
      <c r="BA30" s="53">
        <v>80.329670329670336</v>
      </c>
      <c r="BB30" s="53">
        <v>80.329670329670336</v>
      </c>
      <c r="BC30" s="53">
        <v>80.329670329670336</v>
      </c>
      <c r="BD30" s="53">
        <v>0</v>
      </c>
    </row>
    <row r="31" spans="1:56" x14ac:dyDescent="0.25">
      <c r="A31" s="349" t="s">
        <v>4364</v>
      </c>
      <c r="B31" s="349">
        <v>543965</v>
      </c>
      <c r="C31" s="349">
        <v>400057</v>
      </c>
      <c r="D31" t="s">
        <v>204</v>
      </c>
      <c r="F31">
        <v>3022008</v>
      </c>
      <c r="G31" t="s">
        <v>412</v>
      </c>
      <c r="H31">
        <v>11431</v>
      </c>
      <c r="I31">
        <v>130218.25</v>
      </c>
      <c r="J31" s="420">
        <v>0</v>
      </c>
      <c r="K31" s="53">
        <v>0</v>
      </c>
      <c r="L31" s="53">
        <v>13396.47</v>
      </c>
      <c r="M31" s="53">
        <v>6698.2300000000005</v>
      </c>
      <c r="N31" s="53">
        <v>6698.2300000000005</v>
      </c>
      <c r="O31" s="53">
        <v>11491.7</v>
      </c>
      <c r="P31" s="53">
        <v>11491.7</v>
      </c>
      <c r="Q31" s="53"/>
      <c r="R31" s="53">
        <v>10324.40076923077</v>
      </c>
      <c r="S31" s="53">
        <v>10016.788461538463</v>
      </c>
      <c r="T31" s="53">
        <v>10016.788461538463</v>
      </c>
      <c r="U31" s="53">
        <v>10016.788461538463</v>
      </c>
      <c r="V31" s="53">
        <v>10016.788461538463</v>
      </c>
      <c r="W31" s="53">
        <v>10016.788461538463</v>
      </c>
      <c r="X31" s="53">
        <v>10016.788461538463</v>
      </c>
      <c r="Y31" s="53">
        <v>10016.788461538463</v>
      </c>
      <c r="Z31" s="53">
        <f t="shared" si="0"/>
        <v>0</v>
      </c>
      <c r="AA31" s="53" t="s">
        <v>4365</v>
      </c>
      <c r="AB31" s="53">
        <v>0</v>
      </c>
      <c r="AC31" s="53">
        <v>60100.730769230773</v>
      </c>
      <c r="AD31" s="53">
        <v>10016.788461538463</v>
      </c>
      <c r="AE31" s="53">
        <v>60100.730769230773</v>
      </c>
      <c r="AF31" s="53">
        <v>0</v>
      </c>
      <c r="AG31" s="8">
        <v>0</v>
      </c>
      <c r="AH31" s="8">
        <v>49776.33</v>
      </c>
      <c r="AI31" s="8"/>
      <c r="AJ31" s="8">
        <v>80441.919999999998</v>
      </c>
      <c r="AK31" s="8">
        <v>130218.25</v>
      </c>
      <c r="AL31" s="1">
        <v>0</v>
      </c>
      <c r="AM31" s="53">
        <v>20341.189230769232</v>
      </c>
      <c r="AN31" s="1">
        <v>0</v>
      </c>
      <c r="AO31" s="349" t="s">
        <v>75</v>
      </c>
      <c r="AR31" s="53">
        <v>20033.576923076926</v>
      </c>
      <c r="AS31" s="53">
        <v>10016.788461538463</v>
      </c>
      <c r="AT31" s="53">
        <v>10016.788461538463</v>
      </c>
      <c r="AU31" s="53">
        <v>10016.788461538463</v>
      </c>
      <c r="AV31" s="53">
        <v>10016.788461538463</v>
      </c>
      <c r="AW31" s="53">
        <v>10016.788461538463</v>
      </c>
      <c r="AX31" s="53">
        <v>10016.788461538463</v>
      </c>
      <c r="AY31" s="53">
        <v>10016.788461538463</v>
      </c>
      <c r="AZ31" s="53">
        <v>10016.788461538463</v>
      </c>
      <c r="BA31" s="53">
        <v>10016.788461538463</v>
      </c>
      <c r="BB31" s="53">
        <v>10016.788461538463</v>
      </c>
      <c r="BC31" s="53">
        <v>10016.788461538463</v>
      </c>
      <c r="BD31" s="53">
        <v>0</v>
      </c>
    </row>
    <row r="32" spans="1:56" x14ac:dyDescent="0.25">
      <c r="A32" s="349" t="s">
        <v>4366</v>
      </c>
      <c r="B32" s="349">
        <v>543965</v>
      </c>
      <c r="C32" s="349">
        <v>400057</v>
      </c>
      <c r="D32" t="s">
        <v>204</v>
      </c>
      <c r="F32">
        <v>3022008</v>
      </c>
      <c r="G32" t="s">
        <v>4314</v>
      </c>
      <c r="H32">
        <v>10265</v>
      </c>
      <c r="I32">
        <v>3711.8214285714298</v>
      </c>
      <c r="J32" s="420">
        <v>0</v>
      </c>
      <c r="K32" s="53">
        <v>0</v>
      </c>
      <c r="L32" s="53">
        <v>0</v>
      </c>
      <c r="M32" s="53">
        <v>0</v>
      </c>
      <c r="N32" s="53">
        <v>0</v>
      </c>
      <c r="O32" s="53">
        <v>412.42</v>
      </c>
      <c r="P32" s="53">
        <v>412.42</v>
      </c>
      <c r="Q32" s="53"/>
      <c r="R32" s="53">
        <v>888.30835164835207</v>
      </c>
      <c r="S32" s="53">
        <v>285.52472527472537</v>
      </c>
      <c r="T32" s="53">
        <v>285.52472527472537</v>
      </c>
      <c r="U32" s="53">
        <v>285.52472527472537</v>
      </c>
      <c r="V32" s="53">
        <v>285.52472527472537</v>
      </c>
      <c r="W32" s="53">
        <v>285.52472527472537</v>
      </c>
      <c r="X32" s="53">
        <v>285.52472527472537</v>
      </c>
      <c r="Y32" s="53">
        <v>285.52472527472537</v>
      </c>
      <c r="Z32" s="53">
        <f t="shared" si="0"/>
        <v>0</v>
      </c>
      <c r="AA32" s="53" t="s">
        <v>4367</v>
      </c>
      <c r="AB32" s="53">
        <v>0</v>
      </c>
      <c r="AC32" s="53">
        <v>1713.1483516483522</v>
      </c>
      <c r="AD32" s="53">
        <v>285.52472527472537</v>
      </c>
      <c r="AE32" s="53">
        <v>1713.1483516483522</v>
      </c>
      <c r="AF32" s="53">
        <v>0</v>
      </c>
      <c r="AG32" s="8">
        <v>0</v>
      </c>
      <c r="AH32" s="8">
        <v>824.84</v>
      </c>
      <c r="AI32" s="8"/>
      <c r="AJ32" s="8">
        <v>2886.98</v>
      </c>
      <c r="AK32" s="8">
        <v>3711.82</v>
      </c>
      <c r="AL32" s="1">
        <v>0</v>
      </c>
      <c r="AM32" s="53">
        <v>1173.8330769230774</v>
      </c>
      <c r="AN32" s="1">
        <v>0</v>
      </c>
      <c r="AO32" s="349" t="s">
        <v>75</v>
      </c>
      <c r="AR32" s="53">
        <v>571.04945054945074</v>
      </c>
      <c r="AS32" s="53">
        <v>285.52472527472537</v>
      </c>
      <c r="AT32" s="53">
        <v>285.52472527472537</v>
      </c>
      <c r="AU32" s="53">
        <v>285.52472527472537</v>
      </c>
      <c r="AV32" s="53">
        <v>285.52472527472537</v>
      </c>
      <c r="AW32" s="53">
        <v>285.52472527472537</v>
      </c>
      <c r="AX32" s="53">
        <v>285.52472527472537</v>
      </c>
      <c r="AY32" s="53">
        <v>285.52472527472537</v>
      </c>
      <c r="AZ32" s="53">
        <v>285.52472527472537</v>
      </c>
      <c r="BA32" s="53">
        <v>285.52472527472537</v>
      </c>
      <c r="BB32" s="53">
        <v>285.52472527472537</v>
      </c>
      <c r="BC32" s="53">
        <v>285.52472527472537</v>
      </c>
      <c r="BD32" s="53">
        <v>0</v>
      </c>
    </row>
    <row r="33" spans="1:56" x14ac:dyDescent="0.25">
      <c r="A33" s="349" t="s">
        <v>4368</v>
      </c>
      <c r="B33" s="349">
        <v>543965</v>
      </c>
      <c r="C33" s="349">
        <v>400040</v>
      </c>
      <c r="D33" t="s">
        <v>205</v>
      </c>
      <c r="F33">
        <v>3022007</v>
      </c>
      <c r="G33" t="s">
        <v>412</v>
      </c>
      <c r="H33">
        <v>11431</v>
      </c>
      <c r="I33">
        <v>96057</v>
      </c>
      <c r="J33" s="420">
        <v>0</v>
      </c>
      <c r="K33" s="53">
        <v>0</v>
      </c>
      <c r="L33" s="53">
        <v>15591.08</v>
      </c>
      <c r="M33" s="53">
        <v>7795.54</v>
      </c>
      <c r="N33" s="53">
        <v>7795.54</v>
      </c>
      <c r="O33" s="53">
        <v>7208.3200000000006</v>
      </c>
      <c r="P33" s="53">
        <v>7208.3200000000006</v>
      </c>
      <c r="Q33" s="53"/>
      <c r="R33" s="53">
        <v>-1264.8000000000029</v>
      </c>
      <c r="S33" s="53">
        <v>7389</v>
      </c>
      <c r="T33" s="53">
        <v>7389</v>
      </c>
      <c r="U33" s="53">
        <v>7389</v>
      </c>
      <c r="V33" s="53">
        <v>7389</v>
      </c>
      <c r="W33" s="53">
        <v>7389</v>
      </c>
      <c r="X33" s="53">
        <v>7389</v>
      </c>
      <c r="Y33" s="53">
        <v>7389</v>
      </c>
      <c r="Z33" s="53">
        <f t="shared" si="0"/>
        <v>0</v>
      </c>
      <c r="AA33" s="53" t="s">
        <v>4369</v>
      </c>
      <c r="AB33" s="53">
        <v>0</v>
      </c>
      <c r="AC33" s="53">
        <v>44334</v>
      </c>
      <c r="AD33" s="53">
        <v>7389</v>
      </c>
      <c r="AE33" s="53">
        <v>44334</v>
      </c>
      <c r="AF33" s="53">
        <v>0</v>
      </c>
      <c r="AG33" s="8">
        <v>0</v>
      </c>
      <c r="AH33" s="8">
        <v>45598.8</v>
      </c>
      <c r="AI33" s="8"/>
      <c r="AJ33" s="8">
        <v>50458.200000000004</v>
      </c>
      <c r="AK33" s="8">
        <v>96057</v>
      </c>
      <c r="AL33" s="1">
        <v>0</v>
      </c>
      <c r="AM33" s="53">
        <v>6124.1999999999971</v>
      </c>
      <c r="AN33" s="1">
        <v>0</v>
      </c>
      <c r="AO33" s="349" t="s">
        <v>75</v>
      </c>
      <c r="AR33" s="53">
        <v>14778</v>
      </c>
      <c r="AS33" s="53">
        <v>7389</v>
      </c>
      <c r="AT33" s="53">
        <v>7389</v>
      </c>
      <c r="AU33" s="53">
        <v>7389</v>
      </c>
      <c r="AV33" s="53">
        <v>7389</v>
      </c>
      <c r="AW33" s="53">
        <v>7389</v>
      </c>
      <c r="AX33" s="53">
        <v>7389</v>
      </c>
      <c r="AY33" s="53">
        <v>7389</v>
      </c>
      <c r="AZ33" s="53">
        <v>7389</v>
      </c>
      <c r="BA33" s="53">
        <v>7389</v>
      </c>
      <c r="BB33" s="53">
        <v>7389</v>
      </c>
      <c r="BC33" s="53">
        <v>7389</v>
      </c>
      <c r="BD33" s="53">
        <v>0</v>
      </c>
    </row>
    <row r="34" spans="1:56" x14ac:dyDescent="0.25">
      <c r="A34" s="349" t="s">
        <v>4370</v>
      </c>
      <c r="B34" s="349">
        <v>543965</v>
      </c>
      <c r="C34" s="349">
        <v>400061</v>
      </c>
      <c r="D34" t="s">
        <v>206</v>
      </c>
      <c r="F34">
        <v>3022009</v>
      </c>
      <c r="G34" t="s">
        <v>412</v>
      </c>
      <c r="H34">
        <v>11431</v>
      </c>
      <c r="I34">
        <v>87078</v>
      </c>
      <c r="J34" s="420">
        <v>67099.850000000006</v>
      </c>
      <c r="K34" s="53">
        <v>11841.15</v>
      </c>
      <c r="L34" s="53">
        <v>0</v>
      </c>
      <c r="M34" s="53">
        <v>0</v>
      </c>
      <c r="N34" s="53">
        <v>0</v>
      </c>
      <c r="O34" s="53">
        <v>904.11</v>
      </c>
      <c r="P34" s="53">
        <v>904.11</v>
      </c>
      <c r="Q34" s="53"/>
      <c r="R34" s="53">
        <v>26540.476153846157</v>
      </c>
      <c r="S34" s="53">
        <v>6698.3076923076924</v>
      </c>
      <c r="T34" s="53">
        <v>6698.3076923076924</v>
      </c>
      <c r="U34" s="53">
        <v>6698.3076923076924</v>
      </c>
      <c r="V34" s="53">
        <v>6698.3076923076924</v>
      </c>
      <c r="W34" s="53">
        <v>6698.3076923076924</v>
      </c>
      <c r="X34" s="53">
        <v>6698.3076923076924</v>
      </c>
      <c r="Y34" s="53">
        <v>6698.3076923076924</v>
      </c>
      <c r="Z34" s="53">
        <f t="shared" si="0"/>
        <v>0</v>
      </c>
      <c r="AA34" s="53" t="s">
        <v>4371</v>
      </c>
      <c r="AB34" s="53">
        <v>67099.850000000006</v>
      </c>
      <c r="AC34" s="53">
        <v>40189.846153846156</v>
      </c>
      <c r="AD34" s="53">
        <v>6698.3076923076924</v>
      </c>
      <c r="AE34" s="53">
        <v>40189.846153846156</v>
      </c>
      <c r="AF34" s="53">
        <v>0</v>
      </c>
      <c r="AG34" s="8">
        <v>67099.850000000006</v>
      </c>
      <c r="AH34" s="8">
        <v>13649.37</v>
      </c>
      <c r="AI34" s="8"/>
      <c r="AJ34" s="8">
        <v>6328.78</v>
      </c>
      <c r="AK34" s="8">
        <v>87078</v>
      </c>
      <c r="AL34" s="1">
        <v>0</v>
      </c>
      <c r="AM34" s="53">
        <v>33238.783846153849</v>
      </c>
      <c r="AN34" s="1">
        <v>0</v>
      </c>
      <c r="AO34" s="349" t="s">
        <v>48</v>
      </c>
      <c r="AR34" s="53">
        <v>13396.615384615385</v>
      </c>
      <c r="AS34" s="53">
        <v>6698.3076923076924</v>
      </c>
      <c r="AT34" s="53">
        <v>6698.3076923076924</v>
      </c>
      <c r="AU34" s="53">
        <v>6698.3076923076924</v>
      </c>
      <c r="AV34" s="53">
        <v>6698.3076923076924</v>
      </c>
      <c r="AW34" s="53">
        <v>6698.3076923076924</v>
      </c>
      <c r="AX34" s="53">
        <v>6698.3076923076924</v>
      </c>
      <c r="AY34" s="53">
        <v>6698.3076923076924</v>
      </c>
      <c r="AZ34" s="53">
        <v>6698.3076923076924</v>
      </c>
      <c r="BA34" s="53">
        <v>6698.3076923076924</v>
      </c>
      <c r="BB34" s="53">
        <v>6698.3076923076924</v>
      </c>
      <c r="BC34" s="53">
        <v>6698.3076923076924</v>
      </c>
      <c r="BD34" s="53">
        <v>0</v>
      </c>
    </row>
    <row r="35" spans="1:56" x14ac:dyDescent="0.25">
      <c r="A35" s="349" t="s">
        <v>4372</v>
      </c>
      <c r="B35" s="349">
        <v>543965</v>
      </c>
      <c r="C35" s="349">
        <v>400061</v>
      </c>
      <c r="D35" t="s">
        <v>206</v>
      </c>
      <c r="F35">
        <v>3022009</v>
      </c>
      <c r="G35" t="s">
        <v>4314</v>
      </c>
      <c r="H35">
        <v>10265</v>
      </c>
      <c r="I35">
        <v>2134.64</v>
      </c>
      <c r="J35" s="420">
        <v>0</v>
      </c>
      <c r="K35" s="53">
        <v>0</v>
      </c>
      <c r="L35" s="53">
        <v>0</v>
      </c>
      <c r="M35" s="53">
        <v>0</v>
      </c>
      <c r="N35" s="53">
        <v>0</v>
      </c>
      <c r="O35" s="53">
        <v>237.18</v>
      </c>
      <c r="P35" s="53">
        <v>237.18</v>
      </c>
      <c r="Q35" s="53"/>
      <c r="R35" s="53">
        <v>510.85846153846143</v>
      </c>
      <c r="S35" s="53">
        <v>164.20307692307694</v>
      </c>
      <c r="T35" s="53">
        <v>164.20307692307694</v>
      </c>
      <c r="U35" s="53">
        <v>164.20307692307694</v>
      </c>
      <c r="V35" s="53">
        <v>164.20307692307694</v>
      </c>
      <c r="W35" s="53">
        <v>164.20307692307694</v>
      </c>
      <c r="X35" s="53">
        <v>164.20307692307694</v>
      </c>
      <c r="Y35" s="53">
        <v>164.20307692307694</v>
      </c>
      <c r="Z35" s="53">
        <f t="shared" si="0"/>
        <v>0</v>
      </c>
      <c r="AA35" s="53" t="s">
        <v>4373</v>
      </c>
      <c r="AB35" s="53">
        <v>0</v>
      </c>
      <c r="AC35" s="53">
        <v>985.2184615384615</v>
      </c>
      <c r="AD35" s="53">
        <v>164.20307692307694</v>
      </c>
      <c r="AE35" s="53">
        <v>985.2184615384615</v>
      </c>
      <c r="AF35" s="53">
        <v>0</v>
      </c>
      <c r="AG35" s="8">
        <v>0</v>
      </c>
      <c r="AH35" s="8">
        <v>474.36</v>
      </c>
      <c r="AI35" s="8"/>
      <c r="AJ35" s="8">
        <v>1660.2800000000002</v>
      </c>
      <c r="AK35" s="8">
        <v>2134.64</v>
      </c>
      <c r="AL35" s="1">
        <v>4.5474735088646412E-13</v>
      </c>
      <c r="AM35" s="53">
        <v>675.06153846153836</v>
      </c>
      <c r="AN35" s="1">
        <v>0</v>
      </c>
      <c r="AO35" s="349" t="s">
        <v>48</v>
      </c>
      <c r="AR35" s="53">
        <v>328.40615384615387</v>
      </c>
      <c r="AS35" s="53">
        <v>164.20307692307694</v>
      </c>
      <c r="AT35" s="53">
        <v>164.20307692307694</v>
      </c>
      <c r="AU35" s="53">
        <v>164.20307692307694</v>
      </c>
      <c r="AV35" s="53">
        <v>164.20307692307694</v>
      </c>
      <c r="AW35" s="53">
        <v>164.20307692307694</v>
      </c>
      <c r="AX35" s="53">
        <v>164.20307692307694</v>
      </c>
      <c r="AY35" s="53">
        <v>164.20307692307694</v>
      </c>
      <c r="AZ35" s="53">
        <v>164.20307692307694</v>
      </c>
      <c r="BA35" s="53">
        <v>164.20307692307694</v>
      </c>
      <c r="BB35" s="53">
        <v>164.20307692307694</v>
      </c>
      <c r="BC35" s="53">
        <v>164.20307692307694</v>
      </c>
      <c r="BD35" s="53">
        <v>0</v>
      </c>
    </row>
    <row r="36" spans="1:56" x14ac:dyDescent="0.25">
      <c r="A36" s="349" t="s">
        <v>4374</v>
      </c>
      <c r="B36" s="349">
        <v>543965</v>
      </c>
      <c r="C36" s="349">
        <v>400065</v>
      </c>
      <c r="D36" t="s">
        <v>41</v>
      </c>
      <c r="F36">
        <v>3022067</v>
      </c>
      <c r="G36" t="s">
        <v>4315</v>
      </c>
      <c r="H36">
        <v>11432</v>
      </c>
      <c r="I36">
        <v>122500</v>
      </c>
      <c r="J36" s="420">
        <v>104125</v>
      </c>
      <c r="K36" s="53">
        <v>18375</v>
      </c>
      <c r="L36" s="53">
        <v>0</v>
      </c>
      <c r="M36" s="53">
        <v>0</v>
      </c>
      <c r="N36" s="53">
        <v>0</v>
      </c>
      <c r="O36" s="53">
        <v>0</v>
      </c>
      <c r="P36" s="53">
        <v>0</v>
      </c>
      <c r="Q36" s="53"/>
      <c r="R36" s="53">
        <v>38163.461538461546</v>
      </c>
      <c r="S36" s="53">
        <v>9423.0769230769238</v>
      </c>
      <c r="T36" s="53">
        <v>9423.0769230769238</v>
      </c>
      <c r="U36" s="53">
        <v>9423.0769230769238</v>
      </c>
      <c r="V36" s="53">
        <v>9423.0769230769238</v>
      </c>
      <c r="W36" s="53">
        <v>9423.0769230769238</v>
      </c>
      <c r="X36" s="53">
        <v>9423.0769230769238</v>
      </c>
      <c r="Y36" s="53">
        <v>9423.0769230769238</v>
      </c>
      <c r="Z36" s="53">
        <f t="shared" si="0"/>
        <v>0</v>
      </c>
      <c r="AA36" s="53" t="s">
        <v>4375</v>
      </c>
      <c r="AB36" s="53">
        <v>104125</v>
      </c>
      <c r="AC36" s="53">
        <v>56538.461538461546</v>
      </c>
      <c r="AD36" s="53">
        <v>9423.0769230769238</v>
      </c>
      <c r="AE36" s="53">
        <v>56538.461538461546</v>
      </c>
      <c r="AF36" s="53">
        <v>0</v>
      </c>
      <c r="AG36" s="8">
        <v>104125</v>
      </c>
      <c r="AH36" s="8">
        <v>18375</v>
      </c>
      <c r="AI36" s="8"/>
      <c r="AJ36" s="8">
        <v>0</v>
      </c>
      <c r="AK36" s="8">
        <v>122500</v>
      </c>
      <c r="AL36" s="1">
        <v>0</v>
      </c>
      <c r="AM36" s="53">
        <v>47586.538461538468</v>
      </c>
      <c r="AN36" s="1">
        <v>0</v>
      </c>
      <c r="AO36" s="349" t="s">
        <v>48</v>
      </c>
      <c r="AR36" s="53">
        <v>18846.153846153848</v>
      </c>
      <c r="AS36" s="53">
        <v>9423.0769230769238</v>
      </c>
      <c r="AT36" s="53">
        <v>9423.0769230769238</v>
      </c>
      <c r="AU36" s="53">
        <v>9423.0769230769238</v>
      </c>
      <c r="AV36" s="53">
        <v>9423.0769230769238</v>
      </c>
      <c r="AW36" s="53">
        <v>9423.0769230769238</v>
      </c>
      <c r="AX36" s="53">
        <v>9423.0769230769238</v>
      </c>
      <c r="AY36" s="53">
        <v>9423.0769230769238</v>
      </c>
      <c r="AZ36" s="53">
        <v>9423.0769230769238</v>
      </c>
      <c r="BA36" s="53">
        <v>9423.0769230769238</v>
      </c>
      <c r="BB36" s="53">
        <v>9423.0769230769238</v>
      </c>
      <c r="BC36" s="53">
        <v>9423.0769230769238</v>
      </c>
      <c r="BD36" s="53">
        <v>0</v>
      </c>
    </row>
    <row r="37" spans="1:56" x14ac:dyDescent="0.25">
      <c r="A37" s="349" t="s">
        <v>4376</v>
      </c>
      <c r="B37" s="349">
        <v>543965</v>
      </c>
      <c r="C37" s="349">
        <v>400065</v>
      </c>
      <c r="D37" t="s">
        <v>41</v>
      </c>
      <c r="F37">
        <v>3022067</v>
      </c>
      <c r="G37" t="s">
        <v>412</v>
      </c>
      <c r="H37">
        <v>11431</v>
      </c>
      <c r="I37">
        <v>40007.910000000003</v>
      </c>
      <c r="J37" s="420">
        <v>37008.15</v>
      </c>
      <c r="K37" s="53">
        <v>6530.85</v>
      </c>
      <c r="L37" s="53">
        <v>0</v>
      </c>
      <c r="M37" s="53">
        <v>0</v>
      </c>
      <c r="N37" s="53">
        <v>0</v>
      </c>
      <c r="O37" s="53">
        <v>-392.33999999999992</v>
      </c>
      <c r="P37" s="53">
        <v>-392.33999999999992</v>
      </c>
      <c r="Q37" s="53"/>
      <c r="R37" s="53">
        <v>12719.019230769232</v>
      </c>
      <c r="S37" s="53">
        <v>3077.5315384615387</v>
      </c>
      <c r="T37" s="53">
        <v>3077.5315384615387</v>
      </c>
      <c r="U37" s="53">
        <v>3077.5315384615387</v>
      </c>
      <c r="V37" s="53">
        <v>3077.5315384615387</v>
      </c>
      <c r="W37" s="53">
        <v>3077.5315384615387</v>
      </c>
      <c r="X37" s="53">
        <v>3077.5315384615387</v>
      </c>
      <c r="Y37" s="53">
        <v>3077.5315384615387</v>
      </c>
      <c r="Z37" s="53">
        <f t="shared" si="0"/>
        <v>0</v>
      </c>
      <c r="AA37" s="53" t="s">
        <v>4377</v>
      </c>
      <c r="AB37" s="53">
        <v>37008.15</v>
      </c>
      <c r="AC37" s="53">
        <v>18465.189230769232</v>
      </c>
      <c r="AD37" s="53">
        <v>3077.5315384615387</v>
      </c>
      <c r="AE37" s="53">
        <v>18465.189230769232</v>
      </c>
      <c r="AF37" s="53">
        <v>0</v>
      </c>
      <c r="AG37" s="8">
        <v>37008.15</v>
      </c>
      <c r="AH37" s="8">
        <v>5746.17</v>
      </c>
      <c r="AI37" s="8"/>
      <c r="AJ37" s="8">
        <v>-2746.3999999999996</v>
      </c>
      <c r="AK37" s="8">
        <v>40007.919999999998</v>
      </c>
      <c r="AL37" s="1">
        <v>0</v>
      </c>
      <c r="AM37" s="53">
        <v>15796.550769230771</v>
      </c>
      <c r="AN37" s="1">
        <v>0</v>
      </c>
      <c r="AO37" s="349" t="s">
        <v>48</v>
      </c>
      <c r="AR37" s="53">
        <v>6155.0630769230775</v>
      </c>
      <c r="AS37" s="53">
        <v>3077.5315384615387</v>
      </c>
      <c r="AT37" s="53">
        <v>3077.5315384615387</v>
      </c>
      <c r="AU37" s="53">
        <v>3077.5315384615387</v>
      </c>
      <c r="AV37" s="53">
        <v>3077.5315384615387</v>
      </c>
      <c r="AW37" s="53">
        <v>3077.5315384615387</v>
      </c>
      <c r="AX37" s="53">
        <v>3077.5315384615387</v>
      </c>
      <c r="AY37" s="53">
        <v>3077.5315384615387</v>
      </c>
      <c r="AZ37" s="53">
        <v>3077.5315384615387</v>
      </c>
      <c r="BA37" s="53">
        <v>3077.5315384615387</v>
      </c>
      <c r="BB37" s="53">
        <v>3077.5315384615387</v>
      </c>
      <c r="BC37" s="53">
        <v>3077.5315384615387</v>
      </c>
      <c r="BD37" s="53">
        <v>0</v>
      </c>
    </row>
    <row r="38" spans="1:56" x14ac:dyDescent="0.25">
      <c r="A38" s="349" t="s">
        <v>4378</v>
      </c>
      <c r="B38" s="349">
        <v>516500</v>
      </c>
      <c r="C38" s="349">
        <v>160141</v>
      </c>
      <c r="D38" t="s">
        <v>207</v>
      </c>
      <c r="E38" s="349" t="s">
        <v>79</v>
      </c>
      <c r="F38">
        <v>3022010</v>
      </c>
      <c r="G38" t="s">
        <v>4315</v>
      </c>
      <c r="H38">
        <v>11422</v>
      </c>
      <c r="I38">
        <v>221100</v>
      </c>
      <c r="J38" s="420">
        <v>0</v>
      </c>
      <c r="K38" s="53">
        <v>0</v>
      </c>
      <c r="L38" s="53">
        <v>19960.419999999998</v>
      </c>
      <c r="M38" s="53">
        <v>19960.419999999998</v>
      </c>
      <c r="N38" s="53">
        <v>19960.419999999998</v>
      </c>
      <c r="O38" s="53">
        <v>17913.199999999997</v>
      </c>
      <c r="P38" s="53">
        <v>17913.199999999997</v>
      </c>
      <c r="Q38" s="53"/>
      <c r="R38" s="53"/>
      <c r="S38" s="53">
        <v>14842.340000000011</v>
      </c>
      <c r="T38" s="53">
        <v>18425</v>
      </c>
      <c r="U38" s="53">
        <v>18425</v>
      </c>
      <c r="V38" s="53">
        <v>18425</v>
      </c>
      <c r="W38" s="53">
        <v>18425</v>
      </c>
      <c r="X38" s="53">
        <v>18425</v>
      </c>
      <c r="Y38" s="53">
        <v>18425</v>
      </c>
      <c r="Z38" s="53">
        <f t="shared" si="0"/>
        <v>0</v>
      </c>
      <c r="AA38" s="53" t="s">
        <v>4379</v>
      </c>
      <c r="AB38" s="53">
        <v>0</v>
      </c>
      <c r="AC38" s="53">
        <v>92125</v>
      </c>
      <c r="AD38" s="53">
        <v>18425</v>
      </c>
      <c r="AE38" s="53">
        <v>110550</v>
      </c>
      <c r="AF38" s="53">
        <v>0</v>
      </c>
      <c r="AG38" s="8">
        <v>0</v>
      </c>
      <c r="AH38" s="8">
        <v>95707.659999999989</v>
      </c>
      <c r="AI38" s="8"/>
      <c r="AJ38" s="8">
        <v>125392.33999999998</v>
      </c>
      <c r="AK38" s="8">
        <v>221100</v>
      </c>
      <c r="AL38" s="1">
        <v>-2.9103830456733704E-11</v>
      </c>
      <c r="AM38" s="53">
        <v>14842.340000000011</v>
      </c>
      <c r="AN38" s="1">
        <v>0</v>
      </c>
      <c r="AO38" s="349" t="s">
        <v>79</v>
      </c>
      <c r="AR38" s="53">
        <v>18425</v>
      </c>
      <c r="AS38" s="53">
        <v>18425</v>
      </c>
      <c r="AT38" s="53">
        <v>18425</v>
      </c>
      <c r="AU38" s="53">
        <v>18425</v>
      </c>
      <c r="AV38" s="53">
        <v>18425</v>
      </c>
      <c r="AW38" s="53">
        <v>18425</v>
      </c>
      <c r="AX38" s="53">
        <v>18425</v>
      </c>
      <c r="AY38" s="53">
        <v>18425</v>
      </c>
      <c r="AZ38" s="53">
        <v>18425</v>
      </c>
      <c r="BA38" s="53">
        <v>18425</v>
      </c>
      <c r="BB38" s="53">
        <v>18425</v>
      </c>
      <c r="BC38" s="53">
        <v>18425</v>
      </c>
      <c r="BD38" s="53">
        <v>0</v>
      </c>
    </row>
    <row r="39" spans="1:56" x14ac:dyDescent="0.25">
      <c r="A39" s="349" t="s">
        <v>4380</v>
      </c>
      <c r="B39" s="349">
        <v>516500</v>
      </c>
      <c r="C39" s="349">
        <v>160141</v>
      </c>
      <c r="D39" t="s">
        <v>207</v>
      </c>
      <c r="E39" s="349" t="s">
        <v>79</v>
      </c>
      <c r="F39">
        <v>3022010</v>
      </c>
      <c r="G39" t="s">
        <v>412</v>
      </c>
      <c r="H39">
        <v>11443</v>
      </c>
      <c r="I39">
        <v>65520</v>
      </c>
      <c r="J39" s="420">
        <v>0</v>
      </c>
      <c r="K39" s="53">
        <v>0</v>
      </c>
      <c r="L39" s="53">
        <v>7054</v>
      </c>
      <c r="M39" s="53">
        <v>7054</v>
      </c>
      <c r="N39" s="53">
        <v>7054</v>
      </c>
      <c r="O39" s="53">
        <v>4928.67</v>
      </c>
      <c r="P39" s="53">
        <v>4928.67</v>
      </c>
      <c r="Q39" s="53"/>
      <c r="R39" s="53"/>
      <c r="S39" s="53">
        <v>1740.6600000000035</v>
      </c>
      <c r="T39" s="53">
        <v>5460</v>
      </c>
      <c r="U39" s="53">
        <v>5460</v>
      </c>
      <c r="V39" s="53">
        <v>5460</v>
      </c>
      <c r="W39" s="53">
        <v>5460</v>
      </c>
      <c r="X39" s="53">
        <v>5460</v>
      </c>
      <c r="Y39" s="53">
        <v>5460</v>
      </c>
      <c r="Z39" s="53">
        <f t="shared" si="0"/>
        <v>0</v>
      </c>
      <c r="AA39" s="53" t="s">
        <v>4381</v>
      </c>
      <c r="AB39" s="53">
        <v>0</v>
      </c>
      <c r="AC39" s="53">
        <v>27300</v>
      </c>
      <c r="AD39" s="53">
        <v>5460</v>
      </c>
      <c r="AE39" s="53">
        <v>32760</v>
      </c>
      <c r="AF39" s="53">
        <v>0</v>
      </c>
      <c r="AG39" s="8">
        <v>0</v>
      </c>
      <c r="AH39" s="8">
        <v>31019.339999999997</v>
      </c>
      <c r="AI39" s="8"/>
      <c r="AJ39" s="8">
        <v>34500.659999999996</v>
      </c>
      <c r="AK39" s="8">
        <v>65520</v>
      </c>
      <c r="AL39" s="1">
        <v>-7.2759576141834259E-12</v>
      </c>
      <c r="AM39" s="53">
        <v>1740.6600000000035</v>
      </c>
      <c r="AN39" s="1">
        <v>0</v>
      </c>
      <c r="AO39" s="349" t="s">
        <v>79</v>
      </c>
      <c r="AR39" s="53">
        <v>5460</v>
      </c>
      <c r="AS39" s="53">
        <v>5460</v>
      </c>
      <c r="AT39" s="53">
        <v>5460</v>
      </c>
      <c r="AU39" s="53">
        <v>5460</v>
      </c>
      <c r="AV39" s="53">
        <v>5460</v>
      </c>
      <c r="AW39" s="53">
        <v>5460</v>
      </c>
      <c r="AX39" s="53">
        <v>5460</v>
      </c>
      <c r="AY39" s="53">
        <v>5460</v>
      </c>
      <c r="AZ39" s="53">
        <v>5460</v>
      </c>
      <c r="BA39" s="53">
        <v>5460</v>
      </c>
      <c r="BB39" s="53">
        <v>5460</v>
      </c>
      <c r="BC39" s="53">
        <v>5460</v>
      </c>
      <c r="BD39" s="53">
        <v>0</v>
      </c>
    </row>
    <row r="40" spans="1:56" x14ac:dyDescent="0.25">
      <c r="A40" s="349" t="s">
        <v>4382</v>
      </c>
      <c r="B40" s="349">
        <v>516500</v>
      </c>
      <c r="C40" s="349">
        <v>160141</v>
      </c>
      <c r="D40" t="s">
        <v>207</v>
      </c>
      <c r="E40" s="349" t="s">
        <v>79</v>
      </c>
      <c r="F40">
        <v>3022010</v>
      </c>
      <c r="G40" t="s">
        <v>4314</v>
      </c>
      <c r="H40">
        <v>10265</v>
      </c>
      <c r="I40">
        <v>2119.2857142857147</v>
      </c>
      <c r="J40" s="420">
        <v>0</v>
      </c>
      <c r="K40" s="53">
        <v>0</v>
      </c>
      <c r="L40" s="53">
        <v>0</v>
      </c>
      <c r="M40" s="53">
        <v>0</v>
      </c>
      <c r="N40" s="53">
        <v>0</v>
      </c>
      <c r="O40" s="53">
        <v>235.48</v>
      </c>
      <c r="P40" s="53">
        <v>235.48</v>
      </c>
      <c r="Q40" s="53"/>
      <c r="R40" s="53"/>
      <c r="S40" s="53">
        <v>588.6828571428573</v>
      </c>
      <c r="T40" s="53">
        <v>176.60714285714289</v>
      </c>
      <c r="U40" s="53">
        <v>176.60714285714289</v>
      </c>
      <c r="V40" s="53">
        <v>176.60714285714289</v>
      </c>
      <c r="W40" s="53">
        <v>176.60714285714289</v>
      </c>
      <c r="X40" s="53">
        <v>176.60714285714289</v>
      </c>
      <c r="Y40" s="53">
        <v>176.60714285714289</v>
      </c>
      <c r="Z40" s="53">
        <f t="shared" si="0"/>
        <v>0</v>
      </c>
      <c r="AA40" s="53" t="s">
        <v>4383</v>
      </c>
      <c r="AB40" s="53">
        <v>0</v>
      </c>
      <c r="AC40" s="53">
        <v>883.03571428571445</v>
      </c>
      <c r="AD40" s="53">
        <v>176.60714285714289</v>
      </c>
      <c r="AE40" s="53">
        <v>1059.6428571428573</v>
      </c>
      <c r="AF40" s="53">
        <v>0</v>
      </c>
      <c r="AG40" s="8">
        <v>0</v>
      </c>
      <c r="AH40" s="8">
        <v>470.96</v>
      </c>
      <c r="AI40" s="8"/>
      <c r="AJ40" s="8">
        <v>1648.33</v>
      </c>
      <c r="AK40" s="8">
        <v>2119.29</v>
      </c>
      <c r="AL40" s="1">
        <v>0</v>
      </c>
      <c r="AM40" s="53">
        <v>588.6828571428573</v>
      </c>
      <c r="AN40" s="1">
        <v>0</v>
      </c>
      <c r="AO40" s="349" t="s">
        <v>79</v>
      </c>
      <c r="AR40" s="53">
        <v>176.60714285714289</v>
      </c>
      <c r="AS40" s="53">
        <v>176.60714285714289</v>
      </c>
      <c r="AT40" s="53">
        <v>176.60714285714289</v>
      </c>
      <c r="AU40" s="53">
        <v>176.60714285714289</v>
      </c>
      <c r="AV40" s="53">
        <v>176.60714285714289</v>
      </c>
      <c r="AW40" s="53">
        <v>176.60714285714289</v>
      </c>
      <c r="AX40" s="53">
        <v>176.60714285714289</v>
      </c>
      <c r="AY40" s="53">
        <v>176.60714285714289</v>
      </c>
      <c r="AZ40" s="53">
        <v>176.60714285714289</v>
      </c>
      <c r="BA40" s="53">
        <v>176.60714285714289</v>
      </c>
      <c r="BB40" s="53">
        <v>176.60714285714289</v>
      </c>
      <c r="BC40" s="53">
        <v>176.60714285714289</v>
      </c>
      <c r="BD40" s="53">
        <v>0</v>
      </c>
    </row>
    <row r="41" spans="1:56" x14ac:dyDescent="0.25">
      <c r="A41" s="349" t="s">
        <v>4384</v>
      </c>
      <c r="B41" s="349">
        <v>543965</v>
      </c>
      <c r="C41" s="349">
        <v>400039</v>
      </c>
      <c r="D41" t="s">
        <v>208</v>
      </c>
      <c r="F41">
        <v>3023302</v>
      </c>
      <c r="G41" t="s">
        <v>412</v>
      </c>
      <c r="H41">
        <v>11431</v>
      </c>
      <c r="I41">
        <v>77159.33</v>
      </c>
      <c r="J41" s="420">
        <v>0</v>
      </c>
      <c r="K41" s="53">
        <v>0</v>
      </c>
      <c r="L41" s="53">
        <v>9266.92</v>
      </c>
      <c r="M41" s="53">
        <v>4633.46</v>
      </c>
      <c r="N41" s="53">
        <v>4633.46</v>
      </c>
      <c r="O41" s="53">
        <v>6536.22</v>
      </c>
      <c r="P41" s="53">
        <v>6536.22</v>
      </c>
      <c r="Q41" s="53"/>
      <c r="R41" s="53">
        <v>4005.7184615384549</v>
      </c>
      <c r="S41" s="53">
        <v>5935.333076923077</v>
      </c>
      <c r="T41" s="53">
        <v>5935.333076923077</v>
      </c>
      <c r="U41" s="53">
        <v>5935.333076923077</v>
      </c>
      <c r="V41" s="53">
        <v>5935.333076923077</v>
      </c>
      <c r="W41" s="53">
        <v>5935.333076923077</v>
      </c>
      <c r="X41" s="53">
        <v>5935.333076923077</v>
      </c>
      <c r="Y41" s="53">
        <v>5935.333076923077</v>
      </c>
      <c r="Z41" s="53">
        <f t="shared" si="0"/>
        <v>0</v>
      </c>
      <c r="AA41" s="53" t="s">
        <v>4385</v>
      </c>
      <c r="AB41" s="53">
        <v>0</v>
      </c>
      <c r="AC41" s="53">
        <v>35611.99846153846</v>
      </c>
      <c r="AD41" s="53">
        <v>5935.333076923077</v>
      </c>
      <c r="AE41" s="53">
        <v>35611.99846153846</v>
      </c>
      <c r="AF41" s="53">
        <v>0</v>
      </c>
      <c r="AG41" s="8">
        <v>0</v>
      </c>
      <c r="AH41" s="8">
        <v>31606.280000000002</v>
      </c>
      <c r="AI41" s="8"/>
      <c r="AJ41" s="8">
        <v>45753.51</v>
      </c>
      <c r="AK41" s="8">
        <v>77359.790000000008</v>
      </c>
      <c r="AL41" s="1">
        <v>0</v>
      </c>
      <c r="AM41" s="53">
        <v>9941.0515384615319</v>
      </c>
      <c r="AN41" s="1">
        <v>0</v>
      </c>
      <c r="AO41" s="349" t="s">
        <v>75</v>
      </c>
      <c r="AR41" s="53">
        <v>11870.666153846154</v>
      </c>
      <c r="AS41" s="53">
        <v>5935.333076923077</v>
      </c>
      <c r="AT41" s="53">
        <v>5935.333076923077</v>
      </c>
      <c r="AU41" s="53">
        <v>5935.333076923077</v>
      </c>
      <c r="AV41" s="53">
        <v>5935.333076923077</v>
      </c>
      <c r="AW41" s="53">
        <v>5935.333076923077</v>
      </c>
      <c r="AX41" s="53">
        <v>5935.333076923077</v>
      </c>
      <c r="AY41" s="53">
        <v>5935.333076923077</v>
      </c>
      <c r="AZ41" s="53">
        <v>5935.333076923077</v>
      </c>
      <c r="BA41" s="53">
        <v>5935.333076923077</v>
      </c>
      <c r="BB41" s="53">
        <v>5935.333076923077</v>
      </c>
      <c r="BC41" s="53">
        <v>5935.333076923077</v>
      </c>
      <c r="BD41" s="53">
        <v>0</v>
      </c>
    </row>
    <row r="42" spans="1:56" x14ac:dyDescent="0.25">
      <c r="A42" s="349" t="s">
        <v>4384</v>
      </c>
      <c r="B42" s="349">
        <v>543965</v>
      </c>
      <c r="C42" s="349">
        <v>400039</v>
      </c>
      <c r="D42" t="s">
        <v>208</v>
      </c>
      <c r="F42">
        <v>3023302</v>
      </c>
      <c r="G42" t="s">
        <v>412</v>
      </c>
      <c r="H42">
        <v>11436</v>
      </c>
      <c r="I42">
        <v>1221.7</v>
      </c>
      <c r="J42" s="420">
        <v>0</v>
      </c>
      <c r="K42" s="53">
        <v>0</v>
      </c>
      <c r="L42" s="53">
        <v>942.69</v>
      </c>
      <c r="M42" s="53">
        <v>471.35</v>
      </c>
      <c r="N42" s="53">
        <v>471.35</v>
      </c>
      <c r="O42" s="53">
        <v>-96.009999999999991</v>
      </c>
      <c r="P42" s="53">
        <v>-96.009999999999991</v>
      </c>
      <c r="Q42" s="53"/>
      <c r="R42" s="53">
        <v>-1129.5084615384615</v>
      </c>
      <c r="S42" s="53">
        <v>93.976923076923086</v>
      </c>
      <c r="T42" s="53">
        <v>93.976923076923086</v>
      </c>
      <c r="U42" s="53">
        <v>93.976923076923086</v>
      </c>
      <c r="V42" s="53">
        <v>93.976923076923086</v>
      </c>
      <c r="W42" s="53">
        <v>93.976923076923086</v>
      </c>
      <c r="X42" s="53">
        <v>93.976923076923086</v>
      </c>
      <c r="Y42" s="53">
        <v>93.976923076923086</v>
      </c>
      <c r="Z42" s="53">
        <f t="shared" si="0"/>
        <v>0</v>
      </c>
      <c r="AA42" s="53" t="s">
        <v>4386</v>
      </c>
      <c r="AB42" s="53">
        <v>0</v>
      </c>
      <c r="AC42" s="53">
        <v>563.86153846153854</v>
      </c>
      <c r="AD42" s="53">
        <v>93.976923076923086</v>
      </c>
      <c r="AE42" s="53">
        <v>563.86153846153854</v>
      </c>
      <c r="AF42" s="53">
        <v>0</v>
      </c>
      <c r="AG42" s="8">
        <v>0</v>
      </c>
      <c r="AH42" s="8">
        <v>1693.37</v>
      </c>
      <c r="AI42" s="8"/>
      <c r="AJ42" s="8">
        <v>-672.11999999999989</v>
      </c>
      <c r="AK42" s="8">
        <v>1021.25</v>
      </c>
      <c r="AL42" s="1">
        <v>0</v>
      </c>
      <c r="AM42" s="53">
        <v>-1035.5315384615383</v>
      </c>
      <c r="AN42" s="1">
        <v>0</v>
      </c>
      <c r="AO42" s="349" t="s">
        <v>75</v>
      </c>
      <c r="AR42" s="53">
        <v>187.95384615384617</v>
      </c>
      <c r="AS42" s="53">
        <v>93.976923076923086</v>
      </c>
      <c r="AT42" s="53">
        <v>93.976923076923086</v>
      </c>
      <c r="AU42" s="53">
        <v>93.976923076923086</v>
      </c>
      <c r="AV42" s="53">
        <v>93.976923076923086</v>
      </c>
      <c r="AW42" s="53">
        <v>93.976923076923086</v>
      </c>
      <c r="AX42" s="53">
        <v>93.976923076923086</v>
      </c>
      <c r="AY42" s="53">
        <v>93.976923076923086</v>
      </c>
      <c r="AZ42" s="53">
        <v>93.976923076923086</v>
      </c>
      <c r="BA42" s="53">
        <v>93.976923076923086</v>
      </c>
      <c r="BB42" s="53">
        <v>93.976923076923086</v>
      </c>
      <c r="BC42" s="53">
        <v>93.976923076923086</v>
      </c>
      <c r="BD42" s="53">
        <v>0</v>
      </c>
    </row>
    <row r="43" spans="1:56" x14ac:dyDescent="0.25">
      <c r="A43" s="349" t="s">
        <v>4387</v>
      </c>
      <c r="B43" s="349">
        <v>516500</v>
      </c>
      <c r="C43" s="349">
        <v>144389</v>
      </c>
      <c r="D43" t="s">
        <v>100</v>
      </c>
      <c r="E43" s="349" t="s">
        <v>79</v>
      </c>
      <c r="F43">
        <v>3024211</v>
      </c>
      <c r="G43" t="s">
        <v>412</v>
      </c>
      <c r="H43">
        <v>11442</v>
      </c>
      <c r="I43">
        <v>101343</v>
      </c>
      <c r="J43" s="420">
        <v>0</v>
      </c>
      <c r="K43" s="53">
        <v>0</v>
      </c>
      <c r="L43" s="53">
        <v>8445.26</v>
      </c>
      <c r="M43" s="53">
        <v>8445.26</v>
      </c>
      <c r="N43" s="53">
        <v>8445.26</v>
      </c>
      <c r="O43" s="53">
        <v>8445.26</v>
      </c>
      <c r="P43" s="53">
        <v>8445.26</v>
      </c>
      <c r="Q43" s="53"/>
      <c r="R43" s="53"/>
      <c r="S43" s="53">
        <v>8445.1999999999971</v>
      </c>
      <c r="T43" s="53">
        <v>8445.25</v>
      </c>
      <c r="U43" s="53">
        <v>8445.25</v>
      </c>
      <c r="V43" s="53">
        <v>8445.25</v>
      </c>
      <c r="W43" s="53">
        <v>8445.25</v>
      </c>
      <c r="X43" s="53">
        <v>8445.25</v>
      </c>
      <c r="Y43" s="53">
        <v>8445.25</v>
      </c>
      <c r="Z43" s="53">
        <f t="shared" si="0"/>
        <v>0</v>
      </c>
      <c r="AA43" s="53" t="s">
        <v>4388</v>
      </c>
      <c r="AB43" s="53">
        <v>0</v>
      </c>
      <c r="AC43" s="53">
        <v>42226.25</v>
      </c>
      <c r="AD43" s="53">
        <v>8445.25</v>
      </c>
      <c r="AE43" s="53">
        <v>50671.5</v>
      </c>
      <c r="AF43" s="53">
        <v>0</v>
      </c>
      <c r="AG43" s="8">
        <v>0</v>
      </c>
      <c r="AH43" s="8">
        <v>42226.3</v>
      </c>
      <c r="AI43" s="8"/>
      <c r="AJ43" s="8">
        <v>59116.700000000004</v>
      </c>
      <c r="AK43" s="8">
        <v>101343</v>
      </c>
      <c r="AL43" s="1">
        <v>0</v>
      </c>
      <c r="AM43" s="53">
        <v>8445.1999999999971</v>
      </c>
      <c r="AN43" s="1">
        <v>0</v>
      </c>
      <c r="AO43" s="349" t="s">
        <v>79</v>
      </c>
      <c r="AR43" s="53">
        <v>8445.25</v>
      </c>
      <c r="AS43" s="53">
        <v>8445.25</v>
      </c>
      <c r="AT43" s="53">
        <v>8445.25</v>
      </c>
      <c r="AU43" s="53">
        <v>8445.25</v>
      </c>
      <c r="AV43" s="53">
        <v>8445.25</v>
      </c>
      <c r="AW43" s="53">
        <v>8445.25</v>
      </c>
      <c r="AX43" s="53">
        <v>8445.25</v>
      </c>
      <c r="AY43" s="53">
        <v>8445.25</v>
      </c>
      <c r="AZ43" s="53">
        <v>8445.25</v>
      </c>
      <c r="BA43" s="53">
        <v>8445.25</v>
      </c>
      <c r="BB43" s="53">
        <v>8445.25</v>
      </c>
      <c r="BC43" s="53">
        <v>8445.25</v>
      </c>
      <c r="BD43" s="53">
        <v>0</v>
      </c>
    </row>
    <row r="44" spans="1:56" x14ac:dyDescent="0.25">
      <c r="A44" s="349" t="s">
        <v>4389</v>
      </c>
      <c r="B44" s="349">
        <v>543965</v>
      </c>
      <c r="C44" s="349">
        <v>400020</v>
      </c>
      <c r="D44" t="s">
        <v>209</v>
      </c>
      <c r="F44">
        <v>3022011</v>
      </c>
      <c r="G44" t="s">
        <v>412</v>
      </c>
      <c r="H44">
        <v>11431</v>
      </c>
      <c r="I44">
        <v>27265</v>
      </c>
      <c r="J44" s="420">
        <v>41858.25</v>
      </c>
      <c r="K44" s="53">
        <v>7386.75</v>
      </c>
      <c r="L44" s="53">
        <v>0</v>
      </c>
      <c r="M44" s="53">
        <v>0</v>
      </c>
      <c r="N44" s="53">
        <v>0</v>
      </c>
      <c r="O44" s="53">
        <v>-2442.2199999999998</v>
      </c>
      <c r="P44" s="53">
        <v>-2442.2199999999998</v>
      </c>
      <c r="Q44" s="53"/>
      <c r="R44" s="53">
        <v>10081.536153846151</v>
      </c>
      <c r="S44" s="53">
        <v>2097.3076923076924</v>
      </c>
      <c r="T44" s="53">
        <v>2097.3076923076924</v>
      </c>
      <c r="U44" s="53">
        <v>2097.3076923076924</v>
      </c>
      <c r="V44" s="53">
        <v>2097.3076923076924</v>
      </c>
      <c r="W44" s="53">
        <v>2097.3076923076924</v>
      </c>
      <c r="X44" s="53">
        <v>2097.3076923076924</v>
      </c>
      <c r="Y44" s="53">
        <v>2097.3076923076924</v>
      </c>
      <c r="Z44" s="53">
        <f t="shared" si="0"/>
        <v>0</v>
      </c>
      <c r="AA44" s="53" t="s">
        <v>4390</v>
      </c>
      <c r="AB44" s="53">
        <v>41858.25</v>
      </c>
      <c r="AC44" s="53">
        <v>12583.846153846152</v>
      </c>
      <c r="AD44" s="53">
        <v>2097.3076923076924</v>
      </c>
      <c r="AE44" s="53">
        <v>12583.846153846152</v>
      </c>
      <c r="AF44" s="53">
        <v>0</v>
      </c>
      <c r="AG44" s="8">
        <v>41858.25</v>
      </c>
      <c r="AH44" s="8">
        <v>2502.3100000000009</v>
      </c>
      <c r="AI44" s="8"/>
      <c r="AJ44" s="8">
        <v>-17095.559999999998</v>
      </c>
      <c r="AK44" s="8">
        <v>27265</v>
      </c>
      <c r="AL44" s="1">
        <v>0</v>
      </c>
      <c r="AM44" s="53">
        <v>12178.843846153843</v>
      </c>
      <c r="AN44" s="1">
        <v>0</v>
      </c>
      <c r="AO44" s="349" t="s">
        <v>48</v>
      </c>
      <c r="AR44" s="53">
        <v>4194.6153846153848</v>
      </c>
      <c r="AS44" s="53">
        <v>2097.3076923076924</v>
      </c>
      <c r="AT44" s="53">
        <v>2097.3076923076924</v>
      </c>
      <c r="AU44" s="53">
        <v>2097.3076923076924</v>
      </c>
      <c r="AV44" s="53">
        <v>2097.3076923076924</v>
      </c>
      <c r="AW44" s="53">
        <v>2097.3076923076924</v>
      </c>
      <c r="AX44" s="53">
        <v>2097.3076923076924</v>
      </c>
      <c r="AY44" s="53">
        <v>2097.3076923076924</v>
      </c>
      <c r="AZ44" s="53">
        <v>2097.3076923076924</v>
      </c>
      <c r="BA44" s="53">
        <v>2097.3076923076924</v>
      </c>
      <c r="BB44" s="53">
        <v>2097.3076923076924</v>
      </c>
      <c r="BC44" s="53">
        <v>2097.3076923076924</v>
      </c>
      <c r="BD44" s="53">
        <v>0</v>
      </c>
    </row>
    <row r="45" spans="1:56" x14ac:dyDescent="0.25">
      <c r="A45" s="349" t="s">
        <v>4391</v>
      </c>
      <c r="B45" s="349">
        <v>516500</v>
      </c>
      <c r="C45" s="349">
        <v>156151</v>
      </c>
      <c r="D45" t="s">
        <v>210</v>
      </c>
      <c r="E45" s="349" t="s">
        <v>79</v>
      </c>
      <c r="F45">
        <v>3023522</v>
      </c>
      <c r="G45" t="s">
        <v>4315</v>
      </c>
      <c r="H45">
        <v>11422</v>
      </c>
      <c r="I45">
        <v>55275</v>
      </c>
      <c r="J45" s="420">
        <v>0</v>
      </c>
      <c r="K45" s="53">
        <v>0</v>
      </c>
      <c r="L45" s="53">
        <v>0</v>
      </c>
      <c r="M45" s="53">
        <v>0</v>
      </c>
      <c r="N45" s="53">
        <v>0</v>
      </c>
      <c r="O45" s="53">
        <v>6141.67</v>
      </c>
      <c r="P45" s="53">
        <v>6141.67</v>
      </c>
      <c r="Q45" s="53"/>
      <c r="R45" s="53"/>
      <c r="S45" s="53">
        <v>15354.16</v>
      </c>
      <c r="T45" s="53">
        <v>4606.25</v>
      </c>
      <c r="U45" s="53">
        <v>4606.25</v>
      </c>
      <c r="V45" s="53">
        <v>4606.25</v>
      </c>
      <c r="W45" s="53">
        <v>4606.25</v>
      </c>
      <c r="X45" s="53">
        <v>4606.25</v>
      </c>
      <c r="Y45" s="53">
        <v>4606.25</v>
      </c>
      <c r="Z45" s="53">
        <f t="shared" si="0"/>
        <v>0</v>
      </c>
      <c r="AA45" s="53" t="s">
        <v>4392</v>
      </c>
      <c r="AB45" s="53">
        <v>0</v>
      </c>
      <c r="AC45" s="53">
        <v>23031.25</v>
      </c>
      <c r="AD45" s="53">
        <v>4606.25</v>
      </c>
      <c r="AE45" s="53">
        <v>27637.5</v>
      </c>
      <c r="AF45" s="53">
        <v>0</v>
      </c>
      <c r="AG45" s="8">
        <v>0</v>
      </c>
      <c r="AH45" s="8">
        <v>12283.34</v>
      </c>
      <c r="AI45" s="8"/>
      <c r="AJ45" s="8">
        <v>42991.659999999996</v>
      </c>
      <c r="AK45" s="8">
        <v>55275</v>
      </c>
      <c r="AL45" s="1">
        <v>0</v>
      </c>
      <c r="AM45" s="53">
        <v>15354.16</v>
      </c>
      <c r="AN45" s="1">
        <v>0</v>
      </c>
      <c r="AO45" s="349" t="s">
        <v>79</v>
      </c>
      <c r="AR45" s="53">
        <v>4606.25</v>
      </c>
      <c r="AS45" s="53">
        <v>4606.25</v>
      </c>
      <c r="AT45" s="53">
        <v>4606.25</v>
      </c>
      <c r="AU45" s="53">
        <v>4606.25</v>
      </c>
      <c r="AV45" s="53">
        <v>4606.25</v>
      </c>
      <c r="AW45" s="53">
        <v>4606.25</v>
      </c>
      <c r="AX45" s="53">
        <v>4606.25</v>
      </c>
      <c r="AY45" s="53">
        <v>4606.25</v>
      </c>
      <c r="AZ45" s="53">
        <v>4606.25</v>
      </c>
      <c r="BA45" s="53">
        <v>4606.25</v>
      </c>
      <c r="BB45" s="53">
        <v>4606.25</v>
      </c>
      <c r="BC45" s="53">
        <v>4606.25</v>
      </c>
      <c r="BD45" s="53">
        <v>0</v>
      </c>
    </row>
    <row r="46" spans="1:56" x14ac:dyDescent="0.25">
      <c r="A46" s="349" t="s">
        <v>4393</v>
      </c>
      <c r="B46" s="349">
        <v>516500</v>
      </c>
      <c r="C46" s="349">
        <v>156151</v>
      </c>
      <c r="D46" t="s">
        <v>210</v>
      </c>
      <c r="E46" s="349" t="s">
        <v>79</v>
      </c>
      <c r="F46">
        <v>3023522</v>
      </c>
      <c r="G46" t="s">
        <v>412</v>
      </c>
      <c r="H46">
        <v>11443</v>
      </c>
      <c r="I46">
        <v>62525.32</v>
      </c>
      <c r="J46" s="420">
        <v>0</v>
      </c>
      <c r="K46" s="53">
        <v>0</v>
      </c>
      <c r="L46" s="53">
        <v>4509.09</v>
      </c>
      <c r="M46" s="53">
        <v>4509.09</v>
      </c>
      <c r="N46" s="53">
        <v>4509.09</v>
      </c>
      <c r="O46" s="53">
        <v>5444.24</v>
      </c>
      <c r="P46" s="53">
        <v>5444.24</v>
      </c>
      <c r="Q46" s="53"/>
      <c r="R46" s="53"/>
      <c r="S46" s="53">
        <v>6846.9099999999962</v>
      </c>
      <c r="T46" s="53">
        <v>5210.4433333333327</v>
      </c>
      <c r="U46" s="53">
        <v>5210.4433333333327</v>
      </c>
      <c r="V46" s="53">
        <v>5210.4433333333327</v>
      </c>
      <c r="W46" s="53">
        <v>5210.4433333333327</v>
      </c>
      <c r="X46" s="53">
        <v>5210.4433333333327</v>
      </c>
      <c r="Y46" s="53">
        <v>5210.4433333333327</v>
      </c>
      <c r="Z46" s="53">
        <f t="shared" si="0"/>
        <v>0</v>
      </c>
      <c r="AA46" s="53" t="s">
        <v>4394</v>
      </c>
      <c r="AB46" s="53">
        <v>0</v>
      </c>
      <c r="AC46" s="53">
        <v>26052.216666666664</v>
      </c>
      <c r="AD46" s="53">
        <v>5210.4433333333327</v>
      </c>
      <c r="AE46" s="53">
        <v>31262.66</v>
      </c>
      <c r="AF46" s="53">
        <v>0</v>
      </c>
      <c r="AG46" s="8">
        <v>0</v>
      </c>
      <c r="AH46" s="8">
        <v>24415.75</v>
      </c>
      <c r="AI46" s="8"/>
      <c r="AJ46" s="8">
        <v>38109.579999999994</v>
      </c>
      <c r="AK46" s="8">
        <v>62525.33</v>
      </c>
      <c r="AL46" s="1">
        <v>-7.2759576141834259E-12</v>
      </c>
      <c r="AM46" s="53">
        <v>6846.9099999999962</v>
      </c>
      <c r="AN46" s="1">
        <v>0</v>
      </c>
      <c r="AO46" s="349" t="s">
        <v>79</v>
      </c>
      <c r="AR46" s="53">
        <v>5210.4433333333327</v>
      </c>
      <c r="AS46" s="53">
        <v>5210.4433333333327</v>
      </c>
      <c r="AT46" s="53">
        <v>5210.4433333333327</v>
      </c>
      <c r="AU46" s="53">
        <v>5210.4433333333327</v>
      </c>
      <c r="AV46" s="53">
        <v>5210.4433333333327</v>
      </c>
      <c r="AW46" s="53">
        <v>5210.4433333333327</v>
      </c>
      <c r="AX46" s="53">
        <v>5210.4433333333327</v>
      </c>
      <c r="AY46" s="53">
        <v>5210.4433333333327</v>
      </c>
      <c r="AZ46" s="53">
        <v>5210.4433333333327</v>
      </c>
      <c r="BA46" s="53">
        <v>5210.4433333333327</v>
      </c>
      <c r="BB46" s="53">
        <v>5210.4433333333327</v>
      </c>
      <c r="BC46" s="53">
        <v>5210.4433333333327</v>
      </c>
      <c r="BD46" s="53">
        <v>0</v>
      </c>
    </row>
    <row r="47" spans="1:56" x14ac:dyDescent="0.25">
      <c r="A47" s="349" t="s">
        <v>4395</v>
      </c>
      <c r="B47" s="349">
        <v>516500</v>
      </c>
      <c r="C47" s="349">
        <v>156151</v>
      </c>
      <c r="D47" t="s">
        <v>210</v>
      </c>
      <c r="E47" s="349" t="s">
        <v>79</v>
      </c>
      <c r="F47">
        <v>3023522</v>
      </c>
      <c r="G47" t="s">
        <v>4314</v>
      </c>
      <c r="H47">
        <v>10265</v>
      </c>
      <c r="I47">
        <v>4100.3571428571431</v>
      </c>
      <c r="J47" s="420">
        <v>0</v>
      </c>
      <c r="K47" s="53">
        <v>0</v>
      </c>
      <c r="L47" s="53">
        <v>0</v>
      </c>
      <c r="M47" s="53">
        <v>0</v>
      </c>
      <c r="N47" s="53">
        <v>0</v>
      </c>
      <c r="O47" s="53">
        <v>455.6</v>
      </c>
      <c r="P47" s="53">
        <v>455.6</v>
      </c>
      <c r="Q47" s="53"/>
      <c r="R47" s="53"/>
      <c r="S47" s="53">
        <v>1138.9785714285711</v>
      </c>
      <c r="T47" s="53">
        <v>341.69642857142856</v>
      </c>
      <c r="U47" s="53">
        <v>341.69642857142856</v>
      </c>
      <c r="V47" s="53">
        <v>341.69642857142856</v>
      </c>
      <c r="W47" s="53">
        <v>341.69642857142856</v>
      </c>
      <c r="X47" s="53">
        <v>341.69642857142856</v>
      </c>
      <c r="Y47" s="53">
        <v>341.69642857142856</v>
      </c>
      <c r="Z47" s="53">
        <f t="shared" si="0"/>
        <v>0</v>
      </c>
      <c r="AA47" s="53" t="s">
        <v>4396</v>
      </c>
      <c r="AB47" s="53">
        <v>0</v>
      </c>
      <c r="AC47" s="53">
        <v>1708.4821428571427</v>
      </c>
      <c r="AD47" s="53">
        <v>341.69642857142856</v>
      </c>
      <c r="AE47" s="53">
        <v>2050.1785714285711</v>
      </c>
      <c r="AF47" s="53">
        <v>0</v>
      </c>
      <c r="AG47" s="8">
        <v>0</v>
      </c>
      <c r="AH47" s="8">
        <v>911.2</v>
      </c>
      <c r="AI47" s="8"/>
      <c r="AJ47" s="8">
        <v>3189.16</v>
      </c>
      <c r="AK47" s="8">
        <v>4100.3599999999997</v>
      </c>
      <c r="AL47" s="1">
        <v>0</v>
      </c>
      <c r="AM47" s="53">
        <v>1138.9785714285711</v>
      </c>
      <c r="AN47" s="1">
        <v>0</v>
      </c>
      <c r="AO47" s="349" t="s">
        <v>79</v>
      </c>
      <c r="AR47" s="53">
        <v>341.69642857142856</v>
      </c>
      <c r="AS47" s="53">
        <v>341.69642857142856</v>
      </c>
      <c r="AT47" s="53">
        <v>341.69642857142856</v>
      </c>
      <c r="AU47" s="53">
        <v>341.69642857142856</v>
      </c>
      <c r="AV47" s="53">
        <v>341.69642857142856</v>
      </c>
      <c r="AW47" s="53">
        <v>341.69642857142856</v>
      </c>
      <c r="AX47" s="53">
        <v>341.69642857142856</v>
      </c>
      <c r="AY47" s="53">
        <v>341.69642857142856</v>
      </c>
      <c r="AZ47" s="53">
        <v>341.69642857142856</v>
      </c>
      <c r="BA47" s="53">
        <v>341.69642857142856</v>
      </c>
      <c r="BB47" s="53">
        <v>341.69642857142856</v>
      </c>
      <c r="BC47" s="53">
        <v>341.69642857142856</v>
      </c>
      <c r="BD47" s="53">
        <v>0</v>
      </c>
    </row>
    <row r="48" spans="1:56" x14ac:dyDescent="0.25">
      <c r="A48" s="349" t="s">
        <v>4397</v>
      </c>
      <c r="B48" s="349">
        <v>543965</v>
      </c>
      <c r="C48" s="349">
        <v>400050</v>
      </c>
      <c r="D48" t="s">
        <v>211</v>
      </c>
      <c r="F48">
        <v>3022014</v>
      </c>
      <c r="G48" t="s">
        <v>4315</v>
      </c>
      <c r="H48">
        <v>11432</v>
      </c>
      <c r="I48">
        <v>178704</v>
      </c>
      <c r="J48" s="420">
        <v>0</v>
      </c>
      <c r="K48" s="53">
        <v>0</v>
      </c>
      <c r="L48" s="53">
        <v>30547.69</v>
      </c>
      <c r="M48" s="53">
        <v>15273.85</v>
      </c>
      <c r="N48" s="53">
        <v>15273.85</v>
      </c>
      <c r="O48" s="53">
        <v>13067.630000000001</v>
      </c>
      <c r="P48" s="53">
        <v>13067.630000000001</v>
      </c>
      <c r="Q48" s="53"/>
      <c r="R48" s="53">
        <v>-4751.8807692307964</v>
      </c>
      <c r="S48" s="53">
        <v>13746.461538461539</v>
      </c>
      <c r="T48" s="53">
        <v>13746.461538461539</v>
      </c>
      <c r="U48" s="53">
        <v>13746.461538461539</v>
      </c>
      <c r="V48" s="53">
        <v>13746.461538461539</v>
      </c>
      <c r="W48" s="53">
        <v>13746.461538461539</v>
      </c>
      <c r="X48" s="53">
        <v>13746.461538461539</v>
      </c>
      <c r="Y48" s="53">
        <v>13746.461538461539</v>
      </c>
      <c r="Z48" s="53">
        <f t="shared" si="0"/>
        <v>0</v>
      </c>
      <c r="AA48" s="53" t="s">
        <v>4398</v>
      </c>
      <c r="AB48" s="53">
        <v>0</v>
      </c>
      <c r="AC48" s="53">
        <v>82478.76923076922</v>
      </c>
      <c r="AD48" s="53">
        <v>13746.461538461539</v>
      </c>
      <c r="AE48" s="53">
        <v>82478.76923076922</v>
      </c>
      <c r="AF48" s="53">
        <v>0</v>
      </c>
      <c r="AG48" s="8">
        <v>0</v>
      </c>
      <c r="AH48" s="8">
        <v>87230.650000000009</v>
      </c>
      <c r="AI48" s="8"/>
      <c r="AJ48" s="8">
        <v>91473.35</v>
      </c>
      <c r="AK48" s="8">
        <v>178704</v>
      </c>
      <c r="AL48" s="1">
        <v>0</v>
      </c>
      <c r="AM48" s="53">
        <v>8994.5807692307426</v>
      </c>
      <c r="AN48" s="1">
        <v>0</v>
      </c>
      <c r="AO48" s="349" t="s">
        <v>106</v>
      </c>
      <c r="AR48" s="53">
        <v>27492.923076923078</v>
      </c>
      <c r="AS48" s="53">
        <v>13746.461538461539</v>
      </c>
      <c r="AT48" s="53">
        <v>13746.461538461539</v>
      </c>
      <c r="AU48" s="53">
        <v>13746.461538461539</v>
      </c>
      <c r="AV48" s="53">
        <v>13746.461538461539</v>
      </c>
      <c r="AW48" s="53">
        <v>13746.461538461539</v>
      </c>
      <c r="AX48" s="53">
        <v>13746.461538461539</v>
      </c>
      <c r="AY48" s="53">
        <v>13746.461538461539</v>
      </c>
      <c r="AZ48" s="53">
        <v>13746.461538461539</v>
      </c>
      <c r="BA48" s="53">
        <v>13746.461538461539</v>
      </c>
      <c r="BB48" s="53">
        <v>13746.461538461539</v>
      </c>
      <c r="BC48" s="53">
        <v>13746.461538461539</v>
      </c>
      <c r="BD48" s="53">
        <v>0</v>
      </c>
    </row>
    <row r="49" spans="1:56" x14ac:dyDescent="0.25">
      <c r="A49" s="349" t="s">
        <v>4399</v>
      </c>
      <c r="B49" s="349">
        <v>543965</v>
      </c>
      <c r="C49" s="349">
        <v>400050</v>
      </c>
      <c r="D49" t="s">
        <v>211</v>
      </c>
      <c r="F49">
        <v>3022014</v>
      </c>
      <c r="G49" t="s">
        <v>412</v>
      </c>
      <c r="H49">
        <v>11431</v>
      </c>
      <c r="I49">
        <v>112331</v>
      </c>
      <c r="J49" s="420">
        <v>0</v>
      </c>
      <c r="K49" s="53">
        <v>0</v>
      </c>
      <c r="L49" s="53">
        <v>22354.160000000003</v>
      </c>
      <c r="M49" s="53">
        <v>11177.080000000002</v>
      </c>
      <c r="N49" s="53">
        <v>11177.080000000002</v>
      </c>
      <c r="O49" s="53">
        <v>7513.64</v>
      </c>
      <c r="P49" s="53">
        <v>7513.64</v>
      </c>
      <c r="Q49" s="53"/>
      <c r="R49" s="53">
        <v>-7890.5230769230748</v>
      </c>
      <c r="S49" s="53">
        <v>8640.8461538461543</v>
      </c>
      <c r="T49" s="53">
        <v>8640.8461538461543</v>
      </c>
      <c r="U49" s="53">
        <v>8640.8461538461543</v>
      </c>
      <c r="V49" s="53">
        <v>8640.8461538461543</v>
      </c>
      <c r="W49" s="53">
        <v>8640.8461538461543</v>
      </c>
      <c r="X49" s="53">
        <v>8640.8461538461543</v>
      </c>
      <c r="Y49" s="53">
        <v>8640.8461538461543</v>
      </c>
      <c r="Z49" s="53">
        <f t="shared" si="0"/>
        <v>0</v>
      </c>
      <c r="AA49" s="53" t="s">
        <v>4400</v>
      </c>
      <c r="AB49" s="53">
        <v>0</v>
      </c>
      <c r="AC49" s="53">
        <v>51845.076923076929</v>
      </c>
      <c r="AD49" s="53">
        <v>8640.8461538461543</v>
      </c>
      <c r="AE49" s="53">
        <v>51845.076923076929</v>
      </c>
      <c r="AF49" s="53">
        <v>0</v>
      </c>
      <c r="AG49" s="8">
        <v>0</v>
      </c>
      <c r="AH49" s="8">
        <v>59735.600000000006</v>
      </c>
      <c r="AI49" s="8"/>
      <c r="AJ49" s="8">
        <v>52595.4</v>
      </c>
      <c r="AK49" s="8">
        <v>112331</v>
      </c>
      <c r="AL49" s="1">
        <v>0</v>
      </c>
      <c r="AM49" s="53">
        <v>750.3230769230795</v>
      </c>
      <c r="AN49" s="1">
        <v>0</v>
      </c>
      <c r="AO49" s="349" t="s">
        <v>106</v>
      </c>
      <c r="AR49" s="53">
        <v>17281.692307692309</v>
      </c>
      <c r="AS49" s="53">
        <v>8640.8461538461543</v>
      </c>
      <c r="AT49" s="53">
        <v>8640.8461538461543</v>
      </c>
      <c r="AU49" s="53">
        <v>8640.8461538461543</v>
      </c>
      <c r="AV49" s="53">
        <v>8640.8461538461543</v>
      </c>
      <c r="AW49" s="53">
        <v>8640.8461538461543</v>
      </c>
      <c r="AX49" s="53">
        <v>8640.8461538461543</v>
      </c>
      <c r="AY49" s="53">
        <v>8640.8461538461543</v>
      </c>
      <c r="AZ49" s="53">
        <v>8640.8461538461543</v>
      </c>
      <c r="BA49" s="53">
        <v>8640.8461538461543</v>
      </c>
      <c r="BB49" s="53">
        <v>8640.8461538461543</v>
      </c>
      <c r="BC49" s="53">
        <v>8640.8461538461543</v>
      </c>
      <c r="BD49" s="53">
        <v>0</v>
      </c>
    </row>
    <row r="50" spans="1:56" x14ac:dyDescent="0.25">
      <c r="A50" s="349" t="s">
        <v>4401</v>
      </c>
      <c r="B50" s="349">
        <v>543965</v>
      </c>
      <c r="C50" s="349">
        <v>400050</v>
      </c>
      <c r="D50" t="s">
        <v>211</v>
      </c>
      <c r="F50">
        <v>3022014</v>
      </c>
      <c r="G50" t="s">
        <v>4314</v>
      </c>
      <c r="H50">
        <v>10265</v>
      </c>
      <c r="I50">
        <v>2533.9285714285716</v>
      </c>
      <c r="J50" s="420">
        <v>0</v>
      </c>
      <c r="K50" s="53">
        <v>0</v>
      </c>
      <c r="L50" s="53">
        <v>0</v>
      </c>
      <c r="M50" s="53">
        <v>0</v>
      </c>
      <c r="N50" s="53">
        <v>0</v>
      </c>
      <c r="O50" s="53">
        <v>281.55</v>
      </c>
      <c r="P50" s="53">
        <v>281.55</v>
      </c>
      <c r="Q50" s="53"/>
      <c r="R50" s="53">
        <v>606.40549450549463</v>
      </c>
      <c r="S50" s="53">
        <v>194.91758241758245</v>
      </c>
      <c r="T50" s="53">
        <v>194.91758241758245</v>
      </c>
      <c r="U50" s="53">
        <v>194.91758241758245</v>
      </c>
      <c r="V50" s="53">
        <v>194.91758241758245</v>
      </c>
      <c r="W50" s="53">
        <v>194.91758241758245</v>
      </c>
      <c r="X50" s="53">
        <v>194.91758241758245</v>
      </c>
      <c r="Y50" s="53">
        <v>194.91758241758245</v>
      </c>
      <c r="Z50" s="53">
        <f t="shared" si="0"/>
        <v>0</v>
      </c>
      <c r="AA50" s="53" t="s">
        <v>4402</v>
      </c>
      <c r="AB50" s="53">
        <v>0</v>
      </c>
      <c r="AC50" s="53">
        <v>1169.5054945054947</v>
      </c>
      <c r="AD50" s="53">
        <v>194.91758241758245</v>
      </c>
      <c r="AE50" s="53">
        <v>1169.5054945054947</v>
      </c>
      <c r="AF50" s="53">
        <v>0</v>
      </c>
      <c r="AG50" s="8">
        <v>0</v>
      </c>
      <c r="AH50" s="8">
        <v>563.1</v>
      </c>
      <c r="AI50" s="8"/>
      <c r="AJ50" s="8">
        <v>1970.83</v>
      </c>
      <c r="AK50" s="8">
        <v>2533.9299999999998</v>
      </c>
      <c r="AL50" s="1">
        <v>0</v>
      </c>
      <c r="AM50" s="53">
        <v>801.32307692307711</v>
      </c>
      <c r="AN50" s="1">
        <v>0</v>
      </c>
      <c r="AO50" s="349" t="s">
        <v>106</v>
      </c>
      <c r="AR50" s="53">
        <v>389.8351648351649</v>
      </c>
      <c r="AS50" s="53">
        <v>194.91758241758245</v>
      </c>
      <c r="AT50" s="53">
        <v>194.91758241758245</v>
      </c>
      <c r="AU50" s="53">
        <v>194.91758241758245</v>
      </c>
      <c r="AV50" s="53">
        <v>194.91758241758245</v>
      </c>
      <c r="AW50" s="53">
        <v>194.91758241758245</v>
      </c>
      <c r="AX50" s="53">
        <v>194.91758241758245</v>
      </c>
      <c r="AY50" s="53">
        <v>194.91758241758245</v>
      </c>
      <c r="AZ50" s="53">
        <v>194.91758241758245</v>
      </c>
      <c r="BA50" s="53">
        <v>194.91758241758245</v>
      </c>
      <c r="BB50" s="53">
        <v>194.91758241758245</v>
      </c>
      <c r="BC50" s="53">
        <v>194.91758241758245</v>
      </c>
      <c r="BD50" s="53">
        <v>0</v>
      </c>
    </row>
    <row r="51" spans="1:56" x14ac:dyDescent="0.25">
      <c r="A51" s="349" t="s">
        <v>4403</v>
      </c>
      <c r="B51" s="349">
        <v>516500</v>
      </c>
      <c r="C51" s="349">
        <v>140894</v>
      </c>
      <c r="D51" t="s">
        <v>101</v>
      </c>
      <c r="E51" s="349" t="s">
        <v>79</v>
      </c>
      <c r="F51">
        <v>3024215</v>
      </c>
      <c r="G51" t="s">
        <v>412</v>
      </c>
      <c r="H51">
        <v>11442</v>
      </c>
      <c r="I51">
        <v>304872</v>
      </c>
      <c r="J51" s="420">
        <v>0</v>
      </c>
      <c r="K51" s="53">
        <v>0</v>
      </c>
      <c r="L51" s="53">
        <v>26321.840000000004</v>
      </c>
      <c r="M51" s="53">
        <v>26321.840000000004</v>
      </c>
      <c r="N51" s="53">
        <v>26321.840000000004</v>
      </c>
      <c r="O51" s="53">
        <v>25100.730000000003</v>
      </c>
      <c r="P51" s="53">
        <v>25100.730000000003</v>
      </c>
      <c r="Q51" s="53"/>
      <c r="R51" s="53"/>
      <c r="S51" s="53">
        <v>23269.01999999996</v>
      </c>
      <c r="T51" s="53">
        <v>25406</v>
      </c>
      <c r="U51" s="53">
        <v>25406</v>
      </c>
      <c r="V51" s="53">
        <v>25406</v>
      </c>
      <c r="W51" s="53">
        <v>25406</v>
      </c>
      <c r="X51" s="53">
        <v>25406</v>
      </c>
      <c r="Y51" s="53">
        <v>25406</v>
      </c>
      <c r="Z51" s="53">
        <f t="shared" si="0"/>
        <v>0</v>
      </c>
      <c r="AA51" s="53" t="s">
        <v>4404</v>
      </c>
      <c r="AB51" s="53">
        <v>0</v>
      </c>
      <c r="AC51" s="53">
        <v>127030</v>
      </c>
      <c r="AD51" s="53">
        <v>25406</v>
      </c>
      <c r="AE51" s="53">
        <v>152436</v>
      </c>
      <c r="AF51" s="53">
        <v>0</v>
      </c>
      <c r="AG51" s="8">
        <v>0</v>
      </c>
      <c r="AH51" s="8">
        <v>129166.98000000004</v>
      </c>
      <c r="AI51" s="8"/>
      <c r="AJ51" s="8">
        <v>175705.02000000002</v>
      </c>
      <c r="AK51" s="8">
        <v>304872</v>
      </c>
      <c r="AL51" s="1">
        <v>5.8207660913467407E-11</v>
      </c>
      <c r="AM51" s="53">
        <v>23269.01999999996</v>
      </c>
      <c r="AN51" s="1">
        <v>0</v>
      </c>
      <c r="AO51" s="349" t="s">
        <v>79</v>
      </c>
      <c r="AR51" s="53">
        <v>25406</v>
      </c>
      <c r="AS51" s="53">
        <v>25406</v>
      </c>
      <c r="AT51" s="53">
        <v>25406</v>
      </c>
      <c r="AU51" s="53">
        <v>25406</v>
      </c>
      <c r="AV51" s="53">
        <v>25406</v>
      </c>
      <c r="AW51" s="53">
        <v>25406</v>
      </c>
      <c r="AX51" s="53">
        <v>25406</v>
      </c>
      <c r="AY51" s="53">
        <v>25406</v>
      </c>
      <c r="AZ51" s="53">
        <v>25406</v>
      </c>
      <c r="BA51" s="53">
        <v>25406</v>
      </c>
      <c r="BB51" s="53">
        <v>25406</v>
      </c>
      <c r="BC51" s="53">
        <v>25406</v>
      </c>
      <c r="BD51" s="53">
        <v>0</v>
      </c>
    </row>
    <row r="52" spans="1:56" x14ac:dyDescent="0.25">
      <c r="A52" s="349" t="s">
        <v>4405</v>
      </c>
      <c r="B52" s="349">
        <v>543965</v>
      </c>
      <c r="C52" s="349">
        <v>400059</v>
      </c>
      <c r="D52" t="s">
        <v>212</v>
      </c>
      <c r="F52">
        <v>3022015</v>
      </c>
      <c r="G52" t="s">
        <v>4315</v>
      </c>
      <c r="H52">
        <v>11432</v>
      </c>
      <c r="I52">
        <v>107058.84</v>
      </c>
      <c r="J52" s="420">
        <v>78980.3</v>
      </c>
      <c r="K52" s="53">
        <v>13937.7</v>
      </c>
      <c r="L52" s="53">
        <v>0</v>
      </c>
      <c r="M52" s="53">
        <v>0</v>
      </c>
      <c r="N52" s="53">
        <v>0</v>
      </c>
      <c r="O52" s="53">
        <v>1571.21</v>
      </c>
      <c r="P52" s="53">
        <v>1571.21</v>
      </c>
      <c r="Q52" s="53"/>
      <c r="R52" s="53">
        <v>32331.652307692304</v>
      </c>
      <c r="S52" s="53">
        <v>8235.295384615385</v>
      </c>
      <c r="T52" s="53">
        <v>8235.295384615385</v>
      </c>
      <c r="U52" s="53">
        <v>8235.295384615385</v>
      </c>
      <c r="V52" s="53">
        <v>8235.295384615385</v>
      </c>
      <c r="W52" s="53">
        <v>8235.295384615385</v>
      </c>
      <c r="X52" s="53">
        <v>8235.295384615385</v>
      </c>
      <c r="Y52" s="53">
        <v>8235.295384615385</v>
      </c>
      <c r="Z52" s="53">
        <f t="shared" si="0"/>
        <v>0</v>
      </c>
      <c r="AA52" s="53" t="s">
        <v>4406</v>
      </c>
      <c r="AB52" s="53">
        <v>78980.3</v>
      </c>
      <c r="AC52" s="53">
        <v>49411.772307692307</v>
      </c>
      <c r="AD52" s="53">
        <v>8235.295384615385</v>
      </c>
      <c r="AE52" s="53">
        <v>49411.772307692307</v>
      </c>
      <c r="AF52" s="53">
        <v>0</v>
      </c>
      <c r="AG52" s="8">
        <v>78980.3</v>
      </c>
      <c r="AH52" s="8">
        <v>17080.12</v>
      </c>
      <c r="AI52" s="8"/>
      <c r="AJ52" s="8">
        <v>10998.41</v>
      </c>
      <c r="AK52" s="8">
        <v>107058.83</v>
      </c>
      <c r="AL52" s="1">
        <v>0</v>
      </c>
      <c r="AM52" s="53">
        <v>40566.947692307687</v>
      </c>
      <c r="AN52" s="1">
        <v>0</v>
      </c>
      <c r="AO52" s="349" t="s">
        <v>48</v>
      </c>
      <c r="AR52" s="53">
        <v>16470.59076923077</v>
      </c>
      <c r="AS52" s="53">
        <v>8235.295384615385</v>
      </c>
      <c r="AT52" s="53">
        <v>8235.295384615385</v>
      </c>
      <c r="AU52" s="53">
        <v>8235.295384615385</v>
      </c>
      <c r="AV52" s="53">
        <v>8235.295384615385</v>
      </c>
      <c r="AW52" s="53">
        <v>8235.295384615385</v>
      </c>
      <c r="AX52" s="53">
        <v>8235.295384615385</v>
      </c>
      <c r="AY52" s="53">
        <v>8235.295384615385</v>
      </c>
      <c r="AZ52" s="53">
        <v>8235.295384615385</v>
      </c>
      <c r="BA52" s="53">
        <v>8235.295384615385</v>
      </c>
      <c r="BB52" s="53">
        <v>8235.295384615385</v>
      </c>
      <c r="BC52" s="53">
        <v>8235.295384615385</v>
      </c>
      <c r="BD52" s="53">
        <v>0</v>
      </c>
    </row>
    <row r="53" spans="1:56" x14ac:dyDescent="0.25">
      <c r="A53" s="349" t="s">
        <v>4407</v>
      </c>
      <c r="B53" s="349">
        <v>543965</v>
      </c>
      <c r="C53" s="349">
        <v>400059</v>
      </c>
      <c r="D53" t="s">
        <v>212</v>
      </c>
      <c r="F53">
        <v>3022015</v>
      </c>
      <c r="G53" t="s">
        <v>412</v>
      </c>
      <c r="H53">
        <v>11431</v>
      </c>
      <c r="I53">
        <v>34863.58</v>
      </c>
      <c r="J53" s="420">
        <v>25599.45</v>
      </c>
      <c r="K53" s="53">
        <v>4517.55</v>
      </c>
      <c r="L53" s="53">
        <v>0</v>
      </c>
      <c r="M53" s="53">
        <v>0</v>
      </c>
      <c r="N53" s="53">
        <v>0</v>
      </c>
      <c r="O53" s="53">
        <v>527.4</v>
      </c>
      <c r="P53" s="53">
        <v>527.4</v>
      </c>
      <c r="Q53" s="53"/>
      <c r="R53" s="53">
        <v>10518.533076923082</v>
      </c>
      <c r="S53" s="53">
        <v>2681.8138461538465</v>
      </c>
      <c r="T53" s="53">
        <v>2681.8138461538465</v>
      </c>
      <c r="U53" s="53">
        <v>2681.8138461538465</v>
      </c>
      <c r="V53" s="53">
        <v>2681.8138461538465</v>
      </c>
      <c r="W53" s="53">
        <v>2681.8138461538465</v>
      </c>
      <c r="X53" s="53">
        <v>2681.8138461538465</v>
      </c>
      <c r="Y53" s="53">
        <v>2681.8138461538465</v>
      </c>
      <c r="Z53" s="53">
        <f t="shared" si="0"/>
        <v>0</v>
      </c>
      <c r="AA53" s="53" t="s">
        <v>4408</v>
      </c>
      <c r="AB53" s="53">
        <v>25599.45</v>
      </c>
      <c r="AC53" s="53">
        <v>16090.883076923081</v>
      </c>
      <c r="AD53" s="53">
        <v>2681.8138461538465</v>
      </c>
      <c r="AE53" s="53">
        <v>16090.883076923081</v>
      </c>
      <c r="AF53" s="53">
        <v>0</v>
      </c>
      <c r="AG53" s="8">
        <v>25599.45</v>
      </c>
      <c r="AH53" s="8">
        <v>5572.3499999999995</v>
      </c>
      <c r="AI53" s="8"/>
      <c r="AJ53" s="8">
        <v>3691.78</v>
      </c>
      <c r="AK53" s="8">
        <v>34863.58</v>
      </c>
      <c r="AL53" s="1">
        <v>0</v>
      </c>
      <c r="AM53" s="53">
        <v>13200.34692307693</v>
      </c>
      <c r="AN53" s="1">
        <v>0</v>
      </c>
      <c r="AO53" s="349" t="s">
        <v>48</v>
      </c>
      <c r="AR53" s="53">
        <v>5363.627692307693</v>
      </c>
      <c r="AS53" s="53">
        <v>2681.8138461538465</v>
      </c>
      <c r="AT53" s="53">
        <v>2681.8138461538465</v>
      </c>
      <c r="AU53" s="53">
        <v>2681.8138461538465</v>
      </c>
      <c r="AV53" s="53">
        <v>2681.8138461538465</v>
      </c>
      <c r="AW53" s="53">
        <v>2681.8138461538465</v>
      </c>
      <c r="AX53" s="53">
        <v>2681.8138461538465</v>
      </c>
      <c r="AY53" s="53">
        <v>2681.8138461538465</v>
      </c>
      <c r="AZ53" s="53">
        <v>2681.8138461538465</v>
      </c>
      <c r="BA53" s="53">
        <v>2681.8138461538465</v>
      </c>
      <c r="BB53" s="53">
        <v>2681.8138461538465</v>
      </c>
      <c r="BC53" s="53">
        <v>2681.8138461538465</v>
      </c>
      <c r="BD53" s="53">
        <v>0</v>
      </c>
    </row>
    <row r="54" spans="1:56" x14ac:dyDescent="0.25">
      <c r="A54" s="349" t="s">
        <v>4409</v>
      </c>
      <c r="B54" s="349">
        <v>543965</v>
      </c>
      <c r="C54" s="349">
        <v>400059</v>
      </c>
      <c r="D54" t="s">
        <v>212</v>
      </c>
      <c r="F54">
        <v>3022015</v>
      </c>
      <c r="G54" t="s">
        <v>4314</v>
      </c>
      <c r="H54">
        <v>10265</v>
      </c>
      <c r="I54">
        <v>4594.495687203791</v>
      </c>
      <c r="J54" s="420">
        <v>0</v>
      </c>
      <c r="K54" s="53">
        <v>0</v>
      </c>
      <c r="L54" s="53">
        <v>0</v>
      </c>
      <c r="M54" s="53">
        <v>0</v>
      </c>
      <c r="N54" s="53">
        <v>0</v>
      </c>
      <c r="O54" s="53">
        <v>510.5</v>
      </c>
      <c r="P54" s="53">
        <v>510.5</v>
      </c>
      <c r="Q54" s="53"/>
      <c r="R54" s="53">
        <v>1099.5364710171343</v>
      </c>
      <c r="S54" s="53">
        <v>353.42274516952239</v>
      </c>
      <c r="T54" s="53">
        <v>353.42274516952239</v>
      </c>
      <c r="U54" s="53">
        <v>353.42274516952239</v>
      </c>
      <c r="V54" s="53">
        <v>353.42274516952239</v>
      </c>
      <c r="W54" s="53">
        <v>353.42274516952239</v>
      </c>
      <c r="X54" s="53">
        <v>353.42274516952239</v>
      </c>
      <c r="Y54" s="53">
        <v>353.42274516952239</v>
      </c>
      <c r="Z54" s="53">
        <f t="shared" si="0"/>
        <v>0</v>
      </c>
      <c r="AA54" s="53" t="s">
        <v>4410</v>
      </c>
      <c r="AB54" s="53">
        <v>0</v>
      </c>
      <c r="AC54" s="53">
        <v>2120.5364710171343</v>
      </c>
      <c r="AD54" s="53">
        <v>353.42274516952239</v>
      </c>
      <c r="AE54" s="53">
        <v>2120.5364710171343</v>
      </c>
      <c r="AF54" s="53">
        <v>0</v>
      </c>
      <c r="AG54" s="8">
        <v>0</v>
      </c>
      <c r="AH54" s="8">
        <v>1021</v>
      </c>
      <c r="AI54" s="8"/>
      <c r="AJ54" s="8">
        <v>3573.5</v>
      </c>
      <c r="AK54" s="8">
        <v>4594.5</v>
      </c>
      <c r="AL54" s="1">
        <v>0</v>
      </c>
      <c r="AM54" s="53">
        <v>1452.9592161866567</v>
      </c>
      <c r="AN54" s="1">
        <v>0</v>
      </c>
      <c r="AO54" s="349" t="s">
        <v>48</v>
      </c>
      <c r="AR54" s="53">
        <v>706.84549033904477</v>
      </c>
      <c r="AS54" s="53">
        <v>353.42274516952239</v>
      </c>
      <c r="AT54" s="53">
        <v>353.42274516952239</v>
      </c>
      <c r="AU54" s="53">
        <v>353.42274516952239</v>
      </c>
      <c r="AV54" s="53">
        <v>353.42274516952239</v>
      </c>
      <c r="AW54" s="53">
        <v>353.42274516952239</v>
      </c>
      <c r="AX54" s="53">
        <v>353.42274516952239</v>
      </c>
      <c r="AY54" s="53">
        <v>353.42274516952239</v>
      </c>
      <c r="AZ54" s="53">
        <v>353.42274516952239</v>
      </c>
      <c r="BA54" s="53">
        <v>353.42274516952239</v>
      </c>
      <c r="BB54" s="53">
        <v>353.42274516952239</v>
      </c>
      <c r="BC54" s="53">
        <v>353.42274516952239</v>
      </c>
      <c r="BD54" s="53">
        <v>0</v>
      </c>
    </row>
    <row r="55" spans="1:56" x14ac:dyDescent="0.25">
      <c r="A55" s="349" t="s">
        <v>4411</v>
      </c>
      <c r="B55" s="349">
        <v>516500</v>
      </c>
      <c r="C55" s="349">
        <v>148020</v>
      </c>
      <c r="D55" t="s">
        <v>102</v>
      </c>
      <c r="E55" s="349" t="s">
        <v>79</v>
      </c>
      <c r="F55">
        <v>3024210</v>
      </c>
      <c r="G55" t="s">
        <v>412</v>
      </c>
      <c r="H55">
        <v>11442</v>
      </c>
      <c r="I55">
        <v>98911</v>
      </c>
      <c r="J55" s="420">
        <v>0</v>
      </c>
      <c r="K55" s="53">
        <v>0</v>
      </c>
      <c r="L55" s="53">
        <v>9396.17</v>
      </c>
      <c r="M55" s="53">
        <v>9396.17</v>
      </c>
      <c r="N55" s="53">
        <v>9396.17</v>
      </c>
      <c r="O55" s="53">
        <v>7858.0599999999995</v>
      </c>
      <c r="P55" s="53">
        <v>7858.0599999999995</v>
      </c>
      <c r="Q55" s="53"/>
      <c r="R55" s="53"/>
      <c r="S55" s="53">
        <v>5550.8699999999881</v>
      </c>
      <c r="T55" s="53">
        <v>8242.5833333333321</v>
      </c>
      <c r="U55" s="53">
        <v>8242.5833333333321</v>
      </c>
      <c r="V55" s="53">
        <v>8242.5833333333321</v>
      </c>
      <c r="W55" s="53">
        <v>8242.5833333333321</v>
      </c>
      <c r="X55" s="53">
        <v>8242.5833333333321</v>
      </c>
      <c r="Y55" s="53">
        <v>8242.5833333333321</v>
      </c>
      <c r="Z55" s="53">
        <f t="shared" si="0"/>
        <v>0</v>
      </c>
      <c r="AA55" s="53" t="s">
        <v>4412</v>
      </c>
      <c r="AB55" s="53">
        <v>0</v>
      </c>
      <c r="AC55" s="53">
        <v>41212.916666666657</v>
      </c>
      <c r="AD55" s="53">
        <v>8242.5833333333321</v>
      </c>
      <c r="AE55" s="53">
        <v>49455.499999999985</v>
      </c>
      <c r="AF55" s="53">
        <v>0</v>
      </c>
      <c r="AG55" s="8">
        <v>0</v>
      </c>
      <c r="AH55" s="8">
        <v>43904.63</v>
      </c>
      <c r="AI55" s="8"/>
      <c r="AJ55" s="8">
        <v>55006.369999999995</v>
      </c>
      <c r="AK55" s="8">
        <v>98911</v>
      </c>
      <c r="AL55" s="1">
        <v>0</v>
      </c>
      <c r="AM55" s="53">
        <v>5550.8699999999881</v>
      </c>
      <c r="AN55" s="1">
        <v>0</v>
      </c>
      <c r="AO55" s="349" t="s">
        <v>79</v>
      </c>
      <c r="AR55" s="53">
        <v>8242.5833333333321</v>
      </c>
      <c r="AS55" s="53">
        <v>8242.5833333333321</v>
      </c>
      <c r="AT55" s="53">
        <v>8242.5833333333321</v>
      </c>
      <c r="AU55" s="53">
        <v>8242.5833333333321</v>
      </c>
      <c r="AV55" s="53">
        <v>8242.5833333333321</v>
      </c>
      <c r="AW55" s="53">
        <v>8242.5833333333321</v>
      </c>
      <c r="AX55" s="53">
        <v>8242.5833333333321</v>
      </c>
      <c r="AY55" s="53">
        <v>8242.5833333333321</v>
      </c>
      <c r="AZ55" s="53">
        <v>8242.5833333333321</v>
      </c>
      <c r="BA55" s="53">
        <v>8242.5833333333321</v>
      </c>
      <c r="BB55" s="53">
        <v>8242.5833333333321</v>
      </c>
      <c r="BC55" s="53">
        <v>8242.5833333333321</v>
      </c>
      <c r="BD55" s="53">
        <v>0</v>
      </c>
    </row>
    <row r="56" spans="1:56" x14ac:dyDescent="0.25">
      <c r="A56" s="349" t="s">
        <v>4413</v>
      </c>
      <c r="B56" s="349">
        <v>543965</v>
      </c>
      <c r="C56" s="349">
        <v>400049</v>
      </c>
      <c r="D56" t="s">
        <v>213</v>
      </c>
      <c r="F56">
        <v>3022016</v>
      </c>
      <c r="G56" t="s">
        <v>412</v>
      </c>
      <c r="H56">
        <v>11431</v>
      </c>
      <c r="I56">
        <v>69917.83</v>
      </c>
      <c r="J56" s="420">
        <v>49131.7</v>
      </c>
      <c r="K56" s="53">
        <v>8670.2999999999993</v>
      </c>
      <c r="L56" s="53">
        <v>0</v>
      </c>
      <c r="M56" s="53">
        <v>0</v>
      </c>
      <c r="N56" s="53">
        <v>0</v>
      </c>
      <c r="O56" s="53">
        <v>1346.21</v>
      </c>
      <c r="P56" s="53">
        <v>1346.21</v>
      </c>
      <c r="Q56" s="53"/>
      <c r="R56" s="53">
        <v>20907.0476923077</v>
      </c>
      <c r="S56" s="53">
        <v>5378.294615384616</v>
      </c>
      <c r="T56" s="53">
        <v>5378.294615384616</v>
      </c>
      <c r="U56" s="53">
        <v>5378.294615384616</v>
      </c>
      <c r="V56" s="53">
        <v>5378.294615384616</v>
      </c>
      <c r="W56" s="53">
        <v>5378.294615384616</v>
      </c>
      <c r="X56" s="53">
        <v>5378.294615384616</v>
      </c>
      <c r="Y56" s="53">
        <v>5378.294615384616</v>
      </c>
      <c r="Z56" s="53">
        <f t="shared" si="0"/>
        <v>0</v>
      </c>
      <c r="AA56" s="53" t="s">
        <v>4414</v>
      </c>
      <c r="AB56" s="53">
        <v>49131.7</v>
      </c>
      <c r="AC56" s="53">
        <v>32269.767692307698</v>
      </c>
      <c r="AD56" s="53">
        <v>5378.294615384616</v>
      </c>
      <c r="AE56" s="53">
        <v>32269.767692307698</v>
      </c>
      <c r="AF56" s="53">
        <v>0</v>
      </c>
      <c r="AG56" s="8">
        <v>49131.7</v>
      </c>
      <c r="AH56" s="8">
        <v>11362.719999999998</v>
      </c>
      <c r="AI56" s="8"/>
      <c r="AJ56" s="8">
        <v>9423.41</v>
      </c>
      <c r="AK56" s="8">
        <v>69917.83</v>
      </c>
      <c r="AL56" s="1">
        <v>0</v>
      </c>
      <c r="AM56" s="53">
        <v>26285.342307692317</v>
      </c>
      <c r="AN56" s="1">
        <v>0</v>
      </c>
      <c r="AO56" s="349" t="s">
        <v>48</v>
      </c>
      <c r="AR56" s="53">
        <v>10756.589230769232</v>
      </c>
      <c r="AS56" s="53">
        <v>5378.294615384616</v>
      </c>
      <c r="AT56" s="53">
        <v>5378.294615384616</v>
      </c>
      <c r="AU56" s="53">
        <v>5378.294615384616</v>
      </c>
      <c r="AV56" s="53">
        <v>5378.294615384616</v>
      </c>
      <c r="AW56" s="53">
        <v>5378.294615384616</v>
      </c>
      <c r="AX56" s="53">
        <v>5378.294615384616</v>
      </c>
      <c r="AY56" s="53">
        <v>5378.294615384616</v>
      </c>
      <c r="AZ56" s="53">
        <v>5378.294615384616</v>
      </c>
      <c r="BA56" s="53">
        <v>5378.294615384616</v>
      </c>
      <c r="BB56" s="53">
        <v>5378.294615384616</v>
      </c>
      <c r="BC56" s="53">
        <v>5378.294615384616</v>
      </c>
      <c r="BD56" s="53">
        <v>0</v>
      </c>
    </row>
    <row r="57" spans="1:56" x14ac:dyDescent="0.25">
      <c r="A57" s="349" t="s">
        <v>4415</v>
      </c>
      <c r="B57" s="349">
        <v>543965</v>
      </c>
      <c r="C57" s="349">
        <v>400080</v>
      </c>
      <c r="D57" t="s">
        <v>214</v>
      </c>
      <c r="F57">
        <v>3022017</v>
      </c>
      <c r="G57" t="s">
        <v>412</v>
      </c>
      <c r="H57">
        <v>11431</v>
      </c>
      <c r="I57">
        <v>31473.17</v>
      </c>
      <c r="J57" s="420">
        <v>41500.400000000001</v>
      </c>
      <c r="K57" s="53">
        <v>7323.6</v>
      </c>
      <c r="L57" s="53">
        <v>0</v>
      </c>
      <c r="M57" s="53">
        <v>0</v>
      </c>
      <c r="N57" s="53">
        <v>0</v>
      </c>
      <c r="O57" s="53">
        <v>-1927.8600000000001</v>
      </c>
      <c r="P57" s="53">
        <v>-1927.8600000000001</v>
      </c>
      <c r="Q57" s="53"/>
      <c r="R57" s="53">
        <v>11058.198461538461</v>
      </c>
      <c r="S57" s="53">
        <v>2421.0130769230768</v>
      </c>
      <c r="T57" s="53">
        <v>2421.0130769230768</v>
      </c>
      <c r="U57" s="53">
        <v>2421.0130769230768</v>
      </c>
      <c r="V57" s="53">
        <v>2421.0130769230768</v>
      </c>
      <c r="W57" s="53">
        <v>2421.0130769230768</v>
      </c>
      <c r="X57" s="53">
        <v>2421.0130769230768</v>
      </c>
      <c r="Y57" s="53">
        <v>2421.0130769230768</v>
      </c>
      <c r="Z57" s="53">
        <f t="shared" si="0"/>
        <v>0</v>
      </c>
      <c r="AA57" s="53" t="s">
        <v>4416</v>
      </c>
      <c r="AB57" s="53">
        <v>41500.400000000001</v>
      </c>
      <c r="AC57" s="53">
        <v>14526.07846153846</v>
      </c>
      <c r="AD57" s="53">
        <v>2421.0130769230768</v>
      </c>
      <c r="AE57" s="53">
        <v>14526.07846153846</v>
      </c>
      <c r="AF57" s="53">
        <v>0</v>
      </c>
      <c r="AG57" s="8">
        <v>41500.400000000001</v>
      </c>
      <c r="AH57" s="8">
        <v>3467.8799999999997</v>
      </c>
      <c r="AI57" s="8"/>
      <c r="AJ57" s="8">
        <v>-13495.110000000002</v>
      </c>
      <c r="AK57" s="8">
        <v>31473.17</v>
      </c>
      <c r="AL57" s="1">
        <v>0</v>
      </c>
      <c r="AM57" s="53">
        <v>13479.211538461537</v>
      </c>
      <c r="AN57" s="1">
        <v>0</v>
      </c>
      <c r="AO57" s="349" t="s">
        <v>48</v>
      </c>
      <c r="AR57" s="53">
        <v>4842.0261538461536</v>
      </c>
      <c r="AS57" s="53">
        <v>2421.0130769230768</v>
      </c>
      <c r="AT57" s="53">
        <v>2421.0130769230768</v>
      </c>
      <c r="AU57" s="53">
        <v>2421.0130769230768</v>
      </c>
      <c r="AV57" s="53">
        <v>2421.0130769230768</v>
      </c>
      <c r="AW57" s="53">
        <v>2421.0130769230768</v>
      </c>
      <c r="AX57" s="53">
        <v>2421.0130769230768</v>
      </c>
      <c r="AY57" s="53">
        <v>2421.0130769230768</v>
      </c>
      <c r="AZ57" s="53">
        <v>2421.0130769230768</v>
      </c>
      <c r="BA57" s="53">
        <v>2421.0130769230768</v>
      </c>
      <c r="BB57" s="53">
        <v>2421.0130769230768</v>
      </c>
      <c r="BC57" s="53">
        <v>2421.0130769230768</v>
      </c>
      <c r="BD57" s="53">
        <v>0</v>
      </c>
    </row>
    <row r="58" spans="1:56" x14ac:dyDescent="0.25">
      <c r="A58" s="349" t="s">
        <v>4417</v>
      </c>
      <c r="B58" s="349">
        <v>543965</v>
      </c>
      <c r="C58" s="349">
        <v>400105</v>
      </c>
      <c r="D58" t="s">
        <v>215</v>
      </c>
      <c r="F58">
        <v>3022073</v>
      </c>
      <c r="G58" t="s">
        <v>412</v>
      </c>
      <c r="H58">
        <v>11431</v>
      </c>
      <c r="I58">
        <v>244633</v>
      </c>
      <c r="J58" s="420">
        <v>0</v>
      </c>
      <c r="K58" s="53">
        <v>0</v>
      </c>
      <c r="L58" s="53">
        <v>41017.54</v>
      </c>
      <c r="M58" s="53">
        <v>20508.77</v>
      </c>
      <c r="N58" s="53">
        <v>20508.77</v>
      </c>
      <c r="O58" s="53">
        <v>18066.440000000002</v>
      </c>
      <c r="P58" s="53">
        <v>18066.440000000002</v>
      </c>
      <c r="Q58" s="53"/>
      <c r="R58" s="53">
        <v>-5260.4215384615236</v>
      </c>
      <c r="S58" s="53">
        <v>18817.923076923078</v>
      </c>
      <c r="T58" s="53">
        <v>18817.923076923078</v>
      </c>
      <c r="U58" s="53">
        <v>18817.923076923078</v>
      </c>
      <c r="V58" s="53">
        <v>18817.923076923078</v>
      </c>
      <c r="W58" s="53">
        <v>18817.923076923078</v>
      </c>
      <c r="X58" s="53">
        <v>18817.923076923078</v>
      </c>
      <c r="Y58" s="53">
        <v>18817.923076923078</v>
      </c>
      <c r="Z58" s="53">
        <f t="shared" si="0"/>
        <v>0</v>
      </c>
      <c r="AA58" s="53" t="s">
        <v>4418</v>
      </c>
      <c r="AB58" s="53">
        <v>0</v>
      </c>
      <c r="AC58" s="53">
        <v>112907.53846153848</v>
      </c>
      <c r="AD58" s="53">
        <v>18817.923076923078</v>
      </c>
      <c r="AE58" s="53">
        <v>112907.53846153848</v>
      </c>
      <c r="AF58" s="53">
        <v>0</v>
      </c>
      <c r="AG58" s="8">
        <v>0</v>
      </c>
      <c r="AH58" s="8">
        <v>118167.96</v>
      </c>
      <c r="AI58" s="8"/>
      <c r="AJ58" s="8">
        <v>126465.04000000001</v>
      </c>
      <c r="AK58" s="8">
        <v>244633</v>
      </c>
      <c r="AL58" s="1">
        <v>0</v>
      </c>
      <c r="AM58" s="53">
        <v>13557.501538461554</v>
      </c>
      <c r="AN58" s="1">
        <v>0</v>
      </c>
      <c r="AO58" s="349" t="s">
        <v>106</v>
      </c>
      <c r="AR58" s="53">
        <v>37635.846153846156</v>
      </c>
      <c r="AS58" s="53">
        <v>18817.923076923078</v>
      </c>
      <c r="AT58" s="53">
        <v>18817.923076923078</v>
      </c>
      <c r="AU58" s="53">
        <v>18817.923076923078</v>
      </c>
      <c r="AV58" s="53">
        <v>18817.923076923078</v>
      </c>
      <c r="AW58" s="53">
        <v>18817.923076923078</v>
      </c>
      <c r="AX58" s="53">
        <v>18817.923076923078</v>
      </c>
      <c r="AY58" s="53">
        <v>18817.923076923078</v>
      </c>
      <c r="AZ58" s="53">
        <v>18817.923076923078</v>
      </c>
      <c r="BA58" s="53">
        <v>18817.923076923078</v>
      </c>
      <c r="BB58" s="53">
        <v>18817.923076923078</v>
      </c>
      <c r="BC58" s="53">
        <v>18817.923076923078</v>
      </c>
      <c r="BD58" s="53">
        <v>0</v>
      </c>
    </row>
    <row r="59" spans="1:56" x14ac:dyDescent="0.25">
      <c r="A59" s="349" t="s">
        <v>4419</v>
      </c>
      <c r="B59" s="349">
        <v>543965</v>
      </c>
      <c r="C59" s="349">
        <v>400036</v>
      </c>
      <c r="D59" t="s">
        <v>216</v>
      </c>
      <c r="F59">
        <v>3022019</v>
      </c>
      <c r="G59" t="s">
        <v>412</v>
      </c>
      <c r="H59">
        <v>11431</v>
      </c>
      <c r="I59">
        <v>17322.080000000002</v>
      </c>
      <c r="J59" s="420">
        <v>23174.400000000001</v>
      </c>
      <c r="K59" s="53">
        <v>4089.6</v>
      </c>
      <c r="L59" s="53">
        <v>0</v>
      </c>
      <c r="M59" s="53">
        <v>0</v>
      </c>
      <c r="N59" s="53">
        <v>0</v>
      </c>
      <c r="O59" s="53">
        <v>-1104.6499999999999</v>
      </c>
      <c r="P59" s="53">
        <v>-1104.6499999999999</v>
      </c>
      <c r="Q59" s="53"/>
      <c r="R59" s="53">
        <v>6114.5061538461541</v>
      </c>
      <c r="S59" s="53">
        <v>1332.4676923076925</v>
      </c>
      <c r="T59" s="53">
        <v>1332.4676923076925</v>
      </c>
      <c r="U59" s="53">
        <v>1332.4676923076925</v>
      </c>
      <c r="V59" s="53">
        <v>1332.4676923076925</v>
      </c>
      <c r="W59" s="53">
        <v>1332.4676923076925</v>
      </c>
      <c r="X59" s="53">
        <v>1332.4676923076925</v>
      </c>
      <c r="Y59" s="53">
        <v>1332.4676923076925</v>
      </c>
      <c r="Z59" s="53">
        <f t="shared" si="0"/>
        <v>0</v>
      </c>
      <c r="AA59" s="53" t="s">
        <v>4420</v>
      </c>
      <c r="AB59" s="53">
        <v>23174.400000000001</v>
      </c>
      <c r="AC59" s="53">
        <v>7994.8061538461543</v>
      </c>
      <c r="AD59" s="53">
        <v>1332.4676923076925</v>
      </c>
      <c r="AE59" s="53">
        <v>7994.8061538461543</v>
      </c>
      <c r="AF59" s="53">
        <v>0</v>
      </c>
      <c r="AG59" s="8">
        <v>23174.400000000001</v>
      </c>
      <c r="AH59" s="8">
        <v>1880.3</v>
      </c>
      <c r="AI59" s="8"/>
      <c r="AJ59" s="8">
        <v>-7732.6099999999988</v>
      </c>
      <c r="AK59" s="8">
        <v>17322.089999999997</v>
      </c>
      <c r="AL59" s="1">
        <v>7.2759576141834259E-12</v>
      </c>
      <c r="AM59" s="53">
        <v>7446.9738461538464</v>
      </c>
      <c r="AN59" s="1">
        <v>0</v>
      </c>
      <c r="AO59" s="349" t="s">
        <v>48</v>
      </c>
      <c r="AR59" s="53">
        <v>2664.9353846153849</v>
      </c>
      <c r="AS59" s="53">
        <v>1332.4676923076925</v>
      </c>
      <c r="AT59" s="53">
        <v>1332.4676923076925</v>
      </c>
      <c r="AU59" s="53">
        <v>1332.4676923076925</v>
      </c>
      <c r="AV59" s="53">
        <v>1332.4676923076925</v>
      </c>
      <c r="AW59" s="53">
        <v>1332.4676923076925</v>
      </c>
      <c r="AX59" s="53">
        <v>1332.4676923076925</v>
      </c>
      <c r="AY59" s="53">
        <v>1332.4676923076925</v>
      </c>
      <c r="AZ59" s="53">
        <v>1332.4676923076925</v>
      </c>
      <c r="BA59" s="53">
        <v>1332.4676923076925</v>
      </c>
      <c r="BB59" s="53">
        <v>1332.4676923076925</v>
      </c>
      <c r="BC59" s="53">
        <v>1332.4676923076925</v>
      </c>
      <c r="BD59" s="53">
        <v>0</v>
      </c>
    </row>
    <row r="60" spans="1:56" x14ac:dyDescent="0.25">
      <c r="A60" s="349" t="s">
        <v>4421</v>
      </c>
      <c r="B60" s="349">
        <v>543965</v>
      </c>
      <c r="C60" s="349">
        <v>400036</v>
      </c>
      <c r="D60" t="s">
        <v>216</v>
      </c>
      <c r="F60">
        <v>3022019</v>
      </c>
      <c r="G60" t="s">
        <v>4314</v>
      </c>
      <c r="H60">
        <v>10265</v>
      </c>
      <c r="I60">
        <v>4468.9285714285706</v>
      </c>
      <c r="J60" s="420">
        <v>0</v>
      </c>
      <c r="K60" s="53">
        <v>0</v>
      </c>
      <c r="L60" s="53">
        <v>0</v>
      </c>
      <c r="M60" s="53">
        <v>0</v>
      </c>
      <c r="N60" s="53">
        <v>0</v>
      </c>
      <c r="O60" s="53">
        <v>496.55</v>
      </c>
      <c r="P60" s="53">
        <v>496.55</v>
      </c>
      <c r="Q60" s="53"/>
      <c r="R60" s="53">
        <v>1069.4824175824172</v>
      </c>
      <c r="S60" s="53">
        <v>343.76373626373623</v>
      </c>
      <c r="T60" s="53">
        <v>343.76373626373623</v>
      </c>
      <c r="U60" s="53">
        <v>343.76373626373623</v>
      </c>
      <c r="V60" s="53">
        <v>343.76373626373623</v>
      </c>
      <c r="W60" s="53">
        <v>343.76373626373623</v>
      </c>
      <c r="X60" s="53">
        <v>343.76373626373623</v>
      </c>
      <c r="Y60" s="53">
        <v>343.76373626373623</v>
      </c>
      <c r="Z60" s="53">
        <f t="shared" si="0"/>
        <v>0</v>
      </c>
      <c r="AA60" s="53" t="s">
        <v>4422</v>
      </c>
      <c r="AB60" s="53">
        <v>0</v>
      </c>
      <c r="AC60" s="53">
        <v>2062.5824175824173</v>
      </c>
      <c r="AD60" s="53">
        <v>343.76373626373623</v>
      </c>
      <c r="AE60" s="53">
        <v>2062.5824175824173</v>
      </c>
      <c r="AF60" s="53">
        <v>0</v>
      </c>
      <c r="AG60" s="8">
        <v>0</v>
      </c>
      <c r="AH60" s="8">
        <v>993.1</v>
      </c>
      <c r="AI60" s="8"/>
      <c r="AJ60" s="8">
        <v>3475.83</v>
      </c>
      <c r="AK60" s="8">
        <v>4468.93</v>
      </c>
      <c r="AL60" s="1">
        <v>0</v>
      </c>
      <c r="AM60" s="53">
        <v>1413.2461538461534</v>
      </c>
      <c r="AN60" s="1">
        <v>0</v>
      </c>
      <c r="AO60" s="349" t="s">
        <v>48</v>
      </c>
      <c r="AR60" s="53">
        <v>687.52747252747247</v>
      </c>
      <c r="AS60" s="53">
        <v>343.76373626373623</v>
      </c>
      <c r="AT60" s="53">
        <v>343.76373626373623</v>
      </c>
      <c r="AU60" s="53">
        <v>343.76373626373623</v>
      </c>
      <c r="AV60" s="53">
        <v>343.76373626373623</v>
      </c>
      <c r="AW60" s="53">
        <v>343.76373626373623</v>
      </c>
      <c r="AX60" s="53">
        <v>343.76373626373623</v>
      </c>
      <c r="AY60" s="53">
        <v>343.76373626373623</v>
      </c>
      <c r="AZ60" s="53">
        <v>343.76373626373623</v>
      </c>
      <c r="BA60" s="53">
        <v>343.76373626373623</v>
      </c>
      <c r="BB60" s="53">
        <v>343.76373626373623</v>
      </c>
      <c r="BC60" s="53">
        <v>343.76373626373623</v>
      </c>
      <c r="BD60" s="53">
        <v>0</v>
      </c>
    </row>
    <row r="61" spans="1:56" x14ac:dyDescent="0.25">
      <c r="A61" s="349" t="s">
        <v>4423</v>
      </c>
      <c r="B61" s="349">
        <v>516500</v>
      </c>
      <c r="C61" s="349">
        <v>151094</v>
      </c>
      <c r="D61" t="s">
        <v>217</v>
      </c>
      <c r="E61" s="349" t="s">
        <v>79</v>
      </c>
      <c r="F61">
        <v>3022018</v>
      </c>
      <c r="G61" t="s">
        <v>412</v>
      </c>
      <c r="H61">
        <v>11443</v>
      </c>
      <c r="I61">
        <v>164066.83000000002</v>
      </c>
      <c r="J61" s="420">
        <v>0</v>
      </c>
      <c r="K61" s="53">
        <v>0</v>
      </c>
      <c r="L61" s="53">
        <v>10647.09</v>
      </c>
      <c r="M61" s="53">
        <v>10647.09</v>
      </c>
      <c r="N61" s="53">
        <v>10647.09</v>
      </c>
      <c r="O61" s="53">
        <v>14680.62</v>
      </c>
      <c r="P61" s="53">
        <v>14680.62</v>
      </c>
      <c r="Q61" s="53"/>
      <c r="R61" s="53"/>
      <c r="S61" s="53">
        <v>20730.905000000006</v>
      </c>
      <c r="T61" s="53">
        <v>13672.235833333334</v>
      </c>
      <c r="U61" s="53">
        <v>13672.235833333334</v>
      </c>
      <c r="V61" s="53">
        <v>13672.235833333334</v>
      </c>
      <c r="W61" s="53">
        <v>13672.235833333334</v>
      </c>
      <c r="X61" s="53">
        <v>13672.235833333334</v>
      </c>
      <c r="Y61" s="53">
        <v>13672.235833333334</v>
      </c>
      <c r="Z61" s="53">
        <f t="shared" si="0"/>
        <v>0</v>
      </c>
      <c r="AA61" s="53" t="s">
        <v>4424</v>
      </c>
      <c r="AB61" s="53">
        <v>0</v>
      </c>
      <c r="AC61" s="53">
        <v>68361.179166666669</v>
      </c>
      <c r="AD61" s="53">
        <v>13672.235833333334</v>
      </c>
      <c r="AE61" s="53">
        <v>82033.415000000008</v>
      </c>
      <c r="AF61" s="53">
        <v>0</v>
      </c>
      <c r="AG61" s="8">
        <v>0</v>
      </c>
      <c r="AH61" s="8">
        <v>61302.51</v>
      </c>
      <c r="AI61" s="8"/>
      <c r="AJ61" s="8">
        <v>102764.32</v>
      </c>
      <c r="AK61" s="8">
        <v>164066.83000000002</v>
      </c>
      <c r="AL61" s="1">
        <v>0</v>
      </c>
      <c r="AM61" s="53">
        <v>20730.905000000006</v>
      </c>
      <c r="AN61" s="1">
        <v>0</v>
      </c>
      <c r="AO61" s="349" t="s">
        <v>79</v>
      </c>
      <c r="AR61" s="53">
        <v>13672.235833333334</v>
      </c>
      <c r="AS61" s="53">
        <v>13672.235833333334</v>
      </c>
      <c r="AT61" s="53">
        <v>13672.235833333334</v>
      </c>
      <c r="AU61" s="53">
        <v>13672.235833333334</v>
      </c>
      <c r="AV61" s="53">
        <v>13672.235833333334</v>
      </c>
      <c r="AW61" s="53">
        <v>13672.235833333334</v>
      </c>
      <c r="AX61" s="53">
        <v>13672.235833333334</v>
      </c>
      <c r="AY61" s="53">
        <v>13672.235833333334</v>
      </c>
      <c r="AZ61" s="53">
        <v>13672.235833333334</v>
      </c>
      <c r="BA61" s="53">
        <v>13672.235833333334</v>
      </c>
      <c r="BB61" s="53">
        <v>13672.235833333334</v>
      </c>
      <c r="BC61" s="53">
        <v>13672.235833333334</v>
      </c>
      <c r="BD61" s="53">
        <v>0</v>
      </c>
    </row>
    <row r="62" spans="1:56" x14ac:dyDescent="0.25">
      <c r="A62" s="349" t="s">
        <v>4425</v>
      </c>
      <c r="B62" s="349">
        <v>543965</v>
      </c>
      <c r="C62" s="349">
        <v>400042</v>
      </c>
      <c r="D62" t="s">
        <v>218</v>
      </c>
      <c r="F62">
        <v>3022021</v>
      </c>
      <c r="G62" t="s">
        <v>412</v>
      </c>
      <c r="H62">
        <v>11431</v>
      </c>
      <c r="I62">
        <v>133890</v>
      </c>
      <c r="J62" s="420">
        <v>0</v>
      </c>
      <c r="K62" s="53">
        <v>0</v>
      </c>
      <c r="L62" s="53">
        <v>21037.38</v>
      </c>
      <c r="M62" s="53">
        <v>10518.7</v>
      </c>
      <c r="N62" s="53">
        <v>10518.7</v>
      </c>
      <c r="O62" s="53">
        <v>10201.700000000001</v>
      </c>
      <c r="P62" s="53">
        <v>10201.700000000001</v>
      </c>
      <c r="Q62" s="53"/>
      <c r="R62" s="53">
        <v>-682.79538461538687</v>
      </c>
      <c r="S62" s="53">
        <v>10299.23076923077</v>
      </c>
      <c r="T62" s="53">
        <v>10299.23076923077</v>
      </c>
      <c r="U62" s="53">
        <v>10299.23076923077</v>
      </c>
      <c r="V62" s="53">
        <v>10299.23076923077</v>
      </c>
      <c r="W62" s="53">
        <v>10299.23076923077</v>
      </c>
      <c r="X62" s="53">
        <v>10299.23076923077</v>
      </c>
      <c r="Y62" s="53">
        <v>10299.23076923077</v>
      </c>
      <c r="Z62" s="53">
        <f t="shared" si="0"/>
        <v>0</v>
      </c>
      <c r="AA62" s="53" t="s">
        <v>4426</v>
      </c>
      <c r="AB62" s="53">
        <v>0</v>
      </c>
      <c r="AC62" s="53">
        <v>61795.38461538461</v>
      </c>
      <c r="AD62" s="53">
        <v>10299.23076923077</v>
      </c>
      <c r="AE62" s="53">
        <v>61795.38461538461</v>
      </c>
      <c r="AF62" s="53">
        <v>0</v>
      </c>
      <c r="AG62" s="8">
        <v>0</v>
      </c>
      <c r="AH62" s="8">
        <v>62478.179999999993</v>
      </c>
      <c r="AI62" s="8"/>
      <c r="AJ62" s="8">
        <v>71411.819999999992</v>
      </c>
      <c r="AK62" s="8">
        <v>133890</v>
      </c>
      <c r="AL62" s="1">
        <v>0</v>
      </c>
      <c r="AM62" s="53">
        <v>9616.4353846153826</v>
      </c>
      <c r="AN62" s="1">
        <v>0</v>
      </c>
      <c r="AO62" s="349" t="s">
        <v>75</v>
      </c>
      <c r="AR62" s="53">
        <v>20598.461538461539</v>
      </c>
      <c r="AS62" s="53">
        <v>10299.23076923077</v>
      </c>
      <c r="AT62" s="53">
        <v>10299.23076923077</v>
      </c>
      <c r="AU62" s="53">
        <v>10299.23076923077</v>
      </c>
      <c r="AV62" s="53">
        <v>10299.23076923077</v>
      </c>
      <c r="AW62" s="53">
        <v>10299.23076923077</v>
      </c>
      <c r="AX62" s="53">
        <v>10299.23076923077</v>
      </c>
      <c r="AY62" s="53">
        <v>10299.23076923077</v>
      </c>
      <c r="AZ62" s="53">
        <v>10299.23076923077</v>
      </c>
      <c r="BA62" s="53">
        <v>10299.23076923077</v>
      </c>
      <c r="BB62" s="53">
        <v>10299.23076923077</v>
      </c>
      <c r="BC62" s="53">
        <v>10299.23076923077</v>
      </c>
      <c r="BD62" s="53">
        <v>0</v>
      </c>
    </row>
    <row r="63" spans="1:56" x14ac:dyDescent="0.25">
      <c r="A63" s="349" t="s">
        <v>4427</v>
      </c>
      <c r="B63" s="349">
        <v>516500</v>
      </c>
      <c r="C63" s="349">
        <v>143727</v>
      </c>
      <c r="D63" t="s">
        <v>103</v>
      </c>
      <c r="E63" s="349" t="s">
        <v>79</v>
      </c>
      <c r="F63">
        <v>3024212</v>
      </c>
      <c r="G63" t="s">
        <v>412</v>
      </c>
      <c r="H63">
        <v>11442</v>
      </c>
      <c r="I63">
        <v>273489</v>
      </c>
      <c r="J63" s="420">
        <v>0</v>
      </c>
      <c r="K63" s="53">
        <v>0</v>
      </c>
      <c r="L63" s="53">
        <v>26251.58</v>
      </c>
      <c r="M63" s="53">
        <v>26251.58</v>
      </c>
      <c r="N63" s="53">
        <v>26251.58</v>
      </c>
      <c r="O63" s="53">
        <v>21637.14</v>
      </c>
      <c r="P63" s="53">
        <v>21637.14</v>
      </c>
      <c r="Q63" s="53"/>
      <c r="R63" s="53"/>
      <c r="S63" s="53">
        <v>14715.479999999996</v>
      </c>
      <c r="T63" s="53">
        <v>22790.75</v>
      </c>
      <c r="U63" s="53">
        <v>22790.75</v>
      </c>
      <c r="V63" s="53">
        <v>22790.75</v>
      </c>
      <c r="W63" s="53">
        <v>22790.75</v>
      </c>
      <c r="X63" s="53">
        <v>22790.75</v>
      </c>
      <c r="Y63" s="53">
        <v>22790.75</v>
      </c>
      <c r="Z63" s="53">
        <f t="shared" si="0"/>
        <v>0</v>
      </c>
      <c r="AA63" s="53" t="s">
        <v>4428</v>
      </c>
      <c r="AB63" s="53">
        <v>0</v>
      </c>
      <c r="AC63" s="53">
        <v>113953.75</v>
      </c>
      <c r="AD63" s="53">
        <v>22790.75</v>
      </c>
      <c r="AE63" s="53">
        <v>136744.5</v>
      </c>
      <c r="AF63" s="53">
        <v>0</v>
      </c>
      <c r="AG63" s="8">
        <v>0</v>
      </c>
      <c r="AH63" s="8">
        <v>122029.02</v>
      </c>
      <c r="AI63" s="8"/>
      <c r="AJ63" s="8">
        <v>151459.98000000001</v>
      </c>
      <c r="AK63" s="8">
        <v>273489</v>
      </c>
      <c r="AL63" s="1">
        <v>0</v>
      </c>
      <c r="AM63" s="53">
        <v>14715.479999999996</v>
      </c>
      <c r="AN63" s="1">
        <v>0</v>
      </c>
      <c r="AO63" s="349" t="s">
        <v>79</v>
      </c>
      <c r="AR63" s="53">
        <v>22790.75</v>
      </c>
      <c r="AS63" s="53">
        <v>22790.75</v>
      </c>
      <c r="AT63" s="53">
        <v>22790.75</v>
      </c>
      <c r="AU63" s="53">
        <v>22790.75</v>
      </c>
      <c r="AV63" s="53">
        <v>22790.75</v>
      </c>
      <c r="AW63" s="53">
        <v>22790.75</v>
      </c>
      <c r="AX63" s="53">
        <v>22790.75</v>
      </c>
      <c r="AY63" s="53">
        <v>22790.75</v>
      </c>
      <c r="AZ63" s="53">
        <v>22790.75</v>
      </c>
      <c r="BA63" s="53">
        <v>22790.75</v>
      </c>
      <c r="BB63" s="53">
        <v>22790.75</v>
      </c>
      <c r="BC63" s="53">
        <v>22790.75</v>
      </c>
      <c r="BD63" s="53">
        <v>0</v>
      </c>
    </row>
    <row r="64" spans="1:56" x14ac:dyDescent="0.25">
      <c r="A64" s="349" t="s">
        <v>4429</v>
      </c>
      <c r="B64" s="349">
        <v>543965</v>
      </c>
      <c r="C64" s="349">
        <v>400159</v>
      </c>
      <c r="D64" t="s">
        <v>219</v>
      </c>
      <c r="F64">
        <v>3022023</v>
      </c>
      <c r="G64" t="s">
        <v>412</v>
      </c>
      <c r="H64">
        <v>11431</v>
      </c>
      <c r="I64">
        <v>84225</v>
      </c>
      <c r="J64" s="420">
        <v>0</v>
      </c>
      <c r="K64" s="53">
        <v>0</v>
      </c>
      <c r="L64" s="53">
        <v>23102.46</v>
      </c>
      <c r="M64" s="53">
        <v>11551.239999999998</v>
      </c>
      <c r="N64" s="53">
        <v>11551.239999999998</v>
      </c>
      <c r="O64" s="53">
        <v>4224.47</v>
      </c>
      <c r="P64" s="53">
        <v>4224.47</v>
      </c>
      <c r="Q64" s="53"/>
      <c r="R64" s="53">
        <v>-15780.803076923066</v>
      </c>
      <c r="S64" s="53">
        <v>6478.8461538461543</v>
      </c>
      <c r="T64" s="53">
        <v>6478.8461538461543</v>
      </c>
      <c r="U64" s="53">
        <v>6478.8461538461543</v>
      </c>
      <c r="V64" s="53">
        <v>6478.8461538461543</v>
      </c>
      <c r="W64" s="53">
        <v>6478.8461538461543</v>
      </c>
      <c r="X64" s="53">
        <v>6478.8461538461543</v>
      </c>
      <c r="Y64" s="53">
        <v>6478.8461538461543</v>
      </c>
      <c r="Z64" s="53">
        <f t="shared" si="0"/>
        <v>0</v>
      </c>
      <c r="AA64" s="53" t="s">
        <v>4430</v>
      </c>
      <c r="AB64" s="53">
        <v>0</v>
      </c>
      <c r="AC64" s="53">
        <v>38873.076923076929</v>
      </c>
      <c r="AD64" s="53">
        <v>6478.8461538461543</v>
      </c>
      <c r="AE64" s="53">
        <v>38873.076923076929</v>
      </c>
      <c r="AF64" s="53">
        <v>0</v>
      </c>
      <c r="AG64" s="8">
        <v>0</v>
      </c>
      <c r="AH64" s="8">
        <v>54653.88</v>
      </c>
      <c r="AI64" s="8"/>
      <c r="AJ64" s="8">
        <v>29571.120000000003</v>
      </c>
      <c r="AK64" s="8">
        <v>84225</v>
      </c>
      <c r="AL64" s="1">
        <v>0</v>
      </c>
      <c r="AM64" s="53">
        <v>-9301.9569230769121</v>
      </c>
      <c r="AN64" s="1">
        <v>0</v>
      </c>
      <c r="AO64" s="349" t="s">
        <v>106</v>
      </c>
      <c r="AR64" s="53">
        <v>12957.692307692309</v>
      </c>
      <c r="AS64" s="53">
        <v>6478.8461538461543</v>
      </c>
      <c r="AT64" s="53">
        <v>6478.8461538461543</v>
      </c>
      <c r="AU64" s="53">
        <v>6478.8461538461543</v>
      </c>
      <c r="AV64" s="53">
        <v>6478.8461538461543</v>
      </c>
      <c r="AW64" s="53">
        <v>6478.8461538461543</v>
      </c>
      <c r="AX64" s="53">
        <v>6478.8461538461543</v>
      </c>
      <c r="AY64" s="53">
        <v>6478.8461538461543</v>
      </c>
      <c r="AZ64" s="53">
        <v>6478.8461538461543</v>
      </c>
      <c r="BA64" s="53">
        <v>6478.8461538461543</v>
      </c>
      <c r="BB64" s="53">
        <v>6478.8461538461543</v>
      </c>
      <c r="BC64" s="53">
        <v>6478.8461538461543</v>
      </c>
      <c r="BD64" s="53">
        <v>0</v>
      </c>
    </row>
    <row r="65" spans="1:56" x14ac:dyDescent="0.25">
      <c r="A65" s="349" t="s">
        <v>4431</v>
      </c>
      <c r="B65" s="349">
        <v>543965</v>
      </c>
      <c r="C65" s="349">
        <v>400159</v>
      </c>
      <c r="D65" t="s">
        <v>219</v>
      </c>
      <c r="F65">
        <v>3022023</v>
      </c>
      <c r="G65" t="s">
        <v>4314</v>
      </c>
      <c r="H65">
        <v>10265</v>
      </c>
      <c r="I65">
        <v>2764.2857142857147</v>
      </c>
      <c r="J65" s="420">
        <v>0</v>
      </c>
      <c r="K65" s="53">
        <v>0</v>
      </c>
      <c r="L65" s="53">
        <v>0</v>
      </c>
      <c r="M65" s="53">
        <v>0</v>
      </c>
      <c r="N65" s="53">
        <v>0</v>
      </c>
      <c r="O65" s="53">
        <v>307.14</v>
      </c>
      <c r="P65" s="53">
        <v>307.14</v>
      </c>
      <c r="Q65" s="53"/>
      <c r="R65" s="53">
        <v>661.54417582417614</v>
      </c>
      <c r="S65" s="53">
        <v>212.63736263736268</v>
      </c>
      <c r="T65" s="53">
        <v>212.63736263736268</v>
      </c>
      <c r="U65" s="53">
        <v>212.63736263736268</v>
      </c>
      <c r="V65" s="53">
        <v>212.63736263736268</v>
      </c>
      <c r="W65" s="53">
        <v>212.63736263736268</v>
      </c>
      <c r="X65" s="53">
        <v>212.63736263736268</v>
      </c>
      <c r="Y65" s="53">
        <v>212.63736263736268</v>
      </c>
      <c r="Z65" s="53">
        <f t="shared" si="0"/>
        <v>0</v>
      </c>
      <c r="AA65" s="53" t="s">
        <v>4432</v>
      </c>
      <c r="AB65" s="53">
        <v>0</v>
      </c>
      <c r="AC65" s="53">
        <v>1275.8241758241761</v>
      </c>
      <c r="AD65" s="53">
        <v>212.63736263736268</v>
      </c>
      <c r="AE65" s="53">
        <v>1275.8241758241761</v>
      </c>
      <c r="AF65" s="53">
        <v>0</v>
      </c>
      <c r="AG65" s="8">
        <v>0</v>
      </c>
      <c r="AH65" s="8">
        <v>614.28</v>
      </c>
      <c r="AI65" s="8"/>
      <c r="AJ65" s="8">
        <v>2150.0099999999998</v>
      </c>
      <c r="AK65" s="8">
        <v>2764.29</v>
      </c>
      <c r="AL65" s="1">
        <v>0</v>
      </c>
      <c r="AM65" s="53">
        <v>874.18153846153882</v>
      </c>
      <c r="AN65" s="1">
        <v>0</v>
      </c>
      <c r="AO65" s="349" t="s">
        <v>106</v>
      </c>
      <c r="AR65" s="53">
        <v>425.27472527472537</v>
      </c>
      <c r="AS65" s="53">
        <v>212.63736263736268</v>
      </c>
      <c r="AT65" s="53">
        <v>212.63736263736268</v>
      </c>
      <c r="AU65" s="53">
        <v>212.63736263736268</v>
      </c>
      <c r="AV65" s="53">
        <v>212.63736263736268</v>
      </c>
      <c r="AW65" s="53">
        <v>212.63736263736268</v>
      </c>
      <c r="AX65" s="53">
        <v>212.63736263736268</v>
      </c>
      <c r="AY65" s="53">
        <v>212.63736263736268</v>
      </c>
      <c r="AZ65" s="53">
        <v>212.63736263736268</v>
      </c>
      <c r="BA65" s="53">
        <v>212.63736263736268</v>
      </c>
      <c r="BB65" s="53">
        <v>212.63736263736268</v>
      </c>
      <c r="BC65" s="53">
        <v>212.63736263736268</v>
      </c>
      <c r="BD65" s="53">
        <v>0</v>
      </c>
    </row>
    <row r="66" spans="1:56" x14ac:dyDescent="0.25">
      <c r="A66" s="349" t="s">
        <v>4433</v>
      </c>
      <c r="B66" s="349">
        <v>516500</v>
      </c>
      <c r="C66" s="349">
        <v>143691</v>
      </c>
      <c r="D66" t="s">
        <v>220</v>
      </c>
      <c r="E66" s="349" t="s">
        <v>79</v>
      </c>
      <c r="F66">
        <v>3022001</v>
      </c>
      <c r="G66" t="s">
        <v>412</v>
      </c>
      <c r="H66">
        <v>11443</v>
      </c>
      <c r="I66">
        <v>24833</v>
      </c>
      <c r="J66" s="420">
        <v>0</v>
      </c>
      <c r="K66" s="53">
        <v>0</v>
      </c>
      <c r="L66" s="53">
        <v>2069.41</v>
      </c>
      <c r="M66" s="53">
        <v>2069.41</v>
      </c>
      <c r="N66" s="53">
        <v>2069.41</v>
      </c>
      <c r="O66" s="53">
        <v>2069.41</v>
      </c>
      <c r="P66" s="53">
        <v>2069.41</v>
      </c>
      <c r="Q66" s="53"/>
      <c r="R66" s="53"/>
      <c r="S66" s="53">
        <v>2069.4499999999989</v>
      </c>
      <c r="T66" s="53">
        <v>2069.4166666666665</v>
      </c>
      <c r="U66" s="53">
        <v>2069.4166666666665</v>
      </c>
      <c r="V66" s="53">
        <v>2069.4166666666665</v>
      </c>
      <c r="W66" s="53">
        <v>2069.4166666666665</v>
      </c>
      <c r="X66" s="53">
        <v>2069.4166666666665</v>
      </c>
      <c r="Y66" s="53">
        <v>2069.4166666666665</v>
      </c>
      <c r="Z66" s="53">
        <f t="shared" si="0"/>
        <v>0</v>
      </c>
      <c r="AA66" s="53" t="s">
        <v>4434</v>
      </c>
      <c r="AB66" s="53">
        <v>0</v>
      </c>
      <c r="AC66" s="53">
        <v>10347.083333333332</v>
      </c>
      <c r="AD66" s="53">
        <v>2069.4166666666665</v>
      </c>
      <c r="AE66" s="53">
        <v>12416.499999999998</v>
      </c>
      <c r="AF66" s="53">
        <v>0</v>
      </c>
      <c r="AG66" s="8">
        <v>0</v>
      </c>
      <c r="AH66" s="8">
        <v>10347.049999999999</v>
      </c>
      <c r="AI66" s="8"/>
      <c r="AJ66" s="8">
        <v>14485.949999999999</v>
      </c>
      <c r="AK66" s="8">
        <v>24833</v>
      </c>
      <c r="AL66" s="1">
        <v>0</v>
      </c>
      <c r="AM66" s="53">
        <v>2069.4499999999989</v>
      </c>
      <c r="AN66" s="1">
        <v>0</v>
      </c>
      <c r="AO66" s="349" t="s">
        <v>79</v>
      </c>
      <c r="AR66" s="53">
        <v>2069.4166666666665</v>
      </c>
      <c r="AS66" s="53">
        <v>2069.4166666666665</v>
      </c>
      <c r="AT66" s="53">
        <v>2069.4166666666665</v>
      </c>
      <c r="AU66" s="53">
        <v>2069.4166666666665</v>
      </c>
      <c r="AV66" s="53">
        <v>2069.4166666666665</v>
      </c>
      <c r="AW66" s="53">
        <v>2069.4166666666665</v>
      </c>
      <c r="AX66" s="53">
        <v>2069.4166666666665</v>
      </c>
      <c r="AY66" s="53">
        <v>2069.4166666666665</v>
      </c>
      <c r="AZ66" s="53">
        <v>2069.4166666666665</v>
      </c>
      <c r="BA66" s="53">
        <v>2069.4166666666665</v>
      </c>
      <c r="BB66" s="53">
        <v>2069.4166666666665</v>
      </c>
      <c r="BC66" s="53">
        <v>2069.4166666666665</v>
      </c>
      <c r="BD66" s="53">
        <v>0</v>
      </c>
    </row>
    <row r="67" spans="1:56" x14ac:dyDescent="0.25">
      <c r="A67" s="349" t="s">
        <v>4435</v>
      </c>
      <c r="B67" s="349">
        <v>543965</v>
      </c>
      <c r="C67" s="349">
        <v>400047</v>
      </c>
      <c r="D67" t="s">
        <v>221</v>
      </c>
      <c r="F67">
        <v>3022024</v>
      </c>
      <c r="G67" t="s">
        <v>412</v>
      </c>
      <c r="H67">
        <v>11431</v>
      </c>
      <c r="I67">
        <v>96665</v>
      </c>
      <c r="J67" s="420">
        <v>65031.8</v>
      </c>
      <c r="K67" s="53">
        <v>11476.2</v>
      </c>
      <c r="L67" s="53">
        <v>0</v>
      </c>
      <c r="M67" s="53">
        <v>0</v>
      </c>
      <c r="N67" s="53">
        <v>0</v>
      </c>
      <c r="O67" s="53">
        <v>2406.7099999999996</v>
      </c>
      <c r="P67" s="53">
        <v>2406.7099999999996</v>
      </c>
      <c r="Q67" s="53"/>
      <c r="R67" s="53">
        <v>28324.995384615399</v>
      </c>
      <c r="S67" s="53">
        <v>7435.7692307692314</v>
      </c>
      <c r="T67" s="53">
        <v>7435.7692307692314</v>
      </c>
      <c r="U67" s="53">
        <v>7435.7692307692314</v>
      </c>
      <c r="V67" s="53">
        <v>7435.7692307692314</v>
      </c>
      <c r="W67" s="53">
        <v>7435.7692307692314</v>
      </c>
      <c r="X67" s="53">
        <v>7435.7692307692314</v>
      </c>
      <c r="Y67" s="53">
        <v>7435.7692307692314</v>
      </c>
      <c r="Z67" s="53">
        <f t="shared" si="0"/>
        <v>0</v>
      </c>
      <c r="AA67" s="53" t="s">
        <v>4436</v>
      </c>
      <c r="AB67" s="53">
        <v>65031.8</v>
      </c>
      <c r="AC67" s="53">
        <v>44614.61538461539</v>
      </c>
      <c r="AD67" s="53">
        <v>7435.7692307692314</v>
      </c>
      <c r="AE67" s="53">
        <v>44614.61538461539</v>
      </c>
      <c r="AF67" s="53">
        <v>0</v>
      </c>
      <c r="AG67" s="8">
        <v>65031.8</v>
      </c>
      <c r="AH67" s="8">
        <v>16289.619999999999</v>
      </c>
      <c r="AI67" s="8"/>
      <c r="AJ67" s="8">
        <v>16846.959999999995</v>
      </c>
      <c r="AK67" s="8">
        <v>98168.38</v>
      </c>
      <c r="AL67" s="1">
        <v>-1.4551915228366852E-11</v>
      </c>
      <c r="AM67" s="53">
        <v>35760.764615384629</v>
      </c>
      <c r="AN67" s="1">
        <v>0</v>
      </c>
      <c r="AO67" s="349" t="s">
        <v>48</v>
      </c>
      <c r="AR67" s="53">
        <v>14871.538461538463</v>
      </c>
      <c r="AS67" s="53">
        <v>7435.7692307692314</v>
      </c>
      <c r="AT67" s="53">
        <v>7435.7692307692314</v>
      </c>
      <c r="AU67" s="53">
        <v>7435.7692307692314</v>
      </c>
      <c r="AV67" s="53">
        <v>7435.7692307692314</v>
      </c>
      <c r="AW67" s="53">
        <v>7435.7692307692314</v>
      </c>
      <c r="AX67" s="53">
        <v>7435.7692307692314</v>
      </c>
      <c r="AY67" s="53">
        <v>7435.7692307692314</v>
      </c>
      <c r="AZ67" s="53">
        <v>7435.7692307692314</v>
      </c>
      <c r="BA67" s="53">
        <v>7435.7692307692314</v>
      </c>
      <c r="BB67" s="53">
        <v>7435.7692307692314</v>
      </c>
      <c r="BC67" s="53">
        <v>7435.7692307692314</v>
      </c>
      <c r="BD67" s="53">
        <v>0</v>
      </c>
    </row>
    <row r="68" spans="1:56" x14ac:dyDescent="0.25">
      <c r="A68" s="349" t="s">
        <v>4435</v>
      </c>
      <c r="B68" s="349">
        <v>543965</v>
      </c>
      <c r="C68" s="349">
        <v>400047</v>
      </c>
      <c r="D68" t="s">
        <v>221</v>
      </c>
      <c r="F68">
        <v>3022024</v>
      </c>
      <c r="G68" t="s">
        <v>412</v>
      </c>
      <c r="H68">
        <v>11436</v>
      </c>
      <c r="I68">
        <v>4056.51</v>
      </c>
      <c r="J68" s="420">
        <v>0</v>
      </c>
      <c r="K68" s="53">
        <v>0</v>
      </c>
      <c r="L68" s="53">
        <v>0</v>
      </c>
      <c r="M68" s="53">
        <v>0</v>
      </c>
      <c r="N68" s="53">
        <v>0</v>
      </c>
      <c r="O68" s="53">
        <v>283.68</v>
      </c>
      <c r="P68" s="53">
        <v>283.68</v>
      </c>
      <c r="Q68" s="53"/>
      <c r="R68" s="53">
        <v>1304.875384615385</v>
      </c>
      <c r="S68" s="53">
        <v>312.03923076923081</v>
      </c>
      <c r="T68" s="53">
        <v>312.03923076923081</v>
      </c>
      <c r="U68" s="53">
        <v>312.03923076923081</v>
      </c>
      <c r="V68" s="53">
        <v>312.03923076923081</v>
      </c>
      <c r="W68" s="53">
        <v>312.03923076923081</v>
      </c>
      <c r="X68" s="53">
        <v>312.03923076923081</v>
      </c>
      <c r="Y68" s="53">
        <v>312.03923076923081</v>
      </c>
      <c r="Z68" s="53">
        <f t="shared" si="0"/>
        <v>0</v>
      </c>
      <c r="AA68" s="53" t="s">
        <v>4437</v>
      </c>
      <c r="AB68" s="53">
        <v>0</v>
      </c>
      <c r="AC68" s="53">
        <v>1872.2353846153851</v>
      </c>
      <c r="AD68" s="53">
        <v>312.03923076923081</v>
      </c>
      <c r="AE68" s="53">
        <v>1872.2353846153851</v>
      </c>
      <c r="AF68" s="53">
        <v>0</v>
      </c>
      <c r="AG68" s="8">
        <v>0</v>
      </c>
      <c r="AH68" s="8">
        <v>567.36</v>
      </c>
      <c r="AI68" s="8"/>
      <c r="AJ68" s="8">
        <v>1985.7700000000002</v>
      </c>
      <c r="AK68" s="8">
        <v>2553.13</v>
      </c>
      <c r="AL68" s="1">
        <v>0</v>
      </c>
      <c r="AM68" s="53">
        <v>1616.9146153846159</v>
      </c>
      <c r="AN68" s="1">
        <v>0</v>
      </c>
      <c r="AO68" s="349" t="s">
        <v>48</v>
      </c>
      <c r="AR68" s="53">
        <v>624.07846153846162</v>
      </c>
      <c r="AS68" s="53">
        <v>312.03923076923081</v>
      </c>
      <c r="AT68" s="53">
        <v>312.03923076923081</v>
      </c>
      <c r="AU68" s="53">
        <v>312.03923076923081</v>
      </c>
      <c r="AV68" s="53">
        <v>312.03923076923081</v>
      </c>
      <c r="AW68" s="53">
        <v>312.03923076923081</v>
      </c>
      <c r="AX68" s="53">
        <v>312.03923076923081</v>
      </c>
      <c r="AY68" s="53">
        <v>312.03923076923081</v>
      </c>
      <c r="AZ68" s="53">
        <v>312.03923076923081</v>
      </c>
      <c r="BA68" s="53">
        <v>312.03923076923081</v>
      </c>
      <c r="BB68" s="53">
        <v>312.03923076923081</v>
      </c>
      <c r="BC68" s="53">
        <v>312.03923076923081</v>
      </c>
      <c r="BD68" s="53">
        <v>0</v>
      </c>
    </row>
    <row r="69" spans="1:56" x14ac:dyDescent="0.25">
      <c r="A69" s="349" t="s">
        <v>4438</v>
      </c>
      <c r="B69" s="349">
        <v>543965</v>
      </c>
      <c r="C69" s="349">
        <v>400047</v>
      </c>
      <c r="D69" t="s">
        <v>221</v>
      </c>
      <c r="F69">
        <v>3022024</v>
      </c>
      <c r="G69" t="s">
        <v>4314</v>
      </c>
      <c r="H69">
        <v>10265</v>
      </c>
      <c r="I69">
        <v>7064.2871428571416</v>
      </c>
      <c r="J69" s="420">
        <v>0</v>
      </c>
      <c r="K69" s="53">
        <v>0</v>
      </c>
      <c r="L69" s="53">
        <v>0</v>
      </c>
      <c r="M69" s="53">
        <v>0</v>
      </c>
      <c r="N69" s="53">
        <v>0</v>
      </c>
      <c r="O69" s="53">
        <v>784.92</v>
      </c>
      <c r="P69" s="53">
        <v>784.92</v>
      </c>
      <c r="Q69" s="53"/>
      <c r="R69" s="53">
        <v>1690.600219780219</v>
      </c>
      <c r="S69" s="53">
        <v>543.4067032967032</v>
      </c>
      <c r="T69" s="53">
        <v>543.4067032967032</v>
      </c>
      <c r="U69" s="53">
        <v>543.4067032967032</v>
      </c>
      <c r="V69" s="53">
        <v>543.4067032967032</v>
      </c>
      <c r="W69" s="53">
        <v>543.4067032967032</v>
      </c>
      <c r="X69" s="53">
        <v>543.4067032967032</v>
      </c>
      <c r="Y69" s="53">
        <v>543.4067032967032</v>
      </c>
      <c r="Z69" s="53">
        <f t="shared" si="0"/>
        <v>0</v>
      </c>
      <c r="AA69" s="53" t="s">
        <v>4439</v>
      </c>
      <c r="AB69" s="53">
        <v>0</v>
      </c>
      <c r="AC69" s="53">
        <v>3260.4402197802192</v>
      </c>
      <c r="AD69" s="53">
        <v>543.4067032967032</v>
      </c>
      <c r="AE69" s="53">
        <v>3260.4402197802192</v>
      </c>
      <c r="AF69" s="53">
        <v>0</v>
      </c>
      <c r="AG69" s="8">
        <v>0</v>
      </c>
      <c r="AH69" s="8">
        <v>1569.84</v>
      </c>
      <c r="AI69" s="8"/>
      <c r="AJ69" s="8">
        <v>5494.45</v>
      </c>
      <c r="AK69" s="8">
        <v>7064.29</v>
      </c>
      <c r="AL69" s="1">
        <v>0</v>
      </c>
      <c r="AM69" s="53">
        <v>2234.0069230769222</v>
      </c>
      <c r="AN69" s="1">
        <v>0</v>
      </c>
      <c r="AO69" s="349" t="s">
        <v>48</v>
      </c>
      <c r="AR69" s="53">
        <v>1086.8134065934064</v>
      </c>
      <c r="AS69" s="53">
        <v>543.4067032967032</v>
      </c>
      <c r="AT69" s="53">
        <v>543.4067032967032</v>
      </c>
      <c r="AU69" s="53">
        <v>543.4067032967032</v>
      </c>
      <c r="AV69" s="53">
        <v>543.4067032967032</v>
      </c>
      <c r="AW69" s="53">
        <v>543.4067032967032</v>
      </c>
      <c r="AX69" s="53">
        <v>543.4067032967032</v>
      </c>
      <c r="AY69" s="53">
        <v>543.4067032967032</v>
      </c>
      <c r="AZ69" s="53">
        <v>543.4067032967032</v>
      </c>
      <c r="BA69" s="53">
        <v>543.4067032967032</v>
      </c>
      <c r="BB69" s="53">
        <v>543.4067032967032</v>
      </c>
      <c r="BC69" s="53">
        <v>543.4067032967032</v>
      </c>
      <c r="BD69" s="53">
        <v>0</v>
      </c>
    </row>
    <row r="70" spans="1:56" x14ac:dyDescent="0.25">
      <c r="A70" s="349" t="s">
        <v>4440</v>
      </c>
      <c r="B70" s="349">
        <v>543965</v>
      </c>
      <c r="C70" s="349">
        <v>400041</v>
      </c>
      <c r="D70" t="s">
        <v>104</v>
      </c>
      <c r="F70">
        <v>3025405</v>
      </c>
      <c r="G70" t="s">
        <v>412</v>
      </c>
      <c r="H70">
        <v>11435</v>
      </c>
      <c r="I70">
        <v>133473</v>
      </c>
      <c r="J70" s="420">
        <v>0</v>
      </c>
      <c r="K70" s="53">
        <v>0</v>
      </c>
      <c r="L70" s="53">
        <v>20534.310000000005</v>
      </c>
      <c r="M70" s="53">
        <v>10267.15</v>
      </c>
      <c r="N70" s="53">
        <v>10267.15</v>
      </c>
      <c r="O70" s="53">
        <v>10267.15</v>
      </c>
      <c r="P70" s="53">
        <v>10267.15</v>
      </c>
      <c r="Q70" s="53"/>
      <c r="R70" s="53">
        <v>1.3076923063636059E-2</v>
      </c>
      <c r="S70" s="53">
        <v>10267.153846153848</v>
      </c>
      <c r="T70" s="53">
        <v>10267.153846153848</v>
      </c>
      <c r="U70" s="53">
        <v>10267.153846153848</v>
      </c>
      <c r="V70" s="53">
        <v>10267.153846153848</v>
      </c>
      <c r="W70" s="53">
        <v>10267.153846153848</v>
      </c>
      <c r="X70" s="53">
        <v>10267.153846153848</v>
      </c>
      <c r="Y70" s="53">
        <v>10267.153846153848</v>
      </c>
      <c r="Z70" s="53">
        <f t="shared" si="0"/>
        <v>0</v>
      </c>
      <c r="AA70" s="53" t="s">
        <v>4441</v>
      </c>
      <c r="AB70" s="53">
        <v>0</v>
      </c>
      <c r="AC70" s="53">
        <v>61602.923076923078</v>
      </c>
      <c r="AD70" s="53">
        <v>10267.153846153848</v>
      </c>
      <c r="AE70" s="53">
        <v>61602.923076923078</v>
      </c>
      <c r="AF70" s="53">
        <v>0</v>
      </c>
      <c r="AG70" s="8">
        <v>0</v>
      </c>
      <c r="AH70" s="8">
        <v>61602.910000000011</v>
      </c>
      <c r="AI70" s="8"/>
      <c r="AJ70" s="8">
        <v>71870.09</v>
      </c>
      <c r="AK70" s="8">
        <v>133473</v>
      </c>
      <c r="AL70" s="1">
        <v>0</v>
      </c>
      <c r="AM70" s="53">
        <v>10267.166923076911</v>
      </c>
      <c r="AN70" s="1">
        <v>0</v>
      </c>
      <c r="AO70" s="349" t="s">
        <v>106</v>
      </c>
      <c r="AR70" s="53">
        <v>20534.307692307695</v>
      </c>
      <c r="AS70" s="53">
        <v>10267.153846153848</v>
      </c>
      <c r="AT70" s="53">
        <v>10267.153846153848</v>
      </c>
      <c r="AU70" s="53">
        <v>10267.153846153848</v>
      </c>
      <c r="AV70" s="53">
        <v>10267.153846153848</v>
      </c>
      <c r="AW70" s="53">
        <v>10267.153846153848</v>
      </c>
      <c r="AX70" s="53">
        <v>10267.153846153848</v>
      </c>
      <c r="AY70" s="53">
        <v>10267.153846153848</v>
      </c>
      <c r="AZ70" s="53">
        <v>10267.153846153848</v>
      </c>
      <c r="BA70" s="53">
        <v>10267.153846153848</v>
      </c>
      <c r="BB70" s="53">
        <v>10267.153846153848</v>
      </c>
      <c r="BC70" s="53">
        <v>10267.153846153848</v>
      </c>
      <c r="BD70" s="53">
        <v>0</v>
      </c>
    </row>
    <row r="71" spans="1:56" x14ac:dyDescent="0.25">
      <c r="A71" s="349" t="s">
        <v>4442</v>
      </c>
      <c r="B71" s="349">
        <v>543965</v>
      </c>
      <c r="C71" s="349">
        <v>400001</v>
      </c>
      <c r="D71" t="s">
        <v>222</v>
      </c>
      <c r="F71">
        <v>3022025</v>
      </c>
      <c r="G71" t="s">
        <v>412</v>
      </c>
      <c r="H71">
        <v>11431</v>
      </c>
      <c r="I71">
        <v>55745.5</v>
      </c>
      <c r="J71" s="420">
        <v>43925.45</v>
      </c>
      <c r="K71" s="53">
        <v>0</v>
      </c>
      <c r="L71" s="53">
        <v>1192.54</v>
      </c>
      <c r="M71" s="53">
        <v>596.28</v>
      </c>
      <c r="N71" s="53">
        <v>596.28</v>
      </c>
      <c r="O71" s="53">
        <v>1048.33</v>
      </c>
      <c r="P71" s="53">
        <v>1048.33</v>
      </c>
      <c r="Q71" s="53"/>
      <c r="R71" s="53">
        <v>21246.932307692303</v>
      </c>
      <c r="S71" s="53">
        <v>4288.1153846153848</v>
      </c>
      <c r="T71" s="53">
        <v>4288.1153846153848</v>
      </c>
      <c r="U71" s="53">
        <v>4288.1153846153848</v>
      </c>
      <c r="V71" s="53">
        <v>4288.1153846153848</v>
      </c>
      <c r="W71" s="53">
        <v>4288.1153846153848</v>
      </c>
      <c r="X71" s="53">
        <v>4288.1153846153848</v>
      </c>
      <c r="Y71" s="53">
        <v>4288.1153846153848</v>
      </c>
      <c r="Z71" s="53">
        <f t="shared" si="0"/>
        <v>0</v>
      </c>
      <c r="AA71" s="53" t="s">
        <v>4443</v>
      </c>
      <c r="AB71" s="53">
        <v>43925.45</v>
      </c>
      <c r="AC71" s="53">
        <v>25728.692307692305</v>
      </c>
      <c r="AD71" s="53">
        <v>4288.1153846153848</v>
      </c>
      <c r="AE71" s="53">
        <v>25728.692307692305</v>
      </c>
      <c r="AF71" s="53">
        <v>0</v>
      </c>
      <c r="AG71" s="8">
        <v>43925.45</v>
      </c>
      <c r="AH71" s="8">
        <v>4481.76</v>
      </c>
      <c r="AI71" s="8"/>
      <c r="AJ71" s="8">
        <v>7338.2899999999991</v>
      </c>
      <c r="AK71" s="8">
        <v>55745.5</v>
      </c>
      <c r="AL71" s="1">
        <v>0</v>
      </c>
      <c r="AM71" s="53">
        <v>25535.047692307686</v>
      </c>
      <c r="AN71" s="1">
        <v>0</v>
      </c>
      <c r="AO71" s="349" t="s">
        <v>191</v>
      </c>
      <c r="AR71" s="53">
        <v>8576.2307692307695</v>
      </c>
      <c r="AS71" s="53">
        <v>4288.1153846153848</v>
      </c>
      <c r="AT71" s="53">
        <v>4288.1153846153848</v>
      </c>
      <c r="AU71" s="53">
        <v>4288.1153846153848</v>
      </c>
      <c r="AV71" s="53">
        <v>4288.1153846153848</v>
      </c>
      <c r="AW71" s="53">
        <v>4288.1153846153848</v>
      </c>
      <c r="AX71" s="53">
        <v>4288.1153846153848</v>
      </c>
      <c r="AY71" s="53">
        <v>4288.1153846153848</v>
      </c>
      <c r="AZ71" s="53">
        <v>4288.1153846153848</v>
      </c>
      <c r="BA71" s="53">
        <v>4288.1153846153848</v>
      </c>
      <c r="BB71" s="53">
        <v>4288.1153846153848</v>
      </c>
      <c r="BC71" s="53">
        <v>4288.1153846153848</v>
      </c>
      <c r="BD71" s="53">
        <v>0</v>
      </c>
    </row>
    <row r="72" spans="1:56" x14ac:dyDescent="0.25">
      <c r="A72" s="349" t="s">
        <v>4444</v>
      </c>
      <c r="B72" s="349">
        <v>543965</v>
      </c>
      <c r="C72" s="349">
        <v>400033</v>
      </c>
      <c r="D72" t="s">
        <v>107</v>
      </c>
      <c r="F72">
        <v>3024003</v>
      </c>
      <c r="G72" t="s">
        <v>412</v>
      </c>
      <c r="H72">
        <v>11435</v>
      </c>
      <c r="I72">
        <v>221714.90999999997</v>
      </c>
      <c r="J72" s="420">
        <v>0</v>
      </c>
      <c r="K72" s="53">
        <v>0</v>
      </c>
      <c r="L72" s="53">
        <v>36758.449999999997</v>
      </c>
      <c r="M72" s="53">
        <v>18379.230000000003</v>
      </c>
      <c r="N72" s="53">
        <v>18379.230000000003</v>
      </c>
      <c r="O72" s="53">
        <v>16466.439999999999</v>
      </c>
      <c r="P72" s="53">
        <v>16466.439999999999</v>
      </c>
      <c r="Q72" s="53"/>
      <c r="R72" s="53">
        <v>-4119.8315384615744</v>
      </c>
      <c r="S72" s="53">
        <v>17054.993076923074</v>
      </c>
      <c r="T72" s="53">
        <v>17054.993076923074</v>
      </c>
      <c r="U72" s="53">
        <v>17054.993076923074</v>
      </c>
      <c r="V72" s="53">
        <v>17054.993076923074</v>
      </c>
      <c r="W72" s="53">
        <v>17054.993076923074</v>
      </c>
      <c r="X72" s="53">
        <v>17054.993076923074</v>
      </c>
      <c r="Y72" s="53">
        <v>17054.993076923074</v>
      </c>
      <c r="Z72" s="53">
        <f t="shared" si="0"/>
        <v>0</v>
      </c>
      <c r="AA72" s="53" t="s">
        <v>4445</v>
      </c>
      <c r="AB72" s="53">
        <v>0</v>
      </c>
      <c r="AC72" s="53">
        <v>102329.95846153844</v>
      </c>
      <c r="AD72" s="53">
        <v>17054.993076923074</v>
      </c>
      <c r="AE72" s="53">
        <v>102329.95846153844</v>
      </c>
      <c r="AF72" s="53">
        <v>0</v>
      </c>
      <c r="AG72" s="8">
        <v>0</v>
      </c>
      <c r="AH72" s="8">
        <v>106449.79000000001</v>
      </c>
      <c r="AI72" s="8"/>
      <c r="AJ72" s="8">
        <v>115265.13</v>
      </c>
      <c r="AK72" s="8">
        <v>221714.91999999998</v>
      </c>
      <c r="AL72" s="1">
        <v>2.9103830456733704E-11</v>
      </c>
      <c r="AM72" s="53">
        <v>12935.1615384615</v>
      </c>
      <c r="AN72" s="1">
        <v>0</v>
      </c>
      <c r="AO72" s="349" t="s">
        <v>75</v>
      </c>
      <c r="AR72" s="53">
        <v>34109.986153846148</v>
      </c>
      <c r="AS72" s="53">
        <v>17054.993076923074</v>
      </c>
      <c r="AT72" s="53">
        <v>17054.993076923074</v>
      </c>
      <c r="AU72" s="53">
        <v>17054.993076923074</v>
      </c>
      <c r="AV72" s="53">
        <v>17054.993076923074</v>
      </c>
      <c r="AW72" s="53">
        <v>17054.993076923074</v>
      </c>
      <c r="AX72" s="53">
        <v>17054.993076923074</v>
      </c>
      <c r="AY72" s="53">
        <v>17054.993076923074</v>
      </c>
      <c r="AZ72" s="53">
        <v>17054.993076923074</v>
      </c>
      <c r="BA72" s="53">
        <v>17054.993076923074</v>
      </c>
      <c r="BB72" s="53">
        <v>17054.993076923074</v>
      </c>
      <c r="BC72" s="53">
        <v>17054.993076923074</v>
      </c>
      <c r="BD72" s="53">
        <v>0</v>
      </c>
    </row>
    <row r="73" spans="1:56" x14ac:dyDescent="0.25">
      <c r="A73" s="349" t="s">
        <v>4446</v>
      </c>
      <c r="B73" s="349">
        <v>543965</v>
      </c>
      <c r="C73" s="349">
        <v>400082</v>
      </c>
      <c r="D73" t="s">
        <v>223</v>
      </c>
      <c r="F73">
        <v>3022026</v>
      </c>
      <c r="G73" t="s">
        <v>412</v>
      </c>
      <c r="H73">
        <v>11431</v>
      </c>
      <c r="I73">
        <v>67066.83</v>
      </c>
      <c r="J73" s="420">
        <v>63324.15</v>
      </c>
      <c r="K73" s="53">
        <v>11174.85</v>
      </c>
      <c r="L73" s="53">
        <v>0</v>
      </c>
      <c r="M73" s="53">
        <v>0</v>
      </c>
      <c r="N73" s="53">
        <v>0</v>
      </c>
      <c r="O73" s="53">
        <v>-825.8</v>
      </c>
      <c r="P73" s="53">
        <v>-825.8</v>
      </c>
      <c r="Q73" s="53"/>
      <c r="R73" s="53">
        <v>21430.671538461545</v>
      </c>
      <c r="S73" s="53">
        <v>5158.9869230769236</v>
      </c>
      <c r="T73" s="53">
        <v>5158.9869230769236</v>
      </c>
      <c r="U73" s="53">
        <v>5158.9869230769236</v>
      </c>
      <c r="V73" s="53">
        <v>5158.9869230769236</v>
      </c>
      <c r="W73" s="53">
        <v>5158.9869230769236</v>
      </c>
      <c r="X73" s="53">
        <v>5158.9869230769236</v>
      </c>
      <c r="Y73" s="53">
        <v>5158.9869230769236</v>
      </c>
      <c r="Z73" s="53">
        <f t="shared" ref="Z73:Z136" si="1">SUM(K73:Y73)-I73</f>
        <v>0</v>
      </c>
      <c r="AA73" s="53" t="s">
        <v>4447</v>
      </c>
      <c r="AB73" s="53">
        <v>63324.15</v>
      </c>
      <c r="AC73" s="53">
        <v>30953.921538461545</v>
      </c>
      <c r="AD73" s="53">
        <v>5158.9869230769236</v>
      </c>
      <c r="AE73" s="53">
        <v>30953.921538461545</v>
      </c>
      <c r="AF73" s="53">
        <v>0</v>
      </c>
      <c r="AG73" s="8">
        <v>63324.15</v>
      </c>
      <c r="AH73" s="8">
        <v>9523.2500000000018</v>
      </c>
      <c r="AI73" s="8"/>
      <c r="AJ73" s="8">
        <v>-5780.57</v>
      </c>
      <c r="AK73" s="8">
        <v>67066.83</v>
      </c>
      <c r="AL73" s="1">
        <v>1.4551915228366852E-11</v>
      </c>
      <c r="AM73" s="53">
        <v>26589.658461538471</v>
      </c>
      <c r="AN73" s="1">
        <v>0</v>
      </c>
      <c r="AO73" s="349" t="s">
        <v>48</v>
      </c>
      <c r="AR73" s="53">
        <v>10317.973846153847</v>
      </c>
      <c r="AS73" s="53">
        <v>5158.9869230769236</v>
      </c>
      <c r="AT73" s="53">
        <v>5158.9869230769236</v>
      </c>
      <c r="AU73" s="53">
        <v>5158.9869230769236</v>
      </c>
      <c r="AV73" s="53">
        <v>5158.9869230769236</v>
      </c>
      <c r="AW73" s="53">
        <v>5158.9869230769236</v>
      </c>
      <c r="AX73" s="53">
        <v>5158.9869230769236</v>
      </c>
      <c r="AY73" s="53">
        <v>5158.9869230769236</v>
      </c>
      <c r="AZ73" s="53">
        <v>5158.9869230769236</v>
      </c>
      <c r="BA73" s="53">
        <v>5158.9869230769236</v>
      </c>
      <c r="BB73" s="53">
        <v>5158.9869230769236</v>
      </c>
      <c r="BC73" s="53">
        <v>5158.9869230769236</v>
      </c>
      <c r="BD73" s="53">
        <v>0</v>
      </c>
    </row>
    <row r="74" spans="1:56" x14ac:dyDescent="0.25">
      <c r="A74" s="349" t="s">
        <v>4448</v>
      </c>
      <c r="B74" s="349">
        <v>543965</v>
      </c>
      <c r="C74" s="349">
        <v>400082</v>
      </c>
      <c r="D74" t="s">
        <v>223</v>
      </c>
      <c r="F74">
        <v>3022026</v>
      </c>
      <c r="G74" t="s">
        <v>4314</v>
      </c>
      <c r="H74">
        <v>10265</v>
      </c>
      <c r="I74">
        <v>2833.39</v>
      </c>
      <c r="J74" s="420">
        <v>0</v>
      </c>
      <c r="K74" s="53">
        <v>0</v>
      </c>
      <c r="L74" s="53">
        <v>0</v>
      </c>
      <c r="M74" s="53">
        <v>0</v>
      </c>
      <c r="N74" s="53">
        <v>0</v>
      </c>
      <c r="O74" s="53">
        <v>314.82</v>
      </c>
      <c r="P74" s="53">
        <v>314.82</v>
      </c>
      <c r="Q74" s="53"/>
      <c r="R74" s="53">
        <v>678.0784615384614</v>
      </c>
      <c r="S74" s="53">
        <v>217.95307692307694</v>
      </c>
      <c r="T74" s="53">
        <v>217.95307692307694</v>
      </c>
      <c r="U74" s="53">
        <v>217.95307692307694</v>
      </c>
      <c r="V74" s="53">
        <v>217.95307692307694</v>
      </c>
      <c r="W74" s="53">
        <v>217.95307692307694</v>
      </c>
      <c r="X74" s="53">
        <v>217.95307692307694</v>
      </c>
      <c r="Y74" s="53">
        <v>217.95307692307694</v>
      </c>
      <c r="Z74" s="53">
        <f t="shared" si="1"/>
        <v>0</v>
      </c>
      <c r="AA74" s="53" t="s">
        <v>4449</v>
      </c>
      <c r="AB74" s="53">
        <v>0</v>
      </c>
      <c r="AC74" s="53">
        <v>1307.7184615384615</v>
      </c>
      <c r="AD74" s="53">
        <v>217.95307692307694</v>
      </c>
      <c r="AE74" s="53">
        <v>1307.7184615384615</v>
      </c>
      <c r="AF74" s="53">
        <v>0</v>
      </c>
      <c r="AG74" s="8">
        <v>0</v>
      </c>
      <c r="AH74" s="8">
        <v>629.64</v>
      </c>
      <c r="AI74" s="8"/>
      <c r="AJ74" s="8">
        <v>2203.75</v>
      </c>
      <c r="AK74" s="8">
        <v>2833.39</v>
      </c>
      <c r="AL74" s="1">
        <v>0</v>
      </c>
      <c r="AM74" s="53">
        <v>896.03153846153839</v>
      </c>
      <c r="AN74" s="1">
        <v>0</v>
      </c>
      <c r="AO74" s="349" t="s">
        <v>48</v>
      </c>
      <c r="AR74" s="53">
        <v>435.90615384615387</v>
      </c>
      <c r="AS74" s="53">
        <v>217.95307692307694</v>
      </c>
      <c r="AT74" s="53">
        <v>217.95307692307694</v>
      </c>
      <c r="AU74" s="53">
        <v>217.95307692307694</v>
      </c>
      <c r="AV74" s="53">
        <v>217.95307692307694</v>
      </c>
      <c r="AW74" s="53">
        <v>217.95307692307694</v>
      </c>
      <c r="AX74" s="53">
        <v>217.95307692307694</v>
      </c>
      <c r="AY74" s="53">
        <v>217.95307692307694</v>
      </c>
      <c r="AZ74" s="53">
        <v>217.95307692307694</v>
      </c>
      <c r="BA74" s="53">
        <v>217.95307692307694</v>
      </c>
      <c r="BB74" s="53">
        <v>217.95307692307694</v>
      </c>
      <c r="BC74" s="53">
        <v>217.95307692307694</v>
      </c>
      <c r="BD74" s="53">
        <v>0</v>
      </c>
    </row>
    <row r="75" spans="1:56" x14ac:dyDescent="0.25">
      <c r="A75" s="349" t="s">
        <v>4450</v>
      </c>
      <c r="B75" s="349">
        <v>543965</v>
      </c>
      <c r="C75" s="349">
        <v>400067</v>
      </c>
      <c r="D75" t="s">
        <v>224</v>
      </c>
      <c r="F75">
        <v>3022028</v>
      </c>
      <c r="G75" t="s">
        <v>412</v>
      </c>
      <c r="H75">
        <v>11431</v>
      </c>
      <c r="I75">
        <v>39981.17</v>
      </c>
      <c r="J75" s="420">
        <v>34940.949999999997</v>
      </c>
      <c r="K75" s="53">
        <v>6166.05</v>
      </c>
      <c r="L75" s="53">
        <v>0</v>
      </c>
      <c r="M75" s="53">
        <v>0</v>
      </c>
      <c r="N75" s="53">
        <v>0</v>
      </c>
      <c r="O75" s="53">
        <v>-125.08999999999992</v>
      </c>
      <c r="P75" s="53">
        <v>-125.08999999999992</v>
      </c>
      <c r="Q75" s="53"/>
      <c r="R75" s="53">
        <v>12536.977692307695</v>
      </c>
      <c r="S75" s="53">
        <v>3075.4746153846154</v>
      </c>
      <c r="T75" s="53">
        <v>3075.4746153846154</v>
      </c>
      <c r="U75" s="53">
        <v>3075.4746153846154</v>
      </c>
      <c r="V75" s="53">
        <v>3075.4746153846154</v>
      </c>
      <c r="W75" s="53">
        <v>3075.4746153846154</v>
      </c>
      <c r="X75" s="53">
        <v>3075.4746153846154</v>
      </c>
      <c r="Y75" s="53">
        <v>3075.4746153846154</v>
      </c>
      <c r="Z75" s="53">
        <f t="shared" si="1"/>
        <v>0</v>
      </c>
      <c r="AA75" s="53" t="s">
        <v>4451</v>
      </c>
      <c r="AB75" s="53">
        <v>34940.949999999997</v>
      </c>
      <c r="AC75" s="53">
        <v>18452.847692307696</v>
      </c>
      <c r="AD75" s="53">
        <v>3075.4746153846154</v>
      </c>
      <c r="AE75" s="53">
        <v>18452.847692307696</v>
      </c>
      <c r="AF75" s="53">
        <v>0</v>
      </c>
      <c r="AG75" s="8">
        <v>34940.949999999997</v>
      </c>
      <c r="AH75" s="8">
        <v>5915.87</v>
      </c>
      <c r="AI75" s="8"/>
      <c r="AJ75" s="8">
        <v>-875.64999999999952</v>
      </c>
      <c r="AK75" s="8">
        <v>39981.17</v>
      </c>
      <c r="AL75" s="1">
        <v>0</v>
      </c>
      <c r="AM75" s="53">
        <v>15612.452307692311</v>
      </c>
      <c r="AN75" s="1">
        <v>0</v>
      </c>
      <c r="AO75" s="349" t="s">
        <v>48</v>
      </c>
      <c r="AR75" s="53">
        <v>6150.9492307692308</v>
      </c>
      <c r="AS75" s="53">
        <v>3075.4746153846154</v>
      </c>
      <c r="AT75" s="53">
        <v>3075.4746153846154</v>
      </c>
      <c r="AU75" s="53">
        <v>3075.4746153846154</v>
      </c>
      <c r="AV75" s="53">
        <v>3075.4746153846154</v>
      </c>
      <c r="AW75" s="53">
        <v>3075.4746153846154</v>
      </c>
      <c r="AX75" s="53">
        <v>3075.4746153846154</v>
      </c>
      <c r="AY75" s="53">
        <v>3075.4746153846154</v>
      </c>
      <c r="AZ75" s="53">
        <v>3075.4746153846154</v>
      </c>
      <c r="BA75" s="53">
        <v>3075.4746153846154</v>
      </c>
      <c r="BB75" s="53">
        <v>3075.4746153846154</v>
      </c>
      <c r="BC75" s="53">
        <v>3075.4746153846154</v>
      </c>
      <c r="BD75" s="53">
        <v>0</v>
      </c>
    </row>
    <row r="76" spans="1:56" x14ac:dyDescent="0.25">
      <c r="A76" s="349" t="s">
        <v>4452</v>
      </c>
      <c r="B76" s="349">
        <v>543965</v>
      </c>
      <c r="C76" s="349">
        <v>400002</v>
      </c>
      <c r="D76" t="s">
        <v>225</v>
      </c>
      <c r="F76">
        <v>3022027</v>
      </c>
      <c r="G76" t="s">
        <v>412</v>
      </c>
      <c r="H76">
        <v>11431</v>
      </c>
      <c r="I76">
        <v>37833</v>
      </c>
      <c r="J76" s="420">
        <v>41858.25</v>
      </c>
      <c r="K76" s="53">
        <v>7386.75</v>
      </c>
      <c r="L76" s="53">
        <v>0</v>
      </c>
      <c r="M76" s="53">
        <v>0</v>
      </c>
      <c r="N76" s="53">
        <v>0</v>
      </c>
      <c r="O76" s="53">
        <v>-1267.9999999999998</v>
      </c>
      <c r="P76" s="53">
        <v>-1267.9999999999998</v>
      </c>
      <c r="Q76" s="53"/>
      <c r="R76" s="53">
        <v>12610.634615384617</v>
      </c>
      <c r="S76" s="53">
        <v>2910.2307692307695</v>
      </c>
      <c r="T76" s="53">
        <v>2910.2307692307695</v>
      </c>
      <c r="U76" s="53">
        <v>2910.2307692307695</v>
      </c>
      <c r="V76" s="53">
        <v>2910.2307692307695</v>
      </c>
      <c r="W76" s="53">
        <v>2910.2307692307695</v>
      </c>
      <c r="X76" s="53">
        <v>2910.2307692307695</v>
      </c>
      <c r="Y76" s="53">
        <v>2910.2307692307695</v>
      </c>
      <c r="Z76" s="53">
        <f t="shared" si="1"/>
        <v>0</v>
      </c>
      <c r="AA76" s="53" t="s">
        <v>4453</v>
      </c>
      <c r="AB76" s="53">
        <v>41858.25</v>
      </c>
      <c r="AC76" s="53">
        <v>17461.384615384617</v>
      </c>
      <c r="AD76" s="53">
        <v>2910.2307692307695</v>
      </c>
      <c r="AE76" s="53">
        <v>17461.384615384617</v>
      </c>
      <c r="AF76" s="53">
        <v>0</v>
      </c>
      <c r="AG76" s="8">
        <v>41858.25</v>
      </c>
      <c r="AH76" s="8">
        <v>4850.75</v>
      </c>
      <c r="AI76" s="8"/>
      <c r="AJ76" s="8">
        <v>-8875.9999999999982</v>
      </c>
      <c r="AK76" s="8">
        <v>37833</v>
      </c>
      <c r="AL76" s="1">
        <v>0</v>
      </c>
      <c r="AM76" s="53">
        <v>15520.865384615387</v>
      </c>
      <c r="AN76" s="1">
        <v>0</v>
      </c>
      <c r="AO76" s="349" t="s">
        <v>48</v>
      </c>
      <c r="AR76" s="53">
        <v>5820.461538461539</v>
      </c>
      <c r="AS76" s="53">
        <v>2910.2307692307695</v>
      </c>
      <c r="AT76" s="53">
        <v>2910.2307692307695</v>
      </c>
      <c r="AU76" s="53">
        <v>2910.2307692307695</v>
      </c>
      <c r="AV76" s="53">
        <v>2910.2307692307695</v>
      </c>
      <c r="AW76" s="53">
        <v>2910.2307692307695</v>
      </c>
      <c r="AX76" s="53">
        <v>2910.2307692307695</v>
      </c>
      <c r="AY76" s="53">
        <v>2910.2307692307695</v>
      </c>
      <c r="AZ76" s="53">
        <v>2910.2307692307695</v>
      </c>
      <c r="BA76" s="53">
        <v>2910.2307692307695</v>
      </c>
      <c r="BB76" s="53">
        <v>2910.2307692307695</v>
      </c>
      <c r="BC76" s="53">
        <v>2910.2307692307695</v>
      </c>
      <c r="BD76" s="53">
        <v>0</v>
      </c>
    </row>
    <row r="77" spans="1:56" x14ac:dyDescent="0.25">
      <c r="A77" s="349" t="s">
        <v>4454</v>
      </c>
      <c r="B77" s="349">
        <v>543965</v>
      </c>
      <c r="C77" s="349">
        <v>400035</v>
      </c>
      <c r="D77" t="s">
        <v>226</v>
      </c>
      <c r="F77">
        <v>3022029</v>
      </c>
      <c r="G77" t="s">
        <v>412</v>
      </c>
      <c r="H77">
        <v>11431</v>
      </c>
      <c r="I77">
        <v>123321</v>
      </c>
      <c r="J77" s="420">
        <v>81648.45</v>
      </c>
      <c r="K77" s="53">
        <v>14408.55</v>
      </c>
      <c r="L77" s="53">
        <v>0</v>
      </c>
      <c r="M77" s="53">
        <v>0</v>
      </c>
      <c r="N77" s="53">
        <v>0</v>
      </c>
      <c r="O77" s="53">
        <v>3029.3300000000004</v>
      </c>
      <c r="P77" s="53">
        <v>3029.3300000000004</v>
      </c>
      <c r="Q77" s="53"/>
      <c r="R77" s="53">
        <v>36450.174615384603</v>
      </c>
      <c r="S77" s="53">
        <v>9486.2307692307695</v>
      </c>
      <c r="T77" s="53">
        <v>9486.2307692307695</v>
      </c>
      <c r="U77" s="53">
        <v>9486.2307692307695</v>
      </c>
      <c r="V77" s="53">
        <v>9486.2307692307695</v>
      </c>
      <c r="W77" s="53">
        <v>9486.2307692307695</v>
      </c>
      <c r="X77" s="53">
        <v>9486.2307692307695</v>
      </c>
      <c r="Y77" s="53">
        <v>9486.2307692307695</v>
      </c>
      <c r="Z77" s="53">
        <f t="shared" si="1"/>
        <v>0</v>
      </c>
      <c r="AA77" s="53" t="s">
        <v>4455</v>
      </c>
      <c r="AB77" s="53">
        <v>81648.45</v>
      </c>
      <c r="AC77" s="53">
        <v>56917.38461538461</v>
      </c>
      <c r="AD77" s="53">
        <v>9486.2307692307695</v>
      </c>
      <c r="AE77" s="53">
        <v>56917.38461538461</v>
      </c>
      <c r="AF77" s="53">
        <v>0</v>
      </c>
      <c r="AG77" s="8">
        <v>81648.45</v>
      </c>
      <c r="AH77" s="8">
        <v>20467.210000000003</v>
      </c>
      <c r="AI77" s="8"/>
      <c r="AJ77" s="8">
        <v>21205.340000000004</v>
      </c>
      <c r="AK77" s="8">
        <v>123321</v>
      </c>
      <c r="AL77" s="1">
        <v>0</v>
      </c>
      <c r="AM77" s="53">
        <v>45936.405384615369</v>
      </c>
      <c r="AN77" s="1">
        <v>0</v>
      </c>
      <c r="AO77" s="349" t="s">
        <v>48</v>
      </c>
      <c r="AR77" s="53">
        <v>18972.461538461539</v>
      </c>
      <c r="AS77" s="53">
        <v>9486.2307692307695</v>
      </c>
      <c r="AT77" s="53">
        <v>9486.2307692307695</v>
      </c>
      <c r="AU77" s="53">
        <v>9486.2307692307695</v>
      </c>
      <c r="AV77" s="53">
        <v>9486.2307692307695</v>
      </c>
      <c r="AW77" s="53">
        <v>9486.2307692307695</v>
      </c>
      <c r="AX77" s="53">
        <v>9486.2307692307695</v>
      </c>
      <c r="AY77" s="53">
        <v>9486.2307692307695</v>
      </c>
      <c r="AZ77" s="53">
        <v>9486.2307692307695</v>
      </c>
      <c r="BA77" s="53">
        <v>9486.2307692307695</v>
      </c>
      <c r="BB77" s="53">
        <v>9486.2307692307695</v>
      </c>
      <c r="BC77" s="53">
        <v>9486.2307692307695</v>
      </c>
      <c r="BD77" s="53">
        <v>0</v>
      </c>
    </row>
    <row r="78" spans="1:56" x14ac:dyDescent="0.25">
      <c r="A78" s="349" t="s">
        <v>4456</v>
      </c>
      <c r="B78" s="349">
        <v>543965</v>
      </c>
      <c r="C78" s="349">
        <v>400035</v>
      </c>
      <c r="D78" t="s">
        <v>226</v>
      </c>
      <c r="F78">
        <v>3022029</v>
      </c>
      <c r="G78" t="s">
        <v>4314</v>
      </c>
      <c r="H78">
        <v>10265</v>
      </c>
      <c r="I78">
        <v>7110.3514285714291</v>
      </c>
      <c r="J78" s="420">
        <v>0</v>
      </c>
      <c r="K78" s="53">
        <v>0</v>
      </c>
      <c r="L78" s="53">
        <v>0</v>
      </c>
      <c r="M78" s="53">
        <v>0</v>
      </c>
      <c r="N78" s="53">
        <v>0</v>
      </c>
      <c r="O78" s="53">
        <v>790.04</v>
      </c>
      <c r="P78" s="53">
        <v>790.04</v>
      </c>
      <c r="Q78" s="53"/>
      <c r="R78" s="53">
        <v>1701.62065934066</v>
      </c>
      <c r="S78" s="53">
        <v>546.95010989010996</v>
      </c>
      <c r="T78" s="53">
        <v>546.95010989010996</v>
      </c>
      <c r="U78" s="53">
        <v>546.95010989010996</v>
      </c>
      <c r="V78" s="53">
        <v>546.95010989010996</v>
      </c>
      <c r="W78" s="53">
        <v>546.95010989010996</v>
      </c>
      <c r="X78" s="53">
        <v>546.95010989010996</v>
      </c>
      <c r="Y78" s="53">
        <v>546.95010989010996</v>
      </c>
      <c r="Z78" s="53">
        <f t="shared" si="1"/>
        <v>0</v>
      </c>
      <c r="AA78" s="53" t="s">
        <v>4457</v>
      </c>
      <c r="AB78" s="53">
        <v>0</v>
      </c>
      <c r="AC78" s="53">
        <v>3281.70065934066</v>
      </c>
      <c r="AD78" s="53">
        <v>546.95010989010996</v>
      </c>
      <c r="AE78" s="53">
        <v>3281.70065934066</v>
      </c>
      <c r="AF78" s="53">
        <v>0</v>
      </c>
      <c r="AG78" s="8">
        <v>0</v>
      </c>
      <c r="AH78" s="8">
        <v>1580.08</v>
      </c>
      <c r="AI78" s="8"/>
      <c r="AJ78" s="8">
        <v>5530.2699999999995</v>
      </c>
      <c r="AK78" s="8">
        <v>7110.35</v>
      </c>
      <c r="AL78" s="1">
        <v>-9.0949470177292824E-13</v>
      </c>
      <c r="AM78" s="53">
        <v>2248.5707692307701</v>
      </c>
      <c r="AN78" s="1">
        <v>0</v>
      </c>
      <c r="AO78" s="349" t="s">
        <v>48</v>
      </c>
      <c r="AR78" s="53">
        <v>1093.9002197802199</v>
      </c>
      <c r="AS78" s="53">
        <v>546.95010989010996</v>
      </c>
      <c r="AT78" s="53">
        <v>546.95010989010996</v>
      </c>
      <c r="AU78" s="53">
        <v>546.95010989010996</v>
      </c>
      <c r="AV78" s="53">
        <v>546.95010989010996</v>
      </c>
      <c r="AW78" s="53">
        <v>546.95010989010996</v>
      </c>
      <c r="AX78" s="53">
        <v>546.95010989010996</v>
      </c>
      <c r="AY78" s="53">
        <v>546.95010989010996</v>
      </c>
      <c r="AZ78" s="53">
        <v>546.95010989010996</v>
      </c>
      <c r="BA78" s="53">
        <v>546.95010989010996</v>
      </c>
      <c r="BB78" s="53">
        <v>546.95010989010996</v>
      </c>
      <c r="BC78" s="53">
        <v>546.95010989010996</v>
      </c>
      <c r="BD78" s="53">
        <v>0</v>
      </c>
    </row>
    <row r="79" spans="1:56" x14ac:dyDescent="0.25">
      <c r="A79" s="349" t="s">
        <v>4458</v>
      </c>
      <c r="B79" s="349">
        <v>516500</v>
      </c>
      <c r="C79" s="349">
        <v>148347</v>
      </c>
      <c r="D79" t="s">
        <v>227</v>
      </c>
      <c r="E79" s="349" t="s">
        <v>79</v>
      </c>
      <c r="F79">
        <v>3022030</v>
      </c>
      <c r="G79" t="s">
        <v>412</v>
      </c>
      <c r="H79">
        <v>11443</v>
      </c>
      <c r="I79">
        <v>24894.92</v>
      </c>
      <c r="J79" s="420">
        <v>0</v>
      </c>
      <c r="K79" s="53">
        <v>0</v>
      </c>
      <c r="L79" s="53">
        <v>3425.58</v>
      </c>
      <c r="M79" s="53">
        <v>3425.58</v>
      </c>
      <c r="N79" s="53">
        <v>3425.58</v>
      </c>
      <c r="O79" s="53">
        <v>1624.2399999999998</v>
      </c>
      <c r="P79" s="53">
        <v>1624.2399999999998</v>
      </c>
      <c r="Q79" s="53"/>
      <c r="R79" s="53"/>
      <c r="S79" s="53">
        <v>0</v>
      </c>
      <c r="T79" s="53">
        <v>2074.5766666666664</v>
      </c>
      <c r="U79" s="53">
        <v>2074.5766666666664</v>
      </c>
      <c r="V79" s="53">
        <v>2074.5766666666664</v>
      </c>
      <c r="W79" s="53">
        <v>2074.5766666666664</v>
      </c>
      <c r="X79" s="53">
        <v>2074.5766666666664</v>
      </c>
      <c r="Y79" s="53">
        <v>996.82</v>
      </c>
      <c r="Z79" s="53">
        <f t="shared" si="1"/>
        <v>3.3333333376504015E-3</v>
      </c>
      <c r="AA79" s="53" t="s">
        <v>4459</v>
      </c>
      <c r="AB79" s="53">
        <v>0</v>
      </c>
      <c r="AC79" s="53">
        <v>10372.883333333331</v>
      </c>
      <c r="AD79" s="53">
        <v>2074.5766666666664</v>
      </c>
      <c r="AE79" s="53">
        <v>12447.459999999997</v>
      </c>
      <c r="AF79" s="53">
        <v>0</v>
      </c>
      <c r="AG79" s="8">
        <v>0</v>
      </c>
      <c r="AH79" s="8">
        <v>13525.22</v>
      </c>
      <c r="AI79" s="8"/>
      <c r="AJ79" s="8">
        <v>11369.699999999999</v>
      </c>
      <c r="AK79" s="8">
        <v>24894.92</v>
      </c>
      <c r="AL79" s="1">
        <v>0</v>
      </c>
      <c r="AM79" s="53">
        <v>-1077.760000000002</v>
      </c>
      <c r="AN79" s="1">
        <v>0</v>
      </c>
      <c r="AO79" s="349" t="s">
        <v>79</v>
      </c>
      <c r="AR79" s="53">
        <v>2074.5766666666664</v>
      </c>
      <c r="AS79" s="53">
        <v>2074.5766666666664</v>
      </c>
      <c r="AT79" s="53">
        <v>2074.5766666666664</v>
      </c>
      <c r="AU79" s="53">
        <v>2074.5766666666664</v>
      </c>
      <c r="AV79" s="53">
        <v>2074.5766666666664</v>
      </c>
      <c r="AW79" s="53">
        <v>2074.5766666666664</v>
      </c>
      <c r="AX79" s="53">
        <v>2074.5766666666664</v>
      </c>
      <c r="AY79" s="53">
        <v>2074.5766666666664</v>
      </c>
      <c r="AZ79" s="53">
        <v>2074.5766666666664</v>
      </c>
      <c r="BA79" s="53">
        <v>2074.5766666666664</v>
      </c>
      <c r="BB79" s="53">
        <v>2074.5766666666664</v>
      </c>
      <c r="BC79" s="53">
        <v>2074.5766666666664</v>
      </c>
      <c r="BD79" s="53">
        <v>0</v>
      </c>
    </row>
    <row r="80" spans="1:56" x14ac:dyDescent="0.25">
      <c r="A80" s="349" t="s">
        <v>4460</v>
      </c>
      <c r="B80" s="349">
        <v>543965</v>
      </c>
      <c r="C80" s="349">
        <v>400102</v>
      </c>
      <c r="D80" t="s">
        <v>61</v>
      </c>
      <c r="F80">
        <v>3021001</v>
      </c>
      <c r="G80" t="s">
        <v>412</v>
      </c>
      <c r="H80">
        <v>11439</v>
      </c>
      <c r="I80">
        <v>2553.13</v>
      </c>
      <c r="J80" s="420">
        <v>0</v>
      </c>
      <c r="K80" s="53">
        <v>0</v>
      </c>
      <c r="L80" s="53">
        <v>0</v>
      </c>
      <c r="M80" s="53">
        <v>0</v>
      </c>
      <c r="N80" s="53">
        <v>0</v>
      </c>
      <c r="O80" s="53">
        <v>283.68</v>
      </c>
      <c r="P80" s="53">
        <v>283.68</v>
      </c>
      <c r="Q80" s="53"/>
      <c r="R80" s="53">
        <v>611.00769230769265</v>
      </c>
      <c r="S80" s="53">
        <v>196.39461538461541</v>
      </c>
      <c r="T80" s="53">
        <v>196.39461538461541</v>
      </c>
      <c r="U80" s="53">
        <v>196.39461538461541</v>
      </c>
      <c r="V80" s="53">
        <v>196.39461538461541</v>
      </c>
      <c r="W80" s="53">
        <v>196.39461538461541</v>
      </c>
      <c r="X80" s="53">
        <v>196.39461538461541</v>
      </c>
      <c r="Y80" s="53">
        <v>196.39461538461541</v>
      </c>
      <c r="Z80" s="53">
        <f t="shared" si="1"/>
        <v>0</v>
      </c>
      <c r="AA80" s="53" t="s">
        <v>4461</v>
      </c>
      <c r="AB80" s="53">
        <v>0</v>
      </c>
      <c r="AC80" s="53">
        <v>1178.3676923076926</v>
      </c>
      <c r="AD80" s="53">
        <v>196.39461538461541</v>
      </c>
      <c r="AE80" s="53">
        <v>1178.3676923076926</v>
      </c>
      <c r="AF80" s="53">
        <v>0</v>
      </c>
      <c r="AG80" s="8">
        <v>0</v>
      </c>
      <c r="AH80" s="8">
        <v>567.36</v>
      </c>
      <c r="AI80" s="8"/>
      <c r="AJ80" s="8">
        <v>1985.7700000000002</v>
      </c>
      <c r="AK80" s="8">
        <v>2553.13</v>
      </c>
      <c r="AL80" s="1">
        <v>0</v>
      </c>
      <c r="AM80" s="53">
        <v>807.402307692308</v>
      </c>
      <c r="AN80" s="1">
        <v>0</v>
      </c>
      <c r="AO80" s="349" t="s">
        <v>48</v>
      </c>
      <c r="AR80" s="53">
        <v>392.78923076923081</v>
      </c>
      <c r="AS80" s="53">
        <v>196.39461538461541</v>
      </c>
      <c r="AT80" s="53">
        <v>196.39461538461541</v>
      </c>
      <c r="AU80" s="53">
        <v>196.39461538461541</v>
      </c>
      <c r="AV80" s="53">
        <v>196.39461538461541</v>
      </c>
      <c r="AW80" s="53">
        <v>196.39461538461541</v>
      </c>
      <c r="AX80" s="53">
        <v>196.39461538461541</v>
      </c>
      <c r="AY80" s="53">
        <v>196.39461538461541</v>
      </c>
      <c r="AZ80" s="53">
        <v>196.39461538461541</v>
      </c>
      <c r="BA80" s="53">
        <v>196.39461538461541</v>
      </c>
      <c r="BB80" s="53">
        <v>196.39461538461541</v>
      </c>
      <c r="BC80" s="53">
        <v>196.39461538461541</v>
      </c>
      <c r="BD80" s="53">
        <v>0</v>
      </c>
    </row>
    <row r="81" spans="1:56" x14ac:dyDescent="0.25">
      <c r="A81" s="349" t="s">
        <v>4462</v>
      </c>
      <c r="B81" s="349">
        <v>543965</v>
      </c>
      <c r="C81" s="349">
        <v>400102</v>
      </c>
      <c r="D81" t="s">
        <v>61</v>
      </c>
      <c r="F81">
        <v>3021001</v>
      </c>
      <c r="G81" t="s">
        <v>4314</v>
      </c>
      <c r="H81">
        <v>10265</v>
      </c>
      <c r="I81">
        <v>5636.074285714285</v>
      </c>
      <c r="J81" s="420">
        <v>0</v>
      </c>
      <c r="K81" s="53">
        <v>0</v>
      </c>
      <c r="L81" s="53">
        <v>0</v>
      </c>
      <c r="M81" s="53">
        <v>0</v>
      </c>
      <c r="N81" s="53">
        <v>0</v>
      </c>
      <c r="O81" s="53">
        <v>626.23</v>
      </c>
      <c r="P81" s="53">
        <v>626.23</v>
      </c>
      <c r="Q81" s="53"/>
      <c r="R81" s="53">
        <v>1348.805054945055</v>
      </c>
      <c r="S81" s="53">
        <v>433.5441758241758</v>
      </c>
      <c r="T81" s="53">
        <v>433.5441758241758</v>
      </c>
      <c r="U81" s="53">
        <v>433.5441758241758</v>
      </c>
      <c r="V81" s="53">
        <v>433.5441758241758</v>
      </c>
      <c r="W81" s="53">
        <v>433.5441758241758</v>
      </c>
      <c r="X81" s="53">
        <v>433.5441758241758</v>
      </c>
      <c r="Y81" s="53">
        <v>433.5441758241758</v>
      </c>
      <c r="Z81" s="53">
        <f t="shared" si="1"/>
        <v>0</v>
      </c>
      <c r="AA81" s="53" t="s">
        <v>4463</v>
      </c>
      <c r="AB81" s="53">
        <v>0</v>
      </c>
      <c r="AC81" s="53">
        <v>2601.265054945055</v>
      </c>
      <c r="AD81" s="53">
        <v>433.5441758241758</v>
      </c>
      <c r="AE81" s="53">
        <v>2601.265054945055</v>
      </c>
      <c r="AF81" s="53">
        <v>0</v>
      </c>
      <c r="AG81" s="8">
        <v>0</v>
      </c>
      <c r="AH81" s="8">
        <v>1252.46</v>
      </c>
      <c r="AI81" s="8"/>
      <c r="AJ81" s="8">
        <v>4383.6100000000006</v>
      </c>
      <c r="AK81" s="8">
        <v>5636.07</v>
      </c>
      <c r="AL81" s="1">
        <v>9.0949470177292824E-13</v>
      </c>
      <c r="AM81" s="53">
        <v>1782.3492307692309</v>
      </c>
      <c r="AN81" s="1">
        <v>0</v>
      </c>
      <c r="AO81" s="349" t="s">
        <v>48</v>
      </c>
      <c r="AR81" s="53">
        <v>867.08835164835159</v>
      </c>
      <c r="AS81" s="53">
        <v>433.5441758241758</v>
      </c>
      <c r="AT81" s="53">
        <v>433.5441758241758</v>
      </c>
      <c r="AU81" s="53">
        <v>433.5441758241758</v>
      </c>
      <c r="AV81" s="53">
        <v>433.5441758241758</v>
      </c>
      <c r="AW81" s="53">
        <v>433.5441758241758</v>
      </c>
      <c r="AX81" s="53">
        <v>433.5441758241758</v>
      </c>
      <c r="AY81" s="53">
        <v>433.5441758241758</v>
      </c>
      <c r="AZ81" s="53">
        <v>433.5441758241758</v>
      </c>
      <c r="BA81" s="53">
        <v>433.5441758241758</v>
      </c>
      <c r="BB81" s="53">
        <v>433.5441758241758</v>
      </c>
      <c r="BC81" s="53">
        <v>433.5441758241758</v>
      </c>
      <c r="BD81" s="53">
        <v>0</v>
      </c>
    </row>
    <row r="82" spans="1:56" x14ac:dyDescent="0.25">
      <c r="A82" s="349" t="s">
        <v>4464</v>
      </c>
      <c r="B82" s="349">
        <v>516500</v>
      </c>
      <c r="C82" s="349">
        <v>145386</v>
      </c>
      <c r="D82" t="s">
        <v>108</v>
      </c>
      <c r="E82" s="349" t="s">
        <v>79</v>
      </c>
      <c r="F82">
        <v>3025409</v>
      </c>
      <c r="G82" t="s">
        <v>412</v>
      </c>
      <c r="H82">
        <v>11442</v>
      </c>
      <c r="I82">
        <v>247682.67333333334</v>
      </c>
      <c r="J82" s="420">
        <v>0</v>
      </c>
      <c r="K82" s="53">
        <v>0</v>
      </c>
      <c r="L82" s="53">
        <v>23644.33</v>
      </c>
      <c r="M82" s="53">
        <v>23644.33</v>
      </c>
      <c r="N82" s="53">
        <v>23644.33</v>
      </c>
      <c r="O82" s="53">
        <v>19638.849999999999</v>
      </c>
      <c r="P82" s="53">
        <v>19638.849999999999</v>
      </c>
      <c r="Q82" s="53"/>
      <c r="R82" s="53"/>
      <c r="S82" s="53">
        <v>13630.646666666653</v>
      </c>
      <c r="T82" s="53">
        <v>20640.222777777777</v>
      </c>
      <c r="U82" s="53">
        <v>20640.222777777777</v>
      </c>
      <c r="V82" s="53">
        <v>20640.222777777777</v>
      </c>
      <c r="W82" s="53">
        <v>20640.222777777777</v>
      </c>
      <c r="X82" s="53">
        <v>20640.222777777777</v>
      </c>
      <c r="Y82" s="53">
        <v>20640.222777777777</v>
      </c>
      <c r="Z82" s="53">
        <f t="shared" si="1"/>
        <v>0</v>
      </c>
      <c r="AA82" s="53" t="s">
        <v>4465</v>
      </c>
      <c r="AB82" s="53">
        <v>0</v>
      </c>
      <c r="AC82" s="53">
        <v>103201.11388888888</v>
      </c>
      <c r="AD82" s="53">
        <v>20640.222777777777</v>
      </c>
      <c r="AE82" s="53">
        <v>123841.33666666666</v>
      </c>
      <c r="AF82" s="53">
        <v>0</v>
      </c>
      <c r="AG82" s="8">
        <v>0</v>
      </c>
      <c r="AH82" s="8">
        <v>110210.69</v>
      </c>
      <c r="AI82" s="8"/>
      <c r="AJ82" s="8">
        <v>137471.98000000001</v>
      </c>
      <c r="AK82" s="8">
        <v>247682.66999999998</v>
      </c>
      <c r="AL82" s="1">
        <v>2.9103830456733704E-11</v>
      </c>
      <c r="AM82" s="53">
        <v>13630.646666666653</v>
      </c>
      <c r="AN82" s="1">
        <v>0</v>
      </c>
      <c r="AO82" s="349" t="s">
        <v>79</v>
      </c>
      <c r="AR82" s="53">
        <v>20640.222777777777</v>
      </c>
      <c r="AS82" s="53">
        <v>20640.222777777777</v>
      </c>
      <c r="AT82" s="53">
        <v>20640.222777777777</v>
      </c>
      <c r="AU82" s="53">
        <v>20640.222777777777</v>
      </c>
      <c r="AV82" s="53">
        <v>20640.222777777777</v>
      </c>
      <c r="AW82" s="53">
        <v>20640.222777777777</v>
      </c>
      <c r="AX82" s="53">
        <v>20640.222777777777</v>
      </c>
      <c r="AY82" s="53">
        <v>20640.222777777777</v>
      </c>
      <c r="AZ82" s="53">
        <v>20640.222777777777</v>
      </c>
      <c r="BA82" s="53">
        <v>20640.222777777777</v>
      </c>
      <c r="BB82" s="53">
        <v>20640.222777777777</v>
      </c>
      <c r="BC82" s="53">
        <v>20640.222777777777</v>
      </c>
      <c r="BD82" s="53">
        <v>0</v>
      </c>
    </row>
    <row r="83" spans="1:56" x14ac:dyDescent="0.25">
      <c r="A83" s="349" t="s">
        <v>4466</v>
      </c>
      <c r="B83" s="349">
        <v>543965</v>
      </c>
      <c r="C83" s="349">
        <v>400108</v>
      </c>
      <c r="D83" t="s">
        <v>228</v>
      </c>
      <c r="F83">
        <v>3023516</v>
      </c>
      <c r="G83" t="s">
        <v>412</v>
      </c>
      <c r="H83">
        <v>11431</v>
      </c>
      <c r="I83">
        <v>51235.59</v>
      </c>
      <c r="J83" s="420">
        <v>51801.599999999999</v>
      </c>
      <c r="K83" s="53">
        <v>2726.4</v>
      </c>
      <c r="L83" s="53">
        <v>0</v>
      </c>
      <c r="M83" s="53">
        <v>0</v>
      </c>
      <c r="N83" s="53">
        <v>0</v>
      </c>
      <c r="O83" s="53">
        <v>-365.82000000000005</v>
      </c>
      <c r="P83" s="53">
        <v>-365.82000000000005</v>
      </c>
      <c r="Q83" s="53"/>
      <c r="R83" s="53">
        <v>21652.435384615386</v>
      </c>
      <c r="S83" s="53">
        <v>3941.1992307692308</v>
      </c>
      <c r="T83" s="53">
        <v>3941.1992307692308</v>
      </c>
      <c r="U83" s="53">
        <v>3941.1992307692308</v>
      </c>
      <c r="V83" s="53">
        <v>3941.1992307692308</v>
      </c>
      <c r="W83" s="53">
        <v>3941.1992307692308</v>
      </c>
      <c r="X83" s="53">
        <v>3941.1992307692308</v>
      </c>
      <c r="Y83" s="53">
        <v>3941.1992307692308</v>
      </c>
      <c r="Z83" s="53">
        <f t="shared" si="1"/>
        <v>0</v>
      </c>
      <c r="AA83" s="53" t="s">
        <v>4467</v>
      </c>
      <c r="AB83" s="53">
        <v>51801.599999999999</v>
      </c>
      <c r="AC83" s="53">
        <v>23647.195384615385</v>
      </c>
      <c r="AD83" s="53">
        <v>3941.1992307692308</v>
      </c>
      <c r="AE83" s="53">
        <v>23647.195384615385</v>
      </c>
      <c r="AF83" s="53">
        <v>0</v>
      </c>
      <c r="AG83" s="8">
        <v>51801.599999999999</v>
      </c>
      <c r="AH83" s="8">
        <v>1994.7599999999998</v>
      </c>
      <c r="AI83" s="8"/>
      <c r="AJ83" s="8">
        <v>-2560.7800000000007</v>
      </c>
      <c r="AK83" s="8">
        <v>51235.58</v>
      </c>
      <c r="AL83" s="1">
        <v>0</v>
      </c>
      <c r="AM83" s="53">
        <v>25593.634615384617</v>
      </c>
      <c r="AN83" s="1">
        <v>0</v>
      </c>
      <c r="AO83" s="349" t="s">
        <v>48</v>
      </c>
      <c r="AR83" s="53">
        <v>7882.3984615384616</v>
      </c>
      <c r="AS83" s="53">
        <v>3941.1992307692308</v>
      </c>
      <c r="AT83" s="53">
        <v>3941.1992307692308</v>
      </c>
      <c r="AU83" s="53">
        <v>3941.1992307692308</v>
      </c>
      <c r="AV83" s="53">
        <v>3941.1992307692308</v>
      </c>
      <c r="AW83" s="53">
        <v>3941.1992307692308</v>
      </c>
      <c r="AX83" s="53">
        <v>3941.1992307692308</v>
      </c>
      <c r="AY83" s="53">
        <v>3941.1992307692308</v>
      </c>
      <c r="AZ83" s="53">
        <v>3941.1992307692308</v>
      </c>
      <c r="BA83" s="53">
        <v>3941.1992307692308</v>
      </c>
      <c r="BB83" s="53">
        <v>3941.1992307692308</v>
      </c>
      <c r="BC83" s="53">
        <v>3941.1992307692308</v>
      </c>
      <c r="BD83" s="53">
        <v>0</v>
      </c>
    </row>
    <row r="84" spans="1:56" x14ac:dyDescent="0.25">
      <c r="A84" s="349" t="s">
        <v>4468</v>
      </c>
      <c r="B84" s="349">
        <v>516500</v>
      </c>
      <c r="C84" s="349">
        <v>145169</v>
      </c>
      <c r="D84" t="s">
        <v>109</v>
      </c>
      <c r="E84" s="349" t="s">
        <v>79</v>
      </c>
      <c r="F84">
        <v>3025400</v>
      </c>
      <c r="G84" t="s">
        <v>4315</v>
      </c>
      <c r="H84">
        <v>11423</v>
      </c>
      <c r="I84">
        <v>395860</v>
      </c>
      <c r="J84" s="420">
        <v>0</v>
      </c>
      <c r="K84" s="53">
        <v>0</v>
      </c>
      <c r="L84" s="53">
        <v>27152.33</v>
      </c>
      <c r="M84" s="53">
        <v>27152.33</v>
      </c>
      <c r="N84" s="53">
        <v>27152.33</v>
      </c>
      <c r="O84" s="53">
        <v>34933.660000000003</v>
      </c>
      <c r="P84" s="53">
        <v>34933.660000000003</v>
      </c>
      <c r="Q84" s="53"/>
      <c r="R84" s="53"/>
      <c r="S84" s="53">
        <v>46605.689999999944</v>
      </c>
      <c r="T84" s="53">
        <v>32988.333333333328</v>
      </c>
      <c r="U84" s="53">
        <v>32988.333333333328</v>
      </c>
      <c r="V84" s="53">
        <v>32988.333333333328</v>
      </c>
      <c r="W84" s="53">
        <v>32988.333333333328</v>
      </c>
      <c r="X84" s="53">
        <v>32988.333333333328</v>
      </c>
      <c r="Y84" s="53">
        <v>32988.333333333328</v>
      </c>
      <c r="Z84" s="53">
        <f t="shared" si="1"/>
        <v>0</v>
      </c>
      <c r="AA84" s="53" t="s">
        <v>4469</v>
      </c>
      <c r="AB84" s="53">
        <v>0</v>
      </c>
      <c r="AC84" s="53">
        <v>164941.66666666663</v>
      </c>
      <c r="AD84" s="53">
        <v>32988.333333333328</v>
      </c>
      <c r="AE84" s="53">
        <v>197929.99999999994</v>
      </c>
      <c r="AF84" s="53">
        <v>0</v>
      </c>
      <c r="AG84" s="8">
        <v>0</v>
      </c>
      <c r="AH84" s="8">
        <v>151324.31</v>
      </c>
      <c r="AI84" s="8"/>
      <c r="AJ84" s="8">
        <v>244535.69</v>
      </c>
      <c r="AK84" s="8">
        <v>395860</v>
      </c>
      <c r="AL84" s="1">
        <v>0</v>
      </c>
      <c r="AM84" s="53">
        <v>46605.689999999944</v>
      </c>
      <c r="AN84" s="1">
        <v>0</v>
      </c>
      <c r="AO84" s="349" t="s">
        <v>79</v>
      </c>
      <c r="AR84" s="53">
        <v>32988.333333333328</v>
      </c>
      <c r="AS84" s="53">
        <v>32988.333333333328</v>
      </c>
      <c r="AT84" s="53">
        <v>32988.333333333328</v>
      </c>
      <c r="AU84" s="53">
        <v>32988.333333333328</v>
      </c>
      <c r="AV84" s="53">
        <v>32988.333333333328</v>
      </c>
      <c r="AW84" s="53">
        <v>32988.333333333328</v>
      </c>
      <c r="AX84" s="53">
        <v>32988.333333333328</v>
      </c>
      <c r="AY84" s="53">
        <v>32988.333333333328</v>
      </c>
      <c r="AZ84" s="53">
        <v>32988.333333333328</v>
      </c>
      <c r="BA84" s="53">
        <v>32988.333333333328</v>
      </c>
      <c r="BB84" s="53">
        <v>32988.333333333328</v>
      </c>
      <c r="BC84" s="53">
        <v>32988.333333333328</v>
      </c>
      <c r="BD84" s="53">
        <v>0</v>
      </c>
    </row>
    <row r="85" spans="1:56" x14ac:dyDescent="0.25">
      <c r="A85" s="349" t="s">
        <v>4470</v>
      </c>
      <c r="B85" s="349">
        <v>516500</v>
      </c>
      <c r="C85" s="349">
        <v>145169</v>
      </c>
      <c r="D85" t="s">
        <v>109</v>
      </c>
      <c r="E85" s="349" t="s">
        <v>79</v>
      </c>
      <c r="F85">
        <v>3025400</v>
      </c>
      <c r="G85" t="s">
        <v>412</v>
      </c>
      <c r="H85">
        <v>11442</v>
      </c>
      <c r="I85">
        <v>296825.16000000003</v>
      </c>
      <c r="J85" s="420">
        <v>0</v>
      </c>
      <c r="K85" s="53">
        <v>0</v>
      </c>
      <c r="L85" s="53">
        <v>26251.410000000003</v>
      </c>
      <c r="M85" s="53">
        <v>26251.410000000003</v>
      </c>
      <c r="N85" s="53">
        <v>26251.410000000003</v>
      </c>
      <c r="O85" s="53">
        <v>24230.1</v>
      </c>
      <c r="P85" s="53">
        <v>24230.1</v>
      </c>
      <c r="Q85" s="53"/>
      <c r="R85" s="53"/>
      <c r="S85" s="53">
        <v>21198.149999999965</v>
      </c>
      <c r="T85" s="53">
        <v>24735.43</v>
      </c>
      <c r="U85" s="53">
        <v>24735.43</v>
      </c>
      <c r="V85" s="53">
        <v>24735.43</v>
      </c>
      <c r="W85" s="53">
        <v>24735.43</v>
      </c>
      <c r="X85" s="53">
        <v>24735.43</v>
      </c>
      <c r="Y85" s="53">
        <v>24735.43</v>
      </c>
      <c r="Z85" s="53">
        <f t="shared" si="1"/>
        <v>0</v>
      </c>
      <c r="AA85" s="53" t="s">
        <v>4471</v>
      </c>
      <c r="AB85" s="53">
        <v>0</v>
      </c>
      <c r="AC85" s="53">
        <v>123677.15</v>
      </c>
      <c r="AD85" s="53">
        <v>24735.43</v>
      </c>
      <c r="AE85" s="53">
        <v>148412.57999999999</v>
      </c>
      <c r="AF85" s="53">
        <v>0</v>
      </c>
      <c r="AG85" s="8">
        <v>0</v>
      </c>
      <c r="AH85" s="8">
        <v>127214.43000000002</v>
      </c>
      <c r="AI85" s="8"/>
      <c r="AJ85" s="8">
        <v>169610.74</v>
      </c>
      <c r="AK85" s="8">
        <v>296825.17</v>
      </c>
      <c r="AL85" s="1">
        <v>5.8207660913467407E-11</v>
      </c>
      <c r="AM85" s="53">
        <v>21198.149999999965</v>
      </c>
      <c r="AN85" s="1">
        <v>0</v>
      </c>
      <c r="AO85" s="349" t="s">
        <v>79</v>
      </c>
      <c r="AR85" s="53">
        <v>24735.43</v>
      </c>
      <c r="AS85" s="53">
        <v>24735.43</v>
      </c>
      <c r="AT85" s="53">
        <v>24735.43</v>
      </c>
      <c r="AU85" s="53">
        <v>24735.43</v>
      </c>
      <c r="AV85" s="53">
        <v>24735.43</v>
      </c>
      <c r="AW85" s="53">
        <v>24735.43</v>
      </c>
      <c r="AX85" s="53">
        <v>24735.43</v>
      </c>
      <c r="AY85" s="53">
        <v>24735.43</v>
      </c>
      <c r="AZ85" s="53">
        <v>24735.43</v>
      </c>
      <c r="BA85" s="53">
        <v>24735.43</v>
      </c>
      <c r="BB85" s="53">
        <v>24735.43</v>
      </c>
      <c r="BC85" s="53">
        <v>24735.43</v>
      </c>
      <c r="BD85" s="53">
        <v>0</v>
      </c>
    </row>
    <row r="86" spans="1:56" x14ac:dyDescent="0.25">
      <c r="A86" s="349" t="s">
        <v>4472</v>
      </c>
      <c r="B86" s="349">
        <v>543965</v>
      </c>
      <c r="C86" s="349">
        <v>400026</v>
      </c>
      <c r="D86" t="s">
        <v>229</v>
      </c>
      <c r="F86">
        <v>3022031</v>
      </c>
      <c r="G86" t="s">
        <v>412</v>
      </c>
      <c r="H86">
        <v>11431</v>
      </c>
      <c r="I86">
        <v>35128.33</v>
      </c>
      <c r="J86" s="420">
        <v>27666.65</v>
      </c>
      <c r="K86" s="53">
        <v>4882.3500000000004</v>
      </c>
      <c r="L86" s="53">
        <v>0</v>
      </c>
      <c r="M86" s="53">
        <v>0</v>
      </c>
      <c r="N86" s="53">
        <v>0</v>
      </c>
      <c r="O86" s="53">
        <v>286.58999999999997</v>
      </c>
      <c r="P86" s="53">
        <v>286.58999999999997</v>
      </c>
      <c r="Q86" s="53"/>
      <c r="R86" s="53">
        <v>10757.545384615383</v>
      </c>
      <c r="S86" s="53">
        <v>2702.1792307692313</v>
      </c>
      <c r="T86" s="53">
        <v>2702.1792307692313</v>
      </c>
      <c r="U86" s="53">
        <v>2702.1792307692313</v>
      </c>
      <c r="V86" s="53">
        <v>2702.1792307692313</v>
      </c>
      <c r="W86" s="53">
        <v>2702.1792307692313</v>
      </c>
      <c r="X86" s="53">
        <v>2702.1792307692313</v>
      </c>
      <c r="Y86" s="53">
        <v>2702.1792307692313</v>
      </c>
      <c r="Z86" s="53">
        <f t="shared" si="1"/>
        <v>0</v>
      </c>
      <c r="AA86" s="53" t="s">
        <v>4473</v>
      </c>
      <c r="AB86" s="53">
        <v>27666.65</v>
      </c>
      <c r="AC86" s="53">
        <v>16213.075384615386</v>
      </c>
      <c r="AD86" s="53">
        <v>2702.1792307692313</v>
      </c>
      <c r="AE86" s="53">
        <v>16213.075384615386</v>
      </c>
      <c r="AF86" s="53">
        <v>0</v>
      </c>
      <c r="AG86" s="8">
        <v>27666.65</v>
      </c>
      <c r="AH86" s="8">
        <v>5455.5300000000007</v>
      </c>
      <c r="AI86" s="8"/>
      <c r="AJ86" s="8">
        <v>2006.1599999999999</v>
      </c>
      <c r="AK86" s="8">
        <v>35128.339999999997</v>
      </c>
      <c r="AL86" s="1">
        <v>0</v>
      </c>
      <c r="AM86" s="53">
        <v>13459.724615384615</v>
      </c>
      <c r="AN86" s="1">
        <v>0</v>
      </c>
      <c r="AO86" s="349" t="s">
        <v>48</v>
      </c>
      <c r="AR86" s="53">
        <v>5404.3584615384625</v>
      </c>
      <c r="AS86" s="53">
        <v>2702.1792307692313</v>
      </c>
      <c r="AT86" s="53">
        <v>2702.1792307692313</v>
      </c>
      <c r="AU86" s="53">
        <v>2702.1792307692313</v>
      </c>
      <c r="AV86" s="53">
        <v>2702.1792307692313</v>
      </c>
      <c r="AW86" s="53">
        <v>2702.1792307692313</v>
      </c>
      <c r="AX86" s="53">
        <v>2702.1792307692313</v>
      </c>
      <c r="AY86" s="53">
        <v>2702.1792307692313</v>
      </c>
      <c r="AZ86" s="53">
        <v>2702.1792307692313</v>
      </c>
      <c r="BA86" s="53">
        <v>2702.1792307692313</v>
      </c>
      <c r="BB86" s="53">
        <v>2702.1792307692313</v>
      </c>
      <c r="BC86" s="53">
        <v>2702.1792307692313</v>
      </c>
      <c r="BD86" s="53">
        <v>0</v>
      </c>
    </row>
    <row r="87" spans="1:56" x14ac:dyDescent="0.25">
      <c r="A87" s="349" t="s">
        <v>4474</v>
      </c>
      <c r="B87" s="349">
        <v>543965</v>
      </c>
      <c r="C87" s="349">
        <v>400026</v>
      </c>
      <c r="D87" t="s">
        <v>229</v>
      </c>
      <c r="F87">
        <v>3022031</v>
      </c>
      <c r="G87" t="s">
        <v>4314</v>
      </c>
      <c r="H87">
        <v>10265</v>
      </c>
      <c r="I87">
        <v>3263.3914285714286</v>
      </c>
      <c r="J87" s="420">
        <v>0</v>
      </c>
      <c r="K87" s="53">
        <v>0</v>
      </c>
      <c r="L87" s="53">
        <v>0</v>
      </c>
      <c r="M87" s="53">
        <v>0</v>
      </c>
      <c r="N87" s="53">
        <v>0</v>
      </c>
      <c r="O87" s="53">
        <v>362.6</v>
      </c>
      <c r="P87" s="53">
        <v>362.6</v>
      </c>
      <c r="Q87" s="53"/>
      <c r="R87" s="53">
        <v>780.9806593406596</v>
      </c>
      <c r="S87" s="53">
        <v>251.03010989010991</v>
      </c>
      <c r="T87" s="53">
        <v>251.03010989010991</v>
      </c>
      <c r="U87" s="53">
        <v>251.03010989010991</v>
      </c>
      <c r="V87" s="53">
        <v>251.03010989010991</v>
      </c>
      <c r="W87" s="53">
        <v>251.03010989010991</v>
      </c>
      <c r="X87" s="53">
        <v>251.03010989010991</v>
      </c>
      <c r="Y87" s="53">
        <v>251.03010989010991</v>
      </c>
      <c r="Z87" s="53">
        <f t="shared" si="1"/>
        <v>0</v>
      </c>
      <c r="AA87" s="53" t="s">
        <v>4475</v>
      </c>
      <c r="AB87" s="53">
        <v>0</v>
      </c>
      <c r="AC87" s="53">
        <v>1506.1806593406595</v>
      </c>
      <c r="AD87" s="53">
        <v>251.03010989010991</v>
      </c>
      <c r="AE87" s="53">
        <v>1506.1806593406595</v>
      </c>
      <c r="AF87" s="53">
        <v>0</v>
      </c>
      <c r="AG87" s="8">
        <v>0</v>
      </c>
      <c r="AH87" s="8">
        <v>725.2</v>
      </c>
      <c r="AI87" s="8"/>
      <c r="AJ87" s="8">
        <v>2538.19</v>
      </c>
      <c r="AK87" s="8">
        <v>3263.39</v>
      </c>
      <c r="AL87" s="1">
        <v>4.5474735088646412E-13</v>
      </c>
      <c r="AM87" s="53">
        <v>1032.0107692307695</v>
      </c>
      <c r="AN87" s="1">
        <v>0</v>
      </c>
      <c r="AO87" s="349" t="s">
        <v>48</v>
      </c>
      <c r="AR87" s="53">
        <v>502.06021978021982</v>
      </c>
      <c r="AS87" s="53">
        <v>251.03010989010991</v>
      </c>
      <c r="AT87" s="53">
        <v>251.03010989010991</v>
      </c>
      <c r="AU87" s="53">
        <v>251.03010989010991</v>
      </c>
      <c r="AV87" s="53">
        <v>251.03010989010991</v>
      </c>
      <c r="AW87" s="53">
        <v>251.03010989010991</v>
      </c>
      <c r="AX87" s="53">
        <v>251.03010989010991</v>
      </c>
      <c r="AY87" s="53">
        <v>251.03010989010991</v>
      </c>
      <c r="AZ87" s="53">
        <v>251.03010989010991</v>
      </c>
      <c r="BA87" s="53">
        <v>251.03010989010991</v>
      </c>
      <c r="BB87" s="53">
        <v>251.03010989010991</v>
      </c>
      <c r="BC87" s="53">
        <v>251.03010989010991</v>
      </c>
      <c r="BD87" s="53">
        <v>0</v>
      </c>
    </row>
    <row r="88" spans="1:56" x14ac:dyDescent="0.25">
      <c r="A88" s="349" t="s">
        <v>4476</v>
      </c>
      <c r="B88" s="349">
        <v>543965</v>
      </c>
      <c r="C88" s="349">
        <v>400084</v>
      </c>
      <c r="D88" t="s">
        <v>231</v>
      </c>
      <c r="F88">
        <v>3022032</v>
      </c>
      <c r="G88" t="s">
        <v>412</v>
      </c>
      <c r="H88">
        <v>11431</v>
      </c>
      <c r="I88">
        <v>88265.75</v>
      </c>
      <c r="J88" s="420">
        <v>71590.399999999994</v>
      </c>
      <c r="K88" s="53">
        <v>12633.6</v>
      </c>
      <c r="L88" s="53">
        <v>0</v>
      </c>
      <c r="M88" s="53">
        <v>0</v>
      </c>
      <c r="N88" s="53">
        <v>0</v>
      </c>
      <c r="O88" s="53">
        <v>449.07999999999981</v>
      </c>
      <c r="P88" s="53">
        <v>449.07999999999981</v>
      </c>
      <c r="Q88" s="53"/>
      <c r="R88" s="53">
        <v>27206.278461538459</v>
      </c>
      <c r="S88" s="53">
        <v>6789.6730769230771</v>
      </c>
      <c r="T88" s="53">
        <v>6789.6730769230771</v>
      </c>
      <c r="U88" s="53">
        <v>6789.6730769230771</v>
      </c>
      <c r="V88" s="53">
        <v>6789.6730769230771</v>
      </c>
      <c r="W88" s="53">
        <v>6789.6730769230771</v>
      </c>
      <c r="X88" s="53">
        <v>6789.6730769230771</v>
      </c>
      <c r="Y88" s="53">
        <v>6789.6730769230771</v>
      </c>
      <c r="Z88" s="53">
        <f t="shared" si="1"/>
        <v>0</v>
      </c>
      <c r="AA88" s="53" t="s">
        <v>4477</v>
      </c>
      <c r="AB88" s="53">
        <v>71590.399999999994</v>
      </c>
      <c r="AC88" s="53">
        <v>40738.038461538461</v>
      </c>
      <c r="AD88" s="53">
        <v>6789.6730769230771</v>
      </c>
      <c r="AE88" s="53">
        <v>40738.038461538461</v>
      </c>
      <c r="AF88" s="53">
        <v>0</v>
      </c>
      <c r="AG88" s="8">
        <v>71590.399999999994</v>
      </c>
      <c r="AH88" s="8">
        <v>13531.76</v>
      </c>
      <c r="AI88" s="8"/>
      <c r="AJ88" s="8">
        <v>3143.5899999999992</v>
      </c>
      <c r="AK88" s="8">
        <v>88265.75</v>
      </c>
      <c r="AL88" s="1">
        <v>-1.4551915228366852E-11</v>
      </c>
      <c r="AM88" s="53">
        <v>33995.951538461537</v>
      </c>
      <c r="AN88" s="1">
        <v>0</v>
      </c>
      <c r="AO88" s="349" t="s">
        <v>48</v>
      </c>
      <c r="AR88" s="53">
        <v>13579.346153846154</v>
      </c>
      <c r="AS88" s="53">
        <v>6789.6730769230771</v>
      </c>
      <c r="AT88" s="53">
        <v>6789.6730769230771</v>
      </c>
      <c r="AU88" s="53">
        <v>6789.6730769230771</v>
      </c>
      <c r="AV88" s="53">
        <v>6789.6730769230771</v>
      </c>
      <c r="AW88" s="53">
        <v>6789.6730769230771</v>
      </c>
      <c r="AX88" s="53">
        <v>6789.6730769230771</v>
      </c>
      <c r="AY88" s="53">
        <v>6789.6730769230771</v>
      </c>
      <c r="AZ88" s="53">
        <v>6789.6730769230771</v>
      </c>
      <c r="BA88" s="53">
        <v>6789.6730769230771</v>
      </c>
      <c r="BB88" s="53">
        <v>6789.6730769230771</v>
      </c>
      <c r="BC88" s="53">
        <v>6789.6730769230771</v>
      </c>
      <c r="BD88" s="53">
        <v>0</v>
      </c>
    </row>
    <row r="89" spans="1:56" x14ac:dyDescent="0.25">
      <c r="A89" s="349" t="s">
        <v>4478</v>
      </c>
      <c r="B89" s="349">
        <v>543965</v>
      </c>
      <c r="C89" s="349">
        <v>400084</v>
      </c>
      <c r="D89" t="s">
        <v>231</v>
      </c>
      <c r="F89">
        <v>3022032</v>
      </c>
      <c r="G89" t="s">
        <v>4314</v>
      </c>
      <c r="H89">
        <v>10265</v>
      </c>
      <c r="I89">
        <v>1865.8928571428571</v>
      </c>
      <c r="J89" s="420">
        <v>0</v>
      </c>
      <c r="K89" s="53">
        <v>0</v>
      </c>
      <c r="L89" s="53">
        <v>0</v>
      </c>
      <c r="M89" s="53">
        <v>0</v>
      </c>
      <c r="N89" s="53">
        <v>0</v>
      </c>
      <c r="O89" s="53">
        <v>207.32</v>
      </c>
      <c r="P89" s="53">
        <v>207.32</v>
      </c>
      <c r="Q89" s="53"/>
      <c r="R89" s="53">
        <v>446.54131868131878</v>
      </c>
      <c r="S89" s="53">
        <v>143.5302197802198</v>
      </c>
      <c r="T89" s="53">
        <v>143.5302197802198</v>
      </c>
      <c r="U89" s="53">
        <v>143.5302197802198</v>
      </c>
      <c r="V89" s="53">
        <v>143.5302197802198</v>
      </c>
      <c r="W89" s="53">
        <v>143.5302197802198</v>
      </c>
      <c r="X89" s="53">
        <v>143.5302197802198</v>
      </c>
      <c r="Y89" s="53">
        <v>143.5302197802198</v>
      </c>
      <c r="Z89" s="53">
        <f t="shared" si="1"/>
        <v>0</v>
      </c>
      <c r="AA89" s="53" t="s">
        <v>4479</v>
      </c>
      <c r="AB89" s="53">
        <v>0</v>
      </c>
      <c r="AC89" s="53">
        <v>861.18131868131877</v>
      </c>
      <c r="AD89" s="53">
        <v>143.5302197802198</v>
      </c>
      <c r="AE89" s="53">
        <v>861.18131868131877</v>
      </c>
      <c r="AF89" s="53">
        <v>0</v>
      </c>
      <c r="AG89" s="8">
        <v>0</v>
      </c>
      <c r="AH89" s="8">
        <v>414.64</v>
      </c>
      <c r="AI89" s="8"/>
      <c r="AJ89" s="8">
        <v>1451.2499999999998</v>
      </c>
      <c r="AK89" s="8">
        <v>1865.89</v>
      </c>
      <c r="AL89" s="1">
        <v>-2.2737367544323206E-13</v>
      </c>
      <c r="AM89" s="53">
        <v>590.07153846153858</v>
      </c>
      <c r="AN89" s="1">
        <v>0</v>
      </c>
      <c r="AO89" s="349" t="s">
        <v>48</v>
      </c>
      <c r="AR89" s="53">
        <v>287.06043956043959</v>
      </c>
      <c r="AS89" s="53">
        <v>143.5302197802198</v>
      </c>
      <c r="AT89" s="53">
        <v>143.5302197802198</v>
      </c>
      <c r="AU89" s="53">
        <v>143.5302197802198</v>
      </c>
      <c r="AV89" s="53">
        <v>143.5302197802198</v>
      </c>
      <c r="AW89" s="53">
        <v>143.5302197802198</v>
      </c>
      <c r="AX89" s="53">
        <v>143.5302197802198</v>
      </c>
      <c r="AY89" s="53">
        <v>143.5302197802198</v>
      </c>
      <c r="AZ89" s="53">
        <v>143.5302197802198</v>
      </c>
      <c r="BA89" s="53">
        <v>143.5302197802198</v>
      </c>
      <c r="BB89" s="53">
        <v>143.5302197802198</v>
      </c>
      <c r="BC89" s="53">
        <v>143.5302197802198</v>
      </c>
      <c r="BD89" s="53">
        <v>0</v>
      </c>
    </row>
    <row r="90" spans="1:56" x14ac:dyDescent="0.25">
      <c r="A90" s="349" t="s">
        <v>4480</v>
      </c>
      <c r="B90" s="349">
        <v>543965</v>
      </c>
      <c r="C90" s="349">
        <v>400008</v>
      </c>
      <c r="D90" t="s">
        <v>232</v>
      </c>
      <c r="F90">
        <v>3023304</v>
      </c>
      <c r="G90" t="s">
        <v>412</v>
      </c>
      <c r="H90">
        <v>11431</v>
      </c>
      <c r="I90">
        <v>45433.58</v>
      </c>
      <c r="J90" s="420">
        <v>34583.949999999997</v>
      </c>
      <c r="K90" s="53">
        <v>6103.05</v>
      </c>
      <c r="L90" s="53">
        <v>0</v>
      </c>
      <c r="M90" s="53">
        <v>0</v>
      </c>
      <c r="N90" s="53">
        <v>0</v>
      </c>
      <c r="O90" s="53">
        <v>527.4</v>
      </c>
      <c r="P90" s="53">
        <v>527.4</v>
      </c>
      <c r="Q90" s="53"/>
      <c r="R90" s="53">
        <v>13811.494615384618</v>
      </c>
      <c r="S90" s="53">
        <v>3494.8907692307694</v>
      </c>
      <c r="T90" s="53">
        <v>3494.8907692307694</v>
      </c>
      <c r="U90" s="53">
        <v>3494.8907692307694</v>
      </c>
      <c r="V90" s="53">
        <v>3494.8907692307694</v>
      </c>
      <c r="W90" s="53">
        <v>3494.8907692307694</v>
      </c>
      <c r="X90" s="53">
        <v>3494.8907692307694</v>
      </c>
      <c r="Y90" s="53">
        <v>3494.8907692307694</v>
      </c>
      <c r="Z90" s="53">
        <f t="shared" si="1"/>
        <v>0</v>
      </c>
      <c r="AA90" s="53" t="s">
        <v>4481</v>
      </c>
      <c r="AB90" s="53">
        <v>34583.949999999997</v>
      </c>
      <c r="AC90" s="53">
        <v>20969.344615384616</v>
      </c>
      <c r="AD90" s="53">
        <v>3494.8907692307694</v>
      </c>
      <c r="AE90" s="53">
        <v>20969.344615384616</v>
      </c>
      <c r="AF90" s="53">
        <v>0</v>
      </c>
      <c r="AG90" s="8">
        <v>34583.949999999997</v>
      </c>
      <c r="AH90" s="8">
        <v>7157.8499999999995</v>
      </c>
      <c r="AI90" s="8"/>
      <c r="AJ90" s="8">
        <v>3691.78</v>
      </c>
      <c r="AK90" s="8">
        <v>45433.58</v>
      </c>
      <c r="AL90" s="1">
        <v>-7.2759576141834259E-12</v>
      </c>
      <c r="AM90" s="53">
        <v>17306.385384615387</v>
      </c>
      <c r="AN90" s="1">
        <v>0</v>
      </c>
      <c r="AO90" s="349" t="s">
        <v>48</v>
      </c>
      <c r="AR90" s="53">
        <v>6989.7815384615387</v>
      </c>
      <c r="AS90" s="53">
        <v>3494.8907692307694</v>
      </c>
      <c r="AT90" s="53">
        <v>3494.8907692307694</v>
      </c>
      <c r="AU90" s="53">
        <v>3494.8907692307694</v>
      </c>
      <c r="AV90" s="53">
        <v>3494.8907692307694</v>
      </c>
      <c r="AW90" s="53">
        <v>3494.8907692307694</v>
      </c>
      <c r="AX90" s="53">
        <v>3494.8907692307694</v>
      </c>
      <c r="AY90" s="53">
        <v>3494.8907692307694</v>
      </c>
      <c r="AZ90" s="53">
        <v>3494.8907692307694</v>
      </c>
      <c r="BA90" s="53">
        <v>3494.8907692307694</v>
      </c>
      <c r="BB90" s="53">
        <v>3494.8907692307694</v>
      </c>
      <c r="BC90" s="53">
        <v>3494.8907692307694</v>
      </c>
      <c r="BD90" s="53">
        <v>0</v>
      </c>
    </row>
    <row r="91" spans="1:56" x14ac:dyDescent="0.25">
      <c r="A91" s="349" t="s">
        <v>4480</v>
      </c>
      <c r="B91" s="349">
        <v>543965</v>
      </c>
      <c r="C91" s="349">
        <v>400008</v>
      </c>
      <c r="D91" t="s">
        <v>232</v>
      </c>
      <c r="F91">
        <v>3023304</v>
      </c>
      <c r="G91" t="s">
        <v>412</v>
      </c>
      <c r="H91">
        <v>11436</v>
      </c>
      <c r="I91">
        <v>2042.5</v>
      </c>
      <c r="J91" s="420">
        <v>0</v>
      </c>
      <c r="K91" s="53">
        <v>0</v>
      </c>
      <c r="L91" s="53">
        <v>0</v>
      </c>
      <c r="M91" s="53">
        <v>0</v>
      </c>
      <c r="N91" s="53">
        <v>0</v>
      </c>
      <c r="O91" s="53">
        <v>226.94</v>
      </c>
      <c r="P91" s="53">
        <v>226.94</v>
      </c>
      <c r="Q91" s="53"/>
      <c r="R91" s="53">
        <v>488.81230769230774</v>
      </c>
      <c r="S91" s="53">
        <v>157.11538461538461</v>
      </c>
      <c r="T91" s="53">
        <v>157.11538461538461</v>
      </c>
      <c r="U91" s="53">
        <v>157.11538461538461</v>
      </c>
      <c r="V91" s="53">
        <v>157.11538461538461</v>
      </c>
      <c r="W91" s="53">
        <v>157.11538461538461</v>
      </c>
      <c r="X91" s="53">
        <v>157.11538461538461</v>
      </c>
      <c r="Y91" s="53">
        <v>157.11538461538461</v>
      </c>
      <c r="Z91" s="53">
        <f t="shared" si="1"/>
        <v>0</v>
      </c>
      <c r="AA91" s="53" t="s">
        <v>4482</v>
      </c>
      <c r="AB91" s="53">
        <v>0</v>
      </c>
      <c r="AC91" s="53">
        <v>942.69230769230774</v>
      </c>
      <c r="AD91" s="53">
        <v>157.11538461538461</v>
      </c>
      <c r="AE91" s="53">
        <v>942.69230769230774</v>
      </c>
      <c r="AF91" s="53">
        <v>0</v>
      </c>
      <c r="AG91" s="8">
        <v>0</v>
      </c>
      <c r="AH91" s="8">
        <v>453.88</v>
      </c>
      <c r="AI91" s="8"/>
      <c r="AJ91" s="8">
        <v>1588.6200000000001</v>
      </c>
      <c r="AK91" s="8">
        <v>2042.5</v>
      </c>
      <c r="AL91" s="1">
        <v>0</v>
      </c>
      <c r="AM91" s="53">
        <v>645.92769230769238</v>
      </c>
      <c r="AN91" s="1">
        <v>0</v>
      </c>
      <c r="AO91" s="349" t="s">
        <v>48</v>
      </c>
      <c r="AR91" s="53">
        <v>314.23076923076923</v>
      </c>
      <c r="AS91" s="53">
        <v>157.11538461538461</v>
      </c>
      <c r="AT91" s="53">
        <v>157.11538461538461</v>
      </c>
      <c r="AU91" s="53">
        <v>157.11538461538461</v>
      </c>
      <c r="AV91" s="53">
        <v>157.11538461538461</v>
      </c>
      <c r="AW91" s="53">
        <v>157.11538461538461</v>
      </c>
      <c r="AX91" s="53">
        <v>157.11538461538461</v>
      </c>
      <c r="AY91" s="53">
        <v>157.11538461538461</v>
      </c>
      <c r="AZ91" s="53">
        <v>157.11538461538461</v>
      </c>
      <c r="BA91" s="53">
        <v>157.11538461538461</v>
      </c>
      <c r="BB91" s="53">
        <v>157.11538461538461</v>
      </c>
      <c r="BC91" s="53">
        <v>157.11538461538461</v>
      </c>
      <c r="BD91" s="53">
        <v>0</v>
      </c>
    </row>
    <row r="92" spans="1:56" x14ac:dyDescent="0.25">
      <c r="A92" s="349" t="s">
        <v>4483</v>
      </c>
      <c r="B92" s="349">
        <v>543965</v>
      </c>
      <c r="C92" s="349">
        <v>400008</v>
      </c>
      <c r="D92" t="s">
        <v>232</v>
      </c>
      <c r="F92">
        <v>3023304</v>
      </c>
      <c r="G92" t="s">
        <v>4314</v>
      </c>
      <c r="H92">
        <v>10265</v>
      </c>
      <c r="I92">
        <v>1766.0714285714291</v>
      </c>
      <c r="J92" s="420">
        <v>0</v>
      </c>
      <c r="K92" s="53">
        <v>0</v>
      </c>
      <c r="L92" s="53">
        <v>0</v>
      </c>
      <c r="M92" s="53">
        <v>0</v>
      </c>
      <c r="N92" s="53">
        <v>0</v>
      </c>
      <c r="O92" s="53">
        <v>196.23</v>
      </c>
      <c r="P92" s="53">
        <v>196.23</v>
      </c>
      <c r="Q92" s="53"/>
      <c r="R92" s="53">
        <v>422.64989010989058</v>
      </c>
      <c r="S92" s="53">
        <v>135.85164835164841</v>
      </c>
      <c r="T92" s="53">
        <v>135.85164835164841</v>
      </c>
      <c r="U92" s="53">
        <v>135.85164835164841</v>
      </c>
      <c r="V92" s="53">
        <v>135.85164835164841</v>
      </c>
      <c r="W92" s="53">
        <v>135.85164835164841</v>
      </c>
      <c r="X92" s="53">
        <v>135.85164835164841</v>
      </c>
      <c r="Y92" s="53">
        <v>135.85164835164841</v>
      </c>
      <c r="Z92" s="53">
        <f t="shared" si="1"/>
        <v>0</v>
      </c>
      <c r="AA92" s="53" t="s">
        <v>4484</v>
      </c>
      <c r="AB92" s="53">
        <v>0</v>
      </c>
      <c r="AC92" s="53">
        <v>815.10989010989056</v>
      </c>
      <c r="AD92" s="53">
        <v>135.85164835164841</v>
      </c>
      <c r="AE92" s="53">
        <v>815.10989010989056</v>
      </c>
      <c r="AF92" s="53">
        <v>0</v>
      </c>
      <c r="AG92" s="8">
        <v>0</v>
      </c>
      <c r="AH92" s="8">
        <v>392.46</v>
      </c>
      <c r="AI92" s="8"/>
      <c r="AJ92" s="8">
        <v>1373.61</v>
      </c>
      <c r="AK92" s="8">
        <v>1766.07</v>
      </c>
      <c r="AL92" s="1">
        <v>0</v>
      </c>
      <c r="AM92" s="53">
        <v>558.50153846153898</v>
      </c>
      <c r="AN92" s="1">
        <v>0</v>
      </c>
      <c r="AO92" s="349" t="s">
        <v>48</v>
      </c>
      <c r="AR92" s="53">
        <v>271.70329670329681</v>
      </c>
      <c r="AS92" s="53">
        <v>135.85164835164841</v>
      </c>
      <c r="AT92" s="53">
        <v>135.85164835164841</v>
      </c>
      <c r="AU92" s="53">
        <v>135.85164835164841</v>
      </c>
      <c r="AV92" s="53">
        <v>135.85164835164841</v>
      </c>
      <c r="AW92" s="53">
        <v>135.85164835164841</v>
      </c>
      <c r="AX92" s="53">
        <v>135.85164835164841</v>
      </c>
      <c r="AY92" s="53">
        <v>135.85164835164841</v>
      </c>
      <c r="AZ92" s="53">
        <v>135.85164835164841</v>
      </c>
      <c r="BA92" s="53">
        <v>135.85164835164841</v>
      </c>
      <c r="BB92" s="53">
        <v>135.85164835164841</v>
      </c>
      <c r="BC92" s="53">
        <v>135.85164835164841</v>
      </c>
      <c r="BD92" s="53">
        <v>0</v>
      </c>
    </row>
    <row r="93" spans="1:56" x14ac:dyDescent="0.25">
      <c r="A93" s="349" t="s">
        <v>4485</v>
      </c>
      <c r="B93" s="349">
        <v>516500</v>
      </c>
      <c r="C93" s="349">
        <v>151702</v>
      </c>
      <c r="D93" t="s">
        <v>233</v>
      </c>
      <c r="E93" s="349" t="s">
        <v>79</v>
      </c>
      <c r="F93">
        <v>3022047</v>
      </c>
      <c r="G93" t="s">
        <v>412</v>
      </c>
      <c r="H93">
        <v>11443</v>
      </c>
      <c r="I93">
        <v>107959.91</v>
      </c>
      <c r="J93" s="420">
        <v>0</v>
      </c>
      <c r="K93" s="53">
        <v>0</v>
      </c>
      <c r="L93" s="53">
        <v>7256.58</v>
      </c>
      <c r="M93" s="53">
        <v>7256.58</v>
      </c>
      <c r="N93" s="53">
        <v>7256.58</v>
      </c>
      <c r="O93" s="53">
        <v>9576.68</v>
      </c>
      <c r="P93" s="53">
        <v>9576.68</v>
      </c>
      <c r="Q93" s="53"/>
      <c r="R93" s="53"/>
      <c r="S93" s="53">
        <v>13056.854999999996</v>
      </c>
      <c r="T93" s="53">
        <v>8996.6591666666664</v>
      </c>
      <c r="U93" s="53">
        <v>8996.6591666666664</v>
      </c>
      <c r="V93" s="53">
        <v>8996.6591666666664</v>
      </c>
      <c r="W93" s="53">
        <v>8996.6591666666664</v>
      </c>
      <c r="X93" s="53">
        <v>8996.6591666666664</v>
      </c>
      <c r="Y93" s="53">
        <v>8996.6591666666664</v>
      </c>
      <c r="Z93" s="53">
        <f t="shared" si="1"/>
        <v>0</v>
      </c>
      <c r="AA93" s="53" t="s">
        <v>4486</v>
      </c>
      <c r="AB93" s="53">
        <v>0</v>
      </c>
      <c r="AC93" s="53">
        <v>44983.29583333333</v>
      </c>
      <c r="AD93" s="53">
        <v>8996.6591666666664</v>
      </c>
      <c r="AE93" s="53">
        <v>53979.954999999994</v>
      </c>
      <c r="AF93" s="53">
        <v>0</v>
      </c>
      <c r="AG93" s="8">
        <v>0</v>
      </c>
      <c r="AH93" s="8">
        <v>40923.1</v>
      </c>
      <c r="AI93" s="8"/>
      <c r="AJ93" s="8">
        <v>67036.820000000007</v>
      </c>
      <c r="AK93" s="8">
        <v>107959.92</v>
      </c>
      <c r="AL93" s="1">
        <v>1.4551915228366852E-11</v>
      </c>
      <c r="AM93" s="53">
        <v>13056.854999999996</v>
      </c>
      <c r="AN93" s="1">
        <v>0</v>
      </c>
      <c r="AO93" s="349" t="s">
        <v>79</v>
      </c>
      <c r="AR93" s="53">
        <v>8996.6591666666664</v>
      </c>
      <c r="AS93" s="53">
        <v>8996.6591666666664</v>
      </c>
      <c r="AT93" s="53">
        <v>8996.6591666666664</v>
      </c>
      <c r="AU93" s="53">
        <v>8996.6591666666664</v>
      </c>
      <c r="AV93" s="53">
        <v>8996.6591666666664</v>
      </c>
      <c r="AW93" s="53">
        <v>8996.6591666666664</v>
      </c>
      <c r="AX93" s="53">
        <v>8996.6591666666664</v>
      </c>
      <c r="AY93" s="53">
        <v>8996.6591666666664</v>
      </c>
      <c r="AZ93" s="53">
        <v>8996.6591666666664</v>
      </c>
      <c r="BA93" s="53">
        <v>8996.6591666666664</v>
      </c>
      <c r="BB93" s="53">
        <v>8996.6591666666664</v>
      </c>
      <c r="BC93" s="53">
        <v>8996.6591666666664</v>
      </c>
      <c r="BD93" s="53">
        <v>0</v>
      </c>
    </row>
    <row r="94" spans="1:56" x14ac:dyDescent="0.25">
      <c r="A94" s="349" t="s">
        <v>4487</v>
      </c>
      <c r="B94" s="349">
        <v>516500</v>
      </c>
      <c r="C94" s="349">
        <v>143982</v>
      </c>
      <c r="D94" t="s">
        <v>234</v>
      </c>
      <c r="E94" s="349" t="s">
        <v>79</v>
      </c>
      <c r="F94">
        <v>3023515</v>
      </c>
      <c r="G94" t="s">
        <v>412</v>
      </c>
      <c r="H94">
        <v>11443</v>
      </c>
      <c r="I94">
        <v>52519</v>
      </c>
      <c r="J94" s="420">
        <v>0</v>
      </c>
      <c r="K94" s="53">
        <v>0</v>
      </c>
      <c r="L94" s="53">
        <v>4376.58</v>
      </c>
      <c r="M94" s="53">
        <v>4376.58</v>
      </c>
      <c r="N94" s="53">
        <v>4376.58</v>
      </c>
      <c r="O94" s="53">
        <v>4376.58</v>
      </c>
      <c r="P94" s="53">
        <v>4376.58</v>
      </c>
      <c r="Q94" s="53"/>
      <c r="R94" s="53"/>
      <c r="S94" s="53">
        <v>4376.5999999999949</v>
      </c>
      <c r="T94" s="53">
        <v>4376.583333333333</v>
      </c>
      <c r="U94" s="53">
        <v>4376.583333333333</v>
      </c>
      <c r="V94" s="53">
        <v>4376.583333333333</v>
      </c>
      <c r="W94" s="53">
        <v>4376.583333333333</v>
      </c>
      <c r="X94" s="53">
        <v>4376.583333333333</v>
      </c>
      <c r="Y94" s="53">
        <v>4376.583333333333</v>
      </c>
      <c r="Z94" s="53">
        <f t="shared" si="1"/>
        <v>0</v>
      </c>
      <c r="AA94" s="53" t="s">
        <v>4488</v>
      </c>
      <c r="AB94" s="53">
        <v>0</v>
      </c>
      <c r="AC94" s="53">
        <v>21882.916666666664</v>
      </c>
      <c r="AD94" s="53">
        <v>4376.583333333333</v>
      </c>
      <c r="AE94" s="53">
        <v>26259.499999999996</v>
      </c>
      <c r="AF94" s="53">
        <v>0</v>
      </c>
      <c r="AG94" s="8">
        <v>0</v>
      </c>
      <c r="AH94" s="8">
        <v>21882.9</v>
      </c>
      <c r="AI94" s="8"/>
      <c r="AJ94" s="8">
        <v>30636.100000000002</v>
      </c>
      <c r="AK94" s="8">
        <v>52519</v>
      </c>
      <c r="AL94" s="1">
        <v>0</v>
      </c>
      <c r="AM94" s="53">
        <v>4376.5999999999949</v>
      </c>
      <c r="AN94" s="1">
        <v>0</v>
      </c>
      <c r="AO94" s="349" t="s">
        <v>79</v>
      </c>
      <c r="AR94" s="53">
        <v>4376.583333333333</v>
      </c>
      <c r="AS94" s="53">
        <v>4376.583333333333</v>
      </c>
      <c r="AT94" s="53">
        <v>4376.583333333333</v>
      </c>
      <c r="AU94" s="53">
        <v>4376.583333333333</v>
      </c>
      <c r="AV94" s="53">
        <v>4376.583333333333</v>
      </c>
      <c r="AW94" s="53">
        <v>4376.583333333333</v>
      </c>
      <c r="AX94" s="53">
        <v>4376.583333333333</v>
      </c>
      <c r="AY94" s="53">
        <v>4376.583333333333</v>
      </c>
      <c r="AZ94" s="53">
        <v>4376.583333333333</v>
      </c>
      <c r="BA94" s="53">
        <v>4376.583333333333</v>
      </c>
      <c r="BB94" s="53">
        <v>4376.583333333333</v>
      </c>
      <c r="BC94" s="53">
        <v>4376.583333333333</v>
      </c>
      <c r="BD94" s="53">
        <v>0</v>
      </c>
    </row>
    <row r="95" spans="1:56" x14ac:dyDescent="0.25">
      <c r="A95" s="349" t="s">
        <v>4489</v>
      </c>
      <c r="B95" s="349">
        <v>543965</v>
      </c>
      <c r="C95" s="349">
        <v>400140</v>
      </c>
      <c r="D95" t="s">
        <v>111</v>
      </c>
      <c r="F95">
        <v>3025427</v>
      </c>
      <c r="G95" t="s">
        <v>4315</v>
      </c>
      <c r="H95">
        <v>11434</v>
      </c>
      <c r="I95">
        <v>841364.45833333326</v>
      </c>
      <c r="J95" s="420">
        <v>0</v>
      </c>
      <c r="K95" s="53">
        <v>0</v>
      </c>
      <c r="L95" s="53">
        <v>107703.69</v>
      </c>
      <c r="M95" s="53">
        <v>53851.85</v>
      </c>
      <c r="N95" s="53">
        <v>53851.85</v>
      </c>
      <c r="O95" s="53">
        <v>51127.79</v>
      </c>
      <c r="P95" s="53">
        <v>51127.79</v>
      </c>
      <c r="Q95" s="53"/>
      <c r="R95" s="53">
        <v>70659.087692307716</v>
      </c>
      <c r="S95" s="53">
        <v>64720.342948717946</v>
      </c>
      <c r="T95" s="53">
        <v>64720.342948717946</v>
      </c>
      <c r="U95" s="53">
        <v>64720.342948717946</v>
      </c>
      <c r="V95" s="53">
        <v>64720.342948717946</v>
      </c>
      <c r="W95" s="53">
        <v>64720.342948717946</v>
      </c>
      <c r="X95" s="53">
        <v>64720.342948717946</v>
      </c>
      <c r="Y95" s="53">
        <v>64720.342948717946</v>
      </c>
      <c r="Z95" s="53">
        <f t="shared" si="1"/>
        <v>0</v>
      </c>
      <c r="AA95" s="53" t="s">
        <v>4490</v>
      </c>
      <c r="AB95" s="53">
        <v>0</v>
      </c>
      <c r="AC95" s="53">
        <v>388322.05769230769</v>
      </c>
      <c r="AD95" s="53">
        <v>64720.342948717946</v>
      </c>
      <c r="AE95" s="53">
        <v>388322.05769230769</v>
      </c>
      <c r="AF95" s="53">
        <v>0</v>
      </c>
      <c r="AG95" s="8">
        <v>0</v>
      </c>
      <c r="AH95" s="8">
        <v>317662.96999999997</v>
      </c>
      <c r="AI95" s="8"/>
      <c r="AJ95" s="8">
        <v>357894.49</v>
      </c>
      <c r="AK95" s="8">
        <v>675557.46</v>
      </c>
      <c r="AL95" s="1">
        <v>0</v>
      </c>
      <c r="AM95" s="53">
        <v>135379.43064102565</v>
      </c>
      <c r="AN95" s="1">
        <v>0</v>
      </c>
      <c r="AO95" s="349" t="s">
        <v>75</v>
      </c>
      <c r="AR95" s="53">
        <v>129440.68589743589</v>
      </c>
      <c r="AS95" s="53">
        <v>64720.342948717946</v>
      </c>
      <c r="AT95" s="53">
        <v>64720.342948717946</v>
      </c>
      <c r="AU95" s="53">
        <v>64720.342948717946</v>
      </c>
      <c r="AV95" s="53">
        <v>64720.342948717946</v>
      </c>
      <c r="AW95" s="53">
        <v>64720.342948717946</v>
      </c>
      <c r="AX95" s="53">
        <v>64720.342948717946</v>
      </c>
      <c r="AY95" s="53">
        <v>64720.342948717946</v>
      </c>
      <c r="AZ95" s="53">
        <v>64720.342948717946</v>
      </c>
      <c r="BA95" s="53">
        <v>64720.342948717946</v>
      </c>
      <c r="BB95" s="53">
        <v>64720.342948717946</v>
      </c>
      <c r="BC95" s="53">
        <v>64720.342948717946</v>
      </c>
      <c r="BD95" s="53">
        <v>0</v>
      </c>
    </row>
    <row r="96" spans="1:56" x14ac:dyDescent="0.25">
      <c r="A96" s="349" t="s">
        <v>4491</v>
      </c>
      <c r="B96" s="349">
        <v>543965</v>
      </c>
      <c r="C96" s="349">
        <v>400140</v>
      </c>
      <c r="D96" t="s">
        <v>111</v>
      </c>
      <c r="F96">
        <v>3025427</v>
      </c>
      <c r="G96" t="s">
        <v>412</v>
      </c>
      <c r="H96">
        <v>11435</v>
      </c>
      <c r="I96">
        <v>192350.83000000002</v>
      </c>
      <c r="J96" s="420">
        <v>0</v>
      </c>
      <c r="K96" s="53">
        <v>0</v>
      </c>
      <c r="L96" s="53">
        <v>26858.460000000003</v>
      </c>
      <c r="M96" s="53">
        <v>13429.240000000002</v>
      </c>
      <c r="N96" s="53">
        <v>13429.240000000002</v>
      </c>
      <c r="O96" s="53">
        <v>15403.779999999999</v>
      </c>
      <c r="P96" s="53">
        <v>15403.779999999999</v>
      </c>
      <c r="Q96" s="53"/>
      <c r="R96" s="53">
        <v>4252.8061538461588</v>
      </c>
      <c r="S96" s="53">
        <v>14796.217692307695</v>
      </c>
      <c r="T96" s="53">
        <v>14796.217692307695</v>
      </c>
      <c r="U96" s="53">
        <v>14796.217692307695</v>
      </c>
      <c r="V96" s="53">
        <v>14796.217692307695</v>
      </c>
      <c r="W96" s="53">
        <v>14796.217692307695</v>
      </c>
      <c r="X96" s="53">
        <v>14796.217692307695</v>
      </c>
      <c r="Y96" s="53">
        <v>14796.217692307695</v>
      </c>
      <c r="Z96" s="53">
        <f t="shared" si="1"/>
        <v>0</v>
      </c>
      <c r="AA96" s="53" t="s">
        <v>4492</v>
      </c>
      <c r="AB96" s="53">
        <v>0</v>
      </c>
      <c r="AC96" s="53">
        <v>88777.306153846162</v>
      </c>
      <c r="AD96" s="53">
        <v>14796.217692307695</v>
      </c>
      <c r="AE96" s="53">
        <v>88777.306153846162</v>
      </c>
      <c r="AF96" s="53">
        <v>0</v>
      </c>
      <c r="AG96" s="8">
        <v>0</v>
      </c>
      <c r="AH96" s="8">
        <v>84524.5</v>
      </c>
      <c r="AI96" s="8"/>
      <c r="AJ96" s="8">
        <v>107826.32999999999</v>
      </c>
      <c r="AK96" s="8">
        <v>192350.83000000002</v>
      </c>
      <c r="AL96" s="1">
        <v>-2.9103830456733704E-11</v>
      </c>
      <c r="AM96" s="53">
        <v>19049.023846153854</v>
      </c>
      <c r="AN96" s="1">
        <v>0</v>
      </c>
      <c r="AO96" s="349" t="s">
        <v>75</v>
      </c>
      <c r="AR96" s="53">
        <v>29592.43538461539</v>
      </c>
      <c r="AS96" s="53">
        <v>14796.217692307695</v>
      </c>
      <c r="AT96" s="53">
        <v>14796.217692307695</v>
      </c>
      <c r="AU96" s="53">
        <v>14796.217692307695</v>
      </c>
      <c r="AV96" s="53">
        <v>14796.217692307695</v>
      </c>
      <c r="AW96" s="53">
        <v>14796.217692307695</v>
      </c>
      <c r="AX96" s="53">
        <v>14796.217692307695</v>
      </c>
      <c r="AY96" s="53">
        <v>14796.217692307695</v>
      </c>
      <c r="AZ96" s="53">
        <v>14796.217692307695</v>
      </c>
      <c r="BA96" s="53">
        <v>14796.217692307695</v>
      </c>
      <c r="BB96" s="53">
        <v>14796.217692307695</v>
      </c>
      <c r="BC96" s="53">
        <v>14796.217692307695</v>
      </c>
      <c r="BD96" s="53">
        <v>0</v>
      </c>
    </row>
    <row r="97" spans="1:56" x14ac:dyDescent="0.25">
      <c r="A97" s="349" t="s">
        <v>4493</v>
      </c>
      <c r="B97" s="349">
        <v>516500</v>
      </c>
      <c r="C97" s="349">
        <v>105221</v>
      </c>
      <c r="D97" t="s">
        <v>88</v>
      </c>
      <c r="E97" s="349" t="s">
        <v>79</v>
      </c>
      <c r="F97">
        <v>3026085</v>
      </c>
      <c r="G97" t="s">
        <v>71</v>
      </c>
      <c r="H97">
        <v>11491</v>
      </c>
      <c r="I97">
        <v>459346.5</v>
      </c>
      <c r="J97" s="420">
        <v>0</v>
      </c>
      <c r="K97" s="53">
        <v>0</v>
      </c>
      <c r="L97" s="53">
        <v>32253.570000000007</v>
      </c>
      <c r="M97" s="53">
        <v>32253.570000000007</v>
      </c>
      <c r="N97" s="53">
        <v>32253.570000000007</v>
      </c>
      <c r="O97" s="53">
        <v>40287.280000000006</v>
      </c>
      <c r="P97" s="53">
        <v>40287.280000000006</v>
      </c>
      <c r="Q97" s="53"/>
      <c r="R97" s="53"/>
      <c r="S97" s="53">
        <v>52337.979999999981</v>
      </c>
      <c r="T97" s="53">
        <v>38278.875</v>
      </c>
      <c r="U97" s="53">
        <v>38278.875</v>
      </c>
      <c r="V97" s="53">
        <v>38278.875</v>
      </c>
      <c r="W97" s="53">
        <v>38278.875</v>
      </c>
      <c r="X97" s="53">
        <v>38278.875</v>
      </c>
      <c r="Y97" s="53">
        <v>38278.875</v>
      </c>
      <c r="Z97" s="53">
        <f t="shared" si="1"/>
        <v>0</v>
      </c>
      <c r="AA97" s="53" t="s">
        <v>4494</v>
      </c>
      <c r="AB97" s="53">
        <v>0</v>
      </c>
      <c r="AC97" s="53">
        <v>191394.375</v>
      </c>
      <c r="AD97" s="53">
        <v>38278.875</v>
      </c>
      <c r="AE97" s="53">
        <v>229673.25</v>
      </c>
      <c r="AF97" s="53">
        <v>0</v>
      </c>
      <c r="AG97" s="8">
        <v>0</v>
      </c>
      <c r="AH97" s="8">
        <v>177335.27000000002</v>
      </c>
      <c r="AI97" s="8"/>
      <c r="AJ97" s="8">
        <v>282011.23000000004</v>
      </c>
      <c r="AK97" s="8">
        <v>459346.5</v>
      </c>
      <c r="AL97" s="1">
        <v>5.8207660913467407E-11</v>
      </c>
      <c r="AM97" s="53">
        <v>52337.979999999981</v>
      </c>
      <c r="AN97" s="1">
        <v>0</v>
      </c>
      <c r="AO97" s="349" t="s">
        <v>79</v>
      </c>
      <c r="AR97" s="53">
        <v>38278.875</v>
      </c>
      <c r="AS97" s="53">
        <v>38278.875</v>
      </c>
      <c r="AT97" s="53">
        <v>38278.875</v>
      </c>
      <c r="AU97" s="53">
        <v>38278.875</v>
      </c>
      <c r="AV97" s="53">
        <v>38278.875</v>
      </c>
      <c r="AW97" s="53">
        <v>38278.875</v>
      </c>
      <c r="AX97" s="53">
        <v>38278.875</v>
      </c>
      <c r="AY97" s="53">
        <v>38278.875</v>
      </c>
      <c r="AZ97" s="53">
        <v>38278.875</v>
      </c>
      <c r="BA97" s="53">
        <v>38278.875</v>
      </c>
      <c r="BB97" s="53">
        <v>38278.875</v>
      </c>
      <c r="BC97" s="53">
        <v>38278.875</v>
      </c>
      <c r="BD97" s="53">
        <v>0</v>
      </c>
    </row>
    <row r="98" spans="1:56" x14ac:dyDescent="0.25">
      <c r="A98" s="349" t="s">
        <v>4495</v>
      </c>
      <c r="B98" s="349">
        <v>543965</v>
      </c>
      <c r="C98" s="349">
        <v>400046</v>
      </c>
      <c r="D98" t="s">
        <v>235</v>
      </c>
      <c r="F98">
        <v>3022036</v>
      </c>
      <c r="G98" t="s">
        <v>4315</v>
      </c>
      <c r="H98">
        <v>11432</v>
      </c>
      <c r="I98">
        <v>267922.3</v>
      </c>
      <c r="J98" s="420">
        <v>245099.2</v>
      </c>
      <c r="K98" s="53">
        <v>43252.800000000003</v>
      </c>
      <c r="L98" s="53">
        <v>0</v>
      </c>
      <c r="M98" s="53">
        <v>0</v>
      </c>
      <c r="N98" s="53">
        <v>0</v>
      </c>
      <c r="O98" s="53">
        <v>-2269.9700000000003</v>
      </c>
      <c r="P98" s="53">
        <v>-2269.9700000000003</v>
      </c>
      <c r="Q98" s="53"/>
      <c r="R98" s="53">
        <v>84943.586153846161</v>
      </c>
      <c r="S98" s="53">
        <v>20609.407692307694</v>
      </c>
      <c r="T98" s="53">
        <v>20609.407692307694</v>
      </c>
      <c r="U98" s="53">
        <v>20609.407692307694</v>
      </c>
      <c r="V98" s="53">
        <v>20609.407692307694</v>
      </c>
      <c r="W98" s="53">
        <v>20609.407692307694</v>
      </c>
      <c r="X98" s="53">
        <v>20609.407692307694</v>
      </c>
      <c r="Y98" s="53">
        <v>20609.407692307694</v>
      </c>
      <c r="Z98" s="53">
        <f t="shared" si="1"/>
        <v>0</v>
      </c>
      <c r="AA98" s="53" t="s">
        <v>4496</v>
      </c>
      <c r="AB98" s="53">
        <v>245099.2</v>
      </c>
      <c r="AC98" s="53">
        <v>123656.44615384616</v>
      </c>
      <c r="AD98" s="53">
        <v>20609.407692307694</v>
      </c>
      <c r="AE98" s="53">
        <v>123656.44615384616</v>
      </c>
      <c r="AF98" s="53">
        <v>0</v>
      </c>
      <c r="AG98" s="8">
        <v>245099.2</v>
      </c>
      <c r="AH98" s="8">
        <v>38712.86</v>
      </c>
      <c r="AI98" s="8"/>
      <c r="AJ98" s="8">
        <v>-15889.760000000004</v>
      </c>
      <c r="AK98" s="8">
        <v>267922.3</v>
      </c>
      <c r="AL98" s="1">
        <v>0</v>
      </c>
      <c r="AM98" s="53">
        <v>105552.99384615385</v>
      </c>
      <c r="AN98" s="1">
        <v>0</v>
      </c>
      <c r="AO98" s="349" t="s">
        <v>48</v>
      </c>
      <c r="AR98" s="53">
        <v>41218.815384615387</v>
      </c>
      <c r="AS98" s="53">
        <v>20609.407692307694</v>
      </c>
      <c r="AT98" s="53">
        <v>20609.407692307694</v>
      </c>
      <c r="AU98" s="53">
        <v>20609.407692307694</v>
      </c>
      <c r="AV98" s="53">
        <v>20609.407692307694</v>
      </c>
      <c r="AW98" s="53">
        <v>20609.407692307694</v>
      </c>
      <c r="AX98" s="53">
        <v>20609.407692307694</v>
      </c>
      <c r="AY98" s="53">
        <v>20609.407692307694</v>
      </c>
      <c r="AZ98" s="53">
        <v>20609.407692307694</v>
      </c>
      <c r="BA98" s="53">
        <v>20609.407692307694</v>
      </c>
      <c r="BB98" s="53">
        <v>20609.407692307694</v>
      </c>
      <c r="BC98" s="53">
        <v>20609.407692307694</v>
      </c>
      <c r="BD98" s="53">
        <v>0</v>
      </c>
    </row>
    <row r="99" spans="1:56" x14ac:dyDescent="0.25">
      <c r="A99" s="349" t="s">
        <v>4497</v>
      </c>
      <c r="B99" s="349">
        <v>543965</v>
      </c>
      <c r="C99" s="349">
        <v>400046</v>
      </c>
      <c r="D99" t="s">
        <v>235</v>
      </c>
      <c r="F99">
        <v>3022036</v>
      </c>
      <c r="G99" t="s">
        <v>412</v>
      </c>
      <c r="H99">
        <v>11431</v>
      </c>
      <c r="I99">
        <v>49781.42</v>
      </c>
      <c r="J99" s="420">
        <v>55690.3</v>
      </c>
      <c r="K99" s="53">
        <v>9827.7000000000007</v>
      </c>
      <c r="L99" s="53">
        <v>0</v>
      </c>
      <c r="M99" s="53">
        <v>0</v>
      </c>
      <c r="N99" s="53">
        <v>0</v>
      </c>
      <c r="O99" s="53">
        <v>-1748.5099999999998</v>
      </c>
      <c r="P99" s="53">
        <v>-1748.5099999999998</v>
      </c>
      <c r="Q99" s="53"/>
      <c r="R99" s="53">
        <v>16645.36</v>
      </c>
      <c r="S99" s="53">
        <v>3829.34</v>
      </c>
      <c r="T99" s="53">
        <v>3829.34</v>
      </c>
      <c r="U99" s="53">
        <v>3829.34</v>
      </c>
      <c r="V99" s="53">
        <v>3829.34</v>
      </c>
      <c r="W99" s="53">
        <v>3829.34</v>
      </c>
      <c r="X99" s="53">
        <v>3829.34</v>
      </c>
      <c r="Y99" s="53">
        <v>3829.34</v>
      </c>
      <c r="Z99" s="53">
        <f t="shared" si="1"/>
        <v>0</v>
      </c>
      <c r="AA99" s="53" t="s">
        <v>4498</v>
      </c>
      <c r="AB99" s="53">
        <v>55690.3</v>
      </c>
      <c r="AC99" s="53">
        <v>22976.04</v>
      </c>
      <c r="AD99" s="53">
        <v>3829.34</v>
      </c>
      <c r="AE99" s="53">
        <v>22976.04</v>
      </c>
      <c r="AF99" s="53">
        <v>0</v>
      </c>
      <c r="AG99" s="8">
        <v>55690.3</v>
      </c>
      <c r="AH99" s="8">
        <v>6330.68</v>
      </c>
      <c r="AI99" s="8"/>
      <c r="AJ99" s="8">
        <v>-12239.56</v>
      </c>
      <c r="AK99" s="8">
        <v>49781.42</v>
      </c>
      <c r="AL99" s="1">
        <v>7.2759576141834259E-12</v>
      </c>
      <c r="AM99" s="53">
        <v>20474.7</v>
      </c>
      <c r="AN99" s="1">
        <v>0</v>
      </c>
      <c r="AO99" s="349" t="s">
        <v>48</v>
      </c>
      <c r="AR99" s="53">
        <v>7658.68</v>
      </c>
      <c r="AS99" s="53">
        <v>3829.34</v>
      </c>
      <c r="AT99" s="53">
        <v>3829.34</v>
      </c>
      <c r="AU99" s="53">
        <v>3829.34</v>
      </c>
      <c r="AV99" s="53">
        <v>3829.34</v>
      </c>
      <c r="AW99" s="53">
        <v>3829.34</v>
      </c>
      <c r="AX99" s="53">
        <v>3829.34</v>
      </c>
      <c r="AY99" s="53">
        <v>3829.34</v>
      </c>
      <c r="AZ99" s="53">
        <v>3829.34</v>
      </c>
      <c r="BA99" s="53">
        <v>3829.34</v>
      </c>
      <c r="BB99" s="53">
        <v>3829.34</v>
      </c>
      <c r="BC99" s="53">
        <v>3829.34</v>
      </c>
      <c r="BD99" s="53">
        <v>0</v>
      </c>
    </row>
    <row r="100" spans="1:56" x14ac:dyDescent="0.25">
      <c r="A100" s="349" t="s">
        <v>4499</v>
      </c>
      <c r="B100" s="349">
        <v>543965</v>
      </c>
      <c r="C100" s="349">
        <v>400046</v>
      </c>
      <c r="D100" t="s">
        <v>235</v>
      </c>
      <c r="F100">
        <v>3022036</v>
      </c>
      <c r="G100" t="s">
        <v>4314</v>
      </c>
      <c r="H100">
        <v>10265</v>
      </c>
      <c r="I100">
        <v>1865.8928571428571</v>
      </c>
      <c r="J100" s="420">
        <v>0</v>
      </c>
      <c r="K100" s="53">
        <v>0</v>
      </c>
      <c r="L100" s="53">
        <v>0</v>
      </c>
      <c r="M100" s="53">
        <v>0</v>
      </c>
      <c r="N100" s="53">
        <v>0</v>
      </c>
      <c r="O100" s="53">
        <v>207.32</v>
      </c>
      <c r="P100" s="53">
        <v>207.32</v>
      </c>
      <c r="Q100" s="53"/>
      <c r="R100" s="53">
        <v>446.54131868131878</v>
      </c>
      <c r="S100" s="53">
        <v>143.5302197802198</v>
      </c>
      <c r="T100" s="53">
        <v>143.5302197802198</v>
      </c>
      <c r="U100" s="53">
        <v>143.5302197802198</v>
      </c>
      <c r="V100" s="53">
        <v>143.5302197802198</v>
      </c>
      <c r="W100" s="53">
        <v>143.5302197802198</v>
      </c>
      <c r="X100" s="53">
        <v>143.5302197802198</v>
      </c>
      <c r="Y100" s="53">
        <v>143.5302197802198</v>
      </c>
      <c r="Z100" s="53">
        <f t="shared" si="1"/>
        <v>0</v>
      </c>
      <c r="AA100" s="53" t="s">
        <v>4500</v>
      </c>
      <c r="AB100" s="53">
        <v>0</v>
      </c>
      <c r="AC100" s="53">
        <v>861.18131868131877</v>
      </c>
      <c r="AD100" s="53">
        <v>143.5302197802198</v>
      </c>
      <c r="AE100" s="53">
        <v>861.18131868131877</v>
      </c>
      <c r="AF100" s="53">
        <v>0</v>
      </c>
      <c r="AG100" s="8">
        <v>0</v>
      </c>
      <c r="AH100" s="8">
        <v>414.64</v>
      </c>
      <c r="AI100" s="8"/>
      <c r="AJ100" s="8">
        <v>1451.2499999999998</v>
      </c>
      <c r="AK100" s="8">
        <v>1865.89</v>
      </c>
      <c r="AL100" s="1">
        <v>-2.2737367544323206E-13</v>
      </c>
      <c r="AM100" s="53">
        <v>590.07153846153858</v>
      </c>
      <c r="AN100" s="1">
        <v>0</v>
      </c>
      <c r="AO100" s="349" t="s">
        <v>48</v>
      </c>
      <c r="AR100" s="53">
        <v>287.06043956043959</v>
      </c>
      <c r="AS100" s="53">
        <v>143.5302197802198</v>
      </c>
      <c r="AT100" s="53">
        <v>143.5302197802198</v>
      </c>
      <c r="AU100" s="53">
        <v>143.5302197802198</v>
      </c>
      <c r="AV100" s="53">
        <v>143.5302197802198</v>
      </c>
      <c r="AW100" s="53">
        <v>143.5302197802198</v>
      </c>
      <c r="AX100" s="53">
        <v>143.5302197802198</v>
      </c>
      <c r="AY100" s="53">
        <v>143.5302197802198</v>
      </c>
      <c r="AZ100" s="53">
        <v>143.5302197802198</v>
      </c>
      <c r="BA100" s="53">
        <v>143.5302197802198</v>
      </c>
      <c r="BB100" s="53">
        <v>143.5302197802198</v>
      </c>
      <c r="BC100" s="53">
        <v>143.5302197802198</v>
      </c>
      <c r="BD100" s="53">
        <v>0</v>
      </c>
    </row>
    <row r="101" spans="1:56" x14ac:dyDescent="0.25">
      <c r="A101" s="349" t="s">
        <v>4501</v>
      </c>
      <c r="B101" s="349">
        <v>516500</v>
      </c>
      <c r="C101" s="349">
        <v>400116</v>
      </c>
      <c r="D101" t="s">
        <v>316</v>
      </c>
      <c r="E101" s="349" t="s">
        <v>79</v>
      </c>
      <c r="F101">
        <v>3026905</v>
      </c>
      <c r="G101" t="s">
        <v>4315</v>
      </c>
      <c r="H101">
        <v>11423</v>
      </c>
      <c r="I101">
        <v>37089</v>
      </c>
      <c r="J101" s="420">
        <v>0</v>
      </c>
      <c r="K101" s="53">
        <v>0</v>
      </c>
      <c r="L101" s="53">
        <v>3090.75</v>
      </c>
      <c r="M101" s="53">
        <v>3090.75</v>
      </c>
      <c r="N101" s="53">
        <v>3090.75</v>
      </c>
      <c r="O101" s="53">
        <v>1717.08</v>
      </c>
      <c r="P101" s="53">
        <v>1717.08</v>
      </c>
      <c r="Q101" s="53"/>
      <c r="R101" s="53"/>
      <c r="S101" s="53">
        <v>5838.09</v>
      </c>
      <c r="T101" s="53">
        <v>3090.75</v>
      </c>
      <c r="U101" s="53">
        <v>3090.75</v>
      </c>
      <c r="V101" s="53">
        <v>3090.75</v>
      </c>
      <c r="W101" s="53">
        <v>3090.75</v>
      </c>
      <c r="X101" s="53">
        <v>3090.75</v>
      </c>
      <c r="Y101" s="53">
        <v>3090.75</v>
      </c>
      <c r="Z101" s="53">
        <f t="shared" si="1"/>
        <v>0</v>
      </c>
      <c r="AA101" s="53" t="s">
        <v>4502</v>
      </c>
      <c r="AB101" s="53">
        <v>0</v>
      </c>
      <c r="AC101" s="53">
        <v>15453.75</v>
      </c>
      <c r="AD101" s="53">
        <v>3090.75</v>
      </c>
      <c r="AE101" s="53">
        <v>18544.5</v>
      </c>
      <c r="AF101" s="53">
        <v>0</v>
      </c>
      <c r="AG101" s="8">
        <v>0</v>
      </c>
      <c r="AH101" s="8">
        <v>12706.41</v>
      </c>
      <c r="AI101" s="8"/>
      <c r="AJ101" s="8">
        <v>12019.59</v>
      </c>
      <c r="AK101" s="8">
        <v>24726</v>
      </c>
      <c r="AL101" s="1">
        <v>0</v>
      </c>
      <c r="AM101" s="53">
        <v>5838.09</v>
      </c>
      <c r="AN101" s="1">
        <v>0</v>
      </c>
      <c r="AO101" s="349" t="s">
        <v>79</v>
      </c>
      <c r="AR101" s="53">
        <v>3090.75</v>
      </c>
      <c r="AS101" s="53">
        <v>3090.75</v>
      </c>
      <c r="AT101" s="53">
        <v>3090.75</v>
      </c>
      <c r="AU101" s="53">
        <v>3090.75</v>
      </c>
      <c r="AV101" s="53">
        <v>3090.75</v>
      </c>
      <c r="AW101" s="53">
        <v>3090.75</v>
      </c>
      <c r="AX101" s="53">
        <v>3090.75</v>
      </c>
      <c r="AY101" s="53">
        <v>3090.75</v>
      </c>
      <c r="AZ101" s="53">
        <v>3090.75</v>
      </c>
      <c r="BA101" s="53">
        <v>3090.75</v>
      </c>
      <c r="BB101" s="53">
        <v>3090.75</v>
      </c>
      <c r="BC101" s="53">
        <v>3090.75</v>
      </c>
      <c r="BD101" s="53">
        <v>0</v>
      </c>
    </row>
    <row r="102" spans="1:56" x14ac:dyDescent="0.25">
      <c r="A102" s="349" t="s">
        <v>4503</v>
      </c>
      <c r="B102" s="349">
        <v>516500</v>
      </c>
      <c r="C102" s="349">
        <v>400116</v>
      </c>
      <c r="D102" t="s">
        <v>316</v>
      </c>
      <c r="E102" s="349" t="s">
        <v>79</v>
      </c>
      <c r="F102">
        <v>3026905</v>
      </c>
      <c r="G102" t="s">
        <v>412</v>
      </c>
      <c r="H102">
        <v>11442</v>
      </c>
      <c r="I102">
        <v>216528</v>
      </c>
      <c r="J102" s="420">
        <v>0</v>
      </c>
      <c r="K102" s="53">
        <v>0</v>
      </c>
      <c r="L102" s="53">
        <v>18959.93</v>
      </c>
      <c r="M102" s="53">
        <v>18959.93</v>
      </c>
      <c r="N102" s="53">
        <v>18959.93</v>
      </c>
      <c r="O102" s="53">
        <v>17738.71</v>
      </c>
      <c r="P102" s="53">
        <v>17738.71</v>
      </c>
      <c r="Q102" s="53"/>
      <c r="R102" s="53"/>
      <c r="S102" s="53">
        <v>15906.790000000008</v>
      </c>
      <c r="T102" s="53">
        <v>18044</v>
      </c>
      <c r="U102" s="53">
        <v>18044</v>
      </c>
      <c r="V102" s="53">
        <v>18044</v>
      </c>
      <c r="W102" s="53">
        <v>18044</v>
      </c>
      <c r="X102" s="53">
        <v>18044</v>
      </c>
      <c r="Y102" s="53">
        <v>18044</v>
      </c>
      <c r="Z102" s="53">
        <f t="shared" si="1"/>
        <v>0</v>
      </c>
      <c r="AA102" s="53" t="s">
        <v>4504</v>
      </c>
      <c r="AB102" s="53">
        <v>0</v>
      </c>
      <c r="AC102" s="53">
        <v>90220</v>
      </c>
      <c r="AD102" s="53">
        <v>18044</v>
      </c>
      <c r="AE102" s="53">
        <v>108264</v>
      </c>
      <c r="AF102" s="53">
        <v>0</v>
      </c>
      <c r="AG102" s="8">
        <v>0</v>
      </c>
      <c r="AH102" s="8">
        <v>92357.209999999992</v>
      </c>
      <c r="AI102" s="8"/>
      <c r="AJ102" s="8">
        <v>124170.78999999998</v>
      </c>
      <c r="AK102" s="8">
        <v>216528</v>
      </c>
      <c r="AL102" s="1">
        <v>-2.9103830456733704E-11</v>
      </c>
      <c r="AM102" s="53">
        <v>15906.790000000008</v>
      </c>
      <c r="AN102" s="1">
        <v>0</v>
      </c>
      <c r="AO102" s="349" t="s">
        <v>79</v>
      </c>
      <c r="AR102" s="53">
        <v>18044</v>
      </c>
      <c r="AS102" s="53">
        <v>18044</v>
      </c>
      <c r="AT102" s="53">
        <v>18044</v>
      </c>
      <c r="AU102" s="53">
        <v>18044</v>
      </c>
      <c r="AV102" s="53">
        <v>18044</v>
      </c>
      <c r="AW102" s="53">
        <v>18044</v>
      </c>
      <c r="AX102" s="53">
        <v>18044</v>
      </c>
      <c r="AY102" s="53">
        <v>18044</v>
      </c>
      <c r="AZ102" s="53">
        <v>18044</v>
      </c>
      <c r="BA102" s="53">
        <v>18044</v>
      </c>
      <c r="BB102" s="53">
        <v>18044</v>
      </c>
      <c r="BC102" s="53">
        <v>18044</v>
      </c>
      <c r="BD102" s="53">
        <v>0</v>
      </c>
    </row>
    <row r="103" spans="1:56" x14ac:dyDescent="0.25">
      <c r="A103" s="349" t="s">
        <v>4503</v>
      </c>
      <c r="B103" s="349">
        <v>516500</v>
      </c>
      <c r="C103" s="349">
        <v>400116</v>
      </c>
      <c r="D103" t="s">
        <v>316</v>
      </c>
      <c r="E103" s="349" t="s">
        <v>79</v>
      </c>
      <c r="F103">
        <v>3026905</v>
      </c>
      <c r="G103" t="s">
        <v>412</v>
      </c>
      <c r="H103">
        <v>11443</v>
      </c>
      <c r="I103">
        <v>46391</v>
      </c>
      <c r="J103" s="420">
        <v>0</v>
      </c>
      <c r="K103" s="53">
        <v>0</v>
      </c>
      <c r="L103" s="53">
        <v>3865.92</v>
      </c>
      <c r="M103" s="53">
        <v>3865.92</v>
      </c>
      <c r="N103" s="53">
        <v>3865.92</v>
      </c>
      <c r="O103" s="53">
        <v>3865.92</v>
      </c>
      <c r="P103" s="53">
        <v>3865.92</v>
      </c>
      <c r="Q103" s="53"/>
      <c r="R103" s="53"/>
      <c r="S103" s="53">
        <v>3865.9000000000015</v>
      </c>
      <c r="T103" s="53">
        <v>3865.9166666666665</v>
      </c>
      <c r="U103" s="53">
        <v>3865.9166666666665</v>
      </c>
      <c r="V103" s="53">
        <v>3865.9166666666665</v>
      </c>
      <c r="W103" s="53">
        <v>3865.9166666666665</v>
      </c>
      <c r="X103" s="53">
        <v>3865.9166666666665</v>
      </c>
      <c r="Y103" s="53">
        <v>3865.9166666666665</v>
      </c>
      <c r="Z103" s="53">
        <f t="shared" si="1"/>
        <v>0</v>
      </c>
      <c r="AA103" s="53" t="s">
        <v>4505</v>
      </c>
      <c r="AB103" s="53">
        <v>0</v>
      </c>
      <c r="AC103" s="53">
        <v>19329.583333333332</v>
      </c>
      <c r="AD103" s="53">
        <v>3865.9166666666665</v>
      </c>
      <c r="AE103" s="53">
        <v>23195.5</v>
      </c>
      <c r="AF103" s="53">
        <v>0</v>
      </c>
      <c r="AG103" s="8">
        <v>0</v>
      </c>
      <c r="AH103" s="8">
        <v>19329.599999999999</v>
      </c>
      <c r="AI103" s="8"/>
      <c r="AJ103" s="8">
        <v>27061.399999999998</v>
      </c>
      <c r="AK103" s="8">
        <v>46391</v>
      </c>
      <c r="AL103" s="1">
        <v>0</v>
      </c>
      <c r="AM103" s="53">
        <v>3865.9000000000015</v>
      </c>
      <c r="AN103" s="1">
        <v>0</v>
      </c>
      <c r="AO103" s="349" t="s">
        <v>79</v>
      </c>
      <c r="AR103" s="53">
        <v>3865.9166666666665</v>
      </c>
      <c r="AS103" s="53">
        <v>3865.9166666666665</v>
      </c>
      <c r="AT103" s="53">
        <v>3865.9166666666665</v>
      </c>
      <c r="AU103" s="53">
        <v>3865.9166666666665</v>
      </c>
      <c r="AV103" s="53">
        <v>3865.9166666666665</v>
      </c>
      <c r="AW103" s="53">
        <v>3865.9166666666665</v>
      </c>
      <c r="AX103" s="53">
        <v>3865.9166666666665</v>
      </c>
      <c r="AY103" s="53">
        <v>3865.9166666666665</v>
      </c>
      <c r="AZ103" s="53">
        <v>3865.9166666666665</v>
      </c>
      <c r="BA103" s="53">
        <v>3865.9166666666665</v>
      </c>
      <c r="BB103" s="53">
        <v>3865.9166666666665</v>
      </c>
      <c r="BC103" s="53">
        <v>3865.9166666666665</v>
      </c>
      <c r="BD103" s="53">
        <v>0</v>
      </c>
    </row>
    <row r="104" spans="1:56" x14ac:dyDescent="0.25">
      <c r="A104" s="349" t="s">
        <v>4506</v>
      </c>
      <c r="B104" s="349">
        <v>543965</v>
      </c>
      <c r="C104" s="349">
        <v>400030</v>
      </c>
      <c r="D104" t="s">
        <v>236</v>
      </c>
      <c r="F104">
        <v>3022037</v>
      </c>
      <c r="G104" t="s">
        <v>412</v>
      </c>
      <c r="H104">
        <v>11431</v>
      </c>
      <c r="I104">
        <v>89930</v>
      </c>
      <c r="J104" s="420">
        <v>85782</v>
      </c>
      <c r="K104" s="53">
        <v>15138</v>
      </c>
      <c r="L104" s="53">
        <v>0</v>
      </c>
      <c r="M104" s="53">
        <v>0</v>
      </c>
      <c r="N104" s="53">
        <v>0</v>
      </c>
      <c r="O104" s="53">
        <v>-1221.1099999999999</v>
      </c>
      <c r="P104" s="53">
        <v>-1221.1099999999999</v>
      </c>
      <c r="Q104" s="53"/>
      <c r="R104" s="53">
        <v>28810.373846153841</v>
      </c>
      <c r="S104" s="53">
        <v>6917.6923076923076</v>
      </c>
      <c r="T104" s="53">
        <v>6917.6923076923076</v>
      </c>
      <c r="U104" s="53">
        <v>6917.6923076923076</v>
      </c>
      <c r="V104" s="53">
        <v>6917.6923076923076</v>
      </c>
      <c r="W104" s="53">
        <v>6917.6923076923076</v>
      </c>
      <c r="X104" s="53">
        <v>6917.6923076923076</v>
      </c>
      <c r="Y104" s="53">
        <v>6917.6923076923076</v>
      </c>
      <c r="Z104" s="53">
        <f t="shared" si="1"/>
        <v>0</v>
      </c>
      <c r="AA104" s="53" t="s">
        <v>4507</v>
      </c>
      <c r="AB104" s="53">
        <v>85782</v>
      </c>
      <c r="AC104" s="53">
        <v>41506.153846153844</v>
      </c>
      <c r="AD104" s="53">
        <v>6917.6923076923076</v>
      </c>
      <c r="AE104" s="53">
        <v>41506.153846153844</v>
      </c>
      <c r="AF104" s="53">
        <v>0</v>
      </c>
      <c r="AG104" s="8">
        <v>85782</v>
      </c>
      <c r="AH104" s="8">
        <v>12695.779999999999</v>
      </c>
      <c r="AI104" s="8"/>
      <c r="AJ104" s="8">
        <v>-8547.7799999999988</v>
      </c>
      <c r="AK104" s="8">
        <v>89930</v>
      </c>
      <c r="AL104" s="1">
        <v>0</v>
      </c>
      <c r="AM104" s="53">
        <v>35728.06615384615</v>
      </c>
      <c r="AN104" s="1">
        <v>0</v>
      </c>
      <c r="AO104" s="349" t="s">
        <v>48</v>
      </c>
      <c r="AR104" s="53">
        <v>13835.384615384615</v>
      </c>
      <c r="AS104" s="53">
        <v>6917.6923076923076</v>
      </c>
      <c r="AT104" s="53">
        <v>6917.6923076923076</v>
      </c>
      <c r="AU104" s="53">
        <v>6917.6923076923076</v>
      </c>
      <c r="AV104" s="53">
        <v>6917.6923076923076</v>
      </c>
      <c r="AW104" s="53">
        <v>6917.6923076923076</v>
      </c>
      <c r="AX104" s="53">
        <v>6917.6923076923076</v>
      </c>
      <c r="AY104" s="53">
        <v>6917.6923076923076</v>
      </c>
      <c r="AZ104" s="53">
        <v>6917.6923076923076</v>
      </c>
      <c r="BA104" s="53">
        <v>6917.6923076923076</v>
      </c>
      <c r="BB104" s="53">
        <v>6917.6923076923076</v>
      </c>
      <c r="BC104" s="53">
        <v>6917.6923076923076</v>
      </c>
      <c r="BD104" s="53">
        <v>0</v>
      </c>
    </row>
    <row r="105" spans="1:56" x14ac:dyDescent="0.25">
      <c r="A105" s="349" t="s">
        <v>4508</v>
      </c>
      <c r="B105" s="349">
        <v>543965</v>
      </c>
      <c r="C105" s="349">
        <v>400063</v>
      </c>
      <c r="D105" t="s">
        <v>76</v>
      </c>
      <c r="F105">
        <v>3027010</v>
      </c>
      <c r="G105" t="s">
        <v>71</v>
      </c>
      <c r="H105">
        <v>11433</v>
      </c>
      <c r="I105">
        <v>1840685.77</v>
      </c>
      <c r="J105" s="420">
        <v>0</v>
      </c>
      <c r="K105" s="53">
        <v>0</v>
      </c>
      <c r="L105" s="53">
        <v>250758.03</v>
      </c>
      <c r="M105" s="53">
        <v>125379.01000000001</v>
      </c>
      <c r="N105" s="53">
        <v>125379.01000000001</v>
      </c>
      <c r="O105" s="53">
        <v>148796.63</v>
      </c>
      <c r="P105" s="53">
        <v>148796.63</v>
      </c>
      <c r="Q105" s="53"/>
      <c r="R105" s="53">
        <v>50437.968461538374</v>
      </c>
      <c r="S105" s="53">
        <v>141591.2130769231</v>
      </c>
      <c r="T105" s="53">
        <v>141591.2130769231</v>
      </c>
      <c r="U105" s="53">
        <v>141591.2130769231</v>
      </c>
      <c r="V105" s="53">
        <v>141591.2130769231</v>
      </c>
      <c r="W105" s="53">
        <v>141591.2130769231</v>
      </c>
      <c r="X105" s="53">
        <v>141591.2130769231</v>
      </c>
      <c r="Y105" s="53">
        <v>141591.2130769231</v>
      </c>
      <c r="Z105" s="53">
        <f t="shared" si="1"/>
        <v>0</v>
      </c>
      <c r="AA105" s="53" t="s">
        <v>4509</v>
      </c>
      <c r="AB105" s="53">
        <v>0</v>
      </c>
      <c r="AC105" s="53">
        <v>849547.27846153849</v>
      </c>
      <c r="AD105" s="53">
        <v>141591.2130769231</v>
      </c>
      <c r="AE105" s="53">
        <v>849547.27846153849</v>
      </c>
      <c r="AF105" s="53">
        <v>0</v>
      </c>
      <c r="AG105" s="8">
        <v>0</v>
      </c>
      <c r="AH105" s="8">
        <v>799109.31</v>
      </c>
      <c r="AI105" s="8"/>
      <c r="AJ105" s="8">
        <v>1041576.46</v>
      </c>
      <c r="AK105" s="8">
        <v>1840685.77</v>
      </c>
      <c r="AL105" s="1">
        <v>0</v>
      </c>
      <c r="AM105" s="53">
        <v>192029.18153846147</v>
      </c>
      <c r="AN105" s="1">
        <v>0</v>
      </c>
      <c r="AO105" s="349" t="s">
        <v>75</v>
      </c>
      <c r="AR105" s="53">
        <v>283182.4261538462</v>
      </c>
      <c r="AS105" s="53">
        <v>141591.2130769231</v>
      </c>
      <c r="AT105" s="53">
        <v>141591.2130769231</v>
      </c>
      <c r="AU105" s="53">
        <v>141591.2130769231</v>
      </c>
      <c r="AV105" s="53">
        <v>141591.2130769231</v>
      </c>
      <c r="AW105" s="53">
        <v>141591.2130769231</v>
      </c>
      <c r="AX105" s="53">
        <v>141591.2130769231</v>
      </c>
      <c r="AY105" s="53">
        <v>141591.2130769231</v>
      </c>
      <c r="AZ105" s="53">
        <v>141591.2130769231</v>
      </c>
      <c r="BA105" s="53">
        <v>141591.2130769231</v>
      </c>
      <c r="BB105" s="53">
        <v>141591.2130769231</v>
      </c>
      <c r="BC105" s="53">
        <v>141591.2130769231</v>
      </c>
      <c r="BD105" s="53">
        <v>0</v>
      </c>
    </row>
    <row r="106" spans="1:56" x14ac:dyDescent="0.25">
      <c r="A106" s="349" t="s">
        <v>4510</v>
      </c>
      <c r="B106" s="349">
        <v>543965</v>
      </c>
      <c r="C106" s="349">
        <v>400130</v>
      </c>
      <c r="D106" t="s">
        <v>237</v>
      </c>
      <c r="F106">
        <v>3023523</v>
      </c>
      <c r="G106" t="s">
        <v>412</v>
      </c>
      <c r="H106">
        <v>11431</v>
      </c>
      <c r="I106">
        <v>94795</v>
      </c>
      <c r="J106" s="420">
        <v>0</v>
      </c>
      <c r="K106" s="53">
        <v>0</v>
      </c>
      <c r="L106" s="53">
        <v>18843.23</v>
      </c>
      <c r="M106" s="53">
        <v>9421.61</v>
      </c>
      <c r="N106" s="53">
        <v>9421.61</v>
      </c>
      <c r="O106" s="53">
        <v>6345.3900000000012</v>
      </c>
      <c r="P106" s="53">
        <v>6345.3900000000012</v>
      </c>
      <c r="Q106" s="53"/>
      <c r="R106" s="53">
        <v>-6625.691538461534</v>
      </c>
      <c r="S106" s="53">
        <v>7291.9230769230771</v>
      </c>
      <c r="T106" s="53">
        <v>7291.9230769230771</v>
      </c>
      <c r="U106" s="53">
        <v>7291.9230769230771</v>
      </c>
      <c r="V106" s="53">
        <v>7291.9230769230771</v>
      </c>
      <c r="W106" s="53">
        <v>7291.9230769230771</v>
      </c>
      <c r="X106" s="53">
        <v>7291.9230769230771</v>
      </c>
      <c r="Y106" s="53">
        <v>7291.9230769230771</v>
      </c>
      <c r="Z106" s="53">
        <f t="shared" si="1"/>
        <v>0</v>
      </c>
      <c r="AA106" s="53" t="s">
        <v>4511</v>
      </c>
      <c r="AB106" s="53">
        <v>0</v>
      </c>
      <c r="AC106" s="53">
        <v>43751.538461538461</v>
      </c>
      <c r="AD106" s="53">
        <v>7291.9230769230771</v>
      </c>
      <c r="AE106" s="53">
        <v>43751.538461538461</v>
      </c>
      <c r="AF106" s="53">
        <v>0</v>
      </c>
      <c r="AG106" s="8">
        <v>0</v>
      </c>
      <c r="AH106" s="8">
        <v>50377.229999999996</v>
      </c>
      <c r="AI106" s="8"/>
      <c r="AJ106" s="8">
        <v>44417.770000000004</v>
      </c>
      <c r="AK106" s="8">
        <v>94795</v>
      </c>
      <c r="AL106" s="1">
        <v>0</v>
      </c>
      <c r="AM106" s="53">
        <v>666.2315384615431</v>
      </c>
      <c r="AN106" s="1">
        <v>0</v>
      </c>
      <c r="AO106" s="349" t="s">
        <v>106</v>
      </c>
      <c r="AR106" s="53">
        <v>14583.846153846154</v>
      </c>
      <c r="AS106" s="53">
        <v>7291.9230769230771</v>
      </c>
      <c r="AT106" s="53">
        <v>7291.9230769230771</v>
      </c>
      <c r="AU106" s="53">
        <v>7291.9230769230771</v>
      </c>
      <c r="AV106" s="53">
        <v>7291.9230769230771</v>
      </c>
      <c r="AW106" s="53">
        <v>7291.9230769230771</v>
      </c>
      <c r="AX106" s="53">
        <v>7291.9230769230771</v>
      </c>
      <c r="AY106" s="53">
        <v>7291.9230769230771</v>
      </c>
      <c r="AZ106" s="53">
        <v>7291.9230769230771</v>
      </c>
      <c r="BA106" s="53">
        <v>7291.9230769230771</v>
      </c>
      <c r="BB106" s="53">
        <v>7291.9230769230771</v>
      </c>
      <c r="BC106" s="53">
        <v>7291.9230769230771</v>
      </c>
      <c r="BD106" s="53">
        <v>0</v>
      </c>
    </row>
    <row r="107" spans="1:56" x14ac:dyDescent="0.25">
      <c r="A107" s="349" t="s">
        <v>4512</v>
      </c>
      <c r="B107" s="349">
        <v>543965</v>
      </c>
      <c r="C107" s="349">
        <v>400112</v>
      </c>
      <c r="D107" t="s">
        <v>238</v>
      </c>
      <c r="F107">
        <v>3025948</v>
      </c>
      <c r="G107" t="s">
        <v>412</v>
      </c>
      <c r="H107">
        <v>11431</v>
      </c>
      <c r="I107">
        <v>30117</v>
      </c>
      <c r="J107" s="420">
        <v>0</v>
      </c>
      <c r="K107" s="53">
        <v>0</v>
      </c>
      <c r="L107" s="53">
        <v>4633.38</v>
      </c>
      <c r="M107" s="53">
        <v>2316.6999999999998</v>
      </c>
      <c r="N107" s="53">
        <v>2316.6999999999998</v>
      </c>
      <c r="O107" s="53">
        <v>2316.6999999999998</v>
      </c>
      <c r="P107" s="53">
        <v>2316.6999999999998</v>
      </c>
      <c r="Q107" s="53"/>
      <c r="R107" s="53">
        <v>-2.6153846151828475E-2</v>
      </c>
      <c r="S107" s="53">
        <v>2316.6923076923076</v>
      </c>
      <c r="T107" s="53">
        <v>2316.6923076923076</v>
      </c>
      <c r="U107" s="53">
        <v>2316.6923076923076</v>
      </c>
      <c r="V107" s="53">
        <v>2316.6923076923076</v>
      </c>
      <c r="W107" s="53">
        <v>2316.6923076923076</v>
      </c>
      <c r="X107" s="53">
        <v>2316.6923076923076</v>
      </c>
      <c r="Y107" s="53">
        <v>2316.6923076923076</v>
      </c>
      <c r="Z107" s="53">
        <f t="shared" si="1"/>
        <v>0</v>
      </c>
      <c r="AA107" s="53" t="s">
        <v>4513</v>
      </c>
      <c r="AB107" s="53">
        <v>0</v>
      </c>
      <c r="AC107" s="53">
        <v>13900.153846153848</v>
      </c>
      <c r="AD107" s="53">
        <v>2316.6923076923076</v>
      </c>
      <c r="AE107" s="53">
        <v>13900.153846153848</v>
      </c>
      <c r="AF107" s="53">
        <v>0</v>
      </c>
      <c r="AG107" s="8">
        <v>0</v>
      </c>
      <c r="AH107" s="8">
        <v>13900.18</v>
      </c>
      <c r="AI107" s="8"/>
      <c r="AJ107" s="8">
        <v>16216.82</v>
      </c>
      <c r="AK107" s="8">
        <v>30117</v>
      </c>
      <c r="AL107" s="1">
        <v>0</v>
      </c>
      <c r="AM107" s="53">
        <v>2316.6661538461558</v>
      </c>
      <c r="AN107" s="1">
        <v>0</v>
      </c>
      <c r="AO107" s="349" t="s">
        <v>106</v>
      </c>
      <c r="AR107" s="53">
        <v>4633.3846153846152</v>
      </c>
      <c r="AS107" s="53">
        <v>2316.6923076923076</v>
      </c>
      <c r="AT107" s="53">
        <v>2316.6923076923076</v>
      </c>
      <c r="AU107" s="53">
        <v>2316.6923076923076</v>
      </c>
      <c r="AV107" s="53">
        <v>2316.6923076923076</v>
      </c>
      <c r="AW107" s="53">
        <v>2316.6923076923076</v>
      </c>
      <c r="AX107" s="53">
        <v>2316.6923076923076</v>
      </c>
      <c r="AY107" s="53">
        <v>2316.6923076923076</v>
      </c>
      <c r="AZ107" s="53">
        <v>2316.6923076923076</v>
      </c>
      <c r="BA107" s="53">
        <v>2316.6923076923076</v>
      </c>
      <c r="BB107" s="53">
        <v>2316.6923076923076</v>
      </c>
      <c r="BC107" s="53">
        <v>2316.6923076923076</v>
      </c>
      <c r="BD107" s="53">
        <v>0</v>
      </c>
    </row>
    <row r="108" spans="1:56" x14ac:dyDescent="0.25">
      <c r="A108" s="349" t="s">
        <v>4514</v>
      </c>
      <c r="B108" s="349">
        <v>543965</v>
      </c>
      <c r="C108" s="349">
        <v>400110</v>
      </c>
      <c r="D108" t="s">
        <v>239</v>
      </c>
      <c r="F108">
        <v>3025949</v>
      </c>
      <c r="G108" t="s">
        <v>412</v>
      </c>
      <c r="H108">
        <v>11431</v>
      </c>
      <c r="I108">
        <v>49304.263157894733</v>
      </c>
      <c r="J108" s="420">
        <v>0</v>
      </c>
      <c r="K108" s="53">
        <v>0</v>
      </c>
      <c r="L108" s="53">
        <v>8389.23</v>
      </c>
      <c r="M108" s="53">
        <v>4194.62</v>
      </c>
      <c r="N108" s="53">
        <v>4194.62</v>
      </c>
      <c r="O108" s="53">
        <v>3613.9799999999996</v>
      </c>
      <c r="P108" s="53">
        <v>3613.9799999999996</v>
      </c>
      <c r="Q108" s="53"/>
      <c r="R108" s="53">
        <v>-1250.6162348178168</v>
      </c>
      <c r="S108" s="53">
        <v>3792.6356275303642</v>
      </c>
      <c r="T108" s="53">
        <v>3792.6356275303642</v>
      </c>
      <c r="U108" s="53">
        <v>3792.6356275303642</v>
      </c>
      <c r="V108" s="53">
        <v>3792.6356275303642</v>
      </c>
      <c r="W108" s="53">
        <v>3792.6356275303642</v>
      </c>
      <c r="X108" s="53">
        <v>3792.6356275303642</v>
      </c>
      <c r="Y108" s="53">
        <v>3792.6356275303642</v>
      </c>
      <c r="Z108" s="53">
        <f t="shared" si="1"/>
        <v>0</v>
      </c>
      <c r="AA108" s="53" t="s">
        <v>4515</v>
      </c>
      <c r="AB108" s="53">
        <v>0</v>
      </c>
      <c r="AC108" s="53">
        <v>22755.813765182182</v>
      </c>
      <c r="AD108" s="53">
        <v>3792.6356275303642</v>
      </c>
      <c r="AE108" s="53">
        <v>22755.813765182182</v>
      </c>
      <c r="AF108" s="53">
        <v>0</v>
      </c>
      <c r="AG108" s="8">
        <v>0</v>
      </c>
      <c r="AH108" s="8">
        <v>24006.429999999997</v>
      </c>
      <c r="AI108" s="8"/>
      <c r="AJ108" s="8">
        <v>25297.829999999998</v>
      </c>
      <c r="AK108" s="8">
        <v>49304.26</v>
      </c>
      <c r="AL108" s="1">
        <v>-7.2759576141834259E-12</v>
      </c>
      <c r="AM108" s="53">
        <v>2542.0193927125474</v>
      </c>
      <c r="AN108" s="1">
        <v>0</v>
      </c>
      <c r="AO108" s="349" t="s">
        <v>106</v>
      </c>
      <c r="AR108" s="53">
        <v>7585.2712550607284</v>
      </c>
      <c r="AS108" s="53">
        <v>3792.6356275303642</v>
      </c>
      <c r="AT108" s="53">
        <v>3792.6356275303642</v>
      </c>
      <c r="AU108" s="53">
        <v>3792.6356275303642</v>
      </c>
      <c r="AV108" s="53">
        <v>3792.6356275303642</v>
      </c>
      <c r="AW108" s="53">
        <v>3792.6356275303642</v>
      </c>
      <c r="AX108" s="53">
        <v>3792.6356275303642</v>
      </c>
      <c r="AY108" s="53">
        <v>3792.6356275303642</v>
      </c>
      <c r="AZ108" s="53">
        <v>3792.6356275303642</v>
      </c>
      <c r="BA108" s="53">
        <v>3792.6356275303642</v>
      </c>
      <c r="BB108" s="53">
        <v>3792.6356275303642</v>
      </c>
      <c r="BC108" s="53">
        <v>3792.6356275303642</v>
      </c>
      <c r="BD108" s="53">
        <v>0</v>
      </c>
    </row>
    <row r="109" spans="1:56" x14ac:dyDescent="0.25">
      <c r="A109" s="349" t="s">
        <v>4516</v>
      </c>
      <c r="B109" s="349">
        <v>543965</v>
      </c>
      <c r="C109" s="349">
        <v>107953</v>
      </c>
      <c r="D109" t="s">
        <v>112</v>
      </c>
      <c r="F109">
        <v>3024004</v>
      </c>
      <c r="G109" t="s">
        <v>412</v>
      </c>
      <c r="H109">
        <v>11435</v>
      </c>
      <c r="I109">
        <v>54252</v>
      </c>
      <c r="J109" s="420">
        <v>0</v>
      </c>
      <c r="K109" s="53">
        <v>0</v>
      </c>
      <c r="L109" s="53">
        <v>6389.08</v>
      </c>
      <c r="M109" s="53">
        <v>3194.54</v>
      </c>
      <c r="N109" s="53">
        <v>3194.54</v>
      </c>
      <c r="O109" s="53">
        <v>4608.21</v>
      </c>
      <c r="P109" s="53">
        <v>4608.21</v>
      </c>
      <c r="Q109" s="53"/>
      <c r="R109" s="53">
        <v>3044.804615384619</v>
      </c>
      <c r="S109" s="53">
        <v>4173.2307692307695</v>
      </c>
      <c r="T109" s="53">
        <v>4173.2307692307695</v>
      </c>
      <c r="U109" s="53">
        <v>4173.2307692307695</v>
      </c>
      <c r="V109" s="53">
        <v>4173.2307692307695</v>
      </c>
      <c r="W109" s="53">
        <v>4173.2307692307695</v>
      </c>
      <c r="X109" s="53">
        <v>4173.2307692307695</v>
      </c>
      <c r="Y109" s="53">
        <v>4173.2307692307695</v>
      </c>
      <c r="Z109" s="53">
        <f t="shared" si="1"/>
        <v>0</v>
      </c>
      <c r="AA109" s="53" t="s">
        <v>4517</v>
      </c>
      <c r="AB109" s="53">
        <v>0</v>
      </c>
      <c r="AC109" s="53">
        <v>25039.384615384617</v>
      </c>
      <c r="AD109" s="53">
        <v>4173.2307692307695</v>
      </c>
      <c r="AE109" s="53">
        <v>25039.384615384617</v>
      </c>
      <c r="AF109" s="53">
        <v>0</v>
      </c>
      <c r="AG109" s="8">
        <v>0</v>
      </c>
      <c r="AH109" s="8">
        <v>21994.579999999998</v>
      </c>
      <c r="AI109" s="8"/>
      <c r="AJ109" s="8">
        <v>32257.42</v>
      </c>
      <c r="AK109" s="8">
        <v>54252</v>
      </c>
      <c r="AL109" s="1">
        <v>0</v>
      </c>
      <c r="AM109" s="53">
        <v>7218.0353846153885</v>
      </c>
      <c r="AN109" s="1">
        <v>0</v>
      </c>
      <c r="AO109" s="349" t="s">
        <v>75</v>
      </c>
      <c r="AR109" s="53">
        <v>8346.461538461539</v>
      </c>
      <c r="AS109" s="53">
        <v>4173.2307692307695</v>
      </c>
      <c r="AT109" s="53">
        <v>4173.2307692307695</v>
      </c>
      <c r="AU109" s="53">
        <v>4173.2307692307695</v>
      </c>
      <c r="AV109" s="53">
        <v>4173.2307692307695</v>
      </c>
      <c r="AW109" s="53">
        <v>4173.2307692307695</v>
      </c>
      <c r="AX109" s="53">
        <v>4173.2307692307695</v>
      </c>
      <c r="AY109" s="53">
        <v>4173.2307692307695</v>
      </c>
      <c r="AZ109" s="53">
        <v>4173.2307692307695</v>
      </c>
      <c r="BA109" s="53">
        <v>4173.2307692307695</v>
      </c>
      <c r="BB109" s="53">
        <v>4173.2307692307695</v>
      </c>
      <c r="BC109" s="53">
        <v>4173.2307692307695</v>
      </c>
      <c r="BD109" s="53">
        <v>0</v>
      </c>
    </row>
    <row r="110" spans="1:56" x14ac:dyDescent="0.25">
      <c r="A110" s="349" t="s">
        <v>4518</v>
      </c>
      <c r="B110" s="349">
        <v>543965</v>
      </c>
      <c r="C110" s="349">
        <v>400007</v>
      </c>
      <c r="D110" t="s">
        <v>240</v>
      </c>
      <c r="F110">
        <v>3023513</v>
      </c>
      <c r="G110" t="s">
        <v>412</v>
      </c>
      <c r="H110">
        <v>11431</v>
      </c>
      <c r="I110">
        <v>94116.95</v>
      </c>
      <c r="J110" s="420">
        <v>82797.440000000002</v>
      </c>
      <c r="K110" s="53">
        <v>8228.76</v>
      </c>
      <c r="L110" s="53">
        <v>0</v>
      </c>
      <c r="M110" s="53">
        <v>0</v>
      </c>
      <c r="N110" s="53">
        <v>0</v>
      </c>
      <c r="O110" s="53">
        <v>343.41999999999985</v>
      </c>
      <c r="P110" s="53">
        <v>343.41999999999985</v>
      </c>
      <c r="Q110" s="53"/>
      <c r="R110" s="53">
        <v>34522.992307692308</v>
      </c>
      <c r="S110" s="53">
        <v>7239.7653846153844</v>
      </c>
      <c r="T110" s="53">
        <v>7239.7653846153844</v>
      </c>
      <c r="U110" s="53">
        <v>7239.7653846153844</v>
      </c>
      <c r="V110" s="53">
        <v>7239.7653846153844</v>
      </c>
      <c r="W110" s="53">
        <v>7239.7653846153844</v>
      </c>
      <c r="X110" s="53">
        <v>7239.7653846153844</v>
      </c>
      <c r="Y110" s="53">
        <v>7239.7653846153844</v>
      </c>
      <c r="Z110" s="53">
        <f t="shared" si="1"/>
        <v>0</v>
      </c>
      <c r="AA110" s="53" t="s">
        <v>4519</v>
      </c>
      <c r="AB110" s="53">
        <v>82797.440000000002</v>
      </c>
      <c r="AC110" s="53">
        <v>43438.592307692306</v>
      </c>
      <c r="AD110" s="53">
        <v>7239.7653846153844</v>
      </c>
      <c r="AE110" s="53">
        <v>43438.592307692306</v>
      </c>
      <c r="AF110" s="53">
        <v>0</v>
      </c>
      <c r="AG110" s="8">
        <v>82797.440000000002</v>
      </c>
      <c r="AH110" s="8">
        <v>8915.6</v>
      </c>
      <c r="AI110" s="8"/>
      <c r="AJ110" s="8">
        <v>2403.9099999999989</v>
      </c>
      <c r="AK110" s="8">
        <v>94116.95</v>
      </c>
      <c r="AL110" s="1">
        <v>1.4551915228366852E-11</v>
      </c>
      <c r="AM110" s="53">
        <v>41762.757692307692</v>
      </c>
      <c r="AN110" s="1">
        <v>0</v>
      </c>
      <c r="AO110" s="349" t="s">
        <v>48</v>
      </c>
      <c r="AR110" s="53">
        <v>14479.530769230769</v>
      </c>
      <c r="AS110" s="53">
        <v>7239.7653846153844</v>
      </c>
      <c r="AT110" s="53">
        <v>7239.7653846153844</v>
      </c>
      <c r="AU110" s="53">
        <v>7239.7653846153844</v>
      </c>
      <c r="AV110" s="53">
        <v>7239.7653846153844</v>
      </c>
      <c r="AW110" s="53">
        <v>7239.7653846153844</v>
      </c>
      <c r="AX110" s="53">
        <v>7239.7653846153844</v>
      </c>
      <c r="AY110" s="53">
        <v>7239.7653846153844</v>
      </c>
      <c r="AZ110" s="53">
        <v>7239.7653846153844</v>
      </c>
      <c r="BA110" s="53">
        <v>7239.7653846153844</v>
      </c>
      <c r="BB110" s="53">
        <v>7239.7653846153844</v>
      </c>
      <c r="BC110" s="53">
        <v>7239.7653846153844</v>
      </c>
      <c r="BD110" s="53">
        <v>0</v>
      </c>
    </row>
    <row r="111" spans="1:56" x14ac:dyDescent="0.25">
      <c r="A111" s="349" t="s">
        <v>4520</v>
      </c>
      <c r="B111" s="349">
        <v>516500</v>
      </c>
      <c r="C111" s="349">
        <v>144069</v>
      </c>
      <c r="D111" t="s">
        <v>113</v>
      </c>
      <c r="E111" s="349" t="s">
        <v>79</v>
      </c>
      <c r="F111">
        <v>3025402</v>
      </c>
      <c r="G111" t="s">
        <v>412</v>
      </c>
      <c r="H111">
        <v>11442</v>
      </c>
      <c r="I111">
        <v>540562.58000000007</v>
      </c>
      <c r="J111" s="420">
        <v>0</v>
      </c>
      <c r="K111" s="53">
        <v>0</v>
      </c>
      <c r="L111" s="53">
        <v>42128.83</v>
      </c>
      <c r="M111" s="53">
        <v>42128.83</v>
      </c>
      <c r="N111" s="53">
        <v>42128.83</v>
      </c>
      <c r="O111" s="53">
        <v>46019.570000000007</v>
      </c>
      <c r="P111" s="53">
        <v>46019.570000000007</v>
      </c>
      <c r="Q111" s="53"/>
      <c r="R111" s="53"/>
      <c r="S111" s="53">
        <v>51855.659999999974</v>
      </c>
      <c r="T111" s="53">
        <v>45046.881666666668</v>
      </c>
      <c r="U111" s="53">
        <v>45046.881666666668</v>
      </c>
      <c r="V111" s="53">
        <v>45046.881666666668</v>
      </c>
      <c r="W111" s="53">
        <v>45046.881666666668</v>
      </c>
      <c r="X111" s="53">
        <v>45046.881666666668</v>
      </c>
      <c r="Y111" s="53">
        <v>45046.881666666668</v>
      </c>
      <c r="Z111" s="53">
        <f t="shared" si="1"/>
        <v>0</v>
      </c>
      <c r="AA111" s="53" t="s">
        <v>4521</v>
      </c>
      <c r="AB111" s="53">
        <v>0</v>
      </c>
      <c r="AC111" s="53">
        <v>225234.40833333333</v>
      </c>
      <c r="AD111" s="53">
        <v>45046.881666666668</v>
      </c>
      <c r="AE111" s="53">
        <v>270281.28999999998</v>
      </c>
      <c r="AF111" s="53">
        <v>0</v>
      </c>
      <c r="AG111" s="8">
        <v>0</v>
      </c>
      <c r="AH111" s="8">
        <v>218425.63</v>
      </c>
      <c r="AI111" s="8"/>
      <c r="AJ111" s="8">
        <v>322136.95000000007</v>
      </c>
      <c r="AK111" s="8">
        <v>540562.58000000007</v>
      </c>
      <c r="AL111" s="1">
        <v>0</v>
      </c>
      <c r="AM111" s="53">
        <v>51855.659999999974</v>
      </c>
      <c r="AN111" s="1">
        <v>0</v>
      </c>
      <c r="AO111" s="349" t="s">
        <v>79</v>
      </c>
      <c r="AR111" s="53">
        <v>45046.881666666668</v>
      </c>
      <c r="AS111" s="53">
        <v>45046.881666666668</v>
      </c>
      <c r="AT111" s="53">
        <v>45046.881666666668</v>
      </c>
      <c r="AU111" s="53">
        <v>45046.881666666668</v>
      </c>
      <c r="AV111" s="53">
        <v>45046.881666666668</v>
      </c>
      <c r="AW111" s="53">
        <v>45046.881666666668</v>
      </c>
      <c r="AX111" s="53">
        <v>45046.881666666668</v>
      </c>
      <c r="AY111" s="53">
        <v>45046.881666666668</v>
      </c>
      <c r="AZ111" s="53">
        <v>45046.881666666668</v>
      </c>
      <c r="BA111" s="53">
        <v>45046.881666666668</v>
      </c>
      <c r="BB111" s="53">
        <v>45046.881666666668</v>
      </c>
      <c r="BC111" s="53">
        <v>45046.881666666668</v>
      </c>
      <c r="BD111" s="53">
        <v>0</v>
      </c>
    </row>
    <row r="112" spans="1:56" x14ac:dyDescent="0.25">
      <c r="A112" s="349" t="s">
        <v>4522</v>
      </c>
      <c r="B112" s="349">
        <v>516500</v>
      </c>
      <c r="C112" s="349">
        <v>155126</v>
      </c>
      <c r="D112" t="s">
        <v>241</v>
      </c>
      <c r="E112" s="349" t="s">
        <v>79</v>
      </c>
      <c r="F112">
        <v>3022048</v>
      </c>
      <c r="G112" t="s">
        <v>412</v>
      </c>
      <c r="H112">
        <v>11443</v>
      </c>
      <c r="I112">
        <v>114340</v>
      </c>
      <c r="J112" s="420">
        <v>0</v>
      </c>
      <c r="K112" s="53">
        <v>0</v>
      </c>
      <c r="L112" s="53">
        <v>10444.16</v>
      </c>
      <c r="M112" s="53">
        <v>10444.16</v>
      </c>
      <c r="N112" s="53">
        <v>10444.16</v>
      </c>
      <c r="O112" s="53">
        <v>9223.0499999999993</v>
      </c>
      <c r="P112" s="53">
        <v>9223.0499999999993</v>
      </c>
      <c r="Q112" s="53"/>
      <c r="R112" s="53"/>
      <c r="S112" s="53">
        <v>7391.4199999999837</v>
      </c>
      <c r="T112" s="53">
        <v>9528.3333333333321</v>
      </c>
      <c r="U112" s="53">
        <v>9528.3333333333321</v>
      </c>
      <c r="V112" s="53">
        <v>9528.3333333333321</v>
      </c>
      <c r="W112" s="53">
        <v>9528.3333333333321</v>
      </c>
      <c r="X112" s="53">
        <v>9528.3333333333321</v>
      </c>
      <c r="Y112" s="53">
        <v>9528.3333333333321</v>
      </c>
      <c r="Z112" s="53">
        <f t="shared" si="1"/>
        <v>0</v>
      </c>
      <c r="AA112" s="53" t="s">
        <v>4523</v>
      </c>
      <c r="AB112" s="53">
        <v>0</v>
      </c>
      <c r="AC112" s="53">
        <v>47641.666666666657</v>
      </c>
      <c r="AD112" s="53">
        <v>9528.3333333333321</v>
      </c>
      <c r="AE112" s="53">
        <v>57169.999999999985</v>
      </c>
      <c r="AF112" s="53">
        <v>0</v>
      </c>
      <c r="AG112" s="8">
        <v>0</v>
      </c>
      <c r="AH112" s="8">
        <v>49778.58</v>
      </c>
      <c r="AI112" s="8"/>
      <c r="AJ112" s="8">
        <v>64561.42</v>
      </c>
      <c r="AK112" s="8">
        <v>114340</v>
      </c>
      <c r="AL112" s="1">
        <v>0</v>
      </c>
      <c r="AM112" s="53">
        <v>7391.4199999999837</v>
      </c>
      <c r="AN112" s="1">
        <v>0</v>
      </c>
      <c r="AO112" s="349" t="s">
        <v>79</v>
      </c>
      <c r="AR112" s="53">
        <v>9528.3333333333321</v>
      </c>
      <c r="AS112" s="53">
        <v>9528.3333333333321</v>
      </c>
      <c r="AT112" s="53">
        <v>9528.3333333333321</v>
      </c>
      <c r="AU112" s="53">
        <v>9528.3333333333321</v>
      </c>
      <c r="AV112" s="53">
        <v>9528.3333333333321</v>
      </c>
      <c r="AW112" s="53">
        <v>9528.3333333333321</v>
      </c>
      <c r="AX112" s="53">
        <v>9528.3333333333321</v>
      </c>
      <c r="AY112" s="53">
        <v>9528.3333333333321</v>
      </c>
      <c r="AZ112" s="53">
        <v>9528.3333333333321</v>
      </c>
      <c r="BA112" s="53">
        <v>9528.3333333333321</v>
      </c>
      <c r="BB112" s="53">
        <v>9528.3333333333321</v>
      </c>
      <c r="BC112" s="53">
        <v>9528.3333333333321</v>
      </c>
      <c r="BD112" s="53">
        <v>0</v>
      </c>
    </row>
    <row r="113" spans="1:56" x14ac:dyDescent="0.25">
      <c r="A113" s="349" t="s">
        <v>4524</v>
      </c>
      <c r="B113" s="349">
        <v>516500</v>
      </c>
      <c r="C113" s="349">
        <v>155126</v>
      </c>
      <c r="D113" t="s">
        <v>241</v>
      </c>
      <c r="E113" s="349" t="s">
        <v>79</v>
      </c>
      <c r="F113">
        <v>3022048</v>
      </c>
      <c r="G113" t="s">
        <v>4314</v>
      </c>
      <c r="H113">
        <v>10265</v>
      </c>
      <c r="I113">
        <v>1958.035714285714</v>
      </c>
      <c r="J113" s="420">
        <v>0</v>
      </c>
      <c r="K113" s="53">
        <v>0</v>
      </c>
      <c r="L113" s="53">
        <v>0</v>
      </c>
      <c r="M113" s="53">
        <v>0</v>
      </c>
      <c r="N113" s="53">
        <v>0</v>
      </c>
      <c r="O113" s="53">
        <v>217.56</v>
      </c>
      <c r="P113" s="53">
        <v>217.56</v>
      </c>
      <c r="Q113" s="53"/>
      <c r="R113" s="53"/>
      <c r="S113" s="53">
        <v>543.89785714285711</v>
      </c>
      <c r="T113" s="53">
        <v>163.16964285714283</v>
      </c>
      <c r="U113" s="53">
        <v>163.16964285714283</v>
      </c>
      <c r="V113" s="53">
        <v>163.16964285714283</v>
      </c>
      <c r="W113" s="53">
        <v>163.16964285714283</v>
      </c>
      <c r="X113" s="53">
        <v>163.16964285714283</v>
      </c>
      <c r="Y113" s="53">
        <v>163.16964285714283</v>
      </c>
      <c r="Z113" s="53">
        <f t="shared" si="1"/>
        <v>0</v>
      </c>
      <c r="AA113" s="53" t="s">
        <v>4525</v>
      </c>
      <c r="AB113" s="53">
        <v>0</v>
      </c>
      <c r="AC113" s="53">
        <v>815.84821428571422</v>
      </c>
      <c r="AD113" s="53">
        <v>163.16964285714283</v>
      </c>
      <c r="AE113" s="53">
        <v>979.01785714285711</v>
      </c>
      <c r="AF113" s="53">
        <v>0</v>
      </c>
      <c r="AG113" s="8">
        <v>0</v>
      </c>
      <c r="AH113" s="8">
        <v>435.12</v>
      </c>
      <c r="AI113" s="8"/>
      <c r="AJ113" s="8">
        <v>1522.9199999999998</v>
      </c>
      <c r="AK113" s="8">
        <v>1958.04</v>
      </c>
      <c r="AL113" s="1">
        <v>0</v>
      </c>
      <c r="AM113" s="53">
        <v>543.89785714285711</v>
      </c>
      <c r="AN113" s="1">
        <v>0</v>
      </c>
      <c r="AO113" s="349" t="s">
        <v>79</v>
      </c>
      <c r="AR113" s="53">
        <v>163.16964285714283</v>
      </c>
      <c r="AS113" s="53">
        <v>163.16964285714283</v>
      </c>
      <c r="AT113" s="53">
        <v>163.16964285714283</v>
      </c>
      <c r="AU113" s="53">
        <v>163.16964285714283</v>
      </c>
      <c r="AV113" s="53">
        <v>163.16964285714283</v>
      </c>
      <c r="AW113" s="53">
        <v>163.16964285714283</v>
      </c>
      <c r="AX113" s="53">
        <v>163.16964285714283</v>
      </c>
      <c r="AY113" s="53">
        <v>163.16964285714283</v>
      </c>
      <c r="AZ113" s="53">
        <v>163.16964285714283</v>
      </c>
      <c r="BA113" s="53">
        <v>163.16964285714283</v>
      </c>
      <c r="BB113" s="53">
        <v>163.16964285714283</v>
      </c>
      <c r="BC113" s="53">
        <v>163.16964285714283</v>
      </c>
      <c r="BD113" s="53">
        <v>0</v>
      </c>
    </row>
    <row r="114" spans="1:56" x14ac:dyDescent="0.25">
      <c r="A114" s="349" t="s">
        <v>4526</v>
      </c>
      <c r="B114" s="349">
        <v>543965</v>
      </c>
      <c r="C114" s="349">
        <v>400086</v>
      </c>
      <c r="D114" t="s">
        <v>242</v>
      </c>
      <c r="F114">
        <v>3023305</v>
      </c>
      <c r="G114" t="s">
        <v>412</v>
      </c>
      <c r="H114">
        <v>11431</v>
      </c>
      <c r="I114">
        <v>21980</v>
      </c>
      <c r="J114" s="420">
        <v>18683</v>
      </c>
      <c r="K114" s="53">
        <v>3297</v>
      </c>
      <c r="L114" s="53">
        <v>0</v>
      </c>
      <c r="M114" s="53">
        <v>0</v>
      </c>
      <c r="N114" s="53">
        <v>0</v>
      </c>
      <c r="O114" s="53">
        <v>0</v>
      </c>
      <c r="P114" s="53">
        <v>0</v>
      </c>
      <c r="Q114" s="53"/>
      <c r="R114" s="53">
        <v>6847.6153846153848</v>
      </c>
      <c r="S114" s="53">
        <v>1690.7692307692309</v>
      </c>
      <c r="T114" s="53">
        <v>1690.7692307692309</v>
      </c>
      <c r="U114" s="53">
        <v>1690.7692307692309</v>
      </c>
      <c r="V114" s="53">
        <v>1690.7692307692309</v>
      </c>
      <c r="W114" s="53">
        <v>1690.7692307692309</v>
      </c>
      <c r="X114" s="53">
        <v>1690.7692307692309</v>
      </c>
      <c r="Y114" s="53">
        <v>1690.7692307692309</v>
      </c>
      <c r="Z114" s="53">
        <f t="shared" si="1"/>
        <v>0</v>
      </c>
      <c r="AA114" s="53" t="s">
        <v>4527</v>
      </c>
      <c r="AB114" s="53">
        <v>18683</v>
      </c>
      <c r="AC114" s="53">
        <v>10144.615384615385</v>
      </c>
      <c r="AD114" s="53">
        <v>1690.7692307692309</v>
      </c>
      <c r="AE114" s="53">
        <v>10144.615384615385</v>
      </c>
      <c r="AF114" s="53">
        <v>0</v>
      </c>
      <c r="AG114" s="8">
        <v>18683</v>
      </c>
      <c r="AH114" s="8">
        <v>3297</v>
      </c>
      <c r="AI114" s="8"/>
      <c r="AJ114" s="8">
        <v>0</v>
      </c>
      <c r="AK114" s="8">
        <v>21980</v>
      </c>
      <c r="AL114" s="1">
        <v>0</v>
      </c>
      <c r="AM114" s="53">
        <v>8538.3846153846152</v>
      </c>
      <c r="AN114" s="1">
        <v>0</v>
      </c>
      <c r="AO114" s="349" t="s">
        <v>48</v>
      </c>
      <c r="AR114" s="53">
        <v>3381.5384615384619</v>
      </c>
      <c r="AS114" s="53">
        <v>1690.7692307692309</v>
      </c>
      <c r="AT114" s="53">
        <v>1690.7692307692309</v>
      </c>
      <c r="AU114" s="53">
        <v>1690.7692307692309</v>
      </c>
      <c r="AV114" s="53">
        <v>1690.7692307692309</v>
      </c>
      <c r="AW114" s="53">
        <v>1690.7692307692309</v>
      </c>
      <c r="AX114" s="53">
        <v>1690.7692307692309</v>
      </c>
      <c r="AY114" s="53">
        <v>1690.7692307692309</v>
      </c>
      <c r="AZ114" s="53">
        <v>1690.7692307692309</v>
      </c>
      <c r="BA114" s="53">
        <v>1690.7692307692309</v>
      </c>
      <c r="BB114" s="53">
        <v>1690.7692307692309</v>
      </c>
      <c r="BC114" s="53">
        <v>1690.7692307692309</v>
      </c>
      <c r="BD114" s="53">
        <v>0</v>
      </c>
    </row>
    <row r="115" spans="1:56" x14ac:dyDescent="0.25">
      <c r="A115" s="349" t="s">
        <v>4528</v>
      </c>
      <c r="B115" s="349">
        <v>543965</v>
      </c>
      <c r="C115" s="349">
        <v>400048</v>
      </c>
      <c r="D115" t="s">
        <v>243</v>
      </c>
      <c r="F115">
        <v>3022042</v>
      </c>
      <c r="G115" t="s">
        <v>412</v>
      </c>
      <c r="H115">
        <v>11431</v>
      </c>
      <c r="I115">
        <v>112332</v>
      </c>
      <c r="J115" s="420">
        <v>0</v>
      </c>
      <c r="K115" s="53">
        <v>0</v>
      </c>
      <c r="L115" s="53">
        <v>17281.850000000002</v>
      </c>
      <c r="M115" s="53">
        <v>8640.9200000000019</v>
      </c>
      <c r="N115" s="53">
        <v>8640.9200000000019</v>
      </c>
      <c r="O115" s="53">
        <v>8640.9200000000019</v>
      </c>
      <c r="P115" s="53">
        <v>8640.9200000000019</v>
      </c>
      <c r="Q115" s="53"/>
      <c r="R115" s="53">
        <v>8.4615384694188833E-3</v>
      </c>
      <c r="S115" s="53">
        <v>8640.923076923078</v>
      </c>
      <c r="T115" s="53">
        <v>8640.923076923078</v>
      </c>
      <c r="U115" s="53">
        <v>8640.923076923078</v>
      </c>
      <c r="V115" s="53">
        <v>8640.923076923078</v>
      </c>
      <c r="W115" s="53">
        <v>8640.923076923078</v>
      </c>
      <c r="X115" s="53">
        <v>8640.923076923078</v>
      </c>
      <c r="Y115" s="53">
        <v>8640.923076923078</v>
      </c>
      <c r="Z115" s="53">
        <f t="shared" si="1"/>
        <v>0</v>
      </c>
      <c r="AA115" s="53" t="s">
        <v>4529</v>
      </c>
      <c r="AB115" s="53">
        <v>0</v>
      </c>
      <c r="AC115" s="53">
        <v>51845.538461538468</v>
      </c>
      <c r="AD115" s="53">
        <v>8640.923076923078</v>
      </c>
      <c r="AE115" s="53">
        <v>51845.538461538468</v>
      </c>
      <c r="AF115" s="53">
        <v>0</v>
      </c>
      <c r="AG115" s="8">
        <v>0</v>
      </c>
      <c r="AH115" s="8">
        <v>51845.53</v>
      </c>
      <c r="AI115" s="8"/>
      <c r="AJ115" s="8">
        <v>60486.47</v>
      </c>
      <c r="AK115" s="8">
        <v>112332</v>
      </c>
      <c r="AL115" s="1">
        <v>0</v>
      </c>
      <c r="AM115" s="53">
        <v>8640.9315384615475</v>
      </c>
      <c r="AN115" s="1">
        <v>0</v>
      </c>
      <c r="AO115" s="349" t="s">
        <v>75</v>
      </c>
      <c r="AR115" s="53">
        <v>17281.846153846156</v>
      </c>
      <c r="AS115" s="53">
        <v>8640.923076923078</v>
      </c>
      <c r="AT115" s="53">
        <v>8640.923076923078</v>
      </c>
      <c r="AU115" s="53">
        <v>8640.923076923078</v>
      </c>
      <c r="AV115" s="53">
        <v>8640.923076923078</v>
      </c>
      <c r="AW115" s="53">
        <v>8640.923076923078</v>
      </c>
      <c r="AX115" s="53">
        <v>8640.923076923078</v>
      </c>
      <c r="AY115" s="53">
        <v>8640.923076923078</v>
      </c>
      <c r="AZ115" s="53">
        <v>8640.923076923078</v>
      </c>
      <c r="BA115" s="53">
        <v>8640.923076923078</v>
      </c>
      <c r="BB115" s="53">
        <v>8640.923076923078</v>
      </c>
      <c r="BC115" s="53">
        <v>8640.923076923078</v>
      </c>
      <c r="BD115" s="53">
        <v>0</v>
      </c>
    </row>
    <row r="116" spans="1:56" x14ac:dyDescent="0.25">
      <c r="A116" s="349" t="s">
        <v>4530</v>
      </c>
      <c r="B116" s="349">
        <v>543965</v>
      </c>
      <c r="C116" s="349">
        <v>400087</v>
      </c>
      <c r="D116" t="s">
        <v>244</v>
      </c>
      <c r="F116">
        <v>3022044</v>
      </c>
      <c r="G116" t="s">
        <v>412</v>
      </c>
      <c r="H116">
        <v>11431</v>
      </c>
      <c r="I116">
        <v>49244</v>
      </c>
      <c r="J116" s="420">
        <v>41857.4</v>
      </c>
      <c r="K116" s="53">
        <v>7386.6</v>
      </c>
      <c r="L116" s="53">
        <v>0</v>
      </c>
      <c r="M116" s="53">
        <v>0</v>
      </c>
      <c r="N116" s="53">
        <v>0</v>
      </c>
      <c r="O116" s="53">
        <v>0</v>
      </c>
      <c r="P116" s="53">
        <v>0</v>
      </c>
      <c r="Q116" s="53"/>
      <c r="R116" s="53">
        <v>15341.400000000001</v>
      </c>
      <c r="S116" s="53">
        <v>3788</v>
      </c>
      <c r="T116" s="53">
        <v>3788</v>
      </c>
      <c r="U116" s="53">
        <v>3788</v>
      </c>
      <c r="V116" s="53">
        <v>3788</v>
      </c>
      <c r="W116" s="53">
        <v>3788</v>
      </c>
      <c r="X116" s="53">
        <v>3788</v>
      </c>
      <c r="Y116" s="53">
        <v>3788</v>
      </c>
      <c r="Z116" s="53">
        <f t="shared" si="1"/>
        <v>0</v>
      </c>
      <c r="AA116" s="53" t="s">
        <v>4531</v>
      </c>
      <c r="AB116" s="53">
        <v>41857.4</v>
      </c>
      <c r="AC116" s="53">
        <v>22728</v>
      </c>
      <c r="AD116" s="53">
        <v>3788</v>
      </c>
      <c r="AE116" s="53">
        <v>22728</v>
      </c>
      <c r="AF116" s="53">
        <v>0</v>
      </c>
      <c r="AG116" s="8">
        <v>41857.4</v>
      </c>
      <c r="AH116" s="8">
        <v>7386.6</v>
      </c>
      <c r="AI116" s="8"/>
      <c r="AJ116" s="8">
        <v>0</v>
      </c>
      <c r="AK116" s="8">
        <v>49244</v>
      </c>
      <c r="AL116" s="1">
        <v>0</v>
      </c>
      <c r="AM116" s="53">
        <v>19129.400000000001</v>
      </c>
      <c r="AN116" s="1">
        <v>0</v>
      </c>
      <c r="AO116" s="349" t="s">
        <v>48</v>
      </c>
      <c r="AR116" s="53">
        <v>7576</v>
      </c>
      <c r="AS116" s="53">
        <v>3788</v>
      </c>
      <c r="AT116" s="53">
        <v>3788</v>
      </c>
      <c r="AU116" s="53">
        <v>3788</v>
      </c>
      <c r="AV116" s="53">
        <v>3788</v>
      </c>
      <c r="AW116" s="53">
        <v>3788</v>
      </c>
      <c r="AX116" s="53">
        <v>3788</v>
      </c>
      <c r="AY116" s="53">
        <v>3788</v>
      </c>
      <c r="AZ116" s="53">
        <v>3788</v>
      </c>
      <c r="BA116" s="53">
        <v>3788</v>
      </c>
      <c r="BB116" s="53">
        <v>3788</v>
      </c>
      <c r="BC116" s="53">
        <v>3788</v>
      </c>
      <c r="BD116" s="53">
        <v>0</v>
      </c>
    </row>
    <row r="117" spans="1:56" x14ac:dyDescent="0.25">
      <c r="A117" s="349" t="s">
        <v>4532</v>
      </c>
      <c r="B117" s="349">
        <v>543965</v>
      </c>
      <c r="C117" s="349">
        <v>400088</v>
      </c>
      <c r="D117" t="s">
        <v>245</v>
      </c>
      <c r="F117">
        <v>3022043</v>
      </c>
      <c r="G117" t="s">
        <v>412</v>
      </c>
      <c r="H117">
        <v>11431</v>
      </c>
      <c r="I117">
        <v>156187.5</v>
      </c>
      <c r="J117" s="420">
        <v>174708.15</v>
      </c>
      <c r="K117" s="53">
        <v>30830.85</v>
      </c>
      <c r="L117" s="53">
        <v>0</v>
      </c>
      <c r="M117" s="53">
        <v>0</v>
      </c>
      <c r="N117" s="53">
        <v>0</v>
      </c>
      <c r="O117" s="53">
        <v>-5483.49</v>
      </c>
      <c r="P117" s="53">
        <v>-5483.49</v>
      </c>
      <c r="Q117" s="53"/>
      <c r="R117" s="53">
        <v>52222.668461538466</v>
      </c>
      <c r="S117" s="53">
        <v>12014.423076923078</v>
      </c>
      <c r="T117" s="53">
        <v>12014.423076923078</v>
      </c>
      <c r="U117" s="53">
        <v>12014.423076923078</v>
      </c>
      <c r="V117" s="53">
        <v>12014.423076923078</v>
      </c>
      <c r="W117" s="53">
        <v>12014.423076923078</v>
      </c>
      <c r="X117" s="53">
        <v>12014.423076923078</v>
      </c>
      <c r="Y117" s="53">
        <v>12014.423076923078</v>
      </c>
      <c r="Z117" s="53">
        <f t="shared" si="1"/>
        <v>0</v>
      </c>
      <c r="AA117" s="53" t="s">
        <v>4533</v>
      </c>
      <c r="AB117" s="53">
        <v>174708.15</v>
      </c>
      <c r="AC117" s="53">
        <v>72086.538461538468</v>
      </c>
      <c r="AD117" s="53">
        <v>12014.423076923078</v>
      </c>
      <c r="AE117" s="53">
        <v>72086.538461538468</v>
      </c>
      <c r="AF117" s="53">
        <v>0</v>
      </c>
      <c r="AG117" s="8">
        <v>174708.15</v>
      </c>
      <c r="AH117" s="8">
        <v>19863.870000000003</v>
      </c>
      <c r="AI117" s="8"/>
      <c r="AJ117" s="8">
        <v>-38384.519999999997</v>
      </c>
      <c r="AK117" s="8">
        <v>156187.5</v>
      </c>
      <c r="AL117" s="1">
        <v>0</v>
      </c>
      <c r="AM117" s="53">
        <v>64237.091538461544</v>
      </c>
      <c r="AN117" s="1">
        <v>0</v>
      </c>
      <c r="AO117" s="349" t="s">
        <v>48</v>
      </c>
      <c r="AR117" s="53">
        <v>24028.846153846156</v>
      </c>
      <c r="AS117" s="53">
        <v>12014.423076923078</v>
      </c>
      <c r="AT117" s="53">
        <v>12014.423076923078</v>
      </c>
      <c r="AU117" s="53">
        <v>12014.423076923078</v>
      </c>
      <c r="AV117" s="53">
        <v>12014.423076923078</v>
      </c>
      <c r="AW117" s="53">
        <v>12014.423076923078</v>
      </c>
      <c r="AX117" s="53">
        <v>12014.423076923078</v>
      </c>
      <c r="AY117" s="53">
        <v>12014.423076923078</v>
      </c>
      <c r="AZ117" s="53">
        <v>12014.423076923078</v>
      </c>
      <c r="BA117" s="53">
        <v>12014.423076923078</v>
      </c>
      <c r="BB117" s="53">
        <v>12014.423076923078</v>
      </c>
      <c r="BC117" s="53">
        <v>12014.423076923078</v>
      </c>
      <c r="BD117" s="53">
        <v>0</v>
      </c>
    </row>
    <row r="118" spans="1:56" x14ac:dyDescent="0.25">
      <c r="A118" s="349" t="s">
        <v>4534</v>
      </c>
      <c r="B118" s="349">
        <v>543965</v>
      </c>
      <c r="C118" s="349">
        <v>400072</v>
      </c>
      <c r="D118" t="s">
        <v>63</v>
      </c>
      <c r="F118">
        <v>3021002</v>
      </c>
      <c r="G118" t="s">
        <v>4314</v>
      </c>
      <c r="H118">
        <v>10265</v>
      </c>
      <c r="I118">
        <v>9260.3571428571431</v>
      </c>
      <c r="J118" s="420">
        <v>0</v>
      </c>
      <c r="K118" s="53">
        <v>0</v>
      </c>
      <c r="L118" s="53">
        <v>0</v>
      </c>
      <c r="M118" s="53">
        <v>0</v>
      </c>
      <c r="N118" s="53">
        <v>0</v>
      </c>
      <c r="O118" s="53">
        <v>1028.93</v>
      </c>
      <c r="P118" s="53">
        <v>1028.93</v>
      </c>
      <c r="Q118" s="53"/>
      <c r="R118" s="53">
        <v>2216.1509890109883</v>
      </c>
      <c r="S118" s="53">
        <v>712.33516483516485</v>
      </c>
      <c r="T118" s="53">
        <v>712.33516483516485</v>
      </c>
      <c r="U118" s="53">
        <v>712.33516483516485</v>
      </c>
      <c r="V118" s="53">
        <v>712.33516483516485</v>
      </c>
      <c r="W118" s="53">
        <v>712.33516483516485</v>
      </c>
      <c r="X118" s="53">
        <v>712.33516483516485</v>
      </c>
      <c r="Y118" s="53">
        <v>712.33516483516485</v>
      </c>
      <c r="Z118" s="53">
        <f t="shared" si="1"/>
        <v>0</v>
      </c>
      <c r="AA118" s="53" t="s">
        <v>4535</v>
      </c>
      <c r="AB118" s="53">
        <v>0</v>
      </c>
      <c r="AC118" s="53">
        <v>4274.0109890109889</v>
      </c>
      <c r="AD118" s="53">
        <v>712.33516483516485</v>
      </c>
      <c r="AE118" s="53">
        <v>4274.0109890109889</v>
      </c>
      <c r="AF118" s="53">
        <v>0</v>
      </c>
      <c r="AG118" s="8">
        <v>0</v>
      </c>
      <c r="AH118" s="8">
        <v>2057.86</v>
      </c>
      <c r="AI118" s="8"/>
      <c r="AJ118" s="8">
        <v>7202.5000000000009</v>
      </c>
      <c r="AK118" s="8">
        <v>9260.36</v>
      </c>
      <c r="AL118" s="1">
        <v>0</v>
      </c>
      <c r="AM118" s="53">
        <v>2928.4861538461532</v>
      </c>
      <c r="AN118" s="1">
        <v>0</v>
      </c>
      <c r="AO118" s="349" t="s">
        <v>48</v>
      </c>
      <c r="AR118" s="53">
        <v>1424.6703296703297</v>
      </c>
      <c r="AS118" s="53">
        <v>712.33516483516485</v>
      </c>
      <c r="AT118" s="53">
        <v>712.33516483516485</v>
      </c>
      <c r="AU118" s="53">
        <v>712.33516483516485</v>
      </c>
      <c r="AV118" s="53">
        <v>712.33516483516485</v>
      </c>
      <c r="AW118" s="53">
        <v>712.33516483516485</v>
      </c>
      <c r="AX118" s="53">
        <v>712.33516483516485</v>
      </c>
      <c r="AY118" s="53">
        <v>712.33516483516485</v>
      </c>
      <c r="AZ118" s="53">
        <v>712.33516483516485</v>
      </c>
      <c r="BA118" s="53">
        <v>712.33516483516485</v>
      </c>
      <c r="BB118" s="53">
        <v>712.33516483516485</v>
      </c>
      <c r="BC118" s="53">
        <v>712.33516483516485</v>
      </c>
      <c r="BD118" s="53">
        <v>0</v>
      </c>
    </row>
    <row r="119" spans="1:56" x14ac:dyDescent="0.25">
      <c r="A119" s="349" t="s">
        <v>4536</v>
      </c>
      <c r="B119" s="349">
        <v>543965</v>
      </c>
      <c r="C119" s="349">
        <v>158733</v>
      </c>
      <c r="D119" t="s">
        <v>246</v>
      </c>
      <c r="F119">
        <v>3022053</v>
      </c>
      <c r="G119" t="s">
        <v>412</v>
      </c>
      <c r="H119">
        <v>11431</v>
      </c>
      <c r="I119">
        <v>19805.080000000002</v>
      </c>
      <c r="J119" s="420">
        <v>0</v>
      </c>
      <c r="K119" s="53">
        <v>0</v>
      </c>
      <c r="L119" s="53">
        <v>2942.62</v>
      </c>
      <c r="M119" s="53">
        <v>1471.3</v>
      </c>
      <c r="N119" s="53">
        <v>1471.3</v>
      </c>
      <c r="O119" s="53">
        <v>1546.6399999999999</v>
      </c>
      <c r="P119" s="53">
        <v>1546.6399999999999</v>
      </c>
      <c r="Q119" s="53"/>
      <c r="R119" s="53">
        <v>162.30615384615589</v>
      </c>
      <c r="S119" s="53">
        <v>1523.4676923076925</v>
      </c>
      <c r="T119" s="53">
        <v>1523.4676923076925</v>
      </c>
      <c r="U119" s="53">
        <v>1523.4676923076925</v>
      </c>
      <c r="V119" s="53">
        <v>1523.4676923076925</v>
      </c>
      <c r="W119" s="53">
        <v>1523.4676923076925</v>
      </c>
      <c r="X119" s="53">
        <v>1523.4676923076925</v>
      </c>
      <c r="Y119" s="53">
        <v>1523.4676923076925</v>
      </c>
      <c r="Z119" s="53">
        <f t="shared" si="1"/>
        <v>0</v>
      </c>
      <c r="AA119" s="53" t="s">
        <v>4537</v>
      </c>
      <c r="AB119" s="53">
        <v>0</v>
      </c>
      <c r="AC119" s="53">
        <v>9140.8061538461552</v>
      </c>
      <c r="AD119" s="53">
        <v>1523.4676923076925</v>
      </c>
      <c r="AE119" s="53">
        <v>9140.8061538461552</v>
      </c>
      <c r="AF119" s="53">
        <v>0</v>
      </c>
      <c r="AG119" s="8">
        <v>0</v>
      </c>
      <c r="AH119" s="8">
        <v>8978.5</v>
      </c>
      <c r="AI119" s="8"/>
      <c r="AJ119" s="8">
        <v>10826.579999999998</v>
      </c>
      <c r="AK119" s="8">
        <v>19805.080000000002</v>
      </c>
      <c r="AL119" s="1">
        <v>-3.637978807091713E-12</v>
      </c>
      <c r="AM119" s="53">
        <v>1685.7738461538484</v>
      </c>
      <c r="AN119" s="1">
        <v>0</v>
      </c>
      <c r="AO119" s="349" t="s">
        <v>106</v>
      </c>
      <c r="AR119" s="53">
        <v>3046.9353846153849</v>
      </c>
      <c r="AS119" s="53">
        <v>1523.4676923076925</v>
      </c>
      <c r="AT119" s="53">
        <v>1523.4676923076925</v>
      </c>
      <c r="AU119" s="53">
        <v>1523.4676923076925</v>
      </c>
      <c r="AV119" s="53">
        <v>1523.4676923076925</v>
      </c>
      <c r="AW119" s="53">
        <v>1523.4676923076925</v>
      </c>
      <c r="AX119" s="53">
        <v>1523.4676923076925</v>
      </c>
      <c r="AY119" s="53">
        <v>1523.4676923076925</v>
      </c>
      <c r="AZ119" s="53">
        <v>1523.4676923076925</v>
      </c>
      <c r="BA119" s="53">
        <v>1523.4676923076925</v>
      </c>
      <c r="BB119" s="53">
        <v>1523.4676923076925</v>
      </c>
      <c r="BC119" s="53">
        <v>1523.4676923076925</v>
      </c>
      <c r="BD119" s="53">
        <v>0</v>
      </c>
    </row>
    <row r="120" spans="1:56" x14ac:dyDescent="0.25">
      <c r="A120" s="349" t="s">
        <v>4538</v>
      </c>
      <c r="B120" s="349">
        <v>543965</v>
      </c>
      <c r="C120" s="349">
        <v>400157</v>
      </c>
      <c r="D120" t="s">
        <v>315</v>
      </c>
      <c r="F120">
        <v>3021102</v>
      </c>
      <c r="G120" t="s">
        <v>4316</v>
      </c>
      <c r="H120">
        <v>11425</v>
      </c>
      <c r="I120">
        <v>21980</v>
      </c>
      <c r="J120" s="420">
        <v>21624.639999999999</v>
      </c>
      <c r="K120" s="53">
        <v>3816.1099999999997</v>
      </c>
      <c r="L120" s="53">
        <v>0</v>
      </c>
      <c r="M120" s="53">
        <v>0</v>
      </c>
      <c r="N120" s="53">
        <v>0</v>
      </c>
      <c r="O120" s="53">
        <v>-384.53</v>
      </c>
      <c r="P120" s="53">
        <v>-384.53</v>
      </c>
      <c r="Q120" s="53"/>
      <c r="R120" s="53">
        <v>7097.5653846153837</v>
      </c>
      <c r="S120" s="53">
        <v>1690.7692307692309</v>
      </c>
      <c r="T120" s="53">
        <v>1690.7692307692309</v>
      </c>
      <c r="U120" s="53">
        <v>1690.7692307692309</v>
      </c>
      <c r="V120" s="53">
        <v>1690.7692307692309</v>
      </c>
      <c r="W120" s="53">
        <v>1690.7692307692309</v>
      </c>
      <c r="X120" s="53">
        <v>1690.7692307692309</v>
      </c>
      <c r="Y120" s="53">
        <v>1690.7692307692309</v>
      </c>
      <c r="Z120" s="53">
        <f t="shared" si="1"/>
        <v>0</v>
      </c>
      <c r="AA120" s="53" t="s">
        <v>4539</v>
      </c>
      <c r="AB120" s="53">
        <v>21624.639999999999</v>
      </c>
      <c r="AC120" s="53">
        <v>10144.615384615385</v>
      </c>
      <c r="AD120" s="53">
        <v>1690.7692307692309</v>
      </c>
      <c r="AE120" s="53">
        <v>10144.615384615385</v>
      </c>
      <c r="AF120" s="53">
        <v>0</v>
      </c>
      <c r="AG120" s="8">
        <v>21624.639999999999</v>
      </c>
      <c r="AH120" s="8">
        <v>3047.05</v>
      </c>
      <c r="AI120" s="8"/>
      <c r="AJ120" s="8">
        <v>-2691.6899999999996</v>
      </c>
      <c r="AK120" s="8">
        <v>21980</v>
      </c>
      <c r="AL120" s="1">
        <v>0</v>
      </c>
      <c r="AM120" s="53">
        <v>8788.3346153846142</v>
      </c>
      <c r="AN120" s="1">
        <v>0</v>
      </c>
      <c r="AO120" s="349" t="s">
        <v>48</v>
      </c>
      <c r="AR120" s="53">
        <v>3381.5384615384619</v>
      </c>
      <c r="AS120" s="53">
        <v>1690.7692307692309</v>
      </c>
      <c r="AT120" s="53">
        <v>1690.7692307692309</v>
      </c>
      <c r="AU120" s="53">
        <v>1690.7692307692309</v>
      </c>
      <c r="AV120" s="53">
        <v>1690.7692307692309</v>
      </c>
      <c r="AW120" s="53">
        <v>1690.7692307692309</v>
      </c>
      <c r="AX120" s="53">
        <v>1690.7692307692309</v>
      </c>
      <c r="AY120" s="53">
        <v>1690.7692307692309</v>
      </c>
      <c r="AZ120" s="53">
        <v>1690.7692307692309</v>
      </c>
      <c r="BA120" s="53">
        <v>1690.7692307692309</v>
      </c>
      <c r="BB120" s="53">
        <v>1690.7692307692309</v>
      </c>
      <c r="BC120" s="53">
        <v>1690.7692307692309</v>
      </c>
      <c r="BD120" s="53">
        <v>0</v>
      </c>
    </row>
    <row r="121" spans="1:56" x14ac:dyDescent="0.25">
      <c r="A121" s="349" t="s">
        <v>4540</v>
      </c>
      <c r="B121" s="349">
        <v>543965</v>
      </c>
      <c r="C121" s="349">
        <v>400089</v>
      </c>
      <c r="D121" t="s">
        <v>247</v>
      </c>
      <c r="F121">
        <v>3022045</v>
      </c>
      <c r="G121" t="s">
        <v>412</v>
      </c>
      <c r="H121">
        <v>11431</v>
      </c>
      <c r="I121">
        <v>54950</v>
      </c>
      <c r="J121" s="420">
        <v>60541.25</v>
      </c>
      <c r="K121" s="53">
        <v>10683.75</v>
      </c>
      <c r="L121" s="53">
        <v>0</v>
      </c>
      <c r="M121" s="53">
        <v>0</v>
      </c>
      <c r="N121" s="53">
        <v>0</v>
      </c>
      <c r="O121" s="53">
        <v>-1808.33</v>
      </c>
      <c r="P121" s="53">
        <v>-1808.33</v>
      </c>
      <c r="Q121" s="53"/>
      <c r="R121" s="53">
        <v>18294.448461538464</v>
      </c>
      <c r="S121" s="53">
        <v>4226.9230769230771</v>
      </c>
      <c r="T121" s="53">
        <v>4226.9230769230771</v>
      </c>
      <c r="U121" s="53">
        <v>4226.9230769230771</v>
      </c>
      <c r="V121" s="53">
        <v>4226.9230769230771</v>
      </c>
      <c r="W121" s="53">
        <v>4226.9230769230771</v>
      </c>
      <c r="X121" s="53">
        <v>4226.9230769230771</v>
      </c>
      <c r="Y121" s="53">
        <v>4226.9230769230771</v>
      </c>
      <c r="Z121" s="53">
        <f t="shared" si="1"/>
        <v>0</v>
      </c>
      <c r="AA121" s="53" t="s">
        <v>4541</v>
      </c>
      <c r="AB121" s="53">
        <v>60541.25</v>
      </c>
      <c r="AC121" s="53">
        <v>25361.538461538465</v>
      </c>
      <c r="AD121" s="53">
        <v>4226.9230769230771</v>
      </c>
      <c r="AE121" s="53">
        <v>25361.538461538465</v>
      </c>
      <c r="AF121" s="53">
        <v>0</v>
      </c>
      <c r="AG121" s="8">
        <v>60541.25</v>
      </c>
      <c r="AH121" s="8">
        <v>7067.09</v>
      </c>
      <c r="AI121" s="8"/>
      <c r="AJ121" s="8">
        <v>-12658.34</v>
      </c>
      <c r="AK121" s="8">
        <v>54950</v>
      </c>
      <c r="AL121" s="1">
        <v>0</v>
      </c>
      <c r="AM121" s="53">
        <v>22521.371538461543</v>
      </c>
      <c r="AN121" s="1">
        <v>0</v>
      </c>
      <c r="AO121" s="349" t="s">
        <v>48</v>
      </c>
      <c r="AR121" s="53">
        <v>8453.8461538461543</v>
      </c>
      <c r="AS121" s="53">
        <v>4226.9230769230771</v>
      </c>
      <c r="AT121" s="53">
        <v>4226.9230769230771</v>
      </c>
      <c r="AU121" s="53">
        <v>4226.9230769230771</v>
      </c>
      <c r="AV121" s="53">
        <v>4226.9230769230771</v>
      </c>
      <c r="AW121" s="53">
        <v>4226.9230769230771</v>
      </c>
      <c r="AX121" s="53">
        <v>4226.9230769230771</v>
      </c>
      <c r="AY121" s="53">
        <v>4226.9230769230771</v>
      </c>
      <c r="AZ121" s="53">
        <v>4226.9230769230771</v>
      </c>
      <c r="BA121" s="53">
        <v>4226.9230769230771</v>
      </c>
      <c r="BB121" s="53">
        <v>4226.9230769230771</v>
      </c>
      <c r="BC121" s="53">
        <v>4226.9230769230771</v>
      </c>
      <c r="BD121" s="53">
        <v>0</v>
      </c>
    </row>
    <row r="122" spans="1:56" x14ac:dyDescent="0.25">
      <c r="A122" s="349" t="s">
        <v>4542</v>
      </c>
      <c r="B122" s="349">
        <v>543965</v>
      </c>
      <c r="C122" s="349">
        <v>400089</v>
      </c>
      <c r="D122" t="s">
        <v>247</v>
      </c>
      <c r="F122">
        <v>3022045</v>
      </c>
      <c r="G122" t="s">
        <v>4314</v>
      </c>
      <c r="H122">
        <v>10265</v>
      </c>
      <c r="I122">
        <v>1243.93</v>
      </c>
      <c r="J122" s="420">
        <v>0</v>
      </c>
      <c r="K122" s="53">
        <v>0</v>
      </c>
      <c r="L122" s="53">
        <v>0</v>
      </c>
      <c r="M122" s="53">
        <v>0</v>
      </c>
      <c r="N122" s="53">
        <v>0</v>
      </c>
      <c r="O122" s="53">
        <v>138.21</v>
      </c>
      <c r="P122" s="53">
        <v>138.21</v>
      </c>
      <c r="Q122" s="53"/>
      <c r="R122" s="53">
        <v>297.70153846153852</v>
      </c>
      <c r="S122" s="53">
        <v>95.686923076923094</v>
      </c>
      <c r="T122" s="53">
        <v>95.686923076923094</v>
      </c>
      <c r="U122" s="53">
        <v>95.686923076923094</v>
      </c>
      <c r="V122" s="53">
        <v>95.686923076923094</v>
      </c>
      <c r="W122" s="53">
        <v>95.686923076923094</v>
      </c>
      <c r="X122" s="53">
        <v>95.686923076923094</v>
      </c>
      <c r="Y122" s="53">
        <v>95.686923076923094</v>
      </c>
      <c r="Z122" s="53">
        <f t="shared" si="1"/>
        <v>0</v>
      </c>
      <c r="AA122" s="53" t="s">
        <v>4543</v>
      </c>
      <c r="AB122" s="53">
        <v>0</v>
      </c>
      <c r="AC122" s="53">
        <v>574.12153846153853</v>
      </c>
      <c r="AD122" s="53">
        <v>95.686923076923094</v>
      </c>
      <c r="AE122" s="53">
        <v>574.12153846153853</v>
      </c>
      <c r="AF122" s="53">
        <v>0</v>
      </c>
      <c r="AG122" s="8">
        <v>0</v>
      </c>
      <c r="AH122" s="8">
        <v>276.42</v>
      </c>
      <c r="AI122" s="8"/>
      <c r="AJ122" s="8">
        <v>967.5100000000001</v>
      </c>
      <c r="AK122" s="8">
        <v>1243.93</v>
      </c>
      <c r="AL122" s="1">
        <v>0</v>
      </c>
      <c r="AM122" s="53">
        <v>393.38846153846163</v>
      </c>
      <c r="AN122" s="1">
        <v>0</v>
      </c>
      <c r="AO122" s="349" t="s">
        <v>48</v>
      </c>
      <c r="AR122" s="53">
        <v>191.37384615384619</v>
      </c>
      <c r="AS122" s="53">
        <v>95.686923076923094</v>
      </c>
      <c r="AT122" s="53">
        <v>95.686923076923094</v>
      </c>
      <c r="AU122" s="53">
        <v>95.686923076923094</v>
      </c>
      <c r="AV122" s="53">
        <v>95.686923076923094</v>
      </c>
      <c r="AW122" s="53">
        <v>95.686923076923094</v>
      </c>
      <c r="AX122" s="53">
        <v>95.686923076923094</v>
      </c>
      <c r="AY122" s="53">
        <v>95.686923076923094</v>
      </c>
      <c r="AZ122" s="53">
        <v>95.686923076923094</v>
      </c>
      <c r="BA122" s="53">
        <v>95.686923076923094</v>
      </c>
      <c r="BB122" s="53">
        <v>95.686923076923094</v>
      </c>
      <c r="BC122" s="53">
        <v>95.686923076923094</v>
      </c>
      <c r="BD122" s="53">
        <v>0</v>
      </c>
    </row>
    <row r="123" spans="1:56" x14ac:dyDescent="0.25">
      <c r="A123" s="349" t="s">
        <v>4544</v>
      </c>
      <c r="B123" s="349">
        <v>543965</v>
      </c>
      <c r="C123" s="349">
        <v>400034</v>
      </c>
      <c r="D123" t="s">
        <v>67</v>
      </c>
      <c r="F123">
        <v>3027005</v>
      </c>
      <c r="G123" t="s">
        <v>71</v>
      </c>
      <c r="H123">
        <v>11433</v>
      </c>
      <c r="I123">
        <v>1305054</v>
      </c>
      <c r="J123" s="420">
        <v>1219424.45</v>
      </c>
      <c r="K123" s="53">
        <v>215192.55</v>
      </c>
      <c r="L123" s="53">
        <v>0</v>
      </c>
      <c r="M123" s="53">
        <v>0</v>
      </c>
      <c r="N123" s="53">
        <v>0</v>
      </c>
      <c r="O123" s="53">
        <v>-14395.88</v>
      </c>
      <c r="P123" s="53">
        <v>-14395.88</v>
      </c>
      <c r="Q123" s="53"/>
      <c r="R123" s="53">
        <v>415931.8253846154</v>
      </c>
      <c r="S123" s="53">
        <v>100388.76923076923</v>
      </c>
      <c r="T123" s="53">
        <v>100388.76923076923</v>
      </c>
      <c r="U123" s="53">
        <v>100388.76923076923</v>
      </c>
      <c r="V123" s="53">
        <v>100388.76923076923</v>
      </c>
      <c r="W123" s="53">
        <v>100388.76923076923</v>
      </c>
      <c r="X123" s="53">
        <v>100388.76923076923</v>
      </c>
      <c r="Y123" s="53">
        <v>100388.76923076923</v>
      </c>
      <c r="Z123" s="53">
        <f t="shared" si="1"/>
        <v>0</v>
      </c>
      <c r="AA123" s="53" t="s">
        <v>4545</v>
      </c>
      <c r="AB123" s="53">
        <v>1219424.45</v>
      </c>
      <c r="AC123" s="53">
        <v>602332.61538461538</v>
      </c>
      <c r="AD123" s="53">
        <v>100388.76923076923</v>
      </c>
      <c r="AE123" s="53">
        <v>602332.61538461538</v>
      </c>
      <c r="AF123" s="53">
        <v>0</v>
      </c>
      <c r="AG123" s="8">
        <v>1219424.45</v>
      </c>
      <c r="AH123" s="8">
        <v>186400.78999999998</v>
      </c>
      <c r="AI123" s="8"/>
      <c r="AJ123" s="8">
        <v>-100771.23999999999</v>
      </c>
      <c r="AK123" s="8">
        <v>1305054</v>
      </c>
      <c r="AL123" s="1">
        <v>0</v>
      </c>
      <c r="AM123" s="53">
        <v>516320.59461538465</v>
      </c>
      <c r="AN123" s="1">
        <v>0</v>
      </c>
      <c r="AO123" s="349" t="s">
        <v>48</v>
      </c>
      <c r="AR123" s="53">
        <v>200777.53846153847</v>
      </c>
      <c r="AS123" s="53">
        <v>100388.76923076923</v>
      </c>
      <c r="AT123" s="53">
        <v>100388.76923076923</v>
      </c>
      <c r="AU123" s="53">
        <v>100388.76923076923</v>
      </c>
      <c r="AV123" s="53">
        <v>100388.76923076923</v>
      </c>
      <c r="AW123" s="53">
        <v>100388.76923076923</v>
      </c>
      <c r="AX123" s="53">
        <v>100388.76923076923</v>
      </c>
      <c r="AY123" s="53">
        <v>100388.76923076923</v>
      </c>
      <c r="AZ123" s="53">
        <v>100388.76923076923</v>
      </c>
      <c r="BA123" s="53">
        <v>100388.76923076923</v>
      </c>
      <c r="BB123" s="53">
        <v>100388.76923076923</v>
      </c>
      <c r="BC123" s="53">
        <v>100388.76923076923</v>
      </c>
      <c r="BD123" s="53">
        <v>0</v>
      </c>
    </row>
    <row r="124" spans="1:56" x14ac:dyDescent="0.25">
      <c r="A124" s="349" t="s">
        <v>4546</v>
      </c>
      <c r="B124" s="349">
        <v>516500</v>
      </c>
      <c r="C124" s="349">
        <v>157308</v>
      </c>
      <c r="D124" t="s">
        <v>78</v>
      </c>
      <c r="E124" s="349" t="s">
        <v>79</v>
      </c>
      <c r="F124">
        <v>3025950</v>
      </c>
      <c r="G124" t="s">
        <v>71</v>
      </c>
      <c r="H124">
        <v>11491</v>
      </c>
      <c r="I124">
        <v>684736.7</v>
      </c>
      <c r="J124" s="420">
        <v>0</v>
      </c>
      <c r="K124" s="53">
        <v>0</v>
      </c>
      <c r="L124" s="53">
        <v>50750</v>
      </c>
      <c r="M124" s="53">
        <v>50750</v>
      </c>
      <c r="N124" s="53">
        <v>50750</v>
      </c>
      <c r="O124" s="53">
        <v>59165.19</v>
      </c>
      <c r="P124" s="53">
        <v>59165.19</v>
      </c>
      <c r="Q124" s="53"/>
      <c r="R124" s="53"/>
      <c r="S124" s="53">
        <v>71787.969999999972</v>
      </c>
      <c r="T124" s="53">
        <v>57061.391666666663</v>
      </c>
      <c r="U124" s="53">
        <v>57061.391666666663</v>
      </c>
      <c r="V124" s="53">
        <v>57061.391666666663</v>
      </c>
      <c r="W124" s="53">
        <v>57061.391666666663</v>
      </c>
      <c r="X124" s="53">
        <v>57061.391666666663</v>
      </c>
      <c r="Y124" s="53">
        <v>57061.391666666663</v>
      </c>
      <c r="Z124" s="53">
        <f t="shared" si="1"/>
        <v>0</v>
      </c>
      <c r="AA124" s="53" t="s">
        <v>4547</v>
      </c>
      <c r="AB124" s="53">
        <v>0</v>
      </c>
      <c r="AC124" s="53">
        <v>285306.95833333331</v>
      </c>
      <c r="AD124" s="53">
        <v>57061.391666666663</v>
      </c>
      <c r="AE124" s="53">
        <v>342368.35</v>
      </c>
      <c r="AF124" s="53">
        <v>0</v>
      </c>
      <c r="AG124" s="8">
        <v>0</v>
      </c>
      <c r="AH124" s="8">
        <v>270580.38</v>
      </c>
      <c r="AI124" s="8"/>
      <c r="AJ124" s="8">
        <v>414156.32</v>
      </c>
      <c r="AK124" s="8">
        <v>684736.7</v>
      </c>
      <c r="AL124" s="1">
        <v>0</v>
      </c>
      <c r="AM124" s="53">
        <v>71787.969999999972</v>
      </c>
      <c r="AN124" s="1">
        <v>0</v>
      </c>
      <c r="AO124" s="349" t="s">
        <v>79</v>
      </c>
      <c r="AR124" s="53">
        <v>57061.391666666663</v>
      </c>
      <c r="AS124" s="53">
        <v>57061.391666666663</v>
      </c>
      <c r="AT124" s="53">
        <v>57061.391666666663</v>
      </c>
      <c r="AU124" s="53">
        <v>57061.391666666663</v>
      </c>
      <c r="AV124" s="53">
        <v>57061.391666666663</v>
      </c>
      <c r="AW124" s="53">
        <v>57061.391666666663</v>
      </c>
      <c r="AX124" s="53">
        <v>57061.391666666663</v>
      </c>
      <c r="AY124" s="53">
        <v>57061.391666666663</v>
      </c>
      <c r="AZ124" s="53">
        <v>57061.391666666663</v>
      </c>
      <c r="BA124" s="53">
        <v>57061.391666666663</v>
      </c>
      <c r="BB124" s="53">
        <v>57061.391666666663</v>
      </c>
      <c r="BC124" s="53">
        <v>57061.391666666663</v>
      </c>
      <c r="BD124" s="53">
        <v>0</v>
      </c>
    </row>
    <row r="125" spans="1:56" x14ac:dyDescent="0.25">
      <c r="A125" s="349" t="s">
        <v>4548</v>
      </c>
      <c r="B125" s="349">
        <v>516500</v>
      </c>
      <c r="C125" s="349">
        <v>156901</v>
      </c>
      <c r="D125" t="s">
        <v>80</v>
      </c>
      <c r="E125" s="349" t="s">
        <v>79</v>
      </c>
      <c r="F125">
        <v>3027000</v>
      </c>
      <c r="G125" t="s">
        <v>71</v>
      </c>
      <c r="H125">
        <v>11491</v>
      </c>
      <c r="I125">
        <v>2446434.25</v>
      </c>
      <c r="J125" s="420">
        <v>0</v>
      </c>
      <c r="K125" s="53">
        <v>0</v>
      </c>
      <c r="L125" s="53">
        <v>203089.34</v>
      </c>
      <c r="M125" s="53">
        <v>203089.34</v>
      </c>
      <c r="N125" s="53">
        <v>203089.34</v>
      </c>
      <c r="O125" s="53">
        <v>204129.6</v>
      </c>
      <c r="P125" s="53">
        <v>204129.6</v>
      </c>
      <c r="Q125" s="53"/>
      <c r="R125" s="53"/>
      <c r="S125" s="53">
        <v>205689.9049999998</v>
      </c>
      <c r="T125" s="53">
        <v>203869.52083333331</v>
      </c>
      <c r="U125" s="53">
        <v>203869.52083333331</v>
      </c>
      <c r="V125" s="53">
        <v>203869.52083333331</v>
      </c>
      <c r="W125" s="53">
        <v>203869.52083333331</v>
      </c>
      <c r="X125" s="53">
        <v>203869.52083333331</v>
      </c>
      <c r="Y125" s="53">
        <v>203869.52083333331</v>
      </c>
      <c r="Z125" s="53">
        <f t="shared" si="1"/>
        <v>0</v>
      </c>
      <c r="AA125" s="53" t="s">
        <v>4549</v>
      </c>
      <c r="AB125" s="53">
        <v>0</v>
      </c>
      <c r="AC125" s="53">
        <v>1019347.6041666665</v>
      </c>
      <c r="AD125" s="53">
        <v>203869.52083333331</v>
      </c>
      <c r="AE125" s="53">
        <v>1223217.1249999998</v>
      </c>
      <c r="AF125" s="53">
        <v>0</v>
      </c>
      <c r="AG125" s="8">
        <v>0</v>
      </c>
      <c r="AH125" s="8">
        <v>1017527.22</v>
      </c>
      <c r="AI125" s="8"/>
      <c r="AJ125" s="8">
        <v>1428907.03</v>
      </c>
      <c r="AK125" s="8">
        <v>2446434.25</v>
      </c>
      <c r="AL125" s="1">
        <v>0</v>
      </c>
      <c r="AM125" s="53">
        <v>205689.9049999998</v>
      </c>
      <c r="AN125" s="1">
        <v>0</v>
      </c>
      <c r="AO125" s="349" t="s">
        <v>79</v>
      </c>
      <c r="AR125" s="53">
        <v>203869.52083333331</v>
      </c>
      <c r="AS125" s="53">
        <v>203869.52083333331</v>
      </c>
      <c r="AT125" s="53">
        <v>203869.52083333331</v>
      </c>
      <c r="AU125" s="53">
        <v>203869.52083333331</v>
      </c>
      <c r="AV125" s="53">
        <v>203869.52083333331</v>
      </c>
      <c r="AW125" s="53">
        <v>203869.52083333331</v>
      </c>
      <c r="AX125" s="53">
        <v>203869.52083333331</v>
      </c>
      <c r="AY125" s="53">
        <v>203869.52083333331</v>
      </c>
      <c r="AZ125" s="53">
        <v>203869.52083333331</v>
      </c>
      <c r="BA125" s="53">
        <v>203869.52083333331</v>
      </c>
      <c r="BB125" s="53">
        <v>203869.52083333331</v>
      </c>
      <c r="BC125" s="53">
        <v>203869.52083333331</v>
      </c>
      <c r="BD125" s="53">
        <v>0</v>
      </c>
    </row>
    <row r="126" spans="1:56" x14ac:dyDescent="0.25">
      <c r="A126" s="349" t="s">
        <v>4550</v>
      </c>
      <c r="B126" s="349">
        <v>543965</v>
      </c>
      <c r="C126" s="349">
        <v>400091</v>
      </c>
      <c r="D126" t="s">
        <v>74</v>
      </c>
      <c r="F126">
        <v>3027009</v>
      </c>
      <c r="G126" t="s">
        <v>71</v>
      </c>
      <c r="H126">
        <v>11433</v>
      </c>
      <c r="I126">
        <v>1773497.9900000002</v>
      </c>
      <c r="J126" s="420">
        <v>0</v>
      </c>
      <c r="K126" s="53">
        <v>0</v>
      </c>
      <c r="L126" s="53">
        <v>276883.39</v>
      </c>
      <c r="M126" s="53">
        <v>138441.69</v>
      </c>
      <c r="N126" s="53">
        <v>138441.69</v>
      </c>
      <c r="O126" s="53">
        <v>135525.69999999998</v>
      </c>
      <c r="P126" s="53">
        <v>135525.69999999998</v>
      </c>
      <c r="Q126" s="53"/>
      <c r="R126" s="53">
        <v>-6280.6361538459023</v>
      </c>
      <c r="S126" s="53">
        <v>136422.92230769232</v>
      </c>
      <c r="T126" s="53">
        <v>136422.92230769232</v>
      </c>
      <c r="U126" s="53">
        <v>136422.92230769232</v>
      </c>
      <c r="V126" s="53">
        <v>136422.92230769232</v>
      </c>
      <c r="W126" s="53">
        <v>136422.92230769232</v>
      </c>
      <c r="X126" s="53">
        <v>136422.92230769232</v>
      </c>
      <c r="Y126" s="53">
        <v>136422.92230769232</v>
      </c>
      <c r="Z126" s="53">
        <f t="shared" si="1"/>
        <v>0</v>
      </c>
      <c r="AA126" s="53" t="s">
        <v>4551</v>
      </c>
      <c r="AB126" s="53">
        <v>0</v>
      </c>
      <c r="AC126" s="53">
        <v>818537.53384615399</v>
      </c>
      <c r="AD126" s="53">
        <v>136422.92230769232</v>
      </c>
      <c r="AE126" s="53">
        <v>818537.53384615399</v>
      </c>
      <c r="AF126" s="53">
        <v>0</v>
      </c>
      <c r="AG126" s="8">
        <v>0</v>
      </c>
      <c r="AH126" s="8">
        <v>824818.16999999993</v>
      </c>
      <c r="AI126" s="8"/>
      <c r="AJ126" s="8">
        <v>948679.82999999984</v>
      </c>
      <c r="AK126" s="8">
        <v>1773498</v>
      </c>
      <c r="AL126" s="1">
        <v>-2.3283064365386963E-10</v>
      </c>
      <c r="AM126" s="53">
        <v>130142.28615384642</v>
      </c>
      <c r="AN126" s="1">
        <v>0</v>
      </c>
      <c r="AO126" s="349" t="s">
        <v>75</v>
      </c>
      <c r="AR126" s="53">
        <v>272845.84461538465</v>
      </c>
      <c r="AS126" s="53">
        <v>136422.92230769232</v>
      </c>
      <c r="AT126" s="53">
        <v>136422.92230769232</v>
      </c>
      <c r="AU126" s="53">
        <v>136422.92230769232</v>
      </c>
      <c r="AV126" s="53">
        <v>136422.92230769232</v>
      </c>
      <c r="AW126" s="53">
        <v>136422.92230769232</v>
      </c>
      <c r="AX126" s="53">
        <v>136422.92230769232</v>
      </c>
      <c r="AY126" s="53">
        <v>136422.92230769232</v>
      </c>
      <c r="AZ126" s="53">
        <v>136422.92230769232</v>
      </c>
      <c r="BA126" s="53">
        <v>136422.92230769232</v>
      </c>
      <c r="BB126" s="53">
        <v>136422.92230769232</v>
      </c>
      <c r="BC126" s="53">
        <v>136422.92230769232</v>
      </c>
      <c r="BD126" s="53">
        <v>0</v>
      </c>
    </row>
    <row r="127" spans="1:56" x14ac:dyDescent="0.25">
      <c r="A127" s="349" t="s">
        <v>4552</v>
      </c>
      <c r="B127" s="349">
        <v>543965</v>
      </c>
      <c r="C127" s="349">
        <v>400113</v>
      </c>
      <c r="D127" t="s">
        <v>248</v>
      </c>
      <c r="F127">
        <v>3022077</v>
      </c>
      <c r="G127" t="s">
        <v>4315</v>
      </c>
      <c r="H127">
        <v>11432</v>
      </c>
      <c r="I127">
        <v>383855.33999999997</v>
      </c>
      <c r="J127" s="420">
        <v>336338.2</v>
      </c>
      <c r="K127" s="53">
        <v>59353.8</v>
      </c>
      <c r="L127" s="53">
        <v>0</v>
      </c>
      <c r="M127" s="53">
        <v>0</v>
      </c>
      <c r="N127" s="53">
        <v>0</v>
      </c>
      <c r="O127" s="53">
        <v>-1315.19</v>
      </c>
      <c r="P127" s="53">
        <v>-1315.19</v>
      </c>
      <c r="Q127" s="53"/>
      <c r="R127" s="53">
        <v>120440.58307692307</v>
      </c>
      <c r="S127" s="53">
        <v>29527.333846153844</v>
      </c>
      <c r="T127" s="53">
        <v>29527.333846153844</v>
      </c>
      <c r="U127" s="53">
        <v>29527.333846153844</v>
      </c>
      <c r="V127" s="53">
        <v>29527.333846153844</v>
      </c>
      <c r="W127" s="53">
        <v>29527.333846153844</v>
      </c>
      <c r="X127" s="53">
        <v>29527.333846153844</v>
      </c>
      <c r="Y127" s="53">
        <v>29527.333846153844</v>
      </c>
      <c r="Z127" s="53">
        <f t="shared" si="1"/>
        <v>0</v>
      </c>
      <c r="AA127" s="53" t="s">
        <v>4553</v>
      </c>
      <c r="AB127" s="53">
        <v>336338.2</v>
      </c>
      <c r="AC127" s="53">
        <v>177164.00307692305</v>
      </c>
      <c r="AD127" s="53">
        <v>29527.333846153844</v>
      </c>
      <c r="AE127" s="53">
        <v>177164.00307692305</v>
      </c>
      <c r="AF127" s="53">
        <v>0</v>
      </c>
      <c r="AG127" s="8">
        <v>336338.2</v>
      </c>
      <c r="AH127" s="8">
        <v>56723.42</v>
      </c>
      <c r="AI127" s="8"/>
      <c r="AJ127" s="8">
        <v>-9206.2900000000009</v>
      </c>
      <c r="AK127" s="8">
        <v>383855.33</v>
      </c>
      <c r="AL127" s="1">
        <v>0</v>
      </c>
      <c r="AM127" s="53">
        <v>149967.9169230769</v>
      </c>
      <c r="AN127" s="1">
        <v>0</v>
      </c>
      <c r="AO127" s="349" t="s">
        <v>48</v>
      </c>
      <c r="AR127" s="53">
        <v>59054.667692307688</v>
      </c>
      <c r="AS127" s="53">
        <v>29527.333846153844</v>
      </c>
      <c r="AT127" s="53">
        <v>29527.333846153844</v>
      </c>
      <c r="AU127" s="53">
        <v>29527.333846153844</v>
      </c>
      <c r="AV127" s="53">
        <v>29527.333846153844</v>
      </c>
      <c r="AW127" s="53">
        <v>29527.333846153844</v>
      </c>
      <c r="AX127" s="53">
        <v>29527.333846153844</v>
      </c>
      <c r="AY127" s="53">
        <v>29527.333846153844</v>
      </c>
      <c r="AZ127" s="53">
        <v>29527.333846153844</v>
      </c>
      <c r="BA127" s="53">
        <v>29527.333846153844</v>
      </c>
      <c r="BB127" s="53">
        <v>29527.333846153844</v>
      </c>
      <c r="BC127" s="53">
        <v>29527.333846153844</v>
      </c>
      <c r="BD127" s="53">
        <v>0</v>
      </c>
    </row>
    <row r="128" spans="1:56" x14ac:dyDescent="0.25">
      <c r="A128" s="349" t="s">
        <v>4554</v>
      </c>
      <c r="B128" s="349">
        <v>543965</v>
      </c>
      <c r="C128" s="349">
        <v>400113</v>
      </c>
      <c r="D128" t="s">
        <v>248</v>
      </c>
      <c r="F128">
        <v>3022077</v>
      </c>
      <c r="G128" t="s">
        <v>412</v>
      </c>
      <c r="H128">
        <v>11431</v>
      </c>
      <c r="I128">
        <v>242349.65999999997</v>
      </c>
      <c r="J128" s="420">
        <v>183690.95</v>
      </c>
      <c r="K128" s="53">
        <v>32416.05</v>
      </c>
      <c r="L128" s="53">
        <v>0</v>
      </c>
      <c r="M128" s="53">
        <v>0</v>
      </c>
      <c r="N128" s="53">
        <v>0</v>
      </c>
      <c r="O128" s="53">
        <v>2915.85</v>
      </c>
      <c r="P128" s="53">
        <v>2915.85</v>
      </c>
      <c r="Q128" s="53"/>
      <c r="R128" s="53">
        <v>73605.939230769232</v>
      </c>
      <c r="S128" s="53">
        <v>18642.281538461539</v>
      </c>
      <c r="T128" s="53">
        <v>18642.281538461539</v>
      </c>
      <c r="U128" s="53">
        <v>18642.281538461539</v>
      </c>
      <c r="V128" s="53">
        <v>18642.281538461539</v>
      </c>
      <c r="W128" s="53">
        <v>18642.281538461539</v>
      </c>
      <c r="X128" s="53">
        <v>18642.281538461539</v>
      </c>
      <c r="Y128" s="53">
        <v>18642.281538461539</v>
      </c>
      <c r="Z128" s="53">
        <f t="shared" si="1"/>
        <v>0</v>
      </c>
      <c r="AA128" s="53" t="s">
        <v>4555</v>
      </c>
      <c r="AB128" s="53">
        <v>183690.95</v>
      </c>
      <c r="AC128" s="53">
        <v>111853.68923076923</v>
      </c>
      <c r="AD128" s="53">
        <v>18642.281538461539</v>
      </c>
      <c r="AE128" s="53">
        <v>111853.68923076923</v>
      </c>
      <c r="AF128" s="53">
        <v>0</v>
      </c>
      <c r="AG128" s="8">
        <v>183690.95</v>
      </c>
      <c r="AH128" s="8">
        <v>38247.75</v>
      </c>
      <c r="AI128" s="8"/>
      <c r="AJ128" s="8">
        <v>20410.969999999998</v>
      </c>
      <c r="AK128" s="8">
        <v>242349.66999999998</v>
      </c>
      <c r="AL128" s="1">
        <v>2.9103830456733704E-11</v>
      </c>
      <c r="AM128" s="53">
        <v>92248.220769230771</v>
      </c>
      <c r="AN128" s="1">
        <v>0</v>
      </c>
      <c r="AO128" s="349" t="s">
        <v>48</v>
      </c>
      <c r="AR128" s="53">
        <v>37284.563076923077</v>
      </c>
      <c r="AS128" s="53">
        <v>18642.281538461539</v>
      </c>
      <c r="AT128" s="53">
        <v>18642.281538461539</v>
      </c>
      <c r="AU128" s="53">
        <v>18642.281538461539</v>
      </c>
      <c r="AV128" s="53">
        <v>18642.281538461539</v>
      </c>
      <c r="AW128" s="53">
        <v>18642.281538461539</v>
      </c>
      <c r="AX128" s="53">
        <v>18642.281538461539</v>
      </c>
      <c r="AY128" s="53">
        <v>18642.281538461539</v>
      </c>
      <c r="AZ128" s="53">
        <v>18642.281538461539</v>
      </c>
      <c r="BA128" s="53">
        <v>18642.281538461539</v>
      </c>
      <c r="BB128" s="53">
        <v>18642.281538461539</v>
      </c>
      <c r="BC128" s="53">
        <v>18642.281538461539</v>
      </c>
      <c r="BD128" s="53">
        <v>0</v>
      </c>
    </row>
    <row r="129" spans="1:56" x14ac:dyDescent="0.25">
      <c r="A129" s="349" t="s">
        <v>4554</v>
      </c>
      <c r="B129" s="349">
        <v>543965</v>
      </c>
      <c r="C129" s="349">
        <v>400113</v>
      </c>
      <c r="D129" t="s">
        <v>248</v>
      </c>
      <c r="F129">
        <v>3022077</v>
      </c>
      <c r="G129" t="s">
        <v>412</v>
      </c>
      <c r="H129">
        <v>11436</v>
      </c>
      <c r="I129">
        <v>2042.5</v>
      </c>
      <c r="J129" s="420">
        <v>0</v>
      </c>
      <c r="K129" s="53">
        <v>0</v>
      </c>
      <c r="L129" s="53">
        <v>0</v>
      </c>
      <c r="M129" s="53">
        <v>0</v>
      </c>
      <c r="N129" s="53">
        <v>0</v>
      </c>
      <c r="O129" s="53">
        <v>226.94</v>
      </c>
      <c r="P129" s="53">
        <v>226.94</v>
      </c>
      <c r="Q129" s="53"/>
      <c r="R129" s="53">
        <v>488.81230769230774</v>
      </c>
      <c r="S129" s="53">
        <v>157.11538461538461</v>
      </c>
      <c r="T129" s="53">
        <v>157.11538461538461</v>
      </c>
      <c r="U129" s="53">
        <v>157.11538461538461</v>
      </c>
      <c r="V129" s="53">
        <v>157.11538461538461</v>
      </c>
      <c r="W129" s="53">
        <v>157.11538461538461</v>
      </c>
      <c r="X129" s="53">
        <v>157.11538461538461</v>
      </c>
      <c r="Y129" s="53">
        <v>157.11538461538461</v>
      </c>
      <c r="Z129" s="53">
        <f t="shared" si="1"/>
        <v>0</v>
      </c>
      <c r="AA129" s="53" t="s">
        <v>4556</v>
      </c>
      <c r="AB129" s="53">
        <v>0</v>
      </c>
      <c r="AC129" s="53">
        <v>942.69230769230774</v>
      </c>
      <c r="AD129" s="53">
        <v>157.11538461538461</v>
      </c>
      <c r="AE129" s="53">
        <v>942.69230769230774</v>
      </c>
      <c r="AF129" s="53">
        <v>0</v>
      </c>
      <c r="AG129" s="8">
        <v>0</v>
      </c>
      <c r="AH129" s="8">
        <v>453.88</v>
      </c>
      <c r="AI129" s="8"/>
      <c r="AJ129" s="8">
        <v>1588.6200000000001</v>
      </c>
      <c r="AK129" s="8">
        <v>2042.5</v>
      </c>
      <c r="AL129" s="1">
        <v>0</v>
      </c>
      <c r="AM129" s="53">
        <v>645.92769230769238</v>
      </c>
      <c r="AN129" s="1">
        <v>0</v>
      </c>
      <c r="AO129" s="349" t="s">
        <v>48</v>
      </c>
      <c r="AR129" s="53">
        <v>314.23076923076923</v>
      </c>
      <c r="AS129" s="53">
        <v>157.11538461538461</v>
      </c>
      <c r="AT129" s="53">
        <v>157.11538461538461</v>
      </c>
      <c r="AU129" s="53">
        <v>157.11538461538461</v>
      </c>
      <c r="AV129" s="53">
        <v>157.11538461538461</v>
      </c>
      <c r="AW129" s="53">
        <v>157.11538461538461</v>
      </c>
      <c r="AX129" s="53">
        <v>157.11538461538461</v>
      </c>
      <c r="AY129" s="53">
        <v>157.11538461538461</v>
      </c>
      <c r="AZ129" s="53">
        <v>157.11538461538461</v>
      </c>
      <c r="BA129" s="53">
        <v>157.11538461538461</v>
      </c>
      <c r="BB129" s="53">
        <v>157.11538461538461</v>
      </c>
      <c r="BC129" s="53">
        <v>157.11538461538461</v>
      </c>
      <c r="BD129" s="53">
        <v>0</v>
      </c>
    </row>
    <row r="130" spans="1:56" x14ac:dyDescent="0.25">
      <c r="A130" s="349" t="s">
        <v>4557</v>
      </c>
      <c r="B130" s="349">
        <v>543965</v>
      </c>
      <c r="C130" s="349">
        <v>400113</v>
      </c>
      <c r="D130" t="s">
        <v>248</v>
      </c>
      <c r="F130">
        <v>3022077</v>
      </c>
      <c r="G130" t="s">
        <v>4314</v>
      </c>
      <c r="H130">
        <v>10265</v>
      </c>
      <c r="I130">
        <v>7801.4328571428568</v>
      </c>
      <c r="J130" s="420">
        <v>0</v>
      </c>
      <c r="K130" s="53">
        <v>0</v>
      </c>
      <c r="L130" s="53">
        <v>0</v>
      </c>
      <c r="M130" s="53">
        <v>0</v>
      </c>
      <c r="N130" s="53">
        <v>0</v>
      </c>
      <c r="O130" s="53">
        <v>866.83</v>
      </c>
      <c r="P130" s="53">
        <v>866.83</v>
      </c>
      <c r="Q130" s="53"/>
      <c r="R130" s="53">
        <v>1867.0013186813189</v>
      </c>
      <c r="S130" s="53">
        <v>600.11021978021984</v>
      </c>
      <c r="T130" s="53">
        <v>600.11021978021984</v>
      </c>
      <c r="U130" s="53">
        <v>600.11021978021984</v>
      </c>
      <c r="V130" s="53">
        <v>600.11021978021984</v>
      </c>
      <c r="W130" s="53">
        <v>600.11021978021984</v>
      </c>
      <c r="X130" s="53">
        <v>600.11021978021984</v>
      </c>
      <c r="Y130" s="53">
        <v>600.11021978021984</v>
      </c>
      <c r="Z130" s="53">
        <f t="shared" si="1"/>
        <v>0</v>
      </c>
      <c r="AA130" s="53" t="s">
        <v>4558</v>
      </c>
      <c r="AB130" s="53">
        <v>0</v>
      </c>
      <c r="AC130" s="53">
        <v>3600.6613186813188</v>
      </c>
      <c r="AD130" s="53">
        <v>600.11021978021984</v>
      </c>
      <c r="AE130" s="53">
        <v>3600.6613186813188</v>
      </c>
      <c r="AF130" s="53">
        <v>0</v>
      </c>
      <c r="AG130" s="8">
        <v>0</v>
      </c>
      <c r="AH130" s="8">
        <v>1733.66</v>
      </c>
      <c r="AI130" s="8"/>
      <c r="AJ130" s="8">
        <v>6067.77</v>
      </c>
      <c r="AK130" s="8">
        <v>7801.43</v>
      </c>
      <c r="AL130" s="1">
        <v>0</v>
      </c>
      <c r="AM130" s="53">
        <v>2467.1115384615387</v>
      </c>
      <c r="AN130" s="1">
        <v>0</v>
      </c>
      <c r="AO130" s="349" t="s">
        <v>48</v>
      </c>
      <c r="AR130" s="53">
        <v>1200.2204395604397</v>
      </c>
      <c r="AS130" s="53">
        <v>600.11021978021984</v>
      </c>
      <c r="AT130" s="53">
        <v>600.11021978021984</v>
      </c>
      <c r="AU130" s="53">
        <v>600.11021978021984</v>
      </c>
      <c r="AV130" s="53">
        <v>600.11021978021984</v>
      </c>
      <c r="AW130" s="53">
        <v>600.11021978021984</v>
      </c>
      <c r="AX130" s="53">
        <v>600.11021978021984</v>
      </c>
      <c r="AY130" s="53">
        <v>600.11021978021984</v>
      </c>
      <c r="AZ130" s="53">
        <v>600.11021978021984</v>
      </c>
      <c r="BA130" s="53">
        <v>600.11021978021984</v>
      </c>
      <c r="BB130" s="53">
        <v>600.11021978021984</v>
      </c>
      <c r="BC130" s="53">
        <v>600.11021978021984</v>
      </c>
      <c r="BD130" s="53">
        <v>0</v>
      </c>
    </row>
    <row r="131" spans="1:56" x14ac:dyDescent="0.25">
      <c r="A131" s="349" t="s">
        <v>4559</v>
      </c>
      <c r="B131" s="349">
        <v>543965</v>
      </c>
      <c r="C131" s="349">
        <v>400021</v>
      </c>
      <c r="D131" t="s">
        <v>249</v>
      </c>
      <c r="F131">
        <v>3025201</v>
      </c>
      <c r="G131" t="s">
        <v>412</v>
      </c>
      <c r="H131">
        <v>11431</v>
      </c>
      <c r="I131">
        <v>75011.17</v>
      </c>
      <c r="J131" s="420">
        <v>0</v>
      </c>
      <c r="K131" s="53">
        <v>0</v>
      </c>
      <c r="L131" s="53">
        <v>12583.380000000001</v>
      </c>
      <c r="M131" s="53">
        <v>6291.6900000000005</v>
      </c>
      <c r="N131" s="53">
        <v>6291.6900000000005</v>
      </c>
      <c r="O131" s="53">
        <v>5538.26</v>
      </c>
      <c r="P131" s="53">
        <v>5538.26</v>
      </c>
      <c r="Q131" s="53"/>
      <c r="R131" s="53">
        <v>-1622.7400000000016</v>
      </c>
      <c r="S131" s="53">
        <v>5770.09</v>
      </c>
      <c r="T131" s="53">
        <v>5770.09</v>
      </c>
      <c r="U131" s="53">
        <v>5770.09</v>
      </c>
      <c r="V131" s="53">
        <v>5770.09</v>
      </c>
      <c r="W131" s="53">
        <v>5770.09</v>
      </c>
      <c r="X131" s="53">
        <v>5770.09</v>
      </c>
      <c r="Y131" s="53">
        <v>5770.09</v>
      </c>
      <c r="Z131" s="53">
        <f t="shared" si="1"/>
        <v>0</v>
      </c>
      <c r="AA131" s="53" t="s">
        <v>4560</v>
      </c>
      <c r="AB131" s="53">
        <v>0</v>
      </c>
      <c r="AC131" s="53">
        <v>34620.540000000008</v>
      </c>
      <c r="AD131" s="53">
        <v>5770.09</v>
      </c>
      <c r="AE131" s="53">
        <v>34620.540000000008</v>
      </c>
      <c r="AF131" s="53">
        <v>0</v>
      </c>
      <c r="AG131" s="8">
        <v>0</v>
      </c>
      <c r="AH131" s="8">
        <v>36243.280000000006</v>
      </c>
      <c r="AI131" s="8"/>
      <c r="AJ131" s="8">
        <v>38767.890000000007</v>
      </c>
      <c r="AK131" s="8">
        <v>75011.17</v>
      </c>
      <c r="AL131" s="1">
        <v>1.4551915228366852E-11</v>
      </c>
      <c r="AM131" s="53">
        <v>4147.3499999999985</v>
      </c>
      <c r="AN131" s="1">
        <v>0</v>
      </c>
      <c r="AO131" s="349" t="s">
        <v>106</v>
      </c>
      <c r="AR131" s="53">
        <v>11540.18</v>
      </c>
      <c r="AS131" s="53">
        <v>5770.09</v>
      </c>
      <c r="AT131" s="53">
        <v>5770.09</v>
      </c>
      <c r="AU131" s="53">
        <v>5770.09</v>
      </c>
      <c r="AV131" s="53">
        <v>5770.09</v>
      </c>
      <c r="AW131" s="53">
        <v>5770.09</v>
      </c>
      <c r="AX131" s="53">
        <v>5770.09</v>
      </c>
      <c r="AY131" s="53">
        <v>5770.09</v>
      </c>
      <c r="AZ131" s="53">
        <v>5770.09</v>
      </c>
      <c r="BA131" s="53">
        <v>5770.09</v>
      </c>
      <c r="BB131" s="53">
        <v>5770.09</v>
      </c>
      <c r="BC131" s="53">
        <v>5770.09</v>
      </c>
      <c r="BD131" s="53">
        <v>0</v>
      </c>
    </row>
    <row r="132" spans="1:56" x14ac:dyDescent="0.25">
      <c r="A132" s="349" t="s">
        <v>4561</v>
      </c>
      <c r="B132" s="349">
        <v>543965</v>
      </c>
      <c r="C132" s="349">
        <v>400003</v>
      </c>
      <c r="D132" t="s">
        <v>250</v>
      </c>
      <c r="F132">
        <v>3023501</v>
      </c>
      <c r="G132" t="s">
        <v>412</v>
      </c>
      <c r="H132">
        <v>11431</v>
      </c>
      <c r="I132">
        <v>38255</v>
      </c>
      <c r="J132" s="420">
        <v>48775.549999999996</v>
      </c>
      <c r="K132" s="53">
        <v>8607.4500000000007</v>
      </c>
      <c r="L132" s="53">
        <v>0</v>
      </c>
      <c r="M132" s="53">
        <v>0</v>
      </c>
      <c r="N132" s="53">
        <v>0</v>
      </c>
      <c r="O132" s="53">
        <v>-2125.33</v>
      </c>
      <c r="P132" s="53">
        <v>-2125.33</v>
      </c>
      <c r="Q132" s="53"/>
      <c r="R132" s="53">
        <v>13299.363846153847</v>
      </c>
      <c r="S132" s="53">
        <v>2942.6923076923081</v>
      </c>
      <c r="T132" s="53">
        <v>2942.6923076923081</v>
      </c>
      <c r="U132" s="53">
        <v>2942.6923076923081</v>
      </c>
      <c r="V132" s="53">
        <v>2942.6923076923081</v>
      </c>
      <c r="W132" s="53">
        <v>2942.6923076923081</v>
      </c>
      <c r="X132" s="53">
        <v>2942.6923076923081</v>
      </c>
      <c r="Y132" s="53">
        <v>2942.6923076923081</v>
      </c>
      <c r="Z132" s="53">
        <f t="shared" si="1"/>
        <v>0</v>
      </c>
      <c r="AA132" s="53" t="s">
        <v>4562</v>
      </c>
      <c r="AB132" s="53">
        <v>48775.549999999996</v>
      </c>
      <c r="AC132" s="53">
        <v>17656.153846153848</v>
      </c>
      <c r="AD132" s="53">
        <v>2942.6923076923081</v>
      </c>
      <c r="AE132" s="53">
        <v>17656.153846153848</v>
      </c>
      <c r="AF132" s="53">
        <v>0</v>
      </c>
      <c r="AG132" s="8">
        <v>48775.549999999996</v>
      </c>
      <c r="AH132" s="8">
        <v>4356.7900000000009</v>
      </c>
      <c r="AI132" s="8"/>
      <c r="AJ132" s="8">
        <v>-14877.34</v>
      </c>
      <c r="AK132" s="8">
        <v>38255</v>
      </c>
      <c r="AL132" s="1">
        <v>0</v>
      </c>
      <c r="AM132" s="53">
        <v>16242.056153846155</v>
      </c>
      <c r="AN132" s="1">
        <v>0</v>
      </c>
      <c r="AO132" s="349" t="s">
        <v>48</v>
      </c>
      <c r="AR132" s="53">
        <v>5885.3846153846162</v>
      </c>
      <c r="AS132" s="53">
        <v>2942.6923076923081</v>
      </c>
      <c r="AT132" s="53">
        <v>2942.6923076923081</v>
      </c>
      <c r="AU132" s="53">
        <v>2942.6923076923081</v>
      </c>
      <c r="AV132" s="53">
        <v>2942.6923076923081</v>
      </c>
      <c r="AW132" s="53">
        <v>2942.6923076923081</v>
      </c>
      <c r="AX132" s="53">
        <v>2942.6923076923081</v>
      </c>
      <c r="AY132" s="53">
        <v>2942.6923076923081</v>
      </c>
      <c r="AZ132" s="53">
        <v>2942.6923076923081</v>
      </c>
      <c r="BA132" s="53">
        <v>2942.6923076923081</v>
      </c>
      <c r="BB132" s="53">
        <v>2942.6923076923081</v>
      </c>
      <c r="BC132" s="53">
        <v>2942.6923076923081</v>
      </c>
      <c r="BD132" s="53">
        <v>0</v>
      </c>
    </row>
    <row r="133" spans="1:56" x14ac:dyDescent="0.25">
      <c r="A133" s="349" t="s">
        <v>4563</v>
      </c>
      <c r="B133" s="349">
        <v>543965</v>
      </c>
      <c r="C133" s="349">
        <v>400003</v>
      </c>
      <c r="D133" t="s">
        <v>250</v>
      </c>
      <c r="F133">
        <v>3023501</v>
      </c>
      <c r="G133" t="s">
        <v>4314</v>
      </c>
      <c r="H133">
        <v>10265</v>
      </c>
      <c r="I133">
        <v>1382.1428571428573</v>
      </c>
      <c r="J133" s="420">
        <v>0</v>
      </c>
      <c r="K133" s="53">
        <v>0</v>
      </c>
      <c r="L133" s="53">
        <v>0</v>
      </c>
      <c r="M133" s="53">
        <v>0</v>
      </c>
      <c r="N133" s="53">
        <v>0</v>
      </c>
      <c r="O133" s="53">
        <v>153.57</v>
      </c>
      <c r="P133" s="53">
        <v>153.57</v>
      </c>
      <c r="Q133" s="53"/>
      <c r="R133" s="53">
        <v>330.77208791208807</v>
      </c>
      <c r="S133" s="53">
        <v>106.31868131868134</v>
      </c>
      <c r="T133" s="53">
        <v>106.31868131868134</v>
      </c>
      <c r="U133" s="53">
        <v>106.31868131868134</v>
      </c>
      <c r="V133" s="53">
        <v>106.31868131868134</v>
      </c>
      <c r="W133" s="53">
        <v>106.31868131868134</v>
      </c>
      <c r="X133" s="53">
        <v>106.31868131868134</v>
      </c>
      <c r="Y133" s="53">
        <v>106.31868131868134</v>
      </c>
      <c r="Z133" s="53">
        <f t="shared" si="1"/>
        <v>0</v>
      </c>
      <c r="AA133" s="53" t="s">
        <v>4564</v>
      </c>
      <c r="AB133" s="53">
        <v>0</v>
      </c>
      <c r="AC133" s="53">
        <v>637.91208791208805</v>
      </c>
      <c r="AD133" s="53">
        <v>106.31868131868134</v>
      </c>
      <c r="AE133" s="53">
        <v>637.91208791208805</v>
      </c>
      <c r="AF133" s="53">
        <v>0</v>
      </c>
      <c r="AG133" s="8">
        <v>0</v>
      </c>
      <c r="AH133" s="8">
        <v>307.14</v>
      </c>
      <c r="AI133" s="8"/>
      <c r="AJ133" s="8">
        <v>1074.9999999999998</v>
      </c>
      <c r="AK133" s="8">
        <v>1382.14</v>
      </c>
      <c r="AL133" s="1">
        <v>-2.2737367544323206E-13</v>
      </c>
      <c r="AM133" s="53">
        <v>437.09076923076941</v>
      </c>
      <c r="AN133" s="1">
        <v>0</v>
      </c>
      <c r="AO133" s="349" t="s">
        <v>48</v>
      </c>
      <c r="AR133" s="53">
        <v>212.63736263736268</v>
      </c>
      <c r="AS133" s="53">
        <v>106.31868131868134</v>
      </c>
      <c r="AT133" s="53">
        <v>106.31868131868134</v>
      </c>
      <c r="AU133" s="53">
        <v>106.31868131868134</v>
      </c>
      <c r="AV133" s="53">
        <v>106.31868131868134</v>
      </c>
      <c r="AW133" s="53">
        <v>106.31868131868134</v>
      </c>
      <c r="AX133" s="53">
        <v>106.31868131868134</v>
      </c>
      <c r="AY133" s="53">
        <v>106.31868131868134</v>
      </c>
      <c r="AZ133" s="53">
        <v>106.31868131868134</v>
      </c>
      <c r="BA133" s="53">
        <v>106.31868131868134</v>
      </c>
      <c r="BB133" s="53">
        <v>106.31868131868134</v>
      </c>
      <c r="BC133" s="53">
        <v>106.31868131868134</v>
      </c>
      <c r="BD133" s="53">
        <v>0</v>
      </c>
    </row>
    <row r="134" spans="1:56" x14ac:dyDescent="0.25">
      <c r="A134" s="349" t="s">
        <v>4565</v>
      </c>
      <c r="B134" s="349">
        <v>543965</v>
      </c>
      <c r="C134" s="349">
        <v>400014</v>
      </c>
      <c r="D134" t="s">
        <v>251</v>
      </c>
      <c r="F134">
        <v>3022078</v>
      </c>
      <c r="G134" t="s">
        <v>412</v>
      </c>
      <c r="H134">
        <v>11431</v>
      </c>
      <c r="I134">
        <v>67128.75</v>
      </c>
      <c r="J134" s="420">
        <v>58983.119999999995</v>
      </c>
      <c r="K134" s="53">
        <v>9809.880000000001</v>
      </c>
      <c r="L134" s="53">
        <v>0</v>
      </c>
      <c r="M134" s="53">
        <v>0</v>
      </c>
      <c r="N134" s="53">
        <v>0</v>
      </c>
      <c r="O134" s="53">
        <v>-184.90999999999997</v>
      </c>
      <c r="P134" s="53">
        <v>-184.90999999999997</v>
      </c>
      <c r="Q134" s="53"/>
      <c r="R134" s="53">
        <v>21542.44</v>
      </c>
      <c r="S134" s="53">
        <v>5163.75</v>
      </c>
      <c r="T134" s="53">
        <v>5163.75</v>
      </c>
      <c r="U134" s="53">
        <v>5163.75</v>
      </c>
      <c r="V134" s="53">
        <v>5163.75</v>
      </c>
      <c r="W134" s="53">
        <v>5163.75</v>
      </c>
      <c r="X134" s="53">
        <v>5163.75</v>
      </c>
      <c r="Y134" s="53">
        <v>5163.75</v>
      </c>
      <c r="Z134" s="53">
        <f t="shared" si="1"/>
        <v>0</v>
      </c>
      <c r="AA134" s="53" t="s">
        <v>4566</v>
      </c>
      <c r="AB134" s="53">
        <v>58983.119999999995</v>
      </c>
      <c r="AC134" s="53">
        <v>30982.5</v>
      </c>
      <c r="AD134" s="53">
        <v>5163.75</v>
      </c>
      <c r="AE134" s="53">
        <v>30982.5</v>
      </c>
      <c r="AF134" s="53">
        <v>0</v>
      </c>
      <c r="AG134" s="8">
        <v>58983.119999999995</v>
      </c>
      <c r="AH134" s="8">
        <v>9440.0600000000013</v>
      </c>
      <c r="AI134" s="8"/>
      <c r="AJ134" s="8">
        <v>-1294.4299999999998</v>
      </c>
      <c r="AK134" s="8">
        <v>67128.75</v>
      </c>
      <c r="AL134" s="1">
        <v>0</v>
      </c>
      <c r="AM134" s="53">
        <v>26706.19</v>
      </c>
      <c r="AN134" s="1">
        <v>0</v>
      </c>
      <c r="AO134" s="349" t="s">
        <v>48</v>
      </c>
      <c r="AR134" s="53">
        <v>10327.5</v>
      </c>
      <c r="AS134" s="53">
        <v>5163.75</v>
      </c>
      <c r="AT134" s="53">
        <v>5163.75</v>
      </c>
      <c r="AU134" s="53">
        <v>5163.75</v>
      </c>
      <c r="AV134" s="53">
        <v>5163.75</v>
      </c>
      <c r="AW134" s="53">
        <v>5163.75</v>
      </c>
      <c r="AX134" s="53">
        <v>5163.75</v>
      </c>
      <c r="AY134" s="53">
        <v>5163.75</v>
      </c>
      <c r="AZ134" s="53">
        <v>5163.75</v>
      </c>
      <c r="BA134" s="53">
        <v>5163.75</v>
      </c>
      <c r="BB134" s="53">
        <v>5163.75</v>
      </c>
      <c r="BC134" s="53">
        <v>5163.75</v>
      </c>
      <c r="BD134" s="53">
        <v>0</v>
      </c>
    </row>
    <row r="135" spans="1:56" x14ac:dyDescent="0.25">
      <c r="A135" s="349" t="s">
        <v>4567</v>
      </c>
      <c r="B135" s="349">
        <v>516500</v>
      </c>
      <c r="C135" s="349">
        <v>152217</v>
      </c>
      <c r="D135" t="s">
        <v>252</v>
      </c>
      <c r="E135" s="349" t="s">
        <v>79</v>
      </c>
      <c r="F135">
        <v>3022038</v>
      </c>
      <c r="G135" t="s">
        <v>412</v>
      </c>
      <c r="H135">
        <v>11443</v>
      </c>
      <c r="I135">
        <v>98656.41</v>
      </c>
      <c r="J135" s="420">
        <v>0</v>
      </c>
      <c r="K135" s="53">
        <v>0</v>
      </c>
      <c r="L135" s="53">
        <v>8445.17</v>
      </c>
      <c r="M135" s="53">
        <v>8445.17</v>
      </c>
      <c r="N135" s="53">
        <v>8445.17</v>
      </c>
      <c r="O135" s="53">
        <v>8146.77</v>
      </c>
      <c r="P135" s="53">
        <v>8146.77</v>
      </c>
      <c r="Q135" s="53"/>
      <c r="R135" s="53"/>
      <c r="S135" s="53">
        <v>7699.1549999999988</v>
      </c>
      <c r="T135" s="53">
        <v>8221.3675000000003</v>
      </c>
      <c r="U135" s="53">
        <v>8221.3675000000003</v>
      </c>
      <c r="V135" s="53">
        <v>8221.3675000000003</v>
      </c>
      <c r="W135" s="53">
        <v>8221.3675000000003</v>
      </c>
      <c r="X135" s="53">
        <v>8221.3675000000003</v>
      </c>
      <c r="Y135" s="53">
        <v>8221.3675000000003</v>
      </c>
      <c r="Z135" s="53">
        <f t="shared" si="1"/>
        <v>0</v>
      </c>
      <c r="AA135" s="53" t="s">
        <v>4568</v>
      </c>
      <c r="AB135" s="53">
        <v>0</v>
      </c>
      <c r="AC135" s="53">
        <v>41106.837500000001</v>
      </c>
      <c r="AD135" s="53">
        <v>8221.3675000000003</v>
      </c>
      <c r="AE135" s="53">
        <v>49328.205000000002</v>
      </c>
      <c r="AF135" s="53">
        <v>0</v>
      </c>
      <c r="AG135" s="8">
        <v>0</v>
      </c>
      <c r="AH135" s="8">
        <v>41629.050000000003</v>
      </c>
      <c r="AI135" s="8"/>
      <c r="AJ135" s="8">
        <v>57027.360000000008</v>
      </c>
      <c r="AK135" s="8">
        <v>98656.41</v>
      </c>
      <c r="AL135" s="1">
        <v>0</v>
      </c>
      <c r="AM135" s="53">
        <v>7699.1549999999988</v>
      </c>
      <c r="AN135" s="1">
        <v>0</v>
      </c>
      <c r="AO135" s="349" t="s">
        <v>79</v>
      </c>
      <c r="AR135" s="53">
        <v>8221.3675000000003</v>
      </c>
      <c r="AS135" s="53">
        <v>8221.3675000000003</v>
      </c>
      <c r="AT135" s="53">
        <v>8221.3675000000003</v>
      </c>
      <c r="AU135" s="53">
        <v>8221.3675000000003</v>
      </c>
      <c r="AV135" s="53">
        <v>8221.3675000000003</v>
      </c>
      <c r="AW135" s="53">
        <v>8221.3675000000003</v>
      </c>
      <c r="AX135" s="53">
        <v>8221.3675000000003</v>
      </c>
      <c r="AY135" s="53">
        <v>8221.3675000000003</v>
      </c>
      <c r="AZ135" s="53">
        <v>8221.3675000000003</v>
      </c>
      <c r="BA135" s="53">
        <v>8221.3675000000003</v>
      </c>
      <c r="BB135" s="53">
        <v>8221.3675000000003</v>
      </c>
      <c r="BC135" s="53">
        <v>8221.3675000000003</v>
      </c>
      <c r="BD135" s="53">
        <v>0</v>
      </c>
    </row>
    <row r="136" spans="1:56" x14ac:dyDescent="0.25">
      <c r="A136" s="349" t="s">
        <v>4569</v>
      </c>
      <c r="B136" s="349">
        <v>516500</v>
      </c>
      <c r="C136" s="349">
        <v>152217</v>
      </c>
      <c r="D136" t="s">
        <v>252</v>
      </c>
      <c r="E136" s="349" t="s">
        <v>79</v>
      </c>
      <c r="F136">
        <v>3022038</v>
      </c>
      <c r="G136" t="s">
        <v>4314</v>
      </c>
      <c r="H136">
        <v>10265</v>
      </c>
      <c r="I136">
        <v>2725.8928571428569</v>
      </c>
      <c r="J136" s="420">
        <v>0</v>
      </c>
      <c r="K136" s="53">
        <v>0</v>
      </c>
      <c r="L136" s="53">
        <v>0</v>
      </c>
      <c r="M136" s="53">
        <v>0</v>
      </c>
      <c r="N136" s="53">
        <v>0</v>
      </c>
      <c r="O136" s="53">
        <v>302.88</v>
      </c>
      <c r="P136" s="53">
        <v>302.88</v>
      </c>
      <c r="Q136" s="53"/>
      <c r="R136" s="53"/>
      <c r="S136" s="53">
        <v>757.18642857142845</v>
      </c>
      <c r="T136" s="53">
        <v>227.15773809523807</v>
      </c>
      <c r="U136" s="53">
        <v>227.15773809523807</v>
      </c>
      <c r="V136" s="53">
        <v>227.15773809523807</v>
      </c>
      <c r="W136" s="53">
        <v>227.15773809523807</v>
      </c>
      <c r="X136" s="53">
        <v>227.15773809523807</v>
      </c>
      <c r="Y136" s="53">
        <v>227.15773809523807</v>
      </c>
      <c r="Z136" s="53">
        <f t="shared" si="1"/>
        <v>0</v>
      </c>
      <c r="AA136" s="53" t="s">
        <v>4570</v>
      </c>
      <c r="AB136" s="53">
        <v>0</v>
      </c>
      <c r="AC136" s="53">
        <v>1135.7886904761904</v>
      </c>
      <c r="AD136" s="53">
        <v>227.15773809523807</v>
      </c>
      <c r="AE136" s="53">
        <v>1362.9464285714284</v>
      </c>
      <c r="AF136" s="53">
        <v>0</v>
      </c>
      <c r="AG136" s="8">
        <v>0</v>
      </c>
      <c r="AH136" s="8">
        <v>605.76</v>
      </c>
      <c r="AI136" s="8"/>
      <c r="AJ136" s="8">
        <v>2120.13</v>
      </c>
      <c r="AK136" s="8">
        <v>2725.89</v>
      </c>
      <c r="AL136" s="1">
        <v>4.5474735088646412E-13</v>
      </c>
      <c r="AM136" s="53">
        <v>757.18642857142845</v>
      </c>
      <c r="AN136" s="1">
        <v>0</v>
      </c>
      <c r="AO136" s="349" t="s">
        <v>79</v>
      </c>
      <c r="AR136" s="53">
        <v>227.15773809523807</v>
      </c>
      <c r="AS136" s="53">
        <v>227.15773809523807</v>
      </c>
      <c r="AT136" s="53">
        <v>227.15773809523807</v>
      </c>
      <c r="AU136" s="53">
        <v>227.15773809523807</v>
      </c>
      <c r="AV136" s="53">
        <v>227.15773809523807</v>
      </c>
      <c r="AW136" s="53">
        <v>227.15773809523807</v>
      </c>
      <c r="AX136" s="53">
        <v>227.15773809523807</v>
      </c>
      <c r="AY136" s="53">
        <v>227.15773809523807</v>
      </c>
      <c r="AZ136" s="53">
        <v>227.15773809523807</v>
      </c>
      <c r="BA136" s="53">
        <v>227.15773809523807</v>
      </c>
      <c r="BB136" s="53">
        <v>227.15773809523807</v>
      </c>
      <c r="BC136" s="53">
        <v>227.15773809523807</v>
      </c>
      <c r="BD136" s="53">
        <v>0</v>
      </c>
    </row>
    <row r="137" spans="1:56" x14ac:dyDescent="0.25">
      <c r="A137" s="349" t="s">
        <v>4571</v>
      </c>
      <c r="B137" s="349">
        <v>543965</v>
      </c>
      <c r="C137" s="349">
        <v>400156</v>
      </c>
      <c r="D137" t="s">
        <v>313</v>
      </c>
      <c r="F137">
        <v>3021100</v>
      </c>
      <c r="G137" t="s">
        <v>4316</v>
      </c>
      <c r="H137">
        <v>11425</v>
      </c>
      <c r="I137">
        <v>905274.08000000007</v>
      </c>
      <c r="J137" s="420">
        <v>0</v>
      </c>
      <c r="K137" s="53">
        <v>0</v>
      </c>
      <c r="L137" s="53">
        <v>148485.81000000003</v>
      </c>
      <c r="M137" s="53">
        <v>74242.899999999994</v>
      </c>
      <c r="N137" s="53">
        <v>74242.899999999994</v>
      </c>
      <c r="O137" s="53">
        <v>67589.150000000009</v>
      </c>
      <c r="P137" s="53">
        <v>67589.150000000009</v>
      </c>
      <c r="Q137" s="53"/>
      <c r="R137" s="53">
        <v>-14331.103846153754</v>
      </c>
      <c r="S137" s="53">
        <v>69636.467692307706</v>
      </c>
      <c r="T137" s="53">
        <v>69636.467692307706</v>
      </c>
      <c r="U137" s="53">
        <v>69636.467692307706</v>
      </c>
      <c r="V137" s="53">
        <v>69636.467692307706</v>
      </c>
      <c r="W137" s="53">
        <v>69636.467692307706</v>
      </c>
      <c r="X137" s="53">
        <v>69636.467692307706</v>
      </c>
      <c r="Y137" s="53">
        <v>69636.467692307706</v>
      </c>
      <c r="Z137" s="53">
        <f t="shared" ref="Z137:Z186" si="2">SUM(K137:Y137)-I137</f>
        <v>0</v>
      </c>
      <c r="AA137" s="53" t="s">
        <v>4572</v>
      </c>
      <c r="AB137" s="53">
        <v>0</v>
      </c>
      <c r="AC137" s="53">
        <v>417818.80615384626</v>
      </c>
      <c r="AD137" s="53">
        <v>69636.467692307706</v>
      </c>
      <c r="AE137" s="53">
        <v>417818.80615384626</v>
      </c>
      <c r="AF137" s="53">
        <v>0</v>
      </c>
      <c r="AG137" s="8">
        <v>0</v>
      </c>
      <c r="AH137" s="8">
        <v>432149.91000000003</v>
      </c>
      <c r="AI137" s="8"/>
      <c r="AJ137" s="8">
        <v>473124.17000000004</v>
      </c>
      <c r="AK137" s="8">
        <v>905274.08</v>
      </c>
      <c r="AL137" s="1">
        <v>1.1641532182693481E-10</v>
      </c>
      <c r="AM137" s="53">
        <v>55305.363846153952</v>
      </c>
      <c r="AN137" s="1">
        <v>0</v>
      </c>
      <c r="AO137" s="349" t="s">
        <v>75</v>
      </c>
      <c r="AR137" s="53">
        <v>139272.93538461541</v>
      </c>
      <c r="AS137" s="53">
        <v>69636.467692307706</v>
      </c>
      <c r="AT137" s="53">
        <v>69636.467692307706</v>
      </c>
      <c r="AU137" s="53">
        <v>69636.467692307706</v>
      </c>
      <c r="AV137" s="53">
        <v>69636.467692307706</v>
      </c>
      <c r="AW137" s="53">
        <v>69636.467692307706</v>
      </c>
      <c r="AX137" s="53">
        <v>69636.467692307706</v>
      </c>
      <c r="AY137" s="53">
        <v>69636.467692307706</v>
      </c>
      <c r="AZ137" s="53">
        <v>69636.467692307706</v>
      </c>
      <c r="BA137" s="53">
        <v>69636.467692307706</v>
      </c>
      <c r="BB137" s="53">
        <v>69636.467692307706</v>
      </c>
      <c r="BC137" s="53">
        <v>69636.467692307706</v>
      </c>
      <c r="BD137" s="53">
        <v>0</v>
      </c>
    </row>
    <row r="138" spans="1:56" x14ac:dyDescent="0.25">
      <c r="A138" s="349" t="s">
        <v>4573</v>
      </c>
      <c r="B138" s="349">
        <v>516500</v>
      </c>
      <c r="C138" s="349">
        <v>144387</v>
      </c>
      <c r="D138" t="s">
        <v>114</v>
      </c>
      <c r="E138" s="349" t="s">
        <v>79</v>
      </c>
      <c r="F138">
        <v>3024208</v>
      </c>
      <c r="G138" t="s">
        <v>412</v>
      </c>
      <c r="H138">
        <v>11442</v>
      </c>
      <c r="I138">
        <v>78825.58</v>
      </c>
      <c r="J138" s="420">
        <v>0</v>
      </c>
      <c r="K138" s="53">
        <v>0</v>
      </c>
      <c r="L138" s="53">
        <v>8480.42</v>
      </c>
      <c r="M138" s="53">
        <v>8480.42</v>
      </c>
      <c r="N138" s="53">
        <v>8480.42</v>
      </c>
      <c r="O138" s="53">
        <v>5931.6</v>
      </c>
      <c r="P138" s="53">
        <v>5931.6</v>
      </c>
      <c r="Q138" s="53"/>
      <c r="R138" s="53"/>
      <c r="S138" s="53">
        <v>2108.3300000000017</v>
      </c>
      <c r="T138" s="53">
        <v>6568.7983333333332</v>
      </c>
      <c r="U138" s="53">
        <v>6568.7983333333332</v>
      </c>
      <c r="V138" s="53">
        <v>6568.7983333333332</v>
      </c>
      <c r="W138" s="53">
        <v>6568.7983333333332</v>
      </c>
      <c r="X138" s="53">
        <v>6568.7983333333332</v>
      </c>
      <c r="Y138" s="53">
        <v>6568.7983333333332</v>
      </c>
      <c r="Z138" s="53">
        <f t="shared" si="2"/>
        <v>0</v>
      </c>
      <c r="AA138" s="53" t="s">
        <v>4574</v>
      </c>
      <c r="AB138" s="53">
        <v>0</v>
      </c>
      <c r="AC138" s="53">
        <v>32843.991666666669</v>
      </c>
      <c r="AD138" s="53">
        <v>6568.7983333333332</v>
      </c>
      <c r="AE138" s="53">
        <v>39412.79</v>
      </c>
      <c r="AF138" s="53">
        <v>0</v>
      </c>
      <c r="AG138" s="8">
        <v>0</v>
      </c>
      <c r="AH138" s="8">
        <v>37304.46</v>
      </c>
      <c r="AI138" s="8"/>
      <c r="AJ138" s="8">
        <v>41521.119999999995</v>
      </c>
      <c r="AK138" s="8">
        <v>78825.58</v>
      </c>
      <c r="AL138" s="1">
        <v>-1.4551915228366852E-11</v>
      </c>
      <c r="AM138" s="53">
        <v>2108.3300000000017</v>
      </c>
      <c r="AN138" s="1">
        <v>0</v>
      </c>
      <c r="AO138" s="349" t="s">
        <v>79</v>
      </c>
      <c r="AR138" s="53">
        <v>6568.7983333333332</v>
      </c>
      <c r="AS138" s="53">
        <v>6568.7983333333332</v>
      </c>
      <c r="AT138" s="53">
        <v>6568.7983333333332</v>
      </c>
      <c r="AU138" s="53">
        <v>6568.7983333333332</v>
      </c>
      <c r="AV138" s="53">
        <v>6568.7983333333332</v>
      </c>
      <c r="AW138" s="53">
        <v>6568.7983333333332</v>
      </c>
      <c r="AX138" s="53">
        <v>6568.7983333333332</v>
      </c>
      <c r="AY138" s="53">
        <v>6568.7983333333332</v>
      </c>
      <c r="AZ138" s="53">
        <v>6568.7983333333332</v>
      </c>
      <c r="BA138" s="53">
        <v>6568.7983333333332</v>
      </c>
      <c r="BB138" s="53">
        <v>6568.7983333333332</v>
      </c>
      <c r="BC138" s="53">
        <v>6568.7983333333332</v>
      </c>
      <c r="BD138" s="53">
        <v>0</v>
      </c>
    </row>
    <row r="139" spans="1:56" x14ac:dyDescent="0.25">
      <c r="A139" s="349" t="s">
        <v>4575</v>
      </c>
      <c r="B139" s="349">
        <v>543965</v>
      </c>
      <c r="C139" s="349">
        <v>400010</v>
      </c>
      <c r="D139" t="s">
        <v>253</v>
      </c>
      <c r="F139">
        <v>3022071</v>
      </c>
      <c r="G139" t="s">
        <v>412</v>
      </c>
      <c r="H139">
        <v>11431</v>
      </c>
      <c r="I139">
        <v>39801.83</v>
      </c>
      <c r="J139" s="420">
        <v>63324.149999999994</v>
      </c>
      <c r="K139" s="53">
        <v>0</v>
      </c>
      <c r="L139" s="53">
        <v>1719.21</v>
      </c>
      <c r="M139" s="53">
        <v>859.60000000000014</v>
      </c>
      <c r="N139" s="53">
        <v>859.60000000000014</v>
      </c>
      <c r="O139" s="53">
        <v>-2995.6399999999994</v>
      </c>
      <c r="P139" s="53">
        <v>-2995.6399999999994</v>
      </c>
      <c r="Q139" s="53"/>
      <c r="R139" s="53">
        <v>20922.945384615385</v>
      </c>
      <c r="S139" s="53">
        <v>3061.6792307692313</v>
      </c>
      <c r="T139" s="53">
        <v>3061.6792307692313</v>
      </c>
      <c r="U139" s="53">
        <v>3061.6792307692313</v>
      </c>
      <c r="V139" s="53">
        <v>3061.6792307692313</v>
      </c>
      <c r="W139" s="53">
        <v>3061.6792307692313</v>
      </c>
      <c r="X139" s="53">
        <v>3061.6792307692313</v>
      </c>
      <c r="Y139" s="53">
        <v>3061.6792307692313</v>
      </c>
      <c r="Z139" s="53">
        <f t="shared" si="2"/>
        <v>0</v>
      </c>
      <c r="AA139" s="53" t="s">
        <v>4576</v>
      </c>
      <c r="AB139" s="53">
        <v>63324.149999999994</v>
      </c>
      <c r="AC139" s="53">
        <v>18370.075384615386</v>
      </c>
      <c r="AD139" s="53">
        <v>3061.6792307692313</v>
      </c>
      <c r="AE139" s="53">
        <v>18370.075384615386</v>
      </c>
      <c r="AF139" s="53">
        <v>0</v>
      </c>
      <c r="AG139" s="8">
        <v>63324.149999999994</v>
      </c>
      <c r="AH139" s="8">
        <v>-2552.8699999999981</v>
      </c>
      <c r="AI139" s="8"/>
      <c r="AJ139" s="8">
        <v>-20969.449999999997</v>
      </c>
      <c r="AK139" s="8">
        <v>39801.83</v>
      </c>
      <c r="AL139" s="1">
        <v>0</v>
      </c>
      <c r="AM139" s="53">
        <v>23984.624615384615</v>
      </c>
      <c r="AN139" s="1">
        <v>0</v>
      </c>
      <c r="AO139" s="349" t="s">
        <v>191</v>
      </c>
      <c r="AR139" s="53">
        <v>6123.3584615384625</v>
      </c>
      <c r="AS139" s="53">
        <v>3061.6792307692313</v>
      </c>
      <c r="AT139" s="53">
        <v>3061.6792307692313</v>
      </c>
      <c r="AU139" s="53">
        <v>3061.6792307692313</v>
      </c>
      <c r="AV139" s="53">
        <v>3061.6792307692313</v>
      </c>
      <c r="AW139" s="53">
        <v>3061.6792307692313</v>
      </c>
      <c r="AX139" s="53">
        <v>3061.6792307692313</v>
      </c>
      <c r="AY139" s="53">
        <v>3061.6792307692313</v>
      </c>
      <c r="AZ139" s="53">
        <v>3061.6792307692313</v>
      </c>
      <c r="BA139" s="53">
        <v>3061.6792307692313</v>
      </c>
      <c r="BB139" s="53">
        <v>3061.6792307692313</v>
      </c>
      <c r="BC139" s="53">
        <v>3061.6792307692313</v>
      </c>
      <c r="BD139" s="53">
        <v>0</v>
      </c>
    </row>
    <row r="140" spans="1:56" x14ac:dyDescent="0.25">
      <c r="A140" s="349" t="s">
        <v>4575</v>
      </c>
      <c r="B140" s="349">
        <v>543965</v>
      </c>
      <c r="C140" s="349">
        <v>400010</v>
      </c>
      <c r="D140" t="s">
        <v>253</v>
      </c>
      <c r="F140">
        <v>3022071</v>
      </c>
      <c r="G140" t="s">
        <v>412</v>
      </c>
      <c r="H140">
        <v>11436</v>
      </c>
      <c r="I140">
        <v>5106.25</v>
      </c>
      <c r="J140" s="420">
        <v>0</v>
      </c>
      <c r="K140" s="53">
        <v>0</v>
      </c>
      <c r="L140" s="53">
        <v>0</v>
      </c>
      <c r="M140" s="53">
        <v>0</v>
      </c>
      <c r="N140" s="53">
        <v>0</v>
      </c>
      <c r="O140" s="53">
        <v>567.36</v>
      </c>
      <c r="P140" s="53">
        <v>567.36</v>
      </c>
      <c r="Q140" s="53"/>
      <c r="R140" s="53">
        <v>1222.0107692307688</v>
      </c>
      <c r="S140" s="53">
        <v>392.78846153846155</v>
      </c>
      <c r="T140" s="53">
        <v>392.78846153846155</v>
      </c>
      <c r="U140" s="53">
        <v>392.78846153846155</v>
      </c>
      <c r="V140" s="53">
        <v>392.78846153846155</v>
      </c>
      <c r="W140" s="53">
        <v>392.78846153846155</v>
      </c>
      <c r="X140" s="53">
        <v>392.78846153846155</v>
      </c>
      <c r="Y140" s="53">
        <v>392.78846153846155</v>
      </c>
      <c r="Z140" s="53">
        <f t="shared" si="2"/>
        <v>0</v>
      </c>
      <c r="AA140" s="53" t="s">
        <v>4577</v>
      </c>
      <c r="AB140" s="53">
        <v>0</v>
      </c>
      <c r="AC140" s="53">
        <v>2356.7307692307691</v>
      </c>
      <c r="AD140" s="53">
        <v>392.78846153846155</v>
      </c>
      <c r="AE140" s="53">
        <v>2356.7307692307691</v>
      </c>
      <c r="AF140" s="53">
        <v>0</v>
      </c>
      <c r="AG140" s="8">
        <v>0</v>
      </c>
      <c r="AH140" s="8">
        <v>1134.72</v>
      </c>
      <c r="AI140" s="8"/>
      <c r="AJ140" s="8">
        <v>3971.53</v>
      </c>
      <c r="AK140" s="8">
        <v>5106.25</v>
      </c>
      <c r="AL140" s="1">
        <v>0</v>
      </c>
      <c r="AM140" s="53">
        <v>1614.7992307692305</v>
      </c>
      <c r="AN140" s="1">
        <v>0</v>
      </c>
      <c r="AO140" s="349" t="s">
        <v>191</v>
      </c>
      <c r="AR140" s="53">
        <v>785.57692307692309</v>
      </c>
      <c r="AS140" s="53">
        <v>392.78846153846155</v>
      </c>
      <c r="AT140" s="53">
        <v>392.78846153846155</v>
      </c>
      <c r="AU140" s="53">
        <v>392.78846153846155</v>
      </c>
      <c r="AV140" s="53">
        <v>392.78846153846155</v>
      </c>
      <c r="AW140" s="53">
        <v>392.78846153846155</v>
      </c>
      <c r="AX140" s="53">
        <v>392.78846153846155</v>
      </c>
      <c r="AY140" s="53">
        <v>392.78846153846155</v>
      </c>
      <c r="AZ140" s="53">
        <v>392.78846153846155</v>
      </c>
      <c r="BA140" s="53">
        <v>392.78846153846155</v>
      </c>
      <c r="BB140" s="53">
        <v>392.78846153846155</v>
      </c>
      <c r="BC140" s="53">
        <v>392.78846153846155</v>
      </c>
      <c r="BD140" s="53">
        <v>0</v>
      </c>
    </row>
    <row r="141" spans="1:56" x14ac:dyDescent="0.25">
      <c r="A141" s="349" t="s">
        <v>4578</v>
      </c>
      <c r="B141" s="349">
        <v>543965</v>
      </c>
      <c r="C141" s="349">
        <v>400010</v>
      </c>
      <c r="D141" t="s">
        <v>253</v>
      </c>
      <c r="F141">
        <v>3022071</v>
      </c>
      <c r="G141" t="s">
        <v>4314</v>
      </c>
      <c r="H141">
        <v>10265</v>
      </c>
      <c r="I141">
        <v>1865.8928571428571</v>
      </c>
      <c r="J141" s="420">
        <v>0</v>
      </c>
      <c r="K141" s="53">
        <v>0</v>
      </c>
      <c r="L141" s="53">
        <v>0</v>
      </c>
      <c r="M141" s="53">
        <v>0</v>
      </c>
      <c r="N141" s="53">
        <v>0</v>
      </c>
      <c r="O141" s="53">
        <v>207.32</v>
      </c>
      <c r="P141" s="53">
        <v>207.32</v>
      </c>
      <c r="Q141" s="53"/>
      <c r="R141" s="53">
        <v>446.54131868131878</v>
      </c>
      <c r="S141" s="53">
        <v>143.5302197802198</v>
      </c>
      <c r="T141" s="53">
        <v>143.5302197802198</v>
      </c>
      <c r="U141" s="53">
        <v>143.5302197802198</v>
      </c>
      <c r="V141" s="53">
        <v>143.5302197802198</v>
      </c>
      <c r="W141" s="53">
        <v>143.5302197802198</v>
      </c>
      <c r="X141" s="53">
        <v>143.5302197802198</v>
      </c>
      <c r="Y141" s="53">
        <v>143.5302197802198</v>
      </c>
      <c r="Z141" s="53">
        <f t="shared" si="2"/>
        <v>0</v>
      </c>
      <c r="AA141" s="53" t="s">
        <v>4579</v>
      </c>
      <c r="AB141" s="53">
        <v>0</v>
      </c>
      <c r="AC141" s="53">
        <v>861.18131868131877</v>
      </c>
      <c r="AD141" s="53">
        <v>143.5302197802198</v>
      </c>
      <c r="AE141" s="53">
        <v>861.18131868131877</v>
      </c>
      <c r="AF141" s="53">
        <v>0</v>
      </c>
      <c r="AG141" s="8">
        <v>0</v>
      </c>
      <c r="AH141" s="8">
        <v>414.64</v>
      </c>
      <c r="AI141" s="8"/>
      <c r="AJ141" s="8">
        <v>1451.2499999999998</v>
      </c>
      <c r="AK141" s="8">
        <v>1865.89</v>
      </c>
      <c r="AL141" s="1">
        <v>-2.2737367544323206E-13</v>
      </c>
      <c r="AM141" s="53">
        <v>590.07153846153858</v>
      </c>
      <c r="AN141" s="1">
        <v>0</v>
      </c>
      <c r="AO141" s="349" t="s">
        <v>191</v>
      </c>
      <c r="AR141" s="53">
        <v>287.06043956043959</v>
      </c>
      <c r="AS141" s="53">
        <v>143.5302197802198</v>
      </c>
      <c r="AT141" s="53">
        <v>143.5302197802198</v>
      </c>
      <c r="AU141" s="53">
        <v>143.5302197802198</v>
      </c>
      <c r="AV141" s="53">
        <v>143.5302197802198</v>
      </c>
      <c r="AW141" s="53">
        <v>143.5302197802198</v>
      </c>
      <c r="AX141" s="53">
        <v>143.5302197802198</v>
      </c>
      <c r="AY141" s="53">
        <v>143.5302197802198</v>
      </c>
      <c r="AZ141" s="53">
        <v>143.5302197802198</v>
      </c>
      <c r="BA141" s="53">
        <v>143.5302197802198</v>
      </c>
      <c r="BB141" s="53">
        <v>143.5302197802198</v>
      </c>
      <c r="BC141" s="53">
        <v>143.5302197802198</v>
      </c>
      <c r="BD141" s="53">
        <v>0</v>
      </c>
    </row>
    <row r="142" spans="1:56" x14ac:dyDescent="0.25">
      <c r="A142" s="349" t="s">
        <v>4580</v>
      </c>
      <c r="B142" s="349">
        <v>543965</v>
      </c>
      <c r="C142" s="349">
        <v>400012</v>
      </c>
      <c r="D142" t="s">
        <v>254</v>
      </c>
      <c r="F142">
        <v>3022072</v>
      </c>
      <c r="G142" t="s">
        <v>412</v>
      </c>
      <c r="H142">
        <v>11431</v>
      </c>
      <c r="I142">
        <v>114342.99</v>
      </c>
      <c r="J142" s="420">
        <v>0</v>
      </c>
      <c r="K142" s="53">
        <v>0</v>
      </c>
      <c r="L142" s="53">
        <v>25606.31</v>
      </c>
      <c r="M142" s="53">
        <v>12803.140000000001</v>
      </c>
      <c r="N142" s="53">
        <v>12803.140000000001</v>
      </c>
      <c r="O142" s="53">
        <v>7014.48</v>
      </c>
      <c r="P142" s="53">
        <v>7014.48</v>
      </c>
      <c r="Q142" s="53"/>
      <c r="R142" s="53">
        <v>-12467.862307692292</v>
      </c>
      <c r="S142" s="53">
        <v>8795.6146153846166</v>
      </c>
      <c r="T142" s="53">
        <v>8795.6146153846166</v>
      </c>
      <c r="U142" s="53">
        <v>8795.6146153846166</v>
      </c>
      <c r="V142" s="53">
        <v>8795.6146153846166</v>
      </c>
      <c r="W142" s="53">
        <v>8795.6146153846166</v>
      </c>
      <c r="X142" s="53">
        <v>8795.6146153846166</v>
      </c>
      <c r="Y142" s="53">
        <v>8795.6146153846166</v>
      </c>
      <c r="Z142" s="53">
        <f t="shared" si="2"/>
        <v>0</v>
      </c>
      <c r="AA142" s="53" t="s">
        <v>4581</v>
      </c>
      <c r="AB142" s="53">
        <v>0</v>
      </c>
      <c r="AC142" s="53">
        <v>52773.687692307707</v>
      </c>
      <c r="AD142" s="53">
        <v>8795.6146153846166</v>
      </c>
      <c r="AE142" s="53">
        <v>52773.687692307707</v>
      </c>
      <c r="AF142" s="53">
        <v>0</v>
      </c>
      <c r="AG142" s="8">
        <v>0</v>
      </c>
      <c r="AH142" s="8">
        <v>65241.55</v>
      </c>
      <c r="AI142" s="8"/>
      <c r="AJ142" s="8">
        <v>49101.44999999999</v>
      </c>
      <c r="AK142" s="8">
        <v>114343</v>
      </c>
      <c r="AL142" s="1">
        <v>0</v>
      </c>
      <c r="AM142" s="53">
        <v>-3672.2476923076756</v>
      </c>
      <c r="AN142" s="1">
        <v>0</v>
      </c>
      <c r="AO142" s="349" t="s">
        <v>106</v>
      </c>
      <c r="AR142" s="53">
        <v>17591.229230769233</v>
      </c>
      <c r="AS142" s="53">
        <v>8795.6146153846166</v>
      </c>
      <c r="AT142" s="53">
        <v>8795.6146153846166</v>
      </c>
      <c r="AU142" s="53">
        <v>8795.6146153846166</v>
      </c>
      <c r="AV142" s="53">
        <v>8795.6146153846166</v>
      </c>
      <c r="AW142" s="53">
        <v>8795.6146153846166</v>
      </c>
      <c r="AX142" s="53">
        <v>8795.6146153846166</v>
      </c>
      <c r="AY142" s="53">
        <v>8795.6146153846166</v>
      </c>
      <c r="AZ142" s="53">
        <v>8795.6146153846166</v>
      </c>
      <c r="BA142" s="53">
        <v>8795.6146153846166</v>
      </c>
      <c r="BB142" s="53">
        <v>8795.6146153846166</v>
      </c>
      <c r="BC142" s="53">
        <v>8795.6146153846166</v>
      </c>
      <c r="BD142" s="53">
        <v>0</v>
      </c>
    </row>
    <row r="143" spans="1:56" x14ac:dyDescent="0.25">
      <c r="A143" s="349" t="s">
        <v>4582</v>
      </c>
      <c r="B143" s="349">
        <v>516500</v>
      </c>
      <c r="C143" s="349">
        <v>155029</v>
      </c>
      <c r="D143" t="s">
        <v>255</v>
      </c>
      <c r="E143" s="349" t="s">
        <v>79</v>
      </c>
      <c r="F143">
        <v>3022004</v>
      </c>
      <c r="G143" t="s">
        <v>412</v>
      </c>
      <c r="H143">
        <v>11443</v>
      </c>
      <c r="I143">
        <v>37154.910000000003</v>
      </c>
      <c r="J143" s="420">
        <v>0</v>
      </c>
      <c r="K143" s="53">
        <v>0</v>
      </c>
      <c r="L143" s="53">
        <v>1796.5900000000001</v>
      </c>
      <c r="M143" s="53">
        <v>1796.5900000000001</v>
      </c>
      <c r="N143" s="53">
        <v>1796.5900000000001</v>
      </c>
      <c r="O143" s="53">
        <v>3529.4700000000003</v>
      </c>
      <c r="P143" s="53">
        <v>3529.4700000000003</v>
      </c>
      <c r="Q143" s="53"/>
      <c r="R143" s="53"/>
      <c r="S143" s="53">
        <v>6128.744999999999</v>
      </c>
      <c r="T143" s="53">
        <v>3096.2425000000003</v>
      </c>
      <c r="U143" s="53">
        <v>3096.2425000000003</v>
      </c>
      <c r="V143" s="53">
        <v>3096.2425000000003</v>
      </c>
      <c r="W143" s="53">
        <v>3096.2425000000003</v>
      </c>
      <c r="X143" s="53">
        <v>3096.2425000000003</v>
      </c>
      <c r="Y143" s="53">
        <v>3096.2425000000003</v>
      </c>
      <c r="Z143" s="53">
        <f t="shared" si="2"/>
        <v>0</v>
      </c>
      <c r="AA143" s="53" t="s">
        <v>4583</v>
      </c>
      <c r="AB143" s="53">
        <v>0</v>
      </c>
      <c r="AC143" s="53">
        <v>15481.212500000001</v>
      </c>
      <c r="AD143" s="53">
        <v>3096.2425000000003</v>
      </c>
      <c r="AE143" s="53">
        <v>18577.455000000002</v>
      </c>
      <c r="AF143" s="53">
        <v>0</v>
      </c>
      <c r="AG143" s="8">
        <v>0</v>
      </c>
      <c r="AH143" s="8">
        <v>12448.710000000003</v>
      </c>
      <c r="AI143" s="8"/>
      <c r="AJ143" s="8">
        <v>24706.210000000003</v>
      </c>
      <c r="AK143" s="8">
        <v>37154.92</v>
      </c>
      <c r="AL143" s="1">
        <v>7.2759576141834259E-12</v>
      </c>
      <c r="AM143" s="53">
        <v>6128.744999999999</v>
      </c>
      <c r="AN143" s="1">
        <v>0</v>
      </c>
      <c r="AO143" s="349" t="s">
        <v>79</v>
      </c>
      <c r="AR143" s="53">
        <v>3096.2425000000003</v>
      </c>
      <c r="AS143" s="53">
        <v>3096.2425000000003</v>
      </c>
      <c r="AT143" s="53">
        <v>3096.2425000000003</v>
      </c>
      <c r="AU143" s="53">
        <v>3096.2425000000003</v>
      </c>
      <c r="AV143" s="53">
        <v>3096.2425000000003</v>
      </c>
      <c r="AW143" s="53">
        <v>3096.2425000000003</v>
      </c>
      <c r="AX143" s="53">
        <v>3096.2425000000003</v>
      </c>
      <c r="AY143" s="53">
        <v>3096.2425000000003</v>
      </c>
      <c r="AZ143" s="53">
        <v>3096.2425000000003</v>
      </c>
      <c r="BA143" s="53">
        <v>3096.2425000000003</v>
      </c>
      <c r="BB143" s="53">
        <v>3096.2425000000003</v>
      </c>
      <c r="BC143" s="53">
        <v>3096.2425000000003</v>
      </c>
      <c r="BD143" s="53">
        <v>0</v>
      </c>
    </row>
    <row r="144" spans="1:56" x14ac:dyDescent="0.25">
      <c r="A144" s="349" t="s">
        <v>4584</v>
      </c>
      <c r="B144" s="349">
        <v>543965</v>
      </c>
      <c r="C144" s="349">
        <v>400093</v>
      </c>
      <c r="D144" t="s">
        <v>256</v>
      </c>
      <c r="F144">
        <v>3023512</v>
      </c>
      <c r="G144" t="s">
        <v>412</v>
      </c>
      <c r="H144">
        <v>11431</v>
      </c>
      <c r="I144">
        <v>46392</v>
      </c>
      <c r="J144" s="420">
        <v>0</v>
      </c>
      <c r="K144" s="53">
        <v>0</v>
      </c>
      <c r="L144" s="53">
        <v>10080</v>
      </c>
      <c r="M144" s="53">
        <v>5040.0099999999993</v>
      </c>
      <c r="N144" s="53">
        <v>5040.0099999999993</v>
      </c>
      <c r="O144" s="53">
        <v>2914.68</v>
      </c>
      <c r="P144" s="53">
        <v>2914.68</v>
      </c>
      <c r="Q144" s="53"/>
      <c r="R144" s="53">
        <v>-4577.6876923076943</v>
      </c>
      <c r="S144" s="53">
        <v>3568.6153846153848</v>
      </c>
      <c r="T144" s="53">
        <v>3568.6153846153848</v>
      </c>
      <c r="U144" s="53">
        <v>3568.6153846153848</v>
      </c>
      <c r="V144" s="53">
        <v>3568.6153846153848</v>
      </c>
      <c r="W144" s="53">
        <v>3568.6153846153848</v>
      </c>
      <c r="X144" s="53">
        <v>3568.6153846153848</v>
      </c>
      <c r="Y144" s="53">
        <v>3568.6153846153848</v>
      </c>
      <c r="Z144" s="53">
        <f t="shared" si="2"/>
        <v>0</v>
      </c>
      <c r="AA144" s="53" t="s">
        <v>4585</v>
      </c>
      <c r="AB144" s="53">
        <v>0</v>
      </c>
      <c r="AC144" s="53">
        <v>21411.692307692305</v>
      </c>
      <c r="AD144" s="53">
        <v>3568.6153846153848</v>
      </c>
      <c r="AE144" s="53">
        <v>21411.692307692305</v>
      </c>
      <c r="AF144" s="53">
        <v>0</v>
      </c>
      <c r="AG144" s="8">
        <v>0</v>
      </c>
      <c r="AH144" s="8">
        <v>25989.379999999997</v>
      </c>
      <c r="AI144" s="8"/>
      <c r="AJ144" s="8">
        <v>20402.62</v>
      </c>
      <c r="AK144" s="8">
        <v>46392</v>
      </c>
      <c r="AL144" s="1">
        <v>0</v>
      </c>
      <c r="AM144" s="53">
        <v>-1009.0723076923096</v>
      </c>
      <c r="AN144" s="1">
        <v>0</v>
      </c>
      <c r="AO144" s="349" t="s">
        <v>75</v>
      </c>
      <c r="AR144" s="53">
        <v>7137.2307692307695</v>
      </c>
      <c r="AS144" s="53">
        <v>3568.6153846153848</v>
      </c>
      <c r="AT144" s="53">
        <v>3568.6153846153848</v>
      </c>
      <c r="AU144" s="53">
        <v>3568.6153846153848</v>
      </c>
      <c r="AV144" s="53">
        <v>3568.6153846153848</v>
      </c>
      <c r="AW144" s="53">
        <v>3568.6153846153848</v>
      </c>
      <c r="AX144" s="53">
        <v>3568.6153846153848</v>
      </c>
      <c r="AY144" s="53">
        <v>3568.6153846153848</v>
      </c>
      <c r="AZ144" s="53">
        <v>3568.6153846153848</v>
      </c>
      <c r="BA144" s="53">
        <v>3568.6153846153848</v>
      </c>
      <c r="BB144" s="53">
        <v>3568.6153846153848</v>
      </c>
      <c r="BC144" s="53">
        <v>3568.6153846153848</v>
      </c>
      <c r="BD144" s="53">
        <v>0</v>
      </c>
    </row>
    <row r="145" spans="1:56" x14ac:dyDescent="0.25">
      <c r="A145" s="349" t="s">
        <v>4586</v>
      </c>
      <c r="B145" s="349">
        <v>516500</v>
      </c>
      <c r="C145" s="349">
        <v>160025</v>
      </c>
      <c r="D145" t="s">
        <v>257</v>
      </c>
      <c r="E145" s="349" t="s">
        <v>79</v>
      </c>
      <c r="F145">
        <v>3022041</v>
      </c>
      <c r="G145" t="s">
        <v>412</v>
      </c>
      <c r="H145">
        <v>11443</v>
      </c>
      <c r="I145">
        <v>8137</v>
      </c>
      <c r="J145" s="420">
        <v>0</v>
      </c>
      <c r="K145" s="53">
        <v>0</v>
      </c>
      <c r="L145" s="53">
        <v>678.08</v>
      </c>
      <c r="M145" s="53">
        <v>678.08</v>
      </c>
      <c r="N145" s="53">
        <v>678.08</v>
      </c>
      <c r="O145" s="53">
        <v>678.08</v>
      </c>
      <c r="P145" s="53">
        <v>678.08</v>
      </c>
      <c r="Q145" s="53"/>
      <c r="R145" s="53"/>
      <c r="S145" s="53">
        <v>678.099999999999</v>
      </c>
      <c r="T145" s="53">
        <v>678.08333333333326</v>
      </c>
      <c r="U145" s="53">
        <v>678.08333333333326</v>
      </c>
      <c r="V145" s="53">
        <v>678.08333333333326</v>
      </c>
      <c r="W145" s="53">
        <v>678.08333333333326</v>
      </c>
      <c r="X145" s="53">
        <v>678.08333333333326</v>
      </c>
      <c r="Y145" s="53">
        <v>678.08333333333326</v>
      </c>
      <c r="Z145" s="53">
        <f t="shared" si="2"/>
        <v>0</v>
      </c>
      <c r="AA145" s="53" t="s">
        <v>4587</v>
      </c>
      <c r="AB145" s="53">
        <v>0</v>
      </c>
      <c r="AC145" s="53">
        <v>3390.4166666666661</v>
      </c>
      <c r="AD145" s="53">
        <v>678.08333333333326</v>
      </c>
      <c r="AE145" s="53">
        <v>4068.4999999999991</v>
      </c>
      <c r="AF145" s="53">
        <v>0</v>
      </c>
      <c r="AG145" s="8">
        <v>0</v>
      </c>
      <c r="AH145" s="8">
        <v>3390.4</v>
      </c>
      <c r="AI145" s="8"/>
      <c r="AJ145" s="8">
        <v>4746.6000000000004</v>
      </c>
      <c r="AK145" s="8">
        <v>8137</v>
      </c>
      <c r="AL145" s="1">
        <v>0</v>
      </c>
      <c r="AM145" s="53">
        <v>678.099999999999</v>
      </c>
      <c r="AN145" s="1">
        <v>0</v>
      </c>
      <c r="AO145" s="349" t="s">
        <v>79</v>
      </c>
      <c r="AR145" s="53">
        <v>678.08333333333326</v>
      </c>
      <c r="AS145" s="53">
        <v>678.08333333333326</v>
      </c>
      <c r="AT145" s="53">
        <v>678.08333333333326</v>
      </c>
      <c r="AU145" s="53">
        <v>678.08333333333326</v>
      </c>
      <c r="AV145" s="53">
        <v>678.08333333333326</v>
      </c>
      <c r="AW145" s="53">
        <v>678.08333333333326</v>
      </c>
      <c r="AX145" s="53">
        <v>678.08333333333326</v>
      </c>
      <c r="AY145" s="53">
        <v>678.08333333333326</v>
      </c>
      <c r="AZ145" s="53">
        <v>678.08333333333326</v>
      </c>
      <c r="BA145" s="53">
        <v>678.08333333333326</v>
      </c>
      <c r="BB145" s="53">
        <v>678.08333333333326</v>
      </c>
      <c r="BC145" s="53">
        <v>678.08333333333326</v>
      </c>
      <c r="BD145" s="53">
        <v>0</v>
      </c>
    </row>
    <row r="146" spans="1:56" x14ac:dyDescent="0.25">
      <c r="A146" s="349" t="s">
        <v>4588</v>
      </c>
      <c r="B146" s="349">
        <v>543965</v>
      </c>
      <c r="C146" s="349">
        <v>400071</v>
      </c>
      <c r="D146" t="s">
        <v>258</v>
      </c>
      <c r="F146">
        <v>3023510</v>
      </c>
      <c r="G146" t="s">
        <v>412</v>
      </c>
      <c r="H146">
        <v>11431</v>
      </c>
      <c r="I146">
        <v>97705.41</v>
      </c>
      <c r="J146" s="420">
        <v>90632.1</v>
      </c>
      <c r="K146" s="53">
        <v>15993.9</v>
      </c>
      <c r="L146" s="53">
        <v>0</v>
      </c>
      <c r="M146" s="53">
        <v>0</v>
      </c>
      <c r="N146" s="53">
        <v>0</v>
      </c>
      <c r="O146" s="53">
        <v>-991.17</v>
      </c>
      <c r="P146" s="53">
        <v>-991.17</v>
      </c>
      <c r="Q146" s="53"/>
      <c r="R146" s="53">
        <v>31083.244615384629</v>
      </c>
      <c r="S146" s="53">
        <v>7515.8007692307701</v>
      </c>
      <c r="T146" s="53">
        <v>7515.8007692307701</v>
      </c>
      <c r="U146" s="53">
        <v>7515.8007692307701</v>
      </c>
      <c r="V146" s="53">
        <v>7515.8007692307701</v>
      </c>
      <c r="W146" s="53">
        <v>7515.8007692307701</v>
      </c>
      <c r="X146" s="53">
        <v>7515.8007692307701</v>
      </c>
      <c r="Y146" s="53">
        <v>7515.8007692307701</v>
      </c>
      <c r="Z146" s="53">
        <f t="shared" si="2"/>
        <v>0</v>
      </c>
      <c r="AA146" s="53" t="s">
        <v>4589</v>
      </c>
      <c r="AB146" s="53">
        <v>90632.1</v>
      </c>
      <c r="AC146" s="53">
        <v>45094.804615384623</v>
      </c>
      <c r="AD146" s="53">
        <v>7515.8007692307701</v>
      </c>
      <c r="AE146" s="53">
        <v>45094.804615384623</v>
      </c>
      <c r="AF146" s="53">
        <v>0</v>
      </c>
      <c r="AG146" s="8">
        <v>90632.1</v>
      </c>
      <c r="AH146" s="8">
        <v>14011.56</v>
      </c>
      <c r="AI146" s="8"/>
      <c r="AJ146" s="8">
        <v>-6938.24</v>
      </c>
      <c r="AK146" s="8">
        <v>97705.42</v>
      </c>
      <c r="AL146" s="1">
        <v>0</v>
      </c>
      <c r="AM146" s="53">
        <v>38599.045384615398</v>
      </c>
      <c r="AN146" s="1">
        <v>0</v>
      </c>
      <c r="AO146" s="349" t="s">
        <v>48</v>
      </c>
      <c r="AR146" s="53">
        <v>15031.60153846154</v>
      </c>
      <c r="AS146" s="53">
        <v>7515.8007692307701</v>
      </c>
      <c r="AT146" s="53">
        <v>7515.8007692307701</v>
      </c>
      <c r="AU146" s="53">
        <v>7515.8007692307701</v>
      </c>
      <c r="AV146" s="53">
        <v>7515.8007692307701</v>
      </c>
      <c r="AW146" s="53">
        <v>7515.8007692307701</v>
      </c>
      <c r="AX146" s="53">
        <v>7515.8007692307701</v>
      </c>
      <c r="AY146" s="53">
        <v>7515.8007692307701</v>
      </c>
      <c r="AZ146" s="53">
        <v>7515.8007692307701</v>
      </c>
      <c r="BA146" s="53">
        <v>7515.8007692307701</v>
      </c>
      <c r="BB146" s="53">
        <v>7515.8007692307701</v>
      </c>
      <c r="BC146" s="53">
        <v>7515.8007692307701</v>
      </c>
      <c r="BD146" s="53">
        <v>0</v>
      </c>
    </row>
    <row r="147" spans="1:56" x14ac:dyDescent="0.25">
      <c r="A147" s="349" t="s">
        <v>4590</v>
      </c>
      <c r="B147" s="349">
        <v>516500</v>
      </c>
      <c r="C147" s="349">
        <v>158756</v>
      </c>
      <c r="D147" t="s">
        <v>116</v>
      </c>
      <c r="E147" s="349" t="s">
        <v>79</v>
      </c>
      <c r="F147">
        <v>3024011</v>
      </c>
      <c r="G147" t="s">
        <v>412</v>
      </c>
      <c r="H147">
        <v>11442</v>
      </c>
      <c r="I147">
        <v>76510</v>
      </c>
      <c r="J147" s="420">
        <v>0</v>
      </c>
      <c r="K147" s="53">
        <v>0</v>
      </c>
      <c r="L147" s="53">
        <v>7529.41</v>
      </c>
      <c r="M147" s="53">
        <v>7529.41</v>
      </c>
      <c r="N147" s="53">
        <v>7529.41</v>
      </c>
      <c r="O147" s="53">
        <v>5991.3</v>
      </c>
      <c r="P147" s="53">
        <v>5991.3</v>
      </c>
      <c r="Q147" s="53"/>
      <c r="R147" s="53"/>
      <c r="S147" s="53">
        <v>3684.1699999999983</v>
      </c>
      <c r="T147" s="53">
        <v>6375.833333333333</v>
      </c>
      <c r="U147" s="53">
        <v>6375.833333333333</v>
      </c>
      <c r="V147" s="53">
        <v>6375.833333333333</v>
      </c>
      <c r="W147" s="53">
        <v>6375.833333333333</v>
      </c>
      <c r="X147" s="53">
        <v>6375.833333333333</v>
      </c>
      <c r="Y147" s="53">
        <v>6375.833333333333</v>
      </c>
      <c r="Z147" s="53">
        <f t="shared" si="2"/>
        <v>0</v>
      </c>
      <c r="AA147" s="53" t="s">
        <v>4591</v>
      </c>
      <c r="AB147" s="53">
        <v>0</v>
      </c>
      <c r="AC147" s="53">
        <v>31879.166666666668</v>
      </c>
      <c r="AD147" s="53">
        <v>6375.833333333333</v>
      </c>
      <c r="AE147" s="53">
        <v>38255</v>
      </c>
      <c r="AF147" s="53">
        <v>0</v>
      </c>
      <c r="AG147" s="8">
        <v>0</v>
      </c>
      <c r="AH147" s="8">
        <v>34570.83</v>
      </c>
      <c r="AI147" s="8"/>
      <c r="AJ147" s="8">
        <v>41939.170000000006</v>
      </c>
      <c r="AK147" s="8">
        <v>76510</v>
      </c>
      <c r="AL147" s="1">
        <v>0</v>
      </c>
      <c r="AM147" s="53">
        <v>3684.1699999999983</v>
      </c>
      <c r="AN147" s="1">
        <v>0</v>
      </c>
      <c r="AO147" s="349" t="s">
        <v>79</v>
      </c>
      <c r="AR147" s="53">
        <v>6375.833333333333</v>
      </c>
      <c r="AS147" s="53">
        <v>6375.833333333333</v>
      </c>
      <c r="AT147" s="53">
        <v>6375.833333333333</v>
      </c>
      <c r="AU147" s="53">
        <v>6375.833333333333</v>
      </c>
      <c r="AV147" s="53">
        <v>6375.833333333333</v>
      </c>
      <c r="AW147" s="53">
        <v>6375.833333333333</v>
      </c>
      <c r="AX147" s="53">
        <v>6375.833333333333</v>
      </c>
      <c r="AY147" s="53">
        <v>6375.833333333333</v>
      </c>
      <c r="AZ147" s="53">
        <v>6375.833333333333</v>
      </c>
      <c r="BA147" s="53">
        <v>6375.833333333333</v>
      </c>
      <c r="BB147" s="53">
        <v>6375.833333333333</v>
      </c>
      <c r="BC147" s="53">
        <v>6375.833333333333</v>
      </c>
      <c r="BD147" s="53">
        <v>0</v>
      </c>
    </row>
    <row r="148" spans="1:56" x14ac:dyDescent="0.25">
      <c r="A148" s="349" t="s">
        <v>4592</v>
      </c>
      <c r="B148" s="349">
        <v>543965</v>
      </c>
      <c r="C148" s="349">
        <v>400096</v>
      </c>
      <c r="D148" t="s">
        <v>259</v>
      </c>
      <c r="F148">
        <v>3023502</v>
      </c>
      <c r="G148" t="s">
        <v>412</v>
      </c>
      <c r="H148">
        <v>11431</v>
      </c>
      <c r="I148">
        <v>76930</v>
      </c>
      <c r="J148" s="420">
        <v>65390.5</v>
      </c>
      <c r="K148" s="53">
        <v>11539.5</v>
      </c>
      <c r="L148" s="53">
        <v>0</v>
      </c>
      <c r="M148" s="53">
        <v>0</v>
      </c>
      <c r="N148" s="53">
        <v>0</v>
      </c>
      <c r="O148" s="53">
        <v>0</v>
      </c>
      <c r="P148" s="53">
        <v>0</v>
      </c>
      <c r="Q148" s="53"/>
      <c r="R148" s="53">
        <v>23966.65384615384</v>
      </c>
      <c r="S148" s="53">
        <v>5917.6923076923076</v>
      </c>
      <c r="T148" s="53">
        <v>5917.6923076923076</v>
      </c>
      <c r="U148" s="53">
        <v>5917.6923076923076</v>
      </c>
      <c r="V148" s="53">
        <v>5917.6923076923076</v>
      </c>
      <c r="W148" s="53">
        <v>5917.6923076923076</v>
      </c>
      <c r="X148" s="53">
        <v>5917.6923076923076</v>
      </c>
      <c r="Y148" s="53">
        <v>5917.6923076923076</v>
      </c>
      <c r="Z148" s="53">
        <f t="shared" si="2"/>
        <v>0</v>
      </c>
      <c r="AA148" s="53" t="s">
        <v>4593</v>
      </c>
      <c r="AB148" s="53">
        <v>65390.5</v>
      </c>
      <c r="AC148" s="53">
        <v>35506.153846153844</v>
      </c>
      <c r="AD148" s="53">
        <v>5917.6923076923076</v>
      </c>
      <c r="AE148" s="53">
        <v>35506.153846153844</v>
      </c>
      <c r="AF148" s="53">
        <v>0</v>
      </c>
      <c r="AG148" s="8">
        <v>65390.5</v>
      </c>
      <c r="AH148" s="8">
        <v>11539.5</v>
      </c>
      <c r="AI148" s="8"/>
      <c r="AJ148" s="8">
        <v>0</v>
      </c>
      <c r="AK148" s="8">
        <v>76930</v>
      </c>
      <c r="AL148" s="1">
        <v>0</v>
      </c>
      <c r="AM148" s="53">
        <v>29884.346153846149</v>
      </c>
      <c r="AN148" s="1">
        <v>0</v>
      </c>
      <c r="AO148" s="349" t="s">
        <v>48</v>
      </c>
      <c r="AR148" s="53">
        <v>11835.384615384615</v>
      </c>
      <c r="AS148" s="53">
        <v>5917.6923076923076</v>
      </c>
      <c r="AT148" s="53">
        <v>5917.6923076923076</v>
      </c>
      <c r="AU148" s="53">
        <v>5917.6923076923076</v>
      </c>
      <c r="AV148" s="53">
        <v>5917.6923076923076</v>
      </c>
      <c r="AW148" s="53">
        <v>5917.6923076923076</v>
      </c>
      <c r="AX148" s="53">
        <v>5917.6923076923076</v>
      </c>
      <c r="AY148" s="53">
        <v>5917.6923076923076</v>
      </c>
      <c r="AZ148" s="53">
        <v>5917.6923076923076</v>
      </c>
      <c r="BA148" s="53">
        <v>5917.6923076923076</v>
      </c>
      <c r="BB148" s="53">
        <v>5917.6923076923076</v>
      </c>
      <c r="BC148" s="53">
        <v>5917.6923076923076</v>
      </c>
      <c r="BD148" s="53">
        <v>0</v>
      </c>
    </row>
    <row r="149" spans="1:56" x14ac:dyDescent="0.25">
      <c r="A149" s="349" t="s">
        <v>4594</v>
      </c>
      <c r="B149" s="349">
        <v>543965</v>
      </c>
      <c r="C149" s="349">
        <v>400096</v>
      </c>
      <c r="D149" t="s">
        <v>259</v>
      </c>
      <c r="F149">
        <v>3023502</v>
      </c>
      <c r="G149" t="s">
        <v>4314</v>
      </c>
      <c r="H149">
        <v>10265</v>
      </c>
      <c r="I149">
        <v>2119.2857142857147</v>
      </c>
      <c r="J149" s="420">
        <v>0</v>
      </c>
      <c r="K149" s="53">
        <v>0</v>
      </c>
      <c r="L149" s="53">
        <v>0</v>
      </c>
      <c r="M149" s="53">
        <v>0</v>
      </c>
      <c r="N149" s="53">
        <v>0</v>
      </c>
      <c r="O149" s="53">
        <v>235.48</v>
      </c>
      <c r="P149" s="53">
        <v>235.48</v>
      </c>
      <c r="Q149" s="53"/>
      <c r="R149" s="53">
        <v>507.17186813186834</v>
      </c>
      <c r="S149" s="53">
        <v>163.02197802197807</v>
      </c>
      <c r="T149" s="53">
        <v>163.02197802197807</v>
      </c>
      <c r="U149" s="53">
        <v>163.02197802197807</v>
      </c>
      <c r="V149" s="53">
        <v>163.02197802197807</v>
      </c>
      <c r="W149" s="53">
        <v>163.02197802197807</v>
      </c>
      <c r="X149" s="53">
        <v>163.02197802197807</v>
      </c>
      <c r="Y149" s="53">
        <v>163.02197802197807</v>
      </c>
      <c r="Z149" s="53">
        <f t="shared" si="2"/>
        <v>0</v>
      </c>
      <c r="AA149" s="53" t="s">
        <v>4595</v>
      </c>
      <c r="AB149" s="53">
        <v>0</v>
      </c>
      <c r="AC149" s="53">
        <v>978.13186813186837</v>
      </c>
      <c r="AD149" s="53">
        <v>163.02197802197807</v>
      </c>
      <c r="AE149" s="53">
        <v>978.13186813186837</v>
      </c>
      <c r="AF149" s="53">
        <v>0</v>
      </c>
      <c r="AG149" s="8">
        <v>0</v>
      </c>
      <c r="AH149" s="8">
        <v>470.96</v>
      </c>
      <c r="AI149" s="8"/>
      <c r="AJ149" s="8">
        <v>1648.33</v>
      </c>
      <c r="AK149" s="8">
        <v>2119.29</v>
      </c>
      <c r="AL149" s="1">
        <v>0</v>
      </c>
      <c r="AM149" s="53">
        <v>670.19384615384638</v>
      </c>
      <c r="AN149" s="1">
        <v>0</v>
      </c>
      <c r="AO149" s="349" t="s">
        <v>48</v>
      </c>
      <c r="AR149" s="53">
        <v>326.04395604395614</v>
      </c>
      <c r="AS149" s="53">
        <v>163.02197802197807</v>
      </c>
      <c r="AT149" s="53">
        <v>163.02197802197807</v>
      </c>
      <c r="AU149" s="53">
        <v>163.02197802197807</v>
      </c>
      <c r="AV149" s="53">
        <v>163.02197802197807</v>
      </c>
      <c r="AW149" s="53">
        <v>163.02197802197807</v>
      </c>
      <c r="AX149" s="53">
        <v>163.02197802197807</v>
      </c>
      <c r="AY149" s="53">
        <v>163.02197802197807</v>
      </c>
      <c r="AZ149" s="53">
        <v>163.02197802197807</v>
      </c>
      <c r="BA149" s="53">
        <v>163.02197802197807</v>
      </c>
      <c r="BB149" s="53">
        <v>163.02197802197807</v>
      </c>
      <c r="BC149" s="53">
        <v>163.02197802197807</v>
      </c>
      <c r="BD149" s="53">
        <v>0</v>
      </c>
    </row>
    <row r="150" spans="1:56" x14ac:dyDescent="0.25">
      <c r="A150" s="349" t="s">
        <v>4596</v>
      </c>
      <c r="B150" s="349">
        <v>516500</v>
      </c>
      <c r="C150" s="349">
        <v>156093</v>
      </c>
      <c r="D150" t="s">
        <v>117</v>
      </c>
      <c r="E150" s="349" t="s">
        <v>79</v>
      </c>
      <c r="F150">
        <v>3024000</v>
      </c>
      <c r="G150" t="s">
        <v>412</v>
      </c>
      <c r="H150">
        <v>11442</v>
      </c>
      <c r="I150">
        <v>27265</v>
      </c>
      <c r="J150" s="420">
        <v>0</v>
      </c>
      <c r="K150" s="53">
        <v>0</v>
      </c>
      <c r="L150" s="53">
        <v>2272.08</v>
      </c>
      <c r="M150" s="53">
        <v>2272.08</v>
      </c>
      <c r="N150" s="53">
        <v>2272.08</v>
      </c>
      <c r="O150" s="53">
        <v>2272.08</v>
      </c>
      <c r="P150" s="53">
        <v>2272.08</v>
      </c>
      <c r="Q150" s="53"/>
      <c r="R150" s="53"/>
      <c r="S150" s="53">
        <v>2272.0999999999967</v>
      </c>
      <c r="T150" s="53">
        <v>2272.083333333333</v>
      </c>
      <c r="U150" s="53">
        <v>2272.083333333333</v>
      </c>
      <c r="V150" s="53">
        <v>2272.083333333333</v>
      </c>
      <c r="W150" s="53">
        <v>2272.083333333333</v>
      </c>
      <c r="X150" s="53">
        <v>2272.083333333333</v>
      </c>
      <c r="Y150" s="53">
        <v>2272.083333333333</v>
      </c>
      <c r="Z150" s="53">
        <f t="shared" si="2"/>
        <v>0</v>
      </c>
      <c r="AA150" s="53" t="s">
        <v>4597</v>
      </c>
      <c r="AB150" s="53">
        <v>0</v>
      </c>
      <c r="AC150" s="53">
        <v>11360.416666666664</v>
      </c>
      <c r="AD150" s="53">
        <v>2272.083333333333</v>
      </c>
      <c r="AE150" s="53">
        <v>13632.499999999996</v>
      </c>
      <c r="AF150" s="53">
        <v>0</v>
      </c>
      <c r="AG150" s="8">
        <v>0</v>
      </c>
      <c r="AH150" s="8">
        <v>11360.4</v>
      </c>
      <c r="AI150" s="8"/>
      <c r="AJ150" s="8">
        <v>15904.599999999999</v>
      </c>
      <c r="AK150" s="8">
        <v>27265</v>
      </c>
      <c r="AL150" s="1">
        <v>0</v>
      </c>
      <c r="AM150" s="53">
        <v>2272.0999999999967</v>
      </c>
      <c r="AN150" s="1">
        <v>0</v>
      </c>
      <c r="AO150" s="349" t="s">
        <v>79</v>
      </c>
      <c r="AR150" s="53">
        <v>2272.083333333333</v>
      </c>
      <c r="AS150" s="53">
        <v>2272.083333333333</v>
      </c>
      <c r="AT150" s="53">
        <v>2272.083333333333</v>
      </c>
      <c r="AU150" s="53">
        <v>2272.083333333333</v>
      </c>
      <c r="AV150" s="53">
        <v>2272.083333333333</v>
      </c>
      <c r="AW150" s="53">
        <v>2272.083333333333</v>
      </c>
      <c r="AX150" s="53">
        <v>2272.083333333333</v>
      </c>
      <c r="AY150" s="53">
        <v>2272.083333333333</v>
      </c>
      <c r="AZ150" s="53">
        <v>2272.083333333333</v>
      </c>
      <c r="BA150" s="53">
        <v>2272.083333333333</v>
      </c>
      <c r="BB150" s="53">
        <v>2272.083333333333</v>
      </c>
      <c r="BC150" s="53">
        <v>2272.083333333333</v>
      </c>
      <c r="BD150" s="53">
        <v>0</v>
      </c>
    </row>
    <row r="151" spans="1:56" x14ac:dyDescent="0.25">
      <c r="A151" s="349" t="s">
        <v>4598</v>
      </c>
      <c r="B151" s="349">
        <v>543965</v>
      </c>
      <c r="C151" s="349">
        <v>400062</v>
      </c>
      <c r="D151" t="s">
        <v>260</v>
      </c>
      <c r="F151">
        <v>3023315</v>
      </c>
      <c r="G151" t="s">
        <v>412</v>
      </c>
      <c r="H151">
        <v>11431</v>
      </c>
      <c r="I151">
        <v>23971.59</v>
      </c>
      <c r="J151" s="420">
        <v>0</v>
      </c>
      <c r="K151" s="53">
        <v>0</v>
      </c>
      <c r="L151" s="53">
        <v>2942.62</v>
      </c>
      <c r="M151" s="53">
        <v>1471.3</v>
      </c>
      <c r="N151" s="53">
        <v>1471.3</v>
      </c>
      <c r="O151" s="53">
        <v>2009.5900000000001</v>
      </c>
      <c r="P151" s="53">
        <v>2009.5900000000001</v>
      </c>
      <c r="Q151" s="53"/>
      <c r="R151" s="53">
        <v>1159.4107692307675</v>
      </c>
      <c r="S151" s="53">
        <v>1843.9684615384617</v>
      </c>
      <c r="T151" s="53">
        <v>1843.9684615384617</v>
      </c>
      <c r="U151" s="53">
        <v>1843.9684615384617</v>
      </c>
      <c r="V151" s="53">
        <v>1843.9684615384617</v>
      </c>
      <c r="W151" s="53">
        <v>1843.9684615384617</v>
      </c>
      <c r="X151" s="53">
        <v>1843.9684615384617</v>
      </c>
      <c r="Y151" s="53">
        <v>1843.9684615384617</v>
      </c>
      <c r="Z151" s="53">
        <f t="shared" si="2"/>
        <v>0</v>
      </c>
      <c r="AA151" s="53" t="s">
        <v>4599</v>
      </c>
      <c r="AB151" s="53">
        <v>0</v>
      </c>
      <c r="AC151" s="53">
        <v>11063.810769230769</v>
      </c>
      <c r="AD151" s="53">
        <v>1843.9684615384617</v>
      </c>
      <c r="AE151" s="53">
        <v>11063.810769230769</v>
      </c>
      <c r="AF151" s="53">
        <v>0</v>
      </c>
      <c r="AG151" s="8">
        <v>0</v>
      </c>
      <c r="AH151" s="8">
        <v>9904.4000000000015</v>
      </c>
      <c r="AI151" s="8"/>
      <c r="AJ151" s="8">
        <v>14067.18</v>
      </c>
      <c r="AK151" s="8">
        <v>23971.58</v>
      </c>
      <c r="AL151" s="1">
        <v>0</v>
      </c>
      <c r="AM151" s="53">
        <v>3003.3792307692293</v>
      </c>
      <c r="AN151" s="1">
        <v>0</v>
      </c>
      <c r="AO151" s="349" t="s">
        <v>75</v>
      </c>
      <c r="AR151" s="53">
        <v>3687.9369230769234</v>
      </c>
      <c r="AS151" s="53">
        <v>1843.9684615384617</v>
      </c>
      <c r="AT151" s="53">
        <v>1843.9684615384617</v>
      </c>
      <c r="AU151" s="53">
        <v>1843.9684615384617</v>
      </c>
      <c r="AV151" s="53">
        <v>1843.9684615384617</v>
      </c>
      <c r="AW151" s="53">
        <v>1843.9684615384617</v>
      </c>
      <c r="AX151" s="53">
        <v>1843.9684615384617</v>
      </c>
      <c r="AY151" s="53">
        <v>1843.9684615384617</v>
      </c>
      <c r="AZ151" s="53">
        <v>1843.9684615384617</v>
      </c>
      <c r="BA151" s="53">
        <v>1843.9684615384617</v>
      </c>
      <c r="BB151" s="53">
        <v>1843.9684615384617</v>
      </c>
      <c r="BC151" s="53">
        <v>1843.9684615384617</v>
      </c>
      <c r="BD151" s="53">
        <v>0</v>
      </c>
    </row>
    <row r="152" spans="1:56" x14ac:dyDescent="0.25">
      <c r="A152" s="349" t="s">
        <v>4600</v>
      </c>
      <c r="B152" s="349">
        <v>543965</v>
      </c>
      <c r="C152" s="349">
        <v>400064</v>
      </c>
      <c r="D152" t="s">
        <v>261</v>
      </c>
      <c r="F152">
        <v>3023504</v>
      </c>
      <c r="G152" t="s">
        <v>412</v>
      </c>
      <c r="H152">
        <v>11431</v>
      </c>
      <c r="I152">
        <v>63449.89</v>
      </c>
      <c r="J152" s="420">
        <v>69524.899999999994</v>
      </c>
      <c r="K152" s="53">
        <v>12269.099999999999</v>
      </c>
      <c r="L152" s="53">
        <v>0</v>
      </c>
      <c r="M152" s="53">
        <v>0</v>
      </c>
      <c r="N152" s="53">
        <v>0</v>
      </c>
      <c r="O152" s="53">
        <v>-2038.23</v>
      </c>
      <c r="P152" s="53">
        <v>-2038.23</v>
      </c>
      <c r="Q152" s="53"/>
      <c r="R152" s="53">
        <v>21091.924615384614</v>
      </c>
      <c r="S152" s="53">
        <v>4880.7607692307693</v>
      </c>
      <c r="T152" s="53">
        <v>4880.7607692307693</v>
      </c>
      <c r="U152" s="53">
        <v>4880.7607692307693</v>
      </c>
      <c r="V152" s="53">
        <v>4880.7607692307693</v>
      </c>
      <c r="W152" s="53">
        <v>4880.7607692307693</v>
      </c>
      <c r="X152" s="53">
        <v>4880.7607692307693</v>
      </c>
      <c r="Y152" s="53">
        <v>4880.7607692307693</v>
      </c>
      <c r="Z152" s="53">
        <f t="shared" si="2"/>
        <v>0</v>
      </c>
      <c r="AA152" s="53" t="s">
        <v>4601</v>
      </c>
      <c r="AB152" s="53">
        <v>69524.899999999994</v>
      </c>
      <c r="AC152" s="53">
        <v>29284.564615384614</v>
      </c>
      <c r="AD152" s="53">
        <v>4880.7607692307693</v>
      </c>
      <c r="AE152" s="53">
        <v>29284.564615384614</v>
      </c>
      <c r="AF152" s="53">
        <v>0</v>
      </c>
      <c r="AG152" s="8">
        <v>69524.899999999994</v>
      </c>
      <c r="AH152" s="8">
        <v>8192.64</v>
      </c>
      <c r="AI152" s="8"/>
      <c r="AJ152" s="8">
        <v>-14267.64</v>
      </c>
      <c r="AK152" s="8">
        <v>63449.899999999994</v>
      </c>
      <c r="AL152" s="1">
        <v>0</v>
      </c>
      <c r="AM152" s="53">
        <v>25972.685384615383</v>
      </c>
      <c r="AN152" s="1">
        <v>0</v>
      </c>
      <c r="AO152" s="349" t="s">
        <v>48</v>
      </c>
      <c r="AR152" s="53">
        <v>9761.5215384615385</v>
      </c>
      <c r="AS152" s="53">
        <v>4880.7607692307693</v>
      </c>
      <c r="AT152" s="53">
        <v>4880.7607692307693</v>
      </c>
      <c r="AU152" s="53">
        <v>4880.7607692307693</v>
      </c>
      <c r="AV152" s="53">
        <v>4880.7607692307693</v>
      </c>
      <c r="AW152" s="53">
        <v>4880.7607692307693</v>
      </c>
      <c r="AX152" s="53">
        <v>4880.7607692307693</v>
      </c>
      <c r="AY152" s="53">
        <v>4880.7607692307693</v>
      </c>
      <c r="AZ152" s="53">
        <v>4880.7607692307693</v>
      </c>
      <c r="BA152" s="53">
        <v>4880.7607692307693</v>
      </c>
      <c r="BB152" s="53">
        <v>4880.7607692307693</v>
      </c>
      <c r="BC152" s="53">
        <v>4880.7607692307693</v>
      </c>
      <c r="BD152" s="53">
        <v>0</v>
      </c>
    </row>
    <row r="153" spans="1:56" x14ac:dyDescent="0.25">
      <c r="A153" s="349" t="s">
        <v>4602</v>
      </c>
      <c r="B153" s="349">
        <v>543965</v>
      </c>
      <c r="C153" s="349">
        <v>400098</v>
      </c>
      <c r="D153" t="s">
        <v>262</v>
      </c>
      <c r="F153">
        <v>3023309</v>
      </c>
      <c r="G153" t="s">
        <v>412</v>
      </c>
      <c r="H153">
        <v>11431</v>
      </c>
      <c r="I153">
        <v>32548</v>
      </c>
      <c r="J153" s="420">
        <v>27665.8</v>
      </c>
      <c r="K153" s="53">
        <v>0</v>
      </c>
      <c r="L153" s="53">
        <v>751.11</v>
      </c>
      <c r="M153" s="53">
        <v>375.55</v>
      </c>
      <c r="N153" s="53">
        <v>375.55</v>
      </c>
      <c r="O153" s="53">
        <v>375.55</v>
      </c>
      <c r="P153" s="53">
        <v>375.55</v>
      </c>
      <c r="Q153" s="53"/>
      <c r="R153" s="53">
        <v>12768.84384615385</v>
      </c>
      <c r="S153" s="53">
        <v>2503.6923076923076</v>
      </c>
      <c r="T153" s="53">
        <v>2503.6923076923076</v>
      </c>
      <c r="U153" s="53">
        <v>2503.6923076923076</v>
      </c>
      <c r="V153" s="53">
        <v>2503.6923076923076</v>
      </c>
      <c r="W153" s="53">
        <v>2503.6923076923076</v>
      </c>
      <c r="X153" s="53">
        <v>2503.6923076923076</v>
      </c>
      <c r="Y153" s="53">
        <v>2503.6923076923076</v>
      </c>
      <c r="Z153" s="53">
        <f t="shared" si="2"/>
        <v>0</v>
      </c>
      <c r="AA153" s="53" t="s">
        <v>4603</v>
      </c>
      <c r="AB153" s="53">
        <v>27665.8</v>
      </c>
      <c r="AC153" s="53">
        <v>15022.153846153848</v>
      </c>
      <c r="AD153" s="53">
        <v>2503.6923076923076</v>
      </c>
      <c r="AE153" s="53">
        <v>15022.153846153848</v>
      </c>
      <c r="AF153" s="53">
        <v>0</v>
      </c>
      <c r="AG153" s="8">
        <v>27665.8</v>
      </c>
      <c r="AH153" s="8">
        <v>2253.31</v>
      </c>
      <c r="AI153" s="8"/>
      <c r="AJ153" s="8">
        <v>2628.8900000000003</v>
      </c>
      <c r="AK153" s="8">
        <v>32548</v>
      </c>
      <c r="AL153" s="1">
        <v>0</v>
      </c>
      <c r="AM153" s="53">
        <v>15272.536153846157</v>
      </c>
      <c r="AN153" s="1">
        <v>0</v>
      </c>
      <c r="AO153" s="349" t="s">
        <v>191</v>
      </c>
      <c r="AR153" s="53">
        <v>5007.3846153846152</v>
      </c>
      <c r="AS153" s="53">
        <v>2503.6923076923076</v>
      </c>
      <c r="AT153" s="53">
        <v>2503.6923076923076</v>
      </c>
      <c r="AU153" s="53">
        <v>2503.6923076923076</v>
      </c>
      <c r="AV153" s="53">
        <v>2503.6923076923076</v>
      </c>
      <c r="AW153" s="53">
        <v>2503.6923076923076</v>
      </c>
      <c r="AX153" s="53">
        <v>2503.6923076923076</v>
      </c>
      <c r="AY153" s="53">
        <v>2503.6923076923076</v>
      </c>
      <c r="AZ153" s="53">
        <v>2503.6923076923076</v>
      </c>
      <c r="BA153" s="53">
        <v>2503.6923076923076</v>
      </c>
      <c r="BB153" s="53">
        <v>2503.6923076923076</v>
      </c>
      <c r="BC153" s="53">
        <v>2503.6923076923076</v>
      </c>
      <c r="BD153" s="53">
        <v>0</v>
      </c>
    </row>
    <row r="154" spans="1:56" x14ac:dyDescent="0.25">
      <c r="A154" s="349" t="s">
        <v>4604</v>
      </c>
      <c r="B154" s="349">
        <v>543965</v>
      </c>
      <c r="C154" s="349">
        <v>400114</v>
      </c>
      <c r="D154" t="s">
        <v>263</v>
      </c>
      <c r="F154">
        <v>3023307</v>
      </c>
      <c r="G154" t="s">
        <v>412</v>
      </c>
      <c r="H154">
        <v>11431</v>
      </c>
      <c r="I154">
        <v>5285</v>
      </c>
      <c r="J154" s="420">
        <v>4492.25</v>
      </c>
      <c r="K154" s="53">
        <v>792.75</v>
      </c>
      <c r="L154" s="53">
        <v>0</v>
      </c>
      <c r="M154" s="53">
        <v>0</v>
      </c>
      <c r="N154" s="53">
        <v>0</v>
      </c>
      <c r="O154" s="53">
        <v>0</v>
      </c>
      <c r="P154" s="53">
        <v>0</v>
      </c>
      <c r="Q154" s="53"/>
      <c r="R154" s="53">
        <v>1646.4807692307691</v>
      </c>
      <c r="S154" s="53">
        <v>406.53846153846155</v>
      </c>
      <c r="T154" s="53">
        <v>406.53846153846155</v>
      </c>
      <c r="U154" s="53">
        <v>406.53846153846155</v>
      </c>
      <c r="V154" s="53">
        <v>406.53846153846155</v>
      </c>
      <c r="W154" s="53">
        <v>406.53846153846155</v>
      </c>
      <c r="X154" s="53">
        <v>406.53846153846155</v>
      </c>
      <c r="Y154" s="53">
        <v>406.53846153846155</v>
      </c>
      <c r="Z154" s="53">
        <f t="shared" si="2"/>
        <v>0</v>
      </c>
      <c r="AA154" s="53" t="s">
        <v>4605</v>
      </c>
      <c r="AB154" s="53">
        <v>4492.25</v>
      </c>
      <c r="AC154" s="53">
        <v>2439.2307692307691</v>
      </c>
      <c r="AD154" s="53">
        <v>406.53846153846155</v>
      </c>
      <c r="AE154" s="53">
        <v>2439.2307692307691</v>
      </c>
      <c r="AF154" s="53">
        <v>0</v>
      </c>
      <c r="AG154" s="8">
        <v>4492.25</v>
      </c>
      <c r="AH154" s="8">
        <v>792.75</v>
      </c>
      <c r="AI154" s="8"/>
      <c r="AJ154" s="8">
        <v>0</v>
      </c>
      <c r="AK154" s="8">
        <v>5285</v>
      </c>
      <c r="AL154" s="1">
        <v>0</v>
      </c>
      <c r="AM154" s="53">
        <v>2053.0192307692305</v>
      </c>
      <c r="AN154" s="1">
        <v>0</v>
      </c>
      <c r="AO154" s="349" t="s">
        <v>48</v>
      </c>
      <c r="AR154" s="53">
        <v>813.07692307692309</v>
      </c>
      <c r="AS154" s="53">
        <v>406.53846153846155</v>
      </c>
      <c r="AT154" s="53">
        <v>406.53846153846155</v>
      </c>
      <c r="AU154" s="53">
        <v>406.53846153846155</v>
      </c>
      <c r="AV154" s="53">
        <v>406.53846153846155</v>
      </c>
      <c r="AW154" s="53">
        <v>406.53846153846155</v>
      </c>
      <c r="AX154" s="53">
        <v>406.53846153846155</v>
      </c>
      <c r="AY154" s="53">
        <v>406.53846153846155</v>
      </c>
      <c r="AZ154" s="53">
        <v>406.53846153846155</v>
      </c>
      <c r="BA154" s="53">
        <v>406.53846153846155</v>
      </c>
      <c r="BB154" s="53">
        <v>406.53846153846155</v>
      </c>
      <c r="BC154" s="53">
        <v>406.53846153846155</v>
      </c>
      <c r="BD154" s="53">
        <v>0</v>
      </c>
    </row>
    <row r="155" spans="1:56" x14ac:dyDescent="0.25">
      <c r="A155" s="349" t="s">
        <v>4606</v>
      </c>
      <c r="B155" s="349">
        <v>543965</v>
      </c>
      <c r="C155" s="349">
        <v>400066</v>
      </c>
      <c r="D155" t="s">
        <v>264</v>
      </c>
      <c r="F155">
        <v>3023509</v>
      </c>
      <c r="G155" t="s">
        <v>412</v>
      </c>
      <c r="H155">
        <v>11431</v>
      </c>
      <c r="I155">
        <v>80693.900000000009</v>
      </c>
      <c r="J155" s="420">
        <v>48416.85</v>
      </c>
      <c r="K155" s="53">
        <v>8544.15</v>
      </c>
      <c r="L155" s="53">
        <v>0</v>
      </c>
      <c r="M155" s="53">
        <v>0</v>
      </c>
      <c r="N155" s="53">
        <v>0</v>
      </c>
      <c r="O155" s="53">
        <v>2636.9900000000002</v>
      </c>
      <c r="P155" s="53">
        <v>2636.9900000000002</v>
      </c>
      <c r="Q155" s="53"/>
      <c r="R155" s="53">
        <v>23425.208461538477</v>
      </c>
      <c r="S155" s="53">
        <v>6207.2230769230782</v>
      </c>
      <c r="T155" s="53">
        <v>6207.2230769230782</v>
      </c>
      <c r="U155" s="53">
        <v>6207.2230769230782</v>
      </c>
      <c r="V155" s="53">
        <v>6207.2230769230782</v>
      </c>
      <c r="W155" s="53">
        <v>6207.2230769230782</v>
      </c>
      <c r="X155" s="53">
        <v>6207.2230769230782</v>
      </c>
      <c r="Y155" s="53">
        <v>6207.2230769230782</v>
      </c>
      <c r="Z155" s="53">
        <f t="shared" si="2"/>
        <v>0</v>
      </c>
      <c r="AA155" s="53" t="s">
        <v>4607</v>
      </c>
      <c r="AB155" s="53">
        <v>48416.85</v>
      </c>
      <c r="AC155" s="53">
        <v>37243.338461538471</v>
      </c>
      <c r="AD155" s="53">
        <v>6207.2230769230782</v>
      </c>
      <c r="AE155" s="53">
        <v>37243.338461538471</v>
      </c>
      <c r="AF155" s="53">
        <v>0</v>
      </c>
      <c r="AG155" s="8">
        <v>48416.85</v>
      </c>
      <c r="AH155" s="8">
        <v>13818.13</v>
      </c>
      <c r="AI155" s="8"/>
      <c r="AJ155" s="8">
        <v>18458.93</v>
      </c>
      <c r="AK155" s="8">
        <v>80693.91</v>
      </c>
      <c r="AL155" s="1">
        <v>0</v>
      </c>
      <c r="AM155" s="53">
        <v>29632.431538461555</v>
      </c>
      <c r="AN155" s="1">
        <v>0</v>
      </c>
      <c r="AO155" s="349" t="s">
        <v>48</v>
      </c>
      <c r="AR155" s="53">
        <v>12414.446153846156</v>
      </c>
      <c r="AS155" s="53">
        <v>6207.2230769230782</v>
      </c>
      <c r="AT155" s="53">
        <v>6207.2230769230782</v>
      </c>
      <c r="AU155" s="53">
        <v>6207.2230769230782</v>
      </c>
      <c r="AV155" s="53">
        <v>6207.2230769230782</v>
      </c>
      <c r="AW155" s="53">
        <v>6207.2230769230782</v>
      </c>
      <c r="AX155" s="53">
        <v>6207.2230769230782</v>
      </c>
      <c r="AY155" s="53">
        <v>6207.2230769230782</v>
      </c>
      <c r="AZ155" s="53">
        <v>6207.2230769230782</v>
      </c>
      <c r="BA155" s="53">
        <v>6207.2230769230782</v>
      </c>
      <c r="BB155" s="53">
        <v>6207.2230769230782</v>
      </c>
      <c r="BC155" s="53">
        <v>6207.2230769230782</v>
      </c>
      <c r="BD155" s="53">
        <v>0</v>
      </c>
    </row>
    <row r="156" spans="1:56" x14ac:dyDescent="0.25">
      <c r="A156" s="349" t="s">
        <v>4608</v>
      </c>
      <c r="B156" s="349">
        <v>543965</v>
      </c>
      <c r="C156" s="349">
        <v>400102</v>
      </c>
      <c r="D156" t="s">
        <v>62</v>
      </c>
      <c r="F156">
        <v>3021003</v>
      </c>
      <c r="G156" t="s">
        <v>412</v>
      </c>
      <c r="H156">
        <v>11439</v>
      </c>
      <c r="I156">
        <v>11224.27</v>
      </c>
      <c r="J156" s="420">
        <v>0</v>
      </c>
      <c r="K156" s="53">
        <v>0</v>
      </c>
      <c r="L156" s="53">
        <v>0</v>
      </c>
      <c r="M156" s="53">
        <v>0</v>
      </c>
      <c r="N156" s="53">
        <v>0</v>
      </c>
      <c r="O156" s="53">
        <v>1247.1400000000001</v>
      </c>
      <c r="P156" s="53">
        <v>1247.1400000000001</v>
      </c>
      <c r="Q156" s="53"/>
      <c r="R156" s="53">
        <v>2686.1523076923081</v>
      </c>
      <c r="S156" s="53">
        <v>863.40538461538472</v>
      </c>
      <c r="T156" s="53">
        <v>863.40538461538472</v>
      </c>
      <c r="U156" s="53">
        <v>863.40538461538472</v>
      </c>
      <c r="V156" s="53">
        <v>863.40538461538472</v>
      </c>
      <c r="W156" s="53">
        <v>863.40538461538472</v>
      </c>
      <c r="X156" s="53">
        <v>863.40538461538472</v>
      </c>
      <c r="Y156" s="53">
        <v>863.40538461538472</v>
      </c>
      <c r="Z156" s="53">
        <f t="shared" si="2"/>
        <v>0</v>
      </c>
      <c r="AA156" s="53" t="s">
        <v>4609</v>
      </c>
      <c r="AB156" s="53">
        <v>0</v>
      </c>
      <c r="AC156" s="53">
        <v>5180.4323076923083</v>
      </c>
      <c r="AD156" s="53">
        <v>863.40538461538472</v>
      </c>
      <c r="AE156" s="53">
        <v>5180.4323076923083</v>
      </c>
      <c r="AF156" s="53">
        <v>0</v>
      </c>
      <c r="AG156" s="8">
        <v>0</v>
      </c>
      <c r="AH156" s="8">
        <v>2494.2800000000002</v>
      </c>
      <c r="AI156" s="8"/>
      <c r="AJ156" s="8">
        <v>8729.9800000000014</v>
      </c>
      <c r="AK156" s="8">
        <v>11224.259999999998</v>
      </c>
      <c r="AL156" s="1">
        <v>3.637978807091713E-12</v>
      </c>
      <c r="AM156" s="53">
        <v>3549.5576923076928</v>
      </c>
      <c r="AN156" s="1">
        <v>0</v>
      </c>
      <c r="AO156" s="349" t="s">
        <v>48</v>
      </c>
      <c r="AR156" s="53">
        <v>1726.8107692307694</v>
      </c>
      <c r="AS156" s="53">
        <v>863.40538461538472</v>
      </c>
      <c r="AT156" s="53">
        <v>863.40538461538472</v>
      </c>
      <c r="AU156" s="53">
        <v>863.40538461538472</v>
      </c>
      <c r="AV156" s="53">
        <v>863.40538461538472</v>
      </c>
      <c r="AW156" s="53">
        <v>863.40538461538472</v>
      </c>
      <c r="AX156" s="53">
        <v>863.40538461538472</v>
      </c>
      <c r="AY156" s="53">
        <v>863.40538461538472</v>
      </c>
      <c r="AZ156" s="53">
        <v>863.40538461538472</v>
      </c>
      <c r="BA156" s="53">
        <v>863.40538461538472</v>
      </c>
      <c r="BB156" s="53">
        <v>863.40538461538472</v>
      </c>
      <c r="BC156" s="53">
        <v>863.40538461538472</v>
      </c>
      <c r="BD156" s="53">
        <v>0</v>
      </c>
    </row>
    <row r="157" spans="1:56" x14ac:dyDescent="0.25">
      <c r="A157" s="349" t="s">
        <v>4610</v>
      </c>
      <c r="B157" s="349">
        <v>543965</v>
      </c>
      <c r="C157" s="349">
        <v>400102</v>
      </c>
      <c r="D157" t="s">
        <v>62</v>
      </c>
      <c r="F157">
        <v>3021003</v>
      </c>
      <c r="G157" t="s">
        <v>4314</v>
      </c>
      <c r="H157">
        <v>10265</v>
      </c>
      <c r="I157">
        <v>11977.037142857142</v>
      </c>
      <c r="J157" s="420">
        <v>0</v>
      </c>
      <c r="K157" s="53">
        <v>0</v>
      </c>
      <c r="L157" s="53">
        <v>0</v>
      </c>
      <c r="M157" s="53">
        <v>0</v>
      </c>
      <c r="N157" s="53">
        <v>0</v>
      </c>
      <c r="O157" s="53">
        <v>1330.78</v>
      </c>
      <c r="P157" s="53">
        <v>1330.78</v>
      </c>
      <c r="Q157" s="53"/>
      <c r="R157" s="53">
        <v>2866.303296703295</v>
      </c>
      <c r="S157" s="53">
        <v>921.31054945054939</v>
      </c>
      <c r="T157" s="53">
        <v>921.31054945054939</v>
      </c>
      <c r="U157" s="53">
        <v>921.31054945054939</v>
      </c>
      <c r="V157" s="53">
        <v>921.31054945054939</v>
      </c>
      <c r="W157" s="53">
        <v>921.31054945054939</v>
      </c>
      <c r="X157" s="53">
        <v>921.31054945054939</v>
      </c>
      <c r="Y157" s="53">
        <v>921.31054945054939</v>
      </c>
      <c r="Z157" s="53">
        <f t="shared" si="2"/>
        <v>0</v>
      </c>
      <c r="AA157" s="53" t="s">
        <v>4611</v>
      </c>
      <c r="AB157" s="53">
        <v>0</v>
      </c>
      <c r="AC157" s="53">
        <v>5527.8632967032954</v>
      </c>
      <c r="AD157" s="53">
        <v>921.31054945054939</v>
      </c>
      <c r="AE157" s="53">
        <v>5527.8632967032954</v>
      </c>
      <c r="AF157" s="53">
        <v>0</v>
      </c>
      <c r="AG157" s="8">
        <v>0</v>
      </c>
      <c r="AH157" s="8">
        <v>2661.56</v>
      </c>
      <c r="AI157" s="8"/>
      <c r="AJ157" s="8">
        <v>9315.48</v>
      </c>
      <c r="AK157" s="8">
        <v>11977.04</v>
      </c>
      <c r="AL157" s="1">
        <v>-1.8189894035458565E-12</v>
      </c>
      <c r="AM157" s="53">
        <v>3787.6138461538444</v>
      </c>
      <c r="AN157" s="1">
        <v>0</v>
      </c>
      <c r="AO157" s="349" t="s">
        <v>48</v>
      </c>
      <c r="AR157" s="53">
        <v>1842.6210989010988</v>
      </c>
      <c r="AS157" s="53">
        <v>921.31054945054939</v>
      </c>
      <c r="AT157" s="53">
        <v>921.31054945054939</v>
      </c>
      <c r="AU157" s="53">
        <v>921.31054945054939</v>
      </c>
      <c r="AV157" s="53">
        <v>921.31054945054939</v>
      </c>
      <c r="AW157" s="53">
        <v>921.31054945054939</v>
      </c>
      <c r="AX157" s="53">
        <v>921.31054945054939</v>
      </c>
      <c r="AY157" s="53">
        <v>921.31054945054939</v>
      </c>
      <c r="AZ157" s="53">
        <v>921.31054945054939</v>
      </c>
      <c r="BA157" s="53">
        <v>921.31054945054939</v>
      </c>
      <c r="BB157" s="53">
        <v>921.31054945054939</v>
      </c>
      <c r="BC157" s="53">
        <v>921.31054945054939</v>
      </c>
      <c r="BD157" s="53">
        <v>0</v>
      </c>
    </row>
    <row r="158" spans="1:56" x14ac:dyDescent="0.25">
      <c r="A158" s="349" t="s">
        <v>4612</v>
      </c>
      <c r="B158" s="349">
        <v>543965</v>
      </c>
      <c r="C158" s="349">
        <v>400135</v>
      </c>
      <c r="D158" t="s">
        <v>318</v>
      </c>
      <c r="F158">
        <v>3023521</v>
      </c>
      <c r="G158" t="s">
        <v>412</v>
      </c>
      <c r="H158">
        <v>11431</v>
      </c>
      <c r="I158">
        <v>100779.33</v>
      </c>
      <c r="J158" s="420">
        <v>0</v>
      </c>
      <c r="K158" s="53">
        <v>0</v>
      </c>
      <c r="L158" s="53">
        <v>16778.150000000001</v>
      </c>
      <c r="M158" s="53">
        <v>8389.09</v>
      </c>
      <c r="N158" s="53">
        <v>8389.09</v>
      </c>
      <c r="O158" s="53">
        <v>7167.87</v>
      </c>
      <c r="P158" s="53">
        <v>7167.87</v>
      </c>
      <c r="Q158" s="53"/>
      <c r="R158" s="53">
        <v>-1378.5330769230877</v>
      </c>
      <c r="S158" s="53">
        <v>7752.2561538461541</v>
      </c>
      <c r="T158" s="53">
        <v>7752.2561538461541</v>
      </c>
      <c r="U158" s="53">
        <v>7752.2561538461541</v>
      </c>
      <c r="V158" s="53">
        <v>7752.2561538461541</v>
      </c>
      <c r="W158" s="53">
        <v>7752.2561538461541</v>
      </c>
      <c r="X158" s="53">
        <v>7752.2561538461541</v>
      </c>
      <c r="Y158" s="53">
        <v>7752.2561538461541</v>
      </c>
      <c r="Z158" s="53">
        <f t="shared" si="2"/>
        <v>0</v>
      </c>
      <c r="AA158" s="53" t="s">
        <v>4613</v>
      </c>
      <c r="AB158" s="53">
        <v>0</v>
      </c>
      <c r="AC158" s="53">
        <v>46513.536923076921</v>
      </c>
      <c r="AD158" s="53">
        <v>7752.2561538461541</v>
      </c>
      <c r="AE158" s="53">
        <v>46513.536923076921</v>
      </c>
      <c r="AF158" s="53">
        <v>0</v>
      </c>
      <c r="AG158" s="8">
        <v>0</v>
      </c>
      <c r="AH158" s="8">
        <v>47892.070000000007</v>
      </c>
      <c r="AI158" s="8"/>
      <c r="AJ158" s="8">
        <v>50174.93</v>
      </c>
      <c r="AK158" s="8">
        <v>98067</v>
      </c>
      <c r="AL158" s="1">
        <v>0</v>
      </c>
      <c r="AM158" s="53">
        <v>6373.7230769230664</v>
      </c>
      <c r="AN158" s="1">
        <v>0</v>
      </c>
      <c r="AO158" s="349" t="s">
        <v>106</v>
      </c>
      <c r="AR158" s="53">
        <v>15504.512307692308</v>
      </c>
      <c r="AS158" s="53">
        <v>7752.2561538461541</v>
      </c>
      <c r="AT158" s="53">
        <v>7752.2561538461541</v>
      </c>
      <c r="AU158" s="53">
        <v>7752.2561538461541</v>
      </c>
      <c r="AV158" s="53">
        <v>7752.2561538461541</v>
      </c>
      <c r="AW158" s="53">
        <v>7752.2561538461541</v>
      </c>
      <c r="AX158" s="53">
        <v>7752.2561538461541</v>
      </c>
      <c r="AY158" s="53">
        <v>7752.2561538461541</v>
      </c>
      <c r="AZ158" s="53">
        <v>7752.2561538461541</v>
      </c>
      <c r="BA158" s="53">
        <v>7752.2561538461541</v>
      </c>
      <c r="BB158" s="53">
        <v>7752.2561538461541</v>
      </c>
      <c r="BC158" s="53">
        <v>7752.2561538461541</v>
      </c>
      <c r="BD158" s="53">
        <v>0</v>
      </c>
    </row>
    <row r="159" spans="1:56" x14ac:dyDescent="0.25">
      <c r="A159" s="349" t="s">
        <v>4612</v>
      </c>
      <c r="B159" s="349">
        <v>543965</v>
      </c>
      <c r="C159" s="349">
        <v>400135</v>
      </c>
      <c r="D159" t="s">
        <v>318</v>
      </c>
      <c r="F159">
        <v>3023521</v>
      </c>
      <c r="G159" t="s">
        <v>412</v>
      </c>
      <c r="H159">
        <v>11435</v>
      </c>
      <c r="I159">
        <v>117391</v>
      </c>
      <c r="J159" s="420">
        <v>0</v>
      </c>
      <c r="K159" s="53">
        <v>0</v>
      </c>
      <c r="L159" s="53">
        <v>13396.759999999998</v>
      </c>
      <c r="M159" s="53">
        <v>6698.3899999999994</v>
      </c>
      <c r="N159" s="53">
        <v>6698.3899999999994</v>
      </c>
      <c r="O159" s="53">
        <v>10367.76</v>
      </c>
      <c r="P159" s="53">
        <v>10367.76</v>
      </c>
      <c r="Q159" s="53"/>
      <c r="R159" s="53">
        <v>6651.4015384615395</v>
      </c>
      <c r="S159" s="53">
        <v>9030.0769230769238</v>
      </c>
      <c r="T159" s="53">
        <v>9030.0769230769238</v>
      </c>
      <c r="U159" s="53">
        <v>9030.0769230769238</v>
      </c>
      <c r="V159" s="53">
        <v>9030.0769230769238</v>
      </c>
      <c r="W159" s="53">
        <v>9030.0769230769238</v>
      </c>
      <c r="X159" s="53">
        <v>9030.0769230769238</v>
      </c>
      <c r="Y159" s="53">
        <v>9030.0769230769238</v>
      </c>
      <c r="Z159" s="53">
        <f t="shared" si="2"/>
        <v>0</v>
      </c>
      <c r="AA159" s="53" t="s">
        <v>4614</v>
      </c>
      <c r="AB159" s="53">
        <v>0</v>
      </c>
      <c r="AC159" s="53">
        <v>54180.461538461539</v>
      </c>
      <c r="AD159" s="53">
        <v>9030.0769230769238</v>
      </c>
      <c r="AE159" s="53">
        <v>54180.461538461539</v>
      </c>
      <c r="AF159" s="53">
        <v>0</v>
      </c>
      <c r="AG159" s="8">
        <v>0</v>
      </c>
      <c r="AH159" s="8">
        <v>47529.06</v>
      </c>
      <c r="AI159" s="8"/>
      <c r="AJ159" s="8">
        <v>72574.27</v>
      </c>
      <c r="AK159" s="8">
        <v>120103.33</v>
      </c>
      <c r="AL159" s="1">
        <v>0</v>
      </c>
      <c r="AM159" s="53">
        <v>15681.478461538463</v>
      </c>
      <c r="AN159" s="1">
        <v>0</v>
      </c>
      <c r="AO159" s="349" t="s">
        <v>106</v>
      </c>
      <c r="AR159" s="53">
        <v>18060.153846153848</v>
      </c>
      <c r="AS159" s="53">
        <v>9030.0769230769238</v>
      </c>
      <c r="AT159" s="53">
        <v>9030.0769230769238</v>
      </c>
      <c r="AU159" s="53">
        <v>9030.0769230769238</v>
      </c>
      <c r="AV159" s="53">
        <v>9030.0769230769238</v>
      </c>
      <c r="AW159" s="53">
        <v>9030.0769230769238</v>
      </c>
      <c r="AX159" s="53">
        <v>9030.0769230769238</v>
      </c>
      <c r="AY159" s="53">
        <v>9030.0769230769238</v>
      </c>
      <c r="AZ159" s="53">
        <v>9030.0769230769238</v>
      </c>
      <c r="BA159" s="53">
        <v>9030.0769230769238</v>
      </c>
      <c r="BB159" s="53">
        <v>9030.0769230769238</v>
      </c>
      <c r="BC159" s="53">
        <v>9030.0769230769238</v>
      </c>
      <c r="BD159" s="53">
        <v>0</v>
      </c>
    </row>
    <row r="160" spans="1:56" x14ac:dyDescent="0.25">
      <c r="A160" s="349" t="s">
        <v>4615</v>
      </c>
      <c r="B160" s="349">
        <v>543965</v>
      </c>
      <c r="C160" s="349">
        <v>400058</v>
      </c>
      <c r="D160" t="s">
        <v>265</v>
      </c>
      <c r="F160">
        <v>3023311</v>
      </c>
      <c r="G160" t="s">
        <v>412</v>
      </c>
      <c r="H160">
        <v>11431</v>
      </c>
      <c r="I160">
        <v>65940</v>
      </c>
      <c r="J160" s="420">
        <v>65390.5</v>
      </c>
      <c r="K160" s="53">
        <v>11539.5</v>
      </c>
      <c r="L160" s="53">
        <v>0</v>
      </c>
      <c r="M160" s="53">
        <v>0</v>
      </c>
      <c r="N160" s="53">
        <v>0</v>
      </c>
      <c r="O160" s="53">
        <v>-1221.1099999999999</v>
      </c>
      <c r="P160" s="53">
        <v>-1221.1099999999999</v>
      </c>
      <c r="Q160" s="53"/>
      <c r="R160" s="53">
        <v>21336.566153846154</v>
      </c>
      <c r="S160" s="53">
        <v>5072.3076923076924</v>
      </c>
      <c r="T160" s="53">
        <v>5072.3076923076924</v>
      </c>
      <c r="U160" s="53">
        <v>5072.3076923076924</v>
      </c>
      <c r="V160" s="53">
        <v>5072.3076923076924</v>
      </c>
      <c r="W160" s="53">
        <v>5072.3076923076924</v>
      </c>
      <c r="X160" s="53">
        <v>5072.3076923076924</v>
      </c>
      <c r="Y160" s="53">
        <v>5072.3076923076924</v>
      </c>
      <c r="Z160" s="53">
        <f t="shared" si="2"/>
        <v>0</v>
      </c>
      <c r="AA160" s="53" t="s">
        <v>4616</v>
      </c>
      <c r="AB160" s="53">
        <v>65390.5</v>
      </c>
      <c r="AC160" s="53">
        <v>30433.846153846152</v>
      </c>
      <c r="AD160" s="53">
        <v>5072.3076923076924</v>
      </c>
      <c r="AE160" s="53">
        <v>30433.846153846152</v>
      </c>
      <c r="AF160" s="53">
        <v>0</v>
      </c>
      <c r="AG160" s="8">
        <v>65390.5</v>
      </c>
      <c r="AH160" s="8">
        <v>9097.2799999999988</v>
      </c>
      <c r="AI160" s="8"/>
      <c r="AJ160" s="8">
        <v>-8547.7799999999988</v>
      </c>
      <c r="AK160" s="8">
        <v>65940</v>
      </c>
      <c r="AL160" s="1">
        <v>0</v>
      </c>
      <c r="AM160" s="53">
        <v>26408.873846153845</v>
      </c>
      <c r="AN160" s="1">
        <v>0</v>
      </c>
      <c r="AO160" s="349" t="s">
        <v>48</v>
      </c>
      <c r="AR160" s="53">
        <v>10144.615384615385</v>
      </c>
      <c r="AS160" s="53">
        <v>5072.3076923076924</v>
      </c>
      <c r="AT160" s="53">
        <v>5072.3076923076924</v>
      </c>
      <c r="AU160" s="53">
        <v>5072.3076923076924</v>
      </c>
      <c r="AV160" s="53">
        <v>5072.3076923076924</v>
      </c>
      <c r="AW160" s="53">
        <v>5072.3076923076924</v>
      </c>
      <c r="AX160" s="53">
        <v>5072.3076923076924</v>
      </c>
      <c r="AY160" s="53">
        <v>5072.3076923076924</v>
      </c>
      <c r="AZ160" s="53">
        <v>5072.3076923076924</v>
      </c>
      <c r="BA160" s="53">
        <v>5072.3076923076924</v>
      </c>
      <c r="BB160" s="53">
        <v>5072.3076923076924</v>
      </c>
      <c r="BC160" s="53">
        <v>5072.3076923076924</v>
      </c>
      <c r="BD160" s="53">
        <v>0</v>
      </c>
    </row>
    <row r="161" spans="1:56" x14ac:dyDescent="0.25">
      <c r="A161" s="349" t="s">
        <v>4617</v>
      </c>
      <c r="B161" s="349">
        <v>543965</v>
      </c>
      <c r="C161" s="349">
        <v>400017</v>
      </c>
      <c r="D161" t="s">
        <v>266</v>
      </c>
      <c r="F161">
        <v>3023312</v>
      </c>
      <c r="G161" t="s">
        <v>412</v>
      </c>
      <c r="H161">
        <v>11431</v>
      </c>
      <c r="I161">
        <v>42428.25</v>
      </c>
      <c r="J161" s="420">
        <v>30091.699999999997</v>
      </c>
      <c r="K161" s="53">
        <v>5310.2999999999993</v>
      </c>
      <c r="L161" s="53">
        <v>0</v>
      </c>
      <c r="M161" s="53">
        <v>0</v>
      </c>
      <c r="N161" s="53">
        <v>0</v>
      </c>
      <c r="O161" s="53">
        <v>780.68999999999983</v>
      </c>
      <c r="P161" s="53">
        <v>780.68999999999983</v>
      </c>
      <c r="Q161" s="53"/>
      <c r="R161" s="53">
        <v>12710.589230769232</v>
      </c>
      <c r="S161" s="53">
        <v>3263.7115384615386</v>
      </c>
      <c r="T161" s="53">
        <v>3263.7115384615386</v>
      </c>
      <c r="U161" s="53">
        <v>3263.7115384615386</v>
      </c>
      <c r="V161" s="53">
        <v>3263.7115384615386</v>
      </c>
      <c r="W161" s="53">
        <v>3263.7115384615386</v>
      </c>
      <c r="X161" s="53">
        <v>3263.7115384615386</v>
      </c>
      <c r="Y161" s="53">
        <v>3263.7115384615386</v>
      </c>
      <c r="Z161" s="53">
        <f t="shared" si="2"/>
        <v>0</v>
      </c>
      <c r="AA161" s="53" t="s">
        <v>4618</v>
      </c>
      <c r="AB161" s="53">
        <v>30091.699999999997</v>
      </c>
      <c r="AC161" s="53">
        <v>19582.26923076923</v>
      </c>
      <c r="AD161" s="53">
        <v>3263.7115384615386</v>
      </c>
      <c r="AE161" s="53">
        <v>19582.26923076923</v>
      </c>
      <c r="AF161" s="53">
        <v>0</v>
      </c>
      <c r="AG161" s="8">
        <v>30091.699999999997</v>
      </c>
      <c r="AH161" s="8">
        <v>6871.6799999999985</v>
      </c>
      <c r="AI161" s="8"/>
      <c r="AJ161" s="8">
        <v>5464.8699999999981</v>
      </c>
      <c r="AK161" s="8">
        <v>42428.25</v>
      </c>
      <c r="AL161" s="1">
        <v>-7.2759576141834259E-12</v>
      </c>
      <c r="AM161" s="53">
        <v>15974.300769230771</v>
      </c>
      <c r="AN161" s="1">
        <v>0</v>
      </c>
      <c r="AO161" s="349" t="s">
        <v>48</v>
      </c>
      <c r="AR161" s="53">
        <v>6527.4230769230771</v>
      </c>
      <c r="AS161" s="53">
        <v>3263.7115384615386</v>
      </c>
      <c r="AT161" s="53">
        <v>3263.7115384615386</v>
      </c>
      <c r="AU161" s="53">
        <v>3263.7115384615386</v>
      </c>
      <c r="AV161" s="53">
        <v>3263.7115384615386</v>
      </c>
      <c r="AW161" s="53">
        <v>3263.7115384615386</v>
      </c>
      <c r="AX161" s="53">
        <v>3263.7115384615386</v>
      </c>
      <c r="AY161" s="53">
        <v>3263.7115384615386</v>
      </c>
      <c r="AZ161" s="53">
        <v>3263.7115384615386</v>
      </c>
      <c r="BA161" s="53">
        <v>3263.7115384615386</v>
      </c>
      <c r="BB161" s="53">
        <v>3263.7115384615386</v>
      </c>
      <c r="BC161" s="53">
        <v>3263.7115384615386</v>
      </c>
      <c r="BD161" s="53">
        <v>0</v>
      </c>
    </row>
    <row r="162" spans="1:56" x14ac:dyDescent="0.25">
      <c r="A162" s="349" t="s">
        <v>4619</v>
      </c>
      <c r="B162" s="349">
        <v>543965</v>
      </c>
      <c r="C162" s="349">
        <v>400094</v>
      </c>
      <c r="D162" t="s">
        <v>267</v>
      </c>
      <c r="F162">
        <v>3023314</v>
      </c>
      <c r="G162" t="s">
        <v>412</v>
      </c>
      <c r="H162">
        <v>11431</v>
      </c>
      <c r="I162">
        <v>41108</v>
      </c>
      <c r="J162" s="420">
        <v>39434.050000000003</v>
      </c>
      <c r="K162" s="53">
        <v>0</v>
      </c>
      <c r="L162" s="53">
        <v>1070.6099999999999</v>
      </c>
      <c r="M162" s="53">
        <v>535.29999999999995</v>
      </c>
      <c r="N162" s="53">
        <v>535.29999999999995</v>
      </c>
      <c r="O162" s="53">
        <v>-51.920000000000059</v>
      </c>
      <c r="P162" s="53">
        <v>-51.920000000000059</v>
      </c>
      <c r="Q162" s="53"/>
      <c r="R162" s="53">
        <v>16935.553076923079</v>
      </c>
      <c r="S162" s="53">
        <v>3162.1538461538462</v>
      </c>
      <c r="T162" s="53">
        <v>3162.1538461538462</v>
      </c>
      <c r="U162" s="53">
        <v>3162.1538461538462</v>
      </c>
      <c r="V162" s="53">
        <v>3162.1538461538462</v>
      </c>
      <c r="W162" s="53">
        <v>3162.1538461538462</v>
      </c>
      <c r="X162" s="53">
        <v>3162.1538461538462</v>
      </c>
      <c r="Y162" s="53">
        <v>3162.1538461538462</v>
      </c>
      <c r="Z162" s="53">
        <f t="shared" si="2"/>
        <v>0</v>
      </c>
      <c r="AA162" s="53" t="s">
        <v>4620</v>
      </c>
      <c r="AB162" s="53">
        <v>39434.050000000003</v>
      </c>
      <c r="AC162" s="53">
        <v>18972.923076923078</v>
      </c>
      <c r="AD162" s="53">
        <v>3162.1538461538462</v>
      </c>
      <c r="AE162" s="53">
        <v>18972.923076923078</v>
      </c>
      <c r="AF162" s="53">
        <v>0</v>
      </c>
      <c r="AG162" s="8">
        <v>39434.050000000003</v>
      </c>
      <c r="AH162" s="8">
        <v>2037.37</v>
      </c>
      <c r="AI162" s="8"/>
      <c r="AJ162" s="8">
        <v>-363.42000000000036</v>
      </c>
      <c r="AK162" s="8">
        <v>41108</v>
      </c>
      <c r="AL162" s="1">
        <v>7.2759576141834259E-12</v>
      </c>
      <c r="AM162" s="53">
        <v>20097.706923076927</v>
      </c>
      <c r="AN162" s="1">
        <v>0</v>
      </c>
      <c r="AO162" s="349" t="s">
        <v>191</v>
      </c>
      <c r="AR162" s="53">
        <v>6324.3076923076924</v>
      </c>
      <c r="AS162" s="53">
        <v>3162.1538461538462</v>
      </c>
      <c r="AT162" s="53">
        <v>3162.1538461538462</v>
      </c>
      <c r="AU162" s="53">
        <v>3162.1538461538462</v>
      </c>
      <c r="AV162" s="53">
        <v>3162.1538461538462</v>
      </c>
      <c r="AW162" s="53">
        <v>3162.1538461538462</v>
      </c>
      <c r="AX162" s="53">
        <v>3162.1538461538462</v>
      </c>
      <c r="AY162" s="53">
        <v>3162.1538461538462</v>
      </c>
      <c r="AZ162" s="53">
        <v>3162.1538461538462</v>
      </c>
      <c r="BA162" s="53">
        <v>3162.1538461538462</v>
      </c>
      <c r="BB162" s="53">
        <v>3162.1538461538462</v>
      </c>
      <c r="BC162" s="53">
        <v>3162.1538461538462</v>
      </c>
      <c r="BD162" s="53">
        <v>0</v>
      </c>
    </row>
    <row r="163" spans="1:56" x14ac:dyDescent="0.25">
      <c r="A163" s="349" t="s">
        <v>4621</v>
      </c>
      <c r="B163" s="349">
        <v>543965</v>
      </c>
      <c r="C163" s="349">
        <v>400006</v>
      </c>
      <c r="D163" t="s">
        <v>268</v>
      </c>
      <c r="F163">
        <v>3023313</v>
      </c>
      <c r="G163" t="s">
        <v>412</v>
      </c>
      <c r="H163">
        <v>11431</v>
      </c>
      <c r="I163">
        <v>21918.080000000002</v>
      </c>
      <c r="J163" s="420">
        <v>18683</v>
      </c>
      <c r="K163" s="53">
        <v>3297</v>
      </c>
      <c r="L163" s="53">
        <v>0</v>
      </c>
      <c r="M163" s="53">
        <v>0</v>
      </c>
      <c r="N163" s="53">
        <v>0</v>
      </c>
      <c r="O163" s="53">
        <v>-6.8799999999999955</v>
      </c>
      <c r="P163" s="53">
        <v>-6.8799999999999955</v>
      </c>
      <c r="Q163" s="53"/>
      <c r="R163" s="53">
        <v>6832.7969230769249</v>
      </c>
      <c r="S163" s="53">
        <v>1686.0061538461541</v>
      </c>
      <c r="T163" s="53">
        <v>1686.0061538461541</v>
      </c>
      <c r="U163" s="53">
        <v>1686.0061538461541</v>
      </c>
      <c r="V163" s="53">
        <v>1686.0061538461541</v>
      </c>
      <c r="W163" s="53">
        <v>1686.0061538461541</v>
      </c>
      <c r="X163" s="53">
        <v>1686.0061538461541</v>
      </c>
      <c r="Y163" s="53">
        <v>1686.0061538461541</v>
      </c>
      <c r="Z163" s="53">
        <f t="shared" si="2"/>
        <v>0</v>
      </c>
      <c r="AA163" s="53" t="s">
        <v>4622</v>
      </c>
      <c r="AB163" s="53">
        <v>18683</v>
      </c>
      <c r="AC163" s="53">
        <v>10116.036923076925</v>
      </c>
      <c r="AD163" s="53">
        <v>1686.0061538461541</v>
      </c>
      <c r="AE163" s="53">
        <v>10116.036923076925</v>
      </c>
      <c r="AF163" s="53">
        <v>0</v>
      </c>
      <c r="AG163" s="8">
        <v>18683</v>
      </c>
      <c r="AH163" s="8">
        <v>3283.24</v>
      </c>
      <c r="AI163" s="8"/>
      <c r="AJ163" s="8">
        <v>-48.159999999999968</v>
      </c>
      <c r="AK163" s="8">
        <v>21918.080000000002</v>
      </c>
      <c r="AL163" s="1">
        <v>-3.637978807091713E-12</v>
      </c>
      <c r="AM163" s="53">
        <v>8518.8030769230791</v>
      </c>
      <c r="AN163" s="1">
        <v>0</v>
      </c>
      <c r="AO163" s="349" t="s">
        <v>48</v>
      </c>
      <c r="AR163" s="53">
        <v>3372.0123076923082</v>
      </c>
      <c r="AS163" s="53">
        <v>1686.0061538461541</v>
      </c>
      <c r="AT163" s="53">
        <v>1686.0061538461541</v>
      </c>
      <c r="AU163" s="53">
        <v>1686.0061538461541</v>
      </c>
      <c r="AV163" s="53">
        <v>1686.0061538461541</v>
      </c>
      <c r="AW163" s="53">
        <v>1686.0061538461541</v>
      </c>
      <c r="AX163" s="53">
        <v>1686.0061538461541</v>
      </c>
      <c r="AY163" s="53">
        <v>1686.0061538461541</v>
      </c>
      <c r="AZ163" s="53">
        <v>1686.0061538461541</v>
      </c>
      <c r="BA163" s="53">
        <v>1686.0061538461541</v>
      </c>
      <c r="BB163" s="53">
        <v>1686.0061538461541</v>
      </c>
      <c r="BC163" s="53">
        <v>1686.0061538461541</v>
      </c>
      <c r="BD163" s="53">
        <v>0</v>
      </c>
    </row>
    <row r="164" spans="1:56" x14ac:dyDescent="0.25">
      <c r="A164" s="349" t="s">
        <v>4623</v>
      </c>
      <c r="B164" s="349">
        <v>543965</v>
      </c>
      <c r="C164" s="349">
        <v>400037</v>
      </c>
      <c r="D164" t="s">
        <v>269</v>
      </c>
      <c r="F164">
        <v>3023507</v>
      </c>
      <c r="G164" t="s">
        <v>412</v>
      </c>
      <c r="H164">
        <v>11431</v>
      </c>
      <c r="I164">
        <v>46787.740000000005</v>
      </c>
      <c r="J164" s="420">
        <v>25241.599999999999</v>
      </c>
      <c r="K164" s="53">
        <v>4454.3999999999996</v>
      </c>
      <c r="L164" s="53">
        <v>0</v>
      </c>
      <c r="M164" s="53">
        <v>0</v>
      </c>
      <c r="N164" s="53">
        <v>0</v>
      </c>
      <c r="O164" s="53">
        <v>1899.09</v>
      </c>
      <c r="P164" s="53">
        <v>1899.09</v>
      </c>
      <c r="Q164" s="53"/>
      <c r="R164" s="53">
        <v>13341.761538461544</v>
      </c>
      <c r="S164" s="53">
        <v>3599.0569230769238</v>
      </c>
      <c r="T164" s="53">
        <v>3599.0569230769238</v>
      </c>
      <c r="U164" s="53">
        <v>3599.0569230769238</v>
      </c>
      <c r="V164" s="53">
        <v>3599.0569230769238</v>
      </c>
      <c r="W164" s="53">
        <v>3599.0569230769238</v>
      </c>
      <c r="X164" s="53">
        <v>3599.0569230769238</v>
      </c>
      <c r="Y164" s="53">
        <v>3599.0569230769238</v>
      </c>
      <c r="Z164" s="53">
        <f t="shared" si="2"/>
        <v>0</v>
      </c>
      <c r="AA164" s="53" t="s">
        <v>4624</v>
      </c>
      <c r="AB164" s="53">
        <v>25241.599999999999</v>
      </c>
      <c r="AC164" s="53">
        <v>21594.341538461544</v>
      </c>
      <c r="AD164" s="53">
        <v>3599.0569230769238</v>
      </c>
      <c r="AE164" s="53">
        <v>21594.341538461544</v>
      </c>
      <c r="AF164" s="53">
        <v>0</v>
      </c>
      <c r="AG164" s="8">
        <v>25241.599999999999</v>
      </c>
      <c r="AH164" s="8">
        <v>8252.58</v>
      </c>
      <c r="AI164" s="8"/>
      <c r="AJ164" s="8">
        <v>13293.57</v>
      </c>
      <c r="AK164" s="8">
        <v>46787.75</v>
      </c>
      <c r="AL164" s="1">
        <v>0</v>
      </c>
      <c r="AM164" s="53">
        <v>16940.818461538467</v>
      </c>
      <c r="AN164" s="1">
        <v>0</v>
      </c>
      <c r="AO164" s="349" t="s">
        <v>48</v>
      </c>
      <c r="AR164" s="53">
        <v>7198.1138461538476</v>
      </c>
      <c r="AS164" s="53">
        <v>3599.0569230769238</v>
      </c>
      <c r="AT164" s="53">
        <v>3599.0569230769238</v>
      </c>
      <c r="AU164" s="53">
        <v>3599.0569230769238</v>
      </c>
      <c r="AV164" s="53">
        <v>3599.0569230769238</v>
      </c>
      <c r="AW164" s="53">
        <v>3599.0569230769238</v>
      </c>
      <c r="AX164" s="53">
        <v>3599.0569230769238</v>
      </c>
      <c r="AY164" s="53">
        <v>3599.0569230769238</v>
      </c>
      <c r="AZ164" s="53">
        <v>3599.0569230769238</v>
      </c>
      <c r="BA164" s="53">
        <v>3599.0569230769238</v>
      </c>
      <c r="BB164" s="53">
        <v>3599.0569230769238</v>
      </c>
      <c r="BC164" s="53">
        <v>3599.0569230769238</v>
      </c>
      <c r="BD164" s="53">
        <v>0</v>
      </c>
    </row>
    <row r="165" spans="1:56" x14ac:dyDescent="0.25">
      <c r="A165" s="349" t="s">
        <v>4625</v>
      </c>
      <c r="B165" s="349">
        <v>543965</v>
      </c>
      <c r="C165" s="349">
        <v>400009</v>
      </c>
      <c r="D165" t="s">
        <v>270</v>
      </c>
      <c r="F165">
        <v>3023506</v>
      </c>
      <c r="G165" t="s">
        <v>412</v>
      </c>
      <c r="H165">
        <v>11431</v>
      </c>
      <c r="I165">
        <v>43539</v>
      </c>
      <c r="J165" s="420">
        <v>48774.7</v>
      </c>
      <c r="K165" s="53">
        <v>8607.2999999999993</v>
      </c>
      <c r="L165" s="53">
        <v>0</v>
      </c>
      <c r="M165" s="53">
        <v>0</v>
      </c>
      <c r="N165" s="53">
        <v>0</v>
      </c>
      <c r="O165" s="53">
        <v>-1538.11</v>
      </c>
      <c r="P165" s="53">
        <v>-1538.11</v>
      </c>
      <c r="Q165" s="53"/>
      <c r="R165" s="53">
        <v>14563.843076923082</v>
      </c>
      <c r="S165" s="53">
        <v>3349.1538461538462</v>
      </c>
      <c r="T165" s="53">
        <v>3349.1538461538462</v>
      </c>
      <c r="U165" s="53">
        <v>3349.1538461538462</v>
      </c>
      <c r="V165" s="53">
        <v>3349.1538461538462</v>
      </c>
      <c r="W165" s="53">
        <v>3349.1538461538462</v>
      </c>
      <c r="X165" s="53">
        <v>3349.1538461538462</v>
      </c>
      <c r="Y165" s="53">
        <v>3349.1538461538462</v>
      </c>
      <c r="Z165" s="53">
        <f t="shared" si="2"/>
        <v>0</v>
      </c>
      <c r="AA165" s="53" t="s">
        <v>4626</v>
      </c>
      <c r="AB165" s="53">
        <v>48774.7</v>
      </c>
      <c r="AC165" s="53">
        <v>20094.923076923078</v>
      </c>
      <c r="AD165" s="53">
        <v>3349.1538461538462</v>
      </c>
      <c r="AE165" s="53">
        <v>20094.923076923078</v>
      </c>
      <c r="AF165" s="53">
        <v>0</v>
      </c>
      <c r="AG165" s="8">
        <v>48774.7</v>
      </c>
      <c r="AH165" s="8">
        <v>5531.08</v>
      </c>
      <c r="AI165" s="8"/>
      <c r="AJ165" s="8">
        <v>-10766.779999999999</v>
      </c>
      <c r="AK165" s="8">
        <v>43539</v>
      </c>
      <c r="AL165" s="1">
        <v>0</v>
      </c>
      <c r="AM165" s="53">
        <v>17912.996923076927</v>
      </c>
      <c r="AN165" s="1">
        <v>0</v>
      </c>
      <c r="AO165" s="349" t="s">
        <v>48</v>
      </c>
      <c r="AR165" s="53">
        <v>6698.3076923076924</v>
      </c>
      <c r="AS165" s="53">
        <v>3349.1538461538462</v>
      </c>
      <c r="AT165" s="53">
        <v>3349.1538461538462</v>
      </c>
      <c r="AU165" s="53">
        <v>3349.1538461538462</v>
      </c>
      <c r="AV165" s="53">
        <v>3349.1538461538462</v>
      </c>
      <c r="AW165" s="53">
        <v>3349.1538461538462</v>
      </c>
      <c r="AX165" s="53">
        <v>3349.1538461538462</v>
      </c>
      <c r="AY165" s="53">
        <v>3349.1538461538462</v>
      </c>
      <c r="AZ165" s="53">
        <v>3349.1538461538462</v>
      </c>
      <c r="BA165" s="53">
        <v>3349.1538461538462</v>
      </c>
      <c r="BB165" s="53">
        <v>3349.1538461538462</v>
      </c>
      <c r="BC165" s="53">
        <v>3349.1538461538462</v>
      </c>
      <c r="BD165" s="53">
        <v>0</v>
      </c>
    </row>
    <row r="166" spans="1:56" x14ac:dyDescent="0.25">
      <c r="A166" s="349" t="s">
        <v>4627</v>
      </c>
      <c r="B166" s="349">
        <v>543965</v>
      </c>
      <c r="C166" s="349">
        <v>400013</v>
      </c>
      <c r="D166" t="s">
        <v>119</v>
      </c>
      <c r="F166">
        <v>3025407</v>
      </c>
      <c r="G166" t="s">
        <v>412</v>
      </c>
      <c r="H166">
        <v>11435</v>
      </c>
      <c r="I166">
        <v>142451</v>
      </c>
      <c r="J166" s="420">
        <v>0</v>
      </c>
      <c r="K166" s="53">
        <v>0</v>
      </c>
      <c r="L166" s="53">
        <v>21915.53</v>
      </c>
      <c r="M166" s="53">
        <v>10957.77</v>
      </c>
      <c r="N166" s="53">
        <v>10957.77</v>
      </c>
      <c r="O166" s="53">
        <v>10957.77</v>
      </c>
      <c r="P166" s="53">
        <v>10957.77</v>
      </c>
      <c r="Q166" s="53"/>
      <c r="R166" s="53">
        <v>5.3846153787162621E-3</v>
      </c>
      <c r="S166" s="53">
        <v>10957.76923076923</v>
      </c>
      <c r="T166" s="53">
        <v>10957.76923076923</v>
      </c>
      <c r="U166" s="53">
        <v>10957.76923076923</v>
      </c>
      <c r="V166" s="53">
        <v>10957.76923076923</v>
      </c>
      <c r="W166" s="53">
        <v>10957.76923076923</v>
      </c>
      <c r="X166" s="53">
        <v>10957.76923076923</v>
      </c>
      <c r="Y166" s="53">
        <v>10957.76923076923</v>
      </c>
      <c r="Z166" s="53">
        <f t="shared" si="2"/>
        <v>0</v>
      </c>
      <c r="AA166" s="53" t="s">
        <v>4628</v>
      </c>
      <c r="AB166" s="53">
        <v>0</v>
      </c>
      <c r="AC166" s="53">
        <v>65746.61538461539</v>
      </c>
      <c r="AD166" s="53">
        <v>10957.76923076923</v>
      </c>
      <c r="AE166" s="53">
        <v>65746.61538461539</v>
      </c>
      <c r="AF166" s="53">
        <v>0</v>
      </c>
      <c r="AG166" s="8">
        <v>0</v>
      </c>
      <c r="AH166" s="8">
        <v>65746.610000000015</v>
      </c>
      <c r="AI166" s="8"/>
      <c r="AJ166" s="8">
        <v>76704.390000000014</v>
      </c>
      <c r="AK166" s="8">
        <v>142451</v>
      </c>
      <c r="AL166" s="1">
        <v>2.9103830456733704E-11</v>
      </c>
      <c r="AM166" s="53">
        <v>10957.774615384609</v>
      </c>
      <c r="AN166" s="1">
        <v>0</v>
      </c>
      <c r="AO166" s="349" t="s">
        <v>106</v>
      </c>
      <c r="AR166" s="53">
        <v>21915.538461538461</v>
      </c>
      <c r="AS166" s="53">
        <v>10957.76923076923</v>
      </c>
      <c r="AT166" s="53">
        <v>10957.76923076923</v>
      </c>
      <c r="AU166" s="53">
        <v>10957.76923076923</v>
      </c>
      <c r="AV166" s="53">
        <v>10957.76923076923</v>
      </c>
      <c r="AW166" s="53">
        <v>10957.76923076923</v>
      </c>
      <c r="AX166" s="53">
        <v>10957.76923076923</v>
      </c>
      <c r="AY166" s="53">
        <v>10957.76923076923</v>
      </c>
      <c r="AZ166" s="53">
        <v>10957.76923076923</v>
      </c>
      <c r="BA166" s="53">
        <v>10957.76923076923</v>
      </c>
      <c r="BB166" s="53">
        <v>10957.76923076923</v>
      </c>
      <c r="BC166" s="53">
        <v>10957.76923076923</v>
      </c>
      <c r="BD166" s="53">
        <v>0</v>
      </c>
    </row>
    <row r="167" spans="1:56" x14ac:dyDescent="0.25">
      <c r="A167" s="349" t="s">
        <v>4629</v>
      </c>
      <c r="B167" s="349">
        <v>516500</v>
      </c>
      <c r="C167" s="349">
        <v>157542</v>
      </c>
      <c r="D167" t="s">
        <v>271</v>
      </c>
      <c r="E167" s="349" t="s">
        <v>79</v>
      </c>
      <c r="F167">
        <v>3022051</v>
      </c>
      <c r="G167" t="s">
        <v>4315</v>
      </c>
      <c r="H167">
        <v>11422</v>
      </c>
      <c r="I167">
        <v>161425</v>
      </c>
      <c r="J167" s="420">
        <v>0</v>
      </c>
      <c r="K167" s="53">
        <v>0</v>
      </c>
      <c r="L167" s="53">
        <v>12749</v>
      </c>
      <c r="M167" s="53">
        <v>12749</v>
      </c>
      <c r="N167" s="53">
        <v>12749</v>
      </c>
      <c r="O167" s="53">
        <v>13686.45</v>
      </c>
      <c r="P167" s="53">
        <v>13686.45</v>
      </c>
      <c r="Q167" s="53"/>
      <c r="R167" s="53"/>
      <c r="S167" s="53">
        <v>15092.599999999991</v>
      </c>
      <c r="T167" s="53">
        <v>13452.083333333332</v>
      </c>
      <c r="U167" s="53">
        <v>13452.083333333332</v>
      </c>
      <c r="V167" s="53">
        <v>13452.083333333332</v>
      </c>
      <c r="W167" s="53">
        <v>13452.083333333332</v>
      </c>
      <c r="X167" s="53">
        <v>13452.083333333332</v>
      </c>
      <c r="Y167" s="53">
        <v>13452.083333333332</v>
      </c>
      <c r="Z167" s="53">
        <f t="shared" si="2"/>
        <v>0</v>
      </c>
      <c r="AA167" s="53" t="s">
        <v>4630</v>
      </c>
      <c r="AB167" s="53">
        <v>0</v>
      </c>
      <c r="AC167" s="53">
        <v>67260.416666666657</v>
      </c>
      <c r="AD167" s="53">
        <v>13452.083333333332</v>
      </c>
      <c r="AE167" s="53">
        <v>80712.499999999985</v>
      </c>
      <c r="AF167" s="53">
        <v>0</v>
      </c>
      <c r="AG167" s="8">
        <v>0</v>
      </c>
      <c r="AH167" s="8">
        <v>65619.899999999994</v>
      </c>
      <c r="AI167" s="8"/>
      <c r="AJ167" s="8">
        <v>95805.099999999991</v>
      </c>
      <c r="AK167" s="8">
        <v>161425</v>
      </c>
      <c r="AL167" s="1">
        <v>0</v>
      </c>
      <c r="AM167" s="53">
        <v>15092.599999999991</v>
      </c>
      <c r="AN167" s="1">
        <v>0</v>
      </c>
      <c r="AO167" s="349" t="s">
        <v>79</v>
      </c>
      <c r="AR167" s="53">
        <v>13452.083333333332</v>
      </c>
      <c r="AS167" s="53">
        <v>13452.083333333332</v>
      </c>
      <c r="AT167" s="53">
        <v>13452.083333333332</v>
      </c>
      <c r="AU167" s="53">
        <v>13452.083333333332</v>
      </c>
      <c r="AV167" s="53">
        <v>13452.083333333332</v>
      </c>
      <c r="AW167" s="53">
        <v>13452.083333333332</v>
      </c>
      <c r="AX167" s="53">
        <v>13452.083333333332</v>
      </c>
      <c r="AY167" s="53">
        <v>13452.083333333332</v>
      </c>
      <c r="AZ167" s="53">
        <v>13452.083333333332</v>
      </c>
      <c r="BA167" s="53">
        <v>13452.083333333332</v>
      </c>
      <c r="BB167" s="53">
        <v>13452.083333333332</v>
      </c>
      <c r="BC167" s="53">
        <v>13452.083333333332</v>
      </c>
      <c r="BD167" s="53">
        <v>0</v>
      </c>
    </row>
    <row r="168" spans="1:56" x14ac:dyDescent="0.25">
      <c r="A168" s="349" t="s">
        <v>4631</v>
      </c>
      <c r="B168" s="349">
        <v>516500</v>
      </c>
      <c r="C168" s="349">
        <v>157542</v>
      </c>
      <c r="D168" t="s">
        <v>271</v>
      </c>
      <c r="E168" s="349" t="s">
        <v>79</v>
      </c>
      <c r="F168">
        <v>3022051</v>
      </c>
      <c r="G168" t="s">
        <v>412</v>
      </c>
      <c r="H168">
        <v>11443</v>
      </c>
      <c r="I168">
        <v>95601.08</v>
      </c>
      <c r="J168" s="420">
        <v>0</v>
      </c>
      <c r="K168" s="53">
        <v>0</v>
      </c>
      <c r="L168" s="53">
        <v>6138</v>
      </c>
      <c r="M168" s="53">
        <v>6138</v>
      </c>
      <c r="N168" s="53">
        <v>6138</v>
      </c>
      <c r="O168" s="53">
        <v>8576.34</v>
      </c>
      <c r="P168" s="53">
        <v>8576.34</v>
      </c>
      <c r="Q168" s="53"/>
      <c r="R168" s="53"/>
      <c r="S168" s="53">
        <v>12233.86</v>
      </c>
      <c r="T168" s="53">
        <v>7966.7566666666662</v>
      </c>
      <c r="U168" s="53">
        <v>7966.7566666666662</v>
      </c>
      <c r="V168" s="53">
        <v>7966.7566666666662</v>
      </c>
      <c r="W168" s="53">
        <v>7966.7566666666662</v>
      </c>
      <c r="X168" s="53">
        <v>7966.7566666666662</v>
      </c>
      <c r="Y168" s="53">
        <v>7966.7566666666662</v>
      </c>
      <c r="Z168" s="53">
        <f t="shared" si="2"/>
        <v>0</v>
      </c>
      <c r="AA168" s="53" t="s">
        <v>4632</v>
      </c>
      <c r="AB168" s="53">
        <v>0</v>
      </c>
      <c r="AC168" s="53">
        <v>39833.783333333333</v>
      </c>
      <c r="AD168" s="53">
        <v>7966.7566666666662</v>
      </c>
      <c r="AE168" s="53">
        <v>47800.54</v>
      </c>
      <c r="AF168" s="53">
        <v>0</v>
      </c>
      <c r="AG168" s="8">
        <v>0</v>
      </c>
      <c r="AH168" s="8">
        <v>35566.68</v>
      </c>
      <c r="AI168" s="8"/>
      <c r="AJ168" s="8">
        <v>60034.399999999994</v>
      </c>
      <c r="AK168" s="8">
        <v>95601.08</v>
      </c>
      <c r="AL168" s="1">
        <v>-1.4551915228366852E-11</v>
      </c>
      <c r="AM168" s="53">
        <v>12233.86</v>
      </c>
      <c r="AN168" s="1">
        <v>0</v>
      </c>
      <c r="AO168" s="349" t="s">
        <v>79</v>
      </c>
      <c r="AR168" s="53">
        <v>7966.7566666666662</v>
      </c>
      <c r="AS168" s="53">
        <v>7966.7566666666662</v>
      </c>
      <c r="AT168" s="53">
        <v>7966.7566666666662</v>
      </c>
      <c r="AU168" s="53">
        <v>7966.7566666666662</v>
      </c>
      <c r="AV168" s="53">
        <v>7966.7566666666662</v>
      </c>
      <c r="AW168" s="53">
        <v>7966.7566666666662</v>
      </c>
      <c r="AX168" s="53">
        <v>7966.7566666666662</v>
      </c>
      <c r="AY168" s="53">
        <v>7966.7566666666662</v>
      </c>
      <c r="AZ168" s="53">
        <v>7966.7566666666662</v>
      </c>
      <c r="BA168" s="53">
        <v>7966.7566666666662</v>
      </c>
      <c r="BB168" s="53">
        <v>7966.7566666666662</v>
      </c>
      <c r="BC168" s="53">
        <v>7966.7566666666662</v>
      </c>
      <c r="BD168" s="53">
        <v>0</v>
      </c>
    </row>
    <row r="169" spans="1:56" x14ac:dyDescent="0.25">
      <c r="A169" s="349" t="s">
        <v>4633</v>
      </c>
      <c r="B169" s="349">
        <v>543965</v>
      </c>
      <c r="C169" s="349">
        <v>400038</v>
      </c>
      <c r="D169" t="s">
        <v>272</v>
      </c>
      <c r="F169">
        <v>3022070</v>
      </c>
      <c r="G169" t="s">
        <v>412</v>
      </c>
      <c r="H169">
        <v>11431</v>
      </c>
      <c r="I169">
        <v>76541.38</v>
      </c>
      <c r="J169" s="420">
        <v>0</v>
      </c>
      <c r="K169" s="53">
        <v>0</v>
      </c>
      <c r="L169" s="53">
        <v>13022.61</v>
      </c>
      <c r="M169" s="53">
        <v>6511.31</v>
      </c>
      <c r="N169" s="53">
        <v>6511.31</v>
      </c>
      <c r="O169" s="53">
        <v>5610.69</v>
      </c>
      <c r="P169" s="53">
        <v>5610.69</v>
      </c>
      <c r="Q169" s="53"/>
      <c r="R169" s="53">
        <v>-1939.8192307692289</v>
      </c>
      <c r="S169" s="53">
        <v>5887.7984615384621</v>
      </c>
      <c r="T169" s="53">
        <v>5887.7984615384621</v>
      </c>
      <c r="U169" s="53">
        <v>5887.7984615384621</v>
      </c>
      <c r="V169" s="53">
        <v>5887.7984615384621</v>
      </c>
      <c r="W169" s="53">
        <v>5887.7984615384621</v>
      </c>
      <c r="X169" s="53">
        <v>5887.7984615384621</v>
      </c>
      <c r="Y169" s="53">
        <v>5887.7984615384621</v>
      </c>
      <c r="Z169" s="53">
        <f t="shared" si="2"/>
        <v>0</v>
      </c>
      <c r="AA169" s="53" t="s">
        <v>4634</v>
      </c>
      <c r="AB169" s="53">
        <v>0</v>
      </c>
      <c r="AC169" s="53">
        <v>35326.790769230771</v>
      </c>
      <c r="AD169" s="53">
        <v>5887.7984615384621</v>
      </c>
      <c r="AE169" s="53">
        <v>35326.790769230771</v>
      </c>
      <c r="AF169" s="53">
        <v>0</v>
      </c>
      <c r="AG169" s="8">
        <v>0</v>
      </c>
      <c r="AH169" s="8">
        <v>37266.61</v>
      </c>
      <c r="AI169" s="8"/>
      <c r="AJ169" s="8">
        <v>39274.769999999997</v>
      </c>
      <c r="AK169" s="8">
        <v>76541.38</v>
      </c>
      <c r="AL169" s="1">
        <v>0</v>
      </c>
      <c r="AM169" s="53">
        <v>3947.9792307692333</v>
      </c>
      <c r="AN169" s="1">
        <v>0</v>
      </c>
      <c r="AO169" s="349" t="s">
        <v>75</v>
      </c>
      <c r="AR169" s="53">
        <v>11775.596923076924</v>
      </c>
      <c r="AS169" s="53">
        <v>5887.7984615384621</v>
      </c>
      <c r="AT169" s="53">
        <v>5887.7984615384621</v>
      </c>
      <c r="AU169" s="53">
        <v>5887.7984615384621</v>
      </c>
      <c r="AV169" s="53">
        <v>5887.7984615384621</v>
      </c>
      <c r="AW169" s="53">
        <v>5887.7984615384621</v>
      </c>
      <c r="AX169" s="53">
        <v>5887.7984615384621</v>
      </c>
      <c r="AY169" s="53">
        <v>5887.7984615384621</v>
      </c>
      <c r="AZ169" s="53">
        <v>5887.7984615384621</v>
      </c>
      <c r="BA169" s="53">
        <v>5887.7984615384621</v>
      </c>
      <c r="BB169" s="53">
        <v>5887.7984615384621</v>
      </c>
      <c r="BC169" s="53">
        <v>5887.7984615384621</v>
      </c>
      <c r="BD169" s="53">
        <v>0</v>
      </c>
    </row>
    <row r="170" spans="1:56" x14ac:dyDescent="0.25">
      <c r="A170" s="349" t="s">
        <v>4633</v>
      </c>
      <c r="B170" s="349">
        <v>543965</v>
      </c>
      <c r="C170" s="349">
        <v>400038</v>
      </c>
      <c r="D170" t="s">
        <v>272</v>
      </c>
      <c r="F170">
        <v>3022070</v>
      </c>
      <c r="G170" t="s">
        <v>412</v>
      </c>
      <c r="H170">
        <v>11436</v>
      </c>
      <c r="I170">
        <v>2553.13</v>
      </c>
      <c r="J170" s="420">
        <v>0</v>
      </c>
      <c r="K170" s="53">
        <v>0</v>
      </c>
      <c r="L170" s="53">
        <v>0</v>
      </c>
      <c r="M170" s="53">
        <v>0</v>
      </c>
      <c r="N170" s="53">
        <v>0</v>
      </c>
      <c r="O170" s="53">
        <v>283.68</v>
      </c>
      <c r="P170" s="53">
        <v>283.68</v>
      </c>
      <c r="Q170" s="53"/>
      <c r="R170" s="53">
        <v>611.00769230769265</v>
      </c>
      <c r="S170" s="53">
        <v>196.39461538461541</v>
      </c>
      <c r="T170" s="53">
        <v>196.39461538461541</v>
      </c>
      <c r="U170" s="53">
        <v>196.39461538461541</v>
      </c>
      <c r="V170" s="53">
        <v>196.39461538461541</v>
      </c>
      <c r="W170" s="53">
        <v>196.39461538461541</v>
      </c>
      <c r="X170" s="53">
        <v>196.39461538461541</v>
      </c>
      <c r="Y170" s="53">
        <v>196.39461538461541</v>
      </c>
      <c r="Z170" s="53">
        <f t="shared" si="2"/>
        <v>0</v>
      </c>
      <c r="AA170" s="53" t="s">
        <v>4635</v>
      </c>
      <c r="AB170" s="53">
        <v>0</v>
      </c>
      <c r="AC170" s="53">
        <v>1178.3676923076926</v>
      </c>
      <c r="AD170" s="53">
        <v>196.39461538461541</v>
      </c>
      <c r="AE170" s="53">
        <v>1178.3676923076926</v>
      </c>
      <c r="AF170" s="53">
        <v>0</v>
      </c>
      <c r="AG170" s="8">
        <v>0</v>
      </c>
      <c r="AH170" s="8">
        <v>567.36</v>
      </c>
      <c r="AI170" s="8"/>
      <c r="AJ170" s="8">
        <v>1985.7700000000002</v>
      </c>
      <c r="AK170" s="8">
        <v>2553.13</v>
      </c>
      <c r="AL170" s="1">
        <v>0</v>
      </c>
      <c r="AM170" s="53">
        <v>807.402307692308</v>
      </c>
      <c r="AN170" s="1">
        <v>0</v>
      </c>
      <c r="AO170" s="349" t="s">
        <v>75</v>
      </c>
      <c r="AR170" s="53">
        <v>392.78923076923081</v>
      </c>
      <c r="AS170" s="53">
        <v>196.39461538461541</v>
      </c>
      <c r="AT170" s="53">
        <v>196.39461538461541</v>
      </c>
      <c r="AU170" s="53">
        <v>196.39461538461541</v>
      </c>
      <c r="AV170" s="53">
        <v>196.39461538461541</v>
      </c>
      <c r="AW170" s="53">
        <v>196.39461538461541</v>
      </c>
      <c r="AX170" s="53">
        <v>196.39461538461541</v>
      </c>
      <c r="AY170" s="53">
        <v>196.39461538461541</v>
      </c>
      <c r="AZ170" s="53">
        <v>196.39461538461541</v>
      </c>
      <c r="BA170" s="53">
        <v>196.39461538461541</v>
      </c>
      <c r="BB170" s="53">
        <v>196.39461538461541</v>
      </c>
      <c r="BC170" s="53">
        <v>196.39461538461541</v>
      </c>
      <c r="BD170" s="53">
        <v>0</v>
      </c>
    </row>
    <row r="171" spans="1:56" x14ac:dyDescent="0.25">
      <c r="A171" s="349" t="s">
        <v>4636</v>
      </c>
      <c r="B171" s="349">
        <v>543965</v>
      </c>
      <c r="C171" s="349">
        <v>400038</v>
      </c>
      <c r="D171" t="s">
        <v>272</v>
      </c>
      <c r="F171">
        <v>3022070</v>
      </c>
      <c r="G171" t="s">
        <v>4314</v>
      </c>
      <c r="H171">
        <v>10265</v>
      </c>
      <c r="I171">
        <v>1305.3571428571431</v>
      </c>
      <c r="J171" s="420">
        <v>0</v>
      </c>
      <c r="K171" s="53">
        <v>0</v>
      </c>
      <c r="L171" s="53">
        <v>0</v>
      </c>
      <c r="M171" s="53">
        <v>0</v>
      </c>
      <c r="N171" s="53">
        <v>0</v>
      </c>
      <c r="O171" s="53">
        <v>145.04</v>
      </c>
      <c r="P171" s="53">
        <v>145.04</v>
      </c>
      <c r="Q171" s="53"/>
      <c r="R171" s="53">
        <v>312.39252747252766</v>
      </c>
      <c r="S171" s="53">
        <v>100.41208791208794</v>
      </c>
      <c r="T171" s="53">
        <v>100.41208791208794</v>
      </c>
      <c r="U171" s="53">
        <v>100.41208791208794</v>
      </c>
      <c r="V171" s="53">
        <v>100.41208791208794</v>
      </c>
      <c r="W171" s="53">
        <v>100.41208791208794</v>
      </c>
      <c r="X171" s="53">
        <v>100.41208791208794</v>
      </c>
      <c r="Y171" s="53">
        <v>100.41208791208794</v>
      </c>
      <c r="Z171" s="53">
        <f t="shared" si="2"/>
        <v>0</v>
      </c>
      <c r="AA171" s="53" t="s">
        <v>4637</v>
      </c>
      <c r="AB171" s="53">
        <v>0</v>
      </c>
      <c r="AC171" s="53">
        <v>602.47252747252764</v>
      </c>
      <c r="AD171" s="53">
        <v>100.41208791208794</v>
      </c>
      <c r="AE171" s="53">
        <v>602.47252747252764</v>
      </c>
      <c r="AF171" s="53">
        <v>0</v>
      </c>
      <c r="AG171" s="8">
        <v>0</v>
      </c>
      <c r="AH171" s="8">
        <v>290.08</v>
      </c>
      <c r="AI171" s="8"/>
      <c r="AJ171" s="8">
        <v>1015.2799999999999</v>
      </c>
      <c r="AK171" s="8">
        <v>1305.3599999999999</v>
      </c>
      <c r="AL171" s="1">
        <v>0</v>
      </c>
      <c r="AM171" s="53">
        <v>412.8046153846156</v>
      </c>
      <c r="AN171" s="1">
        <v>0</v>
      </c>
      <c r="AO171" s="349" t="s">
        <v>75</v>
      </c>
      <c r="AR171" s="53">
        <v>200.82417582417588</v>
      </c>
      <c r="AS171" s="53">
        <v>100.41208791208794</v>
      </c>
      <c r="AT171" s="53">
        <v>100.41208791208794</v>
      </c>
      <c r="AU171" s="53">
        <v>100.41208791208794</v>
      </c>
      <c r="AV171" s="53">
        <v>100.41208791208794</v>
      </c>
      <c r="AW171" s="53">
        <v>100.41208791208794</v>
      </c>
      <c r="AX171" s="53">
        <v>100.41208791208794</v>
      </c>
      <c r="AY171" s="53">
        <v>100.41208791208794</v>
      </c>
      <c r="AZ171" s="53">
        <v>100.41208791208794</v>
      </c>
      <c r="BA171" s="53">
        <v>100.41208791208794</v>
      </c>
      <c r="BB171" s="53">
        <v>100.41208791208794</v>
      </c>
      <c r="BC171" s="53">
        <v>100.41208791208794</v>
      </c>
      <c r="BD171" s="53">
        <v>0</v>
      </c>
    </row>
    <row r="172" spans="1:56" x14ac:dyDescent="0.25">
      <c r="A172" s="349" t="s">
        <v>4638</v>
      </c>
      <c r="B172" s="349">
        <v>516500</v>
      </c>
      <c r="C172" s="349">
        <v>144388</v>
      </c>
      <c r="D172" t="s">
        <v>120</v>
      </c>
      <c r="E172" s="349" t="s">
        <v>79</v>
      </c>
      <c r="F172">
        <v>3024010</v>
      </c>
      <c r="G172" t="s">
        <v>412</v>
      </c>
      <c r="H172">
        <v>11442</v>
      </c>
      <c r="I172">
        <v>149626.57999999999</v>
      </c>
      <c r="J172" s="420">
        <v>0</v>
      </c>
      <c r="K172" s="53">
        <v>0</v>
      </c>
      <c r="L172" s="53">
        <v>13429.59</v>
      </c>
      <c r="M172" s="53">
        <v>13429.59</v>
      </c>
      <c r="N172" s="53">
        <v>13429.59</v>
      </c>
      <c r="O172" s="53">
        <v>12148.66</v>
      </c>
      <c r="P172" s="53">
        <v>12148.66</v>
      </c>
      <c r="Q172" s="53"/>
      <c r="R172" s="53"/>
      <c r="S172" s="53">
        <v>10227.199999999983</v>
      </c>
      <c r="T172" s="53">
        <v>12468.881666666664</v>
      </c>
      <c r="U172" s="53">
        <v>12468.881666666664</v>
      </c>
      <c r="V172" s="53">
        <v>12468.881666666664</v>
      </c>
      <c r="W172" s="53">
        <v>12468.881666666664</v>
      </c>
      <c r="X172" s="53">
        <v>12468.881666666664</v>
      </c>
      <c r="Y172" s="53">
        <v>12468.881666666664</v>
      </c>
      <c r="Z172" s="53">
        <f t="shared" si="2"/>
        <v>0</v>
      </c>
      <c r="AA172" s="53" t="s">
        <v>4639</v>
      </c>
      <c r="AB172" s="53">
        <v>0</v>
      </c>
      <c r="AC172" s="53">
        <v>62344.408333333326</v>
      </c>
      <c r="AD172" s="53">
        <v>12468.881666666664</v>
      </c>
      <c r="AE172" s="53">
        <v>74813.289999999994</v>
      </c>
      <c r="AF172" s="53">
        <v>0</v>
      </c>
      <c r="AG172" s="8">
        <v>0</v>
      </c>
      <c r="AH172" s="8">
        <v>64586.090000000011</v>
      </c>
      <c r="AI172" s="8"/>
      <c r="AJ172" s="8">
        <v>85040.49</v>
      </c>
      <c r="AK172" s="8">
        <v>149626.58000000002</v>
      </c>
      <c r="AL172" s="1">
        <v>0</v>
      </c>
      <c r="AM172" s="53">
        <v>10227.199999999983</v>
      </c>
      <c r="AN172" s="1">
        <v>0</v>
      </c>
      <c r="AO172" s="349" t="s">
        <v>79</v>
      </c>
      <c r="AR172" s="53">
        <v>12468.881666666664</v>
      </c>
      <c r="AS172" s="53">
        <v>12468.881666666664</v>
      </c>
      <c r="AT172" s="53">
        <v>12468.881666666664</v>
      </c>
      <c r="AU172" s="53">
        <v>12468.881666666664</v>
      </c>
      <c r="AV172" s="53">
        <v>12468.881666666664</v>
      </c>
      <c r="AW172" s="53">
        <v>12468.881666666664</v>
      </c>
      <c r="AX172" s="53">
        <v>12468.881666666664</v>
      </c>
      <c r="AY172" s="53">
        <v>12468.881666666664</v>
      </c>
      <c r="AZ172" s="53">
        <v>12468.881666666664</v>
      </c>
      <c r="BA172" s="53">
        <v>12468.881666666664</v>
      </c>
      <c r="BB172" s="53">
        <v>12468.881666666664</v>
      </c>
      <c r="BC172" s="53">
        <v>12468.881666666664</v>
      </c>
      <c r="BD172" s="53">
        <v>0</v>
      </c>
    </row>
    <row r="173" spans="1:56" x14ac:dyDescent="0.25">
      <c r="A173" s="349" t="s">
        <v>4640</v>
      </c>
      <c r="B173" s="349">
        <v>543965</v>
      </c>
      <c r="C173" s="349">
        <v>400100</v>
      </c>
      <c r="D173" t="s">
        <v>273</v>
      </c>
      <c r="F173">
        <v>3023316</v>
      </c>
      <c r="G173" t="s">
        <v>412</v>
      </c>
      <c r="H173">
        <v>11431</v>
      </c>
      <c r="I173">
        <v>10570</v>
      </c>
      <c r="J173" s="420">
        <v>8984.5</v>
      </c>
      <c r="K173" s="53">
        <v>1585.5</v>
      </c>
      <c r="L173" s="53">
        <v>0</v>
      </c>
      <c r="M173" s="53">
        <v>0</v>
      </c>
      <c r="N173" s="53">
        <v>0</v>
      </c>
      <c r="O173" s="53">
        <v>0</v>
      </c>
      <c r="P173" s="53">
        <v>0</v>
      </c>
      <c r="Q173" s="53"/>
      <c r="R173" s="53">
        <v>3292.9615384615381</v>
      </c>
      <c r="S173" s="53">
        <v>813.07692307692309</v>
      </c>
      <c r="T173" s="53">
        <v>813.07692307692309</v>
      </c>
      <c r="U173" s="53">
        <v>813.07692307692309</v>
      </c>
      <c r="V173" s="53">
        <v>813.07692307692309</v>
      </c>
      <c r="W173" s="53">
        <v>813.07692307692309</v>
      </c>
      <c r="X173" s="53">
        <v>813.07692307692309</v>
      </c>
      <c r="Y173" s="53">
        <v>813.07692307692309</v>
      </c>
      <c r="Z173" s="53">
        <f t="shared" si="2"/>
        <v>0</v>
      </c>
      <c r="AA173" s="53" t="s">
        <v>4641</v>
      </c>
      <c r="AB173" s="53">
        <v>8984.5</v>
      </c>
      <c r="AC173" s="53">
        <v>4878.4615384615381</v>
      </c>
      <c r="AD173" s="53">
        <v>813.07692307692309</v>
      </c>
      <c r="AE173" s="53">
        <v>4878.4615384615381</v>
      </c>
      <c r="AF173" s="53">
        <v>0</v>
      </c>
      <c r="AG173" s="8">
        <v>8984.5</v>
      </c>
      <c r="AH173" s="8">
        <v>1585.5</v>
      </c>
      <c r="AI173" s="8"/>
      <c r="AJ173" s="8">
        <v>0</v>
      </c>
      <c r="AK173" s="8">
        <v>10570</v>
      </c>
      <c r="AL173" s="1">
        <v>0</v>
      </c>
      <c r="AM173" s="53">
        <v>4106.038461538461</v>
      </c>
      <c r="AN173" s="1">
        <v>0</v>
      </c>
      <c r="AO173" s="349" t="s">
        <v>48</v>
      </c>
      <c r="AR173" s="53">
        <v>1626.1538461538462</v>
      </c>
      <c r="AS173" s="53">
        <v>813.07692307692309</v>
      </c>
      <c r="AT173" s="53">
        <v>813.07692307692309</v>
      </c>
      <c r="AU173" s="53">
        <v>813.07692307692309</v>
      </c>
      <c r="AV173" s="53">
        <v>813.07692307692309</v>
      </c>
      <c r="AW173" s="53">
        <v>813.07692307692309</v>
      </c>
      <c r="AX173" s="53">
        <v>813.07692307692309</v>
      </c>
      <c r="AY173" s="53">
        <v>813.07692307692309</v>
      </c>
      <c r="AZ173" s="53">
        <v>813.07692307692309</v>
      </c>
      <c r="BA173" s="53">
        <v>813.07692307692309</v>
      </c>
      <c r="BB173" s="53">
        <v>813.07692307692309</v>
      </c>
      <c r="BC173" s="53">
        <v>813.07692307692309</v>
      </c>
      <c r="BD173" s="53">
        <v>0</v>
      </c>
    </row>
    <row r="174" spans="1:56" x14ac:dyDescent="0.25">
      <c r="A174" s="349" t="s">
        <v>4642</v>
      </c>
      <c r="B174" s="349">
        <v>543965</v>
      </c>
      <c r="C174" s="349">
        <v>400101</v>
      </c>
      <c r="D174" t="s">
        <v>274</v>
      </c>
      <c r="F174">
        <v>3022055</v>
      </c>
      <c r="G174" t="s">
        <v>412</v>
      </c>
      <c r="H174">
        <v>11431</v>
      </c>
      <c r="I174">
        <v>45712.91</v>
      </c>
      <c r="J174" s="420">
        <v>44282.45</v>
      </c>
      <c r="K174" s="53">
        <v>7814.5499999999993</v>
      </c>
      <c r="L174" s="53">
        <v>0</v>
      </c>
      <c r="M174" s="53">
        <v>0</v>
      </c>
      <c r="N174" s="53">
        <v>0</v>
      </c>
      <c r="O174" s="53">
        <v>-709.33999999999992</v>
      </c>
      <c r="P174" s="53">
        <v>-709.33999999999992</v>
      </c>
      <c r="Q174" s="53"/>
      <c r="R174" s="53">
        <v>14702.396153846164</v>
      </c>
      <c r="S174" s="53">
        <v>3516.377692307693</v>
      </c>
      <c r="T174" s="53">
        <v>3516.377692307693</v>
      </c>
      <c r="U174" s="53">
        <v>3516.377692307693</v>
      </c>
      <c r="V174" s="53">
        <v>3516.377692307693</v>
      </c>
      <c r="W174" s="53">
        <v>3516.377692307693</v>
      </c>
      <c r="X174" s="53">
        <v>3516.377692307693</v>
      </c>
      <c r="Y174" s="53">
        <v>3516.377692307693</v>
      </c>
      <c r="Z174" s="53">
        <f t="shared" si="2"/>
        <v>0</v>
      </c>
      <c r="AA174" s="53" t="s">
        <v>4643</v>
      </c>
      <c r="AB174" s="53">
        <v>44282.45</v>
      </c>
      <c r="AC174" s="53">
        <v>21098.266153846162</v>
      </c>
      <c r="AD174" s="53">
        <v>3516.377692307693</v>
      </c>
      <c r="AE174" s="53">
        <v>21098.266153846162</v>
      </c>
      <c r="AF174" s="53">
        <v>0</v>
      </c>
      <c r="AG174" s="8">
        <v>44282.45</v>
      </c>
      <c r="AH174" s="8">
        <v>6395.869999999999</v>
      </c>
      <c r="AI174" s="8"/>
      <c r="AJ174" s="8">
        <v>-4965.3999999999996</v>
      </c>
      <c r="AK174" s="8">
        <v>45712.92</v>
      </c>
      <c r="AL174" s="1">
        <v>-7.2759576141834259E-12</v>
      </c>
      <c r="AM174" s="53">
        <v>18218.773846153857</v>
      </c>
      <c r="AN174" s="1">
        <v>0</v>
      </c>
      <c r="AO174" s="349" t="s">
        <v>48</v>
      </c>
      <c r="AR174" s="53">
        <v>7032.755384615386</v>
      </c>
      <c r="AS174" s="53">
        <v>3516.377692307693</v>
      </c>
      <c r="AT174" s="53">
        <v>3516.377692307693</v>
      </c>
      <c r="AU174" s="53">
        <v>3516.377692307693</v>
      </c>
      <c r="AV174" s="53">
        <v>3516.377692307693</v>
      </c>
      <c r="AW174" s="53">
        <v>3516.377692307693</v>
      </c>
      <c r="AX174" s="53">
        <v>3516.377692307693</v>
      </c>
      <c r="AY174" s="53">
        <v>3516.377692307693</v>
      </c>
      <c r="AZ174" s="53">
        <v>3516.377692307693</v>
      </c>
      <c r="BA174" s="53">
        <v>3516.377692307693</v>
      </c>
      <c r="BB174" s="53">
        <v>3516.377692307693</v>
      </c>
      <c r="BC174" s="53">
        <v>3516.377692307693</v>
      </c>
      <c r="BD174" s="53">
        <v>0</v>
      </c>
    </row>
    <row r="175" spans="1:56" x14ac:dyDescent="0.25">
      <c r="A175" s="349" t="s">
        <v>4644</v>
      </c>
      <c r="B175" s="349">
        <v>543965</v>
      </c>
      <c r="C175" s="349">
        <v>400053</v>
      </c>
      <c r="D175" t="s">
        <v>275</v>
      </c>
      <c r="F175">
        <v>3022057</v>
      </c>
      <c r="G175" t="s">
        <v>412</v>
      </c>
      <c r="H175">
        <v>11431</v>
      </c>
      <c r="I175">
        <v>80877.16</v>
      </c>
      <c r="J175" s="420">
        <v>0</v>
      </c>
      <c r="K175" s="53">
        <v>0</v>
      </c>
      <c r="L175" s="53">
        <v>23980.14</v>
      </c>
      <c r="M175" s="53">
        <v>11990.08</v>
      </c>
      <c r="N175" s="53">
        <v>11990.08</v>
      </c>
      <c r="O175" s="53">
        <v>3657.4400000000005</v>
      </c>
      <c r="P175" s="53">
        <v>3657.4400000000005</v>
      </c>
      <c r="Q175" s="53"/>
      <c r="R175" s="53">
        <v>-17947.260000000002</v>
      </c>
      <c r="S175" s="53">
        <v>6221.3200000000006</v>
      </c>
      <c r="T175" s="53">
        <v>6221.3200000000006</v>
      </c>
      <c r="U175" s="53">
        <v>6221.3200000000006</v>
      </c>
      <c r="V175" s="53">
        <v>6221.3200000000006</v>
      </c>
      <c r="W175" s="53">
        <v>6221.3200000000006</v>
      </c>
      <c r="X175" s="53">
        <v>6221.3200000000006</v>
      </c>
      <c r="Y175" s="53">
        <v>6221.3200000000006</v>
      </c>
      <c r="Z175" s="53">
        <f t="shared" si="2"/>
        <v>0</v>
      </c>
      <c r="AA175" s="53" t="s">
        <v>4645</v>
      </c>
      <c r="AB175" s="53">
        <v>0</v>
      </c>
      <c r="AC175" s="53">
        <v>37327.920000000006</v>
      </c>
      <c r="AD175" s="53">
        <v>6221.3200000000006</v>
      </c>
      <c r="AE175" s="53">
        <v>37327.920000000006</v>
      </c>
      <c r="AF175" s="53">
        <v>0</v>
      </c>
      <c r="AG175" s="8">
        <v>0</v>
      </c>
      <c r="AH175" s="8">
        <v>55275.180000000008</v>
      </c>
      <c r="AI175" s="8"/>
      <c r="AJ175" s="8">
        <v>25601.990000000005</v>
      </c>
      <c r="AK175" s="8">
        <v>80877.17</v>
      </c>
      <c r="AL175" s="1">
        <v>1.4551915228366852E-11</v>
      </c>
      <c r="AM175" s="53">
        <v>-11725.940000000002</v>
      </c>
      <c r="AN175" s="1">
        <v>0</v>
      </c>
      <c r="AO175" s="349" t="s">
        <v>106</v>
      </c>
      <c r="AR175" s="53">
        <v>12442.640000000001</v>
      </c>
      <c r="AS175" s="53">
        <v>6221.3200000000006</v>
      </c>
      <c r="AT175" s="53">
        <v>6221.3200000000006</v>
      </c>
      <c r="AU175" s="53">
        <v>6221.3200000000006</v>
      </c>
      <c r="AV175" s="53">
        <v>6221.3200000000006</v>
      </c>
      <c r="AW175" s="53">
        <v>6221.3200000000006</v>
      </c>
      <c r="AX175" s="53">
        <v>6221.3200000000006</v>
      </c>
      <c r="AY175" s="53">
        <v>6221.3200000000006</v>
      </c>
      <c r="AZ175" s="53">
        <v>6221.3200000000006</v>
      </c>
      <c r="BA175" s="53">
        <v>6221.3200000000006</v>
      </c>
      <c r="BB175" s="53">
        <v>6221.3200000000006</v>
      </c>
      <c r="BC175" s="53">
        <v>6221.3200000000006</v>
      </c>
      <c r="BD175" s="53">
        <v>0</v>
      </c>
    </row>
    <row r="176" spans="1:56" x14ac:dyDescent="0.25">
      <c r="A176" s="349" t="s">
        <v>4646</v>
      </c>
      <c r="B176" s="349">
        <v>543965</v>
      </c>
      <c r="C176" s="349">
        <v>400053</v>
      </c>
      <c r="D176" t="s">
        <v>275</v>
      </c>
      <c r="F176">
        <v>3022057</v>
      </c>
      <c r="G176" t="s">
        <v>4314</v>
      </c>
      <c r="H176">
        <v>10265</v>
      </c>
      <c r="I176">
        <v>5182.26</v>
      </c>
      <c r="J176" s="420">
        <v>0</v>
      </c>
      <c r="K176" s="53">
        <v>0</v>
      </c>
      <c r="L176" s="53">
        <v>0</v>
      </c>
      <c r="M176" s="53">
        <v>0</v>
      </c>
      <c r="N176" s="53">
        <v>0</v>
      </c>
      <c r="O176" s="53">
        <v>575.80999999999995</v>
      </c>
      <c r="P176" s="53">
        <v>575.80999999999995</v>
      </c>
      <c r="Q176" s="53"/>
      <c r="R176" s="53">
        <v>1240.1923076923081</v>
      </c>
      <c r="S176" s="53">
        <v>398.63538461538468</v>
      </c>
      <c r="T176" s="53">
        <v>398.63538461538468</v>
      </c>
      <c r="U176" s="53">
        <v>398.63538461538468</v>
      </c>
      <c r="V176" s="53">
        <v>398.63538461538468</v>
      </c>
      <c r="W176" s="53">
        <v>398.63538461538468</v>
      </c>
      <c r="X176" s="53">
        <v>398.63538461538468</v>
      </c>
      <c r="Y176" s="53">
        <v>398.63538461538468</v>
      </c>
      <c r="Z176" s="53">
        <f t="shared" si="2"/>
        <v>0</v>
      </c>
      <c r="AA176" s="53" t="s">
        <v>4647</v>
      </c>
      <c r="AB176" s="53">
        <v>0</v>
      </c>
      <c r="AC176" s="53">
        <v>2391.812307692308</v>
      </c>
      <c r="AD176" s="53">
        <v>398.63538461538468</v>
      </c>
      <c r="AE176" s="53">
        <v>2391.812307692308</v>
      </c>
      <c r="AF176" s="53">
        <v>0</v>
      </c>
      <c r="AG176" s="8">
        <v>0</v>
      </c>
      <c r="AH176" s="8">
        <v>1151.6199999999999</v>
      </c>
      <c r="AI176" s="8"/>
      <c r="AJ176" s="8">
        <v>4030.6399999999994</v>
      </c>
      <c r="AK176" s="8">
        <v>5182.26</v>
      </c>
      <c r="AL176" s="1">
        <v>-9.0949470177292824E-13</v>
      </c>
      <c r="AM176" s="53">
        <v>1638.8276923076928</v>
      </c>
      <c r="AN176" s="1">
        <v>0</v>
      </c>
      <c r="AO176" s="349" t="s">
        <v>106</v>
      </c>
      <c r="AR176" s="53">
        <v>797.27076923076936</v>
      </c>
      <c r="AS176" s="53">
        <v>398.63538461538468</v>
      </c>
      <c r="AT176" s="53">
        <v>398.63538461538468</v>
      </c>
      <c r="AU176" s="53">
        <v>398.63538461538468</v>
      </c>
      <c r="AV176" s="53">
        <v>398.63538461538468</v>
      </c>
      <c r="AW176" s="53">
        <v>398.63538461538468</v>
      </c>
      <c r="AX176" s="53">
        <v>398.63538461538468</v>
      </c>
      <c r="AY176" s="53">
        <v>398.63538461538468</v>
      </c>
      <c r="AZ176" s="53">
        <v>398.63538461538468</v>
      </c>
      <c r="BA176" s="53">
        <v>398.63538461538468</v>
      </c>
      <c r="BB176" s="53">
        <v>398.63538461538468</v>
      </c>
      <c r="BC176" s="53">
        <v>398.63538461538468</v>
      </c>
      <c r="BD176" s="53">
        <v>0</v>
      </c>
    </row>
    <row r="177" spans="1:56" x14ac:dyDescent="0.25">
      <c r="A177" s="349" t="s">
        <v>4648</v>
      </c>
      <c r="B177" s="349">
        <v>543965</v>
      </c>
      <c r="C177" s="349">
        <v>400111</v>
      </c>
      <c r="D177" t="s">
        <v>277</v>
      </c>
      <c r="F177">
        <v>3022076</v>
      </c>
      <c r="G177" t="s">
        <v>412</v>
      </c>
      <c r="H177">
        <v>11431</v>
      </c>
      <c r="I177">
        <v>74077</v>
      </c>
      <c r="J177" s="420">
        <v>0</v>
      </c>
      <c r="K177" s="53">
        <v>0</v>
      </c>
      <c r="L177" s="53">
        <v>11396.46</v>
      </c>
      <c r="M177" s="53">
        <v>5698.23</v>
      </c>
      <c r="N177" s="53">
        <v>5698.23</v>
      </c>
      <c r="O177" s="53">
        <v>5698.23</v>
      </c>
      <c r="P177" s="53">
        <v>5698.23</v>
      </c>
      <c r="Q177" s="53"/>
      <c r="R177" s="53">
        <v>4.6153846233210061E-3</v>
      </c>
      <c r="S177" s="53">
        <v>5698.2307692307695</v>
      </c>
      <c r="T177" s="53">
        <v>5698.2307692307695</v>
      </c>
      <c r="U177" s="53">
        <v>5698.2307692307695</v>
      </c>
      <c r="V177" s="53">
        <v>5698.2307692307695</v>
      </c>
      <c r="W177" s="53">
        <v>5698.2307692307695</v>
      </c>
      <c r="X177" s="53">
        <v>5698.2307692307695</v>
      </c>
      <c r="Y177" s="53">
        <v>5698.2307692307695</v>
      </c>
      <c r="Z177" s="53">
        <f t="shared" si="2"/>
        <v>0</v>
      </c>
      <c r="AA177" s="53" t="s">
        <v>4649</v>
      </c>
      <c r="AB177" s="53">
        <v>0</v>
      </c>
      <c r="AC177" s="53">
        <v>34189.384615384624</v>
      </c>
      <c r="AD177" s="53">
        <v>5698.2307692307695</v>
      </c>
      <c r="AE177" s="53">
        <v>34189.384615384624</v>
      </c>
      <c r="AF177" s="53">
        <v>0</v>
      </c>
      <c r="AG177" s="8">
        <v>0</v>
      </c>
      <c r="AH177" s="8">
        <v>34189.379999999997</v>
      </c>
      <c r="AI177" s="8"/>
      <c r="AJ177" s="8">
        <v>39887.619999999995</v>
      </c>
      <c r="AK177" s="8">
        <v>74077</v>
      </c>
      <c r="AL177" s="1">
        <v>0</v>
      </c>
      <c r="AM177" s="53">
        <v>5698.2353846153928</v>
      </c>
      <c r="AN177" s="1">
        <v>0</v>
      </c>
      <c r="AO177" s="349" t="s">
        <v>75</v>
      </c>
      <c r="AR177" s="53">
        <v>11396.461538461539</v>
      </c>
      <c r="AS177" s="53">
        <v>5698.2307692307695</v>
      </c>
      <c r="AT177" s="53">
        <v>5698.2307692307695</v>
      </c>
      <c r="AU177" s="53">
        <v>5698.2307692307695</v>
      </c>
      <c r="AV177" s="53">
        <v>5698.2307692307695</v>
      </c>
      <c r="AW177" s="53">
        <v>5698.2307692307695</v>
      </c>
      <c r="AX177" s="53">
        <v>5698.2307692307695</v>
      </c>
      <c r="AY177" s="53">
        <v>5698.2307692307695</v>
      </c>
      <c r="AZ177" s="53">
        <v>5698.2307692307695</v>
      </c>
      <c r="BA177" s="53">
        <v>5698.2307692307695</v>
      </c>
      <c r="BB177" s="53">
        <v>5698.2307692307695</v>
      </c>
      <c r="BC177" s="53">
        <v>5698.2307692307695</v>
      </c>
      <c r="BD177" s="53">
        <v>0</v>
      </c>
    </row>
    <row r="178" spans="1:56" x14ac:dyDescent="0.25">
      <c r="A178" s="349" t="s">
        <v>4650</v>
      </c>
      <c r="B178" s="349">
        <v>516500</v>
      </c>
      <c r="C178" s="349">
        <v>144062</v>
      </c>
      <c r="D178" t="s">
        <v>121</v>
      </c>
      <c r="E178" s="349" t="s">
        <v>79</v>
      </c>
      <c r="F178">
        <v>3024012</v>
      </c>
      <c r="G178" t="s">
        <v>4315</v>
      </c>
      <c r="H178">
        <v>11423</v>
      </c>
      <c r="I178">
        <v>63948</v>
      </c>
      <c r="J178" s="420">
        <v>0</v>
      </c>
      <c r="K178" s="53">
        <v>0</v>
      </c>
      <c r="L178" s="53">
        <v>5329</v>
      </c>
      <c r="M178" s="53">
        <v>5329</v>
      </c>
      <c r="N178" s="53">
        <v>5329</v>
      </c>
      <c r="O178" s="53">
        <v>5329</v>
      </c>
      <c r="P178" s="53">
        <v>5329</v>
      </c>
      <c r="Q178" s="53"/>
      <c r="R178" s="53"/>
      <c r="S178" s="53">
        <v>5329</v>
      </c>
      <c r="T178" s="53">
        <v>5329</v>
      </c>
      <c r="U178" s="53">
        <v>5329</v>
      </c>
      <c r="V178" s="53">
        <v>5329</v>
      </c>
      <c r="W178" s="53">
        <v>5329</v>
      </c>
      <c r="X178" s="53">
        <v>5329</v>
      </c>
      <c r="Y178" s="53">
        <v>5329</v>
      </c>
      <c r="Z178" s="53">
        <f t="shared" si="2"/>
        <v>0</v>
      </c>
      <c r="AA178" s="53" t="s">
        <v>4651</v>
      </c>
      <c r="AB178" s="53">
        <v>0</v>
      </c>
      <c r="AC178" s="53">
        <v>26645</v>
      </c>
      <c r="AD178" s="53">
        <v>5329</v>
      </c>
      <c r="AE178" s="53">
        <v>31974</v>
      </c>
      <c r="AF178" s="53">
        <v>0</v>
      </c>
      <c r="AG178" s="8">
        <v>0</v>
      </c>
      <c r="AH178" s="8">
        <v>26645</v>
      </c>
      <c r="AI178" s="8"/>
      <c r="AJ178" s="8">
        <v>37303</v>
      </c>
      <c r="AK178" s="8">
        <v>63948</v>
      </c>
      <c r="AL178" s="1">
        <v>0</v>
      </c>
      <c r="AM178" s="53">
        <v>5329</v>
      </c>
      <c r="AN178" s="1">
        <v>0</v>
      </c>
      <c r="AO178" s="349" t="s">
        <v>79</v>
      </c>
      <c r="AR178" s="53">
        <v>5329</v>
      </c>
      <c r="AS178" s="53">
        <v>5329</v>
      </c>
      <c r="AT178" s="53">
        <v>5329</v>
      </c>
      <c r="AU178" s="53">
        <v>5329</v>
      </c>
      <c r="AV178" s="53">
        <v>5329</v>
      </c>
      <c r="AW178" s="53">
        <v>5329</v>
      </c>
      <c r="AX178" s="53">
        <v>5329</v>
      </c>
      <c r="AY178" s="53">
        <v>5329</v>
      </c>
      <c r="AZ178" s="53">
        <v>5329</v>
      </c>
      <c r="BA178" s="53">
        <v>5329</v>
      </c>
      <c r="BB178" s="53">
        <v>5329</v>
      </c>
      <c r="BC178" s="53">
        <v>5329</v>
      </c>
      <c r="BD178" s="53">
        <v>0</v>
      </c>
    </row>
    <row r="179" spans="1:56" x14ac:dyDescent="0.25">
      <c r="A179" s="349" t="s">
        <v>4652</v>
      </c>
      <c r="B179" s="349">
        <v>516500</v>
      </c>
      <c r="C179" s="349">
        <v>144062</v>
      </c>
      <c r="D179" t="s">
        <v>121</v>
      </c>
      <c r="E179" s="349" t="s">
        <v>79</v>
      </c>
      <c r="F179">
        <v>3024012</v>
      </c>
      <c r="G179" t="s">
        <v>412</v>
      </c>
      <c r="H179">
        <v>11442</v>
      </c>
      <c r="I179">
        <v>133471</v>
      </c>
      <c r="J179" s="420">
        <v>0</v>
      </c>
      <c r="K179" s="53">
        <v>0</v>
      </c>
      <c r="L179" s="53">
        <v>12478.75</v>
      </c>
      <c r="M179" s="53">
        <v>12478.75</v>
      </c>
      <c r="N179" s="53">
        <v>12478.75</v>
      </c>
      <c r="O179" s="53">
        <v>10670.529999999999</v>
      </c>
      <c r="P179" s="53">
        <v>10670.529999999999</v>
      </c>
      <c r="Q179" s="53"/>
      <c r="R179" s="53"/>
      <c r="S179" s="53">
        <v>7958.1899999999878</v>
      </c>
      <c r="T179" s="53">
        <v>11122.583333333332</v>
      </c>
      <c r="U179" s="53">
        <v>11122.583333333332</v>
      </c>
      <c r="V179" s="53">
        <v>11122.583333333332</v>
      </c>
      <c r="W179" s="53">
        <v>11122.583333333332</v>
      </c>
      <c r="X179" s="53">
        <v>11122.583333333332</v>
      </c>
      <c r="Y179" s="53">
        <v>11122.583333333332</v>
      </c>
      <c r="Z179" s="53">
        <f t="shared" si="2"/>
        <v>0</v>
      </c>
      <c r="AA179" s="53" t="s">
        <v>4653</v>
      </c>
      <c r="AB179" s="53">
        <v>0</v>
      </c>
      <c r="AC179" s="53">
        <v>55612.916666666657</v>
      </c>
      <c r="AD179" s="53">
        <v>11122.583333333332</v>
      </c>
      <c r="AE179" s="53">
        <v>66735.499999999985</v>
      </c>
      <c r="AF179" s="53">
        <v>0</v>
      </c>
      <c r="AG179" s="8">
        <v>0</v>
      </c>
      <c r="AH179" s="8">
        <v>58777.31</v>
      </c>
      <c r="AI179" s="8"/>
      <c r="AJ179" s="8">
        <v>74693.689999999988</v>
      </c>
      <c r="AK179" s="8">
        <v>133471</v>
      </c>
      <c r="AL179" s="1">
        <v>0</v>
      </c>
      <c r="AM179" s="53">
        <v>7958.1899999999878</v>
      </c>
      <c r="AN179" s="1">
        <v>0</v>
      </c>
      <c r="AO179" s="349" t="s">
        <v>79</v>
      </c>
      <c r="AR179" s="53">
        <v>11122.583333333332</v>
      </c>
      <c r="AS179" s="53">
        <v>11122.583333333332</v>
      </c>
      <c r="AT179" s="53">
        <v>11122.583333333332</v>
      </c>
      <c r="AU179" s="53">
        <v>11122.583333333332</v>
      </c>
      <c r="AV179" s="53">
        <v>11122.583333333332</v>
      </c>
      <c r="AW179" s="53">
        <v>11122.583333333332</v>
      </c>
      <c r="AX179" s="53">
        <v>11122.583333333332</v>
      </c>
      <c r="AY179" s="53">
        <v>11122.583333333332</v>
      </c>
      <c r="AZ179" s="53">
        <v>11122.583333333332</v>
      </c>
      <c r="BA179" s="53">
        <v>11122.583333333332</v>
      </c>
      <c r="BB179" s="53">
        <v>11122.583333333332</v>
      </c>
      <c r="BC179" s="53">
        <v>11122.583333333332</v>
      </c>
      <c r="BD179" s="53">
        <v>0</v>
      </c>
    </row>
    <row r="180" spans="1:56" x14ac:dyDescent="0.25">
      <c r="A180" s="349" t="s">
        <v>4654</v>
      </c>
      <c r="B180" s="349">
        <v>543965</v>
      </c>
      <c r="C180" s="349">
        <v>400011</v>
      </c>
      <c r="D180" t="s">
        <v>278</v>
      </c>
      <c r="F180">
        <v>3022060</v>
      </c>
      <c r="G180" t="s">
        <v>412</v>
      </c>
      <c r="H180">
        <v>11431</v>
      </c>
      <c r="I180">
        <v>91313.91</v>
      </c>
      <c r="J180" s="420">
        <v>73659.3</v>
      </c>
      <c r="K180" s="53">
        <v>12998.699999999999</v>
      </c>
      <c r="L180" s="53">
        <v>0</v>
      </c>
      <c r="M180" s="53">
        <v>0</v>
      </c>
      <c r="N180" s="53">
        <v>0</v>
      </c>
      <c r="O180" s="53">
        <v>517.33000000000015</v>
      </c>
      <c r="P180" s="53">
        <v>517.33000000000015</v>
      </c>
      <c r="Q180" s="53"/>
      <c r="R180" s="53">
        <v>28111.521538461537</v>
      </c>
      <c r="S180" s="53">
        <v>7024.1469230769235</v>
      </c>
      <c r="T180" s="53">
        <v>7024.1469230769235</v>
      </c>
      <c r="U180" s="53">
        <v>7024.1469230769235</v>
      </c>
      <c r="V180" s="53">
        <v>7024.1469230769235</v>
      </c>
      <c r="W180" s="53">
        <v>7024.1469230769235</v>
      </c>
      <c r="X180" s="53">
        <v>7024.1469230769235</v>
      </c>
      <c r="Y180" s="53">
        <v>7024.1469230769235</v>
      </c>
      <c r="Z180" s="53">
        <f t="shared" si="2"/>
        <v>0</v>
      </c>
      <c r="AA180" s="53" t="s">
        <v>4655</v>
      </c>
      <c r="AB180" s="53">
        <v>73659.3</v>
      </c>
      <c r="AC180" s="53">
        <v>42144.881538461537</v>
      </c>
      <c r="AD180" s="53">
        <v>7024.1469230769235</v>
      </c>
      <c r="AE180" s="53">
        <v>42144.881538461537</v>
      </c>
      <c r="AF180" s="53">
        <v>0</v>
      </c>
      <c r="AG180" s="8">
        <v>73659.3</v>
      </c>
      <c r="AH180" s="8">
        <v>14033.359999999999</v>
      </c>
      <c r="AI180" s="8"/>
      <c r="AJ180" s="8">
        <v>3621.26</v>
      </c>
      <c r="AK180" s="8">
        <v>91313.919999999998</v>
      </c>
      <c r="AL180" s="1">
        <v>0</v>
      </c>
      <c r="AM180" s="53">
        <v>35135.668461538458</v>
      </c>
      <c r="AN180" s="1">
        <v>0</v>
      </c>
      <c r="AO180" s="349" t="s">
        <v>48</v>
      </c>
      <c r="AR180" s="53">
        <v>14048.293846153847</v>
      </c>
      <c r="AS180" s="53">
        <v>7024.1469230769235</v>
      </c>
      <c r="AT180" s="53">
        <v>7024.1469230769235</v>
      </c>
      <c r="AU180" s="53">
        <v>7024.1469230769235</v>
      </c>
      <c r="AV180" s="53">
        <v>7024.1469230769235</v>
      </c>
      <c r="AW180" s="53">
        <v>7024.1469230769235</v>
      </c>
      <c r="AX180" s="53">
        <v>7024.1469230769235</v>
      </c>
      <c r="AY180" s="53">
        <v>7024.1469230769235</v>
      </c>
      <c r="AZ180" s="53">
        <v>7024.1469230769235</v>
      </c>
      <c r="BA180" s="53">
        <v>7024.1469230769235</v>
      </c>
      <c r="BB180" s="53">
        <v>7024.1469230769235</v>
      </c>
      <c r="BC180" s="53">
        <v>7024.1469230769235</v>
      </c>
      <c r="BD180" s="53">
        <v>0</v>
      </c>
    </row>
    <row r="181" spans="1:56" x14ac:dyDescent="0.25">
      <c r="A181" s="349" t="s">
        <v>4656</v>
      </c>
      <c r="B181" s="349">
        <v>543965</v>
      </c>
      <c r="C181" s="349">
        <v>400011</v>
      </c>
      <c r="D181" t="s">
        <v>278</v>
      </c>
      <c r="F181">
        <v>3022060</v>
      </c>
      <c r="G181" t="s">
        <v>4314</v>
      </c>
      <c r="H181">
        <v>10265</v>
      </c>
      <c r="I181">
        <v>2008.714285714286</v>
      </c>
      <c r="J181" s="420">
        <v>0</v>
      </c>
      <c r="K181" s="53">
        <v>0</v>
      </c>
      <c r="L181" s="53">
        <v>0</v>
      </c>
      <c r="M181" s="53">
        <v>0</v>
      </c>
      <c r="N181" s="53">
        <v>0</v>
      </c>
      <c r="O181" s="53">
        <v>223.19</v>
      </c>
      <c r="P181" s="53">
        <v>223.19</v>
      </c>
      <c r="Q181" s="53"/>
      <c r="R181" s="53">
        <v>480.7189010989012</v>
      </c>
      <c r="S181" s="53">
        <v>154.51648351648356</v>
      </c>
      <c r="T181" s="53">
        <v>154.51648351648356</v>
      </c>
      <c r="U181" s="53">
        <v>154.51648351648356</v>
      </c>
      <c r="V181" s="53">
        <v>154.51648351648356</v>
      </c>
      <c r="W181" s="53">
        <v>154.51648351648356</v>
      </c>
      <c r="X181" s="53">
        <v>154.51648351648356</v>
      </c>
      <c r="Y181" s="53">
        <v>154.51648351648356</v>
      </c>
      <c r="Z181" s="53">
        <f t="shared" si="2"/>
        <v>0</v>
      </c>
      <c r="AA181" s="53" t="s">
        <v>4657</v>
      </c>
      <c r="AB181" s="53">
        <v>0</v>
      </c>
      <c r="AC181" s="53">
        <v>927.09890109890125</v>
      </c>
      <c r="AD181" s="53">
        <v>154.51648351648356</v>
      </c>
      <c r="AE181" s="53">
        <v>927.09890109890125</v>
      </c>
      <c r="AF181" s="53">
        <v>0</v>
      </c>
      <c r="AG181" s="8">
        <v>0</v>
      </c>
      <c r="AH181" s="8">
        <v>446.38</v>
      </c>
      <c r="AI181" s="8"/>
      <c r="AJ181" s="8">
        <v>1562.3300000000002</v>
      </c>
      <c r="AK181" s="8">
        <v>2008.71</v>
      </c>
      <c r="AL181" s="1">
        <v>0</v>
      </c>
      <c r="AM181" s="53">
        <v>635.23538461538476</v>
      </c>
      <c r="AN181" s="1">
        <v>0</v>
      </c>
      <c r="AO181" s="349" t="s">
        <v>48</v>
      </c>
      <c r="AR181" s="53">
        <v>309.03296703296712</v>
      </c>
      <c r="AS181" s="53">
        <v>154.51648351648356</v>
      </c>
      <c r="AT181" s="53">
        <v>154.51648351648356</v>
      </c>
      <c r="AU181" s="53">
        <v>154.51648351648356</v>
      </c>
      <c r="AV181" s="53">
        <v>154.51648351648356</v>
      </c>
      <c r="AW181" s="53">
        <v>154.51648351648356</v>
      </c>
      <c r="AX181" s="53">
        <v>154.51648351648356</v>
      </c>
      <c r="AY181" s="53">
        <v>154.51648351648356</v>
      </c>
      <c r="AZ181" s="53">
        <v>154.51648351648356</v>
      </c>
      <c r="BA181" s="53">
        <v>154.51648351648356</v>
      </c>
      <c r="BB181" s="53">
        <v>154.51648351648356</v>
      </c>
      <c r="BC181" s="53">
        <v>154.51648351648356</v>
      </c>
      <c r="BD181" s="53">
        <v>0</v>
      </c>
    </row>
    <row r="182" spans="1:56" x14ac:dyDescent="0.25">
      <c r="A182" s="349" t="s">
        <v>4658</v>
      </c>
      <c r="B182" s="349">
        <v>543965</v>
      </c>
      <c r="C182" s="349">
        <v>400117</v>
      </c>
      <c r="D182" t="s">
        <v>279</v>
      </c>
      <c r="F182">
        <v>3023518</v>
      </c>
      <c r="G182" t="s">
        <v>412</v>
      </c>
      <c r="H182">
        <v>11431</v>
      </c>
      <c r="I182">
        <v>30117</v>
      </c>
      <c r="J182" s="420">
        <v>6865.7599999999984</v>
      </c>
      <c r="K182" s="53">
        <v>6530.85</v>
      </c>
      <c r="L182" s="53">
        <v>0</v>
      </c>
      <c r="M182" s="53">
        <v>0</v>
      </c>
      <c r="N182" s="53">
        <v>0</v>
      </c>
      <c r="O182" s="53">
        <v>1857.8299999999995</v>
      </c>
      <c r="P182" s="53">
        <v>1857.8299999999995</v>
      </c>
      <c r="Q182" s="53"/>
      <c r="R182" s="53">
        <v>3653.6438461538482</v>
      </c>
      <c r="S182" s="53">
        <v>2316.6923076923076</v>
      </c>
      <c r="T182" s="53">
        <v>2316.6923076923076</v>
      </c>
      <c r="U182" s="53">
        <v>2316.6923076923076</v>
      </c>
      <c r="V182" s="53">
        <v>2316.6923076923076</v>
      </c>
      <c r="W182" s="53">
        <v>2316.6923076923076</v>
      </c>
      <c r="X182" s="53">
        <v>2316.6923076923076</v>
      </c>
      <c r="Y182" s="53">
        <v>2316.6923076923076</v>
      </c>
      <c r="Z182" s="53">
        <f t="shared" si="2"/>
        <v>0</v>
      </c>
      <c r="AA182" s="53" t="s">
        <v>4659</v>
      </c>
      <c r="AB182" s="53">
        <v>6865.7599999999984</v>
      </c>
      <c r="AC182" s="53">
        <v>13900.153846153848</v>
      </c>
      <c r="AD182" s="53">
        <v>2316.6923076923076</v>
      </c>
      <c r="AE182" s="53">
        <v>13900.153846153848</v>
      </c>
      <c r="AF182" s="53">
        <v>0</v>
      </c>
      <c r="AG182" s="8">
        <v>6865.7599999999984</v>
      </c>
      <c r="AH182" s="8">
        <v>10246.51</v>
      </c>
      <c r="AI182" s="8"/>
      <c r="AJ182" s="8">
        <v>13004.729999999998</v>
      </c>
      <c r="AK182" s="8">
        <v>30117</v>
      </c>
      <c r="AL182" s="1">
        <v>-7.2759576141834259E-12</v>
      </c>
      <c r="AM182" s="53">
        <v>5970.3361538461559</v>
      </c>
      <c r="AN182" s="1">
        <v>0</v>
      </c>
      <c r="AO182" s="349" t="s">
        <v>48</v>
      </c>
      <c r="AR182" s="53">
        <v>4633.3846153846152</v>
      </c>
      <c r="AS182" s="53">
        <v>2316.6923076923076</v>
      </c>
      <c r="AT182" s="53">
        <v>2316.6923076923076</v>
      </c>
      <c r="AU182" s="53">
        <v>2316.6923076923076</v>
      </c>
      <c r="AV182" s="53">
        <v>2316.6923076923076</v>
      </c>
      <c r="AW182" s="53">
        <v>2316.6923076923076</v>
      </c>
      <c r="AX182" s="53">
        <v>2316.6923076923076</v>
      </c>
      <c r="AY182" s="53">
        <v>2316.6923076923076</v>
      </c>
      <c r="AZ182" s="53">
        <v>2316.6923076923076</v>
      </c>
      <c r="BA182" s="53">
        <v>2316.6923076923076</v>
      </c>
      <c r="BB182" s="53">
        <v>2316.6923076923076</v>
      </c>
      <c r="BC182" s="53">
        <v>2316.6923076923076</v>
      </c>
      <c r="BD182" s="53">
        <v>0</v>
      </c>
    </row>
    <row r="183" spans="1:56" x14ac:dyDescent="0.25">
      <c r="A183" s="349" t="s">
        <v>4660</v>
      </c>
      <c r="B183" s="349">
        <v>543965</v>
      </c>
      <c r="C183" s="349">
        <v>400004</v>
      </c>
      <c r="D183" t="s">
        <v>280</v>
      </c>
      <c r="F183">
        <v>3022054</v>
      </c>
      <c r="G183" t="s">
        <v>412</v>
      </c>
      <c r="H183">
        <v>11431</v>
      </c>
      <c r="I183">
        <v>86399.91</v>
      </c>
      <c r="J183" s="420">
        <v>67099.850000000006</v>
      </c>
      <c r="K183" s="53">
        <v>11841.15</v>
      </c>
      <c r="L183" s="53">
        <v>0</v>
      </c>
      <c r="M183" s="53">
        <v>0</v>
      </c>
      <c r="N183" s="53">
        <v>0</v>
      </c>
      <c r="O183" s="53">
        <v>828.77</v>
      </c>
      <c r="P183" s="53">
        <v>828.77</v>
      </c>
      <c r="Q183" s="53"/>
      <c r="R183" s="53">
        <v>26378.191538461535</v>
      </c>
      <c r="S183" s="53">
        <v>6646.1469230769235</v>
      </c>
      <c r="T183" s="53">
        <v>6646.1469230769235</v>
      </c>
      <c r="U183" s="53">
        <v>6646.1469230769235</v>
      </c>
      <c r="V183" s="53">
        <v>6646.1469230769235</v>
      </c>
      <c r="W183" s="53">
        <v>6646.1469230769235</v>
      </c>
      <c r="X183" s="53">
        <v>6646.1469230769235</v>
      </c>
      <c r="Y183" s="53">
        <v>6646.1469230769235</v>
      </c>
      <c r="Z183" s="53">
        <f t="shared" si="2"/>
        <v>0</v>
      </c>
      <c r="AA183" s="53" t="s">
        <v>4661</v>
      </c>
      <c r="AB183" s="53">
        <v>67099.850000000006</v>
      </c>
      <c r="AC183" s="53">
        <v>39876.881538461537</v>
      </c>
      <c r="AD183" s="53">
        <v>6646.1469230769235</v>
      </c>
      <c r="AE183" s="53">
        <v>39876.881538461537</v>
      </c>
      <c r="AF183" s="53">
        <v>0</v>
      </c>
      <c r="AG183" s="8">
        <v>67099.850000000006</v>
      </c>
      <c r="AH183" s="8">
        <v>13498.69</v>
      </c>
      <c r="AI183" s="8"/>
      <c r="AJ183" s="8">
        <v>5801.380000000001</v>
      </c>
      <c r="AK183" s="8">
        <v>86399.92</v>
      </c>
      <c r="AL183" s="1">
        <v>1.4551915228366852E-11</v>
      </c>
      <c r="AM183" s="53">
        <v>33024.338461538457</v>
      </c>
      <c r="AN183" s="1">
        <v>0</v>
      </c>
      <c r="AO183" s="349" t="s">
        <v>48</v>
      </c>
      <c r="AR183" s="53">
        <v>13292.293846153847</v>
      </c>
      <c r="AS183" s="53">
        <v>6646.1469230769235</v>
      </c>
      <c r="AT183" s="53">
        <v>6646.1469230769235</v>
      </c>
      <c r="AU183" s="53">
        <v>6646.1469230769235</v>
      </c>
      <c r="AV183" s="53">
        <v>6646.1469230769235</v>
      </c>
      <c r="AW183" s="53">
        <v>6646.1469230769235</v>
      </c>
      <c r="AX183" s="53">
        <v>6646.1469230769235</v>
      </c>
      <c r="AY183" s="53">
        <v>6646.1469230769235</v>
      </c>
      <c r="AZ183" s="53">
        <v>6646.1469230769235</v>
      </c>
      <c r="BA183" s="53">
        <v>6646.1469230769235</v>
      </c>
      <c r="BB183" s="53">
        <v>6646.1469230769235</v>
      </c>
      <c r="BC183" s="53">
        <v>6646.1469230769235</v>
      </c>
      <c r="BD183" s="53">
        <v>0</v>
      </c>
    </row>
    <row r="184" spans="1:56" x14ac:dyDescent="0.25">
      <c r="A184" s="349" t="s">
        <v>4662</v>
      </c>
      <c r="B184" s="349">
        <v>516500</v>
      </c>
      <c r="C184" s="349">
        <v>128957</v>
      </c>
      <c r="D184" t="s">
        <v>319</v>
      </c>
      <c r="E184" s="349" t="s">
        <v>79</v>
      </c>
      <c r="F184">
        <v>3026906</v>
      </c>
      <c r="G184" t="s">
        <v>412</v>
      </c>
      <c r="H184">
        <v>11442</v>
      </c>
      <c r="I184">
        <v>194969</v>
      </c>
      <c r="J184" s="420">
        <v>0</v>
      </c>
      <c r="K184" s="53">
        <v>0</v>
      </c>
      <c r="L184" s="53">
        <v>17163.240000000002</v>
      </c>
      <c r="M184" s="53">
        <v>17163.240000000002</v>
      </c>
      <c r="N184" s="53">
        <v>17163.240000000002</v>
      </c>
      <c r="O184" s="53">
        <v>16364.76</v>
      </c>
      <c r="P184" s="53">
        <v>16364.76</v>
      </c>
      <c r="Q184" s="53"/>
      <c r="R184" s="53"/>
      <c r="S184" s="53">
        <v>13265.260000000009</v>
      </c>
      <c r="T184" s="53">
        <v>16247.416666666666</v>
      </c>
      <c r="U184" s="53">
        <v>16247.416666666666</v>
      </c>
      <c r="V184" s="53">
        <v>16247.416666666666</v>
      </c>
      <c r="W184" s="53">
        <v>16247.416666666666</v>
      </c>
      <c r="X184" s="53">
        <v>16247.416666666666</v>
      </c>
      <c r="Y184" s="53">
        <v>16247.416666666666</v>
      </c>
      <c r="Z184" s="53">
        <f t="shared" si="2"/>
        <v>0</v>
      </c>
      <c r="AA184" s="53" t="s">
        <v>4663</v>
      </c>
      <c r="AB184" s="53">
        <v>0</v>
      </c>
      <c r="AC184" s="53">
        <v>81237.083333333328</v>
      </c>
      <c r="AD184" s="53">
        <v>16247.416666666666</v>
      </c>
      <c r="AE184" s="53">
        <v>97484.5</v>
      </c>
      <c r="AF184" s="53">
        <v>0</v>
      </c>
      <c r="AG184" s="8">
        <v>0</v>
      </c>
      <c r="AH184" s="8">
        <v>84219.239999999991</v>
      </c>
      <c r="AI184" s="8"/>
      <c r="AJ184" s="8">
        <v>114553.43</v>
      </c>
      <c r="AK184" s="8">
        <v>198772.66999999998</v>
      </c>
      <c r="AL184" s="1">
        <v>0</v>
      </c>
      <c r="AM184" s="53">
        <v>13265.260000000009</v>
      </c>
      <c r="AN184" s="1">
        <v>0</v>
      </c>
      <c r="AO184" s="349" t="s">
        <v>79</v>
      </c>
      <c r="AR184" s="53">
        <v>16247.416666666666</v>
      </c>
      <c r="AS184" s="53">
        <v>16247.416666666666</v>
      </c>
      <c r="AT184" s="53">
        <v>16247.416666666666</v>
      </c>
      <c r="AU184" s="53">
        <v>16247.416666666666</v>
      </c>
      <c r="AV184" s="53">
        <v>16247.416666666666</v>
      </c>
      <c r="AW184" s="53">
        <v>16247.416666666666</v>
      </c>
      <c r="AX184" s="53">
        <v>16247.416666666666</v>
      </c>
      <c r="AY184" s="53">
        <v>16247.416666666666</v>
      </c>
      <c r="AZ184" s="53">
        <v>16247.416666666666</v>
      </c>
      <c r="BA184" s="53">
        <v>16247.416666666666</v>
      </c>
      <c r="BB184" s="53">
        <v>16247.416666666666</v>
      </c>
      <c r="BC184" s="53">
        <v>16247.416666666666</v>
      </c>
      <c r="BD184" s="53">
        <v>0</v>
      </c>
    </row>
    <row r="185" spans="1:56" x14ac:dyDescent="0.25">
      <c r="A185" s="349" t="s">
        <v>4662</v>
      </c>
      <c r="B185" s="349">
        <v>516500</v>
      </c>
      <c r="C185" s="349">
        <v>128957</v>
      </c>
      <c r="D185" t="s">
        <v>319</v>
      </c>
      <c r="E185" s="349" t="s">
        <v>79</v>
      </c>
      <c r="F185">
        <v>3026906</v>
      </c>
      <c r="G185" t="s">
        <v>412</v>
      </c>
      <c r="H185">
        <v>11443</v>
      </c>
      <c r="I185">
        <v>72174.666666666657</v>
      </c>
      <c r="J185" s="420">
        <v>0</v>
      </c>
      <c r="K185" s="53">
        <v>0</v>
      </c>
      <c r="L185" s="53">
        <v>4984.42</v>
      </c>
      <c r="M185" s="53">
        <v>4984.42</v>
      </c>
      <c r="N185" s="53">
        <v>4984.42</v>
      </c>
      <c r="O185" s="53">
        <v>5935.3099999999995</v>
      </c>
      <c r="P185" s="53">
        <v>5935.3099999999995</v>
      </c>
      <c r="Q185" s="53"/>
      <c r="R185" s="53"/>
      <c r="S185" s="53">
        <v>9263.4533333333311</v>
      </c>
      <c r="T185" s="53">
        <v>6014.5555555555547</v>
      </c>
      <c r="U185" s="53">
        <v>6014.5555555555547</v>
      </c>
      <c r="V185" s="53">
        <v>6014.5555555555547</v>
      </c>
      <c r="W185" s="53">
        <v>6014.5555555555547</v>
      </c>
      <c r="X185" s="53">
        <v>6014.5555555555547</v>
      </c>
      <c r="Y185" s="53">
        <v>6014.5555555555547</v>
      </c>
      <c r="Z185" s="53">
        <f t="shared" si="2"/>
        <v>0</v>
      </c>
      <c r="AA185" s="53" t="s">
        <v>4664</v>
      </c>
      <c r="AB185" s="53">
        <v>0</v>
      </c>
      <c r="AC185" s="53">
        <v>30072.777777777774</v>
      </c>
      <c r="AD185" s="53">
        <v>6014.5555555555547</v>
      </c>
      <c r="AE185" s="53">
        <v>36087.333333333328</v>
      </c>
      <c r="AF185" s="53">
        <v>0</v>
      </c>
      <c r="AG185" s="8">
        <v>0</v>
      </c>
      <c r="AH185" s="8">
        <v>26823.879999999997</v>
      </c>
      <c r="AI185" s="8"/>
      <c r="AJ185" s="8">
        <v>41547.119999999995</v>
      </c>
      <c r="AK185" s="8">
        <v>68371</v>
      </c>
      <c r="AL185" s="1">
        <v>0</v>
      </c>
      <c r="AM185" s="53">
        <v>9263.4533333333311</v>
      </c>
      <c r="AN185" s="1">
        <v>0</v>
      </c>
      <c r="AO185" s="349" t="s">
        <v>79</v>
      </c>
      <c r="AR185" s="53">
        <v>6014.5555555555547</v>
      </c>
      <c r="AS185" s="53">
        <v>6014.5555555555547</v>
      </c>
      <c r="AT185" s="53">
        <v>6014.5555555555547</v>
      </c>
      <c r="AU185" s="53">
        <v>6014.5555555555547</v>
      </c>
      <c r="AV185" s="53">
        <v>6014.5555555555547</v>
      </c>
      <c r="AW185" s="53">
        <v>6014.5555555555547</v>
      </c>
      <c r="AX185" s="53">
        <v>6014.5555555555547</v>
      </c>
      <c r="AY185" s="53">
        <v>6014.5555555555547</v>
      </c>
      <c r="AZ185" s="53">
        <v>6014.5555555555547</v>
      </c>
      <c r="BA185" s="53">
        <v>6014.5555555555547</v>
      </c>
      <c r="BB185" s="53">
        <v>6014.5555555555547</v>
      </c>
      <c r="BC185" s="53">
        <v>6014.5555555555547</v>
      </c>
      <c r="BD185" s="53">
        <v>0</v>
      </c>
    </row>
    <row r="186" spans="1:56" x14ac:dyDescent="0.25">
      <c r="A186" s="349" t="s">
        <v>4665</v>
      </c>
      <c r="B186" s="349" t="e">
        <v>#N/A</v>
      </c>
      <c r="C186" s="349" t="e">
        <v>#N/A</v>
      </c>
      <c r="D186" t="s">
        <v>621</v>
      </c>
      <c r="F186" t="s">
        <v>621</v>
      </c>
      <c r="G186" t="s">
        <v>621</v>
      </c>
      <c r="H186" t="s">
        <v>621</v>
      </c>
      <c r="I186"/>
      <c r="J186" s="420">
        <v>0</v>
      </c>
      <c r="K186" s="53">
        <v>0</v>
      </c>
      <c r="L186" s="53">
        <v>0</v>
      </c>
      <c r="M186" s="53">
        <v>0</v>
      </c>
      <c r="N186" s="53">
        <v>0</v>
      </c>
      <c r="O186" s="53">
        <v>0</v>
      </c>
      <c r="P186" s="53">
        <v>0</v>
      </c>
      <c r="Q186" s="53"/>
      <c r="R186" s="53">
        <v>0</v>
      </c>
      <c r="S186" s="53"/>
      <c r="T186" s="53">
        <v>0</v>
      </c>
      <c r="U186" s="53">
        <v>0</v>
      </c>
      <c r="V186" s="53">
        <v>0</v>
      </c>
      <c r="W186" s="53">
        <v>0</v>
      </c>
      <c r="X186" s="53">
        <v>0</v>
      </c>
      <c r="Y186" s="53">
        <v>0</v>
      </c>
      <c r="Z186" s="53">
        <f t="shared" si="2"/>
        <v>0</v>
      </c>
      <c r="AA186" s="53" t="s">
        <v>4666</v>
      </c>
      <c r="AB186" s="53">
        <v>0</v>
      </c>
      <c r="AC186" s="53">
        <v>0</v>
      </c>
      <c r="AD186" s="53">
        <v>0</v>
      </c>
      <c r="AE186" s="53">
        <v>0</v>
      </c>
      <c r="AF186" s="53">
        <v>0</v>
      </c>
      <c r="AG186" s="8">
        <v>0</v>
      </c>
      <c r="AH186" s="8">
        <v>0</v>
      </c>
      <c r="AI186" s="8"/>
      <c r="AJ186" s="8">
        <v>0</v>
      </c>
      <c r="AK186" s="8">
        <v>0</v>
      </c>
      <c r="AL186" s="1">
        <v>0</v>
      </c>
      <c r="AM186" s="53">
        <v>0</v>
      </c>
      <c r="AN186" s="1">
        <v>0</v>
      </c>
      <c r="AO186" s="349" t="e">
        <v>#N/A</v>
      </c>
      <c r="AR186" s="53">
        <v>0</v>
      </c>
      <c r="AS186" s="53">
        <v>0</v>
      </c>
      <c r="AT186" s="53">
        <v>0</v>
      </c>
      <c r="AU186" s="53">
        <v>0</v>
      </c>
      <c r="AV186" s="53">
        <v>0</v>
      </c>
      <c r="AW186" s="53">
        <v>0</v>
      </c>
      <c r="AX186" s="53">
        <v>0</v>
      </c>
      <c r="AY186" s="53">
        <v>0</v>
      </c>
      <c r="AZ186" s="53">
        <v>0</v>
      </c>
      <c r="BA186" s="53">
        <v>0</v>
      </c>
      <c r="BB186" s="53">
        <v>0</v>
      </c>
      <c r="BC186" s="53">
        <v>0</v>
      </c>
      <c r="BD186" s="53">
        <v>0</v>
      </c>
    </row>
    <row r="187" spans="1:56" x14ac:dyDescent="0.25">
      <c r="A187" s="349" t="s">
        <v>4667</v>
      </c>
      <c r="B187" s="349">
        <v>0</v>
      </c>
      <c r="C187" s="349">
        <v>0</v>
      </c>
      <c r="D187" t="s">
        <v>622</v>
      </c>
      <c r="F187"/>
      <c r="G187"/>
      <c r="H187"/>
      <c r="I187">
        <v>23071053.367178418</v>
      </c>
      <c r="J187" s="420">
        <v>4840916.4899999993</v>
      </c>
      <c r="K187" s="53"/>
      <c r="AA187" s="53" t="s">
        <v>578</v>
      </c>
      <c r="AB187" s="53">
        <v>4840916.4899999993</v>
      </c>
      <c r="AC187" s="53">
        <v>9612938.9029910062</v>
      </c>
      <c r="AD187" s="53">
        <v>1922587.7805982013</v>
      </c>
      <c r="AE187" s="53">
        <v>11535526.683589207</v>
      </c>
      <c r="AF187" s="53">
        <v>0</v>
      </c>
      <c r="AG187" s="8">
        <v>4840916.4899999993</v>
      </c>
      <c r="AH187" s="8">
        <v>8443146.4499999993</v>
      </c>
      <c r="AI187" s="8"/>
      <c r="AJ187" s="8">
        <v>9786990.5899999943</v>
      </c>
      <c r="AK187" s="8">
        <v>46142107.059999987</v>
      </c>
      <c r="AL187" s="1">
        <v>0</v>
      </c>
      <c r="AM187" s="53">
        <v>3092380.2335892078</v>
      </c>
      <c r="AN187" s="1">
        <v>0</v>
      </c>
      <c r="AO187" s="349">
        <v>0</v>
      </c>
      <c r="AR187" s="53">
        <v>1922587.7805982013</v>
      </c>
      <c r="AS187" s="53">
        <v>1922587.7805982013</v>
      </c>
      <c r="AT187" s="53">
        <v>1922587.7805982013</v>
      </c>
      <c r="AU187" s="53">
        <v>1922587.7805982013</v>
      </c>
      <c r="AV187" s="53">
        <v>1922587.7805982013</v>
      </c>
      <c r="AW187" s="53">
        <v>1922587.7805982013</v>
      </c>
      <c r="AX187" s="53">
        <v>1922587.7805982013</v>
      </c>
      <c r="AY187" s="53">
        <v>1922587.7805982013</v>
      </c>
      <c r="AZ187" s="53">
        <v>1922587.7805982013</v>
      </c>
      <c r="BA187" s="53">
        <v>1922587.7805982013</v>
      </c>
      <c r="BB187" s="53">
        <v>1922587.7805982013</v>
      </c>
      <c r="BC187" s="53">
        <v>1922587.7805982013</v>
      </c>
      <c r="BD187" s="53">
        <v>0</v>
      </c>
    </row>
    <row r="188" spans="1:56" x14ac:dyDescent="0.25">
      <c r="AD188" s="53">
        <v>0</v>
      </c>
      <c r="AI188" s="8"/>
      <c r="AO188" s="349">
        <v>0</v>
      </c>
    </row>
  </sheetData>
  <autoFilter ref="A7:BD188"/>
  <mergeCells count="4">
    <mergeCell ref="G1:I1"/>
    <mergeCell ref="L1:Z1"/>
    <mergeCell ref="AB4:AF4"/>
    <mergeCell ref="AG4:AL4"/>
  </mergeCells>
  <conditionalFormatting sqref="Z5">
    <cfRule type="cellIs" dxfId="15" priority="7" operator="equal">
      <formula>"OK"</formula>
    </cfRule>
  </conditionalFormatting>
  <conditionalFormatting sqref="AF3">
    <cfRule type="cellIs" dxfId="14" priority="6" operator="equal">
      <formula>"OK"</formula>
    </cfRule>
  </conditionalFormatting>
  <conditionalFormatting sqref="BD3">
    <cfRule type="cellIs" dxfId="13" priority="3" operator="equal">
      <formula>"OK"</formula>
    </cfRule>
  </conditionalFormatting>
  <conditionalFormatting sqref="AL3">
    <cfRule type="cellIs" dxfId="12" priority="5" operator="equal">
      <formula>"OK"</formula>
    </cfRule>
  </conditionalFormatting>
  <conditionalFormatting sqref="AN3">
    <cfRule type="cellIs" dxfId="11" priority="4" operator="equal">
      <formula>"OK"</formula>
    </cfRule>
  </conditionalFormatting>
  <conditionalFormatting sqref="Z4">
    <cfRule type="cellIs" dxfId="10" priority="2" operator="equal">
      <formula>"OK"</formula>
    </cfRule>
  </conditionalFormatting>
  <conditionalFormatting sqref="B3">
    <cfRule type="cellIs" dxfId="9" priority="1" operator="equal">
      <formula>"OK"</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95" workbookViewId="0">
      <selection activeCell="E108" sqref="E10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8"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72" t="s">
        <v>3626</v>
      </c>
      <c r="B1" s="473"/>
      <c r="C1" s="473"/>
      <c r="D1" s="473"/>
      <c r="E1" s="473"/>
      <c r="F1" s="473"/>
      <c r="G1" s="473"/>
      <c r="H1" s="473"/>
      <c r="I1" s="473"/>
      <c r="J1" s="473"/>
      <c r="K1" s="473"/>
      <c r="L1" s="473"/>
      <c r="M1" s="473"/>
      <c r="N1" s="474"/>
      <c r="O1" s="30"/>
      <c r="P1" s="30"/>
      <c r="Q1" s="30"/>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3" t="s">
        <v>3557</v>
      </c>
      <c r="B3" s="475" t="s">
        <v>4062</v>
      </c>
      <c r="C3" s="475"/>
      <c r="D3" s="475"/>
      <c r="E3" s="475"/>
      <c r="F3" s="476"/>
      <c r="H3" s="34" t="s">
        <v>3559</v>
      </c>
      <c r="I3" s="35">
        <f>COUNTIF(D20:D934,"&gt;0")</f>
        <v>131</v>
      </c>
      <c r="J3" s="36" t="s">
        <v>3560</v>
      </c>
      <c r="K3" s="36"/>
      <c r="L3" s="36"/>
      <c r="M3" s="36"/>
      <c r="N3" s="37"/>
      <c r="O3" s="38"/>
      <c r="P3" s="38"/>
      <c r="Q3" s="38"/>
    </row>
    <row r="4" spans="1:69" ht="16.5" thickTop="1" thickBot="1" x14ac:dyDescent="0.3">
      <c r="A4" s="33" t="s">
        <v>3562</v>
      </c>
      <c r="B4" s="477" t="s">
        <v>400</v>
      </c>
      <c r="C4" s="478"/>
      <c r="H4" s="33" t="s">
        <v>3563</v>
      </c>
      <c r="I4" s="35">
        <f>COUNTIF(G20:G978,"&gt;0")</f>
        <v>0</v>
      </c>
      <c r="J4" s="39" t="s">
        <v>3564</v>
      </c>
      <c r="K4" s="35">
        <f>COUNTIF(G20:G978,"&lt;0")</f>
        <v>0</v>
      </c>
      <c r="L4" s="39" t="s">
        <v>3565</v>
      </c>
      <c r="M4" s="35">
        <f>COUNTIF(G20:G978,"=0")</f>
        <v>0</v>
      </c>
    </row>
    <row r="5" spans="1:69" ht="15.75" thickTop="1" x14ac:dyDescent="0.25">
      <c r="A5" s="33" t="s">
        <v>3567</v>
      </c>
      <c r="B5" s="469"/>
      <c r="C5" s="470"/>
      <c r="D5" s="470"/>
      <c r="E5" s="470"/>
      <c r="F5" s="470"/>
      <c r="G5" s="470"/>
      <c r="H5" s="470"/>
      <c r="I5" s="470"/>
      <c r="J5" s="470"/>
      <c r="K5" s="470"/>
      <c r="L5" s="470"/>
      <c r="M5" s="470"/>
      <c r="N5" s="471"/>
      <c r="O5" s="40"/>
      <c r="P5" s="40"/>
      <c r="Q5" s="40"/>
    </row>
    <row r="6" spans="1:69" x14ac:dyDescent="0.25">
      <c r="B6" s="469"/>
      <c r="C6" s="470"/>
      <c r="D6" s="470"/>
      <c r="E6" s="470"/>
      <c r="F6" s="470"/>
      <c r="G6" s="470"/>
      <c r="H6" s="470"/>
      <c r="I6" s="470"/>
      <c r="J6" s="470"/>
      <c r="K6" s="470"/>
      <c r="L6" s="470"/>
      <c r="M6" s="470"/>
      <c r="N6" s="471"/>
      <c r="O6" s="40"/>
      <c r="P6" s="40"/>
      <c r="Q6" s="40"/>
    </row>
    <row r="7" spans="1:69" x14ac:dyDescent="0.25">
      <c r="B7" s="469"/>
      <c r="C7" s="470"/>
      <c r="D7" s="470"/>
      <c r="E7" s="470"/>
      <c r="F7" s="470"/>
      <c r="G7" s="470"/>
      <c r="H7" s="470"/>
      <c r="I7" s="470"/>
      <c r="J7" s="470"/>
      <c r="K7" s="470"/>
      <c r="L7" s="470"/>
      <c r="M7" s="470"/>
      <c r="N7" s="471"/>
      <c r="O7" s="40"/>
      <c r="P7" s="40"/>
      <c r="Q7" s="40"/>
    </row>
    <row r="8" spans="1:69" x14ac:dyDescent="0.25">
      <c r="B8" s="468"/>
      <c r="C8" s="468"/>
      <c r="D8" s="468"/>
      <c r="E8" s="468"/>
      <c r="F8" s="468"/>
      <c r="G8" s="468"/>
      <c r="H8" s="468"/>
      <c r="I8" s="468"/>
      <c r="J8" s="468"/>
      <c r="K8" s="468"/>
      <c r="L8" s="468"/>
      <c r="M8" s="468"/>
      <c r="N8" s="468"/>
      <c r="O8" s="40"/>
      <c r="P8" s="40"/>
      <c r="Q8" s="40"/>
    </row>
    <row r="9" spans="1:69" x14ac:dyDescent="0.25">
      <c r="B9" s="468"/>
      <c r="C9" s="468"/>
      <c r="D9" s="468"/>
      <c r="E9" s="468"/>
      <c r="F9" s="468"/>
      <c r="G9" s="468"/>
      <c r="H9" s="468"/>
      <c r="I9" s="468"/>
      <c r="J9" s="468"/>
      <c r="K9" s="468"/>
      <c r="L9" s="468"/>
      <c r="M9" s="468"/>
      <c r="N9" s="468"/>
      <c r="O9" s="40"/>
      <c r="P9" s="40"/>
      <c r="Q9" s="40"/>
    </row>
    <row r="10" spans="1:69" x14ac:dyDescent="0.25">
      <c r="A10" s="38"/>
      <c r="B10" s="38"/>
      <c r="C10" s="38"/>
      <c r="D10" s="38"/>
      <c r="E10" s="38"/>
      <c r="F10" s="38"/>
      <c r="G10" s="38"/>
      <c r="H10" s="38"/>
      <c r="I10" s="47"/>
      <c r="J10" s="47"/>
      <c r="K10" s="47"/>
      <c r="L10" s="47"/>
      <c r="M10" s="47"/>
      <c r="N10" s="47"/>
      <c r="O10" s="47"/>
      <c r="P10" s="47"/>
      <c r="Q10" s="47"/>
    </row>
    <row r="11" spans="1:69" x14ac:dyDescent="0.25">
      <c r="A11" s="33" t="s">
        <v>3581</v>
      </c>
      <c r="B11" s="465"/>
      <c r="C11" s="466"/>
      <c r="D11" s="466"/>
      <c r="E11" s="467"/>
      <c r="F11" s="465"/>
      <c r="G11" s="466"/>
      <c r="H11" s="466"/>
      <c r="I11" s="466"/>
      <c r="J11" s="466"/>
      <c r="K11" s="466"/>
      <c r="L11" s="466"/>
      <c r="M11" s="466"/>
      <c r="N11" s="467"/>
      <c r="O11" s="47"/>
      <c r="P11" s="47"/>
      <c r="Q11" s="47"/>
    </row>
    <row r="12" spans="1:69" x14ac:dyDescent="0.25">
      <c r="A12" s="38"/>
      <c r="B12" s="465"/>
      <c r="C12" s="466"/>
      <c r="D12" s="466"/>
      <c r="E12" s="467"/>
      <c r="F12" s="465"/>
      <c r="G12" s="466"/>
      <c r="H12" s="466"/>
      <c r="I12" s="466"/>
      <c r="J12" s="466"/>
      <c r="K12" s="466"/>
      <c r="L12" s="466"/>
      <c r="M12" s="466"/>
      <c r="N12" s="467"/>
      <c r="O12" s="47"/>
      <c r="P12" s="47"/>
      <c r="Q12" s="47"/>
    </row>
    <row r="13" spans="1:69" x14ac:dyDescent="0.25">
      <c r="A13" s="38"/>
      <c r="B13" s="465"/>
      <c r="C13" s="466"/>
      <c r="D13" s="466"/>
      <c r="E13" s="467"/>
      <c r="F13" s="465"/>
      <c r="G13" s="466"/>
      <c r="H13" s="466"/>
      <c r="I13" s="466"/>
      <c r="J13" s="466"/>
      <c r="K13" s="466"/>
      <c r="L13" s="466"/>
      <c r="M13" s="466"/>
      <c r="N13" s="467"/>
      <c r="O13" s="47"/>
      <c r="P13" s="47"/>
      <c r="Q13" s="47"/>
      <c r="BK13" s="506" t="s">
        <v>3582</v>
      </c>
      <c r="BL13" s="506"/>
      <c r="BM13" s="506"/>
      <c r="BN13" s="506"/>
      <c r="BO13" s="506"/>
      <c r="BP13" s="506"/>
      <c r="BQ13" s="506"/>
    </row>
    <row r="14" spans="1:69" x14ac:dyDescent="0.25">
      <c r="A14" s="38"/>
      <c r="B14" s="465"/>
      <c r="C14" s="466"/>
      <c r="D14" s="466"/>
      <c r="E14" s="467"/>
      <c r="F14" s="465"/>
      <c r="G14" s="466"/>
      <c r="H14" s="466"/>
      <c r="I14" s="466"/>
      <c r="J14" s="466"/>
      <c r="K14" s="466"/>
      <c r="L14" s="466"/>
      <c r="M14" s="466"/>
      <c r="N14" s="467"/>
      <c r="O14" s="47"/>
      <c r="P14" s="47"/>
      <c r="Q14" s="47"/>
      <c r="R14" s="48">
        <f>R15+R16</f>
        <v>0</v>
      </c>
      <c r="S14" s="48">
        <f t="shared" ref="S14:AH14" si="0">S15+S16</f>
        <v>0</v>
      </c>
      <c r="T14" s="48">
        <f t="shared" si="0"/>
        <v>0</v>
      </c>
      <c r="U14" s="48">
        <f t="shared" si="0"/>
        <v>0</v>
      </c>
      <c r="V14" s="48">
        <f t="shared" si="0"/>
        <v>0</v>
      </c>
      <c r="W14" s="48">
        <f t="shared" si="0"/>
        <v>0</v>
      </c>
      <c r="X14" s="48">
        <f t="shared" si="0"/>
        <v>0</v>
      </c>
      <c r="Y14" s="48">
        <f t="shared" si="0"/>
        <v>0</v>
      </c>
      <c r="Z14" s="48">
        <f t="shared" si="0"/>
        <v>0</v>
      </c>
      <c r="AA14" s="48">
        <f t="shared" si="0"/>
        <v>0</v>
      </c>
      <c r="AB14" s="48">
        <f t="shared" si="0"/>
        <v>0</v>
      </c>
      <c r="AC14" s="48">
        <f t="shared" si="0"/>
        <v>0</v>
      </c>
      <c r="AD14" s="48">
        <f t="shared" si="0"/>
        <v>0</v>
      </c>
      <c r="AE14" s="48">
        <f t="shared" si="0"/>
        <v>0</v>
      </c>
      <c r="AF14" s="48">
        <f t="shared" si="0"/>
        <v>0</v>
      </c>
      <c r="AG14" s="48">
        <f t="shared" si="0"/>
        <v>0</v>
      </c>
      <c r="AH14" s="48">
        <f t="shared" si="0"/>
        <v>0</v>
      </c>
      <c r="AI14" s="49" t="s">
        <v>3583</v>
      </c>
      <c r="BK14" s="506" t="s">
        <v>3584</v>
      </c>
      <c r="BL14" s="506"/>
      <c r="BM14" s="506"/>
      <c r="BN14" s="506"/>
      <c r="BO14" s="506"/>
      <c r="BP14" s="506"/>
      <c r="BQ14" s="506"/>
    </row>
    <row r="15" spans="1:69" x14ac:dyDescent="0.25">
      <c r="A15" s="38"/>
      <c r="B15" s="465"/>
      <c r="C15" s="466"/>
      <c r="D15" s="466"/>
      <c r="E15" s="467"/>
      <c r="F15" s="465"/>
      <c r="G15" s="466"/>
      <c r="H15" s="466"/>
      <c r="I15" s="466"/>
      <c r="J15" s="466"/>
      <c r="K15" s="466"/>
      <c r="L15" s="466"/>
      <c r="M15" s="466"/>
      <c r="N15" s="467"/>
      <c r="O15" s="47"/>
      <c r="P15" s="47"/>
      <c r="Q15" s="47"/>
      <c r="R15" s="50">
        <f t="shared" ref="R15:AH15" si="1">SUMIF(R20:R639,"&gt;0")</f>
        <v>0</v>
      </c>
      <c r="S15" s="50">
        <f t="shared" si="1"/>
        <v>0</v>
      </c>
      <c r="T15" s="50">
        <f t="shared" si="1"/>
        <v>0</v>
      </c>
      <c r="U15" s="50">
        <f t="shared" si="1"/>
        <v>0</v>
      </c>
      <c r="V15" s="50">
        <f t="shared" si="1"/>
        <v>0</v>
      </c>
      <c r="W15" s="50">
        <f t="shared" si="1"/>
        <v>0</v>
      </c>
      <c r="X15" s="50">
        <f t="shared" si="1"/>
        <v>0</v>
      </c>
      <c r="Y15" s="50">
        <f t="shared" si="1"/>
        <v>0</v>
      </c>
      <c r="Z15" s="50">
        <f t="shared" si="1"/>
        <v>0</v>
      </c>
      <c r="AA15" s="50">
        <f t="shared" si="1"/>
        <v>0</v>
      </c>
      <c r="AB15" s="50">
        <f t="shared" si="1"/>
        <v>0</v>
      </c>
      <c r="AC15" s="50">
        <f t="shared" si="1"/>
        <v>0</v>
      </c>
      <c r="AD15" s="50">
        <f t="shared" si="1"/>
        <v>0</v>
      </c>
      <c r="AE15" s="50">
        <f t="shared" si="1"/>
        <v>0</v>
      </c>
      <c r="AF15" s="50">
        <f t="shared" si="1"/>
        <v>0</v>
      </c>
      <c r="AG15" s="50">
        <f t="shared" si="1"/>
        <v>0</v>
      </c>
      <c r="AH15" s="50">
        <f t="shared" si="1"/>
        <v>0</v>
      </c>
      <c r="AI15" s="49" t="s">
        <v>3563</v>
      </c>
    </row>
    <row r="16" spans="1:69" x14ac:dyDescent="0.25">
      <c r="A16" s="38"/>
      <c r="B16" s="465"/>
      <c r="C16" s="466"/>
      <c r="D16" s="466"/>
      <c r="E16" s="467"/>
      <c r="F16" s="465"/>
      <c r="G16" s="466"/>
      <c r="H16" s="466"/>
      <c r="I16" s="466"/>
      <c r="J16" s="466"/>
      <c r="K16" s="466"/>
      <c r="L16" s="466"/>
      <c r="M16" s="466"/>
      <c r="N16" s="467"/>
      <c r="O16" s="47"/>
      <c r="P16" s="47"/>
      <c r="Q16" s="47"/>
      <c r="R16" s="50">
        <f t="shared" ref="R16:AH16" si="2">SUMIF(R20:R639,"&lt;0")</f>
        <v>0</v>
      </c>
      <c r="S16" s="50">
        <f t="shared" si="2"/>
        <v>0</v>
      </c>
      <c r="T16" s="50">
        <f t="shared" si="2"/>
        <v>0</v>
      </c>
      <c r="U16" s="50">
        <f t="shared" si="2"/>
        <v>0</v>
      </c>
      <c r="V16" s="50">
        <f t="shared" si="2"/>
        <v>0</v>
      </c>
      <c r="W16" s="50">
        <f t="shared" si="2"/>
        <v>0</v>
      </c>
      <c r="X16" s="50">
        <f t="shared" si="2"/>
        <v>0</v>
      </c>
      <c r="Y16" s="50">
        <f t="shared" si="2"/>
        <v>0</v>
      </c>
      <c r="Z16" s="50">
        <f t="shared" si="2"/>
        <v>0</v>
      </c>
      <c r="AA16" s="50">
        <f t="shared" si="2"/>
        <v>0</v>
      </c>
      <c r="AB16" s="50">
        <f t="shared" si="2"/>
        <v>0</v>
      </c>
      <c r="AC16" s="50">
        <f t="shared" si="2"/>
        <v>0</v>
      </c>
      <c r="AD16" s="50">
        <f t="shared" si="2"/>
        <v>0</v>
      </c>
      <c r="AE16" s="50">
        <f t="shared" si="2"/>
        <v>0</v>
      </c>
      <c r="AF16" s="50">
        <f t="shared" si="2"/>
        <v>0</v>
      </c>
      <c r="AG16" s="50">
        <f t="shared" si="2"/>
        <v>0</v>
      </c>
      <c r="AH16" s="50">
        <f t="shared" si="2"/>
        <v>0</v>
      </c>
      <c r="AI16" s="49" t="s">
        <v>3564</v>
      </c>
    </row>
    <row r="17" spans="1:70" ht="15.75" thickBot="1" x14ac:dyDescent="0.3">
      <c r="A17" s="38">
        <f>COUNTIF(D20:D1014,"&gt;0")</f>
        <v>131</v>
      </c>
      <c r="B17" s="465"/>
      <c r="C17" s="466"/>
      <c r="D17" s="466"/>
      <c r="E17" s="467"/>
      <c r="F17" s="465"/>
      <c r="G17" s="466"/>
      <c r="H17" s="466"/>
      <c r="I17" s="466"/>
      <c r="J17" s="466"/>
      <c r="K17" s="466"/>
      <c r="L17" s="466"/>
      <c r="M17" s="466"/>
      <c r="N17" s="467"/>
      <c r="O17" s="47"/>
      <c r="P17" s="47"/>
      <c r="Q17" s="47"/>
      <c r="R17" s="462" t="s">
        <v>3996</v>
      </c>
      <c r="S17" s="464"/>
      <c r="T17" s="464"/>
      <c r="U17" s="464"/>
      <c r="V17" s="464"/>
      <c r="W17" s="464"/>
      <c r="X17" s="464"/>
      <c r="Y17" s="464"/>
      <c r="Z17" s="464"/>
      <c r="AA17" s="464"/>
      <c r="AB17" s="464"/>
      <c r="AC17" s="464"/>
      <c r="AD17" s="464"/>
      <c r="AE17" s="464"/>
      <c r="BJ17" s="52" t="e">
        <f>SUM(BJ20:BJ304)</f>
        <v>#REF!</v>
      </c>
      <c r="BQ17" s="53" t="e">
        <f>SUM(BQ20:BQ146)</f>
        <v>#REF!</v>
      </c>
    </row>
    <row r="18" spans="1:70" ht="16.5" thickTop="1" thickBot="1" x14ac:dyDescent="0.3">
      <c r="A18" t="s">
        <v>3585</v>
      </c>
      <c r="G18" s="53" t="e">
        <f>SUM(G20:G639)</f>
        <v>#REF!</v>
      </c>
      <c r="I18" s="53"/>
      <c r="R18" s="54">
        <v>0</v>
      </c>
      <c r="S18" s="54">
        <v>0</v>
      </c>
      <c r="T18" s="54">
        <f>2/13</f>
        <v>0.15384615384615385</v>
      </c>
      <c r="U18" s="54">
        <f>1/13</f>
        <v>7.6923076923076927E-2</v>
      </c>
      <c r="V18" s="54">
        <f t="shared" ref="V18:AE18" si="3">1/13</f>
        <v>7.6923076923076927E-2</v>
      </c>
      <c r="W18" s="54">
        <f t="shared" si="3"/>
        <v>7.6923076923076927E-2</v>
      </c>
      <c r="X18" s="54">
        <f t="shared" si="3"/>
        <v>7.6923076923076927E-2</v>
      </c>
      <c r="Y18" s="54">
        <f t="shared" si="3"/>
        <v>7.6923076923076927E-2</v>
      </c>
      <c r="Z18" s="54">
        <f t="shared" si="3"/>
        <v>7.6923076923076927E-2</v>
      </c>
      <c r="AA18" s="54">
        <f t="shared" si="3"/>
        <v>7.6923076923076927E-2</v>
      </c>
      <c r="AB18" s="54">
        <f t="shared" si="3"/>
        <v>7.6923076923076927E-2</v>
      </c>
      <c r="AC18" s="54">
        <f t="shared" si="3"/>
        <v>7.6923076923076927E-2</v>
      </c>
      <c r="AD18" s="54">
        <f t="shared" si="3"/>
        <v>7.6923076923076927E-2</v>
      </c>
      <c r="AE18" s="54">
        <f t="shared" si="3"/>
        <v>7.6923076923076927E-2</v>
      </c>
      <c r="AG18" s="53" t="e">
        <f>SUM(AG20:AG639)</f>
        <v>#REF!</v>
      </c>
      <c r="AL18" s="176">
        <f>2/13</f>
        <v>0.15384615384615385</v>
      </c>
      <c r="AM18" s="8">
        <f>1/13</f>
        <v>7.6923076923076927E-2</v>
      </c>
      <c r="AN18" s="8">
        <f t="shared" ref="AN18:AW18" si="4">1/13</f>
        <v>7.6923076923076927E-2</v>
      </c>
      <c r="AO18" s="8">
        <f t="shared" si="4"/>
        <v>7.6923076923076927E-2</v>
      </c>
      <c r="AP18" s="8">
        <f t="shared" si="4"/>
        <v>7.6923076923076927E-2</v>
      </c>
      <c r="AQ18" s="8">
        <f t="shared" si="4"/>
        <v>7.6923076923076927E-2</v>
      </c>
      <c r="AR18" s="8">
        <f t="shared" si="4"/>
        <v>7.6923076923076927E-2</v>
      </c>
      <c r="AS18" s="8">
        <f t="shared" si="4"/>
        <v>7.6923076923076927E-2</v>
      </c>
      <c r="AT18" s="8">
        <f t="shared" si="4"/>
        <v>7.6923076923076927E-2</v>
      </c>
      <c r="AU18" s="8">
        <f t="shared" si="4"/>
        <v>7.6923076923076927E-2</v>
      </c>
      <c r="AV18" s="8">
        <f t="shared" si="4"/>
        <v>7.6923076923076927E-2</v>
      </c>
      <c r="AW18" s="8">
        <f t="shared" si="4"/>
        <v>7.6923076923076927E-2</v>
      </c>
      <c r="AX18" s="55"/>
      <c r="BD18" s="56" t="s">
        <v>3587</v>
      </c>
      <c r="BE18" s="56" t="s">
        <v>3587</v>
      </c>
      <c r="BF18" s="56" t="s">
        <v>3587</v>
      </c>
      <c r="BG18" s="56" t="s">
        <v>3587</v>
      </c>
      <c r="BH18" s="57" t="s">
        <v>3587</v>
      </c>
      <c r="BI18" s="57" t="s">
        <v>3587</v>
      </c>
      <c r="BJ18" s="57" t="s">
        <v>3587</v>
      </c>
      <c r="BK18" s="57" t="s">
        <v>3588</v>
      </c>
      <c r="BL18" s="57"/>
      <c r="BM18" s="57" t="s">
        <v>3588</v>
      </c>
      <c r="BN18" s="58" t="s">
        <v>3588</v>
      </c>
      <c r="BO18" s="58" t="s">
        <v>3588</v>
      </c>
      <c r="BP18" s="58" t="s">
        <v>3588</v>
      </c>
      <c r="BQ18" s="58" t="s">
        <v>3588</v>
      </c>
    </row>
    <row r="19" spans="1:70" s="65" customFormat="1" ht="46.5" thickTop="1" thickBot="1" x14ac:dyDescent="0.3">
      <c r="A19" s="59" t="s">
        <v>3557</v>
      </c>
      <c r="B19" s="59" t="s">
        <v>3589</v>
      </c>
      <c r="C19" s="60" t="s">
        <v>4</v>
      </c>
      <c r="D19" s="60" t="s">
        <v>3590</v>
      </c>
      <c r="E19" s="60" t="s">
        <v>3591</v>
      </c>
      <c r="F19" s="60" t="s">
        <v>3592</v>
      </c>
      <c r="G19" s="60" t="s">
        <v>3593</v>
      </c>
      <c r="H19" s="60" t="s">
        <v>3594</v>
      </c>
      <c r="I19" s="60" t="s">
        <v>3595</v>
      </c>
      <c r="J19" s="60" t="s">
        <v>3596</v>
      </c>
      <c r="K19" s="60" t="s">
        <v>3597</v>
      </c>
      <c r="L19" s="60" t="s">
        <v>3562</v>
      </c>
      <c r="M19" s="60" t="s">
        <v>3598</v>
      </c>
      <c r="N19" s="60" t="s">
        <v>3599</v>
      </c>
      <c r="O19" s="61" t="s">
        <v>3600</v>
      </c>
      <c r="P19" s="61" t="s">
        <v>3601</v>
      </c>
      <c r="Q19" s="61" t="s">
        <v>18</v>
      </c>
      <c r="R19" s="62" t="s">
        <v>3602</v>
      </c>
      <c r="S19" s="63" t="s">
        <v>3603</v>
      </c>
      <c r="T19" s="63" t="s">
        <v>26</v>
      </c>
      <c r="U19" s="63" t="s">
        <v>27</v>
      </c>
      <c r="V19" s="63" t="s">
        <v>28</v>
      </c>
      <c r="W19" s="63" t="s">
        <v>29</v>
      </c>
      <c r="X19" s="63" t="s">
        <v>30</v>
      </c>
      <c r="Y19" s="63" t="s">
        <v>31</v>
      </c>
      <c r="Z19" s="63" t="s">
        <v>32</v>
      </c>
      <c r="AA19" s="63" t="s">
        <v>33</v>
      </c>
      <c r="AB19" s="63" t="s">
        <v>34</v>
      </c>
      <c r="AC19" s="63" t="s">
        <v>35</v>
      </c>
      <c r="AD19" s="63" t="s">
        <v>36</v>
      </c>
      <c r="AE19" s="63" t="s">
        <v>37</v>
      </c>
      <c r="AF19" s="63" t="s">
        <v>3604</v>
      </c>
      <c r="AG19" s="63" t="s">
        <v>3605</v>
      </c>
      <c r="AH19" s="64" t="s">
        <v>23</v>
      </c>
      <c r="AI19" s="65" t="s">
        <v>3606</v>
      </c>
      <c r="AJ19" s="65" t="s">
        <v>3606</v>
      </c>
      <c r="AK19" s="66" t="s">
        <v>3607</v>
      </c>
      <c r="AL19" s="66" t="s">
        <v>26</v>
      </c>
      <c r="AM19" s="67" t="s">
        <v>27</v>
      </c>
      <c r="AN19" s="67" t="s">
        <v>28</v>
      </c>
      <c r="AO19" s="67" t="s">
        <v>29</v>
      </c>
      <c r="AP19" s="67" t="s">
        <v>30</v>
      </c>
      <c r="AQ19" s="67" t="s">
        <v>31</v>
      </c>
      <c r="AR19" s="67" t="s">
        <v>32</v>
      </c>
      <c r="AS19" s="67" t="s">
        <v>33</v>
      </c>
      <c r="AT19" s="67" t="s">
        <v>34</v>
      </c>
      <c r="AU19" s="67" t="s">
        <v>35</v>
      </c>
      <c r="AV19" s="67" t="s">
        <v>36</v>
      </c>
      <c r="AW19" s="67" t="s">
        <v>37</v>
      </c>
      <c r="AX19" s="68" t="s">
        <v>395</v>
      </c>
      <c r="AY19" s="69" t="s">
        <v>3450</v>
      </c>
      <c r="AZ19" s="69" t="s">
        <v>3605</v>
      </c>
      <c r="BA19" s="69" t="s">
        <v>23</v>
      </c>
      <c r="BB19" s="65" t="s">
        <v>3606</v>
      </c>
      <c r="BC19" s="65" t="s">
        <v>3606</v>
      </c>
      <c r="BD19" s="70" t="s">
        <v>3608</v>
      </c>
      <c r="BE19" s="71" t="s">
        <v>337</v>
      </c>
      <c r="BF19" s="71" t="s">
        <v>3609</v>
      </c>
      <c r="BG19" s="71" t="s">
        <v>3610</v>
      </c>
      <c r="BH19" s="71" t="s">
        <v>3611</v>
      </c>
      <c r="BI19" s="72" t="s">
        <v>3612</v>
      </c>
      <c r="BJ19" s="72" t="s">
        <v>3613</v>
      </c>
      <c r="BK19" s="73" t="s">
        <v>3614</v>
      </c>
      <c r="BL19" s="73" t="s">
        <v>3615</v>
      </c>
      <c r="BM19" s="73" t="s">
        <v>3616</v>
      </c>
      <c r="BN19" s="74" t="s">
        <v>3617</v>
      </c>
      <c r="BO19" s="74" t="s">
        <v>3618</v>
      </c>
      <c r="BP19" s="74" t="s">
        <v>3619</v>
      </c>
      <c r="BQ19" s="74" t="s">
        <v>3619</v>
      </c>
    </row>
    <row r="20" spans="1:70" ht="15.75" thickTop="1" x14ac:dyDescent="0.25">
      <c r="A20" t="str">
        <f>$B$3</f>
        <v>High Needs topups</v>
      </c>
      <c r="B20" s="75" t="s">
        <v>3620</v>
      </c>
      <c r="C20" s="76">
        <v>44033</v>
      </c>
      <c r="D20" s="75">
        <f>Schools!A8</f>
        <v>3020135</v>
      </c>
      <c r="E20" t="str">
        <f>VLOOKUP(D20,Schools!A:B,2,0)</f>
        <v>BEYA</v>
      </c>
      <c r="F20" t="str">
        <f>VLOOKUP(D20,Schools!$A:$Z,3,0)</f>
        <v>M</v>
      </c>
      <c r="G20" s="77" t="e">
        <f>SUMIFS(#REF!,#REF!,D20,#REF!, SEN!M20)</f>
        <v>#REF!</v>
      </c>
      <c r="H20" s="75" t="s">
        <v>3621</v>
      </c>
      <c r="I20" s="75" t="s">
        <v>4063</v>
      </c>
      <c r="J20" t="str">
        <f>P20&amp;"/"&amp;Q20</f>
        <v>various/543965</v>
      </c>
      <c r="K20">
        <f>VLOOKUP(D20,Schools!$A:$Z,9,0)</f>
        <v>400102</v>
      </c>
      <c r="L20" s="75" t="s">
        <v>400</v>
      </c>
      <c r="M20" s="75" t="s">
        <v>399</v>
      </c>
      <c r="N20" s="75" t="s">
        <v>3819</v>
      </c>
      <c r="O20" s="78" t="str">
        <f>VLOOKUP(D20,Schools!A:D,4,0)</f>
        <v>Nursery</v>
      </c>
      <c r="P20" s="75" t="s">
        <v>4064</v>
      </c>
      <c r="Q20" s="78">
        <f>IF(F20="M",543965,516500)</f>
        <v>543965</v>
      </c>
      <c r="R20" s="79" t="e">
        <f>SUMIFS(#REF!,#REF!,$D20,#REF!,$M20)</f>
        <v>#REF!</v>
      </c>
      <c r="S20" s="79" t="e">
        <f>SUMIFS(#REF!,#REF!,$D20,#REF!,$M20)</f>
        <v>#REF!</v>
      </c>
      <c r="T20" s="79" t="e">
        <f>SUMIFS(#REF!,#REF!,$D20,#REF!,$M20)</f>
        <v>#REF!</v>
      </c>
      <c r="U20" s="79" t="e">
        <f>SUMIFS(#REF!,#REF!,$D20,#REF!,$M20)</f>
        <v>#REF!</v>
      </c>
      <c r="V20" s="79" t="e">
        <f>SUMIFS(#REF!,#REF!,$D20,#REF!,$M20)</f>
        <v>#REF!</v>
      </c>
      <c r="W20" s="79" t="e">
        <f>SUMIFS(#REF!,#REF!,$D20,#REF!,$M20)</f>
        <v>#REF!</v>
      </c>
      <c r="X20" s="79" t="e">
        <f>SUMIFS(#REF!,#REF!,$D20,#REF!,$M20)</f>
        <v>#REF!</v>
      </c>
      <c r="Y20" s="79" t="e">
        <f>SUMIFS(#REF!,#REF!,$D20,#REF!,$M20)</f>
        <v>#REF!</v>
      </c>
      <c r="Z20" s="79" t="e">
        <f>SUMIFS(#REF!,#REF!,$D20,#REF!,$M20)</f>
        <v>#REF!</v>
      </c>
      <c r="AA20" s="79" t="e">
        <f>SUMIFS(#REF!,#REF!,$D20,#REF!,$M20)</f>
        <v>#REF!</v>
      </c>
      <c r="AB20" s="79" t="e">
        <f>SUMIFS(#REF!,#REF!,$D20,#REF!,$M20)</f>
        <v>#REF!</v>
      </c>
      <c r="AC20" s="79" t="e">
        <f>SUMIFS(#REF!,#REF!,$D20,#REF!,$M20)</f>
        <v>#REF!</v>
      </c>
      <c r="AD20" s="79" t="e">
        <f>SUMIFS(#REF!,#REF!,$D20,#REF!,$M20)</f>
        <v>#REF!</v>
      </c>
      <c r="AE20" s="79" t="e">
        <f>SUMIFS(#REF!,#REF!,$D20,#REF!,$M20)</f>
        <v>#REF!</v>
      </c>
      <c r="AF20" s="52" t="e">
        <f>SUM(R20:AE20)+AH20</f>
        <v>#REF!</v>
      </c>
      <c r="AG20" s="52" t="e">
        <f>AF20-G20</f>
        <v>#REF!</v>
      </c>
      <c r="AH20" s="79" t="e">
        <f>SUMIFS(#REF!,#REF!,$D20,#REF!,$M20)</f>
        <v>#REF!</v>
      </c>
      <c r="AK20" t="e">
        <f>IF(SUM(R20:AE20)=0,0,1)</f>
        <v>#REF!</v>
      </c>
      <c r="AL20" s="8" t="e">
        <f>ROUND($G20*AL$18,2)*$AK20</f>
        <v>#REF!</v>
      </c>
      <c r="AM20" s="8" t="e">
        <f t="shared" ref="AM20:AW35" si="5">ROUND($G20*AM$18,2)*$AK20</f>
        <v>#REF!</v>
      </c>
      <c r="AN20" s="8" t="e">
        <f t="shared" si="5"/>
        <v>#REF!</v>
      </c>
      <c r="AO20" s="8" t="e">
        <f t="shared" si="5"/>
        <v>#REF!</v>
      </c>
      <c r="AP20" s="8" t="e">
        <f t="shared" si="5"/>
        <v>#REF!</v>
      </c>
      <c r="AQ20" s="8" t="e">
        <f t="shared" si="5"/>
        <v>#REF!</v>
      </c>
      <c r="AR20" s="8" t="e">
        <f t="shared" si="5"/>
        <v>#REF!</v>
      </c>
      <c r="AS20" s="8" t="e">
        <f t="shared" si="5"/>
        <v>#REF!</v>
      </c>
      <c r="AT20" s="8" t="e">
        <f t="shared" si="5"/>
        <v>#REF!</v>
      </c>
      <c r="AU20" s="8" t="e">
        <f t="shared" si="5"/>
        <v>#REF!</v>
      </c>
      <c r="AV20" s="8" t="e">
        <f t="shared" si="5"/>
        <v>#REF!</v>
      </c>
      <c r="AW20" s="8" t="e">
        <f t="shared" si="5"/>
        <v>#REF!</v>
      </c>
      <c r="AX20" t="e">
        <f t="shared" ref="AX20:AX83" si="6">S20*AX$18</f>
        <v>#REF!</v>
      </c>
      <c r="AY20" s="8" t="e">
        <f>SUM(AL20:AX20)+BA20</f>
        <v>#REF!</v>
      </c>
      <c r="AZ20" s="53" t="e">
        <f>ROUND(AY20-G20,0)</f>
        <v>#REF!</v>
      </c>
      <c r="BA20" s="80" t="e">
        <f>AH20</f>
        <v>#REF!</v>
      </c>
      <c r="BD20" s="183" t="str">
        <f>VLOOKUP(D20,Schools!A:Q,17,0)</f>
        <v>A</v>
      </c>
      <c r="BE20" s="52" t="e">
        <f>AH20</f>
        <v>#REF!</v>
      </c>
      <c r="BF20" s="52" t="e">
        <f>R20</f>
        <v>#REF!</v>
      </c>
      <c r="BG20" s="52" t="e">
        <f>SUM(S20:AE20)</f>
        <v>#REF!</v>
      </c>
      <c r="BH20" s="52" t="e">
        <f>SUM(S20:X20)</f>
        <v>#REF!</v>
      </c>
      <c r="BI20" s="53" t="e">
        <f>BG20-BH20</f>
        <v>#REF!</v>
      </c>
      <c r="BJ20" s="52" t="e">
        <f>BE20+BF20+BH20+BI20-G20</f>
        <v>#REF!</v>
      </c>
      <c r="BK20" s="8" t="e">
        <f>SUM(AL20:AP20)</f>
        <v>#REF!</v>
      </c>
      <c r="BL20" s="1" t="e">
        <f>BK20-BH20</f>
        <v>#REF!</v>
      </c>
      <c r="BM20" s="1" t="e">
        <f>AQ20</f>
        <v>#REF!</v>
      </c>
      <c r="BN20" s="52" t="e">
        <f>BM20+BL20</f>
        <v>#REF!</v>
      </c>
      <c r="BO20" s="1" t="e">
        <f>SUM(AR20:AX20)</f>
        <v>#REF!</v>
      </c>
      <c r="BP20" s="53" t="e">
        <f>ROUND(BO20+BN20+BH20+BE20,0)</f>
        <v>#REF!</v>
      </c>
      <c r="BQ20" s="53" t="e">
        <f>ROUND(BP20-G20,0)</f>
        <v>#REF!</v>
      </c>
      <c r="BR20" t="e">
        <f>IF(BF20&gt;0, "*** NB payroll *** - Option "&amp;BD20,"")</f>
        <v>#REF!</v>
      </c>
    </row>
    <row r="21" spans="1:70" x14ac:dyDescent="0.25">
      <c r="A21" t="str">
        <f t="shared" ref="A21:A84" si="7">$B$3</f>
        <v>High Needs topups</v>
      </c>
      <c r="B21" s="75" t="s">
        <v>3620</v>
      </c>
      <c r="C21" s="76">
        <v>44033</v>
      </c>
      <c r="D21" s="75">
        <f>Schools!A9</f>
        <v>3021000</v>
      </c>
      <c r="E21" t="str">
        <f>VLOOKUP(D21,Schools!A:B,2,0)</f>
        <v>Brookhill Nursery</v>
      </c>
      <c r="F21" t="str">
        <f>VLOOKUP(D21,Schools!$A:$Z,3,0)</f>
        <v>M</v>
      </c>
      <c r="G21" s="77" t="e">
        <f>SUMIFS(#REF!,#REF!,D21,#REF!, SEN!M21)</f>
        <v>#REF!</v>
      </c>
      <c r="H21" s="75" t="s">
        <v>3621</v>
      </c>
      <c r="I21" s="75" t="s">
        <v>4063</v>
      </c>
      <c r="J21" t="str">
        <f t="shared" ref="J21:J84" si="8">P21&amp;"/"&amp;Q21</f>
        <v>various/543965</v>
      </c>
      <c r="K21">
        <f>VLOOKUP(D21,Schools!$A:$Z,9,0)</f>
        <v>400102</v>
      </c>
      <c r="L21" s="75" t="s">
        <v>400</v>
      </c>
      <c r="M21" s="75" t="s">
        <v>399</v>
      </c>
      <c r="N21" s="75" t="s">
        <v>3819</v>
      </c>
      <c r="O21" s="78" t="str">
        <f>VLOOKUP(D21,Schools!A:D,4,0)</f>
        <v>Nursery</v>
      </c>
      <c r="P21" s="75" t="s">
        <v>4064</v>
      </c>
      <c r="Q21" s="78">
        <f t="shared" ref="Q21:Q84" si="9">IF(F21="M",543965,516500)</f>
        <v>543965</v>
      </c>
      <c r="R21" s="79" t="e">
        <f>SUMIFS(#REF!,#REF!,$D21,#REF!,$M21)</f>
        <v>#REF!</v>
      </c>
      <c r="S21" s="79" t="e">
        <f>SUMIFS(#REF!,#REF!,$D21,#REF!,$M21)</f>
        <v>#REF!</v>
      </c>
      <c r="T21" s="79" t="e">
        <f>SUMIFS(#REF!,#REF!,$D21,#REF!,$M21)</f>
        <v>#REF!</v>
      </c>
      <c r="U21" s="79" t="e">
        <f>SUMIFS(#REF!,#REF!,$D21,#REF!,$M21)</f>
        <v>#REF!</v>
      </c>
      <c r="V21" s="79" t="e">
        <f>SUMIFS(#REF!,#REF!,$D21,#REF!,$M21)</f>
        <v>#REF!</v>
      </c>
      <c r="W21" s="79" t="e">
        <f>SUMIFS(#REF!,#REF!,$D21,#REF!,$M21)</f>
        <v>#REF!</v>
      </c>
      <c r="X21" s="79" t="e">
        <f>SUMIFS(#REF!,#REF!,$D21,#REF!,$M21)</f>
        <v>#REF!</v>
      </c>
      <c r="Y21" s="79" t="e">
        <f>SUMIFS(#REF!,#REF!,$D21,#REF!,$M21)</f>
        <v>#REF!</v>
      </c>
      <c r="Z21" s="79" t="e">
        <f>SUMIFS(#REF!,#REF!,$D21,#REF!,$M21)</f>
        <v>#REF!</v>
      </c>
      <c r="AA21" s="79" t="e">
        <f>SUMIFS(#REF!,#REF!,$D21,#REF!,$M21)</f>
        <v>#REF!</v>
      </c>
      <c r="AB21" s="79" t="e">
        <f>SUMIFS(#REF!,#REF!,$D21,#REF!,$M21)</f>
        <v>#REF!</v>
      </c>
      <c r="AC21" s="79" t="e">
        <f>SUMIFS(#REF!,#REF!,$D21,#REF!,$M21)</f>
        <v>#REF!</v>
      </c>
      <c r="AD21" s="79" t="e">
        <f>SUMIFS(#REF!,#REF!,$D21,#REF!,$M21)</f>
        <v>#REF!</v>
      </c>
      <c r="AE21" s="79" t="e">
        <f>SUMIFS(#REF!,#REF!,$D21,#REF!,$M21)</f>
        <v>#REF!</v>
      </c>
      <c r="AF21" s="52" t="e">
        <f t="shared" ref="AF21:AF84" si="10">SUM(R21:AE21)+AH21</f>
        <v>#REF!</v>
      </c>
      <c r="AG21" s="52" t="e">
        <f t="shared" ref="AG21:AG84" si="11">AF21-G21</f>
        <v>#REF!</v>
      </c>
      <c r="AH21" s="79" t="e">
        <f>SUMIFS(#REF!,#REF!,$D21,#REF!,$M21)</f>
        <v>#REF!</v>
      </c>
      <c r="AK21" t="e">
        <f t="shared" ref="AK21:AK84" si="12">IF(SUM(R21:AE21)=0,0,1)</f>
        <v>#REF!</v>
      </c>
      <c r="AL21" s="8" t="e">
        <f t="shared" ref="AL21:AW52" si="13">ROUND($G21*AL$18,2)*$AK21</f>
        <v>#REF!</v>
      </c>
      <c r="AM21" s="8" t="e">
        <f t="shared" si="5"/>
        <v>#REF!</v>
      </c>
      <c r="AN21" s="8" t="e">
        <f t="shared" si="5"/>
        <v>#REF!</v>
      </c>
      <c r="AO21" s="8" t="e">
        <f t="shared" si="5"/>
        <v>#REF!</v>
      </c>
      <c r="AP21" s="8" t="e">
        <f t="shared" si="5"/>
        <v>#REF!</v>
      </c>
      <c r="AQ21" s="8" t="e">
        <f t="shared" si="5"/>
        <v>#REF!</v>
      </c>
      <c r="AR21" s="8" t="e">
        <f t="shared" si="5"/>
        <v>#REF!</v>
      </c>
      <c r="AS21" s="8" t="e">
        <f t="shared" si="5"/>
        <v>#REF!</v>
      </c>
      <c r="AT21" s="8" t="e">
        <f t="shared" si="5"/>
        <v>#REF!</v>
      </c>
      <c r="AU21" s="8" t="e">
        <f t="shared" si="5"/>
        <v>#REF!</v>
      </c>
      <c r="AV21" s="8" t="e">
        <f t="shared" si="5"/>
        <v>#REF!</v>
      </c>
      <c r="AW21" s="8" t="e">
        <f t="shared" si="5"/>
        <v>#REF!</v>
      </c>
      <c r="AX21" t="e">
        <f t="shared" si="6"/>
        <v>#REF!</v>
      </c>
      <c r="AY21" s="8" t="e">
        <f t="shared" ref="AY21:AY84" si="14">SUM(AL21:AX21)+BA21</f>
        <v>#REF!</v>
      </c>
      <c r="AZ21" s="53" t="e">
        <f t="shared" ref="AZ21:AZ84" si="15">ROUND(AY21-G21,0)</f>
        <v>#REF!</v>
      </c>
      <c r="BA21" s="80" t="e">
        <f t="shared" ref="BA21:BA84" si="16">AH21</f>
        <v>#REF!</v>
      </c>
      <c r="BD21" s="183" t="str">
        <f>VLOOKUP(D21,Schools!A:Q,17,0)</f>
        <v>A</v>
      </c>
      <c r="BE21" s="52" t="e">
        <f t="shared" ref="BE21:BE84" si="17">AH21</f>
        <v>#REF!</v>
      </c>
      <c r="BF21" s="52" t="e">
        <f t="shared" ref="BF21:BF84" si="18">R21</f>
        <v>#REF!</v>
      </c>
      <c r="BG21" s="52" t="e">
        <f t="shared" ref="BG21:BG84" si="19">SUM(S21:AE21)</f>
        <v>#REF!</v>
      </c>
      <c r="BH21" s="52" t="e">
        <f t="shared" ref="BH21:BH84" si="20">SUM(S21:X21)</f>
        <v>#REF!</v>
      </c>
      <c r="BI21" s="53" t="e">
        <f t="shared" ref="BI21:BI84" si="21">BG21-BH21</f>
        <v>#REF!</v>
      </c>
      <c r="BJ21" s="52" t="e">
        <f t="shared" ref="BJ21:BJ84" si="22">BE21+BF21+BH21+BI21-G21</f>
        <v>#REF!</v>
      </c>
      <c r="BK21" s="8" t="e">
        <f t="shared" ref="BK21:BK84" si="23">SUM(AL21:AP21)</f>
        <v>#REF!</v>
      </c>
      <c r="BL21" s="52" t="e">
        <f t="shared" ref="BL21:BL84" si="24">BK21-BH21</f>
        <v>#REF!</v>
      </c>
      <c r="BM21" s="1" t="e">
        <f t="shared" ref="BM21:BM84" si="25">AQ21</f>
        <v>#REF!</v>
      </c>
      <c r="BN21" s="52" t="e">
        <f t="shared" ref="BN21:BN84" si="26">BM21+BL21</f>
        <v>#REF!</v>
      </c>
      <c r="BO21" s="1" t="e">
        <f t="shared" ref="BO21:BO84" si="27">SUM(AR21:AX21)</f>
        <v>#REF!</v>
      </c>
      <c r="BP21" s="53" t="e">
        <f t="shared" ref="BP21:BP84" si="28">ROUND(BO21+BN21+BH21+BE21,0)</f>
        <v>#REF!</v>
      </c>
      <c r="BQ21" s="53" t="e">
        <f t="shared" ref="BQ21:BQ84" si="29">ROUND(BP21-G21,0)</f>
        <v>#REF!</v>
      </c>
      <c r="BR21" t="e">
        <f t="shared" ref="BR21:BR84" si="30">IF(BF21&gt;0, "*** NB payroll *** - Option "&amp;BD21,"")</f>
        <v>#REF!</v>
      </c>
    </row>
    <row r="22" spans="1:70" x14ac:dyDescent="0.25">
      <c r="A22" t="str">
        <f t="shared" si="7"/>
        <v>High Needs topups</v>
      </c>
      <c r="B22" s="75" t="s">
        <v>3620</v>
      </c>
      <c r="C22" s="76">
        <v>44026</v>
      </c>
      <c r="D22" s="75">
        <f>Schools!A10</f>
        <v>3021001</v>
      </c>
      <c r="E22" t="str">
        <f>VLOOKUP(D22,Schools!A:B,2,0)</f>
        <v>Hampden Way Nursery</v>
      </c>
      <c r="F22" t="str">
        <f>VLOOKUP(D22,Schools!$A:$Z,3,0)</f>
        <v>M</v>
      </c>
      <c r="G22" s="77" t="e">
        <f>SUMIFS(#REF!,#REF!,D22,#REF!, SEN!M22)</f>
        <v>#REF!</v>
      </c>
      <c r="H22" s="75" t="s">
        <v>3621</v>
      </c>
      <c r="I22" s="75" t="s">
        <v>4063</v>
      </c>
      <c r="J22" t="str">
        <f t="shared" si="8"/>
        <v>various/543965</v>
      </c>
      <c r="K22">
        <f>VLOOKUP(D22,Schools!$A:$Z,9,0)</f>
        <v>400102</v>
      </c>
      <c r="L22" s="75" t="s">
        <v>400</v>
      </c>
      <c r="M22" s="75" t="s">
        <v>399</v>
      </c>
      <c r="N22" s="75" t="s">
        <v>3819</v>
      </c>
      <c r="O22" s="78" t="str">
        <f>VLOOKUP(D22,Schools!A:D,4,0)</f>
        <v>Nursery</v>
      </c>
      <c r="P22" s="75" t="s">
        <v>4064</v>
      </c>
      <c r="Q22" s="78">
        <f t="shared" si="9"/>
        <v>543965</v>
      </c>
      <c r="R22" s="79" t="e">
        <f>SUMIFS(#REF!,#REF!,$D22,#REF!,$M22)</f>
        <v>#REF!</v>
      </c>
      <c r="S22" s="79" t="e">
        <f>SUMIFS(#REF!,#REF!,$D22,#REF!,$M22)</f>
        <v>#REF!</v>
      </c>
      <c r="T22" s="79" t="e">
        <f>SUMIFS(#REF!,#REF!,$D22,#REF!,$M22)</f>
        <v>#REF!</v>
      </c>
      <c r="U22" s="79" t="e">
        <f>SUMIFS(#REF!,#REF!,$D22,#REF!,$M22)</f>
        <v>#REF!</v>
      </c>
      <c r="V22" s="79" t="e">
        <f>SUMIFS(#REF!,#REF!,$D22,#REF!,$M22)</f>
        <v>#REF!</v>
      </c>
      <c r="W22" s="79" t="e">
        <f>SUMIFS(#REF!,#REF!,$D22,#REF!,$M22)</f>
        <v>#REF!</v>
      </c>
      <c r="X22" s="79" t="e">
        <f>SUMIFS(#REF!,#REF!,$D22,#REF!,$M22)</f>
        <v>#REF!</v>
      </c>
      <c r="Y22" s="79" t="e">
        <f>SUMIFS(#REF!,#REF!,$D22,#REF!,$M22)</f>
        <v>#REF!</v>
      </c>
      <c r="Z22" s="79" t="e">
        <f>SUMIFS(#REF!,#REF!,$D22,#REF!,$M22)</f>
        <v>#REF!</v>
      </c>
      <c r="AA22" s="79" t="e">
        <f>SUMIFS(#REF!,#REF!,$D22,#REF!,$M22)</f>
        <v>#REF!</v>
      </c>
      <c r="AB22" s="79" t="e">
        <f>SUMIFS(#REF!,#REF!,$D22,#REF!,$M22)</f>
        <v>#REF!</v>
      </c>
      <c r="AC22" s="79" t="e">
        <f>SUMIFS(#REF!,#REF!,$D22,#REF!,$M22)</f>
        <v>#REF!</v>
      </c>
      <c r="AD22" s="79" t="e">
        <f>SUMIFS(#REF!,#REF!,$D22,#REF!,$M22)</f>
        <v>#REF!</v>
      </c>
      <c r="AE22" s="79" t="e">
        <f>SUMIFS(#REF!,#REF!,$D22,#REF!,$M22)</f>
        <v>#REF!</v>
      </c>
      <c r="AF22" s="52" t="e">
        <f t="shared" si="10"/>
        <v>#REF!</v>
      </c>
      <c r="AG22" s="52" t="e">
        <f t="shared" si="11"/>
        <v>#REF!</v>
      </c>
      <c r="AH22" s="79" t="e">
        <f>SUMIFS(#REF!,#REF!,$D22,#REF!,$M22)</f>
        <v>#REF!</v>
      </c>
      <c r="AK22" t="e">
        <f t="shared" si="12"/>
        <v>#REF!</v>
      </c>
      <c r="AL22" s="8" t="e">
        <f t="shared" si="13"/>
        <v>#REF!</v>
      </c>
      <c r="AM22" s="8" t="e">
        <f t="shared" si="5"/>
        <v>#REF!</v>
      </c>
      <c r="AN22" s="8" t="e">
        <f t="shared" si="5"/>
        <v>#REF!</v>
      </c>
      <c r="AO22" s="8" t="e">
        <f t="shared" si="5"/>
        <v>#REF!</v>
      </c>
      <c r="AP22" s="8" t="e">
        <f t="shared" si="5"/>
        <v>#REF!</v>
      </c>
      <c r="AQ22" s="8" t="e">
        <f t="shared" si="5"/>
        <v>#REF!</v>
      </c>
      <c r="AR22" s="8" t="e">
        <f t="shared" si="5"/>
        <v>#REF!</v>
      </c>
      <c r="AS22" s="8" t="e">
        <f t="shared" si="5"/>
        <v>#REF!</v>
      </c>
      <c r="AT22" s="8" t="e">
        <f t="shared" si="5"/>
        <v>#REF!</v>
      </c>
      <c r="AU22" s="8" t="e">
        <f t="shared" si="5"/>
        <v>#REF!</v>
      </c>
      <c r="AV22" s="8" t="e">
        <f t="shared" si="5"/>
        <v>#REF!</v>
      </c>
      <c r="AW22" s="8" t="e">
        <f t="shared" si="5"/>
        <v>#REF!</v>
      </c>
      <c r="AX22" t="e">
        <f t="shared" si="6"/>
        <v>#REF!</v>
      </c>
      <c r="AY22" s="8" t="e">
        <f t="shared" si="14"/>
        <v>#REF!</v>
      </c>
      <c r="AZ22" s="53" t="e">
        <f t="shared" si="15"/>
        <v>#REF!</v>
      </c>
      <c r="BA22" s="80" t="e">
        <f t="shared" si="16"/>
        <v>#REF!</v>
      </c>
      <c r="BD22" s="183" t="str">
        <f>VLOOKUP(D22,Schools!A:Q,17,0)</f>
        <v>A</v>
      </c>
      <c r="BE22" s="52" t="e">
        <f t="shared" si="17"/>
        <v>#REF!</v>
      </c>
      <c r="BF22" s="52" t="e">
        <f t="shared" si="18"/>
        <v>#REF!</v>
      </c>
      <c r="BG22" s="52" t="e">
        <f t="shared" si="19"/>
        <v>#REF!</v>
      </c>
      <c r="BH22" s="52" t="e">
        <f t="shared" si="20"/>
        <v>#REF!</v>
      </c>
      <c r="BI22" s="53" t="e">
        <f t="shared" si="21"/>
        <v>#REF!</v>
      </c>
      <c r="BJ22" s="52" t="e">
        <f t="shared" si="22"/>
        <v>#REF!</v>
      </c>
      <c r="BK22" s="8" t="e">
        <f t="shared" si="23"/>
        <v>#REF!</v>
      </c>
      <c r="BL22" s="52" t="e">
        <f t="shared" si="24"/>
        <v>#REF!</v>
      </c>
      <c r="BM22" s="1" t="e">
        <f t="shared" si="25"/>
        <v>#REF!</v>
      </c>
      <c r="BN22" s="52" t="e">
        <f t="shared" si="26"/>
        <v>#REF!</v>
      </c>
      <c r="BO22" s="1" t="e">
        <f t="shared" si="27"/>
        <v>#REF!</v>
      </c>
      <c r="BP22" s="53" t="e">
        <f t="shared" si="28"/>
        <v>#REF!</v>
      </c>
      <c r="BQ22" s="53" t="e">
        <f t="shared" si="29"/>
        <v>#REF!</v>
      </c>
      <c r="BR22" t="e">
        <f t="shared" si="30"/>
        <v>#REF!</v>
      </c>
    </row>
    <row r="23" spans="1:70" x14ac:dyDescent="0.25">
      <c r="A23" t="str">
        <f t="shared" si="7"/>
        <v>High Needs topups</v>
      </c>
      <c r="B23" s="75" t="s">
        <v>3620</v>
      </c>
      <c r="C23" s="76">
        <v>44026</v>
      </c>
      <c r="D23" s="75">
        <f>Schools!A11</f>
        <v>3021003</v>
      </c>
      <c r="E23" t="str">
        <f>VLOOKUP(D23,Schools!A:B,2,0)</f>
        <v>St Margaret's Nursery</v>
      </c>
      <c r="F23" t="str">
        <f>VLOOKUP(D23,Schools!$A:$Z,3,0)</f>
        <v>M</v>
      </c>
      <c r="G23" s="77" t="e">
        <f>SUMIFS(#REF!,#REF!,D23,#REF!, SEN!M23)</f>
        <v>#REF!</v>
      </c>
      <c r="H23" s="75" t="s">
        <v>3621</v>
      </c>
      <c r="I23" s="75" t="s">
        <v>4063</v>
      </c>
      <c r="J23" t="str">
        <f t="shared" si="8"/>
        <v>various/543965</v>
      </c>
      <c r="K23">
        <f>VLOOKUP(D23,Schools!$A:$Z,9,0)</f>
        <v>400102</v>
      </c>
      <c r="L23" s="75" t="s">
        <v>400</v>
      </c>
      <c r="M23" s="75" t="s">
        <v>399</v>
      </c>
      <c r="N23" s="75" t="s">
        <v>3819</v>
      </c>
      <c r="O23" s="78" t="str">
        <f>VLOOKUP(D23,Schools!A:D,4,0)</f>
        <v>Nursery</v>
      </c>
      <c r="P23" s="75" t="s">
        <v>4064</v>
      </c>
      <c r="Q23" s="78">
        <f t="shared" si="9"/>
        <v>543965</v>
      </c>
      <c r="R23" s="79" t="e">
        <f>SUMIFS(#REF!,#REF!,$D23,#REF!,$M23)</f>
        <v>#REF!</v>
      </c>
      <c r="S23" s="79" t="e">
        <f>SUMIFS(#REF!,#REF!,$D23,#REF!,$M23)</f>
        <v>#REF!</v>
      </c>
      <c r="T23" s="79" t="e">
        <f>SUMIFS(#REF!,#REF!,$D23,#REF!,$M23)</f>
        <v>#REF!</v>
      </c>
      <c r="U23" s="79" t="e">
        <f>SUMIFS(#REF!,#REF!,$D23,#REF!,$M23)</f>
        <v>#REF!</v>
      </c>
      <c r="V23" s="79" t="e">
        <f>SUMIFS(#REF!,#REF!,$D23,#REF!,$M23)</f>
        <v>#REF!</v>
      </c>
      <c r="W23" s="79" t="e">
        <f>SUMIFS(#REF!,#REF!,$D23,#REF!,$M23)</f>
        <v>#REF!</v>
      </c>
      <c r="X23" s="79" t="e">
        <f>SUMIFS(#REF!,#REF!,$D23,#REF!,$M23)</f>
        <v>#REF!</v>
      </c>
      <c r="Y23" s="79" t="e">
        <f>SUMIFS(#REF!,#REF!,$D23,#REF!,$M23)</f>
        <v>#REF!</v>
      </c>
      <c r="Z23" s="79" t="e">
        <f>SUMIFS(#REF!,#REF!,$D23,#REF!,$M23)</f>
        <v>#REF!</v>
      </c>
      <c r="AA23" s="79" t="e">
        <f>SUMIFS(#REF!,#REF!,$D23,#REF!,$M23)</f>
        <v>#REF!</v>
      </c>
      <c r="AB23" s="79" t="e">
        <f>SUMIFS(#REF!,#REF!,$D23,#REF!,$M23)</f>
        <v>#REF!</v>
      </c>
      <c r="AC23" s="79" t="e">
        <f>SUMIFS(#REF!,#REF!,$D23,#REF!,$M23)</f>
        <v>#REF!</v>
      </c>
      <c r="AD23" s="79" t="e">
        <f>SUMIFS(#REF!,#REF!,$D23,#REF!,$M23)</f>
        <v>#REF!</v>
      </c>
      <c r="AE23" s="79" t="e">
        <f>SUMIFS(#REF!,#REF!,$D23,#REF!,$M23)</f>
        <v>#REF!</v>
      </c>
      <c r="AF23" s="52" t="e">
        <f t="shared" si="10"/>
        <v>#REF!</v>
      </c>
      <c r="AG23" s="52" t="e">
        <f t="shared" si="11"/>
        <v>#REF!</v>
      </c>
      <c r="AH23" s="79" t="e">
        <f>SUMIFS(#REF!,#REF!,$D23,#REF!,$M23)</f>
        <v>#REF!</v>
      </c>
      <c r="AK23" t="e">
        <f t="shared" si="12"/>
        <v>#REF!</v>
      </c>
      <c r="AL23" s="8" t="e">
        <f t="shared" si="13"/>
        <v>#REF!</v>
      </c>
      <c r="AM23" s="8" t="e">
        <f t="shared" si="5"/>
        <v>#REF!</v>
      </c>
      <c r="AN23" s="8" t="e">
        <f t="shared" si="5"/>
        <v>#REF!</v>
      </c>
      <c r="AO23" s="8" t="e">
        <f t="shared" si="5"/>
        <v>#REF!</v>
      </c>
      <c r="AP23" s="8" t="e">
        <f t="shared" si="5"/>
        <v>#REF!</v>
      </c>
      <c r="AQ23" s="8" t="e">
        <f t="shared" si="5"/>
        <v>#REF!</v>
      </c>
      <c r="AR23" s="8" t="e">
        <f t="shared" si="5"/>
        <v>#REF!</v>
      </c>
      <c r="AS23" s="8" t="e">
        <f t="shared" si="5"/>
        <v>#REF!</v>
      </c>
      <c r="AT23" s="8" t="e">
        <f t="shared" si="5"/>
        <v>#REF!</v>
      </c>
      <c r="AU23" s="8" t="e">
        <f t="shared" si="5"/>
        <v>#REF!</v>
      </c>
      <c r="AV23" s="8" t="e">
        <f t="shared" si="5"/>
        <v>#REF!</v>
      </c>
      <c r="AW23" s="8" t="e">
        <f t="shared" si="5"/>
        <v>#REF!</v>
      </c>
      <c r="AX23" t="e">
        <f t="shared" si="6"/>
        <v>#REF!</v>
      </c>
      <c r="AY23" s="8" t="e">
        <f t="shared" si="14"/>
        <v>#REF!</v>
      </c>
      <c r="AZ23" s="53" t="e">
        <f t="shared" si="15"/>
        <v>#REF!</v>
      </c>
      <c r="BA23" s="80" t="e">
        <f t="shared" si="16"/>
        <v>#REF!</v>
      </c>
      <c r="BD23" s="183" t="str">
        <f>VLOOKUP(D23,Schools!A:Q,17,0)</f>
        <v>A</v>
      </c>
      <c r="BE23" s="52" t="e">
        <f t="shared" si="17"/>
        <v>#REF!</v>
      </c>
      <c r="BF23" s="52" t="e">
        <f t="shared" si="18"/>
        <v>#REF!</v>
      </c>
      <c r="BG23" s="52" t="e">
        <f t="shared" si="19"/>
        <v>#REF!</v>
      </c>
      <c r="BH23" s="52" t="e">
        <f t="shared" si="20"/>
        <v>#REF!</v>
      </c>
      <c r="BI23" s="53" t="e">
        <f t="shared" si="21"/>
        <v>#REF!</v>
      </c>
      <c r="BJ23" s="52" t="e">
        <f t="shared" si="22"/>
        <v>#REF!</v>
      </c>
      <c r="BK23" s="8" t="e">
        <f t="shared" si="23"/>
        <v>#REF!</v>
      </c>
      <c r="BL23" s="52" t="e">
        <f t="shared" si="24"/>
        <v>#REF!</v>
      </c>
      <c r="BM23" s="1" t="e">
        <f t="shared" si="25"/>
        <v>#REF!</v>
      </c>
      <c r="BN23" s="52" t="e">
        <f t="shared" si="26"/>
        <v>#REF!</v>
      </c>
      <c r="BO23" s="1" t="e">
        <f t="shared" si="27"/>
        <v>#REF!</v>
      </c>
      <c r="BP23" s="53" t="e">
        <f t="shared" si="28"/>
        <v>#REF!</v>
      </c>
      <c r="BQ23" s="53" t="e">
        <f t="shared" si="29"/>
        <v>#REF!</v>
      </c>
      <c r="BR23" t="e">
        <f t="shared" si="30"/>
        <v>#REF!</v>
      </c>
    </row>
    <row r="24" spans="1:70" x14ac:dyDescent="0.25">
      <c r="A24" t="str">
        <f t="shared" si="7"/>
        <v>High Needs topups</v>
      </c>
      <c r="B24" s="75" t="s">
        <v>3620</v>
      </c>
      <c r="C24" s="76">
        <v>44026</v>
      </c>
      <c r="D24" s="75">
        <f>Schools!A12</f>
        <v>3021002</v>
      </c>
      <c r="E24" t="str">
        <f>VLOOKUP(D24,Schools!A:B,2,0)</f>
        <v>Moss Hall Nursery</v>
      </c>
      <c r="F24" t="str">
        <f>VLOOKUP(D24,Schools!$A:$Z,3,0)</f>
        <v>M</v>
      </c>
      <c r="G24" s="77" t="e">
        <f>SUMIFS(#REF!,#REF!,D24,#REF!, SEN!M24)</f>
        <v>#REF!</v>
      </c>
      <c r="H24" s="75" t="s">
        <v>3621</v>
      </c>
      <c r="I24" s="75" t="s">
        <v>4063</v>
      </c>
      <c r="J24" t="str">
        <f t="shared" si="8"/>
        <v>various/543965</v>
      </c>
      <c r="K24">
        <f>VLOOKUP(D24,Schools!$A:$Z,9,0)</f>
        <v>400072</v>
      </c>
      <c r="L24" s="75" t="s">
        <v>400</v>
      </c>
      <c r="M24" s="75" t="s">
        <v>399</v>
      </c>
      <c r="N24" s="75" t="s">
        <v>3819</v>
      </c>
      <c r="O24" s="78" t="str">
        <f>VLOOKUP(D24,Schools!A:D,4,0)</f>
        <v>Nursery</v>
      </c>
      <c r="P24" s="75" t="s">
        <v>4064</v>
      </c>
      <c r="Q24" s="78">
        <f t="shared" si="9"/>
        <v>543965</v>
      </c>
      <c r="R24" s="79" t="e">
        <f>SUMIFS(#REF!,#REF!,$D24,#REF!,$M24)</f>
        <v>#REF!</v>
      </c>
      <c r="S24" s="79" t="e">
        <f>SUMIFS(#REF!,#REF!,$D24,#REF!,$M24)</f>
        <v>#REF!</v>
      </c>
      <c r="T24" s="79" t="e">
        <f>SUMIFS(#REF!,#REF!,$D24,#REF!,$M24)</f>
        <v>#REF!</v>
      </c>
      <c r="U24" s="79" t="e">
        <f>SUMIFS(#REF!,#REF!,$D24,#REF!,$M24)</f>
        <v>#REF!</v>
      </c>
      <c r="V24" s="79" t="e">
        <f>SUMIFS(#REF!,#REF!,$D24,#REF!,$M24)</f>
        <v>#REF!</v>
      </c>
      <c r="W24" s="79" t="e">
        <f>SUMIFS(#REF!,#REF!,$D24,#REF!,$M24)</f>
        <v>#REF!</v>
      </c>
      <c r="X24" s="79" t="e">
        <f>SUMIFS(#REF!,#REF!,$D24,#REF!,$M24)</f>
        <v>#REF!</v>
      </c>
      <c r="Y24" s="79" t="e">
        <f>SUMIFS(#REF!,#REF!,$D24,#REF!,$M24)</f>
        <v>#REF!</v>
      </c>
      <c r="Z24" s="79" t="e">
        <f>SUMIFS(#REF!,#REF!,$D24,#REF!,$M24)</f>
        <v>#REF!</v>
      </c>
      <c r="AA24" s="79" t="e">
        <f>SUMIFS(#REF!,#REF!,$D24,#REF!,$M24)</f>
        <v>#REF!</v>
      </c>
      <c r="AB24" s="79" t="e">
        <f>SUMIFS(#REF!,#REF!,$D24,#REF!,$M24)</f>
        <v>#REF!</v>
      </c>
      <c r="AC24" s="79" t="e">
        <f>SUMIFS(#REF!,#REF!,$D24,#REF!,$M24)</f>
        <v>#REF!</v>
      </c>
      <c r="AD24" s="79" t="e">
        <f>SUMIFS(#REF!,#REF!,$D24,#REF!,$M24)</f>
        <v>#REF!</v>
      </c>
      <c r="AE24" s="79" t="e">
        <f>SUMIFS(#REF!,#REF!,$D24,#REF!,$M24)</f>
        <v>#REF!</v>
      </c>
      <c r="AF24" s="52" t="e">
        <f t="shared" si="10"/>
        <v>#REF!</v>
      </c>
      <c r="AG24" s="52" t="e">
        <f t="shared" si="11"/>
        <v>#REF!</v>
      </c>
      <c r="AH24" s="79" t="e">
        <f>SUMIFS(#REF!,#REF!,$D24,#REF!,$M24)</f>
        <v>#REF!</v>
      </c>
      <c r="AK24" t="e">
        <f t="shared" si="12"/>
        <v>#REF!</v>
      </c>
      <c r="AL24" s="8" t="e">
        <f t="shared" si="13"/>
        <v>#REF!</v>
      </c>
      <c r="AM24" s="8" t="e">
        <f t="shared" si="5"/>
        <v>#REF!</v>
      </c>
      <c r="AN24" s="8" t="e">
        <f t="shared" si="5"/>
        <v>#REF!</v>
      </c>
      <c r="AO24" s="8" t="e">
        <f t="shared" si="5"/>
        <v>#REF!</v>
      </c>
      <c r="AP24" s="8" t="e">
        <f t="shared" si="5"/>
        <v>#REF!</v>
      </c>
      <c r="AQ24" s="8" t="e">
        <f t="shared" si="5"/>
        <v>#REF!</v>
      </c>
      <c r="AR24" s="8" t="e">
        <f t="shared" si="5"/>
        <v>#REF!</v>
      </c>
      <c r="AS24" s="8" t="e">
        <f t="shared" si="5"/>
        <v>#REF!</v>
      </c>
      <c r="AT24" s="8" t="e">
        <f t="shared" si="5"/>
        <v>#REF!</v>
      </c>
      <c r="AU24" s="8" t="e">
        <f t="shared" si="5"/>
        <v>#REF!</v>
      </c>
      <c r="AV24" s="8" t="e">
        <f t="shared" si="5"/>
        <v>#REF!</v>
      </c>
      <c r="AW24" s="8" t="e">
        <f t="shared" si="5"/>
        <v>#REF!</v>
      </c>
      <c r="AX24" t="e">
        <f t="shared" si="6"/>
        <v>#REF!</v>
      </c>
      <c r="AY24" s="8" t="e">
        <f t="shared" si="14"/>
        <v>#REF!</v>
      </c>
      <c r="AZ24" s="53" t="e">
        <f t="shared" si="15"/>
        <v>#REF!</v>
      </c>
      <c r="BA24" s="80" t="e">
        <f t="shared" si="16"/>
        <v>#REF!</v>
      </c>
      <c r="BD24" s="183" t="str">
        <f>VLOOKUP(D24,Schools!A:Q,17,0)</f>
        <v>A</v>
      </c>
      <c r="BE24" s="52" t="e">
        <f t="shared" si="17"/>
        <v>#REF!</v>
      </c>
      <c r="BF24" s="52" t="e">
        <f t="shared" si="18"/>
        <v>#REF!</v>
      </c>
      <c r="BG24" s="52" t="e">
        <f t="shared" si="19"/>
        <v>#REF!</v>
      </c>
      <c r="BH24" s="52" t="e">
        <f t="shared" si="20"/>
        <v>#REF!</v>
      </c>
      <c r="BI24" s="53" t="e">
        <f t="shared" si="21"/>
        <v>#REF!</v>
      </c>
      <c r="BJ24" s="52" t="e">
        <f t="shared" si="22"/>
        <v>#REF!</v>
      </c>
      <c r="BK24" s="8" t="e">
        <f t="shared" si="23"/>
        <v>#REF!</v>
      </c>
      <c r="BL24" s="52" t="e">
        <f t="shared" si="24"/>
        <v>#REF!</v>
      </c>
      <c r="BM24" s="1" t="e">
        <f t="shared" si="25"/>
        <v>#REF!</v>
      </c>
      <c r="BN24" s="52" t="e">
        <f t="shared" si="26"/>
        <v>#REF!</v>
      </c>
      <c r="BO24" s="1" t="e">
        <f t="shared" si="27"/>
        <v>#REF!</v>
      </c>
      <c r="BP24" s="53" t="e">
        <f t="shared" si="28"/>
        <v>#REF!</v>
      </c>
      <c r="BQ24" s="53" t="e">
        <f t="shared" si="29"/>
        <v>#REF!</v>
      </c>
      <c r="BR24" t="e">
        <f t="shared" si="30"/>
        <v>#REF!</v>
      </c>
    </row>
    <row r="25" spans="1:70" x14ac:dyDescent="0.25">
      <c r="A25" t="str">
        <f t="shared" si="7"/>
        <v>High Needs topups</v>
      </c>
      <c r="B25" s="75" t="s">
        <v>3620</v>
      </c>
      <c r="C25" s="76">
        <v>44026</v>
      </c>
      <c r="D25" s="75">
        <f>Schools!A14</f>
        <v>3023520</v>
      </c>
      <c r="E25" t="str">
        <f>VLOOKUP(D25,Schools!A:B,2,0)</f>
        <v>Akiva School</v>
      </c>
      <c r="F25" t="str">
        <f>VLOOKUP(D25,Schools!$A:$Z,3,0)</f>
        <v>M</v>
      </c>
      <c r="G25" s="77" t="e">
        <f>SUMIFS(#REF!,#REF!,D25,#REF!, SEN!M25)</f>
        <v>#REF!</v>
      </c>
      <c r="H25" s="75" t="s">
        <v>3621</v>
      </c>
      <c r="I25" s="75" t="s">
        <v>4063</v>
      </c>
      <c r="J25" t="str">
        <f t="shared" si="8"/>
        <v>various/543965</v>
      </c>
      <c r="K25">
        <f>VLOOKUP(D25,Schools!$A:$Z,9,0)</f>
        <v>400125</v>
      </c>
      <c r="L25" s="75" t="s">
        <v>400</v>
      </c>
      <c r="M25" s="75" t="s">
        <v>399</v>
      </c>
      <c r="N25" s="75" t="s">
        <v>3819</v>
      </c>
      <c r="O25" s="78" t="str">
        <f>VLOOKUP(D25,Schools!A:D,4,0)</f>
        <v>Primary</v>
      </c>
      <c r="P25" s="75" t="s">
        <v>4064</v>
      </c>
      <c r="Q25" s="78">
        <f t="shared" si="9"/>
        <v>543965</v>
      </c>
      <c r="R25" s="79" t="e">
        <f>SUMIFS(#REF!,#REF!,$D25,#REF!,$M25)</f>
        <v>#REF!</v>
      </c>
      <c r="S25" s="79" t="e">
        <f>SUMIFS(#REF!,#REF!,$D25,#REF!,$M25)</f>
        <v>#REF!</v>
      </c>
      <c r="T25" s="79" t="e">
        <f>SUMIFS(#REF!,#REF!,$D25,#REF!,$M25)</f>
        <v>#REF!</v>
      </c>
      <c r="U25" s="79" t="e">
        <f>SUMIFS(#REF!,#REF!,$D25,#REF!,$M25)</f>
        <v>#REF!</v>
      </c>
      <c r="V25" s="79" t="e">
        <f>SUMIFS(#REF!,#REF!,$D25,#REF!,$M25)</f>
        <v>#REF!</v>
      </c>
      <c r="W25" s="79" t="e">
        <f>SUMIFS(#REF!,#REF!,$D25,#REF!,$M25)</f>
        <v>#REF!</v>
      </c>
      <c r="X25" s="79" t="e">
        <f>SUMIFS(#REF!,#REF!,$D25,#REF!,$M25)</f>
        <v>#REF!</v>
      </c>
      <c r="Y25" s="79" t="e">
        <f>SUMIFS(#REF!,#REF!,$D25,#REF!,$M25)</f>
        <v>#REF!</v>
      </c>
      <c r="Z25" s="79" t="e">
        <f>SUMIFS(#REF!,#REF!,$D25,#REF!,$M25)</f>
        <v>#REF!</v>
      </c>
      <c r="AA25" s="79" t="e">
        <f>SUMIFS(#REF!,#REF!,$D25,#REF!,$M25)</f>
        <v>#REF!</v>
      </c>
      <c r="AB25" s="79" t="e">
        <f>SUMIFS(#REF!,#REF!,$D25,#REF!,$M25)</f>
        <v>#REF!</v>
      </c>
      <c r="AC25" s="79" t="e">
        <f>SUMIFS(#REF!,#REF!,$D25,#REF!,$M25)</f>
        <v>#REF!</v>
      </c>
      <c r="AD25" s="79" t="e">
        <f>SUMIFS(#REF!,#REF!,$D25,#REF!,$M25)</f>
        <v>#REF!</v>
      </c>
      <c r="AE25" s="79" t="e">
        <f>SUMIFS(#REF!,#REF!,$D25,#REF!,$M25)</f>
        <v>#REF!</v>
      </c>
      <c r="AF25" s="52" t="e">
        <f t="shared" si="10"/>
        <v>#REF!</v>
      </c>
      <c r="AG25" s="52" t="e">
        <f t="shared" si="11"/>
        <v>#REF!</v>
      </c>
      <c r="AH25" s="79" t="e">
        <f>SUMIFS(#REF!,#REF!,$D25,#REF!,$M25)</f>
        <v>#REF!</v>
      </c>
      <c r="AK25" t="e">
        <f t="shared" si="12"/>
        <v>#REF!</v>
      </c>
      <c r="AL25" s="8" t="e">
        <f t="shared" si="13"/>
        <v>#REF!</v>
      </c>
      <c r="AM25" s="8" t="e">
        <f t="shared" si="5"/>
        <v>#REF!</v>
      </c>
      <c r="AN25" s="8" t="e">
        <f t="shared" si="5"/>
        <v>#REF!</v>
      </c>
      <c r="AO25" s="8" t="e">
        <f t="shared" si="5"/>
        <v>#REF!</v>
      </c>
      <c r="AP25" s="8" t="e">
        <f t="shared" si="5"/>
        <v>#REF!</v>
      </c>
      <c r="AQ25" s="8" t="e">
        <f t="shared" si="5"/>
        <v>#REF!</v>
      </c>
      <c r="AR25" s="8" t="e">
        <f t="shared" si="5"/>
        <v>#REF!</v>
      </c>
      <c r="AS25" s="8" t="e">
        <f t="shared" si="5"/>
        <v>#REF!</v>
      </c>
      <c r="AT25" s="8" t="e">
        <f t="shared" si="5"/>
        <v>#REF!</v>
      </c>
      <c r="AU25" s="8" t="e">
        <f t="shared" si="5"/>
        <v>#REF!</v>
      </c>
      <c r="AV25" s="8" t="e">
        <f t="shared" si="5"/>
        <v>#REF!</v>
      </c>
      <c r="AW25" s="8" t="e">
        <f t="shared" si="5"/>
        <v>#REF!</v>
      </c>
      <c r="AX25" t="e">
        <f t="shared" si="6"/>
        <v>#REF!</v>
      </c>
      <c r="AY25" s="8" t="e">
        <f t="shared" si="14"/>
        <v>#REF!</v>
      </c>
      <c r="AZ25" s="53" t="e">
        <f t="shared" si="15"/>
        <v>#REF!</v>
      </c>
      <c r="BA25" s="80" t="e">
        <f t="shared" si="16"/>
        <v>#REF!</v>
      </c>
      <c r="BD25" s="183" t="str">
        <f>VLOOKUP(D25,Schools!A:Q,17,0)</f>
        <v>C</v>
      </c>
      <c r="BE25" s="52" t="e">
        <f t="shared" si="17"/>
        <v>#REF!</v>
      </c>
      <c r="BF25" s="52" t="e">
        <f t="shared" si="18"/>
        <v>#REF!</v>
      </c>
      <c r="BG25" s="52" t="e">
        <f t="shared" si="19"/>
        <v>#REF!</v>
      </c>
      <c r="BH25" s="52" t="e">
        <f t="shared" si="20"/>
        <v>#REF!</v>
      </c>
      <c r="BI25" s="53" t="e">
        <f t="shared" si="21"/>
        <v>#REF!</v>
      </c>
      <c r="BJ25" s="52" t="e">
        <f t="shared" si="22"/>
        <v>#REF!</v>
      </c>
      <c r="BK25" s="8" t="e">
        <f t="shared" si="23"/>
        <v>#REF!</v>
      </c>
      <c r="BL25" s="52" t="e">
        <f t="shared" si="24"/>
        <v>#REF!</v>
      </c>
      <c r="BM25" s="1" t="e">
        <f t="shared" si="25"/>
        <v>#REF!</v>
      </c>
      <c r="BN25" s="52" t="e">
        <f t="shared" si="26"/>
        <v>#REF!</v>
      </c>
      <c r="BO25" s="1" t="e">
        <f t="shared" si="27"/>
        <v>#REF!</v>
      </c>
      <c r="BP25" s="53" t="e">
        <f t="shared" si="28"/>
        <v>#REF!</v>
      </c>
      <c r="BQ25" s="53" t="e">
        <f t="shared" si="29"/>
        <v>#REF!</v>
      </c>
      <c r="BR25" t="e">
        <f t="shared" si="30"/>
        <v>#REF!</v>
      </c>
    </row>
    <row r="26" spans="1:70" x14ac:dyDescent="0.25">
      <c r="A26" t="str">
        <f t="shared" si="7"/>
        <v>High Needs topups</v>
      </c>
      <c r="B26" s="75" t="s">
        <v>3620</v>
      </c>
      <c r="C26" s="76">
        <v>44026</v>
      </c>
      <c r="D26" s="75">
        <f>Schools!A15</f>
        <v>3023300</v>
      </c>
      <c r="E26" t="str">
        <f>VLOOKUP(D26,Schools!A:B,2,0)</f>
        <v>All Saints' CE Primary School NW2</v>
      </c>
      <c r="F26" t="str">
        <f>VLOOKUP(D26,Schools!$A:$Z,3,0)</f>
        <v>M</v>
      </c>
      <c r="G26" s="77" t="e">
        <f>SUMIFS(#REF!,#REF!,D26,#REF!, SEN!M26)</f>
        <v>#REF!</v>
      </c>
      <c r="H26" s="75" t="s">
        <v>3621</v>
      </c>
      <c r="I26" s="75" t="s">
        <v>4063</v>
      </c>
      <c r="J26" t="str">
        <f t="shared" si="8"/>
        <v>various/543965</v>
      </c>
      <c r="K26">
        <f>VLOOKUP(D26,Schools!$A:$Z,9,0)</f>
        <v>400069</v>
      </c>
      <c r="L26" s="75" t="s">
        <v>400</v>
      </c>
      <c r="M26" s="75" t="s">
        <v>399</v>
      </c>
      <c r="N26" s="75" t="s">
        <v>3819</v>
      </c>
      <c r="O26" s="78" t="str">
        <f>VLOOKUP(D26,Schools!A:D,4,0)</f>
        <v>Primary</v>
      </c>
      <c r="P26" s="75" t="s">
        <v>4064</v>
      </c>
      <c r="Q26" s="78">
        <f t="shared" si="9"/>
        <v>543965</v>
      </c>
      <c r="R26" s="79" t="e">
        <f>SUMIFS(#REF!,#REF!,$D26,#REF!,$M26)</f>
        <v>#REF!</v>
      </c>
      <c r="S26" s="79" t="e">
        <f>SUMIFS(#REF!,#REF!,$D26,#REF!,$M26)</f>
        <v>#REF!</v>
      </c>
      <c r="T26" s="79" t="e">
        <f>SUMIFS(#REF!,#REF!,$D26,#REF!,$M26)</f>
        <v>#REF!</v>
      </c>
      <c r="U26" s="79" t="e">
        <f>SUMIFS(#REF!,#REF!,$D26,#REF!,$M26)</f>
        <v>#REF!</v>
      </c>
      <c r="V26" s="79" t="e">
        <f>SUMIFS(#REF!,#REF!,$D26,#REF!,$M26)</f>
        <v>#REF!</v>
      </c>
      <c r="W26" s="79" t="e">
        <f>SUMIFS(#REF!,#REF!,$D26,#REF!,$M26)</f>
        <v>#REF!</v>
      </c>
      <c r="X26" s="79" t="e">
        <f>SUMIFS(#REF!,#REF!,$D26,#REF!,$M26)</f>
        <v>#REF!</v>
      </c>
      <c r="Y26" s="79" t="e">
        <f>SUMIFS(#REF!,#REF!,$D26,#REF!,$M26)</f>
        <v>#REF!</v>
      </c>
      <c r="Z26" s="79" t="e">
        <f>SUMIFS(#REF!,#REF!,$D26,#REF!,$M26)</f>
        <v>#REF!</v>
      </c>
      <c r="AA26" s="79" t="e">
        <f>SUMIFS(#REF!,#REF!,$D26,#REF!,$M26)</f>
        <v>#REF!</v>
      </c>
      <c r="AB26" s="79" t="e">
        <f>SUMIFS(#REF!,#REF!,$D26,#REF!,$M26)</f>
        <v>#REF!</v>
      </c>
      <c r="AC26" s="79" t="e">
        <f>SUMIFS(#REF!,#REF!,$D26,#REF!,$M26)</f>
        <v>#REF!</v>
      </c>
      <c r="AD26" s="79" t="e">
        <f>SUMIFS(#REF!,#REF!,$D26,#REF!,$M26)</f>
        <v>#REF!</v>
      </c>
      <c r="AE26" s="79" t="e">
        <f>SUMIFS(#REF!,#REF!,$D26,#REF!,$M26)</f>
        <v>#REF!</v>
      </c>
      <c r="AF26" s="52" t="e">
        <f t="shared" si="10"/>
        <v>#REF!</v>
      </c>
      <c r="AG26" s="52" t="e">
        <f t="shared" si="11"/>
        <v>#REF!</v>
      </c>
      <c r="AH26" s="79" t="e">
        <f>SUMIFS(#REF!,#REF!,$D26,#REF!,$M26)</f>
        <v>#REF!</v>
      </c>
      <c r="AK26" t="e">
        <f t="shared" si="12"/>
        <v>#REF!</v>
      </c>
      <c r="AL26" s="8" t="e">
        <f t="shared" si="13"/>
        <v>#REF!</v>
      </c>
      <c r="AM26" s="8" t="e">
        <f t="shared" si="5"/>
        <v>#REF!</v>
      </c>
      <c r="AN26" s="8" t="e">
        <f t="shared" si="5"/>
        <v>#REF!</v>
      </c>
      <c r="AO26" s="8" t="e">
        <f t="shared" si="5"/>
        <v>#REF!</v>
      </c>
      <c r="AP26" s="8" t="e">
        <f t="shared" si="5"/>
        <v>#REF!</v>
      </c>
      <c r="AQ26" s="8" t="e">
        <f t="shared" si="5"/>
        <v>#REF!</v>
      </c>
      <c r="AR26" s="8" t="e">
        <f t="shared" si="5"/>
        <v>#REF!</v>
      </c>
      <c r="AS26" s="8" t="e">
        <f t="shared" si="5"/>
        <v>#REF!</v>
      </c>
      <c r="AT26" s="8" t="e">
        <f t="shared" si="5"/>
        <v>#REF!</v>
      </c>
      <c r="AU26" s="8" t="e">
        <f t="shared" si="5"/>
        <v>#REF!</v>
      </c>
      <c r="AV26" s="8" t="e">
        <f t="shared" si="5"/>
        <v>#REF!</v>
      </c>
      <c r="AW26" s="8" t="e">
        <f t="shared" si="5"/>
        <v>#REF!</v>
      </c>
      <c r="AX26" t="e">
        <f t="shared" si="6"/>
        <v>#REF!</v>
      </c>
      <c r="AY26" s="8" t="e">
        <f t="shared" si="14"/>
        <v>#REF!</v>
      </c>
      <c r="AZ26" s="53" t="e">
        <f t="shared" si="15"/>
        <v>#REF!</v>
      </c>
      <c r="BA26" s="80" t="e">
        <f t="shared" si="16"/>
        <v>#REF!</v>
      </c>
      <c r="BD26" s="183" t="str">
        <f>VLOOKUP(D26,Schools!A:Q,17,0)</f>
        <v>A</v>
      </c>
      <c r="BE26" s="52" t="e">
        <f t="shared" si="17"/>
        <v>#REF!</v>
      </c>
      <c r="BF26" s="52" t="e">
        <f t="shared" si="18"/>
        <v>#REF!</v>
      </c>
      <c r="BG26" s="52" t="e">
        <f t="shared" si="19"/>
        <v>#REF!</v>
      </c>
      <c r="BH26" s="52" t="e">
        <f t="shared" si="20"/>
        <v>#REF!</v>
      </c>
      <c r="BI26" s="53" t="e">
        <f t="shared" si="21"/>
        <v>#REF!</v>
      </c>
      <c r="BJ26" s="52" t="e">
        <f t="shared" si="22"/>
        <v>#REF!</v>
      </c>
      <c r="BK26" s="8" t="e">
        <f t="shared" si="23"/>
        <v>#REF!</v>
      </c>
      <c r="BL26" s="52" t="e">
        <f t="shared" si="24"/>
        <v>#REF!</v>
      </c>
      <c r="BM26" s="1" t="e">
        <f t="shared" si="25"/>
        <v>#REF!</v>
      </c>
      <c r="BN26" s="52" t="e">
        <f t="shared" si="26"/>
        <v>#REF!</v>
      </c>
      <c r="BO26" s="1" t="e">
        <f t="shared" si="27"/>
        <v>#REF!</v>
      </c>
      <c r="BP26" s="53" t="e">
        <f t="shared" si="28"/>
        <v>#REF!</v>
      </c>
      <c r="BQ26" s="53" t="e">
        <f t="shared" si="29"/>
        <v>#REF!</v>
      </c>
      <c r="BR26" t="e">
        <f t="shared" si="30"/>
        <v>#REF!</v>
      </c>
    </row>
    <row r="27" spans="1:70" x14ac:dyDescent="0.25">
      <c r="A27" t="str">
        <f t="shared" si="7"/>
        <v>High Needs topups</v>
      </c>
      <c r="B27" s="75" t="s">
        <v>3620</v>
      </c>
      <c r="C27" s="76">
        <v>44026</v>
      </c>
      <c r="D27" s="75">
        <f>Schools!A16</f>
        <v>3023317</v>
      </c>
      <c r="E27" t="str">
        <f>VLOOKUP(D27,Schools!A:B,2,0)</f>
        <v>All Saints' CE Primary School, N20</v>
      </c>
      <c r="F27" t="str">
        <f>VLOOKUP(D27,Schools!$A:$Z,3,0)</f>
        <v>M</v>
      </c>
      <c r="G27" s="77" t="e">
        <f>SUMIFS(#REF!,#REF!,D27,#REF!, SEN!M27)</f>
        <v>#REF!</v>
      </c>
      <c r="H27" s="75" t="s">
        <v>3621</v>
      </c>
      <c r="I27" s="75" t="s">
        <v>4063</v>
      </c>
      <c r="J27" t="str">
        <f t="shared" si="8"/>
        <v>various/543965</v>
      </c>
      <c r="K27">
        <f>VLOOKUP(D27,Schools!$A:$Z,9,0)</f>
        <v>400015</v>
      </c>
      <c r="L27" s="75" t="s">
        <v>400</v>
      </c>
      <c r="M27" s="75" t="s">
        <v>399</v>
      </c>
      <c r="N27" s="75" t="s">
        <v>3819</v>
      </c>
      <c r="O27" s="78" t="str">
        <f>VLOOKUP(D27,Schools!A:D,4,0)</f>
        <v>Primary</v>
      </c>
      <c r="P27" s="75" t="s">
        <v>4064</v>
      </c>
      <c r="Q27" s="78">
        <f t="shared" si="9"/>
        <v>543965</v>
      </c>
      <c r="R27" s="79" t="e">
        <f>SUMIFS(#REF!,#REF!,$D27,#REF!,$M27)</f>
        <v>#REF!</v>
      </c>
      <c r="S27" s="79" t="e">
        <f>SUMIFS(#REF!,#REF!,$D27,#REF!,$M27)</f>
        <v>#REF!</v>
      </c>
      <c r="T27" s="79" t="e">
        <f>SUMIFS(#REF!,#REF!,$D27,#REF!,$M27)</f>
        <v>#REF!</v>
      </c>
      <c r="U27" s="79" t="e">
        <f>SUMIFS(#REF!,#REF!,$D27,#REF!,$M27)</f>
        <v>#REF!</v>
      </c>
      <c r="V27" s="79" t="e">
        <f>SUMIFS(#REF!,#REF!,$D27,#REF!,$M27)</f>
        <v>#REF!</v>
      </c>
      <c r="W27" s="79" t="e">
        <f>SUMIFS(#REF!,#REF!,$D27,#REF!,$M27)</f>
        <v>#REF!</v>
      </c>
      <c r="X27" s="79" t="e">
        <f>SUMIFS(#REF!,#REF!,$D27,#REF!,$M27)</f>
        <v>#REF!</v>
      </c>
      <c r="Y27" s="79" t="e">
        <f>SUMIFS(#REF!,#REF!,$D27,#REF!,$M27)</f>
        <v>#REF!</v>
      </c>
      <c r="Z27" s="79" t="e">
        <f>SUMIFS(#REF!,#REF!,$D27,#REF!,$M27)</f>
        <v>#REF!</v>
      </c>
      <c r="AA27" s="79" t="e">
        <f>SUMIFS(#REF!,#REF!,$D27,#REF!,$M27)</f>
        <v>#REF!</v>
      </c>
      <c r="AB27" s="79" t="e">
        <f>SUMIFS(#REF!,#REF!,$D27,#REF!,$M27)</f>
        <v>#REF!</v>
      </c>
      <c r="AC27" s="79" t="e">
        <f>SUMIFS(#REF!,#REF!,$D27,#REF!,$M27)</f>
        <v>#REF!</v>
      </c>
      <c r="AD27" s="79" t="e">
        <f>SUMIFS(#REF!,#REF!,$D27,#REF!,$M27)</f>
        <v>#REF!</v>
      </c>
      <c r="AE27" s="79" t="e">
        <f>SUMIFS(#REF!,#REF!,$D27,#REF!,$M27)</f>
        <v>#REF!</v>
      </c>
      <c r="AF27" s="52" t="e">
        <f t="shared" si="10"/>
        <v>#REF!</v>
      </c>
      <c r="AG27" s="52" t="e">
        <f t="shared" si="11"/>
        <v>#REF!</v>
      </c>
      <c r="AH27" s="79" t="e">
        <f>SUMIFS(#REF!,#REF!,$D27,#REF!,$M27)</f>
        <v>#REF!</v>
      </c>
      <c r="AK27" t="e">
        <f t="shared" si="12"/>
        <v>#REF!</v>
      </c>
      <c r="AL27" s="8" t="e">
        <f t="shared" si="13"/>
        <v>#REF!</v>
      </c>
      <c r="AM27" s="8" t="e">
        <f t="shared" si="5"/>
        <v>#REF!</v>
      </c>
      <c r="AN27" s="8" t="e">
        <f t="shared" si="5"/>
        <v>#REF!</v>
      </c>
      <c r="AO27" s="8" t="e">
        <f t="shared" si="5"/>
        <v>#REF!</v>
      </c>
      <c r="AP27" s="8" t="e">
        <f t="shared" si="5"/>
        <v>#REF!</v>
      </c>
      <c r="AQ27" s="8" t="e">
        <f t="shared" si="5"/>
        <v>#REF!</v>
      </c>
      <c r="AR27" s="8" t="e">
        <f t="shared" si="5"/>
        <v>#REF!</v>
      </c>
      <c r="AS27" s="8" t="e">
        <f t="shared" si="5"/>
        <v>#REF!</v>
      </c>
      <c r="AT27" s="8" t="e">
        <f t="shared" si="5"/>
        <v>#REF!</v>
      </c>
      <c r="AU27" s="8" t="e">
        <f t="shared" si="5"/>
        <v>#REF!</v>
      </c>
      <c r="AV27" s="8" t="e">
        <f t="shared" si="5"/>
        <v>#REF!</v>
      </c>
      <c r="AW27" s="8" t="e">
        <f t="shared" si="5"/>
        <v>#REF!</v>
      </c>
      <c r="AX27" t="e">
        <f t="shared" si="6"/>
        <v>#REF!</v>
      </c>
      <c r="AY27" s="8" t="e">
        <f t="shared" si="14"/>
        <v>#REF!</v>
      </c>
      <c r="AZ27" s="53" t="e">
        <f t="shared" si="15"/>
        <v>#REF!</v>
      </c>
      <c r="BA27" s="80" t="e">
        <f t="shared" si="16"/>
        <v>#REF!</v>
      </c>
      <c r="BD27" s="183" t="str">
        <f>VLOOKUP(D27,Schools!A:Q,17,0)</f>
        <v>A</v>
      </c>
      <c r="BE27" s="52" t="e">
        <f t="shared" si="17"/>
        <v>#REF!</v>
      </c>
      <c r="BF27" s="52" t="e">
        <f t="shared" si="18"/>
        <v>#REF!</v>
      </c>
      <c r="BG27" s="52" t="e">
        <f t="shared" si="19"/>
        <v>#REF!</v>
      </c>
      <c r="BH27" s="52" t="e">
        <f t="shared" si="20"/>
        <v>#REF!</v>
      </c>
      <c r="BI27" s="53" t="e">
        <f t="shared" si="21"/>
        <v>#REF!</v>
      </c>
      <c r="BJ27" s="52" t="e">
        <f t="shared" si="22"/>
        <v>#REF!</v>
      </c>
      <c r="BK27" s="8" t="e">
        <f t="shared" si="23"/>
        <v>#REF!</v>
      </c>
      <c r="BL27" s="52" t="e">
        <f t="shared" si="24"/>
        <v>#REF!</v>
      </c>
      <c r="BM27" s="1" t="e">
        <f t="shared" si="25"/>
        <v>#REF!</v>
      </c>
      <c r="BN27" s="52" t="e">
        <f t="shared" si="26"/>
        <v>#REF!</v>
      </c>
      <c r="BO27" s="1" t="e">
        <f t="shared" si="27"/>
        <v>#REF!</v>
      </c>
      <c r="BP27" s="53" t="e">
        <f t="shared" si="28"/>
        <v>#REF!</v>
      </c>
      <c r="BQ27" s="53" t="e">
        <f t="shared" si="29"/>
        <v>#REF!</v>
      </c>
      <c r="BR27" t="e">
        <f t="shared" si="30"/>
        <v>#REF!</v>
      </c>
    </row>
    <row r="28" spans="1:70" x14ac:dyDescent="0.25">
      <c r="A28" t="str">
        <f t="shared" si="7"/>
        <v>High Needs topups</v>
      </c>
      <c r="B28" s="75" t="s">
        <v>3620</v>
      </c>
      <c r="C28" s="76">
        <v>44026</v>
      </c>
      <c r="D28" s="75">
        <f>Schools!A17</f>
        <v>3022020</v>
      </c>
      <c r="E28" t="str">
        <f>VLOOKUP(D28,Schools!A:B,2,0)</f>
        <v>Alma Primary</v>
      </c>
      <c r="F28" t="str">
        <f>VLOOKUP(D28,Schools!$A:$Z,3,0)</f>
        <v>A</v>
      </c>
      <c r="G28" s="77" t="e">
        <f>SUMIFS(#REF!,#REF!,D28,#REF!, SEN!M28)</f>
        <v>#REF!</v>
      </c>
      <c r="H28" s="75" t="s">
        <v>3621</v>
      </c>
      <c r="I28" s="75" t="s">
        <v>4063</v>
      </c>
      <c r="J28" t="str">
        <f t="shared" si="8"/>
        <v>various/516500</v>
      </c>
      <c r="K28">
        <f>VLOOKUP(D28,Schools!$A:$Z,9,0)</f>
        <v>156270</v>
      </c>
      <c r="L28" s="75" t="s">
        <v>400</v>
      </c>
      <c r="M28" s="75" t="s">
        <v>399</v>
      </c>
      <c r="N28" s="75" t="s">
        <v>3819</v>
      </c>
      <c r="O28" s="78" t="str">
        <f>VLOOKUP(D28,Schools!A:D,4,0)</f>
        <v>Primary</v>
      </c>
      <c r="P28" s="75" t="s">
        <v>4064</v>
      </c>
      <c r="Q28" s="78">
        <f t="shared" si="9"/>
        <v>516500</v>
      </c>
      <c r="R28" s="79" t="e">
        <f>SUMIFS(#REF!,#REF!,$D28,#REF!,$M28)</f>
        <v>#REF!</v>
      </c>
      <c r="S28" s="79" t="e">
        <f>SUMIFS(#REF!,#REF!,$D28,#REF!,$M28)</f>
        <v>#REF!</v>
      </c>
      <c r="T28" s="79" t="e">
        <f>SUMIFS(#REF!,#REF!,$D28,#REF!,$M28)</f>
        <v>#REF!</v>
      </c>
      <c r="U28" s="79" t="e">
        <f>SUMIFS(#REF!,#REF!,$D28,#REF!,$M28)</f>
        <v>#REF!</v>
      </c>
      <c r="V28" s="79" t="e">
        <f>SUMIFS(#REF!,#REF!,$D28,#REF!,$M28)</f>
        <v>#REF!</v>
      </c>
      <c r="W28" s="79" t="e">
        <f>SUMIFS(#REF!,#REF!,$D28,#REF!,$M28)</f>
        <v>#REF!</v>
      </c>
      <c r="X28" s="79" t="e">
        <f>SUMIFS(#REF!,#REF!,$D28,#REF!,$M28)</f>
        <v>#REF!</v>
      </c>
      <c r="Y28" s="79" t="e">
        <f>SUMIFS(#REF!,#REF!,$D28,#REF!,$M28)</f>
        <v>#REF!</v>
      </c>
      <c r="Z28" s="79" t="e">
        <f>SUMIFS(#REF!,#REF!,$D28,#REF!,$M28)</f>
        <v>#REF!</v>
      </c>
      <c r="AA28" s="79" t="e">
        <f>SUMIFS(#REF!,#REF!,$D28,#REF!,$M28)</f>
        <v>#REF!</v>
      </c>
      <c r="AB28" s="79" t="e">
        <f>SUMIFS(#REF!,#REF!,$D28,#REF!,$M28)</f>
        <v>#REF!</v>
      </c>
      <c r="AC28" s="79" t="e">
        <f>SUMIFS(#REF!,#REF!,$D28,#REF!,$M28)</f>
        <v>#REF!</v>
      </c>
      <c r="AD28" s="79" t="e">
        <f>SUMIFS(#REF!,#REF!,$D28,#REF!,$M28)</f>
        <v>#REF!</v>
      </c>
      <c r="AE28" s="79" t="e">
        <f>SUMIFS(#REF!,#REF!,$D28,#REF!,$M28)</f>
        <v>#REF!</v>
      </c>
      <c r="AF28" s="52" t="e">
        <f t="shared" si="10"/>
        <v>#REF!</v>
      </c>
      <c r="AG28" s="52" t="e">
        <f t="shared" si="11"/>
        <v>#REF!</v>
      </c>
      <c r="AH28" s="79" t="e">
        <f>SUMIFS(#REF!,#REF!,$D28,#REF!,$M28)</f>
        <v>#REF!</v>
      </c>
      <c r="AK28" t="e">
        <f t="shared" si="12"/>
        <v>#REF!</v>
      </c>
      <c r="AL28" s="8" t="e">
        <f t="shared" si="13"/>
        <v>#REF!</v>
      </c>
      <c r="AM28" s="8" t="e">
        <f t="shared" si="5"/>
        <v>#REF!</v>
      </c>
      <c r="AN28" s="8" t="e">
        <f t="shared" si="5"/>
        <v>#REF!</v>
      </c>
      <c r="AO28" s="8" t="e">
        <f t="shared" si="5"/>
        <v>#REF!</v>
      </c>
      <c r="AP28" s="8" t="e">
        <f t="shared" si="5"/>
        <v>#REF!</v>
      </c>
      <c r="AQ28" s="8" t="e">
        <f t="shared" si="5"/>
        <v>#REF!</v>
      </c>
      <c r="AR28" s="8" t="e">
        <f t="shared" si="5"/>
        <v>#REF!</v>
      </c>
      <c r="AS28" s="8" t="e">
        <f t="shared" si="5"/>
        <v>#REF!</v>
      </c>
      <c r="AT28" s="8" t="e">
        <f t="shared" si="5"/>
        <v>#REF!</v>
      </c>
      <c r="AU28" s="8" t="e">
        <f t="shared" si="5"/>
        <v>#REF!</v>
      </c>
      <c r="AV28" s="8" t="e">
        <f t="shared" si="5"/>
        <v>#REF!</v>
      </c>
      <c r="AW28" s="8" t="e">
        <f t="shared" si="5"/>
        <v>#REF!</v>
      </c>
      <c r="AX28" t="e">
        <f t="shared" si="6"/>
        <v>#REF!</v>
      </c>
      <c r="AY28" s="8" t="e">
        <f t="shared" si="14"/>
        <v>#REF!</v>
      </c>
      <c r="AZ28" s="53" t="e">
        <f t="shared" si="15"/>
        <v>#REF!</v>
      </c>
      <c r="BA28" s="80" t="e">
        <f t="shared" si="16"/>
        <v>#REF!</v>
      </c>
      <c r="BD28" s="183" t="str">
        <f>VLOOKUP(D28,Schools!A:Q,17,0)</f>
        <v>Academy</v>
      </c>
      <c r="BE28" s="52" t="e">
        <f t="shared" si="17"/>
        <v>#REF!</v>
      </c>
      <c r="BF28" s="52" t="e">
        <f t="shared" si="18"/>
        <v>#REF!</v>
      </c>
      <c r="BG28" s="52" t="e">
        <f t="shared" si="19"/>
        <v>#REF!</v>
      </c>
      <c r="BH28" s="52" t="e">
        <f t="shared" si="20"/>
        <v>#REF!</v>
      </c>
      <c r="BI28" s="53" t="e">
        <f t="shared" si="21"/>
        <v>#REF!</v>
      </c>
      <c r="BJ28" s="52" t="e">
        <f t="shared" si="22"/>
        <v>#REF!</v>
      </c>
      <c r="BK28" s="8" t="e">
        <f t="shared" si="23"/>
        <v>#REF!</v>
      </c>
      <c r="BL28" s="52" t="e">
        <f t="shared" si="24"/>
        <v>#REF!</v>
      </c>
      <c r="BM28" s="1" t="e">
        <f t="shared" si="25"/>
        <v>#REF!</v>
      </c>
      <c r="BN28" s="52" t="e">
        <f t="shared" si="26"/>
        <v>#REF!</v>
      </c>
      <c r="BO28" s="1" t="e">
        <f t="shared" si="27"/>
        <v>#REF!</v>
      </c>
      <c r="BP28" s="53" t="e">
        <f t="shared" si="28"/>
        <v>#REF!</v>
      </c>
      <c r="BQ28" s="53" t="e">
        <f t="shared" si="29"/>
        <v>#REF!</v>
      </c>
      <c r="BR28" t="e">
        <f t="shared" si="30"/>
        <v>#REF!</v>
      </c>
    </row>
    <row r="29" spans="1:70" x14ac:dyDescent="0.25">
      <c r="A29" t="str">
        <f t="shared" si="7"/>
        <v>High Needs topups</v>
      </c>
      <c r="B29" s="75" t="s">
        <v>3620</v>
      </c>
      <c r="C29" s="76">
        <v>44026</v>
      </c>
      <c r="D29" s="75">
        <f>Schools!A18</f>
        <v>3023500</v>
      </c>
      <c r="E29" t="str">
        <f>VLOOKUP(D29,Schools!A:B,2,0)</f>
        <v>Annunciation Catholic Infant School</v>
      </c>
      <c r="F29" t="str">
        <f>VLOOKUP(D29,Schools!$A:$Z,3,0)</f>
        <v>M</v>
      </c>
      <c r="G29" s="77" t="e">
        <f>SUMIFS(#REF!,#REF!,D29,#REF!, SEN!M29)</f>
        <v>#REF!</v>
      </c>
      <c r="H29" s="75" t="s">
        <v>3621</v>
      </c>
      <c r="I29" s="75" t="s">
        <v>4063</v>
      </c>
      <c r="J29" t="str">
        <f t="shared" si="8"/>
        <v>various/543965</v>
      </c>
      <c r="K29">
        <f>VLOOKUP(D29,Schools!$A:$Z,9,0)</f>
        <v>400023</v>
      </c>
      <c r="L29" s="75" t="s">
        <v>400</v>
      </c>
      <c r="M29" s="75" t="s">
        <v>399</v>
      </c>
      <c r="N29" s="75" t="s">
        <v>3819</v>
      </c>
      <c r="O29" s="78" t="str">
        <f>VLOOKUP(D29,Schools!A:D,4,0)</f>
        <v>Primary</v>
      </c>
      <c r="P29" s="75" t="s">
        <v>4064</v>
      </c>
      <c r="Q29" s="78">
        <f t="shared" si="9"/>
        <v>543965</v>
      </c>
      <c r="R29" s="79" t="e">
        <f>SUMIFS(#REF!,#REF!,$D29,#REF!,$M29)</f>
        <v>#REF!</v>
      </c>
      <c r="S29" s="79" t="e">
        <f>SUMIFS(#REF!,#REF!,$D29,#REF!,$M29)</f>
        <v>#REF!</v>
      </c>
      <c r="T29" s="79" t="e">
        <f>SUMIFS(#REF!,#REF!,$D29,#REF!,$M29)</f>
        <v>#REF!</v>
      </c>
      <c r="U29" s="79" t="e">
        <f>SUMIFS(#REF!,#REF!,$D29,#REF!,$M29)</f>
        <v>#REF!</v>
      </c>
      <c r="V29" s="79" t="e">
        <f>SUMIFS(#REF!,#REF!,$D29,#REF!,$M29)</f>
        <v>#REF!</v>
      </c>
      <c r="W29" s="79" t="e">
        <f>SUMIFS(#REF!,#REF!,$D29,#REF!,$M29)</f>
        <v>#REF!</v>
      </c>
      <c r="X29" s="79" t="e">
        <f>SUMIFS(#REF!,#REF!,$D29,#REF!,$M29)</f>
        <v>#REF!</v>
      </c>
      <c r="Y29" s="79" t="e">
        <f>SUMIFS(#REF!,#REF!,$D29,#REF!,$M29)</f>
        <v>#REF!</v>
      </c>
      <c r="Z29" s="79" t="e">
        <f>SUMIFS(#REF!,#REF!,$D29,#REF!,$M29)</f>
        <v>#REF!</v>
      </c>
      <c r="AA29" s="79" t="e">
        <f>SUMIFS(#REF!,#REF!,$D29,#REF!,$M29)</f>
        <v>#REF!</v>
      </c>
      <c r="AB29" s="79" t="e">
        <f>SUMIFS(#REF!,#REF!,$D29,#REF!,$M29)</f>
        <v>#REF!</v>
      </c>
      <c r="AC29" s="79" t="e">
        <f>SUMIFS(#REF!,#REF!,$D29,#REF!,$M29)</f>
        <v>#REF!</v>
      </c>
      <c r="AD29" s="79" t="e">
        <f>SUMIFS(#REF!,#REF!,$D29,#REF!,$M29)</f>
        <v>#REF!</v>
      </c>
      <c r="AE29" s="79" t="e">
        <f>SUMIFS(#REF!,#REF!,$D29,#REF!,$M29)</f>
        <v>#REF!</v>
      </c>
      <c r="AF29" s="52" t="e">
        <f t="shared" si="10"/>
        <v>#REF!</v>
      </c>
      <c r="AG29" s="52" t="e">
        <f t="shared" si="11"/>
        <v>#REF!</v>
      </c>
      <c r="AH29" s="79" t="e">
        <f>SUMIFS(#REF!,#REF!,$D29,#REF!,$M29)</f>
        <v>#REF!</v>
      </c>
      <c r="AK29" t="e">
        <f t="shared" si="12"/>
        <v>#REF!</v>
      </c>
      <c r="AL29" s="8" t="e">
        <f t="shared" si="13"/>
        <v>#REF!</v>
      </c>
      <c r="AM29" s="8" t="e">
        <f t="shared" si="5"/>
        <v>#REF!</v>
      </c>
      <c r="AN29" s="8" t="e">
        <f t="shared" si="5"/>
        <v>#REF!</v>
      </c>
      <c r="AO29" s="8" t="e">
        <f t="shared" si="5"/>
        <v>#REF!</v>
      </c>
      <c r="AP29" s="8" t="e">
        <f t="shared" si="5"/>
        <v>#REF!</v>
      </c>
      <c r="AQ29" s="8" t="e">
        <f t="shared" si="5"/>
        <v>#REF!</v>
      </c>
      <c r="AR29" s="8" t="e">
        <f t="shared" si="5"/>
        <v>#REF!</v>
      </c>
      <c r="AS29" s="8" t="e">
        <f t="shared" si="5"/>
        <v>#REF!</v>
      </c>
      <c r="AT29" s="8" t="e">
        <f t="shared" si="5"/>
        <v>#REF!</v>
      </c>
      <c r="AU29" s="8" t="e">
        <f t="shared" si="5"/>
        <v>#REF!</v>
      </c>
      <c r="AV29" s="8" t="e">
        <f t="shared" si="5"/>
        <v>#REF!</v>
      </c>
      <c r="AW29" s="8" t="e">
        <f t="shared" si="5"/>
        <v>#REF!</v>
      </c>
      <c r="AX29" t="e">
        <f t="shared" si="6"/>
        <v>#REF!</v>
      </c>
      <c r="AY29" s="8" t="e">
        <f t="shared" si="14"/>
        <v>#REF!</v>
      </c>
      <c r="AZ29" s="53" t="e">
        <f t="shared" si="15"/>
        <v>#REF!</v>
      </c>
      <c r="BA29" s="80" t="e">
        <f t="shared" si="16"/>
        <v>#REF!</v>
      </c>
      <c r="BD29" s="183" t="str">
        <f>VLOOKUP(D29,Schools!A:Q,17,0)</f>
        <v>A</v>
      </c>
      <c r="BE29" s="52" t="e">
        <f t="shared" si="17"/>
        <v>#REF!</v>
      </c>
      <c r="BF29" s="52" t="e">
        <f t="shared" si="18"/>
        <v>#REF!</v>
      </c>
      <c r="BG29" s="52" t="e">
        <f t="shared" si="19"/>
        <v>#REF!</v>
      </c>
      <c r="BH29" s="52" t="e">
        <f t="shared" si="20"/>
        <v>#REF!</v>
      </c>
      <c r="BI29" s="53" t="e">
        <f t="shared" si="21"/>
        <v>#REF!</v>
      </c>
      <c r="BJ29" s="52" t="e">
        <f t="shared" si="22"/>
        <v>#REF!</v>
      </c>
      <c r="BK29" s="8" t="e">
        <f t="shared" si="23"/>
        <v>#REF!</v>
      </c>
      <c r="BL29" s="52" t="e">
        <f t="shared" si="24"/>
        <v>#REF!</v>
      </c>
      <c r="BM29" s="1" t="e">
        <f t="shared" si="25"/>
        <v>#REF!</v>
      </c>
      <c r="BN29" s="52" t="e">
        <f t="shared" si="26"/>
        <v>#REF!</v>
      </c>
      <c r="BO29" s="1" t="e">
        <f t="shared" si="27"/>
        <v>#REF!</v>
      </c>
      <c r="BP29" s="53" t="e">
        <f t="shared" si="28"/>
        <v>#REF!</v>
      </c>
      <c r="BQ29" s="53" t="e">
        <f t="shared" si="29"/>
        <v>#REF!</v>
      </c>
      <c r="BR29" t="e">
        <f t="shared" si="30"/>
        <v>#REF!</v>
      </c>
    </row>
    <row r="30" spans="1:70" x14ac:dyDescent="0.25">
      <c r="A30" t="str">
        <f t="shared" si="7"/>
        <v>High Needs topups</v>
      </c>
      <c r="B30" s="75" t="s">
        <v>3620</v>
      </c>
      <c r="C30" s="76">
        <v>44026</v>
      </c>
      <c r="D30" s="75">
        <f>Schools!A19</f>
        <v>3023514</v>
      </c>
      <c r="E30" t="str">
        <f>VLOOKUP(D30,Schools!A:B,2,0)</f>
        <v>Annunciation Catholic Junior School</v>
      </c>
      <c r="F30" t="str">
        <f>VLOOKUP(D30,Schools!$A:$Z,3,0)</f>
        <v>M</v>
      </c>
      <c r="G30" s="77" t="e">
        <f>SUMIFS(#REF!,#REF!,D30,#REF!, SEN!M30)</f>
        <v>#REF!</v>
      </c>
      <c r="H30" s="75" t="s">
        <v>3621</v>
      </c>
      <c r="I30" s="75" t="s">
        <v>4063</v>
      </c>
      <c r="J30" t="str">
        <f t="shared" si="8"/>
        <v>various/543965</v>
      </c>
      <c r="K30">
        <f>VLOOKUP(D30,Schools!$A:$Z,9,0)</f>
        <v>400107</v>
      </c>
      <c r="L30" s="75" t="s">
        <v>400</v>
      </c>
      <c r="M30" s="75" t="s">
        <v>399</v>
      </c>
      <c r="N30" s="75" t="s">
        <v>3819</v>
      </c>
      <c r="O30" s="78" t="str">
        <f>VLOOKUP(D30,Schools!A:D,4,0)</f>
        <v>Primary</v>
      </c>
      <c r="P30" s="75" t="s">
        <v>4064</v>
      </c>
      <c r="Q30" s="78">
        <f t="shared" si="9"/>
        <v>543965</v>
      </c>
      <c r="R30" s="79" t="e">
        <f>SUMIFS(#REF!,#REF!,$D30,#REF!,$M30)</f>
        <v>#REF!</v>
      </c>
      <c r="S30" s="79" t="e">
        <f>SUMIFS(#REF!,#REF!,$D30,#REF!,$M30)</f>
        <v>#REF!</v>
      </c>
      <c r="T30" s="79" t="e">
        <f>SUMIFS(#REF!,#REF!,$D30,#REF!,$M30)</f>
        <v>#REF!</v>
      </c>
      <c r="U30" s="79" t="e">
        <f>SUMIFS(#REF!,#REF!,$D30,#REF!,$M30)</f>
        <v>#REF!</v>
      </c>
      <c r="V30" s="79" t="e">
        <f>SUMIFS(#REF!,#REF!,$D30,#REF!,$M30)</f>
        <v>#REF!</v>
      </c>
      <c r="W30" s="79" t="e">
        <f>SUMIFS(#REF!,#REF!,$D30,#REF!,$M30)</f>
        <v>#REF!</v>
      </c>
      <c r="X30" s="79" t="e">
        <f>SUMIFS(#REF!,#REF!,$D30,#REF!,$M30)</f>
        <v>#REF!</v>
      </c>
      <c r="Y30" s="79" t="e">
        <f>SUMIFS(#REF!,#REF!,$D30,#REF!,$M30)</f>
        <v>#REF!</v>
      </c>
      <c r="Z30" s="79" t="e">
        <f>SUMIFS(#REF!,#REF!,$D30,#REF!,$M30)</f>
        <v>#REF!</v>
      </c>
      <c r="AA30" s="79" t="e">
        <f>SUMIFS(#REF!,#REF!,$D30,#REF!,$M30)</f>
        <v>#REF!</v>
      </c>
      <c r="AB30" s="79" t="e">
        <f>SUMIFS(#REF!,#REF!,$D30,#REF!,$M30)</f>
        <v>#REF!</v>
      </c>
      <c r="AC30" s="79" t="e">
        <f>SUMIFS(#REF!,#REF!,$D30,#REF!,$M30)</f>
        <v>#REF!</v>
      </c>
      <c r="AD30" s="79" t="e">
        <f>SUMIFS(#REF!,#REF!,$D30,#REF!,$M30)</f>
        <v>#REF!</v>
      </c>
      <c r="AE30" s="79" t="e">
        <f>SUMIFS(#REF!,#REF!,$D30,#REF!,$M30)</f>
        <v>#REF!</v>
      </c>
      <c r="AF30" s="52" t="e">
        <f t="shared" si="10"/>
        <v>#REF!</v>
      </c>
      <c r="AG30" s="52" t="e">
        <f t="shared" si="11"/>
        <v>#REF!</v>
      </c>
      <c r="AH30" s="79" t="e">
        <f>SUMIFS(#REF!,#REF!,$D30,#REF!,$M30)</f>
        <v>#REF!</v>
      </c>
      <c r="AK30" t="e">
        <f t="shared" si="12"/>
        <v>#REF!</v>
      </c>
      <c r="AL30" s="8" t="e">
        <f t="shared" si="13"/>
        <v>#REF!</v>
      </c>
      <c r="AM30" s="8" t="e">
        <f t="shared" si="5"/>
        <v>#REF!</v>
      </c>
      <c r="AN30" s="8" t="e">
        <f t="shared" si="5"/>
        <v>#REF!</v>
      </c>
      <c r="AO30" s="8" t="e">
        <f t="shared" si="5"/>
        <v>#REF!</v>
      </c>
      <c r="AP30" s="8" t="e">
        <f t="shared" si="5"/>
        <v>#REF!</v>
      </c>
      <c r="AQ30" s="8" t="e">
        <f t="shared" si="5"/>
        <v>#REF!</v>
      </c>
      <c r="AR30" s="8" t="e">
        <f t="shared" si="5"/>
        <v>#REF!</v>
      </c>
      <c r="AS30" s="8" t="e">
        <f t="shared" si="5"/>
        <v>#REF!</v>
      </c>
      <c r="AT30" s="8" t="e">
        <f t="shared" si="5"/>
        <v>#REF!</v>
      </c>
      <c r="AU30" s="8" t="e">
        <f t="shared" si="5"/>
        <v>#REF!</v>
      </c>
      <c r="AV30" s="8" t="e">
        <f t="shared" si="5"/>
        <v>#REF!</v>
      </c>
      <c r="AW30" s="8" t="e">
        <f t="shared" si="5"/>
        <v>#REF!</v>
      </c>
      <c r="AX30" t="e">
        <f t="shared" si="6"/>
        <v>#REF!</v>
      </c>
      <c r="AY30" s="8" t="e">
        <f t="shared" si="14"/>
        <v>#REF!</v>
      </c>
      <c r="AZ30" s="53" t="e">
        <f t="shared" si="15"/>
        <v>#REF!</v>
      </c>
      <c r="BA30" s="80" t="e">
        <f t="shared" si="16"/>
        <v>#REF!</v>
      </c>
      <c r="BD30" s="183" t="str">
        <f>VLOOKUP(D30,Schools!A:Q,17,0)</f>
        <v>A</v>
      </c>
      <c r="BE30" s="52" t="e">
        <f t="shared" si="17"/>
        <v>#REF!</v>
      </c>
      <c r="BF30" s="52" t="e">
        <f t="shared" si="18"/>
        <v>#REF!</v>
      </c>
      <c r="BG30" s="52" t="e">
        <f t="shared" si="19"/>
        <v>#REF!</v>
      </c>
      <c r="BH30" s="52" t="e">
        <f t="shared" si="20"/>
        <v>#REF!</v>
      </c>
      <c r="BI30" s="53" t="e">
        <f t="shared" si="21"/>
        <v>#REF!</v>
      </c>
      <c r="BJ30" s="52" t="e">
        <f t="shared" si="22"/>
        <v>#REF!</v>
      </c>
      <c r="BK30" s="8" t="e">
        <f t="shared" si="23"/>
        <v>#REF!</v>
      </c>
      <c r="BL30" s="52" t="e">
        <f t="shared" si="24"/>
        <v>#REF!</v>
      </c>
      <c r="BM30" s="1" t="e">
        <f t="shared" si="25"/>
        <v>#REF!</v>
      </c>
      <c r="BN30" s="52" t="e">
        <f t="shared" si="26"/>
        <v>#REF!</v>
      </c>
      <c r="BO30" s="1" t="e">
        <f t="shared" si="27"/>
        <v>#REF!</v>
      </c>
      <c r="BP30" s="53" t="e">
        <f t="shared" si="28"/>
        <v>#REF!</v>
      </c>
      <c r="BQ30" s="53" t="e">
        <f t="shared" si="29"/>
        <v>#REF!</v>
      </c>
      <c r="BR30" t="e">
        <f t="shared" si="30"/>
        <v>#REF!</v>
      </c>
    </row>
    <row r="31" spans="1:70" x14ac:dyDescent="0.25">
      <c r="A31" t="str">
        <f t="shared" si="7"/>
        <v>High Needs topups</v>
      </c>
      <c r="B31" s="75" t="s">
        <v>3620</v>
      </c>
      <c r="C31" s="76">
        <v>44026</v>
      </c>
      <c r="D31" s="75">
        <f>Schools!A20</f>
        <v>3022050</v>
      </c>
      <c r="E31" t="str">
        <f>VLOOKUP(D31,Schools!A:B,2,0)</f>
        <v>Ashmole Primary School</v>
      </c>
      <c r="F31" t="str">
        <f>VLOOKUP(D31,Schools!$A:$Z,3,0)</f>
        <v>A</v>
      </c>
      <c r="G31" s="77" t="e">
        <f>SUMIFS(#REF!,#REF!,D31,#REF!, SEN!M31)</f>
        <v>#REF!</v>
      </c>
      <c r="H31" s="75" t="s">
        <v>3621</v>
      </c>
      <c r="I31" s="75" t="s">
        <v>4063</v>
      </c>
      <c r="J31" t="str">
        <f t="shared" si="8"/>
        <v>various/516500</v>
      </c>
      <c r="K31">
        <f>VLOOKUP(D31,Schools!$A:$Z,9,0)</f>
        <v>157839</v>
      </c>
      <c r="L31" s="75" t="s">
        <v>400</v>
      </c>
      <c r="M31" s="75" t="s">
        <v>399</v>
      </c>
      <c r="N31" s="75" t="s">
        <v>3819</v>
      </c>
      <c r="O31" s="78" t="str">
        <f>VLOOKUP(D31,Schools!A:D,4,0)</f>
        <v>Primary</v>
      </c>
      <c r="P31" s="75" t="s">
        <v>4064</v>
      </c>
      <c r="Q31" s="78">
        <f t="shared" si="9"/>
        <v>516500</v>
      </c>
      <c r="R31" s="79" t="e">
        <f>SUMIFS(#REF!,#REF!,$D31,#REF!,$M31)</f>
        <v>#REF!</v>
      </c>
      <c r="S31" s="79" t="e">
        <f>SUMIFS(#REF!,#REF!,$D31,#REF!,$M31)</f>
        <v>#REF!</v>
      </c>
      <c r="T31" s="79" t="e">
        <f>SUMIFS(#REF!,#REF!,$D31,#REF!,$M31)</f>
        <v>#REF!</v>
      </c>
      <c r="U31" s="79" t="e">
        <f>SUMIFS(#REF!,#REF!,$D31,#REF!,$M31)</f>
        <v>#REF!</v>
      </c>
      <c r="V31" s="79" t="e">
        <f>SUMIFS(#REF!,#REF!,$D31,#REF!,$M31)</f>
        <v>#REF!</v>
      </c>
      <c r="W31" s="79" t="e">
        <f>SUMIFS(#REF!,#REF!,$D31,#REF!,$M31)</f>
        <v>#REF!</v>
      </c>
      <c r="X31" s="79" t="e">
        <f>SUMIFS(#REF!,#REF!,$D31,#REF!,$M31)</f>
        <v>#REF!</v>
      </c>
      <c r="Y31" s="79" t="e">
        <f>SUMIFS(#REF!,#REF!,$D31,#REF!,$M31)</f>
        <v>#REF!</v>
      </c>
      <c r="Z31" s="79" t="e">
        <f>SUMIFS(#REF!,#REF!,$D31,#REF!,$M31)</f>
        <v>#REF!</v>
      </c>
      <c r="AA31" s="79" t="e">
        <f>SUMIFS(#REF!,#REF!,$D31,#REF!,$M31)</f>
        <v>#REF!</v>
      </c>
      <c r="AB31" s="79" t="e">
        <f>SUMIFS(#REF!,#REF!,$D31,#REF!,$M31)</f>
        <v>#REF!</v>
      </c>
      <c r="AC31" s="79" t="e">
        <f>SUMIFS(#REF!,#REF!,$D31,#REF!,$M31)</f>
        <v>#REF!</v>
      </c>
      <c r="AD31" s="79" t="e">
        <f>SUMIFS(#REF!,#REF!,$D31,#REF!,$M31)</f>
        <v>#REF!</v>
      </c>
      <c r="AE31" s="79" t="e">
        <f>SUMIFS(#REF!,#REF!,$D31,#REF!,$M31)</f>
        <v>#REF!</v>
      </c>
      <c r="AF31" s="52" t="e">
        <f t="shared" si="10"/>
        <v>#REF!</v>
      </c>
      <c r="AG31" s="52" t="e">
        <f t="shared" si="11"/>
        <v>#REF!</v>
      </c>
      <c r="AH31" s="79" t="e">
        <f>SUMIFS(#REF!,#REF!,$D31,#REF!,$M31)</f>
        <v>#REF!</v>
      </c>
      <c r="AK31" t="e">
        <f t="shared" si="12"/>
        <v>#REF!</v>
      </c>
      <c r="AL31" s="8" t="e">
        <f t="shared" si="13"/>
        <v>#REF!</v>
      </c>
      <c r="AM31" s="8" t="e">
        <f t="shared" si="5"/>
        <v>#REF!</v>
      </c>
      <c r="AN31" s="8" t="e">
        <f t="shared" si="5"/>
        <v>#REF!</v>
      </c>
      <c r="AO31" s="8" t="e">
        <f t="shared" si="5"/>
        <v>#REF!</v>
      </c>
      <c r="AP31" s="8" t="e">
        <f t="shared" si="5"/>
        <v>#REF!</v>
      </c>
      <c r="AQ31" s="8" t="e">
        <f t="shared" si="5"/>
        <v>#REF!</v>
      </c>
      <c r="AR31" s="8" t="e">
        <f t="shared" si="5"/>
        <v>#REF!</v>
      </c>
      <c r="AS31" s="8" t="e">
        <f t="shared" si="5"/>
        <v>#REF!</v>
      </c>
      <c r="AT31" s="8" t="e">
        <f t="shared" si="5"/>
        <v>#REF!</v>
      </c>
      <c r="AU31" s="8" t="e">
        <f t="shared" si="5"/>
        <v>#REF!</v>
      </c>
      <c r="AV31" s="8" t="e">
        <f t="shared" si="5"/>
        <v>#REF!</v>
      </c>
      <c r="AW31" s="8" t="e">
        <f t="shared" si="5"/>
        <v>#REF!</v>
      </c>
      <c r="AX31" t="e">
        <f t="shared" si="6"/>
        <v>#REF!</v>
      </c>
      <c r="AY31" s="8" t="e">
        <f t="shared" si="14"/>
        <v>#REF!</v>
      </c>
      <c r="AZ31" s="53" t="e">
        <f t="shared" si="15"/>
        <v>#REF!</v>
      </c>
      <c r="BA31" s="80" t="e">
        <f t="shared" si="16"/>
        <v>#REF!</v>
      </c>
      <c r="BD31" s="183" t="str">
        <f>VLOOKUP(D31,Schools!A:Q,17,0)</f>
        <v>Academy</v>
      </c>
      <c r="BE31" s="52" t="e">
        <f t="shared" si="17"/>
        <v>#REF!</v>
      </c>
      <c r="BF31" s="52" t="e">
        <f t="shared" si="18"/>
        <v>#REF!</v>
      </c>
      <c r="BG31" s="52" t="e">
        <f t="shared" si="19"/>
        <v>#REF!</v>
      </c>
      <c r="BH31" s="52" t="e">
        <f t="shared" si="20"/>
        <v>#REF!</v>
      </c>
      <c r="BI31" s="53" t="e">
        <f t="shared" si="21"/>
        <v>#REF!</v>
      </c>
      <c r="BJ31" s="52" t="e">
        <f t="shared" si="22"/>
        <v>#REF!</v>
      </c>
      <c r="BK31" s="8" t="e">
        <f t="shared" si="23"/>
        <v>#REF!</v>
      </c>
      <c r="BL31" s="52" t="e">
        <f t="shared" si="24"/>
        <v>#REF!</v>
      </c>
      <c r="BM31" s="1" t="e">
        <f t="shared" si="25"/>
        <v>#REF!</v>
      </c>
      <c r="BN31" s="52" t="e">
        <f t="shared" si="26"/>
        <v>#REF!</v>
      </c>
      <c r="BO31" s="1" t="e">
        <f t="shared" si="27"/>
        <v>#REF!</v>
      </c>
      <c r="BP31" s="53" t="e">
        <f t="shared" si="28"/>
        <v>#REF!</v>
      </c>
      <c r="BQ31" s="53" t="e">
        <f t="shared" si="29"/>
        <v>#REF!</v>
      </c>
      <c r="BR31" t="e">
        <f t="shared" si="30"/>
        <v>#REF!</v>
      </c>
    </row>
    <row r="32" spans="1:70" x14ac:dyDescent="0.25">
      <c r="A32" t="str">
        <f t="shared" si="7"/>
        <v>High Needs topups</v>
      </c>
      <c r="B32" s="75" t="s">
        <v>3620</v>
      </c>
      <c r="C32" s="76">
        <v>44026</v>
      </c>
      <c r="D32" s="75">
        <f>Schools!A21</f>
        <v>3022002</v>
      </c>
      <c r="E32" t="str">
        <f>VLOOKUP(D32,Schools!A:B,2,0)</f>
        <v>Barnfield School</v>
      </c>
      <c r="F32" t="str">
        <f>VLOOKUP(D32,Schools!$A:$Z,3,0)</f>
        <v>M</v>
      </c>
      <c r="G32" s="77" t="e">
        <f>SUMIFS(#REF!,#REF!,D32,#REF!, SEN!M32)</f>
        <v>#REF!</v>
      </c>
      <c r="H32" s="75" t="s">
        <v>3621</v>
      </c>
      <c r="I32" s="75" t="s">
        <v>4063</v>
      </c>
      <c r="J32" t="str">
        <f t="shared" si="8"/>
        <v>various/543965</v>
      </c>
      <c r="K32">
        <f>VLOOKUP(D32,Schools!$A:$Z,9,0)</f>
        <v>400005</v>
      </c>
      <c r="L32" s="75" t="s">
        <v>400</v>
      </c>
      <c r="M32" s="75" t="s">
        <v>399</v>
      </c>
      <c r="N32" s="75" t="s">
        <v>3819</v>
      </c>
      <c r="O32" s="78" t="str">
        <f>VLOOKUP(D32,Schools!A:D,4,0)</f>
        <v>Primary</v>
      </c>
      <c r="P32" s="75" t="s">
        <v>4064</v>
      </c>
      <c r="Q32" s="78">
        <f t="shared" si="9"/>
        <v>543965</v>
      </c>
      <c r="R32" s="79" t="e">
        <f>SUMIFS(#REF!,#REF!,$D32,#REF!,$M32)</f>
        <v>#REF!</v>
      </c>
      <c r="S32" s="79" t="e">
        <f>SUMIFS(#REF!,#REF!,$D32,#REF!,$M32)</f>
        <v>#REF!</v>
      </c>
      <c r="T32" s="79" t="e">
        <f>SUMIFS(#REF!,#REF!,$D32,#REF!,$M32)</f>
        <v>#REF!</v>
      </c>
      <c r="U32" s="79" t="e">
        <f>SUMIFS(#REF!,#REF!,$D32,#REF!,$M32)</f>
        <v>#REF!</v>
      </c>
      <c r="V32" s="79" t="e">
        <f>SUMIFS(#REF!,#REF!,$D32,#REF!,$M32)</f>
        <v>#REF!</v>
      </c>
      <c r="W32" s="79" t="e">
        <f>SUMIFS(#REF!,#REF!,$D32,#REF!,$M32)</f>
        <v>#REF!</v>
      </c>
      <c r="X32" s="79" t="e">
        <f>SUMIFS(#REF!,#REF!,$D32,#REF!,$M32)</f>
        <v>#REF!</v>
      </c>
      <c r="Y32" s="79" t="e">
        <f>SUMIFS(#REF!,#REF!,$D32,#REF!,$M32)</f>
        <v>#REF!</v>
      </c>
      <c r="Z32" s="79" t="e">
        <f>SUMIFS(#REF!,#REF!,$D32,#REF!,$M32)</f>
        <v>#REF!</v>
      </c>
      <c r="AA32" s="79" t="e">
        <f>SUMIFS(#REF!,#REF!,$D32,#REF!,$M32)</f>
        <v>#REF!</v>
      </c>
      <c r="AB32" s="79" t="e">
        <f>SUMIFS(#REF!,#REF!,$D32,#REF!,$M32)</f>
        <v>#REF!</v>
      </c>
      <c r="AC32" s="79" t="e">
        <f>SUMIFS(#REF!,#REF!,$D32,#REF!,$M32)</f>
        <v>#REF!</v>
      </c>
      <c r="AD32" s="79" t="e">
        <f>SUMIFS(#REF!,#REF!,$D32,#REF!,$M32)</f>
        <v>#REF!</v>
      </c>
      <c r="AE32" s="79" t="e">
        <f>SUMIFS(#REF!,#REF!,$D32,#REF!,$M32)</f>
        <v>#REF!</v>
      </c>
      <c r="AF32" s="52" t="e">
        <f t="shared" si="10"/>
        <v>#REF!</v>
      </c>
      <c r="AG32" s="52" t="e">
        <f t="shared" si="11"/>
        <v>#REF!</v>
      </c>
      <c r="AH32" s="79" t="e">
        <f>SUMIFS(#REF!,#REF!,$D32,#REF!,$M32)</f>
        <v>#REF!</v>
      </c>
      <c r="AK32" t="e">
        <f t="shared" si="12"/>
        <v>#REF!</v>
      </c>
      <c r="AL32" s="8" t="e">
        <f t="shared" si="13"/>
        <v>#REF!</v>
      </c>
      <c r="AM32" s="8" t="e">
        <f t="shared" si="5"/>
        <v>#REF!</v>
      </c>
      <c r="AN32" s="8" t="e">
        <f t="shared" si="5"/>
        <v>#REF!</v>
      </c>
      <c r="AO32" s="8" t="e">
        <f t="shared" si="5"/>
        <v>#REF!</v>
      </c>
      <c r="AP32" s="8" t="e">
        <f t="shared" si="5"/>
        <v>#REF!</v>
      </c>
      <c r="AQ32" s="8" t="e">
        <f t="shared" si="5"/>
        <v>#REF!</v>
      </c>
      <c r="AR32" s="8" t="e">
        <f t="shared" si="5"/>
        <v>#REF!</v>
      </c>
      <c r="AS32" s="8" t="e">
        <f t="shared" si="5"/>
        <v>#REF!</v>
      </c>
      <c r="AT32" s="8" t="e">
        <f t="shared" si="5"/>
        <v>#REF!</v>
      </c>
      <c r="AU32" s="8" t="e">
        <f t="shared" si="5"/>
        <v>#REF!</v>
      </c>
      <c r="AV32" s="8" t="e">
        <f t="shared" si="5"/>
        <v>#REF!</v>
      </c>
      <c r="AW32" s="8" t="e">
        <f t="shared" si="5"/>
        <v>#REF!</v>
      </c>
      <c r="AX32" t="e">
        <f t="shared" si="6"/>
        <v>#REF!</v>
      </c>
      <c r="AY32" s="8" t="e">
        <f t="shared" si="14"/>
        <v>#REF!</v>
      </c>
      <c r="AZ32" s="53" t="e">
        <f t="shared" si="15"/>
        <v>#REF!</v>
      </c>
      <c r="BA32" s="80" t="e">
        <f t="shared" si="16"/>
        <v>#REF!</v>
      </c>
      <c r="BD32" s="183" t="str">
        <f>VLOOKUP(D32,Schools!A:Q,17,0)</f>
        <v>D</v>
      </c>
      <c r="BE32" s="52" t="e">
        <f t="shared" si="17"/>
        <v>#REF!</v>
      </c>
      <c r="BF32" s="52" t="e">
        <f t="shared" si="18"/>
        <v>#REF!</v>
      </c>
      <c r="BG32" s="52" t="e">
        <f t="shared" si="19"/>
        <v>#REF!</v>
      </c>
      <c r="BH32" s="52" t="e">
        <f t="shared" si="20"/>
        <v>#REF!</v>
      </c>
      <c r="BI32" s="53" t="e">
        <f t="shared" si="21"/>
        <v>#REF!</v>
      </c>
      <c r="BJ32" s="52" t="e">
        <f t="shared" si="22"/>
        <v>#REF!</v>
      </c>
      <c r="BK32" s="8" t="e">
        <f t="shared" si="23"/>
        <v>#REF!</v>
      </c>
      <c r="BL32" s="52" t="e">
        <f t="shared" si="24"/>
        <v>#REF!</v>
      </c>
      <c r="BM32" s="1" t="e">
        <f t="shared" si="25"/>
        <v>#REF!</v>
      </c>
      <c r="BN32" s="52" t="e">
        <f t="shared" si="26"/>
        <v>#REF!</v>
      </c>
      <c r="BO32" s="1" t="e">
        <f t="shared" si="27"/>
        <v>#REF!</v>
      </c>
      <c r="BP32" s="53" t="e">
        <f t="shared" si="28"/>
        <v>#REF!</v>
      </c>
      <c r="BQ32" s="53" t="e">
        <f t="shared" si="29"/>
        <v>#REF!</v>
      </c>
      <c r="BR32" t="e">
        <f t="shared" si="30"/>
        <v>#REF!</v>
      </c>
    </row>
    <row r="33" spans="1:70" x14ac:dyDescent="0.25">
      <c r="A33" t="str">
        <f t="shared" si="7"/>
        <v>High Needs topups</v>
      </c>
      <c r="B33" s="75" t="s">
        <v>3620</v>
      </c>
      <c r="C33" s="76">
        <v>44026</v>
      </c>
      <c r="D33" s="75">
        <f>Schools!A22</f>
        <v>3022079</v>
      </c>
      <c r="E33" t="str">
        <f>VLOOKUP(D33,Schools!A:B,2,0)</f>
        <v>Beis Yaakov</v>
      </c>
      <c r="F33" t="str">
        <f>VLOOKUP(D33,Schools!$A:$Z,3,0)</f>
        <v>M</v>
      </c>
      <c r="G33" s="77" t="e">
        <f>SUMIFS(#REF!,#REF!,D33,#REF!, SEN!M33)</f>
        <v>#REF!</v>
      </c>
      <c r="H33" s="75" t="s">
        <v>3621</v>
      </c>
      <c r="I33" s="75" t="s">
        <v>4063</v>
      </c>
      <c r="J33" t="str">
        <f t="shared" si="8"/>
        <v>various/543965</v>
      </c>
      <c r="K33">
        <f>VLOOKUP(D33,Schools!$A:$Z,9,0)</f>
        <v>400070</v>
      </c>
      <c r="L33" s="75" t="s">
        <v>400</v>
      </c>
      <c r="M33" s="75" t="s">
        <v>399</v>
      </c>
      <c r="N33" s="75" t="s">
        <v>3819</v>
      </c>
      <c r="O33" s="78" t="str">
        <f>VLOOKUP(D33,Schools!A:D,4,0)</f>
        <v>Primary</v>
      </c>
      <c r="P33" s="75" t="s">
        <v>4064</v>
      </c>
      <c r="Q33" s="78">
        <f t="shared" si="9"/>
        <v>543965</v>
      </c>
      <c r="R33" s="79" t="e">
        <f>SUMIFS(#REF!,#REF!,$D33,#REF!,$M33)</f>
        <v>#REF!</v>
      </c>
      <c r="S33" s="79" t="e">
        <f>SUMIFS(#REF!,#REF!,$D33,#REF!,$M33)</f>
        <v>#REF!</v>
      </c>
      <c r="T33" s="79" t="e">
        <f>SUMIFS(#REF!,#REF!,$D33,#REF!,$M33)</f>
        <v>#REF!</v>
      </c>
      <c r="U33" s="79" t="e">
        <f>SUMIFS(#REF!,#REF!,$D33,#REF!,$M33)</f>
        <v>#REF!</v>
      </c>
      <c r="V33" s="79" t="e">
        <f>SUMIFS(#REF!,#REF!,$D33,#REF!,$M33)</f>
        <v>#REF!</v>
      </c>
      <c r="W33" s="79" t="e">
        <f>SUMIFS(#REF!,#REF!,$D33,#REF!,$M33)</f>
        <v>#REF!</v>
      </c>
      <c r="X33" s="79" t="e">
        <f>SUMIFS(#REF!,#REF!,$D33,#REF!,$M33)</f>
        <v>#REF!</v>
      </c>
      <c r="Y33" s="79" t="e">
        <f>SUMIFS(#REF!,#REF!,$D33,#REF!,$M33)</f>
        <v>#REF!</v>
      </c>
      <c r="Z33" s="79" t="e">
        <f>SUMIFS(#REF!,#REF!,$D33,#REF!,$M33)</f>
        <v>#REF!</v>
      </c>
      <c r="AA33" s="79" t="e">
        <f>SUMIFS(#REF!,#REF!,$D33,#REF!,$M33)</f>
        <v>#REF!</v>
      </c>
      <c r="AB33" s="79" t="e">
        <f>SUMIFS(#REF!,#REF!,$D33,#REF!,$M33)</f>
        <v>#REF!</v>
      </c>
      <c r="AC33" s="79" t="e">
        <f>SUMIFS(#REF!,#REF!,$D33,#REF!,$M33)</f>
        <v>#REF!</v>
      </c>
      <c r="AD33" s="79" t="e">
        <f>SUMIFS(#REF!,#REF!,$D33,#REF!,$M33)</f>
        <v>#REF!</v>
      </c>
      <c r="AE33" s="79" t="e">
        <f>SUMIFS(#REF!,#REF!,$D33,#REF!,$M33)</f>
        <v>#REF!</v>
      </c>
      <c r="AF33" s="52" t="e">
        <f t="shared" si="10"/>
        <v>#REF!</v>
      </c>
      <c r="AG33" s="52" t="e">
        <f t="shared" si="11"/>
        <v>#REF!</v>
      </c>
      <c r="AH33" s="79" t="e">
        <f>SUMIFS(#REF!,#REF!,$D33,#REF!,$M33)</f>
        <v>#REF!</v>
      </c>
      <c r="AK33" t="e">
        <f t="shared" si="12"/>
        <v>#REF!</v>
      </c>
      <c r="AL33" s="8" t="e">
        <f t="shared" si="13"/>
        <v>#REF!</v>
      </c>
      <c r="AM33" s="8" t="e">
        <f t="shared" si="5"/>
        <v>#REF!</v>
      </c>
      <c r="AN33" s="8" t="e">
        <f t="shared" si="5"/>
        <v>#REF!</v>
      </c>
      <c r="AO33" s="8" t="e">
        <f t="shared" si="5"/>
        <v>#REF!</v>
      </c>
      <c r="AP33" s="8" t="e">
        <f t="shared" si="5"/>
        <v>#REF!</v>
      </c>
      <c r="AQ33" s="8" t="e">
        <f t="shared" si="5"/>
        <v>#REF!</v>
      </c>
      <c r="AR33" s="8" t="e">
        <f t="shared" si="5"/>
        <v>#REF!</v>
      </c>
      <c r="AS33" s="8" t="e">
        <f t="shared" si="5"/>
        <v>#REF!</v>
      </c>
      <c r="AT33" s="8" t="e">
        <f t="shared" si="5"/>
        <v>#REF!</v>
      </c>
      <c r="AU33" s="8" t="e">
        <f t="shared" si="5"/>
        <v>#REF!</v>
      </c>
      <c r="AV33" s="8" t="e">
        <f t="shared" si="5"/>
        <v>#REF!</v>
      </c>
      <c r="AW33" s="8" t="e">
        <f t="shared" si="5"/>
        <v>#REF!</v>
      </c>
      <c r="AX33" t="e">
        <f t="shared" si="6"/>
        <v>#REF!</v>
      </c>
      <c r="AY33" s="8" t="e">
        <f t="shared" si="14"/>
        <v>#REF!</v>
      </c>
      <c r="AZ33" s="53" t="e">
        <f t="shared" si="15"/>
        <v>#REF!</v>
      </c>
      <c r="BA33" s="80" t="e">
        <f t="shared" si="16"/>
        <v>#REF!</v>
      </c>
      <c r="BD33" s="183" t="str">
        <f>VLOOKUP(D33,Schools!A:Q,17,0)</f>
        <v>A</v>
      </c>
      <c r="BE33" s="52" t="e">
        <f t="shared" si="17"/>
        <v>#REF!</v>
      </c>
      <c r="BF33" s="52" t="e">
        <f t="shared" si="18"/>
        <v>#REF!</v>
      </c>
      <c r="BG33" s="52" t="e">
        <f t="shared" si="19"/>
        <v>#REF!</v>
      </c>
      <c r="BH33" s="52" t="e">
        <f t="shared" si="20"/>
        <v>#REF!</v>
      </c>
      <c r="BI33" s="53" t="e">
        <f t="shared" si="21"/>
        <v>#REF!</v>
      </c>
      <c r="BJ33" s="52" t="e">
        <f t="shared" si="22"/>
        <v>#REF!</v>
      </c>
      <c r="BK33" s="8" t="e">
        <f t="shared" si="23"/>
        <v>#REF!</v>
      </c>
      <c r="BL33" s="52" t="e">
        <f t="shared" si="24"/>
        <v>#REF!</v>
      </c>
      <c r="BM33" s="1" t="e">
        <f t="shared" si="25"/>
        <v>#REF!</v>
      </c>
      <c r="BN33" s="52" t="e">
        <f t="shared" si="26"/>
        <v>#REF!</v>
      </c>
      <c r="BO33" s="1" t="e">
        <f t="shared" si="27"/>
        <v>#REF!</v>
      </c>
      <c r="BP33" s="53" t="e">
        <f t="shared" si="28"/>
        <v>#REF!</v>
      </c>
      <c r="BQ33" s="53" t="e">
        <f t="shared" si="29"/>
        <v>#REF!</v>
      </c>
      <c r="BR33" t="e">
        <f t="shared" si="30"/>
        <v>#REF!</v>
      </c>
    </row>
    <row r="34" spans="1:70" x14ac:dyDescent="0.25">
      <c r="A34" t="str">
        <f t="shared" si="7"/>
        <v>High Needs topups</v>
      </c>
      <c r="B34" s="75" t="s">
        <v>3620</v>
      </c>
      <c r="C34" s="76">
        <v>44026</v>
      </c>
      <c r="D34" s="75">
        <f>Schools!A23</f>
        <v>3023524</v>
      </c>
      <c r="E34" t="str">
        <f>VLOOKUP(D34,Schools!A:B,2,0)</f>
        <v>Beit Shvidler Primary School</v>
      </c>
      <c r="F34" t="str">
        <f>VLOOKUP(D34,Schools!$A:$Z,3,0)</f>
        <v>M</v>
      </c>
      <c r="G34" s="77" t="e">
        <f>SUMIFS(#REF!,#REF!,D34,#REF!, SEN!M34)</f>
        <v>#REF!</v>
      </c>
      <c r="H34" s="75" t="s">
        <v>3621</v>
      </c>
      <c r="I34" s="75" t="s">
        <v>4063</v>
      </c>
      <c r="J34" t="str">
        <f t="shared" si="8"/>
        <v>various/543965</v>
      </c>
      <c r="K34">
        <f>VLOOKUP(D34,Schools!$A:$Z,9,0)</f>
        <v>400150</v>
      </c>
      <c r="L34" s="75" t="s">
        <v>400</v>
      </c>
      <c r="M34" s="75" t="s">
        <v>399</v>
      </c>
      <c r="N34" s="75" t="s">
        <v>3819</v>
      </c>
      <c r="O34" s="78" t="str">
        <f>VLOOKUP(D34,Schools!A:D,4,0)</f>
        <v>Primary</v>
      </c>
      <c r="P34" s="75" t="s">
        <v>4064</v>
      </c>
      <c r="Q34" s="78">
        <f t="shared" si="9"/>
        <v>543965</v>
      </c>
      <c r="R34" s="79" t="e">
        <f>SUMIFS(#REF!,#REF!,$D34,#REF!,$M34)</f>
        <v>#REF!</v>
      </c>
      <c r="S34" s="79" t="e">
        <f>SUMIFS(#REF!,#REF!,$D34,#REF!,$M34)</f>
        <v>#REF!</v>
      </c>
      <c r="T34" s="79" t="e">
        <f>SUMIFS(#REF!,#REF!,$D34,#REF!,$M34)</f>
        <v>#REF!</v>
      </c>
      <c r="U34" s="79" t="e">
        <f>SUMIFS(#REF!,#REF!,$D34,#REF!,$M34)</f>
        <v>#REF!</v>
      </c>
      <c r="V34" s="79" t="e">
        <f>SUMIFS(#REF!,#REF!,$D34,#REF!,$M34)</f>
        <v>#REF!</v>
      </c>
      <c r="W34" s="79" t="e">
        <f>SUMIFS(#REF!,#REF!,$D34,#REF!,$M34)</f>
        <v>#REF!</v>
      </c>
      <c r="X34" s="79" t="e">
        <f>SUMIFS(#REF!,#REF!,$D34,#REF!,$M34)</f>
        <v>#REF!</v>
      </c>
      <c r="Y34" s="79" t="e">
        <f>SUMIFS(#REF!,#REF!,$D34,#REF!,$M34)</f>
        <v>#REF!</v>
      </c>
      <c r="Z34" s="79" t="e">
        <f>SUMIFS(#REF!,#REF!,$D34,#REF!,$M34)</f>
        <v>#REF!</v>
      </c>
      <c r="AA34" s="79" t="e">
        <f>SUMIFS(#REF!,#REF!,$D34,#REF!,$M34)</f>
        <v>#REF!</v>
      </c>
      <c r="AB34" s="79" t="e">
        <f>SUMIFS(#REF!,#REF!,$D34,#REF!,$M34)</f>
        <v>#REF!</v>
      </c>
      <c r="AC34" s="79" t="e">
        <f>SUMIFS(#REF!,#REF!,$D34,#REF!,$M34)</f>
        <v>#REF!</v>
      </c>
      <c r="AD34" s="79" t="e">
        <f>SUMIFS(#REF!,#REF!,$D34,#REF!,$M34)</f>
        <v>#REF!</v>
      </c>
      <c r="AE34" s="79" t="e">
        <f>SUMIFS(#REF!,#REF!,$D34,#REF!,$M34)</f>
        <v>#REF!</v>
      </c>
      <c r="AF34" s="52" t="e">
        <f t="shared" si="10"/>
        <v>#REF!</v>
      </c>
      <c r="AG34" s="52" t="e">
        <f t="shared" si="11"/>
        <v>#REF!</v>
      </c>
      <c r="AH34" s="79" t="e">
        <f>SUMIFS(#REF!,#REF!,$D34,#REF!,$M34)</f>
        <v>#REF!</v>
      </c>
      <c r="AK34" t="e">
        <f t="shared" si="12"/>
        <v>#REF!</v>
      </c>
      <c r="AL34" s="8" t="e">
        <f t="shared" si="13"/>
        <v>#REF!</v>
      </c>
      <c r="AM34" s="8" t="e">
        <f t="shared" si="5"/>
        <v>#REF!</v>
      </c>
      <c r="AN34" s="8" t="e">
        <f t="shared" si="5"/>
        <v>#REF!</v>
      </c>
      <c r="AO34" s="8" t="e">
        <f t="shared" si="5"/>
        <v>#REF!</v>
      </c>
      <c r="AP34" s="8" t="e">
        <f t="shared" si="5"/>
        <v>#REF!</v>
      </c>
      <c r="AQ34" s="8" t="e">
        <f t="shared" si="5"/>
        <v>#REF!</v>
      </c>
      <c r="AR34" s="8" t="e">
        <f t="shared" si="5"/>
        <v>#REF!</v>
      </c>
      <c r="AS34" s="8" t="e">
        <f t="shared" si="5"/>
        <v>#REF!</v>
      </c>
      <c r="AT34" s="8" t="e">
        <f t="shared" si="5"/>
        <v>#REF!</v>
      </c>
      <c r="AU34" s="8" t="e">
        <f t="shared" si="5"/>
        <v>#REF!</v>
      </c>
      <c r="AV34" s="8" t="e">
        <f t="shared" si="5"/>
        <v>#REF!</v>
      </c>
      <c r="AW34" s="8" t="e">
        <f t="shared" si="5"/>
        <v>#REF!</v>
      </c>
      <c r="AX34" t="e">
        <f t="shared" si="6"/>
        <v>#REF!</v>
      </c>
      <c r="AY34" s="8" t="e">
        <f t="shared" si="14"/>
        <v>#REF!</v>
      </c>
      <c r="AZ34" s="53" t="e">
        <f t="shared" si="15"/>
        <v>#REF!</v>
      </c>
      <c r="BA34" s="80" t="e">
        <f t="shared" si="16"/>
        <v>#REF!</v>
      </c>
      <c r="BD34" s="183" t="str">
        <f>VLOOKUP(D34,Schools!A:Q,17,0)</f>
        <v>C</v>
      </c>
      <c r="BE34" s="52" t="e">
        <f t="shared" si="17"/>
        <v>#REF!</v>
      </c>
      <c r="BF34" s="52" t="e">
        <f t="shared" si="18"/>
        <v>#REF!</v>
      </c>
      <c r="BG34" s="52" t="e">
        <f t="shared" si="19"/>
        <v>#REF!</v>
      </c>
      <c r="BH34" s="52" t="e">
        <f t="shared" si="20"/>
        <v>#REF!</v>
      </c>
      <c r="BI34" s="53" t="e">
        <f t="shared" si="21"/>
        <v>#REF!</v>
      </c>
      <c r="BJ34" s="52" t="e">
        <f t="shared" si="22"/>
        <v>#REF!</v>
      </c>
      <c r="BK34" s="8" t="e">
        <f t="shared" si="23"/>
        <v>#REF!</v>
      </c>
      <c r="BL34" s="52" t="e">
        <f t="shared" si="24"/>
        <v>#REF!</v>
      </c>
      <c r="BM34" s="1" t="e">
        <f t="shared" si="25"/>
        <v>#REF!</v>
      </c>
      <c r="BN34" s="52" t="e">
        <f t="shared" si="26"/>
        <v>#REF!</v>
      </c>
      <c r="BO34" s="1" t="e">
        <f t="shared" si="27"/>
        <v>#REF!</v>
      </c>
      <c r="BP34" s="53" t="e">
        <f t="shared" si="28"/>
        <v>#REF!</v>
      </c>
      <c r="BQ34" s="53" t="e">
        <f t="shared" si="29"/>
        <v>#REF!</v>
      </c>
      <c r="BR34" t="e">
        <f t="shared" si="30"/>
        <v>#REF!</v>
      </c>
    </row>
    <row r="35" spans="1:70" x14ac:dyDescent="0.25">
      <c r="A35" t="str">
        <f t="shared" si="7"/>
        <v>High Needs topups</v>
      </c>
      <c r="B35" s="75" t="s">
        <v>3620</v>
      </c>
      <c r="C35" s="76">
        <v>44026</v>
      </c>
      <c r="D35" s="75">
        <f>Schools!A24</f>
        <v>3022003</v>
      </c>
      <c r="E35" t="str">
        <f>VLOOKUP(D35,Schools!A:B,2,0)</f>
        <v>Bell Lane Primary School</v>
      </c>
      <c r="F35" t="str">
        <f>VLOOKUP(D35,Schools!$A:$Z,3,0)</f>
        <v>M</v>
      </c>
      <c r="G35" s="77" t="e">
        <f>SUMIFS(#REF!,#REF!,D35,#REF!, SEN!M35)</f>
        <v>#REF!</v>
      </c>
      <c r="H35" s="75" t="s">
        <v>3621</v>
      </c>
      <c r="I35" s="75" t="s">
        <v>4063</v>
      </c>
      <c r="J35" t="str">
        <f t="shared" si="8"/>
        <v>various/543965</v>
      </c>
      <c r="K35">
        <f>VLOOKUP(D35,Schools!$A:$Z,9,0)</f>
        <v>400051</v>
      </c>
      <c r="L35" s="75" t="s">
        <v>400</v>
      </c>
      <c r="M35" s="75" t="s">
        <v>399</v>
      </c>
      <c r="N35" s="75" t="s">
        <v>3819</v>
      </c>
      <c r="O35" s="78" t="str">
        <f>VLOOKUP(D35,Schools!A:D,4,0)</f>
        <v>Primary</v>
      </c>
      <c r="P35" s="75" t="s">
        <v>4064</v>
      </c>
      <c r="Q35" s="78">
        <f t="shared" si="9"/>
        <v>543965</v>
      </c>
      <c r="R35" s="79" t="e">
        <f>SUMIFS(#REF!,#REF!,$D35,#REF!,$M35)</f>
        <v>#REF!</v>
      </c>
      <c r="S35" s="79" t="e">
        <f>SUMIFS(#REF!,#REF!,$D35,#REF!,$M35)</f>
        <v>#REF!</v>
      </c>
      <c r="T35" s="79" t="e">
        <f>SUMIFS(#REF!,#REF!,$D35,#REF!,$M35)</f>
        <v>#REF!</v>
      </c>
      <c r="U35" s="79" t="e">
        <f>SUMIFS(#REF!,#REF!,$D35,#REF!,$M35)</f>
        <v>#REF!</v>
      </c>
      <c r="V35" s="79" t="e">
        <f>SUMIFS(#REF!,#REF!,$D35,#REF!,$M35)</f>
        <v>#REF!</v>
      </c>
      <c r="W35" s="79" t="e">
        <f>SUMIFS(#REF!,#REF!,$D35,#REF!,$M35)</f>
        <v>#REF!</v>
      </c>
      <c r="X35" s="79" t="e">
        <f>SUMIFS(#REF!,#REF!,$D35,#REF!,$M35)</f>
        <v>#REF!</v>
      </c>
      <c r="Y35" s="79" t="e">
        <f>SUMIFS(#REF!,#REF!,$D35,#REF!,$M35)</f>
        <v>#REF!</v>
      </c>
      <c r="Z35" s="79" t="e">
        <f>SUMIFS(#REF!,#REF!,$D35,#REF!,$M35)</f>
        <v>#REF!</v>
      </c>
      <c r="AA35" s="79" t="e">
        <f>SUMIFS(#REF!,#REF!,$D35,#REF!,$M35)</f>
        <v>#REF!</v>
      </c>
      <c r="AB35" s="79" t="e">
        <f>SUMIFS(#REF!,#REF!,$D35,#REF!,$M35)</f>
        <v>#REF!</v>
      </c>
      <c r="AC35" s="79" t="e">
        <f>SUMIFS(#REF!,#REF!,$D35,#REF!,$M35)</f>
        <v>#REF!</v>
      </c>
      <c r="AD35" s="79" t="e">
        <f>SUMIFS(#REF!,#REF!,$D35,#REF!,$M35)</f>
        <v>#REF!</v>
      </c>
      <c r="AE35" s="79" t="e">
        <f>SUMIFS(#REF!,#REF!,$D35,#REF!,$M35)</f>
        <v>#REF!</v>
      </c>
      <c r="AF35" s="52" t="e">
        <f t="shared" si="10"/>
        <v>#REF!</v>
      </c>
      <c r="AG35" s="52" t="e">
        <f t="shared" si="11"/>
        <v>#REF!</v>
      </c>
      <c r="AH35" s="79" t="e">
        <f>SUMIFS(#REF!,#REF!,$D35,#REF!,$M35)</f>
        <v>#REF!</v>
      </c>
      <c r="AK35" t="e">
        <f t="shared" si="12"/>
        <v>#REF!</v>
      </c>
      <c r="AL35" s="8" t="e">
        <f t="shared" si="13"/>
        <v>#REF!</v>
      </c>
      <c r="AM35" s="8" t="e">
        <f t="shared" si="5"/>
        <v>#REF!</v>
      </c>
      <c r="AN35" s="8" t="e">
        <f t="shared" si="5"/>
        <v>#REF!</v>
      </c>
      <c r="AO35" s="8" t="e">
        <f t="shared" si="5"/>
        <v>#REF!</v>
      </c>
      <c r="AP35" s="8" t="e">
        <f t="shared" si="5"/>
        <v>#REF!</v>
      </c>
      <c r="AQ35" s="8" t="e">
        <f t="shared" si="5"/>
        <v>#REF!</v>
      </c>
      <c r="AR35" s="8" t="e">
        <f t="shared" si="5"/>
        <v>#REF!</v>
      </c>
      <c r="AS35" s="8" t="e">
        <f t="shared" si="5"/>
        <v>#REF!</v>
      </c>
      <c r="AT35" s="8" t="e">
        <f t="shared" si="5"/>
        <v>#REF!</v>
      </c>
      <c r="AU35" s="8" t="e">
        <f t="shared" si="5"/>
        <v>#REF!</v>
      </c>
      <c r="AV35" s="8" t="e">
        <f t="shared" si="5"/>
        <v>#REF!</v>
      </c>
      <c r="AW35" s="8" t="e">
        <f t="shared" si="5"/>
        <v>#REF!</v>
      </c>
      <c r="AX35" t="e">
        <f t="shared" si="6"/>
        <v>#REF!</v>
      </c>
      <c r="AY35" s="8" t="e">
        <f t="shared" si="14"/>
        <v>#REF!</v>
      </c>
      <c r="AZ35" s="53" t="e">
        <f t="shared" si="15"/>
        <v>#REF!</v>
      </c>
      <c r="BA35" s="80" t="e">
        <f t="shared" si="16"/>
        <v>#REF!</v>
      </c>
      <c r="BD35" s="183" t="str">
        <f>VLOOKUP(D35,Schools!A:Q,17,0)</f>
        <v>A</v>
      </c>
      <c r="BE35" s="52" t="e">
        <f t="shared" si="17"/>
        <v>#REF!</v>
      </c>
      <c r="BF35" s="52" t="e">
        <f t="shared" si="18"/>
        <v>#REF!</v>
      </c>
      <c r="BG35" s="52" t="e">
        <f t="shared" si="19"/>
        <v>#REF!</v>
      </c>
      <c r="BH35" s="52" t="e">
        <f t="shared" si="20"/>
        <v>#REF!</v>
      </c>
      <c r="BI35" s="53" t="e">
        <f t="shared" si="21"/>
        <v>#REF!</v>
      </c>
      <c r="BJ35" s="52" t="e">
        <f t="shared" si="22"/>
        <v>#REF!</v>
      </c>
      <c r="BK35" s="8" t="e">
        <f t="shared" si="23"/>
        <v>#REF!</v>
      </c>
      <c r="BL35" s="52" t="e">
        <f t="shared" si="24"/>
        <v>#REF!</v>
      </c>
      <c r="BM35" s="1" t="e">
        <f t="shared" si="25"/>
        <v>#REF!</v>
      </c>
      <c r="BN35" s="52" t="e">
        <f t="shared" si="26"/>
        <v>#REF!</v>
      </c>
      <c r="BO35" s="1" t="e">
        <f t="shared" si="27"/>
        <v>#REF!</v>
      </c>
      <c r="BP35" s="53" t="e">
        <f t="shared" si="28"/>
        <v>#REF!</v>
      </c>
      <c r="BQ35" s="53" t="e">
        <f t="shared" si="29"/>
        <v>#REF!</v>
      </c>
      <c r="BR35" t="e">
        <f t="shared" si="30"/>
        <v>#REF!</v>
      </c>
    </row>
    <row r="36" spans="1:70" x14ac:dyDescent="0.25">
      <c r="A36" t="str">
        <f t="shared" si="7"/>
        <v>High Needs topups</v>
      </c>
      <c r="B36" s="75" t="s">
        <v>3620</v>
      </c>
      <c r="C36" s="76">
        <v>44026</v>
      </c>
      <c r="D36" s="75">
        <f>Schools!A25</f>
        <v>3023511</v>
      </c>
      <c r="E36" t="str">
        <f>VLOOKUP(D36,Schools!A:B,2,0)</f>
        <v>Blessed Dominic School</v>
      </c>
      <c r="F36" t="str">
        <f>VLOOKUP(D36,Schools!$A:$Z,3,0)</f>
        <v>M</v>
      </c>
      <c r="G36" s="77" t="e">
        <f>SUMIFS(#REF!,#REF!,D36,#REF!, SEN!M36)</f>
        <v>#REF!</v>
      </c>
      <c r="H36" s="75" t="s">
        <v>3621</v>
      </c>
      <c r="I36" s="75" t="s">
        <v>4063</v>
      </c>
      <c r="J36" t="str">
        <f t="shared" si="8"/>
        <v>various/543965</v>
      </c>
      <c r="K36">
        <f>VLOOKUP(D36,Schools!$A:$Z,9,0)</f>
        <v>400024</v>
      </c>
      <c r="L36" s="75" t="s">
        <v>400</v>
      </c>
      <c r="M36" s="75" t="s">
        <v>399</v>
      </c>
      <c r="N36" s="75" t="s">
        <v>3819</v>
      </c>
      <c r="O36" s="78" t="str">
        <f>VLOOKUP(D36,Schools!A:D,4,0)</f>
        <v>Primary</v>
      </c>
      <c r="P36" s="75" t="s">
        <v>4064</v>
      </c>
      <c r="Q36" s="78">
        <f t="shared" si="9"/>
        <v>543965</v>
      </c>
      <c r="R36" s="79" t="e">
        <f>SUMIFS(#REF!,#REF!,$D36,#REF!,$M36)</f>
        <v>#REF!</v>
      </c>
      <c r="S36" s="79" t="e">
        <f>SUMIFS(#REF!,#REF!,$D36,#REF!,$M36)</f>
        <v>#REF!</v>
      </c>
      <c r="T36" s="79" t="e">
        <f>SUMIFS(#REF!,#REF!,$D36,#REF!,$M36)</f>
        <v>#REF!</v>
      </c>
      <c r="U36" s="79" t="e">
        <f>SUMIFS(#REF!,#REF!,$D36,#REF!,$M36)</f>
        <v>#REF!</v>
      </c>
      <c r="V36" s="79" t="e">
        <f>SUMIFS(#REF!,#REF!,$D36,#REF!,$M36)</f>
        <v>#REF!</v>
      </c>
      <c r="W36" s="79" t="e">
        <f>SUMIFS(#REF!,#REF!,$D36,#REF!,$M36)</f>
        <v>#REF!</v>
      </c>
      <c r="X36" s="79" t="e">
        <f>SUMIFS(#REF!,#REF!,$D36,#REF!,$M36)</f>
        <v>#REF!</v>
      </c>
      <c r="Y36" s="79" t="e">
        <f>SUMIFS(#REF!,#REF!,$D36,#REF!,$M36)</f>
        <v>#REF!</v>
      </c>
      <c r="Z36" s="79" t="e">
        <f>SUMIFS(#REF!,#REF!,$D36,#REF!,$M36)</f>
        <v>#REF!</v>
      </c>
      <c r="AA36" s="79" t="e">
        <f>SUMIFS(#REF!,#REF!,$D36,#REF!,$M36)</f>
        <v>#REF!</v>
      </c>
      <c r="AB36" s="79" t="e">
        <f>SUMIFS(#REF!,#REF!,$D36,#REF!,$M36)</f>
        <v>#REF!</v>
      </c>
      <c r="AC36" s="79" t="e">
        <f>SUMIFS(#REF!,#REF!,$D36,#REF!,$M36)</f>
        <v>#REF!</v>
      </c>
      <c r="AD36" s="79" t="e">
        <f>SUMIFS(#REF!,#REF!,$D36,#REF!,$M36)</f>
        <v>#REF!</v>
      </c>
      <c r="AE36" s="79" t="e">
        <f>SUMIFS(#REF!,#REF!,$D36,#REF!,$M36)</f>
        <v>#REF!</v>
      </c>
      <c r="AF36" s="52" t="e">
        <f t="shared" si="10"/>
        <v>#REF!</v>
      </c>
      <c r="AG36" s="52" t="e">
        <f t="shared" si="11"/>
        <v>#REF!</v>
      </c>
      <c r="AH36" s="79" t="e">
        <f>SUMIFS(#REF!,#REF!,$D36,#REF!,$M36)</f>
        <v>#REF!</v>
      </c>
      <c r="AK36" t="e">
        <f t="shared" si="12"/>
        <v>#REF!</v>
      </c>
      <c r="AL36" s="8" t="e">
        <f t="shared" si="13"/>
        <v>#REF!</v>
      </c>
      <c r="AM36" s="8" t="e">
        <f t="shared" si="13"/>
        <v>#REF!</v>
      </c>
      <c r="AN36" s="8" t="e">
        <f t="shared" si="13"/>
        <v>#REF!</v>
      </c>
      <c r="AO36" s="8" t="e">
        <f t="shared" si="13"/>
        <v>#REF!</v>
      </c>
      <c r="AP36" s="8" t="e">
        <f t="shared" si="13"/>
        <v>#REF!</v>
      </c>
      <c r="AQ36" s="8" t="e">
        <f t="shared" si="13"/>
        <v>#REF!</v>
      </c>
      <c r="AR36" s="8" t="e">
        <f t="shared" si="13"/>
        <v>#REF!</v>
      </c>
      <c r="AS36" s="8" t="e">
        <f t="shared" si="13"/>
        <v>#REF!</v>
      </c>
      <c r="AT36" s="8" t="e">
        <f t="shared" si="13"/>
        <v>#REF!</v>
      </c>
      <c r="AU36" s="8" t="e">
        <f t="shared" si="13"/>
        <v>#REF!</v>
      </c>
      <c r="AV36" s="8" t="e">
        <f t="shared" si="13"/>
        <v>#REF!</v>
      </c>
      <c r="AW36" s="8" t="e">
        <f t="shared" si="13"/>
        <v>#REF!</v>
      </c>
      <c r="AX36" t="e">
        <f t="shared" si="6"/>
        <v>#REF!</v>
      </c>
      <c r="AY36" s="8" t="e">
        <f t="shared" si="14"/>
        <v>#REF!</v>
      </c>
      <c r="AZ36" s="53" t="e">
        <f t="shared" si="15"/>
        <v>#REF!</v>
      </c>
      <c r="BA36" s="80" t="e">
        <f t="shared" si="16"/>
        <v>#REF!</v>
      </c>
      <c r="BD36" s="183" t="str">
        <f>VLOOKUP(D36,Schools!A:Q,17,0)</f>
        <v>A</v>
      </c>
      <c r="BE36" s="52" t="e">
        <f t="shared" si="17"/>
        <v>#REF!</v>
      </c>
      <c r="BF36" s="52" t="e">
        <f t="shared" si="18"/>
        <v>#REF!</v>
      </c>
      <c r="BG36" s="52" t="e">
        <f t="shared" si="19"/>
        <v>#REF!</v>
      </c>
      <c r="BH36" s="52" t="e">
        <f t="shared" si="20"/>
        <v>#REF!</v>
      </c>
      <c r="BI36" s="53" t="e">
        <f t="shared" si="21"/>
        <v>#REF!</v>
      </c>
      <c r="BJ36" s="52" t="e">
        <f t="shared" si="22"/>
        <v>#REF!</v>
      </c>
      <c r="BK36" s="8" t="e">
        <f t="shared" si="23"/>
        <v>#REF!</v>
      </c>
      <c r="BL36" s="52" t="e">
        <f t="shared" si="24"/>
        <v>#REF!</v>
      </c>
      <c r="BM36" s="1" t="e">
        <f t="shared" si="25"/>
        <v>#REF!</v>
      </c>
      <c r="BN36" s="52" t="e">
        <f t="shared" si="26"/>
        <v>#REF!</v>
      </c>
      <c r="BO36" s="1" t="e">
        <f t="shared" si="27"/>
        <v>#REF!</v>
      </c>
      <c r="BP36" s="53" t="e">
        <f t="shared" si="28"/>
        <v>#REF!</v>
      </c>
      <c r="BQ36" s="53" t="e">
        <f t="shared" si="29"/>
        <v>#REF!</v>
      </c>
      <c r="BR36" t="e">
        <f t="shared" si="30"/>
        <v>#REF!</v>
      </c>
    </row>
    <row r="37" spans="1:70" x14ac:dyDescent="0.25">
      <c r="A37" t="str">
        <f t="shared" si="7"/>
        <v>High Needs topups</v>
      </c>
      <c r="B37" s="75" t="s">
        <v>3620</v>
      </c>
      <c r="C37" s="76">
        <v>44026</v>
      </c>
      <c r="D37" s="75">
        <f>Schools!A26</f>
        <v>3023519</v>
      </c>
      <c r="E37" t="str">
        <f>VLOOKUP(D37,Schools!A:B,2,0)</f>
        <v>Broadfields Primary School</v>
      </c>
      <c r="F37" t="str">
        <f>VLOOKUP(D37,Schools!$A:$Z,3,0)</f>
        <v>A</v>
      </c>
      <c r="G37" s="77" t="e">
        <f>SUMIFS(#REF!,#REF!,D37,#REF!, SEN!M37)</f>
        <v>#REF!</v>
      </c>
      <c r="H37" s="75" t="s">
        <v>3621</v>
      </c>
      <c r="I37" s="75" t="s">
        <v>4063</v>
      </c>
      <c r="J37" t="str">
        <f t="shared" si="8"/>
        <v>various/516500</v>
      </c>
      <c r="K37">
        <f>VLOOKUP(D37,Schools!$A:$Z,9,0)</f>
        <v>152128</v>
      </c>
      <c r="L37" s="75" t="s">
        <v>400</v>
      </c>
      <c r="M37" s="75" t="s">
        <v>399</v>
      </c>
      <c r="N37" s="75" t="s">
        <v>3819</v>
      </c>
      <c r="O37" s="78" t="str">
        <f>VLOOKUP(D37,Schools!A:D,4,0)</f>
        <v>Primary</v>
      </c>
      <c r="P37" s="75" t="s">
        <v>4064</v>
      </c>
      <c r="Q37" s="78">
        <f t="shared" si="9"/>
        <v>516500</v>
      </c>
      <c r="R37" s="79" t="e">
        <f>SUMIFS(#REF!,#REF!,$D37,#REF!,$M37)</f>
        <v>#REF!</v>
      </c>
      <c r="S37" s="79" t="e">
        <f>SUMIFS(#REF!,#REF!,$D37,#REF!,$M37)</f>
        <v>#REF!</v>
      </c>
      <c r="T37" s="79" t="e">
        <f>SUMIFS(#REF!,#REF!,$D37,#REF!,$M37)</f>
        <v>#REF!</v>
      </c>
      <c r="U37" s="79" t="e">
        <f>SUMIFS(#REF!,#REF!,$D37,#REF!,$M37)</f>
        <v>#REF!</v>
      </c>
      <c r="V37" s="79" t="e">
        <f>SUMIFS(#REF!,#REF!,$D37,#REF!,$M37)</f>
        <v>#REF!</v>
      </c>
      <c r="W37" s="79" t="e">
        <f>SUMIFS(#REF!,#REF!,$D37,#REF!,$M37)</f>
        <v>#REF!</v>
      </c>
      <c r="X37" s="79" t="e">
        <f>SUMIFS(#REF!,#REF!,$D37,#REF!,$M37)</f>
        <v>#REF!</v>
      </c>
      <c r="Y37" s="79" t="e">
        <f>SUMIFS(#REF!,#REF!,$D37,#REF!,$M37)</f>
        <v>#REF!</v>
      </c>
      <c r="Z37" s="79" t="e">
        <f>SUMIFS(#REF!,#REF!,$D37,#REF!,$M37)</f>
        <v>#REF!</v>
      </c>
      <c r="AA37" s="79" t="e">
        <f>SUMIFS(#REF!,#REF!,$D37,#REF!,$M37)</f>
        <v>#REF!</v>
      </c>
      <c r="AB37" s="79" t="e">
        <f>SUMIFS(#REF!,#REF!,$D37,#REF!,$M37)</f>
        <v>#REF!</v>
      </c>
      <c r="AC37" s="79" t="e">
        <f>SUMIFS(#REF!,#REF!,$D37,#REF!,$M37)</f>
        <v>#REF!</v>
      </c>
      <c r="AD37" s="79" t="e">
        <f>SUMIFS(#REF!,#REF!,$D37,#REF!,$M37)</f>
        <v>#REF!</v>
      </c>
      <c r="AE37" s="79" t="e">
        <f>SUMIFS(#REF!,#REF!,$D37,#REF!,$M37)</f>
        <v>#REF!</v>
      </c>
      <c r="AF37" s="52" t="e">
        <f t="shared" si="10"/>
        <v>#REF!</v>
      </c>
      <c r="AG37" s="52" t="e">
        <f t="shared" si="11"/>
        <v>#REF!</v>
      </c>
      <c r="AH37" s="79" t="e">
        <f>SUMIFS(#REF!,#REF!,$D37,#REF!,$M37)</f>
        <v>#REF!</v>
      </c>
      <c r="AK37" t="e">
        <f t="shared" si="12"/>
        <v>#REF!</v>
      </c>
      <c r="AL37" s="8" t="e">
        <f t="shared" si="13"/>
        <v>#REF!</v>
      </c>
      <c r="AM37" s="8" t="e">
        <f t="shared" si="13"/>
        <v>#REF!</v>
      </c>
      <c r="AN37" s="8" t="e">
        <f t="shared" si="13"/>
        <v>#REF!</v>
      </c>
      <c r="AO37" s="8" t="e">
        <f t="shared" si="13"/>
        <v>#REF!</v>
      </c>
      <c r="AP37" s="8" t="e">
        <f t="shared" si="13"/>
        <v>#REF!</v>
      </c>
      <c r="AQ37" s="8" t="e">
        <f t="shared" si="13"/>
        <v>#REF!</v>
      </c>
      <c r="AR37" s="8" t="e">
        <f t="shared" si="13"/>
        <v>#REF!</v>
      </c>
      <c r="AS37" s="8" t="e">
        <f t="shared" si="13"/>
        <v>#REF!</v>
      </c>
      <c r="AT37" s="8" t="e">
        <f t="shared" si="13"/>
        <v>#REF!</v>
      </c>
      <c r="AU37" s="8" t="e">
        <f t="shared" si="13"/>
        <v>#REF!</v>
      </c>
      <c r="AV37" s="8" t="e">
        <f t="shared" si="13"/>
        <v>#REF!</v>
      </c>
      <c r="AW37" s="8" t="e">
        <f t="shared" si="13"/>
        <v>#REF!</v>
      </c>
      <c r="AX37" t="e">
        <f t="shared" si="6"/>
        <v>#REF!</v>
      </c>
      <c r="AY37" s="8" t="e">
        <f t="shared" si="14"/>
        <v>#REF!</v>
      </c>
      <c r="AZ37" s="53" t="e">
        <f t="shared" si="15"/>
        <v>#REF!</v>
      </c>
      <c r="BA37" s="80" t="e">
        <f t="shared" si="16"/>
        <v>#REF!</v>
      </c>
      <c r="BD37" s="183" t="str">
        <f>VLOOKUP(D37,Schools!A:Q,17,0)</f>
        <v>Academy</v>
      </c>
      <c r="BE37" s="52" t="e">
        <f t="shared" si="17"/>
        <v>#REF!</v>
      </c>
      <c r="BF37" s="52" t="e">
        <f t="shared" si="18"/>
        <v>#REF!</v>
      </c>
      <c r="BG37" s="52" t="e">
        <f t="shared" si="19"/>
        <v>#REF!</v>
      </c>
      <c r="BH37" s="52" t="e">
        <f t="shared" si="20"/>
        <v>#REF!</v>
      </c>
      <c r="BI37" s="53" t="e">
        <f t="shared" si="21"/>
        <v>#REF!</v>
      </c>
      <c r="BJ37" s="52" t="e">
        <f t="shared" si="22"/>
        <v>#REF!</v>
      </c>
      <c r="BK37" s="8" t="e">
        <f t="shared" si="23"/>
        <v>#REF!</v>
      </c>
      <c r="BL37" s="52" t="e">
        <f t="shared" si="24"/>
        <v>#REF!</v>
      </c>
      <c r="BM37" s="1" t="e">
        <f t="shared" si="25"/>
        <v>#REF!</v>
      </c>
      <c r="BN37" s="52" t="e">
        <f t="shared" si="26"/>
        <v>#REF!</v>
      </c>
      <c r="BO37" s="1" t="e">
        <f t="shared" si="27"/>
        <v>#REF!</v>
      </c>
      <c r="BP37" s="53" t="e">
        <f t="shared" si="28"/>
        <v>#REF!</v>
      </c>
      <c r="BQ37" s="53" t="e">
        <f t="shared" si="29"/>
        <v>#REF!</v>
      </c>
      <c r="BR37" t="e">
        <f t="shared" si="30"/>
        <v>#REF!</v>
      </c>
    </row>
    <row r="38" spans="1:70" x14ac:dyDescent="0.25">
      <c r="A38" t="str">
        <f t="shared" si="7"/>
        <v>High Needs topups</v>
      </c>
      <c r="B38" s="75" t="s">
        <v>3620</v>
      </c>
      <c r="C38" s="76">
        <v>44026</v>
      </c>
      <c r="D38" s="75">
        <f>Schools!A27</f>
        <v>3022008</v>
      </c>
      <c r="E38" t="str">
        <f>VLOOKUP(D38,Schools!A:B,2,0)</f>
        <v>Brookland Infant  &amp; Nursery School</v>
      </c>
      <c r="F38" t="str">
        <f>VLOOKUP(D38,Schools!$A:$Z,3,0)</f>
        <v>M</v>
      </c>
      <c r="G38" s="77" t="e">
        <f>SUMIFS(#REF!,#REF!,D38,#REF!, SEN!M38)</f>
        <v>#REF!</v>
      </c>
      <c r="H38" s="75" t="s">
        <v>3621</v>
      </c>
      <c r="I38" s="75" t="s">
        <v>4063</v>
      </c>
      <c r="J38" t="str">
        <f t="shared" si="8"/>
        <v>various/543965</v>
      </c>
      <c r="K38">
        <f>VLOOKUP(D38,Schools!$A:$Z,9,0)</f>
        <v>400057</v>
      </c>
      <c r="L38" s="75" t="s">
        <v>400</v>
      </c>
      <c r="M38" s="75" t="s">
        <v>399</v>
      </c>
      <c r="N38" s="75" t="s">
        <v>3819</v>
      </c>
      <c r="O38" s="78" t="str">
        <f>VLOOKUP(D38,Schools!A:D,4,0)</f>
        <v>Primary</v>
      </c>
      <c r="P38" s="75" t="s">
        <v>4064</v>
      </c>
      <c r="Q38" s="78">
        <f t="shared" si="9"/>
        <v>543965</v>
      </c>
      <c r="R38" s="79" t="e">
        <f>SUMIFS(#REF!,#REF!,$D38,#REF!,$M38)</f>
        <v>#REF!</v>
      </c>
      <c r="S38" s="79" t="e">
        <f>SUMIFS(#REF!,#REF!,$D38,#REF!,$M38)</f>
        <v>#REF!</v>
      </c>
      <c r="T38" s="79" t="e">
        <f>SUMIFS(#REF!,#REF!,$D38,#REF!,$M38)</f>
        <v>#REF!</v>
      </c>
      <c r="U38" s="79" t="e">
        <f>SUMIFS(#REF!,#REF!,$D38,#REF!,$M38)</f>
        <v>#REF!</v>
      </c>
      <c r="V38" s="79" t="e">
        <f>SUMIFS(#REF!,#REF!,$D38,#REF!,$M38)</f>
        <v>#REF!</v>
      </c>
      <c r="W38" s="79" t="e">
        <f>SUMIFS(#REF!,#REF!,$D38,#REF!,$M38)</f>
        <v>#REF!</v>
      </c>
      <c r="X38" s="79" t="e">
        <f>SUMIFS(#REF!,#REF!,$D38,#REF!,$M38)</f>
        <v>#REF!</v>
      </c>
      <c r="Y38" s="79" t="e">
        <f>SUMIFS(#REF!,#REF!,$D38,#REF!,$M38)</f>
        <v>#REF!</v>
      </c>
      <c r="Z38" s="79" t="e">
        <f>SUMIFS(#REF!,#REF!,$D38,#REF!,$M38)</f>
        <v>#REF!</v>
      </c>
      <c r="AA38" s="79" t="e">
        <f>SUMIFS(#REF!,#REF!,$D38,#REF!,$M38)</f>
        <v>#REF!</v>
      </c>
      <c r="AB38" s="79" t="e">
        <f>SUMIFS(#REF!,#REF!,$D38,#REF!,$M38)</f>
        <v>#REF!</v>
      </c>
      <c r="AC38" s="79" t="e">
        <f>SUMIFS(#REF!,#REF!,$D38,#REF!,$M38)</f>
        <v>#REF!</v>
      </c>
      <c r="AD38" s="79" t="e">
        <f>SUMIFS(#REF!,#REF!,$D38,#REF!,$M38)</f>
        <v>#REF!</v>
      </c>
      <c r="AE38" s="79" t="e">
        <f>SUMIFS(#REF!,#REF!,$D38,#REF!,$M38)</f>
        <v>#REF!</v>
      </c>
      <c r="AF38" s="52" t="e">
        <f t="shared" si="10"/>
        <v>#REF!</v>
      </c>
      <c r="AG38" s="52" t="e">
        <f t="shared" si="11"/>
        <v>#REF!</v>
      </c>
      <c r="AH38" s="79" t="e">
        <f>SUMIFS(#REF!,#REF!,$D38,#REF!,$M38)</f>
        <v>#REF!</v>
      </c>
      <c r="AK38" t="e">
        <f t="shared" si="12"/>
        <v>#REF!</v>
      </c>
      <c r="AL38" s="8" t="e">
        <f t="shared" si="13"/>
        <v>#REF!</v>
      </c>
      <c r="AM38" s="8" t="e">
        <f t="shared" si="13"/>
        <v>#REF!</v>
      </c>
      <c r="AN38" s="8" t="e">
        <f t="shared" si="13"/>
        <v>#REF!</v>
      </c>
      <c r="AO38" s="8" t="e">
        <f t="shared" si="13"/>
        <v>#REF!</v>
      </c>
      <c r="AP38" s="8" t="e">
        <f t="shared" si="13"/>
        <v>#REF!</v>
      </c>
      <c r="AQ38" s="8" t="e">
        <f t="shared" si="13"/>
        <v>#REF!</v>
      </c>
      <c r="AR38" s="8" t="e">
        <f t="shared" si="13"/>
        <v>#REF!</v>
      </c>
      <c r="AS38" s="8" t="e">
        <f t="shared" si="13"/>
        <v>#REF!</v>
      </c>
      <c r="AT38" s="8" t="e">
        <f t="shared" si="13"/>
        <v>#REF!</v>
      </c>
      <c r="AU38" s="8" t="e">
        <f t="shared" si="13"/>
        <v>#REF!</v>
      </c>
      <c r="AV38" s="8" t="e">
        <f t="shared" si="13"/>
        <v>#REF!</v>
      </c>
      <c r="AW38" s="8" t="e">
        <f t="shared" si="13"/>
        <v>#REF!</v>
      </c>
      <c r="AX38" t="e">
        <f t="shared" si="6"/>
        <v>#REF!</v>
      </c>
      <c r="AY38" s="8" t="e">
        <f t="shared" si="14"/>
        <v>#REF!</v>
      </c>
      <c r="AZ38" s="53" t="e">
        <f t="shared" si="15"/>
        <v>#REF!</v>
      </c>
      <c r="BA38" s="80" t="e">
        <f t="shared" si="16"/>
        <v>#REF!</v>
      </c>
      <c r="BD38" s="183" t="str">
        <f>VLOOKUP(D38,Schools!A:Q,17,0)</f>
        <v>D</v>
      </c>
      <c r="BE38" s="52" t="e">
        <f t="shared" si="17"/>
        <v>#REF!</v>
      </c>
      <c r="BF38" s="52" t="e">
        <f t="shared" si="18"/>
        <v>#REF!</v>
      </c>
      <c r="BG38" s="52" t="e">
        <f t="shared" si="19"/>
        <v>#REF!</v>
      </c>
      <c r="BH38" s="52" t="e">
        <f t="shared" si="20"/>
        <v>#REF!</v>
      </c>
      <c r="BI38" s="53" t="e">
        <f t="shared" si="21"/>
        <v>#REF!</v>
      </c>
      <c r="BJ38" s="52" t="e">
        <f t="shared" si="22"/>
        <v>#REF!</v>
      </c>
      <c r="BK38" s="8" t="e">
        <f t="shared" si="23"/>
        <v>#REF!</v>
      </c>
      <c r="BL38" s="52" t="e">
        <f t="shared" si="24"/>
        <v>#REF!</v>
      </c>
      <c r="BM38" s="1" t="e">
        <f t="shared" si="25"/>
        <v>#REF!</v>
      </c>
      <c r="BN38" s="52" t="e">
        <f t="shared" si="26"/>
        <v>#REF!</v>
      </c>
      <c r="BO38" s="1" t="e">
        <f t="shared" si="27"/>
        <v>#REF!</v>
      </c>
      <c r="BP38" s="53" t="e">
        <f t="shared" si="28"/>
        <v>#REF!</v>
      </c>
      <c r="BQ38" s="53" t="e">
        <f t="shared" si="29"/>
        <v>#REF!</v>
      </c>
      <c r="BR38" t="e">
        <f t="shared" si="30"/>
        <v>#REF!</v>
      </c>
    </row>
    <row r="39" spans="1:70" x14ac:dyDescent="0.25">
      <c r="A39" t="str">
        <f t="shared" si="7"/>
        <v>High Needs topups</v>
      </c>
      <c r="B39" s="75" t="s">
        <v>3620</v>
      </c>
      <c r="C39" s="76">
        <v>44026</v>
      </c>
      <c r="D39" s="75">
        <f>Schools!A28</f>
        <v>3022007</v>
      </c>
      <c r="E39" t="str">
        <f>VLOOKUP(D39,Schools!A:B,2,0)</f>
        <v>Brookland Junior School</v>
      </c>
      <c r="F39" t="str">
        <f>VLOOKUP(D39,Schools!$A:$Z,3,0)</f>
        <v>M</v>
      </c>
      <c r="G39" s="77" t="e">
        <f>SUMIFS(#REF!,#REF!,D39,#REF!, SEN!M39)</f>
        <v>#REF!</v>
      </c>
      <c r="H39" s="75" t="s">
        <v>3621</v>
      </c>
      <c r="I39" s="75" t="s">
        <v>4063</v>
      </c>
      <c r="J39" t="str">
        <f t="shared" si="8"/>
        <v>various/543965</v>
      </c>
      <c r="K39">
        <f>VLOOKUP(D39,Schools!$A:$Z,9,0)</f>
        <v>400040</v>
      </c>
      <c r="L39" s="75" t="s">
        <v>400</v>
      </c>
      <c r="M39" s="75" t="s">
        <v>399</v>
      </c>
      <c r="N39" s="75" t="s">
        <v>3819</v>
      </c>
      <c r="O39" s="78" t="str">
        <f>VLOOKUP(D39,Schools!A:D,4,0)</f>
        <v>Primary</v>
      </c>
      <c r="P39" s="75" t="s">
        <v>4064</v>
      </c>
      <c r="Q39" s="78">
        <f t="shared" si="9"/>
        <v>543965</v>
      </c>
      <c r="R39" s="79" t="e">
        <f>SUMIFS(#REF!,#REF!,$D39,#REF!,$M39)</f>
        <v>#REF!</v>
      </c>
      <c r="S39" s="79" t="e">
        <f>SUMIFS(#REF!,#REF!,$D39,#REF!,$M39)</f>
        <v>#REF!</v>
      </c>
      <c r="T39" s="79" t="e">
        <f>SUMIFS(#REF!,#REF!,$D39,#REF!,$M39)</f>
        <v>#REF!</v>
      </c>
      <c r="U39" s="79" t="e">
        <f>SUMIFS(#REF!,#REF!,$D39,#REF!,$M39)</f>
        <v>#REF!</v>
      </c>
      <c r="V39" s="79" t="e">
        <f>SUMIFS(#REF!,#REF!,$D39,#REF!,$M39)</f>
        <v>#REF!</v>
      </c>
      <c r="W39" s="79" t="e">
        <f>SUMIFS(#REF!,#REF!,$D39,#REF!,$M39)</f>
        <v>#REF!</v>
      </c>
      <c r="X39" s="79" t="e">
        <f>SUMIFS(#REF!,#REF!,$D39,#REF!,$M39)</f>
        <v>#REF!</v>
      </c>
      <c r="Y39" s="79" t="e">
        <f>SUMIFS(#REF!,#REF!,$D39,#REF!,$M39)</f>
        <v>#REF!</v>
      </c>
      <c r="Z39" s="79" t="e">
        <f>SUMIFS(#REF!,#REF!,$D39,#REF!,$M39)</f>
        <v>#REF!</v>
      </c>
      <c r="AA39" s="79" t="e">
        <f>SUMIFS(#REF!,#REF!,$D39,#REF!,$M39)</f>
        <v>#REF!</v>
      </c>
      <c r="AB39" s="79" t="e">
        <f>SUMIFS(#REF!,#REF!,$D39,#REF!,$M39)</f>
        <v>#REF!</v>
      </c>
      <c r="AC39" s="79" t="e">
        <f>SUMIFS(#REF!,#REF!,$D39,#REF!,$M39)</f>
        <v>#REF!</v>
      </c>
      <c r="AD39" s="79" t="e">
        <f>SUMIFS(#REF!,#REF!,$D39,#REF!,$M39)</f>
        <v>#REF!</v>
      </c>
      <c r="AE39" s="79" t="e">
        <f>SUMIFS(#REF!,#REF!,$D39,#REF!,$M39)</f>
        <v>#REF!</v>
      </c>
      <c r="AF39" s="52" t="e">
        <f t="shared" si="10"/>
        <v>#REF!</v>
      </c>
      <c r="AG39" s="52" t="e">
        <f t="shared" si="11"/>
        <v>#REF!</v>
      </c>
      <c r="AH39" s="79" t="e">
        <f>SUMIFS(#REF!,#REF!,$D39,#REF!,$M39)</f>
        <v>#REF!</v>
      </c>
      <c r="AK39" t="e">
        <f t="shared" si="12"/>
        <v>#REF!</v>
      </c>
      <c r="AL39" s="8" t="e">
        <f t="shared" si="13"/>
        <v>#REF!</v>
      </c>
      <c r="AM39" s="8" t="e">
        <f t="shared" si="13"/>
        <v>#REF!</v>
      </c>
      <c r="AN39" s="8" t="e">
        <f t="shared" si="13"/>
        <v>#REF!</v>
      </c>
      <c r="AO39" s="8" t="e">
        <f t="shared" si="13"/>
        <v>#REF!</v>
      </c>
      <c r="AP39" s="8" t="e">
        <f t="shared" si="13"/>
        <v>#REF!</v>
      </c>
      <c r="AQ39" s="8" t="e">
        <f t="shared" si="13"/>
        <v>#REF!</v>
      </c>
      <c r="AR39" s="8" t="e">
        <f t="shared" si="13"/>
        <v>#REF!</v>
      </c>
      <c r="AS39" s="8" t="e">
        <f t="shared" si="13"/>
        <v>#REF!</v>
      </c>
      <c r="AT39" s="8" t="e">
        <f t="shared" si="13"/>
        <v>#REF!</v>
      </c>
      <c r="AU39" s="8" t="e">
        <f t="shared" si="13"/>
        <v>#REF!</v>
      </c>
      <c r="AV39" s="8" t="e">
        <f t="shared" si="13"/>
        <v>#REF!</v>
      </c>
      <c r="AW39" s="8" t="e">
        <f t="shared" si="13"/>
        <v>#REF!</v>
      </c>
      <c r="AX39" t="e">
        <f t="shared" si="6"/>
        <v>#REF!</v>
      </c>
      <c r="AY39" s="8" t="e">
        <f t="shared" si="14"/>
        <v>#REF!</v>
      </c>
      <c r="AZ39" s="53" t="e">
        <f t="shared" si="15"/>
        <v>#REF!</v>
      </c>
      <c r="BA39" s="80" t="e">
        <f t="shared" si="16"/>
        <v>#REF!</v>
      </c>
      <c r="BD39" s="183" t="str">
        <f>VLOOKUP(D39,Schools!A:Q,17,0)</f>
        <v>D</v>
      </c>
      <c r="BE39" s="52" t="e">
        <f t="shared" si="17"/>
        <v>#REF!</v>
      </c>
      <c r="BF39" s="52" t="e">
        <f t="shared" si="18"/>
        <v>#REF!</v>
      </c>
      <c r="BG39" s="52" t="e">
        <f t="shared" si="19"/>
        <v>#REF!</v>
      </c>
      <c r="BH39" s="52" t="e">
        <f t="shared" si="20"/>
        <v>#REF!</v>
      </c>
      <c r="BI39" s="53" t="e">
        <f t="shared" si="21"/>
        <v>#REF!</v>
      </c>
      <c r="BJ39" s="52" t="e">
        <f t="shared" si="22"/>
        <v>#REF!</v>
      </c>
      <c r="BK39" s="8" t="e">
        <f t="shared" si="23"/>
        <v>#REF!</v>
      </c>
      <c r="BL39" s="52" t="e">
        <f t="shared" si="24"/>
        <v>#REF!</v>
      </c>
      <c r="BM39" s="1" t="e">
        <f t="shared" si="25"/>
        <v>#REF!</v>
      </c>
      <c r="BN39" s="52" t="e">
        <f t="shared" si="26"/>
        <v>#REF!</v>
      </c>
      <c r="BO39" s="1" t="e">
        <f t="shared" si="27"/>
        <v>#REF!</v>
      </c>
      <c r="BP39" s="53" t="e">
        <f t="shared" si="28"/>
        <v>#REF!</v>
      </c>
      <c r="BQ39" s="53" t="e">
        <f t="shared" si="29"/>
        <v>#REF!</v>
      </c>
      <c r="BR39" t="e">
        <f t="shared" si="30"/>
        <v>#REF!</v>
      </c>
    </row>
    <row r="40" spans="1:70" x14ac:dyDescent="0.25">
      <c r="A40" t="str">
        <f t="shared" si="7"/>
        <v>High Needs topups</v>
      </c>
      <c r="B40" s="75" t="s">
        <v>3620</v>
      </c>
      <c r="C40" s="76">
        <v>44026</v>
      </c>
      <c r="D40" s="75">
        <f>Schools!A29</f>
        <v>3022009</v>
      </c>
      <c r="E40" t="str">
        <f>VLOOKUP(D40,Schools!A:B,2,0)</f>
        <v>Brunswick Park Primary &amp; Nursery School</v>
      </c>
      <c r="F40" t="str">
        <f>VLOOKUP(D40,Schools!$A:$Z,3,0)</f>
        <v>M</v>
      </c>
      <c r="G40" s="77" t="e">
        <f>SUMIFS(#REF!,#REF!,D40,#REF!, SEN!M40)</f>
        <v>#REF!</v>
      </c>
      <c r="H40" s="75" t="s">
        <v>3621</v>
      </c>
      <c r="I40" s="75" t="s">
        <v>4063</v>
      </c>
      <c r="J40" t="str">
        <f t="shared" si="8"/>
        <v>various/543965</v>
      </c>
      <c r="K40">
        <f>VLOOKUP(D40,Schools!$A:$Z,9,0)</f>
        <v>400061</v>
      </c>
      <c r="L40" s="75" t="s">
        <v>400</v>
      </c>
      <c r="M40" s="75" t="s">
        <v>399</v>
      </c>
      <c r="N40" s="75" t="s">
        <v>3819</v>
      </c>
      <c r="O40" s="78" t="str">
        <f>VLOOKUP(D40,Schools!A:D,4,0)</f>
        <v>Primary</v>
      </c>
      <c r="P40" s="75" t="s">
        <v>4064</v>
      </c>
      <c r="Q40" s="78">
        <f t="shared" si="9"/>
        <v>543965</v>
      </c>
      <c r="R40" s="79" t="e">
        <f>SUMIFS(#REF!,#REF!,$D40,#REF!,$M40)</f>
        <v>#REF!</v>
      </c>
      <c r="S40" s="79" t="e">
        <f>SUMIFS(#REF!,#REF!,$D40,#REF!,$M40)</f>
        <v>#REF!</v>
      </c>
      <c r="T40" s="79" t="e">
        <f>SUMIFS(#REF!,#REF!,$D40,#REF!,$M40)</f>
        <v>#REF!</v>
      </c>
      <c r="U40" s="79" t="e">
        <f>SUMIFS(#REF!,#REF!,$D40,#REF!,$M40)</f>
        <v>#REF!</v>
      </c>
      <c r="V40" s="79" t="e">
        <f>SUMIFS(#REF!,#REF!,$D40,#REF!,$M40)</f>
        <v>#REF!</v>
      </c>
      <c r="W40" s="79" t="e">
        <f>SUMIFS(#REF!,#REF!,$D40,#REF!,$M40)</f>
        <v>#REF!</v>
      </c>
      <c r="X40" s="79" t="e">
        <f>SUMIFS(#REF!,#REF!,$D40,#REF!,$M40)</f>
        <v>#REF!</v>
      </c>
      <c r="Y40" s="79" t="e">
        <f>SUMIFS(#REF!,#REF!,$D40,#REF!,$M40)</f>
        <v>#REF!</v>
      </c>
      <c r="Z40" s="79" t="e">
        <f>SUMIFS(#REF!,#REF!,$D40,#REF!,$M40)</f>
        <v>#REF!</v>
      </c>
      <c r="AA40" s="79" t="e">
        <f>SUMIFS(#REF!,#REF!,$D40,#REF!,$M40)</f>
        <v>#REF!</v>
      </c>
      <c r="AB40" s="79" t="e">
        <f>SUMIFS(#REF!,#REF!,$D40,#REF!,$M40)</f>
        <v>#REF!</v>
      </c>
      <c r="AC40" s="79" t="e">
        <f>SUMIFS(#REF!,#REF!,$D40,#REF!,$M40)</f>
        <v>#REF!</v>
      </c>
      <c r="AD40" s="79" t="e">
        <f>SUMIFS(#REF!,#REF!,$D40,#REF!,$M40)</f>
        <v>#REF!</v>
      </c>
      <c r="AE40" s="79" t="e">
        <f>SUMIFS(#REF!,#REF!,$D40,#REF!,$M40)</f>
        <v>#REF!</v>
      </c>
      <c r="AF40" s="52" t="e">
        <f t="shared" si="10"/>
        <v>#REF!</v>
      </c>
      <c r="AG40" s="52" t="e">
        <f t="shared" si="11"/>
        <v>#REF!</v>
      </c>
      <c r="AH40" s="79" t="e">
        <f>SUMIFS(#REF!,#REF!,$D40,#REF!,$M40)</f>
        <v>#REF!</v>
      </c>
      <c r="AK40" t="e">
        <f t="shared" si="12"/>
        <v>#REF!</v>
      </c>
      <c r="AL40" s="8" t="e">
        <f t="shared" si="13"/>
        <v>#REF!</v>
      </c>
      <c r="AM40" s="8" t="e">
        <f t="shared" si="13"/>
        <v>#REF!</v>
      </c>
      <c r="AN40" s="8" t="e">
        <f t="shared" si="13"/>
        <v>#REF!</v>
      </c>
      <c r="AO40" s="8" t="e">
        <f t="shared" si="13"/>
        <v>#REF!</v>
      </c>
      <c r="AP40" s="8" t="e">
        <f t="shared" si="13"/>
        <v>#REF!</v>
      </c>
      <c r="AQ40" s="8" t="e">
        <f t="shared" si="13"/>
        <v>#REF!</v>
      </c>
      <c r="AR40" s="8" t="e">
        <f t="shared" si="13"/>
        <v>#REF!</v>
      </c>
      <c r="AS40" s="8" t="e">
        <f t="shared" si="13"/>
        <v>#REF!</v>
      </c>
      <c r="AT40" s="8" t="e">
        <f t="shared" si="13"/>
        <v>#REF!</v>
      </c>
      <c r="AU40" s="8" t="e">
        <f t="shared" si="13"/>
        <v>#REF!</v>
      </c>
      <c r="AV40" s="8" t="e">
        <f t="shared" si="13"/>
        <v>#REF!</v>
      </c>
      <c r="AW40" s="8" t="e">
        <f t="shared" si="13"/>
        <v>#REF!</v>
      </c>
      <c r="AX40" t="e">
        <f t="shared" si="6"/>
        <v>#REF!</v>
      </c>
      <c r="AY40" s="8" t="e">
        <f t="shared" si="14"/>
        <v>#REF!</v>
      </c>
      <c r="AZ40" s="53" t="e">
        <f t="shared" si="15"/>
        <v>#REF!</v>
      </c>
      <c r="BA40" s="80" t="e">
        <f t="shared" si="16"/>
        <v>#REF!</v>
      </c>
      <c r="BD40" s="183" t="str">
        <f>VLOOKUP(D40,Schools!A:Q,17,0)</f>
        <v>A</v>
      </c>
      <c r="BE40" s="52" t="e">
        <f t="shared" si="17"/>
        <v>#REF!</v>
      </c>
      <c r="BF40" s="52" t="e">
        <f t="shared" si="18"/>
        <v>#REF!</v>
      </c>
      <c r="BG40" s="52" t="e">
        <f t="shared" si="19"/>
        <v>#REF!</v>
      </c>
      <c r="BH40" s="52" t="e">
        <f t="shared" si="20"/>
        <v>#REF!</v>
      </c>
      <c r="BI40" s="53" t="e">
        <f t="shared" si="21"/>
        <v>#REF!</v>
      </c>
      <c r="BJ40" s="52" t="e">
        <f t="shared" si="22"/>
        <v>#REF!</v>
      </c>
      <c r="BK40" s="8" t="e">
        <f t="shared" si="23"/>
        <v>#REF!</v>
      </c>
      <c r="BL40" s="52" t="e">
        <f t="shared" si="24"/>
        <v>#REF!</v>
      </c>
      <c r="BM40" s="1" t="e">
        <f t="shared" si="25"/>
        <v>#REF!</v>
      </c>
      <c r="BN40" s="52" t="e">
        <f t="shared" si="26"/>
        <v>#REF!</v>
      </c>
      <c r="BO40" s="1" t="e">
        <f t="shared" si="27"/>
        <v>#REF!</v>
      </c>
      <c r="BP40" s="53" t="e">
        <f t="shared" si="28"/>
        <v>#REF!</v>
      </c>
      <c r="BQ40" s="53" t="e">
        <f t="shared" si="29"/>
        <v>#REF!</v>
      </c>
      <c r="BR40" t="e">
        <f t="shared" si="30"/>
        <v>#REF!</v>
      </c>
    </row>
    <row r="41" spans="1:70" x14ac:dyDescent="0.25">
      <c r="A41" t="str">
        <f t="shared" si="7"/>
        <v>High Needs topups</v>
      </c>
      <c r="B41" s="75" t="s">
        <v>3620</v>
      </c>
      <c r="C41" s="76">
        <v>44026</v>
      </c>
      <c r="D41" s="75">
        <f>Schools!A30</f>
        <v>3022067</v>
      </c>
      <c r="E41" t="str">
        <f>VLOOKUP(D41,Schools!A:B,2,0)</f>
        <v>Chalgrove Primary School</v>
      </c>
      <c r="F41" t="str">
        <f>VLOOKUP(D41,Schools!$A:$Z,3,0)</f>
        <v>M</v>
      </c>
      <c r="G41" s="77" t="e">
        <f>SUMIFS(#REF!,#REF!,D41,#REF!, SEN!M41)</f>
        <v>#REF!</v>
      </c>
      <c r="H41" s="75" t="s">
        <v>3621</v>
      </c>
      <c r="I41" s="75" t="s">
        <v>4063</v>
      </c>
      <c r="J41" t="str">
        <f t="shared" si="8"/>
        <v>various/543965</v>
      </c>
      <c r="K41">
        <f>VLOOKUP(D41,Schools!$A:$Z,9,0)</f>
        <v>400065</v>
      </c>
      <c r="L41" s="75" t="s">
        <v>400</v>
      </c>
      <c r="M41" s="75" t="s">
        <v>399</v>
      </c>
      <c r="N41" s="75" t="s">
        <v>3819</v>
      </c>
      <c r="O41" s="78" t="str">
        <f>VLOOKUP(D41,Schools!A:D,4,0)</f>
        <v>Primary</v>
      </c>
      <c r="P41" s="75" t="s">
        <v>4064</v>
      </c>
      <c r="Q41" s="78">
        <f t="shared" si="9"/>
        <v>543965</v>
      </c>
      <c r="R41" s="79" t="e">
        <f>SUMIFS(#REF!,#REF!,$D41,#REF!,$M41)</f>
        <v>#REF!</v>
      </c>
      <c r="S41" s="79" t="e">
        <f>SUMIFS(#REF!,#REF!,$D41,#REF!,$M41)</f>
        <v>#REF!</v>
      </c>
      <c r="T41" s="79" t="e">
        <f>SUMIFS(#REF!,#REF!,$D41,#REF!,$M41)</f>
        <v>#REF!</v>
      </c>
      <c r="U41" s="79" t="e">
        <f>SUMIFS(#REF!,#REF!,$D41,#REF!,$M41)</f>
        <v>#REF!</v>
      </c>
      <c r="V41" s="79" t="e">
        <f>SUMIFS(#REF!,#REF!,$D41,#REF!,$M41)</f>
        <v>#REF!</v>
      </c>
      <c r="W41" s="79" t="e">
        <f>SUMIFS(#REF!,#REF!,$D41,#REF!,$M41)</f>
        <v>#REF!</v>
      </c>
      <c r="X41" s="79" t="e">
        <f>SUMIFS(#REF!,#REF!,$D41,#REF!,$M41)</f>
        <v>#REF!</v>
      </c>
      <c r="Y41" s="79" t="e">
        <f>SUMIFS(#REF!,#REF!,$D41,#REF!,$M41)</f>
        <v>#REF!</v>
      </c>
      <c r="Z41" s="79" t="e">
        <f>SUMIFS(#REF!,#REF!,$D41,#REF!,$M41)</f>
        <v>#REF!</v>
      </c>
      <c r="AA41" s="79" t="e">
        <f>SUMIFS(#REF!,#REF!,$D41,#REF!,$M41)</f>
        <v>#REF!</v>
      </c>
      <c r="AB41" s="79" t="e">
        <f>SUMIFS(#REF!,#REF!,$D41,#REF!,$M41)</f>
        <v>#REF!</v>
      </c>
      <c r="AC41" s="79" t="e">
        <f>SUMIFS(#REF!,#REF!,$D41,#REF!,$M41)</f>
        <v>#REF!</v>
      </c>
      <c r="AD41" s="79" t="e">
        <f>SUMIFS(#REF!,#REF!,$D41,#REF!,$M41)</f>
        <v>#REF!</v>
      </c>
      <c r="AE41" s="79" t="e">
        <f>SUMIFS(#REF!,#REF!,$D41,#REF!,$M41)</f>
        <v>#REF!</v>
      </c>
      <c r="AF41" s="52" t="e">
        <f t="shared" si="10"/>
        <v>#REF!</v>
      </c>
      <c r="AG41" s="52" t="e">
        <f t="shared" si="11"/>
        <v>#REF!</v>
      </c>
      <c r="AH41" s="79" t="e">
        <f>SUMIFS(#REF!,#REF!,$D41,#REF!,$M41)</f>
        <v>#REF!</v>
      </c>
      <c r="AK41" t="e">
        <f t="shared" si="12"/>
        <v>#REF!</v>
      </c>
      <c r="AL41" s="8" t="e">
        <f t="shared" si="13"/>
        <v>#REF!</v>
      </c>
      <c r="AM41" s="8" t="e">
        <f t="shared" si="13"/>
        <v>#REF!</v>
      </c>
      <c r="AN41" s="8" t="e">
        <f t="shared" si="13"/>
        <v>#REF!</v>
      </c>
      <c r="AO41" s="8" t="e">
        <f t="shared" si="13"/>
        <v>#REF!</v>
      </c>
      <c r="AP41" s="8" t="e">
        <f t="shared" si="13"/>
        <v>#REF!</v>
      </c>
      <c r="AQ41" s="8" t="e">
        <f t="shared" si="13"/>
        <v>#REF!</v>
      </c>
      <c r="AR41" s="8" t="e">
        <f t="shared" si="13"/>
        <v>#REF!</v>
      </c>
      <c r="AS41" s="8" t="e">
        <f t="shared" si="13"/>
        <v>#REF!</v>
      </c>
      <c r="AT41" s="8" t="e">
        <f t="shared" si="13"/>
        <v>#REF!</v>
      </c>
      <c r="AU41" s="8" t="e">
        <f t="shared" si="13"/>
        <v>#REF!</v>
      </c>
      <c r="AV41" s="8" t="e">
        <f t="shared" si="13"/>
        <v>#REF!</v>
      </c>
      <c r="AW41" s="8" t="e">
        <f t="shared" si="13"/>
        <v>#REF!</v>
      </c>
      <c r="AX41" t="e">
        <f t="shared" si="6"/>
        <v>#REF!</v>
      </c>
      <c r="AY41" s="8" t="e">
        <f t="shared" si="14"/>
        <v>#REF!</v>
      </c>
      <c r="AZ41" s="53" t="e">
        <f t="shared" si="15"/>
        <v>#REF!</v>
      </c>
      <c r="BA41" s="80" t="e">
        <f t="shared" si="16"/>
        <v>#REF!</v>
      </c>
      <c r="BD41" s="183" t="str">
        <f>VLOOKUP(D41,Schools!A:Q,17,0)</f>
        <v>A</v>
      </c>
      <c r="BE41" s="52" t="e">
        <f t="shared" si="17"/>
        <v>#REF!</v>
      </c>
      <c r="BF41" s="52" t="e">
        <f t="shared" si="18"/>
        <v>#REF!</v>
      </c>
      <c r="BG41" s="52" t="e">
        <f t="shared" si="19"/>
        <v>#REF!</v>
      </c>
      <c r="BH41" s="52" t="e">
        <f t="shared" si="20"/>
        <v>#REF!</v>
      </c>
      <c r="BI41" s="53" t="e">
        <f t="shared" si="21"/>
        <v>#REF!</v>
      </c>
      <c r="BJ41" s="52" t="e">
        <f t="shared" si="22"/>
        <v>#REF!</v>
      </c>
      <c r="BK41" s="8" t="e">
        <f t="shared" si="23"/>
        <v>#REF!</v>
      </c>
      <c r="BL41" s="52" t="e">
        <f t="shared" si="24"/>
        <v>#REF!</v>
      </c>
      <c r="BM41" s="1" t="e">
        <f t="shared" si="25"/>
        <v>#REF!</v>
      </c>
      <c r="BN41" s="52" t="e">
        <f t="shared" si="26"/>
        <v>#REF!</v>
      </c>
      <c r="BO41" s="1" t="e">
        <f t="shared" si="27"/>
        <v>#REF!</v>
      </c>
      <c r="BP41" s="53" t="e">
        <f t="shared" si="28"/>
        <v>#REF!</v>
      </c>
      <c r="BQ41" s="53" t="e">
        <f t="shared" si="29"/>
        <v>#REF!</v>
      </c>
      <c r="BR41" t="e">
        <f t="shared" si="30"/>
        <v>#REF!</v>
      </c>
    </row>
    <row r="42" spans="1:70" x14ac:dyDescent="0.25">
      <c r="A42" t="str">
        <f t="shared" si="7"/>
        <v>High Needs topups</v>
      </c>
      <c r="B42" s="75" t="s">
        <v>3620</v>
      </c>
      <c r="C42" s="76">
        <v>44026</v>
      </c>
      <c r="D42" s="75">
        <f>Schools!A31</f>
        <v>3022010</v>
      </c>
      <c r="E42" t="str">
        <f>VLOOKUP(D42,Schools!A:B,2,0)</f>
        <v>Child's Hill Academy</v>
      </c>
      <c r="F42" t="str">
        <f>VLOOKUP(D42,Schools!$A:$Z,3,0)</f>
        <v>A</v>
      </c>
      <c r="G42" s="77" t="e">
        <f>SUMIFS(#REF!,#REF!,D42,#REF!, SEN!M42)</f>
        <v>#REF!</v>
      </c>
      <c r="H42" s="75" t="s">
        <v>3621</v>
      </c>
      <c r="I42" s="75" t="s">
        <v>4063</v>
      </c>
      <c r="J42" t="str">
        <f t="shared" si="8"/>
        <v>various/516500</v>
      </c>
      <c r="K42">
        <f>VLOOKUP(D42,Schools!$A:$Z,9,0)</f>
        <v>160141</v>
      </c>
      <c r="L42" s="75" t="s">
        <v>400</v>
      </c>
      <c r="M42" s="75" t="s">
        <v>399</v>
      </c>
      <c r="N42" s="75" t="s">
        <v>3819</v>
      </c>
      <c r="O42" s="78" t="str">
        <f>VLOOKUP(D42,Schools!A:D,4,0)</f>
        <v>Primary</v>
      </c>
      <c r="P42" s="75" t="s">
        <v>4064</v>
      </c>
      <c r="Q42" s="78">
        <f t="shared" si="9"/>
        <v>516500</v>
      </c>
      <c r="R42" s="79" t="e">
        <f>SUMIFS(#REF!,#REF!,$D42,#REF!,$M42)</f>
        <v>#REF!</v>
      </c>
      <c r="S42" s="79" t="e">
        <f>SUMIFS(#REF!,#REF!,$D42,#REF!,$M42)</f>
        <v>#REF!</v>
      </c>
      <c r="T42" s="79" t="e">
        <f>SUMIFS(#REF!,#REF!,$D42,#REF!,$M42)</f>
        <v>#REF!</v>
      </c>
      <c r="U42" s="79" t="e">
        <f>SUMIFS(#REF!,#REF!,$D42,#REF!,$M42)</f>
        <v>#REF!</v>
      </c>
      <c r="V42" s="79" t="e">
        <f>SUMIFS(#REF!,#REF!,$D42,#REF!,$M42)</f>
        <v>#REF!</v>
      </c>
      <c r="W42" s="79" t="e">
        <f>SUMIFS(#REF!,#REF!,$D42,#REF!,$M42)</f>
        <v>#REF!</v>
      </c>
      <c r="X42" s="79" t="e">
        <f>SUMIFS(#REF!,#REF!,$D42,#REF!,$M42)</f>
        <v>#REF!</v>
      </c>
      <c r="Y42" s="79" t="e">
        <f>SUMIFS(#REF!,#REF!,$D42,#REF!,$M42)</f>
        <v>#REF!</v>
      </c>
      <c r="Z42" s="79" t="e">
        <f>SUMIFS(#REF!,#REF!,$D42,#REF!,$M42)</f>
        <v>#REF!</v>
      </c>
      <c r="AA42" s="79" t="e">
        <f>SUMIFS(#REF!,#REF!,$D42,#REF!,$M42)</f>
        <v>#REF!</v>
      </c>
      <c r="AB42" s="79" t="e">
        <f>SUMIFS(#REF!,#REF!,$D42,#REF!,$M42)</f>
        <v>#REF!</v>
      </c>
      <c r="AC42" s="79" t="e">
        <f>SUMIFS(#REF!,#REF!,$D42,#REF!,$M42)</f>
        <v>#REF!</v>
      </c>
      <c r="AD42" s="79" t="e">
        <f>SUMIFS(#REF!,#REF!,$D42,#REF!,$M42)</f>
        <v>#REF!</v>
      </c>
      <c r="AE42" s="79" t="e">
        <f>SUMIFS(#REF!,#REF!,$D42,#REF!,$M42)</f>
        <v>#REF!</v>
      </c>
      <c r="AF42" s="52" t="e">
        <f t="shared" si="10"/>
        <v>#REF!</v>
      </c>
      <c r="AG42" s="52" t="e">
        <f t="shared" si="11"/>
        <v>#REF!</v>
      </c>
      <c r="AH42" s="79" t="e">
        <f>SUMIFS(#REF!,#REF!,$D42,#REF!,$M42)</f>
        <v>#REF!</v>
      </c>
      <c r="AK42" t="e">
        <f t="shared" si="12"/>
        <v>#REF!</v>
      </c>
      <c r="AL42" s="8" t="e">
        <f t="shared" si="13"/>
        <v>#REF!</v>
      </c>
      <c r="AM42" s="8" t="e">
        <f t="shared" si="13"/>
        <v>#REF!</v>
      </c>
      <c r="AN42" s="8" t="e">
        <f t="shared" si="13"/>
        <v>#REF!</v>
      </c>
      <c r="AO42" s="8" t="e">
        <f t="shared" si="13"/>
        <v>#REF!</v>
      </c>
      <c r="AP42" s="8" t="e">
        <f t="shared" si="13"/>
        <v>#REF!</v>
      </c>
      <c r="AQ42" s="8" t="e">
        <f t="shared" si="13"/>
        <v>#REF!</v>
      </c>
      <c r="AR42" s="8" t="e">
        <f t="shared" si="13"/>
        <v>#REF!</v>
      </c>
      <c r="AS42" s="8" t="e">
        <f t="shared" si="13"/>
        <v>#REF!</v>
      </c>
      <c r="AT42" s="8" t="e">
        <f t="shared" si="13"/>
        <v>#REF!</v>
      </c>
      <c r="AU42" s="8" t="e">
        <f t="shared" si="13"/>
        <v>#REF!</v>
      </c>
      <c r="AV42" s="8" t="e">
        <f t="shared" si="13"/>
        <v>#REF!</v>
      </c>
      <c r="AW42" s="8" t="e">
        <f t="shared" si="13"/>
        <v>#REF!</v>
      </c>
      <c r="AX42" t="e">
        <f t="shared" si="6"/>
        <v>#REF!</v>
      </c>
      <c r="AY42" s="8" t="e">
        <f t="shared" si="14"/>
        <v>#REF!</v>
      </c>
      <c r="AZ42" s="53" t="e">
        <f t="shared" si="15"/>
        <v>#REF!</v>
      </c>
      <c r="BA42" s="80" t="e">
        <f t="shared" si="16"/>
        <v>#REF!</v>
      </c>
      <c r="BD42" s="183" t="str">
        <f>VLOOKUP(D42,Schools!A:Q,17,0)</f>
        <v>Academy</v>
      </c>
      <c r="BE42" s="52" t="e">
        <f t="shared" si="17"/>
        <v>#REF!</v>
      </c>
      <c r="BF42" s="52" t="e">
        <f t="shared" si="18"/>
        <v>#REF!</v>
      </c>
      <c r="BG42" s="52" t="e">
        <f t="shared" si="19"/>
        <v>#REF!</v>
      </c>
      <c r="BH42" s="52" t="e">
        <f t="shared" si="20"/>
        <v>#REF!</v>
      </c>
      <c r="BI42" s="53" t="e">
        <f t="shared" si="21"/>
        <v>#REF!</v>
      </c>
      <c r="BJ42" s="52" t="e">
        <f t="shared" si="22"/>
        <v>#REF!</v>
      </c>
      <c r="BK42" s="8" t="e">
        <f t="shared" si="23"/>
        <v>#REF!</v>
      </c>
      <c r="BL42" s="52" t="e">
        <f t="shared" si="24"/>
        <v>#REF!</v>
      </c>
      <c r="BM42" s="1" t="e">
        <f t="shared" si="25"/>
        <v>#REF!</v>
      </c>
      <c r="BN42" s="52" t="e">
        <f t="shared" si="26"/>
        <v>#REF!</v>
      </c>
      <c r="BO42" s="1" t="e">
        <f t="shared" si="27"/>
        <v>#REF!</v>
      </c>
      <c r="BP42" s="53" t="e">
        <f t="shared" si="28"/>
        <v>#REF!</v>
      </c>
      <c r="BQ42" s="53" t="e">
        <f t="shared" si="29"/>
        <v>#REF!</v>
      </c>
      <c r="BR42" t="e">
        <f t="shared" si="30"/>
        <v>#REF!</v>
      </c>
    </row>
    <row r="43" spans="1:70" x14ac:dyDescent="0.25">
      <c r="A43" t="str">
        <f t="shared" si="7"/>
        <v>High Needs topups</v>
      </c>
      <c r="B43" s="75" t="s">
        <v>3620</v>
      </c>
      <c r="C43" s="76">
        <v>44026</v>
      </c>
      <c r="D43" s="75">
        <f>Schools!A32</f>
        <v>3023302</v>
      </c>
      <c r="E43" t="str">
        <f>VLOOKUP(D43,Schools!A:B,2,0)</f>
        <v>Christ Church CE Primary School</v>
      </c>
      <c r="F43" t="str">
        <f>VLOOKUP(D43,Schools!$A:$Z,3,0)</f>
        <v>M</v>
      </c>
      <c r="G43" s="77" t="e">
        <f>SUMIFS(#REF!,#REF!,D43,#REF!, SEN!M43)</f>
        <v>#REF!</v>
      </c>
      <c r="H43" s="75" t="s">
        <v>3621</v>
      </c>
      <c r="I43" s="75" t="s">
        <v>4063</v>
      </c>
      <c r="J43" t="str">
        <f t="shared" si="8"/>
        <v>various/543965</v>
      </c>
      <c r="K43">
        <f>VLOOKUP(D43,Schools!$A:$Z,9,0)</f>
        <v>400039</v>
      </c>
      <c r="L43" s="75" t="s">
        <v>400</v>
      </c>
      <c r="M43" s="75" t="s">
        <v>399</v>
      </c>
      <c r="N43" s="75" t="s">
        <v>3819</v>
      </c>
      <c r="O43" s="78" t="str">
        <f>VLOOKUP(D43,Schools!A:D,4,0)</f>
        <v>Primary</v>
      </c>
      <c r="P43" s="75" t="s">
        <v>4064</v>
      </c>
      <c r="Q43" s="78">
        <f t="shared" si="9"/>
        <v>543965</v>
      </c>
      <c r="R43" s="79" t="e">
        <f>SUMIFS(#REF!,#REF!,$D43,#REF!,$M43)</f>
        <v>#REF!</v>
      </c>
      <c r="S43" s="79" t="e">
        <f>SUMIFS(#REF!,#REF!,$D43,#REF!,$M43)</f>
        <v>#REF!</v>
      </c>
      <c r="T43" s="79" t="e">
        <f>SUMIFS(#REF!,#REF!,$D43,#REF!,$M43)</f>
        <v>#REF!</v>
      </c>
      <c r="U43" s="79" t="e">
        <f>SUMIFS(#REF!,#REF!,$D43,#REF!,$M43)</f>
        <v>#REF!</v>
      </c>
      <c r="V43" s="79" t="e">
        <f>SUMIFS(#REF!,#REF!,$D43,#REF!,$M43)</f>
        <v>#REF!</v>
      </c>
      <c r="W43" s="79" t="e">
        <f>SUMIFS(#REF!,#REF!,$D43,#REF!,$M43)</f>
        <v>#REF!</v>
      </c>
      <c r="X43" s="79" t="e">
        <f>SUMIFS(#REF!,#REF!,$D43,#REF!,$M43)</f>
        <v>#REF!</v>
      </c>
      <c r="Y43" s="79" t="e">
        <f>SUMIFS(#REF!,#REF!,$D43,#REF!,$M43)</f>
        <v>#REF!</v>
      </c>
      <c r="Z43" s="79" t="e">
        <f>SUMIFS(#REF!,#REF!,$D43,#REF!,$M43)</f>
        <v>#REF!</v>
      </c>
      <c r="AA43" s="79" t="e">
        <f>SUMIFS(#REF!,#REF!,$D43,#REF!,$M43)</f>
        <v>#REF!</v>
      </c>
      <c r="AB43" s="79" t="e">
        <f>SUMIFS(#REF!,#REF!,$D43,#REF!,$M43)</f>
        <v>#REF!</v>
      </c>
      <c r="AC43" s="79" t="e">
        <f>SUMIFS(#REF!,#REF!,$D43,#REF!,$M43)</f>
        <v>#REF!</v>
      </c>
      <c r="AD43" s="79" t="e">
        <f>SUMIFS(#REF!,#REF!,$D43,#REF!,$M43)</f>
        <v>#REF!</v>
      </c>
      <c r="AE43" s="79" t="e">
        <f>SUMIFS(#REF!,#REF!,$D43,#REF!,$M43)</f>
        <v>#REF!</v>
      </c>
      <c r="AF43" s="52" t="e">
        <f t="shared" si="10"/>
        <v>#REF!</v>
      </c>
      <c r="AG43" s="52" t="e">
        <f t="shared" si="11"/>
        <v>#REF!</v>
      </c>
      <c r="AH43" s="79" t="e">
        <f>SUMIFS(#REF!,#REF!,$D43,#REF!,$M43)</f>
        <v>#REF!</v>
      </c>
      <c r="AK43" t="e">
        <f t="shared" si="12"/>
        <v>#REF!</v>
      </c>
      <c r="AL43" s="8" t="e">
        <f t="shared" si="13"/>
        <v>#REF!</v>
      </c>
      <c r="AM43" s="8" t="e">
        <f t="shared" si="13"/>
        <v>#REF!</v>
      </c>
      <c r="AN43" s="8" t="e">
        <f t="shared" si="13"/>
        <v>#REF!</v>
      </c>
      <c r="AO43" s="8" t="e">
        <f t="shared" si="13"/>
        <v>#REF!</v>
      </c>
      <c r="AP43" s="8" t="e">
        <f t="shared" si="13"/>
        <v>#REF!</v>
      </c>
      <c r="AQ43" s="8" t="e">
        <f t="shared" si="13"/>
        <v>#REF!</v>
      </c>
      <c r="AR43" s="8" t="e">
        <f t="shared" si="13"/>
        <v>#REF!</v>
      </c>
      <c r="AS43" s="8" t="e">
        <f t="shared" si="13"/>
        <v>#REF!</v>
      </c>
      <c r="AT43" s="8" t="e">
        <f t="shared" si="13"/>
        <v>#REF!</v>
      </c>
      <c r="AU43" s="8" t="e">
        <f t="shared" si="13"/>
        <v>#REF!</v>
      </c>
      <c r="AV43" s="8" t="e">
        <f t="shared" si="13"/>
        <v>#REF!</v>
      </c>
      <c r="AW43" s="8" t="e">
        <f t="shared" si="13"/>
        <v>#REF!</v>
      </c>
      <c r="AX43" t="e">
        <f t="shared" si="6"/>
        <v>#REF!</v>
      </c>
      <c r="AY43" s="8" t="e">
        <f t="shared" si="14"/>
        <v>#REF!</v>
      </c>
      <c r="AZ43" s="53" t="e">
        <f t="shared" si="15"/>
        <v>#REF!</v>
      </c>
      <c r="BA43" s="80" t="e">
        <f t="shared" si="16"/>
        <v>#REF!</v>
      </c>
      <c r="BD43" s="183" t="str">
        <f>VLOOKUP(D43,Schools!A:Q,17,0)</f>
        <v>D</v>
      </c>
      <c r="BE43" s="52" t="e">
        <f t="shared" si="17"/>
        <v>#REF!</v>
      </c>
      <c r="BF43" s="52" t="e">
        <f t="shared" si="18"/>
        <v>#REF!</v>
      </c>
      <c r="BG43" s="52" t="e">
        <f t="shared" si="19"/>
        <v>#REF!</v>
      </c>
      <c r="BH43" s="52" t="e">
        <f t="shared" si="20"/>
        <v>#REF!</v>
      </c>
      <c r="BI43" s="53" t="e">
        <f t="shared" si="21"/>
        <v>#REF!</v>
      </c>
      <c r="BJ43" s="52" t="e">
        <f t="shared" si="22"/>
        <v>#REF!</v>
      </c>
      <c r="BK43" s="8" t="e">
        <f t="shared" si="23"/>
        <v>#REF!</v>
      </c>
      <c r="BL43" s="52" t="e">
        <f t="shared" si="24"/>
        <v>#REF!</v>
      </c>
      <c r="BM43" s="1" t="e">
        <f t="shared" si="25"/>
        <v>#REF!</v>
      </c>
      <c r="BN43" s="52" t="e">
        <f t="shared" si="26"/>
        <v>#REF!</v>
      </c>
      <c r="BO43" s="1" t="e">
        <f t="shared" si="27"/>
        <v>#REF!</v>
      </c>
      <c r="BP43" s="53" t="e">
        <f t="shared" si="28"/>
        <v>#REF!</v>
      </c>
      <c r="BQ43" s="53" t="e">
        <f t="shared" si="29"/>
        <v>#REF!</v>
      </c>
      <c r="BR43" t="e">
        <f t="shared" si="30"/>
        <v>#REF!</v>
      </c>
    </row>
    <row r="44" spans="1:70" x14ac:dyDescent="0.25">
      <c r="A44" t="str">
        <f t="shared" si="7"/>
        <v>High Needs topups</v>
      </c>
      <c r="B44" s="75" t="s">
        <v>3620</v>
      </c>
      <c r="C44" s="76">
        <v>44026</v>
      </c>
      <c r="D44" s="75">
        <f>Schools!A33</f>
        <v>3022011</v>
      </c>
      <c r="E44" t="str">
        <f>VLOOKUP(D44,Schools!A:B,2,0)</f>
        <v>Church Hill Primary School</v>
      </c>
      <c r="F44" t="str">
        <f>VLOOKUP(D44,Schools!$A:$Z,3,0)</f>
        <v>M</v>
      </c>
      <c r="G44" s="77" t="e">
        <f>SUMIFS(#REF!,#REF!,D44,#REF!, SEN!M44)</f>
        <v>#REF!</v>
      </c>
      <c r="H44" s="75" t="s">
        <v>3621</v>
      </c>
      <c r="I44" s="75" t="s">
        <v>4063</v>
      </c>
      <c r="J44" t="str">
        <f t="shared" si="8"/>
        <v>various/543965</v>
      </c>
      <c r="K44">
        <f>VLOOKUP(D44,Schools!$A:$Z,9,0)</f>
        <v>400020</v>
      </c>
      <c r="L44" s="75" t="s">
        <v>400</v>
      </c>
      <c r="M44" s="75" t="s">
        <v>399</v>
      </c>
      <c r="N44" s="75" t="s">
        <v>3819</v>
      </c>
      <c r="O44" s="78" t="str">
        <f>VLOOKUP(D44,Schools!A:D,4,0)</f>
        <v>Primary</v>
      </c>
      <c r="P44" s="75" t="s">
        <v>4064</v>
      </c>
      <c r="Q44" s="78">
        <f t="shared" si="9"/>
        <v>543965</v>
      </c>
      <c r="R44" s="79" t="e">
        <f>SUMIFS(#REF!,#REF!,$D44,#REF!,$M44)</f>
        <v>#REF!</v>
      </c>
      <c r="S44" s="79" t="e">
        <f>SUMIFS(#REF!,#REF!,$D44,#REF!,$M44)</f>
        <v>#REF!</v>
      </c>
      <c r="T44" s="79" t="e">
        <f>SUMIFS(#REF!,#REF!,$D44,#REF!,$M44)</f>
        <v>#REF!</v>
      </c>
      <c r="U44" s="79" t="e">
        <f>SUMIFS(#REF!,#REF!,$D44,#REF!,$M44)</f>
        <v>#REF!</v>
      </c>
      <c r="V44" s="79" t="e">
        <f>SUMIFS(#REF!,#REF!,$D44,#REF!,$M44)</f>
        <v>#REF!</v>
      </c>
      <c r="W44" s="79" t="e">
        <f>SUMIFS(#REF!,#REF!,$D44,#REF!,$M44)</f>
        <v>#REF!</v>
      </c>
      <c r="X44" s="79" t="e">
        <f>SUMIFS(#REF!,#REF!,$D44,#REF!,$M44)</f>
        <v>#REF!</v>
      </c>
      <c r="Y44" s="79" t="e">
        <f>SUMIFS(#REF!,#REF!,$D44,#REF!,$M44)</f>
        <v>#REF!</v>
      </c>
      <c r="Z44" s="79" t="e">
        <f>SUMIFS(#REF!,#REF!,$D44,#REF!,$M44)</f>
        <v>#REF!</v>
      </c>
      <c r="AA44" s="79" t="e">
        <f>SUMIFS(#REF!,#REF!,$D44,#REF!,$M44)</f>
        <v>#REF!</v>
      </c>
      <c r="AB44" s="79" t="e">
        <f>SUMIFS(#REF!,#REF!,$D44,#REF!,$M44)</f>
        <v>#REF!</v>
      </c>
      <c r="AC44" s="79" t="e">
        <f>SUMIFS(#REF!,#REF!,$D44,#REF!,$M44)</f>
        <v>#REF!</v>
      </c>
      <c r="AD44" s="79" t="e">
        <f>SUMIFS(#REF!,#REF!,$D44,#REF!,$M44)</f>
        <v>#REF!</v>
      </c>
      <c r="AE44" s="79" t="e">
        <f>SUMIFS(#REF!,#REF!,$D44,#REF!,$M44)</f>
        <v>#REF!</v>
      </c>
      <c r="AF44" s="52" t="e">
        <f t="shared" si="10"/>
        <v>#REF!</v>
      </c>
      <c r="AG44" s="52" t="e">
        <f t="shared" si="11"/>
        <v>#REF!</v>
      </c>
      <c r="AH44" s="79" t="e">
        <f>SUMIFS(#REF!,#REF!,$D44,#REF!,$M44)</f>
        <v>#REF!</v>
      </c>
      <c r="AK44" t="e">
        <f t="shared" si="12"/>
        <v>#REF!</v>
      </c>
      <c r="AL44" s="8" t="e">
        <f t="shared" si="13"/>
        <v>#REF!</v>
      </c>
      <c r="AM44" s="8" t="e">
        <f t="shared" si="13"/>
        <v>#REF!</v>
      </c>
      <c r="AN44" s="8" t="e">
        <f t="shared" si="13"/>
        <v>#REF!</v>
      </c>
      <c r="AO44" s="8" t="e">
        <f t="shared" si="13"/>
        <v>#REF!</v>
      </c>
      <c r="AP44" s="8" t="e">
        <f t="shared" si="13"/>
        <v>#REF!</v>
      </c>
      <c r="AQ44" s="8" t="e">
        <f t="shared" si="13"/>
        <v>#REF!</v>
      </c>
      <c r="AR44" s="8" t="e">
        <f t="shared" si="13"/>
        <v>#REF!</v>
      </c>
      <c r="AS44" s="8" t="e">
        <f t="shared" si="13"/>
        <v>#REF!</v>
      </c>
      <c r="AT44" s="8" t="e">
        <f t="shared" si="13"/>
        <v>#REF!</v>
      </c>
      <c r="AU44" s="8" t="e">
        <f t="shared" si="13"/>
        <v>#REF!</v>
      </c>
      <c r="AV44" s="8" t="e">
        <f t="shared" si="13"/>
        <v>#REF!</v>
      </c>
      <c r="AW44" s="8" t="e">
        <f t="shared" si="13"/>
        <v>#REF!</v>
      </c>
      <c r="AX44" t="e">
        <f t="shared" si="6"/>
        <v>#REF!</v>
      </c>
      <c r="AY44" s="8" t="e">
        <f t="shared" si="14"/>
        <v>#REF!</v>
      </c>
      <c r="AZ44" s="53" t="e">
        <f t="shared" si="15"/>
        <v>#REF!</v>
      </c>
      <c r="BA44" s="80" t="e">
        <f t="shared" si="16"/>
        <v>#REF!</v>
      </c>
      <c r="BD44" s="183" t="str">
        <f>VLOOKUP(D44,Schools!A:Q,17,0)</f>
        <v>A</v>
      </c>
      <c r="BE44" s="52" t="e">
        <f t="shared" si="17"/>
        <v>#REF!</v>
      </c>
      <c r="BF44" s="52" t="e">
        <f t="shared" si="18"/>
        <v>#REF!</v>
      </c>
      <c r="BG44" s="52" t="e">
        <f t="shared" si="19"/>
        <v>#REF!</v>
      </c>
      <c r="BH44" s="52" t="e">
        <f t="shared" si="20"/>
        <v>#REF!</v>
      </c>
      <c r="BI44" s="53" t="e">
        <f t="shared" si="21"/>
        <v>#REF!</v>
      </c>
      <c r="BJ44" s="52" t="e">
        <f t="shared" si="22"/>
        <v>#REF!</v>
      </c>
      <c r="BK44" s="8" t="e">
        <f t="shared" si="23"/>
        <v>#REF!</v>
      </c>
      <c r="BL44" s="52" t="e">
        <f t="shared" si="24"/>
        <v>#REF!</v>
      </c>
      <c r="BM44" s="1" t="e">
        <f t="shared" si="25"/>
        <v>#REF!</v>
      </c>
      <c r="BN44" s="52" t="e">
        <f t="shared" si="26"/>
        <v>#REF!</v>
      </c>
      <c r="BO44" s="1" t="e">
        <f t="shared" si="27"/>
        <v>#REF!</v>
      </c>
      <c r="BP44" s="53" t="e">
        <f t="shared" si="28"/>
        <v>#REF!</v>
      </c>
      <c r="BQ44" s="53" t="e">
        <f t="shared" si="29"/>
        <v>#REF!</v>
      </c>
      <c r="BR44" t="e">
        <f t="shared" si="30"/>
        <v>#REF!</v>
      </c>
    </row>
    <row r="45" spans="1:70" x14ac:dyDescent="0.25">
      <c r="A45" t="str">
        <f t="shared" si="7"/>
        <v>High Needs topups</v>
      </c>
      <c r="B45" s="75" t="s">
        <v>3620</v>
      </c>
      <c r="C45" s="76">
        <v>44026</v>
      </c>
      <c r="D45" s="75">
        <f>Schools!A34</f>
        <v>3023522</v>
      </c>
      <c r="E45" t="str">
        <f>VLOOKUP(D45,Schools!A:B,2,0)</f>
        <v>Claremont Academy</v>
      </c>
      <c r="F45" t="str">
        <f>VLOOKUP(D45,Schools!$A:$Z,3,0)</f>
        <v>A</v>
      </c>
      <c r="G45" s="77" t="e">
        <f>SUMIFS(#REF!,#REF!,D45,#REF!, SEN!M45)</f>
        <v>#REF!</v>
      </c>
      <c r="H45" s="75" t="s">
        <v>3621</v>
      </c>
      <c r="I45" s="75" t="s">
        <v>4063</v>
      </c>
      <c r="J45" t="str">
        <f t="shared" si="8"/>
        <v>various/516500</v>
      </c>
      <c r="K45">
        <f>VLOOKUP(D45,Schools!$A:$Z,9,0)</f>
        <v>156151</v>
      </c>
      <c r="L45" s="75" t="s">
        <v>400</v>
      </c>
      <c r="M45" s="75" t="s">
        <v>399</v>
      </c>
      <c r="N45" s="75" t="s">
        <v>3819</v>
      </c>
      <c r="O45" s="78" t="str">
        <f>VLOOKUP(D45,Schools!A:D,4,0)</f>
        <v>Primary</v>
      </c>
      <c r="P45" s="75" t="s">
        <v>4064</v>
      </c>
      <c r="Q45" s="78">
        <f t="shared" si="9"/>
        <v>516500</v>
      </c>
      <c r="R45" s="79" t="e">
        <f>SUMIFS(#REF!,#REF!,$D45,#REF!,$M45)</f>
        <v>#REF!</v>
      </c>
      <c r="S45" s="79" t="e">
        <f>SUMIFS(#REF!,#REF!,$D45,#REF!,$M45)</f>
        <v>#REF!</v>
      </c>
      <c r="T45" s="79" t="e">
        <f>SUMIFS(#REF!,#REF!,$D45,#REF!,$M45)</f>
        <v>#REF!</v>
      </c>
      <c r="U45" s="79" t="e">
        <f>SUMIFS(#REF!,#REF!,$D45,#REF!,$M45)</f>
        <v>#REF!</v>
      </c>
      <c r="V45" s="79" t="e">
        <f>SUMIFS(#REF!,#REF!,$D45,#REF!,$M45)</f>
        <v>#REF!</v>
      </c>
      <c r="W45" s="79" t="e">
        <f>SUMIFS(#REF!,#REF!,$D45,#REF!,$M45)</f>
        <v>#REF!</v>
      </c>
      <c r="X45" s="79" t="e">
        <f>SUMIFS(#REF!,#REF!,$D45,#REF!,$M45)</f>
        <v>#REF!</v>
      </c>
      <c r="Y45" s="79" t="e">
        <f>SUMIFS(#REF!,#REF!,$D45,#REF!,$M45)</f>
        <v>#REF!</v>
      </c>
      <c r="Z45" s="79" t="e">
        <f>SUMIFS(#REF!,#REF!,$D45,#REF!,$M45)</f>
        <v>#REF!</v>
      </c>
      <c r="AA45" s="79" t="e">
        <f>SUMIFS(#REF!,#REF!,$D45,#REF!,$M45)</f>
        <v>#REF!</v>
      </c>
      <c r="AB45" s="79" t="e">
        <f>SUMIFS(#REF!,#REF!,$D45,#REF!,$M45)</f>
        <v>#REF!</v>
      </c>
      <c r="AC45" s="79" t="e">
        <f>SUMIFS(#REF!,#REF!,$D45,#REF!,$M45)</f>
        <v>#REF!</v>
      </c>
      <c r="AD45" s="79" t="e">
        <f>SUMIFS(#REF!,#REF!,$D45,#REF!,$M45)</f>
        <v>#REF!</v>
      </c>
      <c r="AE45" s="79" t="e">
        <f>SUMIFS(#REF!,#REF!,$D45,#REF!,$M45)</f>
        <v>#REF!</v>
      </c>
      <c r="AF45" s="52" t="e">
        <f t="shared" si="10"/>
        <v>#REF!</v>
      </c>
      <c r="AG45" s="52" t="e">
        <f t="shared" si="11"/>
        <v>#REF!</v>
      </c>
      <c r="AH45" s="79" t="e">
        <f>SUMIFS(#REF!,#REF!,$D45,#REF!,$M45)</f>
        <v>#REF!</v>
      </c>
      <c r="AK45" t="e">
        <f t="shared" si="12"/>
        <v>#REF!</v>
      </c>
      <c r="AL45" s="8" t="e">
        <f t="shared" si="13"/>
        <v>#REF!</v>
      </c>
      <c r="AM45" s="8" t="e">
        <f t="shared" si="13"/>
        <v>#REF!</v>
      </c>
      <c r="AN45" s="8" t="e">
        <f t="shared" si="13"/>
        <v>#REF!</v>
      </c>
      <c r="AO45" s="8" t="e">
        <f t="shared" si="13"/>
        <v>#REF!</v>
      </c>
      <c r="AP45" s="8" t="e">
        <f t="shared" si="13"/>
        <v>#REF!</v>
      </c>
      <c r="AQ45" s="8" t="e">
        <f t="shared" si="13"/>
        <v>#REF!</v>
      </c>
      <c r="AR45" s="8" t="e">
        <f t="shared" si="13"/>
        <v>#REF!</v>
      </c>
      <c r="AS45" s="8" t="e">
        <f t="shared" si="13"/>
        <v>#REF!</v>
      </c>
      <c r="AT45" s="8" t="e">
        <f t="shared" si="13"/>
        <v>#REF!</v>
      </c>
      <c r="AU45" s="8" t="e">
        <f t="shared" si="13"/>
        <v>#REF!</v>
      </c>
      <c r="AV45" s="8" t="e">
        <f t="shared" si="13"/>
        <v>#REF!</v>
      </c>
      <c r="AW45" s="8" t="e">
        <f t="shared" si="13"/>
        <v>#REF!</v>
      </c>
      <c r="AX45" t="e">
        <f t="shared" si="6"/>
        <v>#REF!</v>
      </c>
      <c r="AY45" s="8" t="e">
        <f t="shared" si="14"/>
        <v>#REF!</v>
      </c>
      <c r="AZ45" s="53" t="e">
        <f t="shared" si="15"/>
        <v>#REF!</v>
      </c>
      <c r="BA45" s="80" t="e">
        <f t="shared" si="16"/>
        <v>#REF!</v>
      </c>
      <c r="BD45" s="183" t="str">
        <f>VLOOKUP(D45,Schools!A:Q,17,0)</f>
        <v>Academy</v>
      </c>
      <c r="BE45" s="52" t="e">
        <f t="shared" si="17"/>
        <v>#REF!</v>
      </c>
      <c r="BF45" s="52" t="e">
        <f t="shared" si="18"/>
        <v>#REF!</v>
      </c>
      <c r="BG45" s="52" t="e">
        <f t="shared" si="19"/>
        <v>#REF!</v>
      </c>
      <c r="BH45" s="52" t="e">
        <f t="shared" si="20"/>
        <v>#REF!</v>
      </c>
      <c r="BI45" s="53" t="e">
        <f t="shared" si="21"/>
        <v>#REF!</v>
      </c>
      <c r="BJ45" s="52" t="e">
        <f t="shared" si="22"/>
        <v>#REF!</v>
      </c>
      <c r="BK45" s="8" t="e">
        <f t="shared" si="23"/>
        <v>#REF!</v>
      </c>
      <c r="BL45" s="52" t="e">
        <f t="shared" si="24"/>
        <v>#REF!</v>
      </c>
      <c r="BM45" s="1" t="e">
        <f t="shared" si="25"/>
        <v>#REF!</v>
      </c>
      <c r="BN45" s="52" t="e">
        <f t="shared" si="26"/>
        <v>#REF!</v>
      </c>
      <c r="BO45" s="1" t="e">
        <f t="shared" si="27"/>
        <v>#REF!</v>
      </c>
      <c r="BP45" s="53" t="e">
        <f t="shared" si="28"/>
        <v>#REF!</v>
      </c>
      <c r="BQ45" s="53" t="e">
        <f t="shared" si="29"/>
        <v>#REF!</v>
      </c>
      <c r="BR45" t="e">
        <f t="shared" si="30"/>
        <v>#REF!</v>
      </c>
    </row>
    <row r="46" spans="1:70" x14ac:dyDescent="0.25">
      <c r="A46" t="str">
        <f t="shared" si="7"/>
        <v>High Needs topups</v>
      </c>
      <c r="B46" s="75" t="s">
        <v>3620</v>
      </c>
      <c r="C46" s="76">
        <v>44026</v>
      </c>
      <c r="D46" s="75">
        <f>Schools!A35</f>
        <v>3022014</v>
      </c>
      <c r="E46" t="str">
        <f>VLOOKUP(D46,Schools!A:B,2,0)</f>
        <v>Colindale School</v>
      </c>
      <c r="F46" t="str">
        <f>VLOOKUP(D46,Schools!$A:$Z,3,0)</f>
        <v>M</v>
      </c>
      <c r="G46" s="77" t="e">
        <f>SUMIFS(#REF!,#REF!,D46,#REF!, SEN!M46)</f>
        <v>#REF!</v>
      </c>
      <c r="H46" s="75" t="s">
        <v>3621</v>
      </c>
      <c r="I46" s="75" t="s">
        <v>4063</v>
      </c>
      <c r="J46" t="str">
        <f t="shared" si="8"/>
        <v>various/543965</v>
      </c>
      <c r="K46">
        <f>VLOOKUP(D46,Schools!$A:$Z,9,0)</f>
        <v>400050</v>
      </c>
      <c r="L46" s="75" t="s">
        <v>400</v>
      </c>
      <c r="M46" s="75" t="s">
        <v>399</v>
      </c>
      <c r="N46" s="75" t="s">
        <v>3819</v>
      </c>
      <c r="O46" s="78" t="str">
        <f>VLOOKUP(D46,Schools!A:D,4,0)</f>
        <v>Primary</v>
      </c>
      <c r="P46" s="75" t="s">
        <v>4064</v>
      </c>
      <c r="Q46" s="78">
        <f t="shared" si="9"/>
        <v>543965</v>
      </c>
      <c r="R46" s="79" t="e">
        <f>SUMIFS(#REF!,#REF!,$D46,#REF!,$M46)</f>
        <v>#REF!</v>
      </c>
      <c r="S46" s="79" t="e">
        <f>SUMIFS(#REF!,#REF!,$D46,#REF!,$M46)</f>
        <v>#REF!</v>
      </c>
      <c r="T46" s="79" t="e">
        <f>SUMIFS(#REF!,#REF!,$D46,#REF!,$M46)</f>
        <v>#REF!</v>
      </c>
      <c r="U46" s="79" t="e">
        <f>SUMIFS(#REF!,#REF!,$D46,#REF!,$M46)</f>
        <v>#REF!</v>
      </c>
      <c r="V46" s="79" t="e">
        <f>SUMIFS(#REF!,#REF!,$D46,#REF!,$M46)</f>
        <v>#REF!</v>
      </c>
      <c r="W46" s="79" t="e">
        <f>SUMIFS(#REF!,#REF!,$D46,#REF!,$M46)</f>
        <v>#REF!</v>
      </c>
      <c r="X46" s="79" t="e">
        <f>SUMIFS(#REF!,#REF!,$D46,#REF!,$M46)</f>
        <v>#REF!</v>
      </c>
      <c r="Y46" s="79" t="e">
        <f>SUMIFS(#REF!,#REF!,$D46,#REF!,$M46)</f>
        <v>#REF!</v>
      </c>
      <c r="Z46" s="79" t="e">
        <f>SUMIFS(#REF!,#REF!,$D46,#REF!,$M46)</f>
        <v>#REF!</v>
      </c>
      <c r="AA46" s="79" t="e">
        <f>SUMIFS(#REF!,#REF!,$D46,#REF!,$M46)</f>
        <v>#REF!</v>
      </c>
      <c r="AB46" s="79" t="e">
        <f>SUMIFS(#REF!,#REF!,$D46,#REF!,$M46)</f>
        <v>#REF!</v>
      </c>
      <c r="AC46" s="79" t="e">
        <f>SUMIFS(#REF!,#REF!,$D46,#REF!,$M46)</f>
        <v>#REF!</v>
      </c>
      <c r="AD46" s="79" t="e">
        <f>SUMIFS(#REF!,#REF!,$D46,#REF!,$M46)</f>
        <v>#REF!</v>
      </c>
      <c r="AE46" s="79" t="e">
        <f>SUMIFS(#REF!,#REF!,$D46,#REF!,$M46)</f>
        <v>#REF!</v>
      </c>
      <c r="AF46" s="52" t="e">
        <f t="shared" si="10"/>
        <v>#REF!</v>
      </c>
      <c r="AG46" s="52" t="e">
        <f t="shared" si="11"/>
        <v>#REF!</v>
      </c>
      <c r="AH46" s="79" t="e">
        <f>SUMIFS(#REF!,#REF!,$D46,#REF!,$M46)</f>
        <v>#REF!</v>
      </c>
      <c r="AK46" t="e">
        <f t="shared" si="12"/>
        <v>#REF!</v>
      </c>
      <c r="AL46" s="8" t="e">
        <f t="shared" si="13"/>
        <v>#REF!</v>
      </c>
      <c r="AM46" s="8" t="e">
        <f t="shared" si="13"/>
        <v>#REF!</v>
      </c>
      <c r="AN46" s="8" t="e">
        <f t="shared" si="13"/>
        <v>#REF!</v>
      </c>
      <c r="AO46" s="8" t="e">
        <f t="shared" si="13"/>
        <v>#REF!</v>
      </c>
      <c r="AP46" s="8" t="e">
        <f t="shared" si="13"/>
        <v>#REF!</v>
      </c>
      <c r="AQ46" s="8" t="e">
        <f t="shared" si="13"/>
        <v>#REF!</v>
      </c>
      <c r="AR46" s="8" t="e">
        <f t="shared" si="13"/>
        <v>#REF!</v>
      </c>
      <c r="AS46" s="8" t="e">
        <f t="shared" si="13"/>
        <v>#REF!</v>
      </c>
      <c r="AT46" s="8" t="e">
        <f t="shared" si="13"/>
        <v>#REF!</v>
      </c>
      <c r="AU46" s="8" t="e">
        <f t="shared" si="13"/>
        <v>#REF!</v>
      </c>
      <c r="AV46" s="8" t="e">
        <f t="shared" si="13"/>
        <v>#REF!</v>
      </c>
      <c r="AW46" s="8" t="e">
        <f t="shared" si="13"/>
        <v>#REF!</v>
      </c>
      <c r="AX46" t="e">
        <f t="shared" si="6"/>
        <v>#REF!</v>
      </c>
      <c r="AY46" s="8" t="e">
        <f t="shared" si="14"/>
        <v>#REF!</v>
      </c>
      <c r="AZ46" s="53" t="e">
        <f t="shared" si="15"/>
        <v>#REF!</v>
      </c>
      <c r="BA46" s="80" t="e">
        <f t="shared" si="16"/>
        <v>#REF!</v>
      </c>
      <c r="BD46" s="183" t="str">
        <f>VLOOKUP(D46,Schools!A:Q,17,0)</f>
        <v>B</v>
      </c>
      <c r="BE46" s="52" t="e">
        <f t="shared" si="17"/>
        <v>#REF!</v>
      </c>
      <c r="BF46" s="52" t="e">
        <f t="shared" si="18"/>
        <v>#REF!</v>
      </c>
      <c r="BG46" s="52" t="e">
        <f t="shared" si="19"/>
        <v>#REF!</v>
      </c>
      <c r="BH46" s="52" t="e">
        <f t="shared" si="20"/>
        <v>#REF!</v>
      </c>
      <c r="BI46" s="53" t="e">
        <f t="shared" si="21"/>
        <v>#REF!</v>
      </c>
      <c r="BJ46" s="52" t="e">
        <f t="shared" si="22"/>
        <v>#REF!</v>
      </c>
      <c r="BK46" s="8" t="e">
        <f t="shared" si="23"/>
        <v>#REF!</v>
      </c>
      <c r="BL46" s="52" t="e">
        <f t="shared" si="24"/>
        <v>#REF!</v>
      </c>
      <c r="BM46" s="1" t="e">
        <f t="shared" si="25"/>
        <v>#REF!</v>
      </c>
      <c r="BN46" s="52" t="e">
        <f t="shared" si="26"/>
        <v>#REF!</v>
      </c>
      <c r="BO46" s="1" t="e">
        <f t="shared" si="27"/>
        <v>#REF!</v>
      </c>
      <c r="BP46" s="53" t="e">
        <f t="shared" si="28"/>
        <v>#REF!</v>
      </c>
      <c r="BQ46" s="53" t="e">
        <f t="shared" si="29"/>
        <v>#REF!</v>
      </c>
      <c r="BR46" t="e">
        <f t="shared" si="30"/>
        <v>#REF!</v>
      </c>
    </row>
    <row r="47" spans="1:70" x14ac:dyDescent="0.25">
      <c r="A47" t="str">
        <f t="shared" si="7"/>
        <v>High Needs topups</v>
      </c>
      <c r="B47" s="75" t="s">
        <v>3620</v>
      </c>
      <c r="C47" s="76">
        <v>44026</v>
      </c>
      <c r="D47" s="75">
        <f>Schools!A36</f>
        <v>3022015</v>
      </c>
      <c r="E47" t="str">
        <f>VLOOKUP(D47,Schools!A:B,2,0)</f>
        <v>Coppetts Wood</v>
      </c>
      <c r="F47" t="str">
        <f>VLOOKUP(D47,Schools!$A:$Z,3,0)</f>
        <v>M</v>
      </c>
      <c r="G47" s="77" t="e">
        <f>SUMIFS(#REF!,#REF!,D47,#REF!, SEN!M47)</f>
        <v>#REF!</v>
      </c>
      <c r="H47" s="75" t="s">
        <v>3621</v>
      </c>
      <c r="I47" s="75" t="s">
        <v>4063</v>
      </c>
      <c r="J47" t="str">
        <f t="shared" si="8"/>
        <v>various/543965</v>
      </c>
      <c r="K47">
        <f>VLOOKUP(D47,Schools!$A:$Z,9,0)</f>
        <v>400059</v>
      </c>
      <c r="L47" s="75" t="s">
        <v>400</v>
      </c>
      <c r="M47" s="75" t="s">
        <v>399</v>
      </c>
      <c r="N47" s="75" t="s">
        <v>3819</v>
      </c>
      <c r="O47" s="78" t="str">
        <f>VLOOKUP(D47,Schools!A:D,4,0)</f>
        <v>Primary</v>
      </c>
      <c r="P47" s="75" t="s">
        <v>4064</v>
      </c>
      <c r="Q47" s="78">
        <f t="shared" si="9"/>
        <v>543965</v>
      </c>
      <c r="R47" s="79" t="e">
        <f>SUMIFS(#REF!,#REF!,$D47,#REF!,$M47)</f>
        <v>#REF!</v>
      </c>
      <c r="S47" s="79" t="e">
        <f>SUMIFS(#REF!,#REF!,$D47,#REF!,$M47)</f>
        <v>#REF!</v>
      </c>
      <c r="T47" s="79" t="e">
        <f>SUMIFS(#REF!,#REF!,$D47,#REF!,$M47)</f>
        <v>#REF!</v>
      </c>
      <c r="U47" s="79" t="e">
        <f>SUMIFS(#REF!,#REF!,$D47,#REF!,$M47)</f>
        <v>#REF!</v>
      </c>
      <c r="V47" s="79" t="e">
        <f>SUMIFS(#REF!,#REF!,$D47,#REF!,$M47)</f>
        <v>#REF!</v>
      </c>
      <c r="W47" s="79" t="e">
        <f>SUMIFS(#REF!,#REF!,$D47,#REF!,$M47)</f>
        <v>#REF!</v>
      </c>
      <c r="X47" s="79" t="e">
        <f>SUMIFS(#REF!,#REF!,$D47,#REF!,$M47)</f>
        <v>#REF!</v>
      </c>
      <c r="Y47" s="79" t="e">
        <f>SUMIFS(#REF!,#REF!,$D47,#REF!,$M47)</f>
        <v>#REF!</v>
      </c>
      <c r="Z47" s="79" t="e">
        <f>SUMIFS(#REF!,#REF!,$D47,#REF!,$M47)</f>
        <v>#REF!</v>
      </c>
      <c r="AA47" s="79" t="e">
        <f>SUMIFS(#REF!,#REF!,$D47,#REF!,$M47)</f>
        <v>#REF!</v>
      </c>
      <c r="AB47" s="79" t="e">
        <f>SUMIFS(#REF!,#REF!,$D47,#REF!,$M47)</f>
        <v>#REF!</v>
      </c>
      <c r="AC47" s="79" t="e">
        <f>SUMIFS(#REF!,#REF!,$D47,#REF!,$M47)</f>
        <v>#REF!</v>
      </c>
      <c r="AD47" s="79" t="e">
        <f>SUMIFS(#REF!,#REF!,$D47,#REF!,$M47)</f>
        <v>#REF!</v>
      </c>
      <c r="AE47" s="79" t="e">
        <f>SUMIFS(#REF!,#REF!,$D47,#REF!,$M47)</f>
        <v>#REF!</v>
      </c>
      <c r="AF47" s="52" t="e">
        <f t="shared" si="10"/>
        <v>#REF!</v>
      </c>
      <c r="AG47" s="52" t="e">
        <f t="shared" si="11"/>
        <v>#REF!</v>
      </c>
      <c r="AH47" s="79" t="e">
        <f>SUMIFS(#REF!,#REF!,$D47,#REF!,$M47)</f>
        <v>#REF!</v>
      </c>
      <c r="AK47" t="e">
        <f t="shared" si="12"/>
        <v>#REF!</v>
      </c>
      <c r="AL47" s="8" t="e">
        <f t="shared" si="13"/>
        <v>#REF!</v>
      </c>
      <c r="AM47" s="8" t="e">
        <f t="shared" si="13"/>
        <v>#REF!</v>
      </c>
      <c r="AN47" s="8" t="e">
        <f t="shared" si="13"/>
        <v>#REF!</v>
      </c>
      <c r="AO47" s="8" t="e">
        <f t="shared" si="13"/>
        <v>#REF!</v>
      </c>
      <c r="AP47" s="8" t="e">
        <f t="shared" si="13"/>
        <v>#REF!</v>
      </c>
      <c r="AQ47" s="8" t="e">
        <f t="shared" si="13"/>
        <v>#REF!</v>
      </c>
      <c r="AR47" s="8" t="e">
        <f t="shared" si="13"/>
        <v>#REF!</v>
      </c>
      <c r="AS47" s="8" t="e">
        <f t="shared" si="13"/>
        <v>#REF!</v>
      </c>
      <c r="AT47" s="8" t="e">
        <f t="shared" si="13"/>
        <v>#REF!</v>
      </c>
      <c r="AU47" s="8" t="e">
        <f t="shared" si="13"/>
        <v>#REF!</v>
      </c>
      <c r="AV47" s="8" t="e">
        <f t="shared" si="13"/>
        <v>#REF!</v>
      </c>
      <c r="AW47" s="8" t="e">
        <f t="shared" si="13"/>
        <v>#REF!</v>
      </c>
      <c r="AX47" t="e">
        <f t="shared" si="6"/>
        <v>#REF!</v>
      </c>
      <c r="AY47" s="8" t="e">
        <f t="shared" si="14"/>
        <v>#REF!</v>
      </c>
      <c r="AZ47" s="53" t="e">
        <f t="shared" si="15"/>
        <v>#REF!</v>
      </c>
      <c r="BA47" s="80" t="e">
        <f t="shared" si="16"/>
        <v>#REF!</v>
      </c>
      <c r="BD47" s="183" t="str">
        <f>VLOOKUP(D47,Schools!A:Q,17,0)</f>
        <v>A</v>
      </c>
      <c r="BE47" s="52" t="e">
        <f t="shared" si="17"/>
        <v>#REF!</v>
      </c>
      <c r="BF47" s="52" t="e">
        <f t="shared" si="18"/>
        <v>#REF!</v>
      </c>
      <c r="BG47" s="52" t="e">
        <f t="shared" si="19"/>
        <v>#REF!</v>
      </c>
      <c r="BH47" s="52" t="e">
        <f t="shared" si="20"/>
        <v>#REF!</v>
      </c>
      <c r="BI47" s="53" t="e">
        <f t="shared" si="21"/>
        <v>#REF!</v>
      </c>
      <c r="BJ47" s="52" t="e">
        <f t="shared" si="22"/>
        <v>#REF!</v>
      </c>
      <c r="BK47" s="8" t="e">
        <f t="shared" si="23"/>
        <v>#REF!</v>
      </c>
      <c r="BL47" s="52" t="e">
        <f t="shared" si="24"/>
        <v>#REF!</v>
      </c>
      <c r="BM47" s="1" t="e">
        <f t="shared" si="25"/>
        <v>#REF!</v>
      </c>
      <c r="BN47" s="52" t="e">
        <f t="shared" si="26"/>
        <v>#REF!</v>
      </c>
      <c r="BO47" s="1" t="e">
        <f t="shared" si="27"/>
        <v>#REF!</v>
      </c>
      <c r="BP47" s="53" t="e">
        <f t="shared" si="28"/>
        <v>#REF!</v>
      </c>
      <c r="BQ47" s="53" t="e">
        <f t="shared" si="29"/>
        <v>#REF!</v>
      </c>
      <c r="BR47" t="e">
        <f t="shared" si="30"/>
        <v>#REF!</v>
      </c>
    </row>
    <row r="48" spans="1:70" x14ac:dyDescent="0.25">
      <c r="A48" t="str">
        <f t="shared" si="7"/>
        <v>High Needs topups</v>
      </c>
      <c r="B48" s="75" t="s">
        <v>3620</v>
      </c>
      <c r="C48" s="76">
        <v>44026</v>
      </c>
      <c r="D48" s="75">
        <f>Schools!A37</f>
        <v>3022016</v>
      </c>
      <c r="E48" t="str">
        <f>VLOOKUP(D48,Schools!A:B,2,0)</f>
        <v>Courtland School</v>
      </c>
      <c r="F48" t="str">
        <f>VLOOKUP(D48,Schools!$A:$Z,3,0)</f>
        <v>M</v>
      </c>
      <c r="G48" s="77" t="e">
        <f>SUMIFS(#REF!,#REF!,D48,#REF!, SEN!M48)</f>
        <v>#REF!</v>
      </c>
      <c r="H48" s="75" t="s">
        <v>3621</v>
      </c>
      <c r="I48" s="75" t="s">
        <v>4063</v>
      </c>
      <c r="J48" t="str">
        <f t="shared" si="8"/>
        <v>various/543965</v>
      </c>
      <c r="K48">
        <f>VLOOKUP(D48,Schools!$A:$Z,9,0)</f>
        <v>400049</v>
      </c>
      <c r="L48" s="75" t="s">
        <v>400</v>
      </c>
      <c r="M48" s="75" t="s">
        <v>399</v>
      </c>
      <c r="N48" s="75" t="s">
        <v>3819</v>
      </c>
      <c r="O48" s="78" t="str">
        <f>VLOOKUP(D48,Schools!A:D,4,0)</f>
        <v>Primary</v>
      </c>
      <c r="P48" s="75" t="s">
        <v>4064</v>
      </c>
      <c r="Q48" s="78">
        <f t="shared" si="9"/>
        <v>543965</v>
      </c>
      <c r="R48" s="79" t="e">
        <f>SUMIFS(#REF!,#REF!,$D48,#REF!,$M48)</f>
        <v>#REF!</v>
      </c>
      <c r="S48" s="79" t="e">
        <f>SUMIFS(#REF!,#REF!,$D48,#REF!,$M48)</f>
        <v>#REF!</v>
      </c>
      <c r="T48" s="79" t="e">
        <f>SUMIFS(#REF!,#REF!,$D48,#REF!,$M48)</f>
        <v>#REF!</v>
      </c>
      <c r="U48" s="79" t="e">
        <f>SUMIFS(#REF!,#REF!,$D48,#REF!,$M48)</f>
        <v>#REF!</v>
      </c>
      <c r="V48" s="79" t="e">
        <f>SUMIFS(#REF!,#REF!,$D48,#REF!,$M48)</f>
        <v>#REF!</v>
      </c>
      <c r="W48" s="79" t="e">
        <f>SUMIFS(#REF!,#REF!,$D48,#REF!,$M48)</f>
        <v>#REF!</v>
      </c>
      <c r="X48" s="79" t="e">
        <f>SUMIFS(#REF!,#REF!,$D48,#REF!,$M48)</f>
        <v>#REF!</v>
      </c>
      <c r="Y48" s="79" t="e">
        <f>SUMIFS(#REF!,#REF!,$D48,#REF!,$M48)</f>
        <v>#REF!</v>
      </c>
      <c r="Z48" s="79" t="e">
        <f>SUMIFS(#REF!,#REF!,$D48,#REF!,$M48)</f>
        <v>#REF!</v>
      </c>
      <c r="AA48" s="79" t="e">
        <f>SUMIFS(#REF!,#REF!,$D48,#REF!,$M48)</f>
        <v>#REF!</v>
      </c>
      <c r="AB48" s="79" t="e">
        <f>SUMIFS(#REF!,#REF!,$D48,#REF!,$M48)</f>
        <v>#REF!</v>
      </c>
      <c r="AC48" s="79" t="e">
        <f>SUMIFS(#REF!,#REF!,$D48,#REF!,$M48)</f>
        <v>#REF!</v>
      </c>
      <c r="AD48" s="79" t="e">
        <f>SUMIFS(#REF!,#REF!,$D48,#REF!,$M48)</f>
        <v>#REF!</v>
      </c>
      <c r="AE48" s="79" t="e">
        <f>SUMIFS(#REF!,#REF!,$D48,#REF!,$M48)</f>
        <v>#REF!</v>
      </c>
      <c r="AF48" s="52" t="e">
        <f t="shared" si="10"/>
        <v>#REF!</v>
      </c>
      <c r="AG48" s="52" t="e">
        <f t="shared" si="11"/>
        <v>#REF!</v>
      </c>
      <c r="AH48" s="79" t="e">
        <f>SUMIFS(#REF!,#REF!,$D48,#REF!,$M48)</f>
        <v>#REF!</v>
      </c>
      <c r="AK48" t="e">
        <f t="shared" si="12"/>
        <v>#REF!</v>
      </c>
      <c r="AL48" s="8" t="e">
        <f t="shared" si="13"/>
        <v>#REF!</v>
      </c>
      <c r="AM48" s="8" t="e">
        <f t="shared" si="13"/>
        <v>#REF!</v>
      </c>
      <c r="AN48" s="8" t="e">
        <f t="shared" si="13"/>
        <v>#REF!</v>
      </c>
      <c r="AO48" s="8" t="e">
        <f t="shared" si="13"/>
        <v>#REF!</v>
      </c>
      <c r="AP48" s="8" t="e">
        <f t="shared" si="13"/>
        <v>#REF!</v>
      </c>
      <c r="AQ48" s="8" t="e">
        <f t="shared" si="13"/>
        <v>#REF!</v>
      </c>
      <c r="AR48" s="8" t="e">
        <f t="shared" si="13"/>
        <v>#REF!</v>
      </c>
      <c r="AS48" s="8" t="e">
        <f t="shared" si="13"/>
        <v>#REF!</v>
      </c>
      <c r="AT48" s="8" t="e">
        <f t="shared" si="13"/>
        <v>#REF!</v>
      </c>
      <c r="AU48" s="8" t="e">
        <f t="shared" si="13"/>
        <v>#REF!</v>
      </c>
      <c r="AV48" s="8" t="e">
        <f t="shared" si="13"/>
        <v>#REF!</v>
      </c>
      <c r="AW48" s="8" t="e">
        <f t="shared" si="13"/>
        <v>#REF!</v>
      </c>
      <c r="AX48" t="e">
        <f t="shared" si="6"/>
        <v>#REF!</v>
      </c>
      <c r="AY48" s="8" t="e">
        <f t="shared" si="14"/>
        <v>#REF!</v>
      </c>
      <c r="AZ48" s="53" t="e">
        <f t="shared" si="15"/>
        <v>#REF!</v>
      </c>
      <c r="BA48" s="80" t="e">
        <f t="shared" si="16"/>
        <v>#REF!</v>
      </c>
      <c r="BD48" s="183" t="str">
        <f>VLOOKUP(D48,Schools!A:Q,17,0)</f>
        <v>A</v>
      </c>
      <c r="BE48" s="52" t="e">
        <f t="shared" si="17"/>
        <v>#REF!</v>
      </c>
      <c r="BF48" s="52" t="e">
        <f t="shared" si="18"/>
        <v>#REF!</v>
      </c>
      <c r="BG48" s="52" t="e">
        <f t="shared" si="19"/>
        <v>#REF!</v>
      </c>
      <c r="BH48" s="52" t="e">
        <f t="shared" si="20"/>
        <v>#REF!</v>
      </c>
      <c r="BI48" s="53" t="e">
        <f t="shared" si="21"/>
        <v>#REF!</v>
      </c>
      <c r="BJ48" s="52" t="e">
        <f t="shared" si="22"/>
        <v>#REF!</v>
      </c>
      <c r="BK48" s="8" t="e">
        <f t="shared" si="23"/>
        <v>#REF!</v>
      </c>
      <c r="BL48" s="52" t="e">
        <f t="shared" si="24"/>
        <v>#REF!</v>
      </c>
      <c r="BM48" s="1" t="e">
        <f t="shared" si="25"/>
        <v>#REF!</v>
      </c>
      <c r="BN48" s="52" t="e">
        <f t="shared" si="26"/>
        <v>#REF!</v>
      </c>
      <c r="BO48" s="1" t="e">
        <f t="shared" si="27"/>
        <v>#REF!</v>
      </c>
      <c r="BP48" s="53" t="e">
        <f t="shared" si="28"/>
        <v>#REF!</v>
      </c>
      <c r="BQ48" s="53" t="e">
        <f t="shared" si="29"/>
        <v>#REF!</v>
      </c>
      <c r="BR48" t="e">
        <f t="shared" si="30"/>
        <v>#REF!</v>
      </c>
    </row>
    <row r="49" spans="1:70" x14ac:dyDescent="0.25">
      <c r="A49" t="str">
        <f t="shared" si="7"/>
        <v>High Needs topups</v>
      </c>
      <c r="B49" s="75" t="s">
        <v>3620</v>
      </c>
      <c r="C49" s="76">
        <v>44026</v>
      </c>
      <c r="D49" s="75">
        <f>Schools!A38</f>
        <v>3022017</v>
      </c>
      <c r="E49" t="str">
        <f>VLOOKUP(D49,Schools!A:B,2,0)</f>
        <v>Cromer Road Primary School</v>
      </c>
      <c r="F49" t="str">
        <f>VLOOKUP(D49,Schools!$A:$Z,3,0)</f>
        <v>M</v>
      </c>
      <c r="G49" s="77" t="e">
        <f>SUMIFS(#REF!,#REF!,D49,#REF!, SEN!M49)</f>
        <v>#REF!</v>
      </c>
      <c r="H49" s="75" t="s">
        <v>3621</v>
      </c>
      <c r="I49" s="75" t="s">
        <v>4063</v>
      </c>
      <c r="J49" t="str">
        <f t="shared" si="8"/>
        <v>various/543965</v>
      </c>
      <c r="K49">
        <f>VLOOKUP(D49,Schools!$A:$Z,9,0)</f>
        <v>400080</v>
      </c>
      <c r="L49" s="75" t="s">
        <v>400</v>
      </c>
      <c r="M49" s="75" t="s">
        <v>399</v>
      </c>
      <c r="N49" s="75" t="s">
        <v>3819</v>
      </c>
      <c r="O49" s="78" t="str">
        <f>VLOOKUP(D49,Schools!A:D,4,0)</f>
        <v>Primary</v>
      </c>
      <c r="P49" s="75" t="s">
        <v>4064</v>
      </c>
      <c r="Q49" s="78">
        <f t="shared" si="9"/>
        <v>543965</v>
      </c>
      <c r="R49" s="79" t="e">
        <f>SUMIFS(#REF!,#REF!,$D49,#REF!,$M49)</f>
        <v>#REF!</v>
      </c>
      <c r="S49" s="79" t="e">
        <f>SUMIFS(#REF!,#REF!,$D49,#REF!,$M49)</f>
        <v>#REF!</v>
      </c>
      <c r="T49" s="79" t="e">
        <f>SUMIFS(#REF!,#REF!,$D49,#REF!,$M49)</f>
        <v>#REF!</v>
      </c>
      <c r="U49" s="79" t="e">
        <f>SUMIFS(#REF!,#REF!,$D49,#REF!,$M49)</f>
        <v>#REF!</v>
      </c>
      <c r="V49" s="79" t="e">
        <f>SUMIFS(#REF!,#REF!,$D49,#REF!,$M49)</f>
        <v>#REF!</v>
      </c>
      <c r="W49" s="79" t="e">
        <f>SUMIFS(#REF!,#REF!,$D49,#REF!,$M49)</f>
        <v>#REF!</v>
      </c>
      <c r="X49" s="79" t="e">
        <f>SUMIFS(#REF!,#REF!,$D49,#REF!,$M49)</f>
        <v>#REF!</v>
      </c>
      <c r="Y49" s="79" t="e">
        <f>SUMIFS(#REF!,#REF!,$D49,#REF!,$M49)</f>
        <v>#REF!</v>
      </c>
      <c r="Z49" s="79" t="e">
        <f>SUMIFS(#REF!,#REF!,$D49,#REF!,$M49)</f>
        <v>#REF!</v>
      </c>
      <c r="AA49" s="79" t="e">
        <f>SUMIFS(#REF!,#REF!,$D49,#REF!,$M49)</f>
        <v>#REF!</v>
      </c>
      <c r="AB49" s="79" t="e">
        <f>SUMIFS(#REF!,#REF!,$D49,#REF!,$M49)</f>
        <v>#REF!</v>
      </c>
      <c r="AC49" s="79" t="e">
        <f>SUMIFS(#REF!,#REF!,$D49,#REF!,$M49)</f>
        <v>#REF!</v>
      </c>
      <c r="AD49" s="79" t="e">
        <f>SUMIFS(#REF!,#REF!,$D49,#REF!,$M49)</f>
        <v>#REF!</v>
      </c>
      <c r="AE49" s="79" t="e">
        <f>SUMIFS(#REF!,#REF!,$D49,#REF!,$M49)</f>
        <v>#REF!</v>
      </c>
      <c r="AF49" s="52" t="e">
        <f t="shared" si="10"/>
        <v>#REF!</v>
      </c>
      <c r="AG49" s="52" t="e">
        <f t="shared" si="11"/>
        <v>#REF!</v>
      </c>
      <c r="AH49" s="79" t="e">
        <f>SUMIFS(#REF!,#REF!,$D49,#REF!,$M49)</f>
        <v>#REF!</v>
      </c>
      <c r="AK49" t="e">
        <f t="shared" si="12"/>
        <v>#REF!</v>
      </c>
      <c r="AL49" s="8" t="e">
        <f t="shared" si="13"/>
        <v>#REF!</v>
      </c>
      <c r="AM49" s="8" t="e">
        <f t="shared" si="13"/>
        <v>#REF!</v>
      </c>
      <c r="AN49" s="8" t="e">
        <f t="shared" si="13"/>
        <v>#REF!</v>
      </c>
      <c r="AO49" s="8" t="e">
        <f t="shared" si="13"/>
        <v>#REF!</v>
      </c>
      <c r="AP49" s="8" t="e">
        <f t="shared" si="13"/>
        <v>#REF!</v>
      </c>
      <c r="AQ49" s="8" t="e">
        <f t="shared" si="13"/>
        <v>#REF!</v>
      </c>
      <c r="AR49" s="8" t="e">
        <f t="shared" si="13"/>
        <v>#REF!</v>
      </c>
      <c r="AS49" s="8" t="e">
        <f t="shared" si="13"/>
        <v>#REF!</v>
      </c>
      <c r="AT49" s="8" t="e">
        <f t="shared" si="13"/>
        <v>#REF!</v>
      </c>
      <c r="AU49" s="8" t="e">
        <f t="shared" si="13"/>
        <v>#REF!</v>
      </c>
      <c r="AV49" s="8" t="e">
        <f t="shared" si="13"/>
        <v>#REF!</v>
      </c>
      <c r="AW49" s="8" t="e">
        <f t="shared" si="13"/>
        <v>#REF!</v>
      </c>
      <c r="AX49" t="e">
        <f t="shared" si="6"/>
        <v>#REF!</v>
      </c>
      <c r="AY49" s="8" t="e">
        <f t="shared" si="14"/>
        <v>#REF!</v>
      </c>
      <c r="AZ49" s="53" t="e">
        <f t="shared" si="15"/>
        <v>#REF!</v>
      </c>
      <c r="BA49" s="80" t="e">
        <f t="shared" si="16"/>
        <v>#REF!</v>
      </c>
      <c r="BD49" s="183" t="str">
        <f>VLOOKUP(D49,Schools!A:Q,17,0)</f>
        <v>A</v>
      </c>
      <c r="BE49" s="52" t="e">
        <f t="shared" si="17"/>
        <v>#REF!</v>
      </c>
      <c r="BF49" s="52" t="e">
        <f t="shared" si="18"/>
        <v>#REF!</v>
      </c>
      <c r="BG49" s="52" t="e">
        <f t="shared" si="19"/>
        <v>#REF!</v>
      </c>
      <c r="BH49" s="52" t="e">
        <f t="shared" si="20"/>
        <v>#REF!</v>
      </c>
      <c r="BI49" s="53" t="e">
        <f t="shared" si="21"/>
        <v>#REF!</v>
      </c>
      <c r="BJ49" s="52" t="e">
        <f t="shared" si="22"/>
        <v>#REF!</v>
      </c>
      <c r="BK49" s="8" t="e">
        <f t="shared" si="23"/>
        <v>#REF!</v>
      </c>
      <c r="BL49" s="52" t="e">
        <f t="shared" si="24"/>
        <v>#REF!</v>
      </c>
      <c r="BM49" s="1" t="e">
        <f t="shared" si="25"/>
        <v>#REF!</v>
      </c>
      <c r="BN49" s="52" t="e">
        <f t="shared" si="26"/>
        <v>#REF!</v>
      </c>
      <c r="BO49" s="1" t="e">
        <f t="shared" si="27"/>
        <v>#REF!</v>
      </c>
      <c r="BP49" s="53" t="e">
        <f t="shared" si="28"/>
        <v>#REF!</v>
      </c>
      <c r="BQ49" s="53" t="e">
        <f t="shared" si="29"/>
        <v>#REF!</v>
      </c>
      <c r="BR49" t="e">
        <f t="shared" si="30"/>
        <v>#REF!</v>
      </c>
    </row>
    <row r="50" spans="1:70" x14ac:dyDescent="0.25">
      <c r="A50" t="str">
        <f t="shared" si="7"/>
        <v>High Needs topups</v>
      </c>
      <c r="B50" s="75" t="s">
        <v>3620</v>
      </c>
      <c r="C50" s="76">
        <v>44026</v>
      </c>
      <c r="D50" s="75">
        <f>Schools!A39</f>
        <v>3022073</v>
      </c>
      <c r="E50" t="str">
        <f>VLOOKUP(D50,Schools!A:B,2,0)</f>
        <v>Danegrove JMI School</v>
      </c>
      <c r="F50" t="str">
        <f>VLOOKUP(D50,Schools!$A:$Z,3,0)</f>
        <v>M</v>
      </c>
      <c r="G50" s="77" t="e">
        <f>SUMIFS(#REF!,#REF!,D50,#REF!, SEN!M50)</f>
        <v>#REF!</v>
      </c>
      <c r="H50" s="75" t="s">
        <v>3621</v>
      </c>
      <c r="I50" s="75" t="s">
        <v>4063</v>
      </c>
      <c r="J50" t="str">
        <f t="shared" si="8"/>
        <v>various/543965</v>
      </c>
      <c r="K50">
        <f>VLOOKUP(D50,Schools!$A:$Z,9,0)</f>
        <v>400105</v>
      </c>
      <c r="L50" s="75" t="s">
        <v>400</v>
      </c>
      <c r="M50" s="75" t="s">
        <v>399</v>
      </c>
      <c r="N50" s="75" t="s">
        <v>3819</v>
      </c>
      <c r="O50" s="78" t="str">
        <f>VLOOKUP(D50,Schools!A:D,4,0)</f>
        <v>Primary</v>
      </c>
      <c r="P50" s="75" t="s">
        <v>4064</v>
      </c>
      <c r="Q50" s="78">
        <f t="shared" si="9"/>
        <v>543965</v>
      </c>
      <c r="R50" s="79" t="e">
        <f>SUMIFS(#REF!,#REF!,$D50,#REF!,$M50)</f>
        <v>#REF!</v>
      </c>
      <c r="S50" s="79" t="e">
        <f>SUMIFS(#REF!,#REF!,$D50,#REF!,$M50)</f>
        <v>#REF!</v>
      </c>
      <c r="T50" s="79" t="e">
        <f>SUMIFS(#REF!,#REF!,$D50,#REF!,$M50)</f>
        <v>#REF!</v>
      </c>
      <c r="U50" s="79" t="e">
        <f>SUMIFS(#REF!,#REF!,$D50,#REF!,$M50)</f>
        <v>#REF!</v>
      </c>
      <c r="V50" s="79" t="e">
        <f>SUMIFS(#REF!,#REF!,$D50,#REF!,$M50)</f>
        <v>#REF!</v>
      </c>
      <c r="W50" s="79" t="e">
        <f>SUMIFS(#REF!,#REF!,$D50,#REF!,$M50)</f>
        <v>#REF!</v>
      </c>
      <c r="X50" s="79" t="e">
        <f>SUMIFS(#REF!,#REF!,$D50,#REF!,$M50)</f>
        <v>#REF!</v>
      </c>
      <c r="Y50" s="79" t="e">
        <f>SUMIFS(#REF!,#REF!,$D50,#REF!,$M50)</f>
        <v>#REF!</v>
      </c>
      <c r="Z50" s="79" t="e">
        <f>SUMIFS(#REF!,#REF!,$D50,#REF!,$M50)</f>
        <v>#REF!</v>
      </c>
      <c r="AA50" s="79" t="e">
        <f>SUMIFS(#REF!,#REF!,$D50,#REF!,$M50)</f>
        <v>#REF!</v>
      </c>
      <c r="AB50" s="79" t="e">
        <f>SUMIFS(#REF!,#REF!,$D50,#REF!,$M50)</f>
        <v>#REF!</v>
      </c>
      <c r="AC50" s="79" t="e">
        <f>SUMIFS(#REF!,#REF!,$D50,#REF!,$M50)</f>
        <v>#REF!</v>
      </c>
      <c r="AD50" s="79" t="e">
        <f>SUMIFS(#REF!,#REF!,$D50,#REF!,$M50)</f>
        <v>#REF!</v>
      </c>
      <c r="AE50" s="79" t="e">
        <f>SUMIFS(#REF!,#REF!,$D50,#REF!,$M50)</f>
        <v>#REF!</v>
      </c>
      <c r="AF50" s="52" t="e">
        <f t="shared" si="10"/>
        <v>#REF!</v>
      </c>
      <c r="AG50" s="52" t="e">
        <f t="shared" si="11"/>
        <v>#REF!</v>
      </c>
      <c r="AH50" s="79" t="e">
        <f>SUMIFS(#REF!,#REF!,$D50,#REF!,$M50)</f>
        <v>#REF!</v>
      </c>
      <c r="AK50" t="e">
        <f t="shared" si="12"/>
        <v>#REF!</v>
      </c>
      <c r="AL50" s="8" t="e">
        <f t="shared" si="13"/>
        <v>#REF!</v>
      </c>
      <c r="AM50" s="8" t="e">
        <f t="shared" si="13"/>
        <v>#REF!</v>
      </c>
      <c r="AN50" s="8" t="e">
        <f t="shared" si="13"/>
        <v>#REF!</v>
      </c>
      <c r="AO50" s="8" t="e">
        <f t="shared" si="13"/>
        <v>#REF!</v>
      </c>
      <c r="AP50" s="8" t="e">
        <f t="shared" si="13"/>
        <v>#REF!</v>
      </c>
      <c r="AQ50" s="8" t="e">
        <f t="shared" si="13"/>
        <v>#REF!</v>
      </c>
      <c r="AR50" s="8" t="e">
        <f t="shared" si="13"/>
        <v>#REF!</v>
      </c>
      <c r="AS50" s="8" t="e">
        <f t="shared" si="13"/>
        <v>#REF!</v>
      </c>
      <c r="AT50" s="8" t="e">
        <f t="shared" si="13"/>
        <v>#REF!</v>
      </c>
      <c r="AU50" s="8" t="e">
        <f t="shared" si="13"/>
        <v>#REF!</v>
      </c>
      <c r="AV50" s="8" t="e">
        <f t="shared" si="13"/>
        <v>#REF!</v>
      </c>
      <c r="AW50" s="8" t="e">
        <f t="shared" si="13"/>
        <v>#REF!</v>
      </c>
      <c r="AX50" t="e">
        <f t="shared" si="6"/>
        <v>#REF!</v>
      </c>
      <c r="AY50" s="8" t="e">
        <f t="shared" si="14"/>
        <v>#REF!</v>
      </c>
      <c r="AZ50" s="53" t="e">
        <f t="shared" si="15"/>
        <v>#REF!</v>
      </c>
      <c r="BA50" s="80" t="e">
        <f t="shared" si="16"/>
        <v>#REF!</v>
      </c>
      <c r="BD50" s="183" t="str">
        <f>VLOOKUP(D50,Schools!A:Q,17,0)</f>
        <v>B</v>
      </c>
      <c r="BE50" s="52" t="e">
        <f t="shared" si="17"/>
        <v>#REF!</v>
      </c>
      <c r="BF50" s="52" t="e">
        <f t="shared" si="18"/>
        <v>#REF!</v>
      </c>
      <c r="BG50" s="52" t="e">
        <f t="shared" si="19"/>
        <v>#REF!</v>
      </c>
      <c r="BH50" s="52" t="e">
        <f t="shared" si="20"/>
        <v>#REF!</v>
      </c>
      <c r="BI50" s="53" t="e">
        <f t="shared" si="21"/>
        <v>#REF!</v>
      </c>
      <c r="BJ50" s="52" t="e">
        <f t="shared" si="22"/>
        <v>#REF!</v>
      </c>
      <c r="BK50" s="8" t="e">
        <f t="shared" si="23"/>
        <v>#REF!</v>
      </c>
      <c r="BL50" s="52" t="e">
        <f t="shared" si="24"/>
        <v>#REF!</v>
      </c>
      <c r="BM50" s="1" t="e">
        <f t="shared" si="25"/>
        <v>#REF!</v>
      </c>
      <c r="BN50" s="52" t="e">
        <f t="shared" si="26"/>
        <v>#REF!</v>
      </c>
      <c r="BO50" s="1" t="e">
        <f t="shared" si="27"/>
        <v>#REF!</v>
      </c>
      <c r="BP50" s="53" t="e">
        <f t="shared" si="28"/>
        <v>#REF!</v>
      </c>
      <c r="BQ50" s="53" t="e">
        <f t="shared" si="29"/>
        <v>#REF!</v>
      </c>
      <c r="BR50" t="e">
        <f t="shared" si="30"/>
        <v>#REF!</v>
      </c>
    </row>
    <row r="51" spans="1:70" x14ac:dyDescent="0.25">
      <c r="A51" t="str">
        <f t="shared" si="7"/>
        <v>High Needs topups</v>
      </c>
      <c r="B51" s="75" t="s">
        <v>3620</v>
      </c>
      <c r="C51" s="76">
        <v>44026</v>
      </c>
      <c r="D51" s="75">
        <f>Schools!A40</f>
        <v>3022019</v>
      </c>
      <c r="E51" t="str">
        <f>VLOOKUP(D51,Schools!A:B,2,0)</f>
        <v>Deansbrook Infant School</v>
      </c>
      <c r="F51" t="str">
        <f>VLOOKUP(D51,Schools!$A:$Z,3,0)</f>
        <v>M</v>
      </c>
      <c r="G51" s="77" t="e">
        <f>SUMIFS(#REF!,#REF!,D51,#REF!, SEN!M51)</f>
        <v>#REF!</v>
      </c>
      <c r="H51" s="75" t="s">
        <v>3621</v>
      </c>
      <c r="I51" s="75" t="s">
        <v>4063</v>
      </c>
      <c r="J51" t="str">
        <f t="shared" si="8"/>
        <v>various/543965</v>
      </c>
      <c r="K51">
        <f>VLOOKUP(D51,Schools!$A:$Z,9,0)</f>
        <v>400036</v>
      </c>
      <c r="L51" s="75" t="s">
        <v>400</v>
      </c>
      <c r="M51" s="75" t="s">
        <v>399</v>
      </c>
      <c r="N51" s="75" t="s">
        <v>3819</v>
      </c>
      <c r="O51" s="78" t="str">
        <f>VLOOKUP(D51,Schools!A:D,4,0)</f>
        <v>Primary</v>
      </c>
      <c r="P51" s="75" t="s">
        <v>4064</v>
      </c>
      <c r="Q51" s="78">
        <f t="shared" si="9"/>
        <v>543965</v>
      </c>
      <c r="R51" s="79" t="e">
        <f>SUMIFS(#REF!,#REF!,$D51,#REF!,$M51)</f>
        <v>#REF!</v>
      </c>
      <c r="S51" s="79" t="e">
        <f>SUMIFS(#REF!,#REF!,$D51,#REF!,$M51)</f>
        <v>#REF!</v>
      </c>
      <c r="T51" s="79" t="e">
        <f>SUMIFS(#REF!,#REF!,$D51,#REF!,$M51)</f>
        <v>#REF!</v>
      </c>
      <c r="U51" s="79" t="e">
        <f>SUMIFS(#REF!,#REF!,$D51,#REF!,$M51)</f>
        <v>#REF!</v>
      </c>
      <c r="V51" s="79" t="e">
        <f>SUMIFS(#REF!,#REF!,$D51,#REF!,$M51)</f>
        <v>#REF!</v>
      </c>
      <c r="W51" s="79" t="e">
        <f>SUMIFS(#REF!,#REF!,$D51,#REF!,$M51)</f>
        <v>#REF!</v>
      </c>
      <c r="X51" s="79" t="e">
        <f>SUMIFS(#REF!,#REF!,$D51,#REF!,$M51)</f>
        <v>#REF!</v>
      </c>
      <c r="Y51" s="79" t="e">
        <f>SUMIFS(#REF!,#REF!,$D51,#REF!,$M51)</f>
        <v>#REF!</v>
      </c>
      <c r="Z51" s="79" t="e">
        <f>SUMIFS(#REF!,#REF!,$D51,#REF!,$M51)</f>
        <v>#REF!</v>
      </c>
      <c r="AA51" s="79" t="e">
        <f>SUMIFS(#REF!,#REF!,$D51,#REF!,$M51)</f>
        <v>#REF!</v>
      </c>
      <c r="AB51" s="79" t="e">
        <f>SUMIFS(#REF!,#REF!,$D51,#REF!,$M51)</f>
        <v>#REF!</v>
      </c>
      <c r="AC51" s="79" t="e">
        <f>SUMIFS(#REF!,#REF!,$D51,#REF!,$M51)</f>
        <v>#REF!</v>
      </c>
      <c r="AD51" s="79" t="e">
        <f>SUMIFS(#REF!,#REF!,$D51,#REF!,$M51)</f>
        <v>#REF!</v>
      </c>
      <c r="AE51" s="79" t="e">
        <f>SUMIFS(#REF!,#REF!,$D51,#REF!,$M51)</f>
        <v>#REF!</v>
      </c>
      <c r="AF51" s="52" t="e">
        <f t="shared" si="10"/>
        <v>#REF!</v>
      </c>
      <c r="AG51" s="52" t="e">
        <f t="shared" si="11"/>
        <v>#REF!</v>
      </c>
      <c r="AH51" s="79" t="e">
        <f>SUMIFS(#REF!,#REF!,$D51,#REF!,$M51)</f>
        <v>#REF!</v>
      </c>
      <c r="AK51" t="e">
        <f t="shared" si="12"/>
        <v>#REF!</v>
      </c>
      <c r="AL51" s="8" t="e">
        <f t="shared" si="13"/>
        <v>#REF!</v>
      </c>
      <c r="AM51" s="8" t="e">
        <f t="shared" si="13"/>
        <v>#REF!</v>
      </c>
      <c r="AN51" s="8" t="e">
        <f t="shared" si="13"/>
        <v>#REF!</v>
      </c>
      <c r="AO51" s="8" t="e">
        <f t="shared" si="13"/>
        <v>#REF!</v>
      </c>
      <c r="AP51" s="8" t="e">
        <f t="shared" si="13"/>
        <v>#REF!</v>
      </c>
      <c r="AQ51" s="8" t="e">
        <f t="shared" si="13"/>
        <v>#REF!</v>
      </c>
      <c r="AR51" s="8" t="e">
        <f t="shared" si="13"/>
        <v>#REF!</v>
      </c>
      <c r="AS51" s="8" t="e">
        <f t="shared" si="13"/>
        <v>#REF!</v>
      </c>
      <c r="AT51" s="8" t="e">
        <f t="shared" si="13"/>
        <v>#REF!</v>
      </c>
      <c r="AU51" s="8" t="e">
        <f t="shared" si="13"/>
        <v>#REF!</v>
      </c>
      <c r="AV51" s="8" t="e">
        <f t="shared" si="13"/>
        <v>#REF!</v>
      </c>
      <c r="AW51" s="8" t="e">
        <f t="shared" si="13"/>
        <v>#REF!</v>
      </c>
      <c r="AX51" t="e">
        <f t="shared" si="6"/>
        <v>#REF!</v>
      </c>
      <c r="AY51" s="8" t="e">
        <f t="shared" si="14"/>
        <v>#REF!</v>
      </c>
      <c r="AZ51" s="53" t="e">
        <f t="shared" si="15"/>
        <v>#REF!</v>
      </c>
      <c r="BA51" s="80" t="e">
        <f t="shared" si="16"/>
        <v>#REF!</v>
      </c>
      <c r="BD51" s="183" t="str">
        <f>VLOOKUP(D51,Schools!A:Q,17,0)</f>
        <v>A</v>
      </c>
      <c r="BE51" s="52" t="e">
        <f t="shared" si="17"/>
        <v>#REF!</v>
      </c>
      <c r="BF51" s="52" t="e">
        <f t="shared" si="18"/>
        <v>#REF!</v>
      </c>
      <c r="BG51" s="52" t="e">
        <f t="shared" si="19"/>
        <v>#REF!</v>
      </c>
      <c r="BH51" s="52" t="e">
        <f t="shared" si="20"/>
        <v>#REF!</v>
      </c>
      <c r="BI51" s="53" t="e">
        <f t="shared" si="21"/>
        <v>#REF!</v>
      </c>
      <c r="BJ51" s="52" t="e">
        <f t="shared" si="22"/>
        <v>#REF!</v>
      </c>
      <c r="BK51" s="8" t="e">
        <f t="shared" si="23"/>
        <v>#REF!</v>
      </c>
      <c r="BL51" s="52" t="e">
        <f t="shared" si="24"/>
        <v>#REF!</v>
      </c>
      <c r="BM51" s="1" t="e">
        <f t="shared" si="25"/>
        <v>#REF!</v>
      </c>
      <c r="BN51" s="52" t="e">
        <f t="shared" si="26"/>
        <v>#REF!</v>
      </c>
      <c r="BO51" s="1" t="e">
        <f t="shared" si="27"/>
        <v>#REF!</v>
      </c>
      <c r="BP51" s="53" t="e">
        <f t="shared" si="28"/>
        <v>#REF!</v>
      </c>
      <c r="BQ51" s="53" t="e">
        <f t="shared" si="29"/>
        <v>#REF!</v>
      </c>
      <c r="BR51" t="e">
        <f t="shared" si="30"/>
        <v>#REF!</v>
      </c>
    </row>
    <row r="52" spans="1:70" x14ac:dyDescent="0.25">
      <c r="A52" t="str">
        <f t="shared" si="7"/>
        <v>High Needs topups</v>
      </c>
      <c r="B52" s="75" t="s">
        <v>3620</v>
      </c>
      <c r="C52" s="76">
        <v>44026</v>
      </c>
      <c r="D52" s="75">
        <f>Schools!A41</f>
        <v>3022018</v>
      </c>
      <c r="E52" t="str">
        <f>VLOOKUP(D52,Schools!A:B,2,0)</f>
        <v>Deansbrook Junior School</v>
      </c>
      <c r="F52" t="str">
        <f>VLOOKUP(D52,Schools!$A:$Z,3,0)</f>
        <v>A</v>
      </c>
      <c r="G52" s="77" t="e">
        <f>SUMIFS(#REF!,#REF!,D52,#REF!, SEN!M52)</f>
        <v>#REF!</v>
      </c>
      <c r="H52" s="75" t="s">
        <v>3621</v>
      </c>
      <c r="I52" s="75" t="s">
        <v>4063</v>
      </c>
      <c r="J52" t="str">
        <f t="shared" si="8"/>
        <v>various/516500</v>
      </c>
      <c r="K52">
        <f>VLOOKUP(D52,Schools!$A:$Z,9,0)</f>
        <v>151094</v>
      </c>
      <c r="L52" s="75" t="s">
        <v>400</v>
      </c>
      <c r="M52" s="75" t="s">
        <v>399</v>
      </c>
      <c r="N52" s="75" t="s">
        <v>3819</v>
      </c>
      <c r="O52" s="78" t="str">
        <f>VLOOKUP(D52,Schools!A:D,4,0)</f>
        <v>Primary</v>
      </c>
      <c r="P52" s="75" t="s">
        <v>4064</v>
      </c>
      <c r="Q52" s="78">
        <f t="shared" si="9"/>
        <v>516500</v>
      </c>
      <c r="R52" s="79" t="e">
        <f>SUMIFS(#REF!,#REF!,$D52,#REF!,$M52)</f>
        <v>#REF!</v>
      </c>
      <c r="S52" s="79" t="e">
        <f>SUMIFS(#REF!,#REF!,$D52,#REF!,$M52)</f>
        <v>#REF!</v>
      </c>
      <c r="T52" s="79" t="e">
        <f>SUMIFS(#REF!,#REF!,$D52,#REF!,$M52)</f>
        <v>#REF!</v>
      </c>
      <c r="U52" s="79" t="e">
        <f>SUMIFS(#REF!,#REF!,$D52,#REF!,$M52)</f>
        <v>#REF!</v>
      </c>
      <c r="V52" s="79" t="e">
        <f>SUMIFS(#REF!,#REF!,$D52,#REF!,$M52)</f>
        <v>#REF!</v>
      </c>
      <c r="W52" s="79" t="e">
        <f>SUMIFS(#REF!,#REF!,$D52,#REF!,$M52)</f>
        <v>#REF!</v>
      </c>
      <c r="X52" s="79" t="e">
        <f>SUMIFS(#REF!,#REF!,$D52,#REF!,$M52)</f>
        <v>#REF!</v>
      </c>
      <c r="Y52" s="79" t="e">
        <f>SUMIFS(#REF!,#REF!,$D52,#REF!,$M52)</f>
        <v>#REF!</v>
      </c>
      <c r="Z52" s="79" t="e">
        <f>SUMIFS(#REF!,#REF!,$D52,#REF!,$M52)</f>
        <v>#REF!</v>
      </c>
      <c r="AA52" s="79" t="e">
        <f>SUMIFS(#REF!,#REF!,$D52,#REF!,$M52)</f>
        <v>#REF!</v>
      </c>
      <c r="AB52" s="79" t="e">
        <f>SUMIFS(#REF!,#REF!,$D52,#REF!,$M52)</f>
        <v>#REF!</v>
      </c>
      <c r="AC52" s="79" t="e">
        <f>SUMIFS(#REF!,#REF!,$D52,#REF!,$M52)</f>
        <v>#REF!</v>
      </c>
      <c r="AD52" s="79" t="e">
        <f>SUMIFS(#REF!,#REF!,$D52,#REF!,$M52)</f>
        <v>#REF!</v>
      </c>
      <c r="AE52" s="79" t="e">
        <f>SUMIFS(#REF!,#REF!,$D52,#REF!,$M52)</f>
        <v>#REF!</v>
      </c>
      <c r="AF52" s="52" t="e">
        <f t="shared" si="10"/>
        <v>#REF!</v>
      </c>
      <c r="AG52" s="52" t="e">
        <f t="shared" si="11"/>
        <v>#REF!</v>
      </c>
      <c r="AH52" s="79" t="e">
        <f>SUMIFS(#REF!,#REF!,$D52,#REF!,$M52)</f>
        <v>#REF!</v>
      </c>
      <c r="AK52" t="e">
        <f t="shared" si="12"/>
        <v>#REF!</v>
      </c>
      <c r="AL52" s="8" t="e">
        <f t="shared" si="13"/>
        <v>#REF!</v>
      </c>
      <c r="AM52" s="8" t="e">
        <f t="shared" si="13"/>
        <v>#REF!</v>
      </c>
      <c r="AN52" s="8" t="e">
        <f t="shared" si="13"/>
        <v>#REF!</v>
      </c>
      <c r="AO52" s="8" t="e">
        <f t="shared" si="13"/>
        <v>#REF!</v>
      </c>
      <c r="AP52" s="8" t="e">
        <f t="shared" si="13"/>
        <v>#REF!</v>
      </c>
      <c r="AQ52" s="8" t="e">
        <f t="shared" si="13"/>
        <v>#REF!</v>
      </c>
      <c r="AR52" s="8" t="e">
        <f t="shared" si="13"/>
        <v>#REF!</v>
      </c>
      <c r="AS52" s="8" t="e">
        <f t="shared" si="13"/>
        <v>#REF!</v>
      </c>
      <c r="AT52" s="8" t="e">
        <f t="shared" si="13"/>
        <v>#REF!</v>
      </c>
      <c r="AU52" s="8" t="e">
        <f t="shared" si="13"/>
        <v>#REF!</v>
      </c>
      <c r="AV52" s="8" t="e">
        <f t="shared" si="13"/>
        <v>#REF!</v>
      </c>
      <c r="AW52" s="8" t="e">
        <f t="shared" si="13"/>
        <v>#REF!</v>
      </c>
      <c r="AX52" t="e">
        <f t="shared" si="6"/>
        <v>#REF!</v>
      </c>
      <c r="AY52" s="8" t="e">
        <f t="shared" si="14"/>
        <v>#REF!</v>
      </c>
      <c r="AZ52" s="53" t="e">
        <f t="shared" si="15"/>
        <v>#REF!</v>
      </c>
      <c r="BA52" s="80" t="e">
        <f t="shared" si="16"/>
        <v>#REF!</v>
      </c>
      <c r="BD52" s="183" t="str">
        <f>VLOOKUP(D52,Schools!A:Q,17,0)</f>
        <v>Academy</v>
      </c>
      <c r="BE52" s="52" t="e">
        <f t="shared" si="17"/>
        <v>#REF!</v>
      </c>
      <c r="BF52" s="52" t="e">
        <f t="shared" si="18"/>
        <v>#REF!</v>
      </c>
      <c r="BG52" s="52" t="e">
        <f t="shared" si="19"/>
        <v>#REF!</v>
      </c>
      <c r="BH52" s="52" t="e">
        <f t="shared" si="20"/>
        <v>#REF!</v>
      </c>
      <c r="BI52" s="53" t="e">
        <f t="shared" si="21"/>
        <v>#REF!</v>
      </c>
      <c r="BJ52" s="52" t="e">
        <f t="shared" si="22"/>
        <v>#REF!</v>
      </c>
      <c r="BK52" s="8" t="e">
        <f t="shared" si="23"/>
        <v>#REF!</v>
      </c>
      <c r="BL52" s="52" t="e">
        <f t="shared" si="24"/>
        <v>#REF!</v>
      </c>
      <c r="BM52" s="1" t="e">
        <f t="shared" si="25"/>
        <v>#REF!</v>
      </c>
      <c r="BN52" s="52" t="e">
        <f t="shared" si="26"/>
        <v>#REF!</v>
      </c>
      <c r="BO52" s="1" t="e">
        <f t="shared" si="27"/>
        <v>#REF!</v>
      </c>
      <c r="BP52" s="53" t="e">
        <f t="shared" si="28"/>
        <v>#REF!</v>
      </c>
      <c r="BQ52" s="53" t="e">
        <f t="shared" si="29"/>
        <v>#REF!</v>
      </c>
      <c r="BR52" t="e">
        <f t="shared" si="30"/>
        <v>#REF!</v>
      </c>
    </row>
    <row r="53" spans="1:70" x14ac:dyDescent="0.25">
      <c r="A53" t="str">
        <f t="shared" si="7"/>
        <v>High Needs topups</v>
      </c>
      <c r="B53" s="75" t="s">
        <v>3620</v>
      </c>
      <c r="C53" s="76">
        <v>44026</v>
      </c>
      <c r="D53" s="75">
        <f>Schools!A42</f>
        <v>3022021</v>
      </c>
      <c r="E53" t="str">
        <f>VLOOKUP(D53,Schools!A:B,2,0)</f>
        <v>Dollis Primary School</v>
      </c>
      <c r="F53" t="str">
        <f>VLOOKUP(D53,Schools!$A:$Z,3,0)</f>
        <v>M</v>
      </c>
      <c r="G53" s="77" t="e">
        <f>SUMIFS(#REF!,#REF!,D53,#REF!, SEN!M53)</f>
        <v>#REF!</v>
      </c>
      <c r="H53" s="75" t="s">
        <v>3621</v>
      </c>
      <c r="I53" s="75" t="s">
        <v>4063</v>
      </c>
      <c r="J53" t="str">
        <f t="shared" si="8"/>
        <v>various/543965</v>
      </c>
      <c r="K53">
        <f>VLOOKUP(D53,Schools!$A:$Z,9,0)</f>
        <v>400042</v>
      </c>
      <c r="L53" s="75" t="s">
        <v>400</v>
      </c>
      <c r="M53" s="75" t="s">
        <v>399</v>
      </c>
      <c r="N53" s="75" t="s">
        <v>3819</v>
      </c>
      <c r="O53" s="78" t="str">
        <f>VLOOKUP(D53,Schools!A:D,4,0)</f>
        <v>Primary</v>
      </c>
      <c r="P53" s="75" t="s">
        <v>4064</v>
      </c>
      <c r="Q53" s="78">
        <f t="shared" si="9"/>
        <v>543965</v>
      </c>
      <c r="R53" s="79" t="e">
        <f>SUMIFS(#REF!,#REF!,$D53,#REF!,$M53)</f>
        <v>#REF!</v>
      </c>
      <c r="S53" s="79" t="e">
        <f>SUMIFS(#REF!,#REF!,$D53,#REF!,$M53)</f>
        <v>#REF!</v>
      </c>
      <c r="T53" s="79" t="e">
        <f>SUMIFS(#REF!,#REF!,$D53,#REF!,$M53)</f>
        <v>#REF!</v>
      </c>
      <c r="U53" s="79" t="e">
        <f>SUMIFS(#REF!,#REF!,$D53,#REF!,$M53)</f>
        <v>#REF!</v>
      </c>
      <c r="V53" s="79" t="e">
        <f>SUMIFS(#REF!,#REF!,$D53,#REF!,$M53)</f>
        <v>#REF!</v>
      </c>
      <c r="W53" s="79" t="e">
        <f>SUMIFS(#REF!,#REF!,$D53,#REF!,$M53)</f>
        <v>#REF!</v>
      </c>
      <c r="X53" s="79" t="e">
        <f>SUMIFS(#REF!,#REF!,$D53,#REF!,$M53)</f>
        <v>#REF!</v>
      </c>
      <c r="Y53" s="79" t="e">
        <f>SUMIFS(#REF!,#REF!,$D53,#REF!,$M53)</f>
        <v>#REF!</v>
      </c>
      <c r="Z53" s="79" t="e">
        <f>SUMIFS(#REF!,#REF!,$D53,#REF!,$M53)</f>
        <v>#REF!</v>
      </c>
      <c r="AA53" s="79" t="e">
        <f>SUMIFS(#REF!,#REF!,$D53,#REF!,$M53)</f>
        <v>#REF!</v>
      </c>
      <c r="AB53" s="79" t="e">
        <f>SUMIFS(#REF!,#REF!,$D53,#REF!,$M53)</f>
        <v>#REF!</v>
      </c>
      <c r="AC53" s="79" t="e">
        <f>SUMIFS(#REF!,#REF!,$D53,#REF!,$M53)</f>
        <v>#REF!</v>
      </c>
      <c r="AD53" s="79" t="e">
        <f>SUMIFS(#REF!,#REF!,$D53,#REF!,$M53)</f>
        <v>#REF!</v>
      </c>
      <c r="AE53" s="79" t="e">
        <f>SUMIFS(#REF!,#REF!,$D53,#REF!,$M53)</f>
        <v>#REF!</v>
      </c>
      <c r="AF53" s="52" t="e">
        <f t="shared" si="10"/>
        <v>#REF!</v>
      </c>
      <c r="AG53" s="52" t="e">
        <f t="shared" si="11"/>
        <v>#REF!</v>
      </c>
      <c r="AH53" s="79" t="e">
        <f>SUMIFS(#REF!,#REF!,$D53,#REF!,$M53)</f>
        <v>#REF!</v>
      </c>
      <c r="AK53" t="e">
        <f t="shared" si="12"/>
        <v>#REF!</v>
      </c>
      <c r="AL53" s="8" t="e">
        <f t="shared" ref="AL53:AW74" si="31">ROUND($G53*AL$18,2)*$AK53</f>
        <v>#REF!</v>
      </c>
      <c r="AM53" s="8" t="e">
        <f t="shared" si="31"/>
        <v>#REF!</v>
      </c>
      <c r="AN53" s="8" t="e">
        <f t="shared" si="31"/>
        <v>#REF!</v>
      </c>
      <c r="AO53" s="8" t="e">
        <f t="shared" si="31"/>
        <v>#REF!</v>
      </c>
      <c r="AP53" s="8" t="e">
        <f t="shared" si="31"/>
        <v>#REF!</v>
      </c>
      <c r="AQ53" s="8" t="e">
        <f t="shared" si="31"/>
        <v>#REF!</v>
      </c>
      <c r="AR53" s="8" t="e">
        <f t="shared" si="31"/>
        <v>#REF!</v>
      </c>
      <c r="AS53" s="8" t="e">
        <f t="shared" si="31"/>
        <v>#REF!</v>
      </c>
      <c r="AT53" s="8" t="e">
        <f t="shared" si="31"/>
        <v>#REF!</v>
      </c>
      <c r="AU53" s="8" t="e">
        <f t="shared" si="31"/>
        <v>#REF!</v>
      </c>
      <c r="AV53" s="8" t="e">
        <f t="shared" si="31"/>
        <v>#REF!</v>
      </c>
      <c r="AW53" s="8" t="e">
        <f t="shared" si="31"/>
        <v>#REF!</v>
      </c>
      <c r="AX53" t="e">
        <f t="shared" si="6"/>
        <v>#REF!</v>
      </c>
      <c r="AY53" s="8" t="e">
        <f t="shared" si="14"/>
        <v>#REF!</v>
      </c>
      <c r="AZ53" s="53" t="e">
        <f t="shared" si="15"/>
        <v>#REF!</v>
      </c>
      <c r="BA53" s="80" t="e">
        <f t="shared" si="16"/>
        <v>#REF!</v>
      </c>
      <c r="BD53" s="183" t="str">
        <f>VLOOKUP(D53,Schools!A:Q,17,0)</f>
        <v>D</v>
      </c>
      <c r="BE53" s="52" t="e">
        <f t="shared" si="17"/>
        <v>#REF!</v>
      </c>
      <c r="BF53" s="52" t="e">
        <f t="shared" si="18"/>
        <v>#REF!</v>
      </c>
      <c r="BG53" s="52" t="e">
        <f t="shared" si="19"/>
        <v>#REF!</v>
      </c>
      <c r="BH53" s="52" t="e">
        <f t="shared" si="20"/>
        <v>#REF!</v>
      </c>
      <c r="BI53" s="53" t="e">
        <f t="shared" si="21"/>
        <v>#REF!</v>
      </c>
      <c r="BJ53" s="52" t="e">
        <f t="shared" si="22"/>
        <v>#REF!</v>
      </c>
      <c r="BK53" s="8" t="e">
        <f t="shared" si="23"/>
        <v>#REF!</v>
      </c>
      <c r="BL53" s="52" t="e">
        <f t="shared" si="24"/>
        <v>#REF!</v>
      </c>
      <c r="BM53" s="1" t="e">
        <f t="shared" si="25"/>
        <v>#REF!</v>
      </c>
      <c r="BN53" s="52" t="e">
        <f t="shared" si="26"/>
        <v>#REF!</v>
      </c>
      <c r="BO53" s="1" t="e">
        <f t="shared" si="27"/>
        <v>#REF!</v>
      </c>
      <c r="BP53" s="53" t="e">
        <f t="shared" si="28"/>
        <v>#REF!</v>
      </c>
      <c r="BQ53" s="53" t="e">
        <f t="shared" si="29"/>
        <v>#REF!</v>
      </c>
      <c r="BR53" t="e">
        <f t="shared" si="30"/>
        <v>#REF!</v>
      </c>
    </row>
    <row r="54" spans="1:70" x14ac:dyDescent="0.25">
      <c r="A54" t="str">
        <f t="shared" si="7"/>
        <v>High Needs topups</v>
      </c>
      <c r="B54" s="75" t="s">
        <v>3620</v>
      </c>
      <c r="C54" s="76">
        <v>44026</v>
      </c>
      <c r="D54" s="75">
        <f>Schools!A43</f>
        <v>3022023</v>
      </c>
      <c r="E54" t="str">
        <f>VLOOKUP(D54,Schools!A:B,2,0)</f>
        <v>Edgware Primary School</v>
      </c>
      <c r="F54" t="str">
        <f>VLOOKUP(D54,Schools!$A:$Z,3,0)</f>
        <v>M</v>
      </c>
      <c r="G54" s="77" t="e">
        <f>SUMIFS(#REF!,#REF!,D54,#REF!, SEN!M54)</f>
        <v>#REF!</v>
      </c>
      <c r="H54" s="75" t="s">
        <v>3621</v>
      </c>
      <c r="I54" s="75" t="s">
        <v>4063</v>
      </c>
      <c r="J54" t="str">
        <f t="shared" si="8"/>
        <v>various/543965</v>
      </c>
      <c r="K54">
        <f>VLOOKUP(D54,Schools!$A:$Z,9,0)</f>
        <v>400159</v>
      </c>
      <c r="L54" s="75" t="s">
        <v>400</v>
      </c>
      <c r="M54" s="75" t="s">
        <v>399</v>
      </c>
      <c r="N54" s="75" t="s">
        <v>3819</v>
      </c>
      <c r="O54" s="78" t="str">
        <f>VLOOKUP(D54,Schools!A:D,4,0)</f>
        <v>Primary</v>
      </c>
      <c r="P54" s="75" t="s">
        <v>4064</v>
      </c>
      <c r="Q54" s="78">
        <f t="shared" si="9"/>
        <v>543965</v>
      </c>
      <c r="R54" s="79" t="e">
        <f>SUMIFS(#REF!,#REF!,$D54,#REF!,$M54)</f>
        <v>#REF!</v>
      </c>
      <c r="S54" s="79" t="e">
        <f>SUMIFS(#REF!,#REF!,$D54,#REF!,$M54)</f>
        <v>#REF!</v>
      </c>
      <c r="T54" s="79" t="e">
        <f>SUMIFS(#REF!,#REF!,$D54,#REF!,$M54)</f>
        <v>#REF!</v>
      </c>
      <c r="U54" s="79" t="e">
        <f>SUMIFS(#REF!,#REF!,$D54,#REF!,$M54)</f>
        <v>#REF!</v>
      </c>
      <c r="V54" s="79" t="e">
        <f>SUMIFS(#REF!,#REF!,$D54,#REF!,$M54)</f>
        <v>#REF!</v>
      </c>
      <c r="W54" s="79" t="e">
        <f>SUMIFS(#REF!,#REF!,$D54,#REF!,$M54)</f>
        <v>#REF!</v>
      </c>
      <c r="X54" s="79" t="e">
        <f>SUMIFS(#REF!,#REF!,$D54,#REF!,$M54)</f>
        <v>#REF!</v>
      </c>
      <c r="Y54" s="79" t="e">
        <f>SUMIFS(#REF!,#REF!,$D54,#REF!,$M54)</f>
        <v>#REF!</v>
      </c>
      <c r="Z54" s="79" t="e">
        <f>SUMIFS(#REF!,#REF!,$D54,#REF!,$M54)</f>
        <v>#REF!</v>
      </c>
      <c r="AA54" s="79" t="e">
        <f>SUMIFS(#REF!,#REF!,$D54,#REF!,$M54)</f>
        <v>#REF!</v>
      </c>
      <c r="AB54" s="79" t="e">
        <f>SUMIFS(#REF!,#REF!,$D54,#REF!,$M54)</f>
        <v>#REF!</v>
      </c>
      <c r="AC54" s="79" t="e">
        <f>SUMIFS(#REF!,#REF!,$D54,#REF!,$M54)</f>
        <v>#REF!</v>
      </c>
      <c r="AD54" s="79" t="e">
        <f>SUMIFS(#REF!,#REF!,$D54,#REF!,$M54)</f>
        <v>#REF!</v>
      </c>
      <c r="AE54" s="79" t="e">
        <f>SUMIFS(#REF!,#REF!,$D54,#REF!,$M54)</f>
        <v>#REF!</v>
      </c>
      <c r="AF54" s="52" t="e">
        <f t="shared" si="10"/>
        <v>#REF!</v>
      </c>
      <c r="AG54" s="52" t="e">
        <f t="shared" si="11"/>
        <v>#REF!</v>
      </c>
      <c r="AH54" s="79" t="e">
        <f>SUMIFS(#REF!,#REF!,$D54,#REF!,$M54)</f>
        <v>#REF!</v>
      </c>
      <c r="AK54" t="e">
        <f t="shared" si="12"/>
        <v>#REF!</v>
      </c>
      <c r="AL54" s="8" t="e">
        <f t="shared" si="31"/>
        <v>#REF!</v>
      </c>
      <c r="AM54" s="8" t="e">
        <f t="shared" si="31"/>
        <v>#REF!</v>
      </c>
      <c r="AN54" s="8" t="e">
        <f t="shared" si="31"/>
        <v>#REF!</v>
      </c>
      <c r="AO54" s="8" t="e">
        <f t="shared" si="31"/>
        <v>#REF!</v>
      </c>
      <c r="AP54" s="8" t="e">
        <f t="shared" si="31"/>
        <v>#REF!</v>
      </c>
      <c r="AQ54" s="8" t="e">
        <f t="shared" si="31"/>
        <v>#REF!</v>
      </c>
      <c r="AR54" s="8" t="e">
        <f t="shared" si="31"/>
        <v>#REF!</v>
      </c>
      <c r="AS54" s="8" t="e">
        <f t="shared" si="31"/>
        <v>#REF!</v>
      </c>
      <c r="AT54" s="8" t="e">
        <f t="shared" si="31"/>
        <v>#REF!</v>
      </c>
      <c r="AU54" s="8" t="e">
        <f t="shared" si="31"/>
        <v>#REF!</v>
      </c>
      <c r="AV54" s="8" t="e">
        <f t="shared" si="31"/>
        <v>#REF!</v>
      </c>
      <c r="AW54" s="8" t="e">
        <f t="shared" si="31"/>
        <v>#REF!</v>
      </c>
      <c r="AX54" t="e">
        <f t="shared" si="6"/>
        <v>#REF!</v>
      </c>
      <c r="AY54" s="8" t="e">
        <f t="shared" si="14"/>
        <v>#REF!</v>
      </c>
      <c r="AZ54" s="53" t="e">
        <f t="shared" si="15"/>
        <v>#REF!</v>
      </c>
      <c r="BA54" s="80" t="e">
        <f t="shared" si="16"/>
        <v>#REF!</v>
      </c>
      <c r="BD54" s="183" t="str">
        <f>VLOOKUP(D54,Schools!A:Q,17,0)</f>
        <v>B</v>
      </c>
      <c r="BE54" s="52" t="e">
        <f t="shared" si="17"/>
        <v>#REF!</v>
      </c>
      <c r="BF54" s="52" t="e">
        <f t="shared" si="18"/>
        <v>#REF!</v>
      </c>
      <c r="BG54" s="52" t="e">
        <f t="shared" si="19"/>
        <v>#REF!</v>
      </c>
      <c r="BH54" s="52" t="e">
        <f t="shared" si="20"/>
        <v>#REF!</v>
      </c>
      <c r="BI54" s="53" t="e">
        <f t="shared" si="21"/>
        <v>#REF!</v>
      </c>
      <c r="BJ54" s="52" t="e">
        <f t="shared" si="22"/>
        <v>#REF!</v>
      </c>
      <c r="BK54" s="8" t="e">
        <f t="shared" si="23"/>
        <v>#REF!</v>
      </c>
      <c r="BL54" s="52" t="e">
        <f t="shared" si="24"/>
        <v>#REF!</v>
      </c>
      <c r="BM54" s="1" t="e">
        <f t="shared" si="25"/>
        <v>#REF!</v>
      </c>
      <c r="BN54" s="52" t="e">
        <f t="shared" si="26"/>
        <v>#REF!</v>
      </c>
      <c r="BO54" s="1" t="e">
        <f t="shared" si="27"/>
        <v>#REF!</v>
      </c>
      <c r="BP54" s="53" t="e">
        <f t="shared" si="28"/>
        <v>#REF!</v>
      </c>
      <c r="BQ54" s="53" t="e">
        <f t="shared" si="29"/>
        <v>#REF!</v>
      </c>
      <c r="BR54" t="e">
        <f t="shared" si="30"/>
        <v>#REF!</v>
      </c>
    </row>
    <row r="55" spans="1:70" x14ac:dyDescent="0.25">
      <c r="A55" t="str">
        <f t="shared" si="7"/>
        <v>High Needs topups</v>
      </c>
      <c r="B55" s="75" t="s">
        <v>3620</v>
      </c>
      <c r="C55" s="76">
        <v>44026</v>
      </c>
      <c r="D55" s="75">
        <f>Schools!A44</f>
        <v>3022001</v>
      </c>
      <c r="E55" t="str">
        <f>VLOOKUP(D55,Schools!A:B,2,0)</f>
        <v>Etz Chaim Jewish Primary School</v>
      </c>
      <c r="F55" t="str">
        <f>VLOOKUP(D55,Schools!$A:$Z,3,0)</f>
        <v>A</v>
      </c>
      <c r="G55" s="77" t="e">
        <f>SUMIFS(#REF!,#REF!,D55,#REF!, SEN!M55)</f>
        <v>#REF!</v>
      </c>
      <c r="H55" s="75" t="s">
        <v>3621</v>
      </c>
      <c r="I55" s="75" t="s">
        <v>4063</v>
      </c>
      <c r="J55" t="str">
        <f t="shared" si="8"/>
        <v>various/516500</v>
      </c>
      <c r="K55">
        <f>VLOOKUP(D55,Schools!$A:$Z,9,0)</f>
        <v>143691</v>
      </c>
      <c r="L55" s="75" t="s">
        <v>400</v>
      </c>
      <c r="M55" s="75" t="s">
        <v>399</v>
      </c>
      <c r="N55" s="75" t="s">
        <v>3819</v>
      </c>
      <c r="O55" s="78" t="str">
        <f>VLOOKUP(D55,Schools!A:D,4,0)</f>
        <v>Primary</v>
      </c>
      <c r="P55" s="75" t="s">
        <v>4064</v>
      </c>
      <c r="Q55" s="78">
        <f t="shared" si="9"/>
        <v>516500</v>
      </c>
      <c r="R55" s="79" t="e">
        <f>SUMIFS(#REF!,#REF!,$D55,#REF!,$M55)</f>
        <v>#REF!</v>
      </c>
      <c r="S55" s="79" t="e">
        <f>SUMIFS(#REF!,#REF!,$D55,#REF!,$M55)</f>
        <v>#REF!</v>
      </c>
      <c r="T55" s="79" t="e">
        <f>SUMIFS(#REF!,#REF!,$D55,#REF!,$M55)</f>
        <v>#REF!</v>
      </c>
      <c r="U55" s="79" t="e">
        <f>SUMIFS(#REF!,#REF!,$D55,#REF!,$M55)</f>
        <v>#REF!</v>
      </c>
      <c r="V55" s="79" t="e">
        <f>SUMIFS(#REF!,#REF!,$D55,#REF!,$M55)</f>
        <v>#REF!</v>
      </c>
      <c r="W55" s="79" t="e">
        <f>SUMIFS(#REF!,#REF!,$D55,#REF!,$M55)</f>
        <v>#REF!</v>
      </c>
      <c r="X55" s="79" t="e">
        <f>SUMIFS(#REF!,#REF!,$D55,#REF!,$M55)</f>
        <v>#REF!</v>
      </c>
      <c r="Y55" s="79" t="e">
        <f>SUMIFS(#REF!,#REF!,$D55,#REF!,$M55)</f>
        <v>#REF!</v>
      </c>
      <c r="Z55" s="79" t="e">
        <f>SUMIFS(#REF!,#REF!,$D55,#REF!,$M55)</f>
        <v>#REF!</v>
      </c>
      <c r="AA55" s="79" t="e">
        <f>SUMIFS(#REF!,#REF!,$D55,#REF!,$M55)</f>
        <v>#REF!</v>
      </c>
      <c r="AB55" s="79" t="e">
        <f>SUMIFS(#REF!,#REF!,$D55,#REF!,$M55)</f>
        <v>#REF!</v>
      </c>
      <c r="AC55" s="79" t="e">
        <f>SUMIFS(#REF!,#REF!,$D55,#REF!,$M55)</f>
        <v>#REF!</v>
      </c>
      <c r="AD55" s="79" t="e">
        <f>SUMIFS(#REF!,#REF!,$D55,#REF!,$M55)</f>
        <v>#REF!</v>
      </c>
      <c r="AE55" s="79" t="e">
        <f>SUMIFS(#REF!,#REF!,$D55,#REF!,$M55)</f>
        <v>#REF!</v>
      </c>
      <c r="AF55" s="52" t="e">
        <f t="shared" si="10"/>
        <v>#REF!</v>
      </c>
      <c r="AG55" s="52" t="e">
        <f t="shared" si="11"/>
        <v>#REF!</v>
      </c>
      <c r="AH55" s="79" t="e">
        <f>SUMIFS(#REF!,#REF!,$D55,#REF!,$M55)</f>
        <v>#REF!</v>
      </c>
      <c r="AK55" t="e">
        <f t="shared" si="12"/>
        <v>#REF!</v>
      </c>
      <c r="AL55" s="8" t="e">
        <f t="shared" si="31"/>
        <v>#REF!</v>
      </c>
      <c r="AM55" s="8" t="e">
        <f t="shared" si="31"/>
        <v>#REF!</v>
      </c>
      <c r="AN55" s="8" t="e">
        <f t="shared" si="31"/>
        <v>#REF!</v>
      </c>
      <c r="AO55" s="8" t="e">
        <f t="shared" si="31"/>
        <v>#REF!</v>
      </c>
      <c r="AP55" s="8" t="e">
        <f t="shared" si="31"/>
        <v>#REF!</v>
      </c>
      <c r="AQ55" s="8" t="e">
        <f t="shared" si="31"/>
        <v>#REF!</v>
      </c>
      <c r="AR55" s="8" t="e">
        <f t="shared" si="31"/>
        <v>#REF!</v>
      </c>
      <c r="AS55" s="8" t="e">
        <f t="shared" si="31"/>
        <v>#REF!</v>
      </c>
      <c r="AT55" s="8" t="e">
        <f t="shared" si="31"/>
        <v>#REF!</v>
      </c>
      <c r="AU55" s="8" t="e">
        <f t="shared" si="31"/>
        <v>#REF!</v>
      </c>
      <c r="AV55" s="8" t="e">
        <f t="shared" si="31"/>
        <v>#REF!</v>
      </c>
      <c r="AW55" s="8" t="e">
        <f t="shared" si="31"/>
        <v>#REF!</v>
      </c>
      <c r="AX55" t="e">
        <f t="shared" si="6"/>
        <v>#REF!</v>
      </c>
      <c r="AY55" s="8" t="e">
        <f t="shared" si="14"/>
        <v>#REF!</v>
      </c>
      <c r="AZ55" s="53" t="e">
        <f t="shared" si="15"/>
        <v>#REF!</v>
      </c>
      <c r="BA55" s="80" t="e">
        <f t="shared" si="16"/>
        <v>#REF!</v>
      </c>
      <c r="BD55" s="183" t="str">
        <f>VLOOKUP(D55,Schools!A:Q,17,0)</f>
        <v>Academy</v>
      </c>
      <c r="BE55" s="52" t="e">
        <f t="shared" si="17"/>
        <v>#REF!</v>
      </c>
      <c r="BF55" s="52" t="e">
        <f t="shared" si="18"/>
        <v>#REF!</v>
      </c>
      <c r="BG55" s="52" t="e">
        <f t="shared" si="19"/>
        <v>#REF!</v>
      </c>
      <c r="BH55" s="52" t="e">
        <f t="shared" si="20"/>
        <v>#REF!</v>
      </c>
      <c r="BI55" s="53" t="e">
        <f t="shared" si="21"/>
        <v>#REF!</v>
      </c>
      <c r="BJ55" s="52" t="e">
        <f t="shared" si="22"/>
        <v>#REF!</v>
      </c>
      <c r="BK55" s="8" t="e">
        <f t="shared" si="23"/>
        <v>#REF!</v>
      </c>
      <c r="BL55" s="52" t="e">
        <f t="shared" si="24"/>
        <v>#REF!</v>
      </c>
      <c r="BM55" s="1" t="e">
        <f t="shared" si="25"/>
        <v>#REF!</v>
      </c>
      <c r="BN55" s="52" t="e">
        <f t="shared" si="26"/>
        <v>#REF!</v>
      </c>
      <c r="BO55" s="1" t="e">
        <f t="shared" si="27"/>
        <v>#REF!</v>
      </c>
      <c r="BP55" s="53" t="e">
        <f t="shared" si="28"/>
        <v>#REF!</v>
      </c>
      <c r="BQ55" s="53" t="e">
        <f t="shared" si="29"/>
        <v>#REF!</v>
      </c>
      <c r="BR55" t="e">
        <f t="shared" si="30"/>
        <v>#REF!</v>
      </c>
    </row>
    <row r="56" spans="1:70" x14ac:dyDescent="0.25">
      <c r="A56" t="str">
        <f t="shared" si="7"/>
        <v>High Needs topups</v>
      </c>
      <c r="B56" s="75" t="s">
        <v>3620</v>
      </c>
      <c r="C56" s="76">
        <v>44026</v>
      </c>
      <c r="D56" s="75">
        <f>Schools!A45</f>
        <v>3022024</v>
      </c>
      <c r="E56" t="str">
        <f>VLOOKUP(D56,Schools!A:B,2,0)</f>
        <v>Fairway Primary School</v>
      </c>
      <c r="F56" t="str">
        <f>VLOOKUP(D56,Schools!$A:$Z,3,0)</f>
        <v>M</v>
      </c>
      <c r="G56" s="77" t="e">
        <f>SUMIFS(#REF!,#REF!,D56,#REF!, SEN!M56)</f>
        <v>#REF!</v>
      </c>
      <c r="H56" s="75" t="s">
        <v>3621</v>
      </c>
      <c r="I56" s="75" t="s">
        <v>4063</v>
      </c>
      <c r="J56" t="str">
        <f t="shared" si="8"/>
        <v>various/543965</v>
      </c>
      <c r="K56">
        <f>VLOOKUP(D56,Schools!$A:$Z,9,0)</f>
        <v>400047</v>
      </c>
      <c r="L56" s="75" t="s">
        <v>400</v>
      </c>
      <c r="M56" s="75" t="s">
        <v>399</v>
      </c>
      <c r="N56" s="75" t="s">
        <v>3819</v>
      </c>
      <c r="O56" s="78" t="str">
        <f>VLOOKUP(D56,Schools!A:D,4,0)</f>
        <v>Primary</v>
      </c>
      <c r="P56" s="75" t="s">
        <v>4064</v>
      </c>
      <c r="Q56" s="78">
        <f t="shared" si="9"/>
        <v>543965</v>
      </c>
      <c r="R56" s="79" t="e">
        <f>SUMIFS(#REF!,#REF!,$D56,#REF!,$M56)</f>
        <v>#REF!</v>
      </c>
      <c r="S56" s="79" t="e">
        <f>SUMIFS(#REF!,#REF!,$D56,#REF!,$M56)</f>
        <v>#REF!</v>
      </c>
      <c r="T56" s="79" t="e">
        <f>SUMIFS(#REF!,#REF!,$D56,#REF!,$M56)</f>
        <v>#REF!</v>
      </c>
      <c r="U56" s="79" t="e">
        <f>SUMIFS(#REF!,#REF!,$D56,#REF!,$M56)</f>
        <v>#REF!</v>
      </c>
      <c r="V56" s="79" t="e">
        <f>SUMIFS(#REF!,#REF!,$D56,#REF!,$M56)</f>
        <v>#REF!</v>
      </c>
      <c r="W56" s="79" t="e">
        <f>SUMIFS(#REF!,#REF!,$D56,#REF!,$M56)</f>
        <v>#REF!</v>
      </c>
      <c r="X56" s="79" t="e">
        <f>SUMIFS(#REF!,#REF!,$D56,#REF!,$M56)</f>
        <v>#REF!</v>
      </c>
      <c r="Y56" s="79" t="e">
        <f>SUMIFS(#REF!,#REF!,$D56,#REF!,$M56)</f>
        <v>#REF!</v>
      </c>
      <c r="Z56" s="79" t="e">
        <f>SUMIFS(#REF!,#REF!,$D56,#REF!,$M56)</f>
        <v>#REF!</v>
      </c>
      <c r="AA56" s="79" t="e">
        <f>SUMIFS(#REF!,#REF!,$D56,#REF!,$M56)</f>
        <v>#REF!</v>
      </c>
      <c r="AB56" s="79" t="e">
        <f>SUMIFS(#REF!,#REF!,$D56,#REF!,$M56)</f>
        <v>#REF!</v>
      </c>
      <c r="AC56" s="79" t="e">
        <f>SUMIFS(#REF!,#REF!,$D56,#REF!,$M56)</f>
        <v>#REF!</v>
      </c>
      <c r="AD56" s="79" t="e">
        <f>SUMIFS(#REF!,#REF!,$D56,#REF!,$M56)</f>
        <v>#REF!</v>
      </c>
      <c r="AE56" s="79" t="e">
        <f>SUMIFS(#REF!,#REF!,$D56,#REF!,$M56)</f>
        <v>#REF!</v>
      </c>
      <c r="AF56" s="52" t="e">
        <f t="shared" si="10"/>
        <v>#REF!</v>
      </c>
      <c r="AG56" s="52" t="e">
        <f t="shared" si="11"/>
        <v>#REF!</v>
      </c>
      <c r="AH56" s="79" t="e">
        <f>SUMIFS(#REF!,#REF!,$D56,#REF!,$M56)</f>
        <v>#REF!</v>
      </c>
      <c r="AK56" t="e">
        <f t="shared" si="12"/>
        <v>#REF!</v>
      </c>
      <c r="AL56" s="8" t="e">
        <f t="shared" si="31"/>
        <v>#REF!</v>
      </c>
      <c r="AM56" s="8" t="e">
        <f t="shared" si="31"/>
        <v>#REF!</v>
      </c>
      <c r="AN56" s="8" t="e">
        <f t="shared" si="31"/>
        <v>#REF!</v>
      </c>
      <c r="AO56" s="8" t="e">
        <f t="shared" si="31"/>
        <v>#REF!</v>
      </c>
      <c r="AP56" s="8" t="e">
        <f t="shared" si="31"/>
        <v>#REF!</v>
      </c>
      <c r="AQ56" s="8" t="e">
        <f t="shared" si="31"/>
        <v>#REF!</v>
      </c>
      <c r="AR56" s="8" t="e">
        <f t="shared" si="31"/>
        <v>#REF!</v>
      </c>
      <c r="AS56" s="8" t="e">
        <f t="shared" si="31"/>
        <v>#REF!</v>
      </c>
      <c r="AT56" s="8" t="e">
        <f t="shared" si="31"/>
        <v>#REF!</v>
      </c>
      <c r="AU56" s="8" t="e">
        <f t="shared" si="31"/>
        <v>#REF!</v>
      </c>
      <c r="AV56" s="8" t="e">
        <f t="shared" si="31"/>
        <v>#REF!</v>
      </c>
      <c r="AW56" s="8" t="e">
        <f t="shared" si="31"/>
        <v>#REF!</v>
      </c>
      <c r="AX56" t="e">
        <f t="shared" si="6"/>
        <v>#REF!</v>
      </c>
      <c r="AY56" s="8" t="e">
        <f t="shared" si="14"/>
        <v>#REF!</v>
      </c>
      <c r="AZ56" s="53" t="e">
        <f t="shared" si="15"/>
        <v>#REF!</v>
      </c>
      <c r="BA56" s="80" t="e">
        <f t="shared" si="16"/>
        <v>#REF!</v>
      </c>
      <c r="BD56" s="183" t="str">
        <f>VLOOKUP(D56,Schools!A:Q,17,0)</f>
        <v>A</v>
      </c>
      <c r="BE56" s="52" t="e">
        <f t="shared" si="17"/>
        <v>#REF!</v>
      </c>
      <c r="BF56" s="52" t="e">
        <f t="shared" si="18"/>
        <v>#REF!</v>
      </c>
      <c r="BG56" s="52" t="e">
        <f t="shared" si="19"/>
        <v>#REF!</v>
      </c>
      <c r="BH56" s="52" t="e">
        <f t="shared" si="20"/>
        <v>#REF!</v>
      </c>
      <c r="BI56" s="53" t="e">
        <f t="shared" si="21"/>
        <v>#REF!</v>
      </c>
      <c r="BJ56" s="52" t="e">
        <f t="shared" si="22"/>
        <v>#REF!</v>
      </c>
      <c r="BK56" s="8" t="e">
        <f t="shared" si="23"/>
        <v>#REF!</v>
      </c>
      <c r="BL56" s="52" t="e">
        <f t="shared" si="24"/>
        <v>#REF!</v>
      </c>
      <c r="BM56" s="1" t="e">
        <f t="shared" si="25"/>
        <v>#REF!</v>
      </c>
      <c r="BN56" s="52" t="e">
        <f t="shared" si="26"/>
        <v>#REF!</v>
      </c>
      <c r="BO56" s="1" t="e">
        <f t="shared" si="27"/>
        <v>#REF!</v>
      </c>
      <c r="BP56" s="53" t="e">
        <f t="shared" si="28"/>
        <v>#REF!</v>
      </c>
      <c r="BQ56" s="53" t="e">
        <f t="shared" si="29"/>
        <v>#REF!</v>
      </c>
      <c r="BR56" t="e">
        <f t="shared" si="30"/>
        <v>#REF!</v>
      </c>
    </row>
    <row r="57" spans="1:70" x14ac:dyDescent="0.25">
      <c r="A57" t="str">
        <f t="shared" si="7"/>
        <v>High Needs topups</v>
      </c>
      <c r="B57" s="75" t="s">
        <v>3620</v>
      </c>
      <c r="C57" s="76">
        <v>44026</v>
      </c>
      <c r="D57" s="75">
        <f>Schools!A46</f>
        <v>3022025</v>
      </c>
      <c r="E57" t="str">
        <f>VLOOKUP(D57,Schools!A:B,2,0)</f>
        <v>Foulds</v>
      </c>
      <c r="F57" t="str">
        <f>VLOOKUP(D57,Schools!$A:$Z,3,0)</f>
        <v>M</v>
      </c>
      <c r="G57" s="77" t="e">
        <f>SUMIFS(#REF!,#REF!,D57,#REF!, SEN!M57)</f>
        <v>#REF!</v>
      </c>
      <c r="H57" s="75" t="s">
        <v>3621</v>
      </c>
      <c r="I57" s="75" t="s">
        <v>4063</v>
      </c>
      <c r="J57" t="str">
        <f t="shared" si="8"/>
        <v>various/543965</v>
      </c>
      <c r="K57">
        <f>VLOOKUP(D57,Schools!$A:$Z,9,0)</f>
        <v>400001</v>
      </c>
      <c r="L57" s="75" t="s">
        <v>400</v>
      </c>
      <c r="M57" s="75" t="s">
        <v>399</v>
      </c>
      <c r="N57" s="75" t="s">
        <v>3819</v>
      </c>
      <c r="O57" s="78" t="str">
        <f>VLOOKUP(D57,Schools!A:D,4,0)</f>
        <v>Primary</v>
      </c>
      <c r="P57" s="75" t="s">
        <v>4064</v>
      </c>
      <c r="Q57" s="78">
        <f t="shared" si="9"/>
        <v>543965</v>
      </c>
      <c r="R57" s="79" t="e">
        <f>SUMIFS(#REF!,#REF!,$D57,#REF!,$M57)</f>
        <v>#REF!</v>
      </c>
      <c r="S57" s="79" t="e">
        <f>SUMIFS(#REF!,#REF!,$D57,#REF!,$M57)</f>
        <v>#REF!</v>
      </c>
      <c r="T57" s="79" t="e">
        <f>SUMIFS(#REF!,#REF!,$D57,#REF!,$M57)</f>
        <v>#REF!</v>
      </c>
      <c r="U57" s="79" t="e">
        <f>SUMIFS(#REF!,#REF!,$D57,#REF!,$M57)</f>
        <v>#REF!</v>
      </c>
      <c r="V57" s="79" t="e">
        <f>SUMIFS(#REF!,#REF!,$D57,#REF!,$M57)</f>
        <v>#REF!</v>
      </c>
      <c r="W57" s="79" t="e">
        <f>SUMIFS(#REF!,#REF!,$D57,#REF!,$M57)</f>
        <v>#REF!</v>
      </c>
      <c r="X57" s="79" t="e">
        <f>SUMIFS(#REF!,#REF!,$D57,#REF!,$M57)</f>
        <v>#REF!</v>
      </c>
      <c r="Y57" s="79" t="e">
        <f>SUMIFS(#REF!,#REF!,$D57,#REF!,$M57)</f>
        <v>#REF!</v>
      </c>
      <c r="Z57" s="79" t="e">
        <f>SUMIFS(#REF!,#REF!,$D57,#REF!,$M57)</f>
        <v>#REF!</v>
      </c>
      <c r="AA57" s="79" t="e">
        <f>SUMIFS(#REF!,#REF!,$D57,#REF!,$M57)</f>
        <v>#REF!</v>
      </c>
      <c r="AB57" s="79" t="e">
        <f>SUMIFS(#REF!,#REF!,$D57,#REF!,$M57)</f>
        <v>#REF!</v>
      </c>
      <c r="AC57" s="79" t="e">
        <f>SUMIFS(#REF!,#REF!,$D57,#REF!,$M57)</f>
        <v>#REF!</v>
      </c>
      <c r="AD57" s="79" t="e">
        <f>SUMIFS(#REF!,#REF!,$D57,#REF!,$M57)</f>
        <v>#REF!</v>
      </c>
      <c r="AE57" s="79" t="e">
        <f>SUMIFS(#REF!,#REF!,$D57,#REF!,$M57)</f>
        <v>#REF!</v>
      </c>
      <c r="AF57" s="52" t="e">
        <f t="shared" si="10"/>
        <v>#REF!</v>
      </c>
      <c r="AG57" s="52" t="e">
        <f t="shared" si="11"/>
        <v>#REF!</v>
      </c>
      <c r="AH57" s="79" t="e">
        <f>SUMIFS(#REF!,#REF!,$D57,#REF!,$M57)</f>
        <v>#REF!</v>
      </c>
      <c r="AK57" t="e">
        <f t="shared" si="12"/>
        <v>#REF!</v>
      </c>
      <c r="AL57" s="8" t="e">
        <f t="shared" si="31"/>
        <v>#REF!</v>
      </c>
      <c r="AM57" s="8" t="e">
        <f t="shared" si="31"/>
        <v>#REF!</v>
      </c>
      <c r="AN57" s="8" t="e">
        <f t="shared" si="31"/>
        <v>#REF!</v>
      </c>
      <c r="AO57" s="8" t="e">
        <f t="shared" si="31"/>
        <v>#REF!</v>
      </c>
      <c r="AP57" s="8" t="e">
        <f t="shared" si="31"/>
        <v>#REF!</v>
      </c>
      <c r="AQ57" s="8" t="e">
        <f t="shared" si="31"/>
        <v>#REF!</v>
      </c>
      <c r="AR57" s="8" t="e">
        <f t="shared" si="31"/>
        <v>#REF!</v>
      </c>
      <c r="AS57" s="8" t="e">
        <f t="shared" si="31"/>
        <v>#REF!</v>
      </c>
      <c r="AT57" s="8" t="e">
        <f t="shared" si="31"/>
        <v>#REF!</v>
      </c>
      <c r="AU57" s="8" t="e">
        <f t="shared" si="31"/>
        <v>#REF!</v>
      </c>
      <c r="AV57" s="8" t="e">
        <f t="shared" si="31"/>
        <v>#REF!</v>
      </c>
      <c r="AW57" s="8" t="e">
        <f t="shared" si="31"/>
        <v>#REF!</v>
      </c>
      <c r="AX57" t="e">
        <f t="shared" si="6"/>
        <v>#REF!</v>
      </c>
      <c r="AY57" s="8" t="e">
        <f t="shared" si="14"/>
        <v>#REF!</v>
      </c>
      <c r="AZ57" s="53" t="e">
        <f t="shared" si="15"/>
        <v>#REF!</v>
      </c>
      <c r="BA57" s="80" t="e">
        <f t="shared" si="16"/>
        <v>#REF!</v>
      </c>
      <c r="BD57" s="183" t="str">
        <f>VLOOKUP(D57,Schools!A:Q,17,0)</f>
        <v>C</v>
      </c>
      <c r="BE57" s="52" t="e">
        <f t="shared" si="17"/>
        <v>#REF!</v>
      </c>
      <c r="BF57" s="52" t="e">
        <f t="shared" si="18"/>
        <v>#REF!</v>
      </c>
      <c r="BG57" s="52" t="e">
        <f t="shared" si="19"/>
        <v>#REF!</v>
      </c>
      <c r="BH57" s="52" t="e">
        <f t="shared" si="20"/>
        <v>#REF!</v>
      </c>
      <c r="BI57" s="53" t="e">
        <f t="shared" si="21"/>
        <v>#REF!</v>
      </c>
      <c r="BJ57" s="52" t="e">
        <f t="shared" si="22"/>
        <v>#REF!</v>
      </c>
      <c r="BK57" s="8" t="e">
        <f t="shared" si="23"/>
        <v>#REF!</v>
      </c>
      <c r="BL57" s="52" t="e">
        <f t="shared" si="24"/>
        <v>#REF!</v>
      </c>
      <c r="BM57" s="1" t="e">
        <f t="shared" si="25"/>
        <v>#REF!</v>
      </c>
      <c r="BN57" s="52" t="e">
        <f t="shared" si="26"/>
        <v>#REF!</v>
      </c>
      <c r="BO57" s="1" t="e">
        <f t="shared" si="27"/>
        <v>#REF!</v>
      </c>
      <c r="BP57" s="53" t="e">
        <f t="shared" si="28"/>
        <v>#REF!</v>
      </c>
      <c r="BQ57" s="53" t="e">
        <f t="shared" si="29"/>
        <v>#REF!</v>
      </c>
      <c r="BR57" t="e">
        <f t="shared" si="30"/>
        <v>#REF!</v>
      </c>
    </row>
    <row r="58" spans="1:70" x14ac:dyDescent="0.25">
      <c r="A58" t="str">
        <f t="shared" si="7"/>
        <v>High Needs topups</v>
      </c>
      <c r="B58" s="75" t="s">
        <v>3620</v>
      </c>
      <c r="C58" s="76">
        <v>44026</v>
      </c>
      <c r="D58" s="75">
        <f>Schools!A47</f>
        <v>3022026</v>
      </c>
      <c r="E58" t="str">
        <f>VLOOKUP(D58,Schools!A:B,2,0)</f>
        <v>Frith Manor School</v>
      </c>
      <c r="F58" t="str">
        <f>VLOOKUP(D58,Schools!$A:$Z,3,0)</f>
        <v>M</v>
      </c>
      <c r="G58" s="77" t="e">
        <f>SUMIFS(#REF!,#REF!,D58,#REF!, SEN!M58)</f>
        <v>#REF!</v>
      </c>
      <c r="H58" s="75" t="s">
        <v>3621</v>
      </c>
      <c r="I58" s="75" t="s">
        <v>4063</v>
      </c>
      <c r="J58" t="str">
        <f t="shared" si="8"/>
        <v>various/543965</v>
      </c>
      <c r="K58">
        <f>VLOOKUP(D58,Schools!$A:$Z,9,0)</f>
        <v>400082</v>
      </c>
      <c r="L58" s="75" t="s">
        <v>400</v>
      </c>
      <c r="M58" s="75" t="s">
        <v>399</v>
      </c>
      <c r="N58" s="75" t="s">
        <v>3819</v>
      </c>
      <c r="O58" s="78" t="str">
        <f>VLOOKUP(D58,Schools!A:D,4,0)</f>
        <v>Primary</v>
      </c>
      <c r="P58" s="75" t="s">
        <v>4064</v>
      </c>
      <c r="Q58" s="78">
        <f t="shared" si="9"/>
        <v>543965</v>
      </c>
      <c r="R58" s="79" t="e">
        <f>SUMIFS(#REF!,#REF!,$D58,#REF!,$M58)</f>
        <v>#REF!</v>
      </c>
      <c r="S58" s="79" t="e">
        <f>SUMIFS(#REF!,#REF!,$D58,#REF!,$M58)</f>
        <v>#REF!</v>
      </c>
      <c r="T58" s="79" t="e">
        <f>SUMIFS(#REF!,#REF!,$D58,#REF!,$M58)</f>
        <v>#REF!</v>
      </c>
      <c r="U58" s="79" t="e">
        <f>SUMIFS(#REF!,#REF!,$D58,#REF!,$M58)</f>
        <v>#REF!</v>
      </c>
      <c r="V58" s="79" t="e">
        <f>SUMIFS(#REF!,#REF!,$D58,#REF!,$M58)</f>
        <v>#REF!</v>
      </c>
      <c r="W58" s="79" t="e">
        <f>SUMIFS(#REF!,#REF!,$D58,#REF!,$M58)</f>
        <v>#REF!</v>
      </c>
      <c r="X58" s="79" t="e">
        <f>SUMIFS(#REF!,#REF!,$D58,#REF!,$M58)</f>
        <v>#REF!</v>
      </c>
      <c r="Y58" s="79" t="e">
        <f>SUMIFS(#REF!,#REF!,$D58,#REF!,$M58)</f>
        <v>#REF!</v>
      </c>
      <c r="Z58" s="79" t="e">
        <f>SUMIFS(#REF!,#REF!,$D58,#REF!,$M58)</f>
        <v>#REF!</v>
      </c>
      <c r="AA58" s="79" t="e">
        <f>SUMIFS(#REF!,#REF!,$D58,#REF!,$M58)</f>
        <v>#REF!</v>
      </c>
      <c r="AB58" s="79" t="e">
        <f>SUMIFS(#REF!,#REF!,$D58,#REF!,$M58)</f>
        <v>#REF!</v>
      </c>
      <c r="AC58" s="79" t="e">
        <f>SUMIFS(#REF!,#REF!,$D58,#REF!,$M58)</f>
        <v>#REF!</v>
      </c>
      <c r="AD58" s="79" t="e">
        <f>SUMIFS(#REF!,#REF!,$D58,#REF!,$M58)</f>
        <v>#REF!</v>
      </c>
      <c r="AE58" s="79" t="e">
        <f>SUMIFS(#REF!,#REF!,$D58,#REF!,$M58)</f>
        <v>#REF!</v>
      </c>
      <c r="AF58" s="52" t="e">
        <f t="shared" si="10"/>
        <v>#REF!</v>
      </c>
      <c r="AG58" s="52" t="e">
        <f t="shared" si="11"/>
        <v>#REF!</v>
      </c>
      <c r="AH58" s="79" t="e">
        <f>SUMIFS(#REF!,#REF!,$D58,#REF!,$M58)</f>
        <v>#REF!</v>
      </c>
      <c r="AK58" t="e">
        <f t="shared" si="12"/>
        <v>#REF!</v>
      </c>
      <c r="AL58" s="8" t="e">
        <f t="shared" si="31"/>
        <v>#REF!</v>
      </c>
      <c r="AM58" s="8" t="e">
        <f t="shared" si="31"/>
        <v>#REF!</v>
      </c>
      <c r="AN58" s="8" t="e">
        <f t="shared" si="31"/>
        <v>#REF!</v>
      </c>
      <c r="AO58" s="8" t="e">
        <f t="shared" si="31"/>
        <v>#REF!</v>
      </c>
      <c r="AP58" s="8" t="e">
        <f t="shared" si="31"/>
        <v>#REF!</v>
      </c>
      <c r="AQ58" s="8" t="e">
        <f t="shared" si="31"/>
        <v>#REF!</v>
      </c>
      <c r="AR58" s="8" t="e">
        <f t="shared" si="31"/>
        <v>#REF!</v>
      </c>
      <c r="AS58" s="8" t="e">
        <f t="shared" si="31"/>
        <v>#REF!</v>
      </c>
      <c r="AT58" s="8" t="e">
        <f t="shared" si="31"/>
        <v>#REF!</v>
      </c>
      <c r="AU58" s="8" t="e">
        <f t="shared" si="31"/>
        <v>#REF!</v>
      </c>
      <c r="AV58" s="8" t="e">
        <f t="shared" si="31"/>
        <v>#REF!</v>
      </c>
      <c r="AW58" s="8" t="e">
        <f t="shared" si="31"/>
        <v>#REF!</v>
      </c>
      <c r="AX58" t="e">
        <f t="shared" si="6"/>
        <v>#REF!</v>
      </c>
      <c r="AY58" s="8" t="e">
        <f t="shared" si="14"/>
        <v>#REF!</v>
      </c>
      <c r="AZ58" s="53" t="e">
        <f t="shared" si="15"/>
        <v>#REF!</v>
      </c>
      <c r="BA58" s="80" t="e">
        <f t="shared" si="16"/>
        <v>#REF!</v>
      </c>
      <c r="BD58" s="183" t="str">
        <f>VLOOKUP(D58,Schools!A:Q,17,0)</f>
        <v>A</v>
      </c>
      <c r="BE58" s="52" t="e">
        <f t="shared" si="17"/>
        <v>#REF!</v>
      </c>
      <c r="BF58" s="52" t="e">
        <f t="shared" si="18"/>
        <v>#REF!</v>
      </c>
      <c r="BG58" s="52" t="e">
        <f t="shared" si="19"/>
        <v>#REF!</v>
      </c>
      <c r="BH58" s="52" t="e">
        <f t="shared" si="20"/>
        <v>#REF!</v>
      </c>
      <c r="BI58" s="53" t="e">
        <f t="shared" si="21"/>
        <v>#REF!</v>
      </c>
      <c r="BJ58" s="52" t="e">
        <f t="shared" si="22"/>
        <v>#REF!</v>
      </c>
      <c r="BK58" s="8" t="e">
        <f t="shared" si="23"/>
        <v>#REF!</v>
      </c>
      <c r="BL58" s="52" t="e">
        <f t="shared" si="24"/>
        <v>#REF!</v>
      </c>
      <c r="BM58" s="1" t="e">
        <f t="shared" si="25"/>
        <v>#REF!</v>
      </c>
      <c r="BN58" s="52" t="e">
        <f t="shared" si="26"/>
        <v>#REF!</v>
      </c>
      <c r="BO58" s="1" t="e">
        <f t="shared" si="27"/>
        <v>#REF!</v>
      </c>
      <c r="BP58" s="53" t="e">
        <f t="shared" si="28"/>
        <v>#REF!</v>
      </c>
      <c r="BQ58" s="53" t="e">
        <f t="shared" si="29"/>
        <v>#REF!</v>
      </c>
      <c r="BR58" t="e">
        <f t="shared" si="30"/>
        <v>#REF!</v>
      </c>
    </row>
    <row r="59" spans="1:70" x14ac:dyDescent="0.25">
      <c r="A59" t="str">
        <f t="shared" si="7"/>
        <v>High Needs topups</v>
      </c>
      <c r="B59" s="75" t="s">
        <v>3620</v>
      </c>
      <c r="C59" s="76">
        <v>44026</v>
      </c>
      <c r="D59" s="75">
        <f>Schools!A48</f>
        <v>3022028</v>
      </c>
      <c r="E59" t="str">
        <f>VLOOKUP(D59,Schools!A:B,2,0)</f>
        <v>Garden Suburb Infant School</v>
      </c>
      <c r="F59" t="str">
        <f>VLOOKUP(D59,Schools!$A:$Z,3,0)</f>
        <v>M</v>
      </c>
      <c r="G59" s="77" t="e">
        <f>SUMIFS(#REF!,#REF!,D59,#REF!, SEN!M59)</f>
        <v>#REF!</v>
      </c>
      <c r="H59" s="75" t="s">
        <v>3621</v>
      </c>
      <c r="I59" s="75" t="s">
        <v>4063</v>
      </c>
      <c r="J59" t="str">
        <f t="shared" si="8"/>
        <v>various/543965</v>
      </c>
      <c r="K59">
        <f>VLOOKUP(D59,Schools!$A:$Z,9,0)</f>
        <v>400067</v>
      </c>
      <c r="L59" s="75" t="s">
        <v>400</v>
      </c>
      <c r="M59" s="75" t="s">
        <v>399</v>
      </c>
      <c r="N59" s="75" t="s">
        <v>3819</v>
      </c>
      <c r="O59" s="78" t="str">
        <f>VLOOKUP(D59,Schools!A:D,4,0)</f>
        <v>Primary</v>
      </c>
      <c r="P59" s="75" t="s">
        <v>4064</v>
      </c>
      <c r="Q59" s="78">
        <f t="shared" si="9"/>
        <v>543965</v>
      </c>
      <c r="R59" s="79" t="e">
        <f>SUMIFS(#REF!,#REF!,$D59,#REF!,$M59)</f>
        <v>#REF!</v>
      </c>
      <c r="S59" s="79" t="e">
        <f>SUMIFS(#REF!,#REF!,$D59,#REF!,$M59)</f>
        <v>#REF!</v>
      </c>
      <c r="T59" s="79" t="e">
        <f>SUMIFS(#REF!,#REF!,$D59,#REF!,$M59)</f>
        <v>#REF!</v>
      </c>
      <c r="U59" s="79" t="e">
        <f>SUMIFS(#REF!,#REF!,$D59,#REF!,$M59)</f>
        <v>#REF!</v>
      </c>
      <c r="V59" s="79" t="e">
        <f>SUMIFS(#REF!,#REF!,$D59,#REF!,$M59)</f>
        <v>#REF!</v>
      </c>
      <c r="W59" s="79" t="e">
        <f>SUMIFS(#REF!,#REF!,$D59,#REF!,$M59)</f>
        <v>#REF!</v>
      </c>
      <c r="X59" s="79" t="e">
        <f>SUMIFS(#REF!,#REF!,$D59,#REF!,$M59)</f>
        <v>#REF!</v>
      </c>
      <c r="Y59" s="79" t="e">
        <f>SUMIFS(#REF!,#REF!,$D59,#REF!,$M59)</f>
        <v>#REF!</v>
      </c>
      <c r="Z59" s="79" t="e">
        <f>SUMIFS(#REF!,#REF!,$D59,#REF!,$M59)</f>
        <v>#REF!</v>
      </c>
      <c r="AA59" s="79" t="e">
        <f>SUMIFS(#REF!,#REF!,$D59,#REF!,$M59)</f>
        <v>#REF!</v>
      </c>
      <c r="AB59" s="79" t="e">
        <f>SUMIFS(#REF!,#REF!,$D59,#REF!,$M59)</f>
        <v>#REF!</v>
      </c>
      <c r="AC59" s="79" t="e">
        <f>SUMIFS(#REF!,#REF!,$D59,#REF!,$M59)</f>
        <v>#REF!</v>
      </c>
      <c r="AD59" s="79" t="e">
        <f>SUMIFS(#REF!,#REF!,$D59,#REF!,$M59)</f>
        <v>#REF!</v>
      </c>
      <c r="AE59" s="79" t="e">
        <f>SUMIFS(#REF!,#REF!,$D59,#REF!,$M59)</f>
        <v>#REF!</v>
      </c>
      <c r="AF59" s="52" t="e">
        <f t="shared" si="10"/>
        <v>#REF!</v>
      </c>
      <c r="AG59" s="52" t="e">
        <f t="shared" si="11"/>
        <v>#REF!</v>
      </c>
      <c r="AH59" s="79" t="e">
        <f>SUMIFS(#REF!,#REF!,$D59,#REF!,$M59)</f>
        <v>#REF!</v>
      </c>
      <c r="AK59" t="e">
        <f t="shared" si="12"/>
        <v>#REF!</v>
      </c>
      <c r="AL59" s="8" t="e">
        <f t="shared" si="31"/>
        <v>#REF!</v>
      </c>
      <c r="AM59" s="8" t="e">
        <f t="shared" si="31"/>
        <v>#REF!</v>
      </c>
      <c r="AN59" s="8" t="e">
        <f t="shared" si="31"/>
        <v>#REF!</v>
      </c>
      <c r="AO59" s="8" t="e">
        <f t="shared" si="31"/>
        <v>#REF!</v>
      </c>
      <c r="AP59" s="8" t="e">
        <f t="shared" si="31"/>
        <v>#REF!</v>
      </c>
      <c r="AQ59" s="8" t="e">
        <f t="shared" si="31"/>
        <v>#REF!</v>
      </c>
      <c r="AR59" s="8" t="e">
        <f t="shared" si="31"/>
        <v>#REF!</v>
      </c>
      <c r="AS59" s="8" t="e">
        <f t="shared" si="31"/>
        <v>#REF!</v>
      </c>
      <c r="AT59" s="8" t="e">
        <f t="shared" si="31"/>
        <v>#REF!</v>
      </c>
      <c r="AU59" s="8" t="e">
        <f t="shared" si="31"/>
        <v>#REF!</v>
      </c>
      <c r="AV59" s="8" t="e">
        <f t="shared" si="31"/>
        <v>#REF!</v>
      </c>
      <c r="AW59" s="8" t="e">
        <f t="shared" si="31"/>
        <v>#REF!</v>
      </c>
      <c r="AX59" t="e">
        <f t="shared" si="6"/>
        <v>#REF!</v>
      </c>
      <c r="AY59" s="8" t="e">
        <f t="shared" si="14"/>
        <v>#REF!</v>
      </c>
      <c r="AZ59" s="53" t="e">
        <f t="shared" si="15"/>
        <v>#REF!</v>
      </c>
      <c r="BA59" s="80" t="e">
        <f t="shared" si="16"/>
        <v>#REF!</v>
      </c>
      <c r="BD59" s="183" t="str">
        <f>VLOOKUP(D59,Schools!A:Q,17,0)</f>
        <v>A</v>
      </c>
      <c r="BE59" s="52" t="e">
        <f t="shared" si="17"/>
        <v>#REF!</v>
      </c>
      <c r="BF59" s="52" t="e">
        <f t="shared" si="18"/>
        <v>#REF!</v>
      </c>
      <c r="BG59" s="52" t="e">
        <f t="shared" si="19"/>
        <v>#REF!</v>
      </c>
      <c r="BH59" s="52" t="e">
        <f t="shared" si="20"/>
        <v>#REF!</v>
      </c>
      <c r="BI59" s="53" t="e">
        <f t="shared" si="21"/>
        <v>#REF!</v>
      </c>
      <c r="BJ59" s="52" t="e">
        <f t="shared" si="22"/>
        <v>#REF!</v>
      </c>
      <c r="BK59" s="8" t="e">
        <f t="shared" si="23"/>
        <v>#REF!</v>
      </c>
      <c r="BL59" s="52" t="e">
        <f t="shared" si="24"/>
        <v>#REF!</v>
      </c>
      <c r="BM59" s="1" t="e">
        <f t="shared" si="25"/>
        <v>#REF!</v>
      </c>
      <c r="BN59" s="52" t="e">
        <f t="shared" si="26"/>
        <v>#REF!</v>
      </c>
      <c r="BO59" s="1" t="e">
        <f t="shared" si="27"/>
        <v>#REF!</v>
      </c>
      <c r="BP59" s="53" t="e">
        <f t="shared" si="28"/>
        <v>#REF!</v>
      </c>
      <c r="BQ59" s="53" t="e">
        <f t="shared" si="29"/>
        <v>#REF!</v>
      </c>
      <c r="BR59" t="e">
        <f t="shared" si="30"/>
        <v>#REF!</v>
      </c>
    </row>
    <row r="60" spans="1:70" x14ac:dyDescent="0.25">
      <c r="A60" t="str">
        <f t="shared" si="7"/>
        <v>High Needs topups</v>
      </c>
      <c r="B60" s="75" t="s">
        <v>3620</v>
      </c>
      <c r="C60" s="76">
        <v>44026</v>
      </c>
      <c r="D60" s="75">
        <f>Schools!A49</f>
        <v>3022027</v>
      </c>
      <c r="E60" t="str">
        <f>VLOOKUP(D60,Schools!A:B,2,0)</f>
        <v>Garden Suburb Junior</v>
      </c>
      <c r="F60" t="str">
        <f>VLOOKUP(D60,Schools!$A:$Z,3,0)</f>
        <v>M</v>
      </c>
      <c r="G60" s="77" t="e">
        <f>SUMIFS(#REF!,#REF!,D60,#REF!, SEN!M60)</f>
        <v>#REF!</v>
      </c>
      <c r="H60" s="75" t="s">
        <v>3621</v>
      </c>
      <c r="I60" s="75" t="s">
        <v>4063</v>
      </c>
      <c r="J60" t="str">
        <f t="shared" si="8"/>
        <v>various/543965</v>
      </c>
      <c r="K60">
        <f>VLOOKUP(D60,Schools!$A:$Z,9,0)</f>
        <v>400002</v>
      </c>
      <c r="L60" s="75" t="s">
        <v>400</v>
      </c>
      <c r="M60" s="75" t="s">
        <v>399</v>
      </c>
      <c r="N60" s="75" t="s">
        <v>3819</v>
      </c>
      <c r="O60" s="78" t="str">
        <f>VLOOKUP(D60,Schools!A:D,4,0)</f>
        <v>Primary</v>
      </c>
      <c r="P60" s="75" t="s">
        <v>4064</v>
      </c>
      <c r="Q60" s="78">
        <f t="shared" si="9"/>
        <v>543965</v>
      </c>
      <c r="R60" s="79" t="e">
        <f>SUMIFS(#REF!,#REF!,$D60,#REF!,$M60)</f>
        <v>#REF!</v>
      </c>
      <c r="S60" s="79" t="e">
        <f>SUMIFS(#REF!,#REF!,$D60,#REF!,$M60)</f>
        <v>#REF!</v>
      </c>
      <c r="T60" s="79" t="e">
        <f>SUMIFS(#REF!,#REF!,$D60,#REF!,$M60)</f>
        <v>#REF!</v>
      </c>
      <c r="U60" s="79" t="e">
        <f>SUMIFS(#REF!,#REF!,$D60,#REF!,$M60)</f>
        <v>#REF!</v>
      </c>
      <c r="V60" s="79" t="e">
        <f>SUMIFS(#REF!,#REF!,$D60,#REF!,$M60)</f>
        <v>#REF!</v>
      </c>
      <c r="W60" s="79" t="e">
        <f>SUMIFS(#REF!,#REF!,$D60,#REF!,$M60)</f>
        <v>#REF!</v>
      </c>
      <c r="X60" s="79" t="e">
        <f>SUMIFS(#REF!,#REF!,$D60,#REF!,$M60)</f>
        <v>#REF!</v>
      </c>
      <c r="Y60" s="79" t="e">
        <f>SUMIFS(#REF!,#REF!,$D60,#REF!,$M60)</f>
        <v>#REF!</v>
      </c>
      <c r="Z60" s="79" t="e">
        <f>SUMIFS(#REF!,#REF!,$D60,#REF!,$M60)</f>
        <v>#REF!</v>
      </c>
      <c r="AA60" s="79" t="e">
        <f>SUMIFS(#REF!,#REF!,$D60,#REF!,$M60)</f>
        <v>#REF!</v>
      </c>
      <c r="AB60" s="79" t="e">
        <f>SUMIFS(#REF!,#REF!,$D60,#REF!,$M60)</f>
        <v>#REF!</v>
      </c>
      <c r="AC60" s="79" t="e">
        <f>SUMIFS(#REF!,#REF!,$D60,#REF!,$M60)</f>
        <v>#REF!</v>
      </c>
      <c r="AD60" s="79" t="e">
        <f>SUMIFS(#REF!,#REF!,$D60,#REF!,$M60)</f>
        <v>#REF!</v>
      </c>
      <c r="AE60" s="79" t="e">
        <f>SUMIFS(#REF!,#REF!,$D60,#REF!,$M60)</f>
        <v>#REF!</v>
      </c>
      <c r="AF60" s="52" t="e">
        <f t="shared" si="10"/>
        <v>#REF!</v>
      </c>
      <c r="AG60" s="52" t="e">
        <f t="shared" si="11"/>
        <v>#REF!</v>
      </c>
      <c r="AH60" s="79" t="e">
        <f>SUMIFS(#REF!,#REF!,$D60,#REF!,$M60)</f>
        <v>#REF!</v>
      </c>
      <c r="AK60" t="e">
        <f t="shared" si="12"/>
        <v>#REF!</v>
      </c>
      <c r="AL60" s="8" t="e">
        <f t="shared" si="31"/>
        <v>#REF!</v>
      </c>
      <c r="AM60" s="8" t="e">
        <f t="shared" si="31"/>
        <v>#REF!</v>
      </c>
      <c r="AN60" s="8" t="e">
        <f t="shared" si="31"/>
        <v>#REF!</v>
      </c>
      <c r="AO60" s="8" t="e">
        <f t="shared" si="31"/>
        <v>#REF!</v>
      </c>
      <c r="AP60" s="8" t="e">
        <f t="shared" si="31"/>
        <v>#REF!</v>
      </c>
      <c r="AQ60" s="8" t="e">
        <f t="shared" si="31"/>
        <v>#REF!</v>
      </c>
      <c r="AR60" s="8" t="e">
        <f t="shared" si="31"/>
        <v>#REF!</v>
      </c>
      <c r="AS60" s="8" t="e">
        <f t="shared" si="31"/>
        <v>#REF!</v>
      </c>
      <c r="AT60" s="8" t="e">
        <f t="shared" si="31"/>
        <v>#REF!</v>
      </c>
      <c r="AU60" s="8" t="e">
        <f t="shared" si="31"/>
        <v>#REF!</v>
      </c>
      <c r="AV60" s="8" t="e">
        <f t="shared" si="31"/>
        <v>#REF!</v>
      </c>
      <c r="AW60" s="8" t="e">
        <f t="shared" si="31"/>
        <v>#REF!</v>
      </c>
      <c r="AX60" t="e">
        <f t="shared" si="6"/>
        <v>#REF!</v>
      </c>
      <c r="AY60" s="8" t="e">
        <f t="shared" si="14"/>
        <v>#REF!</v>
      </c>
      <c r="AZ60" s="53" t="e">
        <f t="shared" si="15"/>
        <v>#REF!</v>
      </c>
      <c r="BA60" s="80" t="e">
        <f t="shared" si="16"/>
        <v>#REF!</v>
      </c>
      <c r="BD60" s="183" t="str">
        <f>VLOOKUP(D60,Schools!A:Q,17,0)</f>
        <v>A</v>
      </c>
      <c r="BE60" s="52" t="e">
        <f t="shared" si="17"/>
        <v>#REF!</v>
      </c>
      <c r="BF60" s="52" t="e">
        <f t="shared" si="18"/>
        <v>#REF!</v>
      </c>
      <c r="BG60" s="52" t="e">
        <f t="shared" si="19"/>
        <v>#REF!</v>
      </c>
      <c r="BH60" s="52" t="e">
        <f t="shared" si="20"/>
        <v>#REF!</v>
      </c>
      <c r="BI60" s="53" t="e">
        <f t="shared" si="21"/>
        <v>#REF!</v>
      </c>
      <c r="BJ60" s="52" t="e">
        <f t="shared" si="22"/>
        <v>#REF!</v>
      </c>
      <c r="BK60" s="8" t="e">
        <f t="shared" si="23"/>
        <v>#REF!</v>
      </c>
      <c r="BL60" s="52" t="e">
        <f t="shared" si="24"/>
        <v>#REF!</v>
      </c>
      <c r="BM60" s="1" t="e">
        <f t="shared" si="25"/>
        <v>#REF!</v>
      </c>
      <c r="BN60" s="52" t="e">
        <f t="shared" si="26"/>
        <v>#REF!</v>
      </c>
      <c r="BO60" s="1" t="e">
        <f t="shared" si="27"/>
        <v>#REF!</v>
      </c>
      <c r="BP60" s="53" t="e">
        <f t="shared" si="28"/>
        <v>#REF!</v>
      </c>
      <c r="BQ60" s="53" t="e">
        <f t="shared" si="29"/>
        <v>#REF!</v>
      </c>
      <c r="BR60" t="e">
        <f t="shared" si="30"/>
        <v>#REF!</v>
      </c>
    </row>
    <row r="61" spans="1:70" x14ac:dyDescent="0.25">
      <c r="A61" t="str">
        <f t="shared" si="7"/>
        <v>High Needs topups</v>
      </c>
      <c r="B61" s="75" t="s">
        <v>3620</v>
      </c>
      <c r="C61" s="76">
        <v>44026</v>
      </c>
      <c r="D61" s="75">
        <f>Schools!A50</f>
        <v>3022029</v>
      </c>
      <c r="E61" t="str">
        <f>VLOOKUP(D61,Schools!A:B,2,0)</f>
        <v>Goldbeaters Primary School</v>
      </c>
      <c r="F61" t="str">
        <f>VLOOKUP(D61,Schools!$A:$Z,3,0)</f>
        <v>M</v>
      </c>
      <c r="G61" s="77" t="e">
        <f>SUMIFS(#REF!,#REF!,D61,#REF!, SEN!M61)</f>
        <v>#REF!</v>
      </c>
      <c r="H61" s="75" t="s">
        <v>3621</v>
      </c>
      <c r="I61" s="75" t="s">
        <v>4063</v>
      </c>
      <c r="J61" t="str">
        <f t="shared" si="8"/>
        <v>various/543965</v>
      </c>
      <c r="K61">
        <f>VLOOKUP(D61,Schools!$A:$Z,9,0)</f>
        <v>400035</v>
      </c>
      <c r="L61" s="75" t="s">
        <v>400</v>
      </c>
      <c r="M61" s="75" t="s">
        <v>399</v>
      </c>
      <c r="N61" s="75" t="s">
        <v>3819</v>
      </c>
      <c r="O61" s="78" t="str">
        <f>VLOOKUP(D61,Schools!A:D,4,0)</f>
        <v>Primary</v>
      </c>
      <c r="P61" s="75" t="s">
        <v>4064</v>
      </c>
      <c r="Q61" s="78">
        <f t="shared" si="9"/>
        <v>543965</v>
      </c>
      <c r="R61" s="79" t="e">
        <f>SUMIFS(#REF!,#REF!,$D61,#REF!,$M61)</f>
        <v>#REF!</v>
      </c>
      <c r="S61" s="79" t="e">
        <f>SUMIFS(#REF!,#REF!,$D61,#REF!,$M61)</f>
        <v>#REF!</v>
      </c>
      <c r="T61" s="79" t="e">
        <f>SUMIFS(#REF!,#REF!,$D61,#REF!,$M61)</f>
        <v>#REF!</v>
      </c>
      <c r="U61" s="79" t="e">
        <f>SUMIFS(#REF!,#REF!,$D61,#REF!,$M61)</f>
        <v>#REF!</v>
      </c>
      <c r="V61" s="79" t="e">
        <f>SUMIFS(#REF!,#REF!,$D61,#REF!,$M61)</f>
        <v>#REF!</v>
      </c>
      <c r="W61" s="79" t="e">
        <f>SUMIFS(#REF!,#REF!,$D61,#REF!,$M61)</f>
        <v>#REF!</v>
      </c>
      <c r="X61" s="79" t="e">
        <f>SUMIFS(#REF!,#REF!,$D61,#REF!,$M61)</f>
        <v>#REF!</v>
      </c>
      <c r="Y61" s="79" t="e">
        <f>SUMIFS(#REF!,#REF!,$D61,#REF!,$M61)</f>
        <v>#REF!</v>
      </c>
      <c r="Z61" s="79" t="e">
        <f>SUMIFS(#REF!,#REF!,$D61,#REF!,$M61)</f>
        <v>#REF!</v>
      </c>
      <c r="AA61" s="79" t="e">
        <f>SUMIFS(#REF!,#REF!,$D61,#REF!,$M61)</f>
        <v>#REF!</v>
      </c>
      <c r="AB61" s="79" t="e">
        <f>SUMIFS(#REF!,#REF!,$D61,#REF!,$M61)</f>
        <v>#REF!</v>
      </c>
      <c r="AC61" s="79" t="e">
        <f>SUMIFS(#REF!,#REF!,$D61,#REF!,$M61)</f>
        <v>#REF!</v>
      </c>
      <c r="AD61" s="79" t="e">
        <f>SUMIFS(#REF!,#REF!,$D61,#REF!,$M61)</f>
        <v>#REF!</v>
      </c>
      <c r="AE61" s="79" t="e">
        <f>SUMIFS(#REF!,#REF!,$D61,#REF!,$M61)</f>
        <v>#REF!</v>
      </c>
      <c r="AF61" s="52" t="e">
        <f t="shared" si="10"/>
        <v>#REF!</v>
      </c>
      <c r="AG61" s="52" t="e">
        <f t="shared" si="11"/>
        <v>#REF!</v>
      </c>
      <c r="AH61" s="79" t="e">
        <f>SUMIFS(#REF!,#REF!,$D61,#REF!,$M61)</f>
        <v>#REF!</v>
      </c>
      <c r="AK61" t="e">
        <f t="shared" si="12"/>
        <v>#REF!</v>
      </c>
      <c r="AL61" s="8" t="e">
        <f t="shared" si="31"/>
        <v>#REF!</v>
      </c>
      <c r="AM61" s="8" t="e">
        <f t="shared" si="31"/>
        <v>#REF!</v>
      </c>
      <c r="AN61" s="8" t="e">
        <f t="shared" si="31"/>
        <v>#REF!</v>
      </c>
      <c r="AO61" s="8" t="e">
        <f t="shared" si="31"/>
        <v>#REF!</v>
      </c>
      <c r="AP61" s="8" t="e">
        <f t="shared" si="31"/>
        <v>#REF!</v>
      </c>
      <c r="AQ61" s="8" t="e">
        <f t="shared" si="31"/>
        <v>#REF!</v>
      </c>
      <c r="AR61" s="8" t="e">
        <f t="shared" si="31"/>
        <v>#REF!</v>
      </c>
      <c r="AS61" s="8" t="e">
        <f t="shared" si="31"/>
        <v>#REF!</v>
      </c>
      <c r="AT61" s="8" t="e">
        <f t="shared" si="31"/>
        <v>#REF!</v>
      </c>
      <c r="AU61" s="8" t="e">
        <f t="shared" si="31"/>
        <v>#REF!</v>
      </c>
      <c r="AV61" s="8" t="e">
        <f t="shared" si="31"/>
        <v>#REF!</v>
      </c>
      <c r="AW61" s="8" t="e">
        <f t="shared" si="31"/>
        <v>#REF!</v>
      </c>
      <c r="AX61" t="e">
        <f t="shared" si="6"/>
        <v>#REF!</v>
      </c>
      <c r="AY61" s="8" t="e">
        <f t="shared" si="14"/>
        <v>#REF!</v>
      </c>
      <c r="AZ61" s="53" t="e">
        <f t="shared" si="15"/>
        <v>#REF!</v>
      </c>
      <c r="BA61" s="80" t="e">
        <f t="shared" si="16"/>
        <v>#REF!</v>
      </c>
      <c r="BD61" s="183" t="str">
        <f>VLOOKUP(D61,Schools!A:Q,17,0)</f>
        <v>A</v>
      </c>
      <c r="BE61" s="52" t="e">
        <f t="shared" si="17"/>
        <v>#REF!</v>
      </c>
      <c r="BF61" s="52" t="e">
        <f t="shared" si="18"/>
        <v>#REF!</v>
      </c>
      <c r="BG61" s="52" t="e">
        <f t="shared" si="19"/>
        <v>#REF!</v>
      </c>
      <c r="BH61" s="52" t="e">
        <f t="shared" si="20"/>
        <v>#REF!</v>
      </c>
      <c r="BI61" s="53" t="e">
        <f t="shared" si="21"/>
        <v>#REF!</v>
      </c>
      <c r="BJ61" s="52" t="e">
        <f t="shared" si="22"/>
        <v>#REF!</v>
      </c>
      <c r="BK61" s="8" t="e">
        <f t="shared" si="23"/>
        <v>#REF!</v>
      </c>
      <c r="BL61" s="52" t="e">
        <f t="shared" si="24"/>
        <v>#REF!</v>
      </c>
      <c r="BM61" s="1" t="e">
        <f t="shared" si="25"/>
        <v>#REF!</v>
      </c>
      <c r="BN61" s="52" t="e">
        <f t="shared" si="26"/>
        <v>#REF!</v>
      </c>
      <c r="BO61" s="1" t="e">
        <f t="shared" si="27"/>
        <v>#REF!</v>
      </c>
      <c r="BP61" s="53" t="e">
        <f t="shared" si="28"/>
        <v>#REF!</v>
      </c>
      <c r="BQ61" s="53" t="e">
        <f t="shared" si="29"/>
        <v>#REF!</v>
      </c>
      <c r="BR61" t="e">
        <f t="shared" si="30"/>
        <v>#REF!</v>
      </c>
    </row>
    <row r="62" spans="1:70" x14ac:dyDescent="0.25">
      <c r="A62" t="str">
        <f t="shared" si="7"/>
        <v>High Needs topups</v>
      </c>
      <c r="B62" s="75" t="s">
        <v>3620</v>
      </c>
      <c r="C62" s="76">
        <v>44026</v>
      </c>
      <c r="D62" s="75">
        <f>Schools!A51</f>
        <v>3022030</v>
      </c>
      <c r="E62" t="str">
        <f>VLOOKUP(D62,Schools!A:B,2,0)</f>
        <v>Grasvenor Avenue Infants</v>
      </c>
      <c r="F62" t="str">
        <f>VLOOKUP(D62,Schools!$A:$Z,3,0)</f>
        <v>A</v>
      </c>
      <c r="G62" s="77" t="e">
        <f>SUMIFS(#REF!,#REF!,D62,#REF!, SEN!M62)</f>
        <v>#REF!</v>
      </c>
      <c r="H62" s="75" t="s">
        <v>3621</v>
      </c>
      <c r="I62" s="75" t="s">
        <v>4063</v>
      </c>
      <c r="J62" t="str">
        <f t="shared" si="8"/>
        <v>various/516500</v>
      </c>
      <c r="K62">
        <f>VLOOKUP(D62,Schools!$A:$Z,9,0)</f>
        <v>148347</v>
      </c>
      <c r="L62" s="75" t="s">
        <v>400</v>
      </c>
      <c r="M62" s="75" t="s">
        <v>399</v>
      </c>
      <c r="N62" s="75" t="s">
        <v>3819</v>
      </c>
      <c r="O62" s="78" t="str">
        <f>VLOOKUP(D62,Schools!A:D,4,0)</f>
        <v>Primary</v>
      </c>
      <c r="P62" s="75" t="s">
        <v>4064</v>
      </c>
      <c r="Q62" s="78">
        <f t="shared" si="9"/>
        <v>516500</v>
      </c>
      <c r="R62" s="79" t="e">
        <f>SUMIFS(#REF!,#REF!,$D62,#REF!,$M62)</f>
        <v>#REF!</v>
      </c>
      <c r="S62" s="79" t="e">
        <f>SUMIFS(#REF!,#REF!,$D62,#REF!,$M62)</f>
        <v>#REF!</v>
      </c>
      <c r="T62" s="79" t="e">
        <f>SUMIFS(#REF!,#REF!,$D62,#REF!,$M62)</f>
        <v>#REF!</v>
      </c>
      <c r="U62" s="79" t="e">
        <f>SUMIFS(#REF!,#REF!,$D62,#REF!,$M62)</f>
        <v>#REF!</v>
      </c>
      <c r="V62" s="79" t="e">
        <f>SUMIFS(#REF!,#REF!,$D62,#REF!,$M62)</f>
        <v>#REF!</v>
      </c>
      <c r="W62" s="79" t="e">
        <f>SUMIFS(#REF!,#REF!,$D62,#REF!,$M62)</f>
        <v>#REF!</v>
      </c>
      <c r="X62" s="79" t="e">
        <f>SUMIFS(#REF!,#REF!,$D62,#REF!,$M62)</f>
        <v>#REF!</v>
      </c>
      <c r="Y62" s="79" t="e">
        <f>SUMIFS(#REF!,#REF!,$D62,#REF!,$M62)</f>
        <v>#REF!</v>
      </c>
      <c r="Z62" s="79" t="e">
        <f>SUMIFS(#REF!,#REF!,$D62,#REF!,$M62)</f>
        <v>#REF!</v>
      </c>
      <c r="AA62" s="79" t="e">
        <f>SUMIFS(#REF!,#REF!,$D62,#REF!,$M62)</f>
        <v>#REF!</v>
      </c>
      <c r="AB62" s="79" t="e">
        <f>SUMIFS(#REF!,#REF!,$D62,#REF!,$M62)</f>
        <v>#REF!</v>
      </c>
      <c r="AC62" s="79" t="e">
        <f>SUMIFS(#REF!,#REF!,$D62,#REF!,$M62)</f>
        <v>#REF!</v>
      </c>
      <c r="AD62" s="79" t="e">
        <f>SUMIFS(#REF!,#REF!,$D62,#REF!,$M62)</f>
        <v>#REF!</v>
      </c>
      <c r="AE62" s="79" t="e">
        <f>SUMIFS(#REF!,#REF!,$D62,#REF!,$M62)</f>
        <v>#REF!</v>
      </c>
      <c r="AF62" s="52" t="e">
        <f t="shared" si="10"/>
        <v>#REF!</v>
      </c>
      <c r="AG62" s="52" t="e">
        <f t="shared" si="11"/>
        <v>#REF!</v>
      </c>
      <c r="AH62" s="79" t="e">
        <f>SUMIFS(#REF!,#REF!,$D62,#REF!,$M62)</f>
        <v>#REF!</v>
      </c>
      <c r="AK62" t="e">
        <f t="shared" si="12"/>
        <v>#REF!</v>
      </c>
      <c r="AL62" s="8" t="e">
        <f t="shared" si="31"/>
        <v>#REF!</v>
      </c>
      <c r="AM62" s="8" t="e">
        <f t="shared" si="31"/>
        <v>#REF!</v>
      </c>
      <c r="AN62" s="8" t="e">
        <f t="shared" si="31"/>
        <v>#REF!</v>
      </c>
      <c r="AO62" s="8" t="e">
        <f t="shared" si="31"/>
        <v>#REF!</v>
      </c>
      <c r="AP62" s="8" t="e">
        <f t="shared" si="31"/>
        <v>#REF!</v>
      </c>
      <c r="AQ62" s="8" t="e">
        <f t="shared" si="31"/>
        <v>#REF!</v>
      </c>
      <c r="AR62" s="8" t="e">
        <f t="shared" si="31"/>
        <v>#REF!</v>
      </c>
      <c r="AS62" s="8" t="e">
        <f t="shared" si="31"/>
        <v>#REF!</v>
      </c>
      <c r="AT62" s="8" t="e">
        <f t="shared" si="31"/>
        <v>#REF!</v>
      </c>
      <c r="AU62" s="8" t="e">
        <f t="shared" si="31"/>
        <v>#REF!</v>
      </c>
      <c r="AV62" s="8" t="e">
        <f t="shared" si="31"/>
        <v>#REF!</v>
      </c>
      <c r="AW62" s="8" t="e">
        <f t="shared" si="31"/>
        <v>#REF!</v>
      </c>
      <c r="AX62" t="e">
        <f t="shared" si="6"/>
        <v>#REF!</v>
      </c>
      <c r="AY62" s="8" t="e">
        <f t="shared" si="14"/>
        <v>#REF!</v>
      </c>
      <c r="AZ62" s="53" t="e">
        <f t="shared" si="15"/>
        <v>#REF!</v>
      </c>
      <c r="BA62" s="80" t="e">
        <f t="shared" si="16"/>
        <v>#REF!</v>
      </c>
      <c r="BD62" s="183" t="str">
        <f>VLOOKUP(D62,Schools!A:Q,17,0)</f>
        <v>Academy</v>
      </c>
      <c r="BE62" s="52" t="e">
        <f t="shared" si="17"/>
        <v>#REF!</v>
      </c>
      <c r="BF62" s="52" t="e">
        <f t="shared" si="18"/>
        <v>#REF!</v>
      </c>
      <c r="BG62" s="52" t="e">
        <f t="shared" si="19"/>
        <v>#REF!</v>
      </c>
      <c r="BH62" s="52" t="e">
        <f t="shared" si="20"/>
        <v>#REF!</v>
      </c>
      <c r="BI62" s="53" t="e">
        <f t="shared" si="21"/>
        <v>#REF!</v>
      </c>
      <c r="BJ62" s="52" t="e">
        <f t="shared" si="22"/>
        <v>#REF!</v>
      </c>
      <c r="BK62" s="8" t="e">
        <f t="shared" si="23"/>
        <v>#REF!</v>
      </c>
      <c r="BL62" s="52" t="e">
        <f t="shared" si="24"/>
        <v>#REF!</v>
      </c>
      <c r="BM62" s="1" t="e">
        <f t="shared" si="25"/>
        <v>#REF!</v>
      </c>
      <c r="BN62" s="52" t="e">
        <f t="shared" si="26"/>
        <v>#REF!</v>
      </c>
      <c r="BO62" s="1" t="e">
        <f t="shared" si="27"/>
        <v>#REF!</v>
      </c>
      <c r="BP62" s="53" t="e">
        <f t="shared" si="28"/>
        <v>#REF!</v>
      </c>
      <c r="BQ62" s="53" t="e">
        <f t="shared" si="29"/>
        <v>#REF!</v>
      </c>
      <c r="BR62" t="e">
        <f t="shared" si="30"/>
        <v>#REF!</v>
      </c>
    </row>
    <row r="63" spans="1:70" x14ac:dyDescent="0.25">
      <c r="A63" t="str">
        <f t="shared" si="7"/>
        <v>High Needs topups</v>
      </c>
      <c r="B63" s="75" t="s">
        <v>3620</v>
      </c>
      <c r="C63" s="76">
        <v>44026</v>
      </c>
      <c r="D63" s="75">
        <f>Schools!A52</f>
        <v>3023516</v>
      </c>
      <c r="E63" t="str">
        <f>VLOOKUP(D63,Schools!A:B,2,0)</f>
        <v>Hasmonean Primary School</v>
      </c>
      <c r="F63" t="str">
        <f>VLOOKUP(D63,Schools!$A:$Z,3,0)</f>
        <v>M</v>
      </c>
      <c r="G63" s="77" t="e">
        <f>SUMIFS(#REF!,#REF!,D63,#REF!, SEN!M63)</f>
        <v>#REF!</v>
      </c>
      <c r="H63" s="75" t="s">
        <v>3621</v>
      </c>
      <c r="I63" s="75" t="s">
        <v>4063</v>
      </c>
      <c r="J63" t="str">
        <f t="shared" si="8"/>
        <v>various/543965</v>
      </c>
      <c r="K63">
        <f>VLOOKUP(D63,Schools!$A:$Z,9,0)</f>
        <v>400108</v>
      </c>
      <c r="L63" s="75" t="s">
        <v>400</v>
      </c>
      <c r="M63" s="75" t="s">
        <v>399</v>
      </c>
      <c r="N63" s="75" t="s">
        <v>3819</v>
      </c>
      <c r="O63" s="78" t="str">
        <f>VLOOKUP(D63,Schools!A:D,4,0)</f>
        <v>Primary</v>
      </c>
      <c r="P63" s="75" t="s">
        <v>4064</v>
      </c>
      <c r="Q63" s="78">
        <f t="shared" si="9"/>
        <v>543965</v>
      </c>
      <c r="R63" s="79" t="e">
        <f>SUMIFS(#REF!,#REF!,$D63,#REF!,$M63)</f>
        <v>#REF!</v>
      </c>
      <c r="S63" s="79" t="e">
        <f>SUMIFS(#REF!,#REF!,$D63,#REF!,$M63)</f>
        <v>#REF!</v>
      </c>
      <c r="T63" s="79" t="e">
        <f>SUMIFS(#REF!,#REF!,$D63,#REF!,$M63)</f>
        <v>#REF!</v>
      </c>
      <c r="U63" s="79" t="e">
        <f>SUMIFS(#REF!,#REF!,$D63,#REF!,$M63)</f>
        <v>#REF!</v>
      </c>
      <c r="V63" s="79" t="e">
        <f>SUMIFS(#REF!,#REF!,$D63,#REF!,$M63)</f>
        <v>#REF!</v>
      </c>
      <c r="W63" s="79" t="e">
        <f>SUMIFS(#REF!,#REF!,$D63,#REF!,$M63)</f>
        <v>#REF!</v>
      </c>
      <c r="X63" s="79" t="e">
        <f>SUMIFS(#REF!,#REF!,$D63,#REF!,$M63)</f>
        <v>#REF!</v>
      </c>
      <c r="Y63" s="79" t="e">
        <f>SUMIFS(#REF!,#REF!,$D63,#REF!,$M63)</f>
        <v>#REF!</v>
      </c>
      <c r="Z63" s="79" t="e">
        <f>SUMIFS(#REF!,#REF!,$D63,#REF!,$M63)</f>
        <v>#REF!</v>
      </c>
      <c r="AA63" s="79" t="e">
        <f>SUMIFS(#REF!,#REF!,$D63,#REF!,$M63)</f>
        <v>#REF!</v>
      </c>
      <c r="AB63" s="79" t="e">
        <f>SUMIFS(#REF!,#REF!,$D63,#REF!,$M63)</f>
        <v>#REF!</v>
      </c>
      <c r="AC63" s="79" t="e">
        <f>SUMIFS(#REF!,#REF!,$D63,#REF!,$M63)</f>
        <v>#REF!</v>
      </c>
      <c r="AD63" s="79" t="e">
        <f>SUMIFS(#REF!,#REF!,$D63,#REF!,$M63)</f>
        <v>#REF!</v>
      </c>
      <c r="AE63" s="79" t="e">
        <f>SUMIFS(#REF!,#REF!,$D63,#REF!,$M63)</f>
        <v>#REF!</v>
      </c>
      <c r="AF63" s="52" t="e">
        <f t="shared" si="10"/>
        <v>#REF!</v>
      </c>
      <c r="AG63" s="52" t="e">
        <f t="shared" si="11"/>
        <v>#REF!</v>
      </c>
      <c r="AH63" s="79" t="e">
        <f>SUMIFS(#REF!,#REF!,$D63,#REF!,$M63)</f>
        <v>#REF!</v>
      </c>
      <c r="AK63" t="e">
        <f t="shared" si="12"/>
        <v>#REF!</v>
      </c>
      <c r="AL63" s="8" t="e">
        <f t="shared" si="31"/>
        <v>#REF!</v>
      </c>
      <c r="AM63" s="8" t="e">
        <f t="shared" si="31"/>
        <v>#REF!</v>
      </c>
      <c r="AN63" s="8" t="e">
        <f t="shared" si="31"/>
        <v>#REF!</v>
      </c>
      <c r="AO63" s="8" t="e">
        <f t="shared" si="31"/>
        <v>#REF!</v>
      </c>
      <c r="AP63" s="8" t="e">
        <f t="shared" si="31"/>
        <v>#REF!</v>
      </c>
      <c r="AQ63" s="8" t="e">
        <f t="shared" si="31"/>
        <v>#REF!</v>
      </c>
      <c r="AR63" s="8" t="e">
        <f t="shared" si="31"/>
        <v>#REF!</v>
      </c>
      <c r="AS63" s="8" t="e">
        <f t="shared" si="31"/>
        <v>#REF!</v>
      </c>
      <c r="AT63" s="8" t="e">
        <f t="shared" si="31"/>
        <v>#REF!</v>
      </c>
      <c r="AU63" s="8" t="e">
        <f t="shared" si="31"/>
        <v>#REF!</v>
      </c>
      <c r="AV63" s="8" t="e">
        <f t="shared" si="31"/>
        <v>#REF!</v>
      </c>
      <c r="AW63" s="8" t="e">
        <f t="shared" si="31"/>
        <v>#REF!</v>
      </c>
      <c r="AX63" t="e">
        <f t="shared" si="6"/>
        <v>#REF!</v>
      </c>
      <c r="AY63" s="8" t="e">
        <f t="shared" si="14"/>
        <v>#REF!</v>
      </c>
      <c r="AZ63" s="53" t="e">
        <f t="shared" si="15"/>
        <v>#REF!</v>
      </c>
      <c r="BA63" s="80" t="e">
        <f t="shared" si="16"/>
        <v>#REF!</v>
      </c>
      <c r="BD63" s="183" t="str">
        <f>VLOOKUP(D63,Schools!A:Q,17,0)</f>
        <v>A</v>
      </c>
      <c r="BE63" s="52" t="e">
        <f t="shared" si="17"/>
        <v>#REF!</v>
      </c>
      <c r="BF63" s="52" t="e">
        <f t="shared" si="18"/>
        <v>#REF!</v>
      </c>
      <c r="BG63" s="52" t="e">
        <f t="shared" si="19"/>
        <v>#REF!</v>
      </c>
      <c r="BH63" s="52" t="e">
        <f t="shared" si="20"/>
        <v>#REF!</v>
      </c>
      <c r="BI63" s="53" t="e">
        <f t="shared" si="21"/>
        <v>#REF!</v>
      </c>
      <c r="BJ63" s="52" t="e">
        <f t="shared" si="22"/>
        <v>#REF!</v>
      </c>
      <c r="BK63" s="8" t="e">
        <f t="shared" si="23"/>
        <v>#REF!</v>
      </c>
      <c r="BL63" s="52" t="e">
        <f t="shared" si="24"/>
        <v>#REF!</v>
      </c>
      <c r="BM63" s="1" t="e">
        <f t="shared" si="25"/>
        <v>#REF!</v>
      </c>
      <c r="BN63" s="52" t="e">
        <f t="shared" si="26"/>
        <v>#REF!</v>
      </c>
      <c r="BO63" s="1" t="e">
        <f t="shared" si="27"/>
        <v>#REF!</v>
      </c>
      <c r="BP63" s="53" t="e">
        <f t="shared" si="28"/>
        <v>#REF!</v>
      </c>
      <c r="BQ63" s="53" t="e">
        <f t="shared" si="29"/>
        <v>#REF!</v>
      </c>
      <c r="BR63" t="e">
        <f t="shared" si="30"/>
        <v>#REF!</v>
      </c>
    </row>
    <row r="64" spans="1:70" x14ac:dyDescent="0.25">
      <c r="A64" t="str">
        <f t="shared" si="7"/>
        <v>High Needs topups</v>
      </c>
      <c r="B64" s="75" t="s">
        <v>3620</v>
      </c>
      <c r="C64" s="76">
        <v>44026</v>
      </c>
      <c r="D64" s="75">
        <f>Schools!A53</f>
        <v>3022031</v>
      </c>
      <c r="E64" t="str">
        <f>VLOOKUP(D64,Schools!A:B,2,0)</f>
        <v>Hollickwood JMI School</v>
      </c>
      <c r="F64" t="str">
        <f>VLOOKUP(D64,Schools!$A:$Z,3,0)</f>
        <v>M</v>
      </c>
      <c r="G64" s="77" t="e">
        <f>SUMIFS(#REF!,#REF!,D64,#REF!, SEN!M64)</f>
        <v>#REF!</v>
      </c>
      <c r="H64" s="75" t="s">
        <v>3621</v>
      </c>
      <c r="I64" s="75" t="s">
        <v>4063</v>
      </c>
      <c r="J64" t="str">
        <f t="shared" si="8"/>
        <v>various/543965</v>
      </c>
      <c r="K64">
        <f>VLOOKUP(D64,Schools!$A:$Z,9,0)</f>
        <v>400026</v>
      </c>
      <c r="L64" s="75" t="s">
        <v>400</v>
      </c>
      <c r="M64" s="75" t="s">
        <v>399</v>
      </c>
      <c r="N64" s="75" t="s">
        <v>3819</v>
      </c>
      <c r="O64" s="78" t="str">
        <f>VLOOKUP(D64,Schools!A:D,4,0)</f>
        <v>Primary</v>
      </c>
      <c r="P64" s="75" t="s">
        <v>4064</v>
      </c>
      <c r="Q64" s="78">
        <f t="shared" si="9"/>
        <v>543965</v>
      </c>
      <c r="R64" s="79" t="e">
        <f>SUMIFS(#REF!,#REF!,$D64,#REF!,$M64)</f>
        <v>#REF!</v>
      </c>
      <c r="S64" s="79" t="e">
        <f>SUMIFS(#REF!,#REF!,$D64,#REF!,$M64)</f>
        <v>#REF!</v>
      </c>
      <c r="T64" s="79" t="e">
        <f>SUMIFS(#REF!,#REF!,$D64,#REF!,$M64)</f>
        <v>#REF!</v>
      </c>
      <c r="U64" s="79" t="e">
        <f>SUMIFS(#REF!,#REF!,$D64,#REF!,$M64)</f>
        <v>#REF!</v>
      </c>
      <c r="V64" s="79" t="e">
        <f>SUMIFS(#REF!,#REF!,$D64,#REF!,$M64)</f>
        <v>#REF!</v>
      </c>
      <c r="W64" s="79" t="e">
        <f>SUMIFS(#REF!,#REF!,$D64,#REF!,$M64)</f>
        <v>#REF!</v>
      </c>
      <c r="X64" s="79" t="e">
        <f>SUMIFS(#REF!,#REF!,$D64,#REF!,$M64)</f>
        <v>#REF!</v>
      </c>
      <c r="Y64" s="79" t="e">
        <f>SUMIFS(#REF!,#REF!,$D64,#REF!,$M64)</f>
        <v>#REF!</v>
      </c>
      <c r="Z64" s="79" t="e">
        <f>SUMIFS(#REF!,#REF!,$D64,#REF!,$M64)</f>
        <v>#REF!</v>
      </c>
      <c r="AA64" s="79" t="e">
        <f>SUMIFS(#REF!,#REF!,$D64,#REF!,$M64)</f>
        <v>#REF!</v>
      </c>
      <c r="AB64" s="79" t="e">
        <f>SUMIFS(#REF!,#REF!,$D64,#REF!,$M64)</f>
        <v>#REF!</v>
      </c>
      <c r="AC64" s="79" t="e">
        <f>SUMIFS(#REF!,#REF!,$D64,#REF!,$M64)</f>
        <v>#REF!</v>
      </c>
      <c r="AD64" s="79" t="e">
        <f>SUMIFS(#REF!,#REF!,$D64,#REF!,$M64)</f>
        <v>#REF!</v>
      </c>
      <c r="AE64" s="79" t="e">
        <f>SUMIFS(#REF!,#REF!,$D64,#REF!,$M64)</f>
        <v>#REF!</v>
      </c>
      <c r="AF64" s="52" t="e">
        <f t="shared" si="10"/>
        <v>#REF!</v>
      </c>
      <c r="AG64" s="52" t="e">
        <f t="shared" si="11"/>
        <v>#REF!</v>
      </c>
      <c r="AH64" s="79" t="e">
        <f>SUMIFS(#REF!,#REF!,$D64,#REF!,$M64)</f>
        <v>#REF!</v>
      </c>
      <c r="AK64" t="e">
        <f t="shared" si="12"/>
        <v>#REF!</v>
      </c>
      <c r="AL64" s="8" t="e">
        <f t="shared" si="31"/>
        <v>#REF!</v>
      </c>
      <c r="AM64" s="8" t="e">
        <f t="shared" si="31"/>
        <v>#REF!</v>
      </c>
      <c r="AN64" s="8" t="e">
        <f t="shared" si="31"/>
        <v>#REF!</v>
      </c>
      <c r="AO64" s="8" t="e">
        <f t="shared" si="31"/>
        <v>#REF!</v>
      </c>
      <c r="AP64" s="8" t="e">
        <f t="shared" si="31"/>
        <v>#REF!</v>
      </c>
      <c r="AQ64" s="8" t="e">
        <f t="shared" si="31"/>
        <v>#REF!</v>
      </c>
      <c r="AR64" s="8" t="e">
        <f t="shared" si="31"/>
        <v>#REF!</v>
      </c>
      <c r="AS64" s="8" t="e">
        <f t="shared" si="31"/>
        <v>#REF!</v>
      </c>
      <c r="AT64" s="8" t="e">
        <f t="shared" si="31"/>
        <v>#REF!</v>
      </c>
      <c r="AU64" s="8" t="e">
        <f t="shared" si="31"/>
        <v>#REF!</v>
      </c>
      <c r="AV64" s="8" t="e">
        <f t="shared" si="31"/>
        <v>#REF!</v>
      </c>
      <c r="AW64" s="8" t="e">
        <f t="shared" si="31"/>
        <v>#REF!</v>
      </c>
      <c r="AX64" t="e">
        <f t="shared" si="6"/>
        <v>#REF!</v>
      </c>
      <c r="AY64" s="8" t="e">
        <f t="shared" si="14"/>
        <v>#REF!</v>
      </c>
      <c r="AZ64" s="53" t="e">
        <f t="shared" si="15"/>
        <v>#REF!</v>
      </c>
      <c r="BA64" s="80" t="e">
        <f t="shared" si="16"/>
        <v>#REF!</v>
      </c>
      <c r="BD64" s="183" t="str">
        <f>VLOOKUP(D64,Schools!A:Q,17,0)</f>
        <v>A</v>
      </c>
      <c r="BE64" s="52" t="e">
        <f t="shared" si="17"/>
        <v>#REF!</v>
      </c>
      <c r="BF64" s="52" t="e">
        <f t="shared" si="18"/>
        <v>#REF!</v>
      </c>
      <c r="BG64" s="52" t="e">
        <f t="shared" si="19"/>
        <v>#REF!</v>
      </c>
      <c r="BH64" s="52" t="e">
        <f t="shared" si="20"/>
        <v>#REF!</v>
      </c>
      <c r="BI64" s="53" t="e">
        <f t="shared" si="21"/>
        <v>#REF!</v>
      </c>
      <c r="BJ64" s="52" t="e">
        <f t="shared" si="22"/>
        <v>#REF!</v>
      </c>
      <c r="BK64" s="8" t="e">
        <f t="shared" si="23"/>
        <v>#REF!</v>
      </c>
      <c r="BL64" s="52" t="e">
        <f t="shared" si="24"/>
        <v>#REF!</v>
      </c>
      <c r="BM64" s="1" t="e">
        <f t="shared" si="25"/>
        <v>#REF!</v>
      </c>
      <c r="BN64" s="52" t="e">
        <f t="shared" si="26"/>
        <v>#REF!</v>
      </c>
      <c r="BO64" s="1" t="e">
        <f t="shared" si="27"/>
        <v>#REF!</v>
      </c>
      <c r="BP64" s="53" t="e">
        <f t="shared" si="28"/>
        <v>#REF!</v>
      </c>
      <c r="BQ64" s="53" t="e">
        <f t="shared" si="29"/>
        <v>#REF!</v>
      </c>
      <c r="BR64" t="e">
        <f t="shared" si="30"/>
        <v>#REF!</v>
      </c>
    </row>
    <row r="65" spans="1:70" x14ac:dyDescent="0.25">
      <c r="A65" t="str">
        <f t="shared" si="7"/>
        <v>High Needs topups</v>
      </c>
      <c r="B65" s="75" t="s">
        <v>3620</v>
      </c>
      <c r="C65" s="76">
        <v>44026</v>
      </c>
      <c r="D65" s="75">
        <f>Schools!A54</f>
        <v>3022032</v>
      </c>
      <c r="E65" t="str">
        <f>VLOOKUP(D65,Schools!A:B,2,0)</f>
        <v>Holly Park School</v>
      </c>
      <c r="F65" t="str">
        <f>VLOOKUP(D65,Schools!$A:$Z,3,0)</f>
        <v>M</v>
      </c>
      <c r="G65" s="77" t="e">
        <f>SUMIFS(#REF!,#REF!,D65,#REF!, SEN!M65)</f>
        <v>#REF!</v>
      </c>
      <c r="H65" s="75" t="s">
        <v>3621</v>
      </c>
      <c r="I65" s="75" t="s">
        <v>4063</v>
      </c>
      <c r="J65" t="str">
        <f t="shared" si="8"/>
        <v>various/543965</v>
      </c>
      <c r="K65">
        <f>VLOOKUP(D65,Schools!$A:$Z,9,0)</f>
        <v>400084</v>
      </c>
      <c r="L65" s="75" t="s">
        <v>400</v>
      </c>
      <c r="M65" s="75" t="s">
        <v>399</v>
      </c>
      <c r="N65" s="75" t="s">
        <v>3819</v>
      </c>
      <c r="O65" s="78" t="str">
        <f>VLOOKUP(D65,Schools!A:D,4,0)</f>
        <v>Primary</v>
      </c>
      <c r="P65" s="75" t="s">
        <v>4064</v>
      </c>
      <c r="Q65" s="78">
        <f t="shared" si="9"/>
        <v>543965</v>
      </c>
      <c r="R65" s="79" t="e">
        <f>SUMIFS(#REF!,#REF!,$D65,#REF!,$M65)</f>
        <v>#REF!</v>
      </c>
      <c r="S65" s="79" t="e">
        <f>SUMIFS(#REF!,#REF!,$D65,#REF!,$M65)</f>
        <v>#REF!</v>
      </c>
      <c r="T65" s="79" t="e">
        <f>SUMIFS(#REF!,#REF!,$D65,#REF!,$M65)</f>
        <v>#REF!</v>
      </c>
      <c r="U65" s="79" t="e">
        <f>SUMIFS(#REF!,#REF!,$D65,#REF!,$M65)</f>
        <v>#REF!</v>
      </c>
      <c r="V65" s="79" t="e">
        <f>SUMIFS(#REF!,#REF!,$D65,#REF!,$M65)</f>
        <v>#REF!</v>
      </c>
      <c r="W65" s="79" t="e">
        <f>SUMIFS(#REF!,#REF!,$D65,#REF!,$M65)</f>
        <v>#REF!</v>
      </c>
      <c r="X65" s="79" t="e">
        <f>SUMIFS(#REF!,#REF!,$D65,#REF!,$M65)</f>
        <v>#REF!</v>
      </c>
      <c r="Y65" s="79" t="e">
        <f>SUMIFS(#REF!,#REF!,$D65,#REF!,$M65)</f>
        <v>#REF!</v>
      </c>
      <c r="Z65" s="79" t="e">
        <f>SUMIFS(#REF!,#REF!,$D65,#REF!,$M65)</f>
        <v>#REF!</v>
      </c>
      <c r="AA65" s="79" t="e">
        <f>SUMIFS(#REF!,#REF!,$D65,#REF!,$M65)</f>
        <v>#REF!</v>
      </c>
      <c r="AB65" s="79" t="e">
        <f>SUMIFS(#REF!,#REF!,$D65,#REF!,$M65)</f>
        <v>#REF!</v>
      </c>
      <c r="AC65" s="79" t="e">
        <f>SUMIFS(#REF!,#REF!,$D65,#REF!,$M65)</f>
        <v>#REF!</v>
      </c>
      <c r="AD65" s="79" t="e">
        <f>SUMIFS(#REF!,#REF!,$D65,#REF!,$M65)</f>
        <v>#REF!</v>
      </c>
      <c r="AE65" s="79" t="e">
        <f>SUMIFS(#REF!,#REF!,$D65,#REF!,$M65)</f>
        <v>#REF!</v>
      </c>
      <c r="AF65" s="52" t="e">
        <f t="shared" si="10"/>
        <v>#REF!</v>
      </c>
      <c r="AG65" s="52" t="e">
        <f t="shared" si="11"/>
        <v>#REF!</v>
      </c>
      <c r="AH65" s="79" t="e">
        <f>SUMIFS(#REF!,#REF!,$D65,#REF!,$M65)</f>
        <v>#REF!</v>
      </c>
      <c r="AK65" t="e">
        <f t="shared" si="12"/>
        <v>#REF!</v>
      </c>
      <c r="AL65" s="8" t="e">
        <f t="shared" si="31"/>
        <v>#REF!</v>
      </c>
      <c r="AM65" s="8" t="e">
        <f t="shared" si="31"/>
        <v>#REF!</v>
      </c>
      <c r="AN65" s="8" t="e">
        <f t="shared" si="31"/>
        <v>#REF!</v>
      </c>
      <c r="AO65" s="8" t="e">
        <f t="shared" si="31"/>
        <v>#REF!</v>
      </c>
      <c r="AP65" s="8" t="e">
        <f t="shared" si="31"/>
        <v>#REF!</v>
      </c>
      <c r="AQ65" s="8" t="e">
        <f t="shared" si="31"/>
        <v>#REF!</v>
      </c>
      <c r="AR65" s="8" t="e">
        <f t="shared" si="31"/>
        <v>#REF!</v>
      </c>
      <c r="AS65" s="8" t="e">
        <f t="shared" si="31"/>
        <v>#REF!</v>
      </c>
      <c r="AT65" s="8" t="e">
        <f t="shared" si="31"/>
        <v>#REF!</v>
      </c>
      <c r="AU65" s="8" t="e">
        <f t="shared" si="31"/>
        <v>#REF!</v>
      </c>
      <c r="AV65" s="8" t="e">
        <f t="shared" si="31"/>
        <v>#REF!</v>
      </c>
      <c r="AW65" s="8" t="e">
        <f t="shared" si="31"/>
        <v>#REF!</v>
      </c>
      <c r="AX65" t="e">
        <f t="shared" si="6"/>
        <v>#REF!</v>
      </c>
      <c r="AY65" s="8" t="e">
        <f t="shared" si="14"/>
        <v>#REF!</v>
      </c>
      <c r="AZ65" s="53" t="e">
        <f t="shared" si="15"/>
        <v>#REF!</v>
      </c>
      <c r="BA65" s="80" t="e">
        <f t="shared" si="16"/>
        <v>#REF!</v>
      </c>
      <c r="BD65" s="183" t="str">
        <f>VLOOKUP(D65,Schools!A:Q,17,0)</f>
        <v>A</v>
      </c>
      <c r="BE65" s="52" t="e">
        <f t="shared" si="17"/>
        <v>#REF!</v>
      </c>
      <c r="BF65" s="52" t="e">
        <f t="shared" si="18"/>
        <v>#REF!</v>
      </c>
      <c r="BG65" s="52" t="e">
        <f t="shared" si="19"/>
        <v>#REF!</v>
      </c>
      <c r="BH65" s="52" t="e">
        <f t="shared" si="20"/>
        <v>#REF!</v>
      </c>
      <c r="BI65" s="53" t="e">
        <f t="shared" si="21"/>
        <v>#REF!</v>
      </c>
      <c r="BJ65" s="52" t="e">
        <f t="shared" si="22"/>
        <v>#REF!</v>
      </c>
      <c r="BK65" s="8" t="e">
        <f t="shared" si="23"/>
        <v>#REF!</v>
      </c>
      <c r="BL65" s="52" t="e">
        <f t="shared" si="24"/>
        <v>#REF!</v>
      </c>
      <c r="BM65" s="1" t="e">
        <f t="shared" si="25"/>
        <v>#REF!</v>
      </c>
      <c r="BN65" s="52" t="e">
        <f t="shared" si="26"/>
        <v>#REF!</v>
      </c>
      <c r="BO65" s="1" t="e">
        <f t="shared" si="27"/>
        <v>#REF!</v>
      </c>
      <c r="BP65" s="53" t="e">
        <f t="shared" si="28"/>
        <v>#REF!</v>
      </c>
      <c r="BQ65" s="53" t="e">
        <f t="shared" si="29"/>
        <v>#REF!</v>
      </c>
      <c r="BR65" t="e">
        <f t="shared" si="30"/>
        <v>#REF!</v>
      </c>
    </row>
    <row r="66" spans="1:70" x14ac:dyDescent="0.25">
      <c r="A66" t="str">
        <f t="shared" si="7"/>
        <v>High Needs topups</v>
      </c>
      <c r="B66" s="75" t="s">
        <v>3620</v>
      </c>
      <c r="C66" s="76">
        <v>44026</v>
      </c>
      <c r="D66" s="75">
        <f>Schools!A55</f>
        <v>3023304</v>
      </c>
      <c r="E66" t="str">
        <f>VLOOKUP(D66,Schools!A:B,2,0)</f>
        <v>Holy Trinity School</v>
      </c>
      <c r="F66" t="str">
        <f>VLOOKUP(D66,Schools!$A:$Z,3,0)</f>
        <v>M</v>
      </c>
      <c r="G66" s="77" t="e">
        <f>SUMIFS(#REF!,#REF!,D66,#REF!, SEN!M66)</f>
        <v>#REF!</v>
      </c>
      <c r="H66" s="75" t="s">
        <v>3621</v>
      </c>
      <c r="I66" s="75" t="s">
        <v>4063</v>
      </c>
      <c r="J66" t="str">
        <f t="shared" si="8"/>
        <v>various/543965</v>
      </c>
      <c r="K66">
        <f>VLOOKUP(D66,Schools!$A:$Z,9,0)</f>
        <v>400008</v>
      </c>
      <c r="L66" s="75" t="s">
        <v>400</v>
      </c>
      <c r="M66" s="75" t="s">
        <v>399</v>
      </c>
      <c r="N66" s="75" t="s">
        <v>3819</v>
      </c>
      <c r="O66" s="78" t="str">
        <f>VLOOKUP(D66,Schools!A:D,4,0)</f>
        <v>Primary</v>
      </c>
      <c r="P66" s="75" t="s">
        <v>4064</v>
      </c>
      <c r="Q66" s="78">
        <f t="shared" si="9"/>
        <v>543965</v>
      </c>
      <c r="R66" s="79" t="e">
        <f>SUMIFS(#REF!,#REF!,$D66,#REF!,$M66)</f>
        <v>#REF!</v>
      </c>
      <c r="S66" s="79" t="e">
        <f>SUMIFS(#REF!,#REF!,$D66,#REF!,$M66)</f>
        <v>#REF!</v>
      </c>
      <c r="T66" s="79" t="e">
        <f>SUMIFS(#REF!,#REF!,$D66,#REF!,$M66)</f>
        <v>#REF!</v>
      </c>
      <c r="U66" s="79" t="e">
        <f>SUMIFS(#REF!,#REF!,$D66,#REF!,$M66)</f>
        <v>#REF!</v>
      </c>
      <c r="V66" s="79" t="e">
        <f>SUMIFS(#REF!,#REF!,$D66,#REF!,$M66)</f>
        <v>#REF!</v>
      </c>
      <c r="W66" s="79" t="e">
        <f>SUMIFS(#REF!,#REF!,$D66,#REF!,$M66)</f>
        <v>#REF!</v>
      </c>
      <c r="X66" s="79" t="e">
        <f>SUMIFS(#REF!,#REF!,$D66,#REF!,$M66)</f>
        <v>#REF!</v>
      </c>
      <c r="Y66" s="79" t="e">
        <f>SUMIFS(#REF!,#REF!,$D66,#REF!,$M66)</f>
        <v>#REF!</v>
      </c>
      <c r="Z66" s="79" t="e">
        <f>SUMIFS(#REF!,#REF!,$D66,#REF!,$M66)</f>
        <v>#REF!</v>
      </c>
      <c r="AA66" s="79" t="e">
        <f>SUMIFS(#REF!,#REF!,$D66,#REF!,$M66)</f>
        <v>#REF!</v>
      </c>
      <c r="AB66" s="79" t="e">
        <f>SUMIFS(#REF!,#REF!,$D66,#REF!,$M66)</f>
        <v>#REF!</v>
      </c>
      <c r="AC66" s="79" t="e">
        <f>SUMIFS(#REF!,#REF!,$D66,#REF!,$M66)</f>
        <v>#REF!</v>
      </c>
      <c r="AD66" s="79" t="e">
        <f>SUMIFS(#REF!,#REF!,$D66,#REF!,$M66)</f>
        <v>#REF!</v>
      </c>
      <c r="AE66" s="79" t="e">
        <f>SUMIFS(#REF!,#REF!,$D66,#REF!,$M66)</f>
        <v>#REF!</v>
      </c>
      <c r="AF66" s="52" t="e">
        <f t="shared" si="10"/>
        <v>#REF!</v>
      </c>
      <c r="AG66" s="52" t="e">
        <f t="shared" si="11"/>
        <v>#REF!</v>
      </c>
      <c r="AH66" s="79" t="e">
        <f>SUMIFS(#REF!,#REF!,$D66,#REF!,$M66)</f>
        <v>#REF!</v>
      </c>
      <c r="AK66" t="e">
        <f t="shared" si="12"/>
        <v>#REF!</v>
      </c>
      <c r="AL66" s="8" t="e">
        <f t="shared" si="31"/>
        <v>#REF!</v>
      </c>
      <c r="AM66" s="8" t="e">
        <f t="shared" si="31"/>
        <v>#REF!</v>
      </c>
      <c r="AN66" s="8" t="e">
        <f t="shared" si="31"/>
        <v>#REF!</v>
      </c>
      <c r="AO66" s="8" t="e">
        <f t="shared" si="31"/>
        <v>#REF!</v>
      </c>
      <c r="AP66" s="8" t="e">
        <f t="shared" si="31"/>
        <v>#REF!</v>
      </c>
      <c r="AQ66" s="8" t="e">
        <f t="shared" si="31"/>
        <v>#REF!</v>
      </c>
      <c r="AR66" s="8" t="e">
        <f t="shared" si="31"/>
        <v>#REF!</v>
      </c>
      <c r="AS66" s="8" t="e">
        <f t="shared" si="31"/>
        <v>#REF!</v>
      </c>
      <c r="AT66" s="8" t="e">
        <f t="shared" si="31"/>
        <v>#REF!</v>
      </c>
      <c r="AU66" s="8" t="e">
        <f t="shared" si="31"/>
        <v>#REF!</v>
      </c>
      <c r="AV66" s="8" t="e">
        <f t="shared" si="31"/>
        <v>#REF!</v>
      </c>
      <c r="AW66" s="8" t="e">
        <f t="shared" si="31"/>
        <v>#REF!</v>
      </c>
      <c r="AX66" t="e">
        <f t="shared" si="6"/>
        <v>#REF!</v>
      </c>
      <c r="AY66" s="8" t="e">
        <f t="shared" si="14"/>
        <v>#REF!</v>
      </c>
      <c r="AZ66" s="53" t="e">
        <f t="shared" si="15"/>
        <v>#REF!</v>
      </c>
      <c r="BA66" s="80" t="e">
        <f t="shared" si="16"/>
        <v>#REF!</v>
      </c>
      <c r="BD66" s="183" t="str">
        <f>VLOOKUP(D66,Schools!A:Q,17,0)</f>
        <v>A</v>
      </c>
      <c r="BE66" s="52" t="e">
        <f t="shared" si="17"/>
        <v>#REF!</v>
      </c>
      <c r="BF66" s="52" t="e">
        <f t="shared" si="18"/>
        <v>#REF!</v>
      </c>
      <c r="BG66" s="52" t="e">
        <f t="shared" si="19"/>
        <v>#REF!</v>
      </c>
      <c r="BH66" s="52" t="e">
        <f t="shared" si="20"/>
        <v>#REF!</v>
      </c>
      <c r="BI66" s="53" t="e">
        <f t="shared" si="21"/>
        <v>#REF!</v>
      </c>
      <c r="BJ66" s="52" t="e">
        <f t="shared" si="22"/>
        <v>#REF!</v>
      </c>
      <c r="BK66" s="8" t="e">
        <f t="shared" si="23"/>
        <v>#REF!</v>
      </c>
      <c r="BL66" s="52" t="e">
        <f t="shared" si="24"/>
        <v>#REF!</v>
      </c>
      <c r="BM66" s="1" t="e">
        <f t="shared" si="25"/>
        <v>#REF!</v>
      </c>
      <c r="BN66" s="52" t="e">
        <f t="shared" si="26"/>
        <v>#REF!</v>
      </c>
      <c r="BO66" s="1" t="e">
        <f t="shared" si="27"/>
        <v>#REF!</v>
      </c>
      <c r="BP66" s="53" t="e">
        <f t="shared" si="28"/>
        <v>#REF!</v>
      </c>
      <c r="BQ66" s="53" t="e">
        <f t="shared" si="29"/>
        <v>#REF!</v>
      </c>
      <c r="BR66" t="e">
        <f t="shared" si="30"/>
        <v>#REF!</v>
      </c>
    </row>
    <row r="67" spans="1:70" x14ac:dyDescent="0.25">
      <c r="A67" t="str">
        <f t="shared" si="7"/>
        <v>High Needs topups</v>
      </c>
      <c r="B67" s="75" t="s">
        <v>3620</v>
      </c>
      <c r="C67" s="76">
        <v>44026</v>
      </c>
      <c r="D67" s="75">
        <f>Schools!A56</f>
        <v>3022047</v>
      </c>
      <c r="E67" t="str">
        <f>VLOOKUP(D67,Schools!A:B,2,0)</f>
        <v>Hyde School</v>
      </c>
      <c r="F67" t="str">
        <f>VLOOKUP(D67,Schools!$A:$Z,3,0)</f>
        <v>A</v>
      </c>
      <c r="G67" s="77" t="e">
        <f>SUMIFS(#REF!,#REF!,D67,#REF!, SEN!M67)</f>
        <v>#REF!</v>
      </c>
      <c r="H67" s="75" t="s">
        <v>3621</v>
      </c>
      <c r="I67" s="75" t="s">
        <v>4063</v>
      </c>
      <c r="J67" t="str">
        <f t="shared" si="8"/>
        <v>various/516500</v>
      </c>
      <c r="K67">
        <f>VLOOKUP(D67,Schools!$A:$Z,9,0)</f>
        <v>151702</v>
      </c>
      <c r="L67" s="75" t="s">
        <v>400</v>
      </c>
      <c r="M67" s="75" t="s">
        <v>399</v>
      </c>
      <c r="N67" s="75" t="s">
        <v>3819</v>
      </c>
      <c r="O67" s="78" t="str">
        <f>VLOOKUP(D67,Schools!A:D,4,0)</f>
        <v>Primary</v>
      </c>
      <c r="P67" s="75" t="s">
        <v>4064</v>
      </c>
      <c r="Q67" s="78">
        <f t="shared" si="9"/>
        <v>516500</v>
      </c>
      <c r="R67" s="79" t="e">
        <f>SUMIFS(#REF!,#REF!,$D67,#REF!,$M67)</f>
        <v>#REF!</v>
      </c>
      <c r="S67" s="79" t="e">
        <f>SUMIFS(#REF!,#REF!,$D67,#REF!,$M67)</f>
        <v>#REF!</v>
      </c>
      <c r="T67" s="79" t="e">
        <f>SUMIFS(#REF!,#REF!,$D67,#REF!,$M67)</f>
        <v>#REF!</v>
      </c>
      <c r="U67" s="79" t="e">
        <f>SUMIFS(#REF!,#REF!,$D67,#REF!,$M67)</f>
        <v>#REF!</v>
      </c>
      <c r="V67" s="79" t="e">
        <f>SUMIFS(#REF!,#REF!,$D67,#REF!,$M67)</f>
        <v>#REF!</v>
      </c>
      <c r="W67" s="79" t="e">
        <f>SUMIFS(#REF!,#REF!,$D67,#REF!,$M67)</f>
        <v>#REF!</v>
      </c>
      <c r="X67" s="79" t="e">
        <f>SUMIFS(#REF!,#REF!,$D67,#REF!,$M67)</f>
        <v>#REF!</v>
      </c>
      <c r="Y67" s="79" t="e">
        <f>SUMIFS(#REF!,#REF!,$D67,#REF!,$M67)</f>
        <v>#REF!</v>
      </c>
      <c r="Z67" s="79" t="e">
        <f>SUMIFS(#REF!,#REF!,$D67,#REF!,$M67)</f>
        <v>#REF!</v>
      </c>
      <c r="AA67" s="79" t="e">
        <f>SUMIFS(#REF!,#REF!,$D67,#REF!,$M67)</f>
        <v>#REF!</v>
      </c>
      <c r="AB67" s="79" t="e">
        <f>SUMIFS(#REF!,#REF!,$D67,#REF!,$M67)</f>
        <v>#REF!</v>
      </c>
      <c r="AC67" s="79" t="e">
        <f>SUMIFS(#REF!,#REF!,$D67,#REF!,$M67)</f>
        <v>#REF!</v>
      </c>
      <c r="AD67" s="79" t="e">
        <f>SUMIFS(#REF!,#REF!,$D67,#REF!,$M67)</f>
        <v>#REF!</v>
      </c>
      <c r="AE67" s="79" t="e">
        <f>SUMIFS(#REF!,#REF!,$D67,#REF!,$M67)</f>
        <v>#REF!</v>
      </c>
      <c r="AF67" s="52" t="e">
        <f t="shared" si="10"/>
        <v>#REF!</v>
      </c>
      <c r="AG67" s="52" t="e">
        <f t="shared" si="11"/>
        <v>#REF!</v>
      </c>
      <c r="AH67" s="79" t="e">
        <f>SUMIFS(#REF!,#REF!,$D67,#REF!,$M67)</f>
        <v>#REF!</v>
      </c>
      <c r="AK67" t="e">
        <f t="shared" si="12"/>
        <v>#REF!</v>
      </c>
      <c r="AL67" s="8" t="e">
        <f t="shared" si="31"/>
        <v>#REF!</v>
      </c>
      <c r="AM67" s="8" t="e">
        <f t="shared" si="31"/>
        <v>#REF!</v>
      </c>
      <c r="AN67" s="8" t="e">
        <f t="shared" si="31"/>
        <v>#REF!</v>
      </c>
      <c r="AO67" s="8" t="e">
        <f t="shared" si="31"/>
        <v>#REF!</v>
      </c>
      <c r="AP67" s="8" t="e">
        <f t="shared" si="31"/>
        <v>#REF!</v>
      </c>
      <c r="AQ67" s="8" t="e">
        <f t="shared" si="31"/>
        <v>#REF!</v>
      </c>
      <c r="AR67" s="8" t="e">
        <f t="shared" si="31"/>
        <v>#REF!</v>
      </c>
      <c r="AS67" s="8" t="e">
        <f t="shared" si="31"/>
        <v>#REF!</v>
      </c>
      <c r="AT67" s="8" t="e">
        <f t="shared" si="31"/>
        <v>#REF!</v>
      </c>
      <c r="AU67" s="8" t="e">
        <f t="shared" si="31"/>
        <v>#REF!</v>
      </c>
      <c r="AV67" s="8" t="e">
        <f t="shared" si="31"/>
        <v>#REF!</v>
      </c>
      <c r="AW67" s="8" t="e">
        <f t="shared" si="31"/>
        <v>#REF!</v>
      </c>
      <c r="AX67" t="e">
        <f t="shared" si="6"/>
        <v>#REF!</v>
      </c>
      <c r="AY67" s="8" t="e">
        <f t="shared" si="14"/>
        <v>#REF!</v>
      </c>
      <c r="AZ67" s="53" t="e">
        <f t="shared" si="15"/>
        <v>#REF!</v>
      </c>
      <c r="BA67" s="80" t="e">
        <f t="shared" si="16"/>
        <v>#REF!</v>
      </c>
      <c r="BD67" s="183" t="str">
        <f>VLOOKUP(D67,Schools!A:Q,17,0)</f>
        <v>Academy</v>
      </c>
      <c r="BE67" s="52" t="e">
        <f t="shared" si="17"/>
        <v>#REF!</v>
      </c>
      <c r="BF67" s="52" t="e">
        <f t="shared" si="18"/>
        <v>#REF!</v>
      </c>
      <c r="BG67" s="52" t="e">
        <f t="shared" si="19"/>
        <v>#REF!</v>
      </c>
      <c r="BH67" s="52" t="e">
        <f t="shared" si="20"/>
        <v>#REF!</v>
      </c>
      <c r="BI67" s="53" t="e">
        <f t="shared" si="21"/>
        <v>#REF!</v>
      </c>
      <c r="BJ67" s="52" t="e">
        <f t="shared" si="22"/>
        <v>#REF!</v>
      </c>
      <c r="BK67" s="8" t="e">
        <f t="shared" si="23"/>
        <v>#REF!</v>
      </c>
      <c r="BL67" s="52" t="e">
        <f t="shared" si="24"/>
        <v>#REF!</v>
      </c>
      <c r="BM67" s="1" t="e">
        <f t="shared" si="25"/>
        <v>#REF!</v>
      </c>
      <c r="BN67" s="52" t="e">
        <f t="shared" si="26"/>
        <v>#REF!</v>
      </c>
      <c r="BO67" s="1" t="e">
        <f t="shared" si="27"/>
        <v>#REF!</v>
      </c>
      <c r="BP67" s="53" t="e">
        <f t="shared" si="28"/>
        <v>#REF!</v>
      </c>
      <c r="BQ67" s="53" t="e">
        <f t="shared" si="29"/>
        <v>#REF!</v>
      </c>
      <c r="BR67" t="e">
        <f t="shared" si="30"/>
        <v>#REF!</v>
      </c>
    </row>
    <row r="68" spans="1:70" x14ac:dyDescent="0.25">
      <c r="A68" t="str">
        <f t="shared" si="7"/>
        <v>High Needs topups</v>
      </c>
      <c r="B68" s="75" t="s">
        <v>3620</v>
      </c>
      <c r="C68" s="76">
        <v>44026</v>
      </c>
      <c r="D68" s="75">
        <f>Schools!A57</f>
        <v>3023515</v>
      </c>
      <c r="E68" t="str">
        <f>VLOOKUP(D68,Schools!A:B,2,0)</f>
        <v>Independent Jewish Day School</v>
      </c>
      <c r="F68" t="str">
        <f>VLOOKUP(D68,Schools!$A:$Z,3,0)</f>
        <v>A</v>
      </c>
      <c r="G68" s="77" t="e">
        <f>SUMIFS(#REF!,#REF!,D68,#REF!, SEN!M68)</f>
        <v>#REF!</v>
      </c>
      <c r="H68" s="75" t="s">
        <v>3621</v>
      </c>
      <c r="I68" s="75" t="s">
        <v>4063</v>
      </c>
      <c r="J68" t="str">
        <f t="shared" si="8"/>
        <v>various/516500</v>
      </c>
      <c r="K68">
        <f>VLOOKUP(D68,Schools!$A:$Z,9,0)</f>
        <v>143982</v>
      </c>
      <c r="L68" s="75" t="s">
        <v>400</v>
      </c>
      <c r="M68" s="75" t="s">
        <v>399</v>
      </c>
      <c r="N68" s="75" t="s">
        <v>3819</v>
      </c>
      <c r="O68" s="78" t="str">
        <f>VLOOKUP(D68,Schools!A:D,4,0)</f>
        <v>Primary</v>
      </c>
      <c r="P68" s="75" t="s">
        <v>4064</v>
      </c>
      <c r="Q68" s="78">
        <f t="shared" si="9"/>
        <v>516500</v>
      </c>
      <c r="R68" s="79" t="e">
        <f>SUMIFS(#REF!,#REF!,$D68,#REF!,$M68)</f>
        <v>#REF!</v>
      </c>
      <c r="S68" s="79" t="e">
        <f>SUMIFS(#REF!,#REF!,$D68,#REF!,$M68)</f>
        <v>#REF!</v>
      </c>
      <c r="T68" s="79" t="e">
        <f>SUMIFS(#REF!,#REF!,$D68,#REF!,$M68)</f>
        <v>#REF!</v>
      </c>
      <c r="U68" s="79" t="e">
        <f>SUMIFS(#REF!,#REF!,$D68,#REF!,$M68)</f>
        <v>#REF!</v>
      </c>
      <c r="V68" s="79" t="e">
        <f>SUMIFS(#REF!,#REF!,$D68,#REF!,$M68)</f>
        <v>#REF!</v>
      </c>
      <c r="W68" s="79" t="e">
        <f>SUMIFS(#REF!,#REF!,$D68,#REF!,$M68)</f>
        <v>#REF!</v>
      </c>
      <c r="X68" s="79" t="e">
        <f>SUMIFS(#REF!,#REF!,$D68,#REF!,$M68)</f>
        <v>#REF!</v>
      </c>
      <c r="Y68" s="79" t="e">
        <f>SUMIFS(#REF!,#REF!,$D68,#REF!,$M68)</f>
        <v>#REF!</v>
      </c>
      <c r="Z68" s="79" t="e">
        <f>SUMIFS(#REF!,#REF!,$D68,#REF!,$M68)</f>
        <v>#REF!</v>
      </c>
      <c r="AA68" s="79" t="e">
        <f>SUMIFS(#REF!,#REF!,$D68,#REF!,$M68)</f>
        <v>#REF!</v>
      </c>
      <c r="AB68" s="79" t="e">
        <f>SUMIFS(#REF!,#REF!,$D68,#REF!,$M68)</f>
        <v>#REF!</v>
      </c>
      <c r="AC68" s="79" t="e">
        <f>SUMIFS(#REF!,#REF!,$D68,#REF!,$M68)</f>
        <v>#REF!</v>
      </c>
      <c r="AD68" s="79" t="e">
        <f>SUMIFS(#REF!,#REF!,$D68,#REF!,$M68)</f>
        <v>#REF!</v>
      </c>
      <c r="AE68" s="79" t="e">
        <f>SUMIFS(#REF!,#REF!,$D68,#REF!,$M68)</f>
        <v>#REF!</v>
      </c>
      <c r="AF68" s="52" t="e">
        <f t="shared" si="10"/>
        <v>#REF!</v>
      </c>
      <c r="AG68" s="52" t="e">
        <f t="shared" si="11"/>
        <v>#REF!</v>
      </c>
      <c r="AH68" s="79" t="e">
        <f>SUMIFS(#REF!,#REF!,$D68,#REF!,$M68)</f>
        <v>#REF!</v>
      </c>
      <c r="AK68" t="e">
        <f t="shared" si="12"/>
        <v>#REF!</v>
      </c>
      <c r="AL68" s="8" t="e">
        <f t="shared" si="31"/>
        <v>#REF!</v>
      </c>
      <c r="AM68" s="8" t="e">
        <f t="shared" si="31"/>
        <v>#REF!</v>
      </c>
      <c r="AN68" s="8" t="e">
        <f t="shared" si="31"/>
        <v>#REF!</v>
      </c>
      <c r="AO68" s="8" t="e">
        <f t="shared" si="31"/>
        <v>#REF!</v>
      </c>
      <c r="AP68" s="8" t="e">
        <f t="shared" si="31"/>
        <v>#REF!</v>
      </c>
      <c r="AQ68" s="8" t="e">
        <f t="shared" si="31"/>
        <v>#REF!</v>
      </c>
      <c r="AR68" s="8" t="e">
        <f t="shared" si="31"/>
        <v>#REF!</v>
      </c>
      <c r="AS68" s="8" t="e">
        <f t="shared" si="31"/>
        <v>#REF!</v>
      </c>
      <c r="AT68" s="8" t="e">
        <f t="shared" si="31"/>
        <v>#REF!</v>
      </c>
      <c r="AU68" s="8" t="e">
        <f t="shared" si="31"/>
        <v>#REF!</v>
      </c>
      <c r="AV68" s="8" t="e">
        <f t="shared" si="31"/>
        <v>#REF!</v>
      </c>
      <c r="AW68" s="8" t="e">
        <f t="shared" si="31"/>
        <v>#REF!</v>
      </c>
      <c r="AX68" t="e">
        <f t="shared" si="6"/>
        <v>#REF!</v>
      </c>
      <c r="AY68" s="8" t="e">
        <f t="shared" si="14"/>
        <v>#REF!</v>
      </c>
      <c r="AZ68" s="53" t="e">
        <f t="shared" si="15"/>
        <v>#REF!</v>
      </c>
      <c r="BA68" s="80" t="e">
        <f t="shared" si="16"/>
        <v>#REF!</v>
      </c>
      <c r="BD68" s="183" t="str">
        <f>VLOOKUP(D68,Schools!A:Q,17,0)</f>
        <v>Academy</v>
      </c>
      <c r="BE68" s="52" t="e">
        <f t="shared" si="17"/>
        <v>#REF!</v>
      </c>
      <c r="BF68" s="52" t="e">
        <f t="shared" si="18"/>
        <v>#REF!</v>
      </c>
      <c r="BG68" s="52" t="e">
        <f t="shared" si="19"/>
        <v>#REF!</v>
      </c>
      <c r="BH68" s="52" t="e">
        <f t="shared" si="20"/>
        <v>#REF!</v>
      </c>
      <c r="BI68" s="53" t="e">
        <f t="shared" si="21"/>
        <v>#REF!</v>
      </c>
      <c r="BJ68" s="52" t="e">
        <f t="shared" si="22"/>
        <v>#REF!</v>
      </c>
      <c r="BK68" s="8" t="e">
        <f t="shared" si="23"/>
        <v>#REF!</v>
      </c>
      <c r="BL68" s="52" t="e">
        <f t="shared" si="24"/>
        <v>#REF!</v>
      </c>
      <c r="BM68" s="1" t="e">
        <f t="shared" si="25"/>
        <v>#REF!</v>
      </c>
      <c r="BN68" s="52" t="e">
        <f t="shared" si="26"/>
        <v>#REF!</v>
      </c>
      <c r="BO68" s="1" t="e">
        <f t="shared" si="27"/>
        <v>#REF!</v>
      </c>
      <c r="BP68" s="53" t="e">
        <f t="shared" si="28"/>
        <v>#REF!</v>
      </c>
      <c r="BQ68" s="53" t="e">
        <f t="shared" si="29"/>
        <v>#REF!</v>
      </c>
      <c r="BR68" t="e">
        <f t="shared" si="30"/>
        <v>#REF!</v>
      </c>
    </row>
    <row r="69" spans="1:70" x14ac:dyDescent="0.25">
      <c r="A69" t="str">
        <f t="shared" si="7"/>
        <v>High Needs topups</v>
      </c>
      <c r="B69" s="75" t="s">
        <v>3620</v>
      </c>
      <c r="C69" s="76">
        <v>44026</v>
      </c>
      <c r="D69" s="75">
        <f>Schools!A58</f>
        <v>3022036</v>
      </c>
      <c r="E69" t="str">
        <f>VLOOKUP(D69,Schools!A:B,2,0)</f>
        <v>Livingstone School</v>
      </c>
      <c r="F69" t="str">
        <f>VLOOKUP(D69,Schools!$A:$Z,3,0)</f>
        <v>M</v>
      </c>
      <c r="G69" s="77" t="e">
        <f>SUMIFS(#REF!,#REF!,D69,#REF!, SEN!M69)</f>
        <v>#REF!</v>
      </c>
      <c r="H69" s="75" t="s">
        <v>3621</v>
      </c>
      <c r="I69" s="75" t="s">
        <v>4063</v>
      </c>
      <c r="J69" t="str">
        <f t="shared" si="8"/>
        <v>various/543965</v>
      </c>
      <c r="K69">
        <f>VLOOKUP(D69,Schools!$A:$Z,9,0)</f>
        <v>400046</v>
      </c>
      <c r="L69" s="75" t="s">
        <v>400</v>
      </c>
      <c r="M69" s="75" t="s">
        <v>399</v>
      </c>
      <c r="N69" s="75" t="s">
        <v>3819</v>
      </c>
      <c r="O69" s="78" t="str">
        <f>VLOOKUP(D69,Schools!A:D,4,0)</f>
        <v>Primary</v>
      </c>
      <c r="P69" s="75" t="s">
        <v>4064</v>
      </c>
      <c r="Q69" s="78">
        <f t="shared" si="9"/>
        <v>543965</v>
      </c>
      <c r="R69" s="79" t="e">
        <f>SUMIFS(#REF!,#REF!,$D69,#REF!,$M69)</f>
        <v>#REF!</v>
      </c>
      <c r="S69" s="79" t="e">
        <f>SUMIFS(#REF!,#REF!,$D69,#REF!,$M69)</f>
        <v>#REF!</v>
      </c>
      <c r="T69" s="79" t="e">
        <f>SUMIFS(#REF!,#REF!,$D69,#REF!,$M69)</f>
        <v>#REF!</v>
      </c>
      <c r="U69" s="79" t="e">
        <f>SUMIFS(#REF!,#REF!,$D69,#REF!,$M69)</f>
        <v>#REF!</v>
      </c>
      <c r="V69" s="79" t="e">
        <f>SUMIFS(#REF!,#REF!,$D69,#REF!,$M69)</f>
        <v>#REF!</v>
      </c>
      <c r="W69" s="79" t="e">
        <f>SUMIFS(#REF!,#REF!,$D69,#REF!,$M69)</f>
        <v>#REF!</v>
      </c>
      <c r="X69" s="79" t="e">
        <f>SUMIFS(#REF!,#REF!,$D69,#REF!,$M69)</f>
        <v>#REF!</v>
      </c>
      <c r="Y69" s="79" t="e">
        <f>SUMIFS(#REF!,#REF!,$D69,#REF!,$M69)</f>
        <v>#REF!</v>
      </c>
      <c r="Z69" s="79" t="e">
        <f>SUMIFS(#REF!,#REF!,$D69,#REF!,$M69)</f>
        <v>#REF!</v>
      </c>
      <c r="AA69" s="79" t="e">
        <f>SUMIFS(#REF!,#REF!,$D69,#REF!,$M69)</f>
        <v>#REF!</v>
      </c>
      <c r="AB69" s="79" t="e">
        <f>SUMIFS(#REF!,#REF!,$D69,#REF!,$M69)</f>
        <v>#REF!</v>
      </c>
      <c r="AC69" s="79" t="e">
        <f>SUMIFS(#REF!,#REF!,$D69,#REF!,$M69)</f>
        <v>#REF!</v>
      </c>
      <c r="AD69" s="79" t="e">
        <f>SUMIFS(#REF!,#REF!,$D69,#REF!,$M69)</f>
        <v>#REF!</v>
      </c>
      <c r="AE69" s="79" t="e">
        <f>SUMIFS(#REF!,#REF!,$D69,#REF!,$M69)</f>
        <v>#REF!</v>
      </c>
      <c r="AF69" s="52" t="e">
        <f t="shared" si="10"/>
        <v>#REF!</v>
      </c>
      <c r="AG69" s="52" t="e">
        <f t="shared" si="11"/>
        <v>#REF!</v>
      </c>
      <c r="AH69" s="79" t="e">
        <f>SUMIFS(#REF!,#REF!,$D69,#REF!,$M69)</f>
        <v>#REF!</v>
      </c>
      <c r="AK69" t="e">
        <f t="shared" si="12"/>
        <v>#REF!</v>
      </c>
      <c r="AL69" s="8" t="e">
        <f t="shared" si="31"/>
        <v>#REF!</v>
      </c>
      <c r="AM69" s="8" t="e">
        <f t="shared" si="31"/>
        <v>#REF!</v>
      </c>
      <c r="AN69" s="8" t="e">
        <f t="shared" si="31"/>
        <v>#REF!</v>
      </c>
      <c r="AO69" s="8" t="e">
        <f t="shared" si="31"/>
        <v>#REF!</v>
      </c>
      <c r="AP69" s="8" t="e">
        <f t="shared" si="31"/>
        <v>#REF!</v>
      </c>
      <c r="AQ69" s="8" t="e">
        <f t="shared" si="31"/>
        <v>#REF!</v>
      </c>
      <c r="AR69" s="8" t="e">
        <f t="shared" si="31"/>
        <v>#REF!</v>
      </c>
      <c r="AS69" s="8" t="e">
        <f t="shared" si="31"/>
        <v>#REF!</v>
      </c>
      <c r="AT69" s="8" t="e">
        <f t="shared" si="31"/>
        <v>#REF!</v>
      </c>
      <c r="AU69" s="8" t="e">
        <f t="shared" si="31"/>
        <v>#REF!</v>
      </c>
      <c r="AV69" s="8" t="e">
        <f t="shared" si="31"/>
        <v>#REF!</v>
      </c>
      <c r="AW69" s="8" t="e">
        <f t="shared" si="31"/>
        <v>#REF!</v>
      </c>
      <c r="AX69" t="e">
        <f t="shared" si="6"/>
        <v>#REF!</v>
      </c>
      <c r="AY69" s="8" t="e">
        <f t="shared" si="14"/>
        <v>#REF!</v>
      </c>
      <c r="AZ69" s="53" t="e">
        <f t="shared" si="15"/>
        <v>#REF!</v>
      </c>
      <c r="BA69" s="80" t="e">
        <f t="shared" si="16"/>
        <v>#REF!</v>
      </c>
      <c r="BD69" s="183" t="str">
        <f>VLOOKUP(D69,Schools!A:Q,17,0)</f>
        <v>A</v>
      </c>
      <c r="BE69" s="52" t="e">
        <f t="shared" si="17"/>
        <v>#REF!</v>
      </c>
      <c r="BF69" s="52" t="e">
        <f t="shared" si="18"/>
        <v>#REF!</v>
      </c>
      <c r="BG69" s="52" t="e">
        <f t="shared" si="19"/>
        <v>#REF!</v>
      </c>
      <c r="BH69" s="52" t="e">
        <f t="shared" si="20"/>
        <v>#REF!</v>
      </c>
      <c r="BI69" s="53" t="e">
        <f t="shared" si="21"/>
        <v>#REF!</v>
      </c>
      <c r="BJ69" s="52" t="e">
        <f t="shared" si="22"/>
        <v>#REF!</v>
      </c>
      <c r="BK69" s="8" t="e">
        <f t="shared" si="23"/>
        <v>#REF!</v>
      </c>
      <c r="BL69" s="52" t="e">
        <f t="shared" si="24"/>
        <v>#REF!</v>
      </c>
      <c r="BM69" s="1" t="e">
        <f t="shared" si="25"/>
        <v>#REF!</v>
      </c>
      <c r="BN69" s="52" t="e">
        <f t="shared" si="26"/>
        <v>#REF!</v>
      </c>
      <c r="BO69" s="1" t="e">
        <f t="shared" si="27"/>
        <v>#REF!</v>
      </c>
      <c r="BP69" s="53" t="e">
        <f t="shared" si="28"/>
        <v>#REF!</v>
      </c>
      <c r="BQ69" s="53" t="e">
        <f t="shared" si="29"/>
        <v>#REF!</v>
      </c>
      <c r="BR69" t="e">
        <f t="shared" si="30"/>
        <v>#REF!</v>
      </c>
    </row>
    <row r="70" spans="1:70" x14ac:dyDescent="0.25">
      <c r="A70" t="str">
        <f t="shared" si="7"/>
        <v>High Needs topups</v>
      </c>
      <c r="B70" s="75" t="s">
        <v>3620</v>
      </c>
      <c r="C70" s="76">
        <v>44026</v>
      </c>
      <c r="D70" s="75">
        <f>Schools!A59</f>
        <v>3022037</v>
      </c>
      <c r="E70" t="str">
        <f>VLOOKUP(D70,Schools!A:B,2,0)</f>
        <v>Manorside Primary School</v>
      </c>
      <c r="F70" t="str">
        <f>VLOOKUP(D70,Schools!$A:$Z,3,0)</f>
        <v>M</v>
      </c>
      <c r="G70" s="77" t="e">
        <f>SUMIFS(#REF!,#REF!,D70,#REF!, SEN!M70)</f>
        <v>#REF!</v>
      </c>
      <c r="H70" s="75" t="s">
        <v>3621</v>
      </c>
      <c r="I70" s="75" t="s">
        <v>4063</v>
      </c>
      <c r="J70" t="str">
        <f t="shared" si="8"/>
        <v>various/543965</v>
      </c>
      <c r="K70">
        <f>VLOOKUP(D70,Schools!$A:$Z,9,0)</f>
        <v>400030</v>
      </c>
      <c r="L70" s="75" t="s">
        <v>400</v>
      </c>
      <c r="M70" s="75" t="s">
        <v>399</v>
      </c>
      <c r="N70" s="75" t="s">
        <v>3819</v>
      </c>
      <c r="O70" s="78" t="str">
        <f>VLOOKUP(D70,Schools!A:D,4,0)</f>
        <v>Primary</v>
      </c>
      <c r="P70" s="75" t="s">
        <v>4064</v>
      </c>
      <c r="Q70" s="78">
        <f t="shared" si="9"/>
        <v>543965</v>
      </c>
      <c r="R70" s="79" t="e">
        <f>SUMIFS(#REF!,#REF!,$D70,#REF!,$M70)</f>
        <v>#REF!</v>
      </c>
      <c r="S70" s="79" t="e">
        <f>SUMIFS(#REF!,#REF!,$D70,#REF!,$M70)</f>
        <v>#REF!</v>
      </c>
      <c r="T70" s="79" t="e">
        <f>SUMIFS(#REF!,#REF!,$D70,#REF!,$M70)</f>
        <v>#REF!</v>
      </c>
      <c r="U70" s="79" t="e">
        <f>SUMIFS(#REF!,#REF!,$D70,#REF!,$M70)</f>
        <v>#REF!</v>
      </c>
      <c r="V70" s="79" t="e">
        <f>SUMIFS(#REF!,#REF!,$D70,#REF!,$M70)</f>
        <v>#REF!</v>
      </c>
      <c r="W70" s="79" t="e">
        <f>SUMIFS(#REF!,#REF!,$D70,#REF!,$M70)</f>
        <v>#REF!</v>
      </c>
      <c r="X70" s="79" t="e">
        <f>SUMIFS(#REF!,#REF!,$D70,#REF!,$M70)</f>
        <v>#REF!</v>
      </c>
      <c r="Y70" s="79" t="e">
        <f>SUMIFS(#REF!,#REF!,$D70,#REF!,$M70)</f>
        <v>#REF!</v>
      </c>
      <c r="Z70" s="79" t="e">
        <f>SUMIFS(#REF!,#REF!,$D70,#REF!,$M70)</f>
        <v>#REF!</v>
      </c>
      <c r="AA70" s="79" t="e">
        <f>SUMIFS(#REF!,#REF!,$D70,#REF!,$M70)</f>
        <v>#REF!</v>
      </c>
      <c r="AB70" s="79" t="e">
        <f>SUMIFS(#REF!,#REF!,$D70,#REF!,$M70)</f>
        <v>#REF!</v>
      </c>
      <c r="AC70" s="79" t="e">
        <f>SUMIFS(#REF!,#REF!,$D70,#REF!,$M70)</f>
        <v>#REF!</v>
      </c>
      <c r="AD70" s="79" t="e">
        <f>SUMIFS(#REF!,#REF!,$D70,#REF!,$M70)</f>
        <v>#REF!</v>
      </c>
      <c r="AE70" s="79" t="e">
        <f>SUMIFS(#REF!,#REF!,$D70,#REF!,$M70)</f>
        <v>#REF!</v>
      </c>
      <c r="AF70" s="52" t="e">
        <f t="shared" si="10"/>
        <v>#REF!</v>
      </c>
      <c r="AG70" s="52" t="e">
        <f t="shared" si="11"/>
        <v>#REF!</v>
      </c>
      <c r="AH70" s="79" t="e">
        <f>SUMIFS(#REF!,#REF!,$D70,#REF!,$M70)</f>
        <v>#REF!</v>
      </c>
      <c r="AK70" t="e">
        <f t="shared" si="12"/>
        <v>#REF!</v>
      </c>
      <c r="AL70" s="8" t="e">
        <f t="shared" si="31"/>
        <v>#REF!</v>
      </c>
      <c r="AM70" s="8" t="e">
        <f t="shared" si="31"/>
        <v>#REF!</v>
      </c>
      <c r="AN70" s="8" t="e">
        <f t="shared" si="31"/>
        <v>#REF!</v>
      </c>
      <c r="AO70" s="8" t="e">
        <f t="shared" si="31"/>
        <v>#REF!</v>
      </c>
      <c r="AP70" s="8" t="e">
        <f t="shared" si="31"/>
        <v>#REF!</v>
      </c>
      <c r="AQ70" s="8" t="e">
        <f t="shared" si="31"/>
        <v>#REF!</v>
      </c>
      <c r="AR70" s="8" t="e">
        <f t="shared" si="31"/>
        <v>#REF!</v>
      </c>
      <c r="AS70" s="8" t="e">
        <f t="shared" si="31"/>
        <v>#REF!</v>
      </c>
      <c r="AT70" s="8" t="e">
        <f t="shared" si="31"/>
        <v>#REF!</v>
      </c>
      <c r="AU70" s="8" t="e">
        <f t="shared" si="31"/>
        <v>#REF!</v>
      </c>
      <c r="AV70" s="8" t="e">
        <f t="shared" si="31"/>
        <v>#REF!</v>
      </c>
      <c r="AW70" s="8" t="e">
        <f t="shared" si="31"/>
        <v>#REF!</v>
      </c>
      <c r="AX70" t="e">
        <f t="shared" si="6"/>
        <v>#REF!</v>
      </c>
      <c r="AY70" s="8" t="e">
        <f t="shared" si="14"/>
        <v>#REF!</v>
      </c>
      <c r="AZ70" s="53" t="e">
        <f t="shared" si="15"/>
        <v>#REF!</v>
      </c>
      <c r="BA70" s="80" t="e">
        <f t="shared" si="16"/>
        <v>#REF!</v>
      </c>
      <c r="BD70" s="183" t="str">
        <f>VLOOKUP(D70,Schools!A:Q,17,0)</f>
        <v>A</v>
      </c>
      <c r="BE70" s="52" t="e">
        <f t="shared" si="17"/>
        <v>#REF!</v>
      </c>
      <c r="BF70" s="52" t="e">
        <f t="shared" si="18"/>
        <v>#REF!</v>
      </c>
      <c r="BG70" s="52" t="e">
        <f t="shared" si="19"/>
        <v>#REF!</v>
      </c>
      <c r="BH70" s="52" t="e">
        <f t="shared" si="20"/>
        <v>#REF!</v>
      </c>
      <c r="BI70" s="53" t="e">
        <f t="shared" si="21"/>
        <v>#REF!</v>
      </c>
      <c r="BJ70" s="52" t="e">
        <f t="shared" si="22"/>
        <v>#REF!</v>
      </c>
      <c r="BK70" s="8" t="e">
        <f t="shared" si="23"/>
        <v>#REF!</v>
      </c>
      <c r="BL70" s="52" t="e">
        <f t="shared" si="24"/>
        <v>#REF!</v>
      </c>
      <c r="BM70" s="1" t="e">
        <f t="shared" si="25"/>
        <v>#REF!</v>
      </c>
      <c r="BN70" s="52" t="e">
        <f t="shared" si="26"/>
        <v>#REF!</v>
      </c>
      <c r="BO70" s="1" t="e">
        <f t="shared" si="27"/>
        <v>#REF!</v>
      </c>
      <c r="BP70" s="53" t="e">
        <f t="shared" si="28"/>
        <v>#REF!</v>
      </c>
      <c r="BQ70" s="53" t="e">
        <f t="shared" si="29"/>
        <v>#REF!</v>
      </c>
      <c r="BR70" t="e">
        <f t="shared" si="30"/>
        <v>#REF!</v>
      </c>
    </row>
    <row r="71" spans="1:70" x14ac:dyDescent="0.25">
      <c r="A71" t="str">
        <f t="shared" si="7"/>
        <v>High Needs topups</v>
      </c>
      <c r="B71" s="75" t="s">
        <v>3620</v>
      </c>
      <c r="C71" s="76">
        <v>44026</v>
      </c>
      <c r="D71" s="75">
        <f>Schools!A60</f>
        <v>3023523</v>
      </c>
      <c r="E71" t="str">
        <f>VLOOKUP(D71,Schools!A:B,2,0)</f>
        <v>Martin Primary School</v>
      </c>
      <c r="F71" t="str">
        <f>VLOOKUP(D71,Schools!$A:$Z,3,0)</f>
        <v>M</v>
      </c>
      <c r="G71" s="77" t="e">
        <f>SUMIFS(#REF!,#REF!,D71,#REF!, SEN!M71)</f>
        <v>#REF!</v>
      </c>
      <c r="H71" s="75" t="s">
        <v>3621</v>
      </c>
      <c r="I71" s="75" t="s">
        <v>4063</v>
      </c>
      <c r="J71" t="str">
        <f t="shared" si="8"/>
        <v>various/543965</v>
      </c>
      <c r="K71">
        <f>VLOOKUP(D71,Schools!$A:$Z,9,0)</f>
        <v>400130</v>
      </c>
      <c r="L71" s="75" t="s">
        <v>400</v>
      </c>
      <c r="M71" s="75" t="s">
        <v>399</v>
      </c>
      <c r="N71" s="75" t="s">
        <v>3819</v>
      </c>
      <c r="O71" s="78" t="str">
        <f>VLOOKUP(D71,Schools!A:D,4,0)</f>
        <v>Primary</v>
      </c>
      <c r="P71" s="75" t="s">
        <v>4064</v>
      </c>
      <c r="Q71" s="78">
        <f t="shared" si="9"/>
        <v>543965</v>
      </c>
      <c r="R71" s="79" t="e">
        <f>SUMIFS(#REF!,#REF!,$D71,#REF!,$M71)</f>
        <v>#REF!</v>
      </c>
      <c r="S71" s="79" t="e">
        <f>SUMIFS(#REF!,#REF!,$D71,#REF!,$M71)</f>
        <v>#REF!</v>
      </c>
      <c r="T71" s="79" t="e">
        <f>SUMIFS(#REF!,#REF!,$D71,#REF!,$M71)</f>
        <v>#REF!</v>
      </c>
      <c r="U71" s="79" t="e">
        <f>SUMIFS(#REF!,#REF!,$D71,#REF!,$M71)</f>
        <v>#REF!</v>
      </c>
      <c r="V71" s="79" t="e">
        <f>SUMIFS(#REF!,#REF!,$D71,#REF!,$M71)</f>
        <v>#REF!</v>
      </c>
      <c r="W71" s="79" t="e">
        <f>SUMIFS(#REF!,#REF!,$D71,#REF!,$M71)</f>
        <v>#REF!</v>
      </c>
      <c r="X71" s="79" t="e">
        <f>SUMIFS(#REF!,#REF!,$D71,#REF!,$M71)</f>
        <v>#REF!</v>
      </c>
      <c r="Y71" s="79" t="e">
        <f>SUMIFS(#REF!,#REF!,$D71,#REF!,$M71)</f>
        <v>#REF!</v>
      </c>
      <c r="Z71" s="79" t="e">
        <f>SUMIFS(#REF!,#REF!,$D71,#REF!,$M71)</f>
        <v>#REF!</v>
      </c>
      <c r="AA71" s="79" t="e">
        <f>SUMIFS(#REF!,#REF!,$D71,#REF!,$M71)</f>
        <v>#REF!</v>
      </c>
      <c r="AB71" s="79" t="e">
        <f>SUMIFS(#REF!,#REF!,$D71,#REF!,$M71)</f>
        <v>#REF!</v>
      </c>
      <c r="AC71" s="79" t="e">
        <f>SUMIFS(#REF!,#REF!,$D71,#REF!,$M71)</f>
        <v>#REF!</v>
      </c>
      <c r="AD71" s="79" t="e">
        <f>SUMIFS(#REF!,#REF!,$D71,#REF!,$M71)</f>
        <v>#REF!</v>
      </c>
      <c r="AE71" s="79" t="e">
        <f>SUMIFS(#REF!,#REF!,$D71,#REF!,$M71)</f>
        <v>#REF!</v>
      </c>
      <c r="AF71" s="52" t="e">
        <f t="shared" si="10"/>
        <v>#REF!</v>
      </c>
      <c r="AG71" s="52" t="e">
        <f t="shared" si="11"/>
        <v>#REF!</v>
      </c>
      <c r="AH71" s="79" t="e">
        <f>SUMIFS(#REF!,#REF!,$D71,#REF!,$M71)</f>
        <v>#REF!</v>
      </c>
      <c r="AK71" t="e">
        <f t="shared" si="12"/>
        <v>#REF!</v>
      </c>
      <c r="AL71" s="8" t="e">
        <f t="shared" si="31"/>
        <v>#REF!</v>
      </c>
      <c r="AM71" s="8" t="e">
        <f t="shared" si="31"/>
        <v>#REF!</v>
      </c>
      <c r="AN71" s="8" t="e">
        <f t="shared" si="31"/>
        <v>#REF!</v>
      </c>
      <c r="AO71" s="8" t="e">
        <f t="shared" si="31"/>
        <v>#REF!</v>
      </c>
      <c r="AP71" s="8" t="e">
        <f t="shared" si="31"/>
        <v>#REF!</v>
      </c>
      <c r="AQ71" s="8" t="e">
        <f t="shared" si="31"/>
        <v>#REF!</v>
      </c>
      <c r="AR71" s="8" t="e">
        <f t="shared" si="31"/>
        <v>#REF!</v>
      </c>
      <c r="AS71" s="8" t="e">
        <f t="shared" si="31"/>
        <v>#REF!</v>
      </c>
      <c r="AT71" s="8" t="e">
        <f t="shared" si="31"/>
        <v>#REF!</v>
      </c>
      <c r="AU71" s="8" t="e">
        <f t="shared" si="31"/>
        <v>#REF!</v>
      </c>
      <c r="AV71" s="8" t="e">
        <f t="shared" si="31"/>
        <v>#REF!</v>
      </c>
      <c r="AW71" s="8" t="e">
        <f t="shared" si="31"/>
        <v>#REF!</v>
      </c>
      <c r="AX71" t="e">
        <f t="shared" si="6"/>
        <v>#REF!</v>
      </c>
      <c r="AY71" s="8" t="e">
        <f t="shared" si="14"/>
        <v>#REF!</v>
      </c>
      <c r="AZ71" s="53" t="e">
        <f t="shared" si="15"/>
        <v>#REF!</v>
      </c>
      <c r="BA71" s="80" t="e">
        <f t="shared" si="16"/>
        <v>#REF!</v>
      </c>
      <c r="BD71" s="183" t="str">
        <f>VLOOKUP(D71,Schools!A:Q,17,0)</f>
        <v>B</v>
      </c>
      <c r="BE71" s="52" t="e">
        <f t="shared" si="17"/>
        <v>#REF!</v>
      </c>
      <c r="BF71" s="52" t="e">
        <f t="shared" si="18"/>
        <v>#REF!</v>
      </c>
      <c r="BG71" s="52" t="e">
        <f t="shared" si="19"/>
        <v>#REF!</v>
      </c>
      <c r="BH71" s="52" t="e">
        <f t="shared" si="20"/>
        <v>#REF!</v>
      </c>
      <c r="BI71" s="53" t="e">
        <f t="shared" si="21"/>
        <v>#REF!</v>
      </c>
      <c r="BJ71" s="52" t="e">
        <f t="shared" si="22"/>
        <v>#REF!</v>
      </c>
      <c r="BK71" s="8" t="e">
        <f t="shared" si="23"/>
        <v>#REF!</v>
      </c>
      <c r="BL71" s="52" t="e">
        <f t="shared" si="24"/>
        <v>#REF!</v>
      </c>
      <c r="BM71" s="1" t="e">
        <f t="shared" si="25"/>
        <v>#REF!</v>
      </c>
      <c r="BN71" s="52" t="e">
        <f t="shared" si="26"/>
        <v>#REF!</v>
      </c>
      <c r="BO71" s="1" t="e">
        <f t="shared" si="27"/>
        <v>#REF!</v>
      </c>
      <c r="BP71" s="53" t="e">
        <f t="shared" si="28"/>
        <v>#REF!</v>
      </c>
      <c r="BQ71" s="53" t="e">
        <f t="shared" si="29"/>
        <v>#REF!</v>
      </c>
      <c r="BR71" t="e">
        <f t="shared" si="30"/>
        <v>#REF!</v>
      </c>
    </row>
    <row r="72" spans="1:70" x14ac:dyDescent="0.25">
      <c r="A72" t="str">
        <f t="shared" si="7"/>
        <v>High Needs topups</v>
      </c>
      <c r="B72" s="75" t="s">
        <v>3620</v>
      </c>
      <c r="C72" s="76">
        <v>44026</v>
      </c>
      <c r="D72" s="75">
        <f>Schools!A61</f>
        <v>3025948</v>
      </c>
      <c r="E72" t="str">
        <f>VLOOKUP(D72,Schools!A:B,2,0)</f>
        <v>Mathilda Marks-Kennedy School</v>
      </c>
      <c r="F72" t="str">
        <f>VLOOKUP(D72,Schools!$A:$Z,3,0)</f>
        <v>M</v>
      </c>
      <c r="G72" s="77" t="e">
        <f>SUMIFS(#REF!,#REF!,D72,#REF!, SEN!M72)</f>
        <v>#REF!</v>
      </c>
      <c r="H72" s="75" t="s">
        <v>3621</v>
      </c>
      <c r="I72" s="75" t="s">
        <v>4063</v>
      </c>
      <c r="J72" t="str">
        <f t="shared" si="8"/>
        <v>various/543965</v>
      </c>
      <c r="K72">
        <f>VLOOKUP(D72,Schools!$A:$Z,9,0)</f>
        <v>400112</v>
      </c>
      <c r="L72" s="75" t="s">
        <v>400</v>
      </c>
      <c r="M72" s="75" t="s">
        <v>399</v>
      </c>
      <c r="N72" s="75" t="s">
        <v>3819</v>
      </c>
      <c r="O72" s="78" t="str">
        <f>VLOOKUP(D72,Schools!A:D,4,0)</f>
        <v>Primary</v>
      </c>
      <c r="P72" s="75" t="s">
        <v>4064</v>
      </c>
      <c r="Q72" s="78">
        <f t="shared" si="9"/>
        <v>543965</v>
      </c>
      <c r="R72" s="79" t="e">
        <f>SUMIFS(#REF!,#REF!,$D72,#REF!,$M72)</f>
        <v>#REF!</v>
      </c>
      <c r="S72" s="79" t="e">
        <f>SUMIFS(#REF!,#REF!,$D72,#REF!,$M72)</f>
        <v>#REF!</v>
      </c>
      <c r="T72" s="79" t="e">
        <f>SUMIFS(#REF!,#REF!,$D72,#REF!,$M72)</f>
        <v>#REF!</v>
      </c>
      <c r="U72" s="79" t="e">
        <f>SUMIFS(#REF!,#REF!,$D72,#REF!,$M72)</f>
        <v>#REF!</v>
      </c>
      <c r="V72" s="79" t="e">
        <f>SUMIFS(#REF!,#REF!,$D72,#REF!,$M72)</f>
        <v>#REF!</v>
      </c>
      <c r="W72" s="79" t="e">
        <f>SUMIFS(#REF!,#REF!,$D72,#REF!,$M72)</f>
        <v>#REF!</v>
      </c>
      <c r="X72" s="79" t="e">
        <f>SUMIFS(#REF!,#REF!,$D72,#REF!,$M72)</f>
        <v>#REF!</v>
      </c>
      <c r="Y72" s="79" t="e">
        <f>SUMIFS(#REF!,#REF!,$D72,#REF!,$M72)</f>
        <v>#REF!</v>
      </c>
      <c r="Z72" s="79" t="e">
        <f>SUMIFS(#REF!,#REF!,$D72,#REF!,$M72)</f>
        <v>#REF!</v>
      </c>
      <c r="AA72" s="79" t="e">
        <f>SUMIFS(#REF!,#REF!,$D72,#REF!,$M72)</f>
        <v>#REF!</v>
      </c>
      <c r="AB72" s="79" t="e">
        <f>SUMIFS(#REF!,#REF!,$D72,#REF!,$M72)</f>
        <v>#REF!</v>
      </c>
      <c r="AC72" s="79" t="e">
        <f>SUMIFS(#REF!,#REF!,$D72,#REF!,$M72)</f>
        <v>#REF!</v>
      </c>
      <c r="AD72" s="79" t="e">
        <f>SUMIFS(#REF!,#REF!,$D72,#REF!,$M72)</f>
        <v>#REF!</v>
      </c>
      <c r="AE72" s="79" t="e">
        <f>SUMIFS(#REF!,#REF!,$D72,#REF!,$M72)</f>
        <v>#REF!</v>
      </c>
      <c r="AF72" s="52" t="e">
        <f t="shared" si="10"/>
        <v>#REF!</v>
      </c>
      <c r="AG72" s="52" t="e">
        <f t="shared" si="11"/>
        <v>#REF!</v>
      </c>
      <c r="AH72" s="79" t="e">
        <f>SUMIFS(#REF!,#REF!,$D72,#REF!,$M72)</f>
        <v>#REF!</v>
      </c>
      <c r="AK72" t="e">
        <f t="shared" si="12"/>
        <v>#REF!</v>
      </c>
      <c r="AL72" s="8" t="e">
        <f t="shared" si="31"/>
        <v>#REF!</v>
      </c>
      <c r="AM72" s="8" t="e">
        <f t="shared" si="31"/>
        <v>#REF!</v>
      </c>
      <c r="AN72" s="8" t="e">
        <f t="shared" si="31"/>
        <v>#REF!</v>
      </c>
      <c r="AO72" s="8" t="e">
        <f t="shared" si="31"/>
        <v>#REF!</v>
      </c>
      <c r="AP72" s="8" t="e">
        <f t="shared" si="31"/>
        <v>#REF!</v>
      </c>
      <c r="AQ72" s="8" t="e">
        <f t="shared" si="31"/>
        <v>#REF!</v>
      </c>
      <c r="AR72" s="8" t="e">
        <f t="shared" si="31"/>
        <v>#REF!</v>
      </c>
      <c r="AS72" s="8" t="e">
        <f t="shared" si="31"/>
        <v>#REF!</v>
      </c>
      <c r="AT72" s="8" t="e">
        <f t="shared" si="31"/>
        <v>#REF!</v>
      </c>
      <c r="AU72" s="8" t="e">
        <f t="shared" si="31"/>
        <v>#REF!</v>
      </c>
      <c r="AV72" s="8" t="e">
        <f t="shared" si="31"/>
        <v>#REF!</v>
      </c>
      <c r="AW72" s="8" t="e">
        <f t="shared" si="31"/>
        <v>#REF!</v>
      </c>
      <c r="AX72" t="e">
        <f t="shared" si="6"/>
        <v>#REF!</v>
      </c>
      <c r="AY72" s="8" t="e">
        <f t="shared" si="14"/>
        <v>#REF!</v>
      </c>
      <c r="AZ72" s="53" t="e">
        <f t="shared" si="15"/>
        <v>#REF!</v>
      </c>
      <c r="BA72" s="80" t="e">
        <f t="shared" si="16"/>
        <v>#REF!</v>
      </c>
      <c r="BD72" s="183" t="str">
        <f>VLOOKUP(D72,Schools!A:Q,17,0)</f>
        <v>B</v>
      </c>
      <c r="BE72" s="52" t="e">
        <f t="shared" si="17"/>
        <v>#REF!</v>
      </c>
      <c r="BF72" s="52" t="e">
        <f t="shared" si="18"/>
        <v>#REF!</v>
      </c>
      <c r="BG72" s="52" t="e">
        <f t="shared" si="19"/>
        <v>#REF!</v>
      </c>
      <c r="BH72" s="52" t="e">
        <f t="shared" si="20"/>
        <v>#REF!</v>
      </c>
      <c r="BI72" s="53" t="e">
        <f t="shared" si="21"/>
        <v>#REF!</v>
      </c>
      <c r="BJ72" s="52" t="e">
        <f t="shared" si="22"/>
        <v>#REF!</v>
      </c>
      <c r="BK72" s="8" t="e">
        <f t="shared" si="23"/>
        <v>#REF!</v>
      </c>
      <c r="BL72" s="52" t="e">
        <f t="shared" si="24"/>
        <v>#REF!</v>
      </c>
      <c r="BM72" s="1" t="e">
        <f t="shared" si="25"/>
        <v>#REF!</v>
      </c>
      <c r="BN72" s="52" t="e">
        <f t="shared" si="26"/>
        <v>#REF!</v>
      </c>
      <c r="BO72" s="1" t="e">
        <f t="shared" si="27"/>
        <v>#REF!</v>
      </c>
      <c r="BP72" s="53" t="e">
        <f t="shared" si="28"/>
        <v>#REF!</v>
      </c>
      <c r="BQ72" s="53" t="e">
        <f t="shared" si="29"/>
        <v>#REF!</v>
      </c>
      <c r="BR72" t="e">
        <f t="shared" si="30"/>
        <v>#REF!</v>
      </c>
    </row>
    <row r="73" spans="1:70" x14ac:dyDescent="0.25">
      <c r="A73" t="str">
        <f t="shared" si="7"/>
        <v>High Needs topups</v>
      </c>
      <c r="B73" s="75" t="s">
        <v>3620</v>
      </c>
      <c r="C73" s="76">
        <v>44026</v>
      </c>
      <c r="D73" s="75">
        <f>Schools!A62</f>
        <v>3025949</v>
      </c>
      <c r="E73" t="str">
        <f>VLOOKUP(D73,Schools!A:B,2,0)</f>
        <v>Menorah Foundation School</v>
      </c>
      <c r="F73" t="str">
        <f>VLOOKUP(D73,Schools!$A:$Z,3,0)</f>
        <v>M</v>
      </c>
      <c r="G73" s="77" t="e">
        <f>SUMIFS(#REF!,#REF!,D73,#REF!, SEN!M73)</f>
        <v>#REF!</v>
      </c>
      <c r="H73" s="75" t="s">
        <v>3621</v>
      </c>
      <c r="I73" s="75" t="s">
        <v>4063</v>
      </c>
      <c r="J73" t="str">
        <f t="shared" si="8"/>
        <v>various/543965</v>
      </c>
      <c r="K73">
        <f>VLOOKUP(D73,Schools!$A:$Z,9,0)</f>
        <v>400110</v>
      </c>
      <c r="L73" s="75" t="s">
        <v>400</v>
      </c>
      <c r="M73" s="75" t="s">
        <v>399</v>
      </c>
      <c r="N73" s="75" t="s">
        <v>3819</v>
      </c>
      <c r="O73" s="78" t="str">
        <f>VLOOKUP(D73,Schools!A:D,4,0)</f>
        <v>Primary</v>
      </c>
      <c r="P73" s="75" t="s">
        <v>4064</v>
      </c>
      <c r="Q73" s="78">
        <f t="shared" si="9"/>
        <v>543965</v>
      </c>
      <c r="R73" s="79" t="e">
        <f>SUMIFS(#REF!,#REF!,$D73,#REF!,$M73)</f>
        <v>#REF!</v>
      </c>
      <c r="S73" s="79" t="e">
        <f>SUMIFS(#REF!,#REF!,$D73,#REF!,$M73)</f>
        <v>#REF!</v>
      </c>
      <c r="T73" s="79" t="e">
        <f>SUMIFS(#REF!,#REF!,$D73,#REF!,$M73)</f>
        <v>#REF!</v>
      </c>
      <c r="U73" s="79" t="e">
        <f>SUMIFS(#REF!,#REF!,$D73,#REF!,$M73)</f>
        <v>#REF!</v>
      </c>
      <c r="V73" s="79" t="e">
        <f>SUMIFS(#REF!,#REF!,$D73,#REF!,$M73)</f>
        <v>#REF!</v>
      </c>
      <c r="W73" s="79" t="e">
        <f>SUMIFS(#REF!,#REF!,$D73,#REF!,$M73)</f>
        <v>#REF!</v>
      </c>
      <c r="X73" s="79" t="e">
        <f>SUMIFS(#REF!,#REF!,$D73,#REF!,$M73)</f>
        <v>#REF!</v>
      </c>
      <c r="Y73" s="79" t="e">
        <f>SUMIFS(#REF!,#REF!,$D73,#REF!,$M73)</f>
        <v>#REF!</v>
      </c>
      <c r="Z73" s="79" t="e">
        <f>SUMIFS(#REF!,#REF!,$D73,#REF!,$M73)</f>
        <v>#REF!</v>
      </c>
      <c r="AA73" s="79" t="e">
        <f>SUMIFS(#REF!,#REF!,$D73,#REF!,$M73)</f>
        <v>#REF!</v>
      </c>
      <c r="AB73" s="79" t="e">
        <f>SUMIFS(#REF!,#REF!,$D73,#REF!,$M73)</f>
        <v>#REF!</v>
      </c>
      <c r="AC73" s="79" t="e">
        <f>SUMIFS(#REF!,#REF!,$D73,#REF!,$M73)</f>
        <v>#REF!</v>
      </c>
      <c r="AD73" s="79" t="e">
        <f>SUMIFS(#REF!,#REF!,$D73,#REF!,$M73)</f>
        <v>#REF!</v>
      </c>
      <c r="AE73" s="79" t="e">
        <f>SUMIFS(#REF!,#REF!,$D73,#REF!,$M73)</f>
        <v>#REF!</v>
      </c>
      <c r="AF73" s="52" t="e">
        <f t="shared" si="10"/>
        <v>#REF!</v>
      </c>
      <c r="AG73" s="52" t="e">
        <f t="shared" si="11"/>
        <v>#REF!</v>
      </c>
      <c r="AH73" s="79" t="e">
        <f>SUMIFS(#REF!,#REF!,$D73,#REF!,$M73)</f>
        <v>#REF!</v>
      </c>
      <c r="AK73" t="e">
        <f t="shared" si="12"/>
        <v>#REF!</v>
      </c>
      <c r="AL73" s="8" t="e">
        <f t="shared" si="31"/>
        <v>#REF!</v>
      </c>
      <c r="AM73" s="8" t="e">
        <f t="shared" si="31"/>
        <v>#REF!</v>
      </c>
      <c r="AN73" s="8" t="e">
        <f t="shared" si="31"/>
        <v>#REF!</v>
      </c>
      <c r="AO73" s="8" t="e">
        <f t="shared" si="31"/>
        <v>#REF!</v>
      </c>
      <c r="AP73" s="8" t="e">
        <f t="shared" si="31"/>
        <v>#REF!</v>
      </c>
      <c r="AQ73" s="8" t="e">
        <f t="shared" si="31"/>
        <v>#REF!</v>
      </c>
      <c r="AR73" s="8" t="e">
        <f t="shared" si="31"/>
        <v>#REF!</v>
      </c>
      <c r="AS73" s="8" t="e">
        <f t="shared" si="31"/>
        <v>#REF!</v>
      </c>
      <c r="AT73" s="8" t="e">
        <f t="shared" si="31"/>
        <v>#REF!</v>
      </c>
      <c r="AU73" s="8" t="e">
        <f t="shared" si="31"/>
        <v>#REF!</v>
      </c>
      <c r="AV73" s="8" t="e">
        <f t="shared" si="31"/>
        <v>#REF!</v>
      </c>
      <c r="AW73" s="8" t="e">
        <f t="shared" si="31"/>
        <v>#REF!</v>
      </c>
      <c r="AX73" t="e">
        <f t="shared" si="6"/>
        <v>#REF!</v>
      </c>
      <c r="AY73" s="8" t="e">
        <f t="shared" si="14"/>
        <v>#REF!</v>
      </c>
      <c r="AZ73" s="53" t="e">
        <f t="shared" si="15"/>
        <v>#REF!</v>
      </c>
      <c r="BA73" s="80" t="e">
        <f t="shared" si="16"/>
        <v>#REF!</v>
      </c>
      <c r="BD73" s="183" t="str">
        <f>VLOOKUP(D73,Schools!A:Q,17,0)</f>
        <v>B</v>
      </c>
      <c r="BE73" s="52" t="e">
        <f t="shared" si="17"/>
        <v>#REF!</v>
      </c>
      <c r="BF73" s="52" t="e">
        <f t="shared" si="18"/>
        <v>#REF!</v>
      </c>
      <c r="BG73" s="52" t="e">
        <f t="shared" si="19"/>
        <v>#REF!</v>
      </c>
      <c r="BH73" s="52" t="e">
        <f t="shared" si="20"/>
        <v>#REF!</v>
      </c>
      <c r="BI73" s="53" t="e">
        <f t="shared" si="21"/>
        <v>#REF!</v>
      </c>
      <c r="BJ73" s="52" t="e">
        <f t="shared" si="22"/>
        <v>#REF!</v>
      </c>
      <c r="BK73" s="8" t="e">
        <f t="shared" si="23"/>
        <v>#REF!</v>
      </c>
      <c r="BL73" s="52" t="e">
        <f t="shared" si="24"/>
        <v>#REF!</v>
      </c>
      <c r="BM73" s="1" t="e">
        <f t="shared" si="25"/>
        <v>#REF!</v>
      </c>
      <c r="BN73" s="52" t="e">
        <f t="shared" si="26"/>
        <v>#REF!</v>
      </c>
      <c r="BO73" s="1" t="e">
        <f t="shared" si="27"/>
        <v>#REF!</v>
      </c>
      <c r="BP73" s="53" t="e">
        <f t="shared" si="28"/>
        <v>#REF!</v>
      </c>
      <c r="BQ73" s="53" t="e">
        <f t="shared" si="29"/>
        <v>#REF!</v>
      </c>
      <c r="BR73" t="e">
        <f t="shared" si="30"/>
        <v>#REF!</v>
      </c>
    </row>
    <row r="74" spans="1:70" x14ac:dyDescent="0.25">
      <c r="A74" t="str">
        <f t="shared" si="7"/>
        <v>High Needs topups</v>
      </c>
      <c r="B74" s="75" t="s">
        <v>3620</v>
      </c>
      <c r="C74" s="76">
        <v>44026</v>
      </c>
      <c r="D74" s="75">
        <f>Schools!A63</f>
        <v>3023513</v>
      </c>
      <c r="E74" t="str">
        <f>VLOOKUP(D74,Schools!A:B,2,0)</f>
        <v>Menorah Primary School</v>
      </c>
      <c r="F74" t="str">
        <f>VLOOKUP(D74,Schools!$A:$Z,3,0)</f>
        <v>M</v>
      </c>
      <c r="G74" s="77" t="e">
        <f>SUMIFS(#REF!,#REF!,D74,#REF!, SEN!M74)</f>
        <v>#REF!</v>
      </c>
      <c r="H74" s="75" t="s">
        <v>3621</v>
      </c>
      <c r="I74" s="75" t="s">
        <v>4063</v>
      </c>
      <c r="J74" t="str">
        <f t="shared" si="8"/>
        <v>various/543965</v>
      </c>
      <c r="K74">
        <f>VLOOKUP(D74,Schools!$A:$Z,9,0)</f>
        <v>400007</v>
      </c>
      <c r="L74" s="75" t="s">
        <v>400</v>
      </c>
      <c r="M74" s="75" t="s">
        <v>399</v>
      </c>
      <c r="N74" s="75" t="s">
        <v>3819</v>
      </c>
      <c r="O74" s="78" t="str">
        <f>VLOOKUP(D74,Schools!A:D,4,0)</f>
        <v>Primary</v>
      </c>
      <c r="P74" s="75" t="s">
        <v>4064</v>
      </c>
      <c r="Q74" s="78">
        <f t="shared" si="9"/>
        <v>543965</v>
      </c>
      <c r="R74" s="79" t="e">
        <f>SUMIFS(#REF!,#REF!,$D74,#REF!,$M74)</f>
        <v>#REF!</v>
      </c>
      <c r="S74" s="79" t="e">
        <f>SUMIFS(#REF!,#REF!,$D74,#REF!,$M74)</f>
        <v>#REF!</v>
      </c>
      <c r="T74" s="79" t="e">
        <f>SUMIFS(#REF!,#REF!,$D74,#REF!,$M74)</f>
        <v>#REF!</v>
      </c>
      <c r="U74" s="79" t="e">
        <f>SUMIFS(#REF!,#REF!,$D74,#REF!,$M74)</f>
        <v>#REF!</v>
      </c>
      <c r="V74" s="79" t="e">
        <f>SUMIFS(#REF!,#REF!,$D74,#REF!,$M74)</f>
        <v>#REF!</v>
      </c>
      <c r="W74" s="79" t="e">
        <f>SUMIFS(#REF!,#REF!,$D74,#REF!,$M74)</f>
        <v>#REF!</v>
      </c>
      <c r="X74" s="79" t="e">
        <f>SUMIFS(#REF!,#REF!,$D74,#REF!,$M74)</f>
        <v>#REF!</v>
      </c>
      <c r="Y74" s="79" t="e">
        <f>SUMIFS(#REF!,#REF!,$D74,#REF!,$M74)</f>
        <v>#REF!</v>
      </c>
      <c r="Z74" s="79" t="e">
        <f>SUMIFS(#REF!,#REF!,$D74,#REF!,$M74)</f>
        <v>#REF!</v>
      </c>
      <c r="AA74" s="79" t="e">
        <f>SUMIFS(#REF!,#REF!,$D74,#REF!,$M74)</f>
        <v>#REF!</v>
      </c>
      <c r="AB74" s="79" t="e">
        <f>SUMIFS(#REF!,#REF!,$D74,#REF!,$M74)</f>
        <v>#REF!</v>
      </c>
      <c r="AC74" s="79" t="e">
        <f>SUMIFS(#REF!,#REF!,$D74,#REF!,$M74)</f>
        <v>#REF!</v>
      </c>
      <c r="AD74" s="79" t="e">
        <f>SUMIFS(#REF!,#REF!,$D74,#REF!,$M74)</f>
        <v>#REF!</v>
      </c>
      <c r="AE74" s="79" t="e">
        <f>SUMIFS(#REF!,#REF!,$D74,#REF!,$M74)</f>
        <v>#REF!</v>
      </c>
      <c r="AF74" s="52" t="e">
        <f t="shared" si="10"/>
        <v>#REF!</v>
      </c>
      <c r="AG74" s="52" t="e">
        <f t="shared" si="11"/>
        <v>#REF!</v>
      </c>
      <c r="AH74" s="79" t="e">
        <f>SUMIFS(#REF!,#REF!,$D74,#REF!,$M74)</f>
        <v>#REF!</v>
      </c>
      <c r="AK74" t="e">
        <f t="shared" si="12"/>
        <v>#REF!</v>
      </c>
      <c r="AL74" s="8" t="e">
        <f t="shared" si="31"/>
        <v>#REF!</v>
      </c>
      <c r="AM74" s="8" t="e">
        <f t="shared" si="31"/>
        <v>#REF!</v>
      </c>
      <c r="AN74" s="8" t="e">
        <f t="shared" si="31"/>
        <v>#REF!</v>
      </c>
      <c r="AO74" s="8" t="e">
        <f t="shared" ref="AM74:AW97" si="32">ROUND($G74*AO$18,2)*$AK74</f>
        <v>#REF!</v>
      </c>
      <c r="AP74" s="8" t="e">
        <f t="shared" si="32"/>
        <v>#REF!</v>
      </c>
      <c r="AQ74" s="8" t="e">
        <f t="shared" si="32"/>
        <v>#REF!</v>
      </c>
      <c r="AR74" s="8" t="e">
        <f t="shared" si="32"/>
        <v>#REF!</v>
      </c>
      <c r="AS74" s="8" t="e">
        <f t="shared" si="32"/>
        <v>#REF!</v>
      </c>
      <c r="AT74" s="8" t="e">
        <f t="shared" si="32"/>
        <v>#REF!</v>
      </c>
      <c r="AU74" s="8" t="e">
        <f t="shared" si="32"/>
        <v>#REF!</v>
      </c>
      <c r="AV74" s="8" t="e">
        <f t="shared" si="32"/>
        <v>#REF!</v>
      </c>
      <c r="AW74" s="8" t="e">
        <f t="shared" si="32"/>
        <v>#REF!</v>
      </c>
      <c r="AX74" t="e">
        <f t="shared" si="6"/>
        <v>#REF!</v>
      </c>
      <c r="AY74" s="8" t="e">
        <f t="shared" si="14"/>
        <v>#REF!</v>
      </c>
      <c r="AZ74" s="53" t="e">
        <f t="shared" si="15"/>
        <v>#REF!</v>
      </c>
      <c r="BA74" s="80" t="e">
        <f t="shared" si="16"/>
        <v>#REF!</v>
      </c>
      <c r="BD74" s="183" t="str">
        <f>VLOOKUP(D74,Schools!A:Q,17,0)</f>
        <v>A</v>
      </c>
      <c r="BE74" s="52" t="e">
        <f t="shared" si="17"/>
        <v>#REF!</v>
      </c>
      <c r="BF74" s="52" t="e">
        <f t="shared" si="18"/>
        <v>#REF!</v>
      </c>
      <c r="BG74" s="52" t="e">
        <f t="shared" si="19"/>
        <v>#REF!</v>
      </c>
      <c r="BH74" s="52" t="e">
        <f t="shared" si="20"/>
        <v>#REF!</v>
      </c>
      <c r="BI74" s="53" t="e">
        <f t="shared" si="21"/>
        <v>#REF!</v>
      </c>
      <c r="BJ74" s="52" t="e">
        <f t="shared" si="22"/>
        <v>#REF!</v>
      </c>
      <c r="BK74" s="8" t="e">
        <f t="shared" si="23"/>
        <v>#REF!</v>
      </c>
      <c r="BL74" s="52" t="e">
        <f t="shared" si="24"/>
        <v>#REF!</v>
      </c>
      <c r="BM74" s="1" t="e">
        <f t="shared" si="25"/>
        <v>#REF!</v>
      </c>
      <c r="BN74" s="52" t="e">
        <f t="shared" si="26"/>
        <v>#REF!</v>
      </c>
      <c r="BO74" s="1" t="e">
        <f t="shared" si="27"/>
        <v>#REF!</v>
      </c>
      <c r="BP74" s="53" t="e">
        <f t="shared" si="28"/>
        <v>#REF!</v>
      </c>
      <c r="BQ74" s="53" t="e">
        <f t="shared" si="29"/>
        <v>#REF!</v>
      </c>
      <c r="BR74" t="e">
        <f t="shared" si="30"/>
        <v>#REF!</v>
      </c>
    </row>
    <row r="75" spans="1:70" x14ac:dyDescent="0.25">
      <c r="A75" t="str">
        <f t="shared" si="7"/>
        <v>High Needs topups</v>
      </c>
      <c r="B75" s="75" t="s">
        <v>3620</v>
      </c>
      <c r="C75" s="76">
        <v>44026</v>
      </c>
      <c r="D75" s="75">
        <f>Schools!A64</f>
        <v>3022048</v>
      </c>
      <c r="E75" t="str">
        <f>VLOOKUP(D75,Schools!A:B,2,0)</f>
        <v>Millbrook Park CE Primary School</v>
      </c>
      <c r="F75" t="str">
        <f>VLOOKUP(D75,Schools!$A:$Z,3,0)</f>
        <v>A</v>
      </c>
      <c r="G75" s="77" t="e">
        <f>SUMIFS(#REF!,#REF!,D75,#REF!, SEN!M75)</f>
        <v>#REF!</v>
      </c>
      <c r="H75" s="75" t="s">
        <v>3621</v>
      </c>
      <c r="I75" s="75" t="s">
        <v>4063</v>
      </c>
      <c r="J75" t="str">
        <f t="shared" si="8"/>
        <v>various/516500</v>
      </c>
      <c r="K75">
        <f>VLOOKUP(D75,Schools!$A:$Z,9,0)</f>
        <v>155126</v>
      </c>
      <c r="L75" s="75" t="s">
        <v>400</v>
      </c>
      <c r="M75" s="75" t="s">
        <v>399</v>
      </c>
      <c r="N75" s="75" t="s">
        <v>3819</v>
      </c>
      <c r="O75" s="78" t="str">
        <f>VLOOKUP(D75,Schools!A:D,4,0)</f>
        <v>Primary</v>
      </c>
      <c r="P75" s="75" t="s">
        <v>4064</v>
      </c>
      <c r="Q75" s="78">
        <f t="shared" si="9"/>
        <v>516500</v>
      </c>
      <c r="R75" s="79" t="e">
        <f>SUMIFS(#REF!,#REF!,$D75,#REF!,$M75)</f>
        <v>#REF!</v>
      </c>
      <c r="S75" s="79" t="e">
        <f>SUMIFS(#REF!,#REF!,$D75,#REF!,$M75)</f>
        <v>#REF!</v>
      </c>
      <c r="T75" s="79" t="e">
        <f>SUMIFS(#REF!,#REF!,$D75,#REF!,$M75)</f>
        <v>#REF!</v>
      </c>
      <c r="U75" s="79" t="e">
        <f>SUMIFS(#REF!,#REF!,$D75,#REF!,$M75)</f>
        <v>#REF!</v>
      </c>
      <c r="V75" s="79" t="e">
        <f>SUMIFS(#REF!,#REF!,$D75,#REF!,$M75)</f>
        <v>#REF!</v>
      </c>
      <c r="W75" s="79" t="e">
        <f>SUMIFS(#REF!,#REF!,$D75,#REF!,$M75)</f>
        <v>#REF!</v>
      </c>
      <c r="X75" s="79" t="e">
        <f>SUMIFS(#REF!,#REF!,$D75,#REF!,$M75)</f>
        <v>#REF!</v>
      </c>
      <c r="Y75" s="79" t="e">
        <f>SUMIFS(#REF!,#REF!,$D75,#REF!,$M75)</f>
        <v>#REF!</v>
      </c>
      <c r="Z75" s="79" t="e">
        <f>SUMIFS(#REF!,#REF!,$D75,#REF!,$M75)</f>
        <v>#REF!</v>
      </c>
      <c r="AA75" s="79" t="e">
        <f>SUMIFS(#REF!,#REF!,$D75,#REF!,$M75)</f>
        <v>#REF!</v>
      </c>
      <c r="AB75" s="79" t="e">
        <f>SUMIFS(#REF!,#REF!,$D75,#REF!,$M75)</f>
        <v>#REF!</v>
      </c>
      <c r="AC75" s="79" t="e">
        <f>SUMIFS(#REF!,#REF!,$D75,#REF!,$M75)</f>
        <v>#REF!</v>
      </c>
      <c r="AD75" s="79" t="e">
        <f>SUMIFS(#REF!,#REF!,$D75,#REF!,$M75)</f>
        <v>#REF!</v>
      </c>
      <c r="AE75" s="79" t="e">
        <f>SUMIFS(#REF!,#REF!,$D75,#REF!,$M75)</f>
        <v>#REF!</v>
      </c>
      <c r="AF75" s="52" t="e">
        <f t="shared" si="10"/>
        <v>#REF!</v>
      </c>
      <c r="AG75" s="52" t="e">
        <f t="shared" si="11"/>
        <v>#REF!</v>
      </c>
      <c r="AH75" s="79" t="e">
        <f>SUMIFS(#REF!,#REF!,$D75,#REF!,$M75)</f>
        <v>#REF!</v>
      </c>
      <c r="AK75" t="e">
        <f t="shared" si="12"/>
        <v>#REF!</v>
      </c>
      <c r="AL75" s="8" t="e">
        <f t="shared" ref="AL75:AW136" si="33">ROUND($G75*AL$18,2)*$AK75</f>
        <v>#REF!</v>
      </c>
      <c r="AM75" s="8" t="e">
        <f t="shared" si="32"/>
        <v>#REF!</v>
      </c>
      <c r="AN75" s="8" t="e">
        <f t="shared" si="32"/>
        <v>#REF!</v>
      </c>
      <c r="AO75" s="8" t="e">
        <f t="shared" si="32"/>
        <v>#REF!</v>
      </c>
      <c r="AP75" s="8" t="e">
        <f t="shared" si="32"/>
        <v>#REF!</v>
      </c>
      <c r="AQ75" s="8" t="e">
        <f t="shared" si="32"/>
        <v>#REF!</v>
      </c>
      <c r="AR75" s="8" t="e">
        <f t="shared" si="32"/>
        <v>#REF!</v>
      </c>
      <c r="AS75" s="8" t="e">
        <f t="shared" si="32"/>
        <v>#REF!</v>
      </c>
      <c r="AT75" s="8" t="e">
        <f t="shared" si="32"/>
        <v>#REF!</v>
      </c>
      <c r="AU75" s="8" t="e">
        <f t="shared" si="32"/>
        <v>#REF!</v>
      </c>
      <c r="AV75" s="8" t="e">
        <f t="shared" si="32"/>
        <v>#REF!</v>
      </c>
      <c r="AW75" s="8" t="e">
        <f t="shared" si="32"/>
        <v>#REF!</v>
      </c>
      <c r="AX75" t="e">
        <f t="shared" si="6"/>
        <v>#REF!</v>
      </c>
      <c r="AY75" s="8" t="e">
        <f t="shared" si="14"/>
        <v>#REF!</v>
      </c>
      <c r="AZ75" s="53" t="e">
        <f t="shared" si="15"/>
        <v>#REF!</v>
      </c>
      <c r="BA75" s="80" t="e">
        <f t="shared" si="16"/>
        <v>#REF!</v>
      </c>
      <c r="BD75" s="183" t="str">
        <f>VLOOKUP(D75,Schools!A:Q,17,0)</f>
        <v>Academy</v>
      </c>
      <c r="BE75" s="52" t="e">
        <f t="shared" si="17"/>
        <v>#REF!</v>
      </c>
      <c r="BF75" s="52" t="e">
        <f t="shared" si="18"/>
        <v>#REF!</v>
      </c>
      <c r="BG75" s="52" t="e">
        <f t="shared" si="19"/>
        <v>#REF!</v>
      </c>
      <c r="BH75" s="52" t="e">
        <f t="shared" si="20"/>
        <v>#REF!</v>
      </c>
      <c r="BI75" s="53" t="e">
        <f t="shared" si="21"/>
        <v>#REF!</v>
      </c>
      <c r="BJ75" s="52" t="e">
        <f t="shared" si="22"/>
        <v>#REF!</v>
      </c>
      <c r="BK75" s="8" t="e">
        <f t="shared" si="23"/>
        <v>#REF!</v>
      </c>
      <c r="BL75" s="52" t="e">
        <f t="shared" si="24"/>
        <v>#REF!</v>
      </c>
      <c r="BM75" s="1" t="e">
        <f t="shared" si="25"/>
        <v>#REF!</v>
      </c>
      <c r="BN75" s="52" t="e">
        <f t="shared" si="26"/>
        <v>#REF!</v>
      </c>
      <c r="BO75" s="1" t="e">
        <f t="shared" si="27"/>
        <v>#REF!</v>
      </c>
      <c r="BP75" s="53" t="e">
        <f t="shared" si="28"/>
        <v>#REF!</v>
      </c>
      <c r="BQ75" s="53" t="e">
        <f t="shared" si="29"/>
        <v>#REF!</v>
      </c>
      <c r="BR75" t="e">
        <f t="shared" si="30"/>
        <v>#REF!</v>
      </c>
    </row>
    <row r="76" spans="1:70" x14ac:dyDescent="0.25">
      <c r="A76" t="str">
        <f t="shared" si="7"/>
        <v>High Needs topups</v>
      </c>
      <c r="B76" s="75" t="s">
        <v>3620</v>
      </c>
      <c r="C76" s="76">
        <v>44026</v>
      </c>
      <c r="D76" s="75">
        <f>Schools!A65</f>
        <v>3023305</v>
      </c>
      <c r="E76" t="str">
        <f>VLOOKUP(D76,Schools!A:B,2,0)</f>
        <v>Monken Hadley C E Primary School</v>
      </c>
      <c r="F76" t="str">
        <f>VLOOKUP(D76,Schools!$A:$Z,3,0)</f>
        <v>M</v>
      </c>
      <c r="G76" s="77" t="e">
        <f>SUMIFS(#REF!,#REF!,D76,#REF!, SEN!M76)</f>
        <v>#REF!</v>
      </c>
      <c r="H76" s="75" t="s">
        <v>3621</v>
      </c>
      <c r="I76" s="75" t="s">
        <v>4063</v>
      </c>
      <c r="J76" t="str">
        <f t="shared" si="8"/>
        <v>various/543965</v>
      </c>
      <c r="K76">
        <f>VLOOKUP(D76,Schools!$A:$Z,9,0)</f>
        <v>400086</v>
      </c>
      <c r="L76" s="75" t="s">
        <v>400</v>
      </c>
      <c r="M76" s="75" t="s">
        <v>399</v>
      </c>
      <c r="N76" s="75" t="s">
        <v>3819</v>
      </c>
      <c r="O76" s="78" t="str">
        <f>VLOOKUP(D76,Schools!A:D,4,0)</f>
        <v>Primary</v>
      </c>
      <c r="P76" s="75" t="s">
        <v>4064</v>
      </c>
      <c r="Q76" s="78">
        <f t="shared" si="9"/>
        <v>543965</v>
      </c>
      <c r="R76" s="79" t="e">
        <f>SUMIFS(#REF!,#REF!,$D76,#REF!,$M76)</f>
        <v>#REF!</v>
      </c>
      <c r="S76" s="79" t="e">
        <f>SUMIFS(#REF!,#REF!,$D76,#REF!,$M76)</f>
        <v>#REF!</v>
      </c>
      <c r="T76" s="79" t="e">
        <f>SUMIFS(#REF!,#REF!,$D76,#REF!,$M76)</f>
        <v>#REF!</v>
      </c>
      <c r="U76" s="79" t="e">
        <f>SUMIFS(#REF!,#REF!,$D76,#REF!,$M76)</f>
        <v>#REF!</v>
      </c>
      <c r="V76" s="79" t="e">
        <f>SUMIFS(#REF!,#REF!,$D76,#REF!,$M76)</f>
        <v>#REF!</v>
      </c>
      <c r="W76" s="79" t="e">
        <f>SUMIFS(#REF!,#REF!,$D76,#REF!,$M76)</f>
        <v>#REF!</v>
      </c>
      <c r="X76" s="79" t="e">
        <f>SUMIFS(#REF!,#REF!,$D76,#REF!,$M76)</f>
        <v>#REF!</v>
      </c>
      <c r="Y76" s="79" t="e">
        <f>SUMIFS(#REF!,#REF!,$D76,#REF!,$M76)</f>
        <v>#REF!</v>
      </c>
      <c r="Z76" s="79" t="e">
        <f>SUMIFS(#REF!,#REF!,$D76,#REF!,$M76)</f>
        <v>#REF!</v>
      </c>
      <c r="AA76" s="79" t="e">
        <f>SUMIFS(#REF!,#REF!,$D76,#REF!,$M76)</f>
        <v>#REF!</v>
      </c>
      <c r="AB76" s="79" t="e">
        <f>SUMIFS(#REF!,#REF!,$D76,#REF!,$M76)</f>
        <v>#REF!</v>
      </c>
      <c r="AC76" s="79" t="e">
        <f>SUMIFS(#REF!,#REF!,$D76,#REF!,$M76)</f>
        <v>#REF!</v>
      </c>
      <c r="AD76" s="79" t="e">
        <f>SUMIFS(#REF!,#REF!,$D76,#REF!,$M76)</f>
        <v>#REF!</v>
      </c>
      <c r="AE76" s="79" t="e">
        <f>SUMIFS(#REF!,#REF!,$D76,#REF!,$M76)</f>
        <v>#REF!</v>
      </c>
      <c r="AF76" s="52" t="e">
        <f t="shared" si="10"/>
        <v>#REF!</v>
      </c>
      <c r="AG76" s="52" t="e">
        <f t="shared" si="11"/>
        <v>#REF!</v>
      </c>
      <c r="AH76" s="79" t="e">
        <f>SUMIFS(#REF!,#REF!,$D76,#REF!,$M76)</f>
        <v>#REF!</v>
      </c>
      <c r="AK76" t="e">
        <f t="shared" si="12"/>
        <v>#REF!</v>
      </c>
      <c r="AL76" s="8" t="e">
        <f t="shared" si="33"/>
        <v>#REF!</v>
      </c>
      <c r="AM76" s="8" t="e">
        <f t="shared" si="32"/>
        <v>#REF!</v>
      </c>
      <c r="AN76" s="8" t="e">
        <f t="shared" si="32"/>
        <v>#REF!</v>
      </c>
      <c r="AO76" s="8" t="e">
        <f t="shared" si="32"/>
        <v>#REF!</v>
      </c>
      <c r="AP76" s="8" t="e">
        <f t="shared" si="32"/>
        <v>#REF!</v>
      </c>
      <c r="AQ76" s="8" t="e">
        <f t="shared" si="32"/>
        <v>#REF!</v>
      </c>
      <c r="AR76" s="8" t="e">
        <f t="shared" si="32"/>
        <v>#REF!</v>
      </c>
      <c r="AS76" s="8" t="e">
        <f t="shared" si="32"/>
        <v>#REF!</v>
      </c>
      <c r="AT76" s="8" t="e">
        <f t="shared" si="32"/>
        <v>#REF!</v>
      </c>
      <c r="AU76" s="8" t="e">
        <f t="shared" si="32"/>
        <v>#REF!</v>
      </c>
      <c r="AV76" s="8" t="e">
        <f t="shared" si="32"/>
        <v>#REF!</v>
      </c>
      <c r="AW76" s="8" t="e">
        <f t="shared" si="32"/>
        <v>#REF!</v>
      </c>
      <c r="AX76" t="e">
        <f t="shared" si="6"/>
        <v>#REF!</v>
      </c>
      <c r="AY76" s="8" t="e">
        <f t="shared" si="14"/>
        <v>#REF!</v>
      </c>
      <c r="AZ76" s="53" t="e">
        <f t="shared" si="15"/>
        <v>#REF!</v>
      </c>
      <c r="BA76" s="80" t="e">
        <f t="shared" si="16"/>
        <v>#REF!</v>
      </c>
      <c r="BD76" s="183" t="str">
        <f>VLOOKUP(D76,Schools!A:Q,17,0)</f>
        <v>A</v>
      </c>
      <c r="BE76" s="52" t="e">
        <f t="shared" si="17"/>
        <v>#REF!</v>
      </c>
      <c r="BF76" s="52" t="e">
        <f t="shared" si="18"/>
        <v>#REF!</v>
      </c>
      <c r="BG76" s="52" t="e">
        <f t="shared" si="19"/>
        <v>#REF!</v>
      </c>
      <c r="BH76" s="52" t="e">
        <f t="shared" si="20"/>
        <v>#REF!</v>
      </c>
      <c r="BI76" s="53" t="e">
        <f t="shared" si="21"/>
        <v>#REF!</v>
      </c>
      <c r="BJ76" s="52" t="e">
        <f t="shared" si="22"/>
        <v>#REF!</v>
      </c>
      <c r="BK76" s="8" t="e">
        <f t="shared" si="23"/>
        <v>#REF!</v>
      </c>
      <c r="BL76" s="52" t="e">
        <f t="shared" si="24"/>
        <v>#REF!</v>
      </c>
      <c r="BM76" s="1" t="e">
        <f t="shared" si="25"/>
        <v>#REF!</v>
      </c>
      <c r="BN76" s="52" t="e">
        <f t="shared" si="26"/>
        <v>#REF!</v>
      </c>
      <c r="BO76" s="1" t="e">
        <f t="shared" si="27"/>
        <v>#REF!</v>
      </c>
      <c r="BP76" s="53" t="e">
        <f t="shared" si="28"/>
        <v>#REF!</v>
      </c>
      <c r="BQ76" s="53" t="e">
        <f t="shared" si="29"/>
        <v>#REF!</v>
      </c>
      <c r="BR76" t="e">
        <f t="shared" si="30"/>
        <v>#REF!</v>
      </c>
    </row>
    <row r="77" spans="1:70" x14ac:dyDescent="0.25">
      <c r="A77" t="str">
        <f t="shared" si="7"/>
        <v>High Needs topups</v>
      </c>
      <c r="B77" s="75" t="s">
        <v>3620</v>
      </c>
      <c r="C77" s="76">
        <v>44026</v>
      </c>
      <c r="D77" s="75">
        <f>Schools!A66</f>
        <v>3022042</v>
      </c>
      <c r="E77" t="str">
        <f>VLOOKUP(D77,Schools!A:B,2,0)</f>
        <v>Monkfrith School</v>
      </c>
      <c r="F77" t="str">
        <f>VLOOKUP(D77,Schools!$A:$Z,3,0)</f>
        <v>M</v>
      </c>
      <c r="G77" s="77" t="e">
        <f>SUMIFS(#REF!,#REF!,D77,#REF!, SEN!M77)</f>
        <v>#REF!</v>
      </c>
      <c r="H77" s="75" t="s">
        <v>3621</v>
      </c>
      <c r="I77" s="75" t="s">
        <v>4063</v>
      </c>
      <c r="J77" t="str">
        <f t="shared" si="8"/>
        <v>various/543965</v>
      </c>
      <c r="K77">
        <f>VLOOKUP(D77,Schools!$A:$Z,9,0)</f>
        <v>400048</v>
      </c>
      <c r="L77" s="75" t="s">
        <v>400</v>
      </c>
      <c r="M77" s="75" t="s">
        <v>399</v>
      </c>
      <c r="N77" s="75" t="s">
        <v>3819</v>
      </c>
      <c r="O77" s="78" t="str">
        <f>VLOOKUP(D77,Schools!A:D,4,0)</f>
        <v>Primary</v>
      </c>
      <c r="P77" s="75" t="s">
        <v>4064</v>
      </c>
      <c r="Q77" s="78">
        <f t="shared" si="9"/>
        <v>543965</v>
      </c>
      <c r="R77" s="79" t="e">
        <f>SUMIFS(#REF!,#REF!,$D77,#REF!,$M77)</f>
        <v>#REF!</v>
      </c>
      <c r="S77" s="79" t="e">
        <f>SUMIFS(#REF!,#REF!,$D77,#REF!,$M77)</f>
        <v>#REF!</v>
      </c>
      <c r="T77" s="79" t="e">
        <f>SUMIFS(#REF!,#REF!,$D77,#REF!,$M77)</f>
        <v>#REF!</v>
      </c>
      <c r="U77" s="79" t="e">
        <f>SUMIFS(#REF!,#REF!,$D77,#REF!,$M77)</f>
        <v>#REF!</v>
      </c>
      <c r="V77" s="79" t="e">
        <f>SUMIFS(#REF!,#REF!,$D77,#REF!,$M77)</f>
        <v>#REF!</v>
      </c>
      <c r="W77" s="79" t="e">
        <f>SUMIFS(#REF!,#REF!,$D77,#REF!,$M77)</f>
        <v>#REF!</v>
      </c>
      <c r="X77" s="79" t="e">
        <f>SUMIFS(#REF!,#REF!,$D77,#REF!,$M77)</f>
        <v>#REF!</v>
      </c>
      <c r="Y77" s="79" t="e">
        <f>SUMIFS(#REF!,#REF!,$D77,#REF!,$M77)</f>
        <v>#REF!</v>
      </c>
      <c r="Z77" s="79" t="e">
        <f>SUMIFS(#REF!,#REF!,$D77,#REF!,$M77)</f>
        <v>#REF!</v>
      </c>
      <c r="AA77" s="79" t="e">
        <f>SUMIFS(#REF!,#REF!,$D77,#REF!,$M77)</f>
        <v>#REF!</v>
      </c>
      <c r="AB77" s="79" t="e">
        <f>SUMIFS(#REF!,#REF!,$D77,#REF!,$M77)</f>
        <v>#REF!</v>
      </c>
      <c r="AC77" s="79" t="e">
        <f>SUMIFS(#REF!,#REF!,$D77,#REF!,$M77)</f>
        <v>#REF!</v>
      </c>
      <c r="AD77" s="79" t="e">
        <f>SUMIFS(#REF!,#REF!,$D77,#REF!,$M77)</f>
        <v>#REF!</v>
      </c>
      <c r="AE77" s="79" t="e">
        <f>SUMIFS(#REF!,#REF!,$D77,#REF!,$M77)</f>
        <v>#REF!</v>
      </c>
      <c r="AF77" s="52" t="e">
        <f t="shared" si="10"/>
        <v>#REF!</v>
      </c>
      <c r="AG77" s="52" t="e">
        <f t="shared" si="11"/>
        <v>#REF!</v>
      </c>
      <c r="AH77" s="79" t="e">
        <f>SUMIFS(#REF!,#REF!,$D77,#REF!,$M77)</f>
        <v>#REF!</v>
      </c>
      <c r="AK77" t="e">
        <f t="shared" si="12"/>
        <v>#REF!</v>
      </c>
      <c r="AL77" s="8" t="e">
        <f t="shared" si="33"/>
        <v>#REF!</v>
      </c>
      <c r="AM77" s="8" t="e">
        <f t="shared" si="32"/>
        <v>#REF!</v>
      </c>
      <c r="AN77" s="8" t="e">
        <f t="shared" si="32"/>
        <v>#REF!</v>
      </c>
      <c r="AO77" s="8" t="e">
        <f t="shared" si="32"/>
        <v>#REF!</v>
      </c>
      <c r="AP77" s="8" t="e">
        <f t="shared" si="32"/>
        <v>#REF!</v>
      </c>
      <c r="AQ77" s="8" t="e">
        <f t="shared" si="32"/>
        <v>#REF!</v>
      </c>
      <c r="AR77" s="8" t="e">
        <f t="shared" si="32"/>
        <v>#REF!</v>
      </c>
      <c r="AS77" s="8" t="e">
        <f t="shared" si="32"/>
        <v>#REF!</v>
      </c>
      <c r="AT77" s="8" t="e">
        <f t="shared" si="32"/>
        <v>#REF!</v>
      </c>
      <c r="AU77" s="8" t="e">
        <f t="shared" si="32"/>
        <v>#REF!</v>
      </c>
      <c r="AV77" s="8" t="e">
        <f t="shared" si="32"/>
        <v>#REF!</v>
      </c>
      <c r="AW77" s="8" t="e">
        <f t="shared" si="32"/>
        <v>#REF!</v>
      </c>
      <c r="AX77" t="e">
        <f t="shared" si="6"/>
        <v>#REF!</v>
      </c>
      <c r="AY77" s="8" t="e">
        <f t="shared" si="14"/>
        <v>#REF!</v>
      </c>
      <c r="AZ77" s="53" t="e">
        <f t="shared" si="15"/>
        <v>#REF!</v>
      </c>
      <c r="BA77" s="80" t="e">
        <f t="shared" si="16"/>
        <v>#REF!</v>
      </c>
      <c r="BD77" s="183" t="str">
        <f>VLOOKUP(D77,Schools!A:Q,17,0)</f>
        <v>D</v>
      </c>
      <c r="BE77" s="52" t="e">
        <f t="shared" si="17"/>
        <v>#REF!</v>
      </c>
      <c r="BF77" s="52" t="e">
        <f t="shared" si="18"/>
        <v>#REF!</v>
      </c>
      <c r="BG77" s="52" t="e">
        <f t="shared" si="19"/>
        <v>#REF!</v>
      </c>
      <c r="BH77" s="52" t="e">
        <f t="shared" si="20"/>
        <v>#REF!</v>
      </c>
      <c r="BI77" s="53" t="e">
        <f t="shared" si="21"/>
        <v>#REF!</v>
      </c>
      <c r="BJ77" s="52" t="e">
        <f t="shared" si="22"/>
        <v>#REF!</v>
      </c>
      <c r="BK77" s="8" t="e">
        <f t="shared" si="23"/>
        <v>#REF!</v>
      </c>
      <c r="BL77" s="52" t="e">
        <f t="shared" si="24"/>
        <v>#REF!</v>
      </c>
      <c r="BM77" s="1" t="e">
        <f t="shared" si="25"/>
        <v>#REF!</v>
      </c>
      <c r="BN77" s="52" t="e">
        <f t="shared" si="26"/>
        <v>#REF!</v>
      </c>
      <c r="BO77" s="1" t="e">
        <f t="shared" si="27"/>
        <v>#REF!</v>
      </c>
      <c r="BP77" s="53" t="e">
        <f t="shared" si="28"/>
        <v>#REF!</v>
      </c>
      <c r="BQ77" s="53" t="e">
        <f t="shared" si="29"/>
        <v>#REF!</v>
      </c>
      <c r="BR77" t="e">
        <f t="shared" si="30"/>
        <v>#REF!</v>
      </c>
    </row>
    <row r="78" spans="1:70" x14ac:dyDescent="0.25">
      <c r="A78" t="str">
        <f t="shared" si="7"/>
        <v>High Needs topups</v>
      </c>
      <c r="B78" s="75" t="s">
        <v>3620</v>
      </c>
      <c r="C78" s="76">
        <v>44026</v>
      </c>
      <c r="D78" s="75">
        <f>Schools!A67</f>
        <v>3022044</v>
      </c>
      <c r="E78" t="str">
        <f>VLOOKUP(D78,Schools!A:B,2,0)</f>
        <v>Moss Hall Infant School</v>
      </c>
      <c r="F78" t="str">
        <f>VLOOKUP(D78,Schools!$A:$Z,3,0)</f>
        <v>M</v>
      </c>
      <c r="G78" s="77" t="e">
        <f>SUMIFS(#REF!,#REF!,D78,#REF!, SEN!M78)</f>
        <v>#REF!</v>
      </c>
      <c r="H78" s="75" t="s">
        <v>3621</v>
      </c>
      <c r="I78" s="75" t="s">
        <v>4063</v>
      </c>
      <c r="J78" t="str">
        <f t="shared" si="8"/>
        <v>various/543965</v>
      </c>
      <c r="K78">
        <f>VLOOKUP(D78,Schools!$A:$Z,9,0)</f>
        <v>400087</v>
      </c>
      <c r="L78" s="75" t="s">
        <v>400</v>
      </c>
      <c r="M78" s="75" t="s">
        <v>399</v>
      </c>
      <c r="N78" s="75" t="s">
        <v>3819</v>
      </c>
      <c r="O78" s="78" t="str">
        <f>VLOOKUP(D78,Schools!A:D,4,0)</f>
        <v>Primary</v>
      </c>
      <c r="P78" s="75" t="s">
        <v>4064</v>
      </c>
      <c r="Q78" s="78">
        <f t="shared" si="9"/>
        <v>543965</v>
      </c>
      <c r="R78" s="79" t="e">
        <f>SUMIFS(#REF!,#REF!,$D78,#REF!,$M78)</f>
        <v>#REF!</v>
      </c>
      <c r="S78" s="79" t="e">
        <f>SUMIFS(#REF!,#REF!,$D78,#REF!,$M78)</f>
        <v>#REF!</v>
      </c>
      <c r="T78" s="79" t="e">
        <f>SUMIFS(#REF!,#REF!,$D78,#REF!,$M78)</f>
        <v>#REF!</v>
      </c>
      <c r="U78" s="79" t="e">
        <f>SUMIFS(#REF!,#REF!,$D78,#REF!,$M78)</f>
        <v>#REF!</v>
      </c>
      <c r="V78" s="79" t="e">
        <f>SUMIFS(#REF!,#REF!,$D78,#REF!,$M78)</f>
        <v>#REF!</v>
      </c>
      <c r="W78" s="79" t="e">
        <f>SUMIFS(#REF!,#REF!,$D78,#REF!,$M78)</f>
        <v>#REF!</v>
      </c>
      <c r="X78" s="79" t="e">
        <f>SUMIFS(#REF!,#REF!,$D78,#REF!,$M78)</f>
        <v>#REF!</v>
      </c>
      <c r="Y78" s="79" t="e">
        <f>SUMIFS(#REF!,#REF!,$D78,#REF!,$M78)</f>
        <v>#REF!</v>
      </c>
      <c r="Z78" s="79" t="e">
        <f>SUMIFS(#REF!,#REF!,$D78,#REF!,$M78)</f>
        <v>#REF!</v>
      </c>
      <c r="AA78" s="79" t="e">
        <f>SUMIFS(#REF!,#REF!,$D78,#REF!,$M78)</f>
        <v>#REF!</v>
      </c>
      <c r="AB78" s="79" t="e">
        <f>SUMIFS(#REF!,#REF!,$D78,#REF!,$M78)</f>
        <v>#REF!</v>
      </c>
      <c r="AC78" s="79" t="e">
        <f>SUMIFS(#REF!,#REF!,$D78,#REF!,$M78)</f>
        <v>#REF!</v>
      </c>
      <c r="AD78" s="79" t="e">
        <f>SUMIFS(#REF!,#REF!,$D78,#REF!,$M78)</f>
        <v>#REF!</v>
      </c>
      <c r="AE78" s="79" t="e">
        <f>SUMIFS(#REF!,#REF!,$D78,#REF!,$M78)</f>
        <v>#REF!</v>
      </c>
      <c r="AF78" s="52" t="e">
        <f t="shared" si="10"/>
        <v>#REF!</v>
      </c>
      <c r="AG78" s="52" t="e">
        <f t="shared" si="11"/>
        <v>#REF!</v>
      </c>
      <c r="AH78" s="79" t="e">
        <f>SUMIFS(#REF!,#REF!,$D78,#REF!,$M78)</f>
        <v>#REF!</v>
      </c>
      <c r="AK78" t="e">
        <f t="shared" si="12"/>
        <v>#REF!</v>
      </c>
      <c r="AL78" s="8" t="e">
        <f t="shared" si="33"/>
        <v>#REF!</v>
      </c>
      <c r="AM78" s="8" t="e">
        <f t="shared" si="32"/>
        <v>#REF!</v>
      </c>
      <c r="AN78" s="8" t="e">
        <f t="shared" si="32"/>
        <v>#REF!</v>
      </c>
      <c r="AO78" s="8" t="e">
        <f t="shared" si="32"/>
        <v>#REF!</v>
      </c>
      <c r="AP78" s="8" t="e">
        <f t="shared" si="32"/>
        <v>#REF!</v>
      </c>
      <c r="AQ78" s="8" t="e">
        <f t="shared" si="32"/>
        <v>#REF!</v>
      </c>
      <c r="AR78" s="8" t="e">
        <f t="shared" si="32"/>
        <v>#REF!</v>
      </c>
      <c r="AS78" s="8" t="e">
        <f t="shared" si="32"/>
        <v>#REF!</v>
      </c>
      <c r="AT78" s="8" t="e">
        <f t="shared" si="32"/>
        <v>#REF!</v>
      </c>
      <c r="AU78" s="8" t="e">
        <f t="shared" si="32"/>
        <v>#REF!</v>
      </c>
      <c r="AV78" s="8" t="e">
        <f t="shared" si="32"/>
        <v>#REF!</v>
      </c>
      <c r="AW78" s="8" t="e">
        <f t="shared" si="32"/>
        <v>#REF!</v>
      </c>
      <c r="AX78" t="e">
        <f t="shared" si="6"/>
        <v>#REF!</v>
      </c>
      <c r="AY78" s="8" t="e">
        <f t="shared" si="14"/>
        <v>#REF!</v>
      </c>
      <c r="AZ78" s="53" t="e">
        <f t="shared" si="15"/>
        <v>#REF!</v>
      </c>
      <c r="BA78" s="80" t="e">
        <f t="shared" si="16"/>
        <v>#REF!</v>
      </c>
      <c r="BD78" s="183" t="str">
        <f>VLOOKUP(D78,Schools!A:Q,17,0)</f>
        <v>A</v>
      </c>
      <c r="BE78" s="52" t="e">
        <f t="shared" si="17"/>
        <v>#REF!</v>
      </c>
      <c r="BF78" s="52" t="e">
        <f t="shared" si="18"/>
        <v>#REF!</v>
      </c>
      <c r="BG78" s="52" t="e">
        <f t="shared" si="19"/>
        <v>#REF!</v>
      </c>
      <c r="BH78" s="52" t="e">
        <f t="shared" si="20"/>
        <v>#REF!</v>
      </c>
      <c r="BI78" s="53" t="e">
        <f t="shared" si="21"/>
        <v>#REF!</v>
      </c>
      <c r="BJ78" s="52" t="e">
        <f t="shared" si="22"/>
        <v>#REF!</v>
      </c>
      <c r="BK78" s="8" t="e">
        <f t="shared" si="23"/>
        <v>#REF!</v>
      </c>
      <c r="BL78" s="52" t="e">
        <f t="shared" si="24"/>
        <v>#REF!</v>
      </c>
      <c r="BM78" s="1" t="e">
        <f t="shared" si="25"/>
        <v>#REF!</v>
      </c>
      <c r="BN78" s="52" t="e">
        <f t="shared" si="26"/>
        <v>#REF!</v>
      </c>
      <c r="BO78" s="1" t="e">
        <f t="shared" si="27"/>
        <v>#REF!</v>
      </c>
      <c r="BP78" s="53" t="e">
        <f t="shared" si="28"/>
        <v>#REF!</v>
      </c>
      <c r="BQ78" s="53" t="e">
        <f t="shared" si="29"/>
        <v>#REF!</v>
      </c>
      <c r="BR78" t="e">
        <f t="shared" si="30"/>
        <v>#REF!</v>
      </c>
    </row>
    <row r="79" spans="1:70" x14ac:dyDescent="0.25">
      <c r="A79" t="str">
        <f t="shared" si="7"/>
        <v>High Needs topups</v>
      </c>
      <c r="B79" s="75" t="s">
        <v>3620</v>
      </c>
      <c r="C79" s="76">
        <v>44026</v>
      </c>
      <c r="D79" s="75">
        <f>Schools!A68</f>
        <v>3022043</v>
      </c>
      <c r="E79" t="str">
        <f>VLOOKUP(D79,Schools!A:B,2,0)</f>
        <v>Moss Hall Junior School</v>
      </c>
      <c r="F79" t="str">
        <f>VLOOKUP(D79,Schools!$A:$Z,3,0)</f>
        <v>M</v>
      </c>
      <c r="G79" s="77" t="e">
        <f>SUMIFS(#REF!,#REF!,D79,#REF!, SEN!M79)</f>
        <v>#REF!</v>
      </c>
      <c r="H79" s="75" t="s">
        <v>3621</v>
      </c>
      <c r="I79" s="75" t="s">
        <v>4063</v>
      </c>
      <c r="J79" t="str">
        <f t="shared" si="8"/>
        <v>various/543965</v>
      </c>
      <c r="K79">
        <f>VLOOKUP(D79,Schools!$A:$Z,9,0)</f>
        <v>400088</v>
      </c>
      <c r="L79" s="75" t="s">
        <v>400</v>
      </c>
      <c r="M79" s="75" t="s">
        <v>399</v>
      </c>
      <c r="N79" s="75" t="s">
        <v>3819</v>
      </c>
      <c r="O79" s="78" t="str">
        <f>VLOOKUP(D79,Schools!A:D,4,0)</f>
        <v>Primary</v>
      </c>
      <c r="P79" s="75" t="s">
        <v>4064</v>
      </c>
      <c r="Q79" s="78">
        <f t="shared" si="9"/>
        <v>543965</v>
      </c>
      <c r="R79" s="79" t="e">
        <f>SUMIFS(#REF!,#REF!,$D79,#REF!,$M79)</f>
        <v>#REF!</v>
      </c>
      <c r="S79" s="79" t="e">
        <f>SUMIFS(#REF!,#REF!,$D79,#REF!,$M79)</f>
        <v>#REF!</v>
      </c>
      <c r="T79" s="79" t="e">
        <f>SUMIFS(#REF!,#REF!,$D79,#REF!,$M79)</f>
        <v>#REF!</v>
      </c>
      <c r="U79" s="79" t="e">
        <f>SUMIFS(#REF!,#REF!,$D79,#REF!,$M79)</f>
        <v>#REF!</v>
      </c>
      <c r="V79" s="79" t="e">
        <f>SUMIFS(#REF!,#REF!,$D79,#REF!,$M79)</f>
        <v>#REF!</v>
      </c>
      <c r="W79" s="79" t="e">
        <f>SUMIFS(#REF!,#REF!,$D79,#REF!,$M79)</f>
        <v>#REF!</v>
      </c>
      <c r="X79" s="79" t="e">
        <f>SUMIFS(#REF!,#REF!,$D79,#REF!,$M79)</f>
        <v>#REF!</v>
      </c>
      <c r="Y79" s="79" t="e">
        <f>SUMIFS(#REF!,#REF!,$D79,#REF!,$M79)</f>
        <v>#REF!</v>
      </c>
      <c r="Z79" s="79" t="e">
        <f>SUMIFS(#REF!,#REF!,$D79,#REF!,$M79)</f>
        <v>#REF!</v>
      </c>
      <c r="AA79" s="79" t="e">
        <f>SUMIFS(#REF!,#REF!,$D79,#REF!,$M79)</f>
        <v>#REF!</v>
      </c>
      <c r="AB79" s="79" t="e">
        <f>SUMIFS(#REF!,#REF!,$D79,#REF!,$M79)</f>
        <v>#REF!</v>
      </c>
      <c r="AC79" s="79" t="e">
        <f>SUMIFS(#REF!,#REF!,$D79,#REF!,$M79)</f>
        <v>#REF!</v>
      </c>
      <c r="AD79" s="79" t="e">
        <f>SUMIFS(#REF!,#REF!,$D79,#REF!,$M79)</f>
        <v>#REF!</v>
      </c>
      <c r="AE79" s="79" t="e">
        <f>SUMIFS(#REF!,#REF!,$D79,#REF!,$M79)</f>
        <v>#REF!</v>
      </c>
      <c r="AF79" s="52" t="e">
        <f t="shared" si="10"/>
        <v>#REF!</v>
      </c>
      <c r="AG79" s="52" t="e">
        <f t="shared" si="11"/>
        <v>#REF!</v>
      </c>
      <c r="AH79" s="79" t="e">
        <f>SUMIFS(#REF!,#REF!,$D79,#REF!,$M79)</f>
        <v>#REF!</v>
      </c>
      <c r="AK79" t="e">
        <f t="shared" si="12"/>
        <v>#REF!</v>
      </c>
      <c r="AL79" s="8" t="e">
        <f t="shared" si="33"/>
        <v>#REF!</v>
      </c>
      <c r="AM79" s="8" t="e">
        <f t="shared" si="32"/>
        <v>#REF!</v>
      </c>
      <c r="AN79" s="8" t="e">
        <f t="shared" si="32"/>
        <v>#REF!</v>
      </c>
      <c r="AO79" s="8" t="e">
        <f t="shared" si="32"/>
        <v>#REF!</v>
      </c>
      <c r="AP79" s="8" t="e">
        <f t="shared" si="32"/>
        <v>#REF!</v>
      </c>
      <c r="AQ79" s="8" t="e">
        <f t="shared" si="32"/>
        <v>#REF!</v>
      </c>
      <c r="AR79" s="8" t="e">
        <f t="shared" si="32"/>
        <v>#REF!</v>
      </c>
      <c r="AS79" s="8" t="e">
        <f t="shared" si="32"/>
        <v>#REF!</v>
      </c>
      <c r="AT79" s="8" t="e">
        <f t="shared" si="32"/>
        <v>#REF!</v>
      </c>
      <c r="AU79" s="8" t="e">
        <f t="shared" si="32"/>
        <v>#REF!</v>
      </c>
      <c r="AV79" s="8" t="e">
        <f t="shared" si="32"/>
        <v>#REF!</v>
      </c>
      <c r="AW79" s="8" t="e">
        <f t="shared" si="32"/>
        <v>#REF!</v>
      </c>
      <c r="AX79" t="e">
        <f t="shared" si="6"/>
        <v>#REF!</v>
      </c>
      <c r="AY79" s="8" t="e">
        <f t="shared" si="14"/>
        <v>#REF!</v>
      </c>
      <c r="AZ79" s="53" t="e">
        <f t="shared" si="15"/>
        <v>#REF!</v>
      </c>
      <c r="BA79" s="80" t="e">
        <f t="shared" si="16"/>
        <v>#REF!</v>
      </c>
      <c r="BD79" s="183" t="str">
        <f>VLOOKUP(D79,Schools!A:Q,17,0)</f>
        <v>A</v>
      </c>
      <c r="BE79" s="52" t="e">
        <f t="shared" si="17"/>
        <v>#REF!</v>
      </c>
      <c r="BF79" s="52" t="e">
        <f t="shared" si="18"/>
        <v>#REF!</v>
      </c>
      <c r="BG79" s="52" t="e">
        <f t="shared" si="19"/>
        <v>#REF!</v>
      </c>
      <c r="BH79" s="52" t="e">
        <f t="shared" si="20"/>
        <v>#REF!</v>
      </c>
      <c r="BI79" s="53" t="e">
        <f t="shared" si="21"/>
        <v>#REF!</v>
      </c>
      <c r="BJ79" s="52" t="e">
        <f t="shared" si="22"/>
        <v>#REF!</v>
      </c>
      <c r="BK79" s="8" t="e">
        <f t="shared" si="23"/>
        <v>#REF!</v>
      </c>
      <c r="BL79" s="52" t="e">
        <f t="shared" si="24"/>
        <v>#REF!</v>
      </c>
      <c r="BM79" s="1" t="e">
        <f t="shared" si="25"/>
        <v>#REF!</v>
      </c>
      <c r="BN79" s="52" t="e">
        <f t="shared" si="26"/>
        <v>#REF!</v>
      </c>
      <c r="BO79" s="1" t="e">
        <f t="shared" si="27"/>
        <v>#REF!</v>
      </c>
      <c r="BP79" s="53" t="e">
        <f t="shared" si="28"/>
        <v>#REF!</v>
      </c>
      <c r="BQ79" s="53" t="e">
        <f t="shared" si="29"/>
        <v>#REF!</v>
      </c>
      <c r="BR79" t="e">
        <f t="shared" si="30"/>
        <v>#REF!</v>
      </c>
    </row>
    <row r="80" spans="1:70" x14ac:dyDescent="0.25">
      <c r="A80" t="str">
        <f t="shared" si="7"/>
        <v>High Needs topups</v>
      </c>
      <c r="B80" s="75" t="s">
        <v>3620</v>
      </c>
      <c r="C80" s="76">
        <v>44026</v>
      </c>
      <c r="D80" s="75">
        <f>Schools!A69</f>
        <v>3022053</v>
      </c>
      <c r="E80" t="str">
        <f>VLOOKUP(D80,Schools!A:B,2,0)</f>
        <v>Noam Primary School</v>
      </c>
      <c r="F80" t="str">
        <f>VLOOKUP(D80,Schools!$A:$Z,3,0)</f>
        <v>M</v>
      </c>
      <c r="G80" s="77" t="e">
        <f>SUMIFS(#REF!,#REF!,D80,#REF!, SEN!M80)</f>
        <v>#REF!</v>
      </c>
      <c r="H80" s="75" t="s">
        <v>3621</v>
      </c>
      <c r="I80" s="75" t="s">
        <v>4063</v>
      </c>
      <c r="J80" t="str">
        <f t="shared" si="8"/>
        <v>various/543965</v>
      </c>
      <c r="K80">
        <f>VLOOKUP(D80,Schools!$A:$Z,9,0)</f>
        <v>158733</v>
      </c>
      <c r="L80" s="75" t="s">
        <v>400</v>
      </c>
      <c r="M80" s="75" t="s">
        <v>399</v>
      </c>
      <c r="N80" s="75" t="s">
        <v>3819</v>
      </c>
      <c r="O80" s="78" t="str">
        <f>VLOOKUP(D80,Schools!A:D,4,0)</f>
        <v>Primary</v>
      </c>
      <c r="P80" s="75" t="s">
        <v>4064</v>
      </c>
      <c r="Q80" s="78">
        <f t="shared" si="9"/>
        <v>543965</v>
      </c>
      <c r="R80" s="79" t="e">
        <f>SUMIFS(#REF!,#REF!,$D80,#REF!,$M80)</f>
        <v>#REF!</v>
      </c>
      <c r="S80" s="79" t="e">
        <f>SUMIFS(#REF!,#REF!,$D80,#REF!,$M80)</f>
        <v>#REF!</v>
      </c>
      <c r="T80" s="79" t="e">
        <f>SUMIFS(#REF!,#REF!,$D80,#REF!,$M80)</f>
        <v>#REF!</v>
      </c>
      <c r="U80" s="79" t="e">
        <f>SUMIFS(#REF!,#REF!,$D80,#REF!,$M80)</f>
        <v>#REF!</v>
      </c>
      <c r="V80" s="79" t="e">
        <f>SUMIFS(#REF!,#REF!,$D80,#REF!,$M80)</f>
        <v>#REF!</v>
      </c>
      <c r="W80" s="79" t="e">
        <f>SUMIFS(#REF!,#REF!,$D80,#REF!,$M80)</f>
        <v>#REF!</v>
      </c>
      <c r="X80" s="79" t="e">
        <f>SUMIFS(#REF!,#REF!,$D80,#REF!,$M80)</f>
        <v>#REF!</v>
      </c>
      <c r="Y80" s="79" t="e">
        <f>SUMIFS(#REF!,#REF!,$D80,#REF!,$M80)</f>
        <v>#REF!</v>
      </c>
      <c r="Z80" s="79" t="e">
        <f>SUMIFS(#REF!,#REF!,$D80,#REF!,$M80)</f>
        <v>#REF!</v>
      </c>
      <c r="AA80" s="79" t="e">
        <f>SUMIFS(#REF!,#REF!,$D80,#REF!,$M80)</f>
        <v>#REF!</v>
      </c>
      <c r="AB80" s="79" t="e">
        <f>SUMIFS(#REF!,#REF!,$D80,#REF!,$M80)</f>
        <v>#REF!</v>
      </c>
      <c r="AC80" s="79" t="e">
        <f>SUMIFS(#REF!,#REF!,$D80,#REF!,$M80)</f>
        <v>#REF!</v>
      </c>
      <c r="AD80" s="79" t="e">
        <f>SUMIFS(#REF!,#REF!,$D80,#REF!,$M80)</f>
        <v>#REF!</v>
      </c>
      <c r="AE80" s="79" t="e">
        <f>SUMIFS(#REF!,#REF!,$D80,#REF!,$M80)</f>
        <v>#REF!</v>
      </c>
      <c r="AF80" s="52" t="e">
        <f t="shared" si="10"/>
        <v>#REF!</v>
      </c>
      <c r="AG80" s="52" t="e">
        <f t="shared" si="11"/>
        <v>#REF!</v>
      </c>
      <c r="AH80" s="79" t="e">
        <f>SUMIFS(#REF!,#REF!,$D80,#REF!,$M80)</f>
        <v>#REF!</v>
      </c>
      <c r="AK80" t="e">
        <f t="shared" si="12"/>
        <v>#REF!</v>
      </c>
      <c r="AL80" s="8" t="e">
        <f t="shared" si="33"/>
        <v>#REF!</v>
      </c>
      <c r="AM80" s="8" t="e">
        <f t="shared" si="32"/>
        <v>#REF!</v>
      </c>
      <c r="AN80" s="8" t="e">
        <f t="shared" si="32"/>
        <v>#REF!</v>
      </c>
      <c r="AO80" s="8" t="e">
        <f t="shared" si="32"/>
        <v>#REF!</v>
      </c>
      <c r="AP80" s="8" t="e">
        <f t="shared" si="32"/>
        <v>#REF!</v>
      </c>
      <c r="AQ80" s="8" t="e">
        <f t="shared" si="32"/>
        <v>#REF!</v>
      </c>
      <c r="AR80" s="8" t="e">
        <f t="shared" si="32"/>
        <v>#REF!</v>
      </c>
      <c r="AS80" s="8" t="e">
        <f t="shared" si="32"/>
        <v>#REF!</v>
      </c>
      <c r="AT80" s="8" t="e">
        <f t="shared" si="32"/>
        <v>#REF!</v>
      </c>
      <c r="AU80" s="8" t="e">
        <f t="shared" si="32"/>
        <v>#REF!</v>
      </c>
      <c r="AV80" s="8" t="e">
        <f t="shared" si="32"/>
        <v>#REF!</v>
      </c>
      <c r="AW80" s="8" t="e">
        <f t="shared" si="32"/>
        <v>#REF!</v>
      </c>
      <c r="AX80" t="e">
        <f t="shared" si="6"/>
        <v>#REF!</v>
      </c>
      <c r="AY80" s="8" t="e">
        <f t="shared" si="14"/>
        <v>#REF!</v>
      </c>
      <c r="AZ80" s="53" t="e">
        <f t="shared" si="15"/>
        <v>#REF!</v>
      </c>
      <c r="BA80" s="80" t="e">
        <f t="shared" si="16"/>
        <v>#REF!</v>
      </c>
      <c r="BD80" s="183" t="str">
        <f>VLOOKUP(D80,Schools!A:Q,17,0)</f>
        <v>B</v>
      </c>
      <c r="BE80" s="52" t="e">
        <f t="shared" si="17"/>
        <v>#REF!</v>
      </c>
      <c r="BF80" s="52" t="e">
        <f t="shared" si="18"/>
        <v>#REF!</v>
      </c>
      <c r="BG80" s="52" t="e">
        <f t="shared" si="19"/>
        <v>#REF!</v>
      </c>
      <c r="BH80" s="52" t="e">
        <f t="shared" si="20"/>
        <v>#REF!</v>
      </c>
      <c r="BI80" s="53" t="e">
        <f t="shared" si="21"/>
        <v>#REF!</v>
      </c>
      <c r="BJ80" s="52" t="e">
        <f t="shared" si="22"/>
        <v>#REF!</v>
      </c>
      <c r="BK80" s="8" t="e">
        <f t="shared" si="23"/>
        <v>#REF!</v>
      </c>
      <c r="BL80" s="52" t="e">
        <f t="shared" si="24"/>
        <v>#REF!</v>
      </c>
      <c r="BM80" s="1" t="e">
        <f t="shared" si="25"/>
        <v>#REF!</v>
      </c>
      <c r="BN80" s="52" t="e">
        <f t="shared" si="26"/>
        <v>#REF!</v>
      </c>
      <c r="BO80" s="1" t="e">
        <f t="shared" si="27"/>
        <v>#REF!</v>
      </c>
      <c r="BP80" s="53" t="e">
        <f t="shared" si="28"/>
        <v>#REF!</v>
      </c>
      <c r="BQ80" s="53" t="e">
        <f t="shared" si="29"/>
        <v>#REF!</v>
      </c>
      <c r="BR80" t="e">
        <f t="shared" si="30"/>
        <v>#REF!</v>
      </c>
    </row>
    <row r="81" spans="1:70" x14ac:dyDescent="0.25">
      <c r="A81" t="str">
        <f t="shared" si="7"/>
        <v>High Needs topups</v>
      </c>
      <c r="B81" s="75" t="s">
        <v>3620</v>
      </c>
      <c r="C81" s="76">
        <v>44026</v>
      </c>
      <c r="D81" s="75">
        <f>Schools!A70</f>
        <v>3022045</v>
      </c>
      <c r="E81" t="str">
        <f>VLOOKUP(D81,Schools!A:B,2,0)</f>
        <v>Northside School</v>
      </c>
      <c r="F81" t="str">
        <f>VLOOKUP(D81,Schools!$A:$Z,3,0)</f>
        <v>M</v>
      </c>
      <c r="G81" s="77" t="e">
        <f>SUMIFS(#REF!,#REF!,D81,#REF!, SEN!M81)</f>
        <v>#REF!</v>
      </c>
      <c r="H81" s="75" t="s">
        <v>3621</v>
      </c>
      <c r="I81" s="75" t="s">
        <v>4063</v>
      </c>
      <c r="J81" t="str">
        <f t="shared" si="8"/>
        <v>various/543965</v>
      </c>
      <c r="K81">
        <f>VLOOKUP(D81,Schools!$A:$Z,9,0)</f>
        <v>400089</v>
      </c>
      <c r="L81" s="75" t="s">
        <v>400</v>
      </c>
      <c r="M81" s="75" t="s">
        <v>399</v>
      </c>
      <c r="N81" s="75" t="s">
        <v>3819</v>
      </c>
      <c r="O81" s="78" t="str">
        <f>VLOOKUP(D81,Schools!A:D,4,0)</f>
        <v>Primary</v>
      </c>
      <c r="P81" s="75" t="s">
        <v>4064</v>
      </c>
      <c r="Q81" s="78">
        <f t="shared" si="9"/>
        <v>543965</v>
      </c>
      <c r="R81" s="79" t="e">
        <f>SUMIFS(#REF!,#REF!,$D81,#REF!,$M81)</f>
        <v>#REF!</v>
      </c>
      <c r="S81" s="79" t="e">
        <f>SUMIFS(#REF!,#REF!,$D81,#REF!,$M81)</f>
        <v>#REF!</v>
      </c>
      <c r="T81" s="79" t="e">
        <f>SUMIFS(#REF!,#REF!,$D81,#REF!,$M81)</f>
        <v>#REF!</v>
      </c>
      <c r="U81" s="79" t="e">
        <f>SUMIFS(#REF!,#REF!,$D81,#REF!,$M81)</f>
        <v>#REF!</v>
      </c>
      <c r="V81" s="79" t="e">
        <f>SUMIFS(#REF!,#REF!,$D81,#REF!,$M81)</f>
        <v>#REF!</v>
      </c>
      <c r="W81" s="79" t="e">
        <f>SUMIFS(#REF!,#REF!,$D81,#REF!,$M81)</f>
        <v>#REF!</v>
      </c>
      <c r="X81" s="79" t="e">
        <f>SUMIFS(#REF!,#REF!,$D81,#REF!,$M81)</f>
        <v>#REF!</v>
      </c>
      <c r="Y81" s="79" t="e">
        <f>SUMIFS(#REF!,#REF!,$D81,#REF!,$M81)</f>
        <v>#REF!</v>
      </c>
      <c r="Z81" s="79" t="e">
        <f>SUMIFS(#REF!,#REF!,$D81,#REF!,$M81)</f>
        <v>#REF!</v>
      </c>
      <c r="AA81" s="79" t="e">
        <f>SUMIFS(#REF!,#REF!,$D81,#REF!,$M81)</f>
        <v>#REF!</v>
      </c>
      <c r="AB81" s="79" t="e">
        <f>SUMIFS(#REF!,#REF!,$D81,#REF!,$M81)</f>
        <v>#REF!</v>
      </c>
      <c r="AC81" s="79" t="e">
        <f>SUMIFS(#REF!,#REF!,$D81,#REF!,$M81)</f>
        <v>#REF!</v>
      </c>
      <c r="AD81" s="79" t="e">
        <f>SUMIFS(#REF!,#REF!,$D81,#REF!,$M81)</f>
        <v>#REF!</v>
      </c>
      <c r="AE81" s="79" t="e">
        <f>SUMIFS(#REF!,#REF!,$D81,#REF!,$M81)</f>
        <v>#REF!</v>
      </c>
      <c r="AF81" s="52" t="e">
        <f t="shared" si="10"/>
        <v>#REF!</v>
      </c>
      <c r="AG81" s="52" t="e">
        <f t="shared" si="11"/>
        <v>#REF!</v>
      </c>
      <c r="AH81" s="79" t="e">
        <f>SUMIFS(#REF!,#REF!,$D81,#REF!,$M81)</f>
        <v>#REF!</v>
      </c>
      <c r="AK81" t="e">
        <f t="shared" si="12"/>
        <v>#REF!</v>
      </c>
      <c r="AL81" s="8" t="e">
        <f t="shared" si="33"/>
        <v>#REF!</v>
      </c>
      <c r="AM81" s="8" t="e">
        <f t="shared" si="32"/>
        <v>#REF!</v>
      </c>
      <c r="AN81" s="8" t="e">
        <f t="shared" si="32"/>
        <v>#REF!</v>
      </c>
      <c r="AO81" s="8" t="e">
        <f t="shared" si="32"/>
        <v>#REF!</v>
      </c>
      <c r="AP81" s="8" t="e">
        <f t="shared" si="32"/>
        <v>#REF!</v>
      </c>
      <c r="AQ81" s="8" t="e">
        <f t="shared" si="32"/>
        <v>#REF!</v>
      </c>
      <c r="AR81" s="8" t="e">
        <f t="shared" si="32"/>
        <v>#REF!</v>
      </c>
      <c r="AS81" s="8" t="e">
        <f t="shared" si="32"/>
        <v>#REF!</v>
      </c>
      <c r="AT81" s="8" t="e">
        <f t="shared" si="32"/>
        <v>#REF!</v>
      </c>
      <c r="AU81" s="8" t="e">
        <f t="shared" si="32"/>
        <v>#REF!</v>
      </c>
      <c r="AV81" s="8" t="e">
        <f t="shared" si="32"/>
        <v>#REF!</v>
      </c>
      <c r="AW81" s="8" t="e">
        <f t="shared" si="32"/>
        <v>#REF!</v>
      </c>
      <c r="AX81" t="e">
        <f t="shared" si="6"/>
        <v>#REF!</v>
      </c>
      <c r="AY81" s="8" t="e">
        <f t="shared" si="14"/>
        <v>#REF!</v>
      </c>
      <c r="AZ81" s="53" t="e">
        <f t="shared" si="15"/>
        <v>#REF!</v>
      </c>
      <c r="BA81" s="80" t="e">
        <f t="shared" si="16"/>
        <v>#REF!</v>
      </c>
      <c r="BD81" s="183" t="str">
        <f>VLOOKUP(D81,Schools!A:Q,17,0)</f>
        <v>A</v>
      </c>
      <c r="BE81" s="52" t="e">
        <f t="shared" si="17"/>
        <v>#REF!</v>
      </c>
      <c r="BF81" s="52" t="e">
        <f t="shared" si="18"/>
        <v>#REF!</v>
      </c>
      <c r="BG81" s="52" t="e">
        <f t="shared" si="19"/>
        <v>#REF!</v>
      </c>
      <c r="BH81" s="52" t="e">
        <f t="shared" si="20"/>
        <v>#REF!</v>
      </c>
      <c r="BI81" s="53" t="e">
        <f t="shared" si="21"/>
        <v>#REF!</v>
      </c>
      <c r="BJ81" s="52" t="e">
        <f t="shared" si="22"/>
        <v>#REF!</v>
      </c>
      <c r="BK81" s="8" t="e">
        <f t="shared" si="23"/>
        <v>#REF!</v>
      </c>
      <c r="BL81" s="52" t="e">
        <f t="shared" si="24"/>
        <v>#REF!</v>
      </c>
      <c r="BM81" s="1" t="e">
        <f t="shared" si="25"/>
        <v>#REF!</v>
      </c>
      <c r="BN81" s="52" t="e">
        <f t="shared" si="26"/>
        <v>#REF!</v>
      </c>
      <c r="BO81" s="1" t="e">
        <f t="shared" si="27"/>
        <v>#REF!</v>
      </c>
      <c r="BP81" s="53" t="e">
        <f t="shared" si="28"/>
        <v>#REF!</v>
      </c>
      <c r="BQ81" s="53" t="e">
        <f t="shared" si="29"/>
        <v>#REF!</v>
      </c>
      <c r="BR81" t="e">
        <f t="shared" si="30"/>
        <v>#REF!</v>
      </c>
    </row>
    <row r="82" spans="1:70" x14ac:dyDescent="0.25">
      <c r="A82" t="str">
        <f t="shared" si="7"/>
        <v>High Needs topups</v>
      </c>
      <c r="B82" s="75" t="s">
        <v>3620</v>
      </c>
      <c r="C82" s="76">
        <v>44026</v>
      </c>
      <c r="D82" s="75">
        <f>Schools!A71</f>
        <v>3022077</v>
      </c>
      <c r="E82" t="str">
        <f>VLOOKUP(D82,Schools!A:B,2,0)</f>
        <v>Orion Primary School</v>
      </c>
      <c r="F82" t="str">
        <f>VLOOKUP(D82,Schools!$A:$Z,3,0)</f>
        <v>M</v>
      </c>
      <c r="G82" s="77" t="e">
        <f>SUMIFS(#REF!,#REF!,D82,#REF!, SEN!M82)</f>
        <v>#REF!</v>
      </c>
      <c r="H82" s="75" t="s">
        <v>3621</v>
      </c>
      <c r="I82" s="75" t="s">
        <v>4063</v>
      </c>
      <c r="J82" t="str">
        <f t="shared" si="8"/>
        <v>various/543965</v>
      </c>
      <c r="K82">
        <f>VLOOKUP(D82,Schools!$A:$Z,9,0)</f>
        <v>400113</v>
      </c>
      <c r="L82" s="75" t="s">
        <v>400</v>
      </c>
      <c r="M82" s="75" t="s">
        <v>399</v>
      </c>
      <c r="N82" s="75" t="s">
        <v>3819</v>
      </c>
      <c r="O82" s="78" t="str">
        <f>VLOOKUP(D82,Schools!A:D,4,0)</f>
        <v>Primary</v>
      </c>
      <c r="P82" s="75" t="s">
        <v>4064</v>
      </c>
      <c r="Q82" s="78">
        <f t="shared" si="9"/>
        <v>543965</v>
      </c>
      <c r="R82" s="79" t="e">
        <f>SUMIFS(#REF!,#REF!,$D82,#REF!,$M82)</f>
        <v>#REF!</v>
      </c>
      <c r="S82" s="79" t="e">
        <f>SUMIFS(#REF!,#REF!,$D82,#REF!,$M82)</f>
        <v>#REF!</v>
      </c>
      <c r="T82" s="79" t="e">
        <f>SUMIFS(#REF!,#REF!,$D82,#REF!,$M82)</f>
        <v>#REF!</v>
      </c>
      <c r="U82" s="79" t="e">
        <f>SUMIFS(#REF!,#REF!,$D82,#REF!,$M82)</f>
        <v>#REF!</v>
      </c>
      <c r="V82" s="79" t="e">
        <f>SUMIFS(#REF!,#REF!,$D82,#REF!,$M82)</f>
        <v>#REF!</v>
      </c>
      <c r="W82" s="79" t="e">
        <f>SUMIFS(#REF!,#REF!,$D82,#REF!,$M82)</f>
        <v>#REF!</v>
      </c>
      <c r="X82" s="79" t="e">
        <f>SUMIFS(#REF!,#REF!,$D82,#REF!,$M82)</f>
        <v>#REF!</v>
      </c>
      <c r="Y82" s="79" t="e">
        <f>SUMIFS(#REF!,#REF!,$D82,#REF!,$M82)</f>
        <v>#REF!</v>
      </c>
      <c r="Z82" s="79" t="e">
        <f>SUMIFS(#REF!,#REF!,$D82,#REF!,$M82)</f>
        <v>#REF!</v>
      </c>
      <c r="AA82" s="79" t="e">
        <f>SUMIFS(#REF!,#REF!,$D82,#REF!,$M82)</f>
        <v>#REF!</v>
      </c>
      <c r="AB82" s="79" t="e">
        <f>SUMIFS(#REF!,#REF!,$D82,#REF!,$M82)</f>
        <v>#REF!</v>
      </c>
      <c r="AC82" s="79" t="e">
        <f>SUMIFS(#REF!,#REF!,$D82,#REF!,$M82)</f>
        <v>#REF!</v>
      </c>
      <c r="AD82" s="79" t="e">
        <f>SUMIFS(#REF!,#REF!,$D82,#REF!,$M82)</f>
        <v>#REF!</v>
      </c>
      <c r="AE82" s="79" t="e">
        <f>SUMIFS(#REF!,#REF!,$D82,#REF!,$M82)</f>
        <v>#REF!</v>
      </c>
      <c r="AF82" s="52" t="e">
        <f t="shared" si="10"/>
        <v>#REF!</v>
      </c>
      <c r="AG82" s="52" t="e">
        <f t="shared" si="11"/>
        <v>#REF!</v>
      </c>
      <c r="AH82" s="79" t="e">
        <f>SUMIFS(#REF!,#REF!,$D82,#REF!,$M82)</f>
        <v>#REF!</v>
      </c>
      <c r="AK82" t="e">
        <f t="shared" si="12"/>
        <v>#REF!</v>
      </c>
      <c r="AL82" s="8" t="e">
        <f t="shared" si="33"/>
        <v>#REF!</v>
      </c>
      <c r="AM82" s="8" t="e">
        <f t="shared" si="32"/>
        <v>#REF!</v>
      </c>
      <c r="AN82" s="8" t="e">
        <f t="shared" si="32"/>
        <v>#REF!</v>
      </c>
      <c r="AO82" s="8" t="e">
        <f t="shared" si="32"/>
        <v>#REF!</v>
      </c>
      <c r="AP82" s="8" t="e">
        <f t="shared" si="32"/>
        <v>#REF!</v>
      </c>
      <c r="AQ82" s="8" t="e">
        <f t="shared" si="32"/>
        <v>#REF!</v>
      </c>
      <c r="AR82" s="8" t="e">
        <f t="shared" si="32"/>
        <v>#REF!</v>
      </c>
      <c r="AS82" s="8" t="e">
        <f t="shared" si="32"/>
        <v>#REF!</v>
      </c>
      <c r="AT82" s="8" t="e">
        <f t="shared" si="32"/>
        <v>#REF!</v>
      </c>
      <c r="AU82" s="8" t="e">
        <f t="shared" si="32"/>
        <v>#REF!</v>
      </c>
      <c r="AV82" s="8" t="e">
        <f t="shared" si="32"/>
        <v>#REF!</v>
      </c>
      <c r="AW82" s="8" t="e">
        <f t="shared" si="32"/>
        <v>#REF!</v>
      </c>
      <c r="AX82" t="e">
        <f t="shared" si="6"/>
        <v>#REF!</v>
      </c>
      <c r="AY82" s="8" t="e">
        <f t="shared" si="14"/>
        <v>#REF!</v>
      </c>
      <c r="AZ82" s="53" t="e">
        <f t="shared" si="15"/>
        <v>#REF!</v>
      </c>
      <c r="BA82" s="80" t="e">
        <f t="shared" si="16"/>
        <v>#REF!</v>
      </c>
      <c r="BD82" s="183" t="str">
        <f>VLOOKUP(D82,Schools!A:Q,17,0)</f>
        <v>A</v>
      </c>
      <c r="BE82" s="52" t="e">
        <f t="shared" si="17"/>
        <v>#REF!</v>
      </c>
      <c r="BF82" s="52" t="e">
        <f t="shared" si="18"/>
        <v>#REF!</v>
      </c>
      <c r="BG82" s="52" t="e">
        <f t="shared" si="19"/>
        <v>#REF!</v>
      </c>
      <c r="BH82" s="52" t="e">
        <f t="shared" si="20"/>
        <v>#REF!</v>
      </c>
      <c r="BI82" s="53" t="e">
        <f t="shared" si="21"/>
        <v>#REF!</v>
      </c>
      <c r="BJ82" s="52" t="e">
        <f t="shared" si="22"/>
        <v>#REF!</v>
      </c>
      <c r="BK82" s="8" t="e">
        <f t="shared" si="23"/>
        <v>#REF!</v>
      </c>
      <c r="BL82" s="52" t="e">
        <f t="shared" si="24"/>
        <v>#REF!</v>
      </c>
      <c r="BM82" s="1" t="e">
        <f t="shared" si="25"/>
        <v>#REF!</v>
      </c>
      <c r="BN82" s="52" t="e">
        <f t="shared" si="26"/>
        <v>#REF!</v>
      </c>
      <c r="BO82" s="1" t="e">
        <f t="shared" si="27"/>
        <v>#REF!</v>
      </c>
      <c r="BP82" s="53" t="e">
        <f t="shared" si="28"/>
        <v>#REF!</v>
      </c>
      <c r="BQ82" s="53" t="e">
        <f t="shared" si="29"/>
        <v>#REF!</v>
      </c>
      <c r="BR82" t="e">
        <f t="shared" si="30"/>
        <v>#REF!</v>
      </c>
    </row>
    <row r="83" spans="1:70" x14ac:dyDescent="0.25">
      <c r="A83" t="str">
        <f t="shared" si="7"/>
        <v>High Needs topups</v>
      </c>
      <c r="B83" s="75" t="s">
        <v>3620</v>
      </c>
      <c r="C83" s="76">
        <v>44026</v>
      </c>
      <c r="D83" s="75">
        <f>Schools!A72</f>
        <v>3025201</v>
      </c>
      <c r="E83" t="str">
        <f>VLOOKUP(D83,Schools!A:B,2,0)</f>
        <v>Osidge Primary School</v>
      </c>
      <c r="F83" t="str">
        <f>VLOOKUP(D83,Schools!$A:$Z,3,0)</f>
        <v>M</v>
      </c>
      <c r="G83" s="77" t="e">
        <f>SUMIFS(#REF!,#REF!,D83,#REF!, SEN!M83)</f>
        <v>#REF!</v>
      </c>
      <c r="H83" s="75" t="s">
        <v>3621</v>
      </c>
      <c r="I83" s="75" t="s">
        <v>4063</v>
      </c>
      <c r="J83" t="str">
        <f t="shared" si="8"/>
        <v>various/543965</v>
      </c>
      <c r="K83">
        <f>VLOOKUP(D83,Schools!$A:$Z,9,0)</f>
        <v>400021</v>
      </c>
      <c r="L83" s="75" t="s">
        <v>400</v>
      </c>
      <c r="M83" s="75" t="s">
        <v>399</v>
      </c>
      <c r="N83" s="75" t="s">
        <v>3819</v>
      </c>
      <c r="O83" s="78" t="str">
        <f>VLOOKUP(D83,Schools!A:D,4,0)</f>
        <v>Primary</v>
      </c>
      <c r="P83" s="75" t="s">
        <v>4064</v>
      </c>
      <c r="Q83" s="78">
        <f t="shared" si="9"/>
        <v>543965</v>
      </c>
      <c r="R83" s="79" t="e">
        <f>SUMIFS(#REF!,#REF!,$D83,#REF!,$M83)</f>
        <v>#REF!</v>
      </c>
      <c r="S83" s="79" t="e">
        <f>SUMIFS(#REF!,#REF!,$D83,#REF!,$M83)</f>
        <v>#REF!</v>
      </c>
      <c r="T83" s="79" t="e">
        <f>SUMIFS(#REF!,#REF!,$D83,#REF!,$M83)</f>
        <v>#REF!</v>
      </c>
      <c r="U83" s="79" t="e">
        <f>SUMIFS(#REF!,#REF!,$D83,#REF!,$M83)</f>
        <v>#REF!</v>
      </c>
      <c r="V83" s="79" t="e">
        <f>SUMIFS(#REF!,#REF!,$D83,#REF!,$M83)</f>
        <v>#REF!</v>
      </c>
      <c r="W83" s="79" t="e">
        <f>SUMIFS(#REF!,#REF!,$D83,#REF!,$M83)</f>
        <v>#REF!</v>
      </c>
      <c r="X83" s="79" t="e">
        <f>SUMIFS(#REF!,#REF!,$D83,#REF!,$M83)</f>
        <v>#REF!</v>
      </c>
      <c r="Y83" s="79" t="e">
        <f>SUMIFS(#REF!,#REF!,$D83,#REF!,$M83)</f>
        <v>#REF!</v>
      </c>
      <c r="Z83" s="79" t="e">
        <f>SUMIFS(#REF!,#REF!,$D83,#REF!,$M83)</f>
        <v>#REF!</v>
      </c>
      <c r="AA83" s="79" t="e">
        <f>SUMIFS(#REF!,#REF!,$D83,#REF!,$M83)</f>
        <v>#REF!</v>
      </c>
      <c r="AB83" s="79" t="e">
        <f>SUMIFS(#REF!,#REF!,$D83,#REF!,$M83)</f>
        <v>#REF!</v>
      </c>
      <c r="AC83" s="79" t="e">
        <f>SUMIFS(#REF!,#REF!,$D83,#REF!,$M83)</f>
        <v>#REF!</v>
      </c>
      <c r="AD83" s="79" t="e">
        <f>SUMIFS(#REF!,#REF!,$D83,#REF!,$M83)</f>
        <v>#REF!</v>
      </c>
      <c r="AE83" s="79" t="e">
        <f>SUMIFS(#REF!,#REF!,$D83,#REF!,$M83)</f>
        <v>#REF!</v>
      </c>
      <c r="AF83" s="52" t="e">
        <f t="shared" si="10"/>
        <v>#REF!</v>
      </c>
      <c r="AG83" s="52" t="e">
        <f t="shared" si="11"/>
        <v>#REF!</v>
      </c>
      <c r="AH83" s="79" t="e">
        <f>SUMIFS(#REF!,#REF!,$D83,#REF!,$M83)</f>
        <v>#REF!</v>
      </c>
      <c r="AK83" t="e">
        <f t="shared" si="12"/>
        <v>#REF!</v>
      </c>
      <c r="AL83" s="8" t="e">
        <f t="shared" si="33"/>
        <v>#REF!</v>
      </c>
      <c r="AM83" s="8" t="e">
        <f t="shared" si="32"/>
        <v>#REF!</v>
      </c>
      <c r="AN83" s="8" t="e">
        <f t="shared" si="32"/>
        <v>#REF!</v>
      </c>
      <c r="AO83" s="8" t="e">
        <f t="shared" si="32"/>
        <v>#REF!</v>
      </c>
      <c r="AP83" s="8" t="e">
        <f t="shared" si="32"/>
        <v>#REF!</v>
      </c>
      <c r="AQ83" s="8" t="e">
        <f t="shared" si="32"/>
        <v>#REF!</v>
      </c>
      <c r="AR83" s="8" t="e">
        <f t="shared" si="32"/>
        <v>#REF!</v>
      </c>
      <c r="AS83" s="8" t="e">
        <f t="shared" si="32"/>
        <v>#REF!</v>
      </c>
      <c r="AT83" s="8" t="e">
        <f t="shared" si="32"/>
        <v>#REF!</v>
      </c>
      <c r="AU83" s="8" t="e">
        <f t="shared" si="32"/>
        <v>#REF!</v>
      </c>
      <c r="AV83" s="8" t="e">
        <f t="shared" si="32"/>
        <v>#REF!</v>
      </c>
      <c r="AW83" s="8" t="e">
        <f t="shared" si="32"/>
        <v>#REF!</v>
      </c>
      <c r="AX83" t="e">
        <f t="shared" si="6"/>
        <v>#REF!</v>
      </c>
      <c r="AY83" s="8" t="e">
        <f t="shared" si="14"/>
        <v>#REF!</v>
      </c>
      <c r="AZ83" s="53" t="e">
        <f t="shared" si="15"/>
        <v>#REF!</v>
      </c>
      <c r="BA83" s="80" t="e">
        <f t="shared" si="16"/>
        <v>#REF!</v>
      </c>
      <c r="BD83" s="183" t="str">
        <f>VLOOKUP(D83,Schools!A:Q,17,0)</f>
        <v>B</v>
      </c>
      <c r="BE83" s="52" t="e">
        <f t="shared" si="17"/>
        <v>#REF!</v>
      </c>
      <c r="BF83" s="52" t="e">
        <f t="shared" si="18"/>
        <v>#REF!</v>
      </c>
      <c r="BG83" s="52" t="e">
        <f t="shared" si="19"/>
        <v>#REF!</v>
      </c>
      <c r="BH83" s="52" t="e">
        <f t="shared" si="20"/>
        <v>#REF!</v>
      </c>
      <c r="BI83" s="53" t="e">
        <f t="shared" si="21"/>
        <v>#REF!</v>
      </c>
      <c r="BJ83" s="52" t="e">
        <f t="shared" si="22"/>
        <v>#REF!</v>
      </c>
      <c r="BK83" s="8" t="e">
        <f t="shared" si="23"/>
        <v>#REF!</v>
      </c>
      <c r="BL83" s="52" t="e">
        <f t="shared" si="24"/>
        <v>#REF!</v>
      </c>
      <c r="BM83" s="1" t="e">
        <f t="shared" si="25"/>
        <v>#REF!</v>
      </c>
      <c r="BN83" s="52" t="e">
        <f t="shared" si="26"/>
        <v>#REF!</v>
      </c>
      <c r="BO83" s="1" t="e">
        <f t="shared" si="27"/>
        <v>#REF!</v>
      </c>
      <c r="BP83" s="53" t="e">
        <f t="shared" si="28"/>
        <v>#REF!</v>
      </c>
      <c r="BQ83" s="53" t="e">
        <f t="shared" si="29"/>
        <v>#REF!</v>
      </c>
      <c r="BR83" t="e">
        <f t="shared" si="30"/>
        <v>#REF!</v>
      </c>
    </row>
    <row r="84" spans="1:70" x14ac:dyDescent="0.25">
      <c r="A84" t="str">
        <f t="shared" si="7"/>
        <v>High Needs topups</v>
      </c>
      <c r="B84" s="75" t="s">
        <v>3620</v>
      </c>
      <c r="C84" s="76">
        <v>44026</v>
      </c>
      <c r="D84" s="75">
        <f>Schools!A73</f>
        <v>3023501</v>
      </c>
      <c r="E84" t="str">
        <f>VLOOKUP(D84,Schools!A:B,2,0)</f>
        <v>Our Lady of Lourdes School</v>
      </c>
      <c r="F84" t="str">
        <f>VLOOKUP(D84,Schools!$A:$Z,3,0)</f>
        <v>M</v>
      </c>
      <c r="G84" s="77" t="e">
        <f>SUMIFS(#REF!,#REF!,D84,#REF!, SEN!M84)</f>
        <v>#REF!</v>
      </c>
      <c r="H84" s="75" t="s">
        <v>3621</v>
      </c>
      <c r="I84" s="75" t="s">
        <v>4063</v>
      </c>
      <c r="J84" t="str">
        <f t="shared" si="8"/>
        <v>various/543965</v>
      </c>
      <c r="K84">
        <f>VLOOKUP(D84,Schools!$A:$Z,9,0)</f>
        <v>400003</v>
      </c>
      <c r="L84" s="75" t="s">
        <v>400</v>
      </c>
      <c r="M84" s="75" t="s">
        <v>399</v>
      </c>
      <c r="N84" s="75" t="s">
        <v>3819</v>
      </c>
      <c r="O84" s="78" t="str">
        <f>VLOOKUP(D84,Schools!A:D,4,0)</f>
        <v>Primary</v>
      </c>
      <c r="P84" s="75" t="s">
        <v>4064</v>
      </c>
      <c r="Q84" s="78">
        <f t="shared" si="9"/>
        <v>543965</v>
      </c>
      <c r="R84" s="79" t="e">
        <f>SUMIFS(#REF!,#REF!,$D84,#REF!,$M84)</f>
        <v>#REF!</v>
      </c>
      <c r="S84" s="79" t="e">
        <f>SUMIFS(#REF!,#REF!,$D84,#REF!,$M84)</f>
        <v>#REF!</v>
      </c>
      <c r="T84" s="79" t="e">
        <f>SUMIFS(#REF!,#REF!,$D84,#REF!,$M84)</f>
        <v>#REF!</v>
      </c>
      <c r="U84" s="79" t="e">
        <f>SUMIFS(#REF!,#REF!,$D84,#REF!,$M84)</f>
        <v>#REF!</v>
      </c>
      <c r="V84" s="79" t="e">
        <f>SUMIFS(#REF!,#REF!,$D84,#REF!,$M84)</f>
        <v>#REF!</v>
      </c>
      <c r="W84" s="79" t="e">
        <f>SUMIFS(#REF!,#REF!,$D84,#REF!,$M84)</f>
        <v>#REF!</v>
      </c>
      <c r="X84" s="79" t="e">
        <f>SUMIFS(#REF!,#REF!,$D84,#REF!,$M84)</f>
        <v>#REF!</v>
      </c>
      <c r="Y84" s="79" t="e">
        <f>SUMIFS(#REF!,#REF!,$D84,#REF!,$M84)</f>
        <v>#REF!</v>
      </c>
      <c r="Z84" s="79" t="e">
        <f>SUMIFS(#REF!,#REF!,$D84,#REF!,$M84)</f>
        <v>#REF!</v>
      </c>
      <c r="AA84" s="79" t="e">
        <f>SUMIFS(#REF!,#REF!,$D84,#REF!,$M84)</f>
        <v>#REF!</v>
      </c>
      <c r="AB84" s="79" t="e">
        <f>SUMIFS(#REF!,#REF!,$D84,#REF!,$M84)</f>
        <v>#REF!</v>
      </c>
      <c r="AC84" s="79" t="e">
        <f>SUMIFS(#REF!,#REF!,$D84,#REF!,$M84)</f>
        <v>#REF!</v>
      </c>
      <c r="AD84" s="79" t="e">
        <f>SUMIFS(#REF!,#REF!,$D84,#REF!,$M84)</f>
        <v>#REF!</v>
      </c>
      <c r="AE84" s="79" t="e">
        <f>SUMIFS(#REF!,#REF!,$D84,#REF!,$M84)</f>
        <v>#REF!</v>
      </c>
      <c r="AF84" s="52" t="e">
        <f t="shared" si="10"/>
        <v>#REF!</v>
      </c>
      <c r="AG84" s="52" t="e">
        <f t="shared" si="11"/>
        <v>#REF!</v>
      </c>
      <c r="AH84" s="79" t="e">
        <f>SUMIFS(#REF!,#REF!,$D84,#REF!,$M84)</f>
        <v>#REF!</v>
      </c>
      <c r="AK84" t="e">
        <f t="shared" si="12"/>
        <v>#REF!</v>
      </c>
      <c r="AL84" s="8" t="e">
        <f t="shared" si="33"/>
        <v>#REF!</v>
      </c>
      <c r="AM84" s="8" t="e">
        <f t="shared" si="32"/>
        <v>#REF!</v>
      </c>
      <c r="AN84" s="8" t="e">
        <f t="shared" si="32"/>
        <v>#REF!</v>
      </c>
      <c r="AO84" s="8" t="e">
        <f t="shared" si="32"/>
        <v>#REF!</v>
      </c>
      <c r="AP84" s="8" t="e">
        <f t="shared" si="32"/>
        <v>#REF!</v>
      </c>
      <c r="AQ84" s="8" t="e">
        <f t="shared" si="32"/>
        <v>#REF!</v>
      </c>
      <c r="AR84" s="8" t="e">
        <f t="shared" si="32"/>
        <v>#REF!</v>
      </c>
      <c r="AS84" s="8" t="e">
        <f t="shared" si="32"/>
        <v>#REF!</v>
      </c>
      <c r="AT84" s="8" t="e">
        <f t="shared" si="32"/>
        <v>#REF!</v>
      </c>
      <c r="AU84" s="8" t="e">
        <f t="shared" si="32"/>
        <v>#REF!</v>
      </c>
      <c r="AV84" s="8" t="e">
        <f t="shared" si="32"/>
        <v>#REF!</v>
      </c>
      <c r="AW84" s="8" t="e">
        <f t="shared" si="32"/>
        <v>#REF!</v>
      </c>
      <c r="AX84" t="e">
        <f t="shared" ref="AX84:AX146" si="34">S84*AX$18</f>
        <v>#REF!</v>
      </c>
      <c r="AY84" s="8" t="e">
        <f t="shared" si="14"/>
        <v>#REF!</v>
      </c>
      <c r="AZ84" s="53" t="e">
        <f t="shared" si="15"/>
        <v>#REF!</v>
      </c>
      <c r="BA84" s="80" t="e">
        <f t="shared" si="16"/>
        <v>#REF!</v>
      </c>
      <c r="BD84" s="183" t="str">
        <f>VLOOKUP(D84,Schools!A:Q,17,0)</f>
        <v>A</v>
      </c>
      <c r="BE84" s="52" t="e">
        <f t="shared" si="17"/>
        <v>#REF!</v>
      </c>
      <c r="BF84" s="52" t="e">
        <f t="shared" si="18"/>
        <v>#REF!</v>
      </c>
      <c r="BG84" s="52" t="e">
        <f t="shared" si="19"/>
        <v>#REF!</v>
      </c>
      <c r="BH84" s="52" t="e">
        <f t="shared" si="20"/>
        <v>#REF!</v>
      </c>
      <c r="BI84" s="53" t="e">
        <f t="shared" si="21"/>
        <v>#REF!</v>
      </c>
      <c r="BJ84" s="52" t="e">
        <f t="shared" si="22"/>
        <v>#REF!</v>
      </c>
      <c r="BK84" s="8" t="e">
        <f t="shared" si="23"/>
        <v>#REF!</v>
      </c>
      <c r="BL84" s="52" t="e">
        <f t="shared" si="24"/>
        <v>#REF!</v>
      </c>
      <c r="BM84" s="1" t="e">
        <f t="shared" si="25"/>
        <v>#REF!</v>
      </c>
      <c r="BN84" s="52" t="e">
        <f t="shared" si="26"/>
        <v>#REF!</v>
      </c>
      <c r="BO84" s="1" t="e">
        <f t="shared" si="27"/>
        <v>#REF!</v>
      </c>
      <c r="BP84" s="53" t="e">
        <f t="shared" si="28"/>
        <v>#REF!</v>
      </c>
      <c r="BQ84" s="53" t="e">
        <f t="shared" si="29"/>
        <v>#REF!</v>
      </c>
      <c r="BR84" t="e">
        <f t="shared" si="30"/>
        <v>#REF!</v>
      </c>
    </row>
    <row r="85" spans="1:70" x14ac:dyDescent="0.25">
      <c r="A85" t="str">
        <f t="shared" ref="A85:A148" si="35">$B$3</f>
        <v>High Needs topups</v>
      </c>
      <c r="B85" s="75" t="s">
        <v>3620</v>
      </c>
      <c r="C85" s="76">
        <v>44026</v>
      </c>
      <c r="D85" s="75">
        <f>Schools!A74</f>
        <v>3022078</v>
      </c>
      <c r="E85" t="str">
        <f>VLOOKUP(D85,Schools!A:B,2,0)</f>
        <v>Pardes House School</v>
      </c>
      <c r="F85" t="str">
        <f>VLOOKUP(D85,Schools!$A:$Z,3,0)</f>
        <v>M</v>
      </c>
      <c r="G85" s="77" t="e">
        <f>SUMIFS(#REF!,#REF!,D85,#REF!, SEN!M85)</f>
        <v>#REF!</v>
      </c>
      <c r="H85" s="75" t="s">
        <v>3621</v>
      </c>
      <c r="I85" s="75" t="s">
        <v>4063</v>
      </c>
      <c r="J85" t="str">
        <f t="shared" ref="J85:J148" si="36">P85&amp;"/"&amp;Q85</f>
        <v>various/543965</v>
      </c>
      <c r="K85">
        <f>VLOOKUP(D85,Schools!$A:$Z,9,0)</f>
        <v>400014</v>
      </c>
      <c r="L85" s="75" t="s">
        <v>400</v>
      </c>
      <c r="M85" s="75" t="s">
        <v>399</v>
      </c>
      <c r="N85" s="75" t="s">
        <v>3819</v>
      </c>
      <c r="O85" s="78" t="str">
        <f>VLOOKUP(D85,Schools!A:D,4,0)</f>
        <v>Primary</v>
      </c>
      <c r="P85" s="75" t="s">
        <v>4064</v>
      </c>
      <c r="Q85" s="78">
        <f t="shared" ref="Q85:Q148" si="37">IF(F85="M",543965,516500)</f>
        <v>543965</v>
      </c>
      <c r="R85" s="79" t="e">
        <f>SUMIFS(#REF!,#REF!,$D85,#REF!,$M85)</f>
        <v>#REF!</v>
      </c>
      <c r="S85" s="79" t="e">
        <f>SUMIFS(#REF!,#REF!,$D85,#REF!,$M85)</f>
        <v>#REF!</v>
      </c>
      <c r="T85" s="79" t="e">
        <f>SUMIFS(#REF!,#REF!,$D85,#REF!,$M85)</f>
        <v>#REF!</v>
      </c>
      <c r="U85" s="79" t="e">
        <f>SUMIFS(#REF!,#REF!,$D85,#REF!,$M85)</f>
        <v>#REF!</v>
      </c>
      <c r="V85" s="79" t="e">
        <f>SUMIFS(#REF!,#REF!,$D85,#REF!,$M85)</f>
        <v>#REF!</v>
      </c>
      <c r="W85" s="79" t="e">
        <f>SUMIFS(#REF!,#REF!,$D85,#REF!,$M85)</f>
        <v>#REF!</v>
      </c>
      <c r="X85" s="79" t="e">
        <f>SUMIFS(#REF!,#REF!,$D85,#REF!,$M85)</f>
        <v>#REF!</v>
      </c>
      <c r="Y85" s="79" t="e">
        <f>SUMIFS(#REF!,#REF!,$D85,#REF!,$M85)</f>
        <v>#REF!</v>
      </c>
      <c r="Z85" s="79" t="e">
        <f>SUMIFS(#REF!,#REF!,$D85,#REF!,$M85)</f>
        <v>#REF!</v>
      </c>
      <c r="AA85" s="79" t="e">
        <f>SUMIFS(#REF!,#REF!,$D85,#REF!,$M85)</f>
        <v>#REF!</v>
      </c>
      <c r="AB85" s="79" t="e">
        <f>SUMIFS(#REF!,#REF!,$D85,#REF!,$M85)</f>
        <v>#REF!</v>
      </c>
      <c r="AC85" s="79" t="e">
        <f>SUMIFS(#REF!,#REF!,$D85,#REF!,$M85)</f>
        <v>#REF!</v>
      </c>
      <c r="AD85" s="79" t="e">
        <f>SUMIFS(#REF!,#REF!,$D85,#REF!,$M85)</f>
        <v>#REF!</v>
      </c>
      <c r="AE85" s="79" t="e">
        <f>SUMIFS(#REF!,#REF!,$D85,#REF!,$M85)</f>
        <v>#REF!</v>
      </c>
      <c r="AF85" s="52" t="e">
        <f t="shared" ref="AF85:AF148" si="38">SUM(R85:AE85)+AH85</f>
        <v>#REF!</v>
      </c>
      <c r="AG85" s="52" t="e">
        <f t="shared" ref="AG85:AG148" si="39">AF85-G85</f>
        <v>#REF!</v>
      </c>
      <c r="AH85" s="79" t="e">
        <f>SUMIFS(#REF!,#REF!,$D85,#REF!,$M85)</f>
        <v>#REF!</v>
      </c>
      <c r="AK85" t="e">
        <f t="shared" ref="AK85:AK146" si="40">IF(SUM(R85:AE85)=0,0,1)</f>
        <v>#REF!</v>
      </c>
      <c r="AL85" s="8" t="e">
        <f t="shared" si="33"/>
        <v>#REF!</v>
      </c>
      <c r="AM85" s="8" t="e">
        <f t="shared" si="32"/>
        <v>#REF!</v>
      </c>
      <c r="AN85" s="8" t="e">
        <f t="shared" si="32"/>
        <v>#REF!</v>
      </c>
      <c r="AO85" s="8" t="e">
        <f t="shared" si="32"/>
        <v>#REF!</v>
      </c>
      <c r="AP85" s="8" t="e">
        <f t="shared" si="32"/>
        <v>#REF!</v>
      </c>
      <c r="AQ85" s="8" t="e">
        <f t="shared" si="32"/>
        <v>#REF!</v>
      </c>
      <c r="AR85" s="8" t="e">
        <f t="shared" si="32"/>
        <v>#REF!</v>
      </c>
      <c r="AS85" s="8" t="e">
        <f t="shared" si="32"/>
        <v>#REF!</v>
      </c>
      <c r="AT85" s="8" t="e">
        <f t="shared" si="32"/>
        <v>#REF!</v>
      </c>
      <c r="AU85" s="8" t="e">
        <f t="shared" si="32"/>
        <v>#REF!</v>
      </c>
      <c r="AV85" s="8" t="e">
        <f t="shared" si="32"/>
        <v>#REF!</v>
      </c>
      <c r="AW85" s="8" t="e">
        <f t="shared" si="32"/>
        <v>#REF!</v>
      </c>
      <c r="AX85" t="e">
        <f t="shared" si="34"/>
        <v>#REF!</v>
      </c>
      <c r="AY85" s="8" t="e">
        <f t="shared" ref="AY85:AY121" si="41">SUM(AL85:AX85)+BA85</f>
        <v>#REF!</v>
      </c>
      <c r="AZ85" s="53" t="e">
        <f t="shared" ref="AZ85:AZ146" si="42">ROUND(AY85-G85,0)</f>
        <v>#REF!</v>
      </c>
      <c r="BA85" s="80" t="e">
        <f t="shared" ref="BA85:BA146" si="43">AH85</f>
        <v>#REF!</v>
      </c>
      <c r="BD85" s="183" t="str">
        <f>VLOOKUP(D85,Schools!A:Q,17,0)</f>
        <v>A</v>
      </c>
      <c r="BE85" s="52" t="e">
        <f t="shared" ref="BE85:BE137" si="44">AH85</f>
        <v>#REF!</v>
      </c>
      <c r="BF85" s="52" t="e">
        <f t="shared" ref="BF85:BF146" si="45">R85</f>
        <v>#REF!</v>
      </c>
      <c r="BG85" s="52" t="e">
        <f t="shared" ref="BG85:BG146" si="46">SUM(S85:AE85)</f>
        <v>#REF!</v>
      </c>
      <c r="BH85" s="52" t="e">
        <f t="shared" ref="BH85:BH146" si="47">SUM(S85:X85)</f>
        <v>#REF!</v>
      </c>
      <c r="BI85" s="53" t="e">
        <f t="shared" ref="BI85:BI137" si="48">BG85-BH85</f>
        <v>#REF!</v>
      </c>
      <c r="BJ85" s="52" t="e">
        <f t="shared" ref="BJ85:BJ137" si="49">BE85+BF85+BH85+BI85-G85</f>
        <v>#REF!</v>
      </c>
      <c r="BK85" s="8" t="e">
        <f t="shared" ref="BK85:BK121" si="50">SUM(AL85:AP85)</f>
        <v>#REF!</v>
      </c>
      <c r="BL85" s="52" t="e">
        <f t="shared" ref="BL85:BL146" si="51">BK85-BH85</f>
        <v>#REF!</v>
      </c>
      <c r="BM85" s="1" t="e">
        <f t="shared" ref="BM85:BM146" si="52">AQ85</f>
        <v>#REF!</v>
      </c>
      <c r="BN85" s="52" t="e">
        <f t="shared" ref="BN85:BN146" si="53">BM85+BL85</f>
        <v>#REF!</v>
      </c>
      <c r="BO85" s="1" t="e">
        <f t="shared" ref="BO85:BO146" si="54">SUM(AR85:AX85)</f>
        <v>#REF!</v>
      </c>
      <c r="BP85" s="53" t="e">
        <f t="shared" ref="BP85:BP146" si="55">ROUND(BO85+BN85+BH85+BE85,0)</f>
        <v>#REF!</v>
      </c>
      <c r="BQ85" s="53" t="e">
        <f t="shared" ref="BQ85:BQ146" si="56">ROUND(BP85-G85,0)</f>
        <v>#REF!</v>
      </c>
      <c r="BR85" t="e">
        <f t="shared" ref="BR85:BR146" si="57">IF(BF85&gt;0, "*** NB payroll *** - Option "&amp;BD85,"")</f>
        <v>#REF!</v>
      </c>
    </row>
    <row r="86" spans="1:70" x14ac:dyDescent="0.25">
      <c r="A86" t="str">
        <f t="shared" si="35"/>
        <v>High Needs topups</v>
      </c>
      <c r="B86" s="75" t="s">
        <v>3620</v>
      </c>
      <c r="C86" s="76">
        <v>44026</v>
      </c>
      <c r="D86" s="75">
        <f>Schools!A75</f>
        <v>3022038</v>
      </c>
      <c r="E86" t="str">
        <f>VLOOKUP(D86,Schools!A:B,2,0)</f>
        <v>Parkfield Primary School</v>
      </c>
      <c r="F86" t="str">
        <f>VLOOKUP(D86,Schools!$A:$Z,3,0)</f>
        <v>A</v>
      </c>
      <c r="G86" s="77" t="e">
        <f>SUMIFS(#REF!,#REF!,D86,#REF!, SEN!M86)</f>
        <v>#REF!</v>
      </c>
      <c r="H86" s="75" t="s">
        <v>3621</v>
      </c>
      <c r="I86" s="75" t="s">
        <v>4063</v>
      </c>
      <c r="J86" t="str">
        <f t="shared" si="36"/>
        <v>various/516500</v>
      </c>
      <c r="K86">
        <f>VLOOKUP(D86,Schools!$A:$Z,9,0)</f>
        <v>152217</v>
      </c>
      <c r="L86" s="75" t="s">
        <v>400</v>
      </c>
      <c r="M86" s="75" t="s">
        <v>399</v>
      </c>
      <c r="N86" s="75" t="s">
        <v>3819</v>
      </c>
      <c r="O86" s="78" t="str">
        <f>VLOOKUP(D86,Schools!A:D,4,0)</f>
        <v>Primary</v>
      </c>
      <c r="P86" s="75" t="s">
        <v>4064</v>
      </c>
      <c r="Q86" s="78">
        <f t="shared" si="37"/>
        <v>516500</v>
      </c>
      <c r="R86" s="79" t="e">
        <f>SUMIFS(#REF!,#REF!,$D86,#REF!,$M86)</f>
        <v>#REF!</v>
      </c>
      <c r="S86" s="79" t="e">
        <f>SUMIFS(#REF!,#REF!,$D86,#REF!,$M86)</f>
        <v>#REF!</v>
      </c>
      <c r="T86" s="79" t="e">
        <f>SUMIFS(#REF!,#REF!,$D86,#REF!,$M86)</f>
        <v>#REF!</v>
      </c>
      <c r="U86" s="79" t="e">
        <f>SUMIFS(#REF!,#REF!,$D86,#REF!,$M86)</f>
        <v>#REF!</v>
      </c>
      <c r="V86" s="79" t="e">
        <f>SUMIFS(#REF!,#REF!,$D86,#REF!,$M86)</f>
        <v>#REF!</v>
      </c>
      <c r="W86" s="79" t="e">
        <f>SUMIFS(#REF!,#REF!,$D86,#REF!,$M86)</f>
        <v>#REF!</v>
      </c>
      <c r="X86" s="79" t="e">
        <f>SUMIFS(#REF!,#REF!,$D86,#REF!,$M86)</f>
        <v>#REF!</v>
      </c>
      <c r="Y86" s="79" t="e">
        <f>SUMIFS(#REF!,#REF!,$D86,#REF!,$M86)</f>
        <v>#REF!</v>
      </c>
      <c r="Z86" s="79" t="e">
        <f>SUMIFS(#REF!,#REF!,$D86,#REF!,$M86)</f>
        <v>#REF!</v>
      </c>
      <c r="AA86" s="79" t="e">
        <f>SUMIFS(#REF!,#REF!,$D86,#REF!,$M86)</f>
        <v>#REF!</v>
      </c>
      <c r="AB86" s="79" t="e">
        <f>SUMIFS(#REF!,#REF!,$D86,#REF!,$M86)</f>
        <v>#REF!</v>
      </c>
      <c r="AC86" s="79" t="e">
        <f>SUMIFS(#REF!,#REF!,$D86,#REF!,$M86)</f>
        <v>#REF!</v>
      </c>
      <c r="AD86" s="79" t="e">
        <f>SUMIFS(#REF!,#REF!,$D86,#REF!,$M86)</f>
        <v>#REF!</v>
      </c>
      <c r="AE86" s="79" t="e">
        <f>SUMIFS(#REF!,#REF!,$D86,#REF!,$M86)</f>
        <v>#REF!</v>
      </c>
      <c r="AF86" s="52" t="e">
        <f t="shared" si="38"/>
        <v>#REF!</v>
      </c>
      <c r="AG86" s="52" t="e">
        <f t="shared" si="39"/>
        <v>#REF!</v>
      </c>
      <c r="AH86" s="79" t="e">
        <f>SUMIFS(#REF!,#REF!,$D86,#REF!,$M86)</f>
        <v>#REF!</v>
      </c>
      <c r="AK86" t="e">
        <f t="shared" si="40"/>
        <v>#REF!</v>
      </c>
      <c r="AL86" s="8" t="e">
        <f t="shared" si="33"/>
        <v>#REF!</v>
      </c>
      <c r="AM86" s="8" t="e">
        <f t="shared" si="32"/>
        <v>#REF!</v>
      </c>
      <c r="AN86" s="8" t="e">
        <f t="shared" si="32"/>
        <v>#REF!</v>
      </c>
      <c r="AO86" s="8" t="e">
        <f t="shared" si="32"/>
        <v>#REF!</v>
      </c>
      <c r="AP86" s="8" t="e">
        <f t="shared" si="32"/>
        <v>#REF!</v>
      </c>
      <c r="AQ86" s="8" t="e">
        <f t="shared" si="32"/>
        <v>#REF!</v>
      </c>
      <c r="AR86" s="8" t="e">
        <f t="shared" si="32"/>
        <v>#REF!</v>
      </c>
      <c r="AS86" s="8" t="e">
        <f t="shared" si="32"/>
        <v>#REF!</v>
      </c>
      <c r="AT86" s="8" t="e">
        <f t="shared" si="32"/>
        <v>#REF!</v>
      </c>
      <c r="AU86" s="8" t="e">
        <f t="shared" si="32"/>
        <v>#REF!</v>
      </c>
      <c r="AV86" s="8" t="e">
        <f t="shared" si="32"/>
        <v>#REF!</v>
      </c>
      <c r="AW86" s="8" t="e">
        <f t="shared" si="32"/>
        <v>#REF!</v>
      </c>
      <c r="AX86" t="e">
        <f t="shared" si="34"/>
        <v>#REF!</v>
      </c>
      <c r="AY86" s="8" t="e">
        <f t="shared" si="41"/>
        <v>#REF!</v>
      </c>
      <c r="AZ86" s="53" t="e">
        <f t="shared" si="42"/>
        <v>#REF!</v>
      </c>
      <c r="BA86" s="80" t="e">
        <f t="shared" si="43"/>
        <v>#REF!</v>
      </c>
      <c r="BD86" s="183" t="str">
        <f>VLOOKUP(D86,Schools!A:Q,17,0)</f>
        <v>Academy</v>
      </c>
      <c r="BE86" s="52" t="e">
        <f t="shared" si="44"/>
        <v>#REF!</v>
      </c>
      <c r="BF86" s="52" t="e">
        <f t="shared" si="45"/>
        <v>#REF!</v>
      </c>
      <c r="BG86" s="52" t="e">
        <f t="shared" si="46"/>
        <v>#REF!</v>
      </c>
      <c r="BH86" s="52" t="e">
        <f t="shared" si="47"/>
        <v>#REF!</v>
      </c>
      <c r="BI86" s="53" t="e">
        <f t="shared" si="48"/>
        <v>#REF!</v>
      </c>
      <c r="BJ86" s="52" t="e">
        <f t="shared" si="49"/>
        <v>#REF!</v>
      </c>
      <c r="BK86" s="8" t="e">
        <f t="shared" si="50"/>
        <v>#REF!</v>
      </c>
      <c r="BL86" s="52" t="e">
        <f t="shared" si="51"/>
        <v>#REF!</v>
      </c>
      <c r="BM86" s="1" t="e">
        <f t="shared" si="52"/>
        <v>#REF!</v>
      </c>
      <c r="BN86" s="52" t="e">
        <f t="shared" si="53"/>
        <v>#REF!</v>
      </c>
      <c r="BO86" s="1" t="e">
        <f t="shared" si="54"/>
        <v>#REF!</v>
      </c>
      <c r="BP86" s="53" t="e">
        <f t="shared" si="55"/>
        <v>#REF!</v>
      </c>
      <c r="BQ86" s="53" t="e">
        <f t="shared" si="56"/>
        <v>#REF!</v>
      </c>
      <c r="BR86" t="e">
        <f t="shared" si="57"/>
        <v>#REF!</v>
      </c>
    </row>
    <row r="87" spans="1:70" x14ac:dyDescent="0.25">
      <c r="A87" t="str">
        <f t="shared" si="35"/>
        <v>High Needs topups</v>
      </c>
      <c r="B87" s="75" t="s">
        <v>3620</v>
      </c>
      <c r="C87" s="76">
        <v>44026</v>
      </c>
      <c r="D87" s="75">
        <f>Schools!A76</f>
        <v>3022071</v>
      </c>
      <c r="E87" t="str">
        <f>VLOOKUP(D87,Schools!A:B,2,0)</f>
        <v>Queenswell Infant and Nursery School</v>
      </c>
      <c r="F87" t="str">
        <f>VLOOKUP(D87,Schools!$A:$Z,3,0)</f>
        <v>M</v>
      </c>
      <c r="G87" s="77" t="e">
        <f>SUMIFS(#REF!,#REF!,D87,#REF!, SEN!M87)</f>
        <v>#REF!</v>
      </c>
      <c r="H87" s="75" t="s">
        <v>3621</v>
      </c>
      <c r="I87" s="75" t="s">
        <v>4063</v>
      </c>
      <c r="J87" t="str">
        <f t="shared" si="36"/>
        <v>various/543965</v>
      </c>
      <c r="K87">
        <f>VLOOKUP(D87,Schools!$A:$Z,9,0)</f>
        <v>400010</v>
      </c>
      <c r="L87" s="75" t="s">
        <v>400</v>
      </c>
      <c r="M87" s="75" t="s">
        <v>399</v>
      </c>
      <c r="N87" s="75" t="s">
        <v>3819</v>
      </c>
      <c r="O87" s="78" t="str">
        <f>VLOOKUP(D87,Schools!A:D,4,0)</f>
        <v>Primary</v>
      </c>
      <c r="P87" s="75" t="s">
        <v>4064</v>
      </c>
      <c r="Q87" s="78">
        <f t="shared" si="37"/>
        <v>543965</v>
      </c>
      <c r="R87" s="79" t="e">
        <f>SUMIFS(#REF!,#REF!,$D87,#REF!,$M87)</f>
        <v>#REF!</v>
      </c>
      <c r="S87" s="79" t="e">
        <f>SUMIFS(#REF!,#REF!,$D87,#REF!,$M87)</f>
        <v>#REF!</v>
      </c>
      <c r="T87" s="79" t="e">
        <f>SUMIFS(#REF!,#REF!,$D87,#REF!,$M87)</f>
        <v>#REF!</v>
      </c>
      <c r="U87" s="79" t="e">
        <f>SUMIFS(#REF!,#REF!,$D87,#REF!,$M87)</f>
        <v>#REF!</v>
      </c>
      <c r="V87" s="79" t="e">
        <f>SUMIFS(#REF!,#REF!,$D87,#REF!,$M87)</f>
        <v>#REF!</v>
      </c>
      <c r="W87" s="79" t="e">
        <f>SUMIFS(#REF!,#REF!,$D87,#REF!,$M87)</f>
        <v>#REF!</v>
      </c>
      <c r="X87" s="79" t="e">
        <f>SUMIFS(#REF!,#REF!,$D87,#REF!,$M87)</f>
        <v>#REF!</v>
      </c>
      <c r="Y87" s="79" t="e">
        <f>SUMIFS(#REF!,#REF!,$D87,#REF!,$M87)</f>
        <v>#REF!</v>
      </c>
      <c r="Z87" s="79" t="e">
        <f>SUMIFS(#REF!,#REF!,$D87,#REF!,$M87)</f>
        <v>#REF!</v>
      </c>
      <c r="AA87" s="79" t="e">
        <f>SUMIFS(#REF!,#REF!,$D87,#REF!,$M87)</f>
        <v>#REF!</v>
      </c>
      <c r="AB87" s="79" t="e">
        <f>SUMIFS(#REF!,#REF!,$D87,#REF!,$M87)</f>
        <v>#REF!</v>
      </c>
      <c r="AC87" s="79" t="e">
        <f>SUMIFS(#REF!,#REF!,$D87,#REF!,$M87)</f>
        <v>#REF!</v>
      </c>
      <c r="AD87" s="79" t="e">
        <f>SUMIFS(#REF!,#REF!,$D87,#REF!,$M87)</f>
        <v>#REF!</v>
      </c>
      <c r="AE87" s="79" t="e">
        <f>SUMIFS(#REF!,#REF!,$D87,#REF!,$M87)</f>
        <v>#REF!</v>
      </c>
      <c r="AF87" s="52" t="e">
        <f t="shared" si="38"/>
        <v>#REF!</v>
      </c>
      <c r="AG87" s="52" t="e">
        <f t="shared" si="39"/>
        <v>#REF!</v>
      </c>
      <c r="AH87" s="79" t="e">
        <f>SUMIFS(#REF!,#REF!,$D87,#REF!,$M87)</f>
        <v>#REF!</v>
      </c>
      <c r="AK87" t="e">
        <f t="shared" si="40"/>
        <v>#REF!</v>
      </c>
      <c r="AL87" s="8" t="e">
        <f t="shared" si="33"/>
        <v>#REF!</v>
      </c>
      <c r="AM87" s="8" t="e">
        <f t="shared" si="32"/>
        <v>#REF!</v>
      </c>
      <c r="AN87" s="8" t="e">
        <f t="shared" si="32"/>
        <v>#REF!</v>
      </c>
      <c r="AO87" s="8" t="e">
        <f t="shared" si="32"/>
        <v>#REF!</v>
      </c>
      <c r="AP87" s="8" t="e">
        <f t="shared" si="32"/>
        <v>#REF!</v>
      </c>
      <c r="AQ87" s="8" t="e">
        <f t="shared" si="32"/>
        <v>#REF!</v>
      </c>
      <c r="AR87" s="8" t="e">
        <f t="shared" si="32"/>
        <v>#REF!</v>
      </c>
      <c r="AS87" s="8" t="e">
        <f t="shared" si="32"/>
        <v>#REF!</v>
      </c>
      <c r="AT87" s="8" t="e">
        <f t="shared" si="32"/>
        <v>#REF!</v>
      </c>
      <c r="AU87" s="8" t="e">
        <f t="shared" si="32"/>
        <v>#REF!</v>
      </c>
      <c r="AV87" s="8" t="e">
        <f t="shared" si="32"/>
        <v>#REF!</v>
      </c>
      <c r="AW87" s="8" t="e">
        <f t="shared" si="32"/>
        <v>#REF!</v>
      </c>
      <c r="AX87" t="e">
        <f t="shared" si="34"/>
        <v>#REF!</v>
      </c>
      <c r="AY87" s="8" t="e">
        <f t="shared" si="41"/>
        <v>#REF!</v>
      </c>
      <c r="AZ87" s="53" t="e">
        <f t="shared" si="42"/>
        <v>#REF!</v>
      </c>
      <c r="BA87" s="80" t="e">
        <f t="shared" si="43"/>
        <v>#REF!</v>
      </c>
      <c r="BD87" s="183" t="str">
        <f>VLOOKUP(D87,Schools!A:Q,17,0)</f>
        <v>C</v>
      </c>
      <c r="BE87" s="52" t="e">
        <f t="shared" si="44"/>
        <v>#REF!</v>
      </c>
      <c r="BF87" s="52" t="e">
        <f t="shared" si="45"/>
        <v>#REF!</v>
      </c>
      <c r="BG87" s="52" t="e">
        <f t="shared" si="46"/>
        <v>#REF!</v>
      </c>
      <c r="BH87" s="52" t="e">
        <f t="shared" si="47"/>
        <v>#REF!</v>
      </c>
      <c r="BI87" s="53" t="e">
        <f t="shared" si="48"/>
        <v>#REF!</v>
      </c>
      <c r="BJ87" s="52" t="e">
        <f t="shared" si="49"/>
        <v>#REF!</v>
      </c>
      <c r="BK87" s="8" t="e">
        <f t="shared" si="50"/>
        <v>#REF!</v>
      </c>
      <c r="BL87" s="52" t="e">
        <f t="shared" si="51"/>
        <v>#REF!</v>
      </c>
      <c r="BM87" s="1" t="e">
        <f t="shared" si="52"/>
        <v>#REF!</v>
      </c>
      <c r="BN87" s="52" t="e">
        <f t="shared" si="53"/>
        <v>#REF!</v>
      </c>
      <c r="BO87" s="1" t="e">
        <f t="shared" si="54"/>
        <v>#REF!</v>
      </c>
      <c r="BP87" s="53" t="e">
        <f t="shared" si="55"/>
        <v>#REF!</v>
      </c>
      <c r="BQ87" s="53" t="e">
        <f t="shared" si="56"/>
        <v>#REF!</v>
      </c>
      <c r="BR87" t="e">
        <f t="shared" si="57"/>
        <v>#REF!</v>
      </c>
    </row>
    <row r="88" spans="1:70" x14ac:dyDescent="0.25">
      <c r="A88" t="str">
        <f t="shared" si="35"/>
        <v>High Needs topups</v>
      </c>
      <c r="B88" s="75" t="s">
        <v>3620</v>
      </c>
      <c r="C88" s="76">
        <v>44026</v>
      </c>
      <c r="D88" s="75">
        <f>Schools!A77</f>
        <v>3022072</v>
      </c>
      <c r="E88" t="str">
        <f>VLOOKUP(D88,Schools!A:B,2,0)</f>
        <v>Queenswell Junior School</v>
      </c>
      <c r="F88" t="str">
        <f>VLOOKUP(D88,Schools!$A:$Z,3,0)</f>
        <v>M</v>
      </c>
      <c r="G88" s="77" t="e">
        <f>SUMIFS(#REF!,#REF!,D88,#REF!, SEN!M88)</f>
        <v>#REF!</v>
      </c>
      <c r="H88" s="75" t="s">
        <v>3621</v>
      </c>
      <c r="I88" s="75" t="s">
        <v>4063</v>
      </c>
      <c r="J88" t="str">
        <f t="shared" si="36"/>
        <v>various/543965</v>
      </c>
      <c r="K88">
        <f>VLOOKUP(D88,Schools!$A:$Z,9,0)</f>
        <v>400012</v>
      </c>
      <c r="L88" s="75" t="s">
        <v>400</v>
      </c>
      <c r="M88" s="75" t="s">
        <v>399</v>
      </c>
      <c r="N88" s="75" t="s">
        <v>3819</v>
      </c>
      <c r="O88" s="78" t="str">
        <f>VLOOKUP(D88,Schools!A:D,4,0)</f>
        <v>Primary</v>
      </c>
      <c r="P88" s="75" t="s">
        <v>4064</v>
      </c>
      <c r="Q88" s="78">
        <f t="shared" si="37"/>
        <v>543965</v>
      </c>
      <c r="R88" s="79" t="e">
        <f>SUMIFS(#REF!,#REF!,$D88,#REF!,$M88)</f>
        <v>#REF!</v>
      </c>
      <c r="S88" s="79" t="e">
        <f>SUMIFS(#REF!,#REF!,$D88,#REF!,$M88)</f>
        <v>#REF!</v>
      </c>
      <c r="T88" s="79" t="e">
        <f>SUMIFS(#REF!,#REF!,$D88,#REF!,$M88)</f>
        <v>#REF!</v>
      </c>
      <c r="U88" s="79" t="e">
        <f>SUMIFS(#REF!,#REF!,$D88,#REF!,$M88)</f>
        <v>#REF!</v>
      </c>
      <c r="V88" s="79" t="e">
        <f>SUMIFS(#REF!,#REF!,$D88,#REF!,$M88)</f>
        <v>#REF!</v>
      </c>
      <c r="W88" s="79" t="e">
        <f>SUMIFS(#REF!,#REF!,$D88,#REF!,$M88)</f>
        <v>#REF!</v>
      </c>
      <c r="X88" s="79" t="e">
        <f>SUMIFS(#REF!,#REF!,$D88,#REF!,$M88)</f>
        <v>#REF!</v>
      </c>
      <c r="Y88" s="79" t="e">
        <f>SUMIFS(#REF!,#REF!,$D88,#REF!,$M88)</f>
        <v>#REF!</v>
      </c>
      <c r="Z88" s="79" t="e">
        <f>SUMIFS(#REF!,#REF!,$D88,#REF!,$M88)</f>
        <v>#REF!</v>
      </c>
      <c r="AA88" s="79" t="e">
        <f>SUMIFS(#REF!,#REF!,$D88,#REF!,$M88)</f>
        <v>#REF!</v>
      </c>
      <c r="AB88" s="79" t="e">
        <f>SUMIFS(#REF!,#REF!,$D88,#REF!,$M88)</f>
        <v>#REF!</v>
      </c>
      <c r="AC88" s="79" t="e">
        <f>SUMIFS(#REF!,#REF!,$D88,#REF!,$M88)</f>
        <v>#REF!</v>
      </c>
      <c r="AD88" s="79" t="e">
        <f>SUMIFS(#REF!,#REF!,$D88,#REF!,$M88)</f>
        <v>#REF!</v>
      </c>
      <c r="AE88" s="79" t="e">
        <f>SUMIFS(#REF!,#REF!,$D88,#REF!,$M88)</f>
        <v>#REF!</v>
      </c>
      <c r="AF88" s="52" t="e">
        <f t="shared" si="38"/>
        <v>#REF!</v>
      </c>
      <c r="AG88" s="52" t="e">
        <f t="shared" si="39"/>
        <v>#REF!</v>
      </c>
      <c r="AH88" s="79" t="e">
        <f>SUMIFS(#REF!,#REF!,$D88,#REF!,$M88)</f>
        <v>#REF!</v>
      </c>
      <c r="AK88" t="e">
        <f t="shared" si="40"/>
        <v>#REF!</v>
      </c>
      <c r="AL88" s="8" t="e">
        <f t="shared" si="33"/>
        <v>#REF!</v>
      </c>
      <c r="AM88" s="8" t="e">
        <f t="shared" si="32"/>
        <v>#REF!</v>
      </c>
      <c r="AN88" s="8" t="e">
        <f t="shared" si="32"/>
        <v>#REF!</v>
      </c>
      <c r="AO88" s="8" t="e">
        <f t="shared" si="32"/>
        <v>#REF!</v>
      </c>
      <c r="AP88" s="8" t="e">
        <f t="shared" si="32"/>
        <v>#REF!</v>
      </c>
      <c r="AQ88" s="8" t="e">
        <f t="shared" si="32"/>
        <v>#REF!</v>
      </c>
      <c r="AR88" s="8" t="e">
        <f t="shared" si="32"/>
        <v>#REF!</v>
      </c>
      <c r="AS88" s="8" t="e">
        <f t="shared" si="32"/>
        <v>#REF!</v>
      </c>
      <c r="AT88" s="8" t="e">
        <f t="shared" si="32"/>
        <v>#REF!</v>
      </c>
      <c r="AU88" s="8" t="e">
        <f t="shared" si="32"/>
        <v>#REF!</v>
      </c>
      <c r="AV88" s="8" t="e">
        <f t="shared" si="32"/>
        <v>#REF!</v>
      </c>
      <c r="AW88" s="8" t="e">
        <f t="shared" si="32"/>
        <v>#REF!</v>
      </c>
      <c r="AX88" t="e">
        <f t="shared" si="34"/>
        <v>#REF!</v>
      </c>
      <c r="AY88" s="8" t="e">
        <f t="shared" si="41"/>
        <v>#REF!</v>
      </c>
      <c r="AZ88" s="53" t="e">
        <f t="shared" si="42"/>
        <v>#REF!</v>
      </c>
      <c r="BA88" s="80" t="e">
        <f t="shared" si="43"/>
        <v>#REF!</v>
      </c>
      <c r="BD88" s="183" t="str">
        <f>VLOOKUP(D88,Schools!A:Q,17,0)</f>
        <v>B</v>
      </c>
      <c r="BE88" s="52" t="e">
        <f t="shared" si="44"/>
        <v>#REF!</v>
      </c>
      <c r="BF88" s="52" t="e">
        <f t="shared" si="45"/>
        <v>#REF!</v>
      </c>
      <c r="BG88" s="52" t="e">
        <f t="shared" si="46"/>
        <v>#REF!</v>
      </c>
      <c r="BH88" s="52" t="e">
        <f t="shared" si="47"/>
        <v>#REF!</v>
      </c>
      <c r="BI88" s="53" t="e">
        <f t="shared" si="48"/>
        <v>#REF!</v>
      </c>
      <c r="BJ88" s="52" t="e">
        <f t="shared" si="49"/>
        <v>#REF!</v>
      </c>
      <c r="BK88" s="8" t="e">
        <f t="shared" si="50"/>
        <v>#REF!</v>
      </c>
      <c r="BL88" s="52" t="e">
        <f t="shared" si="51"/>
        <v>#REF!</v>
      </c>
      <c r="BM88" s="1" t="e">
        <f t="shared" si="52"/>
        <v>#REF!</v>
      </c>
      <c r="BN88" s="52" t="e">
        <f t="shared" si="53"/>
        <v>#REF!</v>
      </c>
      <c r="BO88" s="1" t="e">
        <f t="shared" si="54"/>
        <v>#REF!</v>
      </c>
      <c r="BP88" s="53" t="e">
        <f t="shared" si="55"/>
        <v>#REF!</v>
      </c>
      <c r="BQ88" s="53" t="e">
        <f t="shared" si="56"/>
        <v>#REF!</v>
      </c>
      <c r="BR88" t="e">
        <f t="shared" si="57"/>
        <v>#REF!</v>
      </c>
    </row>
    <row r="89" spans="1:70" x14ac:dyDescent="0.25">
      <c r="A89" t="str">
        <f t="shared" si="35"/>
        <v>High Needs topups</v>
      </c>
      <c r="B89" s="75" t="s">
        <v>3620</v>
      </c>
      <c r="C89" s="76">
        <v>44026</v>
      </c>
      <c r="D89" s="75">
        <f>Schools!A78</f>
        <v>3022004</v>
      </c>
      <c r="E89" t="str">
        <f>VLOOKUP(D89,Schools!A:B,2,0)</f>
        <v>Rimon Jewish Primary School</v>
      </c>
      <c r="F89" t="str">
        <f>VLOOKUP(D89,Schools!$A:$Z,3,0)</f>
        <v>A</v>
      </c>
      <c r="G89" s="77" t="e">
        <f>SUMIFS(#REF!,#REF!,D89,#REF!, SEN!M89)</f>
        <v>#REF!</v>
      </c>
      <c r="H89" s="75" t="s">
        <v>3621</v>
      </c>
      <c r="I89" s="75" t="s">
        <v>4063</v>
      </c>
      <c r="J89" t="str">
        <f t="shared" si="36"/>
        <v>various/516500</v>
      </c>
      <c r="K89">
        <f>VLOOKUP(D89,Schools!$A:$Z,9,0)</f>
        <v>155029</v>
      </c>
      <c r="L89" s="75" t="s">
        <v>400</v>
      </c>
      <c r="M89" s="75" t="s">
        <v>399</v>
      </c>
      <c r="N89" s="75" t="s">
        <v>3819</v>
      </c>
      <c r="O89" s="78" t="str">
        <f>VLOOKUP(D89,Schools!A:D,4,0)</f>
        <v>Primary</v>
      </c>
      <c r="P89" s="75" t="s">
        <v>4064</v>
      </c>
      <c r="Q89" s="78">
        <f t="shared" si="37"/>
        <v>516500</v>
      </c>
      <c r="R89" s="79" t="e">
        <f>SUMIFS(#REF!,#REF!,$D89,#REF!,$M89)</f>
        <v>#REF!</v>
      </c>
      <c r="S89" s="79" t="e">
        <f>SUMIFS(#REF!,#REF!,$D89,#REF!,$M89)</f>
        <v>#REF!</v>
      </c>
      <c r="T89" s="79" t="e">
        <f>SUMIFS(#REF!,#REF!,$D89,#REF!,$M89)</f>
        <v>#REF!</v>
      </c>
      <c r="U89" s="79" t="e">
        <f>SUMIFS(#REF!,#REF!,$D89,#REF!,$M89)</f>
        <v>#REF!</v>
      </c>
      <c r="V89" s="79" t="e">
        <f>SUMIFS(#REF!,#REF!,$D89,#REF!,$M89)</f>
        <v>#REF!</v>
      </c>
      <c r="W89" s="79" t="e">
        <f>SUMIFS(#REF!,#REF!,$D89,#REF!,$M89)</f>
        <v>#REF!</v>
      </c>
      <c r="X89" s="79" t="e">
        <f>SUMIFS(#REF!,#REF!,$D89,#REF!,$M89)</f>
        <v>#REF!</v>
      </c>
      <c r="Y89" s="79" t="e">
        <f>SUMIFS(#REF!,#REF!,$D89,#REF!,$M89)</f>
        <v>#REF!</v>
      </c>
      <c r="Z89" s="79" t="e">
        <f>SUMIFS(#REF!,#REF!,$D89,#REF!,$M89)</f>
        <v>#REF!</v>
      </c>
      <c r="AA89" s="79" t="e">
        <f>SUMIFS(#REF!,#REF!,$D89,#REF!,$M89)</f>
        <v>#REF!</v>
      </c>
      <c r="AB89" s="79" t="e">
        <f>SUMIFS(#REF!,#REF!,$D89,#REF!,$M89)</f>
        <v>#REF!</v>
      </c>
      <c r="AC89" s="79" t="e">
        <f>SUMIFS(#REF!,#REF!,$D89,#REF!,$M89)</f>
        <v>#REF!</v>
      </c>
      <c r="AD89" s="79" t="e">
        <f>SUMIFS(#REF!,#REF!,$D89,#REF!,$M89)</f>
        <v>#REF!</v>
      </c>
      <c r="AE89" s="79" t="e">
        <f>SUMIFS(#REF!,#REF!,$D89,#REF!,$M89)</f>
        <v>#REF!</v>
      </c>
      <c r="AF89" s="52" t="e">
        <f t="shared" si="38"/>
        <v>#REF!</v>
      </c>
      <c r="AG89" s="52" t="e">
        <f t="shared" si="39"/>
        <v>#REF!</v>
      </c>
      <c r="AH89" s="79" t="e">
        <f>SUMIFS(#REF!,#REF!,$D89,#REF!,$M89)</f>
        <v>#REF!</v>
      </c>
      <c r="AK89" t="e">
        <f t="shared" si="40"/>
        <v>#REF!</v>
      </c>
      <c r="AL89" s="8" t="e">
        <f t="shared" si="33"/>
        <v>#REF!</v>
      </c>
      <c r="AM89" s="8" t="e">
        <f t="shared" si="32"/>
        <v>#REF!</v>
      </c>
      <c r="AN89" s="8" t="e">
        <f t="shared" si="32"/>
        <v>#REF!</v>
      </c>
      <c r="AO89" s="8" t="e">
        <f t="shared" si="32"/>
        <v>#REF!</v>
      </c>
      <c r="AP89" s="8" t="e">
        <f t="shared" si="32"/>
        <v>#REF!</v>
      </c>
      <c r="AQ89" s="8" t="e">
        <f t="shared" si="32"/>
        <v>#REF!</v>
      </c>
      <c r="AR89" s="8" t="e">
        <f t="shared" si="32"/>
        <v>#REF!</v>
      </c>
      <c r="AS89" s="8" t="e">
        <f t="shared" si="32"/>
        <v>#REF!</v>
      </c>
      <c r="AT89" s="8" t="e">
        <f t="shared" si="32"/>
        <v>#REF!</v>
      </c>
      <c r="AU89" s="8" t="e">
        <f t="shared" si="32"/>
        <v>#REF!</v>
      </c>
      <c r="AV89" s="8" t="e">
        <f t="shared" si="32"/>
        <v>#REF!</v>
      </c>
      <c r="AW89" s="8" t="e">
        <f t="shared" si="32"/>
        <v>#REF!</v>
      </c>
      <c r="AX89" t="e">
        <f t="shared" si="34"/>
        <v>#REF!</v>
      </c>
      <c r="AY89" s="8" t="e">
        <f t="shared" si="41"/>
        <v>#REF!</v>
      </c>
      <c r="AZ89" s="53" t="e">
        <f t="shared" si="42"/>
        <v>#REF!</v>
      </c>
      <c r="BA89" s="80" t="e">
        <f t="shared" si="43"/>
        <v>#REF!</v>
      </c>
      <c r="BD89" s="183" t="str">
        <f>VLOOKUP(D89,Schools!A:Q,17,0)</f>
        <v>Academy</v>
      </c>
      <c r="BE89" s="52" t="e">
        <f t="shared" si="44"/>
        <v>#REF!</v>
      </c>
      <c r="BF89" s="52" t="e">
        <f t="shared" si="45"/>
        <v>#REF!</v>
      </c>
      <c r="BG89" s="52" t="e">
        <f t="shared" si="46"/>
        <v>#REF!</v>
      </c>
      <c r="BH89" s="52" t="e">
        <f t="shared" si="47"/>
        <v>#REF!</v>
      </c>
      <c r="BI89" s="53" t="e">
        <f t="shared" si="48"/>
        <v>#REF!</v>
      </c>
      <c r="BJ89" s="52" t="e">
        <f t="shared" si="49"/>
        <v>#REF!</v>
      </c>
      <c r="BK89" s="8" t="e">
        <f t="shared" si="50"/>
        <v>#REF!</v>
      </c>
      <c r="BL89" s="52" t="e">
        <f t="shared" si="51"/>
        <v>#REF!</v>
      </c>
      <c r="BM89" s="1" t="e">
        <f t="shared" si="52"/>
        <v>#REF!</v>
      </c>
      <c r="BN89" s="52" t="e">
        <f t="shared" si="53"/>
        <v>#REF!</v>
      </c>
      <c r="BO89" s="1" t="e">
        <f t="shared" si="54"/>
        <v>#REF!</v>
      </c>
      <c r="BP89" s="53" t="e">
        <f t="shared" si="55"/>
        <v>#REF!</v>
      </c>
      <c r="BQ89" s="53" t="e">
        <f t="shared" si="56"/>
        <v>#REF!</v>
      </c>
      <c r="BR89" t="e">
        <f t="shared" si="57"/>
        <v>#REF!</v>
      </c>
    </row>
    <row r="90" spans="1:70" x14ac:dyDescent="0.25">
      <c r="A90" t="str">
        <f t="shared" si="35"/>
        <v>High Needs topups</v>
      </c>
      <c r="B90" s="75" t="s">
        <v>3620</v>
      </c>
      <c r="C90" s="76">
        <v>44026</v>
      </c>
      <c r="D90" s="75">
        <f>Schools!A79</f>
        <v>3023512</v>
      </c>
      <c r="E90" t="str">
        <f>VLOOKUP(D90,Schools!A:B,2,0)</f>
        <v>Rosh Pinah</v>
      </c>
      <c r="F90" t="str">
        <f>VLOOKUP(D90,Schools!$A:$Z,3,0)</f>
        <v>M</v>
      </c>
      <c r="G90" s="77" t="e">
        <f>SUMIFS(#REF!,#REF!,D90,#REF!, SEN!M90)</f>
        <v>#REF!</v>
      </c>
      <c r="H90" s="75" t="s">
        <v>3621</v>
      </c>
      <c r="I90" s="75" t="s">
        <v>4063</v>
      </c>
      <c r="J90" t="str">
        <f t="shared" si="36"/>
        <v>various/543965</v>
      </c>
      <c r="K90">
        <f>VLOOKUP(D90,Schools!$A:$Z,9,0)</f>
        <v>400093</v>
      </c>
      <c r="L90" s="75" t="s">
        <v>400</v>
      </c>
      <c r="M90" s="75" t="s">
        <v>399</v>
      </c>
      <c r="N90" s="75" t="s">
        <v>3819</v>
      </c>
      <c r="O90" s="78" t="str">
        <f>VLOOKUP(D90,Schools!A:D,4,0)</f>
        <v>Primary</v>
      </c>
      <c r="P90" s="75" t="s">
        <v>4064</v>
      </c>
      <c r="Q90" s="78">
        <f t="shared" si="37"/>
        <v>543965</v>
      </c>
      <c r="R90" s="79" t="e">
        <f>SUMIFS(#REF!,#REF!,$D90,#REF!,$M90)</f>
        <v>#REF!</v>
      </c>
      <c r="S90" s="79" t="e">
        <f>SUMIFS(#REF!,#REF!,$D90,#REF!,$M90)</f>
        <v>#REF!</v>
      </c>
      <c r="T90" s="79" t="e">
        <f>SUMIFS(#REF!,#REF!,$D90,#REF!,$M90)</f>
        <v>#REF!</v>
      </c>
      <c r="U90" s="79" t="e">
        <f>SUMIFS(#REF!,#REF!,$D90,#REF!,$M90)</f>
        <v>#REF!</v>
      </c>
      <c r="V90" s="79" t="e">
        <f>SUMIFS(#REF!,#REF!,$D90,#REF!,$M90)</f>
        <v>#REF!</v>
      </c>
      <c r="W90" s="79" t="e">
        <f>SUMIFS(#REF!,#REF!,$D90,#REF!,$M90)</f>
        <v>#REF!</v>
      </c>
      <c r="X90" s="79" t="e">
        <f>SUMIFS(#REF!,#REF!,$D90,#REF!,$M90)</f>
        <v>#REF!</v>
      </c>
      <c r="Y90" s="79" t="e">
        <f>SUMIFS(#REF!,#REF!,$D90,#REF!,$M90)</f>
        <v>#REF!</v>
      </c>
      <c r="Z90" s="79" t="e">
        <f>SUMIFS(#REF!,#REF!,$D90,#REF!,$M90)</f>
        <v>#REF!</v>
      </c>
      <c r="AA90" s="79" t="e">
        <f>SUMIFS(#REF!,#REF!,$D90,#REF!,$M90)</f>
        <v>#REF!</v>
      </c>
      <c r="AB90" s="79" t="e">
        <f>SUMIFS(#REF!,#REF!,$D90,#REF!,$M90)</f>
        <v>#REF!</v>
      </c>
      <c r="AC90" s="79" t="e">
        <f>SUMIFS(#REF!,#REF!,$D90,#REF!,$M90)</f>
        <v>#REF!</v>
      </c>
      <c r="AD90" s="79" t="e">
        <f>SUMIFS(#REF!,#REF!,$D90,#REF!,$M90)</f>
        <v>#REF!</v>
      </c>
      <c r="AE90" s="79" t="e">
        <f>SUMIFS(#REF!,#REF!,$D90,#REF!,$M90)</f>
        <v>#REF!</v>
      </c>
      <c r="AF90" s="52" t="e">
        <f t="shared" si="38"/>
        <v>#REF!</v>
      </c>
      <c r="AG90" s="52" t="e">
        <f t="shared" si="39"/>
        <v>#REF!</v>
      </c>
      <c r="AH90" s="79" t="e">
        <f>SUMIFS(#REF!,#REF!,$D90,#REF!,$M90)</f>
        <v>#REF!</v>
      </c>
      <c r="AK90" t="e">
        <f t="shared" si="40"/>
        <v>#REF!</v>
      </c>
      <c r="AL90" s="8" t="e">
        <f t="shared" si="33"/>
        <v>#REF!</v>
      </c>
      <c r="AM90" s="8" t="e">
        <f t="shared" si="32"/>
        <v>#REF!</v>
      </c>
      <c r="AN90" s="8" t="e">
        <f t="shared" si="32"/>
        <v>#REF!</v>
      </c>
      <c r="AO90" s="8" t="e">
        <f t="shared" si="32"/>
        <v>#REF!</v>
      </c>
      <c r="AP90" s="8" t="e">
        <f t="shared" si="32"/>
        <v>#REF!</v>
      </c>
      <c r="AQ90" s="8" t="e">
        <f t="shared" si="32"/>
        <v>#REF!</v>
      </c>
      <c r="AR90" s="8" t="e">
        <f t="shared" si="32"/>
        <v>#REF!</v>
      </c>
      <c r="AS90" s="8" t="e">
        <f t="shared" si="32"/>
        <v>#REF!</v>
      </c>
      <c r="AT90" s="8" t="e">
        <f t="shared" si="32"/>
        <v>#REF!</v>
      </c>
      <c r="AU90" s="8" t="e">
        <f t="shared" si="32"/>
        <v>#REF!</v>
      </c>
      <c r="AV90" s="8" t="e">
        <f t="shared" si="32"/>
        <v>#REF!</v>
      </c>
      <c r="AW90" s="8" t="e">
        <f t="shared" si="32"/>
        <v>#REF!</v>
      </c>
      <c r="AX90" t="e">
        <f t="shared" si="34"/>
        <v>#REF!</v>
      </c>
      <c r="AY90" s="8" t="e">
        <f t="shared" si="41"/>
        <v>#REF!</v>
      </c>
      <c r="AZ90" s="53" t="e">
        <f t="shared" si="42"/>
        <v>#REF!</v>
      </c>
      <c r="BA90" s="80" t="e">
        <f t="shared" si="43"/>
        <v>#REF!</v>
      </c>
      <c r="BD90" s="183" t="str">
        <f>VLOOKUP(D90,Schools!A:Q,17,0)</f>
        <v>D</v>
      </c>
      <c r="BE90" s="52" t="e">
        <f t="shared" si="44"/>
        <v>#REF!</v>
      </c>
      <c r="BF90" s="52" t="e">
        <f t="shared" si="45"/>
        <v>#REF!</v>
      </c>
      <c r="BG90" s="52" t="e">
        <f t="shared" si="46"/>
        <v>#REF!</v>
      </c>
      <c r="BH90" s="52" t="e">
        <f t="shared" si="47"/>
        <v>#REF!</v>
      </c>
      <c r="BI90" s="53" t="e">
        <f t="shared" si="48"/>
        <v>#REF!</v>
      </c>
      <c r="BJ90" s="52" t="e">
        <f t="shared" si="49"/>
        <v>#REF!</v>
      </c>
      <c r="BK90" s="8" t="e">
        <f t="shared" si="50"/>
        <v>#REF!</v>
      </c>
      <c r="BL90" s="52" t="e">
        <f t="shared" si="51"/>
        <v>#REF!</v>
      </c>
      <c r="BM90" s="1" t="e">
        <f t="shared" si="52"/>
        <v>#REF!</v>
      </c>
      <c r="BN90" s="52" t="e">
        <f t="shared" si="53"/>
        <v>#REF!</v>
      </c>
      <c r="BO90" s="1" t="e">
        <f t="shared" si="54"/>
        <v>#REF!</v>
      </c>
      <c r="BP90" s="53" t="e">
        <f t="shared" si="55"/>
        <v>#REF!</v>
      </c>
      <c r="BQ90" s="53" t="e">
        <f t="shared" si="56"/>
        <v>#REF!</v>
      </c>
      <c r="BR90" t="e">
        <f t="shared" si="57"/>
        <v>#REF!</v>
      </c>
    </row>
    <row r="91" spans="1:70" x14ac:dyDescent="0.25">
      <c r="A91" t="str">
        <f t="shared" si="35"/>
        <v>High Needs topups</v>
      </c>
      <c r="B91" s="75" t="s">
        <v>3620</v>
      </c>
      <c r="C91" s="76">
        <v>44026</v>
      </c>
      <c r="D91" s="75">
        <f>Schools!A80</f>
        <v>3022041</v>
      </c>
      <c r="E91" t="str">
        <f>VLOOKUP(D91,Schools!A:B,2,0)</f>
        <v>Sacks Morasha Academy</v>
      </c>
      <c r="F91" t="str">
        <f>VLOOKUP(D91,Schools!$A:$Z,3,0)</f>
        <v>A</v>
      </c>
      <c r="G91" s="77" t="e">
        <f>SUMIFS(#REF!,#REF!,D91,#REF!, SEN!M91)</f>
        <v>#REF!</v>
      </c>
      <c r="H91" s="75" t="s">
        <v>3621</v>
      </c>
      <c r="I91" s="75" t="s">
        <v>4063</v>
      </c>
      <c r="J91" t="str">
        <f t="shared" si="36"/>
        <v>various/516500</v>
      </c>
      <c r="K91">
        <f>VLOOKUP(D91,Schools!$A:$Z,9,0)</f>
        <v>160025</v>
      </c>
      <c r="L91" s="75" t="s">
        <v>400</v>
      </c>
      <c r="M91" s="75" t="s">
        <v>399</v>
      </c>
      <c r="N91" s="75" t="s">
        <v>3819</v>
      </c>
      <c r="O91" s="78" t="str">
        <f>VLOOKUP(D91,Schools!A:D,4,0)</f>
        <v>Primary</v>
      </c>
      <c r="P91" s="75" t="s">
        <v>4064</v>
      </c>
      <c r="Q91" s="78">
        <f t="shared" si="37"/>
        <v>516500</v>
      </c>
      <c r="R91" s="79" t="e">
        <f>SUMIFS(#REF!,#REF!,$D91,#REF!,$M91)</f>
        <v>#REF!</v>
      </c>
      <c r="S91" s="79" t="e">
        <f>SUMIFS(#REF!,#REF!,$D91,#REF!,$M91)</f>
        <v>#REF!</v>
      </c>
      <c r="T91" s="79" t="e">
        <f>SUMIFS(#REF!,#REF!,$D91,#REF!,$M91)</f>
        <v>#REF!</v>
      </c>
      <c r="U91" s="79" t="e">
        <f>SUMIFS(#REF!,#REF!,$D91,#REF!,$M91)</f>
        <v>#REF!</v>
      </c>
      <c r="V91" s="79" t="e">
        <f>SUMIFS(#REF!,#REF!,$D91,#REF!,$M91)</f>
        <v>#REF!</v>
      </c>
      <c r="W91" s="79" t="e">
        <f>SUMIFS(#REF!,#REF!,$D91,#REF!,$M91)</f>
        <v>#REF!</v>
      </c>
      <c r="X91" s="79" t="e">
        <f>SUMIFS(#REF!,#REF!,$D91,#REF!,$M91)</f>
        <v>#REF!</v>
      </c>
      <c r="Y91" s="79" t="e">
        <f>SUMIFS(#REF!,#REF!,$D91,#REF!,$M91)</f>
        <v>#REF!</v>
      </c>
      <c r="Z91" s="79" t="e">
        <f>SUMIFS(#REF!,#REF!,$D91,#REF!,$M91)</f>
        <v>#REF!</v>
      </c>
      <c r="AA91" s="79" t="e">
        <f>SUMIFS(#REF!,#REF!,$D91,#REF!,$M91)</f>
        <v>#REF!</v>
      </c>
      <c r="AB91" s="79" t="e">
        <f>SUMIFS(#REF!,#REF!,$D91,#REF!,$M91)</f>
        <v>#REF!</v>
      </c>
      <c r="AC91" s="79" t="e">
        <f>SUMIFS(#REF!,#REF!,$D91,#REF!,$M91)</f>
        <v>#REF!</v>
      </c>
      <c r="AD91" s="79" t="e">
        <f>SUMIFS(#REF!,#REF!,$D91,#REF!,$M91)</f>
        <v>#REF!</v>
      </c>
      <c r="AE91" s="79" t="e">
        <f>SUMIFS(#REF!,#REF!,$D91,#REF!,$M91)</f>
        <v>#REF!</v>
      </c>
      <c r="AF91" s="52" t="e">
        <f t="shared" si="38"/>
        <v>#REF!</v>
      </c>
      <c r="AG91" s="52" t="e">
        <f t="shared" si="39"/>
        <v>#REF!</v>
      </c>
      <c r="AH91" s="79" t="e">
        <f>SUMIFS(#REF!,#REF!,$D91,#REF!,$M91)</f>
        <v>#REF!</v>
      </c>
      <c r="AK91" t="e">
        <f t="shared" si="40"/>
        <v>#REF!</v>
      </c>
      <c r="AL91" s="8" t="e">
        <f t="shared" si="33"/>
        <v>#REF!</v>
      </c>
      <c r="AM91" s="8" t="e">
        <f t="shared" si="32"/>
        <v>#REF!</v>
      </c>
      <c r="AN91" s="8" t="e">
        <f t="shared" si="32"/>
        <v>#REF!</v>
      </c>
      <c r="AO91" s="8" t="e">
        <f t="shared" si="32"/>
        <v>#REF!</v>
      </c>
      <c r="AP91" s="8" t="e">
        <f t="shared" si="32"/>
        <v>#REF!</v>
      </c>
      <c r="AQ91" s="8" t="e">
        <f t="shared" si="32"/>
        <v>#REF!</v>
      </c>
      <c r="AR91" s="8" t="e">
        <f t="shared" si="32"/>
        <v>#REF!</v>
      </c>
      <c r="AS91" s="8" t="e">
        <f t="shared" si="32"/>
        <v>#REF!</v>
      </c>
      <c r="AT91" s="8" t="e">
        <f t="shared" si="32"/>
        <v>#REF!</v>
      </c>
      <c r="AU91" s="8" t="e">
        <f t="shared" si="32"/>
        <v>#REF!</v>
      </c>
      <c r="AV91" s="8" t="e">
        <f t="shared" si="32"/>
        <v>#REF!</v>
      </c>
      <c r="AW91" s="8" t="e">
        <f t="shared" si="32"/>
        <v>#REF!</v>
      </c>
      <c r="AX91" t="e">
        <f t="shared" si="34"/>
        <v>#REF!</v>
      </c>
      <c r="AY91" s="8" t="e">
        <f t="shared" si="41"/>
        <v>#REF!</v>
      </c>
      <c r="AZ91" s="53" t="e">
        <f t="shared" si="42"/>
        <v>#REF!</v>
      </c>
      <c r="BA91" s="80" t="e">
        <f t="shared" si="43"/>
        <v>#REF!</v>
      </c>
      <c r="BD91" s="183" t="str">
        <f>VLOOKUP(D91,Schools!A:Q,17,0)</f>
        <v>Academy</v>
      </c>
      <c r="BE91" s="52" t="e">
        <f t="shared" si="44"/>
        <v>#REF!</v>
      </c>
      <c r="BF91" s="52" t="e">
        <f t="shared" si="45"/>
        <v>#REF!</v>
      </c>
      <c r="BG91" s="52" t="e">
        <f t="shared" si="46"/>
        <v>#REF!</v>
      </c>
      <c r="BH91" s="52" t="e">
        <f t="shared" si="47"/>
        <v>#REF!</v>
      </c>
      <c r="BI91" s="53" t="e">
        <f t="shared" si="48"/>
        <v>#REF!</v>
      </c>
      <c r="BJ91" s="52" t="e">
        <f t="shared" si="49"/>
        <v>#REF!</v>
      </c>
      <c r="BK91" s="8" t="e">
        <f t="shared" si="50"/>
        <v>#REF!</v>
      </c>
      <c r="BL91" s="52" t="e">
        <f t="shared" si="51"/>
        <v>#REF!</v>
      </c>
      <c r="BM91" s="1" t="e">
        <f t="shared" si="52"/>
        <v>#REF!</v>
      </c>
      <c r="BN91" s="52" t="e">
        <f t="shared" si="53"/>
        <v>#REF!</v>
      </c>
      <c r="BO91" s="1" t="e">
        <f t="shared" si="54"/>
        <v>#REF!</v>
      </c>
      <c r="BP91" s="53" t="e">
        <f t="shared" si="55"/>
        <v>#REF!</v>
      </c>
      <c r="BQ91" s="53" t="e">
        <f t="shared" si="56"/>
        <v>#REF!</v>
      </c>
      <c r="BR91" t="e">
        <f t="shared" si="57"/>
        <v>#REF!</v>
      </c>
    </row>
    <row r="92" spans="1:70" x14ac:dyDescent="0.25">
      <c r="A92" t="str">
        <f t="shared" si="35"/>
        <v>High Needs topups</v>
      </c>
      <c r="B92" s="75" t="s">
        <v>3620</v>
      </c>
      <c r="C92" s="76">
        <v>44026</v>
      </c>
      <c r="D92" s="75">
        <f>Schools!A81</f>
        <v>3023510</v>
      </c>
      <c r="E92" t="str">
        <f>VLOOKUP(D92,Schools!A:B,2,0)</f>
        <v>Sacred Heart School</v>
      </c>
      <c r="F92" t="str">
        <f>VLOOKUP(D92,Schools!$A:$Z,3,0)</f>
        <v>M</v>
      </c>
      <c r="G92" s="77" t="e">
        <f>SUMIFS(#REF!,#REF!,D92,#REF!, SEN!M92)</f>
        <v>#REF!</v>
      </c>
      <c r="H92" s="75" t="s">
        <v>3621</v>
      </c>
      <c r="I92" s="75" t="s">
        <v>4063</v>
      </c>
      <c r="J92" t="str">
        <f t="shared" si="36"/>
        <v>various/543965</v>
      </c>
      <c r="K92">
        <f>VLOOKUP(D92,Schools!$A:$Z,9,0)</f>
        <v>400071</v>
      </c>
      <c r="L92" s="75" t="s">
        <v>400</v>
      </c>
      <c r="M92" s="75" t="s">
        <v>399</v>
      </c>
      <c r="N92" s="75" t="s">
        <v>3819</v>
      </c>
      <c r="O92" s="78" t="str">
        <f>VLOOKUP(D92,Schools!A:D,4,0)</f>
        <v>Primary</v>
      </c>
      <c r="P92" s="75" t="s">
        <v>4064</v>
      </c>
      <c r="Q92" s="78">
        <f t="shared" si="37"/>
        <v>543965</v>
      </c>
      <c r="R92" s="79" t="e">
        <f>SUMIFS(#REF!,#REF!,$D92,#REF!,$M92)</f>
        <v>#REF!</v>
      </c>
      <c r="S92" s="79" t="e">
        <f>SUMIFS(#REF!,#REF!,$D92,#REF!,$M92)</f>
        <v>#REF!</v>
      </c>
      <c r="T92" s="79" t="e">
        <f>SUMIFS(#REF!,#REF!,$D92,#REF!,$M92)</f>
        <v>#REF!</v>
      </c>
      <c r="U92" s="79" t="e">
        <f>SUMIFS(#REF!,#REF!,$D92,#REF!,$M92)</f>
        <v>#REF!</v>
      </c>
      <c r="V92" s="79" t="e">
        <f>SUMIFS(#REF!,#REF!,$D92,#REF!,$M92)</f>
        <v>#REF!</v>
      </c>
      <c r="W92" s="79" t="e">
        <f>SUMIFS(#REF!,#REF!,$D92,#REF!,$M92)</f>
        <v>#REF!</v>
      </c>
      <c r="X92" s="79" t="e">
        <f>SUMIFS(#REF!,#REF!,$D92,#REF!,$M92)</f>
        <v>#REF!</v>
      </c>
      <c r="Y92" s="79" t="e">
        <f>SUMIFS(#REF!,#REF!,$D92,#REF!,$M92)</f>
        <v>#REF!</v>
      </c>
      <c r="Z92" s="79" t="e">
        <f>SUMIFS(#REF!,#REF!,$D92,#REF!,$M92)</f>
        <v>#REF!</v>
      </c>
      <c r="AA92" s="79" t="e">
        <f>SUMIFS(#REF!,#REF!,$D92,#REF!,$M92)</f>
        <v>#REF!</v>
      </c>
      <c r="AB92" s="79" t="e">
        <f>SUMIFS(#REF!,#REF!,$D92,#REF!,$M92)</f>
        <v>#REF!</v>
      </c>
      <c r="AC92" s="79" t="e">
        <f>SUMIFS(#REF!,#REF!,$D92,#REF!,$M92)</f>
        <v>#REF!</v>
      </c>
      <c r="AD92" s="79" t="e">
        <f>SUMIFS(#REF!,#REF!,$D92,#REF!,$M92)</f>
        <v>#REF!</v>
      </c>
      <c r="AE92" s="79" t="e">
        <f>SUMIFS(#REF!,#REF!,$D92,#REF!,$M92)</f>
        <v>#REF!</v>
      </c>
      <c r="AF92" s="52" t="e">
        <f t="shared" si="38"/>
        <v>#REF!</v>
      </c>
      <c r="AG92" s="52" t="e">
        <f t="shared" si="39"/>
        <v>#REF!</v>
      </c>
      <c r="AH92" s="79" t="e">
        <f>SUMIFS(#REF!,#REF!,$D92,#REF!,$M92)</f>
        <v>#REF!</v>
      </c>
      <c r="AK92" t="e">
        <f t="shared" si="40"/>
        <v>#REF!</v>
      </c>
      <c r="AL92" s="8" t="e">
        <f t="shared" si="33"/>
        <v>#REF!</v>
      </c>
      <c r="AM92" s="8" t="e">
        <f t="shared" si="32"/>
        <v>#REF!</v>
      </c>
      <c r="AN92" s="8" t="e">
        <f t="shared" si="32"/>
        <v>#REF!</v>
      </c>
      <c r="AO92" s="8" t="e">
        <f t="shared" si="32"/>
        <v>#REF!</v>
      </c>
      <c r="AP92" s="8" t="e">
        <f t="shared" si="32"/>
        <v>#REF!</v>
      </c>
      <c r="AQ92" s="8" t="e">
        <f t="shared" si="32"/>
        <v>#REF!</v>
      </c>
      <c r="AR92" s="8" t="e">
        <f t="shared" si="32"/>
        <v>#REF!</v>
      </c>
      <c r="AS92" s="8" t="e">
        <f t="shared" si="32"/>
        <v>#REF!</v>
      </c>
      <c r="AT92" s="8" t="e">
        <f t="shared" si="32"/>
        <v>#REF!</v>
      </c>
      <c r="AU92" s="8" t="e">
        <f t="shared" si="32"/>
        <v>#REF!</v>
      </c>
      <c r="AV92" s="8" t="e">
        <f t="shared" si="32"/>
        <v>#REF!</v>
      </c>
      <c r="AW92" s="8" t="e">
        <f t="shared" si="32"/>
        <v>#REF!</v>
      </c>
      <c r="AX92" t="e">
        <f t="shared" si="34"/>
        <v>#REF!</v>
      </c>
      <c r="AY92" s="8" t="e">
        <f t="shared" si="41"/>
        <v>#REF!</v>
      </c>
      <c r="AZ92" s="53" t="e">
        <f t="shared" si="42"/>
        <v>#REF!</v>
      </c>
      <c r="BA92" s="80" t="e">
        <f t="shared" si="43"/>
        <v>#REF!</v>
      </c>
      <c r="BD92" s="183" t="str">
        <f>VLOOKUP(D92,Schools!A:Q,17,0)</f>
        <v>A</v>
      </c>
      <c r="BE92" s="52" t="e">
        <f t="shared" si="44"/>
        <v>#REF!</v>
      </c>
      <c r="BF92" s="52" t="e">
        <f t="shared" si="45"/>
        <v>#REF!</v>
      </c>
      <c r="BG92" s="52" t="e">
        <f t="shared" si="46"/>
        <v>#REF!</v>
      </c>
      <c r="BH92" s="52" t="e">
        <f t="shared" si="47"/>
        <v>#REF!</v>
      </c>
      <c r="BI92" s="53" t="e">
        <f t="shared" si="48"/>
        <v>#REF!</v>
      </c>
      <c r="BJ92" s="52" t="e">
        <f t="shared" si="49"/>
        <v>#REF!</v>
      </c>
      <c r="BK92" s="8" t="e">
        <f t="shared" si="50"/>
        <v>#REF!</v>
      </c>
      <c r="BL92" s="52" t="e">
        <f t="shared" si="51"/>
        <v>#REF!</v>
      </c>
      <c r="BM92" s="1" t="e">
        <f t="shared" si="52"/>
        <v>#REF!</v>
      </c>
      <c r="BN92" s="52" t="e">
        <f t="shared" si="53"/>
        <v>#REF!</v>
      </c>
      <c r="BO92" s="1" t="e">
        <f t="shared" si="54"/>
        <v>#REF!</v>
      </c>
      <c r="BP92" s="53" t="e">
        <f t="shared" si="55"/>
        <v>#REF!</v>
      </c>
      <c r="BQ92" s="53" t="e">
        <f t="shared" si="56"/>
        <v>#REF!</v>
      </c>
      <c r="BR92" t="e">
        <f t="shared" si="57"/>
        <v>#REF!</v>
      </c>
    </row>
    <row r="93" spans="1:70" x14ac:dyDescent="0.25">
      <c r="A93" t="str">
        <f t="shared" si="35"/>
        <v>High Needs topups</v>
      </c>
      <c r="B93" s="75" t="s">
        <v>3620</v>
      </c>
      <c r="C93" s="76">
        <v>44026</v>
      </c>
      <c r="D93" s="75">
        <f>Schools!A82</f>
        <v>3023502</v>
      </c>
      <c r="E93" t="str">
        <f>VLOOKUP(D93,Schools!A:B,2,0)</f>
        <v>St Agnes RC Primary School</v>
      </c>
      <c r="F93" t="str">
        <f>VLOOKUP(D93,Schools!$A:$Z,3,0)</f>
        <v>M</v>
      </c>
      <c r="G93" s="77" t="e">
        <f>SUMIFS(#REF!,#REF!,D93,#REF!, SEN!M93)</f>
        <v>#REF!</v>
      </c>
      <c r="H93" s="75" t="s">
        <v>3621</v>
      </c>
      <c r="I93" s="75" t="s">
        <v>4063</v>
      </c>
      <c r="J93" t="str">
        <f t="shared" si="36"/>
        <v>various/543965</v>
      </c>
      <c r="K93">
        <f>VLOOKUP(D93,Schools!$A:$Z,9,0)</f>
        <v>400096</v>
      </c>
      <c r="L93" s="75" t="s">
        <v>400</v>
      </c>
      <c r="M93" s="75" t="s">
        <v>399</v>
      </c>
      <c r="N93" s="75" t="s">
        <v>3819</v>
      </c>
      <c r="O93" s="78" t="str">
        <f>VLOOKUP(D93,Schools!A:D,4,0)</f>
        <v>Primary</v>
      </c>
      <c r="P93" s="75" t="s">
        <v>4064</v>
      </c>
      <c r="Q93" s="78">
        <f t="shared" si="37"/>
        <v>543965</v>
      </c>
      <c r="R93" s="79" t="e">
        <f>SUMIFS(#REF!,#REF!,$D93,#REF!,$M93)</f>
        <v>#REF!</v>
      </c>
      <c r="S93" s="79" t="e">
        <f>SUMIFS(#REF!,#REF!,$D93,#REF!,$M93)</f>
        <v>#REF!</v>
      </c>
      <c r="T93" s="79" t="e">
        <f>SUMIFS(#REF!,#REF!,$D93,#REF!,$M93)</f>
        <v>#REF!</v>
      </c>
      <c r="U93" s="79" t="e">
        <f>SUMIFS(#REF!,#REF!,$D93,#REF!,$M93)</f>
        <v>#REF!</v>
      </c>
      <c r="V93" s="79" t="e">
        <f>SUMIFS(#REF!,#REF!,$D93,#REF!,$M93)</f>
        <v>#REF!</v>
      </c>
      <c r="W93" s="79" t="e">
        <f>SUMIFS(#REF!,#REF!,$D93,#REF!,$M93)</f>
        <v>#REF!</v>
      </c>
      <c r="X93" s="79" t="e">
        <f>SUMIFS(#REF!,#REF!,$D93,#REF!,$M93)</f>
        <v>#REF!</v>
      </c>
      <c r="Y93" s="79" t="e">
        <f>SUMIFS(#REF!,#REF!,$D93,#REF!,$M93)</f>
        <v>#REF!</v>
      </c>
      <c r="Z93" s="79" t="e">
        <f>SUMIFS(#REF!,#REF!,$D93,#REF!,$M93)</f>
        <v>#REF!</v>
      </c>
      <c r="AA93" s="79" t="e">
        <f>SUMIFS(#REF!,#REF!,$D93,#REF!,$M93)</f>
        <v>#REF!</v>
      </c>
      <c r="AB93" s="79" t="e">
        <f>SUMIFS(#REF!,#REF!,$D93,#REF!,$M93)</f>
        <v>#REF!</v>
      </c>
      <c r="AC93" s="79" t="e">
        <f>SUMIFS(#REF!,#REF!,$D93,#REF!,$M93)</f>
        <v>#REF!</v>
      </c>
      <c r="AD93" s="79" t="e">
        <f>SUMIFS(#REF!,#REF!,$D93,#REF!,$M93)</f>
        <v>#REF!</v>
      </c>
      <c r="AE93" s="79" t="e">
        <f>SUMIFS(#REF!,#REF!,$D93,#REF!,$M93)</f>
        <v>#REF!</v>
      </c>
      <c r="AF93" s="52" t="e">
        <f t="shared" si="38"/>
        <v>#REF!</v>
      </c>
      <c r="AG93" s="52" t="e">
        <f t="shared" si="39"/>
        <v>#REF!</v>
      </c>
      <c r="AH93" s="79" t="e">
        <f>SUMIFS(#REF!,#REF!,$D93,#REF!,$M93)</f>
        <v>#REF!</v>
      </c>
      <c r="AK93" t="e">
        <f t="shared" si="40"/>
        <v>#REF!</v>
      </c>
      <c r="AL93" s="8" t="e">
        <f t="shared" si="33"/>
        <v>#REF!</v>
      </c>
      <c r="AM93" s="8" t="e">
        <f t="shared" si="32"/>
        <v>#REF!</v>
      </c>
      <c r="AN93" s="8" t="e">
        <f t="shared" si="32"/>
        <v>#REF!</v>
      </c>
      <c r="AO93" s="8" t="e">
        <f t="shared" si="32"/>
        <v>#REF!</v>
      </c>
      <c r="AP93" s="8" t="e">
        <f t="shared" si="32"/>
        <v>#REF!</v>
      </c>
      <c r="AQ93" s="8" t="e">
        <f t="shared" si="32"/>
        <v>#REF!</v>
      </c>
      <c r="AR93" s="8" t="e">
        <f t="shared" si="32"/>
        <v>#REF!</v>
      </c>
      <c r="AS93" s="8" t="e">
        <f t="shared" si="32"/>
        <v>#REF!</v>
      </c>
      <c r="AT93" s="8" t="e">
        <f t="shared" si="32"/>
        <v>#REF!</v>
      </c>
      <c r="AU93" s="8" t="e">
        <f t="shared" si="32"/>
        <v>#REF!</v>
      </c>
      <c r="AV93" s="8" t="e">
        <f t="shared" si="32"/>
        <v>#REF!</v>
      </c>
      <c r="AW93" s="8" t="e">
        <f t="shared" si="32"/>
        <v>#REF!</v>
      </c>
      <c r="AX93" t="e">
        <f t="shared" si="34"/>
        <v>#REF!</v>
      </c>
      <c r="AY93" s="8" t="e">
        <f t="shared" si="41"/>
        <v>#REF!</v>
      </c>
      <c r="AZ93" s="53" t="e">
        <f t="shared" si="42"/>
        <v>#REF!</v>
      </c>
      <c r="BA93" s="80" t="e">
        <f t="shared" si="43"/>
        <v>#REF!</v>
      </c>
      <c r="BD93" s="183" t="str">
        <f>VLOOKUP(D93,Schools!A:Q,17,0)</f>
        <v>A</v>
      </c>
      <c r="BE93" s="52" t="e">
        <f t="shared" si="44"/>
        <v>#REF!</v>
      </c>
      <c r="BF93" s="52" t="e">
        <f t="shared" si="45"/>
        <v>#REF!</v>
      </c>
      <c r="BG93" s="52" t="e">
        <f t="shared" si="46"/>
        <v>#REF!</v>
      </c>
      <c r="BH93" s="52" t="e">
        <f t="shared" si="47"/>
        <v>#REF!</v>
      </c>
      <c r="BI93" s="53" t="e">
        <f t="shared" si="48"/>
        <v>#REF!</v>
      </c>
      <c r="BJ93" s="52" t="e">
        <f t="shared" si="49"/>
        <v>#REF!</v>
      </c>
      <c r="BK93" s="8" t="e">
        <f t="shared" si="50"/>
        <v>#REF!</v>
      </c>
      <c r="BL93" s="52" t="e">
        <f t="shared" si="51"/>
        <v>#REF!</v>
      </c>
      <c r="BM93" s="1" t="e">
        <f t="shared" si="52"/>
        <v>#REF!</v>
      </c>
      <c r="BN93" s="52" t="e">
        <f t="shared" si="53"/>
        <v>#REF!</v>
      </c>
      <c r="BO93" s="1" t="e">
        <f t="shared" si="54"/>
        <v>#REF!</v>
      </c>
      <c r="BP93" s="53" t="e">
        <f t="shared" si="55"/>
        <v>#REF!</v>
      </c>
      <c r="BQ93" s="53" t="e">
        <f t="shared" si="56"/>
        <v>#REF!</v>
      </c>
      <c r="BR93" t="e">
        <f t="shared" si="57"/>
        <v>#REF!</v>
      </c>
    </row>
    <row r="94" spans="1:70" x14ac:dyDescent="0.25">
      <c r="A94" t="str">
        <f t="shared" si="35"/>
        <v>High Needs topups</v>
      </c>
      <c r="B94" s="75" t="s">
        <v>3620</v>
      </c>
      <c r="C94" s="76">
        <v>44026</v>
      </c>
      <c r="D94" s="75">
        <f>Schools!A83</f>
        <v>3023315</v>
      </c>
      <c r="E94" t="str">
        <f>VLOOKUP(D94,Schools!A:B,2,0)</f>
        <v>St Andrew's C E</v>
      </c>
      <c r="F94" t="str">
        <f>VLOOKUP(D94,Schools!$A:$Z,3,0)</f>
        <v>M</v>
      </c>
      <c r="G94" s="77" t="e">
        <f>SUMIFS(#REF!,#REF!,D94,#REF!, SEN!M94)</f>
        <v>#REF!</v>
      </c>
      <c r="H94" s="75" t="s">
        <v>3621</v>
      </c>
      <c r="I94" s="75" t="s">
        <v>4063</v>
      </c>
      <c r="J94" t="str">
        <f t="shared" si="36"/>
        <v>various/543965</v>
      </c>
      <c r="K94">
        <f>VLOOKUP(D94,Schools!$A:$Z,9,0)</f>
        <v>400062</v>
      </c>
      <c r="L94" s="75" t="s">
        <v>400</v>
      </c>
      <c r="M94" s="75" t="s">
        <v>399</v>
      </c>
      <c r="N94" s="75" t="s">
        <v>3819</v>
      </c>
      <c r="O94" s="78" t="str">
        <f>VLOOKUP(D94,Schools!A:D,4,0)</f>
        <v>Primary</v>
      </c>
      <c r="P94" s="75" t="s">
        <v>4064</v>
      </c>
      <c r="Q94" s="78">
        <f t="shared" si="37"/>
        <v>543965</v>
      </c>
      <c r="R94" s="79" t="e">
        <f>SUMIFS(#REF!,#REF!,$D94,#REF!,$M94)</f>
        <v>#REF!</v>
      </c>
      <c r="S94" s="79" t="e">
        <f>SUMIFS(#REF!,#REF!,$D94,#REF!,$M94)</f>
        <v>#REF!</v>
      </c>
      <c r="T94" s="79" t="e">
        <f>SUMIFS(#REF!,#REF!,$D94,#REF!,$M94)</f>
        <v>#REF!</v>
      </c>
      <c r="U94" s="79" t="e">
        <f>SUMIFS(#REF!,#REF!,$D94,#REF!,$M94)</f>
        <v>#REF!</v>
      </c>
      <c r="V94" s="79" t="e">
        <f>SUMIFS(#REF!,#REF!,$D94,#REF!,$M94)</f>
        <v>#REF!</v>
      </c>
      <c r="W94" s="79" t="e">
        <f>SUMIFS(#REF!,#REF!,$D94,#REF!,$M94)</f>
        <v>#REF!</v>
      </c>
      <c r="X94" s="79" t="e">
        <f>SUMIFS(#REF!,#REF!,$D94,#REF!,$M94)</f>
        <v>#REF!</v>
      </c>
      <c r="Y94" s="79" t="e">
        <f>SUMIFS(#REF!,#REF!,$D94,#REF!,$M94)</f>
        <v>#REF!</v>
      </c>
      <c r="Z94" s="79" t="e">
        <f>SUMIFS(#REF!,#REF!,$D94,#REF!,$M94)</f>
        <v>#REF!</v>
      </c>
      <c r="AA94" s="79" t="e">
        <f>SUMIFS(#REF!,#REF!,$D94,#REF!,$M94)</f>
        <v>#REF!</v>
      </c>
      <c r="AB94" s="79" t="e">
        <f>SUMIFS(#REF!,#REF!,$D94,#REF!,$M94)</f>
        <v>#REF!</v>
      </c>
      <c r="AC94" s="79" t="e">
        <f>SUMIFS(#REF!,#REF!,$D94,#REF!,$M94)</f>
        <v>#REF!</v>
      </c>
      <c r="AD94" s="79" t="e">
        <f>SUMIFS(#REF!,#REF!,$D94,#REF!,$M94)</f>
        <v>#REF!</v>
      </c>
      <c r="AE94" s="79" t="e">
        <f>SUMIFS(#REF!,#REF!,$D94,#REF!,$M94)</f>
        <v>#REF!</v>
      </c>
      <c r="AF94" s="52" t="e">
        <f t="shared" si="38"/>
        <v>#REF!</v>
      </c>
      <c r="AG94" s="52" t="e">
        <f t="shared" si="39"/>
        <v>#REF!</v>
      </c>
      <c r="AH94" s="79" t="e">
        <f>SUMIFS(#REF!,#REF!,$D94,#REF!,$M94)</f>
        <v>#REF!</v>
      </c>
      <c r="AK94" t="e">
        <f t="shared" si="40"/>
        <v>#REF!</v>
      </c>
      <c r="AL94" s="8" t="e">
        <f t="shared" si="33"/>
        <v>#REF!</v>
      </c>
      <c r="AM94" s="8" t="e">
        <f t="shared" si="32"/>
        <v>#REF!</v>
      </c>
      <c r="AN94" s="8" t="e">
        <f t="shared" si="32"/>
        <v>#REF!</v>
      </c>
      <c r="AO94" s="8" t="e">
        <f t="shared" si="32"/>
        <v>#REF!</v>
      </c>
      <c r="AP94" s="8" t="e">
        <f t="shared" si="32"/>
        <v>#REF!</v>
      </c>
      <c r="AQ94" s="8" t="e">
        <f t="shared" si="32"/>
        <v>#REF!</v>
      </c>
      <c r="AR94" s="8" t="e">
        <f t="shared" si="32"/>
        <v>#REF!</v>
      </c>
      <c r="AS94" s="8" t="e">
        <f t="shared" si="32"/>
        <v>#REF!</v>
      </c>
      <c r="AT94" s="8" t="e">
        <f t="shared" si="32"/>
        <v>#REF!</v>
      </c>
      <c r="AU94" s="8" t="e">
        <f t="shared" si="32"/>
        <v>#REF!</v>
      </c>
      <c r="AV94" s="8" t="e">
        <f t="shared" si="32"/>
        <v>#REF!</v>
      </c>
      <c r="AW94" s="8" t="e">
        <f t="shared" si="32"/>
        <v>#REF!</v>
      </c>
      <c r="AX94" t="e">
        <f t="shared" si="34"/>
        <v>#REF!</v>
      </c>
      <c r="AY94" s="8" t="e">
        <f t="shared" si="41"/>
        <v>#REF!</v>
      </c>
      <c r="AZ94" s="53" t="e">
        <f t="shared" si="42"/>
        <v>#REF!</v>
      </c>
      <c r="BA94" s="80" t="e">
        <f t="shared" si="43"/>
        <v>#REF!</v>
      </c>
      <c r="BD94" s="183" t="str">
        <f>VLOOKUP(D94,Schools!A:Q,17,0)</f>
        <v>D</v>
      </c>
      <c r="BE94" s="52" t="e">
        <f t="shared" si="44"/>
        <v>#REF!</v>
      </c>
      <c r="BF94" s="52" t="e">
        <f t="shared" si="45"/>
        <v>#REF!</v>
      </c>
      <c r="BG94" s="52" t="e">
        <f t="shared" si="46"/>
        <v>#REF!</v>
      </c>
      <c r="BH94" s="52" t="e">
        <f t="shared" si="47"/>
        <v>#REF!</v>
      </c>
      <c r="BI94" s="53" t="e">
        <f t="shared" si="48"/>
        <v>#REF!</v>
      </c>
      <c r="BJ94" s="52" t="e">
        <f t="shared" si="49"/>
        <v>#REF!</v>
      </c>
      <c r="BK94" s="8" t="e">
        <f t="shared" si="50"/>
        <v>#REF!</v>
      </c>
      <c r="BL94" s="52" t="e">
        <f t="shared" si="51"/>
        <v>#REF!</v>
      </c>
      <c r="BM94" s="1" t="e">
        <f t="shared" si="52"/>
        <v>#REF!</v>
      </c>
      <c r="BN94" s="52" t="e">
        <f t="shared" si="53"/>
        <v>#REF!</v>
      </c>
      <c r="BO94" s="1" t="e">
        <f t="shared" si="54"/>
        <v>#REF!</v>
      </c>
      <c r="BP94" s="53" t="e">
        <f t="shared" si="55"/>
        <v>#REF!</v>
      </c>
      <c r="BQ94" s="53" t="e">
        <f t="shared" si="56"/>
        <v>#REF!</v>
      </c>
      <c r="BR94" t="e">
        <f t="shared" si="57"/>
        <v>#REF!</v>
      </c>
    </row>
    <row r="95" spans="1:70" x14ac:dyDescent="0.25">
      <c r="A95" t="str">
        <f t="shared" si="35"/>
        <v>High Needs topups</v>
      </c>
      <c r="B95" s="75" t="s">
        <v>3620</v>
      </c>
      <c r="C95" s="76">
        <v>44026</v>
      </c>
      <c r="D95" s="75">
        <f>Schools!A84</f>
        <v>3023504</v>
      </c>
      <c r="E95" t="str">
        <f>VLOOKUP(D95,Schools!A:B,2,0)</f>
        <v>St Catherines R C Primary</v>
      </c>
      <c r="F95" t="str">
        <f>VLOOKUP(D95,Schools!$A:$Z,3,0)</f>
        <v>M</v>
      </c>
      <c r="G95" s="77" t="e">
        <f>SUMIFS(#REF!,#REF!,D95,#REF!, SEN!M95)</f>
        <v>#REF!</v>
      </c>
      <c r="H95" s="75" t="s">
        <v>3621</v>
      </c>
      <c r="I95" s="75" t="s">
        <v>4063</v>
      </c>
      <c r="J95" t="str">
        <f t="shared" si="36"/>
        <v>various/543965</v>
      </c>
      <c r="K95">
        <f>VLOOKUP(D95,Schools!$A:$Z,9,0)</f>
        <v>400064</v>
      </c>
      <c r="L95" s="75" t="s">
        <v>400</v>
      </c>
      <c r="M95" s="75" t="s">
        <v>399</v>
      </c>
      <c r="N95" s="75" t="s">
        <v>3819</v>
      </c>
      <c r="O95" s="78" t="str">
        <f>VLOOKUP(D95,Schools!A:D,4,0)</f>
        <v>Primary</v>
      </c>
      <c r="P95" s="75" t="s">
        <v>4064</v>
      </c>
      <c r="Q95" s="78">
        <f t="shared" si="37"/>
        <v>543965</v>
      </c>
      <c r="R95" s="79" t="e">
        <f>SUMIFS(#REF!,#REF!,$D95,#REF!,$M95)</f>
        <v>#REF!</v>
      </c>
      <c r="S95" s="79" t="e">
        <f>SUMIFS(#REF!,#REF!,$D95,#REF!,$M95)</f>
        <v>#REF!</v>
      </c>
      <c r="T95" s="79" t="e">
        <f>SUMIFS(#REF!,#REF!,$D95,#REF!,$M95)</f>
        <v>#REF!</v>
      </c>
      <c r="U95" s="79" t="e">
        <f>SUMIFS(#REF!,#REF!,$D95,#REF!,$M95)</f>
        <v>#REF!</v>
      </c>
      <c r="V95" s="79" t="e">
        <f>SUMIFS(#REF!,#REF!,$D95,#REF!,$M95)</f>
        <v>#REF!</v>
      </c>
      <c r="W95" s="79" t="e">
        <f>SUMIFS(#REF!,#REF!,$D95,#REF!,$M95)</f>
        <v>#REF!</v>
      </c>
      <c r="X95" s="79" t="e">
        <f>SUMIFS(#REF!,#REF!,$D95,#REF!,$M95)</f>
        <v>#REF!</v>
      </c>
      <c r="Y95" s="79" t="e">
        <f>SUMIFS(#REF!,#REF!,$D95,#REF!,$M95)</f>
        <v>#REF!</v>
      </c>
      <c r="Z95" s="79" t="e">
        <f>SUMIFS(#REF!,#REF!,$D95,#REF!,$M95)</f>
        <v>#REF!</v>
      </c>
      <c r="AA95" s="79" t="e">
        <f>SUMIFS(#REF!,#REF!,$D95,#REF!,$M95)</f>
        <v>#REF!</v>
      </c>
      <c r="AB95" s="79" t="e">
        <f>SUMIFS(#REF!,#REF!,$D95,#REF!,$M95)</f>
        <v>#REF!</v>
      </c>
      <c r="AC95" s="79" t="e">
        <f>SUMIFS(#REF!,#REF!,$D95,#REF!,$M95)</f>
        <v>#REF!</v>
      </c>
      <c r="AD95" s="79" t="e">
        <f>SUMIFS(#REF!,#REF!,$D95,#REF!,$M95)</f>
        <v>#REF!</v>
      </c>
      <c r="AE95" s="79" t="e">
        <f>SUMIFS(#REF!,#REF!,$D95,#REF!,$M95)</f>
        <v>#REF!</v>
      </c>
      <c r="AF95" s="52" t="e">
        <f t="shared" si="38"/>
        <v>#REF!</v>
      </c>
      <c r="AG95" s="52" t="e">
        <f t="shared" si="39"/>
        <v>#REF!</v>
      </c>
      <c r="AH95" s="79" t="e">
        <f>SUMIFS(#REF!,#REF!,$D95,#REF!,$M95)</f>
        <v>#REF!</v>
      </c>
      <c r="AK95" t="e">
        <f t="shared" si="40"/>
        <v>#REF!</v>
      </c>
      <c r="AL95" s="8" t="e">
        <f t="shared" si="33"/>
        <v>#REF!</v>
      </c>
      <c r="AM95" s="8" t="e">
        <f t="shared" si="32"/>
        <v>#REF!</v>
      </c>
      <c r="AN95" s="8" t="e">
        <f t="shared" si="32"/>
        <v>#REF!</v>
      </c>
      <c r="AO95" s="8" t="e">
        <f t="shared" si="32"/>
        <v>#REF!</v>
      </c>
      <c r="AP95" s="8" t="e">
        <f t="shared" si="32"/>
        <v>#REF!</v>
      </c>
      <c r="AQ95" s="8" t="e">
        <f t="shared" si="32"/>
        <v>#REF!</v>
      </c>
      <c r="AR95" s="8" t="e">
        <f t="shared" si="32"/>
        <v>#REF!</v>
      </c>
      <c r="AS95" s="8" t="e">
        <f t="shared" si="32"/>
        <v>#REF!</v>
      </c>
      <c r="AT95" s="8" t="e">
        <f t="shared" si="32"/>
        <v>#REF!</v>
      </c>
      <c r="AU95" s="8" t="e">
        <f t="shared" si="32"/>
        <v>#REF!</v>
      </c>
      <c r="AV95" s="8" t="e">
        <f t="shared" si="32"/>
        <v>#REF!</v>
      </c>
      <c r="AW95" s="8" t="e">
        <f t="shared" si="32"/>
        <v>#REF!</v>
      </c>
      <c r="AX95" t="e">
        <f t="shared" si="34"/>
        <v>#REF!</v>
      </c>
      <c r="AY95" s="8" t="e">
        <f t="shared" si="41"/>
        <v>#REF!</v>
      </c>
      <c r="AZ95" s="53" t="e">
        <f t="shared" si="42"/>
        <v>#REF!</v>
      </c>
      <c r="BA95" s="80" t="e">
        <f t="shared" si="43"/>
        <v>#REF!</v>
      </c>
      <c r="BD95" s="183" t="str">
        <f>VLOOKUP(D95,Schools!A:Q,17,0)</f>
        <v>A</v>
      </c>
      <c r="BE95" s="52" t="e">
        <f t="shared" si="44"/>
        <v>#REF!</v>
      </c>
      <c r="BF95" s="52" t="e">
        <f t="shared" si="45"/>
        <v>#REF!</v>
      </c>
      <c r="BG95" s="52" t="e">
        <f t="shared" si="46"/>
        <v>#REF!</v>
      </c>
      <c r="BH95" s="52" t="e">
        <f t="shared" si="47"/>
        <v>#REF!</v>
      </c>
      <c r="BI95" s="53" t="e">
        <f t="shared" si="48"/>
        <v>#REF!</v>
      </c>
      <c r="BJ95" s="52" t="e">
        <f t="shared" si="49"/>
        <v>#REF!</v>
      </c>
      <c r="BK95" s="8" t="e">
        <f t="shared" si="50"/>
        <v>#REF!</v>
      </c>
      <c r="BL95" s="52" t="e">
        <f t="shared" si="51"/>
        <v>#REF!</v>
      </c>
      <c r="BM95" s="1" t="e">
        <f t="shared" si="52"/>
        <v>#REF!</v>
      </c>
      <c r="BN95" s="52" t="e">
        <f t="shared" si="53"/>
        <v>#REF!</v>
      </c>
      <c r="BO95" s="1" t="e">
        <f t="shared" si="54"/>
        <v>#REF!</v>
      </c>
      <c r="BP95" s="53" t="e">
        <f t="shared" si="55"/>
        <v>#REF!</v>
      </c>
      <c r="BQ95" s="53" t="e">
        <f t="shared" si="56"/>
        <v>#REF!</v>
      </c>
      <c r="BR95" t="e">
        <f t="shared" si="57"/>
        <v>#REF!</v>
      </c>
    </row>
    <row r="96" spans="1:70" x14ac:dyDescent="0.25">
      <c r="A96" t="str">
        <f t="shared" si="35"/>
        <v>High Needs topups</v>
      </c>
      <c r="B96" s="75" t="s">
        <v>3620</v>
      </c>
      <c r="C96" s="76">
        <v>44026</v>
      </c>
      <c r="D96" s="75">
        <f>Schools!A85</f>
        <v>3023309</v>
      </c>
      <c r="E96" t="str">
        <f>VLOOKUP(D96,Schools!A:B,2,0)</f>
        <v>St Johns CE N20</v>
      </c>
      <c r="F96" t="str">
        <f>VLOOKUP(D96,Schools!$A:$Z,3,0)</f>
        <v>M</v>
      </c>
      <c r="G96" s="77" t="e">
        <f>SUMIFS(#REF!,#REF!,D96,#REF!, SEN!M96)</f>
        <v>#REF!</v>
      </c>
      <c r="H96" s="75" t="s">
        <v>3621</v>
      </c>
      <c r="I96" s="75" t="s">
        <v>4063</v>
      </c>
      <c r="J96" t="str">
        <f t="shared" si="36"/>
        <v>various/543965</v>
      </c>
      <c r="K96">
        <f>VLOOKUP(D96,Schools!$A:$Z,9,0)</f>
        <v>400098</v>
      </c>
      <c r="L96" s="75" t="s">
        <v>400</v>
      </c>
      <c r="M96" s="75" t="s">
        <v>399</v>
      </c>
      <c r="N96" s="75" t="s">
        <v>3819</v>
      </c>
      <c r="O96" s="78" t="str">
        <f>VLOOKUP(D96,Schools!A:D,4,0)</f>
        <v>Primary</v>
      </c>
      <c r="P96" s="75" t="s">
        <v>4064</v>
      </c>
      <c r="Q96" s="78">
        <f t="shared" si="37"/>
        <v>543965</v>
      </c>
      <c r="R96" s="79" t="e">
        <f>SUMIFS(#REF!,#REF!,$D96,#REF!,$M96)</f>
        <v>#REF!</v>
      </c>
      <c r="S96" s="79" t="e">
        <f>SUMIFS(#REF!,#REF!,$D96,#REF!,$M96)</f>
        <v>#REF!</v>
      </c>
      <c r="T96" s="79" t="e">
        <f>SUMIFS(#REF!,#REF!,$D96,#REF!,$M96)</f>
        <v>#REF!</v>
      </c>
      <c r="U96" s="79" t="e">
        <f>SUMIFS(#REF!,#REF!,$D96,#REF!,$M96)</f>
        <v>#REF!</v>
      </c>
      <c r="V96" s="79" t="e">
        <f>SUMIFS(#REF!,#REF!,$D96,#REF!,$M96)</f>
        <v>#REF!</v>
      </c>
      <c r="W96" s="79" t="e">
        <f>SUMIFS(#REF!,#REF!,$D96,#REF!,$M96)</f>
        <v>#REF!</v>
      </c>
      <c r="X96" s="79" t="e">
        <f>SUMIFS(#REF!,#REF!,$D96,#REF!,$M96)</f>
        <v>#REF!</v>
      </c>
      <c r="Y96" s="79" t="e">
        <f>SUMIFS(#REF!,#REF!,$D96,#REF!,$M96)</f>
        <v>#REF!</v>
      </c>
      <c r="Z96" s="79" t="e">
        <f>SUMIFS(#REF!,#REF!,$D96,#REF!,$M96)</f>
        <v>#REF!</v>
      </c>
      <c r="AA96" s="79" t="e">
        <f>SUMIFS(#REF!,#REF!,$D96,#REF!,$M96)</f>
        <v>#REF!</v>
      </c>
      <c r="AB96" s="79" t="e">
        <f>SUMIFS(#REF!,#REF!,$D96,#REF!,$M96)</f>
        <v>#REF!</v>
      </c>
      <c r="AC96" s="79" t="e">
        <f>SUMIFS(#REF!,#REF!,$D96,#REF!,$M96)</f>
        <v>#REF!</v>
      </c>
      <c r="AD96" s="79" t="e">
        <f>SUMIFS(#REF!,#REF!,$D96,#REF!,$M96)</f>
        <v>#REF!</v>
      </c>
      <c r="AE96" s="79" t="e">
        <f>SUMIFS(#REF!,#REF!,$D96,#REF!,$M96)</f>
        <v>#REF!</v>
      </c>
      <c r="AF96" s="52" t="e">
        <f t="shared" si="38"/>
        <v>#REF!</v>
      </c>
      <c r="AG96" s="52" t="e">
        <f t="shared" si="39"/>
        <v>#REF!</v>
      </c>
      <c r="AH96" s="79" t="e">
        <f>SUMIFS(#REF!,#REF!,$D96,#REF!,$M96)</f>
        <v>#REF!</v>
      </c>
      <c r="AK96" t="e">
        <f t="shared" si="40"/>
        <v>#REF!</v>
      </c>
      <c r="AL96" s="8" t="e">
        <f t="shared" si="33"/>
        <v>#REF!</v>
      </c>
      <c r="AM96" s="8" t="e">
        <f t="shared" si="32"/>
        <v>#REF!</v>
      </c>
      <c r="AN96" s="8" t="e">
        <f t="shared" si="32"/>
        <v>#REF!</v>
      </c>
      <c r="AO96" s="8" t="e">
        <f t="shared" si="32"/>
        <v>#REF!</v>
      </c>
      <c r="AP96" s="8" t="e">
        <f t="shared" si="32"/>
        <v>#REF!</v>
      </c>
      <c r="AQ96" s="8" t="e">
        <f t="shared" si="32"/>
        <v>#REF!</v>
      </c>
      <c r="AR96" s="8" t="e">
        <f t="shared" si="32"/>
        <v>#REF!</v>
      </c>
      <c r="AS96" s="8" t="e">
        <f t="shared" si="32"/>
        <v>#REF!</v>
      </c>
      <c r="AT96" s="8" t="e">
        <f t="shared" si="32"/>
        <v>#REF!</v>
      </c>
      <c r="AU96" s="8" t="e">
        <f t="shared" si="32"/>
        <v>#REF!</v>
      </c>
      <c r="AV96" s="8" t="e">
        <f t="shared" si="32"/>
        <v>#REF!</v>
      </c>
      <c r="AW96" s="8" t="e">
        <f t="shared" si="32"/>
        <v>#REF!</v>
      </c>
      <c r="AX96" t="e">
        <f t="shared" si="34"/>
        <v>#REF!</v>
      </c>
      <c r="AY96" s="8" t="e">
        <f t="shared" si="41"/>
        <v>#REF!</v>
      </c>
      <c r="AZ96" s="53" t="e">
        <f t="shared" si="42"/>
        <v>#REF!</v>
      </c>
      <c r="BA96" s="80" t="e">
        <f t="shared" si="43"/>
        <v>#REF!</v>
      </c>
      <c r="BD96" s="183" t="str">
        <f>VLOOKUP(D96,Schools!A:Q,17,0)</f>
        <v>C</v>
      </c>
      <c r="BE96" s="52" t="e">
        <f t="shared" si="44"/>
        <v>#REF!</v>
      </c>
      <c r="BF96" s="52" t="e">
        <f t="shared" si="45"/>
        <v>#REF!</v>
      </c>
      <c r="BG96" s="52" t="e">
        <f t="shared" si="46"/>
        <v>#REF!</v>
      </c>
      <c r="BH96" s="52" t="e">
        <f t="shared" si="47"/>
        <v>#REF!</v>
      </c>
      <c r="BI96" s="53" t="e">
        <f t="shared" si="48"/>
        <v>#REF!</v>
      </c>
      <c r="BJ96" s="52" t="e">
        <f t="shared" si="49"/>
        <v>#REF!</v>
      </c>
      <c r="BK96" s="8" t="e">
        <f t="shared" si="50"/>
        <v>#REF!</v>
      </c>
      <c r="BL96" s="52" t="e">
        <f t="shared" si="51"/>
        <v>#REF!</v>
      </c>
      <c r="BM96" s="1" t="e">
        <f t="shared" si="52"/>
        <v>#REF!</v>
      </c>
      <c r="BN96" s="52" t="e">
        <f t="shared" si="53"/>
        <v>#REF!</v>
      </c>
      <c r="BO96" s="1" t="e">
        <f t="shared" si="54"/>
        <v>#REF!</v>
      </c>
      <c r="BP96" s="53" t="e">
        <f t="shared" si="55"/>
        <v>#REF!</v>
      </c>
      <c r="BQ96" s="53" t="e">
        <f t="shared" si="56"/>
        <v>#REF!</v>
      </c>
      <c r="BR96" t="e">
        <f t="shared" si="57"/>
        <v>#REF!</v>
      </c>
    </row>
    <row r="97" spans="1:70" x14ac:dyDescent="0.25">
      <c r="A97" t="str">
        <f t="shared" si="35"/>
        <v>High Needs topups</v>
      </c>
      <c r="B97" s="75" t="s">
        <v>3620</v>
      </c>
      <c r="C97" s="76">
        <v>44026</v>
      </c>
      <c r="D97" s="75">
        <f>Schools!A86</f>
        <v>3023307</v>
      </c>
      <c r="E97" t="str">
        <f>VLOOKUP(D97,Schools!A:B,2,0)</f>
        <v>St John's CE School N11</v>
      </c>
      <c r="F97" t="str">
        <f>VLOOKUP(D97,Schools!$A:$Z,3,0)</f>
        <v>M</v>
      </c>
      <c r="G97" s="77" t="e">
        <f>SUMIFS(#REF!,#REF!,D97,#REF!, SEN!M97)</f>
        <v>#REF!</v>
      </c>
      <c r="H97" s="75" t="s">
        <v>3621</v>
      </c>
      <c r="I97" s="75" t="s">
        <v>4063</v>
      </c>
      <c r="J97" t="str">
        <f t="shared" si="36"/>
        <v>various/543965</v>
      </c>
      <c r="K97">
        <f>VLOOKUP(D97,Schools!$A:$Z,9,0)</f>
        <v>400114</v>
      </c>
      <c r="L97" s="75" t="s">
        <v>400</v>
      </c>
      <c r="M97" s="75" t="s">
        <v>399</v>
      </c>
      <c r="N97" s="75" t="s">
        <v>3819</v>
      </c>
      <c r="O97" s="78" t="str">
        <f>VLOOKUP(D97,Schools!A:D,4,0)</f>
        <v>Primary</v>
      </c>
      <c r="P97" s="75" t="s">
        <v>4064</v>
      </c>
      <c r="Q97" s="78">
        <f t="shared" si="37"/>
        <v>543965</v>
      </c>
      <c r="R97" s="79" t="e">
        <f>SUMIFS(#REF!,#REF!,$D97,#REF!,$M97)</f>
        <v>#REF!</v>
      </c>
      <c r="S97" s="79" t="e">
        <f>SUMIFS(#REF!,#REF!,$D97,#REF!,$M97)</f>
        <v>#REF!</v>
      </c>
      <c r="T97" s="79" t="e">
        <f>SUMIFS(#REF!,#REF!,$D97,#REF!,$M97)</f>
        <v>#REF!</v>
      </c>
      <c r="U97" s="79" t="e">
        <f>SUMIFS(#REF!,#REF!,$D97,#REF!,$M97)</f>
        <v>#REF!</v>
      </c>
      <c r="V97" s="79" t="e">
        <f>SUMIFS(#REF!,#REF!,$D97,#REF!,$M97)</f>
        <v>#REF!</v>
      </c>
      <c r="W97" s="79" t="e">
        <f>SUMIFS(#REF!,#REF!,$D97,#REF!,$M97)</f>
        <v>#REF!</v>
      </c>
      <c r="X97" s="79" t="e">
        <f>SUMIFS(#REF!,#REF!,$D97,#REF!,$M97)</f>
        <v>#REF!</v>
      </c>
      <c r="Y97" s="79" t="e">
        <f>SUMIFS(#REF!,#REF!,$D97,#REF!,$M97)</f>
        <v>#REF!</v>
      </c>
      <c r="Z97" s="79" t="e">
        <f>SUMIFS(#REF!,#REF!,$D97,#REF!,$M97)</f>
        <v>#REF!</v>
      </c>
      <c r="AA97" s="79" t="e">
        <f>SUMIFS(#REF!,#REF!,$D97,#REF!,$M97)</f>
        <v>#REF!</v>
      </c>
      <c r="AB97" s="79" t="e">
        <f>SUMIFS(#REF!,#REF!,$D97,#REF!,$M97)</f>
        <v>#REF!</v>
      </c>
      <c r="AC97" s="79" t="e">
        <f>SUMIFS(#REF!,#REF!,$D97,#REF!,$M97)</f>
        <v>#REF!</v>
      </c>
      <c r="AD97" s="79" t="e">
        <f>SUMIFS(#REF!,#REF!,$D97,#REF!,$M97)</f>
        <v>#REF!</v>
      </c>
      <c r="AE97" s="79" t="e">
        <f>SUMIFS(#REF!,#REF!,$D97,#REF!,$M97)</f>
        <v>#REF!</v>
      </c>
      <c r="AF97" s="52" t="e">
        <f t="shared" si="38"/>
        <v>#REF!</v>
      </c>
      <c r="AG97" s="52" t="e">
        <f t="shared" si="39"/>
        <v>#REF!</v>
      </c>
      <c r="AH97" s="79" t="e">
        <f>SUMIFS(#REF!,#REF!,$D97,#REF!,$M97)</f>
        <v>#REF!</v>
      </c>
      <c r="AK97" t="e">
        <f t="shared" si="40"/>
        <v>#REF!</v>
      </c>
      <c r="AL97" s="8" t="e">
        <f t="shared" si="33"/>
        <v>#REF!</v>
      </c>
      <c r="AM97" s="8" t="e">
        <f t="shared" si="32"/>
        <v>#REF!</v>
      </c>
      <c r="AN97" s="8" t="e">
        <f t="shared" si="32"/>
        <v>#REF!</v>
      </c>
      <c r="AO97" s="8" t="e">
        <f t="shared" si="32"/>
        <v>#REF!</v>
      </c>
      <c r="AP97" s="8" t="e">
        <f t="shared" si="32"/>
        <v>#REF!</v>
      </c>
      <c r="AQ97" s="8" t="e">
        <f t="shared" ref="AM97:AW120" si="58">ROUND($G97*AQ$18,2)*$AK97</f>
        <v>#REF!</v>
      </c>
      <c r="AR97" s="8" t="e">
        <f t="shared" si="58"/>
        <v>#REF!</v>
      </c>
      <c r="AS97" s="8" t="e">
        <f t="shared" si="58"/>
        <v>#REF!</v>
      </c>
      <c r="AT97" s="8" t="e">
        <f t="shared" si="58"/>
        <v>#REF!</v>
      </c>
      <c r="AU97" s="8" t="e">
        <f t="shared" si="58"/>
        <v>#REF!</v>
      </c>
      <c r="AV97" s="8" t="e">
        <f t="shared" si="58"/>
        <v>#REF!</v>
      </c>
      <c r="AW97" s="8" t="e">
        <f t="shared" si="58"/>
        <v>#REF!</v>
      </c>
      <c r="AX97" t="e">
        <f t="shared" si="34"/>
        <v>#REF!</v>
      </c>
      <c r="AY97" s="8" t="e">
        <f t="shared" si="41"/>
        <v>#REF!</v>
      </c>
      <c r="AZ97" s="53" t="e">
        <f t="shared" si="42"/>
        <v>#REF!</v>
      </c>
      <c r="BA97" s="80" t="e">
        <f t="shared" si="43"/>
        <v>#REF!</v>
      </c>
      <c r="BD97" s="183" t="str">
        <f>VLOOKUP(D97,Schools!A:Q,17,0)</f>
        <v>A</v>
      </c>
      <c r="BE97" s="52" t="e">
        <f t="shared" si="44"/>
        <v>#REF!</v>
      </c>
      <c r="BF97" s="52" t="e">
        <f t="shared" si="45"/>
        <v>#REF!</v>
      </c>
      <c r="BG97" s="52" t="e">
        <f t="shared" si="46"/>
        <v>#REF!</v>
      </c>
      <c r="BH97" s="52" t="e">
        <f t="shared" si="47"/>
        <v>#REF!</v>
      </c>
      <c r="BI97" s="53" t="e">
        <f t="shared" si="48"/>
        <v>#REF!</v>
      </c>
      <c r="BJ97" s="52" t="e">
        <f t="shared" si="49"/>
        <v>#REF!</v>
      </c>
      <c r="BK97" s="8" t="e">
        <f t="shared" si="50"/>
        <v>#REF!</v>
      </c>
      <c r="BL97" s="52" t="e">
        <f t="shared" si="51"/>
        <v>#REF!</v>
      </c>
      <c r="BM97" s="1" t="e">
        <f t="shared" si="52"/>
        <v>#REF!</v>
      </c>
      <c r="BN97" s="52" t="e">
        <f t="shared" si="53"/>
        <v>#REF!</v>
      </c>
      <c r="BO97" s="1" t="e">
        <f t="shared" si="54"/>
        <v>#REF!</v>
      </c>
      <c r="BP97" s="53" t="e">
        <f t="shared" si="55"/>
        <v>#REF!</v>
      </c>
      <c r="BQ97" s="53" t="e">
        <f t="shared" si="56"/>
        <v>#REF!</v>
      </c>
      <c r="BR97" t="e">
        <f t="shared" si="57"/>
        <v>#REF!</v>
      </c>
    </row>
    <row r="98" spans="1:70" x14ac:dyDescent="0.25">
      <c r="A98" t="str">
        <f t="shared" si="35"/>
        <v>High Needs topups</v>
      </c>
      <c r="B98" s="75" t="s">
        <v>3620</v>
      </c>
      <c r="C98" s="76">
        <v>44026</v>
      </c>
      <c r="D98" s="75">
        <f>Schools!A87</f>
        <v>3023509</v>
      </c>
      <c r="E98" t="str">
        <f>VLOOKUP(D98,Schools!A:B,2,0)</f>
        <v>St Joseph's Primary School</v>
      </c>
      <c r="F98" t="str">
        <f>VLOOKUP(D98,Schools!$A:$Z,3,0)</f>
        <v>M</v>
      </c>
      <c r="G98" s="77" t="e">
        <f>SUMIFS(#REF!,#REF!,D98,#REF!, SEN!M98)</f>
        <v>#REF!</v>
      </c>
      <c r="H98" s="75" t="s">
        <v>3621</v>
      </c>
      <c r="I98" s="75" t="s">
        <v>4063</v>
      </c>
      <c r="J98" t="str">
        <f t="shared" si="36"/>
        <v>various/543965</v>
      </c>
      <c r="K98">
        <f>VLOOKUP(D98,Schools!$A:$Z,9,0)</f>
        <v>400066</v>
      </c>
      <c r="L98" s="75" t="s">
        <v>400</v>
      </c>
      <c r="M98" s="75" t="s">
        <v>399</v>
      </c>
      <c r="N98" s="75" t="s">
        <v>3819</v>
      </c>
      <c r="O98" s="78" t="str">
        <f>VLOOKUP(D98,Schools!A:D,4,0)</f>
        <v>Primary</v>
      </c>
      <c r="P98" s="75" t="s">
        <v>4064</v>
      </c>
      <c r="Q98" s="78">
        <f t="shared" si="37"/>
        <v>543965</v>
      </c>
      <c r="R98" s="79" t="e">
        <f>SUMIFS(#REF!,#REF!,$D98,#REF!,$M98)</f>
        <v>#REF!</v>
      </c>
      <c r="S98" s="79" t="e">
        <f>SUMIFS(#REF!,#REF!,$D98,#REF!,$M98)</f>
        <v>#REF!</v>
      </c>
      <c r="T98" s="79" t="e">
        <f>SUMIFS(#REF!,#REF!,$D98,#REF!,$M98)</f>
        <v>#REF!</v>
      </c>
      <c r="U98" s="79" t="e">
        <f>SUMIFS(#REF!,#REF!,$D98,#REF!,$M98)</f>
        <v>#REF!</v>
      </c>
      <c r="V98" s="79" t="e">
        <f>SUMIFS(#REF!,#REF!,$D98,#REF!,$M98)</f>
        <v>#REF!</v>
      </c>
      <c r="W98" s="79" t="e">
        <f>SUMIFS(#REF!,#REF!,$D98,#REF!,$M98)</f>
        <v>#REF!</v>
      </c>
      <c r="X98" s="79" t="e">
        <f>SUMIFS(#REF!,#REF!,$D98,#REF!,$M98)</f>
        <v>#REF!</v>
      </c>
      <c r="Y98" s="79" t="e">
        <f>SUMIFS(#REF!,#REF!,$D98,#REF!,$M98)</f>
        <v>#REF!</v>
      </c>
      <c r="Z98" s="79" t="e">
        <f>SUMIFS(#REF!,#REF!,$D98,#REF!,$M98)</f>
        <v>#REF!</v>
      </c>
      <c r="AA98" s="79" t="e">
        <f>SUMIFS(#REF!,#REF!,$D98,#REF!,$M98)</f>
        <v>#REF!</v>
      </c>
      <c r="AB98" s="79" t="e">
        <f>SUMIFS(#REF!,#REF!,$D98,#REF!,$M98)</f>
        <v>#REF!</v>
      </c>
      <c r="AC98" s="79" t="e">
        <f>SUMIFS(#REF!,#REF!,$D98,#REF!,$M98)</f>
        <v>#REF!</v>
      </c>
      <c r="AD98" s="79" t="e">
        <f>SUMIFS(#REF!,#REF!,$D98,#REF!,$M98)</f>
        <v>#REF!</v>
      </c>
      <c r="AE98" s="79" t="e">
        <f>SUMIFS(#REF!,#REF!,$D98,#REF!,$M98)</f>
        <v>#REF!</v>
      </c>
      <c r="AF98" s="52" t="e">
        <f t="shared" si="38"/>
        <v>#REF!</v>
      </c>
      <c r="AG98" s="52" t="e">
        <f t="shared" si="39"/>
        <v>#REF!</v>
      </c>
      <c r="AH98" s="79" t="e">
        <f>SUMIFS(#REF!,#REF!,$D98,#REF!,$M98)</f>
        <v>#REF!</v>
      </c>
      <c r="AK98" t="e">
        <f t="shared" si="40"/>
        <v>#REF!</v>
      </c>
      <c r="AL98" s="8" t="e">
        <f t="shared" si="33"/>
        <v>#REF!</v>
      </c>
      <c r="AM98" s="8" t="e">
        <f t="shared" si="58"/>
        <v>#REF!</v>
      </c>
      <c r="AN98" s="8" t="e">
        <f t="shared" si="58"/>
        <v>#REF!</v>
      </c>
      <c r="AO98" s="8" t="e">
        <f t="shared" si="58"/>
        <v>#REF!</v>
      </c>
      <c r="AP98" s="8" t="e">
        <f t="shared" si="58"/>
        <v>#REF!</v>
      </c>
      <c r="AQ98" s="8" t="e">
        <f t="shared" si="58"/>
        <v>#REF!</v>
      </c>
      <c r="AR98" s="8" t="e">
        <f t="shared" si="58"/>
        <v>#REF!</v>
      </c>
      <c r="AS98" s="8" t="e">
        <f t="shared" si="58"/>
        <v>#REF!</v>
      </c>
      <c r="AT98" s="8" t="e">
        <f t="shared" si="58"/>
        <v>#REF!</v>
      </c>
      <c r="AU98" s="8" t="e">
        <f t="shared" si="58"/>
        <v>#REF!</v>
      </c>
      <c r="AV98" s="8" t="e">
        <f t="shared" si="58"/>
        <v>#REF!</v>
      </c>
      <c r="AW98" s="8" t="e">
        <f t="shared" si="58"/>
        <v>#REF!</v>
      </c>
      <c r="AX98" t="e">
        <f t="shared" si="34"/>
        <v>#REF!</v>
      </c>
      <c r="AY98" s="8" t="e">
        <f t="shared" si="41"/>
        <v>#REF!</v>
      </c>
      <c r="AZ98" s="53" t="e">
        <f t="shared" si="42"/>
        <v>#REF!</v>
      </c>
      <c r="BA98" s="80" t="e">
        <f t="shared" si="43"/>
        <v>#REF!</v>
      </c>
      <c r="BD98" s="183" t="str">
        <f>VLOOKUP(D98,Schools!A:Q,17,0)</f>
        <v>A</v>
      </c>
      <c r="BE98" s="52" t="e">
        <f t="shared" si="44"/>
        <v>#REF!</v>
      </c>
      <c r="BF98" s="52" t="e">
        <f t="shared" si="45"/>
        <v>#REF!</v>
      </c>
      <c r="BG98" s="52" t="e">
        <f t="shared" si="46"/>
        <v>#REF!</v>
      </c>
      <c r="BH98" s="52" t="e">
        <f t="shared" si="47"/>
        <v>#REF!</v>
      </c>
      <c r="BI98" s="53" t="e">
        <f t="shared" si="48"/>
        <v>#REF!</v>
      </c>
      <c r="BJ98" s="52" t="e">
        <f t="shared" si="49"/>
        <v>#REF!</v>
      </c>
      <c r="BK98" s="8" t="e">
        <f t="shared" si="50"/>
        <v>#REF!</v>
      </c>
      <c r="BL98" s="52" t="e">
        <f t="shared" si="51"/>
        <v>#REF!</v>
      </c>
      <c r="BM98" s="1" t="e">
        <f t="shared" si="52"/>
        <v>#REF!</v>
      </c>
      <c r="BN98" s="52" t="e">
        <f t="shared" si="53"/>
        <v>#REF!</v>
      </c>
      <c r="BO98" s="1" t="e">
        <f t="shared" si="54"/>
        <v>#REF!</v>
      </c>
      <c r="BP98" s="53" t="e">
        <f t="shared" si="55"/>
        <v>#REF!</v>
      </c>
      <c r="BQ98" s="53" t="e">
        <f t="shared" si="56"/>
        <v>#REF!</v>
      </c>
      <c r="BR98" t="e">
        <f t="shared" si="57"/>
        <v>#REF!</v>
      </c>
    </row>
    <row r="99" spans="1:70" x14ac:dyDescent="0.25">
      <c r="A99" t="str">
        <f t="shared" si="35"/>
        <v>High Needs topups</v>
      </c>
      <c r="B99" s="75" t="s">
        <v>3620</v>
      </c>
      <c r="C99" s="76">
        <v>44026</v>
      </c>
      <c r="D99" s="75">
        <f>Schools!A88</f>
        <v>3023311</v>
      </c>
      <c r="E99" t="str">
        <f>VLOOKUP(D99,Schools!A:B,2,0)</f>
        <v>St Mary's C E Primary School N3</v>
      </c>
      <c r="F99" t="str">
        <f>VLOOKUP(D99,Schools!$A:$Z,3,0)</f>
        <v>M</v>
      </c>
      <c r="G99" s="77" t="e">
        <f>SUMIFS(#REF!,#REF!,D99,#REF!, SEN!M99)</f>
        <v>#REF!</v>
      </c>
      <c r="H99" s="75" t="s">
        <v>3621</v>
      </c>
      <c r="I99" s="75" t="s">
        <v>4063</v>
      </c>
      <c r="J99" t="str">
        <f t="shared" si="36"/>
        <v>various/543965</v>
      </c>
      <c r="K99">
        <f>VLOOKUP(D99,Schools!$A:$Z,9,0)</f>
        <v>400058</v>
      </c>
      <c r="L99" s="75" t="s">
        <v>400</v>
      </c>
      <c r="M99" s="75" t="s">
        <v>399</v>
      </c>
      <c r="N99" s="75" t="s">
        <v>3819</v>
      </c>
      <c r="O99" s="78" t="str">
        <f>VLOOKUP(D99,Schools!A:D,4,0)</f>
        <v>Primary</v>
      </c>
      <c r="P99" s="75" t="s">
        <v>4064</v>
      </c>
      <c r="Q99" s="78">
        <f t="shared" si="37"/>
        <v>543965</v>
      </c>
      <c r="R99" s="79" t="e">
        <f>SUMIFS(#REF!,#REF!,$D99,#REF!,$M99)</f>
        <v>#REF!</v>
      </c>
      <c r="S99" s="79" t="e">
        <f>SUMIFS(#REF!,#REF!,$D99,#REF!,$M99)</f>
        <v>#REF!</v>
      </c>
      <c r="T99" s="79" t="e">
        <f>SUMIFS(#REF!,#REF!,$D99,#REF!,$M99)</f>
        <v>#REF!</v>
      </c>
      <c r="U99" s="79" t="e">
        <f>SUMIFS(#REF!,#REF!,$D99,#REF!,$M99)</f>
        <v>#REF!</v>
      </c>
      <c r="V99" s="79" t="e">
        <f>SUMIFS(#REF!,#REF!,$D99,#REF!,$M99)</f>
        <v>#REF!</v>
      </c>
      <c r="W99" s="79" t="e">
        <f>SUMIFS(#REF!,#REF!,$D99,#REF!,$M99)</f>
        <v>#REF!</v>
      </c>
      <c r="X99" s="79" t="e">
        <f>SUMIFS(#REF!,#REF!,$D99,#REF!,$M99)</f>
        <v>#REF!</v>
      </c>
      <c r="Y99" s="79" t="e">
        <f>SUMIFS(#REF!,#REF!,$D99,#REF!,$M99)</f>
        <v>#REF!</v>
      </c>
      <c r="Z99" s="79" t="e">
        <f>SUMIFS(#REF!,#REF!,$D99,#REF!,$M99)</f>
        <v>#REF!</v>
      </c>
      <c r="AA99" s="79" t="e">
        <f>SUMIFS(#REF!,#REF!,$D99,#REF!,$M99)</f>
        <v>#REF!</v>
      </c>
      <c r="AB99" s="79" t="e">
        <f>SUMIFS(#REF!,#REF!,$D99,#REF!,$M99)</f>
        <v>#REF!</v>
      </c>
      <c r="AC99" s="79" t="e">
        <f>SUMIFS(#REF!,#REF!,$D99,#REF!,$M99)</f>
        <v>#REF!</v>
      </c>
      <c r="AD99" s="79" t="e">
        <f>SUMIFS(#REF!,#REF!,$D99,#REF!,$M99)</f>
        <v>#REF!</v>
      </c>
      <c r="AE99" s="79" t="e">
        <f>SUMIFS(#REF!,#REF!,$D99,#REF!,$M99)</f>
        <v>#REF!</v>
      </c>
      <c r="AF99" s="52" t="e">
        <f t="shared" si="38"/>
        <v>#REF!</v>
      </c>
      <c r="AG99" s="52" t="e">
        <f t="shared" si="39"/>
        <v>#REF!</v>
      </c>
      <c r="AH99" s="79" t="e">
        <f>SUMIFS(#REF!,#REF!,$D99,#REF!,$M99)</f>
        <v>#REF!</v>
      </c>
      <c r="AK99" t="e">
        <f t="shared" si="40"/>
        <v>#REF!</v>
      </c>
      <c r="AL99" s="8" t="e">
        <f t="shared" si="33"/>
        <v>#REF!</v>
      </c>
      <c r="AM99" s="8" t="e">
        <f t="shared" si="58"/>
        <v>#REF!</v>
      </c>
      <c r="AN99" s="8" t="e">
        <f t="shared" si="58"/>
        <v>#REF!</v>
      </c>
      <c r="AO99" s="8" t="e">
        <f t="shared" si="58"/>
        <v>#REF!</v>
      </c>
      <c r="AP99" s="8" t="e">
        <f t="shared" si="58"/>
        <v>#REF!</v>
      </c>
      <c r="AQ99" s="8" t="e">
        <f t="shared" si="58"/>
        <v>#REF!</v>
      </c>
      <c r="AR99" s="8" t="e">
        <f t="shared" si="58"/>
        <v>#REF!</v>
      </c>
      <c r="AS99" s="8" t="e">
        <f t="shared" si="58"/>
        <v>#REF!</v>
      </c>
      <c r="AT99" s="8" t="e">
        <f t="shared" si="58"/>
        <v>#REF!</v>
      </c>
      <c r="AU99" s="8" t="e">
        <f t="shared" si="58"/>
        <v>#REF!</v>
      </c>
      <c r="AV99" s="8" t="e">
        <f t="shared" si="58"/>
        <v>#REF!</v>
      </c>
      <c r="AW99" s="8" t="e">
        <f t="shared" si="58"/>
        <v>#REF!</v>
      </c>
      <c r="AX99" t="e">
        <f t="shared" si="34"/>
        <v>#REF!</v>
      </c>
      <c r="AY99" s="8" t="e">
        <f t="shared" si="41"/>
        <v>#REF!</v>
      </c>
      <c r="AZ99" s="53" t="e">
        <f t="shared" si="42"/>
        <v>#REF!</v>
      </c>
      <c r="BA99" s="80" t="e">
        <f t="shared" si="43"/>
        <v>#REF!</v>
      </c>
      <c r="BD99" s="183" t="str">
        <f>VLOOKUP(D99,Schools!A:Q,17,0)</f>
        <v>A</v>
      </c>
      <c r="BE99" s="52" t="e">
        <f t="shared" si="44"/>
        <v>#REF!</v>
      </c>
      <c r="BF99" s="52" t="e">
        <f t="shared" si="45"/>
        <v>#REF!</v>
      </c>
      <c r="BG99" s="52" t="e">
        <f t="shared" si="46"/>
        <v>#REF!</v>
      </c>
      <c r="BH99" s="52" t="e">
        <f t="shared" si="47"/>
        <v>#REF!</v>
      </c>
      <c r="BI99" s="53" t="e">
        <f t="shared" si="48"/>
        <v>#REF!</v>
      </c>
      <c r="BJ99" s="52" t="e">
        <f t="shared" si="49"/>
        <v>#REF!</v>
      </c>
      <c r="BK99" s="8" t="e">
        <f t="shared" si="50"/>
        <v>#REF!</v>
      </c>
      <c r="BL99" s="52" t="e">
        <f t="shared" si="51"/>
        <v>#REF!</v>
      </c>
      <c r="BM99" s="1" t="e">
        <f t="shared" si="52"/>
        <v>#REF!</v>
      </c>
      <c r="BN99" s="52" t="e">
        <f t="shared" si="53"/>
        <v>#REF!</v>
      </c>
      <c r="BO99" s="1" t="e">
        <f t="shared" si="54"/>
        <v>#REF!</v>
      </c>
      <c r="BP99" s="53" t="e">
        <f t="shared" si="55"/>
        <v>#REF!</v>
      </c>
      <c r="BQ99" s="53" t="e">
        <f t="shared" si="56"/>
        <v>#REF!</v>
      </c>
      <c r="BR99" t="e">
        <f t="shared" si="57"/>
        <v>#REF!</v>
      </c>
    </row>
    <row r="100" spans="1:70" x14ac:dyDescent="0.25">
      <c r="A100" t="str">
        <f t="shared" si="35"/>
        <v>High Needs topups</v>
      </c>
      <c r="B100" s="75" t="s">
        <v>3620</v>
      </c>
      <c r="C100" s="76">
        <v>44026</v>
      </c>
      <c r="D100" s="75">
        <f>Schools!A89</f>
        <v>3023312</v>
      </c>
      <c r="E100" t="str">
        <f>VLOOKUP(D100,Schools!A:B,2,0)</f>
        <v>St Mary's School EN4</v>
      </c>
      <c r="F100" t="str">
        <f>VLOOKUP(D100,Schools!$A:$Z,3,0)</f>
        <v>M</v>
      </c>
      <c r="G100" s="77" t="e">
        <f>SUMIFS(#REF!,#REF!,D100,#REF!, SEN!M100)</f>
        <v>#REF!</v>
      </c>
      <c r="H100" s="75" t="s">
        <v>3621</v>
      </c>
      <c r="I100" s="75" t="s">
        <v>4063</v>
      </c>
      <c r="J100" t="str">
        <f t="shared" si="36"/>
        <v>various/543965</v>
      </c>
      <c r="K100">
        <f>VLOOKUP(D100,Schools!$A:$Z,9,0)</f>
        <v>400017</v>
      </c>
      <c r="L100" s="75" t="s">
        <v>400</v>
      </c>
      <c r="M100" s="75" t="s">
        <v>399</v>
      </c>
      <c r="N100" s="75" t="s">
        <v>3819</v>
      </c>
      <c r="O100" s="78" t="str">
        <f>VLOOKUP(D100,Schools!A:D,4,0)</f>
        <v>Primary</v>
      </c>
      <c r="P100" s="75" t="s">
        <v>4064</v>
      </c>
      <c r="Q100" s="78">
        <f t="shared" si="37"/>
        <v>543965</v>
      </c>
      <c r="R100" s="79" t="e">
        <f>SUMIFS(#REF!,#REF!,$D100,#REF!,$M100)</f>
        <v>#REF!</v>
      </c>
      <c r="S100" s="79" t="e">
        <f>SUMIFS(#REF!,#REF!,$D100,#REF!,$M100)</f>
        <v>#REF!</v>
      </c>
      <c r="T100" s="79" t="e">
        <f>SUMIFS(#REF!,#REF!,$D100,#REF!,$M100)</f>
        <v>#REF!</v>
      </c>
      <c r="U100" s="79" t="e">
        <f>SUMIFS(#REF!,#REF!,$D100,#REF!,$M100)</f>
        <v>#REF!</v>
      </c>
      <c r="V100" s="79" t="e">
        <f>SUMIFS(#REF!,#REF!,$D100,#REF!,$M100)</f>
        <v>#REF!</v>
      </c>
      <c r="W100" s="79" t="e">
        <f>SUMIFS(#REF!,#REF!,$D100,#REF!,$M100)</f>
        <v>#REF!</v>
      </c>
      <c r="X100" s="79" t="e">
        <f>SUMIFS(#REF!,#REF!,$D100,#REF!,$M100)</f>
        <v>#REF!</v>
      </c>
      <c r="Y100" s="79" t="e">
        <f>SUMIFS(#REF!,#REF!,$D100,#REF!,$M100)</f>
        <v>#REF!</v>
      </c>
      <c r="Z100" s="79" t="e">
        <f>SUMIFS(#REF!,#REF!,$D100,#REF!,$M100)</f>
        <v>#REF!</v>
      </c>
      <c r="AA100" s="79" t="e">
        <f>SUMIFS(#REF!,#REF!,$D100,#REF!,$M100)</f>
        <v>#REF!</v>
      </c>
      <c r="AB100" s="79" t="e">
        <f>SUMIFS(#REF!,#REF!,$D100,#REF!,$M100)</f>
        <v>#REF!</v>
      </c>
      <c r="AC100" s="79" t="e">
        <f>SUMIFS(#REF!,#REF!,$D100,#REF!,$M100)</f>
        <v>#REF!</v>
      </c>
      <c r="AD100" s="79" t="e">
        <f>SUMIFS(#REF!,#REF!,$D100,#REF!,$M100)</f>
        <v>#REF!</v>
      </c>
      <c r="AE100" s="79" t="e">
        <f>SUMIFS(#REF!,#REF!,$D100,#REF!,$M100)</f>
        <v>#REF!</v>
      </c>
      <c r="AF100" s="52" t="e">
        <f t="shared" si="38"/>
        <v>#REF!</v>
      </c>
      <c r="AG100" s="52" t="e">
        <f t="shared" si="39"/>
        <v>#REF!</v>
      </c>
      <c r="AH100" s="79" t="e">
        <f>SUMIFS(#REF!,#REF!,$D100,#REF!,$M100)</f>
        <v>#REF!</v>
      </c>
      <c r="AK100" t="e">
        <f t="shared" si="40"/>
        <v>#REF!</v>
      </c>
      <c r="AL100" s="8" t="e">
        <f t="shared" si="33"/>
        <v>#REF!</v>
      </c>
      <c r="AM100" s="8" t="e">
        <f t="shared" si="58"/>
        <v>#REF!</v>
      </c>
      <c r="AN100" s="8" t="e">
        <f t="shared" si="58"/>
        <v>#REF!</v>
      </c>
      <c r="AO100" s="8" t="e">
        <f t="shared" si="58"/>
        <v>#REF!</v>
      </c>
      <c r="AP100" s="8" t="e">
        <f t="shared" si="58"/>
        <v>#REF!</v>
      </c>
      <c r="AQ100" s="8" t="e">
        <f t="shared" si="58"/>
        <v>#REF!</v>
      </c>
      <c r="AR100" s="8" t="e">
        <f t="shared" si="58"/>
        <v>#REF!</v>
      </c>
      <c r="AS100" s="8" t="e">
        <f t="shared" si="58"/>
        <v>#REF!</v>
      </c>
      <c r="AT100" s="8" t="e">
        <f t="shared" si="58"/>
        <v>#REF!</v>
      </c>
      <c r="AU100" s="8" t="e">
        <f t="shared" si="58"/>
        <v>#REF!</v>
      </c>
      <c r="AV100" s="8" t="e">
        <f t="shared" si="58"/>
        <v>#REF!</v>
      </c>
      <c r="AW100" s="8" t="e">
        <f t="shared" si="58"/>
        <v>#REF!</v>
      </c>
      <c r="AX100" t="e">
        <f t="shared" si="34"/>
        <v>#REF!</v>
      </c>
      <c r="AY100" s="8" t="e">
        <f t="shared" si="41"/>
        <v>#REF!</v>
      </c>
      <c r="AZ100" s="53" t="e">
        <f t="shared" si="42"/>
        <v>#REF!</v>
      </c>
      <c r="BA100" s="80" t="e">
        <f t="shared" si="43"/>
        <v>#REF!</v>
      </c>
      <c r="BD100" s="183" t="str">
        <f>VLOOKUP(D100,Schools!A:Q,17,0)</f>
        <v>A</v>
      </c>
      <c r="BE100" s="52" t="e">
        <f t="shared" si="44"/>
        <v>#REF!</v>
      </c>
      <c r="BF100" s="52" t="e">
        <f t="shared" si="45"/>
        <v>#REF!</v>
      </c>
      <c r="BG100" s="52" t="e">
        <f t="shared" si="46"/>
        <v>#REF!</v>
      </c>
      <c r="BH100" s="52" t="e">
        <f t="shared" si="47"/>
        <v>#REF!</v>
      </c>
      <c r="BI100" s="53" t="e">
        <f t="shared" si="48"/>
        <v>#REF!</v>
      </c>
      <c r="BJ100" s="52" t="e">
        <f t="shared" si="49"/>
        <v>#REF!</v>
      </c>
      <c r="BK100" s="8" t="e">
        <f t="shared" si="50"/>
        <v>#REF!</v>
      </c>
      <c r="BL100" s="52" t="e">
        <f t="shared" si="51"/>
        <v>#REF!</v>
      </c>
      <c r="BM100" s="1" t="e">
        <f t="shared" si="52"/>
        <v>#REF!</v>
      </c>
      <c r="BN100" s="52" t="e">
        <f t="shared" si="53"/>
        <v>#REF!</v>
      </c>
      <c r="BO100" s="1" t="e">
        <f t="shared" si="54"/>
        <v>#REF!</v>
      </c>
      <c r="BP100" s="53" t="e">
        <f t="shared" si="55"/>
        <v>#REF!</v>
      </c>
      <c r="BQ100" s="53" t="e">
        <f t="shared" si="56"/>
        <v>#REF!</v>
      </c>
      <c r="BR100" t="e">
        <f t="shared" si="57"/>
        <v>#REF!</v>
      </c>
    </row>
    <row r="101" spans="1:70" x14ac:dyDescent="0.25">
      <c r="A101" t="str">
        <f t="shared" si="35"/>
        <v>High Needs topups</v>
      </c>
      <c r="B101" s="75" t="s">
        <v>3620</v>
      </c>
      <c r="C101" s="76">
        <v>44026</v>
      </c>
      <c r="D101" s="75">
        <f>Schools!A90</f>
        <v>3023314</v>
      </c>
      <c r="E101" t="str">
        <f>VLOOKUP(D101,Schools!A:B,2,0)</f>
        <v>St Pauls CE Primary, NW7</v>
      </c>
      <c r="F101" t="str">
        <f>VLOOKUP(D101,Schools!$A:$Z,3,0)</f>
        <v>M</v>
      </c>
      <c r="G101" s="77" t="e">
        <f>SUMIFS(#REF!,#REF!,D101,#REF!, SEN!M101)</f>
        <v>#REF!</v>
      </c>
      <c r="H101" s="75" t="s">
        <v>3621</v>
      </c>
      <c r="I101" s="75" t="s">
        <v>4063</v>
      </c>
      <c r="J101" t="str">
        <f t="shared" si="36"/>
        <v>various/543965</v>
      </c>
      <c r="K101">
        <f>VLOOKUP(D101,Schools!$A:$Z,9,0)</f>
        <v>400094</v>
      </c>
      <c r="L101" s="75" t="s">
        <v>400</v>
      </c>
      <c r="M101" s="75" t="s">
        <v>399</v>
      </c>
      <c r="N101" s="75" t="s">
        <v>3819</v>
      </c>
      <c r="O101" s="78" t="str">
        <f>VLOOKUP(D101,Schools!A:D,4,0)</f>
        <v>Primary</v>
      </c>
      <c r="P101" s="75" t="s">
        <v>4064</v>
      </c>
      <c r="Q101" s="78">
        <f t="shared" si="37"/>
        <v>543965</v>
      </c>
      <c r="R101" s="79" t="e">
        <f>SUMIFS(#REF!,#REF!,$D101,#REF!,$M101)</f>
        <v>#REF!</v>
      </c>
      <c r="S101" s="79" t="e">
        <f>SUMIFS(#REF!,#REF!,$D101,#REF!,$M101)</f>
        <v>#REF!</v>
      </c>
      <c r="T101" s="79" t="e">
        <f>SUMIFS(#REF!,#REF!,$D101,#REF!,$M101)</f>
        <v>#REF!</v>
      </c>
      <c r="U101" s="79" t="e">
        <f>SUMIFS(#REF!,#REF!,$D101,#REF!,$M101)</f>
        <v>#REF!</v>
      </c>
      <c r="V101" s="79" t="e">
        <f>SUMIFS(#REF!,#REF!,$D101,#REF!,$M101)</f>
        <v>#REF!</v>
      </c>
      <c r="W101" s="79" t="e">
        <f>SUMIFS(#REF!,#REF!,$D101,#REF!,$M101)</f>
        <v>#REF!</v>
      </c>
      <c r="X101" s="79" t="e">
        <f>SUMIFS(#REF!,#REF!,$D101,#REF!,$M101)</f>
        <v>#REF!</v>
      </c>
      <c r="Y101" s="79" t="e">
        <f>SUMIFS(#REF!,#REF!,$D101,#REF!,$M101)</f>
        <v>#REF!</v>
      </c>
      <c r="Z101" s="79" t="e">
        <f>SUMIFS(#REF!,#REF!,$D101,#REF!,$M101)</f>
        <v>#REF!</v>
      </c>
      <c r="AA101" s="79" t="e">
        <f>SUMIFS(#REF!,#REF!,$D101,#REF!,$M101)</f>
        <v>#REF!</v>
      </c>
      <c r="AB101" s="79" t="e">
        <f>SUMIFS(#REF!,#REF!,$D101,#REF!,$M101)</f>
        <v>#REF!</v>
      </c>
      <c r="AC101" s="79" t="e">
        <f>SUMIFS(#REF!,#REF!,$D101,#REF!,$M101)</f>
        <v>#REF!</v>
      </c>
      <c r="AD101" s="79" t="e">
        <f>SUMIFS(#REF!,#REF!,$D101,#REF!,$M101)</f>
        <v>#REF!</v>
      </c>
      <c r="AE101" s="79" t="e">
        <f>SUMIFS(#REF!,#REF!,$D101,#REF!,$M101)</f>
        <v>#REF!</v>
      </c>
      <c r="AF101" s="52" t="e">
        <f t="shared" si="38"/>
        <v>#REF!</v>
      </c>
      <c r="AG101" s="52" t="e">
        <f t="shared" si="39"/>
        <v>#REF!</v>
      </c>
      <c r="AH101" s="79" t="e">
        <f>SUMIFS(#REF!,#REF!,$D101,#REF!,$M101)</f>
        <v>#REF!</v>
      </c>
      <c r="AK101" t="e">
        <f t="shared" si="40"/>
        <v>#REF!</v>
      </c>
      <c r="AL101" s="8" t="e">
        <f t="shared" si="33"/>
        <v>#REF!</v>
      </c>
      <c r="AM101" s="8" t="e">
        <f t="shared" si="58"/>
        <v>#REF!</v>
      </c>
      <c r="AN101" s="8" t="e">
        <f t="shared" si="58"/>
        <v>#REF!</v>
      </c>
      <c r="AO101" s="8" t="e">
        <f t="shared" si="58"/>
        <v>#REF!</v>
      </c>
      <c r="AP101" s="8" t="e">
        <f t="shared" si="58"/>
        <v>#REF!</v>
      </c>
      <c r="AQ101" s="8" t="e">
        <f t="shared" si="58"/>
        <v>#REF!</v>
      </c>
      <c r="AR101" s="8" t="e">
        <f t="shared" si="58"/>
        <v>#REF!</v>
      </c>
      <c r="AS101" s="8" t="e">
        <f t="shared" si="58"/>
        <v>#REF!</v>
      </c>
      <c r="AT101" s="8" t="e">
        <f t="shared" si="58"/>
        <v>#REF!</v>
      </c>
      <c r="AU101" s="8" t="e">
        <f t="shared" si="58"/>
        <v>#REF!</v>
      </c>
      <c r="AV101" s="8" t="e">
        <f t="shared" si="58"/>
        <v>#REF!</v>
      </c>
      <c r="AW101" s="8" t="e">
        <f t="shared" si="58"/>
        <v>#REF!</v>
      </c>
      <c r="AX101" t="e">
        <f t="shared" si="34"/>
        <v>#REF!</v>
      </c>
      <c r="AY101" s="8" t="e">
        <f t="shared" si="41"/>
        <v>#REF!</v>
      </c>
      <c r="AZ101" s="53" t="e">
        <f t="shared" si="42"/>
        <v>#REF!</v>
      </c>
      <c r="BA101" s="80" t="e">
        <f t="shared" si="43"/>
        <v>#REF!</v>
      </c>
      <c r="BD101" s="183" t="str">
        <f>VLOOKUP(D101,Schools!A:Q,17,0)</f>
        <v>C</v>
      </c>
      <c r="BE101" s="52" t="e">
        <f t="shared" si="44"/>
        <v>#REF!</v>
      </c>
      <c r="BF101" s="52" t="e">
        <f t="shared" si="45"/>
        <v>#REF!</v>
      </c>
      <c r="BG101" s="52" t="e">
        <f t="shared" si="46"/>
        <v>#REF!</v>
      </c>
      <c r="BH101" s="52" t="e">
        <f t="shared" si="47"/>
        <v>#REF!</v>
      </c>
      <c r="BI101" s="53" t="e">
        <f t="shared" si="48"/>
        <v>#REF!</v>
      </c>
      <c r="BJ101" s="52" t="e">
        <f t="shared" si="49"/>
        <v>#REF!</v>
      </c>
      <c r="BK101" s="8" t="e">
        <f t="shared" si="50"/>
        <v>#REF!</v>
      </c>
      <c r="BL101" s="52" t="e">
        <f t="shared" si="51"/>
        <v>#REF!</v>
      </c>
      <c r="BM101" s="1" t="e">
        <f t="shared" si="52"/>
        <v>#REF!</v>
      </c>
      <c r="BN101" s="52" t="e">
        <f t="shared" si="53"/>
        <v>#REF!</v>
      </c>
      <c r="BO101" s="1" t="e">
        <f t="shared" si="54"/>
        <v>#REF!</v>
      </c>
      <c r="BP101" s="53" t="e">
        <f t="shared" si="55"/>
        <v>#REF!</v>
      </c>
      <c r="BQ101" s="53" t="e">
        <f t="shared" si="56"/>
        <v>#REF!</v>
      </c>
      <c r="BR101" t="e">
        <f t="shared" si="57"/>
        <v>#REF!</v>
      </c>
    </row>
    <row r="102" spans="1:70" x14ac:dyDescent="0.25">
      <c r="A102" t="str">
        <f t="shared" si="35"/>
        <v>High Needs topups</v>
      </c>
      <c r="B102" s="75" t="s">
        <v>3620</v>
      </c>
      <c r="C102" s="76">
        <v>44026</v>
      </c>
      <c r="D102" s="75">
        <f>Schools!A91</f>
        <v>3023313</v>
      </c>
      <c r="E102" t="str">
        <f>VLOOKUP(D102,Schools!A:B,2,0)</f>
        <v>St Paul's School, N11</v>
      </c>
      <c r="F102" t="str">
        <f>VLOOKUP(D102,Schools!$A:$Z,3,0)</f>
        <v>M</v>
      </c>
      <c r="G102" s="77" t="e">
        <f>SUMIFS(#REF!,#REF!,D102,#REF!, SEN!M102)</f>
        <v>#REF!</v>
      </c>
      <c r="H102" s="75" t="s">
        <v>3621</v>
      </c>
      <c r="I102" s="75" t="s">
        <v>4063</v>
      </c>
      <c r="J102" t="str">
        <f t="shared" si="36"/>
        <v>various/543965</v>
      </c>
      <c r="K102">
        <f>VLOOKUP(D102,Schools!$A:$Z,9,0)</f>
        <v>400006</v>
      </c>
      <c r="L102" s="75" t="s">
        <v>400</v>
      </c>
      <c r="M102" s="75" t="s">
        <v>399</v>
      </c>
      <c r="N102" s="75" t="s">
        <v>3819</v>
      </c>
      <c r="O102" s="78" t="str">
        <f>VLOOKUP(D102,Schools!A:D,4,0)</f>
        <v>Primary</v>
      </c>
      <c r="P102" s="75" t="s">
        <v>4064</v>
      </c>
      <c r="Q102" s="78">
        <f t="shared" si="37"/>
        <v>543965</v>
      </c>
      <c r="R102" s="79" t="e">
        <f>SUMIFS(#REF!,#REF!,$D102,#REF!,$M102)</f>
        <v>#REF!</v>
      </c>
      <c r="S102" s="79" t="e">
        <f>SUMIFS(#REF!,#REF!,$D102,#REF!,$M102)</f>
        <v>#REF!</v>
      </c>
      <c r="T102" s="79" t="e">
        <f>SUMIFS(#REF!,#REF!,$D102,#REF!,$M102)</f>
        <v>#REF!</v>
      </c>
      <c r="U102" s="79" t="e">
        <f>SUMIFS(#REF!,#REF!,$D102,#REF!,$M102)</f>
        <v>#REF!</v>
      </c>
      <c r="V102" s="79" t="e">
        <f>SUMIFS(#REF!,#REF!,$D102,#REF!,$M102)</f>
        <v>#REF!</v>
      </c>
      <c r="W102" s="79" t="e">
        <f>SUMIFS(#REF!,#REF!,$D102,#REF!,$M102)</f>
        <v>#REF!</v>
      </c>
      <c r="X102" s="79" t="e">
        <f>SUMIFS(#REF!,#REF!,$D102,#REF!,$M102)</f>
        <v>#REF!</v>
      </c>
      <c r="Y102" s="79" t="e">
        <f>SUMIFS(#REF!,#REF!,$D102,#REF!,$M102)</f>
        <v>#REF!</v>
      </c>
      <c r="Z102" s="79" t="e">
        <f>SUMIFS(#REF!,#REF!,$D102,#REF!,$M102)</f>
        <v>#REF!</v>
      </c>
      <c r="AA102" s="79" t="e">
        <f>SUMIFS(#REF!,#REF!,$D102,#REF!,$M102)</f>
        <v>#REF!</v>
      </c>
      <c r="AB102" s="79" t="e">
        <f>SUMIFS(#REF!,#REF!,$D102,#REF!,$M102)</f>
        <v>#REF!</v>
      </c>
      <c r="AC102" s="79" t="e">
        <f>SUMIFS(#REF!,#REF!,$D102,#REF!,$M102)</f>
        <v>#REF!</v>
      </c>
      <c r="AD102" s="79" t="e">
        <f>SUMIFS(#REF!,#REF!,$D102,#REF!,$M102)</f>
        <v>#REF!</v>
      </c>
      <c r="AE102" s="79" t="e">
        <f>SUMIFS(#REF!,#REF!,$D102,#REF!,$M102)</f>
        <v>#REF!</v>
      </c>
      <c r="AF102" s="52" t="e">
        <f t="shared" si="38"/>
        <v>#REF!</v>
      </c>
      <c r="AG102" s="52" t="e">
        <f t="shared" si="39"/>
        <v>#REF!</v>
      </c>
      <c r="AH102" s="79" t="e">
        <f>SUMIFS(#REF!,#REF!,$D102,#REF!,$M102)</f>
        <v>#REF!</v>
      </c>
      <c r="AK102" t="e">
        <f t="shared" si="40"/>
        <v>#REF!</v>
      </c>
      <c r="AL102" s="8" t="e">
        <f t="shared" si="33"/>
        <v>#REF!</v>
      </c>
      <c r="AM102" s="8" t="e">
        <f t="shared" si="58"/>
        <v>#REF!</v>
      </c>
      <c r="AN102" s="8" t="e">
        <f t="shared" si="58"/>
        <v>#REF!</v>
      </c>
      <c r="AO102" s="8" t="e">
        <f t="shared" si="58"/>
        <v>#REF!</v>
      </c>
      <c r="AP102" s="8" t="e">
        <f t="shared" si="58"/>
        <v>#REF!</v>
      </c>
      <c r="AQ102" s="8" t="e">
        <f t="shared" si="58"/>
        <v>#REF!</v>
      </c>
      <c r="AR102" s="8" t="e">
        <f t="shared" si="58"/>
        <v>#REF!</v>
      </c>
      <c r="AS102" s="8" t="e">
        <f t="shared" si="58"/>
        <v>#REF!</v>
      </c>
      <c r="AT102" s="8" t="e">
        <f t="shared" si="58"/>
        <v>#REF!</v>
      </c>
      <c r="AU102" s="8" t="e">
        <f t="shared" si="58"/>
        <v>#REF!</v>
      </c>
      <c r="AV102" s="8" t="e">
        <f t="shared" si="58"/>
        <v>#REF!</v>
      </c>
      <c r="AW102" s="8" t="e">
        <f t="shared" si="58"/>
        <v>#REF!</v>
      </c>
      <c r="AX102" t="e">
        <f t="shared" si="34"/>
        <v>#REF!</v>
      </c>
      <c r="AY102" s="8" t="e">
        <f t="shared" si="41"/>
        <v>#REF!</v>
      </c>
      <c r="AZ102" s="53" t="e">
        <f t="shared" si="42"/>
        <v>#REF!</v>
      </c>
      <c r="BA102" s="80" t="e">
        <f t="shared" si="43"/>
        <v>#REF!</v>
      </c>
      <c r="BD102" s="183" t="str">
        <f>VLOOKUP(D102,Schools!A:Q,17,0)</f>
        <v>A</v>
      </c>
      <c r="BE102" s="52" t="e">
        <f t="shared" si="44"/>
        <v>#REF!</v>
      </c>
      <c r="BF102" s="52" t="e">
        <f t="shared" si="45"/>
        <v>#REF!</v>
      </c>
      <c r="BG102" s="52" t="e">
        <f t="shared" si="46"/>
        <v>#REF!</v>
      </c>
      <c r="BH102" s="52" t="e">
        <f t="shared" si="47"/>
        <v>#REF!</v>
      </c>
      <c r="BI102" s="53" t="e">
        <f t="shared" si="48"/>
        <v>#REF!</v>
      </c>
      <c r="BJ102" s="52" t="e">
        <f t="shared" si="49"/>
        <v>#REF!</v>
      </c>
      <c r="BK102" s="8" t="e">
        <f t="shared" si="50"/>
        <v>#REF!</v>
      </c>
      <c r="BL102" s="52" t="e">
        <f t="shared" si="51"/>
        <v>#REF!</v>
      </c>
      <c r="BM102" s="1" t="e">
        <f t="shared" si="52"/>
        <v>#REF!</v>
      </c>
      <c r="BN102" s="52" t="e">
        <f t="shared" si="53"/>
        <v>#REF!</v>
      </c>
      <c r="BO102" s="1" t="e">
        <f t="shared" si="54"/>
        <v>#REF!</v>
      </c>
      <c r="BP102" s="53" t="e">
        <f t="shared" si="55"/>
        <v>#REF!</v>
      </c>
      <c r="BQ102" s="53" t="e">
        <f t="shared" si="56"/>
        <v>#REF!</v>
      </c>
      <c r="BR102" t="e">
        <f t="shared" si="57"/>
        <v>#REF!</v>
      </c>
    </row>
    <row r="103" spans="1:70" x14ac:dyDescent="0.25">
      <c r="A103" t="str">
        <f t="shared" si="35"/>
        <v>High Needs topups</v>
      </c>
      <c r="B103" s="75" t="s">
        <v>3620</v>
      </c>
      <c r="C103" s="76">
        <v>44026</v>
      </c>
      <c r="D103" s="75">
        <f>Schools!A92</f>
        <v>3023507</v>
      </c>
      <c r="E103" t="str">
        <f>VLOOKUP(D103,Schools!A:B,2,0)</f>
        <v>St Theresa's R.C. Primary School</v>
      </c>
      <c r="F103" t="str">
        <f>VLOOKUP(D103,Schools!$A:$Z,3,0)</f>
        <v>M</v>
      </c>
      <c r="G103" s="77" t="e">
        <f>SUMIFS(#REF!,#REF!,D103,#REF!, SEN!M103)</f>
        <v>#REF!</v>
      </c>
      <c r="H103" s="75" t="s">
        <v>3621</v>
      </c>
      <c r="I103" s="75" t="s">
        <v>4063</v>
      </c>
      <c r="J103" t="str">
        <f t="shared" si="36"/>
        <v>various/543965</v>
      </c>
      <c r="K103">
        <f>VLOOKUP(D103,Schools!$A:$Z,9,0)</f>
        <v>400037</v>
      </c>
      <c r="L103" s="75" t="s">
        <v>400</v>
      </c>
      <c r="M103" s="75" t="s">
        <v>399</v>
      </c>
      <c r="N103" s="75" t="s">
        <v>3819</v>
      </c>
      <c r="O103" s="78" t="str">
        <f>VLOOKUP(D103,Schools!A:D,4,0)</f>
        <v>Primary</v>
      </c>
      <c r="P103" s="75" t="s">
        <v>4064</v>
      </c>
      <c r="Q103" s="78">
        <f t="shared" si="37"/>
        <v>543965</v>
      </c>
      <c r="R103" s="79" t="e">
        <f>SUMIFS(#REF!,#REF!,$D103,#REF!,$M103)</f>
        <v>#REF!</v>
      </c>
      <c r="S103" s="79" t="e">
        <f>SUMIFS(#REF!,#REF!,$D103,#REF!,$M103)</f>
        <v>#REF!</v>
      </c>
      <c r="T103" s="79" t="e">
        <f>SUMIFS(#REF!,#REF!,$D103,#REF!,$M103)</f>
        <v>#REF!</v>
      </c>
      <c r="U103" s="79" t="e">
        <f>SUMIFS(#REF!,#REF!,$D103,#REF!,$M103)</f>
        <v>#REF!</v>
      </c>
      <c r="V103" s="79" t="e">
        <f>SUMIFS(#REF!,#REF!,$D103,#REF!,$M103)</f>
        <v>#REF!</v>
      </c>
      <c r="W103" s="79" t="e">
        <f>SUMIFS(#REF!,#REF!,$D103,#REF!,$M103)</f>
        <v>#REF!</v>
      </c>
      <c r="X103" s="79" t="e">
        <f>SUMIFS(#REF!,#REF!,$D103,#REF!,$M103)</f>
        <v>#REF!</v>
      </c>
      <c r="Y103" s="79" t="e">
        <f>SUMIFS(#REF!,#REF!,$D103,#REF!,$M103)</f>
        <v>#REF!</v>
      </c>
      <c r="Z103" s="79" t="e">
        <f>SUMIFS(#REF!,#REF!,$D103,#REF!,$M103)</f>
        <v>#REF!</v>
      </c>
      <c r="AA103" s="79" t="e">
        <f>SUMIFS(#REF!,#REF!,$D103,#REF!,$M103)</f>
        <v>#REF!</v>
      </c>
      <c r="AB103" s="79" t="e">
        <f>SUMIFS(#REF!,#REF!,$D103,#REF!,$M103)</f>
        <v>#REF!</v>
      </c>
      <c r="AC103" s="79" t="e">
        <f>SUMIFS(#REF!,#REF!,$D103,#REF!,$M103)</f>
        <v>#REF!</v>
      </c>
      <c r="AD103" s="79" t="e">
        <f>SUMIFS(#REF!,#REF!,$D103,#REF!,$M103)</f>
        <v>#REF!</v>
      </c>
      <c r="AE103" s="79" t="e">
        <f>SUMIFS(#REF!,#REF!,$D103,#REF!,$M103)</f>
        <v>#REF!</v>
      </c>
      <c r="AF103" s="52" t="e">
        <f t="shared" si="38"/>
        <v>#REF!</v>
      </c>
      <c r="AG103" s="52" t="e">
        <f t="shared" si="39"/>
        <v>#REF!</v>
      </c>
      <c r="AH103" s="79" t="e">
        <f>SUMIFS(#REF!,#REF!,$D103,#REF!,$M103)</f>
        <v>#REF!</v>
      </c>
      <c r="AK103" t="e">
        <f t="shared" si="40"/>
        <v>#REF!</v>
      </c>
      <c r="AL103" s="8" t="e">
        <f t="shared" si="33"/>
        <v>#REF!</v>
      </c>
      <c r="AM103" s="8" t="e">
        <f t="shared" si="58"/>
        <v>#REF!</v>
      </c>
      <c r="AN103" s="8" t="e">
        <f t="shared" si="58"/>
        <v>#REF!</v>
      </c>
      <c r="AO103" s="8" t="e">
        <f t="shared" si="58"/>
        <v>#REF!</v>
      </c>
      <c r="AP103" s="8" t="e">
        <f t="shared" si="58"/>
        <v>#REF!</v>
      </c>
      <c r="AQ103" s="8" t="e">
        <f t="shared" si="58"/>
        <v>#REF!</v>
      </c>
      <c r="AR103" s="8" t="e">
        <f t="shared" si="58"/>
        <v>#REF!</v>
      </c>
      <c r="AS103" s="8" t="e">
        <f t="shared" si="58"/>
        <v>#REF!</v>
      </c>
      <c r="AT103" s="8" t="e">
        <f t="shared" si="58"/>
        <v>#REF!</v>
      </c>
      <c r="AU103" s="8" t="e">
        <f t="shared" si="58"/>
        <v>#REF!</v>
      </c>
      <c r="AV103" s="8" t="e">
        <f t="shared" si="58"/>
        <v>#REF!</v>
      </c>
      <c r="AW103" s="8" t="e">
        <f t="shared" si="58"/>
        <v>#REF!</v>
      </c>
      <c r="AX103" t="e">
        <f t="shared" si="34"/>
        <v>#REF!</v>
      </c>
      <c r="AY103" s="8" t="e">
        <f t="shared" si="41"/>
        <v>#REF!</v>
      </c>
      <c r="AZ103" s="53" t="e">
        <f t="shared" si="42"/>
        <v>#REF!</v>
      </c>
      <c r="BA103" s="80" t="e">
        <f t="shared" si="43"/>
        <v>#REF!</v>
      </c>
      <c r="BD103" s="183" t="str">
        <f>VLOOKUP(D103,Schools!A:Q,17,0)</f>
        <v>A</v>
      </c>
      <c r="BE103" s="52" t="e">
        <f t="shared" si="44"/>
        <v>#REF!</v>
      </c>
      <c r="BF103" s="52" t="e">
        <f t="shared" si="45"/>
        <v>#REF!</v>
      </c>
      <c r="BG103" s="52" t="e">
        <f t="shared" si="46"/>
        <v>#REF!</v>
      </c>
      <c r="BH103" s="52" t="e">
        <f t="shared" si="47"/>
        <v>#REF!</v>
      </c>
      <c r="BI103" s="53" t="e">
        <f t="shared" si="48"/>
        <v>#REF!</v>
      </c>
      <c r="BJ103" s="52" t="e">
        <f t="shared" si="49"/>
        <v>#REF!</v>
      </c>
      <c r="BK103" s="8" t="e">
        <f t="shared" si="50"/>
        <v>#REF!</v>
      </c>
      <c r="BL103" s="52" t="e">
        <f t="shared" si="51"/>
        <v>#REF!</v>
      </c>
      <c r="BM103" s="1" t="e">
        <f t="shared" si="52"/>
        <v>#REF!</v>
      </c>
      <c r="BN103" s="52" t="e">
        <f t="shared" si="53"/>
        <v>#REF!</v>
      </c>
      <c r="BO103" s="1" t="e">
        <f t="shared" si="54"/>
        <v>#REF!</v>
      </c>
      <c r="BP103" s="53" t="e">
        <f t="shared" si="55"/>
        <v>#REF!</v>
      </c>
      <c r="BQ103" s="53" t="e">
        <f t="shared" si="56"/>
        <v>#REF!</v>
      </c>
      <c r="BR103" t="e">
        <f t="shared" si="57"/>
        <v>#REF!</v>
      </c>
    </row>
    <row r="104" spans="1:70" x14ac:dyDescent="0.25">
      <c r="A104" t="str">
        <f t="shared" si="35"/>
        <v>High Needs topups</v>
      </c>
      <c r="B104" s="75" t="s">
        <v>3620</v>
      </c>
      <c r="C104" s="76">
        <v>44026</v>
      </c>
      <c r="D104" s="75">
        <f>Schools!A93</f>
        <v>3023506</v>
      </c>
      <c r="E104" t="str">
        <f>VLOOKUP(D104,Schools!A:B,2,0)</f>
        <v>St Vincent's Catholic Primary School</v>
      </c>
      <c r="F104" t="str">
        <f>VLOOKUP(D104,Schools!$A:$Z,3,0)</f>
        <v>M</v>
      </c>
      <c r="G104" s="77" t="e">
        <f>SUMIFS(#REF!,#REF!,D104,#REF!, SEN!M104)</f>
        <v>#REF!</v>
      </c>
      <c r="H104" s="75" t="s">
        <v>3621</v>
      </c>
      <c r="I104" s="75" t="s">
        <v>4063</v>
      </c>
      <c r="J104" t="str">
        <f t="shared" si="36"/>
        <v>various/543965</v>
      </c>
      <c r="K104">
        <f>VLOOKUP(D104,Schools!$A:$Z,9,0)</f>
        <v>400009</v>
      </c>
      <c r="L104" s="75" t="s">
        <v>400</v>
      </c>
      <c r="M104" s="75" t="s">
        <v>399</v>
      </c>
      <c r="N104" s="75" t="s">
        <v>3819</v>
      </c>
      <c r="O104" s="78" t="str">
        <f>VLOOKUP(D104,Schools!A:D,4,0)</f>
        <v>Primary</v>
      </c>
      <c r="P104" s="75" t="s">
        <v>4064</v>
      </c>
      <c r="Q104" s="78">
        <f t="shared" si="37"/>
        <v>543965</v>
      </c>
      <c r="R104" s="79" t="e">
        <f>SUMIFS(#REF!,#REF!,$D104,#REF!,$M104)</f>
        <v>#REF!</v>
      </c>
      <c r="S104" s="79" t="e">
        <f>SUMIFS(#REF!,#REF!,$D104,#REF!,$M104)</f>
        <v>#REF!</v>
      </c>
      <c r="T104" s="79" t="e">
        <f>SUMIFS(#REF!,#REF!,$D104,#REF!,$M104)</f>
        <v>#REF!</v>
      </c>
      <c r="U104" s="79" t="e">
        <f>SUMIFS(#REF!,#REF!,$D104,#REF!,$M104)</f>
        <v>#REF!</v>
      </c>
      <c r="V104" s="79" t="e">
        <f>SUMIFS(#REF!,#REF!,$D104,#REF!,$M104)</f>
        <v>#REF!</v>
      </c>
      <c r="W104" s="79" t="e">
        <f>SUMIFS(#REF!,#REF!,$D104,#REF!,$M104)</f>
        <v>#REF!</v>
      </c>
      <c r="X104" s="79" t="e">
        <f>SUMIFS(#REF!,#REF!,$D104,#REF!,$M104)</f>
        <v>#REF!</v>
      </c>
      <c r="Y104" s="79" t="e">
        <f>SUMIFS(#REF!,#REF!,$D104,#REF!,$M104)</f>
        <v>#REF!</v>
      </c>
      <c r="Z104" s="79" t="e">
        <f>SUMIFS(#REF!,#REF!,$D104,#REF!,$M104)</f>
        <v>#REF!</v>
      </c>
      <c r="AA104" s="79" t="e">
        <f>SUMIFS(#REF!,#REF!,$D104,#REF!,$M104)</f>
        <v>#REF!</v>
      </c>
      <c r="AB104" s="79" t="e">
        <f>SUMIFS(#REF!,#REF!,$D104,#REF!,$M104)</f>
        <v>#REF!</v>
      </c>
      <c r="AC104" s="79" t="e">
        <f>SUMIFS(#REF!,#REF!,$D104,#REF!,$M104)</f>
        <v>#REF!</v>
      </c>
      <c r="AD104" s="79" t="e">
        <f>SUMIFS(#REF!,#REF!,$D104,#REF!,$M104)</f>
        <v>#REF!</v>
      </c>
      <c r="AE104" s="79" t="e">
        <f>SUMIFS(#REF!,#REF!,$D104,#REF!,$M104)</f>
        <v>#REF!</v>
      </c>
      <c r="AF104" s="52" t="e">
        <f t="shared" si="38"/>
        <v>#REF!</v>
      </c>
      <c r="AG104" s="52" t="e">
        <f t="shared" si="39"/>
        <v>#REF!</v>
      </c>
      <c r="AH104" s="79" t="e">
        <f>SUMIFS(#REF!,#REF!,$D104,#REF!,$M104)</f>
        <v>#REF!</v>
      </c>
      <c r="AK104" t="e">
        <f t="shared" si="40"/>
        <v>#REF!</v>
      </c>
      <c r="AL104" s="8" t="e">
        <f t="shared" si="33"/>
        <v>#REF!</v>
      </c>
      <c r="AM104" s="8" t="e">
        <f t="shared" si="58"/>
        <v>#REF!</v>
      </c>
      <c r="AN104" s="8" t="e">
        <f t="shared" si="58"/>
        <v>#REF!</v>
      </c>
      <c r="AO104" s="8" t="e">
        <f t="shared" si="58"/>
        <v>#REF!</v>
      </c>
      <c r="AP104" s="8" t="e">
        <f t="shared" si="58"/>
        <v>#REF!</v>
      </c>
      <c r="AQ104" s="8" t="e">
        <f t="shared" si="58"/>
        <v>#REF!</v>
      </c>
      <c r="AR104" s="8" t="e">
        <f t="shared" si="58"/>
        <v>#REF!</v>
      </c>
      <c r="AS104" s="8" t="e">
        <f t="shared" si="58"/>
        <v>#REF!</v>
      </c>
      <c r="AT104" s="8" t="e">
        <f t="shared" si="58"/>
        <v>#REF!</v>
      </c>
      <c r="AU104" s="8" t="e">
        <f t="shared" si="58"/>
        <v>#REF!</v>
      </c>
      <c r="AV104" s="8" t="e">
        <f t="shared" si="58"/>
        <v>#REF!</v>
      </c>
      <c r="AW104" s="8" t="e">
        <f t="shared" si="58"/>
        <v>#REF!</v>
      </c>
      <c r="AX104" t="e">
        <f t="shared" si="34"/>
        <v>#REF!</v>
      </c>
      <c r="AY104" s="8" t="e">
        <f t="shared" si="41"/>
        <v>#REF!</v>
      </c>
      <c r="AZ104" s="53" t="e">
        <f t="shared" si="42"/>
        <v>#REF!</v>
      </c>
      <c r="BA104" s="80" t="e">
        <f t="shared" si="43"/>
        <v>#REF!</v>
      </c>
      <c r="BD104" s="183" t="str">
        <f>VLOOKUP(D104,Schools!A:Q,17,0)</f>
        <v>A</v>
      </c>
      <c r="BE104" s="52" t="e">
        <f t="shared" si="44"/>
        <v>#REF!</v>
      </c>
      <c r="BF104" s="52" t="e">
        <f t="shared" si="45"/>
        <v>#REF!</v>
      </c>
      <c r="BG104" s="52" t="e">
        <f t="shared" si="46"/>
        <v>#REF!</v>
      </c>
      <c r="BH104" s="52" t="e">
        <f t="shared" si="47"/>
        <v>#REF!</v>
      </c>
      <c r="BI104" s="53" t="e">
        <f t="shared" si="48"/>
        <v>#REF!</v>
      </c>
      <c r="BJ104" s="52" t="e">
        <f t="shared" si="49"/>
        <v>#REF!</v>
      </c>
      <c r="BK104" s="8" t="e">
        <f t="shared" si="50"/>
        <v>#REF!</v>
      </c>
      <c r="BL104" s="52" t="e">
        <f t="shared" si="51"/>
        <v>#REF!</v>
      </c>
      <c r="BM104" s="1" t="e">
        <f t="shared" si="52"/>
        <v>#REF!</v>
      </c>
      <c r="BN104" s="52" t="e">
        <f t="shared" si="53"/>
        <v>#REF!</v>
      </c>
      <c r="BO104" s="1" t="e">
        <f t="shared" si="54"/>
        <v>#REF!</v>
      </c>
      <c r="BP104" s="53" t="e">
        <f t="shared" si="55"/>
        <v>#REF!</v>
      </c>
      <c r="BQ104" s="53" t="e">
        <f t="shared" si="56"/>
        <v>#REF!</v>
      </c>
      <c r="BR104" t="e">
        <f t="shared" si="57"/>
        <v>#REF!</v>
      </c>
    </row>
    <row r="105" spans="1:70" x14ac:dyDescent="0.25">
      <c r="A105" t="str">
        <f t="shared" si="35"/>
        <v>High Needs topups</v>
      </c>
      <c r="B105" s="75" t="s">
        <v>3620</v>
      </c>
      <c r="C105" s="76">
        <v>44026</v>
      </c>
      <c r="D105" s="75">
        <f>Schools!A94</f>
        <v>3022051</v>
      </c>
      <c r="E105" t="str">
        <f>VLOOKUP(D105,Schools!A:B,2,0)</f>
        <v>Summerside Primary Academy</v>
      </c>
      <c r="F105" t="str">
        <f>VLOOKUP(D105,Schools!$A:$Z,3,0)</f>
        <v>A</v>
      </c>
      <c r="G105" s="77" t="e">
        <f>SUMIFS(#REF!,#REF!,D105,#REF!, SEN!M105)</f>
        <v>#REF!</v>
      </c>
      <c r="H105" s="75" t="s">
        <v>3621</v>
      </c>
      <c r="I105" s="75" t="s">
        <v>4063</v>
      </c>
      <c r="J105" t="str">
        <f t="shared" si="36"/>
        <v>various/516500</v>
      </c>
      <c r="K105">
        <f>VLOOKUP(D105,Schools!$A:$Z,9,0)</f>
        <v>157542</v>
      </c>
      <c r="L105" s="75" t="s">
        <v>400</v>
      </c>
      <c r="M105" s="75" t="s">
        <v>399</v>
      </c>
      <c r="N105" s="75" t="s">
        <v>3819</v>
      </c>
      <c r="O105" s="78" t="str">
        <f>VLOOKUP(D105,Schools!A:D,4,0)</f>
        <v>Primary</v>
      </c>
      <c r="P105" s="75" t="s">
        <v>4064</v>
      </c>
      <c r="Q105" s="78">
        <f t="shared" si="37"/>
        <v>516500</v>
      </c>
      <c r="R105" s="79" t="e">
        <f>SUMIFS(#REF!,#REF!,$D105,#REF!,$M105)</f>
        <v>#REF!</v>
      </c>
      <c r="S105" s="79" t="e">
        <f>SUMIFS(#REF!,#REF!,$D105,#REF!,$M105)</f>
        <v>#REF!</v>
      </c>
      <c r="T105" s="79" t="e">
        <f>SUMIFS(#REF!,#REF!,$D105,#REF!,$M105)</f>
        <v>#REF!</v>
      </c>
      <c r="U105" s="79" t="e">
        <f>SUMIFS(#REF!,#REF!,$D105,#REF!,$M105)</f>
        <v>#REF!</v>
      </c>
      <c r="V105" s="79" t="e">
        <f>SUMIFS(#REF!,#REF!,$D105,#REF!,$M105)</f>
        <v>#REF!</v>
      </c>
      <c r="W105" s="79" t="e">
        <f>SUMIFS(#REF!,#REF!,$D105,#REF!,$M105)</f>
        <v>#REF!</v>
      </c>
      <c r="X105" s="79" t="e">
        <f>SUMIFS(#REF!,#REF!,$D105,#REF!,$M105)</f>
        <v>#REF!</v>
      </c>
      <c r="Y105" s="79" t="e">
        <f>SUMIFS(#REF!,#REF!,$D105,#REF!,$M105)</f>
        <v>#REF!</v>
      </c>
      <c r="Z105" s="79" t="e">
        <f>SUMIFS(#REF!,#REF!,$D105,#REF!,$M105)</f>
        <v>#REF!</v>
      </c>
      <c r="AA105" s="79" t="e">
        <f>SUMIFS(#REF!,#REF!,$D105,#REF!,$M105)</f>
        <v>#REF!</v>
      </c>
      <c r="AB105" s="79" t="e">
        <f>SUMIFS(#REF!,#REF!,$D105,#REF!,$M105)</f>
        <v>#REF!</v>
      </c>
      <c r="AC105" s="79" t="e">
        <f>SUMIFS(#REF!,#REF!,$D105,#REF!,$M105)</f>
        <v>#REF!</v>
      </c>
      <c r="AD105" s="79" t="e">
        <f>SUMIFS(#REF!,#REF!,$D105,#REF!,$M105)</f>
        <v>#REF!</v>
      </c>
      <c r="AE105" s="79" t="e">
        <f>SUMIFS(#REF!,#REF!,$D105,#REF!,$M105)</f>
        <v>#REF!</v>
      </c>
      <c r="AF105" s="52" t="e">
        <f t="shared" si="38"/>
        <v>#REF!</v>
      </c>
      <c r="AG105" s="52" t="e">
        <f t="shared" si="39"/>
        <v>#REF!</v>
      </c>
      <c r="AH105" s="79" t="e">
        <f>SUMIFS(#REF!,#REF!,$D105,#REF!,$M105)</f>
        <v>#REF!</v>
      </c>
      <c r="AK105" t="e">
        <f t="shared" si="40"/>
        <v>#REF!</v>
      </c>
      <c r="AL105" s="8" t="e">
        <f t="shared" si="33"/>
        <v>#REF!</v>
      </c>
      <c r="AM105" s="8" t="e">
        <f t="shared" si="58"/>
        <v>#REF!</v>
      </c>
      <c r="AN105" s="8" t="e">
        <f t="shared" si="58"/>
        <v>#REF!</v>
      </c>
      <c r="AO105" s="8" t="e">
        <f t="shared" si="58"/>
        <v>#REF!</v>
      </c>
      <c r="AP105" s="8" t="e">
        <f t="shared" si="58"/>
        <v>#REF!</v>
      </c>
      <c r="AQ105" s="8" t="e">
        <f t="shared" si="58"/>
        <v>#REF!</v>
      </c>
      <c r="AR105" s="8" t="e">
        <f t="shared" si="58"/>
        <v>#REF!</v>
      </c>
      <c r="AS105" s="8" t="e">
        <f t="shared" si="58"/>
        <v>#REF!</v>
      </c>
      <c r="AT105" s="8" t="e">
        <f t="shared" si="58"/>
        <v>#REF!</v>
      </c>
      <c r="AU105" s="8" t="e">
        <f t="shared" si="58"/>
        <v>#REF!</v>
      </c>
      <c r="AV105" s="8" t="e">
        <f t="shared" si="58"/>
        <v>#REF!</v>
      </c>
      <c r="AW105" s="8" t="e">
        <f t="shared" si="58"/>
        <v>#REF!</v>
      </c>
      <c r="AX105" t="e">
        <f t="shared" si="34"/>
        <v>#REF!</v>
      </c>
      <c r="AY105" s="8" t="e">
        <f t="shared" si="41"/>
        <v>#REF!</v>
      </c>
      <c r="AZ105" s="53" t="e">
        <f t="shared" si="42"/>
        <v>#REF!</v>
      </c>
      <c r="BA105" s="80" t="e">
        <f t="shared" si="43"/>
        <v>#REF!</v>
      </c>
      <c r="BD105" s="183" t="str">
        <f>VLOOKUP(D105,Schools!A:Q,17,0)</f>
        <v>Academy</v>
      </c>
      <c r="BE105" s="52" t="e">
        <f t="shared" si="44"/>
        <v>#REF!</v>
      </c>
      <c r="BF105" s="52" t="e">
        <f t="shared" si="45"/>
        <v>#REF!</v>
      </c>
      <c r="BG105" s="52" t="e">
        <f t="shared" si="46"/>
        <v>#REF!</v>
      </c>
      <c r="BH105" s="52" t="e">
        <f t="shared" si="47"/>
        <v>#REF!</v>
      </c>
      <c r="BI105" s="53" t="e">
        <f t="shared" si="48"/>
        <v>#REF!</v>
      </c>
      <c r="BJ105" s="52" t="e">
        <f t="shared" si="49"/>
        <v>#REF!</v>
      </c>
      <c r="BK105" s="8" t="e">
        <f t="shared" si="50"/>
        <v>#REF!</v>
      </c>
      <c r="BL105" s="52" t="e">
        <f t="shared" si="51"/>
        <v>#REF!</v>
      </c>
      <c r="BM105" s="1" t="e">
        <f t="shared" si="52"/>
        <v>#REF!</v>
      </c>
      <c r="BN105" s="52" t="e">
        <f t="shared" si="53"/>
        <v>#REF!</v>
      </c>
      <c r="BO105" s="1" t="e">
        <f t="shared" si="54"/>
        <v>#REF!</v>
      </c>
      <c r="BP105" s="53" t="e">
        <f t="shared" si="55"/>
        <v>#REF!</v>
      </c>
      <c r="BQ105" s="53" t="e">
        <f t="shared" si="56"/>
        <v>#REF!</v>
      </c>
      <c r="BR105" t="e">
        <f t="shared" si="57"/>
        <v>#REF!</v>
      </c>
    </row>
    <row r="106" spans="1:70" x14ac:dyDescent="0.25">
      <c r="A106" t="str">
        <f t="shared" si="35"/>
        <v>High Needs topups</v>
      </c>
      <c r="B106" s="75" t="s">
        <v>3620</v>
      </c>
      <c r="C106" s="76">
        <v>44026</v>
      </c>
      <c r="D106" s="75">
        <f>Schools!A95</f>
        <v>3022070</v>
      </c>
      <c r="E106" t="str">
        <f>VLOOKUP(D106,Schools!A:B,2,0)</f>
        <v>Sunnyfields Primary School</v>
      </c>
      <c r="F106" t="str">
        <f>VLOOKUP(D106,Schools!$A:$Z,3,0)</f>
        <v>M</v>
      </c>
      <c r="G106" s="77" t="e">
        <f>SUMIFS(#REF!,#REF!,D106,#REF!, SEN!M106)</f>
        <v>#REF!</v>
      </c>
      <c r="H106" s="75" t="s">
        <v>3621</v>
      </c>
      <c r="I106" s="75" t="s">
        <v>4063</v>
      </c>
      <c r="J106" t="str">
        <f t="shared" si="36"/>
        <v>various/543965</v>
      </c>
      <c r="K106">
        <f>VLOOKUP(D106,Schools!$A:$Z,9,0)</f>
        <v>400038</v>
      </c>
      <c r="L106" s="75" t="s">
        <v>400</v>
      </c>
      <c r="M106" s="75" t="s">
        <v>399</v>
      </c>
      <c r="N106" s="75" t="s">
        <v>3819</v>
      </c>
      <c r="O106" s="78" t="str">
        <f>VLOOKUP(D106,Schools!A:D,4,0)</f>
        <v>Primary</v>
      </c>
      <c r="P106" s="75" t="s">
        <v>4064</v>
      </c>
      <c r="Q106" s="78">
        <f t="shared" si="37"/>
        <v>543965</v>
      </c>
      <c r="R106" s="79" t="e">
        <f>SUMIFS(#REF!,#REF!,$D106,#REF!,$M106)</f>
        <v>#REF!</v>
      </c>
      <c r="S106" s="79" t="e">
        <f>SUMIFS(#REF!,#REF!,$D106,#REF!,$M106)</f>
        <v>#REF!</v>
      </c>
      <c r="T106" s="79" t="e">
        <f>SUMIFS(#REF!,#REF!,$D106,#REF!,$M106)</f>
        <v>#REF!</v>
      </c>
      <c r="U106" s="79" t="e">
        <f>SUMIFS(#REF!,#REF!,$D106,#REF!,$M106)</f>
        <v>#REF!</v>
      </c>
      <c r="V106" s="79" t="e">
        <f>SUMIFS(#REF!,#REF!,$D106,#REF!,$M106)</f>
        <v>#REF!</v>
      </c>
      <c r="W106" s="79" t="e">
        <f>SUMIFS(#REF!,#REF!,$D106,#REF!,$M106)</f>
        <v>#REF!</v>
      </c>
      <c r="X106" s="79" t="e">
        <f>SUMIFS(#REF!,#REF!,$D106,#REF!,$M106)</f>
        <v>#REF!</v>
      </c>
      <c r="Y106" s="79" t="e">
        <f>SUMIFS(#REF!,#REF!,$D106,#REF!,$M106)</f>
        <v>#REF!</v>
      </c>
      <c r="Z106" s="79" t="e">
        <f>SUMIFS(#REF!,#REF!,$D106,#REF!,$M106)</f>
        <v>#REF!</v>
      </c>
      <c r="AA106" s="79" t="e">
        <f>SUMIFS(#REF!,#REF!,$D106,#REF!,$M106)</f>
        <v>#REF!</v>
      </c>
      <c r="AB106" s="79" t="e">
        <f>SUMIFS(#REF!,#REF!,$D106,#REF!,$M106)</f>
        <v>#REF!</v>
      </c>
      <c r="AC106" s="79" t="e">
        <f>SUMIFS(#REF!,#REF!,$D106,#REF!,$M106)</f>
        <v>#REF!</v>
      </c>
      <c r="AD106" s="79" t="e">
        <f>SUMIFS(#REF!,#REF!,$D106,#REF!,$M106)</f>
        <v>#REF!</v>
      </c>
      <c r="AE106" s="79" t="e">
        <f>SUMIFS(#REF!,#REF!,$D106,#REF!,$M106)</f>
        <v>#REF!</v>
      </c>
      <c r="AF106" s="52" t="e">
        <f t="shared" si="38"/>
        <v>#REF!</v>
      </c>
      <c r="AG106" s="52" t="e">
        <f t="shared" si="39"/>
        <v>#REF!</v>
      </c>
      <c r="AH106" s="79" t="e">
        <f>SUMIFS(#REF!,#REF!,$D106,#REF!,$M106)</f>
        <v>#REF!</v>
      </c>
      <c r="AK106" t="e">
        <f t="shared" si="40"/>
        <v>#REF!</v>
      </c>
      <c r="AL106" s="8" t="e">
        <f t="shared" si="33"/>
        <v>#REF!</v>
      </c>
      <c r="AM106" s="8" t="e">
        <f t="shared" si="58"/>
        <v>#REF!</v>
      </c>
      <c r="AN106" s="8" t="e">
        <f t="shared" si="58"/>
        <v>#REF!</v>
      </c>
      <c r="AO106" s="8" t="e">
        <f t="shared" si="58"/>
        <v>#REF!</v>
      </c>
      <c r="AP106" s="8" t="e">
        <f t="shared" si="58"/>
        <v>#REF!</v>
      </c>
      <c r="AQ106" s="8" t="e">
        <f t="shared" si="58"/>
        <v>#REF!</v>
      </c>
      <c r="AR106" s="8" t="e">
        <f t="shared" si="58"/>
        <v>#REF!</v>
      </c>
      <c r="AS106" s="8" t="e">
        <f t="shared" si="58"/>
        <v>#REF!</v>
      </c>
      <c r="AT106" s="8" t="e">
        <f t="shared" si="58"/>
        <v>#REF!</v>
      </c>
      <c r="AU106" s="8" t="e">
        <f t="shared" si="58"/>
        <v>#REF!</v>
      </c>
      <c r="AV106" s="8" t="e">
        <f t="shared" si="58"/>
        <v>#REF!</v>
      </c>
      <c r="AW106" s="8" t="e">
        <f t="shared" si="58"/>
        <v>#REF!</v>
      </c>
      <c r="AX106" t="e">
        <f t="shared" si="34"/>
        <v>#REF!</v>
      </c>
      <c r="AY106" s="8" t="e">
        <f t="shared" si="41"/>
        <v>#REF!</v>
      </c>
      <c r="AZ106" s="53" t="e">
        <f t="shared" si="42"/>
        <v>#REF!</v>
      </c>
      <c r="BA106" s="80" t="e">
        <f t="shared" si="43"/>
        <v>#REF!</v>
      </c>
      <c r="BD106" s="183" t="str">
        <f>VLOOKUP(D106,Schools!A:Q,17,0)</f>
        <v>D</v>
      </c>
      <c r="BE106" s="52" t="e">
        <f t="shared" si="44"/>
        <v>#REF!</v>
      </c>
      <c r="BF106" s="52" t="e">
        <f t="shared" si="45"/>
        <v>#REF!</v>
      </c>
      <c r="BG106" s="52" t="e">
        <f t="shared" si="46"/>
        <v>#REF!</v>
      </c>
      <c r="BH106" s="52" t="e">
        <f t="shared" si="47"/>
        <v>#REF!</v>
      </c>
      <c r="BI106" s="53" t="e">
        <f t="shared" si="48"/>
        <v>#REF!</v>
      </c>
      <c r="BJ106" s="52" t="e">
        <f t="shared" si="49"/>
        <v>#REF!</v>
      </c>
      <c r="BK106" s="8" t="e">
        <f t="shared" si="50"/>
        <v>#REF!</v>
      </c>
      <c r="BL106" s="52" t="e">
        <f t="shared" si="51"/>
        <v>#REF!</v>
      </c>
      <c r="BM106" s="1" t="e">
        <f t="shared" si="52"/>
        <v>#REF!</v>
      </c>
      <c r="BN106" s="52" t="e">
        <f t="shared" si="53"/>
        <v>#REF!</v>
      </c>
      <c r="BO106" s="1" t="e">
        <f t="shared" si="54"/>
        <v>#REF!</v>
      </c>
      <c r="BP106" s="53" t="e">
        <f t="shared" si="55"/>
        <v>#REF!</v>
      </c>
      <c r="BQ106" s="53" t="e">
        <f t="shared" si="56"/>
        <v>#REF!</v>
      </c>
      <c r="BR106" t="e">
        <f t="shared" si="57"/>
        <v>#REF!</v>
      </c>
    </row>
    <row r="107" spans="1:70" x14ac:dyDescent="0.25">
      <c r="A107" t="str">
        <f t="shared" si="35"/>
        <v>High Needs topups</v>
      </c>
      <c r="B107" s="75" t="s">
        <v>3620</v>
      </c>
      <c r="C107" s="76">
        <v>44026</v>
      </c>
      <c r="D107" s="75">
        <f>Schools!A96</f>
        <v>3023316</v>
      </c>
      <c r="E107" t="str">
        <f>VLOOKUP(D107,Schools!A:B,2,0)</f>
        <v>Trent  C of E Primary School</v>
      </c>
      <c r="F107" t="str">
        <f>VLOOKUP(D107,Schools!$A:$Z,3,0)</f>
        <v>M</v>
      </c>
      <c r="G107" s="77" t="e">
        <f>SUMIFS(#REF!,#REF!,D107,#REF!, SEN!M107)</f>
        <v>#REF!</v>
      </c>
      <c r="H107" s="75" t="s">
        <v>3621</v>
      </c>
      <c r="I107" s="75" t="s">
        <v>4063</v>
      </c>
      <c r="J107" t="str">
        <f t="shared" si="36"/>
        <v>various/543965</v>
      </c>
      <c r="K107">
        <f>VLOOKUP(D107,Schools!$A:$Z,9,0)</f>
        <v>400100</v>
      </c>
      <c r="L107" s="75" t="s">
        <v>400</v>
      </c>
      <c r="M107" s="75" t="s">
        <v>399</v>
      </c>
      <c r="N107" s="75" t="s">
        <v>3819</v>
      </c>
      <c r="O107" s="78" t="str">
        <f>VLOOKUP(D107,Schools!A:D,4,0)</f>
        <v>Primary</v>
      </c>
      <c r="P107" s="75" t="s">
        <v>4064</v>
      </c>
      <c r="Q107" s="78">
        <f t="shared" si="37"/>
        <v>543965</v>
      </c>
      <c r="R107" s="79" t="e">
        <f>SUMIFS(#REF!,#REF!,$D107,#REF!,$M107)</f>
        <v>#REF!</v>
      </c>
      <c r="S107" s="79" t="e">
        <f>SUMIFS(#REF!,#REF!,$D107,#REF!,$M107)</f>
        <v>#REF!</v>
      </c>
      <c r="T107" s="79" t="e">
        <f>SUMIFS(#REF!,#REF!,$D107,#REF!,$M107)</f>
        <v>#REF!</v>
      </c>
      <c r="U107" s="79" t="e">
        <f>SUMIFS(#REF!,#REF!,$D107,#REF!,$M107)</f>
        <v>#REF!</v>
      </c>
      <c r="V107" s="79" t="e">
        <f>SUMIFS(#REF!,#REF!,$D107,#REF!,$M107)</f>
        <v>#REF!</v>
      </c>
      <c r="W107" s="79" t="e">
        <f>SUMIFS(#REF!,#REF!,$D107,#REF!,$M107)</f>
        <v>#REF!</v>
      </c>
      <c r="X107" s="79" t="e">
        <f>SUMIFS(#REF!,#REF!,$D107,#REF!,$M107)</f>
        <v>#REF!</v>
      </c>
      <c r="Y107" s="79" t="e">
        <f>SUMIFS(#REF!,#REF!,$D107,#REF!,$M107)</f>
        <v>#REF!</v>
      </c>
      <c r="Z107" s="79" t="e">
        <f>SUMIFS(#REF!,#REF!,$D107,#REF!,$M107)</f>
        <v>#REF!</v>
      </c>
      <c r="AA107" s="79" t="e">
        <f>SUMIFS(#REF!,#REF!,$D107,#REF!,$M107)</f>
        <v>#REF!</v>
      </c>
      <c r="AB107" s="79" t="e">
        <f>SUMIFS(#REF!,#REF!,$D107,#REF!,$M107)</f>
        <v>#REF!</v>
      </c>
      <c r="AC107" s="79" t="e">
        <f>SUMIFS(#REF!,#REF!,$D107,#REF!,$M107)</f>
        <v>#REF!</v>
      </c>
      <c r="AD107" s="79" t="e">
        <f>SUMIFS(#REF!,#REF!,$D107,#REF!,$M107)</f>
        <v>#REF!</v>
      </c>
      <c r="AE107" s="79" t="e">
        <f>SUMIFS(#REF!,#REF!,$D107,#REF!,$M107)</f>
        <v>#REF!</v>
      </c>
      <c r="AF107" s="52" t="e">
        <f t="shared" si="38"/>
        <v>#REF!</v>
      </c>
      <c r="AG107" s="52" t="e">
        <f t="shared" si="39"/>
        <v>#REF!</v>
      </c>
      <c r="AH107" s="79" t="e">
        <f>SUMIFS(#REF!,#REF!,$D107,#REF!,$M107)</f>
        <v>#REF!</v>
      </c>
      <c r="AK107" t="e">
        <f t="shared" si="40"/>
        <v>#REF!</v>
      </c>
      <c r="AL107" s="8" t="e">
        <f t="shared" si="33"/>
        <v>#REF!</v>
      </c>
      <c r="AM107" s="8" t="e">
        <f t="shared" si="58"/>
        <v>#REF!</v>
      </c>
      <c r="AN107" s="8" t="e">
        <f t="shared" si="58"/>
        <v>#REF!</v>
      </c>
      <c r="AO107" s="8" t="e">
        <f t="shared" si="58"/>
        <v>#REF!</v>
      </c>
      <c r="AP107" s="8" t="e">
        <f t="shared" si="58"/>
        <v>#REF!</v>
      </c>
      <c r="AQ107" s="8" t="e">
        <f t="shared" si="58"/>
        <v>#REF!</v>
      </c>
      <c r="AR107" s="8" t="e">
        <f t="shared" si="58"/>
        <v>#REF!</v>
      </c>
      <c r="AS107" s="8" t="e">
        <f t="shared" si="58"/>
        <v>#REF!</v>
      </c>
      <c r="AT107" s="8" t="e">
        <f t="shared" si="58"/>
        <v>#REF!</v>
      </c>
      <c r="AU107" s="8" t="e">
        <f t="shared" si="58"/>
        <v>#REF!</v>
      </c>
      <c r="AV107" s="8" t="e">
        <f t="shared" si="58"/>
        <v>#REF!</v>
      </c>
      <c r="AW107" s="8" t="e">
        <f t="shared" si="58"/>
        <v>#REF!</v>
      </c>
      <c r="AX107" t="e">
        <f t="shared" si="34"/>
        <v>#REF!</v>
      </c>
      <c r="AY107" s="8" t="e">
        <f t="shared" si="41"/>
        <v>#REF!</v>
      </c>
      <c r="AZ107" s="53" t="e">
        <f t="shared" si="42"/>
        <v>#REF!</v>
      </c>
      <c r="BA107" s="80" t="e">
        <f t="shared" si="43"/>
        <v>#REF!</v>
      </c>
      <c r="BD107" s="183" t="str">
        <f>VLOOKUP(D107,Schools!A:Q,17,0)</f>
        <v>A</v>
      </c>
      <c r="BE107" s="52" t="e">
        <f t="shared" si="44"/>
        <v>#REF!</v>
      </c>
      <c r="BF107" s="52" t="e">
        <f t="shared" si="45"/>
        <v>#REF!</v>
      </c>
      <c r="BG107" s="52" t="e">
        <f t="shared" si="46"/>
        <v>#REF!</v>
      </c>
      <c r="BH107" s="52" t="e">
        <f t="shared" si="47"/>
        <v>#REF!</v>
      </c>
      <c r="BI107" s="53" t="e">
        <f t="shared" si="48"/>
        <v>#REF!</v>
      </c>
      <c r="BJ107" s="52" t="e">
        <f t="shared" si="49"/>
        <v>#REF!</v>
      </c>
      <c r="BK107" s="8" t="e">
        <f t="shared" si="50"/>
        <v>#REF!</v>
      </c>
      <c r="BL107" s="52" t="e">
        <f t="shared" si="51"/>
        <v>#REF!</v>
      </c>
      <c r="BM107" s="1" t="e">
        <f t="shared" si="52"/>
        <v>#REF!</v>
      </c>
      <c r="BN107" s="52" t="e">
        <f t="shared" si="53"/>
        <v>#REF!</v>
      </c>
      <c r="BO107" s="1" t="e">
        <f t="shared" si="54"/>
        <v>#REF!</v>
      </c>
      <c r="BP107" s="53" t="e">
        <f t="shared" si="55"/>
        <v>#REF!</v>
      </c>
      <c r="BQ107" s="53" t="e">
        <f t="shared" si="56"/>
        <v>#REF!</v>
      </c>
      <c r="BR107" t="e">
        <f t="shared" si="57"/>
        <v>#REF!</v>
      </c>
    </row>
    <row r="108" spans="1:70" x14ac:dyDescent="0.25">
      <c r="A108" t="str">
        <f t="shared" si="35"/>
        <v>High Needs topups</v>
      </c>
      <c r="B108" s="75" t="s">
        <v>3620</v>
      </c>
      <c r="C108" s="76">
        <v>44026</v>
      </c>
      <c r="D108" s="75">
        <f>Schools!A97</f>
        <v>3022055</v>
      </c>
      <c r="E108" t="str">
        <f>VLOOKUP(D108,Schools!A:B,2,0)</f>
        <v>Tudor School</v>
      </c>
      <c r="F108" t="str">
        <f>VLOOKUP(D108,Schools!$A:$Z,3,0)</f>
        <v>M</v>
      </c>
      <c r="G108" s="77" t="e">
        <f>SUMIFS(#REF!,#REF!,D108,#REF!, SEN!M108)</f>
        <v>#REF!</v>
      </c>
      <c r="H108" s="75" t="s">
        <v>3621</v>
      </c>
      <c r="I108" s="75" t="s">
        <v>4063</v>
      </c>
      <c r="J108" t="str">
        <f t="shared" si="36"/>
        <v>various/543965</v>
      </c>
      <c r="K108">
        <f>VLOOKUP(D108,Schools!$A:$Z,9,0)</f>
        <v>400101</v>
      </c>
      <c r="L108" s="75" t="s">
        <v>400</v>
      </c>
      <c r="M108" s="75" t="s">
        <v>399</v>
      </c>
      <c r="N108" s="75" t="s">
        <v>3819</v>
      </c>
      <c r="O108" s="78" t="str">
        <f>VLOOKUP(D108,Schools!A:D,4,0)</f>
        <v>Primary</v>
      </c>
      <c r="P108" s="75" t="s">
        <v>4064</v>
      </c>
      <c r="Q108" s="78">
        <f t="shared" si="37"/>
        <v>543965</v>
      </c>
      <c r="R108" s="79" t="e">
        <f>SUMIFS(#REF!,#REF!,$D108,#REF!,$M108)</f>
        <v>#REF!</v>
      </c>
      <c r="S108" s="79" t="e">
        <f>SUMIFS(#REF!,#REF!,$D108,#REF!,$M108)</f>
        <v>#REF!</v>
      </c>
      <c r="T108" s="79" t="e">
        <f>SUMIFS(#REF!,#REF!,$D108,#REF!,$M108)</f>
        <v>#REF!</v>
      </c>
      <c r="U108" s="79" t="e">
        <f>SUMIFS(#REF!,#REF!,$D108,#REF!,$M108)</f>
        <v>#REF!</v>
      </c>
      <c r="V108" s="79" t="e">
        <f>SUMIFS(#REF!,#REF!,$D108,#REF!,$M108)</f>
        <v>#REF!</v>
      </c>
      <c r="W108" s="79" t="e">
        <f>SUMIFS(#REF!,#REF!,$D108,#REF!,$M108)</f>
        <v>#REF!</v>
      </c>
      <c r="X108" s="79" t="e">
        <f>SUMIFS(#REF!,#REF!,$D108,#REF!,$M108)</f>
        <v>#REF!</v>
      </c>
      <c r="Y108" s="79" t="e">
        <f>SUMIFS(#REF!,#REF!,$D108,#REF!,$M108)</f>
        <v>#REF!</v>
      </c>
      <c r="Z108" s="79" t="e">
        <f>SUMIFS(#REF!,#REF!,$D108,#REF!,$M108)</f>
        <v>#REF!</v>
      </c>
      <c r="AA108" s="79" t="e">
        <f>SUMIFS(#REF!,#REF!,$D108,#REF!,$M108)</f>
        <v>#REF!</v>
      </c>
      <c r="AB108" s="79" t="e">
        <f>SUMIFS(#REF!,#REF!,$D108,#REF!,$M108)</f>
        <v>#REF!</v>
      </c>
      <c r="AC108" s="79" t="e">
        <f>SUMIFS(#REF!,#REF!,$D108,#REF!,$M108)</f>
        <v>#REF!</v>
      </c>
      <c r="AD108" s="79" t="e">
        <f>SUMIFS(#REF!,#REF!,$D108,#REF!,$M108)</f>
        <v>#REF!</v>
      </c>
      <c r="AE108" s="79" t="e">
        <f>SUMIFS(#REF!,#REF!,$D108,#REF!,$M108)</f>
        <v>#REF!</v>
      </c>
      <c r="AF108" s="52" t="e">
        <f t="shared" si="38"/>
        <v>#REF!</v>
      </c>
      <c r="AG108" s="52" t="e">
        <f t="shared" si="39"/>
        <v>#REF!</v>
      </c>
      <c r="AH108" s="79" t="e">
        <f>SUMIFS(#REF!,#REF!,$D108,#REF!,$M108)</f>
        <v>#REF!</v>
      </c>
      <c r="AK108" t="e">
        <f t="shared" si="40"/>
        <v>#REF!</v>
      </c>
      <c r="AL108" s="8" t="e">
        <f t="shared" si="33"/>
        <v>#REF!</v>
      </c>
      <c r="AM108" s="8" t="e">
        <f t="shared" si="58"/>
        <v>#REF!</v>
      </c>
      <c r="AN108" s="8" t="e">
        <f t="shared" si="58"/>
        <v>#REF!</v>
      </c>
      <c r="AO108" s="8" t="e">
        <f t="shared" si="58"/>
        <v>#REF!</v>
      </c>
      <c r="AP108" s="8" t="e">
        <f t="shared" si="58"/>
        <v>#REF!</v>
      </c>
      <c r="AQ108" s="8" t="e">
        <f t="shared" si="58"/>
        <v>#REF!</v>
      </c>
      <c r="AR108" s="8" t="e">
        <f t="shared" si="58"/>
        <v>#REF!</v>
      </c>
      <c r="AS108" s="8" t="e">
        <f t="shared" si="58"/>
        <v>#REF!</v>
      </c>
      <c r="AT108" s="8" t="e">
        <f t="shared" si="58"/>
        <v>#REF!</v>
      </c>
      <c r="AU108" s="8" t="e">
        <f t="shared" si="58"/>
        <v>#REF!</v>
      </c>
      <c r="AV108" s="8" t="e">
        <f t="shared" si="58"/>
        <v>#REF!</v>
      </c>
      <c r="AW108" s="8" t="e">
        <f t="shared" si="58"/>
        <v>#REF!</v>
      </c>
      <c r="AX108" t="e">
        <f t="shared" si="34"/>
        <v>#REF!</v>
      </c>
      <c r="AY108" s="8" t="e">
        <f t="shared" si="41"/>
        <v>#REF!</v>
      </c>
      <c r="AZ108" s="53" t="e">
        <f t="shared" si="42"/>
        <v>#REF!</v>
      </c>
      <c r="BA108" s="80" t="e">
        <f t="shared" si="43"/>
        <v>#REF!</v>
      </c>
      <c r="BD108" s="183" t="str">
        <f>VLOOKUP(D108,Schools!A:Q,17,0)</f>
        <v>A</v>
      </c>
      <c r="BE108" s="52" t="e">
        <f t="shared" si="44"/>
        <v>#REF!</v>
      </c>
      <c r="BF108" s="52" t="e">
        <f t="shared" si="45"/>
        <v>#REF!</v>
      </c>
      <c r="BG108" s="52" t="e">
        <f t="shared" si="46"/>
        <v>#REF!</v>
      </c>
      <c r="BH108" s="52" t="e">
        <f t="shared" si="47"/>
        <v>#REF!</v>
      </c>
      <c r="BI108" s="53" t="e">
        <f t="shared" si="48"/>
        <v>#REF!</v>
      </c>
      <c r="BJ108" s="52" t="e">
        <f t="shared" si="49"/>
        <v>#REF!</v>
      </c>
      <c r="BK108" s="8" t="e">
        <f t="shared" si="50"/>
        <v>#REF!</v>
      </c>
      <c r="BL108" s="52" t="e">
        <f t="shared" si="51"/>
        <v>#REF!</v>
      </c>
      <c r="BM108" s="1" t="e">
        <f t="shared" si="52"/>
        <v>#REF!</v>
      </c>
      <c r="BN108" s="52" t="e">
        <f t="shared" si="53"/>
        <v>#REF!</v>
      </c>
      <c r="BO108" s="1" t="e">
        <f t="shared" si="54"/>
        <v>#REF!</v>
      </c>
      <c r="BP108" s="53" t="e">
        <f t="shared" si="55"/>
        <v>#REF!</v>
      </c>
      <c r="BQ108" s="53" t="e">
        <f t="shared" si="56"/>
        <v>#REF!</v>
      </c>
      <c r="BR108" t="e">
        <f t="shared" si="57"/>
        <v>#REF!</v>
      </c>
    </row>
    <row r="109" spans="1:70" x14ac:dyDescent="0.25">
      <c r="A109" t="str">
        <f t="shared" si="35"/>
        <v>High Needs topups</v>
      </c>
      <c r="B109" s="75" t="s">
        <v>3620</v>
      </c>
      <c r="C109" s="76">
        <v>44026</v>
      </c>
      <c r="D109" s="75">
        <f>Schools!A98</f>
        <v>3022057</v>
      </c>
      <c r="E109" t="str">
        <f>VLOOKUP(D109,Schools!A:B,2,0)</f>
        <v>Underhill School</v>
      </c>
      <c r="F109" t="str">
        <f>VLOOKUP(D109,Schools!$A:$Z,3,0)</f>
        <v>M</v>
      </c>
      <c r="G109" s="77" t="e">
        <f>SUMIFS(#REF!,#REF!,D109,#REF!, SEN!M109)</f>
        <v>#REF!</v>
      </c>
      <c r="H109" s="75" t="s">
        <v>3621</v>
      </c>
      <c r="I109" s="75" t="s">
        <v>4063</v>
      </c>
      <c r="J109" t="str">
        <f t="shared" si="36"/>
        <v>various/543965</v>
      </c>
      <c r="K109">
        <f>VLOOKUP(D109,Schools!$A:$Z,9,0)</f>
        <v>400053</v>
      </c>
      <c r="L109" s="75" t="s">
        <v>400</v>
      </c>
      <c r="M109" s="75" t="s">
        <v>399</v>
      </c>
      <c r="N109" s="75" t="s">
        <v>3819</v>
      </c>
      <c r="O109" s="78" t="str">
        <f>VLOOKUP(D109,Schools!A:D,4,0)</f>
        <v>Primary</v>
      </c>
      <c r="P109" s="75" t="s">
        <v>4064</v>
      </c>
      <c r="Q109" s="78">
        <f t="shared" si="37"/>
        <v>543965</v>
      </c>
      <c r="R109" s="79" t="e">
        <f>SUMIFS(#REF!,#REF!,$D109,#REF!,$M109)</f>
        <v>#REF!</v>
      </c>
      <c r="S109" s="79" t="e">
        <f>SUMIFS(#REF!,#REF!,$D109,#REF!,$M109)</f>
        <v>#REF!</v>
      </c>
      <c r="T109" s="79" t="e">
        <f>SUMIFS(#REF!,#REF!,$D109,#REF!,$M109)</f>
        <v>#REF!</v>
      </c>
      <c r="U109" s="79" t="e">
        <f>SUMIFS(#REF!,#REF!,$D109,#REF!,$M109)</f>
        <v>#REF!</v>
      </c>
      <c r="V109" s="79" t="e">
        <f>SUMIFS(#REF!,#REF!,$D109,#REF!,$M109)</f>
        <v>#REF!</v>
      </c>
      <c r="W109" s="79" t="e">
        <f>SUMIFS(#REF!,#REF!,$D109,#REF!,$M109)</f>
        <v>#REF!</v>
      </c>
      <c r="X109" s="79" t="e">
        <f>SUMIFS(#REF!,#REF!,$D109,#REF!,$M109)</f>
        <v>#REF!</v>
      </c>
      <c r="Y109" s="79" t="e">
        <f>SUMIFS(#REF!,#REF!,$D109,#REF!,$M109)</f>
        <v>#REF!</v>
      </c>
      <c r="Z109" s="79" t="e">
        <f>SUMIFS(#REF!,#REF!,$D109,#REF!,$M109)</f>
        <v>#REF!</v>
      </c>
      <c r="AA109" s="79" t="e">
        <f>SUMIFS(#REF!,#REF!,$D109,#REF!,$M109)</f>
        <v>#REF!</v>
      </c>
      <c r="AB109" s="79" t="e">
        <f>SUMIFS(#REF!,#REF!,$D109,#REF!,$M109)</f>
        <v>#REF!</v>
      </c>
      <c r="AC109" s="79" t="e">
        <f>SUMIFS(#REF!,#REF!,$D109,#REF!,$M109)</f>
        <v>#REF!</v>
      </c>
      <c r="AD109" s="79" t="e">
        <f>SUMIFS(#REF!,#REF!,$D109,#REF!,$M109)</f>
        <v>#REF!</v>
      </c>
      <c r="AE109" s="79" t="e">
        <f>SUMIFS(#REF!,#REF!,$D109,#REF!,$M109)</f>
        <v>#REF!</v>
      </c>
      <c r="AF109" s="52" t="e">
        <f t="shared" si="38"/>
        <v>#REF!</v>
      </c>
      <c r="AG109" s="52" t="e">
        <f t="shared" si="39"/>
        <v>#REF!</v>
      </c>
      <c r="AH109" s="79" t="e">
        <f>SUMIFS(#REF!,#REF!,$D109,#REF!,$M109)</f>
        <v>#REF!</v>
      </c>
      <c r="AK109" t="e">
        <f t="shared" si="40"/>
        <v>#REF!</v>
      </c>
      <c r="AL109" s="8" t="e">
        <f t="shared" si="33"/>
        <v>#REF!</v>
      </c>
      <c r="AM109" s="8" t="e">
        <f t="shared" si="58"/>
        <v>#REF!</v>
      </c>
      <c r="AN109" s="8" t="e">
        <f t="shared" si="58"/>
        <v>#REF!</v>
      </c>
      <c r="AO109" s="8" t="e">
        <f t="shared" si="58"/>
        <v>#REF!</v>
      </c>
      <c r="AP109" s="8" t="e">
        <f t="shared" si="58"/>
        <v>#REF!</v>
      </c>
      <c r="AQ109" s="8" t="e">
        <f t="shared" si="58"/>
        <v>#REF!</v>
      </c>
      <c r="AR109" s="8" t="e">
        <f t="shared" si="58"/>
        <v>#REF!</v>
      </c>
      <c r="AS109" s="8" t="e">
        <f t="shared" si="58"/>
        <v>#REF!</v>
      </c>
      <c r="AT109" s="8" t="e">
        <f t="shared" si="58"/>
        <v>#REF!</v>
      </c>
      <c r="AU109" s="8" t="e">
        <f t="shared" si="58"/>
        <v>#REF!</v>
      </c>
      <c r="AV109" s="8" t="e">
        <f t="shared" si="58"/>
        <v>#REF!</v>
      </c>
      <c r="AW109" s="8" t="e">
        <f t="shared" si="58"/>
        <v>#REF!</v>
      </c>
      <c r="AX109" t="e">
        <f t="shared" si="34"/>
        <v>#REF!</v>
      </c>
      <c r="AY109" s="8" t="e">
        <f t="shared" si="41"/>
        <v>#REF!</v>
      </c>
      <c r="AZ109" s="53" t="e">
        <f t="shared" si="42"/>
        <v>#REF!</v>
      </c>
      <c r="BA109" s="80" t="e">
        <f t="shared" si="43"/>
        <v>#REF!</v>
      </c>
      <c r="BD109" s="183" t="str">
        <f>VLOOKUP(D109,Schools!A:Q,17,0)</f>
        <v>B</v>
      </c>
      <c r="BE109" s="52" t="e">
        <f t="shared" si="44"/>
        <v>#REF!</v>
      </c>
      <c r="BF109" s="52" t="e">
        <f t="shared" si="45"/>
        <v>#REF!</v>
      </c>
      <c r="BG109" s="52" t="e">
        <f t="shared" si="46"/>
        <v>#REF!</v>
      </c>
      <c r="BH109" s="52" t="e">
        <f t="shared" si="47"/>
        <v>#REF!</v>
      </c>
      <c r="BI109" s="53" t="e">
        <f t="shared" si="48"/>
        <v>#REF!</v>
      </c>
      <c r="BJ109" s="52" t="e">
        <f t="shared" si="49"/>
        <v>#REF!</v>
      </c>
      <c r="BK109" s="8" t="e">
        <f t="shared" si="50"/>
        <v>#REF!</v>
      </c>
      <c r="BL109" s="52" t="e">
        <f t="shared" si="51"/>
        <v>#REF!</v>
      </c>
      <c r="BM109" s="1" t="e">
        <f t="shared" si="52"/>
        <v>#REF!</v>
      </c>
      <c r="BN109" s="52" t="e">
        <f t="shared" si="53"/>
        <v>#REF!</v>
      </c>
      <c r="BO109" s="1" t="e">
        <f t="shared" si="54"/>
        <v>#REF!</v>
      </c>
      <c r="BP109" s="53" t="e">
        <f t="shared" si="55"/>
        <v>#REF!</v>
      </c>
      <c r="BQ109" s="53" t="e">
        <f t="shared" si="56"/>
        <v>#REF!</v>
      </c>
      <c r="BR109" t="e">
        <f t="shared" si="57"/>
        <v>#REF!</v>
      </c>
    </row>
    <row r="110" spans="1:70" x14ac:dyDescent="0.25">
      <c r="A110" t="str">
        <f t="shared" si="35"/>
        <v>High Needs topups</v>
      </c>
      <c r="B110" s="75" t="s">
        <v>3620</v>
      </c>
      <c r="C110" s="76">
        <v>44026</v>
      </c>
      <c r="D110" s="75">
        <f>Schools!A99</f>
        <v>3022049</v>
      </c>
      <c r="E110" t="str">
        <f>VLOOKUP(D110,Schools!A:B,2,0)</f>
        <v>Watling Park Free School</v>
      </c>
      <c r="F110" t="str">
        <f>VLOOKUP(D110,Schools!$A:$Z,3,0)</f>
        <v>A</v>
      </c>
      <c r="G110" s="77" t="e">
        <f>SUMIFS(#REF!,#REF!,D110,#REF!, SEN!M110)</f>
        <v>#REF!</v>
      </c>
      <c r="H110" s="75" t="s">
        <v>3621</v>
      </c>
      <c r="I110" s="75" t="s">
        <v>4063</v>
      </c>
      <c r="J110" t="str">
        <f t="shared" si="36"/>
        <v>various/516500</v>
      </c>
      <c r="K110">
        <f>VLOOKUP(D110,Schools!$A:$Z,9,0)</f>
        <v>157055</v>
      </c>
      <c r="L110" s="75" t="s">
        <v>400</v>
      </c>
      <c r="M110" s="75" t="s">
        <v>399</v>
      </c>
      <c r="N110" s="75" t="s">
        <v>3819</v>
      </c>
      <c r="O110" s="78" t="str">
        <f>VLOOKUP(D110,Schools!A:D,4,0)</f>
        <v>Primary</v>
      </c>
      <c r="P110" s="75" t="s">
        <v>4064</v>
      </c>
      <c r="Q110" s="78">
        <f t="shared" si="37"/>
        <v>516500</v>
      </c>
      <c r="R110" s="79" t="e">
        <f>SUMIFS(#REF!,#REF!,$D110,#REF!,$M110)</f>
        <v>#REF!</v>
      </c>
      <c r="S110" s="79" t="e">
        <f>SUMIFS(#REF!,#REF!,$D110,#REF!,$M110)</f>
        <v>#REF!</v>
      </c>
      <c r="T110" s="79" t="e">
        <f>SUMIFS(#REF!,#REF!,$D110,#REF!,$M110)</f>
        <v>#REF!</v>
      </c>
      <c r="U110" s="79" t="e">
        <f>SUMIFS(#REF!,#REF!,$D110,#REF!,$M110)</f>
        <v>#REF!</v>
      </c>
      <c r="V110" s="79" t="e">
        <f>SUMIFS(#REF!,#REF!,$D110,#REF!,$M110)</f>
        <v>#REF!</v>
      </c>
      <c r="W110" s="79" t="e">
        <f>SUMIFS(#REF!,#REF!,$D110,#REF!,$M110)</f>
        <v>#REF!</v>
      </c>
      <c r="X110" s="79" t="e">
        <f>SUMIFS(#REF!,#REF!,$D110,#REF!,$M110)</f>
        <v>#REF!</v>
      </c>
      <c r="Y110" s="79" t="e">
        <f>SUMIFS(#REF!,#REF!,$D110,#REF!,$M110)</f>
        <v>#REF!</v>
      </c>
      <c r="Z110" s="79" t="e">
        <f>SUMIFS(#REF!,#REF!,$D110,#REF!,$M110)</f>
        <v>#REF!</v>
      </c>
      <c r="AA110" s="79" t="e">
        <f>SUMIFS(#REF!,#REF!,$D110,#REF!,$M110)</f>
        <v>#REF!</v>
      </c>
      <c r="AB110" s="79" t="e">
        <f>SUMIFS(#REF!,#REF!,$D110,#REF!,$M110)</f>
        <v>#REF!</v>
      </c>
      <c r="AC110" s="79" t="e">
        <f>SUMIFS(#REF!,#REF!,$D110,#REF!,$M110)</f>
        <v>#REF!</v>
      </c>
      <c r="AD110" s="79" t="e">
        <f>SUMIFS(#REF!,#REF!,$D110,#REF!,$M110)</f>
        <v>#REF!</v>
      </c>
      <c r="AE110" s="79" t="e">
        <f>SUMIFS(#REF!,#REF!,$D110,#REF!,$M110)</f>
        <v>#REF!</v>
      </c>
      <c r="AF110" s="52" t="e">
        <f t="shared" si="38"/>
        <v>#REF!</v>
      </c>
      <c r="AG110" s="52" t="e">
        <f t="shared" si="39"/>
        <v>#REF!</v>
      </c>
      <c r="AH110" s="79" t="e">
        <f>SUMIFS(#REF!,#REF!,$D110,#REF!,$M110)</f>
        <v>#REF!</v>
      </c>
      <c r="AK110" t="e">
        <f t="shared" si="40"/>
        <v>#REF!</v>
      </c>
      <c r="AL110" s="8" t="e">
        <f t="shared" si="33"/>
        <v>#REF!</v>
      </c>
      <c r="AM110" s="8" t="e">
        <f t="shared" si="58"/>
        <v>#REF!</v>
      </c>
      <c r="AN110" s="8" t="e">
        <f t="shared" si="58"/>
        <v>#REF!</v>
      </c>
      <c r="AO110" s="8" t="e">
        <f t="shared" si="58"/>
        <v>#REF!</v>
      </c>
      <c r="AP110" s="8" t="e">
        <f t="shared" si="58"/>
        <v>#REF!</v>
      </c>
      <c r="AQ110" s="8" t="e">
        <f t="shared" si="58"/>
        <v>#REF!</v>
      </c>
      <c r="AR110" s="8" t="e">
        <f t="shared" si="58"/>
        <v>#REF!</v>
      </c>
      <c r="AS110" s="8" t="e">
        <f t="shared" si="58"/>
        <v>#REF!</v>
      </c>
      <c r="AT110" s="8" t="e">
        <f t="shared" si="58"/>
        <v>#REF!</v>
      </c>
      <c r="AU110" s="8" t="e">
        <f t="shared" si="58"/>
        <v>#REF!</v>
      </c>
      <c r="AV110" s="8" t="e">
        <f t="shared" si="58"/>
        <v>#REF!</v>
      </c>
      <c r="AW110" s="8" t="e">
        <f t="shared" si="58"/>
        <v>#REF!</v>
      </c>
      <c r="AX110" t="e">
        <f t="shared" si="34"/>
        <v>#REF!</v>
      </c>
      <c r="AY110" s="8" t="e">
        <f t="shared" si="41"/>
        <v>#REF!</v>
      </c>
      <c r="AZ110" s="53" t="e">
        <f t="shared" si="42"/>
        <v>#REF!</v>
      </c>
      <c r="BA110" s="80" t="e">
        <f t="shared" si="43"/>
        <v>#REF!</v>
      </c>
      <c r="BD110" s="183" t="str">
        <f>VLOOKUP(D110,Schools!A:Q,17,0)</f>
        <v>Academy</v>
      </c>
      <c r="BE110" s="52" t="e">
        <f t="shared" si="44"/>
        <v>#REF!</v>
      </c>
      <c r="BF110" s="52" t="e">
        <f t="shared" si="45"/>
        <v>#REF!</v>
      </c>
      <c r="BG110" s="52" t="e">
        <f t="shared" si="46"/>
        <v>#REF!</v>
      </c>
      <c r="BH110" s="52" t="e">
        <f t="shared" si="47"/>
        <v>#REF!</v>
      </c>
      <c r="BI110" s="53" t="e">
        <f t="shared" si="48"/>
        <v>#REF!</v>
      </c>
      <c r="BJ110" s="52" t="e">
        <f t="shared" si="49"/>
        <v>#REF!</v>
      </c>
      <c r="BK110" s="8" t="e">
        <f t="shared" si="50"/>
        <v>#REF!</v>
      </c>
      <c r="BL110" s="52" t="e">
        <f t="shared" si="51"/>
        <v>#REF!</v>
      </c>
      <c r="BM110" s="1" t="e">
        <f t="shared" si="52"/>
        <v>#REF!</v>
      </c>
      <c r="BN110" s="52" t="e">
        <f t="shared" si="53"/>
        <v>#REF!</v>
      </c>
      <c r="BO110" s="1" t="e">
        <f t="shared" si="54"/>
        <v>#REF!</v>
      </c>
      <c r="BP110" s="53" t="e">
        <f t="shared" si="55"/>
        <v>#REF!</v>
      </c>
      <c r="BQ110" s="53" t="e">
        <f t="shared" si="56"/>
        <v>#REF!</v>
      </c>
      <c r="BR110" t="e">
        <f t="shared" si="57"/>
        <v>#REF!</v>
      </c>
    </row>
    <row r="111" spans="1:70" x14ac:dyDescent="0.25">
      <c r="A111" t="str">
        <f t="shared" si="35"/>
        <v>High Needs topups</v>
      </c>
      <c r="B111" s="75" t="s">
        <v>3620</v>
      </c>
      <c r="C111" s="76">
        <v>44026</v>
      </c>
      <c r="D111" s="75">
        <f>Schools!A100</f>
        <v>3022076</v>
      </c>
      <c r="E111" t="str">
        <f>VLOOKUP(D111,Schools!A:B,2,0)</f>
        <v>Wessex  Gardens Primary School</v>
      </c>
      <c r="F111" t="str">
        <f>VLOOKUP(D111,Schools!$A:$Z,3,0)</f>
        <v>M</v>
      </c>
      <c r="G111" s="77" t="e">
        <f>SUMIFS(#REF!,#REF!,D111,#REF!, SEN!M111)</f>
        <v>#REF!</v>
      </c>
      <c r="H111" s="75" t="s">
        <v>3621</v>
      </c>
      <c r="I111" s="75" t="s">
        <v>4063</v>
      </c>
      <c r="J111" t="str">
        <f t="shared" si="36"/>
        <v>various/543965</v>
      </c>
      <c r="K111">
        <f>VLOOKUP(D111,Schools!$A:$Z,9,0)</f>
        <v>400111</v>
      </c>
      <c r="L111" s="75" t="s">
        <v>400</v>
      </c>
      <c r="M111" s="75" t="s">
        <v>399</v>
      </c>
      <c r="N111" s="75" t="s">
        <v>3819</v>
      </c>
      <c r="O111" s="78" t="str">
        <f>VLOOKUP(D111,Schools!A:D,4,0)</f>
        <v>Primary</v>
      </c>
      <c r="P111" s="75" t="s">
        <v>4064</v>
      </c>
      <c r="Q111" s="78">
        <f t="shared" si="37"/>
        <v>543965</v>
      </c>
      <c r="R111" s="79" t="e">
        <f>SUMIFS(#REF!,#REF!,$D111,#REF!,$M111)</f>
        <v>#REF!</v>
      </c>
      <c r="S111" s="79" t="e">
        <f>SUMIFS(#REF!,#REF!,$D111,#REF!,$M111)</f>
        <v>#REF!</v>
      </c>
      <c r="T111" s="79" t="e">
        <f>SUMIFS(#REF!,#REF!,$D111,#REF!,$M111)</f>
        <v>#REF!</v>
      </c>
      <c r="U111" s="79" t="e">
        <f>SUMIFS(#REF!,#REF!,$D111,#REF!,$M111)</f>
        <v>#REF!</v>
      </c>
      <c r="V111" s="79" t="e">
        <f>SUMIFS(#REF!,#REF!,$D111,#REF!,$M111)</f>
        <v>#REF!</v>
      </c>
      <c r="W111" s="79" t="e">
        <f>SUMIFS(#REF!,#REF!,$D111,#REF!,$M111)</f>
        <v>#REF!</v>
      </c>
      <c r="X111" s="79" t="e">
        <f>SUMIFS(#REF!,#REF!,$D111,#REF!,$M111)</f>
        <v>#REF!</v>
      </c>
      <c r="Y111" s="79" t="e">
        <f>SUMIFS(#REF!,#REF!,$D111,#REF!,$M111)</f>
        <v>#REF!</v>
      </c>
      <c r="Z111" s="79" t="e">
        <f>SUMIFS(#REF!,#REF!,$D111,#REF!,$M111)</f>
        <v>#REF!</v>
      </c>
      <c r="AA111" s="79" t="e">
        <f>SUMIFS(#REF!,#REF!,$D111,#REF!,$M111)</f>
        <v>#REF!</v>
      </c>
      <c r="AB111" s="79" t="e">
        <f>SUMIFS(#REF!,#REF!,$D111,#REF!,$M111)</f>
        <v>#REF!</v>
      </c>
      <c r="AC111" s="79" t="e">
        <f>SUMIFS(#REF!,#REF!,$D111,#REF!,$M111)</f>
        <v>#REF!</v>
      </c>
      <c r="AD111" s="79" t="e">
        <f>SUMIFS(#REF!,#REF!,$D111,#REF!,$M111)</f>
        <v>#REF!</v>
      </c>
      <c r="AE111" s="79" t="e">
        <f>SUMIFS(#REF!,#REF!,$D111,#REF!,$M111)</f>
        <v>#REF!</v>
      </c>
      <c r="AF111" s="52" t="e">
        <f t="shared" si="38"/>
        <v>#REF!</v>
      </c>
      <c r="AG111" s="52" t="e">
        <f t="shared" si="39"/>
        <v>#REF!</v>
      </c>
      <c r="AH111" s="79" t="e">
        <f>SUMIFS(#REF!,#REF!,$D111,#REF!,$M111)</f>
        <v>#REF!</v>
      </c>
      <c r="AK111" t="e">
        <f t="shared" si="40"/>
        <v>#REF!</v>
      </c>
      <c r="AL111" s="8" t="e">
        <f t="shared" si="33"/>
        <v>#REF!</v>
      </c>
      <c r="AM111" s="8" t="e">
        <f t="shared" si="58"/>
        <v>#REF!</v>
      </c>
      <c r="AN111" s="8" t="e">
        <f t="shared" si="58"/>
        <v>#REF!</v>
      </c>
      <c r="AO111" s="8" t="e">
        <f t="shared" si="58"/>
        <v>#REF!</v>
      </c>
      <c r="AP111" s="8" t="e">
        <f t="shared" si="58"/>
        <v>#REF!</v>
      </c>
      <c r="AQ111" s="8" t="e">
        <f t="shared" si="58"/>
        <v>#REF!</v>
      </c>
      <c r="AR111" s="8" t="e">
        <f t="shared" si="58"/>
        <v>#REF!</v>
      </c>
      <c r="AS111" s="8" t="e">
        <f t="shared" si="58"/>
        <v>#REF!</v>
      </c>
      <c r="AT111" s="8" t="e">
        <f t="shared" si="58"/>
        <v>#REF!</v>
      </c>
      <c r="AU111" s="8" t="e">
        <f t="shared" si="58"/>
        <v>#REF!</v>
      </c>
      <c r="AV111" s="8" t="e">
        <f t="shared" si="58"/>
        <v>#REF!</v>
      </c>
      <c r="AW111" s="8" t="e">
        <f t="shared" si="58"/>
        <v>#REF!</v>
      </c>
      <c r="AX111" t="e">
        <f t="shared" si="34"/>
        <v>#REF!</v>
      </c>
      <c r="AY111" s="8" t="e">
        <f t="shared" si="41"/>
        <v>#REF!</v>
      </c>
      <c r="AZ111" s="53" t="e">
        <f t="shared" si="42"/>
        <v>#REF!</v>
      </c>
      <c r="BA111" s="80" t="e">
        <f t="shared" si="43"/>
        <v>#REF!</v>
      </c>
      <c r="BD111" s="183" t="str">
        <f>VLOOKUP(D111,Schools!A:Q,17,0)</f>
        <v>D</v>
      </c>
      <c r="BE111" s="52" t="e">
        <f t="shared" si="44"/>
        <v>#REF!</v>
      </c>
      <c r="BF111" s="52" t="e">
        <f t="shared" si="45"/>
        <v>#REF!</v>
      </c>
      <c r="BG111" s="52" t="e">
        <f t="shared" si="46"/>
        <v>#REF!</v>
      </c>
      <c r="BH111" s="52" t="e">
        <f t="shared" si="47"/>
        <v>#REF!</v>
      </c>
      <c r="BI111" s="53" t="e">
        <f t="shared" si="48"/>
        <v>#REF!</v>
      </c>
      <c r="BJ111" s="52" t="e">
        <f t="shared" si="49"/>
        <v>#REF!</v>
      </c>
      <c r="BK111" s="8" t="e">
        <f t="shared" si="50"/>
        <v>#REF!</v>
      </c>
      <c r="BL111" s="52" t="e">
        <f t="shared" si="51"/>
        <v>#REF!</v>
      </c>
      <c r="BM111" s="1" t="e">
        <f t="shared" si="52"/>
        <v>#REF!</v>
      </c>
      <c r="BN111" s="52" t="e">
        <f t="shared" si="53"/>
        <v>#REF!</v>
      </c>
      <c r="BO111" s="1" t="e">
        <f t="shared" si="54"/>
        <v>#REF!</v>
      </c>
      <c r="BP111" s="53" t="e">
        <f t="shared" si="55"/>
        <v>#REF!</v>
      </c>
      <c r="BQ111" s="53" t="e">
        <f t="shared" si="56"/>
        <v>#REF!</v>
      </c>
      <c r="BR111" t="e">
        <f t="shared" si="57"/>
        <v>#REF!</v>
      </c>
    </row>
    <row r="112" spans="1:70" x14ac:dyDescent="0.25">
      <c r="A112" t="str">
        <f t="shared" si="35"/>
        <v>High Needs topups</v>
      </c>
      <c r="B112" s="75" t="s">
        <v>3620</v>
      </c>
      <c r="C112" s="76">
        <v>44026</v>
      </c>
      <c r="D112" s="75">
        <f>Schools!A101</f>
        <v>3022060</v>
      </c>
      <c r="E112" t="str">
        <f>VLOOKUP(D112,Schools!A:B,2,0)</f>
        <v>Whitings Hill Primary School</v>
      </c>
      <c r="F112" t="str">
        <f>VLOOKUP(D112,Schools!$A:$Z,3,0)</f>
        <v>M</v>
      </c>
      <c r="G112" s="77" t="e">
        <f>SUMIFS(#REF!,#REF!,D112,#REF!, SEN!M112)</f>
        <v>#REF!</v>
      </c>
      <c r="H112" s="75" t="s">
        <v>3621</v>
      </c>
      <c r="I112" s="75" t="s">
        <v>4063</v>
      </c>
      <c r="J112" t="str">
        <f t="shared" si="36"/>
        <v>various/543965</v>
      </c>
      <c r="K112">
        <f>VLOOKUP(D112,Schools!$A:$Z,9,0)</f>
        <v>400011</v>
      </c>
      <c r="L112" s="75" t="s">
        <v>400</v>
      </c>
      <c r="M112" s="75" t="s">
        <v>399</v>
      </c>
      <c r="N112" s="75" t="s">
        <v>3819</v>
      </c>
      <c r="O112" s="78" t="str">
        <f>VLOOKUP(D112,Schools!A:D,4,0)</f>
        <v>Primary</v>
      </c>
      <c r="P112" s="75" t="s">
        <v>4064</v>
      </c>
      <c r="Q112" s="78">
        <f t="shared" si="37"/>
        <v>543965</v>
      </c>
      <c r="R112" s="79" t="e">
        <f>SUMIFS(#REF!,#REF!,$D112,#REF!,$M112)</f>
        <v>#REF!</v>
      </c>
      <c r="S112" s="79" t="e">
        <f>SUMIFS(#REF!,#REF!,$D112,#REF!,$M112)</f>
        <v>#REF!</v>
      </c>
      <c r="T112" s="79" t="e">
        <f>SUMIFS(#REF!,#REF!,$D112,#REF!,$M112)</f>
        <v>#REF!</v>
      </c>
      <c r="U112" s="79" t="e">
        <f>SUMIFS(#REF!,#REF!,$D112,#REF!,$M112)</f>
        <v>#REF!</v>
      </c>
      <c r="V112" s="79" t="e">
        <f>SUMIFS(#REF!,#REF!,$D112,#REF!,$M112)</f>
        <v>#REF!</v>
      </c>
      <c r="W112" s="79" t="e">
        <f>SUMIFS(#REF!,#REF!,$D112,#REF!,$M112)</f>
        <v>#REF!</v>
      </c>
      <c r="X112" s="79" t="e">
        <f>SUMIFS(#REF!,#REF!,$D112,#REF!,$M112)</f>
        <v>#REF!</v>
      </c>
      <c r="Y112" s="79" t="e">
        <f>SUMIFS(#REF!,#REF!,$D112,#REF!,$M112)</f>
        <v>#REF!</v>
      </c>
      <c r="Z112" s="79" t="e">
        <f>SUMIFS(#REF!,#REF!,$D112,#REF!,$M112)</f>
        <v>#REF!</v>
      </c>
      <c r="AA112" s="79" t="e">
        <f>SUMIFS(#REF!,#REF!,$D112,#REF!,$M112)</f>
        <v>#REF!</v>
      </c>
      <c r="AB112" s="79" t="e">
        <f>SUMIFS(#REF!,#REF!,$D112,#REF!,$M112)</f>
        <v>#REF!</v>
      </c>
      <c r="AC112" s="79" t="e">
        <f>SUMIFS(#REF!,#REF!,$D112,#REF!,$M112)</f>
        <v>#REF!</v>
      </c>
      <c r="AD112" s="79" t="e">
        <f>SUMIFS(#REF!,#REF!,$D112,#REF!,$M112)</f>
        <v>#REF!</v>
      </c>
      <c r="AE112" s="79" t="e">
        <f>SUMIFS(#REF!,#REF!,$D112,#REF!,$M112)</f>
        <v>#REF!</v>
      </c>
      <c r="AF112" s="52" t="e">
        <f t="shared" si="38"/>
        <v>#REF!</v>
      </c>
      <c r="AG112" s="52" t="e">
        <f t="shared" si="39"/>
        <v>#REF!</v>
      </c>
      <c r="AH112" s="79" t="e">
        <f>SUMIFS(#REF!,#REF!,$D112,#REF!,$M112)</f>
        <v>#REF!</v>
      </c>
      <c r="AK112" t="e">
        <f t="shared" si="40"/>
        <v>#REF!</v>
      </c>
      <c r="AL112" s="8" t="e">
        <f t="shared" si="33"/>
        <v>#REF!</v>
      </c>
      <c r="AM112" s="8" t="e">
        <f t="shared" si="58"/>
        <v>#REF!</v>
      </c>
      <c r="AN112" s="8" t="e">
        <f t="shared" si="58"/>
        <v>#REF!</v>
      </c>
      <c r="AO112" s="8" t="e">
        <f t="shared" si="58"/>
        <v>#REF!</v>
      </c>
      <c r="AP112" s="8" t="e">
        <f t="shared" si="58"/>
        <v>#REF!</v>
      </c>
      <c r="AQ112" s="8" t="e">
        <f t="shared" si="58"/>
        <v>#REF!</v>
      </c>
      <c r="AR112" s="8" t="e">
        <f t="shared" si="58"/>
        <v>#REF!</v>
      </c>
      <c r="AS112" s="8" t="e">
        <f t="shared" si="58"/>
        <v>#REF!</v>
      </c>
      <c r="AT112" s="8" t="e">
        <f t="shared" si="58"/>
        <v>#REF!</v>
      </c>
      <c r="AU112" s="8" t="e">
        <f t="shared" si="58"/>
        <v>#REF!</v>
      </c>
      <c r="AV112" s="8" t="e">
        <f t="shared" si="58"/>
        <v>#REF!</v>
      </c>
      <c r="AW112" s="8" t="e">
        <f t="shared" si="58"/>
        <v>#REF!</v>
      </c>
      <c r="AX112" t="e">
        <f t="shared" si="34"/>
        <v>#REF!</v>
      </c>
      <c r="AY112" s="8" t="e">
        <f t="shared" si="41"/>
        <v>#REF!</v>
      </c>
      <c r="AZ112" s="53" t="e">
        <f t="shared" si="42"/>
        <v>#REF!</v>
      </c>
      <c r="BA112" s="80" t="e">
        <f t="shared" si="43"/>
        <v>#REF!</v>
      </c>
      <c r="BD112" s="183" t="str">
        <f>VLOOKUP(D112,Schools!A:Q,17,0)</f>
        <v>A</v>
      </c>
      <c r="BE112" s="52" t="e">
        <f t="shared" si="44"/>
        <v>#REF!</v>
      </c>
      <c r="BF112" s="52" t="e">
        <f t="shared" si="45"/>
        <v>#REF!</v>
      </c>
      <c r="BG112" s="52" t="e">
        <f t="shared" si="46"/>
        <v>#REF!</v>
      </c>
      <c r="BH112" s="52" t="e">
        <f t="shared" si="47"/>
        <v>#REF!</v>
      </c>
      <c r="BI112" s="53" t="e">
        <f t="shared" si="48"/>
        <v>#REF!</v>
      </c>
      <c r="BJ112" s="52" t="e">
        <f t="shared" si="49"/>
        <v>#REF!</v>
      </c>
      <c r="BK112" s="8" t="e">
        <f t="shared" si="50"/>
        <v>#REF!</v>
      </c>
      <c r="BL112" s="52" t="e">
        <f t="shared" si="51"/>
        <v>#REF!</v>
      </c>
      <c r="BM112" s="1" t="e">
        <f t="shared" si="52"/>
        <v>#REF!</v>
      </c>
      <c r="BN112" s="52" t="e">
        <f t="shared" si="53"/>
        <v>#REF!</v>
      </c>
      <c r="BO112" s="1" t="e">
        <f t="shared" si="54"/>
        <v>#REF!</v>
      </c>
      <c r="BP112" s="53" t="e">
        <f t="shared" si="55"/>
        <v>#REF!</v>
      </c>
      <c r="BQ112" s="53" t="e">
        <f t="shared" si="56"/>
        <v>#REF!</v>
      </c>
      <c r="BR112" t="e">
        <f t="shared" si="57"/>
        <v>#REF!</v>
      </c>
    </row>
    <row r="113" spans="1:70" x14ac:dyDescent="0.25">
      <c r="A113" t="str">
        <f t="shared" si="35"/>
        <v>High Needs topups</v>
      </c>
      <c r="B113" s="75" t="s">
        <v>3620</v>
      </c>
      <c r="C113" s="76">
        <v>44026</v>
      </c>
      <c r="D113" s="75">
        <f>Schools!A102</f>
        <v>3023518</v>
      </c>
      <c r="E113" t="str">
        <f>VLOOKUP(D113,Schools!A:B,2,0)</f>
        <v>Woodcroft Primary School</v>
      </c>
      <c r="F113" t="str">
        <f>VLOOKUP(D113,Schools!$A:$Z,3,0)</f>
        <v>M</v>
      </c>
      <c r="G113" s="77" t="e">
        <f>SUMIFS(#REF!,#REF!,D113,#REF!, SEN!M113)</f>
        <v>#REF!</v>
      </c>
      <c r="H113" s="75" t="s">
        <v>3621</v>
      </c>
      <c r="I113" s="75" t="s">
        <v>4063</v>
      </c>
      <c r="J113" t="str">
        <f t="shared" si="36"/>
        <v>various/543965</v>
      </c>
      <c r="K113">
        <f>VLOOKUP(D113,Schools!$A:$Z,9,0)</f>
        <v>400117</v>
      </c>
      <c r="L113" s="75" t="s">
        <v>400</v>
      </c>
      <c r="M113" s="75" t="s">
        <v>399</v>
      </c>
      <c r="N113" s="75" t="s">
        <v>3819</v>
      </c>
      <c r="O113" s="78" t="str">
        <f>VLOOKUP(D113,Schools!A:D,4,0)</f>
        <v>Primary</v>
      </c>
      <c r="P113" s="75" t="s">
        <v>4064</v>
      </c>
      <c r="Q113" s="78">
        <f t="shared" si="37"/>
        <v>543965</v>
      </c>
      <c r="R113" s="79" t="e">
        <f>SUMIFS(#REF!,#REF!,$D113,#REF!,$M113)</f>
        <v>#REF!</v>
      </c>
      <c r="S113" s="79" t="e">
        <f>SUMIFS(#REF!,#REF!,$D113,#REF!,$M113)</f>
        <v>#REF!</v>
      </c>
      <c r="T113" s="79" t="e">
        <f>SUMIFS(#REF!,#REF!,$D113,#REF!,$M113)</f>
        <v>#REF!</v>
      </c>
      <c r="U113" s="79" t="e">
        <f>SUMIFS(#REF!,#REF!,$D113,#REF!,$M113)</f>
        <v>#REF!</v>
      </c>
      <c r="V113" s="79" t="e">
        <f>SUMIFS(#REF!,#REF!,$D113,#REF!,$M113)</f>
        <v>#REF!</v>
      </c>
      <c r="W113" s="79" t="e">
        <f>SUMIFS(#REF!,#REF!,$D113,#REF!,$M113)</f>
        <v>#REF!</v>
      </c>
      <c r="X113" s="79" t="e">
        <f>SUMIFS(#REF!,#REF!,$D113,#REF!,$M113)</f>
        <v>#REF!</v>
      </c>
      <c r="Y113" s="79" t="e">
        <f>SUMIFS(#REF!,#REF!,$D113,#REF!,$M113)</f>
        <v>#REF!</v>
      </c>
      <c r="Z113" s="79" t="e">
        <f>SUMIFS(#REF!,#REF!,$D113,#REF!,$M113)</f>
        <v>#REF!</v>
      </c>
      <c r="AA113" s="79" t="e">
        <f>SUMIFS(#REF!,#REF!,$D113,#REF!,$M113)</f>
        <v>#REF!</v>
      </c>
      <c r="AB113" s="79" t="e">
        <f>SUMIFS(#REF!,#REF!,$D113,#REF!,$M113)</f>
        <v>#REF!</v>
      </c>
      <c r="AC113" s="79" t="e">
        <f>SUMIFS(#REF!,#REF!,$D113,#REF!,$M113)</f>
        <v>#REF!</v>
      </c>
      <c r="AD113" s="79" t="e">
        <f>SUMIFS(#REF!,#REF!,$D113,#REF!,$M113)</f>
        <v>#REF!</v>
      </c>
      <c r="AE113" s="79" t="e">
        <f>SUMIFS(#REF!,#REF!,$D113,#REF!,$M113)</f>
        <v>#REF!</v>
      </c>
      <c r="AF113" s="52" t="e">
        <f t="shared" si="38"/>
        <v>#REF!</v>
      </c>
      <c r="AG113" s="52" t="e">
        <f t="shared" si="39"/>
        <v>#REF!</v>
      </c>
      <c r="AH113" s="79" t="e">
        <f>SUMIFS(#REF!,#REF!,$D113,#REF!,$M113)</f>
        <v>#REF!</v>
      </c>
      <c r="AK113" t="e">
        <f t="shared" si="40"/>
        <v>#REF!</v>
      </c>
      <c r="AL113" s="8" t="e">
        <f t="shared" si="33"/>
        <v>#REF!</v>
      </c>
      <c r="AM113" s="8" t="e">
        <f t="shared" si="58"/>
        <v>#REF!</v>
      </c>
      <c r="AN113" s="8" t="e">
        <f t="shared" si="58"/>
        <v>#REF!</v>
      </c>
      <c r="AO113" s="8" t="e">
        <f t="shared" si="58"/>
        <v>#REF!</v>
      </c>
      <c r="AP113" s="8" t="e">
        <f t="shared" si="58"/>
        <v>#REF!</v>
      </c>
      <c r="AQ113" s="8" t="e">
        <f t="shared" si="58"/>
        <v>#REF!</v>
      </c>
      <c r="AR113" s="8" t="e">
        <f t="shared" si="58"/>
        <v>#REF!</v>
      </c>
      <c r="AS113" s="8" t="e">
        <f t="shared" si="58"/>
        <v>#REF!</v>
      </c>
      <c r="AT113" s="8" t="e">
        <f t="shared" si="58"/>
        <v>#REF!</v>
      </c>
      <c r="AU113" s="8" t="e">
        <f t="shared" si="58"/>
        <v>#REF!</v>
      </c>
      <c r="AV113" s="8" t="e">
        <f t="shared" si="58"/>
        <v>#REF!</v>
      </c>
      <c r="AW113" s="8" t="e">
        <f t="shared" si="58"/>
        <v>#REF!</v>
      </c>
      <c r="AX113" t="e">
        <f t="shared" si="34"/>
        <v>#REF!</v>
      </c>
      <c r="AY113" s="8" t="e">
        <f t="shared" si="41"/>
        <v>#REF!</v>
      </c>
      <c r="AZ113" s="53" t="e">
        <f t="shared" si="42"/>
        <v>#REF!</v>
      </c>
      <c r="BA113" s="80" t="e">
        <f t="shared" si="43"/>
        <v>#REF!</v>
      </c>
      <c r="BD113" s="183" t="str">
        <f>VLOOKUP(D113,Schools!A:Q,17,0)</f>
        <v>B</v>
      </c>
      <c r="BE113" s="52" t="e">
        <f t="shared" si="44"/>
        <v>#REF!</v>
      </c>
      <c r="BF113" s="52" t="e">
        <f t="shared" si="45"/>
        <v>#REF!</v>
      </c>
      <c r="BG113" s="52" t="e">
        <f t="shared" si="46"/>
        <v>#REF!</v>
      </c>
      <c r="BH113" s="52" t="e">
        <f t="shared" si="47"/>
        <v>#REF!</v>
      </c>
      <c r="BI113" s="53" t="e">
        <f t="shared" si="48"/>
        <v>#REF!</v>
      </c>
      <c r="BJ113" s="52" t="e">
        <f t="shared" si="49"/>
        <v>#REF!</v>
      </c>
      <c r="BK113" s="8" t="e">
        <f t="shared" si="50"/>
        <v>#REF!</v>
      </c>
      <c r="BL113" s="52" t="e">
        <f t="shared" si="51"/>
        <v>#REF!</v>
      </c>
      <c r="BM113" s="1" t="e">
        <f t="shared" si="52"/>
        <v>#REF!</v>
      </c>
      <c r="BN113" s="52" t="e">
        <f t="shared" si="53"/>
        <v>#REF!</v>
      </c>
      <c r="BO113" s="1" t="e">
        <f t="shared" si="54"/>
        <v>#REF!</v>
      </c>
      <c r="BP113" s="53" t="e">
        <f t="shared" si="55"/>
        <v>#REF!</v>
      </c>
      <c r="BQ113" s="53" t="e">
        <f t="shared" si="56"/>
        <v>#REF!</v>
      </c>
      <c r="BR113" t="e">
        <f t="shared" si="57"/>
        <v>#REF!</v>
      </c>
    </row>
    <row r="114" spans="1:70" x14ac:dyDescent="0.25">
      <c r="A114" t="str">
        <f t="shared" si="35"/>
        <v>High Needs topups</v>
      </c>
      <c r="B114" s="75" t="s">
        <v>3620</v>
      </c>
      <c r="C114" s="76">
        <v>44026</v>
      </c>
      <c r="D114" s="75">
        <f>Schools!A103</f>
        <v>3022054</v>
      </c>
      <c r="E114" t="str">
        <f>VLOOKUP(D114,Schools!A:B,2,0)</f>
        <v>Woodridge  Primary School</v>
      </c>
      <c r="F114" t="str">
        <f>VLOOKUP(D114,Schools!$A:$Z,3,0)</f>
        <v>M</v>
      </c>
      <c r="G114" s="77" t="e">
        <f>SUMIFS(#REF!,#REF!,D114,#REF!, SEN!M114)</f>
        <v>#REF!</v>
      </c>
      <c r="H114" s="75" t="s">
        <v>3621</v>
      </c>
      <c r="I114" s="75" t="s">
        <v>4063</v>
      </c>
      <c r="J114" t="str">
        <f t="shared" si="36"/>
        <v>various/543965</v>
      </c>
      <c r="K114">
        <f>VLOOKUP(D114,Schools!$A:$Z,9,0)</f>
        <v>400004</v>
      </c>
      <c r="L114" s="75" t="s">
        <v>400</v>
      </c>
      <c r="M114" s="75" t="s">
        <v>399</v>
      </c>
      <c r="N114" s="75" t="s">
        <v>3819</v>
      </c>
      <c r="O114" s="78" t="str">
        <f>VLOOKUP(D114,Schools!A:D,4,0)</f>
        <v>Primary</v>
      </c>
      <c r="P114" s="75" t="s">
        <v>4064</v>
      </c>
      <c r="Q114" s="78">
        <f t="shared" si="37"/>
        <v>543965</v>
      </c>
      <c r="R114" s="79" t="e">
        <f>SUMIFS(#REF!,#REF!,$D114,#REF!,$M114)</f>
        <v>#REF!</v>
      </c>
      <c r="S114" s="79" t="e">
        <f>SUMIFS(#REF!,#REF!,$D114,#REF!,$M114)</f>
        <v>#REF!</v>
      </c>
      <c r="T114" s="79" t="e">
        <f>SUMIFS(#REF!,#REF!,$D114,#REF!,$M114)</f>
        <v>#REF!</v>
      </c>
      <c r="U114" s="79" t="e">
        <f>SUMIFS(#REF!,#REF!,$D114,#REF!,$M114)</f>
        <v>#REF!</v>
      </c>
      <c r="V114" s="79" t="e">
        <f>SUMIFS(#REF!,#REF!,$D114,#REF!,$M114)</f>
        <v>#REF!</v>
      </c>
      <c r="W114" s="79" t="e">
        <f>SUMIFS(#REF!,#REF!,$D114,#REF!,$M114)</f>
        <v>#REF!</v>
      </c>
      <c r="X114" s="79" t="e">
        <f>SUMIFS(#REF!,#REF!,$D114,#REF!,$M114)</f>
        <v>#REF!</v>
      </c>
      <c r="Y114" s="79" t="e">
        <f>SUMIFS(#REF!,#REF!,$D114,#REF!,$M114)</f>
        <v>#REF!</v>
      </c>
      <c r="Z114" s="79" t="e">
        <f>SUMIFS(#REF!,#REF!,$D114,#REF!,$M114)</f>
        <v>#REF!</v>
      </c>
      <c r="AA114" s="79" t="e">
        <f>SUMIFS(#REF!,#REF!,$D114,#REF!,$M114)</f>
        <v>#REF!</v>
      </c>
      <c r="AB114" s="79" t="e">
        <f>SUMIFS(#REF!,#REF!,$D114,#REF!,$M114)</f>
        <v>#REF!</v>
      </c>
      <c r="AC114" s="79" t="e">
        <f>SUMIFS(#REF!,#REF!,$D114,#REF!,$M114)</f>
        <v>#REF!</v>
      </c>
      <c r="AD114" s="79" t="e">
        <f>SUMIFS(#REF!,#REF!,$D114,#REF!,$M114)</f>
        <v>#REF!</v>
      </c>
      <c r="AE114" s="79" t="e">
        <f>SUMIFS(#REF!,#REF!,$D114,#REF!,$M114)</f>
        <v>#REF!</v>
      </c>
      <c r="AF114" s="52" t="e">
        <f t="shared" si="38"/>
        <v>#REF!</v>
      </c>
      <c r="AG114" s="52" t="e">
        <f t="shared" si="39"/>
        <v>#REF!</v>
      </c>
      <c r="AH114" s="79" t="e">
        <f>SUMIFS(#REF!,#REF!,$D114,#REF!,$M114)</f>
        <v>#REF!</v>
      </c>
      <c r="AK114" t="e">
        <f t="shared" si="40"/>
        <v>#REF!</v>
      </c>
      <c r="AL114" s="8" t="e">
        <f t="shared" si="33"/>
        <v>#REF!</v>
      </c>
      <c r="AM114" s="8" t="e">
        <f t="shared" si="58"/>
        <v>#REF!</v>
      </c>
      <c r="AN114" s="8" t="e">
        <f t="shared" si="58"/>
        <v>#REF!</v>
      </c>
      <c r="AO114" s="8" t="e">
        <f t="shared" si="58"/>
        <v>#REF!</v>
      </c>
      <c r="AP114" s="8" t="e">
        <f t="shared" si="58"/>
        <v>#REF!</v>
      </c>
      <c r="AQ114" s="8" t="e">
        <f t="shared" si="58"/>
        <v>#REF!</v>
      </c>
      <c r="AR114" s="8" t="e">
        <f t="shared" si="58"/>
        <v>#REF!</v>
      </c>
      <c r="AS114" s="8" t="e">
        <f t="shared" si="58"/>
        <v>#REF!</v>
      </c>
      <c r="AT114" s="8" t="e">
        <f t="shared" si="58"/>
        <v>#REF!</v>
      </c>
      <c r="AU114" s="8" t="e">
        <f t="shared" si="58"/>
        <v>#REF!</v>
      </c>
      <c r="AV114" s="8" t="e">
        <f t="shared" si="58"/>
        <v>#REF!</v>
      </c>
      <c r="AW114" s="8" t="e">
        <f t="shared" si="58"/>
        <v>#REF!</v>
      </c>
      <c r="AX114" t="e">
        <f t="shared" si="34"/>
        <v>#REF!</v>
      </c>
      <c r="AY114" s="8" t="e">
        <f t="shared" si="41"/>
        <v>#REF!</v>
      </c>
      <c r="AZ114" s="53" t="e">
        <f t="shared" si="42"/>
        <v>#REF!</v>
      </c>
      <c r="BA114" s="80" t="e">
        <f t="shared" si="43"/>
        <v>#REF!</v>
      </c>
      <c r="BD114" s="183" t="str">
        <f>VLOOKUP(D114,Schools!A:Q,17,0)</f>
        <v>A</v>
      </c>
      <c r="BE114" s="52" t="e">
        <f t="shared" si="44"/>
        <v>#REF!</v>
      </c>
      <c r="BF114" s="52" t="e">
        <f t="shared" si="45"/>
        <v>#REF!</v>
      </c>
      <c r="BG114" s="52" t="e">
        <f t="shared" si="46"/>
        <v>#REF!</v>
      </c>
      <c r="BH114" s="52" t="e">
        <f t="shared" si="47"/>
        <v>#REF!</v>
      </c>
      <c r="BI114" s="53" t="e">
        <f t="shared" si="48"/>
        <v>#REF!</v>
      </c>
      <c r="BJ114" s="52" t="e">
        <f t="shared" si="49"/>
        <v>#REF!</v>
      </c>
      <c r="BK114" s="8" t="e">
        <f t="shared" si="50"/>
        <v>#REF!</v>
      </c>
      <c r="BL114" s="52" t="e">
        <f t="shared" si="51"/>
        <v>#REF!</v>
      </c>
      <c r="BM114" s="1" t="e">
        <f t="shared" si="52"/>
        <v>#REF!</v>
      </c>
      <c r="BN114" s="52" t="e">
        <f t="shared" si="53"/>
        <v>#REF!</v>
      </c>
      <c r="BO114" s="1" t="e">
        <f t="shared" si="54"/>
        <v>#REF!</v>
      </c>
      <c r="BP114" s="53" t="e">
        <f t="shared" si="55"/>
        <v>#REF!</v>
      </c>
      <c r="BQ114" s="53" t="e">
        <f t="shared" si="56"/>
        <v>#REF!</v>
      </c>
      <c r="BR114" t="e">
        <f t="shared" si="57"/>
        <v>#REF!</v>
      </c>
    </row>
    <row r="115" spans="1:70" x14ac:dyDescent="0.25">
      <c r="A115" t="str">
        <f t="shared" si="35"/>
        <v>High Needs topups</v>
      </c>
      <c r="B115" s="75" t="s">
        <v>3620</v>
      </c>
      <c r="C115" s="76">
        <v>44026</v>
      </c>
      <c r="D115" s="75">
        <f>Schools!A105</f>
        <v>3021102</v>
      </c>
      <c r="E115" t="str">
        <f>VLOOKUP(D115,Schools!A:B,2,0)</f>
        <v>Northgate</v>
      </c>
      <c r="F115" t="str">
        <f>VLOOKUP(D115,Schools!$A:$Z,3,0)</f>
        <v>M</v>
      </c>
      <c r="G115" s="77" t="e">
        <f>SUMIFS(#REF!,#REF!,D115,#REF!, SEN!M115)</f>
        <v>#REF!</v>
      </c>
      <c r="H115" s="75" t="s">
        <v>3621</v>
      </c>
      <c r="I115" s="75" t="s">
        <v>4063</v>
      </c>
      <c r="J115" t="str">
        <f t="shared" si="36"/>
        <v>various/543965</v>
      </c>
      <c r="K115">
        <f>VLOOKUP(D115,Schools!$A:$Z,9,0)</f>
        <v>400157</v>
      </c>
      <c r="L115" s="75" t="s">
        <v>400</v>
      </c>
      <c r="M115" s="75" t="s">
        <v>399</v>
      </c>
      <c r="N115" s="75" t="s">
        <v>3819</v>
      </c>
      <c r="O115" s="78" t="str">
        <f>VLOOKUP(D115,Schools!A:D,4,0)</f>
        <v>PRU</v>
      </c>
      <c r="P115" s="75" t="s">
        <v>4064</v>
      </c>
      <c r="Q115" s="78">
        <f t="shared" si="37"/>
        <v>543965</v>
      </c>
      <c r="R115" s="79" t="e">
        <f>SUMIFS(#REF!,#REF!,$D115,#REF!,$M115)</f>
        <v>#REF!</v>
      </c>
      <c r="S115" s="79" t="e">
        <f>SUMIFS(#REF!,#REF!,$D115,#REF!,$M115)</f>
        <v>#REF!</v>
      </c>
      <c r="T115" s="79" t="e">
        <f>SUMIFS(#REF!,#REF!,$D115,#REF!,$M115)</f>
        <v>#REF!</v>
      </c>
      <c r="U115" s="79" t="e">
        <f>SUMIFS(#REF!,#REF!,$D115,#REF!,$M115)</f>
        <v>#REF!</v>
      </c>
      <c r="V115" s="79" t="e">
        <f>SUMIFS(#REF!,#REF!,$D115,#REF!,$M115)</f>
        <v>#REF!</v>
      </c>
      <c r="W115" s="79" t="e">
        <f>SUMIFS(#REF!,#REF!,$D115,#REF!,$M115)</f>
        <v>#REF!</v>
      </c>
      <c r="X115" s="79" t="e">
        <f>SUMIFS(#REF!,#REF!,$D115,#REF!,$M115)</f>
        <v>#REF!</v>
      </c>
      <c r="Y115" s="79" t="e">
        <f>SUMIFS(#REF!,#REF!,$D115,#REF!,$M115)</f>
        <v>#REF!</v>
      </c>
      <c r="Z115" s="79" t="e">
        <f>SUMIFS(#REF!,#REF!,$D115,#REF!,$M115)</f>
        <v>#REF!</v>
      </c>
      <c r="AA115" s="79" t="e">
        <f>SUMIFS(#REF!,#REF!,$D115,#REF!,$M115)</f>
        <v>#REF!</v>
      </c>
      <c r="AB115" s="79" t="e">
        <f>SUMIFS(#REF!,#REF!,$D115,#REF!,$M115)</f>
        <v>#REF!</v>
      </c>
      <c r="AC115" s="79" t="e">
        <f>SUMIFS(#REF!,#REF!,$D115,#REF!,$M115)</f>
        <v>#REF!</v>
      </c>
      <c r="AD115" s="79" t="e">
        <f>SUMIFS(#REF!,#REF!,$D115,#REF!,$M115)</f>
        <v>#REF!</v>
      </c>
      <c r="AE115" s="79" t="e">
        <f>SUMIFS(#REF!,#REF!,$D115,#REF!,$M115)</f>
        <v>#REF!</v>
      </c>
      <c r="AF115" s="52" t="e">
        <f t="shared" si="38"/>
        <v>#REF!</v>
      </c>
      <c r="AG115" s="52" t="e">
        <f t="shared" si="39"/>
        <v>#REF!</v>
      </c>
      <c r="AH115" s="79" t="e">
        <f>SUMIFS(#REF!,#REF!,$D115,#REF!,$M115)</f>
        <v>#REF!</v>
      </c>
      <c r="AK115" t="e">
        <f t="shared" si="40"/>
        <v>#REF!</v>
      </c>
      <c r="AL115" s="8" t="e">
        <f t="shared" si="33"/>
        <v>#REF!</v>
      </c>
      <c r="AM115" s="8" t="e">
        <f t="shared" si="58"/>
        <v>#REF!</v>
      </c>
      <c r="AN115" s="8" t="e">
        <f t="shared" si="58"/>
        <v>#REF!</v>
      </c>
      <c r="AO115" s="8" t="e">
        <f t="shared" si="58"/>
        <v>#REF!</v>
      </c>
      <c r="AP115" s="8" t="e">
        <f t="shared" si="58"/>
        <v>#REF!</v>
      </c>
      <c r="AQ115" s="8" t="e">
        <f t="shared" si="58"/>
        <v>#REF!</v>
      </c>
      <c r="AR115" s="8" t="e">
        <f t="shared" si="58"/>
        <v>#REF!</v>
      </c>
      <c r="AS115" s="8" t="e">
        <f t="shared" si="58"/>
        <v>#REF!</v>
      </c>
      <c r="AT115" s="8" t="e">
        <f t="shared" si="58"/>
        <v>#REF!</v>
      </c>
      <c r="AU115" s="8" t="e">
        <f t="shared" si="58"/>
        <v>#REF!</v>
      </c>
      <c r="AV115" s="8" t="e">
        <f t="shared" si="58"/>
        <v>#REF!</v>
      </c>
      <c r="AW115" s="8" t="e">
        <f t="shared" si="58"/>
        <v>#REF!</v>
      </c>
      <c r="AX115" t="e">
        <f t="shared" si="34"/>
        <v>#REF!</v>
      </c>
      <c r="AY115" s="8" t="e">
        <f t="shared" si="41"/>
        <v>#REF!</v>
      </c>
      <c r="AZ115" s="53" t="e">
        <f t="shared" si="42"/>
        <v>#REF!</v>
      </c>
      <c r="BA115" s="80" t="e">
        <f t="shared" si="43"/>
        <v>#REF!</v>
      </c>
      <c r="BD115" s="183" t="str">
        <f>VLOOKUP(D115,Schools!A:Q,17,0)</f>
        <v>A</v>
      </c>
      <c r="BE115" s="52" t="e">
        <f t="shared" si="44"/>
        <v>#REF!</v>
      </c>
      <c r="BF115" s="52" t="e">
        <f t="shared" si="45"/>
        <v>#REF!</v>
      </c>
      <c r="BG115" s="52" t="e">
        <f t="shared" si="46"/>
        <v>#REF!</v>
      </c>
      <c r="BH115" s="52" t="e">
        <f t="shared" si="47"/>
        <v>#REF!</v>
      </c>
      <c r="BI115" s="53" t="e">
        <f t="shared" si="48"/>
        <v>#REF!</v>
      </c>
      <c r="BJ115" s="52" t="e">
        <f t="shared" si="49"/>
        <v>#REF!</v>
      </c>
      <c r="BK115" s="8" t="e">
        <f t="shared" si="50"/>
        <v>#REF!</v>
      </c>
      <c r="BL115" s="52" t="e">
        <f t="shared" si="51"/>
        <v>#REF!</v>
      </c>
      <c r="BM115" s="1" t="e">
        <f t="shared" si="52"/>
        <v>#REF!</v>
      </c>
      <c r="BN115" s="52" t="e">
        <f t="shared" si="53"/>
        <v>#REF!</v>
      </c>
      <c r="BO115" s="1" t="e">
        <f t="shared" si="54"/>
        <v>#REF!</v>
      </c>
      <c r="BP115" s="53" t="e">
        <f t="shared" si="55"/>
        <v>#REF!</v>
      </c>
      <c r="BQ115" s="53" t="e">
        <f t="shared" si="56"/>
        <v>#REF!</v>
      </c>
      <c r="BR115" t="e">
        <f t="shared" si="57"/>
        <v>#REF!</v>
      </c>
    </row>
    <row r="116" spans="1:70" x14ac:dyDescent="0.25">
      <c r="A116" t="str">
        <f t="shared" si="35"/>
        <v>High Needs topups</v>
      </c>
      <c r="B116" s="75" t="s">
        <v>3620</v>
      </c>
      <c r="C116" s="76">
        <v>44026</v>
      </c>
      <c r="D116" s="75">
        <f>Schools!A106</f>
        <v>3021100</v>
      </c>
      <c r="E116" t="str">
        <f>VLOOKUP(D116,Schools!A:B,2,0)</f>
        <v>Pavilion</v>
      </c>
      <c r="F116" t="str">
        <f>VLOOKUP(D116,Schools!$A:$Z,3,0)</f>
        <v>M</v>
      </c>
      <c r="G116" s="77" t="e">
        <f>SUMIFS(#REF!,#REF!,D116,#REF!, SEN!M116)</f>
        <v>#REF!</v>
      </c>
      <c r="H116" s="75" t="s">
        <v>3621</v>
      </c>
      <c r="I116" s="75" t="s">
        <v>4063</v>
      </c>
      <c r="J116" t="str">
        <f t="shared" si="36"/>
        <v>various/543965</v>
      </c>
      <c r="K116">
        <f>VLOOKUP(D116,Schools!$A:$Z,9,0)</f>
        <v>400156</v>
      </c>
      <c r="L116" s="75" t="s">
        <v>400</v>
      </c>
      <c r="M116" s="75" t="s">
        <v>399</v>
      </c>
      <c r="N116" s="75" t="s">
        <v>3819</v>
      </c>
      <c r="O116" s="78" t="str">
        <f>VLOOKUP(D116,Schools!A:D,4,0)</f>
        <v>PRU</v>
      </c>
      <c r="P116" s="75" t="s">
        <v>4064</v>
      </c>
      <c r="Q116" s="78">
        <f t="shared" si="37"/>
        <v>543965</v>
      </c>
      <c r="R116" s="79" t="e">
        <f>SUMIFS(#REF!,#REF!,$D116,#REF!,$M116)</f>
        <v>#REF!</v>
      </c>
      <c r="S116" s="79" t="e">
        <f>SUMIFS(#REF!,#REF!,$D116,#REF!,$M116)</f>
        <v>#REF!</v>
      </c>
      <c r="T116" s="79" t="e">
        <f>SUMIFS(#REF!,#REF!,$D116,#REF!,$M116)</f>
        <v>#REF!</v>
      </c>
      <c r="U116" s="79" t="e">
        <f>SUMIFS(#REF!,#REF!,$D116,#REF!,$M116)</f>
        <v>#REF!</v>
      </c>
      <c r="V116" s="79" t="e">
        <f>SUMIFS(#REF!,#REF!,$D116,#REF!,$M116)</f>
        <v>#REF!</v>
      </c>
      <c r="W116" s="79" t="e">
        <f>SUMIFS(#REF!,#REF!,$D116,#REF!,$M116)</f>
        <v>#REF!</v>
      </c>
      <c r="X116" s="79" t="e">
        <f>SUMIFS(#REF!,#REF!,$D116,#REF!,$M116)</f>
        <v>#REF!</v>
      </c>
      <c r="Y116" s="79" t="e">
        <f>SUMIFS(#REF!,#REF!,$D116,#REF!,$M116)</f>
        <v>#REF!</v>
      </c>
      <c r="Z116" s="79" t="e">
        <f>SUMIFS(#REF!,#REF!,$D116,#REF!,$M116)</f>
        <v>#REF!</v>
      </c>
      <c r="AA116" s="79" t="e">
        <f>SUMIFS(#REF!,#REF!,$D116,#REF!,$M116)</f>
        <v>#REF!</v>
      </c>
      <c r="AB116" s="79" t="e">
        <f>SUMIFS(#REF!,#REF!,$D116,#REF!,$M116)</f>
        <v>#REF!</v>
      </c>
      <c r="AC116" s="79" t="e">
        <f>SUMIFS(#REF!,#REF!,$D116,#REF!,$M116)</f>
        <v>#REF!</v>
      </c>
      <c r="AD116" s="79" t="e">
        <f>SUMIFS(#REF!,#REF!,$D116,#REF!,$M116)</f>
        <v>#REF!</v>
      </c>
      <c r="AE116" s="79" t="e">
        <f>SUMIFS(#REF!,#REF!,$D116,#REF!,$M116)</f>
        <v>#REF!</v>
      </c>
      <c r="AF116" s="52" t="e">
        <f t="shared" si="38"/>
        <v>#REF!</v>
      </c>
      <c r="AG116" s="52" t="e">
        <f t="shared" si="39"/>
        <v>#REF!</v>
      </c>
      <c r="AH116" s="79" t="e">
        <f>SUMIFS(#REF!,#REF!,$D116,#REF!,$M116)</f>
        <v>#REF!</v>
      </c>
      <c r="AK116" t="e">
        <f t="shared" si="40"/>
        <v>#REF!</v>
      </c>
      <c r="AL116" s="8" t="e">
        <f t="shared" si="33"/>
        <v>#REF!</v>
      </c>
      <c r="AM116" s="8" t="e">
        <f t="shared" si="58"/>
        <v>#REF!</v>
      </c>
      <c r="AN116" s="8" t="e">
        <f t="shared" si="58"/>
        <v>#REF!</v>
      </c>
      <c r="AO116" s="8" t="e">
        <f t="shared" si="58"/>
        <v>#REF!</v>
      </c>
      <c r="AP116" s="8" t="e">
        <f t="shared" si="58"/>
        <v>#REF!</v>
      </c>
      <c r="AQ116" s="8" t="e">
        <f t="shared" si="58"/>
        <v>#REF!</v>
      </c>
      <c r="AR116" s="8" t="e">
        <f t="shared" si="58"/>
        <v>#REF!</v>
      </c>
      <c r="AS116" s="8" t="e">
        <f t="shared" si="58"/>
        <v>#REF!</v>
      </c>
      <c r="AT116" s="8" t="e">
        <f t="shared" si="58"/>
        <v>#REF!</v>
      </c>
      <c r="AU116" s="8" t="e">
        <f t="shared" si="58"/>
        <v>#REF!</v>
      </c>
      <c r="AV116" s="8" t="e">
        <f t="shared" si="58"/>
        <v>#REF!</v>
      </c>
      <c r="AW116" s="8" t="e">
        <f t="shared" si="58"/>
        <v>#REF!</v>
      </c>
      <c r="AX116" t="e">
        <f t="shared" si="34"/>
        <v>#REF!</v>
      </c>
      <c r="AY116" s="8" t="e">
        <f t="shared" si="41"/>
        <v>#REF!</v>
      </c>
      <c r="AZ116" s="53" t="e">
        <f t="shared" si="42"/>
        <v>#REF!</v>
      </c>
      <c r="BA116" s="80" t="e">
        <f t="shared" si="43"/>
        <v>#REF!</v>
      </c>
      <c r="BD116" s="183" t="str">
        <f>VLOOKUP(D116,Schools!A:Q,17,0)</f>
        <v>D</v>
      </c>
      <c r="BE116" s="52" t="e">
        <f t="shared" si="44"/>
        <v>#REF!</v>
      </c>
      <c r="BF116" s="52" t="e">
        <f t="shared" si="45"/>
        <v>#REF!</v>
      </c>
      <c r="BG116" s="52" t="e">
        <f t="shared" si="46"/>
        <v>#REF!</v>
      </c>
      <c r="BH116" s="52" t="e">
        <f t="shared" si="47"/>
        <v>#REF!</v>
      </c>
      <c r="BI116" s="53" t="e">
        <f t="shared" si="48"/>
        <v>#REF!</v>
      </c>
      <c r="BJ116" s="52" t="e">
        <f t="shared" si="49"/>
        <v>#REF!</v>
      </c>
      <c r="BK116" s="8" t="e">
        <f t="shared" si="50"/>
        <v>#REF!</v>
      </c>
      <c r="BL116" s="52" t="e">
        <f t="shared" si="51"/>
        <v>#REF!</v>
      </c>
      <c r="BM116" s="1" t="e">
        <f t="shared" si="52"/>
        <v>#REF!</v>
      </c>
      <c r="BN116" s="52" t="e">
        <f t="shared" si="53"/>
        <v>#REF!</v>
      </c>
      <c r="BO116" s="1" t="e">
        <f t="shared" si="54"/>
        <v>#REF!</v>
      </c>
      <c r="BP116" s="53" t="e">
        <f t="shared" si="55"/>
        <v>#REF!</v>
      </c>
      <c r="BQ116" s="53" t="e">
        <f t="shared" si="56"/>
        <v>#REF!</v>
      </c>
      <c r="BR116" t="e">
        <f t="shared" si="57"/>
        <v>#REF!</v>
      </c>
    </row>
    <row r="117" spans="1:70" x14ac:dyDescent="0.25">
      <c r="A117" t="str">
        <f t="shared" si="35"/>
        <v>High Needs topups</v>
      </c>
      <c r="B117" s="75" t="s">
        <v>3620</v>
      </c>
      <c r="C117" s="76">
        <v>44026</v>
      </c>
      <c r="D117" s="75">
        <f>Schools!A108</f>
        <v>3024001</v>
      </c>
      <c r="E117" t="str">
        <f>VLOOKUP(D117,Schools!A:B,2,0)</f>
        <v>Archer Academy</v>
      </c>
      <c r="F117" t="str">
        <f>VLOOKUP(D117,Schools!$A:$Z,3,0)</f>
        <v>A</v>
      </c>
      <c r="G117" s="77" t="e">
        <f>SUMIFS(#REF!,#REF!,D117,#REF!, SEN!M117)</f>
        <v>#REF!</v>
      </c>
      <c r="H117" s="75" t="s">
        <v>3621</v>
      </c>
      <c r="I117" s="75" t="s">
        <v>4063</v>
      </c>
      <c r="J117" t="str">
        <f t="shared" si="36"/>
        <v>various/516500</v>
      </c>
      <c r="K117">
        <f>VLOOKUP(D117,Schools!$A:$Z,9,0)</f>
        <v>153627</v>
      </c>
      <c r="L117" s="75" t="s">
        <v>400</v>
      </c>
      <c r="M117" s="75" t="s">
        <v>399</v>
      </c>
      <c r="N117" s="75" t="s">
        <v>3819</v>
      </c>
      <c r="O117" s="78" t="str">
        <f>VLOOKUP(D117,Schools!A:D,4,0)</f>
        <v>Secondary</v>
      </c>
      <c r="P117" s="75" t="s">
        <v>4064</v>
      </c>
      <c r="Q117" s="78">
        <f t="shared" si="37"/>
        <v>516500</v>
      </c>
      <c r="R117" s="79" t="e">
        <f>SUMIFS(#REF!,#REF!,$D117,#REF!,$M117)</f>
        <v>#REF!</v>
      </c>
      <c r="S117" s="79" t="e">
        <f>SUMIFS(#REF!,#REF!,$D117,#REF!,$M117)</f>
        <v>#REF!</v>
      </c>
      <c r="T117" s="79" t="e">
        <f>SUMIFS(#REF!,#REF!,$D117,#REF!,$M117)</f>
        <v>#REF!</v>
      </c>
      <c r="U117" s="79" t="e">
        <f>SUMIFS(#REF!,#REF!,$D117,#REF!,$M117)</f>
        <v>#REF!</v>
      </c>
      <c r="V117" s="79" t="e">
        <f>SUMIFS(#REF!,#REF!,$D117,#REF!,$M117)</f>
        <v>#REF!</v>
      </c>
      <c r="W117" s="79" t="e">
        <f>SUMIFS(#REF!,#REF!,$D117,#REF!,$M117)</f>
        <v>#REF!</v>
      </c>
      <c r="X117" s="79" t="e">
        <f>SUMIFS(#REF!,#REF!,$D117,#REF!,$M117)</f>
        <v>#REF!</v>
      </c>
      <c r="Y117" s="79" t="e">
        <f>SUMIFS(#REF!,#REF!,$D117,#REF!,$M117)</f>
        <v>#REF!</v>
      </c>
      <c r="Z117" s="79" t="e">
        <f>SUMIFS(#REF!,#REF!,$D117,#REF!,$M117)</f>
        <v>#REF!</v>
      </c>
      <c r="AA117" s="79" t="e">
        <f>SUMIFS(#REF!,#REF!,$D117,#REF!,$M117)</f>
        <v>#REF!</v>
      </c>
      <c r="AB117" s="79" t="e">
        <f>SUMIFS(#REF!,#REF!,$D117,#REF!,$M117)</f>
        <v>#REF!</v>
      </c>
      <c r="AC117" s="79" t="e">
        <f>SUMIFS(#REF!,#REF!,$D117,#REF!,$M117)</f>
        <v>#REF!</v>
      </c>
      <c r="AD117" s="79" t="e">
        <f>SUMIFS(#REF!,#REF!,$D117,#REF!,$M117)</f>
        <v>#REF!</v>
      </c>
      <c r="AE117" s="79" t="e">
        <f>SUMIFS(#REF!,#REF!,$D117,#REF!,$M117)</f>
        <v>#REF!</v>
      </c>
      <c r="AF117" s="52" t="e">
        <f t="shared" si="38"/>
        <v>#REF!</v>
      </c>
      <c r="AG117" s="52" t="e">
        <f t="shared" si="39"/>
        <v>#REF!</v>
      </c>
      <c r="AH117" s="79" t="e">
        <f>SUMIFS(#REF!,#REF!,$D117,#REF!,$M117)</f>
        <v>#REF!</v>
      </c>
      <c r="AK117" t="e">
        <f t="shared" si="40"/>
        <v>#REF!</v>
      </c>
      <c r="AL117" s="8" t="e">
        <f t="shared" si="33"/>
        <v>#REF!</v>
      </c>
      <c r="AM117" s="8" t="e">
        <f t="shared" si="58"/>
        <v>#REF!</v>
      </c>
      <c r="AN117" s="8" t="e">
        <f t="shared" si="58"/>
        <v>#REF!</v>
      </c>
      <c r="AO117" s="8" t="e">
        <f t="shared" si="58"/>
        <v>#REF!</v>
      </c>
      <c r="AP117" s="8" t="e">
        <f t="shared" si="58"/>
        <v>#REF!</v>
      </c>
      <c r="AQ117" s="8" t="e">
        <f t="shared" si="58"/>
        <v>#REF!</v>
      </c>
      <c r="AR117" s="8" t="e">
        <f t="shared" si="58"/>
        <v>#REF!</v>
      </c>
      <c r="AS117" s="8" t="e">
        <f t="shared" si="58"/>
        <v>#REF!</v>
      </c>
      <c r="AT117" s="8" t="e">
        <f t="shared" si="58"/>
        <v>#REF!</v>
      </c>
      <c r="AU117" s="8" t="e">
        <f t="shared" si="58"/>
        <v>#REF!</v>
      </c>
      <c r="AV117" s="8" t="e">
        <f t="shared" si="58"/>
        <v>#REF!</v>
      </c>
      <c r="AW117" s="8" t="e">
        <f t="shared" si="58"/>
        <v>#REF!</v>
      </c>
      <c r="AX117" t="e">
        <f t="shared" si="34"/>
        <v>#REF!</v>
      </c>
      <c r="AY117" s="8" t="e">
        <f t="shared" si="41"/>
        <v>#REF!</v>
      </c>
      <c r="AZ117" s="53" t="e">
        <f t="shared" si="42"/>
        <v>#REF!</v>
      </c>
      <c r="BA117" s="80" t="e">
        <f t="shared" si="43"/>
        <v>#REF!</v>
      </c>
      <c r="BD117" s="183" t="str">
        <f>VLOOKUP(D117,Schools!A:Q,17,0)</f>
        <v>Academy</v>
      </c>
      <c r="BE117" s="52" t="e">
        <f t="shared" si="44"/>
        <v>#REF!</v>
      </c>
      <c r="BF117" s="52" t="e">
        <f t="shared" si="45"/>
        <v>#REF!</v>
      </c>
      <c r="BG117" s="52" t="e">
        <f t="shared" si="46"/>
        <v>#REF!</v>
      </c>
      <c r="BH117" s="52" t="e">
        <f t="shared" si="47"/>
        <v>#REF!</v>
      </c>
      <c r="BI117" s="53" t="e">
        <f t="shared" si="48"/>
        <v>#REF!</v>
      </c>
      <c r="BJ117" s="52" t="e">
        <f t="shared" si="49"/>
        <v>#REF!</v>
      </c>
      <c r="BK117" s="8" t="e">
        <f t="shared" si="50"/>
        <v>#REF!</v>
      </c>
      <c r="BL117" s="52" t="e">
        <f t="shared" si="51"/>
        <v>#REF!</v>
      </c>
      <c r="BM117" s="1" t="e">
        <f t="shared" si="52"/>
        <v>#REF!</v>
      </c>
      <c r="BN117" s="52" t="e">
        <f t="shared" si="53"/>
        <v>#REF!</v>
      </c>
      <c r="BO117" s="1" t="e">
        <f t="shared" si="54"/>
        <v>#REF!</v>
      </c>
      <c r="BP117" s="53" t="e">
        <f t="shared" si="55"/>
        <v>#REF!</v>
      </c>
      <c r="BQ117" s="53" t="e">
        <f t="shared" si="56"/>
        <v>#REF!</v>
      </c>
      <c r="BR117" t="e">
        <f t="shared" si="57"/>
        <v>#REF!</v>
      </c>
    </row>
    <row r="118" spans="1:70" x14ac:dyDescent="0.25">
      <c r="A118" t="str">
        <f t="shared" si="35"/>
        <v>High Needs topups</v>
      </c>
      <c r="B118" s="75" t="s">
        <v>3620</v>
      </c>
      <c r="C118" s="76">
        <v>44026</v>
      </c>
      <c r="D118" s="75">
        <f>Schools!A109</f>
        <v>3024013</v>
      </c>
      <c r="E118" t="str">
        <f>VLOOKUP(D118,Schools!A:B,2,0)</f>
        <v>ARK Pioneer Academy</v>
      </c>
      <c r="F118" t="str">
        <f>VLOOKUP(D118,Schools!$A:$Z,3,0)</f>
        <v>A</v>
      </c>
      <c r="G118" s="77" t="e">
        <f>SUMIFS(#REF!,#REF!,D118,#REF!, SEN!M118)</f>
        <v>#REF!</v>
      </c>
      <c r="H118" s="75" t="s">
        <v>3621</v>
      </c>
      <c r="I118" s="75" t="s">
        <v>4063</v>
      </c>
      <c r="J118" t="str">
        <f t="shared" si="36"/>
        <v>various/516500</v>
      </c>
      <c r="K118">
        <f>VLOOKUP(D118,Schools!$A:$Z,9,0)</f>
        <v>159947</v>
      </c>
      <c r="L118" s="75" t="s">
        <v>400</v>
      </c>
      <c r="M118" s="75" t="s">
        <v>399</v>
      </c>
      <c r="N118" s="75" t="s">
        <v>3819</v>
      </c>
      <c r="O118" s="78" t="str">
        <f>VLOOKUP(D118,Schools!A:D,4,0)</f>
        <v>Secondary</v>
      </c>
      <c r="P118" s="75" t="s">
        <v>4064</v>
      </c>
      <c r="Q118" s="78">
        <f t="shared" si="37"/>
        <v>516500</v>
      </c>
      <c r="R118" s="79" t="e">
        <f>SUMIFS(#REF!,#REF!,$D118,#REF!,$M118)</f>
        <v>#REF!</v>
      </c>
      <c r="S118" s="79" t="e">
        <f>SUMIFS(#REF!,#REF!,$D118,#REF!,$M118)</f>
        <v>#REF!</v>
      </c>
      <c r="T118" s="79" t="e">
        <f>SUMIFS(#REF!,#REF!,$D118,#REF!,$M118)</f>
        <v>#REF!</v>
      </c>
      <c r="U118" s="79" t="e">
        <f>SUMIFS(#REF!,#REF!,$D118,#REF!,$M118)</f>
        <v>#REF!</v>
      </c>
      <c r="V118" s="79" t="e">
        <f>SUMIFS(#REF!,#REF!,$D118,#REF!,$M118)</f>
        <v>#REF!</v>
      </c>
      <c r="W118" s="79" t="e">
        <f>SUMIFS(#REF!,#REF!,$D118,#REF!,$M118)</f>
        <v>#REF!</v>
      </c>
      <c r="X118" s="79" t="e">
        <f>SUMIFS(#REF!,#REF!,$D118,#REF!,$M118)</f>
        <v>#REF!</v>
      </c>
      <c r="Y118" s="79" t="e">
        <f>SUMIFS(#REF!,#REF!,$D118,#REF!,$M118)</f>
        <v>#REF!</v>
      </c>
      <c r="Z118" s="79" t="e">
        <f>SUMIFS(#REF!,#REF!,$D118,#REF!,$M118)</f>
        <v>#REF!</v>
      </c>
      <c r="AA118" s="79" t="e">
        <f>SUMIFS(#REF!,#REF!,$D118,#REF!,$M118)</f>
        <v>#REF!</v>
      </c>
      <c r="AB118" s="79" t="e">
        <f>SUMIFS(#REF!,#REF!,$D118,#REF!,$M118)</f>
        <v>#REF!</v>
      </c>
      <c r="AC118" s="79" t="e">
        <f>SUMIFS(#REF!,#REF!,$D118,#REF!,$M118)</f>
        <v>#REF!</v>
      </c>
      <c r="AD118" s="79" t="e">
        <f>SUMIFS(#REF!,#REF!,$D118,#REF!,$M118)</f>
        <v>#REF!</v>
      </c>
      <c r="AE118" s="79" t="e">
        <f>SUMIFS(#REF!,#REF!,$D118,#REF!,$M118)</f>
        <v>#REF!</v>
      </c>
      <c r="AF118" s="52" t="e">
        <f t="shared" si="38"/>
        <v>#REF!</v>
      </c>
      <c r="AG118" s="52" t="e">
        <f t="shared" si="39"/>
        <v>#REF!</v>
      </c>
      <c r="AH118" s="79" t="e">
        <f>SUMIFS(#REF!,#REF!,$D118,#REF!,$M118)</f>
        <v>#REF!</v>
      </c>
      <c r="AK118" t="e">
        <f t="shared" si="40"/>
        <v>#REF!</v>
      </c>
      <c r="AL118" s="8" t="e">
        <f t="shared" si="33"/>
        <v>#REF!</v>
      </c>
      <c r="AM118" s="8" t="e">
        <f t="shared" si="58"/>
        <v>#REF!</v>
      </c>
      <c r="AN118" s="8" t="e">
        <f t="shared" si="58"/>
        <v>#REF!</v>
      </c>
      <c r="AO118" s="8" t="e">
        <f t="shared" si="58"/>
        <v>#REF!</v>
      </c>
      <c r="AP118" s="8" t="e">
        <f t="shared" si="58"/>
        <v>#REF!</v>
      </c>
      <c r="AQ118" s="8" t="e">
        <f t="shared" si="58"/>
        <v>#REF!</v>
      </c>
      <c r="AR118" s="8" t="e">
        <f t="shared" si="58"/>
        <v>#REF!</v>
      </c>
      <c r="AS118" s="8" t="e">
        <f t="shared" si="58"/>
        <v>#REF!</v>
      </c>
      <c r="AT118" s="8" t="e">
        <f t="shared" si="58"/>
        <v>#REF!</v>
      </c>
      <c r="AU118" s="8" t="e">
        <f t="shared" si="58"/>
        <v>#REF!</v>
      </c>
      <c r="AV118" s="8" t="e">
        <f t="shared" si="58"/>
        <v>#REF!</v>
      </c>
      <c r="AW118" s="8" t="e">
        <f t="shared" si="58"/>
        <v>#REF!</v>
      </c>
      <c r="AX118" t="e">
        <f t="shared" si="34"/>
        <v>#REF!</v>
      </c>
      <c r="AY118" s="8" t="e">
        <f t="shared" si="41"/>
        <v>#REF!</v>
      </c>
      <c r="AZ118" s="53" t="e">
        <f t="shared" si="42"/>
        <v>#REF!</v>
      </c>
      <c r="BA118" s="80" t="e">
        <f t="shared" si="43"/>
        <v>#REF!</v>
      </c>
      <c r="BD118" s="183" t="str">
        <f>VLOOKUP(D118,Schools!A:Q,17,0)</f>
        <v>Academy</v>
      </c>
      <c r="BE118" s="52" t="e">
        <f t="shared" si="44"/>
        <v>#REF!</v>
      </c>
      <c r="BF118" s="52" t="e">
        <f t="shared" si="45"/>
        <v>#REF!</v>
      </c>
      <c r="BG118" s="52" t="e">
        <f t="shared" si="46"/>
        <v>#REF!</v>
      </c>
      <c r="BH118" s="52" t="e">
        <f t="shared" si="47"/>
        <v>#REF!</v>
      </c>
      <c r="BI118" s="53" t="e">
        <f t="shared" si="48"/>
        <v>#REF!</v>
      </c>
      <c r="BJ118" s="52" t="e">
        <f t="shared" si="49"/>
        <v>#REF!</v>
      </c>
      <c r="BK118" s="8" t="e">
        <f t="shared" si="50"/>
        <v>#REF!</v>
      </c>
      <c r="BL118" s="52" t="e">
        <f t="shared" si="51"/>
        <v>#REF!</v>
      </c>
      <c r="BM118" s="1" t="e">
        <f t="shared" si="52"/>
        <v>#REF!</v>
      </c>
      <c r="BN118" s="52" t="e">
        <f t="shared" si="53"/>
        <v>#REF!</v>
      </c>
      <c r="BO118" s="1" t="e">
        <f t="shared" si="54"/>
        <v>#REF!</v>
      </c>
      <c r="BP118" s="53" t="e">
        <f t="shared" si="55"/>
        <v>#REF!</v>
      </c>
      <c r="BQ118" s="53" t="e">
        <f t="shared" si="56"/>
        <v>#REF!</v>
      </c>
      <c r="BR118" t="e">
        <f t="shared" si="57"/>
        <v>#REF!</v>
      </c>
    </row>
    <row r="119" spans="1:70" x14ac:dyDescent="0.25">
      <c r="A119" t="str">
        <f t="shared" si="35"/>
        <v>High Needs topups</v>
      </c>
      <c r="B119" s="75" t="s">
        <v>3620</v>
      </c>
      <c r="C119" s="76">
        <v>44026</v>
      </c>
      <c r="D119" s="75">
        <f>Schools!A110</f>
        <v>3025406</v>
      </c>
      <c r="E119" t="str">
        <f>VLOOKUP(D119,Schools!A:B,2,0)</f>
        <v>Ashmole Academy</v>
      </c>
      <c r="F119" t="str">
        <f>VLOOKUP(D119,Schools!$A:$Z,3,0)</f>
        <v>A</v>
      </c>
      <c r="G119" s="77" t="e">
        <f>SUMIFS(#REF!,#REF!,D119,#REF!, SEN!M119)</f>
        <v>#REF!</v>
      </c>
      <c r="H119" s="75" t="s">
        <v>3621</v>
      </c>
      <c r="I119" s="75" t="s">
        <v>4063</v>
      </c>
      <c r="J119" t="str">
        <f t="shared" si="36"/>
        <v>various/516500</v>
      </c>
      <c r="K119">
        <f>VLOOKUP(D119,Schools!$A:$Z,9,0)</f>
        <v>140909</v>
      </c>
      <c r="L119" s="75" t="s">
        <v>400</v>
      </c>
      <c r="M119" s="75" t="s">
        <v>399</v>
      </c>
      <c r="N119" s="75" t="s">
        <v>3819</v>
      </c>
      <c r="O119" s="78" t="str">
        <f>VLOOKUP(D119,Schools!A:D,4,0)</f>
        <v>Secondary</v>
      </c>
      <c r="P119" s="75" t="s">
        <v>4064</v>
      </c>
      <c r="Q119" s="78">
        <f t="shared" si="37"/>
        <v>516500</v>
      </c>
      <c r="R119" s="79" t="e">
        <f>SUMIFS(#REF!,#REF!,$D119,#REF!,$M119)</f>
        <v>#REF!</v>
      </c>
      <c r="S119" s="79" t="e">
        <f>SUMIFS(#REF!,#REF!,$D119,#REF!,$M119)</f>
        <v>#REF!</v>
      </c>
      <c r="T119" s="79" t="e">
        <f>SUMIFS(#REF!,#REF!,$D119,#REF!,$M119)</f>
        <v>#REF!</v>
      </c>
      <c r="U119" s="79" t="e">
        <f>SUMIFS(#REF!,#REF!,$D119,#REF!,$M119)</f>
        <v>#REF!</v>
      </c>
      <c r="V119" s="79" t="e">
        <f>SUMIFS(#REF!,#REF!,$D119,#REF!,$M119)</f>
        <v>#REF!</v>
      </c>
      <c r="W119" s="79" t="e">
        <f>SUMIFS(#REF!,#REF!,$D119,#REF!,$M119)</f>
        <v>#REF!</v>
      </c>
      <c r="X119" s="79" t="e">
        <f>SUMIFS(#REF!,#REF!,$D119,#REF!,$M119)</f>
        <v>#REF!</v>
      </c>
      <c r="Y119" s="79" t="e">
        <f>SUMIFS(#REF!,#REF!,$D119,#REF!,$M119)</f>
        <v>#REF!</v>
      </c>
      <c r="Z119" s="79" t="e">
        <f>SUMIFS(#REF!,#REF!,$D119,#REF!,$M119)</f>
        <v>#REF!</v>
      </c>
      <c r="AA119" s="79" t="e">
        <f>SUMIFS(#REF!,#REF!,$D119,#REF!,$M119)</f>
        <v>#REF!</v>
      </c>
      <c r="AB119" s="79" t="e">
        <f>SUMIFS(#REF!,#REF!,$D119,#REF!,$M119)</f>
        <v>#REF!</v>
      </c>
      <c r="AC119" s="79" t="e">
        <f>SUMIFS(#REF!,#REF!,$D119,#REF!,$M119)</f>
        <v>#REF!</v>
      </c>
      <c r="AD119" s="79" t="e">
        <f>SUMIFS(#REF!,#REF!,$D119,#REF!,$M119)</f>
        <v>#REF!</v>
      </c>
      <c r="AE119" s="79" t="e">
        <f>SUMIFS(#REF!,#REF!,$D119,#REF!,$M119)</f>
        <v>#REF!</v>
      </c>
      <c r="AF119" s="52" t="e">
        <f t="shared" si="38"/>
        <v>#REF!</v>
      </c>
      <c r="AG119" s="52" t="e">
        <f t="shared" si="39"/>
        <v>#REF!</v>
      </c>
      <c r="AH119" s="79" t="e">
        <f>SUMIFS(#REF!,#REF!,$D119,#REF!,$M119)</f>
        <v>#REF!</v>
      </c>
      <c r="AK119" t="e">
        <f t="shared" si="40"/>
        <v>#REF!</v>
      </c>
      <c r="AL119" s="8" t="e">
        <f t="shared" si="33"/>
        <v>#REF!</v>
      </c>
      <c r="AM119" s="8" t="e">
        <f t="shared" si="58"/>
        <v>#REF!</v>
      </c>
      <c r="AN119" s="8" t="e">
        <f t="shared" si="58"/>
        <v>#REF!</v>
      </c>
      <c r="AO119" s="8" t="e">
        <f t="shared" si="58"/>
        <v>#REF!</v>
      </c>
      <c r="AP119" s="8" t="e">
        <f t="shared" si="58"/>
        <v>#REF!</v>
      </c>
      <c r="AQ119" s="8" t="e">
        <f t="shared" si="58"/>
        <v>#REF!</v>
      </c>
      <c r="AR119" s="8" t="e">
        <f t="shared" si="58"/>
        <v>#REF!</v>
      </c>
      <c r="AS119" s="8" t="e">
        <f t="shared" si="58"/>
        <v>#REF!</v>
      </c>
      <c r="AT119" s="8" t="e">
        <f t="shared" si="58"/>
        <v>#REF!</v>
      </c>
      <c r="AU119" s="8" t="e">
        <f t="shared" si="58"/>
        <v>#REF!</v>
      </c>
      <c r="AV119" s="8" t="e">
        <f t="shared" si="58"/>
        <v>#REF!</v>
      </c>
      <c r="AW119" s="8" t="e">
        <f t="shared" si="58"/>
        <v>#REF!</v>
      </c>
      <c r="AX119" t="e">
        <f t="shared" si="34"/>
        <v>#REF!</v>
      </c>
      <c r="AY119" s="8" t="e">
        <f t="shared" si="41"/>
        <v>#REF!</v>
      </c>
      <c r="AZ119" s="53" t="e">
        <f t="shared" si="42"/>
        <v>#REF!</v>
      </c>
      <c r="BA119" s="80" t="e">
        <f t="shared" si="43"/>
        <v>#REF!</v>
      </c>
      <c r="BD119" s="183" t="str">
        <f>VLOOKUP(D119,Schools!A:Q,17,0)</f>
        <v>Academy</v>
      </c>
      <c r="BE119" s="52" t="e">
        <f t="shared" si="44"/>
        <v>#REF!</v>
      </c>
      <c r="BF119" s="52" t="e">
        <f t="shared" si="45"/>
        <v>#REF!</v>
      </c>
      <c r="BG119" s="52" t="e">
        <f t="shared" si="46"/>
        <v>#REF!</v>
      </c>
      <c r="BH119" s="52" t="e">
        <f t="shared" si="47"/>
        <v>#REF!</v>
      </c>
      <c r="BI119" s="53" t="e">
        <f t="shared" si="48"/>
        <v>#REF!</v>
      </c>
      <c r="BJ119" s="52" t="e">
        <f t="shared" si="49"/>
        <v>#REF!</v>
      </c>
      <c r="BK119" s="8" t="e">
        <f t="shared" si="50"/>
        <v>#REF!</v>
      </c>
      <c r="BL119" s="52" t="e">
        <f t="shared" si="51"/>
        <v>#REF!</v>
      </c>
      <c r="BM119" s="1" t="e">
        <f t="shared" si="52"/>
        <v>#REF!</v>
      </c>
      <c r="BN119" s="52" t="e">
        <f t="shared" si="53"/>
        <v>#REF!</v>
      </c>
      <c r="BO119" s="1" t="e">
        <f t="shared" si="54"/>
        <v>#REF!</v>
      </c>
      <c r="BP119" s="53" t="e">
        <f t="shared" si="55"/>
        <v>#REF!</v>
      </c>
      <c r="BQ119" s="53" t="e">
        <f t="shared" si="56"/>
        <v>#REF!</v>
      </c>
      <c r="BR119" t="e">
        <f t="shared" si="57"/>
        <v>#REF!</v>
      </c>
    </row>
    <row r="120" spans="1:70" x14ac:dyDescent="0.25">
      <c r="A120" t="str">
        <f t="shared" si="35"/>
        <v>High Needs topups</v>
      </c>
      <c r="B120" s="75" t="s">
        <v>3620</v>
      </c>
      <c r="C120" s="76">
        <v>44026</v>
      </c>
      <c r="D120" s="75">
        <f>Schools!A111</f>
        <v>3025408</v>
      </c>
      <c r="E120" t="str">
        <f>VLOOKUP(D120,Schools!A:B,2,0)</f>
        <v>Bishop Douglass Academy</v>
      </c>
      <c r="F120" t="str">
        <f>VLOOKUP(D120,Schools!$A:$Z,3,0)</f>
        <v>A</v>
      </c>
      <c r="G120" s="77" t="e">
        <f>SUMIFS(#REF!,#REF!,D120,#REF!, SEN!M120)</f>
        <v>#REF!</v>
      </c>
      <c r="H120" s="75" t="s">
        <v>3621</v>
      </c>
      <c r="I120" s="75" t="s">
        <v>4063</v>
      </c>
      <c r="J120" t="str">
        <f t="shared" si="36"/>
        <v>various/516500</v>
      </c>
      <c r="K120">
        <f>VLOOKUP(D120,Schools!$A:$Z,9,0)</f>
        <v>156628</v>
      </c>
      <c r="L120" s="75" t="s">
        <v>400</v>
      </c>
      <c r="M120" s="75" t="s">
        <v>399</v>
      </c>
      <c r="N120" s="75" t="s">
        <v>3819</v>
      </c>
      <c r="O120" s="78" t="str">
        <f>VLOOKUP(D120,Schools!A:D,4,0)</f>
        <v>Secondary</v>
      </c>
      <c r="P120" s="75" t="s">
        <v>4064</v>
      </c>
      <c r="Q120" s="78">
        <f t="shared" si="37"/>
        <v>516500</v>
      </c>
      <c r="R120" s="79" t="e">
        <f>SUMIFS(#REF!,#REF!,$D120,#REF!,$M120)</f>
        <v>#REF!</v>
      </c>
      <c r="S120" s="79" t="e">
        <f>SUMIFS(#REF!,#REF!,$D120,#REF!,$M120)</f>
        <v>#REF!</v>
      </c>
      <c r="T120" s="79" t="e">
        <f>SUMIFS(#REF!,#REF!,$D120,#REF!,$M120)</f>
        <v>#REF!</v>
      </c>
      <c r="U120" s="79" t="e">
        <f>SUMIFS(#REF!,#REF!,$D120,#REF!,$M120)</f>
        <v>#REF!</v>
      </c>
      <c r="V120" s="79" t="e">
        <f>SUMIFS(#REF!,#REF!,$D120,#REF!,$M120)</f>
        <v>#REF!</v>
      </c>
      <c r="W120" s="79" t="e">
        <f>SUMIFS(#REF!,#REF!,$D120,#REF!,$M120)</f>
        <v>#REF!</v>
      </c>
      <c r="X120" s="79" t="e">
        <f>SUMIFS(#REF!,#REF!,$D120,#REF!,$M120)</f>
        <v>#REF!</v>
      </c>
      <c r="Y120" s="79" t="e">
        <f>SUMIFS(#REF!,#REF!,$D120,#REF!,$M120)</f>
        <v>#REF!</v>
      </c>
      <c r="Z120" s="79" t="e">
        <f>SUMIFS(#REF!,#REF!,$D120,#REF!,$M120)</f>
        <v>#REF!</v>
      </c>
      <c r="AA120" s="79" t="e">
        <f>SUMIFS(#REF!,#REF!,$D120,#REF!,$M120)</f>
        <v>#REF!</v>
      </c>
      <c r="AB120" s="79" t="e">
        <f>SUMIFS(#REF!,#REF!,$D120,#REF!,$M120)</f>
        <v>#REF!</v>
      </c>
      <c r="AC120" s="79" t="e">
        <f>SUMIFS(#REF!,#REF!,$D120,#REF!,$M120)</f>
        <v>#REF!</v>
      </c>
      <c r="AD120" s="79" t="e">
        <f>SUMIFS(#REF!,#REF!,$D120,#REF!,$M120)</f>
        <v>#REF!</v>
      </c>
      <c r="AE120" s="79" t="e">
        <f>SUMIFS(#REF!,#REF!,$D120,#REF!,$M120)</f>
        <v>#REF!</v>
      </c>
      <c r="AF120" s="52" t="e">
        <f t="shared" si="38"/>
        <v>#REF!</v>
      </c>
      <c r="AG120" s="52" t="e">
        <f t="shared" si="39"/>
        <v>#REF!</v>
      </c>
      <c r="AH120" s="79" t="e">
        <f>SUMIFS(#REF!,#REF!,$D120,#REF!,$M120)</f>
        <v>#REF!</v>
      </c>
      <c r="AK120" t="e">
        <f t="shared" si="40"/>
        <v>#REF!</v>
      </c>
      <c r="AL120" s="8" t="e">
        <f t="shared" si="33"/>
        <v>#REF!</v>
      </c>
      <c r="AM120" s="8" t="e">
        <f t="shared" si="58"/>
        <v>#REF!</v>
      </c>
      <c r="AN120" s="8" t="e">
        <f t="shared" si="58"/>
        <v>#REF!</v>
      </c>
      <c r="AO120" s="8" t="e">
        <f t="shared" si="58"/>
        <v>#REF!</v>
      </c>
      <c r="AP120" s="8" t="e">
        <f t="shared" si="58"/>
        <v>#REF!</v>
      </c>
      <c r="AQ120" s="8" t="e">
        <f t="shared" si="58"/>
        <v>#REF!</v>
      </c>
      <c r="AR120" s="8" t="e">
        <f t="shared" si="58"/>
        <v>#REF!</v>
      </c>
      <c r="AS120" s="8" t="e">
        <f t="shared" ref="AS120:AW120" si="59">ROUND($G120*AS$18,2)*$AK120</f>
        <v>#REF!</v>
      </c>
      <c r="AT120" s="8" t="e">
        <f t="shared" si="59"/>
        <v>#REF!</v>
      </c>
      <c r="AU120" s="8" t="e">
        <f t="shared" si="59"/>
        <v>#REF!</v>
      </c>
      <c r="AV120" s="8" t="e">
        <f t="shared" si="59"/>
        <v>#REF!</v>
      </c>
      <c r="AW120" s="8" t="e">
        <f t="shared" si="59"/>
        <v>#REF!</v>
      </c>
      <c r="AX120" t="e">
        <f t="shared" si="34"/>
        <v>#REF!</v>
      </c>
      <c r="AY120" s="8" t="e">
        <f t="shared" si="41"/>
        <v>#REF!</v>
      </c>
      <c r="AZ120" s="53" t="e">
        <f t="shared" si="42"/>
        <v>#REF!</v>
      </c>
      <c r="BA120" s="80" t="e">
        <f t="shared" si="43"/>
        <v>#REF!</v>
      </c>
      <c r="BD120" s="183" t="str">
        <f>VLOOKUP(D120,Schools!A:Q,17,0)</f>
        <v>Academy</v>
      </c>
      <c r="BE120" s="52" t="e">
        <f t="shared" si="44"/>
        <v>#REF!</v>
      </c>
      <c r="BF120" s="52" t="e">
        <f t="shared" si="45"/>
        <v>#REF!</v>
      </c>
      <c r="BG120" s="52" t="e">
        <f t="shared" si="46"/>
        <v>#REF!</v>
      </c>
      <c r="BH120" s="52" t="e">
        <f t="shared" si="47"/>
        <v>#REF!</v>
      </c>
      <c r="BI120" s="53" t="e">
        <f t="shared" si="48"/>
        <v>#REF!</v>
      </c>
      <c r="BJ120" s="52" t="e">
        <f t="shared" si="49"/>
        <v>#REF!</v>
      </c>
      <c r="BK120" s="8" t="e">
        <f t="shared" si="50"/>
        <v>#REF!</v>
      </c>
      <c r="BL120" s="52" t="e">
        <f t="shared" si="51"/>
        <v>#REF!</v>
      </c>
      <c r="BM120" s="1" t="e">
        <f t="shared" si="52"/>
        <v>#REF!</v>
      </c>
      <c r="BN120" s="52" t="e">
        <f t="shared" si="53"/>
        <v>#REF!</v>
      </c>
      <c r="BO120" s="1" t="e">
        <f t="shared" si="54"/>
        <v>#REF!</v>
      </c>
      <c r="BP120" s="53" t="e">
        <f t="shared" si="55"/>
        <v>#REF!</v>
      </c>
      <c r="BQ120" s="53" t="e">
        <f t="shared" si="56"/>
        <v>#REF!</v>
      </c>
      <c r="BR120" t="e">
        <f t="shared" si="57"/>
        <v>#REF!</v>
      </c>
    </row>
    <row r="121" spans="1:70" x14ac:dyDescent="0.25">
      <c r="A121" t="str">
        <f t="shared" si="35"/>
        <v>High Needs topups</v>
      </c>
      <c r="B121" s="75" t="s">
        <v>3620</v>
      </c>
      <c r="C121" s="76">
        <v>44026</v>
      </c>
      <c r="D121" s="75">
        <f>Schools!A112</f>
        <v>3024211</v>
      </c>
      <c r="E121" t="str">
        <f>VLOOKUP(D121,Schools!A:B,2,0)</f>
        <v>Christ's College Finchley</v>
      </c>
      <c r="F121" t="str">
        <f>VLOOKUP(D121,Schools!$A:$Z,3,0)</f>
        <v>A</v>
      </c>
      <c r="G121" s="77" t="e">
        <f>SUMIFS(#REF!,#REF!,D121,#REF!, SEN!M121)</f>
        <v>#REF!</v>
      </c>
      <c r="H121" s="75" t="s">
        <v>3621</v>
      </c>
      <c r="I121" s="75" t="s">
        <v>4063</v>
      </c>
      <c r="J121" t="str">
        <f t="shared" si="36"/>
        <v>various/516500</v>
      </c>
      <c r="K121">
        <f>VLOOKUP(D121,Schools!$A:$Z,9,0)</f>
        <v>144389</v>
      </c>
      <c r="L121" s="75" t="s">
        <v>400</v>
      </c>
      <c r="M121" s="75" t="s">
        <v>399</v>
      </c>
      <c r="N121" s="75" t="s">
        <v>3819</v>
      </c>
      <c r="O121" s="78" t="str">
        <f>VLOOKUP(D121,Schools!A:D,4,0)</f>
        <v>Secondary</v>
      </c>
      <c r="P121" s="75" t="s">
        <v>4064</v>
      </c>
      <c r="Q121" s="78">
        <f t="shared" si="37"/>
        <v>516500</v>
      </c>
      <c r="R121" s="79" t="e">
        <f>SUMIFS(#REF!,#REF!,$D121,#REF!,$M121)</f>
        <v>#REF!</v>
      </c>
      <c r="S121" s="79" t="e">
        <f>SUMIFS(#REF!,#REF!,$D121,#REF!,$M121)</f>
        <v>#REF!</v>
      </c>
      <c r="T121" s="79" t="e">
        <f>SUMIFS(#REF!,#REF!,$D121,#REF!,$M121)</f>
        <v>#REF!</v>
      </c>
      <c r="U121" s="79" t="e">
        <f>SUMIFS(#REF!,#REF!,$D121,#REF!,$M121)</f>
        <v>#REF!</v>
      </c>
      <c r="V121" s="79" t="e">
        <f>SUMIFS(#REF!,#REF!,$D121,#REF!,$M121)</f>
        <v>#REF!</v>
      </c>
      <c r="W121" s="79" t="e">
        <f>SUMIFS(#REF!,#REF!,$D121,#REF!,$M121)</f>
        <v>#REF!</v>
      </c>
      <c r="X121" s="79" t="e">
        <f>SUMIFS(#REF!,#REF!,$D121,#REF!,$M121)</f>
        <v>#REF!</v>
      </c>
      <c r="Y121" s="79" t="e">
        <f>SUMIFS(#REF!,#REF!,$D121,#REF!,$M121)</f>
        <v>#REF!</v>
      </c>
      <c r="Z121" s="79" t="e">
        <f>SUMIFS(#REF!,#REF!,$D121,#REF!,$M121)</f>
        <v>#REF!</v>
      </c>
      <c r="AA121" s="79" t="e">
        <f>SUMIFS(#REF!,#REF!,$D121,#REF!,$M121)</f>
        <v>#REF!</v>
      </c>
      <c r="AB121" s="79" t="e">
        <f>SUMIFS(#REF!,#REF!,$D121,#REF!,$M121)</f>
        <v>#REF!</v>
      </c>
      <c r="AC121" s="79" t="e">
        <f>SUMIFS(#REF!,#REF!,$D121,#REF!,$M121)</f>
        <v>#REF!</v>
      </c>
      <c r="AD121" s="79" t="e">
        <f>SUMIFS(#REF!,#REF!,$D121,#REF!,$M121)</f>
        <v>#REF!</v>
      </c>
      <c r="AE121" s="79" t="e">
        <f>SUMIFS(#REF!,#REF!,$D121,#REF!,$M121)</f>
        <v>#REF!</v>
      </c>
      <c r="AF121" s="52" t="e">
        <f t="shared" si="38"/>
        <v>#REF!</v>
      </c>
      <c r="AG121" s="52" t="e">
        <f t="shared" si="39"/>
        <v>#REF!</v>
      </c>
      <c r="AH121" s="79" t="e">
        <f>SUMIFS(#REF!,#REF!,$D121,#REF!,$M121)</f>
        <v>#REF!</v>
      </c>
      <c r="AK121" t="e">
        <f t="shared" si="40"/>
        <v>#REF!</v>
      </c>
      <c r="AL121" s="8" t="e">
        <f t="shared" si="33"/>
        <v>#REF!</v>
      </c>
      <c r="AM121" s="8" t="e">
        <f t="shared" si="33"/>
        <v>#REF!</v>
      </c>
      <c r="AN121" s="8" t="e">
        <f t="shared" si="33"/>
        <v>#REF!</v>
      </c>
      <c r="AO121" s="8" t="e">
        <f t="shared" si="33"/>
        <v>#REF!</v>
      </c>
      <c r="AP121" s="8" t="e">
        <f t="shared" si="33"/>
        <v>#REF!</v>
      </c>
      <c r="AQ121" s="8" t="e">
        <f t="shared" si="33"/>
        <v>#REF!</v>
      </c>
      <c r="AR121" s="8" t="e">
        <f t="shared" si="33"/>
        <v>#REF!</v>
      </c>
      <c r="AS121" s="8" t="e">
        <f t="shared" si="33"/>
        <v>#REF!</v>
      </c>
      <c r="AT121" s="8" t="e">
        <f t="shared" si="33"/>
        <v>#REF!</v>
      </c>
      <c r="AU121" s="8" t="e">
        <f t="shared" si="33"/>
        <v>#REF!</v>
      </c>
      <c r="AV121" s="8" t="e">
        <f t="shared" si="33"/>
        <v>#REF!</v>
      </c>
      <c r="AW121" s="8" t="e">
        <f t="shared" si="33"/>
        <v>#REF!</v>
      </c>
      <c r="AX121" t="e">
        <f t="shared" si="34"/>
        <v>#REF!</v>
      </c>
      <c r="AY121" s="8" t="e">
        <f t="shared" si="41"/>
        <v>#REF!</v>
      </c>
      <c r="AZ121" s="53" t="e">
        <f t="shared" si="42"/>
        <v>#REF!</v>
      </c>
      <c r="BA121" s="80" t="e">
        <f t="shared" si="43"/>
        <v>#REF!</v>
      </c>
      <c r="BD121" s="183" t="str">
        <f>VLOOKUP(D121,Schools!A:Q,17,0)</f>
        <v>Academy</v>
      </c>
      <c r="BE121" s="52" t="e">
        <f t="shared" si="44"/>
        <v>#REF!</v>
      </c>
      <c r="BF121" s="52" t="e">
        <f t="shared" si="45"/>
        <v>#REF!</v>
      </c>
      <c r="BG121" s="52" t="e">
        <f t="shared" si="46"/>
        <v>#REF!</v>
      </c>
      <c r="BH121" s="52" t="e">
        <f t="shared" si="47"/>
        <v>#REF!</v>
      </c>
      <c r="BI121" s="53" t="e">
        <f t="shared" si="48"/>
        <v>#REF!</v>
      </c>
      <c r="BJ121" s="52" t="e">
        <f t="shared" si="49"/>
        <v>#REF!</v>
      </c>
      <c r="BK121" s="8" t="e">
        <f t="shared" si="50"/>
        <v>#REF!</v>
      </c>
      <c r="BL121" s="52" t="e">
        <f t="shared" si="51"/>
        <v>#REF!</v>
      </c>
      <c r="BM121" s="1" t="e">
        <f t="shared" si="52"/>
        <v>#REF!</v>
      </c>
      <c r="BN121" s="52" t="e">
        <f t="shared" si="53"/>
        <v>#REF!</v>
      </c>
      <c r="BO121" s="1" t="e">
        <f t="shared" si="54"/>
        <v>#REF!</v>
      </c>
      <c r="BP121" s="53" t="e">
        <f t="shared" si="55"/>
        <v>#REF!</v>
      </c>
      <c r="BQ121" s="53" t="e">
        <f t="shared" si="56"/>
        <v>#REF!</v>
      </c>
      <c r="BR121" t="e">
        <f t="shared" si="57"/>
        <v>#REF!</v>
      </c>
    </row>
    <row r="122" spans="1:70" x14ac:dyDescent="0.25">
      <c r="A122" t="str">
        <f t="shared" si="35"/>
        <v>High Needs topups</v>
      </c>
      <c r="B122" s="75" t="s">
        <v>3620</v>
      </c>
      <c r="C122" s="76">
        <v>44026</v>
      </c>
      <c r="D122" s="75">
        <f>Schools!A113</f>
        <v>3024215</v>
      </c>
      <c r="E122" t="str">
        <f>VLOOKUP(D122,Schools!A:B,2,0)</f>
        <v>Compton School</v>
      </c>
      <c r="F122" t="str">
        <f>VLOOKUP(D122,Schools!$A:$Z,3,0)</f>
        <v>A</v>
      </c>
      <c r="G122" s="77" t="e">
        <f>SUMIFS(#REF!,#REF!,D122,#REF!, SEN!M122)</f>
        <v>#REF!</v>
      </c>
      <c r="H122" s="75" t="s">
        <v>3621</v>
      </c>
      <c r="I122" s="75" t="s">
        <v>4063</v>
      </c>
      <c r="J122" t="str">
        <f t="shared" si="36"/>
        <v>various/516500</v>
      </c>
      <c r="K122">
        <f>VLOOKUP(D122,Schools!$A:$Z,9,0)</f>
        <v>140894</v>
      </c>
      <c r="L122" s="75" t="s">
        <v>400</v>
      </c>
      <c r="M122" s="75" t="s">
        <v>399</v>
      </c>
      <c r="N122" s="75" t="s">
        <v>3819</v>
      </c>
      <c r="O122" s="78" t="str">
        <f>VLOOKUP(D122,Schools!A:D,4,0)</f>
        <v>Secondary</v>
      </c>
      <c r="P122" s="75" t="s">
        <v>4064</v>
      </c>
      <c r="Q122" s="78">
        <f t="shared" si="37"/>
        <v>516500</v>
      </c>
      <c r="R122" s="79" t="e">
        <f>SUMIFS(#REF!,#REF!,$D122,#REF!,$M122)</f>
        <v>#REF!</v>
      </c>
      <c r="S122" s="79" t="e">
        <f>SUMIFS(#REF!,#REF!,$D122,#REF!,$M122)</f>
        <v>#REF!</v>
      </c>
      <c r="T122" s="79" t="e">
        <f>SUMIFS(#REF!,#REF!,$D122,#REF!,$M122)</f>
        <v>#REF!</v>
      </c>
      <c r="U122" s="79" t="e">
        <f>SUMIFS(#REF!,#REF!,$D122,#REF!,$M122)</f>
        <v>#REF!</v>
      </c>
      <c r="V122" s="79" t="e">
        <f>SUMIFS(#REF!,#REF!,$D122,#REF!,$M122)</f>
        <v>#REF!</v>
      </c>
      <c r="W122" s="79" t="e">
        <f>SUMIFS(#REF!,#REF!,$D122,#REF!,$M122)</f>
        <v>#REF!</v>
      </c>
      <c r="X122" s="79" t="e">
        <f>SUMIFS(#REF!,#REF!,$D122,#REF!,$M122)</f>
        <v>#REF!</v>
      </c>
      <c r="Y122" s="79" t="e">
        <f>SUMIFS(#REF!,#REF!,$D122,#REF!,$M122)</f>
        <v>#REF!</v>
      </c>
      <c r="Z122" s="79" t="e">
        <f>SUMIFS(#REF!,#REF!,$D122,#REF!,$M122)</f>
        <v>#REF!</v>
      </c>
      <c r="AA122" s="79" t="e">
        <f>SUMIFS(#REF!,#REF!,$D122,#REF!,$M122)</f>
        <v>#REF!</v>
      </c>
      <c r="AB122" s="79" t="e">
        <f>SUMIFS(#REF!,#REF!,$D122,#REF!,$M122)</f>
        <v>#REF!</v>
      </c>
      <c r="AC122" s="79" t="e">
        <f>SUMIFS(#REF!,#REF!,$D122,#REF!,$M122)</f>
        <v>#REF!</v>
      </c>
      <c r="AD122" s="79" t="e">
        <f>SUMIFS(#REF!,#REF!,$D122,#REF!,$M122)</f>
        <v>#REF!</v>
      </c>
      <c r="AE122" s="79" t="e">
        <f>SUMIFS(#REF!,#REF!,$D122,#REF!,$M122)</f>
        <v>#REF!</v>
      </c>
      <c r="AF122" s="52" t="e">
        <f t="shared" si="38"/>
        <v>#REF!</v>
      </c>
      <c r="AG122" s="52" t="e">
        <f t="shared" si="39"/>
        <v>#REF!</v>
      </c>
      <c r="AH122" s="79" t="e">
        <f>SUMIFS(#REF!,#REF!,$D122,#REF!,$M122)</f>
        <v>#REF!</v>
      </c>
      <c r="AK122" t="e">
        <f t="shared" si="40"/>
        <v>#REF!</v>
      </c>
      <c r="AL122" s="8" t="e">
        <f t="shared" si="33"/>
        <v>#REF!</v>
      </c>
      <c r="AM122" s="8" t="e">
        <f t="shared" si="33"/>
        <v>#REF!</v>
      </c>
      <c r="AN122" s="8" t="e">
        <f t="shared" si="33"/>
        <v>#REF!</v>
      </c>
      <c r="AO122" s="8" t="e">
        <f t="shared" si="33"/>
        <v>#REF!</v>
      </c>
      <c r="AP122" s="8" t="e">
        <f t="shared" si="33"/>
        <v>#REF!</v>
      </c>
      <c r="AQ122" s="8" t="e">
        <f t="shared" si="33"/>
        <v>#REF!</v>
      </c>
      <c r="AR122" s="8" t="e">
        <f t="shared" si="33"/>
        <v>#REF!</v>
      </c>
      <c r="AS122" s="8" t="e">
        <f t="shared" si="33"/>
        <v>#REF!</v>
      </c>
      <c r="AT122" s="8" t="e">
        <f t="shared" si="33"/>
        <v>#REF!</v>
      </c>
      <c r="AU122" s="8" t="e">
        <f t="shared" si="33"/>
        <v>#REF!</v>
      </c>
      <c r="AV122" s="8" t="e">
        <f t="shared" si="33"/>
        <v>#REF!</v>
      </c>
      <c r="AW122" s="8" t="e">
        <f t="shared" si="33"/>
        <v>#REF!</v>
      </c>
      <c r="AX122" t="e">
        <f t="shared" si="34"/>
        <v>#REF!</v>
      </c>
      <c r="AY122" s="8" t="e">
        <f t="shared" ref="AY122:AY146" si="60">SUM(AL122:AX122)+BA122</f>
        <v>#REF!</v>
      </c>
      <c r="AZ122" s="53" t="e">
        <f t="shared" si="42"/>
        <v>#REF!</v>
      </c>
      <c r="BA122" s="80" t="e">
        <f t="shared" si="43"/>
        <v>#REF!</v>
      </c>
      <c r="BD122" s="183" t="str">
        <f>VLOOKUP(D122,Schools!A:Q,17,0)</f>
        <v>Academy</v>
      </c>
      <c r="BE122" s="52" t="e">
        <f t="shared" si="44"/>
        <v>#REF!</v>
      </c>
      <c r="BF122" s="52" t="e">
        <f t="shared" si="45"/>
        <v>#REF!</v>
      </c>
      <c r="BG122" s="52" t="e">
        <f t="shared" si="46"/>
        <v>#REF!</v>
      </c>
      <c r="BH122" s="52" t="e">
        <f t="shared" si="47"/>
        <v>#REF!</v>
      </c>
      <c r="BI122" s="53" t="e">
        <f t="shared" si="48"/>
        <v>#REF!</v>
      </c>
      <c r="BJ122" s="52" t="e">
        <f t="shared" si="49"/>
        <v>#REF!</v>
      </c>
      <c r="BK122" s="8" t="e">
        <f t="shared" ref="BK122:BK146" si="61">SUM(AL122:AP122)</f>
        <v>#REF!</v>
      </c>
      <c r="BL122" s="52" t="e">
        <f t="shared" si="51"/>
        <v>#REF!</v>
      </c>
      <c r="BM122" s="1" t="e">
        <f t="shared" si="52"/>
        <v>#REF!</v>
      </c>
      <c r="BN122" s="52" t="e">
        <f t="shared" si="53"/>
        <v>#REF!</v>
      </c>
      <c r="BO122" s="1" t="e">
        <f t="shared" si="54"/>
        <v>#REF!</v>
      </c>
      <c r="BP122" s="53" t="e">
        <f t="shared" si="55"/>
        <v>#REF!</v>
      </c>
      <c r="BQ122" s="53" t="e">
        <f t="shared" si="56"/>
        <v>#REF!</v>
      </c>
      <c r="BR122" t="e">
        <f t="shared" si="57"/>
        <v>#REF!</v>
      </c>
    </row>
    <row r="123" spans="1:70" x14ac:dyDescent="0.25">
      <c r="A123" t="str">
        <f t="shared" si="35"/>
        <v>High Needs topups</v>
      </c>
      <c r="B123" s="75" t="s">
        <v>3620</v>
      </c>
      <c r="C123" s="76">
        <v>44026</v>
      </c>
      <c r="D123" s="75">
        <f>Schools!A114</f>
        <v>3024210</v>
      </c>
      <c r="E123" t="str">
        <f>VLOOKUP(D123,Schools!A:B,2,0)</f>
        <v>Copthall School</v>
      </c>
      <c r="F123" t="str">
        <f>VLOOKUP(D123,Schools!$A:$Z,3,0)</f>
        <v>A</v>
      </c>
      <c r="G123" s="77" t="e">
        <f>SUMIFS(#REF!,#REF!,D123,#REF!, SEN!M123)</f>
        <v>#REF!</v>
      </c>
      <c r="H123" s="75" t="s">
        <v>3621</v>
      </c>
      <c r="I123" s="75" t="s">
        <v>4063</v>
      </c>
      <c r="J123" t="str">
        <f t="shared" si="36"/>
        <v>various/516500</v>
      </c>
      <c r="K123">
        <f>VLOOKUP(D123,Schools!$A:$Z,9,0)</f>
        <v>148020</v>
      </c>
      <c r="L123" s="75" t="s">
        <v>400</v>
      </c>
      <c r="M123" s="75" t="s">
        <v>399</v>
      </c>
      <c r="N123" s="75" t="s">
        <v>3819</v>
      </c>
      <c r="O123" s="78" t="str">
        <f>VLOOKUP(D123,Schools!A:D,4,0)</f>
        <v>Secondary</v>
      </c>
      <c r="P123" s="75" t="s">
        <v>4064</v>
      </c>
      <c r="Q123" s="78">
        <f t="shared" si="37"/>
        <v>516500</v>
      </c>
      <c r="R123" s="79" t="e">
        <f>SUMIFS(#REF!,#REF!,$D123,#REF!,$M123)</f>
        <v>#REF!</v>
      </c>
      <c r="S123" s="79" t="e">
        <f>SUMIFS(#REF!,#REF!,$D123,#REF!,$M123)</f>
        <v>#REF!</v>
      </c>
      <c r="T123" s="79" t="e">
        <f>SUMIFS(#REF!,#REF!,$D123,#REF!,$M123)</f>
        <v>#REF!</v>
      </c>
      <c r="U123" s="79" t="e">
        <f>SUMIFS(#REF!,#REF!,$D123,#REF!,$M123)</f>
        <v>#REF!</v>
      </c>
      <c r="V123" s="79" t="e">
        <f>SUMIFS(#REF!,#REF!,$D123,#REF!,$M123)</f>
        <v>#REF!</v>
      </c>
      <c r="W123" s="79" t="e">
        <f>SUMIFS(#REF!,#REF!,$D123,#REF!,$M123)</f>
        <v>#REF!</v>
      </c>
      <c r="X123" s="79" t="e">
        <f>SUMIFS(#REF!,#REF!,$D123,#REF!,$M123)</f>
        <v>#REF!</v>
      </c>
      <c r="Y123" s="79" t="e">
        <f>SUMIFS(#REF!,#REF!,$D123,#REF!,$M123)</f>
        <v>#REF!</v>
      </c>
      <c r="Z123" s="79" t="e">
        <f>SUMIFS(#REF!,#REF!,$D123,#REF!,$M123)</f>
        <v>#REF!</v>
      </c>
      <c r="AA123" s="79" t="e">
        <f>SUMIFS(#REF!,#REF!,$D123,#REF!,$M123)</f>
        <v>#REF!</v>
      </c>
      <c r="AB123" s="79" t="e">
        <f>SUMIFS(#REF!,#REF!,$D123,#REF!,$M123)</f>
        <v>#REF!</v>
      </c>
      <c r="AC123" s="79" t="e">
        <f>SUMIFS(#REF!,#REF!,$D123,#REF!,$M123)</f>
        <v>#REF!</v>
      </c>
      <c r="AD123" s="79" t="e">
        <f>SUMIFS(#REF!,#REF!,$D123,#REF!,$M123)</f>
        <v>#REF!</v>
      </c>
      <c r="AE123" s="79" t="e">
        <f>SUMIFS(#REF!,#REF!,$D123,#REF!,$M123)</f>
        <v>#REF!</v>
      </c>
      <c r="AF123" s="52" t="e">
        <f t="shared" si="38"/>
        <v>#REF!</v>
      </c>
      <c r="AG123" s="52" t="e">
        <f t="shared" si="39"/>
        <v>#REF!</v>
      </c>
      <c r="AH123" s="79" t="e">
        <f>SUMIFS(#REF!,#REF!,$D123,#REF!,$M123)</f>
        <v>#REF!</v>
      </c>
      <c r="AK123" t="e">
        <f t="shared" si="40"/>
        <v>#REF!</v>
      </c>
      <c r="AL123" s="8" t="e">
        <f t="shared" si="33"/>
        <v>#REF!</v>
      </c>
      <c r="AM123" s="8" t="e">
        <f t="shared" si="33"/>
        <v>#REF!</v>
      </c>
      <c r="AN123" s="8" t="e">
        <f t="shared" si="33"/>
        <v>#REF!</v>
      </c>
      <c r="AO123" s="8" t="e">
        <f t="shared" si="33"/>
        <v>#REF!</v>
      </c>
      <c r="AP123" s="8" t="e">
        <f t="shared" si="33"/>
        <v>#REF!</v>
      </c>
      <c r="AQ123" s="8" t="e">
        <f t="shared" si="33"/>
        <v>#REF!</v>
      </c>
      <c r="AR123" s="8" t="e">
        <f t="shared" si="33"/>
        <v>#REF!</v>
      </c>
      <c r="AS123" s="8" t="e">
        <f t="shared" si="33"/>
        <v>#REF!</v>
      </c>
      <c r="AT123" s="8" t="e">
        <f t="shared" si="33"/>
        <v>#REF!</v>
      </c>
      <c r="AU123" s="8" t="e">
        <f t="shared" si="33"/>
        <v>#REF!</v>
      </c>
      <c r="AV123" s="8" t="e">
        <f t="shared" si="33"/>
        <v>#REF!</v>
      </c>
      <c r="AW123" s="8" t="e">
        <f t="shared" si="33"/>
        <v>#REF!</v>
      </c>
      <c r="AX123" t="e">
        <f t="shared" si="34"/>
        <v>#REF!</v>
      </c>
      <c r="AY123" s="8" t="e">
        <f t="shared" si="60"/>
        <v>#REF!</v>
      </c>
      <c r="AZ123" s="53" t="e">
        <f t="shared" si="42"/>
        <v>#REF!</v>
      </c>
      <c r="BA123" s="80" t="e">
        <f t="shared" si="43"/>
        <v>#REF!</v>
      </c>
      <c r="BD123" s="183" t="str">
        <f>VLOOKUP(D123,Schools!A:Q,17,0)</f>
        <v>Academy</v>
      </c>
      <c r="BE123" s="52" t="e">
        <f t="shared" si="44"/>
        <v>#REF!</v>
      </c>
      <c r="BF123" s="52" t="e">
        <f t="shared" si="45"/>
        <v>#REF!</v>
      </c>
      <c r="BG123" s="52" t="e">
        <f t="shared" si="46"/>
        <v>#REF!</v>
      </c>
      <c r="BH123" s="52" t="e">
        <f t="shared" si="47"/>
        <v>#REF!</v>
      </c>
      <c r="BI123" s="53" t="e">
        <f t="shared" si="48"/>
        <v>#REF!</v>
      </c>
      <c r="BJ123" s="52" t="e">
        <f t="shared" si="49"/>
        <v>#REF!</v>
      </c>
      <c r="BK123" s="8" t="e">
        <f t="shared" si="61"/>
        <v>#REF!</v>
      </c>
      <c r="BL123" s="52" t="e">
        <f t="shared" si="51"/>
        <v>#REF!</v>
      </c>
      <c r="BM123" s="1" t="e">
        <f t="shared" si="52"/>
        <v>#REF!</v>
      </c>
      <c r="BN123" s="52" t="e">
        <f t="shared" si="53"/>
        <v>#REF!</v>
      </c>
      <c r="BO123" s="1" t="e">
        <f t="shared" si="54"/>
        <v>#REF!</v>
      </c>
      <c r="BP123" s="53" t="e">
        <f t="shared" si="55"/>
        <v>#REF!</v>
      </c>
      <c r="BQ123" s="53" t="e">
        <f t="shared" si="56"/>
        <v>#REF!</v>
      </c>
      <c r="BR123" t="e">
        <f t="shared" si="57"/>
        <v>#REF!</v>
      </c>
    </row>
    <row r="124" spans="1:70" x14ac:dyDescent="0.25">
      <c r="A124" t="str">
        <f t="shared" si="35"/>
        <v>High Needs topups</v>
      </c>
      <c r="B124" s="75" t="s">
        <v>3620</v>
      </c>
      <c r="C124" s="76">
        <v>44026</v>
      </c>
      <c r="D124" s="75">
        <f>Schools!A115</f>
        <v>3024212</v>
      </c>
      <c r="E124" t="str">
        <f>VLOOKUP(D124,Schools!A:B,2,0)</f>
        <v>East Barnet School</v>
      </c>
      <c r="F124" t="str">
        <f>VLOOKUP(D124,Schools!$A:$Z,3,0)</f>
        <v>A</v>
      </c>
      <c r="G124" s="77" t="e">
        <f>SUMIFS(#REF!,#REF!,D124,#REF!, SEN!M124)</f>
        <v>#REF!</v>
      </c>
      <c r="H124" s="75" t="s">
        <v>3621</v>
      </c>
      <c r="I124" s="75" t="s">
        <v>4063</v>
      </c>
      <c r="J124" t="str">
        <f t="shared" si="36"/>
        <v>various/516500</v>
      </c>
      <c r="K124">
        <f>VLOOKUP(D124,Schools!$A:$Z,9,0)</f>
        <v>143727</v>
      </c>
      <c r="L124" s="75" t="s">
        <v>400</v>
      </c>
      <c r="M124" s="75" t="s">
        <v>399</v>
      </c>
      <c r="N124" s="75" t="s">
        <v>3819</v>
      </c>
      <c r="O124" s="78" t="str">
        <f>VLOOKUP(D124,Schools!A:D,4,0)</f>
        <v>Secondary</v>
      </c>
      <c r="P124" s="75" t="s">
        <v>4064</v>
      </c>
      <c r="Q124" s="78">
        <f t="shared" si="37"/>
        <v>516500</v>
      </c>
      <c r="R124" s="79" t="e">
        <f>SUMIFS(#REF!,#REF!,$D124,#REF!,$M124)</f>
        <v>#REF!</v>
      </c>
      <c r="S124" s="79" t="e">
        <f>SUMIFS(#REF!,#REF!,$D124,#REF!,$M124)</f>
        <v>#REF!</v>
      </c>
      <c r="T124" s="79" t="e">
        <f>SUMIFS(#REF!,#REF!,$D124,#REF!,$M124)</f>
        <v>#REF!</v>
      </c>
      <c r="U124" s="79" t="e">
        <f>SUMIFS(#REF!,#REF!,$D124,#REF!,$M124)</f>
        <v>#REF!</v>
      </c>
      <c r="V124" s="79" t="e">
        <f>SUMIFS(#REF!,#REF!,$D124,#REF!,$M124)</f>
        <v>#REF!</v>
      </c>
      <c r="W124" s="79" t="e">
        <f>SUMIFS(#REF!,#REF!,$D124,#REF!,$M124)</f>
        <v>#REF!</v>
      </c>
      <c r="X124" s="79" t="e">
        <f>SUMIFS(#REF!,#REF!,$D124,#REF!,$M124)</f>
        <v>#REF!</v>
      </c>
      <c r="Y124" s="79" t="e">
        <f>SUMIFS(#REF!,#REF!,$D124,#REF!,$M124)</f>
        <v>#REF!</v>
      </c>
      <c r="Z124" s="79" t="e">
        <f>SUMIFS(#REF!,#REF!,$D124,#REF!,$M124)</f>
        <v>#REF!</v>
      </c>
      <c r="AA124" s="79" t="e">
        <f>SUMIFS(#REF!,#REF!,$D124,#REF!,$M124)</f>
        <v>#REF!</v>
      </c>
      <c r="AB124" s="79" t="e">
        <f>SUMIFS(#REF!,#REF!,$D124,#REF!,$M124)</f>
        <v>#REF!</v>
      </c>
      <c r="AC124" s="79" t="e">
        <f>SUMIFS(#REF!,#REF!,$D124,#REF!,$M124)</f>
        <v>#REF!</v>
      </c>
      <c r="AD124" s="79" t="e">
        <f>SUMIFS(#REF!,#REF!,$D124,#REF!,$M124)</f>
        <v>#REF!</v>
      </c>
      <c r="AE124" s="79" t="e">
        <f>SUMIFS(#REF!,#REF!,$D124,#REF!,$M124)</f>
        <v>#REF!</v>
      </c>
      <c r="AF124" s="52" t="e">
        <f t="shared" si="38"/>
        <v>#REF!</v>
      </c>
      <c r="AG124" s="52" t="e">
        <f t="shared" si="39"/>
        <v>#REF!</v>
      </c>
      <c r="AH124" s="79" t="e">
        <f>SUMIFS(#REF!,#REF!,$D124,#REF!,$M124)</f>
        <v>#REF!</v>
      </c>
      <c r="AK124" t="e">
        <f t="shared" si="40"/>
        <v>#REF!</v>
      </c>
      <c r="AL124" s="8" t="e">
        <f t="shared" si="33"/>
        <v>#REF!</v>
      </c>
      <c r="AM124" s="8" t="e">
        <f t="shared" si="33"/>
        <v>#REF!</v>
      </c>
      <c r="AN124" s="8" t="e">
        <f t="shared" si="33"/>
        <v>#REF!</v>
      </c>
      <c r="AO124" s="8" t="e">
        <f t="shared" si="33"/>
        <v>#REF!</v>
      </c>
      <c r="AP124" s="8" t="e">
        <f t="shared" si="33"/>
        <v>#REF!</v>
      </c>
      <c r="AQ124" s="8" t="e">
        <f t="shared" si="33"/>
        <v>#REF!</v>
      </c>
      <c r="AR124" s="8" t="e">
        <f t="shared" si="33"/>
        <v>#REF!</v>
      </c>
      <c r="AS124" s="8" t="e">
        <f t="shared" si="33"/>
        <v>#REF!</v>
      </c>
      <c r="AT124" s="8" t="e">
        <f t="shared" si="33"/>
        <v>#REF!</v>
      </c>
      <c r="AU124" s="8" t="e">
        <f t="shared" si="33"/>
        <v>#REF!</v>
      </c>
      <c r="AV124" s="8" t="e">
        <f t="shared" si="33"/>
        <v>#REF!</v>
      </c>
      <c r="AW124" s="8" t="e">
        <f t="shared" si="33"/>
        <v>#REF!</v>
      </c>
      <c r="AX124" t="e">
        <f t="shared" si="34"/>
        <v>#REF!</v>
      </c>
      <c r="AY124" s="8" t="e">
        <f t="shared" si="60"/>
        <v>#REF!</v>
      </c>
      <c r="AZ124" s="53" t="e">
        <f t="shared" si="42"/>
        <v>#REF!</v>
      </c>
      <c r="BA124" s="80" t="e">
        <f t="shared" si="43"/>
        <v>#REF!</v>
      </c>
      <c r="BD124" s="183" t="str">
        <f>VLOOKUP(D124,Schools!A:Q,17,0)</f>
        <v>Academy</v>
      </c>
      <c r="BE124" s="52" t="e">
        <f t="shared" si="44"/>
        <v>#REF!</v>
      </c>
      <c r="BF124" s="52" t="e">
        <f t="shared" si="45"/>
        <v>#REF!</v>
      </c>
      <c r="BG124" s="52" t="e">
        <f t="shared" si="46"/>
        <v>#REF!</v>
      </c>
      <c r="BH124" s="52" t="e">
        <f t="shared" si="47"/>
        <v>#REF!</v>
      </c>
      <c r="BI124" s="53" t="e">
        <f t="shared" si="48"/>
        <v>#REF!</v>
      </c>
      <c r="BJ124" s="52" t="e">
        <f t="shared" si="49"/>
        <v>#REF!</v>
      </c>
      <c r="BK124" s="8" t="e">
        <f t="shared" si="61"/>
        <v>#REF!</v>
      </c>
      <c r="BL124" s="52" t="e">
        <f t="shared" si="51"/>
        <v>#REF!</v>
      </c>
      <c r="BM124" s="1" t="e">
        <f t="shared" si="52"/>
        <v>#REF!</v>
      </c>
      <c r="BN124" s="52" t="e">
        <f t="shared" si="53"/>
        <v>#REF!</v>
      </c>
      <c r="BO124" s="1" t="e">
        <f t="shared" si="54"/>
        <v>#REF!</v>
      </c>
      <c r="BP124" s="53" t="e">
        <f t="shared" si="55"/>
        <v>#REF!</v>
      </c>
      <c r="BQ124" s="53" t="e">
        <f t="shared" si="56"/>
        <v>#REF!</v>
      </c>
      <c r="BR124" t="e">
        <f t="shared" si="57"/>
        <v>#REF!</v>
      </c>
    </row>
    <row r="125" spans="1:70" x14ac:dyDescent="0.25">
      <c r="A125" t="str">
        <f t="shared" si="35"/>
        <v>High Needs topups</v>
      </c>
      <c r="B125" s="75" t="s">
        <v>3620</v>
      </c>
      <c r="C125" s="76">
        <v>44026</v>
      </c>
      <c r="D125" s="75">
        <f>Schools!A116</f>
        <v>3025405</v>
      </c>
      <c r="E125" t="str">
        <f>VLOOKUP(D125,Schools!A:B,2,0)</f>
        <v>Finchley Catholic High School</v>
      </c>
      <c r="F125" t="str">
        <f>VLOOKUP(D125,Schools!$A:$Z,3,0)</f>
        <v>M</v>
      </c>
      <c r="G125" s="77" t="e">
        <f>SUMIFS(#REF!,#REF!,D125,#REF!, SEN!M125)</f>
        <v>#REF!</v>
      </c>
      <c r="H125" s="75" t="s">
        <v>3621</v>
      </c>
      <c r="I125" s="75" t="s">
        <v>4063</v>
      </c>
      <c r="J125" t="str">
        <f t="shared" si="36"/>
        <v>various/543965</v>
      </c>
      <c r="K125">
        <f>VLOOKUP(D125,Schools!$A:$Z,9,0)</f>
        <v>400041</v>
      </c>
      <c r="L125" s="75" t="s">
        <v>400</v>
      </c>
      <c r="M125" s="75" t="s">
        <v>399</v>
      </c>
      <c r="N125" s="75" t="s">
        <v>3819</v>
      </c>
      <c r="O125" s="78" t="str">
        <f>VLOOKUP(D125,Schools!A:D,4,0)</f>
        <v>Secondary</v>
      </c>
      <c r="P125" s="75" t="s">
        <v>4064</v>
      </c>
      <c r="Q125" s="78">
        <f t="shared" si="37"/>
        <v>543965</v>
      </c>
      <c r="R125" s="79" t="e">
        <f>SUMIFS(#REF!,#REF!,$D125,#REF!,$M125)</f>
        <v>#REF!</v>
      </c>
      <c r="S125" s="79" t="e">
        <f>SUMIFS(#REF!,#REF!,$D125,#REF!,$M125)</f>
        <v>#REF!</v>
      </c>
      <c r="T125" s="79" t="e">
        <f>SUMIFS(#REF!,#REF!,$D125,#REF!,$M125)</f>
        <v>#REF!</v>
      </c>
      <c r="U125" s="79" t="e">
        <f>SUMIFS(#REF!,#REF!,$D125,#REF!,$M125)</f>
        <v>#REF!</v>
      </c>
      <c r="V125" s="79" t="e">
        <f>SUMIFS(#REF!,#REF!,$D125,#REF!,$M125)</f>
        <v>#REF!</v>
      </c>
      <c r="W125" s="79" t="e">
        <f>SUMIFS(#REF!,#REF!,$D125,#REF!,$M125)</f>
        <v>#REF!</v>
      </c>
      <c r="X125" s="79" t="e">
        <f>SUMIFS(#REF!,#REF!,$D125,#REF!,$M125)</f>
        <v>#REF!</v>
      </c>
      <c r="Y125" s="79" t="e">
        <f>SUMIFS(#REF!,#REF!,$D125,#REF!,$M125)</f>
        <v>#REF!</v>
      </c>
      <c r="Z125" s="79" t="e">
        <f>SUMIFS(#REF!,#REF!,$D125,#REF!,$M125)</f>
        <v>#REF!</v>
      </c>
      <c r="AA125" s="79" t="e">
        <f>SUMIFS(#REF!,#REF!,$D125,#REF!,$M125)</f>
        <v>#REF!</v>
      </c>
      <c r="AB125" s="79" t="e">
        <f>SUMIFS(#REF!,#REF!,$D125,#REF!,$M125)</f>
        <v>#REF!</v>
      </c>
      <c r="AC125" s="79" t="e">
        <f>SUMIFS(#REF!,#REF!,$D125,#REF!,$M125)</f>
        <v>#REF!</v>
      </c>
      <c r="AD125" s="79" t="e">
        <f>SUMIFS(#REF!,#REF!,$D125,#REF!,$M125)</f>
        <v>#REF!</v>
      </c>
      <c r="AE125" s="79" t="e">
        <f>SUMIFS(#REF!,#REF!,$D125,#REF!,$M125)</f>
        <v>#REF!</v>
      </c>
      <c r="AF125" s="52" t="e">
        <f t="shared" si="38"/>
        <v>#REF!</v>
      </c>
      <c r="AG125" s="52" t="e">
        <f t="shared" si="39"/>
        <v>#REF!</v>
      </c>
      <c r="AH125" s="79" t="e">
        <f>SUMIFS(#REF!,#REF!,$D125,#REF!,$M125)</f>
        <v>#REF!</v>
      </c>
      <c r="AK125" t="e">
        <f t="shared" si="40"/>
        <v>#REF!</v>
      </c>
      <c r="AL125" s="8" t="e">
        <f t="shared" si="33"/>
        <v>#REF!</v>
      </c>
      <c r="AM125" s="8" t="e">
        <f t="shared" si="33"/>
        <v>#REF!</v>
      </c>
      <c r="AN125" s="8" t="e">
        <f t="shared" si="33"/>
        <v>#REF!</v>
      </c>
      <c r="AO125" s="8" t="e">
        <f t="shared" si="33"/>
        <v>#REF!</v>
      </c>
      <c r="AP125" s="8" t="e">
        <f t="shared" si="33"/>
        <v>#REF!</v>
      </c>
      <c r="AQ125" s="8" t="e">
        <f t="shared" si="33"/>
        <v>#REF!</v>
      </c>
      <c r="AR125" s="8" t="e">
        <f t="shared" si="33"/>
        <v>#REF!</v>
      </c>
      <c r="AS125" s="8" t="e">
        <f t="shared" si="33"/>
        <v>#REF!</v>
      </c>
      <c r="AT125" s="8" t="e">
        <f t="shared" si="33"/>
        <v>#REF!</v>
      </c>
      <c r="AU125" s="8" t="e">
        <f t="shared" si="33"/>
        <v>#REF!</v>
      </c>
      <c r="AV125" s="8" t="e">
        <f t="shared" si="33"/>
        <v>#REF!</v>
      </c>
      <c r="AW125" s="8" t="e">
        <f t="shared" si="33"/>
        <v>#REF!</v>
      </c>
      <c r="AX125" t="e">
        <f t="shared" si="34"/>
        <v>#REF!</v>
      </c>
      <c r="AY125" s="8" t="e">
        <f t="shared" si="60"/>
        <v>#REF!</v>
      </c>
      <c r="AZ125" s="53" t="e">
        <f t="shared" si="42"/>
        <v>#REF!</v>
      </c>
      <c r="BA125" s="80" t="e">
        <f t="shared" si="43"/>
        <v>#REF!</v>
      </c>
      <c r="BD125" s="183" t="str">
        <f>VLOOKUP(D125,Schools!A:Q,17,0)</f>
        <v>B</v>
      </c>
      <c r="BE125" s="52" t="e">
        <f t="shared" si="44"/>
        <v>#REF!</v>
      </c>
      <c r="BF125" s="52" t="e">
        <f t="shared" si="45"/>
        <v>#REF!</v>
      </c>
      <c r="BG125" s="52" t="e">
        <f t="shared" si="46"/>
        <v>#REF!</v>
      </c>
      <c r="BH125" s="52" t="e">
        <f t="shared" si="47"/>
        <v>#REF!</v>
      </c>
      <c r="BI125" s="53" t="e">
        <f t="shared" si="48"/>
        <v>#REF!</v>
      </c>
      <c r="BJ125" s="52" t="e">
        <f t="shared" si="49"/>
        <v>#REF!</v>
      </c>
      <c r="BK125" s="8" t="e">
        <f t="shared" si="61"/>
        <v>#REF!</v>
      </c>
      <c r="BL125" s="52" t="e">
        <f t="shared" si="51"/>
        <v>#REF!</v>
      </c>
      <c r="BM125" s="1" t="e">
        <f t="shared" si="52"/>
        <v>#REF!</v>
      </c>
      <c r="BN125" s="52" t="e">
        <f t="shared" si="53"/>
        <v>#REF!</v>
      </c>
      <c r="BO125" s="1" t="e">
        <f t="shared" si="54"/>
        <v>#REF!</v>
      </c>
      <c r="BP125" s="53" t="e">
        <f t="shared" si="55"/>
        <v>#REF!</v>
      </c>
      <c r="BQ125" s="53" t="e">
        <f t="shared" si="56"/>
        <v>#REF!</v>
      </c>
      <c r="BR125" t="e">
        <f t="shared" si="57"/>
        <v>#REF!</v>
      </c>
    </row>
    <row r="126" spans="1:70" x14ac:dyDescent="0.25">
      <c r="A126" t="str">
        <f t="shared" si="35"/>
        <v>High Needs topups</v>
      </c>
      <c r="B126" s="75" t="s">
        <v>3620</v>
      </c>
      <c r="C126" s="76">
        <v>44026</v>
      </c>
      <c r="D126" s="75">
        <f>Schools!A117</f>
        <v>3024003</v>
      </c>
      <c r="E126" t="str">
        <f>VLOOKUP(D126,Schools!A:B,2,0)</f>
        <v>Friern Barnet School</v>
      </c>
      <c r="F126" t="str">
        <f>VLOOKUP(D126,Schools!$A:$Z,3,0)</f>
        <v>M</v>
      </c>
      <c r="G126" s="77" t="e">
        <f>SUMIFS(#REF!,#REF!,D126,#REF!, SEN!M126)</f>
        <v>#REF!</v>
      </c>
      <c r="H126" s="75" t="s">
        <v>3621</v>
      </c>
      <c r="I126" s="75" t="s">
        <v>4063</v>
      </c>
      <c r="J126" t="str">
        <f t="shared" si="36"/>
        <v>various/543965</v>
      </c>
      <c r="K126">
        <f>VLOOKUP(D126,Schools!$A:$Z,9,0)</f>
        <v>400033</v>
      </c>
      <c r="L126" s="75" t="s">
        <v>400</v>
      </c>
      <c r="M126" s="75" t="s">
        <v>399</v>
      </c>
      <c r="N126" s="75" t="s">
        <v>3819</v>
      </c>
      <c r="O126" s="78" t="str">
        <f>VLOOKUP(D126,Schools!A:D,4,0)</f>
        <v>Secondary</v>
      </c>
      <c r="P126" s="75" t="s">
        <v>4064</v>
      </c>
      <c r="Q126" s="78">
        <f t="shared" si="37"/>
        <v>543965</v>
      </c>
      <c r="R126" s="79" t="e">
        <f>SUMIFS(#REF!,#REF!,$D126,#REF!,$M126)</f>
        <v>#REF!</v>
      </c>
      <c r="S126" s="79" t="e">
        <f>SUMIFS(#REF!,#REF!,$D126,#REF!,$M126)</f>
        <v>#REF!</v>
      </c>
      <c r="T126" s="79" t="e">
        <f>SUMIFS(#REF!,#REF!,$D126,#REF!,$M126)</f>
        <v>#REF!</v>
      </c>
      <c r="U126" s="79" t="e">
        <f>SUMIFS(#REF!,#REF!,$D126,#REF!,$M126)</f>
        <v>#REF!</v>
      </c>
      <c r="V126" s="79" t="e">
        <f>SUMIFS(#REF!,#REF!,$D126,#REF!,$M126)</f>
        <v>#REF!</v>
      </c>
      <c r="W126" s="79" t="e">
        <f>SUMIFS(#REF!,#REF!,$D126,#REF!,$M126)</f>
        <v>#REF!</v>
      </c>
      <c r="X126" s="79" t="e">
        <f>SUMIFS(#REF!,#REF!,$D126,#REF!,$M126)</f>
        <v>#REF!</v>
      </c>
      <c r="Y126" s="79" t="e">
        <f>SUMIFS(#REF!,#REF!,$D126,#REF!,$M126)</f>
        <v>#REF!</v>
      </c>
      <c r="Z126" s="79" t="e">
        <f>SUMIFS(#REF!,#REF!,$D126,#REF!,$M126)</f>
        <v>#REF!</v>
      </c>
      <c r="AA126" s="79" t="e">
        <f>SUMIFS(#REF!,#REF!,$D126,#REF!,$M126)</f>
        <v>#REF!</v>
      </c>
      <c r="AB126" s="79" t="e">
        <f>SUMIFS(#REF!,#REF!,$D126,#REF!,$M126)</f>
        <v>#REF!</v>
      </c>
      <c r="AC126" s="79" t="e">
        <f>SUMIFS(#REF!,#REF!,$D126,#REF!,$M126)</f>
        <v>#REF!</v>
      </c>
      <c r="AD126" s="79" t="e">
        <f>SUMIFS(#REF!,#REF!,$D126,#REF!,$M126)</f>
        <v>#REF!</v>
      </c>
      <c r="AE126" s="79" t="e">
        <f>SUMIFS(#REF!,#REF!,$D126,#REF!,$M126)</f>
        <v>#REF!</v>
      </c>
      <c r="AF126" s="52" t="e">
        <f t="shared" si="38"/>
        <v>#REF!</v>
      </c>
      <c r="AG126" s="52" t="e">
        <f t="shared" si="39"/>
        <v>#REF!</v>
      </c>
      <c r="AH126" s="79" t="e">
        <f>SUMIFS(#REF!,#REF!,$D126,#REF!,$M126)</f>
        <v>#REF!</v>
      </c>
      <c r="AK126" t="e">
        <f t="shared" si="40"/>
        <v>#REF!</v>
      </c>
      <c r="AL126" s="8" t="e">
        <f t="shared" si="33"/>
        <v>#REF!</v>
      </c>
      <c r="AM126" s="8" t="e">
        <f t="shared" si="33"/>
        <v>#REF!</v>
      </c>
      <c r="AN126" s="8" t="e">
        <f t="shared" si="33"/>
        <v>#REF!</v>
      </c>
      <c r="AO126" s="8" t="e">
        <f t="shared" si="33"/>
        <v>#REF!</v>
      </c>
      <c r="AP126" s="8" t="e">
        <f t="shared" si="33"/>
        <v>#REF!</v>
      </c>
      <c r="AQ126" s="8" t="e">
        <f t="shared" si="33"/>
        <v>#REF!</v>
      </c>
      <c r="AR126" s="8" t="e">
        <f t="shared" si="33"/>
        <v>#REF!</v>
      </c>
      <c r="AS126" s="8" t="e">
        <f t="shared" si="33"/>
        <v>#REF!</v>
      </c>
      <c r="AT126" s="8" t="e">
        <f t="shared" si="33"/>
        <v>#REF!</v>
      </c>
      <c r="AU126" s="8" t="e">
        <f t="shared" si="33"/>
        <v>#REF!</v>
      </c>
      <c r="AV126" s="8" t="e">
        <f t="shared" si="33"/>
        <v>#REF!</v>
      </c>
      <c r="AW126" s="8" t="e">
        <f t="shared" si="33"/>
        <v>#REF!</v>
      </c>
      <c r="AX126" t="e">
        <f t="shared" si="34"/>
        <v>#REF!</v>
      </c>
      <c r="AY126" s="8" t="e">
        <f t="shared" si="60"/>
        <v>#REF!</v>
      </c>
      <c r="AZ126" s="53" t="e">
        <f t="shared" si="42"/>
        <v>#REF!</v>
      </c>
      <c r="BA126" s="80" t="e">
        <f t="shared" si="43"/>
        <v>#REF!</v>
      </c>
      <c r="BD126" s="183" t="str">
        <f>VLOOKUP(D126,Schools!A:Q,17,0)</f>
        <v>D</v>
      </c>
      <c r="BE126" s="52" t="e">
        <f t="shared" si="44"/>
        <v>#REF!</v>
      </c>
      <c r="BF126" s="52" t="e">
        <f t="shared" si="45"/>
        <v>#REF!</v>
      </c>
      <c r="BG126" s="52" t="e">
        <f t="shared" si="46"/>
        <v>#REF!</v>
      </c>
      <c r="BH126" s="52" t="e">
        <f t="shared" si="47"/>
        <v>#REF!</v>
      </c>
      <c r="BI126" s="53" t="e">
        <f t="shared" si="48"/>
        <v>#REF!</v>
      </c>
      <c r="BJ126" s="52" t="e">
        <f t="shared" si="49"/>
        <v>#REF!</v>
      </c>
      <c r="BK126" s="8" t="e">
        <f t="shared" si="61"/>
        <v>#REF!</v>
      </c>
      <c r="BL126" s="52" t="e">
        <f t="shared" si="51"/>
        <v>#REF!</v>
      </c>
      <c r="BM126" s="1" t="e">
        <f t="shared" si="52"/>
        <v>#REF!</v>
      </c>
      <c r="BN126" s="52" t="e">
        <f t="shared" si="53"/>
        <v>#REF!</v>
      </c>
      <c r="BO126" s="1" t="e">
        <f t="shared" si="54"/>
        <v>#REF!</v>
      </c>
      <c r="BP126" s="53" t="e">
        <f t="shared" si="55"/>
        <v>#REF!</v>
      </c>
      <c r="BQ126" s="53" t="e">
        <f t="shared" si="56"/>
        <v>#REF!</v>
      </c>
      <c r="BR126" t="e">
        <f t="shared" si="57"/>
        <v>#REF!</v>
      </c>
    </row>
    <row r="127" spans="1:70" x14ac:dyDescent="0.25">
      <c r="A127" t="str">
        <f t="shared" si="35"/>
        <v>High Needs topups</v>
      </c>
      <c r="B127" s="75" t="s">
        <v>3620</v>
      </c>
      <c r="C127" s="76">
        <v>44026</v>
      </c>
      <c r="D127" s="75">
        <f>Schools!A118</f>
        <v>3025409</v>
      </c>
      <c r="E127" t="str">
        <f>VLOOKUP(D127,Schools!A:B,2,0)</f>
        <v>Hasmonean High School</v>
      </c>
      <c r="F127" t="str">
        <f>VLOOKUP(D127,Schools!$A:$Z,3,0)</f>
        <v>A</v>
      </c>
      <c r="G127" s="77" t="e">
        <f>SUMIFS(#REF!,#REF!,D127,#REF!, SEN!M127)</f>
        <v>#REF!</v>
      </c>
      <c r="H127" s="75" t="s">
        <v>3621</v>
      </c>
      <c r="I127" s="75" t="s">
        <v>4063</v>
      </c>
      <c r="J127" t="str">
        <f t="shared" si="36"/>
        <v>various/516500</v>
      </c>
      <c r="K127">
        <f>VLOOKUP(D127,Schools!$A:$Z,9,0)</f>
        <v>145386</v>
      </c>
      <c r="L127" s="75" t="s">
        <v>400</v>
      </c>
      <c r="M127" s="75" t="s">
        <v>399</v>
      </c>
      <c r="N127" s="75" t="s">
        <v>3819</v>
      </c>
      <c r="O127" s="78" t="str">
        <f>VLOOKUP(D127,Schools!A:D,4,0)</f>
        <v>Secondary</v>
      </c>
      <c r="P127" s="75" t="s">
        <v>4064</v>
      </c>
      <c r="Q127" s="78">
        <f t="shared" si="37"/>
        <v>516500</v>
      </c>
      <c r="R127" s="79" t="e">
        <f>SUMIFS(#REF!,#REF!,$D127,#REF!,$M127)</f>
        <v>#REF!</v>
      </c>
      <c r="S127" s="79" t="e">
        <f>SUMIFS(#REF!,#REF!,$D127,#REF!,$M127)</f>
        <v>#REF!</v>
      </c>
      <c r="T127" s="79" t="e">
        <f>SUMIFS(#REF!,#REF!,$D127,#REF!,$M127)</f>
        <v>#REF!</v>
      </c>
      <c r="U127" s="79" t="e">
        <f>SUMIFS(#REF!,#REF!,$D127,#REF!,$M127)</f>
        <v>#REF!</v>
      </c>
      <c r="V127" s="79" t="e">
        <f>SUMIFS(#REF!,#REF!,$D127,#REF!,$M127)</f>
        <v>#REF!</v>
      </c>
      <c r="W127" s="79" t="e">
        <f>SUMIFS(#REF!,#REF!,$D127,#REF!,$M127)</f>
        <v>#REF!</v>
      </c>
      <c r="X127" s="79" t="e">
        <f>SUMIFS(#REF!,#REF!,$D127,#REF!,$M127)</f>
        <v>#REF!</v>
      </c>
      <c r="Y127" s="79" t="e">
        <f>SUMIFS(#REF!,#REF!,$D127,#REF!,$M127)</f>
        <v>#REF!</v>
      </c>
      <c r="Z127" s="79" t="e">
        <f>SUMIFS(#REF!,#REF!,$D127,#REF!,$M127)</f>
        <v>#REF!</v>
      </c>
      <c r="AA127" s="79" t="e">
        <f>SUMIFS(#REF!,#REF!,$D127,#REF!,$M127)</f>
        <v>#REF!</v>
      </c>
      <c r="AB127" s="79" t="e">
        <f>SUMIFS(#REF!,#REF!,$D127,#REF!,$M127)</f>
        <v>#REF!</v>
      </c>
      <c r="AC127" s="79" t="e">
        <f>SUMIFS(#REF!,#REF!,$D127,#REF!,$M127)</f>
        <v>#REF!</v>
      </c>
      <c r="AD127" s="79" t="e">
        <f>SUMIFS(#REF!,#REF!,$D127,#REF!,$M127)</f>
        <v>#REF!</v>
      </c>
      <c r="AE127" s="79" t="e">
        <f>SUMIFS(#REF!,#REF!,$D127,#REF!,$M127)</f>
        <v>#REF!</v>
      </c>
      <c r="AF127" s="52" t="e">
        <f t="shared" si="38"/>
        <v>#REF!</v>
      </c>
      <c r="AG127" s="52" t="e">
        <f t="shared" si="39"/>
        <v>#REF!</v>
      </c>
      <c r="AH127" s="79" t="e">
        <f>SUMIFS(#REF!,#REF!,$D127,#REF!,$M127)</f>
        <v>#REF!</v>
      </c>
      <c r="AK127" t="e">
        <f t="shared" si="40"/>
        <v>#REF!</v>
      </c>
      <c r="AL127" s="8" t="e">
        <f t="shared" si="33"/>
        <v>#REF!</v>
      </c>
      <c r="AM127" s="8" t="e">
        <f t="shared" si="33"/>
        <v>#REF!</v>
      </c>
      <c r="AN127" s="8" t="e">
        <f t="shared" si="33"/>
        <v>#REF!</v>
      </c>
      <c r="AO127" s="8" t="e">
        <f t="shared" si="33"/>
        <v>#REF!</v>
      </c>
      <c r="AP127" s="8" t="e">
        <f t="shared" si="33"/>
        <v>#REF!</v>
      </c>
      <c r="AQ127" s="8" t="e">
        <f t="shared" si="33"/>
        <v>#REF!</v>
      </c>
      <c r="AR127" s="8" t="e">
        <f t="shared" si="33"/>
        <v>#REF!</v>
      </c>
      <c r="AS127" s="8" t="e">
        <f t="shared" si="33"/>
        <v>#REF!</v>
      </c>
      <c r="AT127" s="8" t="e">
        <f t="shared" si="33"/>
        <v>#REF!</v>
      </c>
      <c r="AU127" s="8" t="e">
        <f t="shared" si="33"/>
        <v>#REF!</v>
      </c>
      <c r="AV127" s="8" t="e">
        <f t="shared" si="33"/>
        <v>#REF!</v>
      </c>
      <c r="AW127" s="8" t="e">
        <f t="shared" si="33"/>
        <v>#REF!</v>
      </c>
      <c r="AX127" t="e">
        <f t="shared" si="34"/>
        <v>#REF!</v>
      </c>
      <c r="AY127" s="8" t="e">
        <f t="shared" si="60"/>
        <v>#REF!</v>
      </c>
      <c r="AZ127" s="53" t="e">
        <f t="shared" si="42"/>
        <v>#REF!</v>
      </c>
      <c r="BA127" s="80" t="e">
        <f t="shared" si="43"/>
        <v>#REF!</v>
      </c>
      <c r="BD127" s="183" t="str">
        <f>VLOOKUP(D127,Schools!A:Q,17,0)</f>
        <v>Academy</v>
      </c>
      <c r="BE127" s="52" t="e">
        <f t="shared" si="44"/>
        <v>#REF!</v>
      </c>
      <c r="BF127" s="52" t="e">
        <f t="shared" si="45"/>
        <v>#REF!</v>
      </c>
      <c r="BG127" s="52" t="e">
        <f t="shared" si="46"/>
        <v>#REF!</v>
      </c>
      <c r="BH127" s="52" t="e">
        <f t="shared" si="47"/>
        <v>#REF!</v>
      </c>
      <c r="BI127" s="53" t="e">
        <f t="shared" si="48"/>
        <v>#REF!</v>
      </c>
      <c r="BJ127" s="52" t="e">
        <f t="shared" si="49"/>
        <v>#REF!</v>
      </c>
      <c r="BK127" s="8" t="e">
        <f t="shared" si="61"/>
        <v>#REF!</v>
      </c>
      <c r="BL127" s="52" t="e">
        <f t="shared" si="51"/>
        <v>#REF!</v>
      </c>
      <c r="BM127" s="1" t="e">
        <f t="shared" si="52"/>
        <v>#REF!</v>
      </c>
      <c r="BN127" s="52" t="e">
        <f t="shared" si="53"/>
        <v>#REF!</v>
      </c>
      <c r="BO127" s="1" t="e">
        <f t="shared" si="54"/>
        <v>#REF!</v>
      </c>
      <c r="BP127" s="53" t="e">
        <f t="shared" si="55"/>
        <v>#REF!</v>
      </c>
      <c r="BQ127" s="53" t="e">
        <f t="shared" si="56"/>
        <v>#REF!</v>
      </c>
      <c r="BR127" t="e">
        <f t="shared" si="57"/>
        <v>#REF!</v>
      </c>
    </row>
    <row r="128" spans="1:70" x14ac:dyDescent="0.25">
      <c r="A128" t="str">
        <f t="shared" si="35"/>
        <v>High Needs topups</v>
      </c>
      <c r="B128" s="75" t="s">
        <v>3620</v>
      </c>
      <c r="C128" s="76">
        <v>44026</v>
      </c>
      <c r="D128" s="75">
        <f>Schools!A119</f>
        <v>3024014</v>
      </c>
      <c r="E128" t="str">
        <f>VLOOKUP(D128,Schools!A:B,2,0)</f>
        <v>Hasmonean High School for Girls</v>
      </c>
      <c r="F128" t="str">
        <f>VLOOKUP(D128,Schools!$A:$Z,3,0)</f>
        <v>A</v>
      </c>
      <c r="G128" s="77" t="e">
        <f>SUMIFS(#REF!,#REF!,D128,#REF!, SEN!M128)</f>
        <v>#REF!</v>
      </c>
      <c r="H128" s="75" t="s">
        <v>3621</v>
      </c>
      <c r="I128" s="75" t="s">
        <v>4063</v>
      </c>
      <c r="J128" t="str">
        <f t="shared" si="36"/>
        <v>various/516500</v>
      </c>
      <c r="K128">
        <f>VLOOKUP(D128,Schools!$A:$Z,9,0)</f>
        <v>145386</v>
      </c>
      <c r="L128" s="75" t="s">
        <v>400</v>
      </c>
      <c r="M128" s="75" t="s">
        <v>399</v>
      </c>
      <c r="N128" s="75" t="s">
        <v>3819</v>
      </c>
      <c r="O128" s="78" t="str">
        <f>VLOOKUP(D128,Schools!A:D,4,0)</f>
        <v>Secondary</v>
      </c>
      <c r="P128" s="75" t="s">
        <v>4064</v>
      </c>
      <c r="Q128" s="78">
        <f t="shared" si="37"/>
        <v>516500</v>
      </c>
      <c r="R128" s="79" t="e">
        <f>SUMIFS(#REF!,#REF!,$D128,#REF!,$M128)</f>
        <v>#REF!</v>
      </c>
      <c r="S128" s="79" t="e">
        <f>SUMIFS(#REF!,#REF!,$D128,#REF!,$M128)</f>
        <v>#REF!</v>
      </c>
      <c r="T128" s="79" t="e">
        <f>SUMIFS(#REF!,#REF!,$D128,#REF!,$M128)</f>
        <v>#REF!</v>
      </c>
      <c r="U128" s="79" t="e">
        <f>SUMIFS(#REF!,#REF!,$D128,#REF!,$M128)</f>
        <v>#REF!</v>
      </c>
      <c r="V128" s="79" t="e">
        <f>SUMIFS(#REF!,#REF!,$D128,#REF!,$M128)</f>
        <v>#REF!</v>
      </c>
      <c r="W128" s="79" t="e">
        <f>SUMIFS(#REF!,#REF!,$D128,#REF!,$M128)</f>
        <v>#REF!</v>
      </c>
      <c r="X128" s="79" t="e">
        <f>SUMIFS(#REF!,#REF!,$D128,#REF!,$M128)</f>
        <v>#REF!</v>
      </c>
      <c r="Y128" s="79" t="e">
        <f>SUMIFS(#REF!,#REF!,$D128,#REF!,$M128)</f>
        <v>#REF!</v>
      </c>
      <c r="Z128" s="79" t="e">
        <f>SUMIFS(#REF!,#REF!,$D128,#REF!,$M128)</f>
        <v>#REF!</v>
      </c>
      <c r="AA128" s="79" t="e">
        <f>SUMIFS(#REF!,#REF!,$D128,#REF!,$M128)</f>
        <v>#REF!</v>
      </c>
      <c r="AB128" s="79" t="e">
        <f>SUMIFS(#REF!,#REF!,$D128,#REF!,$M128)</f>
        <v>#REF!</v>
      </c>
      <c r="AC128" s="79" t="e">
        <f>SUMIFS(#REF!,#REF!,$D128,#REF!,$M128)</f>
        <v>#REF!</v>
      </c>
      <c r="AD128" s="79" t="e">
        <f>SUMIFS(#REF!,#REF!,$D128,#REF!,$M128)</f>
        <v>#REF!</v>
      </c>
      <c r="AE128" s="79" t="e">
        <f>SUMIFS(#REF!,#REF!,$D128,#REF!,$M128)</f>
        <v>#REF!</v>
      </c>
      <c r="AF128" s="52" t="e">
        <f t="shared" si="38"/>
        <v>#REF!</v>
      </c>
      <c r="AG128" s="52" t="e">
        <f t="shared" si="39"/>
        <v>#REF!</v>
      </c>
      <c r="AH128" s="79" t="e">
        <f>SUMIFS(#REF!,#REF!,$D128,#REF!,$M128)</f>
        <v>#REF!</v>
      </c>
      <c r="AK128" t="e">
        <f t="shared" si="40"/>
        <v>#REF!</v>
      </c>
      <c r="AL128" s="8" t="e">
        <f t="shared" si="33"/>
        <v>#REF!</v>
      </c>
      <c r="AM128" s="8" t="e">
        <f t="shared" si="33"/>
        <v>#REF!</v>
      </c>
      <c r="AN128" s="8" t="e">
        <f t="shared" si="33"/>
        <v>#REF!</v>
      </c>
      <c r="AO128" s="8" t="e">
        <f t="shared" si="33"/>
        <v>#REF!</v>
      </c>
      <c r="AP128" s="8" t="e">
        <f t="shared" si="33"/>
        <v>#REF!</v>
      </c>
      <c r="AQ128" s="8" t="e">
        <f t="shared" si="33"/>
        <v>#REF!</v>
      </c>
      <c r="AR128" s="8" t="e">
        <f t="shared" si="33"/>
        <v>#REF!</v>
      </c>
      <c r="AS128" s="8" t="e">
        <f t="shared" si="33"/>
        <v>#REF!</v>
      </c>
      <c r="AT128" s="8" t="e">
        <f t="shared" si="33"/>
        <v>#REF!</v>
      </c>
      <c r="AU128" s="8" t="e">
        <f t="shared" si="33"/>
        <v>#REF!</v>
      </c>
      <c r="AV128" s="8" t="e">
        <f t="shared" si="33"/>
        <v>#REF!</v>
      </c>
      <c r="AW128" s="8" t="e">
        <f t="shared" si="33"/>
        <v>#REF!</v>
      </c>
      <c r="AX128" t="e">
        <f t="shared" si="34"/>
        <v>#REF!</v>
      </c>
      <c r="AY128" s="8" t="e">
        <f t="shared" si="60"/>
        <v>#REF!</v>
      </c>
      <c r="AZ128" s="53" t="e">
        <f t="shared" si="42"/>
        <v>#REF!</v>
      </c>
      <c r="BA128" s="80" t="e">
        <f t="shared" si="43"/>
        <v>#REF!</v>
      </c>
      <c r="BD128" s="183" t="str">
        <f>VLOOKUP(D128,Schools!A:Q,17,0)</f>
        <v>Academy</v>
      </c>
      <c r="BE128" s="52" t="e">
        <f t="shared" si="44"/>
        <v>#REF!</v>
      </c>
      <c r="BF128" s="52" t="e">
        <f t="shared" si="45"/>
        <v>#REF!</v>
      </c>
      <c r="BG128" s="52" t="e">
        <f t="shared" si="46"/>
        <v>#REF!</v>
      </c>
      <c r="BH128" s="52" t="e">
        <f t="shared" si="47"/>
        <v>#REF!</v>
      </c>
      <c r="BI128" s="53" t="e">
        <f t="shared" si="48"/>
        <v>#REF!</v>
      </c>
      <c r="BJ128" s="52" t="e">
        <f t="shared" si="49"/>
        <v>#REF!</v>
      </c>
      <c r="BK128" s="8" t="e">
        <f t="shared" si="61"/>
        <v>#REF!</v>
      </c>
      <c r="BL128" s="52" t="e">
        <f t="shared" si="51"/>
        <v>#REF!</v>
      </c>
      <c r="BM128" s="1" t="e">
        <f t="shared" si="52"/>
        <v>#REF!</v>
      </c>
      <c r="BN128" s="52" t="e">
        <f t="shared" si="53"/>
        <v>#REF!</v>
      </c>
      <c r="BO128" s="1" t="e">
        <f t="shared" si="54"/>
        <v>#REF!</v>
      </c>
      <c r="BP128" s="53" t="e">
        <f t="shared" si="55"/>
        <v>#REF!</v>
      </c>
      <c r="BQ128" s="53" t="e">
        <f t="shared" si="56"/>
        <v>#REF!</v>
      </c>
      <c r="BR128" t="e">
        <f t="shared" si="57"/>
        <v>#REF!</v>
      </c>
    </row>
    <row r="129" spans="1:70" x14ac:dyDescent="0.25">
      <c r="A129" t="str">
        <f t="shared" si="35"/>
        <v>High Needs topups</v>
      </c>
      <c r="B129" s="75" t="s">
        <v>3620</v>
      </c>
      <c r="C129" s="76">
        <v>44026</v>
      </c>
      <c r="D129" s="75">
        <f>Schools!A120</f>
        <v>3025400</v>
      </c>
      <c r="E129" t="str">
        <f>VLOOKUP(D129,Schools!A:B,2,0)</f>
        <v>Hendon School</v>
      </c>
      <c r="F129" t="str">
        <f>VLOOKUP(D129,Schools!$A:$Z,3,0)</f>
        <v>A</v>
      </c>
      <c r="G129" s="77" t="e">
        <f>SUMIFS(#REF!,#REF!,D129,#REF!, SEN!M129)</f>
        <v>#REF!</v>
      </c>
      <c r="H129" s="75" t="s">
        <v>3621</v>
      </c>
      <c r="I129" s="75" t="s">
        <v>4063</v>
      </c>
      <c r="J129" t="str">
        <f t="shared" si="36"/>
        <v>various/516500</v>
      </c>
      <c r="K129">
        <f>VLOOKUP(D129,Schools!$A:$Z,9,0)</f>
        <v>145169</v>
      </c>
      <c r="L129" s="75" t="s">
        <v>400</v>
      </c>
      <c r="M129" s="75" t="s">
        <v>399</v>
      </c>
      <c r="N129" s="75" t="s">
        <v>3819</v>
      </c>
      <c r="O129" s="78" t="str">
        <f>VLOOKUP(D129,Schools!A:D,4,0)</f>
        <v>Secondary</v>
      </c>
      <c r="P129" s="75" t="s">
        <v>4064</v>
      </c>
      <c r="Q129" s="78">
        <f t="shared" si="37"/>
        <v>516500</v>
      </c>
      <c r="R129" s="79" t="e">
        <f>SUMIFS(#REF!,#REF!,$D129,#REF!,$M129)</f>
        <v>#REF!</v>
      </c>
      <c r="S129" s="79" t="e">
        <f>SUMIFS(#REF!,#REF!,$D129,#REF!,$M129)</f>
        <v>#REF!</v>
      </c>
      <c r="T129" s="79" t="e">
        <f>SUMIFS(#REF!,#REF!,$D129,#REF!,$M129)</f>
        <v>#REF!</v>
      </c>
      <c r="U129" s="79" t="e">
        <f>SUMIFS(#REF!,#REF!,$D129,#REF!,$M129)</f>
        <v>#REF!</v>
      </c>
      <c r="V129" s="79" t="e">
        <f>SUMIFS(#REF!,#REF!,$D129,#REF!,$M129)</f>
        <v>#REF!</v>
      </c>
      <c r="W129" s="79" t="e">
        <f>SUMIFS(#REF!,#REF!,$D129,#REF!,$M129)</f>
        <v>#REF!</v>
      </c>
      <c r="X129" s="79" t="e">
        <f>SUMIFS(#REF!,#REF!,$D129,#REF!,$M129)</f>
        <v>#REF!</v>
      </c>
      <c r="Y129" s="79" t="e">
        <f>SUMIFS(#REF!,#REF!,$D129,#REF!,$M129)</f>
        <v>#REF!</v>
      </c>
      <c r="Z129" s="79" t="e">
        <f>SUMIFS(#REF!,#REF!,$D129,#REF!,$M129)</f>
        <v>#REF!</v>
      </c>
      <c r="AA129" s="79" t="e">
        <f>SUMIFS(#REF!,#REF!,$D129,#REF!,$M129)</f>
        <v>#REF!</v>
      </c>
      <c r="AB129" s="79" t="e">
        <f>SUMIFS(#REF!,#REF!,$D129,#REF!,$M129)</f>
        <v>#REF!</v>
      </c>
      <c r="AC129" s="79" t="e">
        <f>SUMIFS(#REF!,#REF!,$D129,#REF!,$M129)</f>
        <v>#REF!</v>
      </c>
      <c r="AD129" s="79" t="e">
        <f>SUMIFS(#REF!,#REF!,$D129,#REF!,$M129)</f>
        <v>#REF!</v>
      </c>
      <c r="AE129" s="79" t="e">
        <f>SUMIFS(#REF!,#REF!,$D129,#REF!,$M129)</f>
        <v>#REF!</v>
      </c>
      <c r="AF129" s="52" t="e">
        <f t="shared" si="38"/>
        <v>#REF!</v>
      </c>
      <c r="AG129" s="52" t="e">
        <f t="shared" si="39"/>
        <v>#REF!</v>
      </c>
      <c r="AH129" s="79" t="e">
        <f>SUMIFS(#REF!,#REF!,$D129,#REF!,$M129)</f>
        <v>#REF!</v>
      </c>
      <c r="AK129" t="e">
        <f t="shared" si="40"/>
        <v>#REF!</v>
      </c>
      <c r="AL129" s="8" t="e">
        <f t="shared" si="33"/>
        <v>#REF!</v>
      </c>
      <c r="AM129" s="8" t="e">
        <f t="shared" si="33"/>
        <v>#REF!</v>
      </c>
      <c r="AN129" s="8" t="e">
        <f t="shared" si="33"/>
        <v>#REF!</v>
      </c>
      <c r="AO129" s="8" t="e">
        <f t="shared" si="33"/>
        <v>#REF!</v>
      </c>
      <c r="AP129" s="8" t="e">
        <f t="shared" si="33"/>
        <v>#REF!</v>
      </c>
      <c r="AQ129" s="8" t="e">
        <f t="shared" si="33"/>
        <v>#REF!</v>
      </c>
      <c r="AR129" s="8" t="e">
        <f t="shared" si="33"/>
        <v>#REF!</v>
      </c>
      <c r="AS129" s="8" t="e">
        <f t="shared" si="33"/>
        <v>#REF!</v>
      </c>
      <c r="AT129" s="8" t="e">
        <f t="shared" si="33"/>
        <v>#REF!</v>
      </c>
      <c r="AU129" s="8" t="e">
        <f t="shared" si="33"/>
        <v>#REF!</v>
      </c>
      <c r="AV129" s="8" t="e">
        <f t="shared" si="33"/>
        <v>#REF!</v>
      </c>
      <c r="AW129" s="8" t="e">
        <f t="shared" si="33"/>
        <v>#REF!</v>
      </c>
      <c r="AX129" t="e">
        <f t="shared" si="34"/>
        <v>#REF!</v>
      </c>
      <c r="AY129" s="8" t="e">
        <f t="shared" si="60"/>
        <v>#REF!</v>
      </c>
      <c r="AZ129" s="53" t="e">
        <f t="shared" si="42"/>
        <v>#REF!</v>
      </c>
      <c r="BA129" s="80" t="e">
        <f t="shared" si="43"/>
        <v>#REF!</v>
      </c>
      <c r="BD129" s="183" t="str">
        <f>VLOOKUP(D129,Schools!A:Q,17,0)</f>
        <v>Academy</v>
      </c>
      <c r="BE129" s="52" t="e">
        <f t="shared" si="44"/>
        <v>#REF!</v>
      </c>
      <c r="BF129" s="52" t="e">
        <f t="shared" si="45"/>
        <v>#REF!</v>
      </c>
      <c r="BG129" s="52" t="e">
        <f t="shared" si="46"/>
        <v>#REF!</v>
      </c>
      <c r="BH129" s="52" t="e">
        <f t="shared" si="47"/>
        <v>#REF!</v>
      </c>
      <c r="BI129" s="53" t="e">
        <f t="shared" si="48"/>
        <v>#REF!</v>
      </c>
      <c r="BJ129" s="52" t="e">
        <f t="shared" si="49"/>
        <v>#REF!</v>
      </c>
      <c r="BK129" s="8" t="e">
        <f t="shared" si="61"/>
        <v>#REF!</v>
      </c>
      <c r="BL129" s="52" t="e">
        <f t="shared" si="51"/>
        <v>#REF!</v>
      </c>
      <c r="BM129" s="1" t="e">
        <f t="shared" si="52"/>
        <v>#REF!</v>
      </c>
      <c r="BN129" s="52" t="e">
        <f t="shared" si="53"/>
        <v>#REF!</v>
      </c>
      <c r="BO129" s="1" t="e">
        <f t="shared" si="54"/>
        <v>#REF!</v>
      </c>
      <c r="BP129" s="53" t="e">
        <f t="shared" si="55"/>
        <v>#REF!</v>
      </c>
      <c r="BQ129" s="53" t="e">
        <f t="shared" si="56"/>
        <v>#REF!</v>
      </c>
      <c r="BR129" t="e">
        <f t="shared" si="57"/>
        <v>#REF!</v>
      </c>
    </row>
    <row r="130" spans="1:70" x14ac:dyDescent="0.25">
      <c r="A130" t="str">
        <f t="shared" si="35"/>
        <v>High Needs topups</v>
      </c>
      <c r="B130" s="75" t="s">
        <v>3620</v>
      </c>
      <c r="C130" s="76">
        <v>44026</v>
      </c>
      <c r="D130" s="75">
        <f>Schools!A121</f>
        <v>3024752</v>
      </c>
      <c r="E130" t="str">
        <f>VLOOKUP(D130,Schools!A:B,2,0)</f>
        <v>Henrietta Barnett School</v>
      </c>
      <c r="F130" t="str">
        <f>VLOOKUP(D130,Schools!$A:$Z,3,0)</f>
        <v>A</v>
      </c>
      <c r="G130" s="77" t="e">
        <f>SUMIFS(#REF!,#REF!,D130,#REF!, SEN!M130)</f>
        <v>#REF!</v>
      </c>
      <c r="H130" s="75" t="s">
        <v>3621</v>
      </c>
      <c r="I130" s="75" t="s">
        <v>4063</v>
      </c>
      <c r="J130" t="str">
        <f t="shared" si="36"/>
        <v>various/516500</v>
      </c>
      <c r="K130">
        <f>VLOOKUP(D130,Schools!$A:$Z,9,0)</f>
        <v>147243</v>
      </c>
      <c r="L130" s="75" t="s">
        <v>400</v>
      </c>
      <c r="M130" s="75" t="s">
        <v>399</v>
      </c>
      <c r="N130" s="75" t="s">
        <v>3819</v>
      </c>
      <c r="O130" s="78" t="str">
        <f>VLOOKUP(D130,Schools!A:D,4,0)</f>
        <v>Secondary</v>
      </c>
      <c r="P130" s="75" t="s">
        <v>4064</v>
      </c>
      <c r="Q130" s="78">
        <f t="shared" si="37"/>
        <v>516500</v>
      </c>
      <c r="R130" s="79" t="e">
        <f>SUMIFS(#REF!,#REF!,$D130,#REF!,$M130)</f>
        <v>#REF!</v>
      </c>
      <c r="S130" s="79" t="e">
        <f>SUMIFS(#REF!,#REF!,$D130,#REF!,$M130)</f>
        <v>#REF!</v>
      </c>
      <c r="T130" s="79" t="e">
        <f>SUMIFS(#REF!,#REF!,$D130,#REF!,$M130)</f>
        <v>#REF!</v>
      </c>
      <c r="U130" s="79" t="e">
        <f>SUMIFS(#REF!,#REF!,$D130,#REF!,$M130)</f>
        <v>#REF!</v>
      </c>
      <c r="V130" s="79" t="e">
        <f>SUMIFS(#REF!,#REF!,$D130,#REF!,$M130)</f>
        <v>#REF!</v>
      </c>
      <c r="W130" s="79" t="e">
        <f>SUMIFS(#REF!,#REF!,$D130,#REF!,$M130)</f>
        <v>#REF!</v>
      </c>
      <c r="X130" s="79" t="e">
        <f>SUMIFS(#REF!,#REF!,$D130,#REF!,$M130)</f>
        <v>#REF!</v>
      </c>
      <c r="Y130" s="79" t="e">
        <f>SUMIFS(#REF!,#REF!,$D130,#REF!,$M130)</f>
        <v>#REF!</v>
      </c>
      <c r="Z130" s="79" t="e">
        <f>SUMIFS(#REF!,#REF!,$D130,#REF!,$M130)</f>
        <v>#REF!</v>
      </c>
      <c r="AA130" s="79" t="e">
        <f>SUMIFS(#REF!,#REF!,$D130,#REF!,$M130)</f>
        <v>#REF!</v>
      </c>
      <c r="AB130" s="79" t="e">
        <f>SUMIFS(#REF!,#REF!,$D130,#REF!,$M130)</f>
        <v>#REF!</v>
      </c>
      <c r="AC130" s="79" t="e">
        <f>SUMIFS(#REF!,#REF!,$D130,#REF!,$M130)</f>
        <v>#REF!</v>
      </c>
      <c r="AD130" s="79" t="e">
        <f>SUMIFS(#REF!,#REF!,$D130,#REF!,$M130)</f>
        <v>#REF!</v>
      </c>
      <c r="AE130" s="79" t="e">
        <f>SUMIFS(#REF!,#REF!,$D130,#REF!,$M130)</f>
        <v>#REF!</v>
      </c>
      <c r="AF130" s="52" t="e">
        <f t="shared" si="38"/>
        <v>#REF!</v>
      </c>
      <c r="AG130" s="52" t="e">
        <f t="shared" si="39"/>
        <v>#REF!</v>
      </c>
      <c r="AH130" s="79" t="e">
        <f>SUMIFS(#REF!,#REF!,$D130,#REF!,$M130)</f>
        <v>#REF!</v>
      </c>
      <c r="AK130" t="e">
        <f t="shared" si="40"/>
        <v>#REF!</v>
      </c>
      <c r="AL130" s="8" t="e">
        <f t="shared" si="33"/>
        <v>#REF!</v>
      </c>
      <c r="AM130" s="8" t="e">
        <f t="shared" si="33"/>
        <v>#REF!</v>
      </c>
      <c r="AN130" s="8" t="e">
        <f t="shared" si="33"/>
        <v>#REF!</v>
      </c>
      <c r="AO130" s="8" t="e">
        <f t="shared" si="33"/>
        <v>#REF!</v>
      </c>
      <c r="AP130" s="8" t="e">
        <f t="shared" si="33"/>
        <v>#REF!</v>
      </c>
      <c r="AQ130" s="8" t="e">
        <f t="shared" si="33"/>
        <v>#REF!</v>
      </c>
      <c r="AR130" s="8" t="e">
        <f t="shared" si="33"/>
        <v>#REF!</v>
      </c>
      <c r="AS130" s="8" t="e">
        <f t="shared" si="33"/>
        <v>#REF!</v>
      </c>
      <c r="AT130" s="8" t="e">
        <f t="shared" si="33"/>
        <v>#REF!</v>
      </c>
      <c r="AU130" s="8" t="e">
        <f t="shared" si="33"/>
        <v>#REF!</v>
      </c>
      <c r="AV130" s="8" t="e">
        <f t="shared" si="33"/>
        <v>#REF!</v>
      </c>
      <c r="AW130" s="8" t="e">
        <f t="shared" si="33"/>
        <v>#REF!</v>
      </c>
      <c r="AX130" t="e">
        <f t="shared" si="34"/>
        <v>#REF!</v>
      </c>
      <c r="AY130" s="8" t="e">
        <f t="shared" si="60"/>
        <v>#REF!</v>
      </c>
      <c r="AZ130" s="53" t="e">
        <f t="shared" si="42"/>
        <v>#REF!</v>
      </c>
      <c r="BA130" s="80" t="e">
        <f t="shared" si="43"/>
        <v>#REF!</v>
      </c>
      <c r="BD130" s="183" t="str">
        <f>VLOOKUP(D130,Schools!A:Q,17,0)</f>
        <v>Academy</v>
      </c>
      <c r="BE130" s="52" t="e">
        <f t="shared" si="44"/>
        <v>#REF!</v>
      </c>
      <c r="BF130" s="52" t="e">
        <f t="shared" si="45"/>
        <v>#REF!</v>
      </c>
      <c r="BG130" s="52" t="e">
        <f t="shared" si="46"/>
        <v>#REF!</v>
      </c>
      <c r="BH130" s="52" t="e">
        <f t="shared" si="47"/>
        <v>#REF!</v>
      </c>
      <c r="BI130" s="53" t="e">
        <f t="shared" si="48"/>
        <v>#REF!</v>
      </c>
      <c r="BJ130" s="52" t="e">
        <f t="shared" si="49"/>
        <v>#REF!</v>
      </c>
      <c r="BK130" s="8" t="e">
        <f t="shared" si="61"/>
        <v>#REF!</v>
      </c>
      <c r="BL130" s="52" t="e">
        <f t="shared" si="51"/>
        <v>#REF!</v>
      </c>
      <c r="BM130" s="1" t="e">
        <f t="shared" si="52"/>
        <v>#REF!</v>
      </c>
      <c r="BN130" s="52" t="e">
        <f t="shared" si="53"/>
        <v>#REF!</v>
      </c>
      <c r="BO130" s="1" t="e">
        <f t="shared" si="54"/>
        <v>#REF!</v>
      </c>
      <c r="BP130" s="53" t="e">
        <f t="shared" si="55"/>
        <v>#REF!</v>
      </c>
      <c r="BQ130" s="53" t="e">
        <f t="shared" si="56"/>
        <v>#REF!</v>
      </c>
      <c r="BR130" t="e">
        <f t="shared" si="57"/>
        <v>#REF!</v>
      </c>
    </row>
    <row r="131" spans="1:70" x14ac:dyDescent="0.25">
      <c r="A131" t="str">
        <f t="shared" si="35"/>
        <v>High Needs topups</v>
      </c>
      <c r="B131" s="75" t="s">
        <v>3620</v>
      </c>
      <c r="C131" s="76">
        <v>44026</v>
      </c>
      <c r="D131" s="75">
        <f>Schools!A122</f>
        <v>3025427</v>
      </c>
      <c r="E131" t="str">
        <f>VLOOKUP(D131,Schools!A:B,2,0)</f>
        <v>JCoSS</v>
      </c>
      <c r="F131" t="str">
        <f>VLOOKUP(D131,Schools!$A:$Z,3,0)</f>
        <v>M</v>
      </c>
      <c r="G131" s="77" t="e">
        <f>SUMIFS(#REF!,#REF!,D131,#REF!, SEN!M131)</f>
        <v>#REF!</v>
      </c>
      <c r="H131" s="75" t="s">
        <v>3621</v>
      </c>
      <c r="I131" s="75" t="s">
        <v>4063</v>
      </c>
      <c r="J131" t="str">
        <f t="shared" si="36"/>
        <v>various/543965</v>
      </c>
      <c r="K131">
        <f>VLOOKUP(D131,Schools!$A:$Z,9,0)</f>
        <v>400140</v>
      </c>
      <c r="L131" s="75" t="s">
        <v>400</v>
      </c>
      <c r="M131" s="75" t="s">
        <v>399</v>
      </c>
      <c r="N131" s="75" t="s">
        <v>3819</v>
      </c>
      <c r="O131" s="78" t="str">
        <f>VLOOKUP(D131,Schools!A:D,4,0)</f>
        <v>Secondary</v>
      </c>
      <c r="P131" s="75" t="s">
        <v>4064</v>
      </c>
      <c r="Q131" s="78">
        <f t="shared" si="37"/>
        <v>543965</v>
      </c>
      <c r="R131" s="79" t="e">
        <f>SUMIFS(#REF!,#REF!,$D131,#REF!,$M131)</f>
        <v>#REF!</v>
      </c>
      <c r="S131" s="79" t="e">
        <f>SUMIFS(#REF!,#REF!,$D131,#REF!,$M131)</f>
        <v>#REF!</v>
      </c>
      <c r="T131" s="79" t="e">
        <f>SUMIFS(#REF!,#REF!,$D131,#REF!,$M131)</f>
        <v>#REF!</v>
      </c>
      <c r="U131" s="79" t="e">
        <f>SUMIFS(#REF!,#REF!,$D131,#REF!,$M131)</f>
        <v>#REF!</v>
      </c>
      <c r="V131" s="79" t="e">
        <f>SUMIFS(#REF!,#REF!,$D131,#REF!,$M131)</f>
        <v>#REF!</v>
      </c>
      <c r="W131" s="79" t="e">
        <f>SUMIFS(#REF!,#REF!,$D131,#REF!,$M131)</f>
        <v>#REF!</v>
      </c>
      <c r="X131" s="79" t="e">
        <f>SUMIFS(#REF!,#REF!,$D131,#REF!,$M131)</f>
        <v>#REF!</v>
      </c>
      <c r="Y131" s="79" t="e">
        <f>SUMIFS(#REF!,#REF!,$D131,#REF!,$M131)</f>
        <v>#REF!</v>
      </c>
      <c r="Z131" s="79" t="e">
        <f>SUMIFS(#REF!,#REF!,$D131,#REF!,$M131)</f>
        <v>#REF!</v>
      </c>
      <c r="AA131" s="79" t="e">
        <f>SUMIFS(#REF!,#REF!,$D131,#REF!,$M131)</f>
        <v>#REF!</v>
      </c>
      <c r="AB131" s="79" t="e">
        <f>SUMIFS(#REF!,#REF!,$D131,#REF!,$M131)</f>
        <v>#REF!</v>
      </c>
      <c r="AC131" s="79" t="e">
        <f>SUMIFS(#REF!,#REF!,$D131,#REF!,$M131)</f>
        <v>#REF!</v>
      </c>
      <c r="AD131" s="79" t="e">
        <f>SUMIFS(#REF!,#REF!,$D131,#REF!,$M131)</f>
        <v>#REF!</v>
      </c>
      <c r="AE131" s="79" t="e">
        <f>SUMIFS(#REF!,#REF!,$D131,#REF!,$M131)</f>
        <v>#REF!</v>
      </c>
      <c r="AF131" s="52" t="e">
        <f t="shared" si="38"/>
        <v>#REF!</v>
      </c>
      <c r="AG131" s="52" t="e">
        <f t="shared" si="39"/>
        <v>#REF!</v>
      </c>
      <c r="AH131" s="79" t="e">
        <f>SUMIFS(#REF!,#REF!,$D131,#REF!,$M131)</f>
        <v>#REF!</v>
      </c>
      <c r="AK131" t="e">
        <f t="shared" si="40"/>
        <v>#REF!</v>
      </c>
      <c r="AL131" s="8" t="e">
        <f t="shared" si="33"/>
        <v>#REF!</v>
      </c>
      <c r="AM131" s="8" t="e">
        <f t="shared" si="33"/>
        <v>#REF!</v>
      </c>
      <c r="AN131" s="8" t="e">
        <f t="shared" si="33"/>
        <v>#REF!</v>
      </c>
      <c r="AO131" s="8" t="e">
        <f t="shared" si="33"/>
        <v>#REF!</v>
      </c>
      <c r="AP131" s="8" t="e">
        <f t="shared" si="33"/>
        <v>#REF!</v>
      </c>
      <c r="AQ131" s="8" t="e">
        <f t="shared" si="33"/>
        <v>#REF!</v>
      </c>
      <c r="AR131" s="8" t="e">
        <f t="shared" si="33"/>
        <v>#REF!</v>
      </c>
      <c r="AS131" s="8" t="e">
        <f t="shared" si="33"/>
        <v>#REF!</v>
      </c>
      <c r="AT131" s="8" t="e">
        <f t="shared" si="33"/>
        <v>#REF!</v>
      </c>
      <c r="AU131" s="8" t="e">
        <f t="shared" si="33"/>
        <v>#REF!</v>
      </c>
      <c r="AV131" s="8" t="e">
        <f t="shared" si="33"/>
        <v>#REF!</v>
      </c>
      <c r="AW131" s="8" t="e">
        <f t="shared" si="33"/>
        <v>#REF!</v>
      </c>
      <c r="AX131" t="e">
        <f t="shared" si="34"/>
        <v>#REF!</v>
      </c>
      <c r="AY131" s="8" t="e">
        <f t="shared" si="60"/>
        <v>#REF!</v>
      </c>
      <c r="AZ131" s="53" t="e">
        <f t="shared" si="42"/>
        <v>#REF!</v>
      </c>
      <c r="BA131" s="80" t="e">
        <f t="shared" si="43"/>
        <v>#REF!</v>
      </c>
      <c r="BD131" s="183" t="str">
        <f>VLOOKUP(D131,Schools!A:Q,17,0)</f>
        <v>D</v>
      </c>
      <c r="BE131" s="52" t="e">
        <f t="shared" si="44"/>
        <v>#REF!</v>
      </c>
      <c r="BF131" s="52" t="e">
        <f t="shared" si="45"/>
        <v>#REF!</v>
      </c>
      <c r="BG131" s="52" t="e">
        <f t="shared" si="46"/>
        <v>#REF!</v>
      </c>
      <c r="BH131" s="52" t="e">
        <f t="shared" si="47"/>
        <v>#REF!</v>
      </c>
      <c r="BI131" s="53" t="e">
        <f t="shared" si="48"/>
        <v>#REF!</v>
      </c>
      <c r="BJ131" s="52" t="e">
        <f t="shared" si="49"/>
        <v>#REF!</v>
      </c>
      <c r="BK131" s="8" t="e">
        <f t="shared" si="61"/>
        <v>#REF!</v>
      </c>
      <c r="BL131" s="52" t="e">
        <f t="shared" si="51"/>
        <v>#REF!</v>
      </c>
      <c r="BM131" s="1" t="e">
        <f t="shared" si="52"/>
        <v>#REF!</v>
      </c>
      <c r="BN131" s="52" t="e">
        <f t="shared" si="53"/>
        <v>#REF!</v>
      </c>
      <c r="BO131" s="1" t="e">
        <f t="shared" si="54"/>
        <v>#REF!</v>
      </c>
      <c r="BP131" s="53" t="e">
        <f t="shared" si="55"/>
        <v>#REF!</v>
      </c>
      <c r="BQ131" s="53" t="e">
        <f t="shared" si="56"/>
        <v>#REF!</v>
      </c>
      <c r="BR131" t="e">
        <f t="shared" si="57"/>
        <v>#REF!</v>
      </c>
    </row>
    <row r="132" spans="1:70" x14ac:dyDescent="0.25">
      <c r="A132" t="str">
        <f t="shared" si="35"/>
        <v>High Needs topups</v>
      </c>
      <c r="B132" s="75" t="s">
        <v>3620</v>
      </c>
      <c r="C132" s="76">
        <v>44026</v>
      </c>
      <c r="D132" s="75">
        <f>Schools!A123</f>
        <v>3024004</v>
      </c>
      <c r="E132" t="str">
        <f>VLOOKUP(D132,Schools!A:B,2,0)</f>
        <v>Menorah High School (Girls)</v>
      </c>
      <c r="F132" t="str">
        <f>VLOOKUP(D132,Schools!$A:$Z,3,0)</f>
        <v>M</v>
      </c>
      <c r="G132" s="77" t="e">
        <f>SUMIFS(#REF!,#REF!,D132,#REF!, SEN!M132)</f>
        <v>#REF!</v>
      </c>
      <c r="H132" s="75" t="s">
        <v>3621</v>
      </c>
      <c r="I132" s="75" t="s">
        <v>4063</v>
      </c>
      <c r="J132" t="str">
        <f t="shared" si="36"/>
        <v>various/543965</v>
      </c>
      <c r="K132">
        <f>VLOOKUP(D132,Schools!$A:$Z,9,0)</f>
        <v>107953</v>
      </c>
      <c r="L132" s="75" t="s">
        <v>400</v>
      </c>
      <c r="M132" s="75" t="s">
        <v>399</v>
      </c>
      <c r="N132" s="75" t="s">
        <v>3819</v>
      </c>
      <c r="O132" s="78" t="str">
        <f>VLOOKUP(D132,Schools!A:D,4,0)</f>
        <v>Secondary</v>
      </c>
      <c r="P132" s="75" t="s">
        <v>4064</v>
      </c>
      <c r="Q132" s="78">
        <f t="shared" si="37"/>
        <v>543965</v>
      </c>
      <c r="R132" s="79" t="e">
        <f>SUMIFS(#REF!,#REF!,$D132,#REF!,$M132)</f>
        <v>#REF!</v>
      </c>
      <c r="S132" s="79" t="e">
        <f>SUMIFS(#REF!,#REF!,$D132,#REF!,$M132)</f>
        <v>#REF!</v>
      </c>
      <c r="T132" s="79" t="e">
        <f>SUMIFS(#REF!,#REF!,$D132,#REF!,$M132)</f>
        <v>#REF!</v>
      </c>
      <c r="U132" s="79" t="e">
        <f>SUMIFS(#REF!,#REF!,$D132,#REF!,$M132)</f>
        <v>#REF!</v>
      </c>
      <c r="V132" s="79" t="e">
        <f>SUMIFS(#REF!,#REF!,$D132,#REF!,$M132)</f>
        <v>#REF!</v>
      </c>
      <c r="W132" s="79" t="e">
        <f>SUMIFS(#REF!,#REF!,$D132,#REF!,$M132)</f>
        <v>#REF!</v>
      </c>
      <c r="X132" s="79" t="e">
        <f>SUMIFS(#REF!,#REF!,$D132,#REF!,$M132)</f>
        <v>#REF!</v>
      </c>
      <c r="Y132" s="79" t="e">
        <f>SUMIFS(#REF!,#REF!,$D132,#REF!,$M132)</f>
        <v>#REF!</v>
      </c>
      <c r="Z132" s="79" t="e">
        <f>SUMIFS(#REF!,#REF!,$D132,#REF!,$M132)</f>
        <v>#REF!</v>
      </c>
      <c r="AA132" s="79" t="e">
        <f>SUMIFS(#REF!,#REF!,$D132,#REF!,$M132)</f>
        <v>#REF!</v>
      </c>
      <c r="AB132" s="79" t="e">
        <f>SUMIFS(#REF!,#REF!,$D132,#REF!,$M132)</f>
        <v>#REF!</v>
      </c>
      <c r="AC132" s="79" t="e">
        <f>SUMIFS(#REF!,#REF!,$D132,#REF!,$M132)</f>
        <v>#REF!</v>
      </c>
      <c r="AD132" s="79" t="e">
        <f>SUMIFS(#REF!,#REF!,$D132,#REF!,$M132)</f>
        <v>#REF!</v>
      </c>
      <c r="AE132" s="79" t="e">
        <f>SUMIFS(#REF!,#REF!,$D132,#REF!,$M132)</f>
        <v>#REF!</v>
      </c>
      <c r="AF132" s="52" t="e">
        <f t="shared" si="38"/>
        <v>#REF!</v>
      </c>
      <c r="AG132" s="52" t="e">
        <f t="shared" si="39"/>
        <v>#REF!</v>
      </c>
      <c r="AH132" s="79" t="e">
        <f>SUMIFS(#REF!,#REF!,$D132,#REF!,$M132)</f>
        <v>#REF!</v>
      </c>
      <c r="AK132" t="e">
        <f t="shared" si="40"/>
        <v>#REF!</v>
      </c>
      <c r="AL132" s="8" t="e">
        <f t="shared" si="33"/>
        <v>#REF!</v>
      </c>
      <c r="AM132" s="8" t="e">
        <f t="shared" si="33"/>
        <v>#REF!</v>
      </c>
      <c r="AN132" s="8" t="e">
        <f t="shared" si="33"/>
        <v>#REF!</v>
      </c>
      <c r="AO132" s="8" t="e">
        <f t="shared" si="33"/>
        <v>#REF!</v>
      </c>
      <c r="AP132" s="8" t="e">
        <f t="shared" si="33"/>
        <v>#REF!</v>
      </c>
      <c r="AQ132" s="8" t="e">
        <f t="shared" si="33"/>
        <v>#REF!</v>
      </c>
      <c r="AR132" s="8" t="e">
        <f t="shared" si="33"/>
        <v>#REF!</v>
      </c>
      <c r="AS132" s="8" t="e">
        <f t="shared" si="33"/>
        <v>#REF!</v>
      </c>
      <c r="AT132" s="8" t="e">
        <f t="shared" si="33"/>
        <v>#REF!</v>
      </c>
      <c r="AU132" s="8" t="e">
        <f t="shared" si="33"/>
        <v>#REF!</v>
      </c>
      <c r="AV132" s="8" t="e">
        <f t="shared" si="33"/>
        <v>#REF!</v>
      </c>
      <c r="AW132" s="8" t="e">
        <f t="shared" si="33"/>
        <v>#REF!</v>
      </c>
      <c r="AX132" t="e">
        <f t="shared" si="34"/>
        <v>#REF!</v>
      </c>
      <c r="AY132" s="8" t="e">
        <f t="shared" si="60"/>
        <v>#REF!</v>
      </c>
      <c r="AZ132" s="53" t="e">
        <f t="shared" si="42"/>
        <v>#REF!</v>
      </c>
      <c r="BA132" s="80" t="e">
        <f t="shared" si="43"/>
        <v>#REF!</v>
      </c>
      <c r="BD132" s="183" t="str">
        <f>VLOOKUP(D132,Schools!A:Q,17,0)</f>
        <v>D</v>
      </c>
      <c r="BE132" s="52" t="e">
        <f t="shared" si="44"/>
        <v>#REF!</v>
      </c>
      <c r="BF132" s="52" t="e">
        <f t="shared" si="45"/>
        <v>#REF!</v>
      </c>
      <c r="BG132" s="52" t="e">
        <f t="shared" si="46"/>
        <v>#REF!</v>
      </c>
      <c r="BH132" s="52" t="e">
        <f t="shared" si="47"/>
        <v>#REF!</v>
      </c>
      <c r="BI132" s="53" t="e">
        <f t="shared" si="48"/>
        <v>#REF!</v>
      </c>
      <c r="BJ132" s="52" t="e">
        <f t="shared" si="49"/>
        <v>#REF!</v>
      </c>
      <c r="BK132" s="8" t="e">
        <f t="shared" si="61"/>
        <v>#REF!</v>
      </c>
      <c r="BL132" s="52" t="e">
        <f t="shared" si="51"/>
        <v>#REF!</v>
      </c>
      <c r="BM132" s="1" t="e">
        <f t="shared" si="52"/>
        <v>#REF!</v>
      </c>
      <c r="BN132" s="52" t="e">
        <f t="shared" si="53"/>
        <v>#REF!</v>
      </c>
      <c r="BO132" s="1" t="e">
        <f t="shared" si="54"/>
        <v>#REF!</v>
      </c>
      <c r="BP132" s="53" t="e">
        <f t="shared" si="55"/>
        <v>#REF!</v>
      </c>
      <c r="BQ132" s="53" t="e">
        <f t="shared" si="56"/>
        <v>#REF!</v>
      </c>
      <c r="BR132" t="e">
        <f t="shared" si="57"/>
        <v>#REF!</v>
      </c>
    </row>
    <row r="133" spans="1:70" x14ac:dyDescent="0.25">
      <c r="A133" t="str">
        <f t="shared" si="35"/>
        <v>High Needs topups</v>
      </c>
      <c r="B133" s="75" t="s">
        <v>3620</v>
      </c>
      <c r="C133" s="76">
        <v>44026</v>
      </c>
      <c r="D133" s="75">
        <f>Schools!A124</f>
        <v>3025402</v>
      </c>
      <c r="E133" t="str">
        <f>VLOOKUP(D133,Schools!A:B,2,0)</f>
        <v>Mill Hill County High School</v>
      </c>
      <c r="F133" t="str">
        <f>VLOOKUP(D133,Schools!$A:$Z,3,0)</f>
        <v>A</v>
      </c>
      <c r="G133" s="77" t="e">
        <f>SUMIFS(#REF!,#REF!,D133,#REF!, SEN!M133)</f>
        <v>#REF!</v>
      </c>
      <c r="H133" s="75" t="s">
        <v>3621</v>
      </c>
      <c r="I133" s="75" t="s">
        <v>4063</v>
      </c>
      <c r="J133" t="str">
        <f t="shared" si="36"/>
        <v>various/516500</v>
      </c>
      <c r="K133">
        <f>VLOOKUP(D133,Schools!$A:$Z,9,0)</f>
        <v>144069</v>
      </c>
      <c r="L133" s="75" t="s">
        <v>400</v>
      </c>
      <c r="M133" s="75" t="s">
        <v>399</v>
      </c>
      <c r="N133" s="75" t="s">
        <v>3819</v>
      </c>
      <c r="O133" s="78" t="str">
        <f>VLOOKUP(D133,Schools!A:D,4,0)</f>
        <v>Secondary</v>
      </c>
      <c r="P133" s="75" t="s">
        <v>4064</v>
      </c>
      <c r="Q133" s="78">
        <f t="shared" si="37"/>
        <v>516500</v>
      </c>
      <c r="R133" s="79" t="e">
        <f>SUMIFS(#REF!,#REF!,$D133,#REF!,$M133)</f>
        <v>#REF!</v>
      </c>
      <c r="S133" s="79" t="e">
        <f>SUMIFS(#REF!,#REF!,$D133,#REF!,$M133)</f>
        <v>#REF!</v>
      </c>
      <c r="T133" s="79" t="e">
        <f>SUMIFS(#REF!,#REF!,$D133,#REF!,$M133)</f>
        <v>#REF!</v>
      </c>
      <c r="U133" s="79" t="e">
        <f>SUMIFS(#REF!,#REF!,$D133,#REF!,$M133)</f>
        <v>#REF!</v>
      </c>
      <c r="V133" s="79" t="e">
        <f>SUMIFS(#REF!,#REF!,$D133,#REF!,$M133)</f>
        <v>#REF!</v>
      </c>
      <c r="W133" s="79" t="e">
        <f>SUMIFS(#REF!,#REF!,$D133,#REF!,$M133)</f>
        <v>#REF!</v>
      </c>
      <c r="X133" s="79" t="e">
        <f>SUMIFS(#REF!,#REF!,$D133,#REF!,$M133)</f>
        <v>#REF!</v>
      </c>
      <c r="Y133" s="79" t="e">
        <f>SUMIFS(#REF!,#REF!,$D133,#REF!,$M133)</f>
        <v>#REF!</v>
      </c>
      <c r="Z133" s="79" t="e">
        <f>SUMIFS(#REF!,#REF!,$D133,#REF!,$M133)</f>
        <v>#REF!</v>
      </c>
      <c r="AA133" s="79" t="e">
        <f>SUMIFS(#REF!,#REF!,$D133,#REF!,$M133)</f>
        <v>#REF!</v>
      </c>
      <c r="AB133" s="79" t="e">
        <f>SUMIFS(#REF!,#REF!,$D133,#REF!,$M133)</f>
        <v>#REF!</v>
      </c>
      <c r="AC133" s="79" t="e">
        <f>SUMIFS(#REF!,#REF!,$D133,#REF!,$M133)</f>
        <v>#REF!</v>
      </c>
      <c r="AD133" s="79" t="e">
        <f>SUMIFS(#REF!,#REF!,$D133,#REF!,$M133)</f>
        <v>#REF!</v>
      </c>
      <c r="AE133" s="79" t="e">
        <f>SUMIFS(#REF!,#REF!,$D133,#REF!,$M133)</f>
        <v>#REF!</v>
      </c>
      <c r="AF133" s="52" t="e">
        <f t="shared" si="38"/>
        <v>#REF!</v>
      </c>
      <c r="AG133" s="52" t="e">
        <f t="shared" si="39"/>
        <v>#REF!</v>
      </c>
      <c r="AH133" s="79" t="e">
        <f>SUMIFS(#REF!,#REF!,$D133,#REF!,$M133)</f>
        <v>#REF!</v>
      </c>
      <c r="AK133" t="e">
        <f t="shared" si="40"/>
        <v>#REF!</v>
      </c>
      <c r="AL133" s="8" t="e">
        <f t="shared" si="33"/>
        <v>#REF!</v>
      </c>
      <c r="AM133" s="8" t="e">
        <f t="shared" si="33"/>
        <v>#REF!</v>
      </c>
      <c r="AN133" s="8" t="e">
        <f t="shared" si="33"/>
        <v>#REF!</v>
      </c>
      <c r="AO133" s="8" t="e">
        <f t="shared" si="33"/>
        <v>#REF!</v>
      </c>
      <c r="AP133" s="8" t="e">
        <f t="shared" si="33"/>
        <v>#REF!</v>
      </c>
      <c r="AQ133" s="8" t="e">
        <f t="shared" si="33"/>
        <v>#REF!</v>
      </c>
      <c r="AR133" s="8" t="e">
        <f t="shared" si="33"/>
        <v>#REF!</v>
      </c>
      <c r="AS133" s="8" t="e">
        <f t="shared" si="33"/>
        <v>#REF!</v>
      </c>
      <c r="AT133" s="8" t="e">
        <f t="shared" si="33"/>
        <v>#REF!</v>
      </c>
      <c r="AU133" s="8" t="e">
        <f t="shared" si="33"/>
        <v>#REF!</v>
      </c>
      <c r="AV133" s="8" t="e">
        <f t="shared" si="33"/>
        <v>#REF!</v>
      </c>
      <c r="AW133" s="8" t="e">
        <f t="shared" si="33"/>
        <v>#REF!</v>
      </c>
      <c r="AX133" t="e">
        <f t="shared" si="34"/>
        <v>#REF!</v>
      </c>
      <c r="AY133" s="8" t="e">
        <f t="shared" si="60"/>
        <v>#REF!</v>
      </c>
      <c r="AZ133" s="53" t="e">
        <f t="shared" si="42"/>
        <v>#REF!</v>
      </c>
      <c r="BA133" s="80" t="e">
        <f t="shared" si="43"/>
        <v>#REF!</v>
      </c>
      <c r="BD133" s="183" t="str">
        <f>VLOOKUP(D133,Schools!A:Q,17,0)</f>
        <v>Academy</v>
      </c>
      <c r="BE133" s="52" t="e">
        <f t="shared" si="44"/>
        <v>#REF!</v>
      </c>
      <c r="BF133" s="52" t="e">
        <f t="shared" si="45"/>
        <v>#REF!</v>
      </c>
      <c r="BG133" s="52" t="e">
        <f t="shared" si="46"/>
        <v>#REF!</v>
      </c>
      <c r="BH133" s="52" t="e">
        <f t="shared" si="47"/>
        <v>#REF!</v>
      </c>
      <c r="BI133" s="53" t="e">
        <f t="shared" si="48"/>
        <v>#REF!</v>
      </c>
      <c r="BJ133" s="52" t="e">
        <f t="shared" si="49"/>
        <v>#REF!</v>
      </c>
      <c r="BK133" s="8" t="e">
        <f t="shared" si="61"/>
        <v>#REF!</v>
      </c>
      <c r="BL133" s="52" t="e">
        <f t="shared" si="51"/>
        <v>#REF!</v>
      </c>
      <c r="BM133" s="1" t="e">
        <f t="shared" si="52"/>
        <v>#REF!</v>
      </c>
      <c r="BN133" s="52" t="e">
        <f t="shared" si="53"/>
        <v>#REF!</v>
      </c>
      <c r="BO133" s="1" t="e">
        <f t="shared" si="54"/>
        <v>#REF!</v>
      </c>
      <c r="BP133" s="53" t="e">
        <f t="shared" si="55"/>
        <v>#REF!</v>
      </c>
      <c r="BQ133" s="53" t="e">
        <f t="shared" si="56"/>
        <v>#REF!</v>
      </c>
      <c r="BR133" t="e">
        <f t="shared" si="57"/>
        <v>#REF!</v>
      </c>
    </row>
    <row r="134" spans="1:70" x14ac:dyDescent="0.25">
      <c r="A134" t="str">
        <f t="shared" si="35"/>
        <v>High Needs topups</v>
      </c>
      <c r="B134" s="75" t="s">
        <v>3620</v>
      </c>
      <c r="C134" s="76">
        <v>44026</v>
      </c>
      <c r="D134" s="75">
        <f>Schools!A125</f>
        <v>3024208</v>
      </c>
      <c r="E134" t="str">
        <f>VLOOKUP(D134,Schools!A:B,2,0)</f>
        <v>Queen Elizabeth's Girls' School</v>
      </c>
      <c r="F134" t="str">
        <f>VLOOKUP(D134,Schools!$A:$Z,3,0)</f>
        <v>A</v>
      </c>
      <c r="G134" s="77" t="e">
        <f>SUMIFS(#REF!,#REF!,D134,#REF!, SEN!M134)</f>
        <v>#REF!</v>
      </c>
      <c r="H134" s="75" t="s">
        <v>3621</v>
      </c>
      <c r="I134" s="75" t="s">
        <v>4063</v>
      </c>
      <c r="J134" t="str">
        <f t="shared" si="36"/>
        <v>various/516500</v>
      </c>
      <c r="K134">
        <f>VLOOKUP(D134,Schools!$A:$Z,9,0)</f>
        <v>144387</v>
      </c>
      <c r="L134" s="75" t="s">
        <v>400</v>
      </c>
      <c r="M134" s="75" t="s">
        <v>399</v>
      </c>
      <c r="N134" s="75" t="s">
        <v>3819</v>
      </c>
      <c r="O134" s="78" t="str">
        <f>VLOOKUP(D134,Schools!A:D,4,0)</f>
        <v>Secondary</v>
      </c>
      <c r="P134" s="75" t="s">
        <v>4064</v>
      </c>
      <c r="Q134" s="78">
        <f t="shared" si="37"/>
        <v>516500</v>
      </c>
      <c r="R134" s="79" t="e">
        <f>SUMIFS(#REF!,#REF!,$D134,#REF!,$M134)</f>
        <v>#REF!</v>
      </c>
      <c r="S134" s="79" t="e">
        <f>SUMIFS(#REF!,#REF!,$D134,#REF!,$M134)</f>
        <v>#REF!</v>
      </c>
      <c r="T134" s="79" t="e">
        <f>SUMIFS(#REF!,#REF!,$D134,#REF!,$M134)</f>
        <v>#REF!</v>
      </c>
      <c r="U134" s="79" t="e">
        <f>SUMIFS(#REF!,#REF!,$D134,#REF!,$M134)</f>
        <v>#REF!</v>
      </c>
      <c r="V134" s="79" t="e">
        <f>SUMIFS(#REF!,#REF!,$D134,#REF!,$M134)</f>
        <v>#REF!</v>
      </c>
      <c r="W134" s="79" t="e">
        <f>SUMIFS(#REF!,#REF!,$D134,#REF!,$M134)</f>
        <v>#REF!</v>
      </c>
      <c r="X134" s="79" t="e">
        <f>SUMIFS(#REF!,#REF!,$D134,#REF!,$M134)</f>
        <v>#REF!</v>
      </c>
      <c r="Y134" s="79" t="e">
        <f>SUMIFS(#REF!,#REF!,$D134,#REF!,$M134)</f>
        <v>#REF!</v>
      </c>
      <c r="Z134" s="79" t="e">
        <f>SUMIFS(#REF!,#REF!,$D134,#REF!,$M134)</f>
        <v>#REF!</v>
      </c>
      <c r="AA134" s="79" t="e">
        <f>SUMIFS(#REF!,#REF!,$D134,#REF!,$M134)</f>
        <v>#REF!</v>
      </c>
      <c r="AB134" s="79" t="e">
        <f>SUMIFS(#REF!,#REF!,$D134,#REF!,$M134)</f>
        <v>#REF!</v>
      </c>
      <c r="AC134" s="79" t="e">
        <f>SUMIFS(#REF!,#REF!,$D134,#REF!,$M134)</f>
        <v>#REF!</v>
      </c>
      <c r="AD134" s="79" t="e">
        <f>SUMIFS(#REF!,#REF!,$D134,#REF!,$M134)</f>
        <v>#REF!</v>
      </c>
      <c r="AE134" s="79" t="e">
        <f>SUMIFS(#REF!,#REF!,$D134,#REF!,$M134)</f>
        <v>#REF!</v>
      </c>
      <c r="AF134" s="52" t="e">
        <f t="shared" si="38"/>
        <v>#REF!</v>
      </c>
      <c r="AG134" s="52" t="e">
        <f t="shared" si="39"/>
        <v>#REF!</v>
      </c>
      <c r="AH134" s="79" t="e">
        <f>SUMIFS(#REF!,#REF!,$D134,#REF!,$M134)</f>
        <v>#REF!</v>
      </c>
      <c r="AK134" t="e">
        <f t="shared" si="40"/>
        <v>#REF!</v>
      </c>
      <c r="AL134" s="8" t="e">
        <f t="shared" si="33"/>
        <v>#REF!</v>
      </c>
      <c r="AM134" s="8" t="e">
        <f t="shared" si="33"/>
        <v>#REF!</v>
      </c>
      <c r="AN134" s="8" t="e">
        <f t="shared" si="33"/>
        <v>#REF!</v>
      </c>
      <c r="AO134" s="8" t="e">
        <f t="shared" si="33"/>
        <v>#REF!</v>
      </c>
      <c r="AP134" s="8" t="e">
        <f t="shared" si="33"/>
        <v>#REF!</v>
      </c>
      <c r="AQ134" s="8" t="e">
        <f t="shared" si="33"/>
        <v>#REF!</v>
      </c>
      <c r="AR134" s="8" t="e">
        <f t="shared" si="33"/>
        <v>#REF!</v>
      </c>
      <c r="AS134" s="8" t="e">
        <f t="shared" si="33"/>
        <v>#REF!</v>
      </c>
      <c r="AT134" s="8" t="e">
        <f t="shared" si="33"/>
        <v>#REF!</v>
      </c>
      <c r="AU134" s="8" t="e">
        <f t="shared" si="33"/>
        <v>#REF!</v>
      </c>
      <c r="AV134" s="8" t="e">
        <f t="shared" si="33"/>
        <v>#REF!</v>
      </c>
      <c r="AW134" s="8" t="e">
        <f t="shared" si="33"/>
        <v>#REF!</v>
      </c>
      <c r="AX134" t="e">
        <f t="shared" si="34"/>
        <v>#REF!</v>
      </c>
      <c r="AY134" s="8" t="e">
        <f t="shared" si="60"/>
        <v>#REF!</v>
      </c>
      <c r="AZ134" s="53" t="e">
        <f t="shared" si="42"/>
        <v>#REF!</v>
      </c>
      <c r="BA134" s="80" t="e">
        <f t="shared" si="43"/>
        <v>#REF!</v>
      </c>
      <c r="BD134" s="183" t="str">
        <f>VLOOKUP(D134,Schools!A:Q,17,0)</f>
        <v>Academy</v>
      </c>
      <c r="BE134" s="52" t="e">
        <f t="shared" si="44"/>
        <v>#REF!</v>
      </c>
      <c r="BF134" s="52" t="e">
        <f t="shared" si="45"/>
        <v>#REF!</v>
      </c>
      <c r="BG134" s="52" t="e">
        <f t="shared" si="46"/>
        <v>#REF!</v>
      </c>
      <c r="BH134" s="52" t="e">
        <f t="shared" si="47"/>
        <v>#REF!</v>
      </c>
      <c r="BI134" s="53" t="e">
        <f t="shared" si="48"/>
        <v>#REF!</v>
      </c>
      <c r="BJ134" s="52" t="e">
        <f t="shared" si="49"/>
        <v>#REF!</v>
      </c>
      <c r="BK134" s="8" t="e">
        <f t="shared" si="61"/>
        <v>#REF!</v>
      </c>
      <c r="BL134" s="52" t="e">
        <f t="shared" si="51"/>
        <v>#REF!</v>
      </c>
      <c r="BM134" s="1" t="e">
        <f t="shared" si="52"/>
        <v>#REF!</v>
      </c>
      <c r="BN134" s="52" t="e">
        <f t="shared" si="53"/>
        <v>#REF!</v>
      </c>
      <c r="BO134" s="1" t="e">
        <f t="shared" si="54"/>
        <v>#REF!</v>
      </c>
      <c r="BP134" s="53" t="e">
        <f t="shared" si="55"/>
        <v>#REF!</v>
      </c>
      <c r="BQ134" s="53" t="e">
        <f t="shared" si="56"/>
        <v>#REF!</v>
      </c>
      <c r="BR134" t="e">
        <f t="shared" si="57"/>
        <v>#REF!</v>
      </c>
    </row>
    <row r="135" spans="1:70" x14ac:dyDescent="0.25">
      <c r="A135" t="str">
        <f t="shared" si="35"/>
        <v>High Needs topups</v>
      </c>
      <c r="B135" s="75" t="s">
        <v>3620</v>
      </c>
      <c r="C135" s="76">
        <v>44026</v>
      </c>
      <c r="D135" s="75">
        <f>Schools!A126</f>
        <v>3025401</v>
      </c>
      <c r="E135" t="str">
        <f>VLOOKUP(D135,Schools!A:B,2,0)</f>
        <v>Queen Elizabeth's School (Boys)</v>
      </c>
      <c r="F135" t="str">
        <f>VLOOKUP(D135,Schools!$A:$Z,3,0)</f>
        <v>A</v>
      </c>
      <c r="G135" s="77" t="e">
        <f>SUMIFS(#REF!,#REF!,D135,#REF!, SEN!M135)</f>
        <v>#REF!</v>
      </c>
      <c r="H135" s="75" t="s">
        <v>3621</v>
      </c>
      <c r="I135" s="75" t="s">
        <v>4063</v>
      </c>
      <c r="J135" t="str">
        <f t="shared" si="36"/>
        <v>various/516500</v>
      </c>
      <c r="K135">
        <f>VLOOKUP(D135,Schools!$A:$Z,9,0)</f>
        <v>139142</v>
      </c>
      <c r="L135" s="75" t="s">
        <v>400</v>
      </c>
      <c r="M135" s="75" t="s">
        <v>399</v>
      </c>
      <c r="N135" s="75" t="s">
        <v>3819</v>
      </c>
      <c r="O135" s="78" t="str">
        <f>VLOOKUP(D135,Schools!A:D,4,0)</f>
        <v>Secondary</v>
      </c>
      <c r="P135" s="75" t="s">
        <v>4064</v>
      </c>
      <c r="Q135" s="78">
        <f t="shared" si="37"/>
        <v>516500</v>
      </c>
      <c r="R135" s="79" t="e">
        <f>SUMIFS(#REF!,#REF!,$D135,#REF!,$M135)</f>
        <v>#REF!</v>
      </c>
      <c r="S135" s="79" t="e">
        <f>SUMIFS(#REF!,#REF!,$D135,#REF!,$M135)</f>
        <v>#REF!</v>
      </c>
      <c r="T135" s="79" t="e">
        <f>SUMIFS(#REF!,#REF!,$D135,#REF!,$M135)</f>
        <v>#REF!</v>
      </c>
      <c r="U135" s="79" t="e">
        <f>SUMIFS(#REF!,#REF!,$D135,#REF!,$M135)</f>
        <v>#REF!</v>
      </c>
      <c r="V135" s="79" t="e">
        <f>SUMIFS(#REF!,#REF!,$D135,#REF!,$M135)</f>
        <v>#REF!</v>
      </c>
      <c r="W135" s="79" t="e">
        <f>SUMIFS(#REF!,#REF!,$D135,#REF!,$M135)</f>
        <v>#REF!</v>
      </c>
      <c r="X135" s="79" t="e">
        <f>SUMIFS(#REF!,#REF!,$D135,#REF!,$M135)</f>
        <v>#REF!</v>
      </c>
      <c r="Y135" s="79" t="e">
        <f>SUMIFS(#REF!,#REF!,$D135,#REF!,$M135)</f>
        <v>#REF!</v>
      </c>
      <c r="Z135" s="79" t="e">
        <f>SUMIFS(#REF!,#REF!,$D135,#REF!,$M135)</f>
        <v>#REF!</v>
      </c>
      <c r="AA135" s="79" t="e">
        <f>SUMIFS(#REF!,#REF!,$D135,#REF!,$M135)</f>
        <v>#REF!</v>
      </c>
      <c r="AB135" s="79" t="e">
        <f>SUMIFS(#REF!,#REF!,$D135,#REF!,$M135)</f>
        <v>#REF!</v>
      </c>
      <c r="AC135" s="79" t="e">
        <f>SUMIFS(#REF!,#REF!,$D135,#REF!,$M135)</f>
        <v>#REF!</v>
      </c>
      <c r="AD135" s="79" t="e">
        <f>SUMIFS(#REF!,#REF!,$D135,#REF!,$M135)</f>
        <v>#REF!</v>
      </c>
      <c r="AE135" s="79" t="e">
        <f>SUMIFS(#REF!,#REF!,$D135,#REF!,$M135)</f>
        <v>#REF!</v>
      </c>
      <c r="AF135" s="52" t="e">
        <f t="shared" si="38"/>
        <v>#REF!</v>
      </c>
      <c r="AG135" s="52" t="e">
        <f t="shared" si="39"/>
        <v>#REF!</v>
      </c>
      <c r="AH135" s="79" t="e">
        <f>SUMIFS(#REF!,#REF!,$D135,#REF!,$M135)</f>
        <v>#REF!</v>
      </c>
      <c r="AK135" t="e">
        <f t="shared" si="40"/>
        <v>#REF!</v>
      </c>
      <c r="AL135" s="8" t="e">
        <f t="shared" si="33"/>
        <v>#REF!</v>
      </c>
      <c r="AM135" s="8" t="e">
        <f t="shared" si="33"/>
        <v>#REF!</v>
      </c>
      <c r="AN135" s="8" t="e">
        <f t="shared" si="33"/>
        <v>#REF!</v>
      </c>
      <c r="AO135" s="8" t="e">
        <f t="shared" si="33"/>
        <v>#REF!</v>
      </c>
      <c r="AP135" s="8" t="e">
        <f t="shared" si="33"/>
        <v>#REF!</v>
      </c>
      <c r="AQ135" s="8" t="e">
        <f t="shared" si="33"/>
        <v>#REF!</v>
      </c>
      <c r="AR135" s="8" t="e">
        <f t="shared" si="33"/>
        <v>#REF!</v>
      </c>
      <c r="AS135" s="8" t="e">
        <f t="shared" si="33"/>
        <v>#REF!</v>
      </c>
      <c r="AT135" s="8" t="e">
        <f t="shared" si="33"/>
        <v>#REF!</v>
      </c>
      <c r="AU135" s="8" t="e">
        <f t="shared" si="33"/>
        <v>#REF!</v>
      </c>
      <c r="AV135" s="8" t="e">
        <f t="shared" si="33"/>
        <v>#REF!</v>
      </c>
      <c r="AW135" s="8" t="e">
        <f t="shared" si="33"/>
        <v>#REF!</v>
      </c>
      <c r="AX135" t="e">
        <f t="shared" si="34"/>
        <v>#REF!</v>
      </c>
      <c r="AY135" s="8" t="e">
        <f t="shared" si="60"/>
        <v>#REF!</v>
      </c>
      <c r="AZ135" s="53" t="e">
        <f t="shared" si="42"/>
        <v>#REF!</v>
      </c>
      <c r="BA135" s="80" t="e">
        <f t="shared" si="43"/>
        <v>#REF!</v>
      </c>
      <c r="BD135" s="183" t="str">
        <f>VLOOKUP(D135,Schools!A:Q,17,0)</f>
        <v>Academy</v>
      </c>
      <c r="BE135" s="52" t="e">
        <f t="shared" si="44"/>
        <v>#REF!</v>
      </c>
      <c r="BF135" s="52" t="e">
        <f t="shared" si="45"/>
        <v>#REF!</v>
      </c>
      <c r="BG135" s="52" t="e">
        <f t="shared" si="46"/>
        <v>#REF!</v>
      </c>
      <c r="BH135" s="52" t="e">
        <f t="shared" si="47"/>
        <v>#REF!</v>
      </c>
      <c r="BI135" s="53" t="e">
        <f t="shared" si="48"/>
        <v>#REF!</v>
      </c>
      <c r="BJ135" s="52" t="e">
        <f t="shared" si="49"/>
        <v>#REF!</v>
      </c>
      <c r="BK135" s="8" t="e">
        <f t="shared" si="61"/>
        <v>#REF!</v>
      </c>
      <c r="BL135" s="52" t="e">
        <f t="shared" si="51"/>
        <v>#REF!</v>
      </c>
      <c r="BM135" s="1" t="e">
        <f t="shared" si="52"/>
        <v>#REF!</v>
      </c>
      <c r="BN135" s="52" t="e">
        <f t="shared" si="53"/>
        <v>#REF!</v>
      </c>
      <c r="BO135" s="1" t="e">
        <f t="shared" si="54"/>
        <v>#REF!</v>
      </c>
      <c r="BP135" s="53" t="e">
        <f t="shared" si="55"/>
        <v>#REF!</v>
      </c>
      <c r="BQ135" s="53" t="e">
        <f t="shared" si="56"/>
        <v>#REF!</v>
      </c>
      <c r="BR135" t="e">
        <f t="shared" si="57"/>
        <v>#REF!</v>
      </c>
    </row>
    <row r="136" spans="1:70" x14ac:dyDescent="0.25">
      <c r="A136" t="str">
        <f t="shared" si="35"/>
        <v>High Needs topups</v>
      </c>
      <c r="B136" s="75" t="s">
        <v>3620</v>
      </c>
      <c r="C136" s="76">
        <v>44026</v>
      </c>
      <c r="D136" s="75">
        <f>Schools!A127</f>
        <v>3024011</v>
      </c>
      <c r="E136" t="str">
        <f>VLOOKUP(D136,Schools!A:B,2,0)</f>
        <v>Saracens High School</v>
      </c>
      <c r="F136" t="str">
        <f>VLOOKUP(D136,Schools!$A:$Z,3,0)</f>
        <v>A</v>
      </c>
      <c r="G136" s="77" t="e">
        <f>SUMIFS(#REF!,#REF!,D136,#REF!, SEN!M136)</f>
        <v>#REF!</v>
      </c>
      <c r="H136" s="75" t="s">
        <v>3621</v>
      </c>
      <c r="I136" s="75" t="s">
        <v>4063</v>
      </c>
      <c r="J136" t="str">
        <f t="shared" si="36"/>
        <v>various/516500</v>
      </c>
      <c r="K136">
        <f>VLOOKUP(D136,Schools!$A:$Z,9,0)</f>
        <v>158756</v>
      </c>
      <c r="L136" s="75" t="s">
        <v>400</v>
      </c>
      <c r="M136" s="75" t="s">
        <v>399</v>
      </c>
      <c r="N136" s="75" t="s">
        <v>3819</v>
      </c>
      <c r="O136" s="78" t="str">
        <f>VLOOKUP(D136,Schools!A:D,4,0)</f>
        <v>Secondary</v>
      </c>
      <c r="P136" s="75" t="s">
        <v>4064</v>
      </c>
      <c r="Q136" s="78">
        <f t="shared" si="37"/>
        <v>516500</v>
      </c>
      <c r="R136" s="79" t="e">
        <f>SUMIFS(#REF!,#REF!,$D136,#REF!,$M136)</f>
        <v>#REF!</v>
      </c>
      <c r="S136" s="79" t="e">
        <f>SUMIFS(#REF!,#REF!,$D136,#REF!,$M136)</f>
        <v>#REF!</v>
      </c>
      <c r="T136" s="79" t="e">
        <f>SUMIFS(#REF!,#REF!,$D136,#REF!,$M136)</f>
        <v>#REF!</v>
      </c>
      <c r="U136" s="79" t="e">
        <f>SUMIFS(#REF!,#REF!,$D136,#REF!,$M136)</f>
        <v>#REF!</v>
      </c>
      <c r="V136" s="79" t="e">
        <f>SUMIFS(#REF!,#REF!,$D136,#REF!,$M136)</f>
        <v>#REF!</v>
      </c>
      <c r="W136" s="79" t="e">
        <f>SUMIFS(#REF!,#REF!,$D136,#REF!,$M136)</f>
        <v>#REF!</v>
      </c>
      <c r="X136" s="79" t="e">
        <f>SUMIFS(#REF!,#REF!,$D136,#REF!,$M136)</f>
        <v>#REF!</v>
      </c>
      <c r="Y136" s="79" t="e">
        <f>SUMIFS(#REF!,#REF!,$D136,#REF!,$M136)</f>
        <v>#REF!</v>
      </c>
      <c r="Z136" s="79" t="e">
        <f>SUMIFS(#REF!,#REF!,$D136,#REF!,$M136)</f>
        <v>#REF!</v>
      </c>
      <c r="AA136" s="79" t="e">
        <f>SUMIFS(#REF!,#REF!,$D136,#REF!,$M136)</f>
        <v>#REF!</v>
      </c>
      <c r="AB136" s="79" t="e">
        <f>SUMIFS(#REF!,#REF!,$D136,#REF!,$M136)</f>
        <v>#REF!</v>
      </c>
      <c r="AC136" s="79" t="e">
        <f>SUMIFS(#REF!,#REF!,$D136,#REF!,$M136)</f>
        <v>#REF!</v>
      </c>
      <c r="AD136" s="79" t="e">
        <f>SUMIFS(#REF!,#REF!,$D136,#REF!,$M136)</f>
        <v>#REF!</v>
      </c>
      <c r="AE136" s="79" t="e">
        <f>SUMIFS(#REF!,#REF!,$D136,#REF!,$M136)</f>
        <v>#REF!</v>
      </c>
      <c r="AF136" s="52" t="e">
        <f t="shared" si="38"/>
        <v>#REF!</v>
      </c>
      <c r="AG136" s="52" t="e">
        <f t="shared" si="39"/>
        <v>#REF!</v>
      </c>
      <c r="AH136" s="79" t="e">
        <f>SUMIFS(#REF!,#REF!,$D136,#REF!,$M136)</f>
        <v>#REF!</v>
      </c>
      <c r="AK136" t="e">
        <f t="shared" si="40"/>
        <v>#REF!</v>
      </c>
      <c r="AL136" s="8" t="e">
        <f t="shared" si="33"/>
        <v>#REF!</v>
      </c>
      <c r="AM136" s="8" t="e">
        <f t="shared" si="33"/>
        <v>#REF!</v>
      </c>
      <c r="AN136" s="8" t="e">
        <f t="shared" si="33"/>
        <v>#REF!</v>
      </c>
      <c r="AO136" s="8" t="e">
        <f t="shared" si="33"/>
        <v>#REF!</v>
      </c>
      <c r="AP136" s="8" t="e">
        <f t="shared" si="33"/>
        <v>#REF!</v>
      </c>
      <c r="AQ136" s="8" t="e">
        <f t="shared" si="33"/>
        <v>#REF!</v>
      </c>
      <c r="AR136" s="8" t="e">
        <f t="shared" si="33"/>
        <v>#REF!</v>
      </c>
      <c r="AS136" s="8" t="e">
        <f t="shared" si="33"/>
        <v>#REF!</v>
      </c>
      <c r="AT136" s="8" t="e">
        <f t="shared" si="33"/>
        <v>#REF!</v>
      </c>
      <c r="AU136" s="8" t="e">
        <f t="shared" si="33"/>
        <v>#REF!</v>
      </c>
      <c r="AV136" s="8" t="e">
        <f t="shared" si="33"/>
        <v>#REF!</v>
      </c>
      <c r="AW136" s="8" t="e">
        <f t="shared" si="33"/>
        <v>#REF!</v>
      </c>
      <c r="AX136" t="e">
        <f t="shared" si="34"/>
        <v>#REF!</v>
      </c>
      <c r="AY136" s="8" t="e">
        <f t="shared" si="60"/>
        <v>#REF!</v>
      </c>
      <c r="AZ136" s="53" t="e">
        <f t="shared" si="42"/>
        <v>#REF!</v>
      </c>
      <c r="BA136" s="80" t="e">
        <f t="shared" si="43"/>
        <v>#REF!</v>
      </c>
      <c r="BD136" s="183" t="str">
        <f>VLOOKUP(D136,Schools!A:Q,17,0)</f>
        <v>Academy</v>
      </c>
      <c r="BE136" s="52" t="e">
        <f t="shared" si="44"/>
        <v>#REF!</v>
      </c>
      <c r="BF136" s="52" t="e">
        <f t="shared" si="45"/>
        <v>#REF!</v>
      </c>
      <c r="BG136" s="52" t="e">
        <f t="shared" si="46"/>
        <v>#REF!</v>
      </c>
      <c r="BH136" s="52" t="e">
        <f t="shared" si="47"/>
        <v>#REF!</v>
      </c>
      <c r="BI136" s="53" t="e">
        <f t="shared" si="48"/>
        <v>#REF!</v>
      </c>
      <c r="BJ136" s="52" t="e">
        <f t="shared" si="49"/>
        <v>#REF!</v>
      </c>
      <c r="BK136" s="8" t="e">
        <f t="shared" si="61"/>
        <v>#REF!</v>
      </c>
      <c r="BL136" s="52" t="e">
        <f t="shared" si="51"/>
        <v>#REF!</v>
      </c>
      <c r="BM136" s="1" t="e">
        <f t="shared" si="52"/>
        <v>#REF!</v>
      </c>
      <c r="BN136" s="52" t="e">
        <f t="shared" si="53"/>
        <v>#REF!</v>
      </c>
      <c r="BO136" s="1" t="e">
        <f t="shared" si="54"/>
        <v>#REF!</v>
      </c>
      <c r="BP136" s="53" t="e">
        <f t="shared" si="55"/>
        <v>#REF!</v>
      </c>
      <c r="BQ136" s="53" t="e">
        <f t="shared" si="56"/>
        <v>#REF!</v>
      </c>
      <c r="BR136" t="e">
        <f t="shared" si="57"/>
        <v>#REF!</v>
      </c>
    </row>
    <row r="137" spans="1:70" x14ac:dyDescent="0.25">
      <c r="A137" t="str">
        <f t="shared" si="35"/>
        <v>High Needs topups</v>
      </c>
      <c r="B137" s="75" t="s">
        <v>3620</v>
      </c>
      <c r="C137" s="76">
        <v>44026</v>
      </c>
      <c r="D137" s="75">
        <f>Schools!A128</f>
        <v>3024000</v>
      </c>
      <c r="E137" t="str">
        <f>VLOOKUP(D137,Schools!A:B,2,0)</f>
        <v>St Andrew the Apostle Greek Orthodox School</v>
      </c>
      <c r="F137" t="str">
        <f>VLOOKUP(D137,Schools!$A:$Z,3,0)</f>
        <v>A</v>
      </c>
      <c r="G137" s="77" t="e">
        <f>SUMIFS(#REF!,#REF!,D137,#REF!, SEN!M137)</f>
        <v>#REF!</v>
      </c>
      <c r="H137" s="75" t="s">
        <v>3621</v>
      </c>
      <c r="I137" s="75" t="s">
        <v>4063</v>
      </c>
      <c r="J137" t="str">
        <f t="shared" si="36"/>
        <v>various/516500</v>
      </c>
      <c r="K137">
        <f>VLOOKUP(D137,Schools!$A:$Z,9,0)</f>
        <v>156093</v>
      </c>
      <c r="L137" s="75" t="s">
        <v>400</v>
      </c>
      <c r="M137" s="75" t="s">
        <v>399</v>
      </c>
      <c r="N137" s="75" t="s">
        <v>3819</v>
      </c>
      <c r="O137" s="78" t="str">
        <f>VLOOKUP(D137,Schools!A:D,4,0)</f>
        <v>Secondary</v>
      </c>
      <c r="P137" s="75" t="s">
        <v>4064</v>
      </c>
      <c r="Q137" s="78">
        <f t="shared" si="37"/>
        <v>516500</v>
      </c>
      <c r="R137" s="79" t="e">
        <f>SUMIFS(#REF!,#REF!,$D137,#REF!,$M137)</f>
        <v>#REF!</v>
      </c>
      <c r="S137" s="79" t="e">
        <f>SUMIFS(#REF!,#REF!,$D137,#REF!,$M137)</f>
        <v>#REF!</v>
      </c>
      <c r="T137" s="79" t="e">
        <f>SUMIFS(#REF!,#REF!,$D137,#REF!,$M137)</f>
        <v>#REF!</v>
      </c>
      <c r="U137" s="79" t="e">
        <f>SUMIFS(#REF!,#REF!,$D137,#REF!,$M137)</f>
        <v>#REF!</v>
      </c>
      <c r="V137" s="79" t="e">
        <f>SUMIFS(#REF!,#REF!,$D137,#REF!,$M137)</f>
        <v>#REF!</v>
      </c>
      <c r="W137" s="79" t="e">
        <f>SUMIFS(#REF!,#REF!,$D137,#REF!,$M137)</f>
        <v>#REF!</v>
      </c>
      <c r="X137" s="79" t="e">
        <f>SUMIFS(#REF!,#REF!,$D137,#REF!,$M137)</f>
        <v>#REF!</v>
      </c>
      <c r="Y137" s="79" t="e">
        <f>SUMIFS(#REF!,#REF!,$D137,#REF!,$M137)</f>
        <v>#REF!</v>
      </c>
      <c r="Z137" s="79" t="e">
        <f>SUMIFS(#REF!,#REF!,$D137,#REF!,$M137)</f>
        <v>#REF!</v>
      </c>
      <c r="AA137" s="79" t="e">
        <f>SUMIFS(#REF!,#REF!,$D137,#REF!,$M137)</f>
        <v>#REF!</v>
      </c>
      <c r="AB137" s="79" t="e">
        <f>SUMIFS(#REF!,#REF!,$D137,#REF!,$M137)</f>
        <v>#REF!</v>
      </c>
      <c r="AC137" s="79" t="e">
        <f>SUMIFS(#REF!,#REF!,$D137,#REF!,$M137)</f>
        <v>#REF!</v>
      </c>
      <c r="AD137" s="79" t="e">
        <f>SUMIFS(#REF!,#REF!,$D137,#REF!,$M137)</f>
        <v>#REF!</v>
      </c>
      <c r="AE137" s="79" t="e">
        <f>SUMIFS(#REF!,#REF!,$D137,#REF!,$M137)</f>
        <v>#REF!</v>
      </c>
      <c r="AF137" s="52" t="e">
        <f t="shared" si="38"/>
        <v>#REF!</v>
      </c>
      <c r="AG137" s="52" t="e">
        <f t="shared" si="39"/>
        <v>#REF!</v>
      </c>
      <c r="AH137" s="79" t="e">
        <f>SUMIFS(#REF!,#REF!,$D137,#REF!,$M137)</f>
        <v>#REF!</v>
      </c>
      <c r="AK137" t="e">
        <f t="shared" si="40"/>
        <v>#REF!</v>
      </c>
      <c r="AL137" s="8" t="e">
        <f t="shared" ref="AL137:AW146" si="62">ROUND($G137*AL$18,2)*$AK137</f>
        <v>#REF!</v>
      </c>
      <c r="AM137" s="8" t="e">
        <f t="shared" si="62"/>
        <v>#REF!</v>
      </c>
      <c r="AN137" s="8" t="e">
        <f t="shared" si="62"/>
        <v>#REF!</v>
      </c>
      <c r="AO137" s="8" t="e">
        <f t="shared" si="62"/>
        <v>#REF!</v>
      </c>
      <c r="AP137" s="8" t="e">
        <f t="shared" si="62"/>
        <v>#REF!</v>
      </c>
      <c r="AQ137" s="8" t="e">
        <f t="shared" si="62"/>
        <v>#REF!</v>
      </c>
      <c r="AR137" s="8" t="e">
        <f t="shared" si="62"/>
        <v>#REF!</v>
      </c>
      <c r="AS137" s="8" t="e">
        <f t="shared" si="62"/>
        <v>#REF!</v>
      </c>
      <c r="AT137" s="8" t="e">
        <f t="shared" si="62"/>
        <v>#REF!</v>
      </c>
      <c r="AU137" s="8" t="e">
        <f t="shared" si="62"/>
        <v>#REF!</v>
      </c>
      <c r="AV137" s="8" t="e">
        <f t="shared" si="62"/>
        <v>#REF!</v>
      </c>
      <c r="AW137" s="8" t="e">
        <f t="shared" si="62"/>
        <v>#REF!</v>
      </c>
      <c r="AX137" t="e">
        <f t="shared" si="34"/>
        <v>#REF!</v>
      </c>
      <c r="AY137" s="8" t="e">
        <f t="shared" si="60"/>
        <v>#REF!</v>
      </c>
      <c r="AZ137" s="53" t="e">
        <f t="shared" si="42"/>
        <v>#REF!</v>
      </c>
      <c r="BA137" s="80" t="e">
        <f t="shared" si="43"/>
        <v>#REF!</v>
      </c>
      <c r="BD137" s="183" t="str">
        <f>VLOOKUP(D137,Schools!A:Q,17,0)</f>
        <v>Academy</v>
      </c>
      <c r="BE137" s="52" t="e">
        <f t="shared" si="44"/>
        <v>#REF!</v>
      </c>
      <c r="BF137" s="52" t="e">
        <f t="shared" si="45"/>
        <v>#REF!</v>
      </c>
      <c r="BG137" s="52" t="e">
        <f t="shared" si="46"/>
        <v>#REF!</v>
      </c>
      <c r="BH137" s="52" t="e">
        <f t="shared" si="47"/>
        <v>#REF!</v>
      </c>
      <c r="BI137" s="53" t="e">
        <f t="shared" si="48"/>
        <v>#REF!</v>
      </c>
      <c r="BJ137" s="52" t="e">
        <f t="shared" si="49"/>
        <v>#REF!</v>
      </c>
      <c r="BK137" s="8" t="e">
        <f t="shared" si="61"/>
        <v>#REF!</v>
      </c>
      <c r="BL137" s="52" t="e">
        <f t="shared" si="51"/>
        <v>#REF!</v>
      </c>
      <c r="BM137" s="1" t="e">
        <f t="shared" si="52"/>
        <v>#REF!</v>
      </c>
      <c r="BN137" s="52" t="e">
        <f t="shared" si="53"/>
        <v>#REF!</v>
      </c>
      <c r="BO137" s="1" t="e">
        <f t="shared" si="54"/>
        <v>#REF!</v>
      </c>
      <c r="BP137" s="53" t="e">
        <f t="shared" si="55"/>
        <v>#REF!</v>
      </c>
      <c r="BQ137" s="53" t="e">
        <f t="shared" si="56"/>
        <v>#REF!</v>
      </c>
      <c r="BR137" t="e">
        <f t="shared" si="57"/>
        <v>#REF!</v>
      </c>
    </row>
    <row r="138" spans="1:70" x14ac:dyDescent="0.25">
      <c r="A138" t="str">
        <f t="shared" si="35"/>
        <v>High Needs topups</v>
      </c>
      <c r="B138" s="75" t="s">
        <v>3620</v>
      </c>
      <c r="C138" s="76">
        <v>44026</v>
      </c>
      <c r="D138" s="75">
        <f>Schools!A129</f>
        <v>3025404</v>
      </c>
      <c r="E138" t="str">
        <f>VLOOKUP(D138,Schools!A:B,2,0)</f>
        <v>St Michaels Catholic Grammar School</v>
      </c>
      <c r="F138" t="str">
        <f>VLOOKUP(D138,Schools!$A:$Z,3,0)</f>
        <v>M</v>
      </c>
      <c r="G138" s="77" t="e">
        <f>SUMIFS(#REF!,#REF!,D138,#REF!, SEN!M138)</f>
        <v>#REF!</v>
      </c>
      <c r="H138" s="75" t="s">
        <v>3621</v>
      </c>
      <c r="I138" s="75" t="s">
        <v>4063</v>
      </c>
      <c r="J138" t="str">
        <f t="shared" si="36"/>
        <v>various/543965</v>
      </c>
      <c r="K138">
        <f>VLOOKUP(D138,Schools!$A:$Z,9,0)</f>
        <v>400029</v>
      </c>
      <c r="L138" s="75" t="s">
        <v>400</v>
      </c>
      <c r="M138" s="75" t="s">
        <v>399</v>
      </c>
      <c r="N138" s="75" t="s">
        <v>3819</v>
      </c>
      <c r="O138" s="78" t="str">
        <f>VLOOKUP(D138,Schools!A:D,4,0)</f>
        <v>Secondary</v>
      </c>
      <c r="P138" s="75" t="s">
        <v>4064</v>
      </c>
      <c r="Q138" s="78">
        <f t="shared" si="37"/>
        <v>543965</v>
      </c>
      <c r="R138" s="79" t="e">
        <f>SUMIFS(#REF!,#REF!,$D138,#REF!,$M138)</f>
        <v>#REF!</v>
      </c>
      <c r="S138" s="79" t="e">
        <f>SUMIFS(#REF!,#REF!,$D138,#REF!,$M138)</f>
        <v>#REF!</v>
      </c>
      <c r="T138" s="79" t="e">
        <f>SUMIFS(#REF!,#REF!,$D138,#REF!,$M138)</f>
        <v>#REF!</v>
      </c>
      <c r="U138" s="79" t="e">
        <f>SUMIFS(#REF!,#REF!,$D138,#REF!,$M138)</f>
        <v>#REF!</v>
      </c>
      <c r="V138" s="79" t="e">
        <f>SUMIFS(#REF!,#REF!,$D138,#REF!,$M138)</f>
        <v>#REF!</v>
      </c>
      <c r="W138" s="79" t="e">
        <f>SUMIFS(#REF!,#REF!,$D138,#REF!,$M138)</f>
        <v>#REF!</v>
      </c>
      <c r="X138" s="79" t="e">
        <f>SUMIFS(#REF!,#REF!,$D138,#REF!,$M138)</f>
        <v>#REF!</v>
      </c>
      <c r="Y138" s="79" t="e">
        <f>SUMIFS(#REF!,#REF!,$D138,#REF!,$M138)</f>
        <v>#REF!</v>
      </c>
      <c r="Z138" s="79" t="e">
        <f>SUMIFS(#REF!,#REF!,$D138,#REF!,$M138)</f>
        <v>#REF!</v>
      </c>
      <c r="AA138" s="79" t="e">
        <f>SUMIFS(#REF!,#REF!,$D138,#REF!,$M138)</f>
        <v>#REF!</v>
      </c>
      <c r="AB138" s="79" t="e">
        <f>SUMIFS(#REF!,#REF!,$D138,#REF!,$M138)</f>
        <v>#REF!</v>
      </c>
      <c r="AC138" s="79" t="e">
        <f>SUMIFS(#REF!,#REF!,$D138,#REF!,$M138)</f>
        <v>#REF!</v>
      </c>
      <c r="AD138" s="79" t="e">
        <f>SUMIFS(#REF!,#REF!,$D138,#REF!,$M138)</f>
        <v>#REF!</v>
      </c>
      <c r="AE138" s="79" t="e">
        <f>SUMIFS(#REF!,#REF!,$D138,#REF!,$M138)</f>
        <v>#REF!</v>
      </c>
      <c r="AF138" s="52" t="e">
        <f t="shared" si="38"/>
        <v>#REF!</v>
      </c>
      <c r="AG138" s="52" t="e">
        <f t="shared" si="39"/>
        <v>#REF!</v>
      </c>
      <c r="AH138" s="79" t="e">
        <f>SUMIFS(#REF!,#REF!,$D138,#REF!,$M138)</f>
        <v>#REF!</v>
      </c>
      <c r="AK138" t="e">
        <f t="shared" si="40"/>
        <v>#REF!</v>
      </c>
      <c r="AL138" s="8" t="e">
        <f t="shared" si="62"/>
        <v>#REF!</v>
      </c>
      <c r="AM138" s="8" t="e">
        <f t="shared" si="62"/>
        <v>#REF!</v>
      </c>
      <c r="AN138" s="8" t="e">
        <f t="shared" si="62"/>
        <v>#REF!</v>
      </c>
      <c r="AO138" s="8" t="e">
        <f t="shared" si="62"/>
        <v>#REF!</v>
      </c>
      <c r="AP138" s="8" t="e">
        <f t="shared" si="62"/>
        <v>#REF!</v>
      </c>
      <c r="AQ138" s="8" t="e">
        <f t="shared" si="62"/>
        <v>#REF!</v>
      </c>
      <c r="AR138" s="8" t="e">
        <f t="shared" si="62"/>
        <v>#REF!</v>
      </c>
      <c r="AS138" s="8" t="e">
        <f t="shared" si="62"/>
        <v>#REF!</v>
      </c>
      <c r="AT138" s="8" t="e">
        <f t="shared" si="62"/>
        <v>#REF!</v>
      </c>
      <c r="AU138" s="8" t="e">
        <f t="shared" si="62"/>
        <v>#REF!</v>
      </c>
      <c r="AV138" s="8" t="e">
        <f t="shared" si="62"/>
        <v>#REF!</v>
      </c>
      <c r="AW138" s="8" t="e">
        <f t="shared" si="62"/>
        <v>#REF!</v>
      </c>
      <c r="AX138" t="e">
        <f t="shared" si="34"/>
        <v>#REF!</v>
      </c>
      <c r="AY138" s="8" t="e">
        <f t="shared" si="60"/>
        <v>#REF!</v>
      </c>
      <c r="AZ138" s="53" t="e">
        <f t="shared" si="42"/>
        <v>#REF!</v>
      </c>
      <c r="BA138" s="80" t="e">
        <f t="shared" si="43"/>
        <v>#REF!</v>
      </c>
      <c r="BD138" s="183" t="str">
        <f>VLOOKUP(D138,Schools!A:Q,17,0)</f>
        <v>B</v>
      </c>
      <c r="BF138" s="52" t="e">
        <f t="shared" si="45"/>
        <v>#REF!</v>
      </c>
      <c r="BG138" s="52" t="e">
        <f t="shared" si="46"/>
        <v>#REF!</v>
      </c>
      <c r="BH138" s="52" t="e">
        <f t="shared" si="47"/>
        <v>#REF!</v>
      </c>
      <c r="BK138" s="8" t="e">
        <f t="shared" si="61"/>
        <v>#REF!</v>
      </c>
      <c r="BL138" s="52" t="e">
        <f t="shared" si="51"/>
        <v>#REF!</v>
      </c>
      <c r="BM138" s="1" t="e">
        <f t="shared" si="52"/>
        <v>#REF!</v>
      </c>
      <c r="BN138" s="52" t="e">
        <f t="shared" si="53"/>
        <v>#REF!</v>
      </c>
      <c r="BO138" s="1" t="e">
        <f t="shared" si="54"/>
        <v>#REF!</v>
      </c>
      <c r="BP138" s="53" t="e">
        <f t="shared" si="55"/>
        <v>#REF!</v>
      </c>
      <c r="BQ138" s="53" t="e">
        <f t="shared" si="56"/>
        <v>#REF!</v>
      </c>
      <c r="BR138" t="e">
        <f t="shared" si="57"/>
        <v>#REF!</v>
      </c>
    </row>
    <row r="139" spans="1:70" x14ac:dyDescent="0.25">
      <c r="A139" t="str">
        <f t="shared" si="35"/>
        <v>High Needs topups</v>
      </c>
      <c r="B139" s="75" t="s">
        <v>3620</v>
      </c>
      <c r="C139" s="76">
        <v>44026</v>
      </c>
      <c r="D139" s="75">
        <f>Schools!A130</f>
        <v>3025407</v>
      </c>
      <c r="E139" t="str">
        <f>VLOOKUP(D139,Schools!A:B,2,0)</f>
        <v>St. James' Catholic High School</v>
      </c>
      <c r="F139" t="str">
        <f>VLOOKUP(D139,Schools!$A:$Z,3,0)</f>
        <v>M</v>
      </c>
      <c r="G139" s="77" t="e">
        <f>SUMIFS(#REF!,#REF!,D139,#REF!, SEN!M139)</f>
        <v>#REF!</v>
      </c>
      <c r="H139" s="75" t="s">
        <v>3621</v>
      </c>
      <c r="I139" s="75" t="s">
        <v>4063</v>
      </c>
      <c r="J139" t="str">
        <f t="shared" si="36"/>
        <v>various/543965</v>
      </c>
      <c r="K139">
        <f>VLOOKUP(D139,Schools!$A:$Z,9,0)</f>
        <v>400013</v>
      </c>
      <c r="L139" s="75" t="s">
        <v>400</v>
      </c>
      <c r="M139" s="75" t="s">
        <v>399</v>
      </c>
      <c r="N139" s="75" t="s">
        <v>3819</v>
      </c>
      <c r="O139" s="78" t="str">
        <f>VLOOKUP(D139,Schools!A:D,4,0)</f>
        <v>Secondary</v>
      </c>
      <c r="P139" s="75" t="s">
        <v>4064</v>
      </c>
      <c r="Q139" s="78">
        <f t="shared" si="37"/>
        <v>543965</v>
      </c>
      <c r="R139" s="79" t="e">
        <f>SUMIFS(#REF!,#REF!,$D139,#REF!,$M139)</f>
        <v>#REF!</v>
      </c>
      <c r="S139" s="79" t="e">
        <f>SUMIFS(#REF!,#REF!,$D139,#REF!,$M139)</f>
        <v>#REF!</v>
      </c>
      <c r="T139" s="79" t="e">
        <f>SUMIFS(#REF!,#REF!,$D139,#REF!,$M139)</f>
        <v>#REF!</v>
      </c>
      <c r="U139" s="79" t="e">
        <f>SUMIFS(#REF!,#REF!,$D139,#REF!,$M139)</f>
        <v>#REF!</v>
      </c>
      <c r="V139" s="79" t="e">
        <f>SUMIFS(#REF!,#REF!,$D139,#REF!,$M139)</f>
        <v>#REF!</v>
      </c>
      <c r="W139" s="79" t="e">
        <f>SUMIFS(#REF!,#REF!,$D139,#REF!,$M139)</f>
        <v>#REF!</v>
      </c>
      <c r="X139" s="79" t="e">
        <f>SUMIFS(#REF!,#REF!,$D139,#REF!,$M139)</f>
        <v>#REF!</v>
      </c>
      <c r="Y139" s="79" t="e">
        <f>SUMIFS(#REF!,#REF!,$D139,#REF!,$M139)</f>
        <v>#REF!</v>
      </c>
      <c r="Z139" s="79" t="e">
        <f>SUMIFS(#REF!,#REF!,$D139,#REF!,$M139)</f>
        <v>#REF!</v>
      </c>
      <c r="AA139" s="79" t="e">
        <f>SUMIFS(#REF!,#REF!,$D139,#REF!,$M139)</f>
        <v>#REF!</v>
      </c>
      <c r="AB139" s="79" t="e">
        <f>SUMIFS(#REF!,#REF!,$D139,#REF!,$M139)</f>
        <v>#REF!</v>
      </c>
      <c r="AC139" s="79" t="e">
        <f>SUMIFS(#REF!,#REF!,$D139,#REF!,$M139)</f>
        <v>#REF!</v>
      </c>
      <c r="AD139" s="79" t="e">
        <f>SUMIFS(#REF!,#REF!,$D139,#REF!,$M139)</f>
        <v>#REF!</v>
      </c>
      <c r="AE139" s="79" t="e">
        <f>SUMIFS(#REF!,#REF!,$D139,#REF!,$M139)</f>
        <v>#REF!</v>
      </c>
      <c r="AF139" s="52" t="e">
        <f t="shared" si="38"/>
        <v>#REF!</v>
      </c>
      <c r="AG139" s="52" t="e">
        <f t="shared" si="39"/>
        <v>#REF!</v>
      </c>
      <c r="AH139" s="79" t="e">
        <f>SUMIFS(#REF!,#REF!,$D139,#REF!,$M139)</f>
        <v>#REF!</v>
      </c>
      <c r="AK139" t="e">
        <f t="shared" si="40"/>
        <v>#REF!</v>
      </c>
      <c r="AL139" s="8" t="e">
        <f t="shared" si="62"/>
        <v>#REF!</v>
      </c>
      <c r="AM139" s="8" t="e">
        <f t="shared" si="62"/>
        <v>#REF!</v>
      </c>
      <c r="AN139" s="8" t="e">
        <f t="shared" si="62"/>
        <v>#REF!</v>
      </c>
      <c r="AO139" s="8" t="e">
        <f t="shared" si="62"/>
        <v>#REF!</v>
      </c>
      <c r="AP139" s="8" t="e">
        <f t="shared" si="62"/>
        <v>#REF!</v>
      </c>
      <c r="AQ139" s="8" t="e">
        <f t="shared" si="62"/>
        <v>#REF!</v>
      </c>
      <c r="AR139" s="8" t="e">
        <f t="shared" si="62"/>
        <v>#REF!</v>
      </c>
      <c r="AS139" s="8" t="e">
        <f t="shared" si="62"/>
        <v>#REF!</v>
      </c>
      <c r="AT139" s="8" t="e">
        <f t="shared" si="62"/>
        <v>#REF!</v>
      </c>
      <c r="AU139" s="8" t="e">
        <f t="shared" si="62"/>
        <v>#REF!</v>
      </c>
      <c r="AV139" s="8" t="e">
        <f t="shared" si="62"/>
        <v>#REF!</v>
      </c>
      <c r="AW139" s="8" t="e">
        <f t="shared" si="62"/>
        <v>#REF!</v>
      </c>
      <c r="AX139" t="e">
        <f t="shared" si="34"/>
        <v>#REF!</v>
      </c>
      <c r="AY139" s="8" t="e">
        <f t="shared" si="60"/>
        <v>#REF!</v>
      </c>
      <c r="AZ139" s="53" t="e">
        <f t="shared" si="42"/>
        <v>#REF!</v>
      </c>
      <c r="BA139" s="80" t="e">
        <f t="shared" si="43"/>
        <v>#REF!</v>
      </c>
      <c r="BD139" s="183" t="str">
        <f>VLOOKUP(D139,Schools!A:Q,17,0)</f>
        <v>B</v>
      </c>
      <c r="BF139" s="52" t="e">
        <f t="shared" si="45"/>
        <v>#REF!</v>
      </c>
      <c r="BG139" s="52" t="e">
        <f t="shared" si="46"/>
        <v>#REF!</v>
      </c>
      <c r="BH139" s="52" t="e">
        <f t="shared" si="47"/>
        <v>#REF!</v>
      </c>
      <c r="BK139" s="8" t="e">
        <f t="shared" si="61"/>
        <v>#REF!</v>
      </c>
      <c r="BL139" s="52" t="e">
        <f t="shared" si="51"/>
        <v>#REF!</v>
      </c>
      <c r="BM139" s="1" t="e">
        <f t="shared" si="52"/>
        <v>#REF!</v>
      </c>
      <c r="BN139" s="52" t="e">
        <f t="shared" si="53"/>
        <v>#REF!</v>
      </c>
      <c r="BO139" s="1" t="e">
        <f t="shared" si="54"/>
        <v>#REF!</v>
      </c>
      <c r="BP139" s="53" t="e">
        <f t="shared" si="55"/>
        <v>#REF!</v>
      </c>
      <c r="BQ139" s="53" t="e">
        <f t="shared" si="56"/>
        <v>#REF!</v>
      </c>
      <c r="BR139" t="e">
        <f t="shared" si="57"/>
        <v>#REF!</v>
      </c>
    </row>
    <row r="140" spans="1:70" x14ac:dyDescent="0.25">
      <c r="A140" t="str">
        <f t="shared" si="35"/>
        <v>High Needs topups</v>
      </c>
      <c r="B140" s="75" t="s">
        <v>3620</v>
      </c>
      <c r="C140" s="76">
        <v>44026</v>
      </c>
      <c r="D140" s="75">
        <f>Schools!A131</f>
        <v>3024010</v>
      </c>
      <c r="E140" t="str">
        <f>VLOOKUP(D140,Schools!A:B,2,0)</f>
        <v>Totteridge Academy</v>
      </c>
      <c r="F140" t="str">
        <f>VLOOKUP(D140,Schools!$A:$Z,3,0)</f>
        <v>A</v>
      </c>
      <c r="G140" s="77" t="e">
        <f>SUMIFS(#REF!,#REF!,D140,#REF!, SEN!M140)</f>
        <v>#REF!</v>
      </c>
      <c r="H140" s="75" t="s">
        <v>3621</v>
      </c>
      <c r="I140" s="75" t="s">
        <v>4063</v>
      </c>
      <c r="J140" t="str">
        <f t="shared" si="36"/>
        <v>various/516500</v>
      </c>
      <c r="K140">
        <f>VLOOKUP(D140,Schools!$A:$Z,9,0)</f>
        <v>144388</v>
      </c>
      <c r="L140" s="75" t="s">
        <v>400</v>
      </c>
      <c r="M140" s="75" t="s">
        <v>399</v>
      </c>
      <c r="N140" s="75" t="s">
        <v>3819</v>
      </c>
      <c r="O140" s="78" t="str">
        <f>VLOOKUP(D140,Schools!A:D,4,0)</f>
        <v>Secondary</v>
      </c>
      <c r="P140" s="75" t="s">
        <v>4064</v>
      </c>
      <c r="Q140" s="78">
        <f t="shared" si="37"/>
        <v>516500</v>
      </c>
      <c r="R140" s="79" t="e">
        <f>SUMIFS(#REF!,#REF!,$D140,#REF!,$M140)</f>
        <v>#REF!</v>
      </c>
      <c r="S140" s="79" t="e">
        <f>SUMIFS(#REF!,#REF!,$D140,#REF!,$M140)</f>
        <v>#REF!</v>
      </c>
      <c r="T140" s="79" t="e">
        <f>SUMIFS(#REF!,#REF!,$D140,#REF!,$M140)</f>
        <v>#REF!</v>
      </c>
      <c r="U140" s="79" t="e">
        <f>SUMIFS(#REF!,#REF!,$D140,#REF!,$M140)</f>
        <v>#REF!</v>
      </c>
      <c r="V140" s="79" t="e">
        <f>SUMIFS(#REF!,#REF!,$D140,#REF!,$M140)</f>
        <v>#REF!</v>
      </c>
      <c r="W140" s="79" t="e">
        <f>SUMIFS(#REF!,#REF!,$D140,#REF!,$M140)</f>
        <v>#REF!</v>
      </c>
      <c r="X140" s="79" t="e">
        <f>SUMIFS(#REF!,#REF!,$D140,#REF!,$M140)</f>
        <v>#REF!</v>
      </c>
      <c r="Y140" s="79" t="e">
        <f>SUMIFS(#REF!,#REF!,$D140,#REF!,$M140)</f>
        <v>#REF!</v>
      </c>
      <c r="Z140" s="79" t="e">
        <f>SUMIFS(#REF!,#REF!,$D140,#REF!,$M140)</f>
        <v>#REF!</v>
      </c>
      <c r="AA140" s="79" t="e">
        <f>SUMIFS(#REF!,#REF!,$D140,#REF!,$M140)</f>
        <v>#REF!</v>
      </c>
      <c r="AB140" s="79" t="e">
        <f>SUMIFS(#REF!,#REF!,$D140,#REF!,$M140)</f>
        <v>#REF!</v>
      </c>
      <c r="AC140" s="79" t="e">
        <f>SUMIFS(#REF!,#REF!,$D140,#REF!,$M140)</f>
        <v>#REF!</v>
      </c>
      <c r="AD140" s="79" t="e">
        <f>SUMIFS(#REF!,#REF!,$D140,#REF!,$M140)</f>
        <v>#REF!</v>
      </c>
      <c r="AE140" s="79" t="e">
        <f>SUMIFS(#REF!,#REF!,$D140,#REF!,$M140)</f>
        <v>#REF!</v>
      </c>
      <c r="AF140" s="52" t="e">
        <f t="shared" si="38"/>
        <v>#REF!</v>
      </c>
      <c r="AG140" s="52" t="e">
        <f t="shared" si="39"/>
        <v>#REF!</v>
      </c>
      <c r="AH140" s="79" t="e">
        <f>SUMIFS(#REF!,#REF!,$D140,#REF!,$M140)</f>
        <v>#REF!</v>
      </c>
      <c r="AK140" t="e">
        <f t="shared" si="40"/>
        <v>#REF!</v>
      </c>
      <c r="AL140" s="8" t="e">
        <f t="shared" si="62"/>
        <v>#REF!</v>
      </c>
      <c r="AM140" s="8" t="e">
        <f t="shared" si="62"/>
        <v>#REF!</v>
      </c>
      <c r="AN140" s="8" t="e">
        <f t="shared" si="62"/>
        <v>#REF!</v>
      </c>
      <c r="AO140" s="8" t="e">
        <f t="shared" si="62"/>
        <v>#REF!</v>
      </c>
      <c r="AP140" s="8" t="e">
        <f t="shared" si="62"/>
        <v>#REF!</v>
      </c>
      <c r="AQ140" s="8" t="e">
        <f t="shared" si="62"/>
        <v>#REF!</v>
      </c>
      <c r="AR140" s="8" t="e">
        <f t="shared" si="62"/>
        <v>#REF!</v>
      </c>
      <c r="AS140" s="8" t="e">
        <f t="shared" si="62"/>
        <v>#REF!</v>
      </c>
      <c r="AT140" s="8" t="e">
        <f t="shared" si="62"/>
        <v>#REF!</v>
      </c>
      <c r="AU140" s="8" t="e">
        <f t="shared" si="62"/>
        <v>#REF!</v>
      </c>
      <c r="AV140" s="8" t="e">
        <f t="shared" si="62"/>
        <v>#REF!</v>
      </c>
      <c r="AW140" s="8" t="e">
        <f t="shared" si="62"/>
        <v>#REF!</v>
      </c>
      <c r="AX140" t="e">
        <f t="shared" si="34"/>
        <v>#REF!</v>
      </c>
      <c r="AY140" s="8" t="e">
        <f t="shared" si="60"/>
        <v>#REF!</v>
      </c>
      <c r="AZ140" s="53" t="e">
        <f t="shared" si="42"/>
        <v>#REF!</v>
      </c>
      <c r="BA140" s="80" t="e">
        <f t="shared" si="43"/>
        <v>#REF!</v>
      </c>
      <c r="BD140" s="183" t="str">
        <f>VLOOKUP(D140,Schools!A:Q,17,0)</f>
        <v>Academy</v>
      </c>
      <c r="BF140" s="52" t="e">
        <f t="shared" si="45"/>
        <v>#REF!</v>
      </c>
      <c r="BG140" s="52" t="e">
        <f t="shared" si="46"/>
        <v>#REF!</v>
      </c>
      <c r="BH140" s="52" t="e">
        <f t="shared" si="47"/>
        <v>#REF!</v>
      </c>
      <c r="BK140" s="8" t="e">
        <f t="shared" si="61"/>
        <v>#REF!</v>
      </c>
      <c r="BL140" s="52" t="e">
        <f t="shared" si="51"/>
        <v>#REF!</v>
      </c>
      <c r="BM140" s="1" t="e">
        <f t="shared" si="52"/>
        <v>#REF!</v>
      </c>
      <c r="BN140" s="52" t="e">
        <f t="shared" si="53"/>
        <v>#REF!</v>
      </c>
      <c r="BO140" s="1" t="e">
        <f t="shared" si="54"/>
        <v>#REF!</v>
      </c>
      <c r="BP140" s="53" t="e">
        <f t="shared" si="55"/>
        <v>#REF!</v>
      </c>
      <c r="BQ140" s="53" t="e">
        <f t="shared" si="56"/>
        <v>#REF!</v>
      </c>
      <c r="BR140" t="e">
        <f t="shared" si="57"/>
        <v>#REF!</v>
      </c>
    </row>
    <row r="141" spans="1:70" x14ac:dyDescent="0.25">
      <c r="A141" t="str">
        <f t="shared" si="35"/>
        <v>High Needs topups</v>
      </c>
      <c r="B141" s="75" t="s">
        <v>3620</v>
      </c>
      <c r="C141" s="76">
        <v>44026</v>
      </c>
      <c r="D141" s="75">
        <f>Schools!A132</f>
        <v>3024012</v>
      </c>
      <c r="E141" t="str">
        <f>VLOOKUP(D141,Schools!A:B,2,0)</f>
        <v>Whitefield School</v>
      </c>
      <c r="F141" t="str">
        <f>VLOOKUP(D141,Schools!$A:$Z,3,0)</f>
        <v>A</v>
      </c>
      <c r="G141" s="77" t="e">
        <f>SUMIFS(#REF!,#REF!,D141,#REF!, SEN!M141)</f>
        <v>#REF!</v>
      </c>
      <c r="H141" s="75" t="s">
        <v>3621</v>
      </c>
      <c r="I141" s="75" t="s">
        <v>4063</v>
      </c>
      <c r="J141" t="str">
        <f t="shared" si="36"/>
        <v>various/516500</v>
      </c>
      <c r="K141">
        <f>VLOOKUP(D141,Schools!$A:$Z,9,0)</f>
        <v>144062</v>
      </c>
      <c r="L141" s="75" t="s">
        <v>400</v>
      </c>
      <c r="M141" s="75" t="s">
        <v>399</v>
      </c>
      <c r="N141" s="75" t="s">
        <v>3819</v>
      </c>
      <c r="O141" s="78" t="str">
        <f>VLOOKUP(D141,Schools!A:D,4,0)</f>
        <v>Secondary</v>
      </c>
      <c r="P141" s="75" t="s">
        <v>4064</v>
      </c>
      <c r="Q141" s="78">
        <f t="shared" si="37"/>
        <v>516500</v>
      </c>
      <c r="R141" s="79" t="e">
        <f>SUMIFS(#REF!,#REF!,$D141,#REF!,$M141)</f>
        <v>#REF!</v>
      </c>
      <c r="S141" s="79" t="e">
        <f>SUMIFS(#REF!,#REF!,$D141,#REF!,$M141)</f>
        <v>#REF!</v>
      </c>
      <c r="T141" s="79" t="e">
        <f>SUMIFS(#REF!,#REF!,$D141,#REF!,$M141)</f>
        <v>#REF!</v>
      </c>
      <c r="U141" s="79" t="e">
        <f>SUMIFS(#REF!,#REF!,$D141,#REF!,$M141)</f>
        <v>#REF!</v>
      </c>
      <c r="V141" s="79" t="e">
        <f>SUMIFS(#REF!,#REF!,$D141,#REF!,$M141)</f>
        <v>#REF!</v>
      </c>
      <c r="W141" s="79" t="e">
        <f>SUMIFS(#REF!,#REF!,$D141,#REF!,$M141)</f>
        <v>#REF!</v>
      </c>
      <c r="X141" s="79" t="e">
        <f>SUMIFS(#REF!,#REF!,$D141,#REF!,$M141)</f>
        <v>#REF!</v>
      </c>
      <c r="Y141" s="79" t="e">
        <f>SUMIFS(#REF!,#REF!,$D141,#REF!,$M141)</f>
        <v>#REF!</v>
      </c>
      <c r="Z141" s="79" t="e">
        <f>SUMIFS(#REF!,#REF!,$D141,#REF!,$M141)</f>
        <v>#REF!</v>
      </c>
      <c r="AA141" s="79" t="e">
        <f>SUMIFS(#REF!,#REF!,$D141,#REF!,$M141)</f>
        <v>#REF!</v>
      </c>
      <c r="AB141" s="79" t="e">
        <f>SUMIFS(#REF!,#REF!,$D141,#REF!,$M141)</f>
        <v>#REF!</v>
      </c>
      <c r="AC141" s="79" t="e">
        <f>SUMIFS(#REF!,#REF!,$D141,#REF!,$M141)</f>
        <v>#REF!</v>
      </c>
      <c r="AD141" s="79" t="e">
        <f>SUMIFS(#REF!,#REF!,$D141,#REF!,$M141)</f>
        <v>#REF!</v>
      </c>
      <c r="AE141" s="79" t="e">
        <f>SUMIFS(#REF!,#REF!,$D141,#REF!,$M141)</f>
        <v>#REF!</v>
      </c>
      <c r="AF141" s="52" t="e">
        <f t="shared" si="38"/>
        <v>#REF!</v>
      </c>
      <c r="AG141" s="52" t="e">
        <f t="shared" si="39"/>
        <v>#REF!</v>
      </c>
      <c r="AH141" s="79" t="e">
        <f>SUMIFS(#REF!,#REF!,$D141,#REF!,$M141)</f>
        <v>#REF!</v>
      </c>
      <c r="AK141" t="e">
        <f t="shared" si="40"/>
        <v>#REF!</v>
      </c>
      <c r="AL141" s="8" t="e">
        <f t="shared" si="62"/>
        <v>#REF!</v>
      </c>
      <c r="AM141" s="8" t="e">
        <f t="shared" si="62"/>
        <v>#REF!</v>
      </c>
      <c r="AN141" s="8" t="e">
        <f t="shared" si="62"/>
        <v>#REF!</v>
      </c>
      <c r="AO141" s="8" t="e">
        <f t="shared" si="62"/>
        <v>#REF!</v>
      </c>
      <c r="AP141" s="8" t="e">
        <f t="shared" si="62"/>
        <v>#REF!</v>
      </c>
      <c r="AQ141" s="8" t="e">
        <f t="shared" si="62"/>
        <v>#REF!</v>
      </c>
      <c r="AR141" s="8" t="e">
        <f t="shared" si="62"/>
        <v>#REF!</v>
      </c>
      <c r="AS141" s="8" t="e">
        <f t="shared" si="62"/>
        <v>#REF!</v>
      </c>
      <c r="AT141" s="8" t="e">
        <f t="shared" si="62"/>
        <v>#REF!</v>
      </c>
      <c r="AU141" s="8" t="e">
        <f t="shared" si="62"/>
        <v>#REF!</v>
      </c>
      <c r="AV141" s="8" t="e">
        <f t="shared" si="62"/>
        <v>#REF!</v>
      </c>
      <c r="AW141" s="8" t="e">
        <f t="shared" si="62"/>
        <v>#REF!</v>
      </c>
      <c r="AX141" t="e">
        <f t="shared" si="34"/>
        <v>#REF!</v>
      </c>
      <c r="AY141" s="8" t="e">
        <f t="shared" si="60"/>
        <v>#REF!</v>
      </c>
      <c r="AZ141" s="53" t="e">
        <f t="shared" si="42"/>
        <v>#REF!</v>
      </c>
      <c r="BA141" s="80" t="e">
        <f t="shared" si="43"/>
        <v>#REF!</v>
      </c>
      <c r="BD141" s="183" t="str">
        <f>VLOOKUP(D141,Schools!A:Q,17,0)</f>
        <v>Academy</v>
      </c>
      <c r="BF141" s="52" t="e">
        <f t="shared" si="45"/>
        <v>#REF!</v>
      </c>
      <c r="BG141" s="52" t="e">
        <f t="shared" si="46"/>
        <v>#REF!</v>
      </c>
      <c r="BH141" s="52" t="e">
        <f t="shared" si="47"/>
        <v>#REF!</v>
      </c>
      <c r="BK141" s="8" t="e">
        <f t="shared" si="61"/>
        <v>#REF!</v>
      </c>
      <c r="BL141" s="52" t="e">
        <f t="shared" si="51"/>
        <v>#REF!</v>
      </c>
      <c r="BM141" s="1" t="e">
        <f t="shared" si="52"/>
        <v>#REF!</v>
      </c>
      <c r="BN141" s="52" t="e">
        <f t="shared" si="53"/>
        <v>#REF!</v>
      </c>
      <c r="BO141" s="1" t="e">
        <f t="shared" si="54"/>
        <v>#REF!</v>
      </c>
      <c r="BP141" s="53" t="e">
        <f t="shared" si="55"/>
        <v>#REF!</v>
      </c>
      <c r="BQ141" s="53" t="e">
        <f t="shared" si="56"/>
        <v>#REF!</v>
      </c>
      <c r="BR141" t="e">
        <f t="shared" si="57"/>
        <v>#REF!</v>
      </c>
    </row>
    <row r="142" spans="1:70" x14ac:dyDescent="0.25">
      <c r="A142" t="str">
        <f t="shared" si="35"/>
        <v>High Needs topups</v>
      </c>
      <c r="B142" s="75" t="s">
        <v>3620</v>
      </c>
      <c r="C142" s="76">
        <v>44026</v>
      </c>
      <c r="D142" s="75">
        <f>Schools!A134</f>
        <v>3026085</v>
      </c>
      <c r="E142" t="str">
        <f>VLOOKUP(D142,Schools!A:B,2,0)</f>
        <v>Kisharon Inclusive Special Free School</v>
      </c>
      <c r="F142" t="str">
        <f>VLOOKUP(D142,Schools!$A:$Z,3,0)</f>
        <v>A</v>
      </c>
      <c r="G142" s="77" t="e">
        <f>SUMIFS(#REF!,#REF!,D142,#REF!, SEN!M142)</f>
        <v>#REF!</v>
      </c>
      <c r="H142" s="75" t="s">
        <v>3621</v>
      </c>
      <c r="I142" s="75" t="s">
        <v>4063</v>
      </c>
      <c r="J142" t="str">
        <f t="shared" si="36"/>
        <v>various/516500</v>
      </c>
      <c r="K142">
        <f>VLOOKUP(D142,Schools!$A:$Z,9,0)</f>
        <v>105221</v>
      </c>
      <c r="L142" s="75" t="s">
        <v>400</v>
      </c>
      <c r="M142" s="75" t="s">
        <v>399</v>
      </c>
      <c r="N142" s="75" t="s">
        <v>3819</v>
      </c>
      <c r="O142" s="78" t="str">
        <f>VLOOKUP(D142,Schools!A:D,4,0)</f>
        <v>Special</v>
      </c>
      <c r="P142" s="75" t="s">
        <v>4064</v>
      </c>
      <c r="Q142" s="78">
        <f t="shared" si="37"/>
        <v>516500</v>
      </c>
      <c r="R142" s="79" t="e">
        <f>SUMIFS(#REF!,#REF!,$D142,#REF!,$M142)</f>
        <v>#REF!</v>
      </c>
      <c r="S142" s="79" t="e">
        <f>SUMIFS(#REF!,#REF!,$D142,#REF!,$M142)</f>
        <v>#REF!</v>
      </c>
      <c r="T142" s="79" t="e">
        <f>SUMIFS(#REF!,#REF!,$D142,#REF!,$M142)</f>
        <v>#REF!</v>
      </c>
      <c r="U142" s="79" t="e">
        <f>SUMIFS(#REF!,#REF!,$D142,#REF!,$M142)</f>
        <v>#REF!</v>
      </c>
      <c r="V142" s="79" t="e">
        <f>SUMIFS(#REF!,#REF!,$D142,#REF!,$M142)</f>
        <v>#REF!</v>
      </c>
      <c r="W142" s="79" t="e">
        <f>SUMIFS(#REF!,#REF!,$D142,#REF!,$M142)</f>
        <v>#REF!</v>
      </c>
      <c r="X142" s="79" t="e">
        <f>SUMIFS(#REF!,#REF!,$D142,#REF!,$M142)</f>
        <v>#REF!</v>
      </c>
      <c r="Y142" s="79" t="e">
        <f>SUMIFS(#REF!,#REF!,$D142,#REF!,$M142)</f>
        <v>#REF!</v>
      </c>
      <c r="Z142" s="79" t="e">
        <f>SUMIFS(#REF!,#REF!,$D142,#REF!,$M142)</f>
        <v>#REF!</v>
      </c>
      <c r="AA142" s="79" t="e">
        <f>SUMIFS(#REF!,#REF!,$D142,#REF!,$M142)</f>
        <v>#REF!</v>
      </c>
      <c r="AB142" s="79" t="e">
        <f>SUMIFS(#REF!,#REF!,$D142,#REF!,$M142)</f>
        <v>#REF!</v>
      </c>
      <c r="AC142" s="79" t="e">
        <f>SUMIFS(#REF!,#REF!,$D142,#REF!,$M142)</f>
        <v>#REF!</v>
      </c>
      <c r="AD142" s="79" t="e">
        <f>SUMIFS(#REF!,#REF!,$D142,#REF!,$M142)</f>
        <v>#REF!</v>
      </c>
      <c r="AE142" s="79" t="e">
        <f>SUMIFS(#REF!,#REF!,$D142,#REF!,$M142)</f>
        <v>#REF!</v>
      </c>
      <c r="AF142" s="52" t="e">
        <f t="shared" si="38"/>
        <v>#REF!</v>
      </c>
      <c r="AG142" s="52" t="e">
        <f t="shared" si="39"/>
        <v>#REF!</v>
      </c>
      <c r="AH142" s="79" t="e">
        <f>SUMIFS(#REF!,#REF!,$D142,#REF!,$M142)</f>
        <v>#REF!</v>
      </c>
      <c r="AK142" t="e">
        <f t="shared" si="40"/>
        <v>#REF!</v>
      </c>
      <c r="AL142" s="8" t="e">
        <f t="shared" si="62"/>
        <v>#REF!</v>
      </c>
      <c r="AM142" s="8" t="e">
        <f t="shared" si="62"/>
        <v>#REF!</v>
      </c>
      <c r="AN142" s="8" t="e">
        <f t="shared" si="62"/>
        <v>#REF!</v>
      </c>
      <c r="AO142" s="8" t="e">
        <f t="shared" si="62"/>
        <v>#REF!</v>
      </c>
      <c r="AP142" s="8" t="e">
        <f t="shared" si="62"/>
        <v>#REF!</v>
      </c>
      <c r="AQ142" s="8" t="e">
        <f t="shared" si="62"/>
        <v>#REF!</v>
      </c>
      <c r="AR142" s="8" t="e">
        <f t="shared" si="62"/>
        <v>#REF!</v>
      </c>
      <c r="AS142" s="8" t="e">
        <f t="shared" si="62"/>
        <v>#REF!</v>
      </c>
      <c r="AT142" s="8" t="e">
        <f t="shared" si="62"/>
        <v>#REF!</v>
      </c>
      <c r="AU142" s="8" t="e">
        <f t="shared" si="62"/>
        <v>#REF!</v>
      </c>
      <c r="AV142" s="8" t="e">
        <f t="shared" si="62"/>
        <v>#REF!</v>
      </c>
      <c r="AW142" s="8" t="e">
        <f t="shared" si="62"/>
        <v>#REF!</v>
      </c>
      <c r="AX142" t="e">
        <f t="shared" si="34"/>
        <v>#REF!</v>
      </c>
      <c r="AY142" s="8" t="e">
        <f t="shared" si="60"/>
        <v>#REF!</v>
      </c>
      <c r="AZ142" s="53" t="e">
        <f t="shared" si="42"/>
        <v>#REF!</v>
      </c>
      <c r="BA142" s="80" t="e">
        <f t="shared" si="43"/>
        <v>#REF!</v>
      </c>
      <c r="BD142" s="183" t="str">
        <f>VLOOKUP(D142,Schools!A:Q,17,0)</f>
        <v>Academy</v>
      </c>
      <c r="BF142" s="52" t="e">
        <f t="shared" si="45"/>
        <v>#REF!</v>
      </c>
      <c r="BG142" s="52" t="e">
        <f t="shared" si="46"/>
        <v>#REF!</v>
      </c>
      <c r="BH142" s="52" t="e">
        <f t="shared" si="47"/>
        <v>#REF!</v>
      </c>
      <c r="BK142" s="8" t="e">
        <f t="shared" si="61"/>
        <v>#REF!</v>
      </c>
      <c r="BL142" s="52" t="e">
        <f t="shared" si="51"/>
        <v>#REF!</v>
      </c>
      <c r="BM142" s="1" t="e">
        <f t="shared" si="52"/>
        <v>#REF!</v>
      </c>
      <c r="BN142" s="52" t="e">
        <f t="shared" si="53"/>
        <v>#REF!</v>
      </c>
      <c r="BO142" s="1" t="e">
        <f t="shared" si="54"/>
        <v>#REF!</v>
      </c>
      <c r="BP142" s="53" t="e">
        <f t="shared" si="55"/>
        <v>#REF!</v>
      </c>
      <c r="BQ142" s="53" t="e">
        <f t="shared" si="56"/>
        <v>#REF!</v>
      </c>
      <c r="BR142" t="e">
        <f t="shared" si="57"/>
        <v>#REF!</v>
      </c>
    </row>
    <row r="143" spans="1:70" x14ac:dyDescent="0.25">
      <c r="A143" t="str">
        <f t="shared" si="35"/>
        <v>High Needs topups</v>
      </c>
      <c r="B143" s="75" t="s">
        <v>3620</v>
      </c>
      <c r="C143" s="76">
        <v>44026</v>
      </c>
      <c r="D143" s="75">
        <f>Schools!A135</f>
        <v>3027010</v>
      </c>
      <c r="E143" t="str">
        <f>VLOOKUP(D143,Schools!A:B,2,0)</f>
        <v>Mapledown</v>
      </c>
      <c r="F143" t="str">
        <f>VLOOKUP(D143,Schools!$A:$Z,3,0)</f>
        <v>M</v>
      </c>
      <c r="G143" s="77" t="e">
        <f>SUMIFS(#REF!,#REF!,D143,#REF!, SEN!M143)</f>
        <v>#REF!</v>
      </c>
      <c r="H143" s="75" t="s">
        <v>3621</v>
      </c>
      <c r="I143" s="75" t="s">
        <v>4063</v>
      </c>
      <c r="J143" t="str">
        <f t="shared" si="36"/>
        <v>various/543965</v>
      </c>
      <c r="K143">
        <f>VLOOKUP(D143,Schools!$A:$Z,9,0)</f>
        <v>400063</v>
      </c>
      <c r="L143" s="75" t="s">
        <v>400</v>
      </c>
      <c r="M143" s="75" t="s">
        <v>399</v>
      </c>
      <c r="N143" s="75" t="s">
        <v>3819</v>
      </c>
      <c r="O143" s="78" t="str">
        <f>VLOOKUP(D143,Schools!A:D,4,0)</f>
        <v>Special</v>
      </c>
      <c r="P143" s="75" t="s">
        <v>4064</v>
      </c>
      <c r="Q143" s="78">
        <f t="shared" si="37"/>
        <v>543965</v>
      </c>
      <c r="R143" s="79" t="e">
        <f>SUMIFS(#REF!,#REF!,$D143,#REF!,$M143)</f>
        <v>#REF!</v>
      </c>
      <c r="S143" s="79" t="e">
        <f>SUMIFS(#REF!,#REF!,$D143,#REF!,$M143)</f>
        <v>#REF!</v>
      </c>
      <c r="T143" s="79" t="e">
        <f>SUMIFS(#REF!,#REF!,$D143,#REF!,$M143)</f>
        <v>#REF!</v>
      </c>
      <c r="U143" s="79" t="e">
        <f>SUMIFS(#REF!,#REF!,$D143,#REF!,$M143)</f>
        <v>#REF!</v>
      </c>
      <c r="V143" s="79" t="e">
        <f>SUMIFS(#REF!,#REF!,$D143,#REF!,$M143)</f>
        <v>#REF!</v>
      </c>
      <c r="W143" s="79" t="e">
        <f>SUMIFS(#REF!,#REF!,$D143,#REF!,$M143)</f>
        <v>#REF!</v>
      </c>
      <c r="X143" s="79" t="e">
        <f>SUMIFS(#REF!,#REF!,$D143,#REF!,$M143)</f>
        <v>#REF!</v>
      </c>
      <c r="Y143" s="79" t="e">
        <f>SUMIFS(#REF!,#REF!,$D143,#REF!,$M143)</f>
        <v>#REF!</v>
      </c>
      <c r="Z143" s="79" t="e">
        <f>SUMIFS(#REF!,#REF!,$D143,#REF!,$M143)</f>
        <v>#REF!</v>
      </c>
      <c r="AA143" s="79" t="e">
        <f>SUMIFS(#REF!,#REF!,$D143,#REF!,$M143)</f>
        <v>#REF!</v>
      </c>
      <c r="AB143" s="79" t="e">
        <f>SUMIFS(#REF!,#REF!,$D143,#REF!,$M143)</f>
        <v>#REF!</v>
      </c>
      <c r="AC143" s="79" t="e">
        <f>SUMIFS(#REF!,#REF!,$D143,#REF!,$M143)</f>
        <v>#REF!</v>
      </c>
      <c r="AD143" s="79" t="e">
        <f>SUMIFS(#REF!,#REF!,$D143,#REF!,$M143)</f>
        <v>#REF!</v>
      </c>
      <c r="AE143" s="79" t="e">
        <f>SUMIFS(#REF!,#REF!,$D143,#REF!,$M143)</f>
        <v>#REF!</v>
      </c>
      <c r="AF143" s="52" t="e">
        <f t="shared" si="38"/>
        <v>#REF!</v>
      </c>
      <c r="AG143" s="52" t="e">
        <f t="shared" si="39"/>
        <v>#REF!</v>
      </c>
      <c r="AH143" s="79" t="e">
        <f>SUMIFS(#REF!,#REF!,$D143,#REF!,$M143)</f>
        <v>#REF!</v>
      </c>
      <c r="AK143" t="e">
        <f t="shared" si="40"/>
        <v>#REF!</v>
      </c>
      <c r="AL143" s="8" t="e">
        <f t="shared" si="62"/>
        <v>#REF!</v>
      </c>
      <c r="AM143" s="8" t="e">
        <f t="shared" si="62"/>
        <v>#REF!</v>
      </c>
      <c r="AN143" s="8" t="e">
        <f t="shared" si="62"/>
        <v>#REF!</v>
      </c>
      <c r="AO143" s="8" t="e">
        <f t="shared" si="62"/>
        <v>#REF!</v>
      </c>
      <c r="AP143" s="8" t="e">
        <f t="shared" si="62"/>
        <v>#REF!</v>
      </c>
      <c r="AQ143" s="8" t="e">
        <f t="shared" si="62"/>
        <v>#REF!</v>
      </c>
      <c r="AR143" s="8" t="e">
        <f t="shared" si="62"/>
        <v>#REF!</v>
      </c>
      <c r="AS143" s="8" t="e">
        <f t="shared" si="62"/>
        <v>#REF!</v>
      </c>
      <c r="AT143" s="8" t="e">
        <f t="shared" si="62"/>
        <v>#REF!</v>
      </c>
      <c r="AU143" s="8" t="e">
        <f t="shared" si="62"/>
        <v>#REF!</v>
      </c>
      <c r="AV143" s="8" t="e">
        <f t="shared" si="62"/>
        <v>#REF!</v>
      </c>
      <c r="AW143" s="8" t="e">
        <f t="shared" si="62"/>
        <v>#REF!</v>
      </c>
      <c r="AX143" t="e">
        <f t="shared" si="34"/>
        <v>#REF!</v>
      </c>
      <c r="AY143" s="8" t="e">
        <f t="shared" si="60"/>
        <v>#REF!</v>
      </c>
      <c r="AZ143" s="53" t="e">
        <f t="shared" si="42"/>
        <v>#REF!</v>
      </c>
      <c r="BA143" s="80" t="e">
        <f t="shared" si="43"/>
        <v>#REF!</v>
      </c>
      <c r="BD143" s="183" t="str">
        <f>VLOOKUP(D143,Schools!A:Q,17,0)</f>
        <v>D</v>
      </c>
      <c r="BF143" s="52" t="e">
        <f t="shared" si="45"/>
        <v>#REF!</v>
      </c>
      <c r="BG143" s="52" t="e">
        <f t="shared" si="46"/>
        <v>#REF!</v>
      </c>
      <c r="BH143" s="52" t="e">
        <f t="shared" si="47"/>
        <v>#REF!</v>
      </c>
      <c r="BK143" s="8" t="e">
        <f t="shared" si="61"/>
        <v>#REF!</v>
      </c>
      <c r="BL143" s="52" t="e">
        <f t="shared" si="51"/>
        <v>#REF!</v>
      </c>
      <c r="BM143" s="1" t="e">
        <f t="shared" si="52"/>
        <v>#REF!</v>
      </c>
      <c r="BN143" s="52" t="e">
        <f t="shared" si="53"/>
        <v>#REF!</v>
      </c>
      <c r="BO143" s="1" t="e">
        <f t="shared" si="54"/>
        <v>#REF!</v>
      </c>
      <c r="BP143" s="53" t="e">
        <f t="shared" si="55"/>
        <v>#REF!</v>
      </c>
      <c r="BQ143" s="53" t="e">
        <f t="shared" si="56"/>
        <v>#REF!</v>
      </c>
      <c r="BR143" t="e">
        <f t="shared" si="57"/>
        <v>#REF!</v>
      </c>
    </row>
    <row r="144" spans="1:70" x14ac:dyDescent="0.25">
      <c r="A144" t="str">
        <f t="shared" si="35"/>
        <v>High Needs topups</v>
      </c>
      <c r="B144" s="75" t="s">
        <v>3620</v>
      </c>
      <c r="C144" s="76">
        <v>44026</v>
      </c>
      <c r="D144" s="75">
        <f>Schools!A136</f>
        <v>3027005</v>
      </c>
      <c r="E144" t="str">
        <f>VLOOKUP(D144,Schools!A:B,2,0)</f>
        <v>Northway</v>
      </c>
      <c r="F144" t="str">
        <f>VLOOKUP(D144,Schools!$A:$Z,3,0)</f>
        <v>M</v>
      </c>
      <c r="G144" s="77" t="e">
        <f>SUMIFS(#REF!,#REF!,D144,#REF!, SEN!M144)</f>
        <v>#REF!</v>
      </c>
      <c r="H144" s="75" t="s">
        <v>3621</v>
      </c>
      <c r="I144" s="75" t="s">
        <v>4063</v>
      </c>
      <c r="J144" t="str">
        <f t="shared" si="36"/>
        <v>various/543965</v>
      </c>
      <c r="K144">
        <f>VLOOKUP(D144,Schools!$A:$Z,9,0)</f>
        <v>400034</v>
      </c>
      <c r="L144" s="75" t="s">
        <v>400</v>
      </c>
      <c r="M144" s="75" t="s">
        <v>399</v>
      </c>
      <c r="N144" s="75" t="s">
        <v>3819</v>
      </c>
      <c r="O144" s="78" t="str">
        <f>VLOOKUP(D144,Schools!A:D,4,0)</f>
        <v>Special</v>
      </c>
      <c r="P144" s="75" t="s">
        <v>4064</v>
      </c>
      <c r="Q144" s="78">
        <f t="shared" si="37"/>
        <v>543965</v>
      </c>
      <c r="R144" s="79" t="e">
        <f>SUMIFS(#REF!,#REF!,$D144,#REF!,$M144)</f>
        <v>#REF!</v>
      </c>
      <c r="S144" s="79" t="e">
        <f>SUMIFS(#REF!,#REF!,$D144,#REF!,$M144)</f>
        <v>#REF!</v>
      </c>
      <c r="T144" s="79" t="e">
        <f>SUMIFS(#REF!,#REF!,$D144,#REF!,$M144)</f>
        <v>#REF!</v>
      </c>
      <c r="U144" s="79" t="e">
        <f>SUMIFS(#REF!,#REF!,$D144,#REF!,$M144)</f>
        <v>#REF!</v>
      </c>
      <c r="V144" s="79" t="e">
        <f>SUMIFS(#REF!,#REF!,$D144,#REF!,$M144)</f>
        <v>#REF!</v>
      </c>
      <c r="W144" s="79" t="e">
        <f>SUMIFS(#REF!,#REF!,$D144,#REF!,$M144)</f>
        <v>#REF!</v>
      </c>
      <c r="X144" s="79" t="e">
        <f>SUMIFS(#REF!,#REF!,$D144,#REF!,$M144)</f>
        <v>#REF!</v>
      </c>
      <c r="Y144" s="79" t="e">
        <f>SUMIFS(#REF!,#REF!,$D144,#REF!,$M144)</f>
        <v>#REF!</v>
      </c>
      <c r="Z144" s="79" t="e">
        <f>SUMIFS(#REF!,#REF!,$D144,#REF!,$M144)</f>
        <v>#REF!</v>
      </c>
      <c r="AA144" s="79" t="e">
        <f>SUMIFS(#REF!,#REF!,$D144,#REF!,$M144)</f>
        <v>#REF!</v>
      </c>
      <c r="AB144" s="79" t="e">
        <f>SUMIFS(#REF!,#REF!,$D144,#REF!,$M144)</f>
        <v>#REF!</v>
      </c>
      <c r="AC144" s="79" t="e">
        <f>SUMIFS(#REF!,#REF!,$D144,#REF!,$M144)</f>
        <v>#REF!</v>
      </c>
      <c r="AD144" s="79" t="e">
        <f>SUMIFS(#REF!,#REF!,$D144,#REF!,$M144)</f>
        <v>#REF!</v>
      </c>
      <c r="AE144" s="79" t="e">
        <f>SUMIFS(#REF!,#REF!,$D144,#REF!,$M144)</f>
        <v>#REF!</v>
      </c>
      <c r="AF144" s="52" t="e">
        <f t="shared" si="38"/>
        <v>#REF!</v>
      </c>
      <c r="AG144" s="52" t="e">
        <f t="shared" si="39"/>
        <v>#REF!</v>
      </c>
      <c r="AH144" s="79" t="e">
        <f>SUMIFS(#REF!,#REF!,$D144,#REF!,$M144)</f>
        <v>#REF!</v>
      </c>
      <c r="AK144" t="e">
        <f t="shared" si="40"/>
        <v>#REF!</v>
      </c>
      <c r="AL144" s="8" t="e">
        <f t="shared" si="62"/>
        <v>#REF!</v>
      </c>
      <c r="AM144" s="8" t="e">
        <f t="shared" si="62"/>
        <v>#REF!</v>
      </c>
      <c r="AN144" s="8" t="e">
        <f t="shared" si="62"/>
        <v>#REF!</v>
      </c>
      <c r="AO144" s="8" t="e">
        <f t="shared" si="62"/>
        <v>#REF!</v>
      </c>
      <c r="AP144" s="8" t="e">
        <f t="shared" si="62"/>
        <v>#REF!</v>
      </c>
      <c r="AQ144" s="8" t="e">
        <f t="shared" si="62"/>
        <v>#REF!</v>
      </c>
      <c r="AR144" s="8" t="e">
        <f t="shared" si="62"/>
        <v>#REF!</v>
      </c>
      <c r="AS144" s="8" t="e">
        <f t="shared" si="62"/>
        <v>#REF!</v>
      </c>
      <c r="AT144" s="8" t="e">
        <f t="shared" si="62"/>
        <v>#REF!</v>
      </c>
      <c r="AU144" s="8" t="e">
        <f t="shared" si="62"/>
        <v>#REF!</v>
      </c>
      <c r="AV144" s="8" t="e">
        <f t="shared" si="62"/>
        <v>#REF!</v>
      </c>
      <c r="AW144" s="8" t="e">
        <f t="shared" si="62"/>
        <v>#REF!</v>
      </c>
      <c r="AX144" t="e">
        <f t="shared" si="34"/>
        <v>#REF!</v>
      </c>
      <c r="AY144" s="8" t="e">
        <f t="shared" si="60"/>
        <v>#REF!</v>
      </c>
      <c r="AZ144" s="53" t="e">
        <f t="shared" si="42"/>
        <v>#REF!</v>
      </c>
      <c r="BA144" s="80" t="e">
        <f t="shared" si="43"/>
        <v>#REF!</v>
      </c>
      <c r="BD144" s="183" t="str">
        <f>VLOOKUP(D144,Schools!A:Q,17,0)</f>
        <v>A</v>
      </c>
      <c r="BF144" s="52" t="e">
        <f t="shared" si="45"/>
        <v>#REF!</v>
      </c>
      <c r="BG144" s="52" t="e">
        <f t="shared" si="46"/>
        <v>#REF!</v>
      </c>
      <c r="BH144" s="52" t="e">
        <f t="shared" si="47"/>
        <v>#REF!</v>
      </c>
      <c r="BK144" s="8" t="e">
        <f t="shared" si="61"/>
        <v>#REF!</v>
      </c>
      <c r="BL144" s="52" t="e">
        <f t="shared" si="51"/>
        <v>#REF!</v>
      </c>
      <c r="BM144" s="1" t="e">
        <f t="shared" si="52"/>
        <v>#REF!</v>
      </c>
      <c r="BN144" s="52" t="e">
        <f t="shared" si="53"/>
        <v>#REF!</v>
      </c>
      <c r="BO144" s="1" t="e">
        <f t="shared" si="54"/>
        <v>#REF!</v>
      </c>
      <c r="BP144" s="53" t="e">
        <f t="shared" si="55"/>
        <v>#REF!</v>
      </c>
      <c r="BQ144" s="53" t="e">
        <f t="shared" si="56"/>
        <v>#REF!</v>
      </c>
      <c r="BR144" t="e">
        <f t="shared" si="57"/>
        <v>#REF!</v>
      </c>
    </row>
    <row r="145" spans="1:70" x14ac:dyDescent="0.25">
      <c r="A145" t="str">
        <f t="shared" si="35"/>
        <v>High Needs topups</v>
      </c>
      <c r="B145" s="75" t="s">
        <v>3620</v>
      </c>
      <c r="C145" s="76">
        <v>44026</v>
      </c>
      <c r="D145" s="75">
        <f>Schools!A137</f>
        <v>3025950</v>
      </c>
      <c r="E145" t="str">
        <f>VLOOKUP(D145,Schools!A:B,2,0)</f>
        <v>Oak Hill School</v>
      </c>
      <c r="F145" t="str">
        <f>VLOOKUP(D145,Schools!$A:$Z,3,0)</f>
        <v>A</v>
      </c>
      <c r="G145" s="77" t="e">
        <f>SUMIFS(#REF!,#REF!,D145,#REF!, SEN!M145)</f>
        <v>#REF!</v>
      </c>
      <c r="H145" s="75" t="s">
        <v>3621</v>
      </c>
      <c r="I145" s="75" t="s">
        <v>4063</v>
      </c>
      <c r="J145" t="str">
        <f t="shared" si="36"/>
        <v>various/516500</v>
      </c>
      <c r="K145">
        <f>VLOOKUP(D145,Schools!$A:$Z,9,0)</f>
        <v>157308</v>
      </c>
      <c r="L145" s="75" t="s">
        <v>400</v>
      </c>
      <c r="M145" s="75" t="s">
        <v>399</v>
      </c>
      <c r="N145" s="75" t="s">
        <v>3819</v>
      </c>
      <c r="O145" s="78" t="str">
        <f>VLOOKUP(D145,Schools!A:D,4,0)</f>
        <v>Special</v>
      </c>
      <c r="P145" s="75" t="s">
        <v>4064</v>
      </c>
      <c r="Q145" s="78">
        <f t="shared" si="37"/>
        <v>516500</v>
      </c>
      <c r="R145" s="79" t="e">
        <f>SUMIFS(#REF!,#REF!,$D145,#REF!,$M145)</f>
        <v>#REF!</v>
      </c>
      <c r="S145" s="79" t="e">
        <f>SUMIFS(#REF!,#REF!,$D145,#REF!,$M145)</f>
        <v>#REF!</v>
      </c>
      <c r="T145" s="79" t="e">
        <f>SUMIFS(#REF!,#REF!,$D145,#REF!,$M145)</f>
        <v>#REF!</v>
      </c>
      <c r="U145" s="79" t="e">
        <f>SUMIFS(#REF!,#REF!,$D145,#REF!,$M145)</f>
        <v>#REF!</v>
      </c>
      <c r="V145" s="79" t="e">
        <f>SUMIFS(#REF!,#REF!,$D145,#REF!,$M145)</f>
        <v>#REF!</v>
      </c>
      <c r="W145" s="79" t="e">
        <f>SUMIFS(#REF!,#REF!,$D145,#REF!,$M145)</f>
        <v>#REF!</v>
      </c>
      <c r="X145" s="79" t="e">
        <f>SUMIFS(#REF!,#REF!,$D145,#REF!,$M145)</f>
        <v>#REF!</v>
      </c>
      <c r="Y145" s="79" t="e">
        <f>SUMIFS(#REF!,#REF!,$D145,#REF!,$M145)</f>
        <v>#REF!</v>
      </c>
      <c r="Z145" s="79" t="e">
        <f>SUMIFS(#REF!,#REF!,$D145,#REF!,$M145)</f>
        <v>#REF!</v>
      </c>
      <c r="AA145" s="79" t="e">
        <f>SUMIFS(#REF!,#REF!,$D145,#REF!,$M145)</f>
        <v>#REF!</v>
      </c>
      <c r="AB145" s="79" t="e">
        <f>SUMIFS(#REF!,#REF!,$D145,#REF!,$M145)</f>
        <v>#REF!</v>
      </c>
      <c r="AC145" s="79" t="e">
        <f>SUMIFS(#REF!,#REF!,$D145,#REF!,$M145)</f>
        <v>#REF!</v>
      </c>
      <c r="AD145" s="79" t="e">
        <f>SUMIFS(#REF!,#REF!,$D145,#REF!,$M145)</f>
        <v>#REF!</v>
      </c>
      <c r="AE145" s="79" t="e">
        <f>SUMIFS(#REF!,#REF!,$D145,#REF!,$M145)</f>
        <v>#REF!</v>
      </c>
      <c r="AF145" s="52" t="e">
        <f t="shared" si="38"/>
        <v>#REF!</v>
      </c>
      <c r="AG145" s="52" t="e">
        <f t="shared" si="39"/>
        <v>#REF!</v>
      </c>
      <c r="AH145" s="79" t="e">
        <f>SUMIFS(#REF!,#REF!,$D145,#REF!,$M145)</f>
        <v>#REF!</v>
      </c>
      <c r="AK145" t="e">
        <f t="shared" si="40"/>
        <v>#REF!</v>
      </c>
      <c r="AL145" s="8" t="e">
        <f t="shared" si="62"/>
        <v>#REF!</v>
      </c>
      <c r="AM145" s="8" t="e">
        <f t="shared" si="62"/>
        <v>#REF!</v>
      </c>
      <c r="AN145" s="8" t="e">
        <f t="shared" si="62"/>
        <v>#REF!</v>
      </c>
      <c r="AO145" s="8" t="e">
        <f t="shared" si="62"/>
        <v>#REF!</v>
      </c>
      <c r="AP145" s="8" t="e">
        <f t="shared" si="62"/>
        <v>#REF!</v>
      </c>
      <c r="AQ145" s="8" t="e">
        <f t="shared" si="62"/>
        <v>#REF!</v>
      </c>
      <c r="AR145" s="8" t="e">
        <f t="shared" si="62"/>
        <v>#REF!</v>
      </c>
      <c r="AS145" s="8" t="e">
        <f t="shared" si="62"/>
        <v>#REF!</v>
      </c>
      <c r="AT145" s="8" t="e">
        <f t="shared" si="62"/>
        <v>#REF!</v>
      </c>
      <c r="AU145" s="8" t="e">
        <f t="shared" si="62"/>
        <v>#REF!</v>
      </c>
      <c r="AV145" s="8" t="e">
        <f t="shared" si="62"/>
        <v>#REF!</v>
      </c>
      <c r="AW145" s="8" t="e">
        <f t="shared" si="62"/>
        <v>#REF!</v>
      </c>
      <c r="AX145" t="e">
        <f t="shared" si="34"/>
        <v>#REF!</v>
      </c>
      <c r="AY145" s="8" t="e">
        <f t="shared" si="60"/>
        <v>#REF!</v>
      </c>
      <c r="AZ145" s="53" t="e">
        <f t="shared" si="42"/>
        <v>#REF!</v>
      </c>
      <c r="BA145" s="80" t="e">
        <f t="shared" si="43"/>
        <v>#REF!</v>
      </c>
      <c r="BD145" s="183" t="str">
        <f>VLOOKUP(D145,Schools!A:Q,17,0)</f>
        <v>Academy</v>
      </c>
      <c r="BF145" s="52" t="e">
        <f t="shared" si="45"/>
        <v>#REF!</v>
      </c>
      <c r="BG145" s="52" t="e">
        <f t="shared" si="46"/>
        <v>#REF!</v>
      </c>
      <c r="BH145" s="52" t="e">
        <f t="shared" si="47"/>
        <v>#REF!</v>
      </c>
      <c r="BK145" s="8" t="e">
        <f t="shared" si="61"/>
        <v>#REF!</v>
      </c>
      <c r="BL145" s="52" t="e">
        <f t="shared" si="51"/>
        <v>#REF!</v>
      </c>
      <c r="BM145" s="1" t="e">
        <f t="shared" si="52"/>
        <v>#REF!</v>
      </c>
      <c r="BN145" s="52" t="e">
        <f t="shared" si="53"/>
        <v>#REF!</v>
      </c>
      <c r="BO145" s="1" t="e">
        <f t="shared" si="54"/>
        <v>#REF!</v>
      </c>
      <c r="BP145" s="53" t="e">
        <f t="shared" si="55"/>
        <v>#REF!</v>
      </c>
      <c r="BQ145" s="53" t="e">
        <f t="shared" si="56"/>
        <v>#REF!</v>
      </c>
      <c r="BR145" t="e">
        <f t="shared" si="57"/>
        <v>#REF!</v>
      </c>
    </row>
    <row r="146" spans="1:70" x14ac:dyDescent="0.25">
      <c r="A146" t="str">
        <f t="shared" si="35"/>
        <v>High Needs topups</v>
      </c>
      <c r="B146" s="75" t="s">
        <v>3620</v>
      </c>
      <c r="C146" s="76">
        <v>44026</v>
      </c>
      <c r="D146" s="75">
        <f>Schools!A138</f>
        <v>3027000</v>
      </c>
      <c r="E146" t="str">
        <f>VLOOKUP(D146,Schools!A:B,2,0)</f>
        <v>Oak Lodge Academy</v>
      </c>
      <c r="F146" t="str">
        <f>VLOOKUP(D146,Schools!$A:$Z,3,0)</f>
        <v>A</v>
      </c>
      <c r="G146" s="77" t="e">
        <f>SUMIFS(#REF!,#REF!,D146,#REF!, SEN!M146)</f>
        <v>#REF!</v>
      </c>
      <c r="H146" s="75" t="s">
        <v>3621</v>
      </c>
      <c r="I146" s="75" t="s">
        <v>4063</v>
      </c>
      <c r="J146" t="str">
        <f t="shared" si="36"/>
        <v>various/516500</v>
      </c>
      <c r="K146">
        <f>VLOOKUP(D146,Schools!$A:$Z,9,0)</f>
        <v>156901</v>
      </c>
      <c r="L146" s="75" t="s">
        <v>400</v>
      </c>
      <c r="M146" s="75" t="s">
        <v>399</v>
      </c>
      <c r="N146" s="75" t="s">
        <v>3819</v>
      </c>
      <c r="O146" s="78" t="str">
        <f>VLOOKUP(D146,Schools!A:D,4,0)</f>
        <v>Special</v>
      </c>
      <c r="P146" s="75" t="s">
        <v>4064</v>
      </c>
      <c r="Q146" s="78">
        <f t="shared" si="37"/>
        <v>516500</v>
      </c>
      <c r="R146" s="79" t="e">
        <f>SUMIFS(#REF!,#REF!,$D146,#REF!,$M146)</f>
        <v>#REF!</v>
      </c>
      <c r="S146" s="79" t="e">
        <f>SUMIFS(#REF!,#REF!,$D146,#REF!,$M146)</f>
        <v>#REF!</v>
      </c>
      <c r="T146" s="79" t="e">
        <f>SUMIFS(#REF!,#REF!,$D146,#REF!,$M146)</f>
        <v>#REF!</v>
      </c>
      <c r="U146" s="79" t="e">
        <f>SUMIFS(#REF!,#REF!,$D146,#REF!,$M146)</f>
        <v>#REF!</v>
      </c>
      <c r="V146" s="79" t="e">
        <f>SUMIFS(#REF!,#REF!,$D146,#REF!,$M146)</f>
        <v>#REF!</v>
      </c>
      <c r="W146" s="79" t="e">
        <f>SUMIFS(#REF!,#REF!,$D146,#REF!,$M146)</f>
        <v>#REF!</v>
      </c>
      <c r="X146" s="79" t="e">
        <f>SUMIFS(#REF!,#REF!,$D146,#REF!,$M146)</f>
        <v>#REF!</v>
      </c>
      <c r="Y146" s="79" t="e">
        <f>SUMIFS(#REF!,#REF!,$D146,#REF!,$M146)</f>
        <v>#REF!</v>
      </c>
      <c r="Z146" s="79" t="e">
        <f>SUMIFS(#REF!,#REF!,$D146,#REF!,$M146)</f>
        <v>#REF!</v>
      </c>
      <c r="AA146" s="79" t="e">
        <f>SUMIFS(#REF!,#REF!,$D146,#REF!,$M146)</f>
        <v>#REF!</v>
      </c>
      <c r="AB146" s="79" t="e">
        <f>SUMIFS(#REF!,#REF!,$D146,#REF!,$M146)</f>
        <v>#REF!</v>
      </c>
      <c r="AC146" s="79" t="e">
        <f>SUMIFS(#REF!,#REF!,$D146,#REF!,$M146)</f>
        <v>#REF!</v>
      </c>
      <c r="AD146" s="79" t="e">
        <f>SUMIFS(#REF!,#REF!,$D146,#REF!,$M146)</f>
        <v>#REF!</v>
      </c>
      <c r="AE146" s="79" t="e">
        <f>SUMIFS(#REF!,#REF!,$D146,#REF!,$M146)</f>
        <v>#REF!</v>
      </c>
      <c r="AF146" s="52" t="e">
        <f t="shared" si="38"/>
        <v>#REF!</v>
      </c>
      <c r="AG146" s="52" t="e">
        <f t="shared" si="39"/>
        <v>#REF!</v>
      </c>
      <c r="AH146" s="79" t="e">
        <f>SUMIFS(#REF!,#REF!,$D146,#REF!,$M146)</f>
        <v>#REF!</v>
      </c>
      <c r="AK146" t="e">
        <f t="shared" si="40"/>
        <v>#REF!</v>
      </c>
      <c r="AL146" s="8" t="e">
        <f t="shared" si="62"/>
        <v>#REF!</v>
      </c>
      <c r="AM146" s="8" t="e">
        <f t="shared" si="62"/>
        <v>#REF!</v>
      </c>
      <c r="AN146" s="8" t="e">
        <f t="shared" si="62"/>
        <v>#REF!</v>
      </c>
      <c r="AO146" s="8" t="e">
        <f t="shared" si="62"/>
        <v>#REF!</v>
      </c>
      <c r="AP146" s="8" t="e">
        <f t="shared" si="62"/>
        <v>#REF!</v>
      </c>
      <c r="AQ146" s="8" t="e">
        <f t="shared" si="62"/>
        <v>#REF!</v>
      </c>
      <c r="AR146" s="8" t="e">
        <f t="shared" si="62"/>
        <v>#REF!</v>
      </c>
      <c r="AS146" s="8" t="e">
        <f t="shared" si="62"/>
        <v>#REF!</v>
      </c>
      <c r="AT146" s="8" t="e">
        <f t="shared" si="62"/>
        <v>#REF!</v>
      </c>
      <c r="AU146" s="8" t="e">
        <f t="shared" si="62"/>
        <v>#REF!</v>
      </c>
      <c r="AV146" s="8" t="e">
        <f t="shared" si="62"/>
        <v>#REF!</v>
      </c>
      <c r="AW146" s="8" t="e">
        <f t="shared" si="62"/>
        <v>#REF!</v>
      </c>
      <c r="AX146" t="e">
        <f t="shared" si="34"/>
        <v>#REF!</v>
      </c>
      <c r="AY146" s="8" t="e">
        <f t="shared" si="60"/>
        <v>#REF!</v>
      </c>
      <c r="AZ146" s="53" t="e">
        <f t="shared" si="42"/>
        <v>#REF!</v>
      </c>
      <c r="BA146" s="80" t="e">
        <f t="shared" si="43"/>
        <v>#REF!</v>
      </c>
      <c r="BD146" s="183" t="str">
        <f>VLOOKUP(D146,Schools!A:Q,17,0)</f>
        <v>Academy</v>
      </c>
      <c r="BF146" s="52" t="e">
        <f t="shared" si="45"/>
        <v>#REF!</v>
      </c>
      <c r="BG146" s="52" t="e">
        <f t="shared" si="46"/>
        <v>#REF!</v>
      </c>
      <c r="BH146" s="52" t="e">
        <f t="shared" si="47"/>
        <v>#REF!</v>
      </c>
      <c r="BK146" s="8" t="e">
        <f t="shared" si="61"/>
        <v>#REF!</v>
      </c>
      <c r="BL146" s="52" t="e">
        <f t="shared" si="51"/>
        <v>#REF!</v>
      </c>
      <c r="BM146" s="1" t="e">
        <f t="shared" si="52"/>
        <v>#REF!</v>
      </c>
      <c r="BN146" s="52" t="e">
        <f t="shared" si="53"/>
        <v>#REF!</v>
      </c>
      <c r="BO146" s="1" t="e">
        <f t="shared" si="54"/>
        <v>#REF!</v>
      </c>
      <c r="BP146" s="53" t="e">
        <f t="shared" si="55"/>
        <v>#REF!</v>
      </c>
      <c r="BQ146" s="53" t="e">
        <f t="shared" si="56"/>
        <v>#REF!</v>
      </c>
      <c r="BR146" t="e">
        <f t="shared" si="57"/>
        <v>#REF!</v>
      </c>
    </row>
    <row r="147" spans="1:70" x14ac:dyDescent="0.25">
      <c r="A147" t="str">
        <f t="shared" si="35"/>
        <v>High Needs topups</v>
      </c>
      <c r="B147" s="75" t="s">
        <v>3620</v>
      </c>
      <c r="C147" s="76">
        <v>44026</v>
      </c>
      <c r="D147" s="75">
        <f>Schools!A139</f>
        <v>3027009</v>
      </c>
      <c r="E147" t="str">
        <f>VLOOKUP(D147,Schools!A:B,2,0)</f>
        <v>Oakleigh</v>
      </c>
      <c r="F147" t="str">
        <f>VLOOKUP(D147,Schools!$A:$Z,3,0)</f>
        <v>M</v>
      </c>
      <c r="G147" s="77" t="e">
        <f>SUMIFS(#REF!,#REF!,D147,#REF!, SEN!M147)</f>
        <v>#REF!</v>
      </c>
      <c r="H147" s="75" t="s">
        <v>3621</v>
      </c>
      <c r="I147" s="75" t="s">
        <v>4063</v>
      </c>
      <c r="J147" t="str">
        <f t="shared" si="36"/>
        <v>various/543965</v>
      </c>
      <c r="K147">
        <f>VLOOKUP(D147,Schools!$A:$Z,9,0)</f>
        <v>400091</v>
      </c>
      <c r="L147" s="75" t="s">
        <v>400</v>
      </c>
      <c r="M147" s="75" t="s">
        <v>399</v>
      </c>
      <c r="N147" s="75" t="s">
        <v>3819</v>
      </c>
      <c r="O147" s="78" t="str">
        <f>VLOOKUP(D147,Schools!A:D,4,0)</f>
        <v>Special</v>
      </c>
      <c r="P147" s="75" t="s">
        <v>4064</v>
      </c>
      <c r="Q147" s="78">
        <f t="shared" si="37"/>
        <v>543965</v>
      </c>
      <c r="R147" s="79" t="e">
        <f>SUMIFS(#REF!,#REF!,$D147,#REF!,$M147)</f>
        <v>#REF!</v>
      </c>
      <c r="S147" s="79" t="e">
        <f>SUMIFS(#REF!,#REF!,$D147,#REF!,$M147)</f>
        <v>#REF!</v>
      </c>
      <c r="T147" s="79" t="e">
        <f>SUMIFS(#REF!,#REF!,$D147,#REF!,$M147)</f>
        <v>#REF!</v>
      </c>
      <c r="U147" s="79" t="e">
        <f>SUMIFS(#REF!,#REF!,$D147,#REF!,$M147)</f>
        <v>#REF!</v>
      </c>
      <c r="V147" s="79" t="e">
        <f>SUMIFS(#REF!,#REF!,$D147,#REF!,$M147)</f>
        <v>#REF!</v>
      </c>
      <c r="W147" s="79" t="e">
        <f>SUMIFS(#REF!,#REF!,$D147,#REF!,$M147)</f>
        <v>#REF!</v>
      </c>
      <c r="X147" s="79" t="e">
        <f>SUMIFS(#REF!,#REF!,$D147,#REF!,$M147)</f>
        <v>#REF!</v>
      </c>
      <c r="Y147" s="79" t="e">
        <f>SUMIFS(#REF!,#REF!,$D147,#REF!,$M147)</f>
        <v>#REF!</v>
      </c>
      <c r="Z147" s="79" t="e">
        <f>SUMIFS(#REF!,#REF!,$D147,#REF!,$M147)</f>
        <v>#REF!</v>
      </c>
      <c r="AA147" s="79" t="e">
        <f>SUMIFS(#REF!,#REF!,$D147,#REF!,$M147)</f>
        <v>#REF!</v>
      </c>
      <c r="AB147" s="79" t="e">
        <f>SUMIFS(#REF!,#REF!,$D147,#REF!,$M147)</f>
        <v>#REF!</v>
      </c>
      <c r="AC147" s="79" t="e">
        <f>SUMIFS(#REF!,#REF!,$D147,#REF!,$M147)</f>
        <v>#REF!</v>
      </c>
      <c r="AD147" s="79" t="e">
        <f>SUMIFS(#REF!,#REF!,$D147,#REF!,$M147)</f>
        <v>#REF!</v>
      </c>
      <c r="AE147" s="79" t="e">
        <f>SUMIFS(#REF!,#REF!,$D147,#REF!,$M147)</f>
        <v>#REF!</v>
      </c>
      <c r="AF147" s="52" t="e">
        <f t="shared" si="38"/>
        <v>#REF!</v>
      </c>
      <c r="AG147" s="52" t="e">
        <f t="shared" si="39"/>
        <v>#REF!</v>
      </c>
      <c r="AH147" s="79" t="e">
        <f>SUMIFS(#REF!,#REF!,$D147,#REF!,$M147)</f>
        <v>#REF!</v>
      </c>
      <c r="AL147" s="8"/>
    </row>
    <row r="148" spans="1:70" x14ac:dyDescent="0.25">
      <c r="A148" t="str">
        <f t="shared" si="35"/>
        <v>High Needs topups</v>
      </c>
      <c r="B148" s="75" t="s">
        <v>3620</v>
      </c>
      <c r="C148" s="76">
        <v>44026</v>
      </c>
      <c r="D148" s="75">
        <f>Schools!A141</f>
        <v>3026905</v>
      </c>
      <c r="E148" t="str">
        <f>VLOOKUP(D148,Schools!A:B,2,0)</f>
        <v>London Academy</v>
      </c>
      <c r="F148" t="str">
        <f>VLOOKUP(D148,Schools!$A:$Z,3,0)</f>
        <v>A</v>
      </c>
      <c r="G148" s="77" t="e">
        <f>SUMIFS(#REF!,#REF!,D148,#REF!, SEN!M148)</f>
        <v>#REF!</v>
      </c>
      <c r="H148" s="75" t="s">
        <v>3621</v>
      </c>
      <c r="I148" s="75" t="s">
        <v>4063</v>
      </c>
      <c r="J148" t="str">
        <f t="shared" si="36"/>
        <v>various/516500</v>
      </c>
      <c r="K148">
        <f>VLOOKUP(D148,Schools!$A:$Z,9,0)</f>
        <v>400116</v>
      </c>
      <c r="L148" s="75" t="s">
        <v>400</v>
      </c>
      <c r="M148" s="75" t="s">
        <v>399</v>
      </c>
      <c r="N148" s="75" t="s">
        <v>3819</v>
      </c>
      <c r="O148" s="78" t="str">
        <f>VLOOKUP(D148,Schools!A:D,4,0)</f>
        <v>All through</v>
      </c>
      <c r="P148" s="75" t="s">
        <v>4064</v>
      </c>
      <c r="Q148" s="78">
        <f t="shared" si="37"/>
        <v>516500</v>
      </c>
      <c r="R148" s="79" t="e">
        <f>SUMIFS(#REF!,#REF!,$D148,#REF!,$M148)</f>
        <v>#REF!</v>
      </c>
      <c r="S148" s="79" t="e">
        <f>SUMIFS(#REF!,#REF!,$D148,#REF!,$M148)</f>
        <v>#REF!</v>
      </c>
      <c r="T148" s="79" t="e">
        <f>SUMIFS(#REF!,#REF!,$D148,#REF!,$M148)</f>
        <v>#REF!</v>
      </c>
      <c r="U148" s="79" t="e">
        <f>SUMIFS(#REF!,#REF!,$D148,#REF!,$M148)</f>
        <v>#REF!</v>
      </c>
      <c r="V148" s="79" t="e">
        <f>SUMIFS(#REF!,#REF!,$D148,#REF!,$M148)</f>
        <v>#REF!</v>
      </c>
      <c r="W148" s="79" t="e">
        <f>SUMIFS(#REF!,#REF!,$D148,#REF!,$M148)</f>
        <v>#REF!</v>
      </c>
      <c r="X148" s="79" t="e">
        <f>SUMIFS(#REF!,#REF!,$D148,#REF!,$M148)</f>
        <v>#REF!</v>
      </c>
      <c r="Y148" s="79" t="e">
        <f>SUMIFS(#REF!,#REF!,$D148,#REF!,$M148)</f>
        <v>#REF!</v>
      </c>
      <c r="Z148" s="79" t="e">
        <f>SUMIFS(#REF!,#REF!,$D148,#REF!,$M148)</f>
        <v>#REF!</v>
      </c>
      <c r="AA148" s="79" t="e">
        <f>SUMIFS(#REF!,#REF!,$D148,#REF!,$M148)</f>
        <v>#REF!</v>
      </c>
      <c r="AB148" s="79" t="e">
        <f>SUMIFS(#REF!,#REF!,$D148,#REF!,$M148)</f>
        <v>#REF!</v>
      </c>
      <c r="AC148" s="79" t="e">
        <f>SUMIFS(#REF!,#REF!,$D148,#REF!,$M148)</f>
        <v>#REF!</v>
      </c>
      <c r="AD148" s="79" t="e">
        <f>SUMIFS(#REF!,#REF!,$D148,#REF!,$M148)</f>
        <v>#REF!</v>
      </c>
      <c r="AE148" s="79" t="e">
        <f>SUMIFS(#REF!,#REF!,$D148,#REF!,$M148)</f>
        <v>#REF!</v>
      </c>
      <c r="AF148" s="52" t="e">
        <f t="shared" si="38"/>
        <v>#REF!</v>
      </c>
      <c r="AG148" s="52" t="e">
        <f t="shared" si="39"/>
        <v>#REF!</v>
      </c>
      <c r="AH148" s="79" t="e">
        <f>SUMIFS(#REF!,#REF!,$D148,#REF!,$M148)</f>
        <v>#REF!</v>
      </c>
      <c r="AL148" s="8"/>
    </row>
    <row r="149" spans="1:70" x14ac:dyDescent="0.25">
      <c r="A149" t="str">
        <f t="shared" ref="A149:A150" si="63">$B$3</f>
        <v>High Needs topups</v>
      </c>
      <c r="B149" s="75" t="s">
        <v>3620</v>
      </c>
      <c r="C149" s="76">
        <v>44026</v>
      </c>
      <c r="D149" s="75">
        <f>Schools!A142</f>
        <v>3023521</v>
      </c>
      <c r="E149" t="str">
        <f>VLOOKUP(D149,Schools!A:B,2,0)</f>
        <v>St Mary's &amp; St John's CE School</v>
      </c>
      <c r="F149" t="str">
        <f>VLOOKUP(D149,Schools!$A:$Z,3,0)</f>
        <v>M</v>
      </c>
      <c r="G149" s="77" t="e">
        <f>SUMIFS(#REF!,#REF!,D149,#REF!, SEN!M149)</f>
        <v>#REF!</v>
      </c>
      <c r="H149" s="75" t="s">
        <v>3621</v>
      </c>
      <c r="I149" s="75" t="s">
        <v>4063</v>
      </c>
      <c r="J149" t="str">
        <f t="shared" ref="J149:J150" si="64">P149&amp;"/"&amp;Q149</f>
        <v>various/543965</v>
      </c>
      <c r="K149">
        <f>VLOOKUP(D149,Schools!$A:$Z,9,0)</f>
        <v>400135</v>
      </c>
      <c r="L149" s="75" t="s">
        <v>400</v>
      </c>
      <c r="M149" s="75" t="s">
        <v>399</v>
      </c>
      <c r="N149" s="75" t="s">
        <v>3819</v>
      </c>
      <c r="O149" s="78" t="str">
        <f>VLOOKUP(D149,Schools!A:D,4,0)</f>
        <v>All through</v>
      </c>
      <c r="P149" s="75" t="s">
        <v>4064</v>
      </c>
      <c r="Q149" s="78">
        <f t="shared" ref="Q149:Q150" si="65">IF(F149="M",543965,516500)</f>
        <v>543965</v>
      </c>
      <c r="R149" s="79" t="e">
        <f>SUMIFS(#REF!,#REF!,$D149,#REF!,$M149)</f>
        <v>#REF!</v>
      </c>
      <c r="S149" s="79" t="e">
        <f>SUMIFS(#REF!,#REF!,$D149,#REF!,$M149)</f>
        <v>#REF!</v>
      </c>
      <c r="T149" s="79" t="e">
        <f>SUMIFS(#REF!,#REF!,$D149,#REF!,$M149)</f>
        <v>#REF!</v>
      </c>
      <c r="U149" s="79" t="e">
        <f>SUMIFS(#REF!,#REF!,$D149,#REF!,$M149)</f>
        <v>#REF!</v>
      </c>
      <c r="V149" s="79" t="e">
        <f>SUMIFS(#REF!,#REF!,$D149,#REF!,$M149)</f>
        <v>#REF!</v>
      </c>
      <c r="W149" s="79" t="e">
        <f>SUMIFS(#REF!,#REF!,$D149,#REF!,$M149)</f>
        <v>#REF!</v>
      </c>
      <c r="X149" s="79" t="e">
        <f>SUMIFS(#REF!,#REF!,$D149,#REF!,$M149)</f>
        <v>#REF!</v>
      </c>
      <c r="Y149" s="79" t="e">
        <f>SUMIFS(#REF!,#REF!,$D149,#REF!,$M149)</f>
        <v>#REF!</v>
      </c>
      <c r="Z149" s="79" t="e">
        <f>SUMIFS(#REF!,#REF!,$D149,#REF!,$M149)</f>
        <v>#REF!</v>
      </c>
      <c r="AA149" s="79" t="e">
        <f>SUMIFS(#REF!,#REF!,$D149,#REF!,$M149)</f>
        <v>#REF!</v>
      </c>
      <c r="AB149" s="79" t="e">
        <f>SUMIFS(#REF!,#REF!,$D149,#REF!,$M149)</f>
        <v>#REF!</v>
      </c>
      <c r="AC149" s="79" t="e">
        <f>SUMIFS(#REF!,#REF!,$D149,#REF!,$M149)</f>
        <v>#REF!</v>
      </c>
      <c r="AD149" s="79" t="e">
        <f>SUMIFS(#REF!,#REF!,$D149,#REF!,$M149)</f>
        <v>#REF!</v>
      </c>
      <c r="AE149" s="79" t="e">
        <f>SUMIFS(#REF!,#REF!,$D149,#REF!,$M149)</f>
        <v>#REF!</v>
      </c>
      <c r="AF149" s="52" t="e">
        <f t="shared" ref="AF149:AF150" si="66">SUM(R149:AE149)+AH149</f>
        <v>#REF!</v>
      </c>
      <c r="AG149" s="52" t="e">
        <f t="shared" ref="AG149:AG150" si="67">AF149-G149</f>
        <v>#REF!</v>
      </c>
      <c r="AH149" s="79" t="e">
        <f>SUMIFS(#REF!,#REF!,$D149,#REF!,$M149)</f>
        <v>#REF!</v>
      </c>
      <c r="AL149" s="8"/>
    </row>
    <row r="150" spans="1:70" x14ac:dyDescent="0.25">
      <c r="A150" t="str">
        <f t="shared" si="63"/>
        <v>High Needs topups</v>
      </c>
      <c r="B150" s="75" t="s">
        <v>3620</v>
      </c>
      <c r="C150" s="76">
        <v>44026</v>
      </c>
      <c r="D150" s="75">
        <f>Schools!A143</f>
        <v>3026906</v>
      </c>
      <c r="E150" t="str">
        <f>VLOOKUP(D150,Schools!A:B,2,0)</f>
        <v>Wren Academy</v>
      </c>
      <c r="F150" t="str">
        <f>VLOOKUP(D150,Schools!$A:$Z,3,0)</f>
        <v>A</v>
      </c>
      <c r="G150" s="77" t="e">
        <f>SUMIFS(#REF!,#REF!,D150,#REF!, SEN!M150)</f>
        <v>#REF!</v>
      </c>
      <c r="H150" s="75" t="s">
        <v>3621</v>
      </c>
      <c r="I150" s="75" t="s">
        <v>4063</v>
      </c>
      <c r="J150" t="str">
        <f t="shared" si="64"/>
        <v>various/516500</v>
      </c>
      <c r="K150">
        <f>VLOOKUP(D150,Schools!$A:$Z,9,0)</f>
        <v>128957</v>
      </c>
      <c r="L150" s="75" t="s">
        <v>400</v>
      </c>
      <c r="M150" s="75" t="s">
        <v>399</v>
      </c>
      <c r="N150" s="75" t="s">
        <v>3819</v>
      </c>
      <c r="O150" s="78" t="str">
        <f>VLOOKUP(D150,Schools!A:D,4,0)</f>
        <v>All through</v>
      </c>
      <c r="P150" s="75" t="s">
        <v>4064</v>
      </c>
      <c r="Q150" s="78">
        <f t="shared" si="65"/>
        <v>516500</v>
      </c>
      <c r="R150" s="79" t="e">
        <f>SUMIFS(#REF!,#REF!,$D150,#REF!,$M150)</f>
        <v>#REF!</v>
      </c>
      <c r="S150" s="79" t="e">
        <f>SUMIFS(#REF!,#REF!,$D150,#REF!,$M150)</f>
        <v>#REF!</v>
      </c>
      <c r="T150" s="79" t="e">
        <f>SUMIFS(#REF!,#REF!,$D150,#REF!,$M150)</f>
        <v>#REF!</v>
      </c>
      <c r="U150" s="79" t="e">
        <f>SUMIFS(#REF!,#REF!,$D150,#REF!,$M150)</f>
        <v>#REF!</v>
      </c>
      <c r="V150" s="79" t="e">
        <f>SUMIFS(#REF!,#REF!,$D150,#REF!,$M150)</f>
        <v>#REF!</v>
      </c>
      <c r="W150" s="79" t="e">
        <f>SUMIFS(#REF!,#REF!,$D150,#REF!,$M150)</f>
        <v>#REF!</v>
      </c>
      <c r="X150" s="79" t="e">
        <f>SUMIFS(#REF!,#REF!,$D150,#REF!,$M150)</f>
        <v>#REF!</v>
      </c>
      <c r="Y150" s="79" t="e">
        <f>SUMIFS(#REF!,#REF!,$D150,#REF!,$M150)</f>
        <v>#REF!</v>
      </c>
      <c r="Z150" s="79" t="e">
        <f>SUMIFS(#REF!,#REF!,$D150,#REF!,$M150)</f>
        <v>#REF!</v>
      </c>
      <c r="AA150" s="79" t="e">
        <f>SUMIFS(#REF!,#REF!,$D150,#REF!,$M150)</f>
        <v>#REF!</v>
      </c>
      <c r="AB150" s="79" t="e">
        <f>SUMIFS(#REF!,#REF!,$D150,#REF!,$M150)</f>
        <v>#REF!</v>
      </c>
      <c r="AC150" s="79" t="e">
        <f>SUMIFS(#REF!,#REF!,$D150,#REF!,$M150)</f>
        <v>#REF!</v>
      </c>
      <c r="AD150" s="79" t="e">
        <f>SUMIFS(#REF!,#REF!,$D150,#REF!,$M150)</f>
        <v>#REF!</v>
      </c>
      <c r="AE150" s="79" t="e">
        <f>SUMIFS(#REF!,#REF!,$D150,#REF!,$M150)</f>
        <v>#REF!</v>
      </c>
      <c r="AF150" s="52" t="e">
        <f t="shared" si="66"/>
        <v>#REF!</v>
      </c>
      <c r="AG150" s="52" t="e">
        <f t="shared" si="67"/>
        <v>#REF!</v>
      </c>
      <c r="AH150" s="79" t="e">
        <f>SUMIFS(#REF!,#REF!,$D150,#REF!,$M150)</f>
        <v>#REF!</v>
      </c>
      <c r="AL150" s="8"/>
    </row>
    <row r="151" spans="1:70" x14ac:dyDescent="0.25">
      <c r="G151" s="81"/>
      <c r="O151" s="78"/>
      <c r="Q151" s="78"/>
      <c r="R151" s="79"/>
      <c r="S151" s="79"/>
      <c r="T151" s="79"/>
      <c r="U151" s="79"/>
      <c r="V151" s="79"/>
      <c r="W151" s="79"/>
      <c r="X151" s="79"/>
      <c r="Y151" s="79"/>
      <c r="Z151" s="79"/>
      <c r="AA151" s="79"/>
      <c r="AB151" s="79"/>
      <c r="AC151" s="79"/>
      <c r="AD151" s="79"/>
      <c r="AE151" s="79"/>
      <c r="AF151" s="52"/>
      <c r="AG151" s="52"/>
      <c r="AH151" s="79"/>
      <c r="AL151" s="8"/>
    </row>
    <row r="152" spans="1:70" x14ac:dyDescent="0.25">
      <c r="G152" s="81"/>
      <c r="O152" s="78"/>
      <c r="Q152" s="78"/>
      <c r="R152" s="79"/>
      <c r="S152" s="79"/>
      <c r="T152" s="79"/>
      <c r="U152" s="79"/>
      <c r="V152" s="79"/>
      <c r="W152" s="79"/>
      <c r="X152" s="79"/>
      <c r="Y152" s="79"/>
      <c r="Z152" s="79"/>
      <c r="AA152" s="79"/>
      <c r="AB152" s="79"/>
      <c r="AC152" s="79"/>
      <c r="AD152" s="79"/>
      <c r="AE152" s="79"/>
      <c r="AF152" s="52"/>
      <c r="AG152" s="52"/>
      <c r="AH152" s="79"/>
      <c r="AL152" s="8"/>
    </row>
    <row r="153" spans="1:70" x14ac:dyDescent="0.25">
      <c r="G153" s="81"/>
      <c r="O153" s="78"/>
      <c r="Q153" s="78"/>
      <c r="R153" s="79"/>
      <c r="S153" s="79"/>
      <c r="T153" s="79"/>
      <c r="U153" s="79"/>
      <c r="V153" s="79"/>
      <c r="W153" s="79"/>
      <c r="X153" s="79"/>
      <c r="Y153" s="79"/>
      <c r="Z153" s="79"/>
      <c r="AA153" s="79"/>
      <c r="AB153" s="79"/>
      <c r="AC153" s="79"/>
      <c r="AD153" s="79"/>
      <c r="AE153" s="79"/>
      <c r="AF153" s="52"/>
      <c r="AG153" s="52"/>
      <c r="AH153" s="79"/>
      <c r="AL153" s="8"/>
    </row>
    <row r="154" spans="1:70" x14ac:dyDescent="0.25">
      <c r="G154" s="81"/>
      <c r="O154" s="78"/>
      <c r="Q154" s="78"/>
      <c r="R154" s="79"/>
      <c r="S154" s="79"/>
      <c r="T154" s="79"/>
      <c r="U154" s="79"/>
      <c r="V154" s="79"/>
      <c r="W154" s="79"/>
      <c r="X154" s="79"/>
      <c r="Y154" s="79"/>
      <c r="Z154" s="79"/>
      <c r="AA154" s="79"/>
      <c r="AB154" s="79"/>
      <c r="AC154" s="79"/>
      <c r="AD154" s="79"/>
      <c r="AE154" s="79"/>
      <c r="AF154" s="52"/>
      <c r="AG154" s="52"/>
      <c r="AH154" s="79"/>
      <c r="AL154" s="8"/>
    </row>
    <row r="155" spans="1:70" x14ac:dyDescent="0.25">
      <c r="G155" s="81"/>
      <c r="O155" s="78"/>
      <c r="Q155" s="78"/>
      <c r="R155" s="79"/>
      <c r="S155" s="79"/>
      <c r="T155" s="79"/>
      <c r="U155" s="79"/>
      <c r="V155" s="79"/>
      <c r="W155" s="79"/>
      <c r="X155" s="79"/>
      <c r="Y155" s="79"/>
      <c r="Z155" s="79"/>
      <c r="AA155" s="79"/>
      <c r="AB155" s="79"/>
      <c r="AC155" s="79"/>
      <c r="AD155" s="79"/>
      <c r="AE155" s="79"/>
      <c r="AF155" s="52"/>
      <c r="AG155" s="52"/>
      <c r="AH155" s="79"/>
      <c r="AL155" s="8"/>
    </row>
    <row r="156" spans="1:70" x14ac:dyDescent="0.25">
      <c r="G156" s="81"/>
      <c r="O156" s="78"/>
      <c r="Q156" s="78"/>
      <c r="R156" s="79"/>
      <c r="S156" s="79"/>
      <c r="T156" s="79"/>
      <c r="U156" s="79"/>
      <c r="V156" s="79"/>
      <c r="W156" s="79"/>
      <c r="X156" s="79"/>
      <c r="Y156" s="79"/>
      <c r="Z156" s="79"/>
      <c r="AA156" s="79"/>
      <c r="AB156" s="79"/>
      <c r="AC156" s="79"/>
      <c r="AD156" s="79"/>
      <c r="AE156" s="79"/>
      <c r="AF156" s="52"/>
      <c r="AG156" s="52"/>
      <c r="AH156" s="79"/>
      <c r="AL156" s="8"/>
    </row>
    <row r="157" spans="1:70" x14ac:dyDescent="0.25">
      <c r="G157" s="81"/>
      <c r="O157" s="78"/>
      <c r="Q157" s="78"/>
      <c r="R157" s="79"/>
      <c r="S157" s="79"/>
      <c r="T157" s="79"/>
      <c r="U157" s="79"/>
      <c r="V157" s="79"/>
      <c r="W157" s="79"/>
      <c r="X157" s="79"/>
      <c r="Y157" s="79"/>
      <c r="Z157" s="79"/>
      <c r="AA157" s="79"/>
      <c r="AB157" s="79"/>
      <c r="AC157" s="79"/>
      <c r="AD157" s="79"/>
      <c r="AE157" s="79"/>
      <c r="AF157" s="52"/>
      <c r="AG157" s="52"/>
      <c r="AH157" s="79"/>
      <c r="AL157" s="8"/>
    </row>
    <row r="158" spans="1:70" x14ac:dyDescent="0.25">
      <c r="G158" s="81"/>
      <c r="O158" s="78"/>
      <c r="Q158" s="78"/>
      <c r="R158" s="79"/>
      <c r="S158" s="79"/>
      <c r="T158" s="79"/>
      <c r="U158" s="79"/>
      <c r="V158" s="79"/>
      <c r="W158" s="79"/>
      <c r="X158" s="79"/>
      <c r="Y158" s="79"/>
      <c r="Z158" s="79"/>
      <c r="AA158" s="79"/>
      <c r="AB158" s="79"/>
      <c r="AC158" s="79"/>
      <c r="AD158" s="79"/>
      <c r="AE158" s="79"/>
      <c r="AF158" s="52"/>
      <c r="AG158" s="52"/>
      <c r="AH158" s="79"/>
      <c r="AL158" s="8"/>
    </row>
    <row r="159" spans="1:70" x14ac:dyDescent="0.25">
      <c r="G159" s="81"/>
      <c r="O159" s="78"/>
      <c r="Q159" s="78"/>
      <c r="R159" s="79"/>
      <c r="S159" s="79"/>
      <c r="T159" s="79"/>
      <c r="U159" s="79"/>
      <c r="V159" s="79"/>
      <c r="W159" s="79"/>
      <c r="X159" s="79"/>
      <c r="Y159" s="79"/>
      <c r="Z159" s="79"/>
      <c r="AA159" s="79"/>
      <c r="AB159" s="79"/>
      <c r="AC159" s="79"/>
      <c r="AD159" s="79"/>
      <c r="AE159" s="79"/>
      <c r="AF159" s="52"/>
      <c r="AG159" s="52"/>
      <c r="AH159" s="79"/>
      <c r="AL159" s="8"/>
    </row>
    <row r="160" spans="1:70" x14ac:dyDescent="0.25">
      <c r="G160" s="81"/>
      <c r="O160" s="78"/>
      <c r="Q160" s="78"/>
      <c r="R160" s="79"/>
      <c r="S160" s="79"/>
      <c r="T160" s="79"/>
      <c r="U160" s="79"/>
      <c r="V160" s="79"/>
      <c r="W160" s="79"/>
      <c r="X160" s="79"/>
      <c r="Y160" s="79"/>
      <c r="Z160" s="79"/>
      <c r="AA160" s="79"/>
      <c r="AB160" s="79"/>
      <c r="AC160" s="79"/>
      <c r="AD160" s="79"/>
      <c r="AE160" s="79"/>
      <c r="AF160" s="52"/>
      <c r="AG160" s="52"/>
      <c r="AH160" s="79"/>
      <c r="AL160" s="8"/>
    </row>
    <row r="161" spans="7:38" x14ac:dyDescent="0.25">
      <c r="G161" s="81"/>
      <c r="O161" s="78"/>
      <c r="Q161" s="78"/>
      <c r="R161" s="79"/>
      <c r="S161" s="79"/>
      <c r="T161" s="79"/>
      <c r="U161" s="79"/>
      <c r="V161" s="79"/>
      <c r="W161" s="79"/>
      <c r="X161" s="79"/>
      <c r="Y161" s="79"/>
      <c r="Z161" s="79"/>
      <c r="AA161" s="79"/>
      <c r="AB161" s="79"/>
      <c r="AC161" s="79"/>
      <c r="AD161" s="79"/>
      <c r="AE161" s="79"/>
      <c r="AF161" s="52"/>
      <c r="AG161" s="52"/>
      <c r="AH161" s="79"/>
      <c r="AL161" s="8"/>
    </row>
    <row r="162" spans="7:38" x14ac:dyDescent="0.25">
      <c r="G162" s="81"/>
      <c r="O162" s="78"/>
      <c r="Q162" s="78"/>
      <c r="R162" s="79"/>
      <c r="S162" s="79"/>
      <c r="T162" s="79"/>
      <c r="U162" s="79"/>
      <c r="V162" s="79"/>
      <c r="W162" s="79"/>
      <c r="X162" s="79"/>
      <c r="Y162" s="79"/>
      <c r="Z162" s="79"/>
      <c r="AA162" s="79"/>
      <c r="AB162" s="79"/>
      <c r="AC162" s="79"/>
      <c r="AD162" s="79"/>
      <c r="AE162" s="79"/>
      <c r="AF162" s="52"/>
      <c r="AG162" s="52"/>
      <c r="AH162" s="79"/>
      <c r="AL162" s="8"/>
    </row>
    <row r="163" spans="7:38" x14ac:dyDescent="0.25">
      <c r="G163" s="81"/>
      <c r="O163" s="78"/>
      <c r="Q163" s="78"/>
      <c r="R163" s="79"/>
      <c r="S163" s="79"/>
      <c r="T163" s="79"/>
      <c r="U163" s="79"/>
      <c r="V163" s="79"/>
      <c r="W163" s="79"/>
      <c r="X163" s="79"/>
      <c r="Y163" s="79"/>
      <c r="Z163" s="79"/>
      <c r="AA163" s="79"/>
      <c r="AB163" s="79"/>
      <c r="AC163" s="79"/>
      <c r="AD163" s="79"/>
      <c r="AE163" s="79"/>
      <c r="AF163" s="52"/>
      <c r="AG163" s="52"/>
      <c r="AH163" s="79"/>
      <c r="AL163" s="8"/>
    </row>
    <row r="164" spans="7:38" x14ac:dyDescent="0.25">
      <c r="G164" s="81"/>
      <c r="O164" s="78"/>
      <c r="Q164" s="78"/>
      <c r="R164" s="79"/>
      <c r="S164" s="79"/>
      <c r="T164" s="79"/>
      <c r="U164" s="79"/>
      <c r="V164" s="79"/>
      <c r="W164" s="79"/>
      <c r="X164" s="79"/>
      <c r="Y164" s="79"/>
      <c r="Z164" s="79"/>
      <c r="AA164" s="79"/>
      <c r="AB164" s="79"/>
      <c r="AC164" s="79"/>
      <c r="AD164" s="79"/>
      <c r="AE164" s="79"/>
      <c r="AF164" s="52"/>
      <c r="AG164" s="52"/>
      <c r="AH164" s="79"/>
    </row>
    <row r="165" spans="7:38" x14ac:dyDescent="0.25">
      <c r="G165" s="81"/>
      <c r="O165" s="78"/>
      <c r="Q165" s="78"/>
      <c r="R165" s="79"/>
      <c r="S165" s="79"/>
      <c r="T165" s="79"/>
      <c r="U165" s="79"/>
      <c r="V165" s="79"/>
      <c r="W165" s="79"/>
      <c r="X165" s="79"/>
      <c r="Y165" s="79"/>
      <c r="Z165" s="79"/>
      <c r="AA165" s="79"/>
      <c r="AB165" s="79"/>
      <c r="AC165" s="79"/>
      <c r="AD165" s="79"/>
      <c r="AE165" s="79"/>
      <c r="AF165" s="52"/>
      <c r="AG165" s="52"/>
      <c r="AH165" s="79"/>
    </row>
    <row r="166" spans="7:38" x14ac:dyDescent="0.25">
      <c r="G166" s="81"/>
      <c r="O166" s="78"/>
      <c r="Q166" s="78"/>
      <c r="R166" s="79"/>
      <c r="S166" s="79"/>
      <c r="T166" s="79"/>
      <c r="U166" s="79"/>
      <c r="V166" s="79"/>
      <c r="W166" s="79"/>
      <c r="X166" s="79"/>
      <c r="Y166" s="79"/>
      <c r="Z166" s="79"/>
      <c r="AA166" s="79"/>
      <c r="AB166" s="79"/>
      <c r="AC166" s="79"/>
      <c r="AD166" s="79"/>
      <c r="AE166" s="79"/>
      <c r="AF166" s="52"/>
      <c r="AG166" s="52"/>
      <c r="AH166" s="79"/>
    </row>
    <row r="167" spans="7:38" x14ac:dyDescent="0.25">
      <c r="G167" s="81"/>
      <c r="O167" s="78"/>
      <c r="Q167" s="78"/>
      <c r="R167" s="79"/>
      <c r="S167" s="79"/>
      <c r="T167" s="79"/>
      <c r="U167" s="79"/>
      <c r="V167" s="79"/>
      <c r="W167" s="79"/>
      <c r="X167" s="79"/>
      <c r="Y167" s="79"/>
      <c r="Z167" s="79"/>
      <c r="AA167" s="79"/>
      <c r="AB167" s="79"/>
      <c r="AC167" s="79"/>
      <c r="AD167" s="79"/>
      <c r="AE167" s="79"/>
      <c r="AF167" s="52"/>
      <c r="AG167" s="52"/>
      <c r="AH167" s="79"/>
    </row>
    <row r="168" spans="7:38" x14ac:dyDescent="0.25">
      <c r="G168" s="81"/>
      <c r="O168" s="78"/>
      <c r="Q168" s="78"/>
      <c r="R168" s="79"/>
      <c r="S168" s="79"/>
      <c r="T168" s="79"/>
      <c r="U168" s="79"/>
      <c r="V168" s="79"/>
      <c r="W168" s="79"/>
      <c r="X168" s="79"/>
      <c r="Y168" s="79"/>
      <c r="Z168" s="79"/>
      <c r="AA168" s="79"/>
      <c r="AB168" s="79"/>
      <c r="AC168" s="79"/>
      <c r="AD168" s="79"/>
      <c r="AE168" s="79"/>
      <c r="AF168" s="52"/>
      <c r="AG168" s="52"/>
      <c r="AH168" s="79"/>
    </row>
    <row r="169" spans="7:38" x14ac:dyDescent="0.25">
      <c r="G169" s="81"/>
      <c r="O169" s="78"/>
      <c r="Q169" s="78"/>
      <c r="R169" s="79"/>
      <c r="S169" s="79"/>
      <c r="T169" s="79"/>
      <c r="U169" s="79"/>
      <c r="V169" s="79"/>
      <c r="W169" s="79"/>
      <c r="X169" s="79"/>
      <c r="Y169" s="79"/>
      <c r="Z169" s="79"/>
      <c r="AA169" s="79"/>
      <c r="AB169" s="79"/>
      <c r="AC169" s="79"/>
      <c r="AD169" s="79"/>
      <c r="AE169" s="79"/>
      <c r="AF169" s="52"/>
      <c r="AG169" s="52"/>
      <c r="AH169" s="79"/>
    </row>
    <row r="170" spans="7:38" x14ac:dyDescent="0.25">
      <c r="G170" s="81"/>
      <c r="O170" s="78"/>
      <c r="Q170" s="78"/>
      <c r="R170" s="79"/>
      <c r="S170" s="79"/>
      <c r="T170" s="79"/>
      <c r="U170" s="79"/>
      <c r="V170" s="79"/>
      <c r="W170" s="79"/>
      <c r="X170" s="79"/>
      <c r="Y170" s="79"/>
      <c r="Z170" s="79"/>
      <c r="AA170" s="79"/>
      <c r="AB170" s="79"/>
      <c r="AC170" s="79"/>
      <c r="AD170" s="79"/>
      <c r="AE170" s="79"/>
      <c r="AF170" s="52"/>
      <c r="AG170" s="52"/>
      <c r="AH170" s="79"/>
    </row>
    <row r="171" spans="7:38" x14ac:dyDescent="0.25">
      <c r="G171" s="81"/>
      <c r="O171" s="78"/>
      <c r="Q171" s="78"/>
      <c r="R171" s="79"/>
      <c r="S171" s="79"/>
      <c r="T171" s="79"/>
      <c r="U171" s="79"/>
      <c r="V171" s="79"/>
      <c r="W171" s="79"/>
      <c r="X171" s="79"/>
      <c r="Y171" s="79"/>
      <c r="Z171" s="79"/>
      <c r="AA171" s="79"/>
      <c r="AB171" s="79"/>
      <c r="AC171" s="79"/>
      <c r="AD171" s="79"/>
      <c r="AE171" s="79"/>
      <c r="AF171" s="52"/>
      <c r="AG171" s="52"/>
      <c r="AH171" s="79"/>
    </row>
    <row r="172" spans="7:38" x14ac:dyDescent="0.25">
      <c r="G172" s="81"/>
      <c r="O172" s="78"/>
      <c r="Q172" s="78"/>
      <c r="R172" s="79"/>
      <c r="S172" s="79"/>
      <c r="T172" s="79"/>
      <c r="U172" s="79"/>
      <c r="V172" s="79"/>
      <c r="W172" s="79"/>
      <c r="X172" s="79"/>
      <c r="Y172" s="79"/>
      <c r="Z172" s="79"/>
      <c r="AA172" s="79"/>
      <c r="AB172" s="79"/>
      <c r="AC172" s="79"/>
      <c r="AD172" s="79"/>
      <c r="AE172" s="79"/>
      <c r="AF172" s="52"/>
      <c r="AG172" s="52"/>
      <c r="AH172" s="79"/>
    </row>
    <row r="173" spans="7:38" x14ac:dyDescent="0.25">
      <c r="G173" s="81"/>
      <c r="O173" s="78"/>
      <c r="Q173" s="78"/>
      <c r="R173" s="79"/>
      <c r="S173" s="79"/>
      <c r="T173" s="79"/>
      <c r="U173" s="79"/>
      <c r="V173" s="79"/>
      <c r="W173" s="79"/>
      <c r="X173" s="79"/>
      <c r="Y173" s="79"/>
      <c r="Z173" s="79"/>
      <c r="AA173" s="79"/>
      <c r="AB173" s="79"/>
      <c r="AC173" s="79"/>
      <c r="AD173" s="79"/>
      <c r="AE173" s="79"/>
      <c r="AF173" s="52"/>
      <c r="AG173" s="52"/>
      <c r="AH173" s="79"/>
    </row>
    <row r="174" spans="7:38" x14ac:dyDescent="0.25">
      <c r="G174" s="81"/>
      <c r="O174" s="78"/>
      <c r="Q174" s="78"/>
      <c r="R174" s="79"/>
      <c r="S174" s="79"/>
      <c r="T174" s="79"/>
      <c r="U174" s="79"/>
      <c r="V174" s="79"/>
      <c r="W174" s="79"/>
      <c r="X174" s="79"/>
      <c r="Y174" s="79"/>
      <c r="Z174" s="79"/>
      <c r="AA174" s="79"/>
      <c r="AB174" s="79"/>
      <c r="AC174" s="79"/>
      <c r="AD174" s="79"/>
      <c r="AE174" s="79"/>
      <c r="AF174" s="52"/>
      <c r="AG174" s="52"/>
      <c r="AH174" s="79"/>
    </row>
    <row r="175" spans="7:38" x14ac:dyDescent="0.25">
      <c r="G175" s="81"/>
      <c r="O175" s="78"/>
      <c r="Q175" s="78"/>
      <c r="R175" s="79"/>
      <c r="S175" s="79"/>
      <c r="T175" s="79"/>
      <c r="U175" s="79"/>
      <c r="V175" s="79"/>
      <c r="W175" s="79"/>
      <c r="X175" s="79"/>
      <c r="Y175" s="79"/>
      <c r="Z175" s="79"/>
      <c r="AA175" s="79"/>
      <c r="AB175" s="79"/>
      <c r="AC175" s="79"/>
      <c r="AD175" s="79"/>
      <c r="AE175" s="79"/>
      <c r="AF175" s="52"/>
      <c r="AG175" s="52"/>
      <c r="AH175" s="79"/>
    </row>
    <row r="176" spans="7:38" x14ac:dyDescent="0.25">
      <c r="G176" s="81"/>
      <c r="O176" s="78"/>
      <c r="Q176" s="78"/>
      <c r="R176" s="79"/>
      <c r="S176" s="79"/>
      <c r="T176" s="79"/>
      <c r="U176" s="79"/>
      <c r="V176" s="79"/>
      <c r="W176" s="79"/>
      <c r="X176" s="79"/>
      <c r="Y176" s="79"/>
      <c r="Z176" s="79"/>
      <c r="AA176" s="79"/>
      <c r="AB176" s="79"/>
      <c r="AC176" s="79"/>
      <c r="AD176" s="79"/>
      <c r="AE176" s="79"/>
      <c r="AF176" s="52"/>
      <c r="AG176" s="52"/>
      <c r="AH176" s="79"/>
    </row>
    <row r="177" spans="7:34" x14ac:dyDescent="0.25">
      <c r="G177" s="81"/>
      <c r="O177" s="78"/>
      <c r="Q177" s="78"/>
      <c r="R177" s="79"/>
      <c r="S177" s="79"/>
      <c r="T177" s="79"/>
      <c r="U177" s="79"/>
      <c r="V177" s="79"/>
      <c r="W177" s="79"/>
      <c r="X177" s="79"/>
      <c r="Y177" s="79"/>
      <c r="Z177" s="79"/>
      <c r="AA177" s="79"/>
      <c r="AB177" s="79"/>
      <c r="AC177" s="79"/>
      <c r="AD177" s="79"/>
      <c r="AE177" s="79"/>
      <c r="AF177" s="52"/>
      <c r="AG177" s="52"/>
      <c r="AH177" s="79"/>
    </row>
    <row r="178" spans="7:34" x14ac:dyDescent="0.25">
      <c r="G178" s="81"/>
      <c r="O178" s="78"/>
      <c r="Q178" s="78"/>
      <c r="R178" s="79"/>
      <c r="S178" s="79"/>
      <c r="T178" s="79"/>
      <c r="U178" s="79"/>
      <c r="V178" s="79"/>
      <c r="W178" s="79"/>
      <c r="X178" s="79"/>
      <c r="Y178" s="79"/>
      <c r="Z178" s="79"/>
      <c r="AA178" s="79"/>
      <c r="AB178" s="79"/>
      <c r="AC178" s="79"/>
      <c r="AD178" s="79"/>
      <c r="AE178" s="79"/>
      <c r="AF178" s="52"/>
      <c r="AG178" s="52"/>
      <c r="AH178" s="79"/>
    </row>
    <row r="179" spans="7:34" x14ac:dyDescent="0.25">
      <c r="G179" s="81"/>
      <c r="O179" s="78"/>
      <c r="Q179" s="78"/>
      <c r="R179" s="79"/>
      <c r="S179" s="79"/>
      <c r="T179" s="79"/>
      <c r="U179" s="79"/>
      <c r="V179" s="79"/>
      <c r="W179" s="79"/>
      <c r="X179" s="79"/>
      <c r="Y179" s="79"/>
      <c r="Z179" s="79"/>
      <c r="AA179" s="79"/>
      <c r="AB179" s="79"/>
      <c r="AC179" s="79"/>
      <c r="AD179" s="79"/>
      <c r="AE179" s="79"/>
      <c r="AF179" s="52"/>
      <c r="AG179" s="52"/>
      <c r="AH179" s="79"/>
    </row>
    <row r="180" spans="7:34" x14ac:dyDescent="0.25">
      <c r="G180" s="81"/>
      <c r="O180" s="78"/>
      <c r="Q180" s="78"/>
      <c r="R180" s="79"/>
      <c r="S180" s="79"/>
      <c r="T180" s="79"/>
      <c r="U180" s="79"/>
      <c r="V180" s="79"/>
      <c r="W180" s="79"/>
      <c r="X180" s="79"/>
      <c r="Y180" s="79"/>
      <c r="Z180" s="79"/>
      <c r="AA180" s="79"/>
      <c r="AB180" s="79"/>
      <c r="AC180" s="79"/>
      <c r="AD180" s="79"/>
      <c r="AE180" s="79"/>
      <c r="AF180" s="52"/>
      <c r="AG180" s="52"/>
      <c r="AH180" s="79"/>
    </row>
    <row r="181" spans="7:34" x14ac:dyDescent="0.25">
      <c r="G181" s="81"/>
      <c r="O181" s="78"/>
      <c r="Q181" s="78"/>
      <c r="R181" s="79"/>
      <c r="S181" s="79"/>
      <c r="T181" s="79"/>
      <c r="U181" s="79"/>
      <c r="V181" s="79"/>
      <c r="W181" s="79"/>
      <c r="X181" s="79"/>
      <c r="Y181" s="79"/>
      <c r="Z181" s="79"/>
      <c r="AA181" s="79"/>
      <c r="AB181" s="79"/>
      <c r="AC181" s="79"/>
      <c r="AD181" s="79"/>
      <c r="AE181" s="79"/>
      <c r="AF181" s="52"/>
      <c r="AG181" s="52"/>
      <c r="AH181" s="79"/>
    </row>
    <row r="182" spans="7:34" x14ac:dyDescent="0.25">
      <c r="G182" s="81"/>
      <c r="O182" s="78"/>
      <c r="Q182" s="78"/>
      <c r="R182" s="79"/>
      <c r="S182" s="79"/>
      <c r="T182" s="79"/>
      <c r="U182" s="79"/>
      <c r="V182" s="79"/>
      <c r="W182" s="79"/>
      <c r="X182" s="79"/>
      <c r="Y182" s="79"/>
      <c r="Z182" s="79"/>
      <c r="AA182" s="79"/>
      <c r="AB182" s="79"/>
      <c r="AC182" s="79"/>
      <c r="AD182" s="79"/>
      <c r="AE182" s="79"/>
      <c r="AF182" s="52"/>
      <c r="AG182" s="52"/>
      <c r="AH182" s="79"/>
    </row>
    <row r="183" spans="7:34" x14ac:dyDescent="0.25">
      <c r="G183" s="81"/>
      <c r="O183" s="78"/>
      <c r="Q183" s="78"/>
      <c r="R183" s="79"/>
      <c r="S183" s="79"/>
      <c r="T183" s="79"/>
      <c r="U183" s="79"/>
      <c r="V183" s="79"/>
      <c r="W183" s="79"/>
      <c r="X183" s="79"/>
      <c r="Y183" s="79"/>
      <c r="Z183" s="79"/>
      <c r="AA183" s="79"/>
      <c r="AB183" s="79"/>
      <c r="AC183" s="79"/>
      <c r="AD183" s="79"/>
      <c r="AE183" s="79"/>
      <c r="AF183" s="52"/>
      <c r="AG183" s="52"/>
      <c r="AH183" s="79"/>
    </row>
    <row r="184" spans="7:34" x14ac:dyDescent="0.25">
      <c r="G184" s="81"/>
      <c r="O184" s="78"/>
      <c r="Q184" s="78"/>
      <c r="R184" s="79"/>
      <c r="S184" s="79"/>
      <c r="T184" s="79"/>
      <c r="U184" s="79"/>
      <c r="V184" s="79"/>
      <c r="W184" s="79"/>
      <c r="X184" s="79"/>
      <c r="Y184" s="79"/>
      <c r="Z184" s="79"/>
      <c r="AA184" s="79"/>
      <c r="AB184" s="79"/>
      <c r="AC184" s="79"/>
      <c r="AD184" s="79"/>
      <c r="AE184" s="79"/>
      <c r="AF184" s="52"/>
      <c r="AG184" s="52"/>
      <c r="AH184" s="79"/>
    </row>
    <row r="185" spans="7:34" x14ac:dyDescent="0.25">
      <c r="G185" s="81"/>
      <c r="O185" s="78"/>
      <c r="Q185" s="78"/>
      <c r="R185" s="79"/>
      <c r="S185" s="79"/>
      <c r="T185" s="79"/>
      <c r="U185" s="79"/>
      <c r="V185" s="79"/>
      <c r="W185" s="79"/>
      <c r="X185" s="79"/>
      <c r="Y185" s="79"/>
      <c r="Z185" s="79"/>
      <c r="AA185" s="79"/>
      <c r="AB185" s="79"/>
      <c r="AC185" s="79"/>
      <c r="AD185" s="79"/>
      <c r="AE185" s="79"/>
      <c r="AF185" s="52"/>
      <c r="AG185" s="52"/>
      <c r="AH185" s="79"/>
    </row>
    <row r="186" spans="7:34" x14ac:dyDescent="0.25">
      <c r="G186" s="81"/>
      <c r="O186" s="78"/>
      <c r="Q186" s="78"/>
      <c r="R186" s="79"/>
      <c r="S186" s="79"/>
      <c r="T186" s="79"/>
      <c r="U186" s="79"/>
      <c r="V186" s="79"/>
      <c r="W186" s="79"/>
      <c r="X186" s="79"/>
      <c r="Y186" s="79"/>
      <c r="Z186" s="79"/>
      <c r="AA186" s="79"/>
      <c r="AB186" s="79"/>
      <c r="AC186" s="79"/>
      <c r="AD186" s="79"/>
      <c r="AE186" s="79"/>
      <c r="AF186" s="52"/>
      <c r="AG186" s="52"/>
      <c r="AH186" s="79"/>
    </row>
    <row r="187" spans="7:34" x14ac:dyDescent="0.25">
      <c r="G187" s="81"/>
      <c r="O187" s="78"/>
      <c r="Q187" s="78"/>
      <c r="R187" s="79"/>
      <c r="S187" s="79"/>
      <c r="T187" s="79"/>
      <c r="U187" s="79"/>
      <c r="V187" s="79"/>
      <c r="W187" s="79"/>
      <c r="X187" s="79"/>
      <c r="Y187" s="79"/>
      <c r="Z187" s="79"/>
      <c r="AA187" s="79"/>
      <c r="AB187" s="79"/>
      <c r="AC187" s="79"/>
      <c r="AD187" s="79"/>
      <c r="AE187" s="79"/>
      <c r="AF187" s="52"/>
      <c r="AG187" s="52"/>
      <c r="AH187" s="79"/>
    </row>
    <row r="188" spans="7:34" x14ac:dyDescent="0.25">
      <c r="G188" s="81"/>
      <c r="O188" s="78"/>
      <c r="Q188" s="78"/>
      <c r="R188" s="79"/>
      <c r="S188" s="79"/>
      <c r="T188" s="79"/>
      <c r="U188" s="79"/>
      <c r="V188" s="79"/>
      <c r="W188" s="79"/>
      <c r="X188" s="79"/>
      <c r="Y188" s="79"/>
      <c r="Z188" s="79"/>
      <c r="AA188" s="79"/>
      <c r="AB188" s="79"/>
      <c r="AC188" s="79"/>
      <c r="AD188" s="79"/>
      <c r="AE188" s="79"/>
      <c r="AF188" s="52"/>
      <c r="AG188" s="52"/>
      <c r="AH188" s="79"/>
    </row>
    <row r="189" spans="7:34" x14ac:dyDescent="0.25">
      <c r="G189" s="81"/>
      <c r="O189" s="78"/>
      <c r="Q189" s="78"/>
      <c r="R189" s="79"/>
      <c r="S189" s="79"/>
      <c r="T189" s="79"/>
      <c r="U189" s="79"/>
      <c r="V189" s="79"/>
      <c r="W189" s="79"/>
      <c r="X189" s="79"/>
      <c r="Y189" s="79"/>
      <c r="Z189" s="79"/>
      <c r="AA189" s="79"/>
      <c r="AB189" s="79"/>
      <c r="AC189" s="79"/>
      <c r="AD189" s="79"/>
      <c r="AE189" s="79"/>
      <c r="AF189" s="52"/>
      <c r="AG189" s="52"/>
      <c r="AH189" s="79"/>
    </row>
    <row r="190" spans="7:34" x14ac:dyDescent="0.25">
      <c r="G190" s="81"/>
      <c r="O190" s="78"/>
      <c r="Q190" s="78"/>
      <c r="R190" s="79"/>
      <c r="S190" s="79"/>
      <c r="T190" s="79"/>
      <c r="U190" s="79"/>
      <c r="V190" s="79"/>
      <c r="W190" s="79"/>
      <c r="X190" s="79"/>
      <c r="Y190" s="79"/>
      <c r="Z190" s="79"/>
      <c r="AA190" s="79"/>
      <c r="AB190" s="79"/>
      <c r="AC190" s="79"/>
      <c r="AD190" s="79"/>
      <c r="AE190" s="79"/>
      <c r="AF190" s="52"/>
      <c r="AG190" s="52"/>
      <c r="AH190" s="79"/>
    </row>
    <row r="191" spans="7:34" x14ac:dyDescent="0.25">
      <c r="G191" s="81"/>
      <c r="O191" s="78"/>
      <c r="Q191" s="78"/>
      <c r="R191" s="79"/>
      <c r="S191" s="79"/>
      <c r="T191" s="79"/>
      <c r="U191" s="79"/>
      <c r="V191" s="79"/>
      <c r="W191" s="79"/>
      <c r="X191" s="79"/>
      <c r="Y191" s="79"/>
      <c r="Z191" s="79"/>
      <c r="AA191" s="79"/>
      <c r="AB191" s="79"/>
      <c r="AC191" s="79"/>
      <c r="AD191" s="79"/>
      <c r="AE191" s="79"/>
      <c r="AF191" s="52"/>
      <c r="AG191" s="52"/>
      <c r="AH191" s="79"/>
    </row>
    <row r="192" spans="7:34" x14ac:dyDescent="0.25">
      <c r="G192" s="81"/>
      <c r="O192" s="78"/>
      <c r="Q192" s="78"/>
      <c r="R192" s="79"/>
      <c r="S192" s="79"/>
      <c r="T192" s="79"/>
      <c r="U192" s="79"/>
      <c r="V192" s="79"/>
      <c r="W192" s="79"/>
      <c r="X192" s="79"/>
      <c r="Y192" s="79"/>
      <c r="Z192" s="79"/>
      <c r="AA192" s="79"/>
      <c r="AB192" s="79"/>
      <c r="AC192" s="79"/>
      <c r="AD192" s="79"/>
      <c r="AE192" s="79"/>
      <c r="AF192" s="52"/>
      <c r="AG192" s="52"/>
      <c r="AH192" s="79"/>
    </row>
    <row r="193" spans="7:34" x14ac:dyDescent="0.25">
      <c r="G193" s="81"/>
      <c r="O193" s="78"/>
      <c r="Q193" s="78"/>
      <c r="R193" s="79"/>
      <c r="S193" s="79"/>
      <c r="T193" s="79"/>
      <c r="U193" s="79"/>
      <c r="V193" s="79"/>
      <c r="W193" s="79"/>
      <c r="X193" s="79"/>
      <c r="Y193" s="79"/>
      <c r="Z193" s="79"/>
      <c r="AA193" s="79"/>
      <c r="AB193" s="79"/>
      <c r="AC193" s="79"/>
      <c r="AD193" s="79"/>
      <c r="AE193" s="79"/>
      <c r="AF193" s="52"/>
      <c r="AG193" s="52"/>
      <c r="AH193" s="79"/>
    </row>
    <row r="194" spans="7:34" x14ac:dyDescent="0.25">
      <c r="G194" s="81"/>
      <c r="O194" s="78"/>
      <c r="Q194" s="78"/>
      <c r="R194" s="79"/>
      <c r="S194" s="79"/>
      <c r="T194" s="79"/>
      <c r="U194" s="79"/>
      <c r="V194" s="79"/>
      <c r="W194" s="79"/>
      <c r="X194" s="79"/>
      <c r="Y194" s="79"/>
      <c r="Z194" s="79"/>
      <c r="AA194" s="79"/>
      <c r="AB194" s="79"/>
      <c r="AC194" s="79"/>
      <c r="AD194" s="79"/>
      <c r="AE194" s="79"/>
      <c r="AF194" s="52"/>
      <c r="AG194" s="52"/>
      <c r="AH194" s="79"/>
    </row>
    <row r="195" spans="7:34" x14ac:dyDescent="0.25">
      <c r="G195" s="81"/>
      <c r="O195" s="78"/>
      <c r="Q195" s="78"/>
      <c r="R195" s="79"/>
      <c r="S195" s="79"/>
      <c r="T195" s="79"/>
      <c r="U195" s="79"/>
      <c r="V195" s="79"/>
      <c r="W195" s="79"/>
      <c r="X195" s="79"/>
      <c r="Y195" s="79"/>
      <c r="Z195" s="79"/>
      <c r="AA195" s="79"/>
      <c r="AB195" s="79"/>
      <c r="AC195" s="79"/>
      <c r="AD195" s="79"/>
      <c r="AE195" s="79"/>
      <c r="AF195" s="52"/>
      <c r="AG195" s="52"/>
      <c r="AH195" s="79"/>
    </row>
    <row r="196" spans="7:34" x14ac:dyDescent="0.25">
      <c r="G196" s="81"/>
      <c r="O196" s="78"/>
      <c r="Q196" s="78"/>
      <c r="R196" s="79"/>
      <c r="S196" s="79"/>
      <c r="T196" s="79"/>
      <c r="U196" s="79"/>
      <c r="V196" s="79"/>
      <c r="W196" s="79"/>
      <c r="X196" s="79"/>
      <c r="Y196" s="79"/>
      <c r="Z196" s="79"/>
      <c r="AA196" s="79"/>
      <c r="AB196" s="79"/>
      <c r="AC196" s="79"/>
      <c r="AD196" s="79"/>
      <c r="AE196" s="79"/>
      <c r="AF196" s="52"/>
      <c r="AG196" s="52"/>
      <c r="AH196" s="79"/>
    </row>
    <row r="197" spans="7:34" x14ac:dyDescent="0.25">
      <c r="G197" s="81"/>
      <c r="O197" s="78"/>
      <c r="Q197" s="78"/>
      <c r="R197" s="79"/>
      <c r="S197" s="79"/>
      <c r="T197" s="79"/>
      <c r="U197" s="79"/>
      <c r="V197" s="79"/>
      <c r="W197" s="79"/>
      <c r="X197" s="79"/>
      <c r="Y197" s="79"/>
      <c r="Z197" s="79"/>
      <c r="AA197" s="79"/>
      <c r="AB197" s="79"/>
      <c r="AC197" s="79"/>
      <c r="AD197" s="79"/>
      <c r="AE197" s="79"/>
      <c r="AF197" s="52"/>
      <c r="AG197" s="52"/>
      <c r="AH197" s="79"/>
    </row>
    <row r="198" spans="7:34" x14ac:dyDescent="0.25">
      <c r="G198" s="81"/>
      <c r="O198" s="78"/>
      <c r="Q198" s="78"/>
      <c r="R198" s="79"/>
      <c r="S198" s="79"/>
      <c r="T198" s="79"/>
      <c r="U198" s="79"/>
      <c r="V198" s="79"/>
      <c r="W198" s="79"/>
      <c r="X198" s="79"/>
      <c r="Y198" s="79"/>
      <c r="Z198" s="79"/>
      <c r="AA198" s="79"/>
      <c r="AB198" s="79"/>
      <c r="AC198" s="79"/>
      <c r="AD198" s="79"/>
      <c r="AE198" s="79"/>
      <c r="AF198" s="52"/>
      <c r="AG198" s="52"/>
      <c r="AH198" s="79"/>
    </row>
    <row r="199" spans="7:34" x14ac:dyDescent="0.25">
      <c r="G199" s="81"/>
      <c r="O199" s="78"/>
      <c r="Q199" s="78"/>
      <c r="R199" s="79"/>
      <c r="S199" s="79"/>
      <c r="T199" s="79"/>
      <c r="U199" s="79"/>
      <c r="V199" s="79"/>
      <c r="W199" s="79"/>
      <c r="X199" s="79"/>
      <c r="Y199" s="79"/>
      <c r="Z199" s="79"/>
      <c r="AA199" s="79"/>
      <c r="AB199" s="79"/>
      <c r="AC199" s="79"/>
      <c r="AD199" s="79"/>
      <c r="AE199" s="79"/>
      <c r="AF199" s="52"/>
      <c r="AG199" s="52"/>
      <c r="AH199" s="79"/>
    </row>
    <row r="200" spans="7:34" x14ac:dyDescent="0.25">
      <c r="G200" s="81"/>
      <c r="O200" s="78"/>
      <c r="Q200" s="78"/>
      <c r="R200" s="79"/>
      <c r="S200" s="79"/>
      <c r="T200" s="79"/>
      <c r="U200" s="79"/>
      <c r="V200" s="79"/>
      <c r="W200" s="79"/>
      <c r="X200" s="79"/>
      <c r="Y200" s="79"/>
      <c r="Z200" s="79"/>
      <c r="AA200" s="79"/>
      <c r="AB200" s="79"/>
      <c r="AC200" s="79"/>
      <c r="AD200" s="79"/>
      <c r="AE200" s="79"/>
      <c r="AF200" s="52"/>
      <c r="AG200" s="52"/>
      <c r="AH200" s="79"/>
    </row>
    <row r="201" spans="7:34" x14ac:dyDescent="0.25">
      <c r="G201" s="81"/>
      <c r="O201" s="78"/>
      <c r="Q201" s="78"/>
      <c r="R201" s="79"/>
      <c r="S201" s="79"/>
      <c r="T201" s="79"/>
      <c r="U201" s="79"/>
      <c r="V201" s="79"/>
      <c r="W201" s="79"/>
      <c r="X201" s="79"/>
      <c r="Y201" s="79"/>
      <c r="Z201" s="79"/>
      <c r="AA201" s="79"/>
      <c r="AB201" s="79"/>
      <c r="AC201" s="79"/>
      <c r="AD201" s="79"/>
      <c r="AE201" s="79"/>
      <c r="AF201" s="52"/>
      <c r="AG201" s="52"/>
      <c r="AH201" s="79"/>
    </row>
    <row r="202" spans="7:34" x14ac:dyDescent="0.25">
      <c r="G202" s="81"/>
      <c r="O202" s="78"/>
      <c r="Q202" s="78"/>
      <c r="R202" s="79"/>
      <c r="S202" s="79"/>
      <c r="T202" s="79"/>
      <c r="U202" s="79"/>
      <c r="V202" s="79"/>
      <c r="W202" s="79"/>
      <c r="X202" s="79"/>
      <c r="Y202" s="79"/>
      <c r="Z202" s="79"/>
      <c r="AA202" s="79"/>
      <c r="AB202" s="79"/>
      <c r="AC202" s="79"/>
      <c r="AD202" s="79"/>
      <c r="AE202" s="79"/>
      <c r="AF202" s="52"/>
      <c r="AG202" s="52"/>
      <c r="AH202" s="79"/>
    </row>
    <row r="203" spans="7:34" x14ac:dyDescent="0.25">
      <c r="G203" s="81"/>
      <c r="O203" s="78"/>
      <c r="Q203" s="78"/>
      <c r="R203" s="79"/>
      <c r="S203" s="79"/>
      <c r="T203" s="79"/>
      <c r="U203" s="79"/>
      <c r="V203" s="79"/>
      <c r="W203" s="79"/>
      <c r="X203" s="79"/>
      <c r="Y203" s="79"/>
      <c r="Z203" s="79"/>
      <c r="AA203" s="79"/>
      <c r="AB203" s="79"/>
      <c r="AC203" s="79"/>
      <c r="AD203" s="79"/>
      <c r="AE203" s="79"/>
      <c r="AF203" s="52"/>
      <c r="AG203" s="52"/>
      <c r="AH203" s="79"/>
    </row>
    <row r="204" spans="7:34" x14ac:dyDescent="0.25">
      <c r="G204" s="81"/>
      <c r="O204" s="78"/>
      <c r="Q204" s="78"/>
      <c r="R204" s="79"/>
      <c r="S204" s="79"/>
      <c r="T204" s="79"/>
      <c r="U204" s="79"/>
      <c r="V204" s="79"/>
      <c r="W204" s="79"/>
      <c r="X204" s="79"/>
      <c r="Y204" s="79"/>
      <c r="Z204" s="79"/>
      <c r="AA204" s="79"/>
      <c r="AB204" s="79"/>
      <c r="AC204" s="79"/>
      <c r="AD204" s="79"/>
      <c r="AE204" s="79"/>
      <c r="AF204" s="52"/>
      <c r="AG204" s="52"/>
      <c r="AH204" s="79"/>
    </row>
    <row r="205" spans="7:34" x14ac:dyDescent="0.25">
      <c r="G205" s="81"/>
      <c r="O205" s="78"/>
      <c r="Q205" s="78"/>
      <c r="R205" s="79"/>
      <c r="S205" s="79"/>
      <c r="T205" s="79"/>
      <c r="U205" s="79"/>
      <c r="V205" s="79"/>
      <c r="W205" s="79"/>
      <c r="X205" s="79"/>
      <c r="Y205" s="79"/>
      <c r="Z205" s="79"/>
      <c r="AA205" s="79"/>
      <c r="AB205" s="79"/>
      <c r="AC205" s="79"/>
      <c r="AD205" s="79"/>
      <c r="AE205" s="79"/>
      <c r="AF205" s="52"/>
      <c r="AG205" s="52"/>
      <c r="AH205" s="79"/>
    </row>
    <row r="206" spans="7:34" x14ac:dyDescent="0.25">
      <c r="O206" s="78"/>
      <c r="Q206" s="78"/>
      <c r="R206" s="79"/>
      <c r="S206" s="79"/>
      <c r="T206" s="79"/>
      <c r="U206" s="79"/>
      <c r="V206" s="79"/>
      <c r="W206" s="79"/>
      <c r="X206" s="79"/>
      <c r="Y206" s="79"/>
      <c r="Z206" s="79"/>
      <c r="AA206" s="79"/>
      <c r="AB206" s="79"/>
      <c r="AC206" s="79"/>
      <c r="AD206" s="79"/>
      <c r="AE206" s="79"/>
      <c r="AF206" s="52"/>
      <c r="AG206" s="52"/>
      <c r="AH206" s="79"/>
    </row>
    <row r="207" spans="7:34" x14ac:dyDescent="0.25">
      <c r="O207" s="78"/>
      <c r="Q207" s="78"/>
      <c r="R207" s="79"/>
      <c r="S207" s="79"/>
      <c r="T207" s="79"/>
      <c r="U207" s="79"/>
      <c r="V207" s="79"/>
      <c r="W207" s="79"/>
      <c r="X207" s="79"/>
      <c r="Y207" s="79"/>
      <c r="Z207" s="79"/>
      <c r="AA207" s="79"/>
      <c r="AB207" s="79"/>
      <c r="AC207" s="79"/>
      <c r="AD207" s="79"/>
      <c r="AE207" s="79"/>
      <c r="AF207" s="52"/>
      <c r="AG207" s="52"/>
      <c r="AH207" s="79"/>
    </row>
    <row r="208" spans="7:34" x14ac:dyDescent="0.25">
      <c r="O208" s="78"/>
      <c r="Q208" s="78"/>
      <c r="R208" s="79"/>
      <c r="S208" s="79"/>
      <c r="T208" s="79"/>
      <c r="U208" s="79"/>
      <c r="V208" s="79"/>
      <c r="W208" s="79"/>
      <c r="X208" s="79"/>
      <c r="Y208" s="79"/>
      <c r="Z208" s="79"/>
      <c r="AA208" s="79"/>
      <c r="AB208" s="79"/>
      <c r="AC208" s="79"/>
      <c r="AD208" s="79"/>
      <c r="AE208" s="79"/>
      <c r="AF208" s="52"/>
      <c r="AG208" s="52"/>
      <c r="AH208" s="79"/>
    </row>
    <row r="209" spans="15:34" x14ac:dyDescent="0.25">
      <c r="O209" s="78"/>
      <c r="Q209" s="78"/>
      <c r="R209" s="79"/>
      <c r="S209" s="79"/>
      <c r="T209" s="79"/>
      <c r="U209" s="79"/>
      <c r="V209" s="79"/>
      <c r="W209" s="79"/>
      <c r="X209" s="79"/>
      <c r="Y209" s="79"/>
      <c r="Z209" s="79"/>
      <c r="AA209" s="79"/>
      <c r="AB209" s="79"/>
      <c r="AC209" s="79"/>
      <c r="AD209" s="79"/>
      <c r="AE209" s="79"/>
      <c r="AF209" s="52"/>
      <c r="AG209" s="52"/>
      <c r="AH209" s="79"/>
    </row>
    <row r="210" spans="15:34" x14ac:dyDescent="0.25">
      <c r="O210" s="78"/>
      <c r="Q210" s="78"/>
      <c r="R210" s="79"/>
      <c r="S210" s="79"/>
      <c r="T210" s="79"/>
      <c r="U210" s="79"/>
      <c r="V210" s="79"/>
      <c r="W210" s="79"/>
      <c r="X210" s="79"/>
      <c r="Y210" s="79"/>
      <c r="Z210" s="79"/>
      <c r="AA210" s="79"/>
      <c r="AB210" s="79"/>
      <c r="AC210" s="79"/>
      <c r="AD210" s="79"/>
      <c r="AE210" s="79"/>
      <c r="AF210" s="52"/>
      <c r="AG210" s="52"/>
      <c r="AH210" s="79"/>
    </row>
    <row r="211" spans="15:34" x14ac:dyDescent="0.25">
      <c r="O211" s="78"/>
      <c r="Q211" s="78"/>
      <c r="R211" s="79"/>
      <c r="S211" s="79"/>
      <c r="T211" s="79"/>
      <c r="U211" s="79"/>
      <c r="V211" s="79"/>
      <c r="W211" s="79"/>
      <c r="X211" s="79"/>
      <c r="Y211" s="79"/>
      <c r="Z211" s="79"/>
      <c r="AA211" s="79"/>
      <c r="AB211" s="79"/>
      <c r="AC211" s="79"/>
      <c r="AD211" s="79"/>
      <c r="AE211" s="79"/>
      <c r="AF211" s="52"/>
      <c r="AG211" s="52"/>
      <c r="AH211" s="79"/>
    </row>
    <row r="212" spans="15:34" x14ac:dyDescent="0.25">
      <c r="O212" s="78"/>
      <c r="Q212" s="78"/>
      <c r="R212" s="79"/>
      <c r="S212" s="79"/>
      <c r="T212" s="79"/>
      <c r="U212" s="79"/>
      <c r="V212" s="79"/>
      <c r="W212" s="79"/>
      <c r="X212" s="79"/>
      <c r="Y212" s="79"/>
      <c r="Z212" s="79"/>
      <c r="AA212" s="79"/>
      <c r="AB212" s="79"/>
      <c r="AC212" s="79"/>
      <c r="AD212" s="79"/>
      <c r="AE212" s="79"/>
      <c r="AF212" s="52"/>
      <c r="AG212" s="52"/>
      <c r="AH212" s="79"/>
    </row>
    <row r="213" spans="15:34" x14ac:dyDescent="0.25">
      <c r="O213" s="78"/>
      <c r="Q213" s="78"/>
      <c r="R213" s="79"/>
      <c r="S213" s="79"/>
      <c r="T213" s="79"/>
      <c r="U213" s="79"/>
      <c r="V213" s="79"/>
      <c r="W213" s="79"/>
      <c r="X213" s="79"/>
      <c r="Y213" s="79"/>
      <c r="Z213" s="79"/>
      <c r="AA213" s="79"/>
      <c r="AB213" s="79"/>
      <c r="AC213" s="79"/>
      <c r="AD213" s="79"/>
      <c r="AE213" s="79"/>
      <c r="AF213" s="52"/>
      <c r="AG213" s="52"/>
      <c r="AH213" s="79"/>
    </row>
    <row r="214" spans="15:34" x14ac:dyDescent="0.25">
      <c r="O214" s="78"/>
      <c r="Q214" s="78"/>
      <c r="R214" s="79"/>
      <c r="S214" s="79"/>
      <c r="T214" s="79"/>
      <c r="U214" s="79"/>
      <c r="V214" s="79"/>
      <c r="W214" s="79"/>
      <c r="X214" s="79"/>
      <c r="Y214" s="79"/>
      <c r="Z214" s="79"/>
      <c r="AA214" s="79"/>
      <c r="AB214" s="79"/>
      <c r="AC214" s="79"/>
      <c r="AD214" s="79"/>
      <c r="AE214" s="79"/>
      <c r="AF214" s="52"/>
      <c r="AG214" s="52"/>
      <c r="AH214" s="79"/>
    </row>
    <row r="215" spans="15:34" x14ac:dyDescent="0.25">
      <c r="O215" s="78"/>
      <c r="Q215" s="78"/>
      <c r="R215" s="79"/>
      <c r="S215" s="79"/>
      <c r="T215" s="79"/>
      <c r="U215" s="79"/>
      <c r="V215" s="79"/>
      <c r="W215" s="79"/>
      <c r="X215" s="79"/>
      <c r="Y215" s="79"/>
      <c r="Z215" s="79"/>
      <c r="AA215" s="79"/>
      <c r="AB215" s="79"/>
      <c r="AC215" s="79"/>
      <c r="AD215" s="79"/>
      <c r="AE215" s="79"/>
      <c r="AF215" s="52"/>
      <c r="AG215" s="52"/>
      <c r="AH215" s="79"/>
    </row>
    <row r="216" spans="15:34" x14ac:dyDescent="0.25">
      <c r="O216" s="78"/>
      <c r="Q216" s="78"/>
      <c r="R216" s="79"/>
      <c r="S216" s="79"/>
      <c r="T216" s="79"/>
      <c r="U216" s="79"/>
      <c r="V216" s="79"/>
      <c r="W216" s="79"/>
      <c r="X216" s="79"/>
      <c r="Y216" s="79"/>
      <c r="Z216" s="79"/>
      <c r="AA216" s="79"/>
      <c r="AB216" s="79"/>
      <c r="AC216" s="79"/>
      <c r="AD216" s="79"/>
      <c r="AE216" s="79"/>
      <c r="AF216" s="52"/>
      <c r="AG216" s="52"/>
      <c r="AH216" s="79"/>
    </row>
    <row r="217" spans="15:34" x14ac:dyDescent="0.25">
      <c r="O217" s="78"/>
      <c r="Q217" s="78"/>
      <c r="R217" s="79"/>
      <c r="S217" s="79"/>
      <c r="T217" s="79"/>
      <c r="U217" s="79"/>
      <c r="V217" s="79"/>
      <c r="W217" s="79"/>
      <c r="X217" s="79"/>
      <c r="Y217" s="79"/>
      <c r="Z217" s="79"/>
      <c r="AA217" s="79"/>
      <c r="AB217" s="79"/>
      <c r="AC217" s="79"/>
      <c r="AD217" s="79"/>
      <c r="AE217" s="79"/>
      <c r="AF217" s="52"/>
      <c r="AG217" s="52"/>
      <c r="AH217" s="79"/>
    </row>
    <row r="218" spans="15:34" x14ac:dyDescent="0.25">
      <c r="O218" s="78"/>
      <c r="Q218" s="78"/>
      <c r="R218" s="79"/>
      <c r="S218" s="79"/>
      <c r="T218" s="79"/>
      <c r="U218" s="79"/>
      <c r="V218" s="79"/>
      <c r="W218" s="79"/>
      <c r="X218" s="79"/>
      <c r="Y218" s="79"/>
      <c r="Z218" s="79"/>
      <c r="AA218" s="79"/>
      <c r="AB218" s="79"/>
      <c r="AC218" s="79"/>
      <c r="AD218" s="79"/>
      <c r="AE218" s="79"/>
      <c r="AF218" s="52"/>
      <c r="AG218" s="52"/>
      <c r="AH218" s="79"/>
    </row>
    <row r="219" spans="15:34" x14ac:dyDescent="0.25">
      <c r="O219" s="78"/>
      <c r="Q219" s="78"/>
      <c r="R219" s="79"/>
      <c r="S219" s="79"/>
      <c r="T219" s="79"/>
      <c r="U219" s="79"/>
      <c r="V219" s="79"/>
      <c r="W219" s="79"/>
      <c r="X219" s="79"/>
      <c r="Y219" s="79"/>
      <c r="Z219" s="79"/>
      <c r="AA219" s="79"/>
      <c r="AB219" s="79"/>
      <c r="AC219" s="79"/>
      <c r="AD219" s="79"/>
      <c r="AE219" s="79"/>
      <c r="AF219" s="52"/>
      <c r="AG219" s="52"/>
      <c r="AH219" s="79"/>
    </row>
    <row r="220" spans="15:34" x14ac:dyDescent="0.25">
      <c r="O220" s="78"/>
      <c r="Q220" s="78"/>
      <c r="R220" s="79"/>
      <c r="S220" s="79"/>
      <c r="T220" s="79"/>
      <c r="U220" s="79"/>
      <c r="V220" s="79"/>
      <c r="W220" s="79"/>
      <c r="X220" s="79"/>
      <c r="Y220" s="79"/>
      <c r="Z220" s="79"/>
      <c r="AA220" s="79"/>
      <c r="AB220" s="79"/>
      <c r="AC220" s="79"/>
      <c r="AD220" s="79"/>
      <c r="AE220" s="79"/>
      <c r="AF220" s="52"/>
      <c r="AG220" s="52"/>
      <c r="AH220" s="79"/>
    </row>
    <row r="221" spans="15:34" x14ac:dyDescent="0.25">
      <c r="O221" s="78"/>
      <c r="Q221" s="78"/>
      <c r="R221" s="79"/>
      <c r="S221" s="79"/>
      <c r="T221" s="79"/>
      <c r="U221" s="79"/>
      <c r="V221" s="79"/>
      <c r="W221" s="79"/>
      <c r="X221" s="79"/>
      <c r="Y221" s="79"/>
      <c r="Z221" s="79"/>
      <c r="AA221" s="79"/>
      <c r="AB221" s="79"/>
      <c r="AC221" s="79"/>
      <c r="AD221" s="79"/>
      <c r="AE221" s="79"/>
      <c r="AF221" s="52"/>
      <c r="AG221" s="52"/>
      <c r="AH221" s="79"/>
    </row>
    <row r="222" spans="15:34" x14ac:dyDescent="0.25">
      <c r="O222" s="78"/>
      <c r="Q222" s="78"/>
      <c r="R222" s="79"/>
      <c r="S222" s="79"/>
      <c r="T222" s="79"/>
      <c r="U222" s="79"/>
      <c r="V222" s="79"/>
      <c r="W222" s="79"/>
      <c r="X222" s="79"/>
      <c r="Y222" s="79"/>
      <c r="Z222" s="79"/>
      <c r="AA222" s="79"/>
      <c r="AB222" s="79"/>
      <c r="AC222" s="79"/>
      <c r="AD222" s="79"/>
      <c r="AE222" s="79"/>
      <c r="AF222" s="52"/>
      <c r="AG222" s="52"/>
      <c r="AH222" s="79"/>
    </row>
    <row r="223" spans="15:34" x14ac:dyDescent="0.25">
      <c r="O223" s="78"/>
      <c r="Q223" s="78"/>
      <c r="R223" s="79"/>
      <c r="S223" s="79"/>
      <c r="T223" s="79"/>
      <c r="U223" s="79"/>
      <c r="V223" s="79"/>
      <c r="W223" s="79"/>
      <c r="X223" s="79"/>
      <c r="Y223" s="79"/>
      <c r="Z223" s="79"/>
      <c r="AA223" s="79"/>
      <c r="AB223" s="79"/>
      <c r="AC223" s="79"/>
      <c r="AD223" s="79"/>
      <c r="AE223" s="79"/>
      <c r="AF223" s="52"/>
      <c r="AG223" s="52"/>
      <c r="AH223" s="79"/>
    </row>
    <row r="224" spans="15:34" x14ac:dyDescent="0.25">
      <c r="O224" s="78"/>
      <c r="Q224" s="78"/>
      <c r="R224" s="79"/>
      <c r="S224" s="79"/>
      <c r="T224" s="79"/>
      <c r="U224" s="79"/>
      <c r="V224" s="79"/>
      <c r="W224" s="79"/>
      <c r="X224" s="79"/>
      <c r="Y224" s="79"/>
      <c r="Z224" s="79"/>
      <c r="AA224" s="79"/>
      <c r="AB224" s="79"/>
      <c r="AC224" s="79"/>
      <c r="AD224" s="79"/>
      <c r="AE224" s="79"/>
      <c r="AF224" s="52"/>
      <c r="AG224" s="52"/>
      <c r="AH224" s="79"/>
    </row>
    <row r="225" spans="15:34" x14ac:dyDescent="0.25">
      <c r="O225" s="78"/>
      <c r="Q225" s="78"/>
      <c r="R225" s="79"/>
      <c r="S225" s="79"/>
      <c r="T225" s="79"/>
      <c r="U225" s="79"/>
      <c r="V225" s="79"/>
      <c r="W225" s="79"/>
      <c r="X225" s="79"/>
      <c r="Y225" s="79"/>
      <c r="Z225" s="79"/>
      <c r="AA225" s="79"/>
      <c r="AB225" s="79"/>
      <c r="AC225" s="79"/>
      <c r="AD225" s="79"/>
      <c r="AE225" s="79"/>
      <c r="AF225" s="52"/>
      <c r="AG225" s="52"/>
      <c r="AH225" s="79"/>
    </row>
    <row r="226" spans="15:34" x14ac:dyDescent="0.25">
      <c r="O226" s="78"/>
      <c r="Q226" s="78"/>
      <c r="R226" s="79"/>
      <c r="S226" s="79"/>
      <c r="T226" s="79"/>
      <c r="U226" s="79"/>
      <c r="V226" s="79"/>
      <c r="W226" s="79"/>
      <c r="X226" s="79"/>
      <c r="Y226" s="79"/>
      <c r="Z226" s="79"/>
      <c r="AA226" s="79"/>
      <c r="AB226" s="79"/>
      <c r="AC226" s="79"/>
      <c r="AD226" s="79"/>
      <c r="AE226" s="79"/>
      <c r="AF226" s="52"/>
      <c r="AG226" s="52"/>
      <c r="AH226" s="79"/>
    </row>
    <row r="227" spans="15:34" x14ac:dyDescent="0.25">
      <c r="O227" s="78"/>
      <c r="Q227" s="78"/>
      <c r="R227" s="79"/>
      <c r="S227" s="79"/>
      <c r="T227" s="79"/>
      <c r="U227" s="79"/>
      <c r="V227" s="79"/>
      <c r="W227" s="79"/>
      <c r="X227" s="79"/>
      <c r="Y227" s="79"/>
      <c r="Z227" s="79"/>
      <c r="AA227" s="79"/>
      <c r="AB227" s="79"/>
      <c r="AC227" s="79"/>
      <c r="AD227" s="79"/>
      <c r="AE227" s="79"/>
      <c r="AF227" s="52"/>
      <c r="AG227" s="52"/>
      <c r="AH227" s="79"/>
    </row>
    <row r="228" spans="15:34" x14ac:dyDescent="0.25">
      <c r="O228" s="78"/>
      <c r="Q228" s="78"/>
      <c r="R228" s="79"/>
      <c r="S228" s="79"/>
      <c r="T228" s="79"/>
      <c r="U228" s="79"/>
      <c r="V228" s="79"/>
      <c r="W228" s="79"/>
      <c r="X228" s="79"/>
      <c r="Y228" s="79"/>
      <c r="Z228" s="79"/>
      <c r="AA228" s="79"/>
      <c r="AB228" s="79"/>
      <c r="AC228" s="79"/>
      <c r="AD228" s="79"/>
      <c r="AE228" s="79"/>
      <c r="AF228" s="52"/>
      <c r="AG228" s="52"/>
      <c r="AH228" s="79"/>
    </row>
    <row r="229" spans="15:34" x14ac:dyDescent="0.25">
      <c r="O229" s="78"/>
      <c r="Q229" s="78"/>
      <c r="R229" s="79"/>
      <c r="S229" s="79"/>
      <c r="T229" s="79"/>
      <c r="U229" s="79"/>
      <c r="V229" s="79"/>
      <c r="W229" s="79"/>
      <c r="X229" s="79"/>
      <c r="Y229" s="79"/>
      <c r="Z229" s="79"/>
      <c r="AA229" s="79"/>
      <c r="AB229" s="79"/>
      <c r="AC229" s="79"/>
      <c r="AD229" s="79"/>
      <c r="AE229" s="79"/>
      <c r="AF229" s="52"/>
      <c r="AG229" s="52"/>
      <c r="AH229" s="79"/>
    </row>
    <row r="230" spans="15:34" x14ac:dyDescent="0.25">
      <c r="O230" s="78"/>
      <c r="Q230" s="78"/>
      <c r="R230" s="79"/>
      <c r="S230" s="79"/>
      <c r="T230" s="79"/>
      <c r="U230" s="79"/>
      <c r="V230" s="79"/>
      <c r="W230" s="79"/>
      <c r="X230" s="79"/>
      <c r="Y230" s="79"/>
      <c r="Z230" s="79"/>
      <c r="AA230" s="79"/>
      <c r="AB230" s="79"/>
      <c r="AC230" s="79"/>
      <c r="AD230" s="79"/>
      <c r="AE230" s="79"/>
      <c r="AF230" s="52"/>
      <c r="AG230" s="52"/>
      <c r="AH230" s="79"/>
    </row>
    <row r="231" spans="15:34" x14ac:dyDescent="0.25">
      <c r="O231" s="78"/>
      <c r="Q231" s="78"/>
      <c r="R231" s="79"/>
      <c r="S231" s="79"/>
      <c r="T231" s="79"/>
      <c r="U231" s="79"/>
      <c r="V231" s="79"/>
      <c r="W231" s="79"/>
      <c r="X231" s="79"/>
      <c r="Y231" s="79"/>
      <c r="Z231" s="79"/>
      <c r="AA231" s="79"/>
      <c r="AB231" s="79"/>
      <c r="AC231" s="79"/>
      <c r="AD231" s="79"/>
      <c r="AE231" s="79"/>
      <c r="AF231" s="52"/>
      <c r="AG231" s="52"/>
      <c r="AH231" s="79"/>
    </row>
    <row r="232" spans="15:34" x14ac:dyDescent="0.25">
      <c r="O232" s="78"/>
      <c r="Q232" s="78"/>
      <c r="R232" s="79"/>
      <c r="S232" s="79"/>
      <c r="T232" s="79"/>
      <c r="U232" s="79"/>
      <c r="V232" s="79"/>
      <c r="W232" s="79"/>
      <c r="X232" s="79"/>
      <c r="Y232" s="79"/>
      <c r="Z232" s="79"/>
      <c r="AA232" s="79"/>
      <c r="AB232" s="79"/>
      <c r="AC232" s="79"/>
      <c r="AD232" s="79"/>
      <c r="AE232" s="79"/>
      <c r="AF232" s="52"/>
      <c r="AG232" s="52"/>
      <c r="AH232" s="79"/>
    </row>
    <row r="233" spans="15:34" x14ac:dyDescent="0.25">
      <c r="O233" s="78"/>
      <c r="Q233" s="78"/>
      <c r="R233" s="79"/>
      <c r="S233" s="79"/>
      <c r="T233" s="79"/>
      <c r="U233" s="79"/>
      <c r="V233" s="79"/>
      <c r="W233" s="79"/>
      <c r="X233" s="79"/>
      <c r="Y233" s="79"/>
      <c r="Z233" s="79"/>
      <c r="AA233" s="79"/>
      <c r="AB233" s="79"/>
      <c r="AC233" s="79"/>
      <c r="AD233" s="79"/>
      <c r="AE233" s="79"/>
      <c r="AF233" s="52"/>
      <c r="AG233" s="52"/>
      <c r="AH233" s="79"/>
    </row>
    <row r="234" spans="15:34" x14ac:dyDescent="0.25">
      <c r="O234" s="78"/>
      <c r="Q234" s="78"/>
      <c r="R234" s="79"/>
      <c r="S234" s="79"/>
      <c r="T234" s="79"/>
      <c r="U234" s="79"/>
      <c r="V234" s="79"/>
      <c r="W234" s="79"/>
      <c r="X234" s="79"/>
      <c r="Y234" s="79"/>
      <c r="Z234" s="79"/>
      <c r="AA234" s="79"/>
      <c r="AB234" s="79"/>
      <c r="AC234" s="79"/>
      <c r="AD234" s="79"/>
      <c r="AE234" s="79"/>
      <c r="AF234" s="52"/>
      <c r="AG234" s="52"/>
      <c r="AH234" s="79"/>
    </row>
    <row r="235" spans="15:34" x14ac:dyDescent="0.25">
      <c r="O235" s="78"/>
      <c r="Q235" s="78"/>
      <c r="R235" s="79"/>
      <c r="S235" s="79"/>
      <c r="T235" s="79"/>
      <c r="U235" s="79"/>
      <c r="V235" s="79"/>
      <c r="W235" s="79"/>
      <c r="X235" s="79"/>
      <c r="Y235" s="79"/>
      <c r="Z235" s="79"/>
      <c r="AA235" s="79"/>
      <c r="AB235" s="79"/>
      <c r="AC235" s="79"/>
      <c r="AD235" s="79"/>
      <c r="AE235" s="79"/>
      <c r="AF235" s="52"/>
      <c r="AG235" s="52"/>
      <c r="AH235" s="79"/>
    </row>
    <row r="236" spans="15:34" x14ac:dyDescent="0.25">
      <c r="O236" s="78"/>
      <c r="Q236" s="78"/>
      <c r="R236" s="79"/>
      <c r="S236" s="79"/>
      <c r="T236" s="79"/>
      <c r="U236" s="79"/>
      <c r="V236" s="79"/>
      <c r="W236" s="79"/>
      <c r="X236" s="79"/>
      <c r="Y236" s="79"/>
      <c r="Z236" s="79"/>
      <c r="AA236" s="79"/>
      <c r="AB236" s="79"/>
      <c r="AC236" s="79"/>
      <c r="AD236" s="79"/>
      <c r="AE236" s="79"/>
      <c r="AF236" s="52"/>
      <c r="AG236" s="52"/>
      <c r="AH236" s="79"/>
    </row>
    <row r="237" spans="15:34" x14ac:dyDescent="0.25">
      <c r="O237" s="78"/>
      <c r="Q237" s="78"/>
      <c r="R237" s="79"/>
      <c r="S237" s="79"/>
      <c r="T237" s="79"/>
      <c r="U237" s="79"/>
      <c r="V237" s="79"/>
      <c r="W237" s="79"/>
      <c r="X237" s="79"/>
      <c r="Y237" s="79"/>
      <c r="Z237" s="79"/>
      <c r="AA237" s="79"/>
      <c r="AB237" s="79"/>
      <c r="AC237" s="79"/>
      <c r="AD237" s="79"/>
      <c r="AE237" s="79"/>
      <c r="AF237" s="52"/>
      <c r="AG237" s="52"/>
      <c r="AH237" s="79"/>
    </row>
    <row r="238" spans="15:34" x14ac:dyDescent="0.25">
      <c r="O238" s="78"/>
      <c r="Q238" s="78"/>
      <c r="R238" s="79"/>
      <c r="S238" s="79"/>
      <c r="T238" s="79"/>
      <c r="U238" s="79"/>
      <c r="V238" s="79"/>
      <c r="W238" s="79"/>
      <c r="X238" s="79"/>
      <c r="Y238" s="79"/>
      <c r="Z238" s="79"/>
      <c r="AA238" s="79"/>
      <c r="AB238" s="79"/>
      <c r="AC238" s="79"/>
      <c r="AD238" s="79"/>
      <c r="AE238" s="79"/>
      <c r="AF238" s="52"/>
      <c r="AG238" s="52"/>
      <c r="AH238" s="79"/>
    </row>
    <row r="239" spans="15:34" x14ac:dyDescent="0.25">
      <c r="O239" s="78"/>
      <c r="Q239" s="78"/>
      <c r="R239" s="79"/>
      <c r="S239" s="79"/>
      <c r="T239" s="79"/>
      <c r="U239" s="79"/>
      <c r="V239" s="79"/>
      <c r="W239" s="79"/>
      <c r="X239" s="79"/>
      <c r="Y239" s="79"/>
      <c r="Z239" s="79"/>
      <c r="AA239" s="79"/>
      <c r="AB239" s="79"/>
      <c r="AC239" s="79"/>
      <c r="AD239" s="79"/>
      <c r="AE239" s="79"/>
      <c r="AF239" s="52"/>
      <c r="AG239" s="52"/>
      <c r="AH239" s="79"/>
    </row>
    <row r="240" spans="15:34" x14ac:dyDescent="0.25">
      <c r="O240" s="78"/>
      <c r="Q240" s="78"/>
      <c r="R240" s="79"/>
      <c r="S240" s="79"/>
      <c r="T240" s="79"/>
      <c r="U240" s="79"/>
      <c r="V240" s="79"/>
      <c r="W240" s="79"/>
      <c r="X240" s="79"/>
      <c r="Y240" s="79"/>
      <c r="Z240" s="79"/>
      <c r="AA240" s="79"/>
      <c r="AB240" s="79"/>
      <c r="AC240" s="79"/>
      <c r="AD240" s="79"/>
      <c r="AE240" s="79"/>
      <c r="AF240" s="52"/>
      <c r="AG240" s="52"/>
      <c r="AH240" s="79"/>
    </row>
    <row r="241" spans="15:34" x14ac:dyDescent="0.25">
      <c r="O241" s="78"/>
      <c r="Q241" s="78"/>
      <c r="R241" s="79"/>
      <c r="S241" s="79"/>
      <c r="T241" s="79"/>
      <c r="U241" s="79"/>
      <c r="V241" s="79"/>
      <c r="W241" s="79"/>
      <c r="X241" s="79"/>
      <c r="Y241" s="79"/>
      <c r="Z241" s="79"/>
      <c r="AA241" s="79"/>
      <c r="AB241" s="79"/>
      <c r="AC241" s="79"/>
      <c r="AD241" s="79"/>
      <c r="AE241" s="79"/>
      <c r="AF241" s="52"/>
      <c r="AG241" s="52"/>
      <c r="AH241" s="79"/>
    </row>
    <row r="242" spans="15:34" x14ac:dyDescent="0.25">
      <c r="O242" s="78"/>
      <c r="Q242" s="78"/>
      <c r="R242" s="79"/>
      <c r="S242" s="79"/>
      <c r="T242" s="79"/>
      <c r="U242" s="79"/>
      <c r="V242" s="79"/>
      <c r="W242" s="79"/>
      <c r="X242" s="79"/>
      <c r="Y242" s="79"/>
      <c r="Z242" s="79"/>
      <c r="AA242" s="79"/>
      <c r="AB242" s="79"/>
      <c r="AC242" s="79"/>
      <c r="AD242" s="79"/>
      <c r="AE242" s="79"/>
      <c r="AF242" s="52"/>
      <c r="AG242" s="52"/>
      <c r="AH242" s="79"/>
    </row>
    <row r="243" spans="15:34" x14ac:dyDescent="0.25">
      <c r="O243" s="78"/>
      <c r="Q243" s="78"/>
      <c r="R243" s="79"/>
      <c r="S243" s="79"/>
      <c r="T243" s="79"/>
      <c r="U243" s="79"/>
      <c r="V243" s="79"/>
      <c r="W243" s="79"/>
      <c r="X243" s="79"/>
      <c r="Y243" s="79"/>
      <c r="Z243" s="79"/>
      <c r="AA243" s="79"/>
      <c r="AB243" s="79"/>
      <c r="AC243" s="79"/>
      <c r="AD243" s="79"/>
      <c r="AE243" s="79"/>
      <c r="AF243" s="52"/>
      <c r="AG243" s="52"/>
      <c r="AH243" s="79"/>
    </row>
    <row r="244" spans="15:34" x14ac:dyDescent="0.25">
      <c r="O244" s="78"/>
      <c r="Q244" s="78"/>
      <c r="R244" s="79"/>
      <c r="S244" s="79"/>
      <c r="T244" s="79"/>
      <c r="U244" s="79"/>
      <c r="V244" s="79"/>
      <c r="W244" s="79"/>
      <c r="X244" s="79"/>
      <c r="Y244" s="79"/>
      <c r="Z244" s="79"/>
      <c r="AA244" s="79"/>
      <c r="AB244" s="79"/>
      <c r="AC244" s="79"/>
      <c r="AD244" s="79"/>
      <c r="AE244" s="79"/>
      <c r="AF244" s="52"/>
      <c r="AG244" s="52"/>
      <c r="AH244" s="79"/>
    </row>
    <row r="245" spans="15:34" x14ac:dyDescent="0.25">
      <c r="O245" s="78"/>
      <c r="Q245" s="78"/>
      <c r="R245" s="79"/>
      <c r="S245" s="79"/>
      <c r="T245" s="79"/>
      <c r="U245" s="79"/>
      <c r="V245" s="79"/>
      <c r="W245" s="79"/>
      <c r="X245" s="79"/>
      <c r="Y245" s="79"/>
      <c r="Z245" s="79"/>
      <c r="AA245" s="79"/>
      <c r="AB245" s="79"/>
      <c r="AC245" s="79"/>
      <c r="AD245" s="79"/>
      <c r="AE245" s="79"/>
      <c r="AF245" s="52"/>
      <c r="AG245" s="52"/>
      <c r="AH245" s="79"/>
    </row>
    <row r="246" spans="15:34" x14ac:dyDescent="0.25">
      <c r="O246" s="78"/>
      <c r="Q246" s="78"/>
      <c r="R246" s="79"/>
      <c r="S246" s="79"/>
      <c r="T246" s="79"/>
      <c r="U246" s="79"/>
      <c r="V246" s="79"/>
      <c r="W246" s="79"/>
      <c r="X246" s="79"/>
      <c r="Y246" s="79"/>
      <c r="Z246" s="79"/>
      <c r="AA246" s="79"/>
      <c r="AB246" s="79"/>
      <c r="AC246" s="79"/>
      <c r="AD246" s="79"/>
      <c r="AE246" s="79"/>
      <c r="AF246" s="52"/>
      <c r="AG246" s="52"/>
      <c r="AH246" s="79"/>
    </row>
    <row r="247" spans="15:34" x14ac:dyDescent="0.25">
      <c r="Q247" s="78"/>
      <c r="R247" s="79"/>
      <c r="S247" s="79"/>
      <c r="T247" s="79"/>
      <c r="U247" s="79"/>
      <c r="V247" s="79"/>
      <c r="W247" s="79"/>
      <c r="X247" s="79"/>
      <c r="Y247" s="79"/>
      <c r="Z247" s="79"/>
      <c r="AA247" s="79"/>
      <c r="AB247" s="79"/>
      <c r="AC247" s="79"/>
      <c r="AD247" s="79"/>
      <c r="AE247" s="79"/>
      <c r="AF247" s="52"/>
      <c r="AG247" s="52"/>
      <c r="AH247" s="79"/>
    </row>
    <row r="248" spans="15:34" x14ac:dyDescent="0.25">
      <c r="Q248" s="78"/>
      <c r="R248" s="79"/>
      <c r="S248" s="79"/>
      <c r="T248" s="79"/>
      <c r="U248" s="79"/>
      <c r="V248" s="79"/>
      <c r="W248" s="79"/>
      <c r="X248" s="79"/>
      <c r="Y248" s="79"/>
      <c r="Z248" s="79"/>
      <c r="AA248" s="79"/>
      <c r="AB248" s="79"/>
      <c r="AC248" s="79"/>
      <c r="AD248" s="79"/>
      <c r="AE248" s="79"/>
      <c r="AF248" s="52"/>
      <c r="AG248" s="52"/>
      <c r="AH248" s="79"/>
    </row>
    <row r="249" spans="15:34" x14ac:dyDescent="0.25">
      <c r="Q249" s="78"/>
      <c r="R249" s="79"/>
      <c r="S249" s="79"/>
      <c r="T249" s="79"/>
      <c r="U249" s="79"/>
      <c r="V249" s="79"/>
      <c r="W249" s="79"/>
      <c r="X249" s="79"/>
      <c r="Y249" s="79"/>
      <c r="Z249" s="79"/>
      <c r="AA249" s="79"/>
      <c r="AB249" s="79"/>
      <c r="AC249" s="79"/>
      <c r="AD249" s="79"/>
      <c r="AE249" s="79"/>
      <c r="AF249" s="52"/>
      <c r="AG249" s="52"/>
      <c r="AH249" s="79"/>
    </row>
    <row r="250" spans="15:34" x14ac:dyDescent="0.25">
      <c r="Q250" s="78"/>
      <c r="R250" s="79"/>
      <c r="S250" s="79"/>
      <c r="T250" s="79"/>
      <c r="U250" s="79"/>
      <c r="V250" s="79"/>
      <c r="W250" s="79"/>
      <c r="X250" s="79"/>
      <c r="Y250" s="79"/>
      <c r="Z250" s="79"/>
      <c r="AA250" s="79"/>
      <c r="AB250" s="79"/>
      <c r="AC250" s="79"/>
      <c r="AD250" s="79"/>
      <c r="AE250" s="79"/>
      <c r="AF250" s="52"/>
      <c r="AG250" s="52"/>
      <c r="AH250" s="79"/>
    </row>
    <row r="251" spans="15:34" x14ac:dyDescent="0.25">
      <c r="Q251" s="78"/>
      <c r="R251" s="79"/>
      <c r="S251" s="79"/>
      <c r="T251" s="79"/>
      <c r="U251" s="79"/>
      <c r="V251" s="79"/>
      <c r="W251" s="79"/>
      <c r="X251" s="79"/>
      <c r="Y251" s="79"/>
      <c r="Z251" s="79"/>
      <c r="AA251" s="79"/>
      <c r="AB251" s="79"/>
      <c r="AC251" s="79"/>
      <c r="AD251" s="79"/>
      <c r="AE251" s="79"/>
      <c r="AF251" s="52"/>
      <c r="AG251" s="52"/>
      <c r="AH251" s="79"/>
    </row>
    <row r="252" spans="15:34" x14ac:dyDescent="0.25">
      <c r="Q252" s="78"/>
      <c r="R252" s="79"/>
      <c r="S252" s="79"/>
      <c r="T252" s="79"/>
      <c r="U252" s="79"/>
      <c r="V252" s="79"/>
      <c r="W252" s="79"/>
      <c r="X252" s="79"/>
      <c r="Y252" s="79"/>
      <c r="Z252" s="79"/>
      <c r="AA252" s="79"/>
      <c r="AB252" s="79"/>
      <c r="AC252" s="79"/>
      <c r="AD252" s="79"/>
      <c r="AE252" s="79"/>
      <c r="AF252" s="52"/>
      <c r="AG252" s="52"/>
      <c r="AH252" s="79"/>
    </row>
    <row r="253" spans="15:34" x14ac:dyDescent="0.25">
      <c r="Q253" s="78"/>
      <c r="R253" s="79"/>
      <c r="S253" s="79"/>
      <c r="T253" s="79"/>
      <c r="U253" s="79"/>
      <c r="V253" s="79"/>
      <c r="W253" s="79"/>
      <c r="X253" s="79"/>
      <c r="Y253" s="79"/>
      <c r="Z253" s="79"/>
      <c r="AA253" s="79"/>
      <c r="AB253" s="79"/>
      <c r="AC253" s="79"/>
      <c r="AD253" s="79"/>
      <c r="AE253" s="79"/>
      <c r="AF253" s="52"/>
      <c r="AG253" s="52"/>
      <c r="AH253" s="79"/>
    </row>
    <row r="254" spans="15:34" x14ac:dyDescent="0.25">
      <c r="Q254" s="78"/>
      <c r="R254" s="79"/>
      <c r="S254" s="79"/>
      <c r="T254" s="79"/>
      <c r="U254" s="79"/>
      <c r="V254" s="79"/>
      <c r="W254" s="79"/>
      <c r="X254" s="79"/>
      <c r="Y254" s="79"/>
      <c r="Z254" s="79"/>
      <c r="AA254" s="79"/>
      <c r="AB254" s="79"/>
      <c r="AC254" s="79"/>
      <c r="AD254" s="79"/>
      <c r="AE254" s="79"/>
      <c r="AF254" s="52"/>
      <c r="AG254" s="52"/>
      <c r="AH254" s="79"/>
    </row>
    <row r="255" spans="15:34" x14ac:dyDescent="0.25">
      <c r="Q255" s="78"/>
      <c r="R255" s="79"/>
      <c r="S255" s="79"/>
      <c r="T255" s="79"/>
      <c r="U255" s="79"/>
      <c r="V255" s="79"/>
      <c r="W255" s="79"/>
      <c r="X255" s="79"/>
      <c r="Y255" s="79"/>
      <c r="Z255" s="79"/>
      <c r="AA255" s="79"/>
      <c r="AB255" s="79"/>
      <c r="AC255" s="79"/>
      <c r="AD255" s="79"/>
      <c r="AE255" s="79"/>
      <c r="AF255" s="52"/>
      <c r="AG255" s="52"/>
      <c r="AH255" s="79"/>
    </row>
    <row r="256" spans="15:34" x14ac:dyDescent="0.25">
      <c r="Q256" s="78"/>
      <c r="R256" s="79"/>
      <c r="S256" s="79"/>
      <c r="T256" s="79"/>
      <c r="U256" s="79"/>
      <c r="V256" s="79"/>
      <c r="W256" s="79"/>
      <c r="X256" s="79"/>
      <c r="Y256" s="79"/>
      <c r="Z256" s="79"/>
      <c r="AA256" s="79"/>
      <c r="AB256" s="79"/>
      <c r="AC256" s="79"/>
      <c r="AD256" s="79"/>
      <c r="AE256" s="79"/>
      <c r="AF256" s="52"/>
      <c r="AG256" s="52"/>
      <c r="AH256" s="79"/>
    </row>
    <row r="257" spans="17:34" x14ac:dyDescent="0.25">
      <c r="Q257" s="78"/>
      <c r="R257" s="79"/>
      <c r="S257" s="79"/>
      <c r="T257" s="79"/>
      <c r="U257" s="79"/>
      <c r="V257" s="79"/>
      <c r="W257" s="79"/>
      <c r="X257" s="79"/>
      <c r="Y257" s="79"/>
      <c r="Z257" s="79"/>
      <c r="AA257" s="79"/>
      <c r="AB257" s="79"/>
      <c r="AC257" s="79"/>
      <c r="AD257" s="79"/>
      <c r="AE257" s="79"/>
      <c r="AF257" s="52"/>
      <c r="AG257" s="52"/>
      <c r="AH257" s="79"/>
    </row>
    <row r="258" spans="17:34" x14ac:dyDescent="0.25">
      <c r="Q258" s="78"/>
      <c r="R258" s="79"/>
      <c r="S258" s="79"/>
      <c r="T258" s="79"/>
      <c r="U258" s="79"/>
      <c r="V258" s="79"/>
      <c r="W258" s="79"/>
      <c r="X258" s="79"/>
      <c r="Y258" s="79"/>
      <c r="Z258" s="79"/>
      <c r="AA258" s="79"/>
      <c r="AB258" s="79"/>
      <c r="AC258" s="79"/>
      <c r="AD258" s="79"/>
      <c r="AE258" s="79"/>
      <c r="AF258" s="52"/>
      <c r="AG258" s="52"/>
      <c r="AH258" s="79"/>
    </row>
    <row r="259" spans="17:34" x14ac:dyDescent="0.25">
      <c r="Q259" s="78"/>
      <c r="R259" s="79"/>
      <c r="S259" s="79"/>
      <c r="T259" s="79"/>
      <c r="U259" s="79"/>
      <c r="V259" s="79"/>
      <c r="W259" s="79"/>
      <c r="X259" s="79"/>
      <c r="Y259" s="79"/>
      <c r="Z259" s="79"/>
      <c r="AA259" s="79"/>
      <c r="AB259" s="79"/>
      <c r="AC259" s="79"/>
      <c r="AD259" s="79"/>
      <c r="AE259" s="79"/>
      <c r="AF259" s="52"/>
      <c r="AG259" s="52"/>
      <c r="AH259" s="79"/>
    </row>
    <row r="260" spans="17:34" x14ac:dyDescent="0.25">
      <c r="Q260" s="78"/>
      <c r="R260" s="79"/>
      <c r="S260" s="79"/>
      <c r="T260" s="79"/>
      <c r="U260" s="79"/>
      <c r="V260" s="79"/>
      <c r="W260" s="79"/>
      <c r="X260" s="79"/>
      <c r="Y260" s="79"/>
      <c r="Z260" s="79"/>
      <c r="AA260" s="79"/>
      <c r="AB260" s="79"/>
      <c r="AC260" s="79"/>
      <c r="AD260" s="79"/>
      <c r="AE260" s="79"/>
      <c r="AF260" s="52"/>
      <c r="AG260" s="52"/>
      <c r="AH260" s="79"/>
    </row>
    <row r="261" spans="17:34" x14ac:dyDescent="0.25">
      <c r="Q261" s="78"/>
      <c r="R261" s="79"/>
      <c r="S261" s="79"/>
      <c r="T261" s="79"/>
      <c r="U261" s="79"/>
      <c r="V261" s="79"/>
      <c r="W261" s="79"/>
      <c r="X261" s="79"/>
      <c r="Y261" s="79"/>
      <c r="Z261" s="79"/>
      <c r="AA261" s="79"/>
      <c r="AB261" s="79"/>
      <c r="AC261" s="79"/>
      <c r="AD261" s="79"/>
      <c r="AE261" s="79"/>
      <c r="AF261" s="52"/>
      <c r="AG261" s="52"/>
      <c r="AH261" s="79"/>
    </row>
    <row r="262" spans="17:34" x14ac:dyDescent="0.25">
      <c r="Q262" s="78"/>
      <c r="R262" s="79"/>
      <c r="S262" s="79"/>
      <c r="T262" s="79"/>
      <c r="U262" s="79"/>
      <c r="V262" s="79"/>
      <c r="W262" s="79"/>
      <c r="X262" s="79"/>
      <c r="Y262" s="79"/>
      <c r="Z262" s="79"/>
      <c r="AA262" s="79"/>
      <c r="AB262" s="79"/>
      <c r="AC262" s="79"/>
      <c r="AD262" s="79"/>
      <c r="AE262" s="79"/>
      <c r="AF262" s="52"/>
      <c r="AG262" s="52"/>
      <c r="AH262" s="79"/>
    </row>
    <row r="263" spans="17:34" x14ac:dyDescent="0.25">
      <c r="Q263" s="78"/>
      <c r="R263" s="79"/>
      <c r="S263" s="79"/>
      <c r="T263" s="79"/>
      <c r="U263" s="79"/>
      <c r="V263" s="79"/>
      <c r="W263" s="79"/>
      <c r="X263" s="79"/>
      <c r="Y263" s="79"/>
      <c r="Z263" s="79"/>
      <c r="AA263" s="79"/>
      <c r="AB263" s="79"/>
      <c r="AC263" s="79"/>
      <c r="AD263" s="79"/>
      <c r="AE263" s="79"/>
      <c r="AF263" s="52"/>
      <c r="AG263" s="52"/>
      <c r="AH263" s="79"/>
    </row>
    <row r="264" spans="17:34" x14ac:dyDescent="0.25">
      <c r="Q264" s="78"/>
      <c r="R264" s="79"/>
      <c r="S264" s="79"/>
      <c r="T264" s="79"/>
      <c r="U264" s="79"/>
      <c r="V264" s="79"/>
      <c r="W264" s="79"/>
      <c r="X264" s="79"/>
      <c r="Y264" s="79"/>
      <c r="Z264" s="79"/>
      <c r="AA264" s="79"/>
      <c r="AB264" s="79"/>
      <c r="AC264" s="79"/>
      <c r="AD264" s="79"/>
      <c r="AE264" s="79"/>
      <c r="AF264" s="52"/>
      <c r="AG264" s="52"/>
      <c r="AH264" s="79"/>
    </row>
    <row r="265" spans="17:34" x14ac:dyDescent="0.25">
      <c r="Q265" s="78"/>
      <c r="R265" s="79"/>
      <c r="S265" s="79"/>
      <c r="T265" s="79"/>
      <c r="U265" s="79"/>
      <c r="V265" s="79"/>
      <c r="W265" s="79"/>
      <c r="X265" s="79"/>
      <c r="Y265" s="79"/>
      <c r="Z265" s="79"/>
      <c r="AA265" s="79"/>
      <c r="AB265" s="79"/>
      <c r="AC265" s="79"/>
      <c r="AD265" s="79"/>
      <c r="AE265" s="79"/>
      <c r="AF265" s="52"/>
      <c r="AG265" s="52"/>
      <c r="AH265" s="79"/>
    </row>
    <row r="266" spans="17:34" x14ac:dyDescent="0.25">
      <c r="Q266" s="78"/>
      <c r="R266" s="79"/>
      <c r="S266" s="79"/>
      <c r="T266" s="79"/>
      <c r="U266" s="79"/>
      <c r="V266" s="79"/>
      <c r="W266" s="79"/>
      <c r="X266" s="79"/>
      <c r="Y266" s="79"/>
      <c r="Z266" s="79"/>
      <c r="AA266" s="79"/>
      <c r="AB266" s="79"/>
      <c r="AC266" s="79"/>
      <c r="AD266" s="79"/>
      <c r="AE266" s="79"/>
      <c r="AF266" s="52"/>
      <c r="AG266" s="52"/>
      <c r="AH266" s="79"/>
    </row>
    <row r="267" spans="17:34" x14ac:dyDescent="0.25">
      <c r="Q267" s="78"/>
      <c r="R267" s="79"/>
      <c r="S267" s="79"/>
      <c r="T267" s="79"/>
      <c r="U267" s="79"/>
      <c r="V267" s="79"/>
      <c r="W267" s="79"/>
      <c r="X267" s="79"/>
      <c r="Y267" s="79"/>
      <c r="Z267" s="79"/>
      <c r="AA267" s="79"/>
      <c r="AB267" s="79"/>
      <c r="AC267" s="79"/>
      <c r="AD267" s="79"/>
      <c r="AE267" s="79"/>
      <c r="AF267" s="52"/>
      <c r="AG267" s="52"/>
      <c r="AH267" s="79"/>
    </row>
    <row r="268" spans="17:34" x14ac:dyDescent="0.25">
      <c r="Q268" s="78"/>
      <c r="R268" s="79"/>
      <c r="S268" s="79"/>
      <c r="T268" s="79"/>
      <c r="U268" s="79"/>
      <c r="V268" s="79"/>
      <c r="W268" s="79"/>
      <c r="X268" s="79"/>
      <c r="Y268" s="79"/>
      <c r="Z268" s="79"/>
      <c r="AA268" s="79"/>
      <c r="AB268" s="79"/>
      <c r="AC268" s="79"/>
      <c r="AD268" s="79"/>
      <c r="AE268" s="79"/>
      <c r="AF268" s="52"/>
      <c r="AG268" s="52"/>
      <c r="AH268" s="79"/>
    </row>
    <row r="269" spans="17:34" x14ac:dyDescent="0.25">
      <c r="Q269" s="78"/>
      <c r="R269" s="79"/>
      <c r="S269" s="79"/>
      <c r="T269" s="79"/>
      <c r="U269" s="79"/>
      <c r="V269" s="79"/>
      <c r="W269" s="79"/>
      <c r="X269" s="79"/>
      <c r="Y269" s="79"/>
      <c r="Z269" s="79"/>
      <c r="AA269" s="79"/>
      <c r="AB269" s="79"/>
      <c r="AC269" s="79"/>
      <c r="AD269" s="79"/>
      <c r="AE269" s="79"/>
      <c r="AF269" s="52"/>
      <c r="AG269" s="52"/>
      <c r="AH269" s="79"/>
    </row>
    <row r="270" spans="17:34" x14ac:dyDescent="0.25">
      <c r="Q270" s="78"/>
      <c r="R270" s="79"/>
      <c r="S270" s="79"/>
      <c r="T270" s="79"/>
      <c r="U270" s="79"/>
      <c r="V270" s="79"/>
      <c r="W270" s="79"/>
      <c r="X270" s="79"/>
      <c r="Y270" s="79"/>
      <c r="Z270" s="79"/>
      <c r="AA270" s="79"/>
      <c r="AB270" s="79"/>
      <c r="AC270" s="79"/>
      <c r="AD270" s="79"/>
      <c r="AE270" s="79"/>
      <c r="AF270" s="52"/>
      <c r="AG270" s="52"/>
      <c r="AH270" s="79"/>
    </row>
    <row r="271" spans="17:34" x14ac:dyDescent="0.25">
      <c r="Q271" s="78"/>
      <c r="R271" s="79"/>
      <c r="S271" s="79"/>
      <c r="T271" s="79"/>
      <c r="U271" s="79"/>
      <c r="V271" s="79"/>
      <c r="W271" s="79"/>
      <c r="X271" s="79"/>
      <c r="Y271" s="79"/>
      <c r="Z271" s="79"/>
      <c r="AA271" s="79"/>
      <c r="AB271" s="79"/>
      <c r="AC271" s="79"/>
      <c r="AD271" s="79"/>
      <c r="AE271" s="79"/>
      <c r="AF271" s="52"/>
      <c r="AG271" s="52"/>
      <c r="AH271" s="79"/>
    </row>
    <row r="272" spans="17:34" x14ac:dyDescent="0.25">
      <c r="Q272" s="78"/>
      <c r="R272" s="79"/>
      <c r="S272" s="79"/>
      <c r="T272" s="79"/>
      <c r="U272" s="79"/>
      <c r="V272" s="79"/>
      <c r="W272" s="79"/>
      <c r="X272" s="79"/>
      <c r="Y272" s="79"/>
      <c r="Z272" s="79"/>
      <c r="AA272" s="79"/>
      <c r="AB272" s="79"/>
      <c r="AC272" s="79"/>
      <c r="AD272" s="79"/>
      <c r="AE272" s="79"/>
      <c r="AF272" s="52"/>
      <c r="AG272" s="52"/>
      <c r="AH272" s="79"/>
    </row>
    <row r="273" spans="17:34" x14ac:dyDescent="0.25">
      <c r="Q273" s="78"/>
      <c r="R273" s="79"/>
      <c r="S273" s="79"/>
      <c r="T273" s="79"/>
      <c r="U273" s="79"/>
      <c r="V273" s="79"/>
      <c r="W273" s="79"/>
      <c r="X273" s="79"/>
      <c r="Y273" s="79"/>
      <c r="Z273" s="79"/>
      <c r="AA273" s="79"/>
      <c r="AB273" s="79"/>
      <c r="AC273" s="79"/>
      <c r="AD273" s="79"/>
      <c r="AE273" s="79"/>
      <c r="AF273" s="52"/>
      <c r="AG273" s="52"/>
      <c r="AH273" s="79"/>
    </row>
    <row r="274" spans="17:34" x14ac:dyDescent="0.25">
      <c r="Q274" s="78"/>
      <c r="R274" s="79"/>
      <c r="S274" s="79"/>
      <c r="T274" s="79"/>
      <c r="U274" s="79"/>
      <c r="V274" s="79"/>
      <c r="W274" s="79"/>
      <c r="X274" s="79"/>
      <c r="Y274" s="79"/>
      <c r="Z274" s="79"/>
      <c r="AA274" s="79"/>
      <c r="AB274" s="79"/>
      <c r="AC274" s="79"/>
      <c r="AD274" s="79"/>
      <c r="AE274" s="79"/>
      <c r="AF274" s="52"/>
      <c r="AG274" s="52"/>
      <c r="AH274" s="79"/>
    </row>
    <row r="275" spans="17:34" x14ac:dyDescent="0.25">
      <c r="Q275" s="78"/>
      <c r="R275" s="79"/>
      <c r="S275" s="79"/>
      <c r="T275" s="79"/>
      <c r="U275" s="79"/>
      <c r="V275" s="79"/>
      <c r="W275" s="79"/>
      <c r="X275" s="79"/>
      <c r="Y275" s="79"/>
      <c r="Z275" s="79"/>
      <c r="AA275" s="79"/>
      <c r="AB275" s="79"/>
      <c r="AC275" s="79"/>
      <c r="AD275" s="79"/>
      <c r="AE275" s="79"/>
      <c r="AF275" s="52"/>
      <c r="AG275" s="52"/>
      <c r="AH275" s="79"/>
    </row>
    <row r="276" spans="17:34" x14ac:dyDescent="0.25">
      <c r="Q276" s="78"/>
      <c r="R276" s="79"/>
      <c r="S276" s="79"/>
      <c r="T276" s="79"/>
      <c r="U276" s="79"/>
      <c r="V276" s="79"/>
      <c r="W276" s="79"/>
      <c r="X276" s="79"/>
      <c r="Y276" s="79"/>
      <c r="Z276" s="79"/>
      <c r="AA276" s="79"/>
      <c r="AB276" s="79"/>
      <c r="AC276" s="79"/>
      <c r="AD276" s="79"/>
      <c r="AE276" s="79"/>
      <c r="AF276" s="52"/>
      <c r="AG276" s="52"/>
      <c r="AH276" s="79"/>
    </row>
    <row r="277" spans="17:34" x14ac:dyDescent="0.25">
      <c r="Q277" s="78"/>
      <c r="R277" s="79"/>
      <c r="S277" s="79"/>
      <c r="T277" s="79"/>
      <c r="U277" s="79"/>
      <c r="V277" s="79"/>
      <c r="W277" s="79"/>
      <c r="X277" s="79"/>
      <c r="Y277" s="79"/>
      <c r="Z277" s="79"/>
      <c r="AA277" s="79"/>
      <c r="AB277" s="79"/>
      <c r="AC277" s="79"/>
      <c r="AD277" s="79"/>
      <c r="AE277" s="79"/>
      <c r="AF277" s="52"/>
      <c r="AG277" s="52"/>
      <c r="AH277" s="79"/>
    </row>
    <row r="278" spans="17:34" x14ac:dyDescent="0.25">
      <c r="Q278" s="78"/>
      <c r="R278" s="79"/>
      <c r="S278" s="79"/>
      <c r="T278" s="79"/>
      <c r="U278" s="79"/>
      <c r="V278" s="79"/>
      <c r="W278" s="79"/>
      <c r="X278" s="79"/>
      <c r="Y278" s="79"/>
      <c r="Z278" s="79"/>
      <c r="AA278" s="79"/>
      <c r="AB278" s="79"/>
      <c r="AC278" s="79"/>
      <c r="AD278" s="79"/>
      <c r="AE278" s="79"/>
      <c r="AF278" s="52"/>
      <c r="AG278" s="52"/>
      <c r="AH278" s="79"/>
    </row>
    <row r="279" spans="17:34" x14ac:dyDescent="0.25">
      <c r="Q279" s="78"/>
      <c r="R279" s="79"/>
      <c r="S279" s="79"/>
      <c r="T279" s="79"/>
      <c r="U279" s="79"/>
      <c r="V279" s="79"/>
      <c r="W279" s="79"/>
      <c r="X279" s="79"/>
      <c r="Y279" s="79"/>
      <c r="Z279" s="79"/>
      <c r="AA279" s="79"/>
      <c r="AB279" s="79"/>
      <c r="AC279" s="79"/>
      <c r="AD279" s="79"/>
      <c r="AE279" s="79"/>
      <c r="AF279" s="52"/>
      <c r="AG279" s="52"/>
      <c r="AH279" s="79"/>
    </row>
    <row r="280" spans="17:34" x14ac:dyDescent="0.25">
      <c r="Q280" s="78"/>
      <c r="R280" s="79"/>
      <c r="S280" s="79"/>
      <c r="T280" s="79"/>
      <c r="U280" s="79"/>
      <c r="V280" s="79"/>
      <c r="W280" s="79"/>
      <c r="X280" s="79"/>
      <c r="Y280" s="79"/>
      <c r="Z280" s="79"/>
      <c r="AA280" s="79"/>
      <c r="AB280" s="79"/>
      <c r="AC280" s="79"/>
      <c r="AD280" s="79"/>
      <c r="AE280" s="79"/>
      <c r="AF280" s="52"/>
      <c r="AG280" s="52"/>
      <c r="AH280" s="79"/>
    </row>
    <row r="281" spans="17:34" x14ac:dyDescent="0.25">
      <c r="Q281" s="78"/>
      <c r="R281" s="79"/>
      <c r="S281" s="79"/>
      <c r="T281" s="79"/>
      <c r="U281" s="79"/>
      <c r="V281" s="79"/>
      <c r="W281" s="79"/>
      <c r="X281" s="79"/>
      <c r="Y281" s="79"/>
      <c r="Z281" s="79"/>
      <c r="AA281" s="79"/>
      <c r="AB281" s="79"/>
      <c r="AC281" s="79"/>
      <c r="AD281" s="79"/>
      <c r="AE281" s="79"/>
      <c r="AF281" s="52"/>
      <c r="AG281" s="52"/>
      <c r="AH281" s="79"/>
    </row>
    <row r="282" spans="17:34" x14ac:dyDescent="0.25">
      <c r="Q282" s="78"/>
      <c r="R282" s="79"/>
      <c r="S282" s="79"/>
      <c r="T282" s="79"/>
      <c r="U282" s="79"/>
      <c r="V282" s="79"/>
      <c r="W282" s="79"/>
      <c r="X282" s="79"/>
      <c r="Y282" s="79"/>
      <c r="Z282" s="79"/>
      <c r="AA282" s="79"/>
      <c r="AB282" s="79"/>
      <c r="AC282" s="79"/>
      <c r="AD282" s="79"/>
      <c r="AE282" s="79"/>
      <c r="AF282" s="52"/>
      <c r="AG282" s="52"/>
      <c r="AH282" s="79"/>
    </row>
    <row r="283" spans="17:34" x14ac:dyDescent="0.25">
      <c r="Q283" s="78"/>
      <c r="R283" s="79"/>
      <c r="S283" s="79"/>
      <c r="T283" s="79"/>
      <c r="U283" s="79"/>
      <c r="V283" s="79"/>
      <c r="W283" s="79"/>
      <c r="X283" s="79"/>
      <c r="Y283" s="79"/>
      <c r="Z283" s="79"/>
      <c r="AA283" s="79"/>
      <c r="AB283" s="79"/>
      <c r="AC283" s="79"/>
      <c r="AD283" s="79"/>
      <c r="AE283" s="79"/>
      <c r="AF283" s="52"/>
      <c r="AG283" s="52"/>
      <c r="AH283" s="79"/>
    </row>
    <row r="284" spans="17:34" x14ac:dyDescent="0.25">
      <c r="Q284" s="78"/>
      <c r="R284" s="79"/>
      <c r="S284" s="79"/>
      <c r="T284" s="79"/>
      <c r="U284" s="79"/>
      <c r="V284" s="79"/>
      <c r="W284" s="79"/>
      <c r="X284" s="79"/>
      <c r="Y284" s="79"/>
      <c r="Z284" s="79"/>
      <c r="AA284" s="79"/>
      <c r="AB284" s="79"/>
      <c r="AC284" s="79"/>
      <c r="AD284" s="79"/>
      <c r="AE284" s="79"/>
      <c r="AF284" s="52"/>
      <c r="AG284" s="52"/>
      <c r="AH284" s="79"/>
    </row>
    <row r="285" spans="17:34" x14ac:dyDescent="0.25">
      <c r="Q285" s="78"/>
      <c r="R285" s="79"/>
      <c r="S285" s="79"/>
      <c r="T285" s="79"/>
      <c r="U285" s="79"/>
      <c r="V285" s="79"/>
      <c r="W285" s="79"/>
      <c r="X285" s="79"/>
      <c r="Y285" s="79"/>
      <c r="Z285" s="79"/>
      <c r="AA285" s="79"/>
      <c r="AB285" s="79"/>
      <c r="AC285" s="79"/>
      <c r="AD285" s="79"/>
      <c r="AE285" s="79"/>
      <c r="AF285" s="52"/>
      <c r="AG285" s="52"/>
      <c r="AH285" s="79"/>
    </row>
    <row r="286" spans="17:34" x14ac:dyDescent="0.25">
      <c r="Q286" s="78"/>
      <c r="R286" s="79"/>
      <c r="S286" s="79"/>
      <c r="T286" s="79"/>
      <c r="U286" s="79"/>
      <c r="V286" s="79"/>
      <c r="W286" s="79"/>
      <c r="X286" s="79"/>
      <c r="Y286" s="79"/>
      <c r="Z286" s="79"/>
      <c r="AA286" s="79"/>
      <c r="AB286" s="79"/>
      <c r="AC286" s="79"/>
      <c r="AD286" s="79"/>
      <c r="AE286" s="79"/>
      <c r="AF286" s="52"/>
      <c r="AG286" s="52"/>
      <c r="AH286" s="79"/>
    </row>
    <row r="287" spans="17:34" x14ac:dyDescent="0.25">
      <c r="Q287" s="78"/>
      <c r="R287" s="79"/>
      <c r="S287" s="79"/>
      <c r="T287" s="79"/>
      <c r="U287" s="79"/>
      <c r="V287" s="79"/>
      <c r="W287" s="79"/>
      <c r="X287" s="79"/>
      <c r="Y287" s="79"/>
      <c r="Z287" s="79"/>
      <c r="AA287" s="79"/>
      <c r="AB287" s="79"/>
      <c r="AC287" s="79"/>
      <c r="AD287" s="79"/>
      <c r="AE287" s="79"/>
      <c r="AF287" s="52"/>
      <c r="AG287" s="52"/>
      <c r="AH287" s="79"/>
    </row>
    <row r="288" spans="17:34" x14ac:dyDescent="0.25">
      <c r="Q288" s="78"/>
      <c r="R288" s="79"/>
      <c r="S288" s="79"/>
      <c r="T288" s="79"/>
      <c r="U288" s="79"/>
      <c r="V288" s="79"/>
      <c r="W288" s="79"/>
      <c r="X288" s="79"/>
      <c r="Y288" s="79"/>
      <c r="Z288" s="79"/>
      <c r="AA288" s="79"/>
      <c r="AB288" s="79"/>
      <c r="AC288" s="79"/>
      <c r="AD288" s="79"/>
      <c r="AE288" s="79"/>
      <c r="AF288" s="52"/>
      <c r="AG288" s="52"/>
      <c r="AH288" s="79"/>
    </row>
    <row r="289" spans="17:34" x14ac:dyDescent="0.25">
      <c r="Q289" s="78"/>
      <c r="R289" s="79"/>
      <c r="S289" s="79"/>
      <c r="T289" s="79"/>
      <c r="U289" s="79"/>
      <c r="V289" s="79"/>
      <c r="W289" s="79"/>
      <c r="X289" s="79"/>
      <c r="Y289" s="79"/>
      <c r="Z289" s="79"/>
      <c r="AA289" s="79"/>
      <c r="AB289" s="79"/>
      <c r="AC289" s="79"/>
      <c r="AD289" s="79"/>
      <c r="AE289" s="79"/>
      <c r="AF289" s="52"/>
      <c r="AG289" s="52"/>
      <c r="AH289" s="79"/>
    </row>
    <row r="290" spans="17:34" x14ac:dyDescent="0.25">
      <c r="Q290" s="78"/>
      <c r="R290" s="79"/>
      <c r="S290" s="79"/>
      <c r="T290" s="79"/>
      <c r="U290" s="79"/>
      <c r="V290" s="79"/>
      <c r="W290" s="79"/>
      <c r="X290" s="79"/>
      <c r="Y290" s="79"/>
      <c r="Z290" s="79"/>
      <c r="AA290" s="79"/>
      <c r="AB290" s="79"/>
      <c r="AC290" s="79"/>
      <c r="AD290" s="79"/>
      <c r="AE290" s="79"/>
      <c r="AF290" s="52"/>
      <c r="AG290" s="52"/>
      <c r="AH290" s="79"/>
    </row>
    <row r="291" spans="17:34" x14ac:dyDescent="0.25">
      <c r="Q291" s="78"/>
      <c r="R291" s="79"/>
      <c r="S291" s="79"/>
      <c r="T291" s="79"/>
      <c r="U291" s="79"/>
      <c r="V291" s="79"/>
      <c r="W291" s="79"/>
      <c r="X291" s="79"/>
      <c r="Y291" s="79"/>
      <c r="Z291" s="79"/>
      <c r="AA291" s="79"/>
      <c r="AB291" s="79"/>
      <c r="AC291" s="79"/>
      <c r="AD291" s="79"/>
      <c r="AE291" s="79"/>
      <c r="AF291" s="52"/>
      <c r="AG291" s="52"/>
      <c r="AH291" s="79"/>
    </row>
    <row r="292" spans="17:34" x14ac:dyDescent="0.25">
      <c r="Q292" s="78"/>
      <c r="R292" s="79"/>
      <c r="S292" s="79"/>
      <c r="T292" s="79"/>
      <c r="U292" s="79"/>
      <c r="V292" s="79"/>
      <c r="W292" s="79"/>
      <c r="X292" s="79"/>
      <c r="Y292" s="79"/>
      <c r="Z292" s="79"/>
      <c r="AA292" s="79"/>
      <c r="AB292" s="79"/>
      <c r="AC292" s="79"/>
      <c r="AD292" s="79"/>
      <c r="AE292" s="79"/>
      <c r="AF292" s="52"/>
      <c r="AG292" s="52"/>
      <c r="AH292" s="79"/>
    </row>
    <row r="293" spans="17:34" x14ac:dyDescent="0.25">
      <c r="Q293" s="78"/>
      <c r="R293" s="79"/>
      <c r="S293" s="79"/>
      <c r="T293" s="79"/>
      <c r="U293" s="79"/>
      <c r="V293" s="79"/>
      <c r="W293" s="79"/>
      <c r="X293" s="79"/>
      <c r="Y293" s="79"/>
      <c r="Z293" s="79"/>
      <c r="AA293" s="79"/>
      <c r="AB293" s="79"/>
      <c r="AC293" s="79"/>
      <c r="AD293" s="79"/>
      <c r="AE293" s="79"/>
      <c r="AF293" s="52"/>
      <c r="AG293" s="52"/>
      <c r="AH293" s="79"/>
    </row>
    <row r="294" spans="17:34" x14ac:dyDescent="0.25">
      <c r="Q294" s="78"/>
      <c r="R294" s="79"/>
      <c r="S294" s="79"/>
      <c r="T294" s="79"/>
      <c r="U294" s="79"/>
      <c r="V294" s="79"/>
      <c r="W294" s="79"/>
      <c r="X294" s="79"/>
      <c r="Y294" s="79"/>
      <c r="Z294" s="79"/>
      <c r="AA294" s="79"/>
      <c r="AB294" s="79"/>
      <c r="AC294" s="79"/>
      <c r="AD294" s="79"/>
      <c r="AE294" s="79"/>
      <c r="AF294" s="52"/>
      <c r="AG294" s="52"/>
      <c r="AH294" s="79"/>
    </row>
    <row r="295" spans="17:34" x14ac:dyDescent="0.25">
      <c r="Q295" s="78"/>
      <c r="R295" s="79"/>
      <c r="S295" s="79"/>
      <c r="T295" s="79"/>
      <c r="U295" s="79"/>
      <c r="V295" s="79"/>
      <c r="W295" s="79"/>
      <c r="X295" s="79"/>
      <c r="Y295" s="79"/>
      <c r="Z295" s="79"/>
      <c r="AA295" s="79"/>
      <c r="AB295" s="79"/>
      <c r="AC295" s="79"/>
      <c r="AD295" s="79"/>
      <c r="AE295" s="79"/>
      <c r="AF295" s="52"/>
      <c r="AG295" s="52"/>
      <c r="AH295" s="79"/>
    </row>
    <row r="296" spans="17:34" x14ac:dyDescent="0.25">
      <c r="Q296" s="78"/>
      <c r="R296" s="79"/>
      <c r="S296" s="79"/>
      <c r="T296" s="79"/>
      <c r="U296" s="79"/>
      <c r="V296" s="79"/>
      <c r="W296" s="79"/>
      <c r="X296" s="79"/>
      <c r="Y296" s="79"/>
      <c r="Z296" s="79"/>
      <c r="AA296" s="79"/>
      <c r="AB296" s="79"/>
      <c r="AC296" s="79"/>
      <c r="AD296" s="79"/>
      <c r="AE296" s="79"/>
      <c r="AF296" s="52"/>
      <c r="AG296" s="52"/>
      <c r="AH296" s="79"/>
    </row>
    <row r="297" spans="17:34" x14ac:dyDescent="0.25">
      <c r="Q297" s="78"/>
      <c r="R297" s="79"/>
      <c r="S297" s="79"/>
      <c r="T297" s="79"/>
      <c r="U297" s="79"/>
      <c r="V297" s="79"/>
      <c r="W297" s="79"/>
      <c r="X297" s="79"/>
      <c r="Y297" s="79"/>
      <c r="Z297" s="79"/>
      <c r="AA297" s="79"/>
      <c r="AB297" s="79"/>
      <c r="AC297" s="79"/>
      <c r="AD297" s="79"/>
      <c r="AE297" s="79"/>
      <c r="AF297" s="52"/>
      <c r="AG297" s="52"/>
      <c r="AH297" s="79"/>
    </row>
    <row r="298" spans="17:34" x14ac:dyDescent="0.25">
      <c r="Q298" s="78"/>
      <c r="R298" s="79"/>
      <c r="S298" s="79"/>
      <c r="T298" s="79"/>
      <c r="U298" s="79"/>
      <c r="V298" s="79"/>
      <c r="W298" s="79"/>
      <c r="X298" s="79"/>
      <c r="Y298" s="79"/>
      <c r="Z298" s="79"/>
      <c r="AA298" s="79"/>
      <c r="AB298" s="79"/>
      <c r="AC298" s="79"/>
      <c r="AD298" s="79"/>
      <c r="AE298" s="79"/>
      <c r="AF298" s="52"/>
      <c r="AG298" s="52"/>
      <c r="AH298" s="79"/>
    </row>
    <row r="299" spans="17:34" x14ac:dyDescent="0.25">
      <c r="Q299" s="78"/>
      <c r="R299" s="79"/>
      <c r="S299" s="79"/>
      <c r="T299" s="79"/>
      <c r="U299" s="79"/>
      <c r="V299" s="79"/>
      <c r="W299" s="79"/>
      <c r="X299" s="79"/>
      <c r="Y299" s="79"/>
      <c r="Z299" s="79"/>
      <c r="AA299" s="79"/>
      <c r="AB299" s="79"/>
      <c r="AC299" s="79"/>
      <c r="AD299" s="79"/>
      <c r="AE299" s="79"/>
      <c r="AF299" s="52"/>
      <c r="AG299" s="52"/>
      <c r="AH299" s="79"/>
    </row>
    <row r="300" spans="17:34" x14ac:dyDescent="0.25">
      <c r="Q300" s="78"/>
      <c r="R300" s="79"/>
      <c r="S300" s="79"/>
      <c r="T300" s="79"/>
      <c r="U300" s="79"/>
      <c r="V300" s="79"/>
      <c r="W300" s="79"/>
      <c r="X300" s="79"/>
      <c r="Y300" s="79"/>
      <c r="Z300" s="79"/>
      <c r="AA300" s="79"/>
      <c r="AB300" s="79"/>
      <c r="AC300" s="79"/>
      <c r="AD300" s="79"/>
      <c r="AE300" s="79"/>
      <c r="AF300" s="52"/>
      <c r="AG300" s="52"/>
      <c r="AH300" s="79"/>
    </row>
    <row r="301" spans="17:34" x14ac:dyDescent="0.25">
      <c r="Q301" s="78"/>
      <c r="R301" s="79"/>
      <c r="S301" s="79"/>
      <c r="T301" s="79"/>
      <c r="U301" s="79"/>
      <c r="V301" s="79"/>
      <c r="W301" s="79"/>
      <c r="X301" s="79"/>
      <c r="Y301" s="79"/>
      <c r="Z301" s="79"/>
      <c r="AA301" s="79"/>
      <c r="AB301" s="79"/>
      <c r="AC301" s="79"/>
      <c r="AD301" s="79"/>
      <c r="AE301" s="79"/>
      <c r="AF301" s="52"/>
      <c r="AG301" s="52"/>
      <c r="AH301" s="79"/>
    </row>
    <row r="302" spans="17:34" x14ac:dyDescent="0.25">
      <c r="Q302" s="78"/>
      <c r="R302" s="79"/>
      <c r="S302" s="79"/>
      <c r="T302" s="79"/>
      <c r="U302" s="79"/>
      <c r="V302" s="79"/>
      <c r="W302" s="79"/>
      <c r="X302" s="79"/>
      <c r="Y302" s="79"/>
      <c r="Z302" s="79"/>
      <c r="AA302" s="79"/>
      <c r="AB302" s="79"/>
      <c r="AC302" s="79"/>
      <c r="AD302" s="79"/>
      <c r="AE302" s="79"/>
      <c r="AF302" s="52"/>
      <c r="AG302" s="52"/>
      <c r="AH302" s="79"/>
    </row>
    <row r="303" spans="17:34" x14ac:dyDescent="0.25">
      <c r="Q303" s="78"/>
      <c r="R303" s="79"/>
      <c r="S303" s="79"/>
      <c r="T303" s="79"/>
      <c r="U303" s="79"/>
      <c r="V303" s="79"/>
      <c r="W303" s="79"/>
      <c r="X303" s="79"/>
      <c r="Y303" s="79"/>
      <c r="Z303" s="79"/>
      <c r="AA303" s="79"/>
      <c r="AB303" s="79"/>
      <c r="AC303" s="79"/>
      <c r="AD303" s="79"/>
      <c r="AE303" s="79"/>
      <c r="AF303" s="52"/>
      <c r="AG303" s="52"/>
      <c r="AH303" s="79"/>
    </row>
    <row r="304" spans="17:34" x14ac:dyDescent="0.25">
      <c r="Q304" s="78"/>
      <c r="R304" s="79"/>
      <c r="S304" s="79"/>
      <c r="T304" s="79"/>
      <c r="U304" s="79"/>
      <c r="V304" s="79"/>
      <c r="W304" s="79"/>
      <c r="X304" s="79"/>
      <c r="Y304" s="79"/>
      <c r="Z304" s="79"/>
      <c r="AA304" s="79"/>
      <c r="AB304" s="79"/>
      <c r="AC304" s="79"/>
      <c r="AD304" s="79"/>
      <c r="AE304" s="79"/>
      <c r="AF304" s="52"/>
      <c r="AG304" s="52"/>
      <c r="AH304" s="79"/>
    </row>
    <row r="305" spans="17:34" x14ac:dyDescent="0.25">
      <c r="Q305" s="78"/>
      <c r="R305" s="79"/>
      <c r="S305" s="79"/>
      <c r="T305" s="79"/>
      <c r="U305" s="79"/>
      <c r="V305" s="79"/>
      <c r="W305" s="79"/>
      <c r="X305" s="79"/>
      <c r="Y305" s="79"/>
      <c r="Z305" s="79"/>
      <c r="AA305" s="79"/>
      <c r="AB305" s="79"/>
      <c r="AC305" s="79"/>
      <c r="AD305" s="79"/>
      <c r="AE305" s="79"/>
      <c r="AF305" s="52"/>
      <c r="AG305" s="52"/>
      <c r="AH305" s="79"/>
    </row>
    <row r="306" spans="17:34" x14ac:dyDescent="0.25">
      <c r="Q306" s="78"/>
      <c r="R306" s="79"/>
      <c r="S306" s="79"/>
      <c r="T306" s="79"/>
      <c r="U306" s="79"/>
      <c r="V306" s="79"/>
      <c r="W306" s="79"/>
      <c r="X306" s="79"/>
      <c r="Y306" s="79"/>
      <c r="Z306" s="79"/>
      <c r="AA306" s="79"/>
      <c r="AB306" s="79"/>
      <c r="AC306" s="79"/>
      <c r="AD306" s="79"/>
      <c r="AE306" s="79"/>
      <c r="AF306" s="52"/>
      <c r="AG306" s="52"/>
      <c r="AH306" s="79"/>
    </row>
    <row r="307" spans="17:34" x14ac:dyDescent="0.25">
      <c r="Q307" s="78"/>
      <c r="R307" s="79"/>
      <c r="S307" s="79"/>
      <c r="T307" s="79"/>
      <c r="U307" s="79"/>
      <c r="V307" s="79"/>
      <c r="W307" s="79"/>
      <c r="X307" s="79"/>
      <c r="Y307" s="79"/>
      <c r="Z307" s="79"/>
      <c r="AA307" s="79"/>
      <c r="AB307" s="79"/>
      <c r="AC307" s="79"/>
      <c r="AD307" s="79"/>
      <c r="AE307" s="79"/>
      <c r="AF307" s="52"/>
      <c r="AG307" s="52"/>
      <c r="AH307" s="79"/>
    </row>
    <row r="308" spans="17:34" x14ac:dyDescent="0.25">
      <c r="Q308" s="78"/>
      <c r="R308" s="79"/>
      <c r="S308" s="79"/>
      <c r="T308" s="79"/>
      <c r="U308" s="79"/>
      <c r="V308" s="79"/>
      <c r="W308" s="79"/>
      <c r="X308" s="79"/>
      <c r="Y308" s="79"/>
      <c r="Z308" s="79"/>
      <c r="AA308" s="79"/>
      <c r="AB308" s="79"/>
      <c r="AC308" s="79"/>
      <c r="AD308" s="79"/>
      <c r="AE308" s="79"/>
      <c r="AF308" s="52"/>
      <c r="AG308" s="52"/>
      <c r="AH308" s="79"/>
    </row>
    <row r="309" spans="17:34" x14ac:dyDescent="0.25">
      <c r="Q309" s="78"/>
      <c r="R309" s="79"/>
      <c r="S309" s="79"/>
      <c r="T309" s="79"/>
      <c r="U309" s="79"/>
      <c r="V309" s="79"/>
      <c r="W309" s="79"/>
      <c r="X309" s="79"/>
      <c r="Y309" s="79"/>
      <c r="Z309" s="79"/>
      <c r="AA309" s="79"/>
      <c r="AB309" s="79"/>
      <c r="AC309" s="79"/>
      <c r="AD309" s="79"/>
      <c r="AE309" s="79"/>
      <c r="AF309" s="52"/>
      <c r="AG309" s="52"/>
      <c r="AH309" s="79"/>
    </row>
    <row r="310" spans="17:34" x14ac:dyDescent="0.25">
      <c r="Q310" s="78"/>
      <c r="R310" s="79"/>
      <c r="S310" s="79"/>
      <c r="T310" s="79"/>
      <c r="U310" s="79"/>
      <c r="V310" s="79"/>
      <c r="W310" s="79"/>
      <c r="X310" s="79"/>
      <c r="Y310" s="79"/>
      <c r="Z310" s="79"/>
      <c r="AA310" s="79"/>
      <c r="AB310" s="79"/>
      <c r="AC310" s="79"/>
      <c r="AD310" s="79"/>
      <c r="AE310" s="79"/>
      <c r="AF310" s="52"/>
      <c r="AG310" s="52"/>
      <c r="AH310" s="79"/>
    </row>
    <row r="311" spans="17:34" x14ac:dyDescent="0.25">
      <c r="Q311" s="78"/>
      <c r="R311" s="79"/>
      <c r="S311" s="79"/>
      <c r="T311" s="79"/>
      <c r="U311" s="79"/>
      <c r="V311" s="79"/>
      <c r="W311" s="79"/>
      <c r="X311" s="79"/>
      <c r="Y311" s="79"/>
      <c r="Z311" s="79"/>
      <c r="AA311" s="79"/>
      <c r="AB311" s="79"/>
      <c r="AC311" s="79"/>
      <c r="AD311" s="79"/>
      <c r="AE311" s="79"/>
      <c r="AF311" s="52"/>
      <c r="AG311" s="52"/>
      <c r="AH311" s="79"/>
    </row>
    <row r="312" spans="17:34" x14ac:dyDescent="0.25">
      <c r="Q312" s="78"/>
      <c r="R312" s="79"/>
      <c r="S312" s="79"/>
      <c r="T312" s="79"/>
      <c r="U312" s="79"/>
      <c r="V312" s="79"/>
      <c r="W312" s="79"/>
      <c r="X312" s="79"/>
      <c r="Y312" s="79"/>
      <c r="Z312" s="79"/>
      <c r="AA312" s="79"/>
      <c r="AB312" s="79"/>
      <c r="AC312" s="79"/>
      <c r="AD312" s="79"/>
      <c r="AE312" s="79"/>
      <c r="AF312" s="52"/>
      <c r="AG312" s="52"/>
      <c r="AH312" s="79"/>
    </row>
    <row r="313" spans="17:34" x14ac:dyDescent="0.25">
      <c r="Q313" s="78"/>
      <c r="R313" s="79"/>
      <c r="S313" s="79"/>
      <c r="T313" s="79"/>
      <c r="U313" s="79"/>
      <c r="V313" s="79"/>
      <c r="W313" s="79"/>
      <c r="X313" s="79"/>
      <c r="Y313" s="79"/>
      <c r="Z313" s="79"/>
      <c r="AA313" s="79"/>
      <c r="AB313" s="79"/>
      <c r="AC313" s="79"/>
      <c r="AD313" s="79"/>
      <c r="AE313" s="79"/>
      <c r="AF313" s="52"/>
      <c r="AG313" s="52"/>
      <c r="AH313" s="79"/>
    </row>
    <row r="314" spans="17:34" x14ac:dyDescent="0.25">
      <c r="Q314" s="78"/>
      <c r="R314" s="79"/>
      <c r="S314" s="79"/>
      <c r="T314" s="79"/>
      <c r="U314" s="79"/>
      <c r="V314" s="79"/>
      <c r="W314" s="79"/>
      <c r="X314" s="79"/>
      <c r="Y314" s="79"/>
      <c r="Z314" s="79"/>
      <c r="AA314" s="79"/>
      <c r="AB314" s="79"/>
      <c r="AC314" s="79"/>
      <c r="AD314" s="79"/>
      <c r="AE314" s="79"/>
      <c r="AF314" s="52"/>
      <c r="AG314" s="52"/>
      <c r="AH314" s="79"/>
    </row>
    <row r="315" spans="17:34" x14ac:dyDescent="0.25">
      <c r="Q315" s="78"/>
      <c r="R315" s="79"/>
      <c r="S315" s="79"/>
      <c r="T315" s="79"/>
      <c r="U315" s="79"/>
      <c r="V315" s="79"/>
      <c r="W315" s="79"/>
      <c r="X315" s="79"/>
      <c r="Y315" s="79"/>
      <c r="Z315" s="79"/>
      <c r="AA315" s="79"/>
      <c r="AB315" s="79"/>
      <c r="AC315" s="79"/>
      <c r="AD315" s="79"/>
      <c r="AE315" s="79"/>
      <c r="AF315" s="52"/>
      <c r="AG315" s="52"/>
      <c r="AH315" s="79"/>
    </row>
    <row r="316" spans="17:34" x14ac:dyDescent="0.25">
      <c r="Q316" s="78"/>
      <c r="R316" s="79"/>
      <c r="S316" s="79"/>
      <c r="T316" s="79"/>
      <c r="U316" s="79"/>
      <c r="V316" s="79"/>
      <c r="W316" s="79"/>
      <c r="X316" s="79"/>
      <c r="Y316" s="79"/>
      <c r="Z316" s="79"/>
      <c r="AA316" s="79"/>
      <c r="AB316" s="79"/>
      <c r="AC316" s="79"/>
      <c r="AD316" s="79"/>
      <c r="AE316" s="79"/>
      <c r="AF316" s="52"/>
      <c r="AG316" s="52"/>
      <c r="AH316" s="79"/>
    </row>
    <row r="317" spans="17:34" x14ac:dyDescent="0.25">
      <c r="Q317" s="78"/>
      <c r="R317" s="79"/>
      <c r="S317" s="79"/>
      <c r="T317" s="79"/>
      <c r="U317" s="79"/>
      <c r="V317" s="79"/>
      <c r="W317" s="79"/>
      <c r="X317" s="79"/>
      <c r="Y317" s="79"/>
      <c r="Z317" s="79"/>
      <c r="AA317" s="79"/>
      <c r="AB317" s="79"/>
      <c r="AC317" s="79"/>
      <c r="AD317" s="79"/>
      <c r="AE317" s="79"/>
      <c r="AF317" s="52"/>
      <c r="AG317" s="52"/>
      <c r="AH317" s="79"/>
    </row>
    <row r="318" spans="17:34" x14ac:dyDescent="0.25">
      <c r="Q318" s="78"/>
      <c r="R318" s="79"/>
      <c r="S318" s="79"/>
      <c r="T318" s="79"/>
      <c r="U318" s="79"/>
      <c r="V318" s="79"/>
      <c r="W318" s="79"/>
      <c r="X318" s="79"/>
      <c r="Y318" s="79"/>
      <c r="Z318" s="79"/>
      <c r="AA318" s="79"/>
      <c r="AB318" s="79"/>
      <c r="AC318" s="79"/>
      <c r="AD318" s="79"/>
      <c r="AE318" s="79"/>
      <c r="AF318" s="52"/>
      <c r="AG318" s="52"/>
      <c r="AH318" s="79"/>
    </row>
    <row r="319" spans="17:34" x14ac:dyDescent="0.25">
      <c r="Q319" s="78"/>
      <c r="R319" s="79"/>
      <c r="S319" s="79"/>
      <c r="T319" s="79"/>
      <c r="U319" s="79"/>
      <c r="V319" s="79"/>
      <c r="W319" s="79"/>
      <c r="X319" s="79"/>
      <c r="Y319" s="79"/>
      <c r="Z319" s="79"/>
      <c r="AA319" s="79"/>
      <c r="AB319" s="79"/>
      <c r="AC319" s="79"/>
      <c r="AD319" s="79"/>
      <c r="AE319" s="79"/>
      <c r="AF319" s="52"/>
      <c r="AG319" s="52"/>
      <c r="AH319" s="79"/>
    </row>
    <row r="320" spans="17:34" x14ac:dyDescent="0.25">
      <c r="Q320" s="78"/>
      <c r="R320" s="79"/>
      <c r="S320" s="79"/>
      <c r="T320" s="79"/>
      <c r="U320" s="79"/>
      <c r="V320" s="79"/>
      <c r="W320" s="79"/>
      <c r="X320" s="79"/>
      <c r="Y320" s="79"/>
      <c r="Z320" s="79"/>
      <c r="AA320" s="79"/>
      <c r="AB320" s="79"/>
      <c r="AC320" s="79"/>
      <c r="AD320" s="79"/>
      <c r="AE320" s="79"/>
      <c r="AF320" s="52"/>
      <c r="AG320" s="52"/>
      <c r="AH320" s="79"/>
    </row>
    <row r="321" spans="17:34" x14ac:dyDescent="0.25">
      <c r="Q321" s="78"/>
      <c r="R321" s="79"/>
      <c r="S321" s="79"/>
      <c r="T321" s="79"/>
      <c r="U321" s="79"/>
      <c r="V321" s="79"/>
      <c r="W321" s="79"/>
      <c r="X321" s="79"/>
      <c r="Y321" s="79"/>
      <c r="Z321" s="79"/>
      <c r="AA321" s="79"/>
      <c r="AB321" s="79"/>
      <c r="AC321" s="79"/>
      <c r="AD321" s="79"/>
      <c r="AE321" s="79"/>
      <c r="AF321" s="52"/>
      <c r="AG321" s="52"/>
      <c r="AH321" s="79"/>
    </row>
    <row r="322" spans="17:34" x14ac:dyDescent="0.25">
      <c r="Q322" s="78"/>
      <c r="R322" s="79"/>
      <c r="S322" s="79"/>
      <c r="T322" s="79"/>
      <c r="U322" s="79"/>
      <c r="V322" s="79"/>
      <c r="W322" s="79"/>
      <c r="X322" s="79"/>
      <c r="Y322" s="79"/>
      <c r="Z322" s="79"/>
      <c r="AA322" s="79"/>
      <c r="AB322" s="79"/>
      <c r="AC322" s="79"/>
      <c r="AD322" s="79"/>
      <c r="AE322" s="79"/>
      <c r="AF322" s="52"/>
      <c r="AG322" s="52"/>
      <c r="AH322" s="79"/>
    </row>
    <row r="323" spans="17:34" x14ac:dyDescent="0.25">
      <c r="Q323" s="78"/>
      <c r="R323" s="79"/>
      <c r="S323" s="79"/>
      <c r="T323" s="79"/>
      <c r="U323" s="79"/>
      <c r="V323" s="79"/>
      <c r="W323" s="79"/>
      <c r="X323" s="79"/>
      <c r="Y323" s="79"/>
      <c r="Z323" s="79"/>
      <c r="AA323" s="79"/>
      <c r="AB323" s="79"/>
      <c r="AC323" s="79"/>
      <c r="AD323" s="79"/>
      <c r="AE323" s="79"/>
      <c r="AF323" s="52"/>
      <c r="AG323" s="52"/>
      <c r="AH323" s="79"/>
    </row>
    <row r="324" spans="17:34" x14ac:dyDescent="0.25">
      <c r="Q324" s="78"/>
      <c r="R324" s="79"/>
      <c r="S324" s="79"/>
      <c r="T324" s="79"/>
      <c r="U324" s="79"/>
      <c r="V324" s="79"/>
      <c r="W324" s="79"/>
      <c r="X324" s="79"/>
      <c r="Y324" s="79"/>
      <c r="Z324" s="79"/>
      <c r="AA324" s="79"/>
      <c r="AB324" s="79"/>
      <c r="AC324" s="79"/>
      <c r="AD324" s="79"/>
      <c r="AE324" s="79"/>
      <c r="AF324" s="52"/>
      <c r="AG324" s="52"/>
      <c r="AH324" s="79"/>
    </row>
    <row r="325" spans="17:34" x14ac:dyDescent="0.25">
      <c r="Q325" s="78"/>
      <c r="R325" s="79"/>
      <c r="S325" s="79"/>
      <c r="T325" s="79"/>
      <c r="U325" s="79"/>
      <c r="V325" s="79"/>
      <c r="W325" s="79"/>
      <c r="X325" s="79"/>
      <c r="Y325" s="79"/>
      <c r="Z325" s="79"/>
      <c r="AA325" s="79"/>
      <c r="AB325" s="79"/>
      <c r="AC325" s="79"/>
      <c r="AD325" s="79"/>
      <c r="AE325" s="79"/>
      <c r="AF325" s="52"/>
      <c r="AG325" s="52"/>
      <c r="AH325" s="79"/>
    </row>
    <row r="326" spans="17:34" x14ac:dyDescent="0.25">
      <c r="Q326" s="78"/>
      <c r="R326" s="79"/>
      <c r="S326" s="79"/>
      <c r="T326" s="79"/>
      <c r="U326" s="79"/>
      <c r="V326" s="79"/>
      <c r="W326" s="79"/>
      <c r="X326" s="79"/>
      <c r="Y326" s="79"/>
      <c r="Z326" s="79"/>
      <c r="AA326" s="79"/>
      <c r="AB326" s="79"/>
      <c r="AC326" s="79"/>
      <c r="AD326" s="79"/>
      <c r="AE326" s="79"/>
      <c r="AF326" s="52"/>
      <c r="AG326" s="52"/>
      <c r="AH326" s="79"/>
    </row>
    <row r="327" spans="17:34" x14ac:dyDescent="0.25">
      <c r="Q327" s="78"/>
      <c r="R327" s="79"/>
      <c r="S327" s="79"/>
      <c r="T327" s="79"/>
      <c r="U327" s="79"/>
      <c r="V327" s="79"/>
      <c r="W327" s="79"/>
      <c r="X327" s="79"/>
      <c r="Y327" s="79"/>
      <c r="Z327" s="79"/>
      <c r="AA327" s="79"/>
      <c r="AB327" s="79"/>
      <c r="AC327" s="79"/>
      <c r="AD327" s="79"/>
      <c r="AE327" s="79"/>
      <c r="AF327" s="52"/>
      <c r="AG327" s="52"/>
      <c r="AH327" s="79"/>
    </row>
    <row r="328" spans="17:34" x14ac:dyDescent="0.25">
      <c r="Q328" s="78"/>
      <c r="R328" s="79"/>
      <c r="S328" s="79"/>
      <c r="T328" s="79"/>
      <c r="U328" s="79"/>
      <c r="V328" s="79"/>
      <c r="W328" s="79"/>
      <c r="X328" s="79"/>
      <c r="Y328" s="79"/>
      <c r="Z328" s="79"/>
      <c r="AA328" s="79"/>
      <c r="AB328" s="79"/>
      <c r="AC328" s="79"/>
      <c r="AD328" s="79"/>
      <c r="AE328" s="79"/>
      <c r="AF328" s="52"/>
      <c r="AG328" s="52"/>
      <c r="AH328" s="79"/>
    </row>
    <row r="329" spans="17:34" x14ac:dyDescent="0.25">
      <c r="Q329" s="78"/>
      <c r="R329" s="79"/>
      <c r="S329" s="79"/>
      <c r="T329" s="79"/>
      <c r="U329" s="79"/>
      <c r="V329" s="79"/>
      <c r="W329" s="79"/>
      <c r="X329" s="79"/>
      <c r="Y329" s="79"/>
      <c r="Z329" s="79"/>
      <c r="AA329" s="79"/>
      <c r="AB329" s="79"/>
      <c r="AC329" s="79"/>
      <c r="AD329" s="79"/>
      <c r="AE329" s="79"/>
      <c r="AF329" s="52"/>
      <c r="AG329" s="52"/>
      <c r="AH329" s="79"/>
    </row>
    <row r="330" spans="17:34" x14ac:dyDescent="0.25">
      <c r="Q330" s="78"/>
      <c r="R330" s="79"/>
      <c r="S330" s="79"/>
      <c r="T330" s="79"/>
      <c r="U330" s="79"/>
      <c r="V330" s="79"/>
      <c r="W330" s="79"/>
      <c r="X330" s="79"/>
      <c r="Y330" s="79"/>
      <c r="Z330" s="79"/>
      <c r="AA330" s="79"/>
      <c r="AB330" s="79"/>
      <c r="AC330" s="79"/>
      <c r="AD330" s="79"/>
      <c r="AE330" s="79"/>
      <c r="AF330" s="52"/>
      <c r="AG330" s="52"/>
      <c r="AH330" s="79"/>
    </row>
    <row r="331" spans="17:34" x14ac:dyDescent="0.25">
      <c r="Q331" s="78"/>
      <c r="R331" s="79"/>
      <c r="S331" s="79"/>
      <c r="T331" s="79"/>
      <c r="U331" s="79"/>
      <c r="V331" s="79"/>
      <c r="W331" s="79"/>
      <c r="X331" s="79"/>
      <c r="Y331" s="79"/>
      <c r="Z331" s="79"/>
      <c r="AA331" s="79"/>
      <c r="AB331" s="79"/>
      <c r="AC331" s="79"/>
      <c r="AD331" s="79"/>
      <c r="AE331" s="79"/>
      <c r="AF331" s="52"/>
      <c r="AG331" s="52"/>
      <c r="AH331" s="79"/>
    </row>
    <row r="332" spans="17:34" x14ac:dyDescent="0.25">
      <c r="Q332" s="78"/>
      <c r="R332" s="79"/>
      <c r="S332" s="79"/>
      <c r="T332" s="79"/>
      <c r="U332" s="79"/>
      <c r="V332" s="79"/>
      <c r="W332" s="79"/>
      <c r="X332" s="79"/>
      <c r="Y332" s="79"/>
      <c r="Z332" s="79"/>
      <c r="AA332" s="79"/>
      <c r="AB332" s="79"/>
      <c r="AC332" s="79"/>
      <c r="AD332" s="79"/>
      <c r="AE332" s="79"/>
      <c r="AF332" s="52"/>
      <c r="AG332" s="52"/>
      <c r="AH332" s="79"/>
    </row>
    <row r="333" spans="17:34" x14ac:dyDescent="0.25">
      <c r="Q333" s="78"/>
      <c r="R333" s="79"/>
      <c r="S333" s="79"/>
      <c r="T333" s="79"/>
      <c r="U333" s="79"/>
      <c r="V333" s="79"/>
      <c r="W333" s="79"/>
      <c r="X333" s="79"/>
      <c r="Y333" s="79"/>
      <c r="Z333" s="79"/>
      <c r="AA333" s="79"/>
      <c r="AB333" s="79"/>
      <c r="AC333" s="79"/>
      <c r="AD333" s="79"/>
      <c r="AE333" s="79"/>
      <c r="AF333" s="52"/>
      <c r="AG333" s="52"/>
      <c r="AH333" s="79"/>
    </row>
    <row r="334" spans="17:34" x14ac:dyDescent="0.25">
      <c r="Q334" s="78"/>
      <c r="R334" s="79"/>
      <c r="S334" s="79"/>
      <c r="T334" s="79"/>
      <c r="U334" s="79"/>
      <c r="V334" s="79"/>
      <c r="W334" s="79"/>
      <c r="X334" s="79"/>
      <c r="Y334" s="79"/>
      <c r="Z334" s="79"/>
      <c r="AA334" s="79"/>
      <c r="AB334" s="79"/>
      <c r="AC334" s="79"/>
      <c r="AD334" s="79"/>
      <c r="AE334" s="79"/>
      <c r="AF334" s="52"/>
      <c r="AG334" s="52"/>
      <c r="AH334" s="79"/>
    </row>
    <row r="335" spans="17:34" x14ac:dyDescent="0.25">
      <c r="Q335" s="78"/>
      <c r="R335" s="79"/>
      <c r="S335" s="79"/>
      <c r="T335" s="79"/>
      <c r="U335" s="79"/>
      <c r="V335" s="79"/>
      <c r="W335" s="79"/>
      <c r="X335" s="79"/>
      <c r="Y335" s="79"/>
      <c r="Z335" s="79"/>
      <c r="AA335" s="79"/>
      <c r="AB335" s="79"/>
      <c r="AC335" s="79"/>
      <c r="AD335" s="79"/>
      <c r="AE335" s="79"/>
      <c r="AF335" s="52"/>
      <c r="AG335" s="52"/>
      <c r="AH335" s="79"/>
    </row>
    <row r="336" spans="17:34" x14ac:dyDescent="0.25">
      <c r="Q336" s="78"/>
      <c r="R336" s="79"/>
      <c r="S336" s="79"/>
      <c r="T336" s="79"/>
      <c r="U336" s="79"/>
      <c r="V336" s="79"/>
      <c r="W336" s="79"/>
      <c r="X336" s="79"/>
      <c r="Y336" s="79"/>
      <c r="Z336" s="79"/>
      <c r="AA336" s="79"/>
      <c r="AB336" s="79"/>
      <c r="AC336" s="79"/>
      <c r="AD336" s="79"/>
      <c r="AE336" s="79"/>
      <c r="AF336" s="52"/>
      <c r="AG336" s="52"/>
      <c r="AH336" s="79"/>
    </row>
    <row r="337" spans="17:34" x14ac:dyDescent="0.25">
      <c r="Q337" s="78"/>
      <c r="R337" s="79"/>
      <c r="S337" s="79"/>
      <c r="T337" s="79"/>
      <c r="U337" s="79"/>
      <c r="V337" s="79"/>
      <c r="W337" s="79"/>
      <c r="X337" s="79"/>
      <c r="Y337" s="79"/>
      <c r="Z337" s="79"/>
      <c r="AA337" s="79"/>
      <c r="AB337" s="79"/>
      <c r="AC337" s="79"/>
      <c r="AD337" s="79"/>
      <c r="AE337" s="79"/>
      <c r="AF337" s="52"/>
      <c r="AG337" s="52"/>
      <c r="AH337" s="79"/>
    </row>
    <row r="338" spans="17:34" x14ac:dyDescent="0.25">
      <c r="Q338" s="78"/>
      <c r="R338" s="79"/>
      <c r="S338" s="79"/>
      <c r="T338" s="79"/>
      <c r="U338" s="79"/>
      <c r="V338" s="79"/>
      <c r="W338" s="79"/>
      <c r="X338" s="79"/>
      <c r="Y338" s="79"/>
      <c r="Z338" s="79"/>
      <c r="AA338" s="79"/>
      <c r="AB338" s="79"/>
      <c r="AC338" s="79"/>
      <c r="AD338" s="79"/>
      <c r="AE338" s="79"/>
      <c r="AF338" s="52"/>
      <c r="AG338" s="52"/>
      <c r="AH338" s="79"/>
    </row>
    <row r="339" spans="17:34" x14ac:dyDescent="0.25">
      <c r="Q339" s="78"/>
      <c r="R339" s="79"/>
      <c r="S339" s="79"/>
      <c r="T339" s="79"/>
      <c r="U339" s="79"/>
      <c r="V339" s="79"/>
      <c r="W339" s="79"/>
      <c r="X339" s="79"/>
      <c r="Y339" s="79"/>
      <c r="Z339" s="79"/>
      <c r="AA339" s="79"/>
      <c r="AB339" s="79"/>
      <c r="AC339" s="79"/>
      <c r="AD339" s="79"/>
      <c r="AE339" s="79"/>
      <c r="AF339" s="52"/>
      <c r="AG339" s="52"/>
      <c r="AH339" s="79"/>
    </row>
    <row r="340" spans="17:34" x14ac:dyDescent="0.25">
      <c r="Q340" s="78"/>
      <c r="R340" s="79"/>
      <c r="S340" s="79"/>
      <c r="T340" s="79"/>
      <c r="U340" s="79"/>
      <c r="V340" s="79"/>
      <c r="W340" s="79"/>
      <c r="X340" s="79"/>
      <c r="Y340" s="79"/>
      <c r="Z340" s="79"/>
      <c r="AA340" s="79"/>
      <c r="AB340" s="79"/>
      <c r="AC340" s="79"/>
      <c r="AD340" s="79"/>
      <c r="AE340" s="79"/>
      <c r="AF340" s="52"/>
      <c r="AG340" s="52"/>
      <c r="AH340" s="79"/>
    </row>
    <row r="341" spans="17:34" x14ac:dyDescent="0.25">
      <c r="Q341" s="78"/>
      <c r="R341" s="79"/>
      <c r="S341" s="79"/>
      <c r="T341" s="79"/>
      <c r="U341" s="79"/>
      <c r="V341" s="79"/>
      <c r="W341" s="79"/>
      <c r="X341" s="79"/>
      <c r="Y341" s="79"/>
      <c r="Z341" s="79"/>
      <c r="AA341" s="79"/>
      <c r="AB341" s="79"/>
      <c r="AC341" s="79"/>
      <c r="AD341" s="79"/>
      <c r="AE341" s="79"/>
      <c r="AF341" s="52"/>
      <c r="AG341" s="52"/>
      <c r="AH341" s="79"/>
    </row>
    <row r="342" spans="17:34" x14ac:dyDescent="0.25">
      <c r="Q342" s="78"/>
      <c r="R342" s="79"/>
      <c r="S342" s="79"/>
      <c r="T342" s="79"/>
      <c r="U342" s="79"/>
      <c r="V342" s="79"/>
      <c r="W342" s="79"/>
      <c r="X342" s="79"/>
      <c r="Y342" s="79"/>
      <c r="Z342" s="79"/>
      <c r="AA342" s="79"/>
      <c r="AB342" s="79"/>
      <c r="AC342" s="79"/>
      <c r="AD342" s="79"/>
      <c r="AE342" s="79"/>
      <c r="AF342" s="52"/>
      <c r="AG342" s="52"/>
      <c r="AH342" s="79"/>
    </row>
    <row r="343" spans="17:34" x14ac:dyDescent="0.25">
      <c r="Q343" s="78"/>
      <c r="R343" s="79"/>
      <c r="S343" s="79"/>
      <c r="T343" s="79"/>
      <c r="U343" s="79"/>
      <c r="V343" s="79"/>
      <c r="W343" s="79"/>
      <c r="X343" s="79"/>
      <c r="Y343" s="79"/>
      <c r="Z343" s="79"/>
      <c r="AA343" s="79"/>
      <c r="AB343" s="79"/>
      <c r="AC343" s="79"/>
      <c r="AD343" s="79"/>
      <c r="AE343" s="79"/>
      <c r="AF343" s="52"/>
      <c r="AG343" s="52"/>
      <c r="AH343" s="79"/>
    </row>
    <row r="344" spans="17:34" x14ac:dyDescent="0.25">
      <c r="Q344" s="78"/>
      <c r="R344" s="79"/>
      <c r="S344" s="79"/>
      <c r="T344" s="79"/>
      <c r="U344" s="79"/>
      <c r="V344" s="79"/>
      <c r="W344" s="79"/>
      <c r="X344" s="79"/>
      <c r="Y344" s="79"/>
      <c r="Z344" s="79"/>
      <c r="AA344" s="79"/>
      <c r="AB344" s="79"/>
      <c r="AC344" s="79"/>
      <c r="AD344" s="79"/>
      <c r="AE344" s="79"/>
      <c r="AF344" s="52"/>
      <c r="AG344" s="52"/>
      <c r="AH344" s="79"/>
    </row>
    <row r="345" spans="17:34" x14ac:dyDescent="0.25">
      <c r="Q345" s="78"/>
      <c r="R345" s="79"/>
      <c r="S345" s="79"/>
      <c r="T345" s="79"/>
      <c r="U345" s="79"/>
      <c r="V345" s="79"/>
      <c r="W345" s="79"/>
      <c r="X345" s="79"/>
      <c r="Y345" s="79"/>
      <c r="Z345" s="79"/>
      <c r="AA345" s="79"/>
      <c r="AB345" s="79"/>
      <c r="AC345" s="79"/>
      <c r="AD345" s="79"/>
      <c r="AE345" s="79"/>
      <c r="AF345" s="52"/>
      <c r="AG345" s="52"/>
      <c r="AH345" s="79"/>
    </row>
    <row r="346" spans="17:34" x14ac:dyDescent="0.25">
      <c r="Q346" s="78"/>
      <c r="R346" s="79"/>
      <c r="S346" s="79"/>
      <c r="T346" s="79"/>
      <c r="U346" s="79"/>
      <c r="V346" s="79"/>
      <c r="W346" s="79"/>
      <c r="X346" s="79"/>
      <c r="Y346" s="79"/>
      <c r="Z346" s="79"/>
      <c r="AA346" s="79"/>
      <c r="AB346" s="79"/>
      <c r="AC346" s="79"/>
      <c r="AD346" s="79"/>
      <c r="AE346" s="79"/>
      <c r="AF346" s="52"/>
      <c r="AG346" s="52"/>
      <c r="AH346" s="79"/>
    </row>
    <row r="347" spans="17:34" x14ac:dyDescent="0.25">
      <c r="Q347" s="78"/>
      <c r="R347" s="79"/>
      <c r="S347" s="79"/>
      <c r="T347" s="79"/>
      <c r="U347" s="79"/>
      <c r="V347" s="79"/>
      <c r="W347" s="79"/>
      <c r="X347" s="79"/>
      <c r="Y347" s="79"/>
      <c r="Z347" s="79"/>
      <c r="AA347" s="79"/>
      <c r="AB347" s="79"/>
      <c r="AC347" s="79"/>
      <c r="AD347" s="79"/>
      <c r="AE347" s="79"/>
      <c r="AF347" s="52"/>
      <c r="AG347" s="52"/>
      <c r="AH347" s="79"/>
    </row>
    <row r="348" spans="17:34" x14ac:dyDescent="0.25">
      <c r="Q348" s="78"/>
      <c r="R348" s="79"/>
      <c r="S348" s="79"/>
      <c r="T348" s="79"/>
      <c r="U348" s="79"/>
      <c r="V348" s="79"/>
      <c r="W348" s="79"/>
      <c r="X348" s="79"/>
      <c r="Y348" s="79"/>
      <c r="Z348" s="79"/>
      <c r="AA348" s="79"/>
      <c r="AB348" s="79"/>
      <c r="AC348" s="79"/>
      <c r="AD348" s="79"/>
      <c r="AE348" s="79"/>
      <c r="AF348" s="52"/>
      <c r="AG348" s="52"/>
      <c r="AH348" s="79"/>
    </row>
    <row r="349" spans="17:34" x14ac:dyDescent="0.25">
      <c r="Q349" s="78"/>
      <c r="R349" s="79"/>
      <c r="S349" s="79"/>
      <c r="T349" s="79"/>
      <c r="U349" s="79"/>
      <c r="V349" s="79"/>
      <c r="W349" s="79"/>
      <c r="X349" s="79"/>
      <c r="Y349" s="79"/>
      <c r="Z349" s="79"/>
      <c r="AA349" s="79"/>
      <c r="AB349" s="79"/>
      <c r="AC349" s="79"/>
      <c r="AD349" s="79"/>
      <c r="AE349" s="79"/>
      <c r="AF349" s="52"/>
      <c r="AG349" s="52"/>
      <c r="AH349" s="79"/>
    </row>
    <row r="350" spans="17:34" x14ac:dyDescent="0.25">
      <c r="Q350" s="78"/>
      <c r="R350" s="79"/>
      <c r="S350" s="79"/>
      <c r="T350" s="79"/>
      <c r="U350" s="79"/>
      <c r="V350" s="79"/>
      <c r="W350" s="79"/>
      <c r="X350" s="79"/>
      <c r="Y350" s="79"/>
      <c r="Z350" s="79"/>
      <c r="AA350" s="79"/>
      <c r="AB350" s="79"/>
      <c r="AC350" s="79"/>
      <c r="AD350" s="79"/>
      <c r="AE350" s="79"/>
      <c r="AF350" s="52"/>
      <c r="AG350" s="52"/>
      <c r="AH350" s="79"/>
    </row>
    <row r="351" spans="17:34" x14ac:dyDescent="0.25">
      <c r="Q351" s="78"/>
      <c r="R351" s="79"/>
      <c r="S351" s="79"/>
      <c r="T351" s="79"/>
      <c r="U351" s="79"/>
      <c r="V351" s="79"/>
      <c r="W351" s="79"/>
      <c r="X351" s="79"/>
      <c r="Y351" s="79"/>
      <c r="Z351" s="79"/>
      <c r="AA351" s="79"/>
      <c r="AB351" s="79"/>
      <c r="AC351" s="79"/>
      <c r="AD351" s="79"/>
      <c r="AE351" s="79"/>
      <c r="AF351" s="52"/>
      <c r="AG351" s="52"/>
      <c r="AH351" s="79"/>
    </row>
    <row r="352" spans="17:34" x14ac:dyDescent="0.25">
      <c r="Q352" s="78"/>
      <c r="R352" s="79"/>
      <c r="S352" s="79"/>
      <c r="T352" s="79"/>
      <c r="U352" s="79"/>
      <c r="V352" s="79"/>
      <c r="W352" s="79"/>
      <c r="X352" s="79"/>
      <c r="Y352" s="79"/>
      <c r="Z352" s="79"/>
      <c r="AA352" s="79"/>
      <c r="AB352" s="79"/>
      <c r="AC352" s="79"/>
      <c r="AD352" s="79"/>
      <c r="AE352" s="79"/>
      <c r="AF352" s="52"/>
      <c r="AG352" s="52"/>
      <c r="AH352" s="79"/>
    </row>
    <row r="353" spans="17:34" x14ac:dyDescent="0.25">
      <c r="Q353" s="78"/>
      <c r="R353" s="79"/>
      <c r="S353" s="79"/>
      <c r="T353" s="79"/>
      <c r="U353" s="79"/>
      <c r="V353" s="79"/>
      <c r="W353" s="79"/>
      <c r="X353" s="79"/>
      <c r="Y353" s="79"/>
      <c r="Z353" s="79"/>
      <c r="AA353" s="79"/>
      <c r="AB353" s="79"/>
      <c r="AC353" s="79"/>
      <c r="AD353" s="79"/>
      <c r="AE353" s="79"/>
      <c r="AF353" s="52"/>
      <c r="AG353" s="52"/>
      <c r="AH353" s="79"/>
    </row>
    <row r="354" spans="17:34" x14ac:dyDescent="0.25">
      <c r="Q354" s="78"/>
      <c r="R354" s="79"/>
      <c r="S354" s="79"/>
      <c r="T354" s="79"/>
      <c r="U354" s="79"/>
      <c r="V354" s="79"/>
      <c r="W354" s="79"/>
      <c r="X354" s="79"/>
      <c r="Y354" s="79"/>
      <c r="Z354" s="79"/>
      <c r="AA354" s="79"/>
      <c r="AB354" s="79"/>
      <c r="AC354" s="79"/>
      <c r="AD354" s="79"/>
      <c r="AE354" s="79"/>
      <c r="AF354" s="52"/>
      <c r="AG354" s="52"/>
      <c r="AH354" s="79"/>
    </row>
    <row r="355" spans="17:34" x14ac:dyDescent="0.25">
      <c r="Q355" s="78"/>
      <c r="R355" s="79"/>
      <c r="S355" s="79"/>
      <c r="T355" s="79"/>
      <c r="U355" s="79"/>
      <c r="V355" s="79"/>
      <c r="W355" s="79"/>
      <c r="X355" s="79"/>
      <c r="Y355" s="79"/>
      <c r="Z355" s="79"/>
      <c r="AA355" s="79"/>
      <c r="AB355" s="79"/>
      <c r="AC355" s="79"/>
      <c r="AD355" s="79"/>
      <c r="AE355" s="79"/>
      <c r="AF355" s="52"/>
      <c r="AG355" s="52"/>
      <c r="AH355" s="79"/>
    </row>
    <row r="356" spans="17:34" x14ac:dyDescent="0.25">
      <c r="Q356" s="78"/>
      <c r="R356" s="79"/>
      <c r="S356" s="79"/>
      <c r="T356" s="79"/>
      <c r="U356" s="79"/>
      <c r="V356" s="79"/>
      <c r="W356" s="79"/>
      <c r="X356" s="79"/>
      <c r="Y356" s="79"/>
      <c r="Z356" s="79"/>
      <c r="AA356" s="79"/>
      <c r="AB356" s="79"/>
      <c r="AC356" s="79"/>
      <c r="AD356" s="79"/>
      <c r="AE356" s="79"/>
      <c r="AF356" s="52"/>
      <c r="AG356" s="52"/>
      <c r="AH356" s="79"/>
    </row>
    <row r="357" spans="17:34" x14ac:dyDescent="0.25">
      <c r="Q357" s="78"/>
      <c r="R357" s="79"/>
      <c r="S357" s="79"/>
      <c r="T357" s="79"/>
      <c r="U357" s="79"/>
      <c r="V357" s="79"/>
      <c r="W357" s="79"/>
      <c r="X357" s="79"/>
      <c r="Y357" s="79"/>
      <c r="Z357" s="79"/>
      <c r="AA357" s="79"/>
      <c r="AB357" s="79"/>
      <c r="AC357" s="79"/>
      <c r="AD357" s="79"/>
      <c r="AE357" s="79"/>
      <c r="AF357" s="52"/>
      <c r="AG357" s="52"/>
      <c r="AH357" s="79"/>
    </row>
    <row r="358" spans="17:34" x14ac:dyDescent="0.25">
      <c r="Q358" s="78"/>
      <c r="R358" s="79"/>
      <c r="S358" s="79"/>
      <c r="T358" s="79"/>
      <c r="U358" s="79"/>
      <c r="V358" s="79"/>
      <c r="W358" s="79"/>
      <c r="X358" s="79"/>
      <c r="Y358" s="79"/>
      <c r="Z358" s="79"/>
      <c r="AA358" s="79"/>
      <c r="AB358" s="79"/>
      <c r="AC358" s="79"/>
      <c r="AD358" s="79"/>
      <c r="AE358" s="79"/>
      <c r="AF358" s="52"/>
      <c r="AG358" s="52"/>
      <c r="AH358" s="79"/>
    </row>
    <row r="359" spans="17:34" x14ac:dyDescent="0.25">
      <c r="Q359" s="78"/>
      <c r="R359" s="79"/>
      <c r="S359" s="79"/>
      <c r="T359" s="79"/>
      <c r="U359" s="79"/>
      <c r="V359" s="79"/>
      <c r="W359" s="79"/>
      <c r="X359" s="79"/>
      <c r="Y359" s="79"/>
      <c r="Z359" s="79"/>
      <c r="AA359" s="79"/>
      <c r="AB359" s="79"/>
      <c r="AC359" s="79"/>
      <c r="AD359" s="79"/>
      <c r="AE359" s="79"/>
      <c r="AF359" s="52"/>
      <c r="AG359" s="52"/>
      <c r="AH359" s="79"/>
    </row>
    <row r="360" spans="17:34" x14ac:dyDescent="0.25">
      <c r="Q360" s="78"/>
      <c r="R360" s="79"/>
      <c r="S360" s="79"/>
      <c r="T360" s="79"/>
      <c r="U360" s="79"/>
      <c r="V360" s="79"/>
      <c r="W360" s="79"/>
      <c r="X360" s="79"/>
      <c r="Y360" s="79"/>
      <c r="Z360" s="79"/>
      <c r="AA360" s="79"/>
      <c r="AB360" s="79"/>
      <c r="AC360" s="79"/>
      <c r="AD360" s="79"/>
      <c r="AE360" s="79"/>
      <c r="AF360" s="52"/>
      <c r="AG360" s="52"/>
      <c r="AH360" s="79"/>
    </row>
    <row r="361" spans="17:34" x14ac:dyDescent="0.25">
      <c r="Q361" s="78"/>
      <c r="R361" s="79"/>
      <c r="S361" s="79"/>
      <c r="T361" s="79"/>
      <c r="U361" s="79"/>
      <c r="V361" s="79"/>
      <c r="W361" s="79"/>
      <c r="X361" s="79"/>
      <c r="Y361" s="79"/>
      <c r="Z361" s="79"/>
      <c r="AA361" s="79"/>
      <c r="AB361" s="79"/>
      <c r="AC361" s="79"/>
      <c r="AD361" s="79"/>
      <c r="AE361" s="79"/>
      <c r="AF361" s="52"/>
      <c r="AG361" s="52"/>
      <c r="AH361" s="79"/>
    </row>
    <row r="362" spans="17:34" x14ac:dyDescent="0.25">
      <c r="Q362" s="78"/>
      <c r="R362" s="79"/>
      <c r="S362" s="79"/>
      <c r="T362" s="79"/>
      <c r="U362" s="79"/>
      <c r="V362" s="79"/>
      <c r="W362" s="79"/>
      <c r="X362" s="79"/>
      <c r="Y362" s="79"/>
      <c r="Z362" s="79"/>
      <c r="AA362" s="79"/>
      <c r="AB362" s="79"/>
      <c r="AC362" s="79"/>
      <c r="AD362" s="79"/>
      <c r="AE362" s="79"/>
      <c r="AF362" s="52"/>
      <c r="AG362" s="52"/>
      <c r="AH362" s="79"/>
    </row>
    <row r="363" spans="17:34" x14ac:dyDescent="0.25">
      <c r="Q363" s="78"/>
      <c r="R363" s="79"/>
      <c r="S363" s="79"/>
      <c r="T363" s="79"/>
      <c r="U363" s="79"/>
      <c r="V363" s="79"/>
      <c r="W363" s="79"/>
      <c r="X363" s="79"/>
      <c r="Y363" s="79"/>
      <c r="Z363" s="79"/>
      <c r="AA363" s="79"/>
      <c r="AB363" s="79"/>
      <c r="AC363" s="79"/>
      <c r="AD363" s="79"/>
      <c r="AE363" s="79"/>
      <c r="AF363" s="52"/>
      <c r="AG363" s="52"/>
      <c r="AH363" s="79"/>
    </row>
    <row r="364" spans="17:34" x14ac:dyDescent="0.25">
      <c r="Q364" s="78"/>
      <c r="R364" s="79"/>
      <c r="S364" s="79"/>
      <c r="T364" s="79"/>
      <c r="U364" s="79"/>
      <c r="V364" s="79"/>
      <c r="W364" s="79"/>
      <c r="X364" s="79"/>
      <c r="Y364" s="79"/>
      <c r="Z364" s="79"/>
      <c r="AA364" s="79"/>
      <c r="AB364" s="79"/>
      <c r="AC364" s="79"/>
      <c r="AD364" s="79"/>
      <c r="AE364" s="79"/>
      <c r="AF364" s="52"/>
      <c r="AG364" s="52"/>
      <c r="AH364" s="79"/>
    </row>
    <row r="365" spans="17:34" x14ac:dyDescent="0.25">
      <c r="Q365" s="78"/>
      <c r="R365" s="79"/>
      <c r="S365" s="79"/>
      <c r="T365" s="79"/>
      <c r="U365" s="79"/>
      <c r="V365" s="79"/>
      <c r="W365" s="79"/>
      <c r="X365" s="79"/>
      <c r="Y365" s="79"/>
      <c r="Z365" s="79"/>
      <c r="AA365" s="79"/>
      <c r="AB365" s="79"/>
      <c r="AC365" s="79"/>
      <c r="AD365" s="79"/>
      <c r="AE365" s="79"/>
      <c r="AF365" s="52"/>
      <c r="AG365" s="52"/>
      <c r="AH365" s="79"/>
    </row>
    <row r="366" spans="17:34" x14ac:dyDescent="0.25">
      <c r="Q366" s="78"/>
      <c r="R366" s="79"/>
      <c r="S366" s="79"/>
      <c r="T366" s="79"/>
      <c r="U366" s="79"/>
      <c r="V366" s="79"/>
      <c r="W366" s="79"/>
      <c r="X366" s="79"/>
      <c r="Y366" s="79"/>
      <c r="Z366" s="79"/>
      <c r="AA366" s="79"/>
      <c r="AB366" s="79"/>
      <c r="AC366" s="79"/>
      <c r="AD366" s="79"/>
      <c r="AE366" s="79"/>
      <c r="AF366" s="52"/>
      <c r="AG366" s="52"/>
      <c r="AH366" s="79"/>
    </row>
    <row r="367" spans="17:34" x14ac:dyDescent="0.25">
      <c r="Q367" s="78"/>
      <c r="R367" s="79"/>
      <c r="S367" s="79"/>
      <c r="T367" s="79"/>
      <c r="U367" s="79"/>
      <c r="V367" s="79"/>
      <c r="W367" s="79"/>
      <c r="X367" s="79"/>
      <c r="Y367" s="79"/>
      <c r="Z367" s="79"/>
      <c r="AA367" s="79"/>
      <c r="AB367" s="79"/>
      <c r="AC367" s="79"/>
      <c r="AD367" s="79"/>
      <c r="AE367" s="79"/>
      <c r="AF367" s="52"/>
      <c r="AG367" s="52"/>
      <c r="AH367" s="79"/>
    </row>
    <row r="368" spans="17:34" x14ac:dyDescent="0.25">
      <c r="Q368" s="78"/>
      <c r="R368" s="79"/>
      <c r="S368" s="79"/>
      <c r="T368" s="79"/>
      <c r="U368" s="79"/>
      <c r="V368" s="79"/>
      <c r="W368" s="79"/>
      <c r="X368" s="79"/>
      <c r="Y368" s="79"/>
      <c r="Z368" s="79"/>
      <c r="AA368" s="79"/>
      <c r="AB368" s="79"/>
      <c r="AC368" s="79"/>
      <c r="AD368" s="79"/>
      <c r="AE368" s="79"/>
      <c r="AF368" s="52"/>
      <c r="AG368" s="52"/>
      <c r="AH368" s="79"/>
    </row>
    <row r="369" spans="17:34" x14ac:dyDescent="0.25">
      <c r="Q369" s="78"/>
      <c r="R369" s="79"/>
      <c r="S369" s="79"/>
      <c r="T369" s="79"/>
      <c r="U369" s="79"/>
      <c r="V369" s="79"/>
      <c r="W369" s="79"/>
      <c r="X369" s="79"/>
      <c r="Y369" s="79"/>
      <c r="Z369" s="79"/>
      <c r="AA369" s="79"/>
      <c r="AB369" s="79"/>
      <c r="AC369" s="79"/>
      <c r="AD369" s="79"/>
      <c r="AE369" s="79"/>
      <c r="AF369" s="52"/>
      <c r="AG369" s="52"/>
      <c r="AH369" s="79"/>
    </row>
    <row r="370" spans="17:34" x14ac:dyDescent="0.25">
      <c r="Q370" s="78"/>
      <c r="R370" s="79"/>
      <c r="S370" s="79"/>
      <c r="T370" s="79"/>
      <c r="U370" s="79"/>
      <c r="V370" s="79"/>
      <c r="W370" s="79"/>
      <c r="X370" s="79"/>
      <c r="Y370" s="79"/>
      <c r="Z370" s="79"/>
      <c r="AA370" s="79"/>
      <c r="AB370" s="79"/>
      <c r="AC370" s="79"/>
      <c r="AD370" s="79"/>
      <c r="AE370" s="79"/>
      <c r="AF370" s="52"/>
      <c r="AG370" s="52"/>
      <c r="AH370" s="79"/>
    </row>
    <row r="371" spans="17:34" x14ac:dyDescent="0.25">
      <c r="Q371" s="78"/>
      <c r="R371" s="79"/>
      <c r="S371" s="79"/>
      <c r="T371" s="79"/>
      <c r="U371" s="79"/>
      <c r="V371" s="79"/>
      <c r="W371" s="79"/>
      <c r="X371" s="79"/>
      <c r="Y371" s="79"/>
      <c r="Z371" s="79"/>
      <c r="AA371" s="79"/>
      <c r="AB371" s="79"/>
      <c r="AC371" s="79"/>
      <c r="AD371" s="79"/>
      <c r="AE371" s="79"/>
      <c r="AF371" s="52"/>
      <c r="AG371" s="52"/>
      <c r="AH371" s="79"/>
    </row>
    <row r="372" spans="17:34" x14ac:dyDescent="0.25">
      <c r="Q372" s="78"/>
      <c r="R372" s="79"/>
      <c r="S372" s="79"/>
      <c r="T372" s="79"/>
      <c r="U372" s="79"/>
      <c r="V372" s="79"/>
      <c r="W372" s="79"/>
      <c r="X372" s="79"/>
      <c r="Y372" s="79"/>
      <c r="Z372" s="79"/>
      <c r="AA372" s="79"/>
      <c r="AB372" s="79"/>
      <c r="AC372" s="79"/>
      <c r="AD372" s="79"/>
      <c r="AE372" s="79"/>
      <c r="AF372" s="52"/>
      <c r="AG372" s="52"/>
      <c r="AH372" s="79"/>
    </row>
    <row r="373" spans="17:34" x14ac:dyDescent="0.25">
      <c r="Q373" s="78"/>
      <c r="R373" s="79"/>
      <c r="S373" s="79"/>
      <c r="T373" s="79"/>
      <c r="U373" s="79"/>
      <c r="V373" s="79"/>
      <c r="W373" s="79"/>
      <c r="X373" s="79"/>
      <c r="Y373" s="79"/>
      <c r="Z373" s="79"/>
      <c r="AA373" s="79"/>
      <c r="AB373" s="79"/>
      <c r="AC373" s="79"/>
      <c r="AD373" s="79"/>
      <c r="AE373" s="79"/>
      <c r="AF373" s="52"/>
      <c r="AG373" s="52"/>
      <c r="AH373" s="79"/>
    </row>
    <row r="374" spans="17:34" x14ac:dyDescent="0.25">
      <c r="Q374" s="78"/>
      <c r="R374" s="79"/>
      <c r="S374" s="79"/>
      <c r="T374" s="79"/>
      <c r="U374" s="79"/>
      <c r="V374" s="79"/>
      <c r="W374" s="79"/>
      <c r="X374" s="79"/>
      <c r="Y374" s="79"/>
      <c r="Z374" s="79"/>
      <c r="AA374" s="79"/>
      <c r="AB374" s="79"/>
      <c r="AC374" s="79"/>
      <c r="AD374" s="79"/>
      <c r="AE374" s="79"/>
      <c r="AF374" s="52"/>
      <c r="AG374" s="52"/>
      <c r="AH374" s="79"/>
    </row>
    <row r="375" spans="17:34" x14ac:dyDescent="0.25">
      <c r="Q375" s="78"/>
      <c r="R375" s="79"/>
      <c r="S375" s="79"/>
      <c r="T375" s="79"/>
      <c r="U375" s="79"/>
      <c r="V375" s="79"/>
      <c r="W375" s="79"/>
      <c r="X375" s="79"/>
      <c r="Y375" s="79"/>
      <c r="Z375" s="79"/>
      <c r="AA375" s="79"/>
      <c r="AB375" s="79"/>
      <c r="AC375" s="79"/>
      <c r="AD375" s="79"/>
      <c r="AE375" s="79"/>
      <c r="AF375" s="52"/>
      <c r="AG375" s="52"/>
      <c r="AH375" s="79"/>
    </row>
    <row r="376" spans="17:34" x14ac:dyDescent="0.25">
      <c r="Q376" s="78"/>
      <c r="R376" s="79"/>
      <c r="S376" s="79"/>
      <c r="T376" s="79"/>
      <c r="U376" s="79"/>
      <c r="V376" s="79"/>
      <c r="W376" s="79"/>
      <c r="X376" s="79"/>
      <c r="Y376" s="79"/>
      <c r="Z376" s="79"/>
      <c r="AA376" s="79"/>
      <c r="AB376" s="79"/>
      <c r="AC376" s="79"/>
      <c r="AD376" s="79"/>
      <c r="AE376" s="79"/>
      <c r="AF376" s="52"/>
      <c r="AG376" s="52"/>
      <c r="AH376" s="79"/>
    </row>
    <row r="377" spans="17:34" x14ac:dyDescent="0.25">
      <c r="Q377" s="78"/>
      <c r="R377" s="79"/>
      <c r="S377" s="79"/>
      <c r="T377" s="79"/>
      <c r="U377" s="79"/>
      <c r="V377" s="79"/>
      <c r="W377" s="79"/>
      <c r="X377" s="79"/>
      <c r="Y377" s="79"/>
      <c r="Z377" s="79"/>
      <c r="AA377" s="79"/>
      <c r="AB377" s="79"/>
      <c r="AC377" s="79"/>
      <c r="AD377" s="79"/>
      <c r="AE377" s="79"/>
      <c r="AF377" s="52"/>
      <c r="AG377" s="52"/>
      <c r="AH377" s="79"/>
    </row>
    <row r="378" spans="17:34" x14ac:dyDescent="0.25">
      <c r="Q378" s="78"/>
      <c r="R378" s="79"/>
      <c r="S378" s="79"/>
      <c r="T378" s="79"/>
      <c r="U378" s="79"/>
      <c r="V378" s="79"/>
      <c r="W378" s="79"/>
      <c r="X378" s="79"/>
      <c r="Y378" s="79"/>
      <c r="Z378" s="79"/>
      <c r="AA378" s="79"/>
      <c r="AB378" s="79"/>
      <c r="AC378" s="79"/>
      <c r="AD378" s="79"/>
      <c r="AE378" s="79"/>
      <c r="AF378" s="52"/>
      <c r="AG378" s="52"/>
      <c r="AH378" s="79"/>
    </row>
    <row r="379" spans="17:34" x14ac:dyDescent="0.25">
      <c r="Q379" s="78"/>
      <c r="R379" s="79"/>
      <c r="S379" s="79"/>
      <c r="T379" s="79"/>
      <c r="U379" s="79"/>
      <c r="V379" s="79"/>
      <c r="W379" s="79"/>
      <c r="X379" s="79"/>
      <c r="Y379" s="79"/>
      <c r="Z379" s="79"/>
      <c r="AA379" s="79"/>
      <c r="AB379" s="79"/>
      <c r="AC379" s="79"/>
      <c r="AD379" s="79"/>
      <c r="AE379" s="79"/>
      <c r="AF379" s="52"/>
      <c r="AG379" s="52"/>
      <c r="AH379" s="79"/>
    </row>
    <row r="380" spans="17:34" x14ac:dyDescent="0.25">
      <c r="Q380" s="78"/>
      <c r="R380" s="79"/>
      <c r="S380" s="79"/>
      <c r="T380" s="79"/>
      <c r="U380" s="79"/>
      <c r="V380" s="79"/>
      <c r="W380" s="79"/>
      <c r="X380" s="79"/>
      <c r="Y380" s="79"/>
      <c r="Z380" s="79"/>
      <c r="AA380" s="79"/>
      <c r="AB380" s="79"/>
      <c r="AC380" s="79"/>
      <c r="AD380" s="79"/>
      <c r="AE380" s="79"/>
      <c r="AF380" s="52"/>
      <c r="AG380" s="52"/>
      <c r="AH380" s="79"/>
    </row>
    <row r="381" spans="17:34" x14ac:dyDescent="0.25">
      <c r="Q381" s="78"/>
      <c r="R381" s="79"/>
      <c r="S381" s="79"/>
      <c r="T381" s="79"/>
      <c r="U381" s="79"/>
      <c r="V381" s="79"/>
      <c r="W381" s="79"/>
      <c r="X381" s="79"/>
      <c r="Y381" s="79"/>
      <c r="Z381" s="79"/>
      <c r="AA381" s="79"/>
      <c r="AB381" s="79"/>
      <c r="AC381" s="79"/>
      <c r="AD381" s="79"/>
      <c r="AE381" s="79"/>
      <c r="AF381" s="52"/>
      <c r="AG381" s="52"/>
      <c r="AH381" s="79"/>
    </row>
    <row r="382" spans="17:34" x14ac:dyDescent="0.25">
      <c r="Q382" s="78"/>
      <c r="R382" s="79"/>
      <c r="S382" s="79"/>
      <c r="T382" s="79"/>
      <c r="U382" s="79"/>
      <c r="V382" s="79"/>
      <c r="W382" s="79"/>
      <c r="X382" s="79"/>
      <c r="Y382" s="79"/>
      <c r="Z382" s="79"/>
      <c r="AA382" s="79"/>
      <c r="AB382" s="79"/>
      <c r="AC382" s="79"/>
      <c r="AD382" s="79"/>
      <c r="AE382" s="79"/>
      <c r="AF382" s="52"/>
      <c r="AG382" s="52"/>
      <c r="AH382" s="79"/>
    </row>
    <row r="383" spans="17:34" x14ac:dyDescent="0.25">
      <c r="Q383" s="78"/>
      <c r="R383" s="79"/>
      <c r="S383" s="79"/>
      <c r="T383" s="79"/>
      <c r="U383" s="79"/>
      <c r="V383" s="79"/>
      <c r="W383" s="79"/>
      <c r="X383" s="79"/>
      <c r="Y383" s="79"/>
      <c r="Z383" s="79"/>
      <c r="AA383" s="79"/>
      <c r="AB383" s="79"/>
      <c r="AC383" s="79"/>
      <c r="AD383" s="79"/>
      <c r="AE383" s="79"/>
      <c r="AF383" s="52"/>
      <c r="AG383" s="52"/>
      <c r="AH383" s="79"/>
    </row>
    <row r="384" spans="17:34" x14ac:dyDescent="0.25">
      <c r="Q384" s="78"/>
      <c r="R384" s="79"/>
      <c r="S384" s="79"/>
      <c r="T384" s="79"/>
      <c r="U384" s="79"/>
      <c r="V384" s="79"/>
      <c r="W384" s="79"/>
      <c r="X384" s="79"/>
      <c r="Y384" s="79"/>
      <c r="Z384" s="79"/>
      <c r="AA384" s="79"/>
      <c r="AB384" s="79"/>
      <c r="AC384" s="79"/>
      <c r="AD384" s="79"/>
      <c r="AE384" s="79"/>
      <c r="AF384" s="52"/>
      <c r="AG384" s="52"/>
      <c r="AH384" s="79"/>
    </row>
    <row r="385" spans="17:34" x14ac:dyDescent="0.25">
      <c r="Q385" s="78"/>
      <c r="R385" s="79"/>
      <c r="S385" s="79"/>
      <c r="T385" s="79"/>
      <c r="U385" s="79"/>
      <c r="V385" s="79"/>
      <c r="W385" s="79"/>
      <c r="X385" s="79"/>
      <c r="Y385" s="79"/>
      <c r="Z385" s="79"/>
      <c r="AA385" s="79"/>
      <c r="AB385" s="79"/>
      <c r="AC385" s="79"/>
      <c r="AD385" s="79"/>
      <c r="AE385" s="79"/>
      <c r="AF385" s="52"/>
      <c r="AG385" s="52"/>
      <c r="AH385" s="79"/>
    </row>
    <row r="386" spans="17:34" x14ac:dyDescent="0.25">
      <c r="Q386" s="78"/>
      <c r="R386" s="79"/>
      <c r="S386" s="79"/>
      <c r="T386" s="79"/>
      <c r="U386" s="79"/>
      <c r="V386" s="79"/>
      <c r="W386" s="79"/>
      <c r="X386" s="79"/>
      <c r="Y386" s="79"/>
      <c r="Z386" s="79"/>
      <c r="AA386" s="79"/>
      <c r="AB386" s="79"/>
      <c r="AC386" s="79"/>
      <c r="AD386" s="79"/>
      <c r="AE386" s="79"/>
      <c r="AF386" s="52"/>
      <c r="AG386" s="52"/>
      <c r="AH386" s="79"/>
    </row>
    <row r="387" spans="17:34" x14ac:dyDescent="0.25">
      <c r="Q387" s="78"/>
      <c r="R387" s="79"/>
      <c r="S387" s="79"/>
      <c r="T387" s="79"/>
      <c r="U387" s="79"/>
      <c r="V387" s="79"/>
      <c r="W387" s="79"/>
      <c r="X387" s="79"/>
      <c r="Y387" s="79"/>
      <c r="Z387" s="79"/>
      <c r="AA387" s="79"/>
      <c r="AB387" s="79"/>
      <c r="AC387" s="79"/>
      <c r="AD387" s="79"/>
      <c r="AE387" s="79"/>
      <c r="AF387" s="52"/>
      <c r="AG387" s="52"/>
      <c r="AH387" s="79"/>
    </row>
    <row r="388" spans="17:34" x14ac:dyDescent="0.25">
      <c r="Q388" s="78"/>
      <c r="R388" s="79"/>
      <c r="S388" s="79"/>
      <c r="T388" s="79"/>
      <c r="U388" s="79"/>
      <c r="V388" s="79"/>
      <c r="W388" s="79"/>
      <c r="X388" s="79"/>
      <c r="Y388" s="79"/>
      <c r="Z388" s="79"/>
      <c r="AA388" s="79"/>
      <c r="AB388" s="79"/>
      <c r="AC388" s="79"/>
      <c r="AD388" s="79"/>
      <c r="AE388" s="79"/>
      <c r="AF388" s="52"/>
      <c r="AG388" s="52"/>
      <c r="AH388" s="79"/>
    </row>
    <row r="389" spans="17:34" x14ac:dyDescent="0.25">
      <c r="Q389" s="78"/>
      <c r="R389" s="79"/>
      <c r="S389" s="79"/>
      <c r="T389" s="79"/>
      <c r="U389" s="79"/>
      <c r="V389" s="79"/>
      <c r="W389" s="79"/>
      <c r="X389" s="79"/>
      <c r="Y389" s="79"/>
      <c r="Z389" s="79"/>
      <c r="AA389" s="79"/>
      <c r="AB389" s="79"/>
      <c r="AC389" s="79"/>
      <c r="AD389" s="79"/>
      <c r="AE389" s="79"/>
      <c r="AF389" s="52"/>
      <c r="AG389" s="52"/>
      <c r="AH389" s="79"/>
    </row>
    <row r="390" spans="17:34" x14ac:dyDescent="0.25">
      <c r="Q390" s="78"/>
      <c r="R390" s="79"/>
      <c r="S390" s="79"/>
      <c r="T390" s="79"/>
      <c r="U390" s="79"/>
      <c r="V390" s="79"/>
      <c r="W390" s="79"/>
      <c r="X390" s="79"/>
      <c r="Y390" s="79"/>
      <c r="Z390" s="79"/>
      <c r="AA390" s="79"/>
      <c r="AB390" s="79"/>
      <c r="AC390" s="79"/>
      <c r="AD390" s="79"/>
      <c r="AE390" s="79"/>
      <c r="AF390" s="52"/>
      <c r="AG390" s="52"/>
      <c r="AH390" s="79"/>
    </row>
    <row r="391" spans="17:34" x14ac:dyDescent="0.25">
      <c r="Q391" s="78"/>
      <c r="R391" s="79"/>
      <c r="S391" s="79"/>
      <c r="T391" s="79"/>
      <c r="U391" s="79"/>
      <c r="V391" s="79"/>
      <c r="W391" s="79"/>
      <c r="X391" s="79"/>
      <c r="Y391" s="79"/>
      <c r="Z391" s="79"/>
      <c r="AA391" s="79"/>
      <c r="AB391" s="79"/>
      <c r="AC391" s="79"/>
      <c r="AD391" s="79"/>
      <c r="AE391" s="79"/>
      <c r="AF391" s="52"/>
      <c r="AG391" s="52"/>
      <c r="AH391" s="79"/>
    </row>
    <row r="392" spans="17:34" x14ac:dyDescent="0.25">
      <c r="Q392" s="78"/>
      <c r="R392" s="79"/>
      <c r="S392" s="79"/>
      <c r="T392" s="79"/>
      <c r="U392" s="79"/>
      <c r="V392" s="79"/>
      <c r="W392" s="79"/>
      <c r="X392" s="79"/>
      <c r="Y392" s="79"/>
      <c r="Z392" s="79"/>
      <c r="AA392" s="79"/>
      <c r="AB392" s="79"/>
      <c r="AC392" s="79"/>
      <c r="AD392" s="79"/>
      <c r="AE392" s="79"/>
      <c r="AF392" s="52"/>
      <c r="AG392" s="52"/>
      <c r="AH392" s="79"/>
    </row>
    <row r="393" spans="17:34" x14ac:dyDescent="0.25">
      <c r="Q393" s="78"/>
      <c r="R393" s="79"/>
      <c r="S393" s="79"/>
      <c r="T393" s="79"/>
      <c r="U393" s="79"/>
      <c r="V393" s="79"/>
      <c r="W393" s="79"/>
      <c r="X393" s="79"/>
      <c r="Y393" s="79"/>
      <c r="Z393" s="79"/>
      <c r="AA393" s="79"/>
      <c r="AB393" s="79"/>
      <c r="AC393" s="79"/>
      <c r="AD393" s="79"/>
      <c r="AE393" s="79"/>
      <c r="AF393" s="52"/>
      <c r="AG393" s="52"/>
      <c r="AH393" s="79"/>
    </row>
    <row r="394" spans="17:34" x14ac:dyDescent="0.25">
      <c r="Q394" s="78"/>
      <c r="R394" s="79"/>
      <c r="S394" s="79"/>
      <c r="T394" s="79"/>
      <c r="U394" s="79"/>
      <c r="V394" s="79"/>
      <c r="W394" s="79"/>
      <c r="X394" s="79"/>
      <c r="Y394" s="79"/>
      <c r="Z394" s="79"/>
      <c r="AA394" s="79"/>
      <c r="AB394" s="79"/>
      <c r="AC394" s="79"/>
      <c r="AD394" s="79"/>
      <c r="AE394" s="79"/>
      <c r="AF394" s="52"/>
      <c r="AG394" s="52"/>
      <c r="AH394" s="79"/>
    </row>
    <row r="395" spans="17:34" x14ac:dyDescent="0.25">
      <c r="Q395" s="78"/>
      <c r="R395" s="79"/>
      <c r="S395" s="79"/>
      <c r="T395" s="79"/>
      <c r="U395" s="79"/>
      <c r="V395" s="79"/>
      <c r="W395" s="79"/>
      <c r="X395" s="79"/>
      <c r="Y395" s="79"/>
      <c r="Z395" s="79"/>
      <c r="AA395" s="79"/>
      <c r="AB395" s="79"/>
      <c r="AC395" s="79"/>
      <c r="AD395" s="79"/>
      <c r="AE395" s="79"/>
      <c r="AF395" s="52"/>
      <c r="AG395" s="52"/>
      <c r="AH395" s="79"/>
    </row>
    <row r="396" spans="17:34" x14ac:dyDescent="0.25">
      <c r="Q396" s="78"/>
      <c r="R396" s="79"/>
      <c r="S396" s="79"/>
      <c r="T396" s="79"/>
      <c r="U396" s="79"/>
      <c r="V396" s="79"/>
      <c r="W396" s="79"/>
      <c r="X396" s="79"/>
      <c r="Y396" s="79"/>
      <c r="Z396" s="79"/>
      <c r="AA396" s="79"/>
      <c r="AB396" s="79"/>
      <c r="AC396" s="79"/>
      <c r="AD396" s="79"/>
      <c r="AE396" s="79"/>
      <c r="AF396" s="52"/>
      <c r="AG396" s="52"/>
      <c r="AH396" s="79"/>
    </row>
    <row r="397" spans="17:34" x14ac:dyDescent="0.25">
      <c r="Q397" s="78"/>
      <c r="R397" s="79"/>
      <c r="S397" s="79"/>
      <c r="T397" s="79"/>
      <c r="U397" s="79"/>
      <c r="V397" s="79"/>
      <c r="W397" s="79"/>
      <c r="X397" s="79"/>
      <c r="Y397" s="79"/>
      <c r="Z397" s="79"/>
      <c r="AA397" s="79"/>
      <c r="AB397" s="79"/>
      <c r="AC397" s="79"/>
      <c r="AD397" s="79"/>
      <c r="AE397" s="79"/>
      <c r="AF397" s="52"/>
      <c r="AG397" s="52"/>
      <c r="AH397" s="79"/>
    </row>
    <row r="398" spans="17:34" x14ac:dyDescent="0.25">
      <c r="Q398" s="78"/>
      <c r="R398" s="79"/>
      <c r="S398" s="79"/>
      <c r="T398" s="79"/>
      <c r="U398" s="79"/>
      <c r="V398" s="79"/>
      <c r="W398" s="79"/>
      <c r="X398" s="79"/>
      <c r="Y398" s="79"/>
      <c r="Z398" s="79"/>
      <c r="AA398" s="79"/>
      <c r="AB398" s="79"/>
      <c r="AC398" s="79"/>
      <c r="AD398" s="79"/>
      <c r="AE398" s="79"/>
      <c r="AF398" s="52"/>
      <c r="AG398" s="52"/>
      <c r="AH398" s="79"/>
    </row>
    <row r="399" spans="17:34" x14ac:dyDescent="0.25">
      <c r="Q399" s="78"/>
      <c r="R399" s="79"/>
      <c r="S399" s="79"/>
      <c r="T399" s="79"/>
      <c r="U399" s="79"/>
      <c r="V399" s="79"/>
      <c r="W399" s="79"/>
      <c r="X399" s="79"/>
      <c r="Y399" s="79"/>
      <c r="Z399" s="79"/>
      <c r="AA399" s="79"/>
      <c r="AB399" s="79"/>
      <c r="AC399" s="79"/>
      <c r="AD399" s="79"/>
      <c r="AE399" s="79"/>
      <c r="AF399" s="52"/>
      <c r="AG399" s="52"/>
      <c r="AH399" s="79"/>
    </row>
    <row r="400" spans="17:34" x14ac:dyDescent="0.25">
      <c r="Q400" s="78"/>
      <c r="R400" s="79"/>
      <c r="S400" s="79"/>
      <c r="T400" s="79"/>
      <c r="U400" s="79"/>
      <c r="V400" s="79"/>
      <c r="W400" s="79"/>
      <c r="X400" s="79"/>
      <c r="Y400" s="79"/>
      <c r="Z400" s="79"/>
      <c r="AA400" s="79"/>
      <c r="AB400" s="79"/>
      <c r="AC400" s="79"/>
      <c r="AD400" s="79"/>
      <c r="AE400" s="79"/>
      <c r="AF400" s="52"/>
      <c r="AG400" s="52"/>
      <c r="AH400" s="79"/>
    </row>
    <row r="401" spans="17:34" x14ac:dyDescent="0.25">
      <c r="Q401" s="78"/>
      <c r="R401" s="79"/>
      <c r="S401" s="79"/>
      <c r="T401" s="79"/>
      <c r="U401" s="79"/>
      <c r="V401" s="79"/>
      <c r="W401" s="79"/>
      <c r="X401" s="79"/>
      <c r="Y401" s="79"/>
      <c r="Z401" s="79"/>
      <c r="AA401" s="79"/>
      <c r="AB401" s="79"/>
      <c r="AC401" s="79"/>
      <c r="AD401" s="79"/>
      <c r="AE401" s="79"/>
      <c r="AF401" s="52"/>
      <c r="AG401" s="52"/>
      <c r="AH401" s="79"/>
    </row>
    <row r="402" spans="17:34" x14ac:dyDescent="0.25">
      <c r="Q402" s="78"/>
      <c r="R402" s="79"/>
      <c r="S402" s="79"/>
      <c r="T402" s="79"/>
      <c r="U402" s="79"/>
      <c r="V402" s="79"/>
      <c r="W402" s="79"/>
      <c r="X402" s="79"/>
      <c r="Y402" s="79"/>
      <c r="Z402" s="79"/>
      <c r="AA402" s="79"/>
      <c r="AB402" s="79"/>
      <c r="AC402" s="79"/>
      <c r="AD402" s="79"/>
      <c r="AE402" s="79"/>
      <c r="AF402" s="52"/>
      <c r="AG402" s="52"/>
      <c r="AH402" s="79"/>
    </row>
    <row r="403" spans="17:34" x14ac:dyDescent="0.25">
      <c r="Q403" s="78"/>
      <c r="R403" s="79"/>
      <c r="S403" s="79"/>
      <c r="T403" s="79"/>
      <c r="U403" s="79"/>
      <c r="V403" s="79"/>
      <c r="W403" s="79"/>
      <c r="X403" s="79"/>
      <c r="Y403" s="79"/>
      <c r="Z403" s="79"/>
      <c r="AA403" s="79"/>
      <c r="AB403" s="79"/>
      <c r="AC403" s="79"/>
      <c r="AD403" s="79"/>
      <c r="AE403" s="79"/>
      <c r="AF403" s="52"/>
      <c r="AG403" s="52"/>
      <c r="AH403" s="79"/>
    </row>
    <row r="404" spans="17:34" x14ac:dyDescent="0.25">
      <c r="Q404" s="78"/>
      <c r="R404" s="79"/>
      <c r="S404" s="79"/>
      <c r="T404" s="79"/>
      <c r="U404" s="79"/>
      <c r="V404" s="79"/>
      <c r="W404" s="79"/>
      <c r="X404" s="79"/>
      <c r="Y404" s="79"/>
      <c r="Z404" s="79"/>
      <c r="AA404" s="79"/>
      <c r="AB404" s="79"/>
      <c r="AC404" s="79"/>
      <c r="AD404" s="79"/>
      <c r="AE404" s="79"/>
      <c r="AF404" s="52"/>
      <c r="AG404" s="52"/>
      <c r="AH404" s="79"/>
    </row>
    <row r="405" spans="17:34" x14ac:dyDescent="0.25">
      <c r="Q405" s="78"/>
      <c r="R405" s="79"/>
      <c r="S405" s="79"/>
      <c r="T405" s="79"/>
      <c r="U405" s="79"/>
      <c r="V405" s="79"/>
      <c r="W405" s="79"/>
      <c r="X405" s="79"/>
      <c r="Y405" s="79"/>
      <c r="Z405" s="79"/>
      <c r="AA405" s="79"/>
      <c r="AB405" s="79"/>
      <c r="AC405" s="79"/>
      <c r="AD405" s="79"/>
      <c r="AE405" s="79"/>
      <c r="AF405" s="52"/>
      <c r="AG405" s="52"/>
      <c r="AH405" s="79"/>
    </row>
    <row r="406" spans="17:34" x14ac:dyDescent="0.25">
      <c r="Q406" s="78"/>
      <c r="R406" s="79"/>
      <c r="S406" s="79"/>
      <c r="T406" s="79"/>
      <c r="U406" s="79"/>
      <c r="V406" s="79"/>
      <c r="W406" s="79"/>
      <c r="X406" s="79"/>
      <c r="Y406" s="79"/>
      <c r="Z406" s="79"/>
      <c r="AA406" s="79"/>
      <c r="AB406" s="79"/>
      <c r="AC406" s="79"/>
      <c r="AD406" s="79"/>
      <c r="AE406" s="79"/>
      <c r="AF406" s="52"/>
      <c r="AG406" s="52"/>
      <c r="AH406" s="79"/>
    </row>
    <row r="407" spans="17:34" x14ac:dyDescent="0.25">
      <c r="Q407" s="78"/>
      <c r="R407" s="79"/>
      <c r="S407" s="79"/>
      <c r="T407" s="79"/>
      <c r="U407" s="79"/>
      <c r="V407" s="79"/>
      <c r="W407" s="79"/>
      <c r="X407" s="79"/>
      <c r="Y407" s="79"/>
      <c r="Z407" s="79"/>
      <c r="AA407" s="79"/>
      <c r="AB407" s="79"/>
      <c r="AC407" s="79"/>
      <c r="AD407" s="79"/>
      <c r="AE407" s="79"/>
      <c r="AF407" s="52"/>
      <c r="AG407" s="52"/>
      <c r="AH407" s="79"/>
    </row>
    <row r="408" spans="17:34" x14ac:dyDescent="0.25">
      <c r="Q408" s="78"/>
      <c r="R408" s="79"/>
      <c r="S408" s="79"/>
      <c r="T408" s="79"/>
      <c r="U408" s="79"/>
      <c r="V408" s="79"/>
      <c r="W408" s="79"/>
      <c r="X408" s="79"/>
      <c r="Y408" s="79"/>
      <c r="Z408" s="79"/>
      <c r="AA408" s="79"/>
      <c r="AB408" s="79"/>
      <c r="AC408" s="79"/>
      <c r="AD408" s="79"/>
      <c r="AE408" s="79"/>
      <c r="AF408" s="52"/>
      <c r="AG408" s="52"/>
      <c r="AH408" s="79"/>
    </row>
    <row r="409" spans="17:34" x14ac:dyDescent="0.25">
      <c r="Q409" s="78"/>
      <c r="R409" s="79"/>
      <c r="S409" s="79"/>
      <c r="T409" s="79"/>
      <c r="U409" s="79"/>
      <c r="V409" s="79"/>
      <c r="W409" s="79"/>
      <c r="X409" s="79"/>
      <c r="Y409" s="79"/>
      <c r="Z409" s="79"/>
      <c r="AA409" s="79"/>
      <c r="AB409" s="79"/>
      <c r="AC409" s="79"/>
      <c r="AD409" s="79"/>
      <c r="AE409" s="79"/>
      <c r="AF409" s="52"/>
      <c r="AG409" s="52"/>
      <c r="AH409" s="79"/>
    </row>
    <row r="410" spans="17:34" x14ac:dyDescent="0.25">
      <c r="Q410" s="78"/>
      <c r="R410" s="79"/>
      <c r="S410" s="79"/>
      <c r="T410" s="79"/>
      <c r="U410" s="79"/>
      <c r="V410" s="79"/>
      <c r="W410" s="79"/>
      <c r="X410" s="79"/>
      <c r="Y410" s="79"/>
      <c r="Z410" s="79"/>
      <c r="AA410" s="79"/>
      <c r="AB410" s="79"/>
      <c r="AC410" s="79"/>
      <c r="AD410" s="79"/>
      <c r="AE410" s="79"/>
      <c r="AF410" s="52"/>
      <c r="AG410" s="52"/>
      <c r="AH410" s="79"/>
    </row>
    <row r="411" spans="17:34" x14ac:dyDescent="0.25">
      <c r="Q411" s="78"/>
      <c r="R411" s="79"/>
      <c r="S411" s="79"/>
      <c r="T411" s="79"/>
      <c r="U411" s="79"/>
      <c r="V411" s="79"/>
      <c r="W411" s="79"/>
      <c r="X411" s="79"/>
      <c r="Y411" s="79"/>
      <c r="Z411" s="79"/>
      <c r="AA411" s="79"/>
      <c r="AB411" s="79"/>
      <c r="AC411" s="79"/>
      <c r="AD411" s="79"/>
      <c r="AE411" s="79"/>
      <c r="AF411" s="52"/>
      <c r="AG411" s="52"/>
      <c r="AH411" s="79"/>
    </row>
    <row r="412" spans="17:34" x14ac:dyDescent="0.25">
      <c r="Q412" s="78"/>
      <c r="R412" s="79"/>
      <c r="S412" s="79"/>
      <c r="T412" s="79"/>
      <c r="U412" s="79"/>
      <c r="V412" s="79"/>
      <c r="W412" s="79"/>
      <c r="X412" s="79"/>
      <c r="Y412" s="79"/>
      <c r="Z412" s="79"/>
      <c r="AA412" s="79"/>
      <c r="AB412" s="79"/>
      <c r="AC412" s="79"/>
      <c r="AD412" s="79"/>
      <c r="AE412" s="79"/>
      <c r="AF412" s="52"/>
      <c r="AG412" s="52"/>
      <c r="AH412" s="79"/>
    </row>
    <row r="413" spans="17:34" x14ac:dyDescent="0.25">
      <c r="Q413" s="78"/>
      <c r="R413" s="79"/>
      <c r="S413" s="79"/>
      <c r="T413" s="79"/>
      <c r="U413" s="79"/>
      <c r="V413" s="79"/>
      <c r="W413" s="79"/>
      <c r="X413" s="79"/>
      <c r="Y413" s="79"/>
      <c r="Z413" s="79"/>
      <c r="AA413" s="79"/>
      <c r="AB413" s="79"/>
      <c r="AC413" s="79"/>
      <c r="AD413" s="79"/>
      <c r="AE413" s="79"/>
      <c r="AF413" s="52"/>
      <c r="AG413" s="52"/>
      <c r="AH413" s="79"/>
    </row>
    <row r="414" spans="17:34" x14ac:dyDescent="0.25">
      <c r="Q414" s="78"/>
      <c r="R414" s="79"/>
      <c r="S414" s="79"/>
      <c r="T414" s="79"/>
      <c r="U414" s="79"/>
      <c r="V414" s="79"/>
      <c r="W414" s="79"/>
      <c r="X414" s="79"/>
      <c r="Y414" s="79"/>
      <c r="Z414" s="79"/>
      <c r="AA414" s="79"/>
      <c r="AB414" s="79"/>
      <c r="AC414" s="79"/>
      <c r="AD414" s="79"/>
      <c r="AE414" s="79"/>
      <c r="AF414" s="52"/>
      <c r="AG414" s="52"/>
      <c r="AH414" s="79"/>
    </row>
    <row r="415" spans="17:34" x14ac:dyDescent="0.25">
      <c r="Q415" s="78"/>
      <c r="R415" s="79"/>
      <c r="S415" s="79"/>
      <c r="T415" s="79"/>
      <c r="U415" s="79"/>
      <c r="V415" s="79"/>
      <c r="W415" s="79"/>
      <c r="X415" s="79"/>
      <c r="Y415" s="79"/>
      <c r="Z415" s="79"/>
      <c r="AA415" s="79"/>
      <c r="AB415" s="79"/>
      <c r="AC415" s="79"/>
      <c r="AD415" s="79"/>
      <c r="AE415" s="79"/>
      <c r="AF415" s="52"/>
      <c r="AG415" s="52"/>
      <c r="AH415" s="79"/>
    </row>
    <row r="416" spans="17:34" x14ac:dyDescent="0.25">
      <c r="Q416" s="78"/>
      <c r="R416" s="79"/>
      <c r="S416" s="79"/>
      <c r="T416" s="79"/>
      <c r="U416" s="79"/>
      <c r="V416" s="79"/>
      <c r="W416" s="79"/>
      <c r="X416" s="79"/>
      <c r="Y416" s="79"/>
      <c r="Z416" s="79"/>
      <c r="AA416" s="79"/>
      <c r="AB416" s="79"/>
      <c r="AC416" s="79"/>
      <c r="AD416" s="79"/>
      <c r="AE416" s="79"/>
      <c r="AF416" s="52"/>
      <c r="AG416" s="52"/>
      <c r="AH416" s="79"/>
    </row>
    <row r="417" spans="17:34" x14ac:dyDescent="0.25">
      <c r="Q417" s="78"/>
      <c r="R417" s="79"/>
      <c r="S417" s="79"/>
      <c r="T417" s="79"/>
      <c r="U417" s="79"/>
      <c r="V417" s="79"/>
      <c r="W417" s="79"/>
      <c r="X417" s="79"/>
      <c r="Y417" s="79"/>
      <c r="Z417" s="79"/>
      <c r="AA417" s="79"/>
      <c r="AB417" s="79"/>
      <c r="AC417" s="79"/>
      <c r="AD417" s="79"/>
      <c r="AE417" s="79"/>
      <c r="AF417" s="52"/>
      <c r="AG417" s="52"/>
      <c r="AH417" s="79"/>
    </row>
    <row r="418" spans="17:34" x14ac:dyDescent="0.25">
      <c r="Q418" s="78"/>
      <c r="R418" s="79"/>
      <c r="S418" s="79"/>
      <c r="T418" s="79"/>
      <c r="U418" s="79"/>
      <c r="V418" s="79"/>
      <c r="W418" s="79"/>
      <c r="X418" s="79"/>
      <c r="Y418" s="79"/>
      <c r="Z418" s="79"/>
      <c r="AA418" s="79"/>
      <c r="AB418" s="79"/>
      <c r="AC418" s="79"/>
      <c r="AD418" s="79"/>
      <c r="AE418" s="79"/>
      <c r="AF418" s="52"/>
      <c r="AG418" s="52"/>
      <c r="AH418" s="79"/>
    </row>
    <row r="419" spans="17:34" x14ac:dyDescent="0.25">
      <c r="Q419" s="78"/>
      <c r="R419" s="79"/>
      <c r="S419" s="79"/>
      <c r="T419" s="79"/>
      <c r="U419" s="79"/>
      <c r="V419" s="79"/>
      <c r="W419" s="79"/>
      <c r="X419" s="79"/>
      <c r="Y419" s="79"/>
      <c r="Z419" s="79"/>
      <c r="AA419" s="79"/>
      <c r="AB419" s="79"/>
      <c r="AC419" s="79"/>
      <c r="AD419" s="79"/>
      <c r="AE419" s="79"/>
      <c r="AF419" s="52"/>
      <c r="AG419" s="52"/>
      <c r="AH419" s="79"/>
    </row>
    <row r="420" spans="17:34" x14ac:dyDescent="0.25">
      <c r="Q420" s="78"/>
      <c r="R420" s="79"/>
      <c r="S420" s="79"/>
      <c r="T420" s="79"/>
      <c r="U420" s="79"/>
      <c r="V420" s="79"/>
      <c r="W420" s="79"/>
      <c r="X420" s="79"/>
      <c r="Y420" s="79"/>
      <c r="Z420" s="79"/>
      <c r="AA420" s="79"/>
      <c r="AB420" s="79"/>
      <c r="AC420" s="79"/>
      <c r="AD420" s="79"/>
      <c r="AE420" s="79"/>
      <c r="AF420" s="52"/>
      <c r="AG420" s="52"/>
      <c r="AH420" s="79"/>
    </row>
    <row r="421" spans="17:34" x14ac:dyDescent="0.25">
      <c r="Q421" s="78"/>
      <c r="R421" s="79"/>
      <c r="S421" s="79"/>
      <c r="T421" s="79"/>
      <c r="U421" s="79"/>
      <c r="V421" s="79"/>
      <c r="W421" s="79"/>
      <c r="X421" s="79"/>
      <c r="Y421" s="79"/>
      <c r="Z421" s="79"/>
      <c r="AA421" s="79"/>
      <c r="AB421" s="79"/>
      <c r="AC421" s="79"/>
      <c r="AD421" s="79"/>
      <c r="AE421" s="79"/>
      <c r="AF421" s="52"/>
      <c r="AG421" s="52"/>
      <c r="AH421" s="79"/>
    </row>
    <row r="422" spans="17:34" x14ac:dyDescent="0.25">
      <c r="Q422" s="78"/>
      <c r="R422" s="79"/>
      <c r="S422" s="79"/>
      <c r="T422" s="79"/>
      <c r="U422" s="79"/>
      <c r="V422" s="79"/>
      <c r="W422" s="79"/>
      <c r="X422" s="79"/>
      <c r="Y422" s="79"/>
      <c r="Z422" s="79"/>
      <c r="AA422" s="79"/>
      <c r="AB422" s="79"/>
      <c r="AC422" s="79"/>
      <c r="AD422" s="79"/>
      <c r="AE422" s="79"/>
      <c r="AF422" s="52"/>
      <c r="AG422" s="52"/>
      <c r="AH422" s="79"/>
    </row>
    <row r="423" spans="17:34" x14ac:dyDescent="0.25">
      <c r="Q423" s="78"/>
      <c r="R423" s="79"/>
      <c r="S423" s="79"/>
      <c r="T423" s="79"/>
      <c r="U423" s="79"/>
      <c r="V423" s="79"/>
      <c r="W423" s="79"/>
      <c r="X423" s="79"/>
      <c r="Y423" s="79"/>
      <c r="Z423" s="79"/>
      <c r="AA423" s="79"/>
      <c r="AB423" s="79"/>
      <c r="AC423" s="79"/>
      <c r="AD423" s="79"/>
      <c r="AE423" s="79"/>
      <c r="AF423" s="52"/>
      <c r="AG423" s="52"/>
      <c r="AH423" s="79"/>
    </row>
    <row r="424" spans="17:34" x14ac:dyDescent="0.25">
      <c r="Q424" s="78"/>
      <c r="R424" s="79"/>
      <c r="S424" s="79"/>
      <c r="T424" s="79"/>
      <c r="U424" s="79"/>
      <c r="V424" s="79"/>
      <c r="W424" s="79"/>
      <c r="X424" s="79"/>
      <c r="Y424" s="79"/>
      <c r="Z424" s="79"/>
      <c r="AA424" s="79"/>
      <c r="AB424" s="79"/>
      <c r="AC424" s="79"/>
      <c r="AD424" s="79"/>
      <c r="AE424" s="79"/>
      <c r="AF424" s="52"/>
      <c r="AG424" s="52"/>
      <c r="AH424" s="79"/>
    </row>
    <row r="425" spans="17:34" x14ac:dyDescent="0.25">
      <c r="Q425" s="78"/>
      <c r="R425" s="79"/>
      <c r="S425" s="79"/>
      <c r="T425" s="79"/>
      <c r="U425" s="79"/>
      <c r="V425" s="79"/>
      <c r="W425" s="79"/>
      <c r="X425" s="79"/>
      <c r="Y425" s="79"/>
      <c r="Z425" s="79"/>
      <c r="AA425" s="79"/>
      <c r="AB425" s="79"/>
      <c r="AC425" s="79"/>
      <c r="AD425" s="79"/>
      <c r="AE425" s="79"/>
      <c r="AF425" s="52"/>
      <c r="AG425" s="52"/>
      <c r="AH425" s="79"/>
    </row>
    <row r="426" spans="17:34" x14ac:dyDescent="0.25">
      <c r="Q426" s="78"/>
      <c r="R426" s="79"/>
      <c r="S426" s="79"/>
      <c r="T426" s="79"/>
      <c r="U426" s="79"/>
      <c r="V426" s="79"/>
      <c r="W426" s="79"/>
      <c r="X426" s="79"/>
      <c r="Y426" s="79"/>
      <c r="Z426" s="79"/>
      <c r="AA426" s="79"/>
      <c r="AB426" s="79"/>
      <c r="AC426" s="79"/>
      <c r="AD426" s="79"/>
      <c r="AE426" s="79"/>
      <c r="AF426" s="52"/>
      <c r="AG426" s="52"/>
      <c r="AH426" s="79"/>
    </row>
    <row r="427" spans="17:34" x14ac:dyDescent="0.25">
      <c r="Q427" s="78"/>
      <c r="R427" s="79"/>
      <c r="S427" s="79"/>
      <c r="T427" s="79"/>
      <c r="U427" s="79"/>
      <c r="V427" s="79"/>
      <c r="W427" s="79"/>
      <c r="X427" s="79"/>
      <c r="Y427" s="79"/>
      <c r="Z427" s="79"/>
      <c r="AA427" s="79"/>
      <c r="AB427" s="79"/>
      <c r="AC427" s="79"/>
      <c r="AD427" s="79"/>
      <c r="AE427" s="79"/>
      <c r="AF427" s="52"/>
      <c r="AG427" s="52"/>
      <c r="AH427" s="79"/>
    </row>
    <row r="428" spans="17:34" x14ac:dyDescent="0.25">
      <c r="Q428" s="78"/>
      <c r="R428" s="79"/>
      <c r="S428" s="79"/>
      <c r="T428" s="79"/>
      <c r="U428" s="79"/>
      <c r="V428" s="79"/>
      <c r="W428" s="79"/>
      <c r="X428" s="79"/>
      <c r="Y428" s="79"/>
      <c r="Z428" s="79"/>
      <c r="AA428" s="79"/>
      <c r="AB428" s="79"/>
      <c r="AC428" s="79"/>
      <c r="AD428" s="79"/>
      <c r="AE428" s="79"/>
      <c r="AF428" s="52"/>
      <c r="AG428" s="52"/>
      <c r="AH428" s="79"/>
    </row>
    <row r="429" spans="17:34" x14ac:dyDescent="0.25">
      <c r="Q429" s="78"/>
      <c r="R429" s="79"/>
      <c r="S429" s="79"/>
      <c r="T429" s="79"/>
      <c r="U429" s="79"/>
      <c r="V429" s="79"/>
      <c r="W429" s="79"/>
      <c r="X429" s="79"/>
      <c r="Y429" s="79"/>
      <c r="Z429" s="79"/>
      <c r="AA429" s="79"/>
      <c r="AB429" s="79"/>
      <c r="AC429" s="79"/>
      <c r="AD429" s="79"/>
      <c r="AE429" s="79"/>
      <c r="AF429" s="52"/>
      <c r="AG429" s="52"/>
      <c r="AH429" s="79"/>
    </row>
    <row r="430" spans="17:34" x14ac:dyDescent="0.25">
      <c r="Q430" s="78"/>
      <c r="R430" s="79"/>
      <c r="S430" s="79"/>
      <c r="T430" s="79"/>
      <c r="U430" s="79"/>
      <c r="V430" s="79"/>
      <c r="W430" s="79"/>
      <c r="X430" s="79"/>
      <c r="Y430" s="79"/>
      <c r="Z430" s="79"/>
      <c r="AA430" s="79"/>
      <c r="AB430" s="79"/>
      <c r="AC430" s="79"/>
      <c r="AD430" s="79"/>
      <c r="AE430" s="79"/>
      <c r="AF430" s="52"/>
      <c r="AG430" s="52"/>
      <c r="AH430" s="79"/>
    </row>
    <row r="431" spans="17:34" x14ac:dyDescent="0.25">
      <c r="Q431" s="78"/>
      <c r="R431" s="79"/>
      <c r="S431" s="79"/>
      <c r="T431" s="79"/>
      <c r="U431" s="79"/>
      <c r="V431" s="79"/>
      <c r="W431" s="79"/>
      <c r="X431" s="79"/>
      <c r="Y431" s="79"/>
      <c r="Z431" s="79"/>
      <c r="AA431" s="79"/>
      <c r="AB431" s="79"/>
      <c r="AC431" s="79"/>
      <c r="AD431" s="79"/>
      <c r="AE431" s="79"/>
      <c r="AF431" s="52"/>
      <c r="AG431" s="52"/>
      <c r="AH431" s="79"/>
    </row>
    <row r="432" spans="17:34" x14ac:dyDescent="0.25">
      <c r="Q432" s="78"/>
      <c r="R432" s="79"/>
      <c r="S432" s="79"/>
      <c r="T432" s="79"/>
      <c r="U432" s="79"/>
      <c r="V432" s="79"/>
      <c r="W432" s="79"/>
      <c r="X432" s="79"/>
      <c r="Y432" s="79"/>
      <c r="Z432" s="79"/>
      <c r="AA432" s="79"/>
      <c r="AB432" s="79"/>
      <c r="AC432" s="79"/>
      <c r="AD432" s="79"/>
      <c r="AE432" s="79"/>
      <c r="AF432" s="52"/>
      <c r="AG432" s="52"/>
      <c r="AH432" s="79"/>
    </row>
    <row r="433" spans="17:34" x14ac:dyDescent="0.25">
      <c r="Q433" s="78"/>
      <c r="R433" s="79"/>
      <c r="S433" s="79"/>
      <c r="T433" s="79"/>
      <c r="U433" s="79"/>
      <c r="V433" s="79"/>
      <c r="W433" s="79"/>
      <c r="X433" s="79"/>
      <c r="Y433" s="79"/>
      <c r="Z433" s="79"/>
      <c r="AA433" s="79"/>
      <c r="AB433" s="79"/>
      <c r="AC433" s="79"/>
      <c r="AD433" s="79"/>
      <c r="AE433" s="79"/>
      <c r="AF433" s="52"/>
      <c r="AG433" s="52"/>
      <c r="AH433" s="79"/>
    </row>
    <row r="434" spans="17:34" x14ac:dyDescent="0.25">
      <c r="Q434" s="78"/>
      <c r="R434" s="79"/>
      <c r="S434" s="79"/>
      <c r="T434" s="79"/>
      <c r="U434" s="79"/>
      <c r="V434" s="79"/>
      <c r="W434" s="79"/>
      <c r="X434" s="79"/>
      <c r="Y434" s="79"/>
      <c r="Z434" s="79"/>
      <c r="AA434" s="79"/>
      <c r="AB434" s="79"/>
      <c r="AC434" s="79"/>
      <c r="AD434" s="79"/>
      <c r="AE434" s="79"/>
      <c r="AF434" s="52"/>
      <c r="AG434" s="52"/>
      <c r="AH434" s="79"/>
    </row>
    <row r="435" spans="17:34" x14ac:dyDescent="0.25">
      <c r="Q435" s="78"/>
      <c r="R435" s="79"/>
      <c r="S435" s="79"/>
      <c r="T435" s="79"/>
      <c r="U435" s="79"/>
      <c r="V435" s="79"/>
      <c r="W435" s="79"/>
      <c r="X435" s="79"/>
      <c r="Y435" s="79"/>
      <c r="Z435" s="79"/>
      <c r="AA435" s="79"/>
      <c r="AB435" s="79"/>
      <c r="AC435" s="79"/>
      <c r="AD435" s="79"/>
      <c r="AE435" s="79"/>
      <c r="AF435" s="52"/>
      <c r="AG435" s="52"/>
      <c r="AH435" s="79"/>
    </row>
    <row r="436" spans="17:34" x14ac:dyDescent="0.25">
      <c r="Q436" s="78"/>
      <c r="R436" s="79"/>
      <c r="S436" s="79"/>
      <c r="T436" s="79"/>
      <c r="U436" s="79"/>
      <c r="V436" s="79"/>
      <c r="W436" s="79"/>
      <c r="X436" s="79"/>
      <c r="Y436" s="79"/>
      <c r="Z436" s="79"/>
      <c r="AA436" s="79"/>
      <c r="AB436" s="79"/>
      <c r="AC436" s="79"/>
      <c r="AD436" s="79"/>
      <c r="AE436" s="79"/>
      <c r="AF436" s="52"/>
      <c r="AG436" s="52"/>
      <c r="AH436" s="79"/>
    </row>
    <row r="437" spans="17:34" x14ac:dyDescent="0.25">
      <c r="Q437" s="78"/>
      <c r="R437" s="79"/>
      <c r="S437" s="79"/>
      <c r="T437" s="79"/>
      <c r="U437" s="79"/>
      <c r="V437" s="79"/>
      <c r="W437" s="79"/>
      <c r="X437" s="79"/>
      <c r="Y437" s="79"/>
      <c r="Z437" s="79"/>
      <c r="AA437" s="79"/>
      <c r="AB437" s="79"/>
      <c r="AC437" s="79"/>
      <c r="AD437" s="79"/>
      <c r="AE437" s="79"/>
      <c r="AF437" s="52"/>
      <c r="AG437" s="52"/>
      <c r="AH437" s="79"/>
    </row>
    <row r="438" spans="17:34" x14ac:dyDescent="0.25">
      <c r="Q438" s="78"/>
      <c r="R438" s="79"/>
      <c r="S438" s="79"/>
      <c r="T438" s="79"/>
      <c r="U438" s="79"/>
      <c r="V438" s="79"/>
      <c r="W438" s="79"/>
      <c r="X438" s="79"/>
      <c r="Y438" s="79"/>
      <c r="Z438" s="79"/>
      <c r="AA438" s="79"/>
      <c r="AB438" s="79"/>
      <c r="AC438" s="79"/>
      <c r="AD438" s="79"/>
      <c r="AE438" s="79"/>
      <c r="AF438" s="52"/>
      <c r="AG438" s="52"/>
      <c r="AH438" s="79"/>
    </row>
    <row r="439" spans="17:34" x14ac:dyDescent="0.25">
      <c r="Q439" s="78"/>
      <c r="R439" s="79"/>
      <c r="S439" s="79"/>
      <c r="T439" s="79"/>
      <c r="U439" s="79"/>
      <c r="V439" s="79"/>
      <c r="W439" s="79"/>
      <c r="X439" s="79"/>
      <c r="Y439" s="79"/>
      <c r="Z439" s="79"/>
      <c r="AA439" s="79"/>
      <c r="AB439" s="79"/>
      <c r="AC439" s="79"/>
      <c r="AD439" s="79"/>
      <c r="AE439" s="79"/>
      <c r="AF439" s="52"/>
      <c r="AG439" s="52"/>
      <c r="AH439" s="79"/>
    </row>
    <row r="440" spans="17:34" x14ac:dyDescent="0.25">
      <c r="Q440" s="78"/>
      <c r="R440" s="79"/>
      <c r="S440" s="79"/>
      <c r="T440" s="79"/>
      <c r="U440" s="79"/>
      <c r="V440" s="79"/>
      <c r="W440" s="79"/>
      <c r="X440" s="79"/>
      <c r="Y440" s="79"/>
      <c r="Z440" s="79"/>
      <c r="AA440" s="79"/>
      <c r="AB440" s="79"/>
      <c r="AC440" s="79"/>
      <c r="AD440" s="79"/>
      <c r="AE440" s="79"/>
      <c r="AF440" s="52"/>
      <c r="AG440" s="52"/>
      <c r="AH440" s="79"/>
    </row>
    <row r="441" spans="17:34" x14ac:dyDescent="0.25">
      <c r="Q441" s="78"/>
      <c r="R441" s="79"/>
      <c r="S441" s="79"/>
      <c r="T441" s="79"/>
      <c r="U441" s="79"/>
      <c r="V441" s="79"/>
      <c r="W441" s="79"/>
      <c r="X441" s="79"/>
      <c r="Y441" s="79"/>
      <c r="Z441" s="79"/>
      <c r="AA441" s="79"/>
      <c r="AB441" s="79"/>
      <c r="AC441" s="79"/>
      <c r="AD441" s="79"/>
      <c r="AE441" s="79"/>
      <c r="AF441" s="52"/>
      <c r="AG441" s="52"/>
      <c r="AH441" s="79"/>
    </row>
    <row r="442" spans="17:34" x14ac:dyDescent="0.25">
      <c r="Q442" s="78"/>
      <c r="R442" s="79"/>
      <c r="S442" s="79"/>
      <c r="T442" s="79"/>
      <c r="U442" s="79"/>
      <c r="V442" s="79"/>
      <c r="W442" s="79"/>
      <c r="X442" s="79"/>
      <c r="Y442" s="79"/>
      <c r="Z442" s="79"/>
      <c r="AA442" s="79"/>
      <c r="AB442" s="79"/>
      <c r="AC442" s="79"/>
      <c r="AD442" s="79"/>
      <c r="AE442" s="79"/>
      <c r="AF442" s="52"/>
      <c r="AG442" s="52"/>
      <c r="AH442" s="79"/>
    </row>
    <row r="443" spans="17:34" x14ac:dyDescent="0.25">
      <c r="Q443" s="78"/>
      <c r="R443" s="79"/>
      <c r="S443" s="79"/>
      <c r="T443" s="79"/>
      <c r="U443" s="79"/>
      <c r="V443" s="79"/>
      <c r="W443" s="79"/>
      <c r="X443" s="79"/>
      <c r="Y443" s="79"/>
      <c r="Z443" s="79"/>
      <c r="AA443" s="79"/>
      <c r="AB443" s="79"/>
      <c r="AC443" s="79"/>
      <c r="AD443" s="79"/>
      <c r="AE443" s="79"/>
      <c r="AF443" s="52"/>
      <c r="AG443" s="52"/>
      <c r="AH443" s="79"/>
    </row>
    <row r="444" spans="17:34" x14ac:dyDescent="0.25">
      <c r="Q444" s="78"/>
      <c r="R444" s="79"/>
      <c r="S444" s="79"/>
      <c r="T444" s="79"/>
      <c r="U444" s="79"/>
      <c r="V444" s="79"/>
      <c r="W444" s="79"/>
      <c r="X444" s="79"/>
      <c r="Y444" s="79"/>
      <c r="Z444" s="79"/>
      <c r="AA444" s="79"/>
      <c r="AB444" s="79"/>
      <c r="AC444" s="79"/>
      <c r="AD444" s="79"/>
      <c r="AE444" s="79"/>
      <c r="AF444" s="52"/>
      <c r="AG444" s="52"/>
      <c r="AH444" s="79"/>
    </row>
    <row r="445" spans="17:34" x14ac:dyDescent="0.25">
      <c r="Q445" s="78"/>
      <c r="R445" s="79"/>
      <c r="S445" s="79"/>
      <c r="T445" s="79"/>
      <c r="U445" s="79"/>
      <c r="V445" s="79"/>
      <c r="W445" s="79"/>
      <c r="X445" s="79"/>
      <c r="Y445" s="79"/>
      <c r="Z445" s="79"/>
      <c r="AA445" s="79"/>
      <c r="AB445" s="79"/>
      <c r="AC445" s="79"/>
      <c r="AD445" s="79"/>
      <c r="AE445" s="79"/>
      <c r="AF445" s="52"/>
      <c r="AG445" s="52"/>
      <c r="AH445" s="79"/>
    </row>
    <row r="446" spans="17:34" x14ac:dyDescent="0.25">
      <c r="Q446" s="78"/>
      <c r="R446" s="79"/>
      <c r="S446" s="79"/>
      <c r="T446" s="79"/>
      <c r="U446" s="79"/>
      <c r="V446" s="79"/>
      <c r="W446" s="79"/>
      <c r="X446" s="79"/>
      <c r="Y446" s="79"/>
      <c r="Z446" s="79"/>
      <c r="AA446" s="79"/>
      <c r="AB446" s="79"/>
      <c r="AC446" s="79"/>
      <c r="AD446" s="79"/>
      <c r="AE446" s="79"/>
      <c r="AF446" s="52"/>
      <c r="AG446" s="52"/>
      <c r="AH446" s="79"/>
    </row>
    <row r="447" spans="17:34" x14ac:dyDescent="0.25">
      <c r="Q447" s="78"/>
      <c r="R447" s="79"/>
      <c r="S447" s="79"/>
      <c r="T447" s="79"/>
      <c r="U447" s="79"/>
      <c r="V447" s="79"/>
      <c r="W447" s="79"/>
      <c r="X447" s="79"/>
      <c r="Y447" s="79"/>
      <c r="Z447" s="79"/>
      <c r="AA447" s="79"/>
      <c r="AB447" s="79"/>
      <c r="AC447" s="79"/>
      <c r="AD447" s="79"/>
      <c r="AE447" s="79"/>
      <c r="AF447" s="52"/>
      <c r="AG447" s="52"/>
      <c r="AH447" s="79"/>
    </row>
    <row r="448" spans="17:34" x14ac:dyDescent="0.25">
      <c r="Q448" s="78"/>
      <c r="R448" s="79"/>
      <c r="S448" s="79"/>
      <c r="T448" s="79"/>
      <c r="U448" s="79"/>
      <c r="V448" s="79"/>
      <c r="W448" s="79"/>
      <c r="X448" s="79"/>
      <c r="Y448" s="79"/>
      <c r="Z448" s="79"/>
      <c r="AA448" s="79"/>
      <c r="AB448" s="79"/>
      <c r="AC448" s="79"/>
      <c r="AD448" s="79"/>
      <c r="AE448" s="79"/>
      <c r="AF448" s="52"/>
      <c r="AG448" s="52"/>
      <c r="AH448" s="79"/>
    </row>
    <row r="449" spans="17:34" x14ac:dyDescent="0.25">
      <c r="Q449" s="78"/>
      <c r="R449" s="79"/>
      <c r="S449" s="79"/>
      <c r="T449" s="79"/>
      <c r="U449" s="79"/>
      <c r="V449" s="79"/>
      <c r="W449" s="79"/>
      <c r="X449" s="79"/>
      <c r="Y449" s="79"/>
      <c r="Z449" s="79"/>
      <c r="AA449" s="79"/>
      <c r="AB449" s="79"/>
      <c r="AC449" s="79"/>
      <c r="AD449" s="79"/>
      <c r="AE449" s="79"/>
      <c r="AF449" s="52"/>
      <c r="AG449" s="52"/>
      <c r="AH449" s="79"/>
    </row>
    <row r="450" spans="17:34" x14ac:dyDescent="0.25">
      <c r="Q450" s="78"/>
      <c r="R450" s="79"/>
      <c r="S450" s="79"/>
      <c r="T450" s="79"/>
      <c r="U450" s="79"/>
      <c r="V450" s="79"/>
      <c r="W450" s="79"/>
      <c r="X450" s="79"/>
      <c r="Y450" s="79"/>
      <c r="Z450" s="79"/>
      <c r="AA450" s="79"/>
      <c r="AB450" s="79"/>
      <c r="AC450" s="79"/>
      <c r="AD450" s="79"/>
      <c r="AE450" s="79"/>
      <c r="AF450" s="52"/>
      <c r="AG450" s="52"/>
      <c r="AH450" s="79"/>
    </row>
    <row r="451" spans="17:34" x14ac:dyDescent="0.25">
      <c r="Q451" s="78"/>
      <c r="R451" s="79"/>
      <c r="S451" s="79"/>
      <c r="T451" s="79"/>
      <c r="U451" s="79"/>
      <c r="V451" s="79"/>
      <c r="W451" s="79"/>
      <c r="X451" s="79"/>
      <c r="Y451" s="79"/>
      <c r="Z451" s="79"/>
      <c r="AA451" s="79"/>
      <c r="AB451" s="79"/>
      <c r="AC451" s="79"/>
      <c r="AD451" s="79"/>
      <c r="AE451" s="79"/>
      <c r="AF451" s="52"/>
      <c r="AG451" s="52"/>
      <c r="AH451" s="79"/>
    </row>
    <row r="452" spans="17:34" x14ac:dyDescent="0.25">
      <c r="Q452" s="78"/>
      <c r="R452" s="79"/>
      <c r="S452" s="79"/>
      <c r="T452" s="79"/>
      <c r="U452" s="79"/>
      <c r="V452" s="79"/>
      <c r="W452" s="79"/>
      <c r="X452" s="79"/>
      <c r="Y452" s="79"/>
      <c r="Z452" s="79"/>
      <c r="AA452" s="79"/>
      <c r="AB452" s="79"/>
      <c r="AC452" s="79"/>
      <c r="AD452" s="79"/>
      <c r="AE452" s="79"/>
      <c r="AF452" s="52"/>
      <c r="AG452" s="52"/>
      <c r="AH452" s="79"/>
    </row>
    <row r="453" spans="17:34" x14ac:dyDescent="0.25">
      <c r="Q453" s="78"/>
      <c r="R453" s="79"/>
      <c r="S453" s="79"/>
      <c r="T453" s="79"/>
      <c r="U453" s="79"/>
      <c r="V453" s="79"/>
      <c r="W453" s="79"/>
      <c r="X453" s="79"/>
      <c r="Y453" s="79"/>
      <c r="Z453" s="79"/>
      <c r="AA453" s="79"/>
      <c r="AB453" s="79"/>
      <c r="AC453" s="79"/>
      <c r="AD453" s="79"/>
      <c r="AE453" s="79"/>
      <c r="AF453" s="52"/>
      <c r="AG453" s="52"/>
      <c r="AH453" s="79"/>
    </row>
    <row r="454" spans="17:34" x14ac:dyDescent="0.25">
      <c r="Q454" s="78"/>
      <c r="R454" s="79"/>
      <c r="S454" s="79"/>
      <c r="T454" s="79"/>
      <c r="U454" s="79"/>
      <c r="V454" s="79"/>
      <c r="W454" s="79"/>
      <c r="X454" s="79"/>
      <c r="Y454" s="79"/>
      <c r="Z454" s="79"/>
      <c r="AA454" s="79"/>
      <c r="AB454" s="79"/>
      <c r="AC454" s="79"/>
      <c r="AD454" s="79"/>
      <c r="AE454" s="79"/>
      <c r="AF454" s="52"/>
      <c r="AG454" s="52"/>
      <c r="AH454" s="79"/>
    </row>
    <row r="455" spans="17:34" x14ac:dyDescent="0.25">
      <c r="Q455" s="78"/>
      <c r="R455" s="79"/>
      <c r="S455" s="79"/>
      <c r="T455" s="79"/>
      <c r="U455" s="79"/>
      <c r="V455" s="79"/>
      <c r="W455" s="79"/>
      <c r="X455" s="79"/>
      <c r="Y455" s="79"/>
      <c r="Z455" s="79"/>
      <c r="AA455" s="79"/>
      <c r="AB455" s="79"/>
      <c r="AC455" s="79"/>
      <c r="AD455" s="79"/>
      <c r="AE455" s="79"/>
      <c r="AF455" s="52"/>
      <c r="AG455" s="52"/>
      <c r="AH455" s="79"/>
    </row>
    <row r="456" spans="17:34" x14ac:dyDescent="0.25">
      <c r="Q456" s="78"/>
      <c r="R456" s="79"/>
      <c r="S456" s="79"/>
      <c r="T456" s="79"/>
      <c r="U456" s="79"/>
      <c r="V456" s="79"/>
      <c r="W456" s="79"/>
      <c r="X456" s="79"/>
      <c r="Y456" s="79"/>
      <c r="Z456" s="79"/>
      <c r="AA456" s="79"/>
      <c r="AB456" s="79"/>
      <c r="AC456" s="79"/>
      <c r="AD456" s="79"/>
      <c r="AE456" s="79"/>
      <c r="AF456" s="52"/>
      <c r="AG456" s="52"/>
      <c r="AH456" s="79"/>
    </row>
    <row r="457" spans="17:34" x14ac:dyDescent="0.25">
      <c r="Q457" s="78"/>
      <c r="R457" s="79"/>
      <c r="S457" s="79"/>
      <c r="T457" s="79"/>
      <c r="U457" s="79"/>
      <c r="V457" s="79"/>
      <c r="W457" s="79"/>
      <c r="X457" s="79"/>
      <c r="Y457" s="79"/>
      <c r="Z457" s="79"/>
      <c r="AA457" s="79"/>
      <c r="AB457" s="79"/>
      <c r="AC457" s="79"/>
      <c r="AD457" s="79"/>
      <c r="AE457" s="79"/>
      <c r="AF457" s="52"/>
      <c r="AG457" s="52"/>
      <c r="AH457" s="79"/>
    </row>
    <row r="458" spans="17:34" x14ac:dyDescent="0.25">
      <c r="Q458" s="78"/>
      <c r="R458" s="79"/>
      <c r="S458" s="79"/>
      <c r="T458" s="79"/>
      <c r="U458" s="79"/>
      <c r="V458" s="79"/>
      <c r="W458" s="79"/>
      <c r="X458" s="79"/>
      <c r="Y458" s="79"/>
      <c r="Z458" s="79"/>
      <c r="AA458" s="79"/>
      <c r="AB458" s="79"/>
      <c r="AC458" s="79"/>
      <c r="AD458" s="79"/>
      <c r="AE458" s="79"/>
      <c r="AF458" s="52"/>
      <c r="AG458" s="52"/>
      <c r="AH458" s="79"/>
    </row>
    <row r="459" spans="17:34" x14ac:dyDescent="0.25">
      <c r="Q459" s="78"/>
      <c r="R459" s="79"/>
      <c r="S459" s="79"/>
      <c r="T459" s="79"/>
      <c r="U459" s="79"/>
      <c r="V459" s="79"/>
      <c r="W459" s="79"/>
      <c r="X459" s="79"/>
      <c r="Y459" s="79"/>
      <c r="Z459" s="79"/>
      <c r="AA459" s="79"/>
      <c r="AB459" s="79"/>
      <c r="AC459" s="79"/>
      <c r="AD459" s="79"/>
      <c r="AE459" s="79"/>
      <c r="AF459" s="52"/>
      <c r="AG459" s="52"/>
      <c r="AH459" s="79"/>
    </row>
    <row r="460" spans="17:34" x14ac:dyDescent="0.25">
      <c r="Q460" s="78"/>
      <c r="R460" s="79"/>
      <c r="S460" s="79"/>
      <c r="T460" s="79"/>
      <c r="U460" s="79"/>
      <c r="V460" s="79"/>
      <c r="W460" s="79"/>
      <c r="X460" s="79"/>
      <c r="Y460" s="79"/>
      <c r="Z460" s="79"/>
      <c r="AA460" s="79"/>
      <c r="AB460" s="79"/>
      <c r="AC460" s="79"/>
      <c r="AD460" s="79"/>
      <c r="AE460" s="79"/>
      <c r="AF460" s="52"/>
      <c r="AG460" s="52"/>
      <c r="AH460" s="79"/>
    </row>
    <row r="461" spans="17:34" x14ac:dyDescent="0.25">
      <c r="Q461" s="78"/>
      <c r="R461" s="79"/>
      <c r="S461" s="79"/>
      <c r="T461" s="79"/>
      <c r="U461" s="79"/>
      <c r="V461" s="79"/>
      <c r="W461" s="79"/>
      <c r="X461" s="79"/>
      <c r="Y461" s="79"/>
      <c r="Z461" s="79"/>
      <c r="AA461" s="79"/>
      <c r="AB461" s="79"/>
      <c r="AC461" s="79"/>
      <c r="AD461" s="79"/>
      <c r="AE461" s="79"/>
      <c r="AF461" s="52"/>
      <c r="AG461" s="52"/>
      <c r="AH461" s="79"/>
    </row>
    <row r="462" spans="17:34" x14ac:dyDescent="0.25">
      <c r="Q462" s="78"/>
      <c r="R462" s="79"/>
      <c r="S462" s="79"/>
      <c r="T462" s="79"/>
      <c r="U462" s="79"/>
      <c r="V462" s="79"/>
      <c r="W462" s="79"/>
      <c r="X462" s="79"/>
      <c r="Y462" s="79"/>
      <c r="Z462" s="79"/>
      <c r="AA462" s="79"/>
      <c r="AB462" s="79"/>
      <c r="AC462" s="79"/>
      <c r="AD462" s="79"/>
      <c r="AE462" s="79"/>
      <c r="AF462" s="52"/>
      <c r="AG462" s="52"/>
      <c r="AH462" s="79"/>
    </row>
    <row r="463" spans="17:34" x14ac:dyDescent="0.25">
      <c r="Q463" s="78"/>
      <c r="R463" s="79"/>
      <c r="S463" s="79"/>
      <c r="T463" s="79"/>
      <c r="U463" s="79"/>
      <c r="V463" s="79"/>
      <c r="W463" s="79"/>
      <c r="X463" s="79"/>
      <c r="Y463" s="79"/>
      <c r="Z463" s="79"/>
      <c r="AA463" s="79"/>
      <c r="AB463" s="79"/>
      <c r="AC463" s="79"/>
      <c r="AD463" s="79"/>
      <c r="AE463" s="79"/>
      <c r="AF463" s="52"/>
      <c r="AG463" s="52"/>
      <c r="AH463" s="79"/>
    </row>
    <row r="464" spans="17:34" x14ac:dyDescent="0.25">
      <c r="Q464" s="78"/>
      <c r="R464" s="79"/>
      <c r="S464" s="79"/>
      <c r="T464" s="79"/>
      <c r="U464" s="79"/>
      <c r="V464" s="79"/>
      <c r="W464" s="79"/>
      <c r="X464" s="79"/>
      <c r="Y464" s="79"/>
      <c r="Z464" s="79"/>
      <c r="AA464" s="79"/>
      <c r="AB464" s="79"/>
      <c r="AC464" s="79"/>
      <c r="AD464" s="79"/>
      <c r="AE464" s="79"/>
      <c r="AF464" s="52"/>
      <c r="AG464" s="52"/>
      <c r="AH464" s="79"/>
    </row>
    <row r="465" spans="17:34" x14ac:dyDescent="0.25">
      <c r="Q465" s="78"/>
      <c r="R465" s="79"/>
      <c r="S465" s="79"/>
      <c r="T465" s="79"/>
      <c r="U465" s="79"/>
      <c r="V465" s="79"/>
      <c r="W465" s="79"/>
      <c r="X465" s="79"/>
      <c r="Y465" s="79"/>
      <c r="Z465" s="79"/>
      <c r="AA465" s="79"/>
      <c r="AB465" s="79"/>
      <c r="AC465" s="79"/>
      <c r="AD465" s="79"/>
      <c r="AE465" s="79"/>
      <c r="AF465" s="52"/>
      <c r="AG465" s="52"/>
      <c r="AH465" s="79"/>
    </row>
    <row r="466" spans="17:34" x14ac:dyDescent="0.25">
      <c r="Q466" s="78"/>
      <c r="R466" s="79"/>
      <c r="S466" s="79"/>
      <c r="T466" s="79"/>
      <c r="U466" s="79"/>
      <c r="V466" s="79"/>
      <c r="W466" s="79"/>
      <c r="X466" s="79"/>
      <c r="Y466" s="79"/>
      <c r="Z466" s="79"/>
      <c r="AA466" s="79"/>
      <c r="AB466" s="79"/>
      <c r="AC466" s="79"/>
      <c r="AD466" s="79"/>
      <c r="AE466" s="79"/>
      <c r="AF466" s="52"/>
      <c r="AG466" s="52"/>
      <c r="AH466" s="79"/>
    </row>
    <row r="467" spans="17:34" x14ac:dyDescent="0.25">
      <c r="Q467" s="78"/>
      <c r="R467" s="79"/>
      <c r="S467" s="79"/>
      <c r="T467" s="79"/>
      <c r="U467" s="79"/>
      <c r="V467" s="79"/>
      <c r="W467" s="79"/>
      <c r="X467" s="79"/>
      <c r="Y467" s="79"/>
      <c r="Z467" s="79"/>
      <c r="AA467" s="79"/>
      <c r="AB467" s="79"/>
      <c r="AC467" s="79"/>
      <c r="AD467" s="79"/>
      <c r="AE467" s="79"/>
      <c r="AF467" s="52"/>
      <c r="AG467" s="52"/>
      <c r="AH467" s="79"/>
    </row>
    <row r="468" spans="17:34" x14ac:dyDescent="0.25">
      <c r="Q468" s="78"/>
      <c r="R468" s="79"/>
      <c r="S468" s="79"/>
      <c r="T468" s="79"/>
      <c r="U468" s="79"/>
      <c r="V468" s="79"/>
      <c r="W468" s="79"/>
      <c r="X468" s="79"/>
      <c r="Y468" s="79"/>
      <c r="Z468" s="79"/>
      <c r="AA468" s="79"/>
      <c r="AB468" s="79"/>
      <c r="AC468" s="79"/>
      <c r="AD468" s="79"/>
      <c r="AE468" s="79"/>
      <c r="AF468" s="52"/>
      <c r="AG468" s="52"/>
      <c r="AH468" s="79"/>
    </row>
    <row r="469" spans="17:34" x14ac:dyDescent="0.25">
      <c r="Q469" s="78"/>
      <c r="R469" s="79"/>
      <c r="S469" s="79"/>
      <c r="T469" s="79"/>
      <c r="U469" s="79"/>
      <c r="V469" s="79"/>
      <c r="W469" s="79"/>
      <c r="X469" s="79"/>
      <c r="Y469" s="79"/>
      <c r="Z469" s="79"/>
      <c r="AA469" s="79"/>
      <c r="AB469" s="79"/>
      <c r="AC469" s="79"/>
      <c r="AD469" s="79"/>
      <c r="AE469" s="79"/>
      <c r="AF469" s="52"/>
      <c r="AG469" s="52"/>
      <c r="AH469" s="79"/>
    </row>
    <row r="470" spans="17:34" x14ac:dyDescent="0.25">
      <c r="Q470" s="78"/>
      <c r="R470" s="79"/>
      <c r="S470" s="79"/>
      <c r="T470" s="79"/>
      <c r="U470" s="79"/>
      <c r="V470" s="79"/>
      <c r="W470" s="79"/>
      <c r="X470" s="79"/>
      <c r="Y470" s="79"/>
      <c r="Z470" s="79"/>
      <c r="AA470" s="79"/>
      <c r="AB470" s="79"/>
      <c r="AC470" s="79"/>
      <c r="AD470" s="79"/>
      <c r="AE470" s="79"/>
      <c r="AF470" s="52"/>
      <c r="AG470" s="52"/>
      <c r="AH470" s="79"/>
    </row>
    <row r="471" spans="17:34" x14ac:dyDescent="0.25">
      <c r="Q471" s="78"/>
      <c r="R471" s="79"/>
      <c r="S471" s="79"/>
      <c r="T471" s="79"/>
      <c r="U471" s="79"/>
      <c r="V471" s="79"/>
      <c r="W471" s="79"/>
      <c r="X471" s="79"/>
      <c r="Y471" s="79"/>
      <c r="Z471" s="79"/>
      <c r="AA471" s="79"/>
      <c r="AB471" s="79"/>
      <c r="AC471" s="79"/>
      <c r="AD471" s="79"/>
      <c r="AE471" s="79"/>
      <c r="AF471" s="52"/>
      <c r="AG471" s="52"/>
      <c r="AH471" s="79"/>
    </row>
    <row r="472" spans="17:34" x14ac:dyDescent="0.25">
      <c r="Q472" s="78"/>
      <c r="R472" s="79"/>
      <c r="S472" s="79"/>
      <c r="T472" s="79"/>
      <c r="U472" s="79"/>
      <c r="V472" s="79"/>
      <c r="W472" s="79"/>
      <c r="X472" s="79"/>
      <c r="Y472" s="79"/>
      <c r="Z472" s="79"/>
      <c r="AA472" s="79"/>
      <c r="AB472" s="79"/>
      <c r="AC472" s="79"/>
      <c r="AD472" s="79"/>
      <c r="AE472" s="79"/>
      <c r="AF472" s="52"/>
      <c r="AG472" s="52"/>
      <c r="AH472" s="79"/>
    </row>
    <row r="473" spans="17:34" x14ac:dyDescent="0.25">
      <c r="Q473" s="78"/>
      <c r="R473" s="79"/>
      <c r="S473" s="79"/>
      <c r="T473" s="79"/>
      <c r="U473" s="79"/>
      <c r="V473" s="79"/>
      <c r="W473" s="79"/>
      <c r="X473" s="79"/>
      <c r="Y473" s="79"/>
      <c r="Z473" s="79"/>
      <c r="AA473" s="79"/>
      <c r="AB473" s="79"/>
      <c r="AC473" s="79"/>
      <c r="AD473" s="79"/>
      <c r="AE473" s="79"/>
      <c r="AF473" s="52"/>
      <c r="AG473" s="52"/>
      <c r="AH473" s="79"/>
    </row>
    <row r="474" spans="17:34" x14ac:dyDescent="0.25">
      <c r="Q474" s="78"/>
      <c r="R474" s="79"/>
      <c r="S474" s="79"/>
      <c r="T474" s="79"/>
      <c r="U474" s="79"/>
      <c r="V474" s="79"/>
      <c r="W474" s="79"/>
      <c r="X474" s="79"/>
      <c r="Y474" s="79"/>
      <c r="Z474" s="79"/>
      <c r="AA474" s="79"/>
      <c r="AB474" s="79"/>
      <c r="AC474" s="79"/>
      <c r="AD474" s="79"/>
      <c r="AE474" s="79"/>
      <c r="AF474" s="52"/>
      <c r="AG474" s="52"/>
      <c r="AH474" s="79"/>
    </row>
    <row r="475" spans="17:34" x14ac:dyDescent="0.25">
      <c r="Q475" s="78"/>
      <c r="R475" s="79"/>
      <c r="S475" s="79"/>
      <c r="T475" s="79"/>
      <c r="U475" s="79"/>
      <c r="V475" s="79"/>
      <c r="W475" s="79"/>
      <c r="X475" s="79"/>
      <c r="Y475" s="79"/>
      <c r="Z475" s="79"/>
      <c r="AA475" s="79"/>
      <c r="AB475" s="79"/>
      <c r="AC475" s="79"/>
      <c r="AD475" s="79"/>
      <c r="AE475" s="79"/>
      <c r="AF475" s="52"/>
      <c r="AG475" s="52"/>
      <c r="AH475" s="79"/>
    </row>
    <row r="476" spans="17:34" x14ac:dyDescent="0.25">
      <c r="Q476" s="78"/>
      <c r="R476" s="79"/>
      <c r="S476" s="79"/>
      <c r="T476" s="79"/>
      <c r="U476" s="79"/>
      <c r="V476" s="79"/>
      <c r="W476" s="79"/>
      <c r="X476" s="79"/>
      <c r="Y476" s="79"/>
      <c r="Z476" s="79"/>
      <c r="AA476" s="79"/>
      <c r="AB476" s="79"/>
      <c r="AC476" s="79"/>
      <c r="AD476" s="79"/>
      <c r="AE476" s="79"/>
      <c r="AF476" s="52"/>
      <c r="AG476" s="52"/>
      <c r="AH476" s="79"/>
    </row>
    <row r="477" spans="17:34" x14ac:dyDescent="0.25">
      <c r="Q477" s="78"/>
      <c r="R477" s="79"/>
      <c r="S477" s="79"/>
      <c r="T477" s="79"/>
      <c r="U477" s="79"/>
      <c r="V477" s="79"/>
      <c r="W477" s="79"/>
      <c r="X477" s="79"/>
      <c r="Y477" s="79"/>
      <c r="Z477" s="79"/>
      <c r="AA477" s="79"/>
      <c r="AB477" s="79"/>
      <c r="AC477" s="79"/>
      <c r="AD477" s="79"/>
      <c r="AE477" s="79"/>
      <c r="AF477" s="52"/>
      <c r="AG477" s="52"/>
      <c r="AH477" s="79"/>
    </row>
    <row r="478" spans="17:34" x14ac:dyDescent="0.25">
      <c r="Q478" s="78"/>
      <c r="R478" s="79"/>
      <c r="S478" s="79"/>
      <c r="T478" s="79"/>
      <c r="U478" s="79"/>
      <c r="V478" s="79"/>
      <c r="W478" s="79"/>
      <c r="X478" s="79"/>
      <c r="Y478" s="79"/>
      <c r="Z478" s="79"/>
      <c r="AA478" s="79"/>
      <c r="AB478" s="79"/>
      <c r="AC478" s="79"/>
      <c r="AD478" s="79"/>
      <c r="AE478" s="79"/>
      <c r="AF478" s="52"/>
      <c r="AG478" s="52"/>
      <c r="AH478" s="79"/>
    </row>
    <row r="479" spans="17:34" x14ac:dyDescent="0.25">
      <c r="Q479" s="78"/>
      <c r="R479" s="79"/>
      <c r="S479" s="79"/>
      <c r="T479" s="79"/>
      <c r="U479" s="79"/>
      <c r="V479" s="79"/>
      <c r="W479" s="79"/>
      <c r="X479" s="79"/>
      <c r="Y479" s="79"/>
      <c r="Z479" s="79"/>
      <c r="AA479" s="79"/>
      <c r="AB479" s="79"/>
      <c r="AC479" s="79"/>
      <c r="AD479" s="79"/>
      <c r="AE479" s="79"/>
      <c r="AF479" s="52"/>
      <c r="AG479" s="52"/>
      <c r="AH479" s="79"/>
    </row>
    <row r="480" spans="17:34" x14ac:dyDescent="0.25">
      <c r="Q480" s="78"/>
      <c r="R480" s="79"/>
      <c r="S480" s="79"/>
      <c r="T480" s="79"/>
      <c r="U480" s="79"/>
      <c r="V480" s="79"/>
      <c r="W480" s="79"/>
      <c r="X480" s="79"/>
      <c r="Y480" s="79"/>
      <c r="Z480" s="79"/>
      <c r="AA480" s="79"/>
      <c r="AB480" s="79"/>
      <c r="AC480" s="79"/>
      <c r="AD480" s="79"/>
      <c r="AE480" s="79"/>
      <c r="AF480" s="52"/>
      <c r="AG480" s="52"/>
      <c r="AH480" s="79"/>
    </row>
    <row r="481" spans="17:34" x14ac:dyDescent="0.25">
      <c r="Q481" s="78"/>
      <c r="R481" s="79"/>
      <c r="S481" s="79"/>
      <c r="T481" s="79"/>
      <c r="U481" s="79"/>
      <c r="V481" s="79"/>
      <c r="W481" s="79"/>
      <c r="X481" s="79"/>
      <c r="Y481" s="79"/>
      <c r="Z481" s="79"/>
      <c r="AA481" s="79"/>
      <c r="AB481" s="79"/>
      <c r="AC481" s="79"/>
      <c r="AD481" s="79"/>
      <c r="AE481" s="79"/>
      <c r="AF481" s="52"/>
      <c r="AG481" s="52"/>
      <c r="AH481" s="79"/>
    </row>
    <row r="482" spans="17:34" x14ac:dyDescent="0.25">
      <c r="Q482" s="78"/>
      <c r="R482" s="79"/>
      <c r="S482" s="79"/>
      <c r="T482" s="79"/>
      <c r="U482" s="79"/>
      <c r="V482" s="79"/>
      <c r="W482" s="79"/>
      <c r="X482" s="79"/>
      <c r="Y482" s="79"/>
      <c r="Z482" s="79"/>
      <c r="AA482" s="79"/>
      <c r="AB482" s="79"/>
      <c r="AC482" s="79"/>
      <c r="AD482" s="79"/>
      <c r="AE482" s="79"/>
      <c r="AF482" s="52"/>
      <c r="AG482" s="52"/>
      <c r="AH482" s="79"/>
    </row>
    <row r="483" spans="17:34" x14ac:dyDescent="0.25">
      <c r="Q483" s="78"/>
      <c r="R483" s="79"/>
      <c r="S483" s="79"/>
      <c r="T483" s="79"/>
      <c r="U483" s="79"/>
      <c r="V483" s="79"/>
      <c r="W483" s="79"/>
      <c r="X483" s="79"/>
      <c r="Y483" s="79"/>
      <c r="Z483" s="79"/>
      <c r="AA483" s="79"/>
      <c r="AB483" s="79"/>
      <c r="AC483" s="79"/>
      <c r="AD483" s="79"/>
      <c r="AE483" s="79"/>
      <c r="AF483" s="52"/>
      <c r="AG483" s="52"/>
      <c r="AH483" s="79"/>
    </row>
    <row r="484" spans="17:34" x14ac:dyDescent="0.25">
      <c r="Q484" s="78"/>
      <c r="R484" s="79"/>
      <c r="S484" s="79"/>
      <c r="T484" s="79"/>
      <c r="U484" s="79"/>
      <c r="V484" s="79"/>
      <c r="W484" s="79"/>
      <c r="X484" s="79"/>
      <c r="Y484" s="79"/>
      <c r="Z484" s="79"/>
      <c r="AA484" s="79"/>
      <c r="AB484" s="79"/>
      <c r="AC484" s="79"/>
      <c r="AD484" s="79"/>
      <c r="AE484" s="79"/>
      <c r="AF484" s="52"/>
      <c r="AG484" s="52"/>
      <c r="AH484" s="79"/>
    </row>
    <row r="485" spans="17:34" x14ac:dyDescent="0.25">
      <c r="Q485" s="78"/>
      <c r="R485" s="79"/>
      <c r="S485" s="79"/>
      <c r="T485" s="79"/>
      <c r="U485" s="79"/>
      <c r="V485" s="79"/>
      <c r="W485" s="79"/>
      <c r="X485" s="79"/>
      <c r="Y485" s="79"/>
      <c r="Z485" s="79"/>
      <c r="AA485" s="79"/>
      <c r="AB485" s="79"/>
      <c r="AC485" s="79"/>
      <c r="AD485" s="79"/>
      <c r="AE485" s="79"/>
      <c r="AF485" s="52"/>
      <c r="AG485" s="52"/>
      <c r="AH485" s="79"/>
    </row>
    <row r="486" spans="17:34" x14ac:dyDescent="0.25">
      <c r="Q486" s="78"/>
      <c r="R486" s="79"/>
      <c r="S486" s="79"/>
      <c r="T486" s="79"/>
      <c r="U486" s="79"/>
      <c r="V486" s="79"/>
      <c r="W486" s="79"/>
      <c r="X486" s="79"/>
      <c r="Y486" s="79"/>
      <c r="Z486" s="79"/>
      <c r="AA486" s="79"/>
      <c r="AB486" s="79"/>
      <c r="AC486" s="79"/>
      <c r="AD486" s="79"/>
      <c r="AE486" s="79"/>
      <c r="AF486" s="52"/>
      <c r="AG486" s="52"/>
      <c r="AH486" s="79"/>
    </row>
    <row r="487" spans="17:34" x14ac:dyDescent="0.25">
      <c r="Q487" s="78"/>
      <c r="R487" s="79"/>
      <c r="S487" s="79"/>
      <c r="T487" s="79"/>
      <c r="U487" s="79"/>
      <c r="V487" s="79"/>
      <c r="W487" s="79"/>
      <c r="X487" s="79"/>
      <c r="Y487" s="79"/>
      <c r="Z487" s="79"/>
      <c r="AA487" s="79"/>
      <c r="AB487" s="79"/>
      <c r="AC487" s="79"/>
      <c r="AD487" s="79"/>
      <c r="AE487" s="79"/>
      <c r="AF487" s="52"/>
      <c r="AG487" s="52"/>
      <c r="AH487" s="79"/>
    </row>
    <row r="488" spans="17:34" x14ac:dyDescent="0.25">
      <c r="Q488" s="78"/>
      <c r="R488" s="79"/>
      <c r="S488" s="79"/>
      <c r="T488" s="79"/>
      <c r="U488" s="79"/>
      <c r="V488" s="79"/>
      <c r="W488" s="79"/>
      <c r="X488" s="79"/>
      <c r="Y488" s="79"/>
      <c r="Z488" s="79"/>
      <c r="AA488" s="79"/>
      <c r="AB488" s="79"/>
      <c r="AC488" s="79"/>
      <c r="AD488" s="79"/>
      <c r="AE488" s="79"/>
      <c r="AF488" s="52"/>
      <c r="AG488" s="52"/>
      <c r="AH488" s="79"/>
    </row>
    <row r="489" spans="17:34" x14ac:dyDescent="0.25">
      <c r="Q489" s="78"/>
      <c r="R489" s="79"/>
      <c r="S489" s="79"/>
      <c r="T489" s="79"/>
      <c r="U489" s="79"/>
      <c r="V489" s="79"/>
      <c r="W489" s="79"/>
      <c r="X489" s="79"/>
      <c r="Y489" s="79"/>
      <c r="Z489" s="79"/>
      <c r="AA489" s="79"/>
      <c r="AB489" s="79"/>
      <c r="AC489" s="79"/>
      <c r="AD489" s="79"/>
      <c r="AE489" s="79"/>
      <c r="AF489" s="52"/>
      <c r="AG489" s="52"/>
      <c r="AH489" s="79"/>
    </row>
    <row r="490" spans="17:34" x14ac:dyDescent="0.25">
      <c r="Q490" s="78"/>
      <c r="R490" s="79"/>
      <c r="S490" s="79"/>
      <c r="T490" s="79"/>
      <c r="U490" s="79"/>
      <c r="V490" s="79"/>
      <c r="W490" s="79"/>
      <c r="X490" s="79"/>
      <c r="Y490" s="79"/>
      <c r="Z490" s="79"/>
      <c r="AA490" s="79"/>
      <c r="AB490" s="79"/>
      <c r="AC490" s="79"/>
      <c r="AD490" s="79"/>
      <c r="AE490" s="79"/>
      <c r="AF490" s="52"/>
      <c r="AG490" s="52"/>
      <c r="AH490" s="79"/>
    </row>
    <row r="491" spans="17:34" x14ac:dyDescent="0.25">
      <c r="Q491" s="78"/>
      <c r="R491" s="79"/>
      <c r="S491" s="79"/>
      <c r="T491" s="79"/>
      <c r="U491" s="79"/>
      <c r="V491" s="79"/>
      <c r="W491" s="79"/>
      <c r="X491" s="79"/>
      <c r="Y491" s="79"/>
      <c r="Z491" s="79"/>
      <c r="AA491" s="79"/>
      <c r="AB491" s="79"/>
      <c r="AC491" s="79"/>
      <c r="AD491" s="79"/>
      <c r="AE491" s="79"/>
      <c r="AF491" s="52"/>
      <c r="AG491" s="52"/>
      <c r="AH491" s="79"/>
    </row>
    <row r="492" spans="17:34" x14ac:dyDescent="0.25">
      <c r="Q492" s="78"/>
      <c r="R492" s="79"/>
      <c r="S492" s="79"/>
      <c r="T492" s="79"/>
      <c r="U492" s="79"/>
      <c r="V492" s="79"/>
      <c r="W492" s="79"/>
      <c r="X492" s="79"/>
      <c r="Y492" s="79"/>
      <c r="Z492" s="79"/>
      <c r="AA492" s="79"/>
      <c r="AB492" s="79"/>
      <c r="AC492" s="79"/>
      <c r="AD492" s="79"/>
      <c r="AE492" s="79"/>
      <c r="AF492" s="52"/>
      <c r="AG492" s="52"/>
      <c r="AH492" s="79"/>
    </row>
    <row r="493" spans="17:34" x14ac:dyDescent="0.25">
      <c r="Q493" s="78"/>
      <c r="R493" s="79"/>
      <c r="S493" s="79"/>
      <c r="T493" s="79"/>
      <c r="U493" s="79"/>
      <c r="V493" s="79"/>
      <c r="W493" s="79"/>
      <c r="X493" s="79"/>
      <c r="Y493" s="79"/>
      <c r="Z493" s="79"/>
      <c r="AA493" s="79"/>
      <c r="AB493" s="79"/>
      <c r="AC493" s="79"/>
      <c r="AD493" s="79"/>
      <c r="AE493" s="79"/>
      <c r="AF493" s="52"/>
      <c r="AG493" s="52"/>
      <c r="AH493" s="79"/>
    </row>
    <row r="494" spans="17:34" x14ac:dyDescent="0.25">
      <c r="Q494" s="78"/>
      <c r="R494" s="79"/>
      <c r="S494" s="79"/>
      <c r="T494" s="79"/>
      <c r="U494" s="79"/>
      <c r="V494" s="79"/>
      <c r="W494" s="79"/>
      <c r="X494" s="79"/>
      <c r="Y494" s="79"/>
      <c r="Z494" s="79"/>
      <c r="AA494" s="79"/>
      <c r="AB494" s="79"/>
      <c r="AC494" s="79"/>
      <c r="AD494" s="79"/>
      <c r="AE494" s="79"/>
      <c r="AF494" s="52"/>
      <c r="AG494" s="52"/>
      <c r="AH494" s="79"/>
    </row>
    <row r="495" spans="17:34" x14ac:dyDescent="0.25">
      <c r="Q495" s="78"/>
      <c r="R495" s="79"/>
      <c r="S495" s="79"/>
      <c r="T495" s="79"/>
      <c r="U495" s="79"/>
      <c r="V495" s="79"/>
      <c r="W495" s="79"/>
      <c r="X495" s="79"/>
      <c r="Y495" s="79"/>
      <c r="Z495" s="79"/>
      <c r="AA495" s="79"/>
      <c r="AB495" s="79"/>
      <c r="AC495" s="79"/>
      <c r="AD495" s="79"/>
      <c r="AE495" s="79"/>
      <c r="AF495" s="52"/>
      <c r="AG495" s="52"/>
      <c r="AH495" s="79"/>
    </row>
    <row r="496" spans="17:34" x14ac:dyDescent="0.25">
      <c r="Q496" s="78"/>
      <c r="R496" s="79"/>
      <c r="S496" s="79"/>
      <c r="T496" s="79"/>
      <c r="U496" s="79"/>
      <c r="V496" s="79"/>
      <c r="W496" s="79"/>
      <c r="X496" s="79"/>
      <c r="Y496" s="79"/>
      <c r="Z496" s="79"/>
      <c r="AA496" s="79"/>
      <c r="AB496" s="79"/>
      <c r="AC496" s="79"/>
      <c r="AD496" s="79"/>
      <c r="AE496" s="79"/>
      <c r="AF496" s="52"/>
      <c r="AG496" s="52"/>
      <c r="AH496" s="79"/>
    </row>
    <row r="497" spans="17:34" x14ac:dyDescent="0.25">
      <c r="Q497" s="78"/>
      <c r="R497" s="79"/>
      <c r="S497" s="79"/>
      <c r="T497" s="79"/>
      <c r="U497" s="79"/>
      <c r="V497" s="79"/>
      <c r="W497" s="79"/>
      <c r="X497" s="79"/>
      <c r="Y497" s="79"/>
      <c r="Z497" s="79"/>
      <c r="AA497" s="79"/>
      <c r="AB497" s="79"/>
      <c r="AC497" s="79"/>
      <c r="AD497" s="79"/>
      <c r="AE497" s="79"/>
      <c r="AF497" s="52"/>
      <c r="AG497" s="52"/>
      <c r="AH497" s="79"/>
    </row>
    <row r="498" spans="17:34" x14ac:dyDescent="0.25">
      <c r="Q498" s="78"/>
      <c r="R498" s="79"/>
      <c r="S498" s="79"/>
      <c r="T498" s="79"/>
      <c r="U498" s="79"/>
      <c r="V498" s="79"/>
      <c r="W498" s="79"/>
      <c r="X498" s="79"/>
      <c r="Y498" s="79"/>
      <c r="Z498" s="79"/>
      <c r="AA498" s="79"/>
      <c r="AB498" s="79"/>
      <c r="AC498" s="79"/>
      <c r="AD498" s="79"/>
      <c r="AE498" s="79"/>
      <c r="AF498" s="52"/>
      <c r="AG498" s="52"/>
      <c r="AH498" s="79"/>
    </row>
    <row r="499" spans="17:34" x14ac:dyDescent="0.25">
      <c r="Q499" s="78"/>
      <c r="R499" s="79"/>
      <c r="S499" s="79"/>
      <c r="T499" s="79"/>
      <c r="U499" s="79"/>
      <c r="V499" s="79"/>
      <c r="W499" s="79"/>
      <c r="X499" s="79"/>
      <c r="Y499" s="79"/>
      <c r="Z499" s="79"/>
      <c r="AA499" s="79"/>
      <c r="AB499" s="79"/>
      <c r="AC499" s="79"/>
      <c r="AD499" s="79"/>
      <c r="AE499" s="79"/>
      <c r="AF499" s="52"/>
      <c r="AG499" s="52"/>
      <c r="AH499" s="79"/>
    </row>
    <row r="500" spans="17:34" x14ac:dyDescent="0.25">
      <c r="Q500" s="78"/>
      <c r="R500" s="79"/>
      <c r="S500" s="79"/>
      <c r="T500" s="79"/>
      <c r="U500" s="79"/>
      <c r="V500" s="79"/>
      <c r="W500" s="79"/>
      <c r="X500" s="79"/>
      <c r="Y500" s="79"/>
      <c r="Z500" s="79"/>
      <c r="AA500" s="79"/>
      <c r="AB500" s="79"/>
      <c r="AC500" s="79"/>
      <c r="AD500" s="79"/>
      <c r="AE500" s="79"/>
      <c r="AF500" s="52"/>
      <c r="AG500" s="52"/>
      <c r="AH500" s="79"/>
    </row>
    <row r="501" spans="17:34" x14ac:dyDescent="0.25">
      <c r="Q501" s="78"/>
      <c r="R501" s="79"/>
      <c r="S501" s="79"/>
      <c r="T501" s="79"/>
      <c r="U501" s="79"/>
      <c r="V501" s="79"/>
      <c r="W501" s="79"/>
      <c r="X501" s="79"/>
      <c r="Y501" s="79"/>
      <c r="Z501" s="79"/>
      <c r="AA501" s="79"/>
      <c r="AB501" s="79"/>
      <c r="AC501" s="79"/>
      <c r="AD501" s="79"/>
      <c r="AE501" s="79"/>
      <c r="AF501" s="52"/>
      <c r="AG501" s="52"/>
      <c r="AH501" s="79"/>
    </row>
    <row r="502" spans="17:34" x14ac:dyDescent="0.25">
      <c r="Q502" s="78"/>
      <c r="R502" s="79"/>
      <c r="S502" s="79"/>
      <c r="T502" s="79"/>
      <c r="U502" s="79"/>
      <c r="V502" s="79"/>
      <c r="W502" s="79"/>
      <c r="X502" s="79"/>
      <c r="Y502" s="79"/>
      <c r="Z502" s="79"/>
      <c r="AA502" s="79"/>
      <c r="AB502" s="79"/>
      <c r="AC502" s="79"/>
      <c r="AD502" s="79"/>
      <c r="AE502" s="79"/>
      <c r="AF502" s="52"/>
      <c r="AG502" s="52"/>
      <c r="AH502" s="79"/>
    </row>
    <row r="503" spans="17:34" x14ac:dyDescent="0.25">
      <c r="Q503" s="78"/>
      <c r="R503" s="79"/>
      <c r="S503" s="79"/>
      <c r="T503" s="79"/>
      <c r="U503" s="79"/>
      <c r="V503" s="79"/>
      <c r="W503" s="79"/>
      <c r="X503" s="79"/>
      <c r="Y503" s="79"/>
      <c r="Z503" s="79"/>
      <c r="AA503" s="79"/>
      <c r="AB503" s="79"/>
      <c r="AC503" s="79"/>
      <c r="AD503" s="79"/>
      <c r="AE503" s="79"/>
      <c r="AF503" s="52"/>
      <c r="AG503" s="52"/>
      <c r="AH503" s="79"/>
    </row>
    <row r="504" spans="17:34" x14ac:dyDescent="0.25">
      <c r="Q504" s="78"/>
      <c r="R504" s="79"/>
      <c r="S504" s="79"/>
      <c r="T504" s="79"/>
      <c r="U504" s="79"/>
      <c r="V504" s="79"/>
      <c r="W504" s="79"/>
      <c r="X504" s="79"/>
      <c r="Y504" s="79"/>
      <c r="Z504" s="79"/>
      <c r="AA504" s="79"/>
      <c r="AB504" s="79"/>
      <c r="AC504" s="79"/>
      <c r="AD504" s="79"/>
      <c r="AE504" s="79"/>
      <c r="AF504" s="52"/>
      <c r="AG504" s="52"/>
      <c r="AH504" s="79"/>
    </row>
    <row r="505" spans="17:34" x14ac:dyDescent="0.25">
      <c r="Q505" s="78"/>
      <c r="R505" s="79"/>
      <c r="S505" s="79"/>
      <c r="T505" s="79"/>
      <c r="U505" s="79"/>
      <c r="V505" s="79"/>
      <c r="W505" s="79"/>
      <c r="X505" s="79"/>
      <c r="Y505" s="79"/>
      <c r="Z505" s="79"/>
      <c r="AA505" s="79"/>
      <c r="AB505" s="79"/>
      <c r="AC505" s="79"/>
      <c r="AD505" s="79"/>
      <c r="AE505" s="79"/>
      <c r="AF505" s="52"/>
      <c r="AG505" s="52"/>
      <c r="AH505" s="79"/>
    </row>
    <row r="506" spans="17:34" x14ac:dyDescent="0.25">
      <c r="Q506" s="78"/>
      <c r="R506" s="79"/>
      <c r="S506" s="79"/>
      <c r="T506" s="79"/>
      <c r="U506" s="79"/>
      <c r="V506" s="79"/>
      <c r="W506" s="79"/>
      <c r="X506" s="79"/>
      <c r="Y506" s="79"/>
      <c r="Z506" s="79"/>
      <c r="AA506" s="79"/>
      <c r="AB506" s="79"/>
      <c r="AC506" s="79"/>
      <c r="AD506" s="79"/>
      <c r="AE506" s="79"/>
      <c r="AF506" s="52"/>
      <c r="AG506" s="52"/>
      <c r="AH506" s="79"/>
    </row>
    <row r="507" spans="17:34" x14ac:dyDescent="0.25">
      <c r="Q507" s="78"/>
      <c r="R507" s="79"/>
      <c r="S507" s="79"/>
      <c r="T507" s="79"/>
      <c r="U507" s="79"/>
      <c r="V507" s="79"/>
      <c r="W507" s="79"/>
      <c r="X507" s="79"/>
      <c r="Y507" s="79"/>
      <c r="Z507" s="79"/>
      <c r="AA507" s="79"/>
      <c r="AB507" s="79"/>
      <c r="AC507" s="79"/>
      <c r="AD507" s="79"/>
      <c r="AE507" s="79"/>
      <c r="AF507" s="52"/>
      <c r="AG507" s="52"/>
      <c r="AH507" s="79"/>
    </row>
    <row r="508" spans="17:34" x14ac:dyDescent="0.25">
      <c r="Q508" s="78"/>
      <c r="R508" s="79"/>
      <c r="S508" s="79"/>
      <c r="T508" s="79"/>
      <c r="U508" s="79"/>
      <c r="V508" s="79"/>
      <c r="W508" s="79"/>
      <c r="X508" s="79"/>
      <c r="Y508" s="79"/>
      <c r="Z508" s="79"/>
      <c r="AA508" s="79"/>
      <c r="AB508" s="79"/>
      <c r="AC508" s="79"/>
      <c r="AD508" s="79"/>
      <c r="AE508" s="79"/>
      <c r="AF508" s="52"/>
      <c r="AG508" s="52"/>
      <c r="AH508" s="79"/>
    </row>
    <row r="509" spans="17:34" x14ac:dyDescent="0.25">
      <c r="Q509" s="78"/>
      <c r="R509" s="79"/>
      <c r="S509" s="79"/>
      <c r="T509" s="79"/>
      <c r="U509" s="79"/>
      <c r="V509" s="79"/>
      <c r="W509" s="79"/>
      <c r="X509" s="79"/>
      <c r="Y509" s="79"/>
      <c r="Z509" s="79"/>
      <c r="AA509" s="79"/>
      <c r="AB509" s="79"/>
      <c r="AC509" s="79"/>
      <c r="AD509" s="79"/>
      <c r="AE509" s="79"/>
      <c r="AF509" s="52"/>
      <c r="AG509" s="52"/>
      <c r="AH509" s="79"/>
    </row>
    <row r="510" spans="17:34" x14ac:dyDescent="0.25">
      <c r="Q510" s="78"/>
      <c r="R510" s="79"/>
      <c r="S510" s="79"/>
      <c r="T510" s="79"/>
      <c r="U510" s="79"/>
      <c r="V510" s="79"/>
      <c r="W510" s="79"/>
      <c r="X510" s="79"/>
      <c r="Y510" s="79"/>
      <c r="Z510" s="79"/>
      <c r="AA510" s="79"/>
      <c r="AB510" s="79"/>
      <c r="AC510" s="79"/>
      <c r="AD510" s="79"/>
      <c r="AE510" s="79"/>
      <c r="AF510" s="52"/>
      <c r="AG510" s="52"/>
      <c r="AH510" s="79"/>
    </row>
    <row r="511" spans="17:34" x14ac:dyDescent="0.25">
      <c r="Q511" s="78"/>
      <c r="R511" s="79"/>
      <c r="S511" s="79"/>
      <c r="T511" s="79"/>
      <c r="U511" s="79"/>
      <c r="V511" s="79"/>
      <c r="W511" s="79"/>
      <c r="X511" s="79"/>
      <c r="Y511" s="79"/>
      <c r="Z511" s="79"/>
      <c r="AA511" s="79"/>
      <c r="AB511" s="79"/>
      <c r="AC511" s="79"/>
      <c r="AD511" s="79"/>
      <c r="AE511" s="79"/>
      <c r="AF511" s="52"/>
      <c r="AG511" s="52"/>
      <c r="AH511" s="79"/>
    </row>
    <row r="512" spans="17:34" x14ac:dyDescent="0.25">
      <c r="Q512" s="78"/>
      <c r="R512" s="79"/>
      <c r="S512" s="79"/>
      <c r="T512" s="79"/>
      <c r="U512" s="79"/>
      <c r="V512" s="79"/>
      <c r="W512" s="79"/>
      <c r="X512" s="79"/>
      <c r="Y512" s="79"/>
      <c r="Z512" s="79"/>
      <c r="AA512" s="79"/>
      <c r="AB512" s="79"/>
      <c r="AC512" s="79"/>
      <c r="AD512" s="79"/>
      <c r="AE512" s="79"/>
      <c r="AF512" s="52"/>
      <c r="AG512" s="52"/>
      <c r="AH512" s="79"/>
    </row>
    <row r="513" spans="17:34" x14ac:dyDescent="0.25">
      <c r="Q513" s="78"/>
      <c r="R513" s="79"/>
      <c r="S513" s="79"/>
      <c r="T513" s="79"/>
      <c r="U513" s="79"/>
      <c r="V513" s="79"/>
      <c r="W513" s="79"/>
      <c r="X513" s="79"/>
      <c r="Y513" s="79"/>
      <c r="Z513" s="79"/>
      <c r="AA513" s="79"/>
      <c r="AB513" s="79"/>
      <c r="AC513" s="79"/>
      <c r="AD513" s="79"/>
      <c r="AE513" s="79"/>
      <c r="AF513" s="52"/>
      <c r="AG513" s="52"/>
      <c r="AH513" s="79"/>
    </row>
    <row r="514" spans="17:34" x14ac:dyDescent="0.25">
      <c r="Q514" s="78"/>
      <c r="R514" s="79"/>
      <c r="S514" s="79"/>
      <c r="T514" s="79"/>
      <c r="U514" s="79"/>
      <c r="V514" s="79"/>
      <c r="W514" s="79"/>
      <c r="X514" s="79"/>
      <c r="Y514" s="79"/>
      <c r="Z514" s="79"/>
      <c r="AA514" s="79"/>
      <c r="AB514" s="79"/>
      <c r="AC514" s="79"/>
      <c r="AD514" s="79"/>
      <c r="AE514" s="79"/>
      <c r="AF514" s="52"/>
      <c r="AG514" s="52"/>
      <c r="AH514" s="79"/>
    </row>
    <row r="515" spans="17:34" x14ac:dyDescent="0.25">
      <c r="Q515" s="78"/>
      <c r="R515" s="79"/>
      <c r="S515" s="79"/>
      <c r="T515" s="79"/>
      <c r="U515" s="79"/>
      <c r="V515" s="79"/>
      <c r="W515" s="79"/>
      <c r="X515" s="79"/>
      <c r="Y515" s="79"/>
      <c r="Z515" s="79"/>
      <c r="AA515" s="79"/>
      <c r="AB515" s="79"/>
      <c r="AC515" s="79"/>
      <c r="AD515" s="79"/>
      <c r="AE515" s="79"/>
      <c r="AF515" s="52"/>
      <c r="AG515" s="52"/>
      <c r="AH515" s="79"/>
    </row>
    <row r="516" spans="17:34" x14ac:dyDescent="0.25">
      <c r="Q516" s="78"/>
      <c r="R516" s="79"/>
      <c r="S516" s="79"/>
      <c r="T516" s="79"/>
      <c r="U516" s="79"/>
      <c r="V516" s="79"/>
      <c r="W516" s="79"/>
      <c r="X516" s="79"/>
      <c r="Y516" s="79"/>
      <c r="Z516" s="79"/>
      <c r="AA516" s="79"/>
      <c r="AB516" s="79"/>
      <c r="AC516" s="79"/>
      <c r="AD516" s="79"/>
      <c r="AE516" s="79"/>
      <c r="AF516" s="52"/>
      <c r="AG516" s="52"/>
      <c r="AH516" s="79"/>
    </row>
    <row r="517" spans="17:34" x14ac:dyDescent="0.25">
      <c r="Q517" s="78"/>
      <c r="R517" s="79"/>
      <c r="S517" s="79"/>
      <c r="T517" s="79"/>
      <c r="U517" s="79"/>
      <c r="V517" s="79"/>
      <c r="W517" s="79"/>
      <c r="X517" s="79"/>
      <c r="Y517" s="79"/>
      <c r="Z517" s="79"/>
      <c r="AA517" s="79"/>
      <c r="AB517" s="79"/>
      <c r="AC517" s="79"/>
      <c r="AD517" s="79"/>
      <c r="AE517" s="79"/>
      <c r="AF517" s="52"/>
      <c r="AG517" s="52"/>
      <c r="AH517" s="79"/>
    </row>
    <row r="518" spans="17:34" x14ac:dyDescent="0.25">
      <c r="Q518" s="78"/>
      <c r="R518" s="79"/>
      <c r="S518" s="79"/>
      <c r="T518" s="79"/>
      <c r="U518" s="79"/>
      <c r="V518" s="79"/>
      <c r="W518" s="79"/>
      <c r="X518" s="79"/>
      <c r="Y518" s="79"/>
      <c r="Z518" s="79"/>
      <c r="AA518" s="79"/>
      <c r="AB518" s="79"/>
      <c r="AC518" s="79"/>
      <c r="AD518" s="79"/>
      <c r="AE518" s="79"/>
      <c r="AF518" s="52"/>
      <c r="AG518" s="52"/>
      <c r="AH518" s="79"/>
    </row>
    <row r="519" spans="17:34" x14ac:dyDescent="0.25">
      <c r="Q519" s="78"/>
      <c r="R519" s="79"/>
      <c r="S519" s="79"/>
      <c r="T519" s="79"/>
      <c r="U519" s="79"/>
      <c r="V519" s="79"/>
      <c r="W519" s="79"/>
      <c r="X519" s="79"/>
      <c r="Y519" s="79"/>
      <c r="Z519" s="79"/>
      <c r="AA519" s="79"/>
      <c r="AB519" s="79"/>
      <c r="AC519" s="79"/>
      <c r="AD519" s="79"/>
      <c r="AE519" s="79"/>
      <c r="AF519" s="52"/>
      <c r="AG519" s="52"/>
      <c r="AH519" s="79"/>
    </row>
    <row r="520" spans="17:34" x14ac:dyDescent="0.25">
      <c r="Q520" s="78"/>
      <c r="R520" s="79"/>
      <c r="S520" s="79"/>
      <c r="T520" s="79"/>
      <c r="U520" s="79"/>
      <c r="V520" s="79"/>
      <c r="W520" s="79"/>
      <c r="X520" s="79"/>
      <c r="Y520" s="79"/>
      <c r="Z520" s="79"/>
      <c r="AA520" s="79"/>
      <c r="AB520" s="79"/>
      <c r="AC520" s="79"/>
      <c r="AD520" s="79"/>
      <c r="AE520" s="79"/>
      <c r="AF520" s="52"/>
      <c r="AG520" s="52"/>
      <c r="AH520" s="79"/>
    </row>
    <row r="521" spans="17:34" x14ac:dyDescent="0.25">
      <c r="Q521" s="78"/>
      <c r="R521" s="79"/>
      <c r="S521" s="79"/>
      <c r="T521" s="79"/>
      <c r="U521" s="79"/>
      <c r="V521" s="79"/>
      <c r="W521" s="79"/>
      <c r="X521" s="79"/>
      <c r="Y521" s="79"/>
      <c r="Z521" s="79"/>
      <c r="AA521" s="79"/>
      <c r="AB521" s="79"/>
      <c r="AC521" s="79"/>
      <c r="AD521" s="79"/>
      <c r="AE521" s="79"/>
      <c r="AF521" s="52"/>
      <c r="AG521" s="52"/>
      <c r="AH521" s="79"/>
    </row>
    <row r="522" spans="17:34" x14ac:dyDescent="0.25">
      <c r="Q522" s="78"/>
      <c r="R522" s="79"/>
      <c r="S522" s="79"/>
      <c r="T522" s="79"/>
      <c r="U522" s="79"/>
      <c r="V522" s="79"/>
      <c r="W522" s="79"/>
      <c r="X522" s="79"/>
      <c r="Y522" s="79"/>
      <c r="Z522" s="79"/>
      <c r="AA522" s="79"/>
      <c r="AB522" s="79"/>
      <c r="AC522" s="79"/>
      <c r="AD522" s="79"/>
      <c r="AE522" s="79"/>
      <c r="AF522" s="52"/>
      <c r="AG522" s="52"/>
      <c r="AH522" s="79"/>
    </row>
    <row r="523" spans="17:34" x14ac:dyDescent="0.25">
      <c r="Q523" s="78"/>
      <c r="R523" s="79"/>
      <c r="S523" s="79"/>
      <c r="T523" s="79"/>
      <c r="U523" s="79"/>
      <c r="V523" s="79"/>
      <c r="W523" s="79"/>
      <c r="X523" s="79"/>
      <c r="Y523" s="79"/>
      <c r="Z523" s="79"/>
      <c r="AA523" s="79"/>
      <c r="AB523" s="79"/>
      <c r="AC523" s="79"/>
      <c r="AD523" s="79"/>
      <c r="AE523" s="79"/>
      <c r="AF523" s="52"/>
      <c r="AG523" s="52"/>
      <c r="AH523" s="79"/>
    </row>
    <row r="524" spans="17:34" x14ac:dyDescent="0.25">
      <c r="Q524" s="78"/>
      <c r="R524" s="79"/>
      <c r="S524" s="79"/>
      <c r="T524" s="79"/>
      <c r="U524" s="79"/>
      <c r="V524" s="79"/>
      <c r="W524" s="79"/>
      <c r="X524" s="79"/>
      <c r="Y524" s="79"/>
      <c r="Z524" s="79"/>
      <c r="AA524" s="79"/>
      <c r="AB524" s="79"/>
      <c r="AC524" s="79"/>
      <c r="AD524" s="79"/>
      <c r="AE524" s="79"/>
      <c r="AF524" s="52"/>
      <c r="AG524" s="52"/>
      <c r="AH524" s="79"/>
    </row>
    <row r="525" spans="17:34" x14ac:dyDescent="0.25">
      <c r="Q525" s="78"/>
      <c r="R525" s="79"/>
      <c r="S525" s="79"/>
      <c r="T525" s="79"/>
      <c r="U525" s="79"/>
      <c r="V525" s="79"/>
      <c r="W525" s="79"/>
      <c r="X525" s="79"/>
      <c r="Y525" s="79"/>
      <c r="Z525" s="79"/>
      <c r="AA525" s="79"/>
      <c r="AB525" s="79"/>
      <c r="AC525" s="79"/>
      <c r="AD525" s="79"/>
      <c r="AE525" s="79"/>
      <c r="AF525" s="52"/>
      <c r="AG525" s="52"/>
      <c r="AH525" s="79"/>
    </row>
    <row r="526" spans="17:34" x14ac:dyDescent="0.25">
      <c r="Q526" s="78"/>
      <c r="R526" s="79"/>
      <c r="S526" s="79"/>
      <c r="T526" s="79"/>
      <c r="U526" s="79"/>
      <c r="V526" s="79"/>
      <c r="W526" s="79"/>
      <c r="X526" s="79"/>
      <c r="Y526" s="79"/>
      <c r="Z526" s="79"/>
      <c r="AA526" s="79"/>
      <c r="AB526" s="79"/>
      <c r="AC526" s="79"/>
      <c r="AD526" s="79"/>
      <c r="AE526" s="79"/>
      <c r="AF526" s="52"/>
      <c r="AG526" s="52"/>
      <c r="AH526" s="79"/>
    </row>
    <row r="527" spans="17:34" x14ac:dyDescent="0.25">
      <c r="Q527" s="78"/>
      <c r="R527" s="79"/>
      <c r="S527" s="79"/>
      <c r="T527" s="79"/>
      <c r="U527" s="79"/>
      <c r="V527" s="79"/>
      <c r="W527" s="79"/>
      <c r="X527" s="79"/>
      <c r="Y527" s="79"/>
      <c r="Z527" s="79"/>
      <c r="AA527" s="79"/>
      <c r="AB527" s="79"/>
      <c r="AC527" s="79"/>
      <c r="AD527" s="79"/>
      <c r="AE527" s="79"/>
      <c r="AF527" s="52"/>
      <c r="AG527" s="52"/>
      <c r="AH527" s="79"/>
    </row>
    <row r="528" spans="17:34" x14ac:dyDescent="0.25">
      <c r="Q528" s="78"/>
      <c r="R528" s="79"/>
      <c r="S528" s="79"/>
      <c r="T528" s="79"/>
      <c r="U528" s="79"/>
      <c r="V528" s="79"/>
      <c r="W528" s="79"/>
      <c r="X528" s="79"/>
      <c r="Y528" s="79"/>
      <c r="Z528" s="79"/>
      <c r="AA528" s="79"/>
      <c r="AB528" s="79"/>
      <c r="AC528" s="79"/>
      <c r="AD528" s="79"/>
      <c r="AE528" s="79"/>
      <c r="AF528" s="52"/>
      <c r="AG528" s="52"/>
      <c r="AH528" s="79"/>
    </row>
    <row r="529" spans="17:34" x14ac:dyDescent="0.25">
      <c r="Q529" s="78"/>
      <c r="R529" s="79"/>
      <c r="S529" s="79"/>
      <c r="T529" s="79"/>
      <c r="U529" s="79"/>
      <c r="V529" s="79"/>
      <c r="W529" s="79"/>
      <c r="X529" s="79"/>
      <c r="Y529" s="79"/>
      <c r="Z529" s="79"/>
      <c r="AA529" s="79"/>
      <c r="AB529" s="79"/>
      <c r="AC529" s="79"/>
      <c r="AD529" s="79"/>
      <c r="AE529" s="79"/>
      <c r="AF529" s="52"/>
      <c r="AG529" s="52"/>
      <c r="AH529" s="79"/>
    </row>
    <row r="530" spans="17:34" x14ac:dyDescent="0.25">
      <c r="Q530" s="78"/>
      <c r="R530" s="79"/>
      <c r="S530" s="79"/>
      <c r="T530" s="79"/>
      <c r="U530" s="79"/>
      <c r="V530" s="79"/>
      <c r="W530" s="79"/>
      <c r="X530" s="79"/>
      <c r="Y530" s="79"/>
      <c r="Z530" s="79"/>
      <c r="AA530" s="79"/>
      <c r="AB530" s="79"/>
      <c r="AC530" s="79"/>
      <c r="AD530" s="79"/>
      <c r="AE530" s="79"/>
      <c r="AF530" s="52"/>
      <c r="AG530" s="52"/>
      <c r="AH530" s="79"/>
    </row>
    <row r="531" spans="17:34" x14ac:dyDescent="0.25">
      <c r="Q531" s="78"/>
      <c r="R531" s="79"/>
      <c r="S531" s="79"/>
      <c r="T531" s="79"/>
      <c r="U531" s="79"/>
      <c r="V531" s="79"/>
      <c r="W531" s="79"/>
      <c r="X531" s="79"/>
      <c r="Y531" s="79"/>
      <c r="Z531" s="79"/>
      <c r="AA531" s="79"/>
      <c r="AB531" s="79"/>
      <c r="AC531" s="79"/>
      <c r="AD531" s="79"/>
      <c r="AE531" s="79"/>
      <c r="AF531" s="52"/>
      <c r="AG531" s="52"/>
      <c r="AH531" s="79"/>
    </row>
    <row r="532" spans="17:34" x14ac:dyDescent="0.25">
      <c r="Q532" s="78"/>
      <c r="R532" s="79"/>
      <c r="S532" s="79"/>
      <c r="T532" s="79"/>
      <c r="U532" s="79"/>
      <c r="V532" s="79"/>
      <c r="W532" s="79"/>
      <c r="X532" s="79"/>
      <c r="Y532" s="79"/>
      <c r="Z532" s="79"/>
      <c r="AA532" s="79"/>
      <c r="AB532" s="79"/>
      <c r="AC532" s="79"/>
      <c r="AD532" s="79"/>
      <c r="AE532" s="79"/>
      <c r="AF532" s="52"/>
      <c r="AG532" s="52"/>
      <c r="AH532" s="79"/>
    </row>
    <row r="533" spans="17:34" x14ac:dyDescent="0.25">
      <c r="Q533" s="78"/>
      <c r="R533" s="79"/>
      <c r="S533" s="79"/>
      <c r="T533" s="79"/>
      <c r="U533" s="79"/>
      <c r="V533" s="79"/>
      <c r="W533" s="79"/>
      <c r="X533" s="79"/>
      <c r="Y533" s="79"/>
      <c r="Z533" s="79"/>
      <c r="AA533" s="79"/>
      <c r="AB533" s="79"/>
      <c r="AC533" s="79"/>
      <c r="AD533" s="79"/>
      <c r="AE533" s="79"/>
      <c r="AF533" s="52"/>
      <c r="AG533" s="52"/>
      <c r="AH533" s="79"/>
    </row>
    <row r="534" spans="17:34" x14ac:dyDescent="0.25">
      <c r="Q534" s="78"/>
      <c r="R534" s="79"/>
      <c r="S534" s="79"/>
      <c r="T534" s="79"/>
      <c r="U534" s="79"/>
      <c r="V534" s="79"/>
      <c r="W534" s="79"/>
      <c r="X534" s="79"/>
      <c r="Y534" s="79"/>
      <c r="Z534" s="79"/>
      <c r="AA534" s="79"/>
      <c r="AB534" s="79"/>
      <c r="AC534" s="79"/>
      <c r="AD534" s="79"/>
      <c r="AE534" s="79"/>
      <c r="AF534" s="52"/>
      <c r="AG534" s="52"/>
      <c r="AH534" s="79"/>
    </row>
    <row r="535" spans="17:34" x14ac:dyDescent="0.25">
      <c r="Q535" s="78"/>
      <c r="R535" s="79"/>
      <c r="S535" s="79"/>
      <c r="T535" s="79"/>
      <c r="U535" s="79"/>
      <c r="V535" s="79"/>
      <c r="W535" s="79"/>
      <c r="X535" s="79"/>
      <c r="Y535" s="79"/>
      <c r="Z535" s="79"/>
      <c r="AA535" s="79"/>
      <c r="AB535" s="79"/>
      <c r="AC535" s="79"/>
      <c r="AD535" s="79"/>
      <c r="AE535" s="79"/>
      <c r="AF535" s="52"/>
      <c r="AG535" s="52"/>
      <c r="AH535" s="79"/>
    </row>
    <row r="536" spans="17:34" x14ac:dyDescent="0.25">
      <c r="Q536" s="78"/>
      <c r="R536" s="79"/>
      <c r="S536" s="79"/>
      <c r="T536" s="79"/>
      <c r="U536" s="79"/>
      <c r="V536" s="79"/>
      <c r="W536" s="79"/>
      <c r="X536" s="79"/>
      <c r="Y536" s="79"/>
      <c r="Z536" s="79"/>
      <c r="AA536" s="79"/>
      <c r="AB536" s="79"/>
      <c r="AC536" s="79"/>
      <c r="AD536" s="79"/>
      <c r="AE536" s="79"/>
      <c r="AF536" s="52"/>
      <c r="AG536" s="52"/>
      <c r="AH536" s="79"/>
    </row>
    <row r="537" spans="17:34" x14ac:dyDescent="0.25">
      <c r="Q537" s="78"/>
      <c r="R537" s="79"/>
      <c r="S537" s="79"/>
      <c r="T537" s="79"/>
      <c r="U537" s="79"/>
      <c r="V537" s="79"/>
      <c r="W537" s="79"/>
      <c r="X537" s="79"/>
      <c r="Y537" s="79"/>
      <c r="Z537" s="79"/>
      <c r="AA537" s="79"/>
      <c r="AB537" s="79"/>
      <c r="AC537" s="79"/>
      <c r="AD537" s="79"/>
      <c r="AE537" s="79"/>
      <c r="AF537" s="52"/>
      <c r="AG537" s="52"/>
      <c r="AH537" s="79"/>
    </row>
    <row r="538" spans="17:34" x14ac:dyDescent="0.25">
      <c r="Q538" s="78"/>
      <c r="R538" s="79"/>
      <c r="S538" s="79"/>
      <c r="T538" s="79"/>
      <c r="U538" s="79"/>
      <c r="V538" s="79"/>
      <c r="W538" s="79"/>
      <c r="X538" s="79"/>
      <c r="Y538" s="79"/>
      <c r="Z538" s="79"/>
      <c r="AA538" s="79"/>
      <c r="AB538" s="79"/>
      <c r="AC538" s="79"/>
      <c r="AD538" s="79"/>
      <c r="AE538" s="79"/>
      <c r="AF538" s="52"/>
      <c r="AG538" s="52"/>
      <c r="AH538" s="79"/>
    </row>
    <row r="539" spans="17:34" x14ac:dyDescent="0.25">
      <c r="Q539" s="78"/>
      <c r="R539" s="79"/>
      <c r="S539" s="79"/>
      <c r="T539" s="79"/>
      <c r="U539" s="79"/>
      <c r="V539" s="79"/>
      <c r="W539" s="79"/>
      <c r="X539" s="79"/>
      <c r="Y539" s="79"/>
      <c r="Z539" s="79"/>
      <c r="AA539" s="79"/>
      <c r="AB539" s="79"/>
      <c r="AC539" s="79"/>
      <c r="AD539" s="79"/>
      <c r="AE539" s="79"/>
      <c r="AF539" s="52"/>
      <c r="AG539" s="52"/>
      <c r="AH539" s="79"/>
    </row>
    <row r="540" spans="17:34" x14ac:dyDescent="0.25">
      <c r="Q540" s="78"/>
      <c r="R540" s="79"/>
      <c r="S540" s="79"/>
      <c r="T540" s="79"/>
      <c r="U540" s="79"/>
      <c r="V540" s="79"/>
      <c r="W540" s="79"/>
      <c r="X540" s="79"/>
      <c r="Y540" s="79"/>
      <c r="Z540" s="79"/>
      <c r="AA540" s="79"/>
      <c r="AB540" s="79"/>
      <c r="AC540" s="79"/>
      <c r="AD540" s="79"/>
      <c r="AE540" s="79"/>
      <c r="AF540" s="52"/>
      <c r="AG540" s="52"/>
      <c r="AH540" s="79"/>
    </row>
    <row r="541" spans="17:34" x14ac:dyDescent="0.25">
      <c r="Q541" s="78"/>
      <c r="R541" s="79"/>
      <c r="S541" s="79"/>
      <c r="T541" s="79"/>
      <c r="U541" s="79"/>
      <c r="V541" s="79"/>
      <c r="W541" s="79"/>
      <c r="X541" s="79"/>
      <c r="Y541" s="79"/>
      <c r="Z541" s="79"/>
      <c r="AA541" s="79"/>
      <c r="AB541" s="79"/>
      <c r="AC541" s="79"/>
      <c r="AD541" s="79"/>
      <c r="AE541" s="79"/>
      <c r="AF541" s="52"/>
      <c r="AG541" s="52"/>
      <c r="AH541" s="79"/>
    </row>
    <row r="542" spans="17:34" x14ac:dyDescent="0.25">
      <c r="Q542" s="78"/>
      <c r="R542" s="79"/>
      <c r="S542" s="79"/>
      <c r="T542" s="79"/>
      <c r="U542" s="79"/>
      <c r="V542" s="79"/>
      <c r="W542" s="79"/>
      <c r="X542" s="79"/>
      <c r="Y542" s="79"/>
      <c r="Z542" s="79"/>
      <c r="AA542" s="79"/>
      <c r="AB542" s="79"/>
      <c r="AC542" s="79"/>
      <c r="AD542" s="79"/>
      <c r="AE542" s="79"/>
      <c r="AF542" s="52"/>
      <c r="AG542" s="52"/>
      <c r="AH542" s="79"/>
    </row>
    <row r="543" spans="17:34" x14ac:dyDescent="0.25">
      <c r="Q543" s="78"/>
      <c r="R543" s="79"/>
      <c r="S543" s="79"/>
      <c r="T543" s="79"/>
      <c r="U543" s="79"/>
      <c r="V543" s="79"/>
      <c r="W543" s="79"/>
      <c r="X543" s="79"/>
      <c r="Y543" s="79"/>
      <c r="Z543" s="79"/>
      <c r="AA543" s="79"/>
      <c r="AB543" s="79"/>
      <c r="AC543" s="79"/>
      <c r="AD543" s="79"/>
      <c r="AE543" s="79"/>
      <c r="AF543" s="52"/>
      <c r="AG543" s="52"/>
      <c r="AH543" s="79"/>
    </row>
    <row r="544" spans="17:34" x14ac:dyDescent="0.25">
      <c r="Q544" s="78"/>
      <c r="R544" s="79"/>
      <c r="S544" s="79"/>
      <c r="T544" s="79"/>
      <c r="U544" s="79"/>
      <c r="V544" s="79"/>
      <c r="W544" s="79"/>
      <c r="X544" s="79"/>
      <c r="Y544" s="79"/>
      <c r="Z544" s="79"/>
      <c r="AA544" s="79"/>
      <c r="AB544" s="79"/>
      <c r="AC544" s="79"/>
      <c r="AD544" s="79"/>
      <c r="AE544" s="79"/>
      <c r="AF544" s="52"/>
      <c r="AG544" s="52"/>
      <c r="AH544" s="79"/>
    </row>
    <row r="545" spans="17:34" x14ac:dyDescent="0.25">
      <c r="Q545" s="78"/>
      <c r="R545" s="79"/>
      <c r="S545" s="79"/>
      <c r="T545" s="79"/>
      <c r="U545" s="79"/>
      <c r="V545" s="79"/>
      <c r="W545" s="79"/>
      <c r="X545" s="79"/>
      <c r="Y545" s="79"/>
      <c r="Z545" s="79"/>
      <c r="AA545" s="79"/>
      <c r="AB545" s="79"/>
      <c r="AC545" s="79"/>
      <c r="AD545" s="79"/>
      <c r="AE545" s="79"/>
      <c r="AF545" s="52"/>
      <c r="AG545" s="52"/>
      <c r="AH545" s="79"/>
    </row>
    <row r="546" spans="17:34" x14ac:dyDescent="0.25">
      <c r="Q546" s="78"/>
      <c r="R546" s="79"/>
      <c r="S546" s="79"/>
      <c r="T546" s="79"/>
      <c r="U546" s="79"/>
      <c r="V546" s="79"/>
      <c r="W546" s="79"/>
      <c r="X546" s="79"/>
      <c r="Y546" s="79"/>
      <c r="Z546" s="79"/>
      <c r="AA546" s="79"/>
      <c r="AB546" s="79"/>
      <c r="AC546" s="79"/>
      <c r="AD546" s="79"/>
      <c r="AE546" s="79"/>
      <c r="AF546" s="52"/>
      <c r="AG546" s="52"/>
      <c r="AH546" s="79"/>
    </row>
    <row r="547" spans="17:34" x14ac:dyDescent="0.25">
      <c r="Q547" s="78"/>
      <c r="R547" s="79"/>
      <c r="S547" s="79"/>
      <c r="T547" s="79"/>
      <c r="U547" s="79"/>
      <c r="V547" s="79"/>
      <c r="W547" s="79"/>
      <c r="X547" s="79"/>
      <c r="Y547" s="79"/>
      <c r="Z547" s="79"/>
      <c r="AA547" s="79"/>
      <c r="AB547" s="79"/>
      <c r="AC547" s="79"/>
      <c r="AD547" s="79"/>
      <c r="AE547" s="79"/>
      <c r="AF547" s="52"/>
      <c r="AG547" s="52"/>
      <c r="AH547" s="79"/>
    </row>
    <row r="548" spans="17:34" x14ac:dyDescent="0.25">
      <c r="Q548" s="78"/>
      <c r="R548" s="79"/>
      <c r="S548" s="79"/>
      <c r="T548" s="79"/>
      <c r="U548" s="79"/>
      <c r="V548" s="79"/>
      <c r="W548" s="79"/>
      <c r="X548" s="79"/>
      <c r="Y548" s="79"/>
      <c r="Z548" s="79"/>
      <c r="AA548" s="79"/>
      <c r="AB548" s="79"/>
      <c r="AC548" s="79"/>
      <c r="AD548" s="79"/>
      <c r="AE548" s="79"/>
      <c r="AF548" s="52"/>
      <c r="AG548" s="52"/>
      <c r="AH548" s="79"/>
    </row>
    <row r="549" spans="17:34" x14ac:dyDescent="0.25">
      <c r="Q549" s="78"/>
      <c r="R549" s="79"/>
      <c r="S549" s="79"/>
      <c r="T549" s="79"/>
      <c r="U549" s="79"/>
      <c r="V549" s="79"/>
      <c r="W549" s="79"/>
      <c r="X549" s="79"/>
      <c r="Y549" s="79"/>
      <c r="Z549" s="79"/>
      <c r="AA549" s="79"/>
      <c r="AB549" s="79"/>
      <c r="AC549" s="79"/>
      <c r="AD549" s="79"/>
      <c r="AE549" s="79"/>
      <c r="AF549" s="52"/>
      <c r="AG549" s="52"/>
      <c r="AH549" s="79"/>
    </row>
    <row r="550" spans="17:34" x14ac:dyDescent="0.25">
      <c r="Q550" s="78"/>
      <c r="R550" s="79"/>
      <c r="S550" s="79"/>
      <c r="T550" s="79"/>
      <c r="U550" s="79"/>
      <c r="V550" s="79"/>
      <c r="W550" s="79"/>
      <c r="X550" s="79"/>
      <c r="Y550" s="79"/>
      <c r="Z550" s="79"/>
      <c r="AA550" s="79"/>
      <c r="AB550" s="79"/>
      <c r="AC550" s="79"/>
      <c r="AD550" s="79"/>
      <c r="AE550" s="79"/>
      <c r="AF550" s="52"/>
      <c r="AG550" s="52"/>
      <c r="AH550" s="79"/>
    </row>
    <row r="551" spans="17:34" x14ac:dyDescent="0.25">
      <c r="Q551" s="78"/>
      <c r="R551" s="79"/>
      <c r="S551" s="79"/>
      <c r="T551" s="79"/>
      <c r="U551" s="79"/>
      <c r="V551" s="79"/>
      <c r="W551" s="79"/>
      <c r="X551" s="79"/>
      <c r="Y551" s="79"/>
      <c r="Z551" s="79"/>
      <c r="AA551" s="79"/>
      <c r="AB551" s="79"/>
      <c r="AC551" s="79"/>
      <c r="AD551" s="79"/>
      <c r="AE551" s="79"/>
      <c r="AF551" s="52"/>
      <c r="AG551" s="52"/>
      <c r="AH551" s="79"/>
    </row>
    <row r="552" spans="17:34" x14ac:dyDescent="0.25">
      <c r="Q552" s="78"/>
      <c r="R552" s="79"/>
      <c r="S552" s="79"/>
      <c r="T552" s="79"/>
      <c r="U552" s="79"/>
      <c r="V552" s="79"/>
      <c r="W552" s="79"/>
      <c r="X552" s="79"/>
      <c r="Y552" s="79"/>
      <c r="Z552" s="79"/>
      <c r="AA552" s="79"/>
      <c r="AB552" s="79"/>
      <c r="AC552" s="79"/>
      <c r="AD552" s="79"/>
      <c r="AE552" s="79"/>
      <c r="AF552" s="52"/>
      <c r="AG552" s="52"/>
      <c r="AH552" s="79"/>
    </row>
    <row r="553" spans="17:34" x14ac:dyDescent="0.25">
      <c r="Q553" s="78"/>
      <c r="R553" s="79"/>
      <c r="S553" s="79"/>
      <c r="T553" s="79"/>
      <c r="U553" s="79"/>
      <c r="V553" s="79"/>
      <c r="W553" s="79"/>
      <c r="X553" s="79"/>
      <c r="Y553" s="79"/>
      <c r="Z553" s="79"/>
      <c r="AA553" s="79"/>
      <c r="AB553" s="79"/>
      <c r="AC553" s="79"/>
      <c r="AD553" s="79"/>
      <c r="AE553" s="79"/>
      <c r="AF553" s="52"/>
      <c r="AG553" s="52"/>
      <c r="AH553" s="79"/>
    </row>
    <row r="554" spans="17:34" x14ac:dyDescent="0.25">
      <c r="Q554" s="78"/>
      <c r="R554" s="79"/>
      <c r="S554" s="79"/>
      <c r="T554" s="79"/>
      <c r="U554" s="79"/>
      <c r="V554" s="79"/>
      <c r="W554" s="79"/>
      <c r="X554" s="79"/>
      <c r="Y554" s="79"/>
      <c r="Z554" s="79"/>
      <c r="AA554" s="79"/>
      <c r="AB554" s="79"/>
      <c r="AC554" s="79"/>
      <c r="AD554" s="79"/>
      <c r="AE554" s="79"/>
      <c r="AF554" s="52"/>
      <c r="AG554" s="52"/>
      <c r="AH554" s="79"/>
    </row>
    <row r="555" spans="17:34" x14ac:dyDescent="0.25">
      <c r="Q555" s="78"/>
      <c r="R555" s="79"/>
      <c r="S555" s="79"/>
      <c r="T555" s="79"/>
      <c r="U555" s="79"/>
      <c r="V555" s="79"/>
      <c r="W555" s="79"/>
      <c r="X555" s="79"/>
      <c r="Y555" s="79"/>
      <c r="Z555" s="79"/>
      <c r="AA555" s="79"/>
      <c r="AB555" s="79"/>
      <c r="AC555" s="79"/>
      <c r="AD555" s="79"/>
      <c r="AE555" s="79"/>
      <c r="AF555" s="52"/>
      <c r="AG555" s="52"/>
      <c r="AH555" s="79"/>
    </row>
    <row r="556" spans="17:34" x14ac:dyDescent="0.25">
      <c r="Q556" s="78"/>
      <c r="R556" s="79"/>
      <c r="S556" s="79"/>
      <c r="T556" s="79"/>
      <c r="U556" s="79"/>
      <c r="V556" s="79"/>
      <c r="W556" s="79"/>
      <c r="X556" s="79"/>
      <c r="Y556" s="79"/>
      <c r="Z556" s="79"/>
      <c r="AA556" s="79"/>
      <c r="AB556" s="79"/>
      <c r="AC556" s="79"/>
      <c r="AD556" s="79"/>
      <c r="AE556" s="79"/>
      <c r="AF556" s="52"/>
      <c r="AG556" s="52"/>
      <c r="AH556" s="79"/>
    </row>
    <row r="557" spans="17:34" x14ac:dyDescent="0.25">
      <c r="Q557" s="78"/>
      <c r="R557" s="79"/>
      <c r="S557" s="79"/>
      <c r="T557" s="79"/>
      <c r="U557" s="79"/>
      <c r="V557" s="79"/>
      <c r="W557" s="79"/>
      <c r="X557" s="79"/>
      <c r="Y557" s="79"/>
      <c r="Z557" s="79"/>
      <c r="AA557" s="79"/>
      <c r="AB557" s="79"/>
      <c r="AC557" s="79"/>
      <c r="AD557" s="79"/>
      <c r="AE557" s="79"/>
      <c r="AF557" s="52"/>
      <c r="AG557" s="52"/>
      <c r="AH557" s="79"/>
    </row>
    <row r="558" spans="17:34" x14ac:dyDescent="0.25">
      <c r="Q558" s="78"/>
      <c r="R558" s="79"/>
      <c r="S558" s="79"/>
      <c r="T558" s="79"/>
      <c r="U558" s="79"/>
      <c r="V558" s="79"/>
      <c r="W558" s="79"/>
      <c r="X558" s="79"/>
      <c r="Y558" s="79"/>
      <c r="Z558" s="79"/>
      <c r="AA558" s="79"/>
      <c r="AB558" s="79"/>
      <c r="AC558" s="79"/>
      <c r="AD558" s="79"/>
      <c r="AE558" s="79"/>
      <c r="AF558" s="52"/>
      <c r="AG558" s="52"/>
      <c r="AH558" s="79"/>
    </row>
    <row r="559" spans="17:34" x14ac:dyDescent="0.25">
      <c r="Q559" s="78"/>
      <c r="R559" s="79"/>
      <c r="S559" s="79"/>
      <c r="T559" s="79"/>
      <c r="U559" s="79"/>
      <c r="V559" s="79"/>
      <c r="W559" s="79"/>
      <c r="X559" s="79"/>
      <c r="Y559" s="79"/>
      <c r="Z559" s="79"/>
      <c r="AA559" s="79"/>
      <c r="AB559" s="79"/>
      <c r="AC559" s="79"/>
      <c r="AD559" s="79"/>
      <c r="AE559" s="79"/>
      <c r="AF559" s="52"/>
      <c r="AG559" s="52"/>
      <c r="AH559" s="79"/>
    </row>
    <row r="560" spans="17:34" x14ac:dyDescent="0.25">
      <c r="Q560" s="78"/>
      <c r="R560" s="79"/>
      <c r="S560" s="79"/>
      <c r="T560" s="79"/>
      <c r="U560" s="79"/>
      <c r="V560" s="79"/>
      <c r="W560" s="79"/>
      <c r="X560" s="79"/>
      <c r="Y560" s="79"/>
      <c r="Z560" s="79"/>
      <c r="AA560" s="79"/>
      <c r="AB560" s="79"/>
      <c r="AC560" s="79"/>
      <c r="AD560" s="79"/>
      <c r="AE560" s="79"/>
      <c r="AF560" s="52"/>
      <c r="AG560" s="52"/>
      <c r="AH560" s="79"/>
    </row>
    <row r="561" spans="17:34" x14ac:dyDescent="0.25">
      <c r="Q561" s="78"/>
      <c r="R561" s="79"/>
      <c r="S561" s="79"/>
      <c r="T561" s="79"/>
      <c r="U561" s="79"/>
      <c r="V561" s="79"/>
      <c r="W561" s="79"/>
      <c r="X561" s="79"/>
      <c r="Y561" s="79"/>
      <c r="Z561" s="79"/>
      <c r="AA561" s="79"/>
      <c r="AB561" s="79"/>
      <c r="AC561" s="79"/>
      <c r="AD561" s="79"/>
      <c r="AE561" s="79"/>
      <c r="AF561" s="52"/>
      <c r="AG561" s="52"/>
      <c r="AH561" s="79"/>
    </row>
    <row r="562" spans="17:34" x14ac:dyDescent="0.25">
      <c r="Q562" s="78"/>
      <c r="R562" s="79"/>
      <c r="S562" s="79"/>
      <c r="T562" s="79"/>
      <c r="U562" s="79"/>
      <c r="V562" s="79"/>
      <c r="W562" s="79"/>
      <c r="X562" s="79"/>
      <c r="Y562" s="79"/>
      <c r="Z562" s="79"/>
      <c r="AA562" s="79"/>
      <c r="AB562" s="79"/>
      <c r="AC562" s="79"/>
      <c r="AD562" s="79"/>
      <c r="AE562" s="79"/>
      <c r="AF562" s="52"/>
      <c r="AG562" s="52"/>
      <c r="AH562" s="79"/>
    </row>
    <row r="563" spans="17:34" x14ac:dyDescent="0.25">
      <c r="Q563" s="78"/>
      <c r="R563" s="79"/>
      <c r="S563" s="79"/>
      <c r="T563" s="79"/>
      <c r="U563" s="79"/>
      <c r="V563" s="79"/>
      <c r="W563" s="79"/>
      <c r="X563" s="79"/>
      <c r="Y563" s="79"/>
      <c r="Z563" s="79"/>
      <c r="AA563" s="79"/>
      <c r="AB563" s="79"/>
      <c r="AC563" s="79"/>
      <c r="AD563" s="79"/>
      <c r="AE563" s="79"/>
      <c r="AF563" s="52"/>
      <c r="AG563" s="52"/>
      <c r="AH563" s="79"/>
    </row>
    <row r="564" spans="17:34" x14ac:dyDescent="0.25">
      <c r="Q564" s="78"/>
      <c r="R564" s="79"/>
      <c r="S564" s="79"/>
      <c r="T564" s="79"/>
      <c r="U564" s="79"/>
      <c r="V564" s="79"/>
      <c r="W564" s="79"/>
      <c r="X564" s="79"/>
      <c r="Y564" s="79"/>
      <c r="Z564" s="79"/>
      <c r="AA564" s="79"/>
      <c r="AB564" s="79"/>
      <c r="AC564" s="79"/>
      <c r="AD564" s="79"/>
      <c r="AE564" s="79"/>
      <c r="AF564" s="52"/>
      <c r="AG564" s="52"/>
      <c r="AH564" s="79"/>
    </row>
    <row r="565" spans="17:34" x14ac:dyDescent="0.25">
      <c r="Q565" s="78"/>
      <c r="R565" s="79"/>
      <c r="S565" s="79"/>
      <c r="T565" s="79"/>
      <c r="U565" s="79"/>
      <c r="V565" s="79"/>
      <c r="W565" s="79"/>
      <c r="X565" s="79"/>
      <c r="Y565" s="79"/>
      <c r="Z565" s="79"/>
      <c r="AA565" s="79"/>
      <c r="AB565" s="79"/>
      <c r="AC565" s="79"/>
      <c r="AD565" s="79"/>
      <c r="AE565" s="79"/>
      <c r="AF565" s="52"/>
      <c r="AG565" s="52"/>
      <c r="AH565" s="79"/>
    </row>
    <row r="566" spans="17:34" x14ac:dyDescent="0.25">
      <c r="Q566" s="78"/>
      <c r="R566" s="79"/>
      <c r="S566" s="79"/>
      <c r="T566" s="79"/>
      <c r="U566" s="79"/>
      <c r="V566" s="79"/>
      <c r="W566" s="79"/>
      <c r="X566" s="79"/>
      <c r="Y566" s="79"/>
      <c r="Z566" s="79"/>
      <c r="AA566" s="79"/>
      <c r="AB566" s="79"/>
      <c r="AC566" s="79"/>
      <c r="AD566" s="79"/>
      <c r="AE566" s="79"/>
      <c r="AF566" s="52"/>
      <c r="AG566" s="52"/>
      <c r="AH566" s="79"/>
    </row>
    <row r="567" spans="17:34" x14ac:dyDescent="0.25">
      <c r="Q567" s="78"/>
      <c r="R567" s="79"/>
      <c r="S567" s="79"/>
      <c r="T567" s="79"/>
      <c r="U567" s="79"/>
      <c r="V567" s="79"/>
      <c r="W567" s="79"/>
      <c r="X567" s="79"/>
      <c r="Y567" s="79"/>
      <c r="Z567" s="79"/>
      <c r="AA567" s="79"/>
      <c r="AB567" s="79"/>
      <c r="AC567" s="79"/>
      <c r="AD567" s="79"/>
      <c r="AE567" s="79"/>
      <c r="AF567" s="52"/>
      <c r="AG567" s="52"/>
      <c r="AH567" s="79"/>
    </row>
    <row r="568" spans="17:34" x14ac:dyDescent="0.25">
      <c r="Q568" s="78"/>
      <c r="R568" s="79"/>
      <c r="S568" s="79"/>
      <c r="T568" s="79"/>
      <c r="U568" s="79"/>
      <c r="V568" s="79"/>
      <c r="W568" s="79"/>
      <c r="X568" s="79"/>
      <c r="Y568" s="79"/>
      <c r="Z568" s="79"/>
      <c r="AA568" s="79"/>
      <c r="AB568" s="79"/>
      <c r="AC568" s="79"/>
      <c r="AD568" s="79"/>
      <c r="AE568" s="79"/>
      <c r="AF568" s="52"/>
      <c r="AG568" s="52"/>
      <c r="AH568" s="79"/>
    </row>
    <row r="569" spans="17:34" x14ac:dyDescent="0.25">
      <c r="Q569" s="78"/>
      <c r="R569" s="79"/>
      <c r="S569" s="79"/>
      <c r="T569" s="79"/>
      <c r="U569" s="79"/>
      <c r="V569" s="79"/>
      <c r="W569" s="79"/>
      <c r="X569" s="79"/>
      <c r="Y569" s="79"/>
      <c r="Z569" s="79"/>
      <c r="AA569" s="79"/>
      <c r="AB569" s="79"/>
      <c r="AC569" s="79"/>
      <c r="AD569" s="79"/>
      <c r="AE569" s="79"/>
      <c r="AF569" s="52"/>
      <c r="AG569" s="52"/>
      <c r="AH569" s="79"/>
    </row>
    <row r="570" spans="17:34" x14ac:dyDescent="0.25">
      <c r="Q570" s="78"/>
      <c r="R570" s="79"/>
      <c r="S570" s="79"/>
      <c r="T570" s="79"/>
      <c r="U570" s="79"/>
      <c r="V570" s="79"/>
      <c r="W570" s="79"/>
      <c r="X570" s="79"/>
      <c r="Y570" s="79"/>
      <c r="Z570" s="79"/>
      <c r="AA570" s="79"/>
      <c r="AB570" s="79"/>
      <c r="AC570" s="79"/>
      <c r="AD570" s="79"/>
      <c r="AE570" s="79"/>
      <c r="AF570" s="52"/>
      <c r="AG570" s="52"/>
      <c r="AH570" s="79"/>
    </row>
    <row r="571" spans="17:34" x14ac:dyDescent="0.25">
      <c r="Q571" s="78"/>
      <c r="R571" s="79"/>
      <c r="S571" s="79"/>
      <c r="T571" s="79"/>
      <c r="U571" s="79"/>
      <c r="V571" s="79"/>
      <c r="W571" s="79"/>
      <c r="X571" s="79"/>
      <c r="Y571" s="79"/>
      <c r="Z571" s="79"/>
      <c r="AA571" s="79"/>
      <c r="AB571" s="79"/>
      <c r="AC571" s="79"/>
      <c r="AD571" s="79"/>
      <c r="AE571" s="79"/>
      <c r="AF571" s="52"/>
      <c r="AG571" s="52"/>
      <c r="AH571" s="79"/>
    </row>
    <row r="572" spans="17:34" x14ac:dyDescent="0.25">
      <c r="Q572" s="78"/>
      <c r="R572" s="79"/>
      <c r="S572" s="79"/>
      <c r="T572" s="79"/>
      <c r="U572" s="79"/>
      <c r="V572" s="79"/>
      <c r="W572" s="79"/>
      <c r="X572" s="79"/>
      <c r="Y572" s="79"/>
      <c r="Z572" s="79"/>
      <c r="AA572" s="79"/>
      <c r="AB572" s="79"/>
      <c r="AC572" s="79"/>
      <c r="AD572" s="79"/>
      <c r="AE572" s="79"/>
      <c r="AF572" s="52"/>
      <c r="AG572" s="52"/>
      <c r="AH572" s="79"/>
    </row>
    <row r="573" spans="17:34" x14ac:dyDescent="0.25">
      <c r="Q573" s="78"/>
      <c r="R573" s="79"/>
      <c r="S573" s="79"/>
      <c r="T573" s="79"/>
      <c r="U573" s="79"/>
      <c r="V573" s="79"/>
      <c r="W573" s="79"/>
      <c r="X573" s="79"/>
      <c r="Y573" s="79"/>
      <c r="Z573" s="79"/>
      <c r="AA573" s="79"/>
      <c r="AB573" s="79"/>
      <c r="AC573" s="79"/>
      <c r="AD573" s="79"/>
      <c r="AE573" s="79"/>
      <c r="AF573" s="52"/>
      <c r="AG573" s="52"/>
      <c r="AH573" s="79"/>
    </row>
    <row r="574" spans="17:34" x14ac:dyDescent="0.25">
      <c r="Q574" s="78"/>
      <c r="R574" s="79"/>
      <c r="S574" s="79"/>
      <c r="T574" s="79"/>
      <c r="U574" s="79"/>
      <c r="V574" s="79"/>
      <c r="W574" s="79"/>
      <c r="X574" s="79"/>
      <c r="Y574" s="79"/>
      <c r="Z574" s="79"/>
      <c r="AA574" s="79"/>
      <c r="AB574" s="79"/>
      <c r="AC574" s="79"/>
      <c r="AD574" s="79"/>
      <c r="AE574" s="79"/>
      <c r="AF574" s="52"/>
      <c r="AG574" s="52"/>
      <c r="AH574" s="79"/>
    </row>
    <row r="575" spans="17:34" x14ac:dyDescent="0.25">
      <c r="Q575" s="78"/>
      <c r="R575" s="79"/>
      <c r="S575" s="79"/>
      <c r="T575" s="79"/>
      <c r="U575" s="79"/>
      <c r="V575" s="79"/>
      <c r="W575" s="79"/>
      <c r="X575" s="79"/>
      <c r="Y575" s="79"/>
      <c r="Z575" s="79"/>
      <c r="AA575" s="79"/>
      <c r="AB575" s="79"/>
      <c r="AC575" s="79"/>
      <c r="AD575" s="79"/>
      <c r="AE575" s="79"/>
      <c r="AF575" s="52"/>
      <c r="AG575" s="52"/>
      <c r="AH575" s="79"/>
    </row>
    <row r="576" spans="17:34" x14ac:dyDescent="0.25">
      <c r="Q576" s="78"/>
      <c r="R576" s="79"/>
      <c r="S576" s="79"/>
      <c r="T576" s="79"/>
      <c r="U576" s="79"/>
      <c r="V576" s="79"/>
      <c r="W576" s="79"/>
      <c r="X576" s="79"/>
      <c r="Y576" s="79"/>
      <c r="Z576" s="79"/>
      <c r="AA576" s="79"/>
      <c r="AB576" s="79"/>
      <c r="AC576" s="79"/>
      <c r="AD576" s="79"/>
      <c r="AE576" s="79"/>
      <c r="AF576" s="52"/>
      <c r="AG576" s="52"/>
      <c r="AH576" s="79"/>
    </row>
    <row r="577" spans="17:34" x14ac:dyDescent="0.25">
      <c r="Q577" s="78"/>
      <c r="R577" s="79"/>
      <c r="S577" s="79"/>
      <c r="T577" s="79"/>
      <c r="U577" s="79"/>
      <c r="V577" s="79"/>
      <c r="W577" s="79"/>
      <c r="X577" s="79"/>
      <c r="Y577" s="79"/>
      <c r="Z577" s="79"/>
      <c r="AA577" s="79"/>
      <c r="AB577" s="79"/>
      <c r="AC577" s="79"/>
      <c r="AD577" s="79"/>
      <c r="AE577" s="79"/>
      <c r="AF577" s="52"/>
      <c r="AG577" s="52"/>
      <c r="AH577" s="79"/>
    </row>
    <row r="578" spans="17:34" x14ac:dyDescent="0.25">
      <c r="Q578" s="78"/>
      <c r="R578" s="79"/>
      <c r="S578" s="79"/>
      <c r="T578" s="79"/>
      <c r="U578" s="79"/>
      <c r="V578" s="79"/>
      <c r="W578" s="79"/>
      <c r="X578" s="79"/>
      <c r="Y578" s="79"/>
      <c r="Z578" s="79"/>
      <c r="AA578" s="79"/>
      <c r="AB578" s="79"/>
      <c r="AC578" s="79"/>
      <c r="AD578" s="79"/>
      <c r="AE578" s="79"/>
      <c r="AF578" s="52"/>
      <c r="AG578" s="52"/>
      <c r="AH578" s="79"/>
    </row>
    <row r="579" spans="17:34" x14ac:dyDescent="0.25">
      <c r="Q579" s="78"/>
      <c r="R579" s="79"/>
      <c r="S579" s="79"/>
      <c r="T579" s="79"/>
      <c r="U579" s="79"/>
      <c r="V579" s="79"/>
      <c r="W579" s="79"/>
      <c r="X579" s="79"/>
      <c r="Y579" s="79"/>
      <c r="Z579" s="79"/>
      <c r="AA579" s="79"/>
      <c r="AB579" s="79"/>
      <c r="AC579" s="79"/>
      <c r="AD579" s="79"/>
      <c r="AE579" s="79"/>
      <c r="AF579" s="52"/>
      <c r="AG579" s="52"/>
      <c r="AH579" s="79"/>
    </row>
    <row r="580" spans="17:34" x14ac:dyDescent="0.25">
      <c r="Q580" s="78"/>
      <c r="R580" s="79"/>
      <c r="S580" s="79"/>
      <c r="T580" s="79"/>
      <c r="U580" s="79"/>
      <c r="V580" s="79"/>
      <c r="W580" s="79"/>
      <c r="X580" s="79"/>
      <c r="Y580" s="79"/>
      <c r="Z580" s="79"/>
      <c r="AA580" s="79"/>
      <c r="AB580" s="79"/>
      <c r="AC580" s="79"/>
      <c r="AD580" s="79"/>
      <c r="AE580" s="79"/>
      <c r="AF580" s="52"/>
      <c r="AG580" s="52"/>
      <c r="AH580" s="79"/>
    </row>
    <row r="581" spans="17:34" x14ac:dyDescent="0.25">
      <c r="Q581" s="78"/>
      <c r="R581" s="79"/>
      <c r="S581" s="79"/>
      <c r="T581" s="79"/>
      <c r="U581" s="79"/>
      <c r="V581" s="79"/>
      <c r="W581" s="79"/>
      <c r="X581" s="79"/>
      <c r="Y581" s="79"/>
      <c r="Z581" s="79"/>
      <c r="AA581" s="79"/>
      <c r="AB581" s="79"/>
      <c r="AC581" s="79"/>
      <c r="AD581" s="79"/>
      <c r="AE581" s="79"/>
      <c r="AF581" s="52"/>
      <c r="AG581" s="52"/>
      <c r="AH581" s="79"/>
    </row>
    <row r="582" spans="17:34" x14ac:dyDescent="0.25">
      <c r="Q582" s="78"/>
      <c r="R582" s="79"/>
      <c r="S582" s="79"/>
      <c r="T582" s="79"/>
      <c r="U582" s="79"/>
      <c r="V582" s="79"/>
      <c r="W582" s="79"/>
      <c r="X582" s="79"/>
      <c r="Y582" s="79"/>
      <c r="Z582" s="79"/>
      <c r="AA582" s="79"/>
      <c r="AB582" s="79"/>
      <c r="AC582" s="79"/>
      <c r="AD582" s="79"/>
      <c r="AE582" s="79"/>
      <c r="AF582" s="52"/>
      <c r="AG582" s="52"/>
      <c r="AH582" s="79"/>
    </row>
    <row r="583" spans="17:34" x14ac:dyDescent="0.25">
      <c r="Q583" s="78"/>
      <c r="R583" s="79"/>
      <c r="S583" s="79"/>
      <c r="T583" s="79"/>
      <c r="U583" s="79"/>
      <c r="V583" s="79"/>
      <c r="W583" s="79"/>
      <c r="X583" s="79"/>
      <c r="Y583" s="79"/>
      <c r="Z583" s="79"/>
      <c r="AA583" s="79"/>
      <c r="AB583" s="79"/>
      <c r="AC583" s="79"/>
      <c r="AD583" s="79"/>
      <c r="AE583" s="79"/>
      <c r="AF583" s="52"/>
      <c r="AG583" s="52"/>
      <c r="AH583" s="79"/>
    </row>
    <row r="584" spans="17:34" x14ac:dyDescent="0.25">
      <c r="Q584" s="78"/>
      <c r="R584" s="79"/>
      <c r="S584" s="79"/>
      <c r="T584" s="79"/>
      <c r="U584" s="79"/>
      <c r="V584" s="79"/>
      <c r="W584" s="79"/>
      <c r="X584" s="79"/>
      <c r="Y584" s="79"/>
      <c r="Z584" s="79"/>
      <c r="AA584" s="79"/>
      <c r="AB584" s="79"/>
      <c r="AC584" s="79"/>
      <c r="AD584" s="79"/>
      <c r="AE584" s="79"/>
      <c r="AF584" s="52"/>
      <c r="AG584" s="52"/>
      <c r="AH584" s="79"/>
    </row>
    <row r="585" spans="17:34" x14ac:dyDescent="0.25">
      <c r="Q585" s="78"/>
      <c r="R585" s="79"/>
      <c r="S585" s="79"/>
      <c r="T585" s="79"/>
      <c r="U585" s="79"/>
      <c r="V585" s="79"/>
      <c r="W585" s="79"/>
      <c r="X585" s="79"/>
      <c r="Y585" s="79"/>
      <c r="Z585" s="79"/>
      <c r="AA585" s="79"/>
      <c r="AB585" s="79"/>
      <c r="AC585" s="79"/>
      <c r="AD585" s="79"/>
      <c r="AE585" s="79"/>
      <c r="AF585" s="52"/>
      <c r="AG585" s="52"/>
      <c r="AH585" s="79"/>
    </row>
    <row r="586" spans="17:34" x14ac:dyDescent="0.25">
      <c r="Q586" s="78"/>
      <c r="R586" s="79"/>
      <c r="S586" s="79"/>
      <c r="T586" s="79"/>
      <c r="U586" s="79"/>
      <c r="V586" s="79"/>
      <c r="W586" s="79"/>
      <c r="X586" s="79"/>
      <c r="Y586" s="79"/>
      <c r="Z586" s="79"/>
      <c r="AA586" s="79"/>
      <c r="AB586" s="79"/>
      <c r="AC586" s="79"/>
      <c r="AD586" s="79"/>
      <c r="AE586" s="79"/>
      <c r="AF586" s="52"/>
      <c r="AG586" s="52"/>
      <c r="AH586" s="79"/>
    </row>
    <row r="587" spans="17:34" x14ac:dyDescent="0.25">
      <c r="Q587" s="78"/>
      <c r="R587" s="79"/>
      <c r="S587" s="79"/>
      <c r="T587" s="79"/>
      <c r="U587" s="79"/>
      <c r="V587" s="79"/>
      <c r="W587" s="79"/>
      <c r="X587" s="79"/>
      <c r="Y587" s="79"/>
      <c r="Z587" s="79"/>
      <c r="AA587" s="79"/>
      <c r="AB587" s="79"/>
      <c r="AC587" s="79"/>
      <c r="AD587" s="79"/>
      <c r="AE587" s="79"/>
      <c r="AF587" s="52"/>
      <c r="AG587" s="52"/>
      <c r="AH587" s="79"/>
    </row>
    <row r="588" spans="17:34" x14ac:dyDescent="0.25">
      <c r="Q588" s="78"/>
      <c r="R588" s="79"/>
      <c r="S588" s="79"/>
      <c r="T588" s="79"/>
      <c r="U588" s="79"/>
      <c r="V588" s="79"/>
      <c r="W588" s="79"/>
      <c r="X588" s="79"/>
      <c r="Y588" s="79"/>
      <c r="Z588" s="79"/>
      <c r="AA588" s="79"/>
      <c r="AB588" s="79"/>
      <c r="AC588" s="79"/>
      <c r="AD588" s="79"/>
      <c r="AE588" s="79"/>
      <c r="AF588" s="52"/>
      <c r="AG588" s="52"/>
      <c r="AH588" s="79"/>
    </row>
    <row r="589" spans="17:34" x14ac:dyDescent="0.25">
      <c r="Q589" s="78"/>
      <c r="R589" s="79"/>
      <c r="S589" s="79"/>
      <c r="T589" s="79"/>
      <c r="U589" s="79"/>
      <c r="V589" s="79"/>
      <c r="W589" s="79"/>
      <c r="X589" s="79"/>
      <c r="Y589" s="79"/>
      <c r="Z589" s="79"/>
      <c r="AA589" s="79"/>
      <c r="AB589" s="79"/>
      <c r="AC589" s="79"/>
      <c r="AD589" s="79"/>
      <c r="AE589" s="79"/>
      <c r="AF589" s="52"/>
      <c r="AG589" s="52"/>
      <c r="AH589" s="79"/>
    </row>
    <row r="590" spans="17:34" x14ac:dyDescent="0.25">
      <c r="Q590" s="78"/>
      <c r="R590" s="79"/>
      <c r="S590" s="79"/>
      <c r="T590" s="79"/>
      <c r="U590" s="79"/>
      <c r="V590" s="79"/>
      <c r="W590" s="79"/>
      <c r="X590" s="79"/>
      <c r="Y590" s="79"/>
      <c r="Z590" s="79"/>
      <c r="AA590" s="79"/>
      <c r="AB590" s="79"/>
      <c r="AC590" s="79"/>
      <c r="AD590" s="79"/>
      <c r="AE590" s="79"/>
      <c r="AF590" s="52"/>
      <c r="AG590" s="52"/>
      <c r="AH590" s="79"/>
    </row>
    <row r="591" spans="17:34" x14ac:dyDescent="0.25">
      <c r="Q591" s="78"/>
      <c r="R591" s="79"/>
      <c r="S591" s="79"/>
      <c r="T591" s="79"/>
      <c r="U591" s="79"/>
      <c r="V591" s="79"/>
      <c r="W591" s="79"/>
      <c r="X591" s="79"/>
      <c r="Y591" s="79"/>
      <c r="Z591" s="79"/>
      <c r="AA591" s="79"/>
      <c r="AB591" s="79"/>
      <c r="AC591" s="79"/>
      <c r="AD591" s="79"/>
      <c r="AE591" s="79"/>
      <c r="AF591" s="52"/>
      <c r="AG591" s="52"/>
      <c r="AH591" s="79"/>
    </row>
    <row r="592" spans="17:34" x14ac:dyDescent="0.25">
      <c r="Q592" s="78"/>
      <c r="R592" s="79"/>
      <c r="S592" s="79"/>
      <c r="T592" s="79"/>
      <c r="U592" s="79"/>
      <c r="V592" s="79"/>
      <c r="W592" s="79"/>
      <c r="X592" s="79"/>
      <c r="Y592" s="79"/>
      <c r="Z592" s="79"/>
      <c r="AA592" s="79"/>
      <c r="AB592" s="79"/>
      <c r="AC592" s="79"/>
      <c r="AD592" s="79"/>
      <c r="AE592" s="79"/>
      <c r="AF592" s="52"/>
      <c r="AG592" s="52"/>
      <c r="AH592" s="79"/>
    </row>
    <row r="593" spans="17:34" x14ac:dyDescent="0.25">
      <c r="Q593" s="78"/>
      <c r="R593" s="79"/>
      <c r="S593" s="79"/>
      <c r="T593" s="79"/>
      <c r="U593" s="79"/>
      <c r="V593" s="79"/>
      <c r="W593" s="79"/>
      <c r="X593" s="79"/>
      <c r="Y593" s="79"/>
      <c r="Z593" s="79"/>
      <c r="AA593" s="79"/>
      <c r="AB593" s="79"/>
      <c r="AC593" s="79"/>
      <c r="AD593" s="79"/>
      <c r="AE593" s="79"/>
      <c r="AF593" s="52"/>
      <c r="AG593" s="52"/>
      <c r="AH593" s="79"/>
    </row>
    <row r="594" spans="17:34" x14ac:dyDescent="0.25">
      <c r="Q594" s="78"/>
      <c r="R594" s="79"/>
      <c r="S594" s="79"/>
      <c r="T594" s="79"/>
      <c r="U594" s="79"/>
      <c r="V594" s="79"/>
      <c r="W594" s="79"/>
      <c r="X594" s="79"/>
      <c r="Y594" s="79"/>
      <c r="Z594" s="79"/>
      <c r="AA594" s="79"/>
      <c r="AB594" s="79"/>
      <c r="AC594" s="79"/>
      <c r="AD594" s="79"/>
      <c r="AE594" s="79"/>
      <c r="AF594" s="52"/>
      <c r="AG594" s="52"/>
      <c r="AH594" s="79"/>
    </row>
    <row r="595" spans="17:34" x14ac:dyDescent="0.25">
      <c r="Q595" s="78"/>
      <c r="R595" s="79"/>
      <c r="S595" s="79"/>
      <c r="T595" s="79"/>
      <c r="U595" s="79"/>
      <c r="V595" s="79"/>
      <c r="W595" s="79"/>
      <c r="X595" s="79"/>
      <c r="Y595" s="79"/>
      <c r="Z595" s="79"/>
      <c r="AA595" s="79"/>
      <c r="AB595" s="79"/>
      <c r="AC595" s="79"/>
      <c r="AD595" s="79"/>
      <c r="AE595" s="79"/>
      <c r="AF595" s="52"/>
      <c r="AG595" s="52"/>
      <c r="AH595" s="79"/>
    </row>
    <row r="596" spans="17:34" x14ac:dyDescent="0.25">
      <c r="Q596" s="78"/>
      <c r="R596" s="79"/>
      <c r="S596" s="79"/>
      <c r="T596" s="79"/>
      <c r="U596" s="79"/>
      <c r="V596" s="79"/>
      <c r="W596" s="79"/>
      <c r="X596" s="79"/>
      <c r="Y596" s="79"/>
      <c r="Z596" s="79"/>
      <c r="AA596" s="79"/>
      <c r="AB596" s="79"/>
      <c r="AC596" s="79"/>
      <c r="AD596" s="79"/>
      <c r="AE596" s="79"/>
      <c r="AF596" s="52"/>
      <c r="AG596" s="52"/>
      <c r="AH596" s="79"/>
    </row>
    <row r="597" spans="17:34" x14ac:dyDescent="0.25">
      <c r="Q597" s="78"/>
      <c r="R597" s="79"/>
      <c r="S597" s="79"/>
      <c r="T597" s="79"/>
      <c r="U597" s="79"/>
      <c r="V597" s="79"/>
      <c r="W597" s="79"/>
      <c r="X597" s="79"/>
      <c r="Y597" s="79"/>
      <c r="Z597" s="79"/>
      <c r="AA597" s="79"/>
      <c r="AB597" s="79"/>
      <c r="AC597" s="79"/>
      <c r="AD597" s="79"/>
      <c r="AE597" s="79"/>
      <c r="AF597" s="52"/>
      <c r="AG597" s="52"/>
      <c r="AH597" s="79"/>
    </row>
    <row r="598" spans="17:34" x14ac:dyDescent="0.25">
      <c r="Q598" s="78"/>
      <c r="R598" s="79"/>
      <c r="S598" s="79"/>
      <c r="T598" s="79"/>
      <c r="U598" s="79"/>
      <c r="V598" s="79"/>
      <c r="W598" s="79"/>
      <c r="X598" s="79"/>
      <c r="Y598" s="79"/>
      <c r="Z598" s="79"/>
      <c r="AA598" s="79"/>
      <c r="AB598" s="79"/>
      <c r="AC598" s="79"/>
      <c r="AD598" s="79"/>
      <c r="AE598" s="79"/>
      <c r="AF598" s="52"/>
      <c r="AG598" s="52"/>
      <c r="AH598" s="79"/>
    </row>
    <row r="599" spans="17:34" x14ac:dyDescent="0.25">
      <c r="Q599" s="78"/>
      <c r="R599" s="79"/>
      <c r="S599" s="79"/>
      <c r="T599" s="79"/>
      <c r="U599" s="79"/>
      <c r="V599" s="79"/>
      <c r="W599" s="79"/>
      <c r="X599" s="79"/>
      <c r="Y599" s="79"/>
      <c r="Z599" s="79"/>
      <c r="AA599" s="79"/>
      <c r="AB599" s="79"/>
      <c r="AC599" s="79"/>
      <c r="AD599" s="79"/>
      <c r="AE599" s="79"/>
      <c r="AF599" s="52"/>
      <c r="AG599" s="52"/>
      <c r="AH599" s="79"/>
    </row>
    <row r="600" spans="17:34" x14ac:dyDescent="0.25">
      <c r="Q600" s="78"/>
      <c r="R600" s="79"/>
      <c r="S600" s="79"/>
      <c r="T600" s="79"/>
      <c r="U600" s="79"/>
      <c r="V600" s="79"/>
      <c r="W600" s="79"/>
      <c r="X600" s="79"/>
      <c r="Y600" s="79"/>
      <c r="Z600" s="79"/>
      <c r="AA600" s="79"/>
      <c r="AB600" s="79"/>
      <c r="AC600" s="79"/>
      <c r="AD600" s="79"/>
      <c r="AE600" s="79"/>
      <c r="AF600" s="52"/>
      <c r="AG600" s="52"/>
      <c r="AH600" s="79"/>
    </row>
    <row r="601" spans="17:34" x14ac:dyDescent="0.25">
      <c r="Q601" s="78"/>
      <c r="R601" s="79"/>
      <c r="S601" s="79"/>
      <c r="T601" s="79"/>
      <c r="U601" s="79"/>
      <c r="V601" s="79"/>
      <c r="W601" s="79"/>
      <c r="X601" s="79"/>
      <c r="Y601" s="79"/>
      <c r="Z601" s="79"/>
      <c r="AA601" s="79"/>
      <c r="AB601" s="79"/>
      <c r="AC601" s="79"/>
      <c r="AD601" s="79"/>
      <c r="AE601" s="79"/>
      <c r="AF601" s="52"/>
      <c r="AG601" s="52"/>
      <c r="AH601" s="79"/>
    </row>
    <row r="602" spans="17:34" x14ac:dyDescent="0.25">
      <c r="Q602" s="78"/>
      <c r="R602" s="79"/>
      <c r="S602" s="79"/>
      <c r="T602" s="79"/>
      <c r="U602" s="79"/>
      <c r="V602" s="79"/>
      <c r="W602" s="79"/>
      <c r="X602" s="79"/>
      <c r="Y602" s="79"/>
      <c r="Z602" s="79"/>
      <c r="AA602" s="79"/>
      <c r="AB602" s="79"/>
      <c r="AC602" s="79"/>
      <c r="AD602" s="79"/>
      <c r="AE602" s="79"/>
      <c r="AF602" s="52"/>
      <c r="AG602" s="52"/>
      <c r="AH602" s="79"/>
    </row>
    <row r="603" spans="17:34" x14ac:dyDescent="0.25">
      <c r="Q603" s="78"/>
      <c r="R603" s="79"/>
      <c r="S603" s="79"/>
      <c r="T603" s="79"/>
      <c r="U603" s="79"/>
      <c r="V603" s="79"/>
      <c r="W603" s="79"/>
      <c r="X603" s="79"/>
      <c r="Y603" s="79"/>
      <c r="Z603" s="79"/>
      <c r="AA603" s="79"/>
      <c r="AB603" s="79"/>
      <c r="AC603" s="79"/>
      <c r="AD603" s="79"/>
      <c r="AE603" s="79"/>
      <c r="AF603" s="52"/>
      <c r="AG603" s="52"/>
      <c r="AH603" s="79"/>
    </row>
    <row r="604" spans="17:34" x14ac:dyDescent="0.25">
      <c r="Q604" s="78"/>
      <c r="R604" s="79"/>
      <c r="S604" s="79"/>
      <c r="T604" s="79"/>
      <c r="U604" s="79"/>
      <c r="V604" s="79"/>
      <c r="W604" s="79"/>
      <c r="X604" s="79"/>
      <c r="Y604" s="79"/>
      <c r="Z604" s="79"/>
      <c r="AA604" s="79"/>
      <c r="AB604" s="79"/>
      <c r="AC604" s="79"/>
      <c r="AD604" s="79"/>
      <c r="AE604" s="79"/>
      <c r="AF604" s="52"/>
      <c r="AG604" s="52"/>
      <c r="AH604" s="79"/>
    </row>
    <row r="605" spans="17:34" x14ac:dyDescent="0.25">
      <c r="Q605" s="78"/>
      <c r="R605" s="79"/>
      <c r="S605" s="79"/>
      <c r="T605" s="79"/>
      <c r="U605" s="79"/>
      <c r="V605" s="79"/>
      <c r="W605" s="79"/>
      <c r="X605" s="79"/>
      <c r="Y605" s="79"/>
      <c r="Z605" s="79"/>
      <c r="AA605" s="79"/>
      <c r="AB605" s="79"/>
      <c r="AC605" s="79"/>
      <c r="AD605" s="79"/>
      <c r="AE605" s="79"/>
      <c r="AF605" s="52"/>
      <c r="AG605" s="52"/>
      <c r="AH605" s="79"/>
    </row>
    <row r="606" spans="17:34" x14ac:dyDescent="0.25">
      <c r="Q606" s="78"/>
      <c r="R606" s="79"/>
      <c r="S606" s="79"/>
      <c r="T606" s="79"/>
      <c r="U606" s="79"/>
      <c r="V606" s="79"/>
      <c r="W606" s="79"/>
      <c r="X606" s="79"/>
      <c r="Y606" s="79"/>
      <c r="Z606" s="79"/>
      <c r="AA606" s="79"/>
      <c r="AB606" s="79"/>
      <c r="AC606" s="79"/>
      <c r="AD606" s="79"/>
      <c r="AE606" s="79"/>
      <c r="AF606" s="52"/>
      <c r="AG606" s="52"/>
      <c r="AH606" s="79"/>
    </row>
    <row r="607" spans="17:34" x14ac:dyDescent="0.25">
      <c r="Q607" s="78"/>
      <c r="R607" s="79"/>
      <c r="S607" s="79"/>
      <c r="T607" s="79"/>
      <c r="U607" s="79"/>
      <c r="V607" s="79"/>
      <c r="W607" s="79"/>
      <c r="X607" s="79"/>
      <c r="Y607" s="79"/>
      <c r="Z607" s="79"/>
      <c r="AA607" s="79"/>
      <c r="AB607" s="79"/>
      <c r="AC607" s="79"/>
      <c r="AD607" s="79"/>
      <c r="AE607" s="79"/>
      <c r="AF607" s="52"/>
      <c r="AG607" s="52"/>
      <c r="AH607" s="79"/>
    </row>
    <row r="608" spans="17:34" x14ac:dyDescent="0.25">
      <c r="Q608" s="78"/>
      <c r="R608" s="79"/>
      <c r="S608" s="79"/>
      <c r="T608" s="79"/>
      <c r="U608" s="79"/>
      <c r="V608" s="79"/>
      <c r="W608" s="79"/>
      <c r="X608" s="79"/>
      <c r="Y608" s="79"/>
      <c r="Z608" s="79"/>
      <c r="AA608" s="79"/>
      <c r="AB608" s="79"/>
      <c r="AC608" s="79"/>
      <c r="AD608" s="79"/>
      <c r="AE608" s="79"/>
      <c r="AF608" s="52"/>
      <c r="AG608" s="52"/>
      <c r="AH608" s="79"/>
    </row>
    <row r="609" spans="17:34" x14ac:dyDescent="0.25">
      <c r="Q609" s="78"/>
      <c r="R609" s="79"/>
      <c r="S609" s="79"/>
      <c r="T609" s="79"/>
      <c r="U609" s="79"/>
      <c r="V609" s="79"/>
      <c r="W609" s="79"/>
      <c r="X609" s="79"/>
      <c r="Y609" s="79"/>
      <c r="Z609" s="79"/>
      <c r="AA609" s="79"/>
      <c r="AB609" s="79"/>
      <c r="AC609" s="79"/>
      <c r="AD609" s="79"/>
      <c r="AE609" s="79"/>
      <c r="AF609" s="52"/>
      <c r="AG609" s="52"/>
      <c r="AH609" s="79"/>
    </row>
    <row r="610" spans="17:34" x14ac:dyDescent="0.25">
      <c r="Q610" s="78"/>
      <c r="R610" s="79"/>
      <c r="S610" s="79"/>
      <c r="T610" s="79"/>
      <c r="U610" s="79"/>
      <c r="V610" s="79"/>
      <c r="W610" s="79"/>
      <c r="X610" s="79"/>
      <c r="Y610" s="79"/>
      <c r="Z610" s="79"/>
      <c r="AA610" s="79"/>
      <c r="AB610" s="79"/>
      <c r="AC610" s="79"/>
      <c r="AD610" s="79"/>
      <c r="AE610" s="79"/>
      <c r="AF610" s="52"/>
      <c r="AG610" s="52"/>
      <c r="AH610" s="79"/>
    </row>
    <row r="611" spans="17:34" x14ac:dyDescent="0.25">
      <c r="Q611" s="78"/>
      <c r="R611" s="79"/>
      <c r="S611" s="79"/>
      <c r="T611" s="79"/>
      <c r="U611" s="79"/>
      <c r="V611" s="79"/>
      <c r="W611" s="79"/>
      <c r="X611" s="79"/>
      <c r="Y611" s="79"/>
      <c r="Z611" s="79"/>
      <c r="AA611" s="79"/>
      <c r="AB611" s="79"/>
      <c r="AC611" s="79"/>
      <c r="AD611" s="79"/>
      <c r="AE611" s="79"/>
      <c r="AF611" s="52"/>
      <c r="AG611" s="52"/>
      <c r="AH611" s="79"/>
    </row>
    <row r="612" spans="17:34" x14ac:dyDescent="0.25">
      <c r="Q612" s="78"/>
      <c r="R612" s="79"/>
      <c r="S612" s="79"/>
      <c r="T612" s="79"/>
      <c r="U612" s="79"/>
      <c r="V612" s="79"/>
      <c r="W612" s="79"/>
      <c r="X612" s="79"/>
      <c r="Y612" s="79"/>
      <c r="Z612" s="79"/>
      <c r="AA612" s="79"/>
      <c r="AB612" s="79"/>
      <c r="AC612" s="79"/>
      <c r="AD612" s="79"/>
      <c r="AE612" s="79"/>
      <c r="AF612" s="52"/>
      <c r="AG612" s="52"/>
      <c r="AH612" s="79"/>
    </row>
    <row r="613" spans="17:34" x14ac:dyDescent="0.25">
      <c r="Q613" s="78"/>
      <c r="R613" s="79"/>
      <c r="S613" s="79"/>
      <c r="T613" s="79"/>
      <c r="U613" s="79"/>
      <c r="V613" s="79"/>
      <c r="W613" s="79"/>
      <c r="X613" s="79"/>
      <c r="Y613" s="79"/>
      <c r="Z613" s="79"/>
      <c r="AA613" s="79"/>
      <c r="AB613" s="79"/>
      <c r="AC613" s="79"/>
      <c r="AD613" s="79"/>
      <c r="AE613" s="79"/>
      <c r="AF613" s="52"/>
      <c r="AG613" s="52"/>
      <c r="AH613" s="79"/>
    </row>
    <row r="614" spans="17:34" x14ac:dyDescent="0.25">
      <c r="Q614" s="78"/>
      <c r="R614" s="79"/>
      <c r="S614" s="79"/>
      <c r="T614" s="79"/>
      <c r="U614" s="79"/>
      <c r="V614" s="79"/>
      <c r="W614" s="79"/>
      <c r="X614" s="79"/>
      <c r="Y614" s="79"/>
      <c r="Z614" s="79"/>
      <c r="AA614" s="79"/>
      <c r="AB614" s="79"/>
      <c r="AC614" s="79"/>
      <c r="AD614" s="79"/>
      <c r="AE614" s="79"/>
      <c r="AF614" s="52"/>
      <c r="AG614" s="52"/>
      <c r="AH614" s="79"/>
    </row>
    <row r="615" spans="17:34" x14ac:dyDescent="0.25">
      <c r="Q615" s="78"/>
      <c r="R615" s="79"/>
      <c r="S615" s="79"/>
      <c r="T615" s="79"/>
      <c r="U615" s="79"/>
      <c r="V615" s="79"/>
      <c r="W615" s="79"/>
      <c r="X615" s="79"/>
      <c r="Y615" s="79"/>
      <c r="Z615" s="79"/>
      <c r="AA615" s="79"/>
      <c r="AB615" s="79"/>
      <c r="AC615" s="79"/>
      <c r="AD615" s="79"/>
      <c r="AE615" s="79"/>
      <c r="AF615" s="52"/>
      <c r="AG615" s="52"/>
      <c r="AH615" s="79"/>
    </row>
    <row r="616" spans="17:34" x14ac:dyDescent="0.25">
      <c r="Q616" s="78"/>
      <c r="R616" s="79"/>
      <c r="S616" s="79"/>
      <c r="T616" s="79"/>
      <c r="U616" s="79"/>
      <c r="V616" s="79"/>
      <c r="W616" s="79"/>
      <c r="X616" s="79"/>
      <c r="Y616" s="79"/>
      <c r="Z616" s="79"/>
      <c r="AA616" s="79"/>
      <c r="AB616" s="79"/>
      <c r="AC616" s="79"/>
      <c r="AD616" s="79"/>
      <c r="AE616" s="79"/>
      <c r="AF616" s="52"/>
      <c r="AG616" s="52"/>
      <c r="AH616" s="79"/>
    </row>
    <row r="617" spans="17:34" x14ac:dyDescent="0.25">
      <c r="Q617" s="78"/>
      <c r="R617" s="79"/>
      <c r="S617" s="79"/>
      <c r="T617" s="79"/>
      <c r="U617" s="79"/>
      <c r="V617" s="79"/>
      <c r="W617" s="79"/>
      <c r="X617" s="79"/>
      <c r="Y617" s="79"/>
      <c r="Z617" s="79"/>
      <c r="AA617" s="79"/>
      <c r="AB617" s="79"/>
      <c r="AC617" s="79"/>
      <c r="AD617" s="79"/>
      <c r="AE617" s="79"/>
      <c r="AF617" s="52"/>
      <c r="AG617" s="52"/>
      <c r="AH617" s="79"/>
    </row>
    <row r="618" spans="17:34" x14ac:dyDescent="0.25">
      <c r="Q618" s="78"/>
      <c r="R618" s="79"/>
      <c r="S618" s="79"/>
      <c r="T618" s="79"/>
      <c r="U618" s="79"/>
      <c r="V618" s="79"/>
      <c r="W618" s="79"/>
      <c r="X618" s="79"/>
      <c r="Y618" s="79"/>
      <c r="Z618" s="79"/>
      <c r="AA618" s="79"/>
      <c r="AB618" s="79"/>
      <c r="AC618" s="79"/>
      <c r="AD618" s="79"/>
      <c r="AE618" s="79"/>
      <c r="AF618" s="52"/>
      <c r="AG618" s="52"/>
      <c r="AH618" s="79"/>
    </row>
    <row r="619" spans="17:34" x14ac:dyDescent="0.25">
      <c r="Q619" s="78"/>
      <c r="R619" s="79"/>
      <c r="S619" s="79"/>
      <c r="T619" s="79"/>
      <c r="U619" s="79"/>
      <c r="V619" s="79"/>
      <c r="W619" s="79"/>
      <c r="X619" s="79"/>
      <c r="Y619" s="79"/>
      <c r="Z619" s="79"/>
      <c r="AA619" s="79"/>
      <c r="AB619" s="79"/>
      <c r="AC619" s="79"/>
      <c r="AD619" s="79"/>
      <c r="AE619" s="79"/>
      <c r="AF619" s="52"/>
      <c r="AG619" s="52"/>
      <c r="AH619" s="79"/>
    </row>
    <row r="620" spans="17:34" x14ac:dyDescent="0.25">
      <c r="Q620" s="78"/>
      <c r="R620" s="79"/>
      <c r="S620" s="79"/>
      <c r="T620" s="79"/>
      <c r="U620" s="79"/>
      <c r="V620" s="79"/>
      <c r="W620" s="79"/>
      <c r="X620" s="79"/>
      <c r="Y620" s="79"/>
      <c r="Z620" s="79"/>
      <c r="AA620" s="79"/>
      <c r="AB620" s="79"/>
      <c r="AC620" s="79"/>
      <c r="AD620" s="79"/>
      <c r="AE620" s="79"/>
      <c r="AF620" s="52"/>
      <c r="AG620" s="52"/>
      <c r="AH620" s="79"/>
    </row>
    <row r="621" spans="17:34" x14ac:dyDescent="0.25">
      <c r="Q621" s="78"/>
      <c r="R621" s="79"/>
      <c r="S621" s="79"/>
      <c r="T621" s="79"/>
      <c r="U621" s="79"/>
      <c r="V621" s="79"/>
      <c r="W621" s="79"/>
      <c r="X621" s="79"/>
      <c r="Y621" s="79"/>
      <c r="Z621" s="79"/>
      <c r="AA621" s="79"/>
      <c r="AB621" s="79"/>
      <c r="AC621" s="79"/>
      <c r="AD621" s="79"/>
      <c r="AE621" s="79"/>
      <c r="AF621" s="52"/>
      <c r="AG621" s="52"/>
      <c r="AH621" s="79"/>
    </row>
    <row r="622" spans="17:34" x14ac:dyDescent="0.25">
      <c r="Q622" s="78"/>
      <c r="R622" s="79"/>
      <c r="S622" s="79"/>
      <c r="T622" s="79"/>
      <c r="U622" s="79"/>
      <c r="V622" s="79"/>
      <c r="W622" s="79"/>
      <c r="X622" s="79"/>
      <c r="Y622" s="79"/>
      <c r="Z622" s="79"/>
      <c r="AA622" s="79"/>
      <c r="AB622" s="79"/>
      <c r="AC622" s="79"/>
      <c r="AD622" s="79"/>
      <c r="AE622" s="79"/>
      <c r="AF622" s="52"/>
      <c r="AG622" s="52"/>
      <c r="AH622" s="79"/>
    </row>
    <row r="623" spans="17:34" x14ac:dyDescent="0.25">
      <c r="Q623" s="78"/>
      <c r="R623" s="79"/>
      <c r="S623" s="79"/>
      <c r="T623" s="79"/>
      <c r="U623" s="79"/>
      <c r="V623" s="79"/>
      <c r="W623" s="79"/>
      <c r="X623" s="79"/>
      <c r="Y623" s="79"/>
      <c r="Z623" s="79"/>
      <c r="AA623" s="79"/>
      <c r="AB623" s="79"/>
      <c r="AC623" s="79"/>
      <c r="AD623" s="79"/>
      <c r="AE623" s="79"/>
      <c r="AF623" s="52"/>
      <c r="AG623" s="52"/>
      <c r="AH623" s="79"/>
    </row>
    <row r="624" spans="17:34" x14ac:dyDescent="0.25">
      <c r="Q624" s="78"/>
      <c r="R624" s="79"/>
      <c r="S624" s="79"/>
      <c r="T624" s="79"/>
      <c r="U624" s="79"/>
      <c r="V624" s="79"/>
      <c r="W624" s="79"/>
      <c r="X624" s="79"/>
      <c r="Y624" s="79"/>
      <c r="Z624" s="79"/>
      <c r="AA624" s="79"/>
      <c r="AB624" s="79"/>
      <c r="AC624" s="79"/>
      <c r="AD624" s="79"/>
      <c r="AE624" s="79"/>
      <c r="AF624" s="52"/>
      <c r="AG624" s="52"/>
      <c r="AH624" s="79"/>
    </row>
    <row r="625" spans="17:34" x14ac:dyDescent="0.25">
      <c r="Q625" s="78"/>
      <c r="R625" s="79"/>
      <c r="S625" s="79"/>
      <c r="T625" s="79"/>
      <c r="U625" s="79"/>
      <c r="V625" s="79"/>
      <c r="W625" s="79"/>
      <c r="X625" s="79"/>
      <c r="Y625" s="79"/>
      <c r="Z625" s="79"/>
      <c r="AA625" s="79"/>
      <c r="AB625" s="79"/>
      <c r="AC625" s="79"/>
      <c r="AD625" s="79"/>
      <c r="AE625" s="79"/>
      <c r="AF625" s="52"/>
      <c r="AG625" s="52"/>
      <c r="AH625" s="79"/>
    </row>
    <row r="626" spans="17:34" x14ac:dyDescent="0.25">
      <c r="Q626" s="78"/>
      <c r="R626" s="79"/>
      <c r="S626" s="79"/>
      <c r="T626" s="79"/>
      <c r="U626" s="79"/>
      <c r="V626" s="79"/>
      <c r="W626" s="79"/>
      <c r="X626" s="79"/>
      <c r="Y626" s="79"/>
      <c r="Z626" s="79"/>
      <c r="AA626" s="79"/>
      <c r="AB626" s="79"/>
      <c r="AC626" s="79"/>
      <c r="AD626" s="79"/>
      <c r="AE626" s="79"/>
      <c r="AF626" s="52"/>
      <c r="AG626" s="52"/>
      <c r="AH626" s="79"/>
    </row>
    <row r="627" spans="17:34" x14ac:dyDescent="0.25">
      <c r="Q627" s="78"/>
      <c r="R627" s="79"/>
      <c r="S627" s="79"/>
      <c r="T627" s="79"/>
      <c r="U627" s="79"/>
      <c r="V627" s="79"/>
      <c r="W627" s="79"/>
      <c r="X627" s="79"/>
      <c r="Y627" s="79"/>
      <c r="Z627" s="79"/>
      <c r="AA627" s="79"/>
      <c r="AB627" s="79"/>
      <c r="AC627" s="79"/>
      <c r="AD627" s="79"/>
      <c r="AE627" s="79"/>
      <c r="AF627" s="52"/>
      <c r="AG627" s="52"/>
      <c r="AH627" s="79"/>
    </row>
    <row r="628" spans="17:34" x14ac:dyDescent="0.25">
      <c r="Q628" s="78"/>
      <c r="R628" s="79"/>
      <c r="S628" s="79"/>
      <c r="T628" s="79"/>
      <c r="U628" s="79"/>
      <c r="V628" s="79"/>
      <c r="W628" s="79"/>
      <c r="X628" s="79"/>
      <c r="Y628" s="79"/>
      <c r="Z628" s="79"/>
      <c r="AA628" s="79"/>
      <c r="AB628" s="79"/>
      <c r="AC628" s="79"/>
      <c r="AD628" s="79"/>
      <c r="AE628" s="79"/>
      <c r="AF628" s="52"/>
      <c r="AG628" s="52"/>
      <c r="AH628" s="79"/>
    </row>
    <row r="629" spans="17:34" x14ac:dyDescent="0.25">
      <c r="Q629" s="78"/>
      <c r="R629" s="79"/>
      <c r="S629" s="79"/>
      <c r="T629" s="79"/>
      <c r="U629" s="79"/>
      <c r="V629" s="79"/>
      <c r="W629" s="79"/>
      <c r="X629" s="79"/>
      <c r="Y629" s="79"/>
      <c r="Z629" s="79"/>
      <c r="AA629" s="79"/>
      <c r="AB629" s="79"/>
      <c r="AC629" s="79"/>
      <c r="AD629" s="79"/>
      <c r="AE629" s="79"/>
      <c r="AF629" s="52"/>
      <c r="AG629" s="52"/>
      <c r="AH629" s="79"/>
    </row>
    <row r="630" spans="17:34" x14ac:dyDescent="0.25">
      <c r="Q630" s="78"/>
      <c r="R630" s="79"/>
      <c r="S630" s="79"/>
      <c r="T630" s="79"/>
      <c r="U630" s="79"/>
      <c r="V630" s="79"/>
      <c r="W630" s="79"/>
      <c r="X630" s="79"/>
      <c r="Y630" s="79"/>
      <c r="Z630" s="79"/>
      <c r="AA630" s="79"/>
      <c r="AB630" s="79"/>
      <c r="AC630" s="79"/>
      <c r="AD630" s="79"/>
      <c r="AE630" s="79"/>
      <c r="AF630" s="52"/>
      <c r="AG630" s="52"/>
      <c r="AH630" s="79"/>
    </row>
    <row r="631" spans="17:34" x14ac:dyDescent="0.25">
      <c r="Q631" s="78"/>
      <c r="R631" s="79"/>
      <c r="S631" s="79"/>
      <c r="T631" s="79"/>
      <c r="U631" s="79"/>
      <c r="V631" s="79"/>
      <c r="W631" s="79"/>
      <c r="X631" s="79"/>
      <c r="Y631" s="79"/>
      <c r="Z631" s="79"/>
      <c r="AA631" s="79"/>
      <c r="AB631" s="79"/>
      <c r="AC631" s="79"/>
      <c r="AD631" s="79"/>
      <c r="AE631" s="79"/>
      <c r="AF631" s="52"/>
      <c r="AG631" s="52"/>
      <c r="AH631" s="79"/>
    </row>
    <row r="632" spans="17:34" x14ac:dyDescent="0.25">
      <c r="Q632" s="78"/>
      <c r="R632" s="79"/>
      <c r="S632" s="79"/>
      <c r="T632" s="79"/>
      <c r="U632" s="79"/>
      <c r="V632" s="79"/>
      <c r="W632" s="79"/>
      <c r="X632" s="79"/>
      <c r="Y632" s="79"/>
      <c r="Z632" s="79"/>
      <c r="AA632" s="79"/>
      <c r="AB632" s="79"/>
      <c r="AC632" s="79"/>
      <c r="AD632" s="79"/>
      <c r="AE632" s="79"/>
      <c r="AF632" s="52"/>
      <c r="AG632" s="52"/>
      <c r="AH632" s="79"/>
    </row>
    <row r="633" spans="17:34" x14ac:dyDescent="0.25">
      <c r="Q633" s="78"/>
      <c r="R633" s="79"/>
      <c r="S633" s="79"/>
      <c r="T633" s="79"/>
      <c r="U633" s="79"/>
      <c r="V633" s="79"/>
      <c r="W633" s="79"/>
      <c r="X633" s="79"/>
      <c r="Y633" s="79"/>
      <c r="Z633" s="79"/>
      <c r="AA633" s="79"/>
      <c r="AB633" s="79"/>
      <c r="AC633" s="79"/>
      <c r="AD633" s="79"/>
      <c r="AE633" s="79"/>
      <c r="AF633" s="52"/>
      <c r="AG633" s="52"/>
      <c r="AH633" s="79"/>
    </row>
    <row r="634" spans="17:34" x14ac:dyDescent="0.25">
      <c r="Q634" s="78"/>
      <c r="R634" s="79"/>
      <c r="S634" s="79"/>
      <c r="T634" s="79"/>
      <c r="U634" s="79"/>
      <c r="V634" s="79"/>
      <c r="W634" s="79"/>
      <c r="X634" s="79"/>
      <c r="Y634" s="79"/>
      <c r="Z634" s="79"/>
      <c r="AA634" s="79"/>
      <c r="AB634" s="79"/>
      <c r="AC634" s="79"/>
      <c r="AD634" s="79"/>
      <c r="AE634" s="79"/>
      <c r="AF634" s="52"/>
      <c r="AG634" s="52"/>
      <c r="AH634" s="79"/>
    </row>
    <row r="635" spans="17:34" x14ac:dyDescent="0.25">
      <c r="Q635" s="78"/>
      <c r="R635" s="79"/>
      <c r="S635" s="79"/>
      <c r="T635" s="79"/>
      <c r="U635" s="79"/>
      <c r="V635" s="79"/>
      <c r="W635" s="79"/>
      <c r="X635" s="79"/>
      <c r="Y635" s="79"/>
      <c r="Z635" s="79"/>
      <c r="AA635" s="79"/>
      <c r="AB635" s="79"/>
      <c r="AC635" s="79"/>
      <c r="AD635" s="79"/>
      <c r="AE635" s="79"/>
      <c r="AF635" s="52"/>
      <c r="AG635" s="52"/>
      <c r="AH635" s="79"/>
    </row>
    <row r="636" spans="17:34" x14ac:dyDescent="0.25">
      <c r="Q636" s="78"/>
      <c r="R636" s="79"/>
      <c r="S636" s="79"/>
      <c r="T636" s="79"/>
      <c r="U636" s="79"/>
      <c r="V636" s="79"/>
      <c r="W636" s="79"/>
      <c r="X636" s="79"/>
      <c r="Y636" s="79"/>
      <c r="Z636" s="79"/>
      <c r="AA636" s="79"/>
      <c r="AB636" s="79"/>
      <c r="AC636" s="79"/>
      <c r="AD636" s="79"/>
      <c r="AE636" s="79"/>
      <c r="AF636" s="52"/>
      <c r="AG636" s="52"/>
      <c r="AH636" s="79"/>
    </row>
    <row r="637" spans="17:34" x14ac:dyDescent="0.25">
      <c r="Q637" s="78"/>
      <c r="R637" s="79"/>
      <c r="S637" s="79"/>
      <c r="T637" s="79"/>
      <c r="U637" s="79"/>
      <c r="V637" s="79"/>
      <c r="W637" s="79"/>
      <c r="X637" s="79"/>
      <c r="Y637" s="79"/>
      <c r="Z637" s="79"/>
      <c r="AA637" s="79"/>
      <c r="AB637" s="79"/>
      <c r="AC637" s="79"/>
      <c r="AD637" s="79"/>
      <c r="AE637" s="79"/>
      <c r="AF637" s="52"/>
      <c r="AG637" s="52"/>
      <c r="AH637" s="79"/>
    </row>
    <row r="638" spans="17:34" x14ac:dyDescent="0.25">
      <c r="Q638" s="78"/>
      <c r="R638" s="79"/>
      <c r="S638" s="79"/>
      <c r="T638" s="79"/>
      <c r="U638" s="79"/>
      <c r="V638" s="79"/>
      <c r="W638" s="79"/>
      <c r="X638" s="79"/>
      <c r="Y638" s="79"/>
      <c r="Z638" s="79"/>
      <c r="AA638" s="79"/>
      <c r="AB638" s="79"/>
      <c r="AC638" s="79"/>
      <c r="AD638" s="79"/>
      <c r="AE638" s="79"/>
      <c r="AF638" s="52"/>
      <c r="AG638" s="52"/>
      <c r="AH638" s="79"/>
    </row>
    <row r="639" spans="17:34" x14ac:dyDescent="0.25">
      <c r="Q639" s="78"/>
      <c r="R639" s="79"/>
      <c r="S639" s="79"/>
      <c r="T639" s="79"/>
      <c r="U639" s="79"/>
      <c r="V639" s="79"/>
      <c r="W639" s="79"/>
      <c r="X639" s="79"/>
      <c r="Y639" s="79"/>
      <c r="Z639" s="79"/>
      <c r="AA639" s="79"/>
      <c r="AB639" s="79"/>
      <c r="AC639" s="79"/>
      <c r="AD639" s="79"/>
      <c r="AE639" s="79"/>
      <c r="AF639" s="52"/>
      <c r="AG639" s="52"/>
      <c r="AH639" s="79"/>
    </row>
    <row r="640" spans="17:34" x14ac:dyDescent="0.25">
      <c r="Q640" s="78"/>
    </row>
    <row r="641" spans="17:17" x14ac:dyDescent="0.25">
      <c r="Q641" s="78"/>
    </row>
    <row r="642" spans="17:17" x14ac:dyDescent="0.25">
      <c r="Q642" s="78"/>
    </row>
    <row r="643" spans="17:17" x14ac:dyDescent="0.25">
      <c r="Q643" s="78"/>
    </row>
    <row r="644" spans="17:17" x14ac:dyDescent="0.25">
      <c r="Q644" s="78"/>
    </row>
    <row r="645" spans="17:17" x14ac:dyDescent="0.25">
      <c r="Q645" s="78"/>
    </row>
    <row r="646" spans="17:17" x14ac:dyDescent="0.25">
      <c r="Q646" s="78"/>
    </row>
    <row r="647" spans="17:17" x14ac:dyDescent="0.25">
      <c r="Q647" s="78"/>
    </row>
    <row r="648" spans="17:17" x14ac:dyDescent="0.25">
      <c r="Q648" s="78"/>
    </row>
    <row r="649" spans="17:17" x14ac:dyDescent="0.25">
      <c r="Q649" s="78"/>
    </row>
    <row r="650" spans="17:17" x14ac:dyDescent="0.25">
      <c r="Q650" s="78"/>
    </row>
    <row r="651" spans="17:17" x14ac:dyDescent="0.25">
      <c r="Q651" s="78"/>
    </row>
    <row r="652" spans="17:17" x14ac:dyDescent="0.25">
      <c r="Q652" s="78"/>
    </row>
    <row r="653" spans="17:17" x14ac:dyDescent="0.25">
      <c r="Q653" s="78"/>
    </row>
    <row r="654" spans="17:17" x14ac:dyDescent="0.25">
      <c r="Q654" s="78"/>
    </row>
    <row r="655" spans="17:17" x14ac:dyDescent="0.25">
      <c r="Q655" s="78"/>
    </row>
    <row r="656" spans="17:17" x14ac:dyDescent="0.25">
      <c r="Q656" s="78"/>
    </row>
    <row r="657" spans="17:17" x14ac:dyDescent="0.25">
      <c r="Q657" s="78"/>
    </row>
    <row r="658" spans="17:17" x14ac:dyDescent="0.25">
      <c r="Q658" s="78"/>
    </row>
    <row r="659" spans="17:17" x14ac:dyDescent="0.25">
      <c r="Q659" s="78"/>
    </row>
    <row r="660" spans="17:17" x14ac:dyDescent="0.25">
      <c r="Q660" s="78"/>
    </row>
    <row r="661" spans="17:17" x14ac:dyDescent="0.25">
      <c r="Q661" s="78"/>
    </row>
    <row r="662" spans="17:17" x14ac:dyDescent="0.25">
      <c r="Q662" s="78"/>
    </row>
    <row r="663" spans="17:17" x14ac:dyDescent="0.25">
      <c r="Q663" s="78"/>
    </row>
    <row r="664" spans="17:17" x14ac:dyDescent="0.25">
      <c r="Q664" s="78"/>
    </row>
    <row r="665" spans="17:17" x14ac:dyDescent="0.25">
      <c r="Q665" s="78"/>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150"/>
  <sheetViews>
    <sheetView topLeftCell="A10" workbookViewId="0">
      <selection activeCell="F30" sqref="F3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72" t="s">
        <v>3626</v>
      </c>
      <c r="B1" s="473"/>
      <c r="C1" s="473"/>
      <c r="D1" s="473"/>
      <c r="E1" s="473"/>
      <c r="F1" s="473"/>
      <c r="G1" s="473"/>
      <c r="H1" s="473"/>
      <c r="I1" s="473"/>
      <c r="J1" s="473"/>
      <c r="K1" s="473"/>
      <c r="L1" s="473"/>
      <c r="M1" s="473"/>
      <c r="N1" s="474"/>
      <c r="P1" s="31" t="s">
        <v>3602</v>
      </c>
      <c r="Q1" s="31">
        <v>15</v>
      </c>
      <c r="R1" s="31" t="s">
        <v>3627</v>
      </c>
      <c r="S1" s="31" t="s">
        <v>3628</v>
      </c>
      <c r="U1" s="31" t="s">
        <v>3555</v>
      </c>
      <c r="V1" s="32">
        <v>11392</v>
      </c>
    </row>
    <row r="2" spans="1:22" ht="15.75" thickBot="1" x14ac:dyDescent="0.3">
      <c r="P2" s="31" t="s">
        <v>3603</v>
      </c>
      <c r="Q2" s="31">
        <v>16</v>
      </c>
      <c r="R2" s="31" t="s">
        <v>3629</v>
      </c>
      <c r="S2" s="31" t="s">
        <v>3630</v>
      </c>
      <c r="U2" s="31" t="s">
        <v>3556</v>
      </c>
      <c r="V2" s="32">
        <v>10161</v>
      </c>
    </row>
    <row r="3" spans="1:22" ht="30.75" thickTop="1" thickBot="1" x14ac:dyDescent="0.55000000000000004">
      <c r="A3" s="82" t="s">
        <v>3631</v>
      </c>
      <c r="B3" s="479" t="s">
        <v>4065</v>
      </c>
      <c r="C3" s="480"/>
      <c r="D3" s="480"/>
      <c r="E3" s="481"/>
      <c r="F3" s="83" t="s">
        <v>3494</v>
      </c>
      <c r="H3" s="482" t="s">
        <v>4022</v>
      </c>
      <c r="I3" s="483"/>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3566</v>
      </c>
      <c r="V4" s="32">
        <v>11438</v>
      </c>
    </row>
    <row r="5" spans="1:22" ht="16.5" thickTop="1" thickBot="1" x14ac:dyDescent="0.3">
      <c r="A5" s="84" t="s">
        <v>3636</v>
      </c>
      <c r="B5" s="85" t="s">
        <v>4023</v>
      </c>
      <c r="C5" s="83" t="str">
        <f>VLOOKUP(B5,P1:R14,3,0)</f>
        <v>Au20</v>
      </c>
      <c r="D5" s="83" t="str">
        <f>VLOOKUP(B5,P1:S14,4,0)</f>
        <v>X</v>
      </c>
      <c r="P5" s="31" t="s">
        <v>3637</v>
      </c>
      <c r="Q5" s="31">
        <v>19</v>
      </c>
      <c r="R5" s="31" t="s">
        <v>3638</v>
      </c>
      <c r="S5" s="31" t="s">
        <v>3639</v>
      </c>
      <c r="U5" s="31" t="s">
        <v>3569</v>
      </c>
      <c r="V5" s="32">
        <v>11438</v>
      </c>
    </row>
    <row r="6" spans="1:22" ht="16.5" thickTop="1" thickBot="1" x14ac:dyDescent="0.3">
      <c r="P6" s="31" t="s">
        <v>3640</v>
      </c>
      <c r="Q6" s="31">
        <v>20</v>
      </c>
      <c r="R6" s="31" t="s">
        <v>3641</v>
      </c>
      <c r="S6" s="31" t="s">
        <v>3642</v>
      </c>
      <c r="U6" s="31" t="s">
        <v>3571</v>
      </c>
      <c r="V6" s="32">
        <v>11336</v>
      </c>
    </row>
    <row r="7" spans="1:22" ht="16.5" customHeight="1" thickTop="1" thickBot="1" x14ac:dyDescent="0.3">
      <c r="A7" s="84" t="s">
        <v>3643</v>
      </c>
      <c r="B7" s="86">
        <f ca="1">INDIRECT("SEN!"&amp;D5&amp;"15")</f>
        <v>0</v>
      </c>
      <c r="C7" s="484" t="e">
        <f ca="1">IF(ROUND(ABS(B7-B8),0)&gt;0,"Error","OK")</f>
        <v>#REF!</v>
      </c>
      <c r="D7" s="485"/>
      <c r="P7" s="31" t="s">
        <v>3644</v>
      </c>
      <c r="Q7" s="31">
        <v>21</v>
      </c>
      <c r="R7" s="31" t="s">
        <v>3645</v>
      </c>
      <c r="S7" s="31" t="s">
        <v>3646</v>
      </c>
    </row>
    <row r="8" spans="1:22" ht="16.5" thickTop="1" thickBot="1" x14ac:dyDescent="0.3">
      <c r="A8" s="84" t="s">
        <v>3647</v>
      </c>
      <c r="B8" s="86" t="e">
        <f ca="1">SUM(G20:G647)</f>
        <v>#REF!</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84" t="s">
        <v>3654</v>
      </c>
      <c r="B10" s="84">
        <f>SEN!I3</f>
        <v>131</v>
      </c>
      <c r="C10" s="484" t="str">
        <f>IF(ROUND(ABS(B10-B11),0)&gt;0,"Error","OK")</f>
        <v>OK</v>
      </c>
      <c r="D10" s="485"/>
      <c r="P10" s="31" t="s">
        <v>3655</v>
      </c>
      <c r="Q10" s="31">
        <v>24</v>
      </c>
      <c r="R10" s="31" t="s">
        <v>3656</v>
      </c>
      <c r="S10" s="31" t="s">
        <v>3657</v>
      </c>
    </row>
    <row r="11" spans="1:22" ht="16.5" thickTop="1" thickBot="1" x14ac:dyDescent="0.3">
      <c r="A11" s="84" t="s">
        <v>3658</v>
      </c>
      <c r="B11" s="84">
        <f>COUNTIF(C20:C232,"&gt;0")</f>
        <v>131</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1" x14ac:dyDescent="0.25">
      <c r="A17" s="90"/>
      <c r="B17" s="90"/>
      <c r="C17" s="90"/>
      <c r="D17" s="87"/>
      <c r="E17" s="87" t="s">
        <v>3674</v>
      </c>
      <c r="F17" s="91"/>
      <c r="G17" s="92" t="e">
        <f ca="1">SUM(G20:G657)</f>
        <v>#REF!</v>
      </c>
      <c r="H17" s="91"/>
      <c r="I17" s="93"/>
      <c r="J17" s="87" t="s">
        <v>3675</v>
      </c>
      <c r="K17" s="87"/>
      <c r="L17" s="87"/>
      <c r="M17" s="87"/>
      <c r="N17" s="87"/>
      <c r="O17" s="88"/>
      <c r="P17" s="87"/>
      <c r="Q17" s="87"/>
      <c r="R17" s="87"/>
    </row>
    <row r="18" spans="1:21" ht="15.75" thickBot="1" x14ac:dyDescent="0.3">
      <c r="A18" s="90"/>
      <c r="B18" s="105"/>
      <c r="C18" s="90"/>
      <c r="D18" s="87"/>
      <c r="E18" s="87" t="s">
        <v>3676</v>
      </c>
      <c r="F18" s="91"/>
      <c r="G18" s="106"/>
      <c r="H18" s="91"/>
      <c r="I18" s="93"/>
      <c r="J18" s="87"/>
      <c r="K18" s="87"/>
      <c r="L18" s="87"/>
      <c r="M18" s="87"/>
      <c r="N18" s="87"/>
      <c r="O18" s="88"/>
      <c r="P18" s="87"/>
      <c r="Q18" s="87"/>
      <c r="R18" s="87"/>
    </row>
    <row r="19" spans="1:21" ht="15.75" thickBot="1" x14ac:dyDescent="0.3">
      <c r="A19" s="107" t="s">
        <v>3677</v>
      </c>
      <c r="B19" s="108" t="s">
        <v>3678</v>
      </c>
      <c r="C19" s="109" t="s">
        <v>3679</v>
      </c>
      <c r="D19" s="110" t="s">
        <v>3680</v>
      </c>
      <c r="E19" s="111" t="s">
        <v>3681</v>
      </c>
      <c r="F19" s="112" t="s">
        <v>3682</v>
      </c>
      <c r="G19" s="113" t="s">
        <v>3683</v>
      </c>
      <c r="H19" s="114" t="s">
        <v>3684</v>
      </c>
      <c r="I19" s="115" t="s">
        <v>3685</v>
      </c>
      <c r="J19" s="111" t="s">
        <v>3686</v>
      </c>
      <c r="K19" s="110" t="s">
        <v>3680</v>
      </c>
      <c r="L19" s="110" t="s">
        <v>3687</v>
      </c>
      <c r="M19" s="110" t="s">
        <v>3680</v>
      </c>
      <c r="N19" s="110" t="s">
        <v>3688</v>
      </c>
      <c r="O19" s="116" t="s">
        <v>3689</v>
      </c>
      <c r="P19" s="110" t="s">
        <v>3690</v>
      </c>
      <c r="Q19" s="110" t="s">
        <v>3680</v>
      </c>
      <c r="R19" s="117" t="s">
        <v>0</v>
      </c>
    </row>
    <row r="20" spans="1:21" x14ac:dyDescent="0.25">
      <c r="A20" s="118">
        <v>1</v>
      </c>
      <c r="B20" s="119">
        <v>2</v>
      </c>
      <c r="C20" s="120">
        <f>SEN!K20</f>
        <v>400102</v>
      </c>
      <c r="D20" s="121" t="b">
        <v>1</v>
      </c>
      <c r="E20" s="122" t="str">
        <f>RIGHT(SEN!D20,4)&amp;"."&amp;SEN!N20&amp;"."&amp;SEN!L20&amp;"."&amp;$C$5</f>
        <v>0135.TOPUP.I03.Au20</v>
      </c>
      <c r="F20" s="123">
        <f ca="1">TODAY()</f>
        <v>44105</v>
      </c>
      <c r="G20" s="124" t="e">
        <f ca="1">IF(INDIRECT("SEN!"&amp;$D$5&amp;ROW())&lt;0,0,INDIRECT("SEN!"&amp;$D$5&amp;ROW()))</f>
        <v>#REF!</v>
      </c>
      <c r="H20" s="125">
        <f ca="1">F20</f>
        <v>44105</v>
      </c>
      <c r="I20" s="126">
        <v>0</v>
      </c>
      <c r="J20" s="122" t="str">
        <f>LEFT(SEN!E20,20)&amp;"."&amp;SENPay!E20</f>
        <v>BEYA.0135.TOPUP.I03.Au20</v>
      </c>
      <c r="K20" s="121" t="b">
        <v>1</v>
      </c>
      <c r="L20" s="127" t="s">
        <v>3691</v>
      </c>
      <c r="M20" s="121" t="b">
        <v>1</v>
      </c>
      <c r="N20" s="121" t="s">
        <v>3692</v>
      </c>
      <c r="O20" s="128" t="str">
        <f>SEN!J20</f>
        <v>various/543965</v>
      </c>
      <c r="P20" s="121" t="b">
        <v>1</v>
      </c>
      <c r="Q20" s="121" t="b">
        <v>1</v>
      </c>
      <c r="R20" s="121" t="b">
        <v>1</v>
      </c>
      <c r="T20" s="12"/>
      <c r="U20" s="1"/>
    </row>
    <row r="21" spans="1:21" x14ac:dyDescent="0.25">
      <c r="A21" s="118">
        <v>1</v>
      </c>
      <c r="B21" s="119">
        <v>2</v>
      </c>
      <c r="C21" s="120">
        <f>SEN!K21</f>
        <v>400102</v>
      </c>
      <c r="D21" s="121" t="b">
        <v>1</v>
      </c>
      <c r="E21" s="122" t="str">
        <f>RIGHT(SEN!D21,4)&amp;"."&amp;SEN!N21&amp;"."&amp;SEN!L21&amp;"."&amp;$C$5</f>
        <v>1000.TOPUP.I03.Au20</v>
      </c>
      <c r="F21" s="123">
        <f t="shared" ref="F21:F84" ca="1" si="0">TODAY()</f>
        <v>44105</v>
      </c>
      <c r="G21" s="124" t="e">
        <f t="shared" ref="G21:G84" ca="1" si="1">IF(INDIRECT("SEN!"&amp;$D$5&amp;ROW())&lt;0,0,INDIRECT("SEN!"&amp;$D$5&amp;ROW()))</f>
        <v>#REF!</v>
      </c>
      <c r="H21" s="125">
        <f t="shared" ref="H21:H84" ca="1" si="2">F21</f>
        <v>44105</v>
      </c>
      <c r="I21" s="126">
        <v>0</v>
      </c>
      <c r="J21" s="122" t="str">
        <f>LEFT(SEN!E21,20)&amp;"."&amp;SENPay!E21</f>
        <v>Brookhill Nursery.1000.TOPUP.I03.Au20</v>
      </c>
      <c r="K21" s="121" t="b">
        <v>1</v>
      </c>
      <c r="L21" s="127" t="s">
        <v>3691</v>
      </c>
      <c r="M21" s="121" t="b">
        <v>1</v>
      </c>
      <c r="N21" s="121" t="s">
        <v>3692</v>
      </c>
      <c r="O21" s="128" t="str">
        <f>SEN!J21</f>
        <v>various/543965</v>
      </c>
      <c r="P21" s="121" t="b">
        <v>1</v>
      </c>
      <c r="Q21" s="121" t="b">
        <v>1</v>
      </c>
      <c r="R21" s="121" t="b">
        <v>1</v>
      </c>
      <c r="T21" s="12"/>
      <c r="U21" s="1"/>
    </row>
    <row r="22" spans="1:21" x14ac:dyDescent="0.25">
      <c r="A22" s="118">
        <v>1</v>
      </c>
      <c r="B22" s="119">
        <v>2</v>
      </c>
      <c r="C22" s="120">
        <f>SEN!K22</f>
        <v>400102</v>
      </c>
      <c r="D22" s="121" t="b">
        <v>1</v>
      </c>
      <c r="E22" s="122" t="str">
        <f>RIGHT(SEN!D22,4)&amp;"."&amp;SEN!N22&amp;"."&amp;SEN!L22&amp;"."&amp;$C$5</f>
        <v>1001.TOPUP.I03.Au20</v>
      </c>
      <c r="F22" s="123">
        <f t="shared" ca="1" si="0"/>
        <v>44105</v>
      </c>
      <c r="G22" s="124" t="e">
        <f t="shared" ca="1" si="1"/>
        <v>#REF!</v>
      </c>
      <c r="H22" s="125">
        <f t="shared" ca="1" si="2"/>
        <v>44105</v>
      </c>
      <c r="I22" s="126">
        <v>0</v>
      </c>
      <c r="J22" s="122" t="str">
        <f>LEFT(SEN!E22,20)&amp;"."&amp;SENPay!E22</f>
        <v>Hampden Way Nursery.1001.TOPUP.I03.Au20</v>
      </c>
      <c r="K22" s="121" t="b">
        <v>1</v>
      </c>
      <c r="L22" s="127" t="s">
        <v>3691</v>
      </c>
      <c r="M22" s="121" t="b">
        <v>1</v>
      </c>
      <c r="N22" s="121" t="s">
        <v>3692</v>
      </c>
      <c r="O22" s="128" t="str">
        <f>SEN!J22</f>
        <v>various/543965</v>
      </c>
      <c r="P22" s="121" t="b">
        <v>1</v>
      </c>
      <c r="Q22" s="121" t="b">
        <v>1</v>
      </c>
      <c r="R22" s="121" t="b">
        <v>1</v>
      </c>
      <c r="T22" s="12"/>
      <c r="U22" s="1"/>
    </row>
    <row r="23" spans="1:21" x14ac:dyDescent="0.25">
      <c r="A23" s="118">
        <v>1</v>
      </c>
      <c r="B23" s="119">
        <v>2</v>
      </c>
      <c r="C23" s="120">
        <f>SEN!K23</f>
        <v>400102</v>
      </c>
      <c r="D23" s="121" t="b">
        <v>1</v>
      </c>
      <c r="E23" s="122" t="str">
        <f>RIGHT(SEN!D23,4)&amp;"."&amp;SEN!N23&amp;"."&amp;SEN!L23&amp;"."&amp;$C$5</f>
        <v>1003.TOPUP.I03.Au20</v>
      </c>
      <c r="F23" s="123">
        <f t="shared" ca="1" si="0"/>
        <v>44105</v>
      </c>
      <c r="G23" s="124" t="e">
        <f t="shared" ca="1" si="1"/>
        <v>#REF!</v>
      </c>
      <c r="H23" s="125">
        <f t="shared" ca="1" si="2"/>
        <v>44105</v>
      </c>
      <c r="I23" s="126">
        <v>0</v>
      </c>
      <c r="J23" s="122" t="str">
        <f>LEFT(SEN!E23,20)&amp;"."&amp;SENPay!E23</f>
        <v>St Margaret's Nurser.1003.TOPUP.I03.Au20</v>
      </c>
      <c r="K23" s="121" t="b">
        <v>1</v>
      </c>
      <c r="L23" s="127" t="s">
        <v>3691</v>
      </c>
      <c r="M23" s="121" t="b">
        <v>1</v>
      </c>
      <c r="N23" s="121" t="s">
        <v>3692</v>
      </c>
      <c r="O23" s="128" t="str">
        <f>SEN!J23</f>
        <v>various/543965</v>
      </c>
      <c r="P23" s="121" t="b">
        <v>1</v>
      </c>
      <c r="Q23" s="121" t="b">
        <v>1</v>
      </c>
      <c r="R23" s="121" t="b">
        <v>1</v>
      </c>
    </row>
    <row r="24" spans="1:21" x14ac:dyDescent="0.25">
      <c r="A24" s="118">
        <v>1</v>
      </c>
      <c r="B24" s="119">
        <v>2</v>
      </c>
      <c r="C24" s="120">
        <f>SEN!K24</f>
        <v>400072</v>
      </c>
      <c r="D24" s="121" t="b">
        <v>1</v>
      </c>
      <c r="E24" s="122" t="str">
        <f>RIGHT(SEN!D24,4)&amp;"."&amp;SEN!N24&amp;"."&amp;SEN!L24&amp;"."&amp;$C$5</f>
        <v>1002.TOPUP.I03.Au20</v>
      </c>
      <c r="F24" s="123">
        <f t="shared" ca="1" si="0"/>
        <v>44105</v>
      </c>
      <c r="G24" s="124" t="e">
        <f t="shared" ca="1" si="1"/>
        <v>#REF!</v>
      </c>
      <c r="H24" s="125">
        <f t="shared" ca="1" si="2"/>
        <v>44105</v>
      </c>
      <c r="I24" s="126">
        <v>0</v>
      </c>
      <c r="J24" s="122" t="str">
        <f>LEFT(SEN!E24,20)&amp;"."&amp;SENPay!E24</f>
        <v>Moss Hall Nursery.1002.TOPUP.I03.Au20</v>
      </c>
      <c r="K24" s="121" t="b">
        <v>1</v>
      </c>
      <c r="L24" s="127" t="s">
        <v>3691</v>
      </c>
      <c r="M24" s="121" t="b">
        <v>1</v>
      </c>
      <c r="N24" s="121" t="s">
        <v>3692</v>
      </c>
      <c r="O24" s="128" t="str">
        <f>SEN!J24</f>
        <v>various/543965</v>
      </c>
      <c r="P24" s="121" t="b">
        <v>1</v>
      </c>
      <c r="Q24" s="121" t="b">
        <v>1</v>
      </c>
      <c r="R24" s="121" t="b">
        <v>1</v>
      </c>
    </row>
    <row r="25" spans="1:21" x14ac:dyDescent="0.25">
      <c r="A25" s="118">
        <v>1</v>
      </c>
      <c r="B25" s="119">
        <v>2</v>
      </c>
      <c r="C25" s="120">
        <f>SEN!K25</f>
        <v>400125</v>
      </c>
      <c r="D25" s="121" t="b">
        <v>1</v>
      </c>
      <c r="E25" s="122" t="str">
        <f>RIGHT(SEN!D25,4)&amp;"."&amp;SEN!N25&amp;"."&amp;SEN!L25&amp;"."&amp;$C$5</f>
        <v>3520.TOPUP.I03.Au20</v>
      </c>
      <c r="F25" s="123">
        <f t="shared" ca="1" si="0"/>
        <v>44105</v>
      </c>
      <c r="G25" s="124" t="e">
        <f t="shared" ca="1" si="1"/>
        <v>#REF!</v>
      </c>
      <c r="H25" s="125">
        <f t="shared" ca="1" si="2"/>
        <v>44105</v>
      </c>
      <c r="I25" s="126">
        <v>0</v>
      </c>
      <c r="J25" s="122" t="str">
        <f>LEFT(SEN!E25,20)&amp;"."&amp;SENPay!E25</f>
        <v>Akiva School.3520.TOPUP.I03.Au20</v>
      </c>
      <c r="K25" s="121" t="b">
        <v>1</v>
      </c>
      <c r="L25" s="127" t="s">
        <v>3691</v>
      </c>
      <c r="M25" s="121" t="b">
        <v>1</v>
      </c>
      <c r="N25" s="121" t="s">
        <v>3692</v>
      </c>
      <c r="O25" s="128" t="str">
        <f>SEN!J25</f>
        <v>various/543965</v>
      </c>
      <c r="P25" s="121" t="b">
        <v>1</v>
      </c>
      <c r="Q25" s="121" t="b">
        <v>1</v>
      </c>
      <c r="R25" s="121" t="b">
        <v>1</v>
      </c>
    </row>
    <row r="26" spans="1:21" x14ac:dyDescent="0.25">
      <c r="A26" s="118">
        <v>1</v>
      </c>
      <c r="B26" s="119">
        <v>2</v>
      </c>
      <c r="C26" s="120">
        <f>SEN!K26</f>
        <v>400069</v>
      </c>
      <c r="D26" s="121" t="b">
        <v>1</v>
      </c>
      <c r="E26" s="122" t="str">
        <f>RIGHT(SEN!D26,4)&amp;"."&amp;SEN!N26&amp;"."&amp;SEN!L26&amp;"."&amp;$C$5</f>
        <v>3300.TOPUP.I03.Au20</v>
      </c>
      <c r="F26" s="123">
        <f t="shared" ca="1" si="0"/>
        <v>44105</v>
      </c>
      <c r="G26" s="124" t="e">
        <f t="shared" ca="1" si="1"/>
        <v>#REF!</v>
      </c>
      <c r="H26" s="125">
        <f t="shared" ca="1" si="2"/>
        <v>44105</v>
      </c>
      <c r="I26" s="126">
        <v>0</v>
      </c>
      <c r="J26" s="122" t="str">
        <f>LEFT(SEN!E26,20)&amp;"."&amp;SENPay!E26</f>
        <v>All Saints' CE Prima.3300.TOPUP.I03.Au20</v>
      </c>
      <c r="K26" s="121" t="b">
        <v>1</v>
      </c>
      <c r="L26" s="127" t="s">
        <v>3691</v>
      </c>
      <c r="M26" s="121" t="b">
        <v>1</v>
      </c>
      <c r="N26" s="121" t="s">
        <v>3692</v>
      </c>
      <c r="O26" s="128" t="str">
        <f>SEN!J26</f>
        <v>various/543965</v>
      </c>
      <c r="P26" s="121" t="b">
        <v>1</v>
      </c>
      <c r="Q26" s="121" t="b">
        <v>1</v>
      </c>
      <c r="R26" s="121" t="b">
        <v>1</v>
      </c>
    </row>
    <row r="27" spans="1:21" x14ac:dyDescent="0.25">
      <c r="A27" s="118">
        <v>1</v>
      </c>
      <c r="B27" s="119">
        <v>2</v>
      </c>
      <c r="C27" s="120">
        <f>SEN!K27</f>
        <v>400015</v>
      </c>
      <c r="D27" s="121" t="b">
        <v>1</v>
      </c>
      <c r="E27" s="122" t="str">
        <f>RIGHT(SEN!D27,4)&amp;"."&amp;SEN!N27&amp;"."&amp;SEN!L27&amp;"."&amp;$C$5</f>
        <v>3317.TOPUP.I03.Au20</v>
      </c>
      <c r="F27" s="123">
        <f t="shared" ca="1" si="0"/>
        <v>44105</v>
      </c>
      <c r="G27" s="124" t="e">
        <f t="shared" ca="1" si="1"/>
        <v>#REF!</v>
      </c>
      <c r="H27" s="125">
        <f t="shared" ca="1" si="2"/>
        <v>44105</v>
      </c>
      <c r="I27" s="126">
        <v>0</v>
      </c>
      <c r="J27" s="122" t="str">
        <f>LEFT(SEN!E27,20)&amp;"."&amp;SENPay!E27</f>
        <v>All Saints' CE Prima.3317.TOPUP.I03.Au20</v>
      </c>
      <c r="K27" s="121" t="b">
        <v>1</v>
      </c>
      <c r="L27" s="127" t="s">
        <v>3691</v>
      </c>
      <c r="M27" s="121" t="b">
        <v>1</v>
      </c>
      <c r="N27" s="121" t="s">
        <v>3692</v>
      </c>
      <c r="O27" s="128" t="str">
        <f>SEN!J27</f>
        <v>various/543965</v>
      </c>
      <c r="P27" s="121" t="b">
        <v>1</v>
      </c>
      <c r="Q27" s="121" t="b">
        <v>1</v>
      </c>
      <c r="R27" s="121" t="b">
        <v>1</v>
      </c>
    </row>
    <row r="28" spans="1:21" x14ac:dyDescent="0.25">
      <c r="A28" s="118">
        <v>1</v>
      </c>
      <c r="B28" s="119">
        <v>2</v>
      </c>
      <c r="C28" s="120">
        <f>SEN!K28</f>
        <v>156270</v>
      </c>
      <c r="D28" s="121" t="b">
        <v>1</v>
      </c>
      <c r="E28" s="122" t="str">
        <f>RIGHT(SEN!D28,4)&amp;"."&amp;SEN!N28&amp;"."&amp;SEN!L28&amp;"."&amp;$C$5</f>
        <v>2020.TOPUP.I03.Au20</v>
      </c>
      <c r="F28" s="123">
        <f t="shared" ca="1" si="0"/>
        <v>44105</v>
      </c>
      <c r="G28" s="124" t="e">
        <f t="shared" ca="1" si="1"/>
        <v>#REF!</v>
      </c>
      <c r="H28" s="125">
        <f t="shared" ca="1" si="2"/>
        <v>44105</v>
      </c>
      <c r="I28" s="126">
        <v>0</v>
      </c>
      <c r="J28" s="122" t="str">
        <f>LEFT(SEN!E28,20)&amp;"."&amp;SENPay!E28</f>
        <v>Alma Primary.2020.TOPUP.I03.Au20</v>
      </c>
      <c r="K28" s="121" t="b">
        <v>1</v>
      </c>
      <c r="L28" s="127" t="s">
        <v>3691</v>
      </c>
      <c r="M28" s="121" t="b">
        <v>1</v>
      </c>
      <c r="N28" s="121" t="s">
        <v>3692</v>
      </c>
      <c r="O28" s="128" t="str">
        <f>SEN!J28</f>
        <v>various/516500</v>
      </c>
      <c r="P28" s="121" t="b">
        <v>1</v>
      </c>
      <c r="Q28" s="121" t="b">
        <v>1</v>
      </c>
      <c r="R28" s="121" t="b">
        <v>1</v>
      </c>
    </row>
    <row r="29" spans="1:21" x14ac:dyDescent="0.25">
      <c r="A29" s="118">
        <v>1</v>
      </c>
      <c r="B29" s="119">
        <v>2</v>
      </c>
      <c r="C29" s="120">
        <f>SEN!K29</f>
        <v>400023</v>
      </c>
      <c r="D29" s="121" t="b">
        <v>1</v>
      </c>
      <c r="E29" s="122" t="str">
        <f>RIGHT(SEN!D29,4)&amp;"."&amp;SEN!N29&amp;"."&amp;SEN!L29&amp;"."&amp;$C$5</f>
        <v>3500.TOPUP.I03.Au20</v>
      </c>
      <c r="F29" s="123">
        <f t="shared" ca="1" si="0"/>
        <v>44105</v>
      </c>
      <c r="G29" s="124" t="e">
        <f t="shared" ca="1" si="1"/>
        <v>#REF!</v>
      </c>
      <c r="H29" s="125">
        <f t="shared" ca="1" si="2"/>
        <v>44105</v>
      </c>
      <c r="I29" s="126">
        <v>0</v>
      </c>
      <c r="J29" s="122" t="str">
        <f>LEFT(SEN!E29,20)&amp;"."&amp;SENPay!E29</f>
        <v>Annunciation Catholi.3500.TOPUP.I03.Au20</v>
      </c>
      <c r="K29" s="121" t="b">
        <v>1</v>
      </c>
      <c r="L29" s="127" t="s">
        <v>3691</v>
      </c>
      <c r="M29" s="121" t="b">
        <v>1</v>
      </c>
      <c r="N29" s="121" t="s">
        <v>3692</v>
      </c>
      <c r="O29" s="128" t="str">
        <f>SEN!J29</f>
        <v>various/543965</v>
      </c>
      <c r="P29" s="121" t="b">
        <v>1</v>
      </c>
      <c r="Q29" s="121" t="b">
        <v>1</v>
      </c>
      <c r="R29" s="121" t="b">
        <v>1</v>
      </c>
    </row>
    <row r="30" spans="1:21" x14ac:dyDescent="0.25">
      <c r="A30" s="118">
        <v>1</v>
      </c>
      <c r="B30" s="119">
        <v>2</v>
      </c>
      <c r="C30" s="120">
        <f>SEN!K30</f>
        <v>400107</v>
      </c>
      <c r="D30" s="121" t="b">
        <v>1</v>
      </c>
      <c r="E30" s="122" t="str">
        <f>RIGHT(SEN!D30,4)&amp;"."&amp;SEN!N30&amp;"."&amp;SEN!L30&amp;"."&amp;$C$5</f>
        <v>3514.TOPUP.I03.Au20</v>
      </c>
      <c r="F30" s="123">
        <f t="shared" ca="1" si="0"/>
        <v>44105</v>
      </c>
      <c r="G30" s="124" t="e">
        <f t="shared" ca="1" si="1"/>
        <v>#REF!</v>
      </c>
      <c r="H30" s="125">
        <f t="shared" ca="1" si="2"/>
        <v>44105</v>
      </c>
      <c r="I30" s="126">
        <v>0</v>
      </c>
      <c r="J30" s="122" t="str">
        <f>LEFT(SEN!E30,20)&amp;"."&amp;SENPay!E30</f>
        <v>Annunciation Catholi.3514.TOPUP.I03.Au20</v>
      </c>
      <c r="K30" s="121" t="b">
        <v>1</v>
      </c>
      <c r="L30" s="127" t="s">
        <v>3691</v>
      </c>
      <c r="M30" s="121" t="b">
        <v>1</v>
      </c>
      <c r="N30" s="121" t="s">
        <v>3692</v>
      </c>
      <c r="O30" s="128" t="str">
        <f>SEN!J30</f>
        <v>various/543965</v>
      </c>
      <c r="P30" s="121" t="b">
        <v>1</v>
      </c>
      <c r="Q30" s="121" t="b">
        <v>1</v>
      </c>
      <c r="R30" s="121" t="b">
        <v>1</v>
      </c>
    </row>
    <row r="31" spans="1:21" x14ac:dyDescent="0.25">
      <c r="A31" s="118">
        <v>1</v>
      </c>
      <c r="B31" s="119">
        <v>2</v>
      </c>
      <c r="C31" s="120">
        <f>SEN!K31</f>
        <v>157839</v>
      </c>
      <c r="D31" s="121" t="b">
        <v>1</v>
      </c>
      <c r="E31" s="122" t="str">
        <f>RIGHT(SEN!D31,4)&amp;"."&amp;SEN!N31&amp;"."&amp;SEN!L31&amp;"."&amp;$C$5</f>
        <v>2050.TOPUP.I03.Au20</v>
      </c>
      <c r="F31" s="123">
        <f t="shared" ca="1" si="0"/>
        <v>44105</v>
      </c>
      <c r="G31" s="124" t="e">
        <f t="shared" ca="1" si="1"/>
        <v>#REF!</v>
      </c>
      <c r="H31" s="125">
        <f t="shared" ca="1" si="2"/>
        <v>44105</v>
      </c>
      <c r="I31" s="126">
        <v>0</v>
      </c>
      <c r="J31" s="122" t="str">
        <f>LEFT(SEN!E31,20)&amp;"."&amp;SENPay!E31</f>
        <v>Ashmole Primary Scho.2050.TOPUP.I03.Au20</v>
      </c>
      <c r="K31" s="121" t="b">
        <v>1</v>
      </c>
      <c r="L31" s="127" t="s">
        <v>3691</v>
      </c>
      <c r="M31" s="121" t="b">
        <v>1</v>
      </c>
      <c r="N31" s="121" t="s">
        <v>3692</v>
      </c>
      <c r="O31" s="128" t="str">
        <f>SEN!J31</f>
        <v>various/516500</v>
      </c>
      <c r="P31" s="121" t="b">
        <v>1</v>
      </c>
      <c r="Q31" s="121" t="b">
        <v>1</v>
      </c>
      <c r="R31" s="121" t="b">
        <v>1</v>
      </c>
    </row>
    <row r="32" spans="1:21" x14ac:dyDescent="0.25">
      <c r="A32" s="118">
        <v>1</v>
      </c>
      <c r="B32" s="119">
        <v>2</v>
      </c>
      <c r="C32" s="120">
        <f>SEN!K32</f>
        <v>400005</v>
      </c>
      <c r="D32" s="121" t="b">
        <v>1</v>
      </c>
      <c r="E32" s="122" t="str">
        <f>RIGHT(SEN!D32,4)&amp;"."&amp;SEN!N32&amp;"."&amp;SEN!L32&amp;"."&amp;$C$5</f>
        <v>2002.TOPUP.I03.Au20</v>
      </c>
      <c r="F32" s="123">
        <f t="shared" ca="1" si="0"/>
        <v>44105</v>
      </c>
      <c r="G32" s="124" t="e">
        <f t="shared" ca="1" si="1"/>
        <v>#REF!</v>
      </c>
      <c r="H32" s="125">
        <f t="shared" ca="1" si="2"/>
        <v>44105</v>
      </c>
      <c r="I32" s="126">
        <v>0</v>
      </c>
      <c r="J32" s="122" t="str">
        <f>LEFT(SEN!E32,20)&amp;"."&amp;SENPay!E32</f>
        <v>Barnfield School.2002.TOPUP.I03.Au20</v>
      </c>
      <c r="K32" s="121" t="b">
        <v>1</v>
      </c>
      <c r="L32" s="127" t="s">
        <v>3691</v>
      </c>
      <c r="M32" s="121" t="b">
        <v>1</v>
      </c>
      <c r="N32" s="121" t="s">
        <v>3692</v>
      </c>
      <c r="O32" s="128" t="str">
        <f>SEN!J32</f>
        <v>various/543965</v>
      </c>
      <c r="P32" s="121" t="b">
        <v>1</v>
      </c>
      <c r="Q32" s="121" t="b">
        <v>1</v>
      </c>
      <c r="R32" s="121" t="b">
        <v>1</v>
      </c>
    </row>
    <row r="33" spans="1:18" x14ac:dyDescent="0.25">
      <c r="A33" s="118">
        <v>1</v>
      </c>
      <c r="B33" s="119">
        <v>2</v>
      </c>
      <c r="C33" s="120">
        <f>SEN!K33</f>
        <v>400070</v>
      </c>
      <c r="D33" s="121" t="b">
        <v>1</v>
      </c>
      <c r="E33" s="122" t="str">
        <f>RIGHT(SEN!D33,4)&amp;"."&amp;SEN!N33&amp;"."&amp;SEN!L33&amp;"."&amp;$C$5</f>
        <v>2079.TOPUP.I03.Au20</v>
      </c>
      <c r="F33" s="123">
        <f t="shared" ca="1" si="0"/>
        <v>44105</v>
      </c>
      <c r="G33" s="124" t="e">
        <f t="shared" ca="1" si="1"/>
        <v>#REF!</v>
      </c>
      <c r="H33" s="125">
        <f t="shared" ca="1" si="2"/>
        <v>44105</v>
      </c>
      <c r="I33" s="126">
        <v>0</v>
      </c>
      <c r="J33" s="122" t="str">
        <f>LEFT(SEN!E33,20)&amp;"."&amp;SENPay!E33</f>
        <v>Beis Yaakov.2079.TOPUP.I03.Au20</v>
      </c>
      <c r="K33" s="121" t="b">
        <v>1</v>
      </c>
      <c r="L33" s="127" t="s">
        <v>3691</v>
      </c>
      <c r="M33" s="121" t="b">
        <v>1</v>
      </c>
      <c r="N33" s="121" t="s">
        <v>3692</v>
      </c>
      <c r="O33" s="128" t="str">
        <f>SEN!J33</f>
        <v>various/543965</v>
      </c>
      <c r="P33" s="121" t="b">
        <v>1</v>
      </c>
      <c r="Q33" s="121" t="b">
        <v>1</v>
      </c>
      <c r="R33" s="121" t="b">
        <v>1</v>
      </c>
    </row>
    <row r="34" spans="1:18" x14ac:dyDescent="0.25">
      <c r="A34" s="118">
        <v>1</v>
      </c>
      <c r="B34" s="119">
        <v>2</v>
      </c>
      <c r="C34" s="120">
        <f>SEN!K34</f>
        <v>400150</v>
      </c>
      <c r="D34" s="121" t="b">
        <v>1</v>
      </c>
      <c r="E34" s="122" t="str">
        <f>RIGHT(SEN!D34,4)&amp;"."&amp;SEN!N34&amp;"."&amp;SEN!L34&amp;"."&amp;$C$5</f>
        <v>3524.TOPUP.I03.Au20</v>
      </c>
      <c r="F34" s="123">
        <f t="shared" ca="1" si="0"/>
        <v>44105</v>
      </c>
      <c r="G34" s="124" t="e">
        <f t="shared" ca="1" si="1"/>
        <v>#REF!</v>
      </c>
      <c r="H34" s="125">
        <f t="shared" ca="1" si="2"/>
        <v>44105</v>
      </c>
      <c r="I34" s="126">
        <v>0</v>
      </c>
      <c r="J34" s="122" t="str">
        <f>LEFT(SEN!E34,20)&amp;"."&amp;SENPay!E34</f>
        <v>Beit Shvidler Primar.3524.TOPUP.I03.Au20</v>
      </c>
      <c r="K34" s="121" t="b">
        <v>1</v>
      </c>
      <c r="L34" s="127" t="s">
        <v>3691</v>
      </c>
      <c r="M34" s="121" t="b">
        <v>1</v>
      </c>
      <c r="N34" s="121" t="s">
        <v>3692</v>
      </c>
      <c r="O34" s="128" t="str">
        <f>SEN!J34</f>
        <v>various/543965</v>
      </c>
      <c r="P34" s="121" t="b">
        <v>1</v>
      </c>
      <c r="Q34" s="121" t="b">
        <v>1</v>
      </c>
      <c r="R34" s="121" t="b">
        <v>1</v>
      </c>
    </row>
    <row r="35" spans="1:18" x14ac:dyDescent="0.25">
      <c r="A35" s="118">
        <v>1</v>
      </c>
      <c r="B35" s="119">
        <v>2</v>
      </c>
      <c r="C35" s="120">
        <f>SEN!K35</f>
        <v>400051</v>
      </c>
      <c r="D35" s="121" t="b">
        <v>1</v>
      </c>
      <c r="E35" s="122" t="str">
        <f>RIGHT(SEN!D35,4)&amp;"."&amp;SEN!N35&amp;"."&amp;SEN!L35&amp;"."&amp;$C$5</f>
        <v>2003.TOPUP.I03.Au20</v>
      </c>
      <c r="F35" s="123">
        <f t="shared" ca="1" si="0"/>
        <v>44105</v>
      </c>
      <c r="G35" s="124" t="e">
        <f t="shared" ca="1" si="1"/>
        <v>#REF!</v>
      </c>
      <c r="H35" s="125">
        <f t="shared" ca="1" si="2"/>
        <v>44105</v>
      </c>
      <c r="I35" s="126">
        <v>0</v>
      </c>
      <c r="J35" s="122" t="str">
        <f>LEFT(SEN!E35,20)&amp;"."&amp;SENPay!E35</f>
        <v>Bell Lane Primary Sc.2003.TOPUP.I03.Au20</v>
      </c>
      <c r="K35" s="121" t="b">
        <v>1</v>
      </c>
      <c r="L35" s="127" t="s">
        <v>3691</v>
      </c>
      <c r="M35" s="121" t="b">
        <v>1</v>
      </c>
      <c r="N35" s="121" t="s">
        <v>3692</v>
      </c>
      <c r="O35" s="128" t="str">
        <f>SEN!J35</f>
        <v>various/543965</v>
      </c>
      <c r="P35" s="121" t="b">
        <v>1</v>
      </c>
      <c r="Q35" s="121" t="b">
        <v>1</v>
      </c>
      <c r="R35" s="121" t="b">
        <v>1</v>
      </c>
    </row>
    <row r="36" spans="1:18" x14ac:dyDescent="0.25">
      <c r="A36" s="118">
        <v>1</v>
      </c>
      <c r="B36" s="119">
        <v>2</v>
      </c>
      <c r="C36" s="120">
        <f>SEN!K36</f>
        <v>400024</v>
      </c>
      <c r="D36" s="121" t="b">
        <v>1</v>
      </c>
      <c r="E36" s="122" t="str">
        <f>RIGHT(SEN!D36,4)&amp;"."&amp;SEN!N36&amp;"."&amp;SEN!L36&amp;"."&amp;$C$5</f>
        <v>3511.TOPUP.I03.Au20</v>
      </c>
      <c r="F36" s="123">
        <f t="shared" ca="1" si="0"/>
        <v>44105</v>
      </c>
      <c r="G36" s="124" t="e">
        <f t="shared" ca="1" si="1"/>
        <v>#REF!</v>
      </c>
      <c r="H36" s="125">
        <f t="shared" ca="1" si="2"/>
        <v>44105</v>
      </c>
      <c r="I36" s="126">
        <v>0</v>
      </c>
      <c r="J36" s="122" t="str">
        <f>LEFT(SEN!E36,20)&amp;"."&amp;SENPay!E36</f>
        <v>Blessed Dominic Scho.3511.TOPUP.I03.Au20</v>
      </c>
      <c r="K36" s="121" t="b">
        <v>1</v>
      </c>
      <c r="L36" s="127" t="s">
        <v>3691</v>
      </c>
      <c r="M36" s="121" t="b">
        <v>1</v>
      </c>
      <c r="N36" s="121" t="s">
        <v>3692</v>
      </c>
      <c r="O36" s="128" t="str">
        <f>SEN!J36</f>
        <v>various/543965</v>
      </c>
      <c r="P36" s="121" t="b">
        <v>1</v>
      </c>
      <c r="Q36" s="121" t="b">
        <v>1</v>
      </c>
      <c r="R36" s="121" t="b">
        <v>1</v>
      </c>
    </row>
    <row r="37" spans="1:18" x14ac:dyDescent="0.25">
      <c r="A37" s="118">
        <v>1</v>
      </c>
      <c r="B37" s="119">
        <v>2</v>
      </c>
      <c r="C37" s="120">
        <f>SEN!K37</f>
        <v>152128</v>
      </c>
      <c r="D37" s="121" t="b">
        <v>1</v>
      </c>
      <c r="E37" s="122" t="str">
        <f>RIGHT(SEN!D37,4)&amp;"."&amp;SEN!N37&amp;"."&amp;SEN!L37&amp;"."&amp;$C$5</f>
        <v>3519.TOPUP.I03.Au20</v>
      </c>
      <c r="F37" s="123">
        <f t="shared" ca="1" si="0"/>
        <v>44105</v>
      </c>
      <c r="G37" s="124" t="e">
        <f t="shared" ca="1" si="1"/>
        <v>#REF!</v>
      </c>
      <c r="H37" s="125">
        <f t="shared" ca="1" si="2"/>
        <v>44105</v>
      </c>
      <c r="I37" s="126">
        <v>0</v>
      </c>
      <c r="J37" s="122" t="str">
        <f>LEFT(SEN!E37,20)&amp;"."&amp;SENPay!E37</f>
        <v>Broadfields Primary .3519.TOPUP.I03.Au20</v>
      </c>
      <c r="K37" s="121" t="b">
        <v>1</v>
      </c>
      <c r="L37" s="127" t="s">
        <v>3691</v>
      </c>
      <c r="M37" s="121" t="b">
        <v>1</v>
      </c>
      <c r="N37" s="121" t="s">
        <v>3692</v>
      </c>
      <c r="O37" s="128" t="str">
        <f>SEN!J37</f>
        <v>various/516500</v>
      </c>
      <c r="P37" s="121" t="b">
        <v>1</v>
      </c>
      <c r="Q37" s="121" t="b">
        <v>1</v>
      </c>
      <c r="R37" s="121" t="b">
        <v>1</v>
      </c>
    </row>
    <row r="38" spans="1:18" x14ac:dyDescent="0.25">
      <c r="A38" s="118">
        <v>1</v>
      </c>
      <c r="B38" s="119">
        <v>2</v>
      </c>
      <c r="C38" s="120">
        <f>SEN!K38</f>
        <v>400057</v>
      </c>
      <c r="D38" s="121" t="b">
        <v>1</v>
      </c>
      <c r="E38" s="122" t="str">
        <f>RIGHT(SEN!D38,4)&amp;"."&amp;SEN!N38&amp;"."&amp;SEN!L38&amp;"."&amp;$C$5</f>
        <v>2008.TOPUP.I03.Au20</v>
      </c>
      <c r="F38" s="123">
        <f t="shared" ca="1" si="0"/>
        <v>44105</v>
      </c>
      <c r="G38" s="124" t="e">
        <f t="shared" ca="1" si="1"/>
        <v>#REF!</v>
      </c>
      <c r="H38" s="125">
        <f t="shared" ca="1" si="2"/>
        <v>44105</v>
      </c>
      <c r="I38" s="126">
        <v>0</v>
      </c>
      <c r="J38" s="122" t="str">
        <f>LEFT(SEN!E38,20)&amp;"."&amp;SENPay!E38</f>
        <v>Brookland Infant  &amp; .2008.TOPUP.I03.Au20</v>
      </c>
      <c r="K38" s="121" t="b">
        <v>1</v>
      </c>
      <c r="L38" s="127" t="s">
        <v>3691</v>
      </c>
      <c r="M38" s="121" t="b">
        <v>1</v>
      </c>
      <c r="N38" s="121" t="s">
        <v>3692</v>
      </c>
      <c r="O38" s="128" t="str">
        <f>SEN!J38</f>
        <v>various/543965</v>
      </c>
      <c r="P38" s="121" t="b">
        <v>1</v>
      </c>
      <c r="Q38" s="121" t="b">
        <v>1</v>
      </c>
      <c r="R38" s="121" t="b">
        <v>1</v>
      </c>
    </row>
    <row r="39" spans="1:18" x14ac:dyDescent="0.25">
      <c r="A39" s="118">
        <v>1</v>
      </c>
      <c r="B39" s="119">
        <v>2</v>
      </c>
      <c r="C39" s="120">
        <f>SEN!K39</f>
        <v>400040</v>
      </c>
      <c r="D39" s="121" t="b">
        <v>1</v>
      </c>
      <c r="E39" s="122" t="str">
        <f>RIGHT(SEN!D39,4)&amp;"."&amp;SEN!N39&amp;"."&amp;SEN!L39&amp;"."&amp;$C$5</f>
        <v>2007.TOPUP.I03.Au20</v>
      </c>
      <c r="F39" s="123">
        <f t="shared" ca="1" si="0"/>
        <v>44105</v>
      </c>
      <c r="G39" s="124" t="e">
        <f t="shared" ca="1" si="1"/>
        <v>#REF!</v>
      </c>
      <c r="H39" s="125">
        <f t="shared" ca="1" si="2"/>
        <v>44105</v>
      </c>
      <c r="I39" s="126">
        <v>0</v>
      </c>
      <c r="J39" s="122" t="str">
        <f>LEFT(SEN!E39,20)&amp;"."&amp;SENPay!E39</f>
        <v>Brookland Junior Sch.2007.TOPUP.I03.Au20</v>
      </c>
      <c r="K39" s="121" t="b">
        <v>1</v>
      </c>
      <c r="L39" s="127" t="s">
        <v>3691</v>
      </c>
      <c r="M39" s="121" t="b">
        <v>1</v>
      </c>
      <c r="N39" s="121" t="s">
        <v>3692</v>
      </c>
      <c r="O39" s="128" t="str">
        <f>SEN!J39</f>
        <v>various/543965</v>
      </c>
      <c r="P39" s="121" t="b">
        <v>1</v>
      </c>
      <c r="Q39" s="121" t="b">
        <v>1</v>
      </c>
      <c r="R39" s="121" t="b">
        <v>1</v>
      </c>
    </row>
    <row r="40" spans="1:18" x14ac:dyDescent="0.25">
      <c r="A40" s="118">
        <v>1</v>
      </c>
      <c r="B40" s="119">
        <v>2</v>
      </c>
      <c r="C40" s="120">
        <f>SEN!K40</f>
        <v>400061</v>
      </c>
      <c r="D40" s="121" t="b">
        <v>1</v>
      </c>
      <c r="E40" s="122" t="str">
        <f>RIGHT(SEN!D40,4)&amp;"."&amp;SEN!N40&amp;"."&amp;SEN!L40&amp;"."&amp;$C$5</f>
        <v>2009.TOPUP.I03.Au20</v>
      </c>
      <c r="F40" s="123">
        <f t="shared" ca="1" si="0"/>
        <v>44105</v>
      </c>
      <c r="G40" s="124" t="e">
        <f t="shared" ca="1" si="1"/>
        <v>#REF!</v>
      </c>
      <c r="H40" s="125">
        <f t="shared" ca="1" si="2"/>
        <v>44105</v>
      </c>
      <c r="I40" s="126">
        <v>0</v>
      </c>
      <c r="J40" s="122" t="str">
        <f>LEFT(SEN!E40,20)&amp;"."&amp;SENPay!E40</f>
        <v>Brunswick Park Prima.2009.TOPUP.I03.Au20</v>
      </c>
      <c r="K40" s="121" t="b">
        <v>1</v>
      </c>
      <c r="L40" s="127" t="s">
        <v>3691</v>
      </c>
      <c r="M40" s="121" t="b">
        <v>1</v>
      </c>
      <c r="N40" s="121" t="s">
        <v>3692</v>
      </c>
      <c r="O40" s="128" t="str">
        <f>SEN!J40</f>
        <v>various/543965</v>
      </c>
      <c r="P40" s="121" t="b">
        <v>1</v>
      </c>
      <c r="Q40" s="121" t="b">
        <v>1</v>
      </c>
      <c r="R40" s="121" t="b">
        <v>1</v>
      </c>
    </row>
    <row r="41" spans="1:18" x14ac:dyDescent="0.25">
      <c r="A41" s="118">
        <v>1</v>
      </c>
      <c r="B41" s="119">
        <v>2</v>
      </c>
      <c r="C41" s="120">
        <f>SEN!K41</f>
        <v>400065</v>
      </c>
      <c r="D41" s="121" t="b">
        <v>1</v>
      </c>
      <c r="E41" s="122" t="str">
        <f>RIGHT(SEN!D41,4)&amp;"."&amp;SEN!N41&amp;"."&amp;SEN!L41&amp;"."&amp;$C$5</f>
        <v>2067.TOPUP.I03.Au20</v>
      </c>
      <c r="F41" s="123">
        <f t="shared" ca="1" si="0"/>
        <v>44105</v>
      </c>
      <c r="G41" s="124" t="e">
        <f t="shared" ca="1" si="1"/>
        <v>#REF!</v>
      </c>
      <c r="H41" s="125">
        <f t="shared" ca="1" si="2"/>
        <v>44105</v>
      </c>
      <c r="I41" s="126">
        <v>0</v>
      </c>
      <c r="J41" s="122" t="str">
        <f>LEFT(SEN!E41,20)&amp;"."&amp;SENPay!E41</f>
        <v>Chalgrove Primary Sc.2067.TOPUP.I03.Au20</v>
      </c>
      <c r="K41" s="121" t="b">
        <v>1</v>
      </c>
      <c r="L41" s="127" t="s">
        <v>3691</v>
      </c>
      <c r="M41" s="121" t="b">
        <v>1</v>
      </c>
      <c r="N41" s="121" t="s">
        <v>3692</v>
      </c>
      <c r="O41" s="128" t="str">
        <f>SEN!J41</f>
        <v>various/543965</v>
      </c>
      <c r="P41" s="121" t="b">
        <v>1</v>
      </c>
      <c r="Q41" s="121" t="b">
        <v>1</v>
      </c>
      <c r="R41" s="121" t="b">
        <v>1</v>
      </c>
    </row>
    <row r="42" spans="1:18" x14ac:dyDescent="0.25">
      <c r="A42" s="118">
        <v>1</v>
      </c>
      <c r="B42" s="119">
        <v>2</v>
      </c>
      <c r="C42" s="120">
        <f>SEN!K42</f>
        <v>160141</v>
      </c>
      <c r="D42" s="121" t="b">
        <v>1</v>
      </c>
      <c r="E42" s="122" t="str">
        <f>RIGHT(SEN!D42,4)&amp;"."&amp;SEN!N42&amp;"."&amp;SEN!L42&amp;"."&amp;$C$5</f>
        <v>2010.TOPUP.I03.Au20</v>
      </c>
      <c r="F42" s="123">
        <f t="shared" ca="1" si="0"/>
        <v>44105</v>
      </c>
      <c r="G42" s="124" t="e">
        <f t="shared" ca="1" si="1"/>
        <v>#REF!</v>
      </c>
      <c r="H42" s="125">
        <f t="shared" ca="1" si="2"/>
        <v>44105</v>
      </c>
      <c r="I42" s="126">
        <v>0</v>
      </c>
      <c r="J42" s="122" t="str">
        <f>LEFT(SEN!E42,20)&amp;"."&amp;SENPay!E42</f>
        <v>Child's Hill Academy.2010.TOPUP.I03.Au20</v>
      </c>
      <c r="K42" s="121" t="b">
        <v>1</v>
      </c>
      <c r="L42" s="127" t="s">
        <v>3691</v>
      </c>
      <c r="M42" s="121" t="b">
        <v>1</v>
      </c>
      <c r="N42" s="121" t="s">
        <v>3692</v>
      </c>
      <c r="O42" s="128" t="str">
        <f>SEN!J42</f>
        <v>various/516500</v>
      </c>
      <c r="P42" s="121" t="b">
        <v>1</v>
      </c>
      <c r="Q42" s="121" t="b">
        <v>1</v>
      </c>
      <c r="R42" s="121" t="b">
        <v>1</v>
      </c>
    </row>
    <row r="43" spans="1:18" x14ac:dyDescent="0.25">
      <c r="A43" s="118">
        <v>1</v>
      </c>
      <c r="B43" s="119">
        <v>2</v>
      </c>
      <c r="C43" s="120">
        <f>SEN!K43</f>
        <v>400039</v>
      </c>
      <c r="D43" s="121" t="b">
        <v>1</v>
      </c>
      <c r="E43" s="122" t="str">
        <f>RIGHT(SEN!D43,4)&amp;"."&amp;SEN!N43&amp;"."&amp;SEN!L43&amp;"."&amp;$C$5</f>
        <v>3302.TOPUP.I03.Au20</v>
      </c>
      <c r="F43" s="123">
        <f t="shared" ca="1" si="0"/>
        <v>44105</v>
      </c>
      <c r="G43" s="124" t="e">
        <f t="shared" ca="1" si="1"/>
        <v>#REF!</v>
      </c>
      <c r="H43" s="125">
        <f t="shared" ca="1" si="2"/>
        <v>44105</v>
      </c>
      <c r="I43" s="126">
        <v>0</v>
      </c>
      <c r="J43" s="122" t="str">
        <f>LEFT(SEN!E43,20)&amp;"."&amp;SENPay!E43</f>
        <v>Christ Church CE Pri.3302.TOPUP.I03.Au20</v>
      </c>
      <c r="K43" s="121" t="b">
        <v>1</v>
      </c>
      <c r="L43" s="127" t="s">
        <v>3691</v>
      </c>
      <c r="M43" s="121" t="b">
        <v>1</v>
      </c>
      <c r="N43" s="121" t="s">
        <v>3692</v>
      </c>
      <c r="O43" s="128" t="str">
        <f>SEN!J43</f>
        <v>various/543965</v>
      </c>
      <c r="P43" s="121" t="b">
        <v>1</v>
      </c>
      <c r="Q43" s="121" t="b">
        <v>1</v>
      </c>
      <c r="R43" s="121" t="b">
        <v>1</v>
      </c>
    </row>
    <row r="44" spans="1:18" x14ac:dyDescent="0.25">
      <c r="A44" s="118">
        <v>1</v>
      </c>
      <c r="B44" s="119">
        <v>2</v>
      </c>
      <c r="C44" s="120">
        <f>SEN!K44</f>
        <v>400020</v>
      </c>
      <c r="D44" s="121" t="b">
        <v>1</v>
      </c>
      <c r="E44" s="122" t="str">
        <f>RIGHT(SEN!D44,4)&amp;"."&amp;SEN!N44&amp;"."&amp;SEN!L44&amp;"."&amp;$C$5</f>
        <v>2011.TOPUP.I03.Au20</v>
      </c>
      <c r="F44" s="123">
        <f t="shared" ca="1" si="0"/>
        <v>44105</v>
      </c>
      <c r="G44" s="124" t="e">
        <f t="shared" ca="1" si="1"/>
        <v>#REF!</v>
      </c>
      <c r="H44" s="125">
        <f t="shared" ca="1" si="2"/>
        <v>44105</v>
      </c>
      <c r="I44" s="126">
        <v>0</v>
      </c>
      <c r="J44" s="122" t="str">
        <f>LEFT(SEN!E44,20)&amp;"."&amp;SENPay!E44</f>
        <v>Church Hill Primary .2011.TOPUP.I03.Au20</v>
      </c>
      <c r="K44" s="121" t="b">
        <v>1</v>
      </c>
      <c r="L44" s="127" t="s">
        <v>3691</v>
      </c>
      <c r="M44" s="121" t="b">
        <v>1</v>
      </c>
      <c r="N44" s="121" t="s">
        <v>3692</v>
      </c>
      <c r="O44" s="128" t="str">
        <f>SEN!J44</f>
        <v>various/543965</v>
      </c>
      <c r="P44" s="121" t="b">
        <v>1</v>
      </c>
      <c r="Q44" s="121" t="b">
        <v>1</v>
      </c>
      <c r="R44" s="121" t="b">
        <v>1</v>
      </c>
    </row>
    <row r="45" spans="1:18" x14ac:dyDescent="0.25">
      <c r="A45" s="118">
        <v>1</v>
      </c>
      <c r="B45" s="119">
        <v>2</v>
      </c>
      <c r="C45" s="120">
        <f>SEN!K45</f>
        <v>156151</v>
      </c>
      <c r="D45" s="121" t="b">
        <v>1</v>
      </c>
      <c r="E45" s="122" t="str">
        <f>RIGHT(SEN!D45,4)&amp;"."&amp;SEN!N45&amp;"."&amp;SEN!L45&amp;"."&amp;$C$5</f>
        <v>3522.TOPUP.I03.Au20</v>
      </c>
      <c r="F45" s="123">
        <f t="shared" ca="1" si="0"/>
        <v>44105</v>
      </c>
      <c r="G45" s="124" t="e">
        <f t="shared" ca="1" si="1"/>
        <v>#REF!</v>
      </c>
      <c r="H45" s="125">
        <f t="shared" ca="1" si="2"/>
        <v>44105</v>
      </c>
      <c r="I45" s="126">
        <v>0</v>
      </c>
      <c r="J45" s="122" t="str">
        <f>LEFT(SEN!E45,20)&amp;"."&amp;SENPay!E45</f>
        <v>Claremont Academy.3522.TOPUP.I03.Au20</v>
      </c>
      <c r="K45" s="121" t="b">
        <v>1</v>
      </c>
      <c r="L45" s="127" t="s">
        <v>3691</v>
      </c>
      <c r="M45" s="121" t="b">
        <v>1</v>
      </c>
      <c r="N45" s="121" t="s">
        <v>3692</v>
      </c>
      <c r="O45" s="128" t="str">
        <f>SEN!J45</f>
        <v>various/516500</v>
      </c>
      <c r="P45" s="121" t="b">
        <v>1</v>
      </c>
      <c r="Q45" s="121" t="b">
        <v>1</v>
      </c>
      <c r="R45" s="121" t="b">
        <v>1</v>
      </c>
    </row>
    <row r="46" spans="1:18" x14ac:dyDescent="0.25">
      <c r="A46" s="118">
        <v>1</v>
      </c>
      <c r="B46" s="119">
        <v>2</v>
      </c>
      <c r="C46" s="120">
        <f>SEN!K46</f>
        <v>400050</v>
      </c>
      <c r="D46" s="121" t="b">
        <v>1</v>
      </c>
      <c r="E46" s="122" t="str">
        <f>RIGHT(SEN!D46,4)&amp;"."&amp;SEN!N46&amp;"."&amp;SEN!L46&amp;"."&amp;$C$5</f>
        <v>2014.TOPUP.I03.Au20</v>
      </c>
      <c r="F46" s="123">
        <f t="shared" ca="1" si="0"/>
        <v>44105</v>
      </c>
      <c r="G46" s="124" t="e">
        <f t="shared" ca="1" si="1"/>
        <v>#REF!</v>
      </c>
      <c r="H46" s="125">
        <f t="shared" ca="1" si="2"/>
        <v>44105</v>
      </c>
      <c r="I46" s="126">
        <v>0</v>
      </c>
      <c r="J46" s="122" t="str">
        <f>LEFT(SEN!E46,20)&amp;"."&amp;SENPay!E46</f>
        <v>Colindale School.2014.TOPUP.I03.Au20</v>
      </c>
      <c r="K46" s="121" t="b">
        <v>1</v>
      </c>
      <c r="L46" s="127" t="s">
        <v>3691</v>
      </c>
      <c r="M46" s="121" t="b">
        <v>1</v>
      </c>
      <c r="N46" s="121" t="s">
        <v>3692</v>
      </c>
      <c r="O46" s="128" t="str">
        <f>SEN!J46</f>
        <v>various/543965</v>
      </c>
      <c r="P46" s="121" t="b">
        <v>1</v>
      </c>
      <c r="Q46" s="121" t="b">
        <v>1</v>
      </c>
      <c r="R46" s="121" t="b">
        <v>1</v>
      </c>
    </row>
    <row r="47" spans="1:18" x14ac:dyDescent="0.25">
      <c r="A47" s="118">
        <v>1</v>
      </c>
      <c r="B47" s="119">
        <v>2</v>
      </c>
      <c r="C47" s="120">
        <f>SEN!K47</f>
        <v>400059</v>
      </c>
      <c r="D47" s="121" t="b">
        <v>1</v>
      </c>
      <c r="E47" s="122" t="str">
        <f>RIGHT(SEN!D47,4)&amp;"."&amp;SEN!N47&amp;"."&amp;SEN!L47&amp;"."&amp;$C$5</f>
        <v>2015.TOPUP.I03.Au20</v>
      </c>
      <c r="F47" s="123">
        <f t="shared" ca="1" si="0"/>
        <v>44105</v>
      </c>
      <c r="G47" s="124" t="e">
        <f t="shared" ca="1" si="1"/>
        <v>#REF!</v>
      </c>
      <c r="H47" s="125">
        <f t="shared" ca="1" si="2"/>
        <v>44105</v>
      </c>
      <c r="I47" s="126">
        <v>0</v>
      </c>
      <c r="J47" s="122" t="str">
        <f>LEFT(SEN!E47,20)&amp;"."&amp;SENPay!E47</f>
        <v>Coppetts Wood.2015.TOPUP.I03.Au20</v>
      </c>
      <c r="K47" s="121" t="b">
        <v>1</v>
      </c>
      <c r="L47" s="127" t="s">
        <v>3691</v>
      </c>
      <c r="M47" s="121" t="b">
        <v>1</v>
      </c>
      <c r="N47" s="121" t="s">
        <v>3692</v>
      </c>
      <c r="O47" s="128" t="str">
        <f>SEN!J47</f>
        <v>various/543965</v>
      </c>
      <c r="P47" s="121" t="b">
        <v>1</v>
      </c>
      <c r="Q47" s="121" t="b">
        <v>1</v>
      </c>
      <c r="R47" s="121" t="b">
        <v>1</v>
      </c>
    </row>
    <row r="48" spans="1:18" x14ac:dyDescent="0.25">
      <c r="A48" s="118">
        <v>1</v>
      </c>
      <c r="B48" s="119">
        <v>2</v>
      </c>
      <c r="C48" s="120">
        <f>SEN!K48</f>
        <v>400049</v>
      </c>
      <c r="D48" s="121" t="b">
        <v>1</v>
      </c>
      <c r="E48" s="122" t="str">
        <f>RIGHT(SEN!D48,4)&amp;"."&amp;SEN!N48&amp;"."&amp;SEN!L48&amp;"."&amp;$C$5</f>
        <v>2016.TOPUP.I03.Au20</v>
      </c>
      <c r="F48" s="123">
        <f t="shared" ca="1" si="0"/>
        <v>44105</v>
      </c>
      <c r="G48" s="124" t="e">
        <f t="shared" ca="1" si="1"/>
        <v>#REF!</v>
      </c>
      <c r="H48" s="125">
        <f t="shared" ca="1" si="2"/>
        <v>44105</v>
      </c>
      <c r="I48" s="126">
        <v>0</v>
      </c>
      <c r="J48" s="122" t="str">
        <f>LEFT(SEN!E48,20)&amp;"."&amp;SENPay!E48</f>
        <v>Courtland School.2016.TOPUP.I03.Au20</v>
      </c>
      <c r="K48" s="121" t="b">
        <v>1</v>
      </c>
      <c r="L48" s="127" t="s">
        <v>3691</v>
      </c>
      <c r="M48" s="121" t="b">
        <v>1</v>
      </c>
      <c r="N48" s="121" t="s">
        <v>3692</v>
      </c>
      <c r="O48" s="128" t="str">
        <f>SEN!J48</f>
        <v>various/543965</v>
      </c>
      <c r="P48" s="121" t="b">
        <v>1</v>
      </c>
      <c r="Q48" s="121" t="b">
        <v>1</v>
      </c>
      <c r="R48" s="121" t="b">
        <v>1</v>
      </c>
    </row>
    <row r="49" spans="1:18" x14ac:dyDescent="0.25">
      <c r="A49" s="118">
        <v>1</v>
      </c>
      <c r="B49" s="119">
        <v>2</v>
      </c>
      <c r="C49" s="120">
        <f>SEN!K49</f>
        <v>400080</v>
      </c>
      <c r="D49" s="121" t="b">
        <v>1</v>
      </c>
      <c r="E49" s="122" t="str">
        <f>RIGHT(SEN!D49,4)&amp;"."&amp;SEN!N49&amp;"."&amp;SEN!L49&amp;"."&amp;$C$5</f>
        <v>2017.TOPUP.I03.Au20</v>
      </c>
      <c r="F49" s="123">
        <f t="shared" ca="1" si="0"/>
        <v>44105</v>
      </c>
      <c r="G49" s="124" t="e">
        <f t="shared" ca="1" si="1"/>
        <v>#REF!</v>
      </c>
      <c r="H49" s="125">
        <f t="shared" ca="1" si="2"/>
        <v>44105</v>
      </c>
      <c r="I49" s="126">
        <v>0</v>
      </c>
      <c r="J49" s="122" t="str">
        <f>LEFT(SEN!E49,20)&amp;"."&amp;SENPay!E49</f>
        <v>Cromer Road Primary .2017.TOPUP.I03.Au20</v>
      </c>
      <c r="K49" s="121" t="b">
        <v>1</v>
      </c>
      <c r="L49" s="127" t="s">
        <v>3691</v>
      </c>
      <c r="M49" s="121" t="b">
        <v>1</v>
      </c>
      <c r="N49" s="121" t="s">
        <v>3692</v>
      </c>
      <c r="O49" s="128" t="str">
        <f>SEN!J49</f>
        <v>various/543965</v>
      </c>
      <c r="P49" s="121" t="b">
        <v>1</v>
      </c>
      <c r="Q49" s="121" t="b">
        <v>1</v>
      </c>
      <c r="R49" s="121" t="b">
        <v>1</v>
      </c>
    </row>
    <row r="50" spans="1:18" x14ac:dyDescent="0.25">
      <c r="A50" s="118">
        <v>1</v>
      </c>
      <c r="B50" s="119">
        <v>2</v>
      </c>
      <c r="C50" s="120">
        <f>SEN!K50</f>
        <v>400105</v>
      </c>
      <c r="D50" s="121" t="b">
        <v>1</v>
      </c>
      <c r="E50" s="122" t="str">
        <f>RIGHT(SEN!D50,4)&amp;"."&amp;SEN!N50&amp;"."&amp;SEN!L50&amp;"."&amp;$C$5</f>
        <v>2073.TOPUP.I03.Au20</v>
      </c>
      <c r="F50" s="123">
        <f t="shared" ca="1" si="0"/>
        <v>44105</v>
      </c>
      <c r="G50" s="124" t="e">
        <f t="shared" ca="1" si="1"/>
        <v>#REF!</v>
      </c>
      <c r="H50" s="125">
        <f t="shared" ca="1" si="2"/>
        <v>44105</v>
      </c>
      <c r="I50" s="126">
        <v>0</v>
      </c>
      <c r="J50" s="122" t="str">
        <f>LEFT(SEN!E50,20)&amp;"."&amp;SENPay!E50</f>
        <v>Danegrove JMI School.2073.TOPUP.I03.Au20</v>
      </c>
      <c r="K50" s="121" t="b">
        <v>1</v>
      </c>
      <c r="L50" s="127" t="s">
        <v>3691</v>
      </c>
      <c r="M50" s="121" t="b">
        <v>1</v>
      </c>
      <c r="N50" s="121" t="s">
        <v>3692</v>
      </c>
      <c r="O50" s="128" t="str">
        <f>SEN!J50</f>
        <v>various/543965</v>
      </c>
      <c r="P50" s="121" t="b">
        <v>1</v>
      </c>
      <c r="Q50" s="121" t="b">
        <v>1</v>
      </c>
      <c r="R50" s="121" t="b">
        <v>1</v>
      </c>
    </row>
    <row r="51" spans="1:18" x14ac:dyDescent="0.25">
      <c r="A51" s="118">
        <v>1</v>
      </c>
      <c r="B51" s="119">
        <v>2</v>
      </c>
      <c r="C51" s="120">
        <f>SEN!K51</f>
        <v>400036</v>
      </c>
      <c r="D51" s="121" t="b">
        <v>1</v>
      </c>
      <c r="E51" s="122" t="str">
        <f>RIGHT(SEN!D51,4)&amp;"."&amp;SEN!N51&amp;"."&amp;SEN!L51&amp;"."&amp;$C$5</f>
        <v>2019.TOPUP.I03.Au20</v>
      </c>
      <c r="F51" s="123">
        <f t="shared" ca="1" si="0"/>
        <v>44105</v>
      </c>
      <c r="G51" s="124" t="e">
        <f t="shared" ca="1" si="1"/>
        <v>#REF!</v>
      </c>
      <c r="H51" s="125">
        <f t="shared" ca="1" si="2"/>
        <v>44105</v>
      </c>
      <c r="I51" s="126">
        <v>0</v>
      </c>
      <c r="J51" s="122" t="str">
        <f>LEFT(SEN!E51,20)&amp;"."&amp;SENPay!E51</f>
        <v>Deansbrook Infant Sc.2019.TOPUP.I03.Au20</v>
      </c>
      <c r="K51" s="121" t="b">
        <v>1</v>
      </c>
      <c r="L51" s="127" t="s">
        <v>3691</v>
      </c>
      <c r="M51" s="121" t="b">
        <v>1</v>
      </c>
      <c r="N51" s="121" t="s">
        <v>3692</v>
      </c>
      <c r="O51" s="128" t="str">
        <f>SEN!J51</f>
        <v>various/543965</v>
      </c>
      <c r="P51" s="121" t="b">
        <v>1</v>
      </c>
      <c r="Q51" s="121" t="b">
        <v>1</v>
      </c>
      <c r="R51" s="121" t="b">
        <v>1</v>
      </c>
    </row>
    <row r="52" spans="1:18" x14ac:dyDescent="0.25">
      <c r="A52" s="118">
        <v>1</v>
      </c>
      <c r="B52" s="119">
        <v>2</v>
      </c>
      <c r="C52" s="120">
        <f>SEN!K52</f>
        <v>151094</v>
      </c>
      <c r="D52" s="121" t="b">
        <v>1</v>
      </c>
      <c r="E52" s="122" t="str">
        <f>RIGHT(SEN!D52,4)&amp;"."&amp;SEN!N52&amp;"."&amp;SEN!L52&amp;"."&amp;$C$5</f>
        <v>2018.TOPUP.I03.Au20</v>
      </c>
      <c r="F52" s="123">
        <f t="shared" ca="1" si="0"/>
        <v>44105</v>
      </c>
      <c r="G52" s="124" t="e">
        <f t="shared" ca="1" si="1"/>
        <v>#REF!</v>
      </c>
      <c r="H52" s="125">
        <f t="shared" ca="1" si="2"/>
        <v>44105</v>
      </c>
      <c r="I52" s="126">
        <v>0</v>
      </c>
      <c r="J52" s="122" t="str">
        <f>LEFT(SEN!E52,20)&amp;"."&amp;SENPay!E52</f>
        <v>Deansbrook Junior Sc.2018.TOPUP.I03.Au20</v>
      </c>
      <c r="K52" s="121" t="b">
        <v>1</v>
      </c>
      <c r="L52" s="127" t="s">
        <v>3691</v>
      </c>
      <c r="M52" s="121" t="b">
        <v>1</v>
      </c>
      <c r="N52" s="121" t="s">
        <v>3692</v>
      </c>
      <c r="O52" s="128" t="str">
        <f>SEN!J52</f>
        <v>various/516500</v>
      </c>
      <c r="P52" s="121" t="b">
        <v>1</v>
      </c>
      <c r="Q52" s="121" t="b">
        <v>1</v>
      </c>
      <c r="R52" s="121" t="b">
        <v>1</v>
      </c>
    </row>
    <row r="53" spans="1:18" x14ac:dyDescent="0.25">
      <c r="A53" s="118">
        <v>1</v>
      </c>
      <c r="B53" s="119">
        <v>2</v>
      </c>
      <c r="C53" s="120">
        <f>SEN!K53</f>
        <v>400042</v>
      </c>
      <c r="D53" s="121" t="b">
        <v>1</v>
      </c>
      <c r="E53" s="122" t="str">
        <f>RIGHT(SEN!D53,4)&amp;"."&amp;SEN!N53&amp;"."&amp;SEN!L53&amp;"."&amp;$C$5</f>
        <v>2021.TOPUP.I03.Au20</v>
      </c>
      <c r="F53" s="123">
        <f t="shared" ca="1" si="0"/>
        <v>44105</v>
      </c>
      <c r="G53" s="124" t="e">
        <f t="shared" ca="1" si="1"/>
        <v>#REF!</v>
      </c>
      <c r="H53" s="125">
        <f t="shared" ca="1" si="2"/>
        <v>44105</v>
      </c>
      <c r="I53" s="126">
        <v>0</v>
      </c>
      <c r="J53" s="122" t="str">
        <f>LEFT(SEN!E53,20)&amp;"."&amp;SENPay!E53</f>
        <v>Dollis Primary Schoo.2021.TOPUP.I03.Au20</v>
      </c>
      <c r="K53" s="121" t="b">
        <v>1</v>
      </c>
      <c r="L53" s="127" t="s">
        <v>3691</v>
      </c>
      <c r="M53" s="121" t="b">
        <v>1</v>
      </c>
      <c r="N53" s="121" t="s">
        <v>3692</v>
      </c>
      <c r="O53" s="128" t="str">
        <f>SEN!J53</f>
        <v>various/543965</v>
      </c>
      <c r="P53" s="121" t="b">
        <v>1</v>
      </c>
      <c r="Q53" s="121" t="b">
        <v>1</v>
      </c>
      <c r="R53" s="121" t="b">
        <v>1</v>
      </c>
    </row>
    <row r="54" spans="1:18" x14ac:dyDescent="0.25">
      <c r="A54" s="118">
        <v>1</v>
      </c>
      <c r="B54" s="119">
        <v>2</v>
      </c>
      <c r="C54" s="120">
        <f>SEN!K54</f>
        <v>400159</v>
      </c>
      <c r="D54" s="121" t="b">
        <v>1</v>
      </c>
      <c r="E54" s="122" t="str">
        <f>RIGHT(SEN!D54,4)&amp;"."&amp;SEN!N54&amp;"."&amp;SEN!L54&amp;"."&amp;$C$5</f>
        <v>2023.TOPUP.I03.Au20</v>
      </c>
      <c r="F54" s="123">
        <f t="shared" ca="1" si="0"/>
        <v>44105</v>
      </c>
      <c r="G54" s="124" t="e">
        <f t="shared" ca="1" si="1"/>
        <v>#REF!</v>
      </c>
      <c r="H54" s="125">
        <f t="shared" ca="1" si="2"/>
        <v>44105</v>
      </c>
      <c r="I54" s="126">
        <v>0</v>
      </c>
      <c r="J54" s="122" t="str">
        <f>LEFT(SEN!E54,20)&amp;"."&amp;SENPay!E54</f>
        <v>Edgware Primary Scho.2023.TOPUP.I03.Au20</v>
      </c>
      <c r="K54" s="121" t="b">
        <v>1</v>
      </c>
      <c r="L54" s="127" t="s">
        <v>3691</v>
      </c>
      <c r="M54" s="121" t="b">
        <v>1</v>
      </c>
      <c r="N54" s="121" t="s">
        <v>3692</v>
      </c>
      <c r="O54" s="128" t="str">
        <f>SEN!J54</f>
        <v>various/543965</v>
      </c>
      <c r="P54" s="121" t="b">
        <v>1</v>
      </c>
      <c r="Q54" s="121" t="b">
        <v>1</v>
      </c>
      <c r="R54" s="121" t="b">
        <v>1</v>
      </c>
    </row>
    <row r="55" spans="1:18" x14ac:dyDescent="0.25">
      <c r="A55" s="118">
        <v>1</v>
      </c>
      <c r="B55" s="119">
        <v>2</v>
      </c>
      <c r="C55" s="120">
        <f>SEN!K55</f>
        <v>143691</v>
      </c>
      <c r="D55" s="121" t="b">
        <v>1</v>
      </c>
      <c r="E55" s="122" t="str">
        <f>RIGHT(SEN!D55,4)&amp;"."&amp;SEN!N55&amp;"."&amp;SEN!L55&amp;"."&amp;$C$5</f>
        <v>2001.TOPUP.I03.Au20</v>
      </c>
      <c r="F55" s="123">
        <f t="shared" ca="1" si="0"/>
        <v>44105</v>
      </c>
      <c r="G55" s="124" t="e">
        <f t="shared" ca="1" si="1"/>
        <v>#REF!</v>
      </c>
      <c r="H55" s="125">
        <f t="shared" ca="1" si="2"/>
        <v>44105</v>
      </c>
      <c r="I55" s="126">
        <v>0</v>
      </c>
      <c r="J55" s="122" t="str">
        <f>LEFT(SEN!E55,20)&amp;"."&amp;SENPay!E55</f>
        <v>Etz Chaim Jewish Pri.2001.TOPUP.I03.Au20</v>
      </c>
      <c r="K55" s="121" t="b">
        <v>1</v>
      </c>
      <c r="L55" s="127" t="s">
        <v>3691</v>
      </c>
      <c r="M55" s="121" t="b">
        <v>1</v>
      </c>
      <c r="N55" s="121" t="s">
        <v>3692</v>
      </c>
      <c r="O55" s="128" t="str">
        <f>SEN!J55</f>
        <v>various/516500</v>
      </c>
      <c r="P55" s="121" t="b">
        <v>1</v>
      </c>
      <c r="Q55" s="121" t="b">
        <v>1</v>
      </c>
      <c r="R55" s="121" t="b">
        <v>1</v>
      </c>
    </row>
    <row r="56" spans="1:18" x14ac:dyDescent="0.25">
      <c r="A56" s="118">
        <v>1</v>
      </c>
      <c r="B56" s="119">
        <v>2</v>
      </c>
      <c r="C56" s="120">
        <f>SEN!K56</f>
        <v>400047</v>
      </c>
      <c r="D56" s="121" t="b">
        <v>1</v>
      </c>
      <c r="E56" s="122" t="str">
        <f>RIGHT(SEN!D56,4)&amp;"."&amp;SEN!N56&amp;"."&amp;SEN!L56&amp;"."&amp;$C$5</f>
        <v>2024.TOPUP.I03.Au20</v>
      </c>
      <c r="F56" s="123">
        <f t="shared" ca="1" si="0"/>
        <v>44105</v>
      </c>
      <c r="G56" s="124" t="e">
        <f t="shared" ca="1" si="1"/>
        <v>#REF!</v>
      </c>
      <c r="H56" s="125">
        <f t="shared" ca="1" si="2"/>
        <v>44105</v>
      </c>
      <c r="I56" s="126">
        <v>0</v>
      </c>
      <c r="J56" s="122" t="str">
        <f>LEFT(SEN!E56,20)&amp;"."&amp;SENPay!E56</f>
        <v>Fairway Primary Scho.2024.TOPUP.I03.Au20</v>
      </c>
      <c r="K56" s="121" t="b">
        <v>1</v>
      </c>
      <c r="L56" s="127" t="s">
        <v>3691</v>
      </c>
      <c r="M56" s="121" t="b">
        <v>1</v>
      </c>
      <c r="N56" s="121" t="s">
        <v>3692</v>
      </c>
      <c r="O56" s="128" t="str">
        <f>SEN!J56</f>
        <v>various/543965</v>
      </c>
      <c r="P56" s="121" t="b">
        <v>1</v>
      </c>
      <c r="Q56" s="121" t="b">
        <v>1</v>
      </c>
      <c r="R56" s="121" t="b">
        <v>1</v>
      </c>
    </row>
    <row r="57" spans="1:18" x14ac:dyDescent="0.25">
      <c r="A57" s="118">
        <v>1</v>
      </c>
      <c r="B57" s="119">
        <v>2</v>
      </c>
      <c r="C57" s="120">
        <f>SEN!K57</f>
        <v>400001</v>
      </c>
      <c r="D57" s="121" t="b">
        <v>1</v>
      </c>
      <c r="E57" s="122" t="str">
        <f>RIGHT(SEN!D57,4)&amp;"."&amp;SEN!N57&amp;"."&amp;SEN!L57&amp;"."&amp;$C$5</f>
        <v>2025.TOPUP.I03.Au20</v>
      </c>
      <c r="F57" s="123">
        <f t="shared" ca="1" si="0"/>
        <v>44105</v>
      </c>
      <c r="G57" s="124" t="e">
        <f t="shared" ca="1" si="1"/>
        <v>#REF!</v>
      </c>
      <c r="H57" s="125">
        <f t="shared" ca="1" si="2"/>
        <v>44105</v>
      </c>
      <c r="I57" s="126">
        <v>0</v>
      </c>
      <c r="J57" s="122" t="str">
        <f>LEFT(SEN!E57,20)&amp;"."&amp;SENPay!E57</f>
        <v>Foulds.2025.TOPUP.I03.Au20</v>
      </c>
      <c r="K57" s="121" t="b">
        <v>1</v>
      </c>
      <c r="L57" s="127" t="s">
        <v>3691</v>
      </c>
      <c r="M57" s="121" t="b">
        <v>1</v>
      </c>
      <c r="N57" s="121" t="s">
        <v>3692</v>
      </c>
      <c r="O57" s="128" t="str">
        <f>SEN!J57</f>
        <v>various/543965</v>
      </c>
      <c r="P57" s="121" t="b">
        <v>1</v>
      </c>
      <c r="Q57" s="121" t="b">
        <v>1</v>
      </c>
      <c r="R57" s="121" t="b">
        <v>1</v>
      </c>
    </row>
    <row r="58" spans="1:18" x14ac:dyDescent="0.25">
      <c r="A58" s="118">
        <v>1</v>
      </c>
      <c r="B58" s="119">
        <v>2</v>
      </c>
      <c r="C58" s="120">
        <f>SEN!K58</f>
        <v>400082</v>
      </c>
      <c r="D58" s="121" t="b">
        <v>1</v>
      </c>
      <c r="E58" s="122" t="str">
        <f>RIGHT(SEN!D58,4)&amp;"."&amp;SEN!N58&amp;"."&amp;SEN!L58&amp;"."&amp;$C$5</f>
        <v>2026.TOPUP.I03.Au20</v>
      </c>
      <c r="F58" s="123">
        <f t="shared" ca="1" si="0"/>
        <v>44105</v>
      </c>
      <c r="G58" s="124" t="e">
        <f t="shared" ca="1" si="1"/>
        <v>#REF!</v>
      </c>
      <c r="H58" s="125">
        <f t="shared" ca="1" si="2"/>
        <v>44105</v>
      </c>
      <c r="I58" s="126">
        <v>0</v>
      </c>
      <c r="J58" s="122" t="str">
        <f>LEFT(SEN!E58,20)&amp;"."&amp;SENPay!E58</f>
        <v>Frith Manor School.2026.TOPUP.I03.Au20</v>
      </c>
      <c r="K58" s="121" t="b">
        <v>1</v>
      </c>
      <c r="L58" s="127" t="s">
        <v>3691</v>
      </c>
      <c r="M58" s="121" t="b">
        <v>1</v>
      </c>
      <c r="N58" s="121" t="s">
        <v>3692</v>
      </c>
      <c r="O58" s="128" t="str">
        <f>SEN!J58</f>
        <v>various/543965</v>
      </c>
      <c r="P58" s="121" t="b">
        <v>1</v>
      </c>
      <c r="Q58" s="121" t="b">
        <v>1</v>
      </c>
      <c r="R58" s="121" t="b">
        <v>1</v>
      </c>
    </row>
    <row r="59" spans="1:18" x14ac:dyDescent="0.25">
      <c r="A59" s="118">
        <v>1</v>
      </c>
      <c r="B59" s="119">
        <v>2</v>
      </c>
      <c r="C59" s="120">
        <f>SEN!K59</f>
        <v>400067</v>
      </c>
      <c r="D59" s="121" t="b">
        <v>1</v>
      </c>
      <c r="E59" s="122" t="str">
        <f>RIGHT(SEN!D59,4)&amp;"."&amp;SEN!N59&amp;"."&amp;SEN!L59&amp;"."&amp;$C$5</f>
        <v>2028.TOPUP.I03.Au20</v>
      </c>
      <c r="F59" s="123">
        <f t="shared" ca="1" si="0"/>
        <v>44105</v>
      </c>
      <c r="G59" s="124" t="e">
        <f t="shared" ca="1" si="1"/>
        <v>#REF!</v>
      </c>
      <c r="H59" s="125">
        <f t="shared" ca="1" si="2"/>
        <v>44105</v>
      </c>
      <c r="I59" s="126">
        <v>0</v>
      </c>
      <c r="J59" s="122" t="str">
        <f>LEFT(SEN!E59,20)&amp;"."&amp;SENPay!E59</f>
        <v>Garden Suburb Infant.2028.TOPUP.I03.Au20</v>
      </c>
      <c r="K59" s="121" t="b">
        <v>1</v>
      </c>
      <c r="L59" s="127" t="s">
        <v>3691</v>
      </c>
      <c r="M59" s="121" t="b">
        <v>1</v>
      </c>
      <c r="N59" s="121" t="s">
        <v>3692</v>
      </c>
      <c r="O59" s="128" t="str">
        <f>SEN!J59</f>
        <v>various/543965</v>
      </c>
      <c r="P59" s="121" t="b">
        <v>1</v>
      </c>
      <c r="Q59" s="121" t="b">
        <v>1</v>
      </c>
      <c r="R59" s="121" t="b">
        <v>1</v>
      </c>
    </row>
    <row r="60" spans="1:18" x14ac:dyDescent="0.25">
      <c r="A60" s="118">
        <v>1</v>
      </c>
      <c r="B60" s="119">
        <v>2</v>
      </c>
      <c r="C60" s="120">
        <f>SEN!K60</f>
        <v>400002</v>
      </c>
      <c r="D60" s="121" t="b">
        <v>1</v>
      </c>
      <c r="E60" s="122" t="str">
        <f>RIGHT(SEN!D60,4)&amp;"."&amp;SEN!N60&amp;"."&amp;SEN!L60&amp;"."&amp;$C$5</f>
        <v>2027.TOPUP.I03.Au20</v>
      </c>
      <c r="F60" s="123">
        <f t="shared" ca="1" si="0"/>
        <v>44105</v>
      </c>
      <c r="G60" s="124" t="e">
        <f t="shared" ca="1" si="1"/>
        <v>#REF!</v>
      </c>
      <c r="H60" s="125">
        <f t="shared" ca="1" si="2"/>
        <v>44105</v>
      </c>
      <c r="I60" s="126">
        <v>0</v>
      </c>
      <c r="J60" s="122" t="str">
        <f>LEFT(SEN!E60,20)&amp;"."&amp;SENPay!E60</f>
        <v>Garden Suburb Junior.2027.TOPUP.I03.Au20</v>
      </c>
      <c r="K60" s="121" t="b">
        <v>1</v>
      </c>
      <c r="L60" s="127" t="s">
        <v>3691</v>
      </c>
      <c r="M60" s="121" t="b">
        <v>1</v>
      </c>
      <c r="N60" s="121" t="s">
        <v>3692</v>
      </c>
      <c r="O60" s="128" t="str">
        <f>SEN!J60</f>
        <v>various/543965</v>
      </c>
      <c r="P60" s="121" t="b">
        <v>1</v>
      </c>
      <c r="Q60" s="121" t="b">
        <v>1</v>
      </c>
      <c r="R60" s="121" t="b">
        <v>1</v>
      </c>
    </row>
    <row r="61" spans="1:18" x14ac:dyDescent="0.25">
      <c r="A61" s="118">
        <v>1</v>
      </c>
      <c r="B61" s="119">
        <v>2</v>
      </c>
      <c r="C61" s="120">
        <f>SEN!K61</f>
        <v>400035</v>
      </c>
      <c r="D61" s="121" t="b">
        <v>1</v>
      </c>
      <c r="E61" s="122" t="str">
        <f>RIGHT(SEN!D61,4)&amp;"."&amp;SEN!N61&amp;"."&amp;SEN!L61&amp;"."&amp;$C$5</f>
        <v>2029.TOPUP.I03.Au20</v>
      </c>
      <c r="F61" s="123">
        <f t="shared" ca="1" si="0"/>
        <v>44105</v>
      </c>
      <c r="G61" s="124" t="e">
        <f t="shared" ca="1" si="1"/>
        <v>#REF!</v>
      </c>
      <c r="H61" s="125">
        <f t="shared" ca="1" si="2"/>
        <v>44105</v>
      </c>
      <c r="I61" s="126">
        <v>0</v>
      </c>
      <c r="J61" s="122" t="str">
        <f>LEFT(SEN!E61,20)&amp;"."&amp;SENPay!E61</f>
        <v>Goldbeaters Primary .2029.TOPUP.I03.Au20</v>
      </c>
      <c r="K61" s="121" t="b">
        <v>1</v>
      </c>
      <c r="L61" s="127" t="s">
        <v>3691</v>
      </c>
      <c r="M61" s="121" t="b">
        <v>1</v>
      </c>
      <c r="N61" s="121" t="s">
        <v>3692</v>
      </c>
      <c r="O61" s="128" t="str">
        <f>SEN!J61</f>
        <v>various/543965</v>
      </c>
      <c r="P61" s="121" t="b">
        <v>1</v>
      </c>
      <c r="Q61" s="121" t="b">
        <v>1</v>
      </c>
      <c r="R61" s="121" t="b">
        <v>1</v>
      </c>
    </row>
    <row r="62" spans="1:18" x14ac:dyDescent="0.25">
      <c r="A62" s="118">
        <v>1</v>
      </c>
      <c r="B62" s="119">
        <v>2</v>
      </c>
      <c r="C62" s="120">
        <f>SEN!K62</f>
        <v>148347</v>
      </c>
      <c r="D62" s="121" t="b">
        <v>1</v>
      </c>
      <c r="E62" s="122" t="str">
        <f>RIGHT(SEN!D62,4)&amp;"."&amp;SEN!N62&amp;"."&amp;SEN!L62&amp;"."&amp;$C$5</f>
        <v>2030.TOPUP.I03.Au20</v>
      </c>
      <c r="F62" s="123">
        <f t="shared" ca="1" si="0"/>
        <v>44105</v>
      </c>
      <c r="G62" s="124" t="e">
        <f t="shared" ca="1" si="1"/>
        <v>#REF!</v>
      </c>
      <c r="H62" s="125">
        <f t="shared" ca="1" si="2"/>
        <v>44105</v>
      </c>
      <c r="I62" s="126">
        <v>0</v>
      </c>
      <c r="J62" s="122" t="str">
        <f>LEFT(SEN!E62,20)&amp;"."&amp;SENPay!E62</f>
        <v>Grasvenor Avenue Inf.2030.TOPUP.I03.Au20</v>
      </c>
      <c r="K62" s="121" t="b">
        <v>1</v>
      </c>
      <c r="L62" s="127" t="s">
        <v>3691</v>
      </c>
      <c r="M62" s="121" t="b">
        <v>1</v>
      </c>
      <c r="N62" s="121" t="s">
        <v>3692</v>
      </c>
      <c r="O62" s="128" t="str">
        <f>SEN!J62</f>
        <v>various/516500</v>
      </c>
      <c r="P62" s="121" t="b">
        <v>1</v>
      </c>
      <c r="Q62" s="121" t="b">
        <v>1</v>
      </c>
      <c r="R62" s="121" t="b">
        <v>1</v>
      </c>
    </row>
    <row r="63" spans="1:18" x14ac:dyDescent="0.25">
      <c r="A63" s="118">
        <v>1</v>
      </c>
      <c r="B63" s="119">
        <v>2</v>
      </c>
      <c r="C63" s="120">
        <f>SEN!K63</f>
        <v>400108</v>
      </c>
      <c r="D63" s="121" t="b">
        <v>1</v>
      </c>
      <c r="E63" s="122" t="str">
        <f>RIGHT(SEN!D63,4)&amp;"."&amp;SEN!N63&amp;"."&amp;SEN!L63&amp;"."&amp;$C$5</f>
        <v>3516.TOPUP.I03.Au20</v>
      </c>
      <c r="F63" s="123">
        <f t="shared" ca="1" si="0"/>
        <v>44105</v>
      </c>
      <c r="G63" s="124" t="e">
        <f t="shared" ca="1" si="1"/>
        <v>#REF!</v>
      </c>
      <c r="H63" s="125">
        <f t="shared" ca="1" si="2"/>
        <v>44105</v>
      </c>
      <c r="I63" s="126">
        <v>0</v>
      </c>
      <c r="J63" s="122" t="str">
        <f>LEFT(SEN!E63,20)&amp;"."&amp;SENPay!E63</f>
        <v>Hasmonean Primary Sc.3516.TOPUP.I03.Au20</v>
      </c>
      <c r="K63" s="121" t="b">
        <v>1</v>
      </c>
      <c r="L63" s="127" t="s">
        <v>3691</v>
      </c>
      <c r="M63" s="121" t="b">
        <v>1</v>
      </c>
      <c r="N63" s="121" t="s">
        <v>3692</v>
      </c>
      <c r="O63" s="128" t="str">
        <f>SEN!J63</f>
        <v>various/543965</v>
      </c>
      <c r="P63" s="121" t="b">
        <v>1</v>
      </c>
      <c r="Q63" s="121" t="b">
        <v>1</v>
      </c>
      <c r="R63" s="121" t="b">
        <v>1</v>
      </c>
    </row>
    <row r="64" spans="1:18" x14ac:dyDescent="0.25">
      <c r="A64" s="118">
        <v>1</v>
      </c>
      <c r="B64" s="119">
        <v>2</v>
      </c>
      <c r="C64" s="120">
        <f>SEN!K64</f>
        <v>400026</v>
      </c>
      <c r="D64" s="121" t="b">
        <v>1</v>
      </c>
      <c r="E64" s="122" t="str">
        <f>RIGHT(SEN!D64,4)&amp;"."&amp;SEN!N64&amp;"."&amp;SEN!L64&amp;"."&amp;$C$5</f>
        <v>2031.TOPUP.I03.Au20</v>
      </c>
      <c r="F64" s="123">
        <f t="shared" ca="1" si="0"/>
        <v>44105</v>
      </c>
      <c r="G64" s="124" t="e">
        <f t="shared" ca="1" si="1"/>
        <v>#REF!</v>
      </c>
      <c r="H64" s="125">
        <f t="shared" ca="1" si="2"/>
        <v>44105</v>
      </c>
      <c r="I64" s="126">
        <v>0</v>
      </c>
      <c r="J64" s="122" t="str">
        <f>LEFT(SEN!E64,20)&amp;"."&amp;SENPay!E64</f>
        <v>Hollickwood JMI Scho.2031.TOPUP.I03.Au20</v>
      </c>
      <c r="K64" s="121" t="b">
        <v>1</v>
      </c>
      <c r="L64" s="127" t="s">
        <v>3691</v>
      </c>
      <c r="M64" s="121" t="b">
        <v>1</v>
      </c>
      <c r="N64" s="121" t="s">
        <v>3692</v>
      </c>
      <c r="O64" s="128" t="str">
        <f>SEN!J64</f>
        <v>various/543965</v>
      </c>
      <c r="P64" s="121" t="b">
        <v>1</v>
      </c>
      <c r="Q64" s="121" t="b">
        <v>1</v>
      </c>
      <c r="R64" s="121" t="b">
        <v>1</v>
      </c>
    </row>
    <row r="65" spans="1:18" x14ac:dyDescent="0.25">
      <c r="A65" s="118">
        <v>1</v>
      </c>
      <c r="B65" s="119">
        <v>2</v>
      </c>
      <c r="C65" s="120">
        <f>SEN!K65</f>
        <v>400084</v>
      </c>
      <c r="D65" s="121" t="b">
        <v>1</v>
      </c>
      <c r="E65" s="122" t="str">
        <f>RIGHT(SEN!D65,4)&amp;"."&amp;SEN!N65&amp;"."&amp;SEN!L65&amp;"."&amp;$C$5</f>
        <v>2032.TOPUP.I03.Au20</v>
      </c>
      <c r="F65" s="123">
        <f t="shared" ca="1" si="0"/>
        <v>44105</v>
      </c>
      <c r="G65" s="124" t="e">
        <f t="shared" ca="1" si="1"/>
        <v>#REF!</v>
      </c>
      <c r="H65" s="125">
        <f t="shared" ca="1" si="2"/>
        <v>44105</v>
      </c>
      <c r="I65" s="126">
        <v>0</v>
      </c>
      <c r="J65" s="122" t="str">
        <f>LEFT(SEN!E65,20)&amp;"."&amp;SENPay!E65</f>
        <v>Holly Park School.2032.TOPUP.I03.Au20</v>
      </c>
      <c r="K65" s="121" t="b">
        <v>1</v>
      </c>
      <c r="L65" s="127" t="s">
        <v>3691</v>
      </c>
      <c r="M65" s="121" t="b">
        <v>1</v>
      </c>
      <c r="N65" s="121" t="s">
        <v>3692</v>
      </c>
      <c r="O65" s="128" t="str">
        <f>SEN!J65</f>
        <v>various/543965</v>
      </c>
      <c r="P65" s="121" t="b">
        <v>1</v>
      </c>
      <c r="Q65" s="121" t="b">
        <v>1</v>
      </c>
      <c r="R65" s="121" t="b">
        <v>1</v>
      </c>
    </row>
    <row r="66" spans="1:18" x14ac:dyDescent="0.25">
      <c r="A66" s="118">
        <v>1</v>
      </c>
      <c r="B66" s="119">
        <v>2</v>
      </c>
      <c r="C66" s="120">
        <f>SEN!K66</f>
        <v>400008</v>
      </c>
      <c r="D66" s="121" t="b">
        <v>1</v>
      </c>
      <c r="E66" s="122" t="str">
        <f>RIGHT(SEN!D66,4)&amp;"."&amp;SEN!N66&amp;"."&amp;SEN!L66&amp;"."&amp;$C$5</f>
        <v>3304.TOPUP.I03.Au20</v>
      </c>
      <c r="F66" s="123">
        <f t="shared" ca="1" si="0"/>
        <v>44105</v>
      </c>
      <c r="G66" s="124" t="e">
        <f t="shared" ca="1" si="1"/>
        <v>#REF!</v>
      </c>
      <c r="H66" s="125">
        <f t="shared" ca="1" si="2"/>
        <v>44105</v>
      </c>
      <c r="I66" s="126">
        <v>0</v>
      </c>
      <c r="J66" s="122" t="str">
        <f>LEFT(SEN!E66,20)&amp;"."&amp;SENPay!E66</f>
        <v>Holy Trinity School.3304.TOPUP.I03.Au20</v>
      </c>
      <c r="K66" s="121" t="b">
        <v>1</v>
      </c>
      <c r="L66" s="127" t="s">
        <v>3691</v>
      </c>
      <c r="M66" s="121" t="b">
        <v>1</v>
      </c>
      <c r="N66" s="121" t="s">
        <v>3692</v>
      </c>
      <c r="O66" s="128" t="str">
        <f>SEN!J66</f>
        <v>various/543965</v>
      </c>
      <c r="P66" s="121" t="b">
        <v>1</v>
      </c>
      <c r="Q66" s="121" t="b">
        <v>1</v>
      </c>
      <c r="R66" s="121" t="b">
        <v>1</v>
      </c>
    </row>
    <row r="67" spans="1:18" x14ac:dyDescent="0.25">
      <c r="A67" s="118">
        <v>1</v>
      </c>
      <c r="B67" s="119">
        <v>2</v>
      </c>
      <c r="C67" s="120">
        <f>SEN!K67</f>
        <v>151702</v>
      </c>
      <c r="D67" s="121" t="b">
        <v>1</v>
      </c>
      <c r="E67" s="122" t="str">
        <f>RIGHT(SEN!D67,4)&amp;"."&amp;SEN!N67&amp;"."&amp;SEN!L67&amp;"."&amp;$C$5</f>
        <v>2047.TOPUP.I03.Au20</v>
      </c>
      <c r="F67" s="123">
        <f t="shared" ca="1" si="0"/>
        <v>44105</v>
      </c>
      <c r="G67" s="124" t="e">
        <f t="shared" ca="1" si="1"/>
        <v>#REF!</v>
      </c>
      <c r="H67" s="125">
        <f t="shared" ca="1" si="2"/>
        <v>44105</v>
      </c>
      <c r="I67" s="126">
        <v>0</v>
      </c>
      <c r="J67" s="122" t="str">
        <f>LEFT(SEN!E67,20)&amp;"."&amp;SENPay!E67</f>
        <v>Hyde School.2047.TOPUP.I03.Au20</v>
      </c>
      <c r="K67" s="121" t="b">
        <v>1</v>
      </c>
      <c r="L67" s="127" t="s">
        <v>3691</v>
      </c>
      <c r="M67" s="121" t="b">
        <v>1</v>
      </c>
      <c r="N67" s="121" t="s">
        <v>3692</v>
      </c>
      <c r="O67" s="128" t="str">
        <f>SEN!J67</f>
        <v>various/516500</v>
      </c>
      <c r="P67" s="121" t="b">
        <v>1</v>
      </c>
      <c r="Q67" s="121" t="b">
        <v>1</v>
      </c>
      <c r="R67" s="121" t="b">
        <v>1</v>
      </c>
    </row>
    <row r="68" spans="1:18" x14ac:dyDescent="0.25">
      <c r="A68" s="118">
        <v>1</v>
      </c>
      <c r="B68" s="119">
        <v>2</v>
      </c>
      <c r="C68" s="120">
        <f>SEN!K68</f>
        <v>143982</v>
      </c>
      <c r="D68" s="121" t="b">
        <v>1</v>
      </c>
      <c r="E68" s="122" t="str">
        <f>RIGHT(SEN!D68,4)&amp;"."&amp;SEN!N68&amp;"."&amp;SEN!L68&amp;"."&amp;$C$5</f>
        <v>3515.TOPUP.I03.Au20</v>
      </c>
      <c r="F68" s="123">
        <f t="shared" ca="1" si="0"/>
        <v>44105</v>
      </c>
      <c r="G68" s="124" t="e">
        <f t="shared" ca="1" si="1"/>
        <v>#REF!</v>
      </c>
      <c r="H68" s="125">
        <f t="shared" ca="1" si="2"/>
        <v>44105</v>
      </c>
      <c r="I68" s="126">
        <v>0</v>
      </c>
      <c r="J68" s="122" t="str">
        <f>LEFT(SEN!E68,20)&amp;"."&amp;SENPay!E68</f>
        <v>Independent Jewish D.3515.TOPUP.I03.Au20</v>
      </c>
      <c r="K68" s="121" t="b">
        <v>1</v>
      </c>
      <c r="L68" s="127" t="s">
        <v>3691</v>
      </c>
      <c r="M68" s="121" t="b">
        <v>1</v>
      </c>
      <c r="N68" s="121" t="s">
        <v>3692</v>
      </c>
      <c r="O68" s="128" t="str">
        <f>SEN!J68</f>
        <v>various/516500</v>
      </c>
      <c r="P68" s="121" t="b">
        <v>1</v>
      </c>
      <c r="Q68" s="121" t="b">
        <v>1</v>
      </c>
      <c r="R68" s="121" t="b">
        <v>1</v>
      </c>
    </row>
    <row r="69" spans="1:18" x14ac:dyDescent="0.25">
      <c r="A69" s="118">
        <v>1</v>
      </c>
      <c r="B69" s="119">
        <v>2</v>
      </c>
      <c r="C69" s="120">
        <f>SEN!K69</f>
        <v>400046</v>
      </c>
      <c r="D69" s="121" t="b">
        <v>1</v>
      </c>
      <c r="E69" s="122" t="str">
        <f>RIGHT(SEN!D69,4)&amp;"."&amp;SEN!N69&amp;"."&amp;SEN!L69&amp;"."&amp;$C$5</f>
        <v>2036.TOPUP.I03.Au20</v>
      </c>
      <c r="F69" s="123">
        <f t="shared" ca="1" si="0"/>
        <v>44105</v>
      </c>
      <c r="G69" s="124" t="e">
        <f t="shared" ca="1" si="1"/>
        <v>#REF!</v>
      </c>
      <c r="H69" s="125">
        <f t="shared" ca="1" si="2"/>
        <v>44105</v>
      </c>
      <c r="I69" s="126">
        <v>0</v>
      </c>
      <c r="J69" s="122" t="str">
        <f>LEFT(SEN!E69,20)&amp;"."&amp;SENPay!E69</f>
        <v>Livingstone School.2036.TOPUP.I03.Au20</v>
      </c>
      <c r="K69" s="121" t="b">
        <v>1</v>
      </c>
      <c r="L69" s="127" t="s">
        <v>3691</v>
      </c>
      <c r="M69" s="121" t="b">
        <v>1</v>
      </c>
      <c r="N69" s="121" t="s">
        <v>3692</v>
      </c>
      <c r="O69" s="128" t="str">
        <f>SEN!J69</f>
        <v>various/543965</v>
      </c>
      <c r="P69" s="121" t="b">
        <v>1</v>
      </c>
      <c r="Q69" s="121" t="b">
        <v>1</v>
      </c>
      <c r="R69" s="121" t="b">
        <v>1</v>
      </c>
    </row>
    <row r="70" spans="1:18" x14ac:dyDescent="0.25">
      <c r="A70" s="118">
        <v>1</v>
      </c>
      <c r="B70" s="119">
        <v>2</v>
      </c>
      <c r="C70" s="120">
        <f>SEN!K70</f>
        <v>400030</v>
      </c>
      <c r="D70" s="121" t="b">
        <v>1</v>
      </c>
      <c r="E70" s="122" t="str">
        <f>RIGHT(SEN!D70,4)&amp;"."&amp;SEN!N70&amp;"."&amp;SEN!L70&amp;"."&amp;$C$5</f>
        <v>2037.TOPUP.I03.Au20</v>
      </c>
      <c r="F70" s="123">
        <f t="shared" ca="1" si="0"/>
        <v>44105</v>
      </c>
      <c r="G70" s="124" t="e">
        <f t="shared" ca="1" si="1"/>
        <v>#REF!</v>
      </c>
      <c r="H70" s="125">
        <f t="shared" ca="1" si="2"/>
        <v>44105</v>
      </c>
      <c r="I70" s="126">
        <v>0</v>
      </c>
      <c r="J70" s="122" t="str">
        <f>LEFT(SEN!E70,20)&amp;"."&amp;SENPay!E70</f>
        <v>Manorside Primary Sc.2037.TOPUP.I03.Au20</v>
      </c>
      <c r="K70" s="121" t="b">
        <v>1</v>
      </c>
      <c r="L70" s="127" t="s">
        <v>3691</v>
      </c>
      <c r="M70" s="121" t="b">
        <v>1</v>
      </c>
      <c r="N70" s="121" t="s">
        <v>3692</v>
      </c>
      <c r="O70" s="128" t="str">
        <f>SEN!J70</f>
        <v>various/543965</v>
      </c>
      <c r="P70" s="121" t="b">
        <v>1</v>
      </c>
      <c r="Q70" s="121" t="b">
        <v>1</v>
      </c>
      <c r="R70" s="121" t="b">
        <v>1</v>
      </c>
    </row>
    <row r="71" spans="1:18" x14ac:dyDescent="0.25">
      <c r="A71" s="118">
        <v>1</v>
      </c>
      <c r="B71" s="119">
        <v>2</v>
      </c>
      <c r="C71" s="120">
        <f>SEN!K71</f>
        <v>400130</v>
      </c>
      <c r="D71" s="121" t="b">
        <v>1</v>
      </c>
      <c r="E71" s="122" t="str">
        <f>RIGHT(SEN!D71,4)&amp;"."&amp;SEN!N71&amp;"."&amp;SEN!L71&amp;"."&amp;$C$5</f>
        <v>3523.TOPUP.I03.Au20</v>
      </c>
      <c r="F71" s="123">
        <f t="shared" ca="1" si="0"/>
        <v>44105</v>
      </c>
      <c r="G71" s="124" t="e">
        <f t="shared" ca="1" si="1"/>
        <v>#REF!</v>
      </c>
      <c r="H71" s="125">
        <f t="shared" ca="1" si="2"/>
        <v>44105</v>
      </c>
      <c r="I71" s="126">
        <v>0</v>
      </c>
      <c r="J71" s="122" t="str">
        <f>LEFT(SEN!E71,20)&amp;"."&amp;SENPay!E71</f>
        <v>Martin Primary Schoo.3523.TOPUP.I03.Au20</v>
      </c>
      <c r="K71" s="121" t="b">
        <v>1</v>
      </c>
      <c r="L71" s="127" t="s">
        <v>3691</v>
      </c>
      <c r="M71" s="121" t="b">
        <v>1</v>
      </c>
      <c r="N71" s="121" t="s">
        <v>3692</v>
      </c>
      <c r="O71" s="128" t="str">
        <f>SEN!J71</f>
        <v>various/543965</v>
      </c>
      <c r="P71" s="121" t="b">
        <v>1</v>
      </c>
      <c r="Q71" s="121" t="b">
        <v>1</v>
      </c>
      <c r="R71" s="121" t="b">
        <v>1</v>
      </c>
    </row>
    <row r="72" spans="1:18" x14ac:dyDescent="0.25">
      <c r="A72" s="118">
        <v>1</v>
      </c>
      <c r="B72" s="119">
        <v>2</v>
      </c>
      <c r="C72" s="120">
        <f>SEN!K72</f>
        <v>400112</v>
      </c>
      <c r="D72" s="121" t="b">
        <v>1</v>
      </c>
      <c r="E72" s="122" t="str">
        <f>RIGHT(SEN!D72,4)&amp;"."&amp;SEN!N72&amp;"."&amp;SEN!L72&amp;"."&amp;$C$5</f>
        <v>5948.TOPUP.I03.Au20</v>
      </c>
      <c r="F72" s="123">
        <f t="shared" ca="1" si="0"/>
        <v>44105</v>
      </c>
      <c r="G72" s="124" t="e">
        <f t="shared" ca="1" si="1"/>
        <v>#REF!</v>
      </c>
      <c r="H72" s="125">
        <f t="shared" ca="1" si="2"/>
        <v>44105</v>
      </c>
      <c r="I72" s="126">
        <v>0</v>
      </c>
      <c r="J72" s="122" t="str">
        <f>LEFT(SEN!E72,20)&amp;"."&amp;SENPay!E72</f>
        <v>Mathilda Marks-Kenne.5948.TOPUP.I03.Au20</v>
      </c>
      <c r="K72" s="121" t="b">
        <v>1</v>
      </c>
      <c r="L72" s="127" t="s">
        <v>3691</v>
      </c>
      <c r="M72" s="121" t="b">
        <v>1</v>
      </c>
      <c r="N72" s="121" t="s">
        <v>3692</v>
      </c>
      <c r="O72" s="128" t="str">
        <f>SEN!J72</f>
        <v>various/543965</v>
      </c>
      <c r="P72" s="121" t="b">
        <v>1</v>
      </c>
      <c r="Q72" s="121" t="b">
        <v>1</v>
      </c>
      <c r="R72" s="121" t="b">
        <v>1</v>
      </c>
    </row>
    <row r="73" spans="1:18" x14ac:dyDescent="0.25">
      <c r="A73" s="118">
        <v>1</v>
      </c>
      <c r="B73" s="119">
        <v>2</v>
      </c>
      <c r="C73" s="120">
        <f>SEN!K73</f>
        <v>400110</v>
      </c>
      <c r="D73" s="121" t="b">
        <v>1</v>
      </c>
      <c r="E73" s="122" t="str">
        <f>RIGHT(SEN!D73,4)&amp;"."&amp;SEN!N73&amp;"."&amp;SEN!L73&amp;"."&amp;$C$5</f>
        <v>5949.TOPUP.I03.Au20</v>
      </c>
      <c r="F73" s="123">
        <f t="shared" ca="1" si="0"/>
        <v>44105</v>
      </c>
      <c r="G73" s="124" t="e">
        <f t="shared" ca="1" si="1"/>
        <v>#REF!</v>
      </c>
      <c r="H73" s="125">
        <f t="shared" ca="1" si="2"/>
        <v>44105</v>
      </c>
      <c r="I73" s="126">
        <v>0</v>
      </c>
      <c r="J73" s="122" t="str">
        <f>LEFT(SEN!E73,20)&amp;"."&amp;SENPay!E73</f>
        <v>Menorah Foundation S.5949.TOPUP.I03.Au20</v>
      </c>
      <c r="K73" s="121" t="b">
        <v>1</v>
      </c>
      <c r="L73" s="127" t="s">
        <v>3691</v>
      </c>
      <c r="M73" s="121" t="b">
        <v>1</v>
      </c>
      <c r="N73" s="121" t="s">
        <v>3692</v>
      </c>
      <c r="O73" s="128" t="str">
        <f>SEN!J73</f>
        <v>various/543965</v>
      </c>
      <c r="P73" s="121" t="b">
        <v>1</v>
      </c>
      <c r="Q73" s="121" t="b">
        <v>1</v>
      </c>
      <c r="R73" s="121" t="b">
        <v>1</v>
      </c>
    </row>
    <row r="74" spans="1:18" x14ac:dyDescent="0.25">
      <c r="A74" s="118">
        <v>1</v>
      </c>
      <c r="B74" s="119">
        <v>2</v>
      </c>
      <c r="C74" s="120">
        <f>SEN!K74</f>
        <v>400007</v>
      </c>
      <c r="D74" s="121" t="b">
        <v>1</v>
      </c>
      <c r="E74" s="122" t="str">
        <f>RIGHT(SEN!D74,4)&amp;"."&amp;SEN!N74&amp;"."&amp;SEN!L74&amp;"."&amp;$C$5</f>
        <v>3513.TOPUP.I03.Au20</v>
      </c>
      <c r="F74" s="123">
        <f t="shared" ca="1" si="0"/>
        <v>44105</v>
      </c>
      <c r="G74" s="124" t="e">
        <f t="shared" ca="1" si="1"/>
        <v>#REF!</v>
      </c>
      <c r="H74" s="125">
        <f t="shared" ca="1" si="2"/>
        <v>44105</v>
      </c>
      <c r="I74" s="126">
        <v>0</v>
      </c>
      <c r="J74" s="122" t="str">
        <f>LEFT(SEN!E74,20)&amp;"."&amp;SENPay!E74</f>
        <v>Menorah Primary Scho.3513.TOPUP.I03.Au20</v>
      </c>
      <c r="K74" s="121" t="b">
        <v>1</v>
      </c>
      <c r="L74" s="127" t="s">
        <v>3691</v>
      </c>
      <c r="M74" s="121" t="b">
        <v>1</v>
      </c>
      <c r="N74" s="121" t="s">
        <v>3692</v>
      </c>
      <c r="O74" s="128" t="str">
        <f>SEN!J74</f>
        <v>various/543965</v>
      </c>
      <c r="P74" s="121" t="b">
        <v>1</v>
      </c>
      <c r="Q74" s="121" t="b">
        <v>1</v>
      </c>
      <c r="R74" s="121" t="b">
        <v>1</v>
      </c>
    </row>
    <row r="75" spans="1:18" x14ac:dyDescent="0.25">
      <c r="A75" s="118">
        <v>1</v>
      </c>
      <c r="B75" s="119">
        <v>2</v>
      </c>
      <c r="C75" s="120">
        <f>SEN!K75</f>
        <v>155126</v>
      </c>
      <c r="D75" s="121" t="b">
        <v>1</v>
      </c>
      <c r="E75" s="122" t="str">
        <f>RIGHT(SEN!D75,4)&amp;"."&amp;SEN!N75&amp;"."&amp;SEN!L75&amp;"."&amp;$C$5</f>
        <v>2048.TOPUP.I03.Au20</v>
      </c>
      <c r="F75" s="123">
        <f t="shared" ca="1" si="0"/>
        <v>44105</v>
      </c>
      <c r="G75" s="124" t="e">
        <f t="shared" ca="1" si="1"/>
        <v>#REF!</v>
      </c>
      <c r="H75" s="125">
        <f t="shared" ca="1" si="2"/>
        <v>44105</v>
      </c>
      <c r="I75" s="126">
        <v>0</v>
      </c>
      <c r="J75" s="122" t="str">
        <f>LEFT(SEN!E75,20)&amp;"."&amp;SENPay!E75</f>
        <v>Millbrook Park CE Pr.2048.TOPUP.I03.Au20</v>
      </c>
      <c r="K75" s="121" t="b">
        <v>1</v>
      </c>
      <c r="L75" s="127" t="s">
        <v>3691</v>
      </c>
      <c r="M75" s="121" t="b">
        <v>1</v>
      </c>
      <c r="N75" s="121" t="s">
        <v>3692</v>
      </c>
      <c r="O75" s="128" t="str">
        <f>SEN!J75</f>
        <v>various/516500</v>
      </c>
      <c r="P75" s="121" t="b">
        <v>1</v>
      </c>
      <c r="Q75" s="121" t="b">
        <v>1</v>
      </c>
      <c r="R75" s="121" t="b">
        <v>1</v>
      </c>
    </row>
    <row r="76" spans="1:18" x14ac:dyDescent="0.25">
      <c r="A76" s="118">
        <v>1</v>
      </c>
      <c r="B76" s="119">
        <v>2</v>
      </c>
      <c r="C76" s="120">
        <f>SEN!K76</f>
        <v>400086</v>
      </c>
      <c r="D76" s="121" t="b">
        <v>1</v>
      </c>
      <c r="E76" s="122" t="str">
        <f>RIGHT(SEN!D76,4)&amp;"."&amp;SEN!N76&amp;"."&amp;SEN!L76&amp;"."&amp;$C$5</f>
        <v>3305.TOPUP.I03.Au20</v>
      </c>
      <c r="F76" s="123">
        <f t="shared" ca="1" si="0"/>
        <v>44105</v>
      </c>
      <c r="G76" s="124" t="e">
        <f t="shared" ca="1" si="1"/>
        <v>#REF!</v>
      </c>
      <c r="H76" s="125">
        <f t="shared" ca="1" si="2"/>
        <v>44105</v>
      </c>
      <c r="I76" s="126">
        <v>0</v>
      </c>
      <c r="J76" s="122" t="str">
        <f>LEFT(SEN!E76,20)&amp;"."&amp;SENPay!E76</f>
        <v>Monken Hadley C E Pr.3305.TOPUP.I03.Au20</v>
      </c>
      <c r="K76" s="121" t="b">
        <v>1</v>
      </c>
      <c r="L76" s="127" t="s">
        <v>3691</v>
      </c>
      <c r="M76" s="121" t="b">
        <v>1</v>
      </c>
      <c r="N76" s="121" t="s">
        <v>3692</v>
      </c>
      <c r="O76" s="128" t="str">
        <f>SEN!J76</f>
        <v>various/543965</v>
      </c>
      <c r="P76" s="121" t="b">
        <v>1</v>
      </c>
      <c r="Q76" s="121" t="b">
        <v>1</v>
      </c>
      <c r="R76" s="121" t="b">
        <v>1</v>
      </c>
    </row>
    <row r="77" spans="1:18" x14ac:dyDescent="0.25">
      <c r="A77" s="118">
        <v>1</v>
      </c>
      <c r="B77" s="119">
        <v>2</v>
      </c>
      <c r="C77" s="120">
        <f>SEN!K77</f>
        <v>400048</v>
      </c>
      <c r="D77" s="121" t="b">
        <v>1</v>
      </c>
      <c r="E77" s="122" t="str">
        <f>RIGHT(SEN!D77,4)&amp;"."&amp;SEN!N77&amp;"."&amp;SEN!L77&amp;"."&amp;$C$5</f>
        <v>2042.TOPUP.I03.Au20</v>
      </c>
      <c r="F77" s="123">
        <f t="shared" ca="1" si="0"/>
        <v>44105</v>
      </c>
      <c r="G77" s="124" t="e">
        <f t="shared" ca="1" si="1"/>
        <v>#REF!</v>
      </c>
      <c r="H77" s="125">
        <f t="shared" ca="1" si="2"/>
        <v>44105</v>
      </c>
      <c r="I77" s="126">
        <v>0</v>
      </c>
      <c r="J77" s="122" t="str">
        <f>LEFT(SEN!E77,20)&amp;"."&amp;SENPay!E77</f>
        <v>Monkfrith School.2042.TOPUP.I03.Au20</v>
      </c>
      <c r="K77" s="121" t="b">
        <v>1</v>
      </c>
      <c r="L77" s="127" t="s">
        <v>3691</v>
      </c>
      <c r="M77" s="121" t="b">
        <v>1</v>
      </c>
      <c r="N77" s="121" t="s">
        <v>3692</v>
      </c>
      <c r="O77" s="128" t="str">
        <f>SEN!J77</f>
        <v>various/543965</v>
      </c>
      <c r="P77" s="121" t="b">
        <v>1</v>
      </c>
      <c r="Q77" s="121" t="b">
        <v>1</v>
      </c>
      <c r="R77" s="121" t="b">
        <v>1</v>
      </c>
    </row>
    <row r="78" spans="1:18" x14ac:dyDescent="0.25">
      <c r="A78" s="118">
        <v>1</v>
      </c>
      <c r="B78" s="119">
        <v>2</v>
      </c>
      <c r="C78" s="120">
        <f>SEN!K78</f>
        <v>400087</v>
      </c>
      <c r="D78" s="121" t="b">
        <v>1</v>
      </c>
      <c r="E78" s="122" t="str">
        <f>RIGHT(SEN!D78,4)&amp;"."&amp;SEN!N78&amp;"."&amp;SEN!L78&amp;"."&amp;$C$5</f>
        <v>2044.TOPUP.I03.Au20</v>
      </c>
      <c r="F78" s="123">
        <f t="shared" ca="1" si="0"/>
        <v>44105</v>
      </c>
      <c r="G78" s="124" t="e">
        <f t="shared" ca="1" si="1"/>
        <v>#REF!</v>
      </c>
      <c r="H78" s="125">
        <f t="shared" ca="1" si="2"/>
        <v>44105</v>
      </c>
      <c r="I78" s="126">
        <v>0</v>
      </c>
      <c r="J78" s="122" t="str">
        <f>LEFT(SEN!E78,20)&amp;"."&amp;SENPay!E78</f>
        <v>Moss Hall Infant Sch.2044.TOPUP.I03.Au20</v>
      </c>
      <c r="K78" s="121" t="b">
        <v>1</v>
      </c>
      <c r="L78" s="127" t="s">
        <v>3691</v>
      </c>
      <c r="M78" s="121" t="b">
        <v>1</v>
      </c>
      <c r="N78" s="121" t="s">
        <v>3692</v>
      </c>
      <c r="O78" s="128" t="str">
        <f>SEN!J78</f>
        <v>various/543965</v>
      </c>
      <c r="P78" s="121" t="b">
        <v>1</v>
      </c>
      <c r="Q78" s="121" t="b">
        <v>1</v>
      </c>
      <c r="R78" s="121" t="b">
        <v>1</v>
      </c>
    </row>
    <row r="79" spans="1:18" x14ac:dyDescent="0.25">
      <c r="A79" s="118">
        <v>1</v>
      </c>
      <c r="B79" s="119">
        <v>2</v>
      </c>
      <c r="C79" s="120">
        <f>SEN!K79</f>
        <v>400088</v>
      </c>
      <c r="D79" s="121" t="b">
        <v>1</v>
      </c>
      <c r="E79" s="122" t="str">
        <f>RIGHT(SEN!D79,4)&amp;"."&amp;SEN!N79&amp;"."&amp;SEN!L79&amp;"."&amp;$C$5</f>
        <v>2043.TOPUP.I03.Au20</v>
      </c>
      <c r="F79" s="123">
        <f t="shared" ca="1" si="0"/>
        <v>44105</v>
      </c>
      <c r="G79" s="124" t="e">
        <f t="shared" ca="1" si="1"/>
        <v>#REF!</v>
      </c>
      <c r="H79" s="125">
        <f t="shared" ca="1" si="2"/>
        <v>44105</v>
      </c>
      <c r="I79" s="126">
        <v>0</v>
      </c>
      <c r="J79" s="122" t="str">
        <f>LEFT(SEN!E79,20)&amp;"."&amp;SENPay!E79</f>
        <v>Moss Hall Junior Sch.2043.TOPUP.I03.Au20</v>
      </c>
      <c r="K79" s="121" t="b">
        <v>1</v>
      </c>
      <c r="L79" s="127" t="s">
        <v>3691</v>
      </c>
      <c r="M79" s="121" t="b">
        <v>1</v>
      </c>
      <c r="N79" s="121" t="s">
        <v>3692</v>
      </c>
      <c r="O79" s="128" t="str">
        <f>SEN!J79</f>
        <v>various/543965</v>
      </c>
      <c r="P79" s="121" t="b">
        <v>1</v>
      </c>
      <c r="Q79" s="121" t="b">
        <v>1</v>
      </c>
      <c r="R79" s="121" t="b">
        <v>1</v>
      </c>
    </row>
    <row r="80" spans="1:18" x14ac:dyDescent="0.25">
      <c r="A80" s="118">
        <v>1</v>
      </c>
      <c r="B80" s="119">
        <v>2</v>
      </c>
      <c r="C80" s="120">
        <f>SEN!K80</f>
        <v>158733</v>
      </c>
      <c r="D80" s="121" t="b">
        <v>1</v>
      </c>
      <c r="E80" s="122" t="str">
        <f>RIGHT(SEN!D80,4)&amp;"."&amp;SEN!N80&amp;"."&amp;SEN!L80&amp;"."&amp;$C$5</f>
        <v>2053.TOPUP.I03.Au20</v>
      </c>
      <c r="F80" s="123">
        <f t="shared" ca="1" si="0"/>
        <v>44105</v>
      </c>
      <c r="G80" s="124" t="e">
        <f t="shared" ca="1" si="1"/>
        <v>#REF!</v>
      </c>
      <c r="H80" s="125">
        <f t="shared" ca="1" si="2"/>
        <v>44105</v>
      </c>
      <c r="I80" s="126">
        <v>0</v>
      </c>
      <c r="J80" s="122" t="str">
        <f>LEFT(SEN!E80,20)&amp;"."&amp;SENPay!E80</f>
        <v>Noam Primary School.2053.TOPUP.I03.Au20</v>
      </c>
      <c r="K80" s="121" t="b">
        <v>1</v>
      </c>
      <c r="L80" s="127" t="s">
        <v>3691</v>
      </c>
      <c r="M80" s="121" t="b">
        <v>1</v>
      </c>
      <c r="N80" s="121" t="s">
        <v>3692</v>
      </c>
      <c r="O80" s="128" t="str">
        <f>SEN!J80</f>
        <v>various/543965</v>
      </c>
      <c r="P80" s="121" t="b">
        <v>1</v>
      </c>
      <c r="Q80" s="121" t="b">
        <v>1</v>
      </c>
      <c r="R80" s="121" t="b">
        <v>1</v>
      </c>
    </row>
    <row r="81" spans="1:18" x14ac:dyDescent="0.25">
      <c r="A81" s="118">
        <v>1</v>
      </c>
      <c r="B81" s="119">
        <v>2</v>
      </c>
      <c r="C81" s="120">
        <f>SEN!K81</f>
        <v>400089</v>
      </c>
      <c r="D81" s="121" t="b">
        <v>1</v>
      </c>
      <c r="E81" s="122" t="str">
        <f>RIGHT(SEN!D81,4)&amp;"."&amp;SEN!N81&amp;"."&amp;SEN!L81&amp;"."&amp;$C$5</f>
        <v>2045.TOPUP.I03.Au20</v>
      </c>
      <c r="F81" s="123">
        <f t="shared" ca="1" si="0"/>
        <v>44105</v>
      </c>
      <c r="G81" s="124" t="e">
        <f t="shared" ca="1" si="1"/>
        <v>#REF!</v>
      </c>
      <c r="H81" s="125">
        <f t="shared" ca="1" si="2"/>
        <v>44105</v>
      </c>
      <c r="I81" s="126">
        <v>0</v>
      </c>
      <c r="J81" s="122" t="str">
        <f>LEFT(SEN!E81,20)&amp;"."&amp;SENPay!E81</f>
        <v>Northside School.2045.TOPUP.I03.Au20</v>
      </c>
      <c r="K81" s="121" t="b">
        <v>1</v>
      </c>
      <c r="L81" s="127" t="s">
        <v>3691</v>
      </c>
      <c r="M81" s="121" t="b">
        <v>1</v>
      </c>
      <c r="N81" s="121" t="s">
        <v>3692</v>
      </c>
      <c r="O81" s="128" t="str">
        <f>SEN!J81</f>
        <v>various/543965</v>
      </c>
      <c r="P81" s="121" t="b">
        <v>1</v>
      </c>
      <c r="Q81" s="121" t="b">
        <v>1</v>
      </c>
      <c r="R81" s="121" t="b">
        <v>1</v>
      </c>
    </row>
    <row r="82" spans="1:18" x14ac:dyDescent="0.25">
      <c r="A82" s="118">
        <v>1</v>
      </c>
      <c r="B82" s="119">
        <v>2</v>
      </c>
      <c r="C82" s="120">
        <f>SEN!K82</f>
        <v>400113</v>
      </c>
      <c r="D82" s="121" t="b">
        <v>1</v>
      </c>
      <c r="E82" s="122" t="str">
        <f>RIGHT(SEN!D82,4)&amp;"."&amp;SEN!N82&amp;"."&amp;SEN!L82&amp;"."&amp;$C$5</f>
        <v>2077.TOPUP.I03.Au20</v>
      </c>
      <c r="F82" s="123">
        <f t="shared" ca="1" si="0"/>
        <v>44105</v>
      </c>
      <c r="G82" s="124" t="e">
        <f t="shared" ca="1" si="1"/>
        <v>#REF!</v>
      </c>
      <c r="H82" s="125">
        <f t="shared" ca="1" si="2"/>
        <v>44105</v>
      </c>
      <c r="I82" s="126">
        <v>0</v>
      </c>
      <c r="J82" s="122" t="str">
        <f>LEFT(SEN!E82,20)&amp;"."&amp;SENPay!E82</f>
        <v>Orion Primary School.2077.TOPUP.I03.Au20</v>
      </c>
      <c r="K82" s="121" t="b">
        <v>1</v>
      </c>
      <c r="L82" s="127" t="s">
        <v>3691</v>
      </c>
      <c r="M82" s="121" t="b">
        <v>1</v>
      </c>
      <c r="N82" s="121" t="s">
        <v>3692</v>
      </c>
      <c r="O82" s="128" t="str">
        <f>SEN!J82</f>
        <v>various/543965</v>
      </c>
      <c r="P82" s="121" t="b">
        <v>1</v>
      </c>
      <c r="Q82" s="121" t="b">
        <v>1</v>
      </c>
      <c r="R82" s="121" t="b">
        <v>1</v>
      </c>
    </row>
    <row r="83" spans="1:18" x14ac:dyDescent="0.25">
      <c r="A83" s="118">
        <v>1</v>
      </c>
      <c r="B83" s="119">
        <v>2</v>
      </c>
      <c r="C83" s="120">
        <f>SEN!K83</f>
        <v>400021</v>
      </c>
      <c r="D83" s="121" t="b">
        <v>1</v>
      </c>
      <c r="E83" s="122" t="str">
        <f>RIGHT(SEN!D83,4)&amp;"."&amp;SEN!N83&amp;"."&amp;SEN!L83&amp;"."&amp;$C$5</f>
        <v>5201.TOPUP.I03.Au20</v>
      </c>
      <c r="F83" s="123">
        <f t="shared" ca="1" si="0"/>
        <v>44105</v>
      </c>
      <c r="G83" s="124" t="e">
        <f t="shared" ca="1" si="1"/>
        <v>#REF!</v>
      </c>
      <c r="H83" s="125">
        <f t="shared" ca="1" si="2"/>
        <v>44105</v>
      </c>
      <c r="I83" s="126">
        <v>0</v>
      </c>
      <c r="J83" s="122" t="str">
        <f>LEFT(SEN!E83,20)&amp;"."&amp;SENPay!E83</f>
        <v>Osidge Primary Schoo.5201.TOPUP.I03.Au20</v>
      </c>
      <c r="K83" s="121" t="b">
        <v>1</v>
      </c>
      <c r="L83" s="127" t="s">
        <v>3691</v>
      </c>
      <c r="M83" s="121" t="b">
        <v>1</v>
      </c>
      <c r="N83" s="121" t="s">
        <v>3692</v>
      </c>
      <c r="O83" s="128" t="str">
        <f>SEN!J83</f>
        <v>various/543965</v>
      </c>
      <c r="P83" s="121" t="b">
        <v>1</v>
      </c>
      <c r="Q83" s="121" t="b">
        <v>1</v>
      </c>
      <c r="R83" s="121" t="b">
        <v>1</v>
      </c>
    </row>
    <row r="84" spans="1:18" x14ac:dyDescent="0.25">
      <c r="A84" s="118">
        <v>1</v>
      </c>
      <c r="B84" s="119">
        <v>2</v>
      </c>
      <c r="C84" s="120">
        <f>SEN!K84</f>
        <v>400003</v>
      </c>
      <c r="D84" s="121" t="b">
        <v>1</v>
      </c>
      <c r="E84" s="122" t="str">
        <f>RIGHT(SEN!D84,4)&amp;"."&amp;SEN!N84&amp;"."&amp;SEN!L84&amp;"."&amp;$C$5</f>
        <v>3501.TOPUP.I03.Au20</v>
      </c>
      <c r="F84" s="123">
        <f t="shared" ca="1" si="0"/>
        <v>44105</v>
      </c>
      <c r="G84" s="124" t="e">
        <f t="shared" ca="1" si="1"/>
        <v>#REF!</v>
      </c>
      <c r="H84" s="125">
        <f t="shared" ca="1" si="2"/>
        <v>44105</v>
      </c>
      <c r="I84" s="126">
        <v>0</v>
      </c>
      <c r="J84" s="122" t="str">
        <f>LEFT(SEN!E84,20)&amp;"."&amp;SENPay!E84</f>
        <v>Our Lady of Lourdes .3501.TOPUP.I03.Au20</v>
      </c>
      <c r="K84" s="121" t="b">
        <v>1</v>
      </c>
      <c r="L84" s="127" t="s">
        <v>3691</v>
      </c>
      <c r="M84" s="121" t="b">
        <v>1</v>
      </c>
      <c r="N84" s="121" t="s">
        <v>3692</v>
      </c>
      <c r="O84" s="128" t="str">
        <f>SEN!J84</f>
        <v>various/543965</v>
      </c>
      <c r="P84" s="121" t="b">
        <v>1</v>
      </c>
      <c r="Q84" s="121" t="b">
        <v>1</v>
      </c>
      <c r="R84" s="121" t="b">
        <v>1</v>
      </c>
    </row>
    <row r="85" spans="1:18" x14ac:dyDescent="0.25">
      <c r="A85" s="118">
        <v>1</v>
      </c>
      <c r="B85" s="119">
        <v>2</v>
      </c>
      <c r="C85" s="120">
        <f>SEN!K85</f>
        <v>400014</v>
      </c>
      <c r="D85" s="121" t="b">
        <v>1</v>
      </c>
      <c r="E85" s="122" t="str">
        <f>RIGHT(SEN!D85,4)&amp;"."&amp;SEN!N85&amp;"."&amp;SEN!L85&amp;"."&amp;$C$5</f>
        <v>2078.TOPUP.I03.Au20</v>
      </c>
      <c r="F85" s="123">
        <f t="shared" ref="F85:F148" ca="1" si="3">TODAY()</f>
        <v>44105</v>
      </c>
      <c r="G85" s="124" t="e">
        <f t="shared" ref="G85:G148" ca="1" si="4">IF(INDIRECT("SEN!"&amp;$D$5&amp;ROW())&lt;0,0,INDIRECT("SEN!"&amp;$D$5&amp;ROW()))</f>
        <v>#REF!</v>
      </c>
      <c r="H85" s="125">
        <f t="shared" ref="H85:H148" ca="1" si="5">F85</f>
        <v>44105</v>
      </c>
      <c r="I85" s="126">
        <v>0</v>
      </c>
      <c r="J85" s="122" t="str">
        <f>LEFT(SEN!E85,20)&amp;"."&amp;SENPay!E85</f>
        <v>Pardes House School.2078.TOPUP.I03.Au20</v>
      </c>
      <c r="K85" s="121" t="b">
        <v>1</v>
      </c>
      <c r="L85" s="127" t="s">
        <v>3691</v>
      </c>
      <c r="M85" s="121" t="b">
        <v>1</v>
      </c>
      <c r="N85" s="121" t="s">
        <v>3692</v>
      </c>
      <c r="O85" s="128" t="str">
        <f>SEN!J85</f>
        <v>various/543965</v>
      </c>
      <c r="P85" s="121" t="b">
        <v>1</v>
      </c>
      <c r="Q85" s="121" t="b">
        <v>1</v>
      </c>
      <c r="R85" s="121" t="b">
        <v>1</v>
      </c>
    </row>
    <row r="86" spans="1:18" x14ac:dyDescent="0.25">
      <c r="A86" s="118">
        <v>1</v>
      </c>
      <c r="B86" s="119">
        <v>2</v>
      </c>
      <c r="C86" s="120">
        <f>SEN!K86</f>
        <v>152217</v>
      </c>
      <c r="D86" s="121" t="b">
        <v>1</v>
      </c>
      <c r="E86" s="122" t="str">
        <f>RIGHT(SEN!D86,4)&amp;"."&amp;SEN!N86&amp;"."&amp;SEN!L86&amp;"."&amp;$C$5</f>
        <v>2038.TOPUP.I03.Au20</v>
      </c>
      <c r="F86" s="123">
        <f t="shared" ca="1" si="3"/>
        <v>44105</v>
      </c>
      <c r="G86" s="124" t="e">
        <f t="shared" ca="1" si="4"/>
        <v>#REF!</v>
      </c>
      <c r="H86" s="125">
        <f t="shared" ca="1" si="5"/>
        <v>44105</v>
      </c>
      <c r="I86" s="126">
        <v>0</v>
      </c>
      <c r="J86" s="122" t="str">
        <f>LEFT(SEN!E86,20)&amp;"."&amp;SENPay!E86</f>
        <v>Parkfield Primary Sc.2038.TOPUP.I03.Au20</v>
      </c>
      <c r="K86" s="121" t="b">
        <v>1</v>
      </c>
      <c r="L86" s="127" t="s">
        <v>3691</v>
      </c>
      <c r="M86" s="121" t="b">
        <v>1</v>
      </c>
      <c r="N86" s="121" t="s">
        <v>3692</v>
      </c>
      <c r="O86" s="128" t="str">
        <f>SEN!J86</f>
        <v>various/516500</v>
      </c>
      <c r="P86" s="121" t="b">
        <v>1</v>
      </c>
      <c r="Q86" s="121" t="b">
        <v>1</v>
      </c>
      <c r="R86" s="121" t="b">
        <v>1</v>
      </c>
    </row>
    <row r="87" spans="1:18" x14ac:dyDescent="0.25">
      <c r="A87" s="118">
        <v>1</v>
      </c>
      <c r="B87" s="119">
        <v>2</v>
      </c>
      <c r="C87" s="120">
        <f>SEN!K87</f>
        <v>400010</v>
      </c>
      <c r="D87" s="121" t="b">
        <v>1</v>
      </c>
      <c r="E87" s="122" t="str">
        <f>RIGHT(SEN!D87,4)&amp;"."&amp;SEN!N87&amp;"."&amp;SEN!L87&amp;"."&amp;$C$5</f>
        <v>2071.TOPUP.I03.Au20</v>
      </c>
      <c r="F87" s="123">
        <f t="shared" ca="1" si="3"/>
        <v>44105</v>
      </c>
      <c r="G87" s="124" t="e">
        <f t="shared" ca="1" si="4"/>
        <v>#REF!</v>
      </c>
      <c r="H87" s="125">
        <f t="shared" ca="1" si="5"/>
        <v>44105</v>
      </c>
      <c r="I87" s="126">
        <v>0</v>
      </c>
      <c r="J87" s="122" t="str">
        <f>LEFT(SEN!E87,20)&amp;"."&amp;SENPay!E87</f>
        <v>Queenswell Infant an.2071.TOPUP.I03.Au20</v>
      </c>
      <c r="K87" s="121" t="b">
        <v>1</v>
      </c>
      <c r="L87" s="127" t="s">
        <v>3691</v>
      </c>
      <c r="M87" s="121" t="b">
        <v>1</v>
      </c>
      <c r="N87" s="121" t="s">
        <v>3692</v>
      </c>
      <c r="O87" s="128" t="str">
        <f>SEN!J87</f>
        <v>various/543965</v>
      </c>
      <c r="P87" s="121" t="b">
        <v>1</v>
      </c>
      <c r="Q87" s="121" t="b">
        <v>1</v>
      </c>
      <c r="R87" s="121" t="b">
        <v>1</v>
      </c>
    </row>
    <row r="88" spans="1:18" x14ac:dyDescent="0.25">
      <c r="A88" s="118">
        <v>1</v>
      </c>
      <c r="B88" s="119">
        <v>2</v>
      </c>
      <c r="C88" s="120">
        <f>SEN!K88</f>
        <v>400012</v>
      </c>
      <c r="D88" s="121" t="b">
        <v>1</v>
      </c>
      <c r="E88" s="122" t="str">
        <f>RIGHT(SEN!D88,4)&amp;"."&amp;SEN!N88&amp;"."&amp;SEN!L88&amp;"."&amp;$C$5</f>
        <v>2072.TOPUP.I03.Au20</v>
      </c>
      <c r="F88" s="123">
        <f t="shared" ca="1" si="3"/>
        <v>44105</v>
      </c>
      <c r="G88" s="124" t="e">
        <f t="shared" ca="1" si="4"/>
        <v>#REF!</v>
      </c>
      <c r="H88" s="125">
        <f t="shared" ca="1" si="5"/>
        <v>44105</v>
      </c>
      <c r="I88" s="126">
        <v>0</v>
      </c>
      <c r="J88" s="122" t="str">
        <f>LEFT(SEN!E88,20)&amp;"."&amp;SENPay!E88</f>
        <v>Queenswell Junior Sc.2072.TOPUP.I03.Au20</v>
      </c>
      <c r="K88" s="121" t="b">
        <v>1</v>
      </c>
      <c r="L88" s="127" t="s">
        <v>3691</v>
      </c>
      <c r="M88" s="121" t="b">
        <v>1</v>
      </c>
      <c r="N88" s="121" t="s">
        <v>3692</v>
      </c>
      <c r="O88" s="128" t="str">
        <f>SEN!J88</f>
        <v>various/543965</v>
      </c>
      <c r="P88" s="121" t="b">
        <v>1</v>
      </c>
      <c r="Q88" s="121" t="b">
        <v>1</v>
      </c>
      <c r="R88" s="121" t="b">
        <v>1</v>
      </c>
    </row>
    <row r="89" spans="1:18" x14ac:dyDescent="0.25">
      <c r="A89" s="118">
        <v>1</v>
      </c>
      <c r="B89" s="119">
        <v>2</v>
      </c>
      <c r="C89" s="120">
        <f>SEN!K89</f>
        <v>155029</v>
      </c>
      <c r="D89" s="121" t="b">
        <v>1</v>
      </c>
      <c r="E89" s="122" t="str">
        <f>RIGHT(SEN!D89,4)&amp;"."&amp;SEN!N89&amp;"."&amp;SEN!L89&amp;"."&amp;$C$5</f>
        <v>2004.TOPUP.I03.Au20</v>
      </c>
      <c r="F89" s="123">
        <f t="shared" ca="1" si="3"/>
        <v>44105</v>
      </c>
      <c r="G89" s="124" t="e">
        <f t="shared" ca="1" si="4"/>
        <v>#REF!</v>
      </c>
      <c r="H89" s="125">
        <f t="shared" ca="1" si="5"/>
        <v>44105</v>
      </c>
      <c r="I89" s="126">
        <v>0</v>
      </c>
      <c r="J89" s="122" t="str">
        <f>LEFT(SEN!E89,20)&amp;"."&amp;SENPay!E89</f>
        <v>Rimon Jewish Primary.2004.TOPUP.I03.Au20</v>
      </c>
      <c r="K89" s="121" t="b">
        <v>1</v>
      </c>
      <c r="L89" s="127" t="s">
        <v>3691</v>
      </c>
      <c r="M89" s="121" t="b">
        <v>1</v>
      </c>
      <c r="N89" s="121" t="s">
        <v>3692</v>
      </c>
      <c r="O89" s="128" t="str">
        <f>SEN!J89</f>
        <v>various/516500</v>
      </c>
      <c r="P89" s="121" t="b">
        <v>1</v>
      </c>
      <c r="Q89" s="121" t="b">
        <v>1</v>
      </c>
      <c r="R89" s="121" t="b">
        <v>1</v>
      </c>
    </row>
    <row r="90" spans="1:18" x14ac:dyDescent="0.25">
      <c r="A90" s="118">
        <v>1</v>
      </c>
      <c r="B90" s="119">
        <v>2</v>
      </c>
      <c r="C90" s="120">
        <f>SEN!K90</f>
        <v>400093</v>
      </c>
      <c r="D90" s="121" t="b">
        <v>1</v>
      </c>
      <c r="E90" s="122" t="str">
        <f>RIGHT(SEN!D90,4)&amp;"."&amp;SEN!N90&amp;"."&amp;SEN!L90&amp;"."&amp;$C$5</f>
        <v>3512.TOPUP.I03.Au20</v>
      </c>
      <c r="F90" s="123">
        <f t="shared" ca="1" si="3"/>
        <v>44105</v>
      </c>
      <c r="G90" s="124" t="e">
        <f t="shared" ca="1" si="4"/>
        <v>#REF!</v>
      </c>
      <c r="H90" s="125">
        <f t="shared" ca="1" si="5"/>
        <v>44105</v>
      </c>
      <c r="I90" s="126">
        <v>0</v>
      </c>
      <c r="J90" s="122" t="str">
        <f>LEFT(SEN!E90,20)&amp;"."&amp;SENPay!E90</f>
        <v>Rosh Pinah.3512.TOPUP.I03.Au20</v>
      </c>
      <c r="K90" s="121" t="b">
        <v>1</v>
      </c>
      <c r="L90" s="127" t="s">
        <v>3691</v>
      </c>
      <c r="M90" s="121" t="b">
        <v>1</v>
      </c>
      <c r="N90" s="121" t="s">
        <v>3692</v>
      </c>
      <c r="O90" s="128" t="str">
        <f>SEN!J90</f>
        <v>various/543965</v>
      </c>
      <c r="P90" s="121" t="b">
        <v>1</v>
      </c>
      <c r="Q90" s="121" t="b">
        <v>1</v>
      </c>
      <c r="R90" s="121" t="b">
        <v>1</v>
      </c>
    </row>
    <row r="91" spans="1:18" x14ac:dyDescent="0.25">
      <c r="A91" s="118">
        <v>1</v>
      </c>
      <c r="B91" s="119">
        <v>2</v>
      </c>
      <c r="C91" s="120">
        <f>SEN!K91</f>
        <v>160025</v>
      </c>
      <c r="D91" s="121" t="b">
        <v>1</v>
      </c>
      <c r="E91" s="122" t="str">
        <f>RIGHT(SEN!D91,4)&amp;"."&amp;SEN!N91&amp;"."&amp;SEN!L91&amp;"."&amp;$C$5</f>
        <v>2041.TOPUP.I03.Au20</v>
      </c>
      <c r="F91" s="123">
        <f t="shared" ca="1" si="3"/>
        <v>44105</v>
      </c>
      <c r="G91" s="124" t="e">
        <f t="shared" ca="1" si="4"/>
        <v>#REF!</v>
      </c>
      <c r="H91" s="125">
        <f t="shared" ca="1" si="5"/>
        <v>44105</v>
      </c>
      <c r="I91" s="126">
        <v>0</v>
      </c>
      <c r="J91" s="122" t="str">
        <f>LEFT(SEN!E91,20)&amp;"."&amp;SENPay!E91</f>
        <v>Sacks Morasha Academ.2041.TOPUP.I03.Au20</v>
      </c>
      <c r="K91" s="121" t="b">
        <v>1</v>
      </c>
      <c r="L91" s="127" t="s">
        <v>3691</v>
      </c>
      <c r="M91" s="121" t="b">
        <v>1</v>
      </c>
      <c r="N91" s="121" t="s">
        <v>3692</v>
      </c>
      <c r="O91" s="128" t="str">
        <f>SEN!J91</f>
        <v>various/516500</v>
      </c>
      <c r="P91" s="121" t="b">
        <v>1</v>
      </c>
      <c r="Q91" s="121" t="b">
        <v>1</v>
      </c>
      <c r="R91" s="121" t="b">
        <v>1</v>
      </c>
    </row>
    <row r="92" spans="1:18" x14ac:dyDescent="0.25">
      <c r="A92" s="118">
        <v>1</v>
      </c>
      <c r="B92" s="119">
        <v>2</v>
      </c>
      <c r="C92" s="120">
        <f>SEN!K92</f>
        <v>400071</v>
      </c>
      <c r="D92" s="121" t="b">
        <v>1</v>
      </c>
      <c r="E92" s="122" t="str">
        <f>RIGHT(SEN!D92,4)&amp;"."&amp;SEN!N92&amp;"."&amp;SEN!L92&amp;"."&amp;$C$5</f>
        <v>3510.TOPUP.I03.Au20</v>
      </c>
      <c r="F92" s="123">
        <f t="shared" ca="1" si="3"/>
        <v>44105</v>
      </c>
      <c r="G92" s="124" t="e">
        <f t="shared" ca="1" si="4"/>
        <v>#REF!</v>
      </c>
      <c r="H92" s="125">
        <f t="shared" ca="1" si="5"/>
        <v>44105</v>
      </c>
      <c r="I92" s="126">
        <v>0</v>
      </c>
      <c r="J92" s="122" t="str">
        <f>LEFT(SEN!E92,20)&amp;"."&amp;SENPay!E92</f>
        <v>Sacred Heart School.3510.TOPUP.I03.Au20</v>
      </c>
      <c r="K92" s="121" t="b">
        <v>1</v>
      </c>
      <c r="L92" s="127" t="s">
        <v>3691</v>
      </c>
      <c r="M92" s="121" t="b">
        <v>1</v>
      </c>
      <c r="N92" s="121" t="s">
        <v>3692</v>
      </c>
      <c r="O92" s="128" t="str">
        <f>SEN!J92</f>
        <v>various/543965</v>
      </c>
      <c r="P92" s="121" t="b">
        <v>1</v>
      </c>
      <c r="Q92" s="121" t="b">
        <v>1</v>
      </c>
      <c r="R92" s="121" t="b">
        <v>1</v>
      </c>
    </row>
    <row r="93" spans="1:18" x14ac:dyDescent="0.25">
      <c r="A93" s="118">
        <v>1</v>
      </c>
      <c r="B93" s="119">
        <v>2</v>
      </c>
      <c r="C93" s="120">
        <f>SEN!K93</f>
        <v>400096</v>
      </c>
      <c r="D93" s="121" t="b">
        <v>1</v>
      </c>
      <c r="E93" s="122" t="str">
        <f>RIGHT(SEN!D93,4)&amp;"."&amp;SEN!N93&amp;"."&amp;SEN!L93&amp;"."&amp;$C$5</f>
        <v>3502.TOPUP.I03.Au20</v>
      </c>
      <c r="F93" s="123">
        <f t="shared" ca="1" si="3"/>
        <v>44105</v>
      </c>
      <c r="G93" s="124" t="e">
        <f t="shared" ca="1" si="4"/>
        <v>#REF!</v>
      </c>
      <c r="H93" s="125">
        <f t="shared" ca="1" si="5"/>
        <v>44105</v>
      </c>
      <c r="I93" s="126">
        <v>0</v>
      </c>
      <c r="J93" s="122" t="str">
        <f>LEFT(SEN!E93,20)&amp;"."&amp;SENPay!E93</f>
        <v>St Agnes RC Primary .3502.TOPUP.I03.Au20</v>
      </c>
      <c r="K93" s="121" t="b">
        <v>1</v>
      </c>
      <c r="L93" s="127" t="s">
        <v>3691</v>
      </c>
      <c r="M93" s="121" t="b">
        <v>1</v>
      </c>
      <c r="N93" s="121" t="s">
        <v>3692</v>
      </c>
      <c r="O93" s="128" t="str">
        <f>SEN!J93</f>
        <v>various/543965</v>
      </c>
      <c r="P93" s="121" t="b">
        <v>1</v>
      </c>
      <c r="Q93" s="121" t="b">
        <v>1</v>
      </c>
      <c r="R93" s="121" t="b">
        <v>1</v>
      </c>
    </row>
    <row r="94" spans="1:18" x14ac:dyDescent="0.25">
      <c r="A94" s="118">
        <v>1</v>
      </c>
      <c r="B94" s="119">
        <v>2</v>
      </c>
      <c r="C94" s="120">
        <f>SEN!K94</f>
        <v>400062</v>
      </c>
      <c r="D94" s="121" t="b">
        <v>1</v>
      </c>
      <c r="E94" s="122" t="str">
        <f>RIGHT(SEN!D94,4)&amp;"."&amp;SEN!N94&amp;"."&amp;SEN!L94&amp;"."&amp;$C$5</f>
        <v>3315.TOPUP.I03.Au20</v>
      </c>
      <c r="F94" s="123">
        <f t="shared" ca="1" si="3"/>
        <v>44105</v>
      </c>
      <c r="G94" s="124" t="e">
        <f t="shared" ca="1" si="4"/>
        <v>#REF!</v>
      </c>
      <c r="H94" s="125">
        <f t="shared" ca="1" si="5"/>
        <v>44105</v>
      </c>
      <c r="I94" s="126">
        <v>0</v>
      </c>
      <c r="J94" s="122" t="str">
        <f>LEFT(SEN!E94,20)&amp;"."&amp;SENPay!E94</f>
        <v>St Andrew's C E.3315.TOPUP.I03.Au20</v>
      </c>
      <c r="K94" s="121" t="b">
        <v>1</v>
      </c>
      <c r="L94" s="127" t="s">
        <v>3691</v>
      </c>
      <c r="M94" s="121" t="b">
        <v>1</v>
      </c>
      <c r="N94" s="121" t="s">
        <v>3692</v>
      </c>
      <c r="O94" s="128" t="str">
        <f>SEN!J94</f>
        <v>various/543965</v>
      </c>
      <c r="P94" s="121" t="b">
        <v>1</v>
      </c>
      <c r="Q94" s="121" t="b">
        <v>1</v>
      </c>
      <c r="R94" s="121" t="b">
        <v>1</v>
      </c>
    </row>
    <row r="95" spans="1:18" x14ac:dyDescent="0.25">
      <c r="A95" s="118">
        <v>1</v>
      </c>
      <c r="B95" s="119">
        <v>2</v>
      </c>
      <c r="C95" s="120">
        <f>SEN!K95</f>
        <v>400064</v>
      </c>
      <c r="D95" s="121" t="b">
        <v>1</v>
      </c>
      <c r="E95" s="122" t="str">
        <f>RIGHT(SEN!D95,4)&amp;"."&amp;SEN!N95&amp;"."&amp;SEN!L95&amp;"."&amp;$C$5</f>
        <v>3504.TOPUP.I03.Au20</v>
      </c>
      <c r="F95" s="123">
        <f t="shared" ca="1" si="3"/>
        <v>44105</v>
      </c>
      <c r="G95" s="124" t="e">
        <f t="shared" ca="1" si="4"/>
        <v>#REF!</v>
      </c>
      <c r="H95" s="125">
        <f t="shared" ca="1" si="5"/>
        <v>44105</v>
      </c>
      <c r="I95" s="126">
        <v>0</v>
      </c>
      <c r="J95" s="122" t="str">
        <f>LEFT(SEN!E95,20)&amp;"."&amp;SENPay!E95</f>
        <v>St Catherines R C Pr.3504.TOPUP.I03.Au20</v>
      </c>
      <c r="K95" s="121" t="b">
        <v>1</v>
      </c>
      <c r="L95" s="127" t="s">
        <v>3691</v>
      </c>
      <c r="M95" s="121" t="b">
        <v>1</v>
      </c>
      <c r="N95" s="121" t="s">
        <v>3692</v>
      </c>
      <c r="O95" s="128" t="str">
        <f>SEN!J95</f>
        <v>various/543965</v>
      </c>
      <c r="P95" s="121" t="b">
        <v>1</v>
      </c>
      <c r="Q95" s="121" t="b">
        <v>1</v>
      </c>
      <c r="R95" s="121" t="b">
        <v>1</v>
      </c>
    </row>
    <row r="96" spans="1:18" x14ac:dyDescent="0.25">
      <c r="A96" s="118">
        <v>1</v>
      </c>
      <c r="B96" s="119">
        <v>2</v>
      </c>
      <c r="C96" s="120">
        <f>SEN!K96</f>
        <v>400098</v>
      </c>
      <c r="D96" s="121" t="b">
        <v>1</v>
      </c>
      <c r="E96" s="122" t="str">
        <f>RIGHT(SEN!D96,4)&amp;"."&amp;SEN!N96&amp;"."&amp;SEN!L96&amp;"."&amp;$C$5</f>
        <v>3309.TOPUP.I03.Au20</v>
      </c>
      <c r="F96" s="123">
        <f t="shared" ca="1" si="3"/>
        <v>44105</v>
      </c>
      <c r="G96" s="124" t="e">
        <f t="shared" ca="1" si="4"/>
        <v>#REF!</v>
      </c>
      <c r="H96" s="125">
        <f t="shared" ca="1" si="5"/>
        <v>44105</v>
      </c>
      <c r="I96" s="126">
        <v>0</v>
      </c>
      <c r="J96" s="122" t="str">
        <f>LEFT(SEN!E96,20)&amp;"."&amp;SENPay!E96</f>
        <v>St Johns CE N20.3309.TOPUP.I03.Au20</v>
      </c>
      <c r="K96" s="121" t="b">
        <v>1</v>
      </c>
      <c r="L96" s="127" t="s">
        <v>3691</v>
      </c>
      <c r="M96" s="121" t="b">
        <v>1</v>
      </c>
      <c r="N96" s="121" t="s">
        <v>3692</v>
      </c>
      <c r="O96" s="128" t="str">
        <f>SEN!J96</f>
        <v>various/543965</v>
      </c>
      <c r="P96" s="121" t="b">
        <v>1</v>
      </c>
      <c r="Q96" s="121" t="b">
        <v>1</v>
      </c>
      <c r="R96" s="121" t="b">
        <v>1</v>
      </c>
    </row>
    <row r="97" spans="1:18" x14ac:dyDescent="0.25">
      <c r="A97" s="118">
        <v>1</v>
      </c>
      <c r="B97" s="119">
        <v>2</v>
      </c>
      <c r="C97" s="120">
        <f>SEN!K97</f>
        <v>400114</v>
      </c>
      <c r="D97" s="121" t="b">
        <v>1</v>
      </c>
      <c r="E97" s="122" t="str">
        <f>RIGHT(SEN!D97,4)&amp;"."&amp;SEN!N97&amp;"."&amp;SEN!L97&amp;"."&amp;$C$5</f>
        <v>3307.TOPUP.I03.Au20</v>
      </c>
      <c r="F97" s="123">
        <f t="shared" ca="1" si="3"/>
        <v>44105</v>
      </c>
      <c r="G97" s="124" t="e">
        <f t="shared" ca="1" si="4"/>
        <v>#REF!</v>
      </c>
      <c r="H97" s="125">
        <f t="shared" ca="1" si="5"/>
        <v>44105</v>
      </c>
      <c r="I97" s="126">
        <v>0</v>
      </c>
      <c r="J97" s="122" t="str">
        <f>LEFT(SEN!E97,20)&amp;"."&amp;SENPay!E97</f>
        <v>St John's CE School .3307.TOPUP.I03.Au20</v>
      </c>
      <c r="K97" s="121" t="b">
        <v>1</v>
      </c>
      <c r="L97" s="127" t="s">
        <v>3691</v>
      </c>
      <c r="M97" s="121" t="b">
        <v>1</v>
      </c>
      <c r="N97" s="121" t="s">
        <v>3692</v>
      </c>
      <c r="O97" s="128" t="str">
        <f>SEN!J97</f>
        <v>various/543965</v>
      </c>
      <c r="P97" s="121" t="b">
        <v>1</v>
      </c>
      <c r="Q97" s="121" t="b">
        <v>1</v>
      </c>
      <c r="R97" s="121" t="b">
        <v>1</v>
      </c>
    </row>
    <row r="98" spans="1:18" x14ac:dyDescent="0.25">
      <c r="A98" s="118">
        <v>1</v>
      </c>
      <c r="B98" s="119">
        <v>2</v>
      </c>
      <c r="C98" s="120">
        <f>SEN!K98</f>
        <v>400066</v>
      </c>
      <c r="D98" s="121" t="b">
        <v>1</v>
      </c>
      <c r="E98" s="122" t="str">
        <f>RIGHT(SEN!D98,4)&amp;"."&amp;SEN!N98&amp;"."&amp;SEN!L98&amp;"."&amp;$C$5</f>
        <v>3509.TOPUP.I03.Au20</v>
      </c>
      <c r="F98" s="123">
        <f t="shared" ca="1" si="3"/>
        <v>44105</v>
      </c>
      <c r="G98" s="124" t="e">
        <f t="shared" ca="1" si="4"/>
        <v>#REF!</v>
      </c>
      <c r="H98" s="125">
        <f t="shared" ca="1" si="5"/>
        <v>44105</v>
      </c>
      <c r="I98" s="126">
        <v>0</v>
      </c>
      <c r="J98" s="122" t="str">
        <f>LEFT(SEN!E98,20)&amp;"."&amp;SENPay!E98</f>
        <v>St Joseph's Primary .3509.TOPUP.I03.Au20</v>
      </c>
      <c r="K98" s="121" t="b">
        <v>1</v>
      </c>
      <c r="L98" s="127" t="s">
        <v>3691</v>
      </c>
      <c r="M98" s="121" t="b">
        <v>1</v>
      </c>
      <c r="N98" s="121" t="s">
        <v>3692</v>
      </c>
      <c r="O98" s="128" t="str">
        <f>SEN!J98</f>
        <v>various/543965</v>
      </c>
      <c r="P98" s="121" t="b">
        <v>1</v>
      </c>
      <c r="Q98" s="121" t="b">
        <v>1</v>
      </c>
      <c r="R98" s="121" t="b">
        <v>1</v>
      </c>
    </row>
    <row r="99" spans="1:18" x14ac:dyDescent="0.25">
      <c r="A99" s="118">
        <v>1</v>
      </c>
      <c r="B99" s="119">
        <v>2</v>
      </c>
      <c r="C99" s="120">
        <f>SEN!K99</f>
        <v>400058</v>
      </c>
      <c r="D99" s="121" t="b">
        <v>1</v>
      </c>
      <c r="E99" s="122" t="str">
        <f>RIGHT(SEN!D99,4)&amp;"."&amp;SEN!N99&amp;"."&amp;SEN!L99&amp;"."&amp;$C$5</f>
        <v>3311.TOPUP.I03.Au20</v>
      </c>
      <c r="F99" s="123">
        <f t="shared" ca="1" si="3"/>
        <v>44105</v>
      </c>
      <c r="G99" s="124" t="e">
        <f t="shared" ca="1" si="4"/>
        <v>#REF!</v>
      </c>
      <c r="H99" s="125">
        <f t="shared" ca="1" si="5"/>
        <v>44105</v>
      </c>
      <c r="I99" s="126">
        <v>0</v>
      </c>
      <c r="J99" s="122" t="str">
        <f>LEFT(SEN!E99,20)&amp;"."&amp;SENPay!E99</f>
        <v>St Mary's C E Primar.3311.TOPUP.I03.Au20</v>
      </c>
      <c r="K99" s="121" t="b">
        <v>1</v>
      </c>
      <c r="L99" s="127" t="s">
        <v>3691</v>
      </c>
      <c r="M99" s="121" t="b">
        <v>1</v>
      </c>
      <c r="N99" s="121" t="s">
        <v>3692</v>
      </c>
      <c r="O99" s="128" t="str">
        <f>SEN!J99</f>
        <v>various/543965</v>
      </c>
      <c r="P99" s="121" t="b">
        <v>1</v>
      </c>
      <c r="Q99" s="121" t="b">
        <v>1</v>
      </c>
      <c r="R99" s="121" t="b">
        <v>1</v>
      </c>
    </row>
    <row r="100" spans="1:18" x14ac:dyDescent="0.25">
      <c r="A100" s="118">
        <v>1</v>
      </c>
      <c r="B100" s="119">
        <v>2</v>
      </c>
      <c r="C100" s="120">
        <f>SEN!K100</f>
        <v>400017</v>
      </c>
      <c r="D100" s="121" t="b">
        <v>1</v>
      </c>
      <c r="E100" s="122" t="str">
        <f>RIGHT(SEN!D100,4)&amp;"."&amp;SEN!N100&amp;"."&amp;SEN!L100&amp;"."&amp;$C$5</f>
        <v>3312.TOPUP.I03.Au20</v>
      </c>
      <c r="F100" s="123">
        <f t="shared" ca="1" si="3"/>
        <v>44105</v>
      </c>
      <c r="G100" s="124" t="e">
        <f t="shared" ca="1" si="4"/>
        <v>#REF!</v>
      </c>
      <c r="H100" s="125">
        <f t="shared" ca="1" si="5"/>
        <v>44105</v>
      </c>
      <c r="I100" s="126">
        <v>0</v>
      </c>
      <c r="J100" s="122" t="str">
        <f>LEFT(SEN!E100,20)&amp;"."&amp;SENPay!E100</f>
        <v>St Mary's School EN4.3312.TOPUP.I03.Au20</v>
      </c>
      <c r="K100" s="121" t="b">
        <v>1</v>
      </c>
      <c r="L100" s="127" t="s">
        <v>3691</v>
      </c>
      <c r="M100" s="121" t="b">
        <v>1</v>
      </c>
      <c r="N100" s="121" t="s">
        <v>3692</v>
      </c>
      <c r="O100" s="128" t="str">
        <f>SEN!J100</f>
        <v>various/543965</v>
      </c>
      <c r="P100" s="121" t="b">
        <v>1</v>
      </c>
      <c r="Q100" s="121" t="b">
        <v>1</v>
      </c>
      <c r="R100" s="121" t="b">
        <v>1</v>
      </c>
    </row>
    <row r="101" spans="1:18" x14ac:dyDescent="0.25">
      <c r="A101" s="118">
        <v>1</v>
      </c>
      <c r="B101" s="119">
        <v>2</v>
      </c>
      <c r="C101" s="120">
        <f>SEN!K101</f>
        <v>400094</v>
      </c>
      <c r="D101" s="121" t="b">
        <v>1</v>
      </c>
      <c r="E101" s="122" t="str">
        <f>RIGHT(SEN!D101,4)&amp;"."&amp;SEN!N101&amp;"."&amp;SEN!L101&amp;"."&amp;$C$5</f>
        <v>3314.TOPUP.I03.Au20</v>
      </c>
      <c r="F101" s="123">
        <f t="shared" ca="1" si="3"/>
        <v>44105</v>
      </c>
      <c r="G101" s="124" t="e">
        <f t="shared" ca="1" si="4"/>
        <v>#REF!</v>
      </c>
      <c r="H101" s="125">
        <f t="shared" ca="1" si="5"/>
        <v>44105</v>
      </c>
      <c r="I101" s="126">
        <v>0</v>
      </c>
      <c r="J101" s="122" t="str">
        <f>LEFT(SEN!E101,20)&amp;"."&amp;SENPay!E101</f>
        <v>St Pauls CE Primary,.3314.TOPUP.I03.Au20</v>
      </c>
      <c r="K101" s="121" t="b">
        <v>1</v>
      </c>
      <c r="L101" s="127" t="s">
        <v>3691</v>
      </c>
      <c r="M101" s="121" t="b">
        <v>1</v>
      </c>
      <c r="N101" s="121" t="s">
        <v>3692</v>
      </c>
      <c r="O101" s="128" t="str">
        <f>SEN!J101</f>
        <v>various/543965</v>
      </c>
      <c r="P101" s="121" t="b">
        <v>1</v>
      </c>
      <c r="Q101" s="121" t="b">
        <v>1</v>
      </c>
      <c r="R101" s="121" t="b">
        <v>1</v>
      </c>
    </row>
    <row r="102" spans="1:18" x14ac:dyDescent="0.25">
      <c r="A102" s="118">
        <v>1</v>
      </c>
      <c r="B102" s="119">
        <v>2</v>
      </c>
      <c r="C102" s="120">
        <f>SEN!K102</f>
        <v>400006</v>
      </c>
      <c r="D102" s="121" t="b">
        <v>1</v>
      </c>
      <c r="E102" s="122" t="str">
        <f>RIGHT(SEN!D102,4)&amp;"."&amp;SEN!N102&amp;"."&amp;SEN!L102&amp;"."&amp;$C$5</f>
        <v>3313.TOPUP.I03.Au20</v>
      </c>
      <c r="F102" s="123">
        <f t="shared" ca="1" si="3"/>
        <v>44105</v>
      </c>
      <c r="G102" s="124" t="e">
        <f t="shared" ca="1" si="4"/>
        <v>#REF!</v>
      </c>
      <c r="H102" s="125">
        <f t="shared" ca="1" si="5"/>
        <v>44105</v>
      </c>
      <c r="I102" s="126">
        <v>0</v>
      </c>
      <c r="J102" s="122" t="str">
        <f>LEFT(SEN!E102,20)&amp;"."&amp;SENPay!E102</f>
        <v>St Paul's School, N1.3313.TOPUP.I03.Au20</v>
      </c>
      <c r="K102" s="121" t="b">
        <v>1</v>
      </c>
      <c r="L102" s="127" t="s">
        <v>3691</v>
      </c>
      <c r="M102" s="121" t="b">
        <v>1</v>
      </c>
      <c r="N102" s="121" t="s">
        <v>3692</v>
      </c>
      <c r="O102" s="128" t="str">
        <f>SEN!J102</f>
        <v>various/543965</v>
      </c>
      <c r="P102" s="121" t="b">
        <v>1</v>
      </c>
      <c r="Q102" s="121" t="b">
        <v>1</v>
      </c>
      <c r="R102" s="121" t="b">
        <v>1</v>
      </c>
    </row>
    <row r="103" spans="1:18" x14ac:dyDescent="0.25">
      <c r="A103" s="118">
        <v>1</v>
      </c>
      <c r="B103" s="119">
        <v>2</v>
      </c>
      <c r="C103" s="120">
        <f>SEN!K103</f>
        <v>400037</v>
      </c>
      <c r="D103" s="121" t="b">
        <v>1</v>
      </c>
      <c r="E103" s="122" t="str">
        <f>RIGHT(SEN!D103,4)&amp;"."&amp;SEN!N103&amp;"."&amp;SEN!L103&amp;"."&amp;$C$5</f>
        <v>3507.TOPUP.I03.Au20</v>
      </c>
      <c r="F103" s="123">
        <f t="shared" ca="1" si="3"/>
        <v>44105</v>
      </c>
      <c r="G103" s="124" t="e">
        <f t="shared" ca="1" si="4"/>
        <v>#REF!</v>
      </c>
      <c r="H103" s="125">
        <f t="shared" ca="1" si="5"/>
        <v>44105</v>
      </c>
      <c r="I103" s="126">
        <v>0</v>
      </c>
      <c r="J103" s="122" t="str">
        <f>LEFT(SEN!E103,20)&amp;"."&amp;SENPay!E103</f>
        <v>St Theresa's R.C. Pr.3507.TOPUP.I03.Au20</v>
      </c>
      <c r="K103" s="121" t="b">
        <v>1</v>
      </c>
      <c r="L103" s="127" t="s">
        <v>3691</v>
      </c>
      <c r="M103" s="121" t="b">
        <v>1</v>
      </c>
      <c r="N103" s="121" t="s">
        <v>3692</v>
      </c>
      <c r="O103" s="128" t="str">
        <f>SEN!J103</f>
        <v>various/543965</v>
      </c>
      <c r="P103" s="121" t="b">
        <v>1</v>
      </c>
      <c r="Q103" s="121" t="b">
        <v>1</v>
      </c>
      <c r="R103" s="121" t="b">
        <v>1</v>
      </c>
    </row>
    <row r="104" spans="1:18" x14ac:dyDescent="0.25">
      <c r="A104" s="118">
        <v>1</v>
      </c>
      <c r="B104" s="119">
        <v>2</v>
      </c>
      <c r="C104" s="120">
        <f>SEN!K104</f>
        <v>400009</v>
      </c>
      <c r="D104" s="121" t="b">
        <v>1</v>
      </c>
      <c r="E104" s="122" t="str">
        <f>RIGHT(SEN!D104,4)&amp;"."&amp;SEN!N104&amp;"."&amp;SEN!L104&amp;"."&amp;$C$5</f>
        <v>3506.TOPUP.I03.Au20</v>
      </c>
      <c r="F104" s="123">
        <f t="shared" ca="1" si="3"/>
        <v>44105</v>
      </c>
      <c r="G104" s="124" t="e">
        <f t="shared" ca="1" si="4"/>
        <v>#REF!</v>
      </c>
      <c r="H104" s="125">
        <f t="shared" ca="1" si="5"/>
        <v>44105</v>
      </c>
      <c r="I104" s="126">
        <v>0</v>
      </c>
      <c r="J104" s="122" t="str">
        <f>LEFT(SEN!E104,20)&amp;"."&amp;SENPay!E104</f>
        <v>St Vincent's Catholi.3506.TOPUP.I03.Au20</v>
      </c>
      <c r="K104" s="121" t="b">
        <v>1</v>
      </c>
      <c r="L104" s="127" t="s">
        <v>3691</v>
      </c>
      <c r="M104" s="121" t="b">
        <v>1</v>
      </c>
      <c r="N104" s="121" t="s">
        <v>3692</v>
      </c>
      <c r="O104" s="128" t="str">
        <f>SEN!J104</f>
        <v>various/543965</v>
      </c>
      <c r="P104" s="121" t="b">
        <v>1</v>
      </c>
      <c r="Q104" s="121" t="b">
        <v>1</v>
      </c>
      <c r="R104" s="121" t="b">
        <v>1</v>
      </c>
    </row>
    <row r="105" spans="1:18" x14ac:dyDescent="0.25">
      <c r="A105" s="118">
        <v>1</v>
      </c>
      <c r="B105" s="119">
        <v>2</v>
      </c>
      <c r="C105" s="120">
        <f>SEN!K105</f>
        <v>157542</v>
      </c>
      <c r="D105" s="121" t="b">
        <v>1</v>
      </c>
      <c r="E105" s="122" t="str">
        <f>RIGHT(SEN!D105,4)&amp;"."&amp;SEN!N105&amp;"."&amp;SEN!L105&amp;"."&amp;$C$5</f>
        <v>2051.TOPUP.I03.Au20</v>
      </c>
      <c r="F105" s="123">
        <f t="shared" ca="1" si="3"/>
        <v>44105</v>
      </c>
      <c r="G105" s="124" t="e">
        <f t="shared" ca="1" si="4"/>
        <v>#REF!</v>
      </c>
      <c r="H105" s="125">
        <f t="shared" ca="1" si="5"/>
        <v>44105</v>
      </c>
      <c r="I105" s="126">
        <v>0</v>
      </c>
      <c r="J105" s="122" t="str">
        <f>LEFT(SEN!E105,20)&amp;"."&amp;SENPay!E105</f>
        <v>Summerside Primary A.2051.TOPUP.I03.Au20</v>
      </c>
      <c r="K105" s="121" t="b">
        <v>1</v>
      </c>
      <c r="L105" s="127" t="s">
        <v>3691</v>
      </c>
      <c r="M105" s="121" t="b">
        <v>1</v>
      </c>
      <c r="N105" s="121" t="s">
        <v>3692</v>
      </c>
      <c r="O105" s="128" t="str">
        <f>SEN!J105</f>
        <v>various/516500</v>
      </c>
      <c r="P105" s="121" t="b">
        <v>1</v>
      </c>
      <c r="Q105" s="121" t="b">
        <v>1</v>
      </c>
      <c r="R105" s="121" t="b">
        <v>1</v>
      </c>
    </row>
    <row r="106" spans="1:18" x14ac:dyDescent="0.25">
      <c r="A106" s="118">
        <v>1</v>
      </c>
      <c r="B106" s="119">
        <v>2</v>
      </c>
      <c r="C106" s="120">
        <f>SEN!K106</f>
        <v>400038</v>
      </c>
      <c r="D106" s="121" t="b">
        <v>1</v>
      </c>
      <c r="E106" s="122" t="str">
        <f>RIGHT(SEN!D106,4)&amp;"."&amp;SEN!N106&amp;"."&amp;SEN!L106&amp;"."&amp;$C$5</f>
        <v>2070.TOPUP.I03.Au20</v>
      </c>
      <c r="F106" s="123">
        <f t="shared" ca="1" si="3"/>
        <v>44105</v>
      </c>
      <c r="G106" s="124" t="e">
        <f t="shared" ca="1" si="4"/>
        <v>#REF!</v>
      </c>
      <c r="H106" s="125">
        <f t="shared" ca="1" si="5"/>
        <v>44105</v>
      </c>
      <c r="I106" s="126">
        <v>0</v>
      </c>
      <c r="J106" s="122" t="str">
        <f>LEFT(SEN!E106,20)&amp;"."&amp;SENPay!E106</f>
        <v>Sunnyfields Primary .2070.TOPUP.I03.Au20</v>
      </c>
      <c r="K106" s="121" t="b">
        <v>1</v>
      </c>
      <c r="L106" s="127" t="s">
        <v>3691</v>
      </c>
      <c r="M106" s="121" t="b">
        <v>1</v>
      </c>
      <c r="N106" s="121" t="s">
        <v>3692</v>
      </c>
      <c r="O106" s="128" t="str">
        <f>SEN!J106</f>
        <v>various/543965</v>
      </c>
      <c r="P106" s="121" t="b">
        <v>1</v>
      </c>
      <c r="Q106" s="121" t="b">
        <v>1</v>
      </c>
      <c r="R106" s="121" t="b">
        <v>1</v>
      </c>
    </row>
    <row r="107" spans="1:18" x14ac:dyDescent="0.25">
      <c r="A107" s="118">
        <v>1</v>
      </c>
      <c r="B107" s="119">
        <v>2</v>
      </c>
      <c r="C107" s="120">
        <f>SEN!K107</f>
        <v>400100</v>
      </c>
      <c r="D107" s="121" t="b">
        <v>1</v>
      </c>
      <c r="E107" s="122" t="str">
        <f>RIGHT(SEN!D107,4)&amp;"."&amp;SEN!N107&amp;"."&amp;SEN!L107&amp;"."&amp;$C$5</f>
        <v>3316.TOPUP.I03.Au20</v>
      </c>
      <c r="F107" s="123">
        <f t="shared" ca="1" si="3"/>
        <v>44105</v>
      </c>
      <c r="G107" s="124" t="e">
        <f t="shared" ca="1" si="4"/>
        <v>#REF!</v>
      </c>
      <c r="H107" s="125">
        <f t="shared" ca="1" si="5"/>
        <v>44105</v>
      </c>
      <c r="I107" s="126">
        <v>0</v>
      </c>
      <c r="J107" s="122" t="str">
        <f>LEFT(SEN!E107,20)&amp;"."&amp;SENPay!E107</f>
        <v>Trent  C of E Primar.3316.TOPUP.I03.Au20</v>
      </c>
      <c r="K107" s="121" t="b">
        <v>1</v>
      </c>
      <c r="L107" s="127" t="s">
        <v>3691</v>
      </c>
      <c r="M107" s="121" t="b">
        <v>1</v>
      </c>
      <c r="N107" s="121" t="s">
        <v>3692</v>
      </c>
      <c r="O107" s="128" t="str">
        <f>SEN!J107</f>
        <v>various/543965</v>
      </c>
      <c r="P107" s="121" t="b">
        <v>1</v>
      </c>
      <c r="Q107" s="121" t="b">
        <v>1</v>
      </c>
      <c r="R107" s="121" t="b">
        <v>1</v>
      </c>
    </row>
    <row r="108" spans="1:18" x14ac:dyDescent="0.25">
      <c r="A108" s="118">
        <v>1</v>
      </c>
      <c r="B108" s="119">
        <v>2</v>
      </c>
      <c r="C108" s="120">
        <f>SEN!K108</f>
        <v>400101</v>
      </c>
      <c r="D108" s="121" t="b">
        <v>1</v>
      </c>
      <c r="E108" s="122" t="str">
        <f>RIGHT(SEN!D108,4)&amp;"."&amp;SEN!N108&amp;"."&amp;SEN!L108&amp;"."&amp;$C$5</f>
        <v>2055.TOPUP.I03.Au20</v>
      </c>
      <c r="F108" s="123">
        <f t="shared" ca="1" si="3"/>
        <v>44105</v>
      </c>
      <c r="G108" s="124" t="e">
        <f t="shared" ca="1" si="4"/>
        <v>#REF!</v>
      </c>
      <c r="H108" s="125">
        <f t="shared" ca="1" si="5"/>
        <v>44105</v>
      </c>
      <c r="I108" s="126">
        <v>0</v>
      </c>
      <c r="J108" s="122" t="str">
        <f>LEFT(SEN!E108,20)&amp;"."&amp;SENPay!E108</f>
        <v>Tudor School.2055.TOPUP.I03.Au20</v>
      </c>
      <c r="K108" s="121" t="b">
        <v>1</v>
      </c>
      <c r="L108" s="127" t="s">
        <v>3691</v>
      </c>
      <c r="M108" s="121" t="b">
        <v>1</v>
      </c>
      <c r="N108" s="121" t="s">
        <v>3692</v>
      </c>
      <c r="O108" s="128" t="str">
        <f>SEN!J108</f>
        <v>various/543965</v>
      </c>
      <c r="P108" s="121" t="b">
        <v>1</v>
      </c>
      <c r="Q108" s="121" t="b">
        <v>1</v>
      </c>
      <c r="R108" s="121" t="b">
        <v>1</v>
      </c>
    </row>
    <row r="109" spans="1:18" x14ac:dyDescent="0.25">
      <c r="A109" s="118">
        <v>1</v>
      </c>
      <c r="B109" s="119">
        <v>2</v>
      </c>
      <c r="C109" s="120">
        <f>SEN!K109</f>
        <v>400053</v>
      </c>
      <c r="D109" s="121" t="b">
        <v>1</v>
      </c>
      <c r="E109" s="122" t="str">
        <f>RIGHT(SEN!D109,4)&amp;"."&amp;SEN!N109&amp;"."&amp;SEN!L109&amp;"."&amp;$C$5</f>
        <v>2057.TOPUP.I03.Au20</v>
      </c>
      <c r="F109" s="123">
        <f t="shared" ca="1" si="3"/>
        <v>44105</v>
      </c>
      <c r="G109" s="124" t="e">
        <f t="shared" ca="1" si="4"/>
        <v>#REF!</v>
      </c>
      <c r="H109" s="125">
        <f t="shared" ca="1" si="5"/>
        <v>44105</v>
      </c>
      <c r="I109" s="126">
        <v>0</v>
      </c>
      <c r="J109" s="122" t="str">
        <f>LEFT(SEN!E109,20)&amp;"."&amp;SENPay!E109</f>
        <v>Underhill School.2057.TOPUP.I03.Au20</v>
      </c>
      <c r="K109" s="121" t="b">
        <v>1</v>
      </c>
      <c r="L109" s="127" t="s">
        <v>3691</v>
      </c>
      <c r="M109" s="121" t="b">
        <v>1</v>
      </c>
      <c r="N109" s="121" t="s">
        <v>3692</v>
      </c>
      <c r="O109" s="128" t="str">
        <f>SEN!J109</f>
        <v>various/543965</v>
      </c>
      <c r="P109" s="121" t="b">
        <v>1</v>
      </c>
      <c r="Q109" s="121" t="b">
        <v>1</v>
      </c>
      <c r="R109" s="121" t="b">
        <v>1</v>
      </c>
    </row>
    <row r="110" spans="1:18" x14ac:dyDescent="0.25">
      <c r="A110" s="118">
        <v>1</v>
      </c>
      <c r="B110" s="119">
        <v>2</v>
      </c>
      <c r="C110" s="120">
        <f>SEN!K110</f>
        <v>157055</v>
      </c>
      <c r="D110" s="121" t="b">
        <v>1</v>
      </c>
      <c r="E110" s="122" t="str">
        <f>RIGHT(SEN!D110,4)&amp;"."&amp;SEN!N110&amp;"."&amp;SEN!L110&amp;"."&amp;$C$5</f>
        <v>2049.TOPUP.I03.Au20</v>
      </c>
      <c r="F110" s="123">
        <f t="shared" ca="1" si="3"/>
        <v>44105</v>
      </c>
      <c r="G110" s="124" t="e">
        <f t="shared" ca="1" si="4"/>
        <v>#REF!</v>
      </c>
      <c r="H110" s="125">
        <f t="shared" ca="1" si="5"/>
        <v>44105</v>
      </c>
      <c r="I110" s="126">
        <v>0</v>
      </c>
      <c r="J110" s="122" t="str">
        <f>LEFT(SEN!E110,20)&amp;"."&amp;SENPay!E110</f>
        <v>Watling Park Free Sc.2049.TOPUP.I03.Au20</v>
      </c>
      <c r="K110" s="121" t="b">
        <v>1</v>
      </c>
      <c r="L110" s="127" t="s">
        <v>3691</v>
      </c>
      <c r="M110" s="121" t="b">
        <v>1</v>
      </c>
      <c r="N110" s="121" t="s">
        <v>3692</v>
      </c>
      <c r="O110" s="128" t="str">
        <f>SEN!J110</f>
        <v>various/516500</v>
      </c>
      <c r="P110" s="121" t="b">
        <v>1</v>
      </c>
      <c r="Q110" s="121" t="b">
        <v>1</v>
      </c>
      <c r="R110" s="121" t="b">
        <v>1</v>
      </c>
    </row>
    <row r="111" spans="1:18" x14ac:dyDescent="0.25">
      <c r="A111" s="118">
        <v>1</v>
      </c>
      <c r="B111" s="119">
        <v>2</v>
      </c>
      <c r="C111" s="120">
        <f>SEN!K111</f>
        <v>400111</v>
      </c>
      <c r="D111" s="121" t="b">
        <v>1</v>
      </c>
      <c r="E111" s="122" t="str">
        <f>RIGHT(SEN!D111,4)&amp;"."&amp;SEN!N111&amp;"."&amp;SEN!L111&amp;"."&amp;$C$5</f>
        <v>2076.TOPUP.I03.Au20</v>
      </c>
      <c r="F111" s="123">
        <f t="shared" ca="1" si="3"/>
        <v>44105</v>
      </c>
      <c r="G111" s="124" t="e">
        <f t="shared" ca="1" si="4"/>
        <v>#REF!</v>
      </c>
      <c r="H111" s="125">
        <f t="shared" ca="1" si="5"/>
        <v>44105</v>
      </c>
      <c r="I111" s="126">
        <v>0</v>
      </c>
      <c r="J111" s="122" t="str">
        <f>LEFT(SEN!E111,20)&amp;"."&amp;SENPay!E111</f>
        <v>Wessex  Gardens Prim.2076.TOPUP.I03.Au20</v>
      </c>
      <c r="K111" s="121" t="b">
        <v>1</v>
      </c>
      <c r="L111" s="127" t="s">
        <v>3691</v>
      </c>
      <c r="M111" s="121" t="b">
        <v>1</v>
      </c>
      <c r="N111" s="121" t="s">
        <v>3692</v>
      </c>
      <c r="O111" s="128" t="str">
        <f>SEN!J111</f>
        <v>various/543965</v>
      </c>
      <c r="P111" s="121" t="b">
        <v>1</v>
      </c>
      <c r="Q111" s="121" t="b">
        <v>1</v>
      </c>
      <c r="R111" s="121" t="b">
        <v>1</v>
      </c>
    </row>
    <row r="112" spans="1:18" x14ac:dyDescent="0.25">
      <c r="A112" s="118">
        <v>1</v>
      </c>
      <c r="B112" s="119">
        <v>2</v>
      </c>
      <c r="C112" s="120">
        <f>SEN!K112</f>
        <v>400011</v>
      </c>
      <c r="D112" s="121" t="b">
        <v>1</v>
      </c>
      <c r="E112" s="122" t="str">
        <f>RIGHT(SEN!D112,4)&amp;"."&amp;SEN!N112&amp;"."&amp;SEN!L112&amp;"."&amp;$C$5</f>
        <v>2060.TOPUP.I03.Au20</v>
      </c>
      <c r="F112" s="123">
        <f t="shared" ca="1" si="3"/>
        <v>44105</v>
      </c>
      <c r="G112" s="124" t="e">
        <f t="shared" ca="1" si="4"/>
        <v>#REF!</v>
      </c>
      <c r="H112" s="125">
        <f t="shared" ca="1" si="5"/>
        <v>44105</v>
      </c>
      <c r="I112" s="126">
        <v>0</v>
      </c>
      <c r="J112" s="122" t="str">
        <f>LEFT(SEN!E112,20)&amp;"."&amp;SENPay!E112</f>
        <v>Whitings Hill Primar.2060.TOPUP.I03.Au20</v>
      </c>
      <c r="K112" s="121" t="b">
        <v>1</v>
      </c>
      <c r="L112" s="127" t="s">
        <v>3691</v>
      </c>
      <c r="M112" s="121" t="b">
        <v>1</v>
      </c>
      <c r="N112" s="121" t="s">
        <v>3692</v>
      </c>
      <c r="O112" s="128" t="str">
        <f>SEN!J112</f>
        <v>various/543965</v>
      </c>
      <c r="P112" s="121" t="b">
        <v>1</v>
      </c>
      <c r="Q112" s="121" t="b">
        <v>1</v>
      </c>
      <c r="R112" s="121" t="b">
        <v>1</v>
      </c>
    </row>
    <row r="113" spans="1:18" x14ac:dyDescent="0.25">
      <c r="A113" s="118">
        <v>1</v>
      </c>
      <c r="B113" s="119">
        <v>2</v>
      </c>
      <c r="C113" s="120">
        <f>SEN!K113</f>
        <v>400117</v>
      </c>
      <c r="D113" s="121" t="b">
        <v>1</v>
      </c>
      <c r="E113" s="122" t="str">
        <f>RIGHT(SEN!D113,4)&amp;"."&amp;SEN!N113&amp;"."&amp;SEN!L113&amp;"."&amp;$C$5</f>
        <v>3518.TOPUP.I03.Au20</v>
      </c>
      <c r="F113" s="123">
        <f t="shared" ca="1" si="3"/>
        <v>44105</v>
      </c>
      <c r="G113" s="124" t="e">
        <f t="shared" ca="1" si="4"/>
        <v>#REF!</v>
      </c>
      <c r="H113" s="125">
        <f t="shared" ca="1" si="5"/>
        <v>44105</v>
      </c>
      <c r="I113" s="126">
        <v>0</v>
      </c>
      <c r="J113" s="122" t="str">
        <f>LEFT(SEN!E113,20)&amp;"."&amp;SENPay!E113</f>
        <v>Woodcroft Primary Sc.3518.TOPUP.I03.Au20</v>
      </c>
      <c r="K113" s="121" t="b">
        <v>1</v>
      </c>
      <c r="L113" s="127" t="s">
        <v>3691</v>
      </c>
      <c r="M113" s="121" t="b">
        <v>1</v>
      </c>
      <c r="N113" s="121" t="s">
        <v>3692</v>
      </c>
      <c r="O113" s="128" t="str">
        <f>SEN!J113</f>
        <v>various/543965</v>
      </c>
      <c r="P113" s="121" t="b">
        <v>1</v>
      </c>
      <c r="Q113" s="121" t="b">
        <v>1</v>
      </c>
      <c r="R113" s="121" t="b">
        <v>1</v>
      </c>
    </row>
    <row r="114" spans="1:18" x14ac:dyDescent="0.25">
      <c r="A114" s="118">
        <v>1</v>
      </c>
      <c r="B114" s="119">
        <v>2</v>
      </c>
      <c r="C114" s="120">
        <f>SEN!K114</f>
        <v>400004</v>
      </c>
      <c r="D114" s="121" t="b">
        <v>1</v>
      </c>
      <c r="E114" s="122" t="str">
        <f>RIGHT(SEN!D114,4)&amp;"."&amp;SEN!N114&amp;"."&amp;SEN!L114&amp;"."&amp;$C$5</f>
        <v>2054.TOPUP.I03.Au20</v>
      </c>
      <c r="F114" s="123">
        <f t="shared" ca="1" si="3"/>
        <v>44105</v>
      </c>
      <c r="G114" s="124" t="e">
        <f t="shared" ca="1" si="4"/>
        <v>#REF!</v>
      </c>
      <c r="H114" s="125">
        <f t="shared" ca="1" si="5"/>
        <v>44105</v>
      </c>
      <c r="I114" s="126">
        <v>0</v>
      </c>
      <c r="J114" s="122" t="str">
        <f>LEFT(SEN!E114,20)&amp;"."&amp;SENPay!E114</f>
        <v>Woodridge  Primary S.2054.TOPUP.I03.Au20</v>
      </c>
      <c r="K114" s="121" t="b">
        <v>1</v>
      </c>
      <c r="L114" s="127" t="s">
        <v>3691</v>
      </c>
      <c r="M114" s="121" t="b">
        <v>1</v>
      </c>
      <c r="N114" s="121" t="s">
        <v>3692</v>
      </c>
      <c r="O114" s="128" t="str">
        <f>SEN!J114</f>
        <v>various/543965</v>
      </c>
      <c r="P114" s="121" t="b">
        <v>1</v>
      </c>
      <c r="Q114" s="121" t="b">
        <v>1</v>
      </c>
      <c r="R114" s="121" t="b">
        <v>1</v>
      </c>
    </row>
    <row r="115" spans="1:18" x14ac:dyDescent="0.25">
      <c r="A115" s="118">
        <v>1</v>
      </c>
      <c r="B115" s="119">
        <v>2</v>
      </c>
      <c r="C115" s="120">
        <f>SEN!K115</f>
        <v>400157</v>
      </c>
      <c r="D115" s="121" t="b">
        <v>1</v>
      </c>
      <c r="E115" s="122" t="str">
        <f>RIGHT(SEN!D115,4)&amp;"."&amp;SEN!N115&amp;"."&amp;SEN!L115&amp;"."&amp;$C$5</f>
        <v>1102.TOPUP.I03.Au20</v>
      </c>
      <c r="F115" s="123">
        <f t="shared" ca="1" si="3"/>
        <v>44105</v>
      </c>
      <c r="G115" s="124" t="e">
        <f t="shared" ca="1" si="4"/>
        <v>#REF!</v>
      </c>
      <c r="H115" s="125">
        <f t="shared" ca="1" si="5"/>
        <v>44105</v>
      </c>
      <c r="I115" s="126">
        <v>0</v>
      </c>
      <c r="J115" s="122" t="str">
        <f>LEFT(SEN!E115,20)&amp;"."&amp;SENPay!E115</f>
        <v>Northgate.1102.TOPUP.I03.Au20</v>
      </c>
      <c r="K115" s="121" t="b">
        <v>1</v>
      </c>
      <c r="L115" s="127" t="s">
        <v>3691</v>
      </c>
      <c r="M115" s="121" t="b">
        <v>1</v>
      </c>
      <c r="N115" s="121" t="s">
        <v>3692</v>
      </c>
      <c r="O115" s="128" t="str">
        <f>SEN!J115</f>
        <v>various/543965</v>
      </c>
      <c r="P115" s="121" t="b">
        <v>1</v>
      </c>
      <c r="Q115" s="121" t="b">
        <v>1</v>
      </c>
      <c r="R115" s="121" t="b">
        <v>1</v>
      </c>
    </row>
    <row r="116" spans="1:18" x14ac:dyDescent="0.25">
      <c r="A116" s="118">
        <v>1</v>
      </c>
      <c r="B116" s="119">
        <v>2</v>
      </c>
      <c r="C116" s="120">
        <f>SEN!K116</f>
        <v>400156</v>
      </c>
      <c r="D116" s="121" t="b">
        <v>1</v>
      </c>
      <c r="E116" s="122" t="str">
        <f>RIGHT(SEN!D116,4)&amp;"."&amp;SEN!N116&amp;"."&amp;SEN!L116&amp;"."&amp;$C$5</f>
        <v>1100.TOPUP.I03.Au20</v>
      </c>
      <c r="F116" s="123">
        <f t="shared" ca="1" si="3"/>
        <v>44105</v>
      </c>
      <c r="G116" s="124" t="e">
        <f t="shared" ca="1" si="4"/>
        <v>#REF!</v>
      </c>
      <c r="H116" s="125">
        <f t="shared" ca="1" si="5"/>
        <v>44105</v>
      </c>
      <c r="I116" s="126">
        <v>0</v>
      </c>
      <c r="J116" s="122" t="str">
        <f>LEFT(SEN!E116,20)&amp;"."&amp;SENPay!E116</f>
        <v>Pavilion.1100.TOPUP.I03.Au20</v>
      </c>
      <c r="K116" s="121" t="b">
        <v>1</v>
      </c>
      <c r="L116" s="127" t="s">
        <v>3691</v>
      </c>
      <c r="M116" s="121" t="b">
        <v>1</v>
      </c>
      <c r="N116" s="121" t="s">
        <v>3692</v>
      </c>
      <c r="O116" s="128" t="str">
        <f>SEN!J116</f>
        <v>various/543965</v>
      </c>
      <c r="P116" s="121" t="b">
        <v>1</v>
      </c>
      <c r="Q116" s="121" t="b">
        <v>1</v>
      </c>
      <c r="R116" s="121" t="b">
        <v>1</v>
      </c>
    </row>
    <row r="117" spans="1:18" x14ac:dyDescent="0.25">
      <c r="A117" s="118">
        <v>1</v>
      </c>
      <c r="B117" s="119">
        <v>2</v>
      </c>
      <c r="C117" s="120">
        <f>SEN!K117</f>
        <v>153627</v>
      </c>
      <c r="D117" s="121" t="b">
        <v>1</v>
      </c>
      <c r="E117" s="122" t="str">
        <f>RIGHT(SEN!D117,4)&amp;"."&amp;SEN!N117&amp;"."&amp;SEN!L117&amp;"."&amp;$C$5</f>
        <v>4001.TOPUP.I03.Au20</v>
      </c>
      <c r="F117" s="123">
        <f t="shared" ca="1" si="3"/>
        <v>44105</v>
      </c>
      <c r="G117" s="124" t="e">
        <f t="shared" ca="1" si="4"/>
        <v>#REF!</v>
      </c>
      <c r="H117" s="125">
        <f t="shared" ca="1" si="5"/>
        <v>44105</v>
      </c>
      <c r="I117" s="126">
        <v>0</v>
      </c>
      <c r="J117" s="122" t="str">
        <f>LEFT(SEN!E117,20)&amp;"."&amp;SENPay!E117</f>
        <v>Archer Academy.4001.TOPUP.I03.Au20</v>
      </c>
      <c r="K117" s="121" t="b">
        <v>1</v>
      </c>
      <c r="L117" s="127" t="s">
        <v>3691</v>
      </c>
      <c r="M117" s="121" t="b">
        <v>1</v>
      </c>
      <c r="N117" s="121" t="s">
        <v>3692</v>
      </c>
      <c r="O117" s="128" t="str">
        <f>SEN!J117</f>
        <v>various/516500</v>
      </c>
      <c r="P117" s="121" t="b">
        <v>1</v>
      </c>
      <c r="Q117" s="121" t="b">
        <v>1</v>
      </c>
      <c r="R117" s="121" t="b">
        <v>1</v>
      </c>
    </row>
    <row r="118" spans="1:18" x14ac:dyDescent="0.25">
      <c r="A118" s="118">
        <v>1</v>
      </c>
      <c r="B118" s="119">
        <v>2</v>
      </c>
      <c r="C118" s="120">
        <f>SEN!K118</f>
        <v>159947</v>
      </c>
      <c r="D118" s="121" t="b">
        <v>1</v>
      </c>
      <c r="E118" s="122" t="str">
        <f>RIGHT(SEN!D118,4)&amp;"."&amp;SEN!N118&amp;"."&amp;SEN!L118&amp;"."&amp;$C$5</f>
        <v>4013.TOPUP.I03.Au20</v>
      </c>
      <c r="F118" s="123">
        <f t="shared" ca="1" si="3"/>
        <v>44105</v>
      </c>
      <c r="G118" s="124" t="e">
        <f t="shared" ca="1" si="4"/>
        <v>#REF!</v>
      </c>
      <c r="H118" s="125">
        <f t="shared" ca="1" si="5"/>
        <v>44105</v>
      </c>
      <c r="I118" s="126">
        <v>0</v>
      </c>
      <c r="J118" s="122" t="str">
        <f>LEFT(SEN!E118,20)&amp;"."&amp;SENPay!E118</f>
        <v>ARK Pioneer Academy.4013.TOPUP.I03.Au20</v>
      </c>
      <c r="K118" s="121" t="b">
        <v>1</v>
      </c>
      <c r="L118" s="127" t="s">
        <v>3691</v>
      </c>
      <c r="M118" s="121" t="b">
        <v>1</v>
      </c>
      <c r="N118" s="121" t="s">
        <v>3692</v>
      </c>
      <c r="O118" s="128" t="str">
        <f>SEN!J118</f>
        <v>various/516500</v>
      </c>
      <c r="P118" s="121" t="b">
        <v>1</v>
      </c>
      <c r="Q118" s="121" t="b">
        <v>1</v>
      </c>
      <c r="R118" s="121" t="b">
        <v>1</v>
      </c>
    </row>
    <row r="119" spans="1:18" x14ac:dyDescent="0.25">
      <c r="A119" s="118">
        <v>1</v>
      </c>
      <c r="B119" s="119">
        <v>2</v>
      </c>
      <c r="C119" s="120">
        <f>SEN!K119</f>
        <v>140909</v>
      </c>
      <c r="D119" s="121" t="b">
        <v>1</v>
      </c>
      <c r="E119" s="122" t="str">
        <f>RIGHT(SEN!D119,4)&amp;"."&amp;SEN!N119&amp;"."&amp;SEN!L119&amp;"."&amp;$C$5</f>
        <v>5406.TOPUP.I03.Au20</v>
      </c>
      <c r="F119" s="123">
        <f t="shared" ca="1" si="3"/>
        <v>44105</v>
      </c>
      <c r="G119" s="124" t="e">
        <f t="shared" ca="1" si="4"/>
        <v>#REF!</v>
      </c>
      <c r="H119" s="125">
        <f t="shared" ca="1" si="5"/>
        <v>44105</v>
      </c>
      <c r="I119" s="126">
        <v>0</v>
      </c>
      <c r="J119" s="122" t="str">
        <f>LEFT(SEN!E119,20)&amp;"."&amp;SENPay!E119</f>
        <v>Ashmole Academy.5406.TOPUP.I03.Au20</v>
      </c>
      <c r="K119" s="121" t="b">
        <v>1</v>
      </c>
      <c r="L119" s="127" t="s">
        <v>3691</v>
      </c>
      <c r="M119" s="121" t="b">
        <v>1</v>
      </c>
      <c r="N119" s="121" t="s">
        <v>3692</v>
      </c>
      <c r="O119" s="128" t="str">
        <f>SEN!J119</f>
        <v>various/516500</v>
      </c>
      <c r="P119" s="121" t="b">
        <v>1</v>
      </c>
      <c r="Q119" s="121" t="b">
        <v>1</v>
      </c>
      <c r="R119" s="121" t="b">
        <v>1</v>
      </c>
    </row>
    <row r="120" spans="1:18" x14ac:dyDescent="0.25">
      <c r="A120" s="118">
        <v>1</v>
      </c>
      <c r="B120" s="119">
        <v>2</v>
      </c>
      <c r="C120" s="120">
        <f>SEN!K120</f>
        <v>156628</v>
      </c>
      <c r="D120" s="121" t="b">
        <v>1</v>
      </c>
      <c r="E120" s="122" t="str">
        <f>RIGHT(SEN!D120,4)&amp;"."&amp;SEN!N120&amp;"."&amp;SEN!L120&amp;"."&amp;$C$5</f>
        <v>5408.TOPUP.I03.Au20</v>
      </c>
      <c r="F120" s="123">
        <f t="shared" ca="1" si="3"/>
        <v>44105</v>
      </c>
      <c r="G120" s="124" t="e">
        <f t="shared" ca="1" si="4"/>
        <v>#REF!</v>
      </c>
      <c r="H120" s="125">
        <f t="shared" ca="1" si="5"/>
        <v>44105</v>
      </c>
      <c r="I120" s="126">
        <v>0</v>
      </c>
      <c r="J120" s="122" t="str">
        <f>LEFT(SEN!E120,20)&amp;"."&amp;SENPay!E120</f>
        <v>Bishop Douglass Acad.5408.TOPUP.I03.Au20</v>
      </c>
      <c r="K120" s="121" t="b">
        <v>1</v>
      </c>
      <c r="L120" s="127" t="s">
        <v>3691</v>
      </c>
      <c r="M120" s="121" t="b">
        <v>1</v>
      </c>
      <c r="N120" s="121" t="s">
        <v>3692</v>
      </c>
      <c r="O120" s="128" t="str">
        <f>SEN!J120</f>
        <v>various/516500</v>
      </c>
      <c r="P120" s="121" t="b">
        <v>1</v>
      </c>
      <c r="Q120" s="121" t="b">
        <v>1</v>
      </c>
      <c r="R120" s="121" t="b">
        <v>1</v>
      </c>
    </row>
    <row r="121" spans="1:18" x14ac:dyDescent="0.25">
      <c r="A121" s="118">
        <v>1</v>
      </c>
      <c r="B121" s="119">
        <v>2</v>
      </c>
      <c r="C121" s="120">
        <f>SEN!K121</f>
        <v>144389</v>
      </c>
      <c r="D121" s="121" t="b">
        <v>1</v>
      </c>
      <c r="E121" s="122" t="str">
        <f>RIGHT(SEN!D121,4)&amp;"."&amp;SEN!N121&amp;"."&amp;SEN!L121&amp;"."&amp;$C$5</f>
        <v>4211.TOPUP.I03.Au20</v>
      </c>
      <c r="F121" s="123">
        <f t="shared" ca="1" si="3"/>
        <v>44105</v>
      </c>
      <c r="G121" s="124" t="e">
        <f t="shared" ca="1" si="4"/>
        <v>#REF!</v>
      </c>
      <c r="H121" s="125">
        <f t="shared" ca="1" si="5"/>
        <v>44105</v>
      </c>
      <c r="I121" s="126">
        <v>0</v>
      </c>
      <c r="J121" s="122" t="str">
        <f>LEFT(SEN!E121,20)&amp;"."&amp;SENPay!E121</f>
        <v>Christ's College Fin.4211.TOPUP.I03.Au20</v>
      </c>
      <c r="K121" s="121" t="b">
        <v>1</v>
      </c>
      <c r="L121" s="127" t="s">
        <v>3691</v>
      </c>
      <c r="M121" s="121" t="b">
        <v>1</v>
      </c>
      <c r="N121" s="121" t="s">
        <v>3692</v>
      </c>
      <c r="O121" s="128" t="str">
        <f>SEN!J121</f>
        <v>various/516500</v>
      </c>
      <c r="P121" s="121" t="b">
        <v>1</v>
      </c>
      <c r="Q121" s="121" t="b">
        <v>1</v>
      </c>
      <c r="R121" s="121" t="b">
        <v>1</v>
      </c>
    </row>
    <row r="122" spans="1:18" x14ac:dyDescent="0.25">
      <c r="A122" s="118">
        <v>1</v>
      </c>
      <c r="B122" s="119">
        <v>2</v>
      </c>
      <c r="C122" s="120">
        <f>SEN!K122</f>
        <v>140894</v>
      </c>
      <c r="D122" s="121" t="b">
        <v>1</v>
      </c>
      <c r="E122" s="122" t="str">
        <f>RIGHT(SEN!D122,4)&amp;"."&amp;SEN!N122&amp;"."&amp;SEN!L122&amp;"."&amp;$C$5</f>
        <v>4215.TOPUP.I03.Au20</v>
      </c>
      <c r="F122" s="123">
        <f t="shared" ca="1" si="3"/>
        <v>44105</v>
      </c>
      <c r="G122" s="124" t="e">
        <f t="shared" ca="1" si="4"/>
        <v>#REF!</v>
      </c>
      <c r="H122" s="125">
        <f t="shared" ca="1" si="5"/>
        <v>44105</v>
      </c>
      <c r="I122" s="126">
        <v>0</v>
      </c>
      <c r="J122" s="122" t="str">
        <f>LEFT(SEN!E122,20)&amp;"."&amp;SENPay!E122</f>
        <v>Compton School.4215.TOPUP.I03.Au20</v>
      </c>
      <c r="K122" s="121" t="b">
        <v>1</v>
      </c>
      <c r="L122" s="127" t="s">
        <v>3691</v>
      </c>
      <c r="M122" s="121" t="b">
        <v>1</v>
      </c>
      <c r="N122" s="121" t="s">
        <v>3692</v>
      </c>
      <c r="O122" s="128" t="str">
        <f>SEN!J122</f>
        <v>various/516500</v>
      </c>
      <c r="P122" s="121" t="b">
        <v>1</v>
      </c>
      <c r="Q122" s="121" t="b">
        <v>1</v>
      </c>
      <c r="R122" s="121" t="b">
        <v>1</v>
      </c>
    </row>
    <row r="123" spans="1:18" x14ac:dyDescent="0.25">
      <c r="A123" s="118">
        <v>1</v>
      </c>
      <c r="B123" s="119">
        <v>2</v>
      </c>
      <c r="C123" s="120">
        <f>SEN!K123</f>
        <v>148020</v>
      </c>
      <c r="D123" s="121" t="b">
        <v>1</v>
      </c>
      <c r="E123" s="122" t="str">
        <f>RIGHT(SEN!D123,4)&amp;"."&amp;SEN!N123&amp;"."&amp;SEN!L123&amp;"."&amp;$C$5</f>
        <v>4210.TOPUP.I03.Au20</v>
      </c>
      <c r="F123" s="123">
        <f t="shared" ca="1" si="3"/>
        <v>44105</v>
      </c>
      <c r="G123" s="124" t="e">
        <f t="shared" ca="1" si="4"/>
        <v>#REF!</v>
      </c>
      <c r="H123" s="125">
        <f t="shared" ca="1" si="5"/>
        <v>44105</v>
      </c>
      <c r="I123" s="126">
        <v>0</v>
      </c>
      <c r="J123" s="122" t="str">
        <f>LEFT(SEN!E123,20)&amp;"."&amp;SENPay!E123</f>
        <v>Copthall School.4210.TOPUP.I03.Au20</v>
      </c>
      <c r="K123" s="121" t="b">
        <v>1</v>
      </c>
      <c r="L123" s="127" t="s">
        <v>3691</v>
      </c>
      <c r="M123" s="121" t="b">
        <v>1</v>
      </c>
      <c r="N123" s="121" t="s">
        <v>3692</v>
      </c>
      <c r="O123" s="128" t="str">
        <f>SEN!J123</f>
        <v>various/516500</v>
      </c>
      <c r="P123" s="121" t="b">
        <v>1</v>
      </c>
      <c r="Q123" s="121" t="b">
        <v>1</v>
      </c>
      <c r="R123" s="121" t="b">
        <v>1</v>
      </c>
    </row>
    <row r="124" spans="1:18" x14ac:dyDescent="0.25">
      <c r="A124" s="118">
        <v>1</v>
      </c>
      <c r="B124" s="119">
        <v>2</v>
      </c>
      <c r="C124" s="120">
        <f>SEN!K124</f>
        <v>143727</v>
      </c>
      <c r="D124" s="121" t="b">
        <v>1</v>
      </c>
      <c r="E124" s="122" t="str">
        <f>RIGHT(SEN!D124,4)&amp;"."&amp;SEN!N124&amp;"."&amp;SEN!L124&amp;"."&amp;$C$5</f>
        <v>4212.TOPUP.I03.Au20</v>
      </c>
      <c r="F124" s="123">
        <f t="shared" ca="1" si="3"/>
        <v>44105</v>
      </c>
      <c r="G124" s="124" t="e">
        <f t="shared" ca="1" si="4"/>
        <v>#REF!</v>
      </c>
      <c r="H124" s="125">
        <f t="shared" ca="1" si="5"/>
        <v>44105</v>
      </c>
      <c r="I124" s="126">
        <v>0</v>
      </c>
      <c r="J124" s="122" t="str">
        <f>LEFT(SEN!E124,20)&amp;"."&amp;SENPay!E124</f>
        <v>East Barnet School.4212.TOPUP.I03.Au20</v>
      </c>
      <c r="K124" s="121" t="b">
        <v>1</v>
      </c>
      <c r="L124" s="127" t="s">
        <v>3691</v>
      </c>
      <c r="M124" s="121" t="b">
        <v>1</v>
      </c>
      <c r="N124" s="121" t="s">
        <v>3692</v>
      </c>
      <c r="O124" s="128" t="str">
        <f>SEN!J124</f>
        <v>various/516500</v>
      </c>
      <c r="P124" s="121" t="b">
        <v>1</v>
      </c>
      <c r="Q124" s="121" t="b">
        <v>1</v>
      </c>
      <c r="R124" s="121" t="b">
        <v>1</v>
      </c>
    </row>
    <row r="125" spans="1:18" x14ac:dyDescent="0.25">
      <c r="A125" s="118">
        <v>1</v>
      </c>
      <c r="B125" s="119">
        <v>2</v>
      </c>
      <c r="C125" s="120">
        <f>SEN!K125</f>
        <v>400041</v>
      </c>
      <c r="D125" s="121" t="b">
        <v>1</v>
      </c>
      <c r="E125" s="122" t="str">
        <f>RIGHT(SEN!D125,4)&amp;"."&amp;SEN!N125&amp;"."&amp;SEN!L125&amp;"."&amp;$C$5</f>
        <v>5405.TOPUP.I03.Au20</v>
      </c>
      <c r="F125" s="123">
        <f t="shared" ca="1" si="3"/>
        <v>44105</v>
      </c>
      <c r="G125" s="124" t="e">
        <f t="shared" ca="1" si="4"/>
        <v>#REF!</v>
      </c>
      <c r="H125" s="125">
        <f t="shared" ca="1" si="5"/>
        <v>44105</v>
      </c>
      <c r="I125" s="126">
        <v>0</v>
      </c>
      <c r="J125" s="122" t="str">
        <f>LEFT(SEN!E125,20)&amp;"."&amp;SENPay!E125</f>
        <v>Finchley Catholic Hi.5405.TOPUP.I03.Au20</v>
      </c>
      <c r="K125" s="121" t="b">
        <v>1</v>
      </c>
      <c r="L125" s="127" t="s">
        <v>3691</v>
      </c>
      <c r="M125" s="121" t="b">
        <v>1</v>
      </c>
      <c r="N125" s="121" t="s">
        <v>3692</v>
      </c>
      <c r="O125" s="128" t="str">
        <f>SEN!J125</f>
        <v>various/543965</v>
      </c>
      <c r="P125" s="121" t="b">
        <v>1</v>
      </c>
      <c r="Q125" s="121" t="b">
        <v>1</v>
      </c>
      <c r="R125" s="121" t="b">
        <v>1</v>
      </c>
    </row>
    <row r="126" spans="1:18" x14ac:dyDescent="0.25">
      <c r="A126" s="118">
        <v>1</v>
      </c>
      <c r="B126" s="119">
        <v>2</v>
      </c>
      <c r="C126" s="120">
        <f>SEN!K126</f>
        <v>400033</v>
      </c>
      <c r="D126" s="121" t="b">
        <v>1</v>
      </c>
      <c r="E126" s="122" t="str">
        <f>RIGHT(SEN!D126,4)&amp;"."&amp;SEN!N126&amp;"."&amp;SEN!L126&amp;"."&amp;$C$5</f>
        <v>4003.TOPUP.I03.Au20</v>
      </c>
      <c r="F126" s="123">
        <f t="shared" ca="1" si="3"/>
        <v>44105</v>
      </c>
      <c r="G126" s="124" t="e">
        <f t="shared" ca="1" si="4"/>
        <v>#REF!</v>
      </c>
      <c r="H126" s="125">
        <f t="shared" ca="1" si="5"/>
        <v>44105</v>
      </c>
      <c r="I126" s="126">
        <v>0</v>
      </c>
      <c r="J126" s="122" t="str">
        <f>LEFT(SEN!E126,20)&amp;"."&amp;SENPay!E126</f>
        <v>Friern Barnet School.4003.TOPUP.I03.Au20</v>
      </c>
      <c r="K126" s="121" t="b">
        <v>1</v>
      </c>
      <c r="L126" s="127" t="s">
        <v>3691</v>
      </c>
      <c r="M126" s="121" t="b">
        <v>1</v>
      </c>
      <c r="N126" s="121" t="s">
        <v>3692</v>
      </c>
      <c r="O126" s="128" t="str">
        <f>SEN!J126</f>
        <v>various/543965</v>
      </c>
      <c r="P126" s="121" t="b">
        <v>1</v>
      </c>
      <c r="Q126" s="121" t="b">
        <v>1</v>
      </c>
      <c r="R126" s="121" t="b">
        <v>1</v>
      </c>
    </row>
    <row r="127" spans="1:18" x14ac:dyDescent="0.25">
      <c r="A127" s="118">
        <v>1</v>
      </c>
      <c r="B127" s="119">
        <v>2</v>
      </c>
      <c r="C127" s="120">
        <f>SEN!K127</f>
        <v>145386</v>
      </c>
      <c r="D127" s="121" t="b">
        <v>1</v>
      </c>
      <c r="E127" s="122" t="str">
        <f>RIGHT(SEN!D127,4)&amp;"."&amp;SEN!N127&amp;"."&amp;SEN!L127&amp;"."&amp;$C$5</f>
        <v>5409.TOPUP.I03.Au20</v>
      </c>
      <c r="F127" s="123">
        <f t="shared" ca="1" si="3"/>
        <v>44105</v>
      </c>
      <c r="G127" s="124" t="e">
        <f t="shared" ca="1" si="4"/>
        <v>#REF!</v>
      </c>
      <c r="H127" s="125">
        <f t="shared" ca="1" si="5"/>
        <v>44105</v>
      </c>
      <c r="I127" s="126">
        <v>0</v>
      </c>
      <c r="J127" s="122" t="str">
        <f>LEFT(SEN!E127,20)&amp;"."&amp;SENPay!E127</f>
        <v>Hasmonean High Schoo.5409.TOPUP.I03.Au20</v>
      </c>
      <c r="K127" s="121" t="b">
        <v>1</v>
      </c>
      <c r="L127" s="127" t="s">
        <v>3691</v>
      </c>
      <c r="M127" s="121" t="b">
        <v>1</v>
      </c>
      <c r="N127" s="121" t="s">
        <v>3692</v>
      </c>
      <c r="O127" s="128" t="str">
        <f>SEN!J127</f>
        <v>various/516500</v>
      </c>
      <c r="P127" s="121" t="b">
        <v>1</v>
      </c>
      <c r="Q127" s="121" t="b">
        <v>1</v>
      </c>
      <c r="R127" s="121" t="b">
        <v>1</v>
      </c>
    </row>
    <row r="128" spans="1:18" x14ac:dyDescent="0.25">
      <c r="A128" s="118">
        <v>1</v>
      </c>
      <c r="B128" s="119">
        <v>2</v>
      </c>
      <c r="C128" s="120">
        <f>SEN!K128</f>
        <v>145386</v>
      </c>
      <c r="D128" s="121" t="b">
        <v>1</v>
      </c>
      <c r="E128" s="122" t="str">
        <f>RIGHT(SEN!D128,4)&amp;"."&amp;SEN!N128&amp;"."&amp;SEN!L128&amp;"."&amp;$C$5</f>
        <v>4014.TOPUP.I03.Au20</v>
      </c>
      <c r="F128" s="123">
        <f t="shared" ca="1" si="3"/>
        <v>44105</v>
      </c>
      <c r="G128" s="124" t="e">
        <f t="shared" ca="1" si="4"/>
        <v>#REF!</v>
      </c>
      <c r="H128" s="125">
        <f t="shared" ca="1" si="5"/>
        <v>44105</v>
      </c>
      <c r="I128" s="126">
        <v>0</v>
      </c>
      <c r="J128" s="122" t="str">
        <f>LEFT(SEN!E128,20)&amp;"."&amp;SENPay!E128</f>
        <v>Hasmonean High Schoo.4014.TOPUP.I03.Au20</v>
      </c>
      <c r="K128" s="121" t="b">
        <v>1</v>
      </c>
      <c r="L128" s="127" t="s">
        <v>3691</v>
      </c>
      <c r="M128" s="121" t="b">
        <v>1</v>
      </c>
      <c r="N128" s="121" t="s">
        <v>3692</v>
      </c>
      <c r="O128" s="128" t="str">
        <f>SEN!J128</f>
        <v>various/516500</v>
      </c>
      <c r="P128" s="121" t="b">
        <v>1</v>
      </c>
      <c r="Q128" s="121" t="b">
        <v>1</v>
      </c>
      <c r="R128" s="121" t="b">
        <v>1</v>
      </c>
    </row>
    <row r="129" spans="1:18" x14ac:dyDescent="0.25">
      <c r="A129" s="118">
        <v>1</v>
      </c>
      <c r="B129" s="119">
        <v>2</v>
      </c>
      <c r="C129" s="120">
        <f>SEN!K129</f>
        <v>145169</v>
      </c>
      <c r="D129" s="121" t="b">
        <v>1</v>
      </c>
      <c r="E129" s="122" t="str">
        <f>RIGHT(SEN!D129,4)&amp;"."&amp;SEN!N129&amp;"."&amp;SEN!L129&amp;"."&amp;$C$5</f>
        <v>5400.TOPUP.I03.Au20</v>
      </c>
      <c r="F129" s="123">
        <f t="shared" ca="1" si="3"/>
        <v>44105</v>
      </c>
      <c r="G129" s="124" t="e">
        <f t="shared" ca="1" si="4"/>
        <v>#REF!</v>
      </c>
      <c r="H129" s="125">
        <f t="shared" ca="1" si="5"/>
        <v>44105</v>
      </c>
      <c r="I129" s="126">
        <v>0</v>
      </c>
      <c r="J129" s="122" t="str">
        <f>LEFT(SEN!E129,20)&amp;"."&amp;SENPay!E129</f>
        <v>Hendon School.5400.TOPUP.I03.Au20</v>
      </c>
      <c r="K129" s="121" t="b">
        <v>1</v>
      </c>
      <c r="L129" s="127" t="s">
        <v>3691</v>
      </c>
      <c r="M129" s="121" t="b">
        <v>1</v>
      </c>
      <c r="N129" s="121" t="s">
        <v>3692</v>
      </c>
      <c r="O129" s="128" t="str">
        <f>SEN!J129</f>
        <v>various/516500</v>
      </c>
      <c r="P129" s="121" t="b">
        <v>1</v>
      </c>
      <c r="Q129" s="121" t="b">
        <v>1</v>
      </c>
      <c r="R129" s="121" t="b">
        <v>1</v>
      </c>
    </row>
    <row r="130" spans="1:18" x14ac:dyDescent="0.25">
      <c r="A130" s="118">
        <v>1</v>
      </c>
      <c r="B130" s="119">
        <v>2</v>
      </c>
      <c r="C130" s="120">
        <f>SEN!K130</f>
        <v>147243</v>
      </c>
      <c r="D130" s="121" t="b">
        <v>1</v>
      </c>
      <c r="E130" s="122" t="str">
        <f>RIGHT(SEN!D130,4)&amp;"."&amp;SEN!N130&amp;"."&amp;SEN!L130&amp;"."&amp;$C$5</f>
        <v>4752.TOPUP.I03.Au20</v>
      </c>
      <c r="F130" s="123">
        <f t="shared" ca="1" si="3"/>
        <v>44105</v>
      </c>
      <c r="G130" s="124" t="e">
        <f t="shared" ca="1" si="4"/>
        <v>#REF!</v>
      </c>
      <c r="H130" s="125">
        <f t="shared" ca="1" si="5"/>
        <v>44105</v>
      </c>
      <c r="I130" s="126">
        <v>0</v>
      </c>
      <c r="J130" s="122" t="str">
        <f>LEFT(SEN!E130,20)&amp;"."&amp;SENPay!E130</f>
        <v>Henrietta Barnett Sc.4752.TOPUP.I03.Au20</v>
      </c>
      <c r="K130" s="121" t="b">
        <v>1</v>
      </c>
      <c r="L130" s="127" t="s">
        <v>3691</v>
      </c>
      <c r="M130" s="121" t="b">
        <v>1</v>
      </c>
      <c r="N130" s="121" t="s">
        <v>3692</v>
      </c>
      <c r="O130" s="128" t="str">
        <f>SEN!J130</f>
        <v>various/516500</v>
      </c>
      <c r="P130" s="121" t="b">
        <v>1</v>
      </c>
      <c r="Q130" s="121" t="b">
        <v>1</v>
      </c>
      <c r="R130" s="121" t="b">
        <v>1</v>
      </c>
    </row>
    <row r="131" spans="1:18" x14ac:dyDescent="0.25">
      <c r="A131" s="118">
        <v>1</v>
      </c>
      <c r="B131" s="119">
        <v>2</v>
      </c>
      <c r="C131" s="120">
        <f>SEN!K131</f>
        <v>400140</v>
      </c>
      <c r="D131" s="121" t="b">
        <v>1</v>
      </c>
      <c r="E131" s="122" t="str">
        <f>RIGHT(SEN!D131,4)&amp;"."&amp;SEN!N131&amp;"."&amp;SEN!L131&amp;"."&amp;$C$5</f>
        <v>5427.TOPUP.I03.Au20</v>
      </c>
      <c r="F131" s="123">
        <f t="shared" ca="1" si="3"/>
        <v>44105</v>
      </c>
      <c r="G131" s="124" t="e">
        <f t="shared" ca="1" si="4"/>
        <v>#REF!</v>
      </c>
      <c r="H131" s="125">
        <f t="shared" ca="1" si="5"/>
        <v>44105</v>
      </c>
      <c r="I131" s="126">
        <v>0</v>
      </c>
      <c r="J131" s="122" t="str">
        <f>LEFT(SEN!E131,20)&amp;"."&amp;SENPay!E131</f>
        <v>JCoSS.5427.TOPUP.I03.Au20</v>
      </c>
      <c r="K131" s="121" t="b">
        <v>1</v>
      </c>
      <c r="L131" s="127" t="s">
        <v>3691</v>
      </c>
      <c r="M131" s="121" t="b">
        <v>1</v>
      </c>
      <c r="N131" s="121" t="s">
        <v>3692</v>
      </c>
      <c r="O131" s="128" t="str">
        <f>SEN!J131</f>
        <v>various/543965</v>
      </c>
      <c r="P131" s="121" t="b">
        <v>1</v>
      </c>
      <c r="Q131" s="121" t="b">
        <v>1</v>
      </c>
      <c r="R131" s="121" t="b">
        <v>1</v>
      </c>
    </row>
    <row r="132" spans="1:18" x14ac:dyDescent="0.25">
      <c r="A132" s="118">
        <v>1</v>
      </c>
      <c r="B132" s="119">
        <v>2</v>
      </c>
      <c r="C132" s="120">
        <f>SEN!K132</f>
        <v>107953</v>
      </c>
      <c r="D132" s="121" t="b">
        <v>1</v>
      </c>
      <c r="E132" s="122" t="str">
        <f>RIGHT(SEN!D132,4)&amp;"."&amp;SEN!N132&amp;"."&amp;SEN!L132&amp;"."&amp;$C$5</f>
        <v>4004.TOPUP.I03.Au20</v>
      </c>
      <c r="F132" s="123">
        <f t="shared" ca="1" si="3"/>
        <v>44105</v>
      </c>
      <c r="G132" s="124" t="e">
        <f t="shared" ca="1" si="4"/>
        <v>#REF!</v>
      </c>
      <c r="H132" s="125">
        <f t="shared" ca="1" si="5"/>
        <v>44105</v>
      </c>
      <c r="I132" s="126">
        <v>0</v>
      </c>
      <c r="J132" s="122" t="str">
        <f>LEFT(SEN!E132,20)&amp;"."&amp;SENPay!E132</f>
        <v>Menorah High School .4004.TOPUP.I03.Au20</v>
      </c>
      <c r="K132" s="121" t="b">
        <v>1</v>
      </c>
      <c r="L132" s="127" t="s">
        <v>3691</v>
      </c>
      <c r="M132" s="121" t="b">
        <v>1</v>
      </c>
      <c r="N132" s="121" t="s">
        <v>3692</v>
      </c>
      <c r="O132" s="128" t="str">
        <f>SEN!J132</f>
        <v>various/543965</v>
      </c>
      <c r="P132" s="121" t="b">
        <v>1</v>
      </c>
      <c r="Q132" s="121" t="b">
        <v>1</v>
      </c>
      <c r="R132" s="121" t="b">
        <v>1</v>
      </c>
    </row>
    <row r="133" spans="1:18" x14ac:dyDescent="0.25">
      <c r="A133" s="118">
        <v>1</v>
      </c>
      <c r="B133" s="119">
        <v>2</v>
      </c>
      <c r="C133" s="120">
        <f>SEN!K133</f>
        <v>144069</v>
      </c>
      <c r="D133" s="121" t="b">
        <v>1</v>
      </c>
      <c r="E133" s="122" t="str">
        <f>RIGHT(SEN!D133,4)&amp;"."&amp;SEN!N133&amp;"."&amp;SEN!L133&amp;"."&amp;$C$5</f>
        <v>5402.TOPUP.I03.Au20</v>
      </c>
      <c r="F133" s="123">
        <f t="shared" ca="1" si="3"/>
        <v>44105</v>
      </c>
      <c r="G133" s="124" t="e">
        <f t="shared" ca="1" si="4"/>
        <v>#REF!</v>
      </c>
      <c r="H133" s="125">
        <f t="shared" ca="1" si="5"/>
        <v>44105</v>
      </c>
      <c r="I133" s="126">
        <v>0</v>
      </c>
      <c r="J133" s="122" t="str">
        <f>LEFT(SEN!E133,20)&amp;"."&amp;SENPay!E133</f>
        <v>Mill Hill County Hig.5402.TOPUP.I03.Au20</v>
      </c>
      <c r="K133" s="121" t="b">
        <v>1</v>
      </c>
      <c r="L133" s="127" t="s">
        <v>3691</v>
      </c>
      <c r="M133" s="121" t="b">
        <v>1</v>
      </c>
      <c r="N133" s="121" t="s">
        <v>3692</v>
      </c>
      <c r="O133" s="128" t="str">
        <f>SEN!J133</f>
        <v>various/516500</v>
      </c>
      <c r="P133" s="121" t="b">
        <v>1</v>
      </c>
      <c r="Q133" s="121" t="b">
        <v>1</v>
      </c>
      <c r="R133" s="121" t="b">
        <v>1</v>
      </c>
    </row>
    <row r="134" spans="1:18" x14ac:dyDescent="0.25">
      <c r="A134" s="118">
        <v>1</v>
      </c>
      <c r="B134" s="119">
        <v>2</v>
      </c>
      <c r="C134" s="120">
        <f>SEN!K134</f>
        <v>144387</v>
      </c>
      <c r="D134" s="121" t="b">
        <v>1</v>
      </c>
      <c r="E134" s="122" t="str">
        <f>RIGHT(SEN!D134,4)&amp;"."&amp;SEN!N134&amp;"."&amp;SEN!L134&amp;"."&amp;$C$5</f>
        <v>4208.TOPUP.I03.Au20</v>
      </c>
      <c r="F134" s="123">
        <f t="shared" ca="1" si="3"/>
        <v>44105</v>
      </c>
      <c r="G134" s="124" t="e">
        <f t="shared" ca="1" si="4"/>
        <v>#REF!</v>
      </c>
      <c r="H134" s="125">
        <f t="shared" ca="1" si="5"/>
        <v>44105</v>
      </c>
      <c r="I134" s="126">
        <v>0</v>
      </c>
      <c r="J134" s="122" t="str">
        <f>LEFT(SEN!E134,20)&amp;"."&amp;SENPay!E134</f>
        <v>Queen Elizabeth's Gi.4208.TOPUP.I03.Au20</v>
      </c>
      <c r="K134" s="121" t="b">
        <v>1</v>
      </c>
      <c r="L134" s="127" t="s">
        <v>3691</v>
      </c>
      <c r="M134" s="121" t="b">
        <v>1</v>
      </c>
      <c r="N134" s="121" t="s">
        <v>3692</v>
      </c>
      <c r="O134" s="128" t="str">
        <f>SEN!J134</f>
        <v>various/516500</v>
      </c>
      <c r="P134" s="121" t="b">
        <v>1</v>
      </c>
      <c r="Q134" s="121" t="b">
        <v>1</v>
      </c>
      <c r="R134" s="121" t="b">
        <v>1</v>
      </c>
    </row>
    <row r="135" spans="1:18" x14ac:dyDescent="0.25">
      <c r="A135" s="118">
        <v>1</v>
      </c>
      <c r="B135" s="119">
        <v>2</v>
      </c>
      <c r="C135" s="120">
        <f>SEN!K135</f>
        <v>139142</v>
      </c>
      <c r="D135" s="121" t="b">
        <v>1</v>
      </c>
      <c r="E135" s="122" t="str">
        <f>RIGHT(SEN!D135,4)&amp;"."&amp;SEN!N135&amp;"."&amp;SEN!L135&amp;"."&amp;$C$5</f>
        <v>5401.TOPUP.I03.Au20</v>
      </c>
      <c r="F135" s="123">
        <f t="shared" ca="1" si="3"/>
        <v>44105</v>
      </c>
      <c r="G135" s="124" t="e">
        <f t="shared" ca="1" si="4"/>
        <v>#REF!</v>
      </c>
      <c r="H135" s="125">
        <f t="shared" ca="1" si="5"/>
        <v>44105</v>
      </c>
      <c r="I135" s="126">
        <v>0</v>
      </c>
      <c r="J135" s="122" t="str">
        <f>LEFT(SEN!E135,20)&amp;"."&amp;SENPay!E135</f>
        <v>Queen Elizabeth's Sc.5401.TOPUP.I03.Au20</v>
      </c>
      <c r="K135" s="121" t="b">
        <v>1</v>
      </c>
      <c r="L135" s="127" t="s">
        <v>3691</v>
      </c>
      <c r="M135" s="121" t="b">
        <v>1</v>
      </c>
      <c r="N135" s="121" t="s">
        <v>3692</v>
      </c>
      <c r="O135" s="128" t="str">
        <f>SEN!J135</f>
        <v>various/516500</v>
      </c>
      <c r="P135" s="121" t="b">
        <v>1</v>
      </c>
      <c r="Q135" s="121" t="b">
        <v>1</v>
      </c>
      <c r="R135" s="121" t="b">
        <v>1</v>
      </c>
    </row>
    <row r="136" spans="1:18" x14ac:dyDescent="0.25">
      <c r="A136" s="118">
        <v>1</v>
      </c>
      <c r="B136" s="119">
        <v>2</v>
      </c>
      <c r="C136" s="120">
        <f>SEN!K136</f>
        <v>158756</v>
      </c>
      <c r="D136" s="121" t="b">
        <v>1</v>
      </c>
      <c r="E136" s="122" t="str">
        <f>RIGHT(SEN!D136,4)&amp;"."&amp;SEN!N136&amp;"."&amp;SEN!L136&amp;"."&amp;$C$5</f>
        <v>4011.TOPUP.I03.Au20</v>
      </c>
      <c r="F136" s="123">
        <f t="shared" ca="1" si="3"/>
        <v>44105</v>
      </c>
      <c r="G136" s="124" t="e">
        <f t="shared" ca="1" si="4"/>
        <v>#REF!</v>
      </c>
      <c r="H136" s="125">
        <f t="shared" ca="1" si="5"/>
        <v>44105</v>
      </c>
      <c r="I136" s="126">
        <v>0</v>
      </c>
      <c r="J136" s="122" t="str">
        <f>LEFT(SEN!E136,20)&amp;"."&amp;SENPay!E136</f>
        <v>Saracens High School.4011.TOPUP.I03.Au20</v>
      </c>
      <c r="K136" s="121" t="b">
        <v>1</v>
      </c>
      <c r="L136" s="127" t="s">
        <v>3691</v>
      </c>
      <c r="M136" s="121" t="b">
        <v>1</v>
      </c>
      <c r="N136" s="121" t="s">
        <v>3692</v>
      </c>
      <c r="O136" s="128" t="str">
        <f>SEN!J136</f>
        <v>various/516500</v>
      </c>
      <c r="P136" s="121" t="b">
        <v>1</v>
      </c>
      <c r="Q136" s="121" t="b">
        <v>1</v>
      </c>
      <c r="R136" s="121" t="b">
        <v>1</v>
      </c>
    </row>
    <row r="137" spans="1:18" x14ac:dyDescent="0.25">
      <c r="A137" s="118">
        <v>1</v>
      </c>
      <c r="B137" s="119">
        <v>2</v>
      </c>
      <c r="C137" s="120">
        <f>SEN!K137</f>
        <v>156093</v>
      </c>
      <c r="D137" s="121" t="b">
        <v>1</v>
      </c>
      <c r="E137" s="122" t="str">
        <f>RIGHT(SEN!D137,4)&amp;"."&amp;SEN!N137&amp;"."&amp;SEN!L137&amp;"."&amp;$C$5</f>
        <v>4000.TOPUP.I03.Au20</v>
      </c>
      <c r="F137" s="123">
        <f t="shared" ca="1" si="3"/>
        <v>44105</v>
      </c>
      <c r="G137" s="124" t="e">
        <f t="shared" ca="1" si="4"/>
        <v>#REF!</v>
      </c>
      <c r="H137" s="125">
        <f t="shared" ca="1" si="5"/>
        <v>44105</v>
      </c>
      <c r="I137" s="126">
        <v>0</v>
      </c>
      <c r="J137" s="122" t="str">
        <f>LEFT(SEN!E137,20)&amp;"."&amp;SENPay!E137</f>
        <v>St Andrew the Apostl.4000.TOPUP.I03.Au20</v>
      </c>
      <c r="K137" s="121" t="b">
        <v>1</v>
      </c>
      <c r="L137" s="127" t="s">
        <v>3691</v>
      </c>
      <c r="M137" s="121" t="b">
        <v>1</v>
      </c>
      <c r="N137" s="121" t="s">
        <v>3692</v>
      </c>
      <c r="O137" s="128" t="str">
        <f>SEN!J137</f>
        <v>various/516500</v>
      </c>
      <c r="P137" s="121" t="b">
        <v>1</v>
      </c>
      <c r="Q137" s="121" t="b">
        <v>1</v>
      </c>
      <c r="R137" s="121" t="b">
        <v>1</v>
      </c>
    </row>
    <row r="138" spans="1:18" x14ac:dyDescent="0.25">
      <c r="A138" s="118">
        <v>1</v>
      </c>
      <c r="B138" s="119">
        <v>2</v>
      </c>
      <c r="C138" s="120">
        <f>SEN!K138</f>
        <v>400029</v>
      </c>
      <c r="D138" s="121" t="b">
        <v>1</v>
      </c>
      <c r="E138" s="122" t="str">
        <f>RIGHT(SEN!D138,4)&amp;"."&amp;SEN!N138&amp;"."&amp;SEN!L138&amp;"."&amp;$C$5</f>
        <v>5404.TOPUP.I03.Au20</v>
      </c>
      <c r="F138" s="123">
        <f t="shared" ca="1" si="3"/>
        <v>44105</v>
      </c>
      <c r="G138" s="124" t="e">
        <f t="shared" ca="1" si="4"/>
        <v>#REF!</v>
      </c>
      <c r="H138" s="125">
        <f t="shared" ca="1" si="5"/>
        <v>44105</v>
      </c>
      <c r="I138" s="126">
        <v>0</v>
      </c>
      <c r="J138" s="122" t="str">
        <f>LEFT(SEN!E138,20)&amp;"."&amp;SENPay!E138</f>
        <v>St Michaels Catholic.5404.TOPUP.I03.Au20</v>
      </c>
      <c r="K138" s="121" t="b">
        <v>1</v>
      </c>
      <c r="L138" s="127" t="s">
        <v>3691</v>
      </c>
      <c r="M138" s="121" t="b">
        <v>1</v>
      </c>
      <c r="N138" s="121" t="s">
        <v>3692</v>
      </c>
      <c r="O138" s="128" t="str">
        <f>SEN!J138</f>
        <v>various/543965</v>
      </c>
      <c r="P138" s="121" t="b">
        <v>1</v>
      </c>
      <c r="Q138" s="121" t="b">
        <v>1</v>
      </c>
      <c r="R138" s="121" t="b">
        <v>1</v>
      </c>
    </row>
    <row r="139" spans="1:18" x14ac:dyDescent="0.25">
      <c r="A139" s="118">
        <v>1</v>
      </c>
      <c r="B139" s="119">
        <v>2</v>
      </c>
      <c r="C139" s="120">
        <f>SEN!K139</f>
        <v>400013</v>
      </c>
      <c r="D139" s="121" t="b">
        <v>1</v>
      </c>
      <c r="E139" s="122" t="str">
        <f>RIGHT(SEN!D139,4)&amp;"."&amp;SEN!N139&amp;"."&amp;SEN!L139&amp;"."&amp;$C$5</f>
        <v>5407.TOPUP.I03.Au20</v>
      </c>
      <c r="F139" s="123">
        <f t="shared" ca="1" si="3"/>
        <v>44105</v>
      </c>
      <c r="G139" s="124" t="e">
        <f t="shared" ca="1" si="4"/>
        <v>#REF!</v>
      </c>
      <c r="H139" s="125">
        <f t="shared" ca="1" si="5"/>
        <v>44105</v>
      </c>
      <c r="I139" s="126">
        <v>0</v>
      </c>
      <c r="J139" s="122" t="str">
        <f>LEFT(SEN!E139,20)&amp;"."&amp;SENPay!E139</f>
        <v>St. James' Catholic .5407.TOPUP.I03.Au20</v>
      </c>
      <c r="K139" s="121" t="b">
        <v>1</v>
      </c>
      <c r="L139" s="127" t="s">
        <v>3691</v>
      </c>
      <c r="M139" s="121" t="b">
        <v>1</v>
      </c>
      <c r="N139" s="121" t="s">
        <v>3692</v>
      </c>
      <c r="O139" s="128" t="str">
        <f>SEN!J139</f>
        <v>various/543965</v>
      </c>
      <c r="P139" s="121" t="b">
        <v>1</v>
      </c>
      <c r="Q139" s="121" t="b">
        <v>1</v>
      </c>
      <c r="R139" s="121" t="b">
        <v>1</v>
      </c>
    </row>
    <row r="140" spans="1:18" x14ac:dyDescent="0.25">
      <c r="A140" s="118">
        <v>1</v>
      </c>
      <c r="B140" s="119">
        <v>2</v>
      </c>
      <c r="C140" s="120">
        <f>SEN!K140</f>
        <v>144388</v>
      </c>
      <c r="D140" s="121" t="b">
        <v>1</v>
      </c>
      <c r="E140" s="122" t="str">
        <f>RIGHT(SEN!D140,4)&amp;"."&amp;SEN!N140&amp;"."&amp;SEN!L140&amp;"."&amp;$C$5</f>
        <v>4010.TOPUP.I03.Au20</v>
      </c>
      <c r="F140" s="123">
        <f t="shared" ca="1" si="3"/>
        <v>44105</v>
      </c>
      <c r="G140" s="124" t="e">
        <f t="shared" ca="1" si="4"/>
        <v>#REF!</v>
      </c>
      <c r="H140" s="125">
        <f t="shared" ca="1" si="5"/>
        <v>44105</v>
      </c>
      <c r="I140" s="126">
        <v>0</v>
      </c>
      <c r="J140" s="122" t="str">
        <f>LEFT(SEN!E140,20)&amp;"."&amp;SENPay!E140</f>
        <v>Totteridge Academy.4010.TOPUP.I03.Au20</v>
      </c>
      <c r="K140" s="121" t="b">
        <v>1</v>
      </c>
      <c r="L140" s="127" t="s">
        <v>3691</v>
      </c>
      <c r="M140" s="121" t="b">
        <v>1</v>
      </c>
      <c r="N140" s="121" t="s">
        <v>3692</v>
      </c>
      <c r="O140" s="128" t="str">
        <f>SEN!J140</f>
        <v>various/516500</v>
      </c>
      <c r="P140" s="121" t="b">
        <v>1</v>
      </c>
      <c r="Q140" s="121" t="b">
        <v>1</v>
      </c>
      <c r="R140" s="121" t="b">
        <v>1</v>
      </c>
    </row>
    <row r="141" spans="1:18" x14ac:dyDescent="0.25">
      <c r="A141" s="118">
        <v>1</v>
      </c>
      <c r="B141" s="119">
        <v>2</v>
      </c>
      <c r="C141" s="120">
        <f>SEN!K141</f>
        <v>144062</v>
      </c>
      <c r="D141" s="121" t="b">
        <v>1</v>
      </c>
      <c r="E141" s="122" t="str">
        <f>RIGHT(SEN!D141,4)&amp;"."&amp;SEN!N141&amp;"."&amp;SEN!L141&amp;"."&amp;$C$5</f>
        <v>4012.TOPUP.I03.Au20</v>
      </c>
      <c r="F141" s="123">
        <f t="shared" ca="1" si="3"/>
        <v>44105</v>
      </c>
      <c r="G141" s="124" t="e">
        <f t="shared" ca="1" si="4"/>
        <v>#REF!</v>
      </c>
      <c r="H141" s="125">
        <f t="shared" ca="1" si="5"/>
        <v>44105</v>
      </c>
      <c r="I141" s="126">
        <v>0</v>
      </c>
      <c r="J141" s="122" t="str">
        <f>LEFT(SEN!E141,20)&amp;"."&amp;SENPay!E141</f>
        <v>Whitefield School.4012.TOPUP.I03.Au20</v>
      </c>
      <c r="K141" s="121" t="b">
        <v>1</v>
      </c>
      <c r="L141" s="127" t="s">
        <v>3691</v>
      </c>
      <c r="M141" s="121" t="b">
        <v>1</v>
      </c>
      <c r="N141" s="121" t="s">
        <v>3692</v>
      </c>
      <c r="O141" s="128" t="str">
        <f>SEN!J141</f>
        <v>various/516500</v>
      </c>
      <c r="P141" s="121" t="b">
        <v>1</v>
      </c>
      <c r="Q141" s="121" t="b">
        <v>1</v>
      </c>
      <c r="R141" s="121" t="b">
        <v>1</v>
      </c>
    </row>
    <row r="142" spans="1:18" x14ac:dyDescent="0.25">
      <c r="A142" s="118">
        <v>1</v>
      </c>
      <c r="B142" s="119">
        <v>2</v>
      </c>
      <c r="C142" s="120">
        <f>SEN!K142</f>
        <v>105221</v>
      </c>
      <c r="D142" s="121" t="b">
        <v>1</v>
      </c>
      <c r="E142" s="122" t="str">
        <f>RIGHT(SEN!D142,4)&amp;"."&amp;SEN!N142&amp;"."&amp;SEN!L142&amp;"."&amp;$C$5</f>
        <v>6085.TOPUP.I03.Au20</v>
      </c>
      <c r="F142" s="123">
        <f t="shared" ca="1" si="3"/>
        <v>44105</v>
      </c>
      <c r="G142" s="124" t="e">
        <f t="shared" ca="1" si="4"/>
        <v>#REF!</v>
      </c>
      <c r="H142" s="125">
        <f t="shared" ca="1" si="5"/>
        <v>44105</v>
      </c>
      <c r="I142" s="126">
        <v>0</v>
      </c>
      <c r="J142" s="122" t="str">
        <f>LEFT(SEN!E142,20)&amp;"."&amp;SENPay!E142</f>
        <v>Kisharon Inclusive S.6085.TOPUP.I03.Au20</v>
      </c>
      <c r="K142" s="121" t="b">
        <v>1</v>
      </c>
      <c r="L142" s="127" t="s">
        <v>3691</v>
      </c>
      <c r="M142" s="121" t="b">
        <v>1</v>
      </c>
      <c r="N142" s="121" t="s">
        <v>3692</v>
      </c>
      <c r="O142" s="128" t="str">
        <f>SEN!J142</f>
        <v>various/516500</v>
      </c>
      <c r="P142" s="121" t="b">
        <v>1</v>
      </c>
      <c r="Q142" s="121" t="b">
        <v>1</v>
      </c>
      <c r="R142" s="121" t="b">
        <v>1</v>
      </c>
    </row>
    <row r="143" spans="1:18" x14ac:dyDescent="0.25">
      <c r="A143" s="118">
        <v>1</v>
      </c>
      <c r="B143" s="119">
        <v>2</v>
      </c>
      <c r="C143" s="120">
        <f>SEN!K143</f>
        <v>400063</v>
      </c>
      <c r="D143" s="121" t="b">
        <v>1</v>
      </c>
      <c r="E143" s="122" t="str">
        <f>RIGHT(SEN!D143,4)&amp;"."&amp;SEN!N143&amp;"."&amp;SEN!L143&amp;"."&amp;$C$5</f>
        <v>7010.TOPUP.I03.Au20</v>
      </c>
      <c r="F143" s="123">
        <f t="shared" ca="1" si="3"/>
        <v>44105</v>
      </c>
      <c r="G143" s="124" t="e">
        <f t="shared" ca="1" si="4"/>
        <v>#REF!</v>
      </c>
      <c r="H143" s="125">
        <f t="shared" ca="1" si="5"/>
        <v>44105</v>
      </c>
      <c r="I143" s="126">
        <v>0</v>
      </c>
      <c r="J143" s="122" t="str">
        <f>LEFT(SEN!E143,20)&amp;"."&amp;SENPay!E143</f>
        <v>Mapledown.7010.TOPUP.I03.Au20</v>
      </c>
      <c r="K143" s="121" t="b">
        <v>1</v>
      </c>
      <c r="L143" s="127" t="s">
        <v>3691</v>
      </c>
      <c r="M143" s="121" t="b">
        <v>1</v>
      </c>
      <c r="N143" s="121" t="s">
        <v>3692</v>
      </c>
      <c r="O143" s="128" t="str">
        <f>SEN!J143</f>
        <v>various/543965</v>
      </c>
      <c r="P143" s="121" t="b">
        <v>1</v>
      </c>
      <c r="Q143" s="121" t="b">
        <v>1</v>
      </c>
      <c r="R143" s="121" t="b">
        <v>1</v>
      </c>
    </row>
    <row r="144" spans="1:18" x14ac:dyDescent="0.25">
      <c r="A144" s="118">
        <v>1</v>
      </c>
      <c r="B144" s="119">
        <v>2</v>
      </c>
      <c r="C144" s="120">
        <f>SEN!K144</f>
        <v>400034</v>
      </c>
      <c r="D144" s="121" t="b">
        <v>1</v>
      </c>
      <c r="E144" s="122" t="str">
        <f>RIGHT(SEN!D144,4)&amp;"."&amp;SEN!N144&amp;"."&amp;SEN!L144&amp;"."&amp;$C$5</f>
        <v>7005.TOPUP.I03.Au20</v>
      </c>
      <c r="F144" s="123">
        <f t="shared" ca="1" si="3"/>
        <v>44105</v>
      </c>
      <c r="G144" s="124" t="e">
        <f t="shared" ca="1" si="4"/>
        <v>#REF!</v>
      </c>
      <c r="H144" s="125">
        <f t="shared" ca="1" si="5"/>
        <v>44105</v>
      </c>
      <c r="I144" s="126">
        <v>0</v>
      </c>
      <c r="J144" s="122" t="str">
        <f>LEFT(SEN!E144,20)&amp;"."&amp;SENPay!E144</f>
        <v>Northway.7005.TOPUP.I03.Au20</v>
      </c>
      <c r="K144" s="121" t="b">
        <v>1</v>
      </c>
      <c r="L144" s="127" t="s">
        <v>3691</v>
      </c>
      <c r="M144" s="121" t="b">
        <v>1</v>
      </c>
      <c r="N144" s="121" t="s">
        <v>3692</v>
      </c>
      <c r="O144" s="128" t="str">
        <f>SEN!J144</f>
        <v>various/543965</v>
      </c>
      <c r="P144" s="121" t="b">
        <v>1</v>
      </c>
      <c r="Q144" s="121" t="b">
        <v>1</v>
      </c>
      <c r="R144" s="121" t="b">
        <v>1</v>
      </c>
    </row>
    <row r="145" spans="1:18" x14ac:dyDescent="0.25">
      <c r="A145" s="118">
        <v>1</v>
      </c>
      <c r="B145" s="119">
        <v>2</v>
      </c>
      <c r="C145" s="120">
        <f>SEN!K145</f>
        <v>157308</v>
      </c>
      <c r="D145" s="121" t="b">
        <v>1</v>
      </c>
      <c r="E145" s="122" t="str">
        <f>RIGHT(SEN!D145,4)&amp;"."&amp;SEN!N145&amp;"."&amp;SEN!L145&amp;"."&amp;$C$5</f>
        <v>5950.TOPUP.I03.Au20</v>
      </c>
      <c r="F145" s="123">
        <f t="shared" ca="1" si="3"/>
        <v>44105</v>
      </c>
      <c r="G145" s="124" t="e">
        <f t="shared" ca="1" si="4"/>
        <v>#REF!</v>
      </c>
      <c r="H145" s="125">
        <f t="shared" ca="1" si="5"/>
        <v>44105</v>
      </c>
      <c r="I145" s="126">
        <v>0</v>
      </c>
      <c r="J145" s="122" t="str">
        <f>LEFT(SEN!E145,20)&amp;"."&amp;SENPay!E145</f>
        <v>Oak Hill School.5950.TOPUP.I03.Au20</v>
      </c>
      <c r="K145" s="121" t="b">
        <v>1</v>
      </c>
      <c r="L145" s="127" t="s">
        <v>3691</v>
      </c>
      <c r="M145" s="121" t="b">
        <v>1</v>
      </c>
      <c r="N145" s="121" t="s">
        <v>3692</v>
      </c>
      <c r="O145" s="128" t="str">
        <f>SEN!J145</f>
        <v>various/516500</v>
      </c>
      <c r="P145" s="121" t="b">
        <v>1</v>
      </c>
      <c r="Q145" s="121" t="b">
        <v>1</v>
      </c>
      <c r="R145" s="121" t="b">
        <v>1</v>
      </c>
    </row>
    <row r="146" spans="1:18" x14ac:dyDescent="0.25">
      <c r="A146" s="118">
        <v>1</v>
      </c>
      <c r="B146" s="119">
        <v>2</v>
      </c>
      <c r="C146" s="120">
        <f>SEN!K146</f>
        <v>156901</v>
      </c>
      <c r="D146" s="121" t="b">
        <v>1</v>
      </c>
      <c r="E146" s="122" t="str">
        <f>RIGHT(SEN!D146,4)&amp;"."&amp;SEN!N146&amp;"."&amp;SEN!L146&amp;"."&amp;$C$5</f>
        <v>7000.TOPUP.I03.Au20</v>
      </c>
      <c r="F146" s="123">
        <f t="shared" ca="1" si="3"/>
        <v>44105</v>
      </c>
      <c r="G146" s="124" t="e">
        <f t="shared" ca="1" si="4"/>
        <v>#REF!</v>
      </c>
      <c r="H146" s="125">
        <f t="shared" ca="1" si="5"/>
        <v>44105</v>
      </c>
      <c r="I146" s="126">
        <v>0</v>
      </c>
      <c r="J146" s="122" t="str">
        <f>LEFT(SEN!E146,20)&amp;"."&amp;SENPay!E146</f>
        <v>Oak Lodge Academy.7000.TOPUP.I03.Au20</v>
      </c>
      <c r="K146" s="121" t="b">
        <v>1</v>
      </c>
      <c r="L146" s="127" t="s">
        <v>3691</v>
      </c>
      <c r="M146" s="121" t="b">
        <v>1</v>
      </c>
      <c r="N146" s="121" t="s">
        <v>3692</v>
      </c>
      <c r="O146" s="128" t="str">
        <f>SEN!J146</f>
        <v>various/516500</v>
      </c>
      <c r="P146" s="121" t="b">
        <v>1</v>
      </c>
      <c r="Q146" s="121" t="b">
        <v>1</v>
      </c>
      <c r="R146" s="121" t="b">
        <v>1</v>
      </c>
    </row>
    <row r="147" spans="1:18" x14ac:dyDescent="0.25">
      <c r="A147" s="118">
        <v>1</v>
      </c>
      <c r="B147" s="119">
        <v>2</v>
      </c>
      <c r="C147" s="120">
        <f>SEN!K147</f>
        <v>400091</v>
      </c>
      <c r="D147" s="121" t="b">
        <v>1</v>
      </c>
      <c r="E147" s="122" t="str">
        <f>RIGHT(SEN!D147,4)&amp;"."&amp;SEN!N147&amp;"."&amp;SEN!L147&amp;"."&amp;$C$5</f>
        <v>7009.TOPUP.I03.Au20</v>
      </c>
      <c r="F147" s="123">
        <f t="shared" ca="1" si="3"/>
        <v>44105</v>
      </c>
      <c r="G147" s="124" t="e">
        <f t="shared" ca="1" si="4"/>
        <v>#REF!</v>
      </c>
      <c r="H147" s="125">
        <f t="shared" ca="1" si="5"/>
        <v>44105</v>
      </c>
      <c r="I147" s="126">
        <v>0</v>
      </c>
      <c r="J147" s="122" t="str">
        <f>LEFT(SEN!E147,20)&amp;"."&amp;SENPay!E147</f>
        <v>Oakleigh.7009.TOPUP.I03.Au20</v>
      </c>
      <c r="K147" s="121" t="b">
        <v>1</v>
      </c>
      <c r="L147" s="127" t="s">
        <v>3691</v>
      </c>
      <c r="M147" s="121" t="b">
        <v>1</v>
      </c>
      <c r="N147" s="121" t="s">
        <v>3692</v>
      </c>
      <c r="O147" s="128" t="str">
        <f>SEN!J147</f>
        <v>various/543965</v>
      </c>
      <c r="P147" s="121" t="b">
        <v>1</v>
      </c>
      <c r="Q147" s="121" t="b">
        <v>1</v>
      </c>
      <c r="R147" s="121" t="b">
        <v>1</v>
      </c>
    </row>
    <row r="148" spans="1:18" x14ac:dyDescent="0.25">
      <c r="A148" s="118">
        <v>1</v>
      </c>
      <c r="B148" s="119">
        <v>2</v>
      </c>
      <c r="C148" s="120">
        <f>SEN!K148</f>
        <v>400116</v>
      </c>
      <c r="D148" s="121" t="b">
        <v>1</v>
      </c>
      <c r="E148" s="122" t="str">
        <f>RIGHT(SEN!D148,4)&amp;"."&amp;SEN!N148&amp;"."&amp;SEN!L148&amp;"."&amp;$C$5</f>
        <v>6905.TOPUP.I03.Au20</v>
      </c>
      <c r="F148" s="123">
        <f t="shared" ca="1" si="3"/>
        <v>44105</v>
      </c>
      <c r="G148" s="124" t="e">
        <f t="shared" ca="1" si="4"/>
        <v>#REF!</v>
      </c>
      <c r="H148" s="125">
        <f t="shared" ca="1" si="5"/>
        <v>44105</v>
      </c>
      <c r="I148" s="126">
        <v>0</v>
      </c>
      <c r="J148" s="122" t="str">
        <f>LEFT(SEN!E148,20)&amp;"."&amp;SENPay!E148</f>
        <v>London Academy.6905.TOPUP.I03.Au20</v>
      </c>
      <c r="K148" s="121" t="b">
        <v>1</v>
      </c>
      <c r="L148" s="127" t="s">
        <v>3691</v>
      </c>
      <c r="M148" s="121" t="b">
        <v>1</v>
      </c>
      <c r="N148" s="121" t="s">
        <v>3692</v>
      </c>
      <c r="O148" s="128" t="str">
        <f>SEN!J148</f>
        <v>various/516500</v>
      </c>
      <c r="P148" s="121" t="b">
        <v>1</v>
      </c>
      <c r="Q148" s="121" t="b">
        <v>1</v>
      </c>
      <c r="R148" s="121" t="b">
        <v>1</v>
      </c>
    </row>
    <row r="149" spans="1:18" x14ac:dyDescent="0.25">
      <c r="A149" s="118">
        <v>1</v>
      </c>
      <c r="B149" s="119">
        <v>2</v>
      </c>
      <c r="C149" s="120">
        <f>SEN!K149</f>
        <v>400135</v>
      </c>
      <c r="D149" s="121" t="b">
        <v>1</v>
      </c>
      <c r="E149" s="122" t="str">
        <f>RIGHT(SEN!D149,4)&amp;"."&amp;SEN!N149&amp;"."&amp;SEN!L149&amp;"."&amp;$C$5</f>
        <v>3521.TOPUP.I03.Au20</v>
      </c>
      <c r="F149" s="123">
        <f t="shared" ref="F149:F150" ca="1" si="6">TODAY()</f>
        <v>44105</v>
      </c>
      <c r="G149" s="124" t="e">
        <f t="shared" ref="G149:G150" ca="1" si="7">IF(INDIRECT("SEN!"&amp;$D$5&amp;ROW())&lt;0,0,INDIRECT("SEN!"&amp;$D$5&amp;ROW()))</f>
        <v>#REF!</v>
      </c>
      <c r="H149" s="125">
        <f t="shared" ref="H149:H150" ca="1" si="8">F149</f>
        <v>44105</v>
      </c>
      <c r="I149" s="126">
        <v>0</v>
      </c>
      <c r="J149" s="122" t="str">
        <f>LEFT(SEN!E149,20)&amp;"."&amp;SENPay!E149</f>
        <v>St Mary's &amp; St John'.3521.TOPUP.I03.Au20</v>
      </c>
      <c r="K149" s="121" t="b">
        <v>1</v>
      </c>
      <c r="L149" s="127" t="s">
        <v>3691</v>
      </c>
      <c r="M149" s="121" t="b">
        <v>1</v>
      </c>
      <c r="N149" s="121" t="s">
        <v>3692</v>
      </c>
      <c r="O149" s="128" t="str">
        <f>SEN!J149</f>
        <v>various/543965</v>
      </c>
      <c r="P149" s="121" t="b">
        <v>1</v>
      </c>
      <c r="Q149" s="121" t="b">
        <v>1</v>
      </c>
      <c r="R149" s="121" t="b">
        <v>1</v>
      </c>
    </row>
    <row r="150" spans="1:18" x14ac:dyDescent="0.25">
      <c r="A150" s="118">
        <v>1</v>
      </c>
      <c r="B150" s="119">
        <v>2</v>
      </c>
      <c r="C150" s="120">
        <f>SEN!K150</f>
        <v>128957</v>
      </c>
      <c r="D150" s="121" t="b">
        <v>1</v>
      </c>
      <c r="E150" s="122" t="str">
        <f>RIGHT(SEN!D150,4)&amp;"."&amp;SEN!N150&amp;"."&amp;SEN!L150&amp;"."&amp;$C$5</f>
        <v>6906.TOPUP.I03.Au20</v>
      </c>
      <c r="F150" s="123">
        <f t="shared" ca="1" si="6"/>
        <v>44105</v>
      </c>
      <c r="G150" s="124" t="e">
        <f t="shared" ca="1" si="7"/>
        <v>#REF!</v>
      </c>
      <c r="H150" s="125">
        <f t="shared" ca="1" si="8"/>
        <v>44105</v>
      </c>
      <c r="I150" s="126">
        <v>0</v>
      </c>
      <c r="J150" s="122" t="str">
        <f>LEFT(SEN!E150,20)&amp;"."&amp;SENPay!E150</f>
        <v>Wren Academy.6906.TOPUP.I03.Au20</v>
      </c>
      <c r="K150" s="121" t="b">
        <v>1</v>
      </c>
      <c r="L150" s="127" t="s">
        <v>3691</v>
      </c>
      <c r="M150" s="121" t="b">
        <v>1</v>
      </c>
      <c r="N150" s="121" t="s">
        <v>3692</v>
      </c>
      <c r="O150" s="128" t="str">
        <f>SEN!J150</f>
        <v>various/516500</v>
      </c>
      <c r="P150" s="121" t="b">
        <v>1</v>
      </c>
      <c r="Q150" s="121" t="b">
        <v>1</v>
      </c>
      <c r="R150" s="121" t="b">
        <v>1</v>
      </c>
    </row>
  </sheetData>
  <mergeCells count="5">
    <mergeCell ref="A1:N1"/>
    <mergeCell ref="B3:E3"/>
    <mergeCell ref="H3:I3"/>
    <mergeCell ref="C7:D8"/>
    <mergeCell ref="C10:D11"/>
  </mergeCells>
  <conditionalFormatting sqref="G20:G150">
    <cfRule type="cellIs" dxfId="8" priority="4" operator="lessThan">
      <formula>0</formula>
    </cfRule>
    <cfRule type="cellIs" dxfId="7" priority="5" operator="equal">
      <formula>0</formula>
    </cfRule>
  </conditionalFormatting>
  <conditionalFormatting sqref="C7:D8">
    <cfRule type="cellIs" dxfId="6" priority="3" operator="equal">
      <formula>"Error"</formula>
    </cfRule>
  </conditionalFormatting>
  <conditionalFormatting sqref="C10:D11">
    <cfRule type="cellIs" dxfId="5" priority="2" operator="equal">
      <formula>"Error"</formula>
    </cfRule>
  </conditionalFormatting>
  <conditionalFormatting sqref="C7:D8 C10:D11">
    <cfRule type="cellIs" dxfId="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H16" sqref="H16"/>
    </sheetView>
  </sheetViews>
  <sheetFormatPr defaultRowHeight="15" x14ac:dyDescent="0.25"/>
  <cols>
    <col min="1" max="1" width="16.42578125" style="14" bestFit="1" customWidth="1"/>
    <col min="2" max="2" width="13.7109375" style="14" customWidth="1"/>
    <col min="3" max="3" width="38.140625" style="14" bestFit="1" customWidth="1"/>
    <col min="4" max="4" width="18.5703125" style="14" bestFit="1" customWidth="1"/>
    <col min="5" max="5" width="19.28515625" style="14" customWidth="1"/>
    <col min="6" max="9" width="12.5703125" style="14" bestFit="1" customWidth="1"/>
    <col min="10" max="10" width="26.85546875" style="14" bestFit="1" customWidth="1"/>
    <col min="11" max="11" width="12.5703125" style="14" bestFit="1" customWidth="1"/>
    <col min="12" max="12" width="18" customWidth="1"/>
    <col min="13" max="14" width="19.42578125" style="14" customWidth="1"/>
    <col min="15" max="15" width="9.140625" style="14"/>
    <col min="16" max="16" width="30" style="14" customWidth="1"/>
    <col min="17" max="16384" width="9.140625" style="14"/>
  </cols>
  <sheetData>
    <row r="1" spans="1:16" x14ac:dyDescent="0.25">
      <c r="P1" s="302" t="s">
        <v>4204</v>
      </c>
    </row>
    <row r="2" spans="1:16" x14ac:dyDescent="0.25">
      <c r="A2" s="365" t="s">
        <v>3601</v>
      </c>
      <c r="B2" s="365" t="s">
        <v>4205</v>
      </c>
      <c r="C2" s="365" t="s">
        <v>619</v>
      </c>
      <c r="D2" s="365" t="s">
        <v>4690</v>
      </c>
      <c r="E2" s="365" t="s">
        <v>4207</v>
      </c>
      <c r="F2" s="365" t="s">
        <v>386</v>
      </c>
      <c r="G2" s="365" t="s">
        <v>27</v>
      </c>
      <c r="H2" s="365" t="s">
        <v>3637</v>
      </c>
      <c r="I2" s="365" t="s">
        <v>3640</v>
      </c>
      <c r="J2" s="365" t="s">
        <v>4281</v>
      </c>
      <c r="K2" s="365" t="s">
        <v>3644</v>
      </c>
      <c r="L2" s="365" t="s">
        <v>4282</v>
      </c>
      <c r="P2" s="302" t="s">
        <v>4279</v>
      </c>
    </row>
    <row r="3" spans="1:16" x14ac:dyDescent="0.25">
      <c r="A3" s="364">
        <v>10040</v>
      </c>
      <c r="B3" s="364">
        <v>3023300</v>
      </c>
      <c r="C3" s="364" t="s">
        <v>192</v>
      </c>
      <c r="D3" s="364">
        <f>VLOOKUP(B3,Schools!$A$8:$I$143,9,FALSE)</f>
        <v>400069</v>
      </c>
      <c r="E3" s="364" t="s">
        <v>4208</v>
      </c>
      <c r="F3" s="366">
        <v>63819.310000000005</v>
      </c>
      <c r="G3" s="366">
        <v>63815.12</v>
      </c>
      <c r="H3" s="366">
        <v>63815.12</v>
      </c>
      <c r="I3" s="366">
        <v>63882.680000000008</v>
      </c>
      <c r="J3" s="367">
        <f>SUM(F3:I3)</f>
        <v>255332.23000000004</v>
      </c>
      <c r="K3" s="366">
        <v>68738.330000000016</v>
      </c>
      <c r="L3" s="368">
        <f>K3+J3</f>
        <v>324070.56000000006</v>
      </c>
    </row>
    <row r="4" spans="1:16" x14ac:dyDescent="0.25">
      <c r="A4" s="364">
        <v>10042</v>
      </c>
      <c r="B4" s="364">
        <v>3023317</v>
      </c>
      <c r="C4" s="364" t="s">
        <v>193</v>
      </c>
      <c r="D4" s="364">
        <f>VLOOKUP(B4,Schools!$A$8:$I$143,9,FALSE)</f>
        <v>400015</v>
      </c>
      <c r="E4" s="364" t="s">
        <v>4208</v>
      </c>
      <c r="F4" s="366">
        <v>101617.12</v>
      </c>
      <c r="G4" s="366">
        <v>94579.51</v>
      </c>
      <c r="H4" s="366">
        <v>97765.23000000001</v>
      </c>
      <c r="I4" s="366">
        <v>104871.41</v>
      </c>
      <c r="J4" s="367">
        <f t="shared" ref="J4:J60" si="0">SUM(F4:I4)</f>
        <v>398833.27</v>
      </c>
      <c r="K4" s="366">
        <v>95285.839999999982</v>
      </c>
      <c r="L4" s="368">
        <f t="shared" ref="L4:L60" si="1">K4+J4</f>
        <v>494119.11</v>
      </c>
    </row>
    <row r="5" spans="1:16" x14ac:dyDescent="0.25">
      <c r="A5" s="364">
        <v>10043</v>
      </c>
      <c r="B5" s="364">
        <v>3023500</v>
      </c>
      <c r="C5" s="364" t="s">
        <v>195</v>
      </c>
      <c r="D5" s="364">
        <f>VLOOKUP(B5,Schools!$A$8:$I$143,9,FALSE)</f>
        <v>400023</v>
      </c>
      <c r="E5" s="364" t="s">
        <v>4208</v>
      </c>
      <c r="F5" s="366">
        <v>75622.780000000013</v>
      </c>
      <c r="G5" s="366">
        <v>76392.670000000013</v>
      </c>
      <c r="H5" s="366">
        <v>75684.66</v>
      </c>
      <c r="I5" s="366">
        <v>73569.310000000012</v>
      </c>
      <c r="J5" s="367">
        <f t="shared" si="0"/>
        <v>301269.42000000004</v>
      </c>
      <c r="K5" s="366">
        <v>73128.47</v>
      </c>
      <c r="L5" s="368">
        <f t="shared" si="1"/>
        <v>374397.89</v>
      </c>
    </row>
    <row r="6" spans="1:16" x14ac:dyDescent="0.25">
      <c r="A6" s="364">
        <v>10045</v>
      </c>
      <c r="B6" s="364">
        <v>3022003</v>
      </c>
      <c r="C6" s="364" t="s">
        <v>201</v>
      </c>
      <c r="D6" s="364">
        <f>VLOOKUP(B6,Schools!$A$8:$I$143,9,FALSE)</f>
        <v>400051</v>
      </c>
      <c r="E6" s="364" t="s">
        <v>4208</v>
      </c>
      <c r="F6" s="366">
        <v>149771.63</v>
      </c>
      <c r="G6" s="366">
        <v>146132.49</v>
      </c>
      <c r="H6" s="366">
        <v>144551.56</v>
      </c>
      <c r="I6" s="366">
        <v>152546.89000000001</v>
      </c>
      <c r="J6" s="367">
        <f t="shared" si="0"/>
        <v>593002.57000000007</v>
      </c>
      <c r="K6" s="366">
        <v>149224.22999999998</v>
      </c>
      <c r="L6" s="368">
        <f t="shared" si="1"/>
        <v>742226.8</v>
      </c>
    </row>
    <row r="7" spans="1:16" x14ac:dyDescent="0.25">
      <c r="A7" s="364">
        <v>10046</v>
      </c>
      <c r="B7" s="364">
        <v>3022007</v>
      </c>
      <c r="C7" s="364" t="s">
        <v>205</v>
      </c>
      <c r="D7" s="364">
        <f>VLOOKUP(B7,Schools!$A$8:$I$143,9,FALSE)</f>
        <v>400040</v>
      </c>
      <c r="E7" s="364" t="s">
        <v>4208</v>
      </c>
      <c r="F7" s="366">
        <v>0</v>
      </c>
      <c r="G7" s="366">
        <v>0</v>
      </c>
      <c r="H7" s="366">
        <v>0</v>
      </c>
      <c r="I7" s="366">
        <v>0</v>
      </c>
      <c r="J7" s="367">
        <f t="shared" si="0"/>
        <v>0</v>
      </c>
      <c r="K7" s="366">
        <v>0</v>
      </c>
      <c r="L7" s="368">
        <f t="shared" si="1"/>
        <v>0</v>
      </c>
    </row>
    <row r="8" spans="1:16" x14ac:dyDescent="0.25">
      <c r="A8" s="364">
        <v>10048</v>
      </c>
      <c r="B8" s="364">
        <v>3022009</v>
      </c>
      <c r="C8" s="364" t="s">
        <v>206</v>
      </c>
      <c r="D8" s="364">
        <f>VLOOKUP(B8,Schools!$A$8:$I$143,9,FALSE)</f>
        <v>400061</v>
      </c>
      <c r="E8" s="364" t="s">
        <v>4208</v>
      </c>
      <c r="F8" s="366">
        <v>182539.81999999998</v>
      </c>
      <c r="G8" s="366">
        <v>182339.97000000003</v>
      </c>
      <c r="H8" s="366">
        <v>182660.13999999998</v>
      </c>
      <c r="I8" s="366">
        <v>182660.16</v>
      </c>
      <c r="J8" s="367">
        <f t="shared" si="0"/>
        <v>730200.09000000008</v>
      </c>
      <c r="K8" s="366">
        <v>178966.93</v>
      </c>
      <c r="L8" s="368">
        <f t="shared" si="1"/>
        <v>909167.02</v>
      </c>
    </row>
    <row r="9" spans="1:16" x14ac:dyDescent="0.25">
      <c r="A9" s="364">
        <v>10051</v>
      </c>
      <c r="B9" s="364">
        <v>3022011</v>
      </c>
      <c r="C9" s="364" t="s">
        <v>209</v>
      </c>
      <c r="D9" s="364">
        <f>VLOOKUP(B9,Schools!$A$8:$I$143,9,FALSE)</f>
        <v>400020</v>
      </c>
      <c r="E9" s="364" t="s">
        <v>4208</v>
      </c>
      <c r="F9" s="366">
        <v>67982</v>
      </c>
      <c r="G9" s="366">
        <v>66385.650000000009</v>
      </c>
      <c r="H9" s="366">
        <v>65172.639999999999</v>
      </c>
      <c r="I9" s="366">
        <v>72092.800000000003</v>
      </c>
      <c r="J9" s="367">
        <f t="shared" si="0"/>
        <v>271633.09000000003</v>
      </c>
      <c r="K9" s="366">
        <v>67998.69</v>
      </c>
      <c r="L9" s="368">
        <f t="shared" si="1"/>
        <v>339631.78</v>
      </c>
    </row>
    <row r="10" spans="1:16" x14ac:dyDescent="0.25">
      <c r="A10" s="364">
        <v>10055</v>
      </c>
      <c r="B10" s="364">
        <v>3022015</v>
      </c>
      <c r="C10" s="364" t="s">
        <v>212</v>
      </c>
      <c r="D10" s="364">
        <f>VLOOKUP(B10,Schools!$A$8:$I$143,9,FALSE)</f>
        <v>400059</v>
      </c>
      <c r="E10" s="364" t="s">
        <v>4208</v>
      </c>
      <c r="F10" s="366">
        <v>127064</v>
      </c>
      <c r="G10" s="366">
        <v>125007.31000000001</v>
      </c>
      <c r="H10" s="366">
        <v>124607.31000000001</v>
      </c>
      <c r="I10" s="366">
        <v>124076.09000000001</v>
      </c>
      <c r="J10" s="367">
        <f t="shared" si="0"/>
        <v>500754.71</v>
      </c>
      <c r="K10" s="366">
        <v>123034.01000000001</v>
      </c>
      <c r="L10" s="368">
        <f t="shared" si="1"/>
        <v>623788.72</v>
      </c>
    </row>
    <row r="11" spans="1:16" x14ac:dyDescent="0.25">
      <c r="A11" s="364">
        <v>10056</v>
      </c>
      <c r="B11" s="364">
        <v>3022016</v>
      </c>
      <c r="C11" s="364" t="s">
        <v>213</v>
      </c>
      <c r="D11" s="364">
        <f>VLOOKUP(B11,Schools!$A$8:$I$143,9,FALSE)</f>
        <v>400049</v>
      </c>
      <c r="E11" s="364" t="s">
        <v>4208</v>
      </c>
      <c r="F11" s="366">
        <v>75844.400000000009</v>
      </c>
      <c r="G11" s="366">
        <v>75789.24000000002</v>
      </c>
      <c r="H11" s="366">
        <v>75103.880000000019</v>
      </c>
      <c r="I11" s="366">
        <v>77683.570000000007</v>
      </c>
      <c r="J11" s="367">
        <f t="shared" si="0"/>
        <v>304421.09000000003</v>
      </c>
      <c r="K11" s="366">
        <v>74343.77</v>
      </c>
      <c r="L11" s="368">
        <f t="shared" si="1"/>
        <v>378764.86000000004</v>
      </c>
    </row>
    <row r="12" spans="1:16" x14ac:dyDescent="0.25">
      <c r="A12" s="364">
        <v>10057</v>
      </c>
      <c r="B12" s="364">
        <v>3022017</v>
      </c>
      <c r="C12" s="364" t="s">
        <v>214</v>
      </c>
      <c r="D12" s="364">
        <f>VLOOKUP(B12,Schools!$A$8:$I$143,9,FALSE)</f>
        <v>400080</v>
      </c>
      <c r="E12" s="364" t="s">
        <v>4208</v>
      </c>
      <c r="F12" s="366">
        <v>140739.59000000003</v>
      </c>
      <c r="G12" s="366">
        <v>141955.53000000003</v>
      </c>
      <c r="H12" s="366">
        <v>142189.34000000003</v>
      </c>
      <c r="I12" s="366">
        <v>141995.76999999999</v>
      </c>
      <c r="J12" s="367">
        <f t="shared" si="0"/>
        <v>566880.2300000001</v>
      </c>
      <c r="K12" s="366">
        <v>142132.43</v>
      </c>
      <c r="L12" s="368">
        <f t="shared" si="1"/>
        <v>709012.66000000015</v>
      </c>
    </row>
    <row r="13" spans="1:16" x14ac:dyDescent="0.25">
      <c r="A13" s="364">
        <v>10059</v>
      </c>
      <c r="B13" s="364">
        <v>3022019</v>
      </c>
      <c r="C13" s="364" t="s">
        <v>216</v>
      </c>
      <c r="D13" s="364">
        <f>VLOOKUP(B13,Schools!$A$8:$I$143,9,FALSE)</f>
        <v>400036</v>
      </c>
      <c r="E13" s="364" t="s">
        <v>4208</v>
      </c>
      <c r="F13" s="366">
        <v>116583.78000000003</v>
      </c>
      <c r="G13" s="366">
        <v>116503.09000000001</v>
      </c>
      <c r="H13" s="366">
        <v>115967.28</v>
      </c>
      <c r="I13" s="366">
        <v>116805.93</v>
      </c>
      <c r="J13" s="367">
        <f t="shared" si="0"/>
        <v>465860.08</v>
      </c>
      <c r="K13" s="366">
        <v>114374.9</v>
      </c>
      <c r="L13" s="368">
        <f t="shared" si="1"/>
        <v>580234.98</v>
      </c>
    </row>
    <row r="14" spans="1:16" x14ac:dyDescent="0.25">
      <c r="A14" s="364">
        <v>10064</v>
      </c>
      <c r="B14" s="364">
        <v>3022024</v>
      </c>
      <c r="C14" s="364" t="s">
        <v>221</v>
      </c>
      <c r="D14" s="364">
        <f>VLOOKUP(B14,Schools!$A$8:$I$143,9,FALSE)</f>
        <v>400047</v>
      </c>
      <c r="E14" s="364" t="s">
        <v>4208</v>
      </c>
      <c r="F14" s="366">
        <v>130643.08</v>
      </c>
      <c r="G14" s="366">
        <v>127444.07</v>
      </c>
      <c r="H14" s="366">
        <v>127585.65</v>
      </c>
      <c r="I14" s="366">
        <v>127378.63</v>
      </c>
      <c r="J14" s="367">
        <f t="shared" si="0"/>
        <v>513051.43000000005</v>
      </c>
      <c r="K14" s="366">
        <v>125149.10999999999</v>
      </c>
      <c r="L14" s="368">
        <f t="shared" si="1"/>
        <v>638200.54</v>
      </c>
    </row>
    <row r="15" spans="1:16" x14ac:dyDescent="0.25">
      <c r="A15" s="364">
        <v>10065</v>
      </c>
      <c r="B15" s="364">
        <v>3022025</v>
      </c>
      <c r="C15" s="364" t="s">
        <v>222</v>
      </c>
      <c r="D15" s="364">
        <f>VLOOKUP(B15,Schools!$A$8:$I$143,9,FALSE)</f>
        <v>400001</v>
      </c>
      <c r="E15" s="364" t="s">
        <v>4208</v>
      </c>
      <c r="F15" s="366">
        <v>114526.55</v>
      </c>
      <c r="G15" s="366">
        <v>116167.84</v>
      </c>
      <c r="H15" s="366">
        <v>111843.62</v>
      </c>
      <c r="I15" s="366">
        <v>111764.94</v>
      </c>
      <c r="J15" s="367">
        <f t="shared" si="0"/>
        <v>454302.95</v>
      </c>
      <c r="K15" s="366">
        <v>111795.65</v>
      </c>
      <c r="L15" s="368">
        <f t="shared" si="1"/>
        <v>566098.6</v>
      </c>
    </row>
    <row r="16" spans="1:16" x14ac:dyDescent="0.25">
      <c r="A16" s="364">
        <v>10066</v>
      </c>
      <c r="B16" s="364">
        <v>3022026</v>
      </c>
      <c r="C16" s="364" t="s">
        <v>223</v>
      </c>
      <c r="D16" s="364">
        <f>VLOOKUP(B16,Schools!$A$8:$I$143,9,FALSE)</f>
        <v>400082</v>
      </c>
      <c r="E16" s="364" t="s">
        <v>4208</v>
      </c>
      <c r="F16" s="366">
        <v>203832.68999999994</v>
      </c>
      <c r="G16" s="366">
        <v>203092.25</v>
      </c>
      <c r="H16" s="366">
        <v>202778.05</v>
      </c>
      <c r="I16" s="366">
        <v>202262.58000000002</v>
      </c>
      <c r="J16" s="367">
        <f t="shared" si="0"/>
        <v>811965.57000000007</v>
      </c>
      <c r="K16" s="366">
        <v>212351.55999999994</v>
      </c>
      <c r="L16" s="368">
        <f t="shared" si="1"/>
        <v>1024317.13</v>
      </c>
    </row>
    <row r="17" spans="1:12" x14ac:dyDescent="0.25">
      <c r="A17" s="364">
        <v>10067</v>
      </c>
      <c r="B17" s="364">
        <v>3022027</v>
      </c>
      <c r="C17" s="364" t="s">
        <v>225</v>
      </c>
      <c r="D17" s="364">
        <f>VLOOKUP(B17,Schools!$A$8:$I$143,9,FALSE)</f>
        <v>400002</v>
      </c>
      <c r="E17" s="364" t="s">
        <v>4208</v>
      </c>
      <c r="F17" s="366">
        <v>118968.52999999997</v>
      </c>
      <c r="G17" s="366">
        <v>122406.7</v>
      </c>
      <c r="H17" s="366">
        <v>119389.60999999999</v>
      </c>
      <c r="I17" s="366">
        <v>119457.10999999999</v>
      </c>
      <c r="J17" s="367">
        <f t="shared" si="0"/>
        <v>480221.94999999995</v>
      </c>
      <c r="K17" s="366">
        <v>120341.78999999998</v>
      </c>
      <c r="L17" s="368">
        <f t="shared" si="1"/>
        <v>600563.74</v>
      </c>
    </row>
    <row r="18" spans="1:12" x14ac:dyDescent="0.25">
      <c r="A18" s="364">
        <v>10068</v>
      </c>
      <c r="B18" s="364">
        <v>3022028</v>
      </c>
      <c r="C18" s="364" t="s">
        <v>224</v>
      </c>
      <c r="D18" s="364">
        <f>VLOOKUP(B18,Schools!$A$8:$I$143,9,FALSE)</f>
        <v>400067</v>
      </c>
      <c r="E18" s="364" t="s">
        <v>4208</v>
      </c>
      <c r="F18" s="366">
        <v>88561.000000000015</v>
      </c>
      <c r="G18" s="366">
        <v>93755.12</v>
      </c>
      <c r="H18" s="366">
        <v>91403.790000000023</v>
      </c>
      <c r="I18" s="366">
        <v>91307.569999999992</v>
      </c>
      <c r="J18" s="367">
        <f t="shared" si="0"/>
        <v>365027.48000000004</v>
      </c>
      <c r="K18" s="366">
        <v>94100.549999999988</v>
      </c>
      <c r="L18" s="368">
        <f t="shared" si="1"/>
        <v>459128.03</v>
      </c>
    </row>
    <row r="19" spans="1:12" x14ac:dyDescent="0.25">
      <c r="A19" s="364">
        <v>10069</v>
      </c>
      <c r="B19" s="364">
        <v>3022029</v>
      </c>
      <c r="C19" s="364" t="s">
        <v>226</v>
      </c>
      <c r="D19" s="364">
        <f>VLOOKUP(B19,Schools!$A$8:$I$143,9,FALSE)</f>
        <v>400035</v>
      </c>
      <c r="E19" s="364" t="s">
        <v>4208</v>
      </c>
      <c r="F19" s="366">
        <v>201156.25</v>
      </c>
      <c r="G19" s="366">
        <v>202802.90000000002</v>
      </c>
      <c r="H19" s="366">
        <v>195945.02000000002</v>
      </c>
      <c r="I19" s="366">
        <v>199401.76</v>
      </c>
      <c r="J19" s="367">
        <f t="shared" si="0"/>
        <v>799305.93</v>
      </c>
      <c r="K19" s="366">
        <v>217058.90999999992</v>
      </c>
      <c r="L19" s="368">
        <f t="shared" si="1"/>
        <v>1016364.84</v>
      </c>
    </row>
    <row r="20" spans="1:12" x14ac:dyDescent="0.25">
      <c r="A20" s="364">
        <v>10071</v>
      </c>
      <c r="B20" s="364">
        <v>3022031</v>
      </c>
      <c r="C20" s="364" t="s">
        <v>229</v>
      </c>
      <c r="D20" s="364">
        <f>VLOOKUP(B20,Schools!$A$8:$I$143,9,FALSE)</f>
        <v>400026</v>
      </c>
      <c r="E20" s="364" t="s">
        <v>4208</v>
      </c>
      <c r="F20" s="366">
        <v>94083.489999999976</v>
      </c>
      <c r="G20" s="366">
        <v>95970.579999999973</v>
      </c>
      <c r="H20" s="366">
        <v>96474.410000000018</v>
      </c>
      <c r="I20" s="366">
        <v>96258.470000000016</v>
      </c>
      <c r="J20" s="367">
        <f t="shared" si="0"/>
        <v>382786.95</v>
      </c>
      <c r="K20" s="366">
        <v>94469.53</v>
      </c>
      <c r="L20" s="368">
        <f t="shared" si="1"/>
        <v>477256.48</v>
      </c>
    </row>
    <row r="21" spans="1:12" x14ac:dyDescent="0.25">
      <c r="A21" s="364">
        <v>10072</v>
      </c>
      <c r="B21" s="364">
        <v>3022032</v>
      </c>
      <c r="C21" s="364" t="s">
        <v>231</v>
      </c>
      <c r="D21" s="364">
        <f>VLOOKUP(B21,Schools!$A$8:$I$143,9,FALSE)</f>
        <v>400084</v>
      </c>
      <c r="E21" s="364" t="s">
        <v>4208</v>
      </c>
      <c r="F21" s="366">
        <v>176997.58000000002</v>
      </c>
      <c r="G21" s="366">
        <v>174182.05000000002</v>
      </c>
      <c r="H21" s="366">
        <v>176376.68000000002</v>
      </c>
      <c r="I21" s="366">
        <v>186754.64000000004</v>
      </c>
      <c r="J21" s="367">
        <f t="shared" si="0"/>
        <v>714310.95000000007</v>
      </c>
      <c r="K21" s="366">
        <v>172953.08</v>
      </c>
      <c r="L21" s="368">
        <f t="shared" si="1"/>
        <v>887264.03</v>
      </c>
    </row>
    <row r="22" spans="1:12" x14ac:dyDescent="0.25">
      <c r="A22" s="364">
        <v>10073</v>
      </c>
      <c r="B22" s="364">
        <v>3023304</v>
      </c>
      <c r="C22" s="364" t="s">
        <v>232</v>
      </c>
      <c r="D22" s="364">
        <f>VLOOKUP(B22,Schools!$A$8:$I$143,9,FALSE)</f>
        <v>400008</v>
      </c>
      <c r="E22" s="364" t="s">
        <v>4208</v>
      </c>
      <c r="F22" s="366">
        <v>88116.04</v>
      </c>
      <c r="G22" s="366">
        <v>90405.14</v>
      </c>
      <c r="H22" s="366">
        <v>92541.150000000009</v>
      </c>
      <c r="I22" s="366">
        <v>98344.579999999987</v>
      </c>
      <c r="J22" s="367">
        <f t="shared" si="0"/>
        <v>369406.91000000003</v>
      </c>
      <c r="K22" s="366">
        <v>89414.970000000016</v>
      </c>
      <c r="L22" s="368">
        <f t="shared" si="1"/>
        <v>458821.88000000006</v>
      </c>
    </row>
    <row r="23" spans="1:12" x14ac:dyDescent="0.25">
      <c r="A23" s="364">
        <v>10074</v>
      </c>
      <c r="B23" s="364">
        <v>3022036</v>
      </c>
      <c r="C23" s="364" t="s">
        <v>235</v>
      </c>
      <c r="D23" s="364">
        <f>VLOOKUP(B23,Schools!$A$8:$I$143,9,FALSE)</f>
        <v>400046</v>
      </c>
      <c r="E23" s="364" t="s">
        <v>4208</v>
      </c>
      <c r="F23" s="366">
        <v>168015.02</v>
      </c>
      <c r="G23" s="366">
        <v>158521.72999999998</v>
      </c>
      <c r="H23" s="366">
        <v>158796.83999999997</v>
      </c>
      <c r="I23" s="366">
        <v>158398.79999999999</v>
      </c>
      <c r="J23" s="367">
        <f t="shared" si="0"/>
        <v>643732.3899999999</v>
      </c>
      <c r="K23" s="366">
        <v>155789.24</v>
      </c>
      <c r="L23" s="368">
        <f t="shared" si="1"/>
        <v>799521.62999999989</v>
      </c>
    </row>
    <row r="24" spans="1:12" x14ac:dyDescent="0.25">
      <c r="A24" s="364">
        <v>10075</v>
      </c>
      <c r="B24" s="364">
        <v>3022037</v>
      </c>
      <c r="C24" s="364" t="s">
        <v>236</v>
      </c>
      <c r="D24" s="364">
        <f>VLOOKUP(B24,Schools!$A$8:$I$143,9,FALSE)</f>
        <v>400030</v>
      </c>
      <c r="E24" s="364" t="s">
        <v>4208</v>
      </c>
      <c r="F24" s="366">
        <v>108505.85</v>
      </c>
      <c r="G24" s="366">
        <v>105776.64999999997</v>
      </c>
      <c r="H24" s="366">
        <v>105396.38</v>
      </c>
      <c r="I24" s="366">
        <v>105804.31</v>
      </c>
      <c r="J24" s="367">
        <f t="shared" si="0"/>
        <v>425483.19</v>
      </c>
      <c r="K24" s="366">
        <v>101806.31</v>
      </c>
      <c r="L24" s="368">
        <f t="shared" si="1"/>
        <v>527289.5</v>
      </c>
    </row>
    <row r="25" spans="1:12" x14ac:dyDescent="0.25">
      <c r="A25" s="364">
        <v>10078</v>
      </c>
      <c r="B25" s="364">
        <v>3023305</v>
      </c>
      <c r="C25" s="364" t="s">
        <v>242</v>
      </c>
      <c r="D25" s="364">
        <f>VLOOKUP(B25,Schools!$A$8:$I$143,9,FALSE)</f>
        <v>400086</v>
      </c>
      <c r="E25" s="364" t="s">
        <v>4208</v>
      </c>
      <c r="F25" s="366">
        <v>43800.29</v>
      </c>
      <c r="G25" s="366">
        <v>40369.790000000008</v>
      </c>
      <c r="H25" s="366">
        <v>40245.629999999997</v>
      </c>
      <c r="I25" s="366">
        <v>40045.320000000007</v>
      </c>
      <c r="J25" s="367">
        <f t="shared" si="0"/>
        <v>164461.03000000003</v>
      </c>
      <c r="K25" s="366">
        <v>38784.490000000005</v>
      </c>
      <c r="L25" s="368">
        <f t="shared" si="1"/>
        <v>203245.52000000002</v>
      </c>
    </row>
    <row r="26" spans="1:12" x14ac:dyDescent="0.25">
      <c r="A26" s="364">
        <v>10080</v>
      </c>
      <c r="B26" s="364">
        <v>3022043</v>
      </c>
      <c r="C26" s="364" t="s">
        <v>245</v>
      </c>
      <c r="D26" s="364">
        <f>VLOOKUP(B26,Schools!$A$8:$I$143,9,FALSE)</f>
        <v>400088</v>
      </c>
      <c r="E26" s="364" t="s">
        <v>4208</v>
      </c>
      <c r="F26" s="366">
        <v>161002.00999999995</v>
      </c>
      <c r="G26" s="366">
        <v>161598.68999999997</v>
      </c>
      <c r="H26" s="366">
        <v>157216.64000000001</v>
      </c>
      <c r="I26" s="366">
        <v>150495.69999999998</v>
      </c>
      <c r="J26" s="367">
        <f t="shared" si="0"/>
        <v>630313.03999999992</v>
      </c>
      <c r="K26" s="366">
        <v>151888.71999999997</v>
      </c>
      <c r="L26" s="368">
        <f t="shared" si="1"/>
        <v>782201.75999999989</v>
      </c>
    </row>
    <row r="27" spans="1:12" x14ac:dyDescent="0.25">
      <c r="A27" s="364">
        <v>10081</v>
      </c>
      <c r="B27" s="364">
        <v>3022044</v>
      </c>
      <c r="C27" s="364" t="s">
        <v>244</v>
      </c>
      <c r="D27" s="364">
        <f>VLOOKUP(B27,Schools!$A$8:$I$143,9,FALSE)</f>
        <v>400087</v>
      </c>
      <c r="E27" s="364" t="s">
        <v>4208</v>
      </c>
      <c r="F27" s="366">
        <v>104902.00000000003</v>
      </c>
      <c r="G27" s="366">
        <v>103732.7</v>
      </c>
      <c r="H27" s="366">
        <v>103791.06</v>
      </c>
      <c r="I27" s="366">
        <v>103780.62</v>
      </c>
      <c r="J27" s="367">
        <f t="shared" si="0"/>
        <v>416206.38</v>
      </c>
      <c r="K27" s="366">
        <v>105212.57</v>
      </c>
      <c r="L27" s="368">
        <f t="shared" si="1"/>
        <v>521418.95</v>
      </c>
    </row>
    <row r="28" spans="1:12" x14ac:dyDescent="0.25">
      <c r="A28" s="364">
        <v>10082</v>
      </c>
      <c r="B28" s="364">
        <v>3022045</v>
      </c>
      <c r="C28" s="364" t="s">
        <v>247</v>
      </c>
      <c r="D28" s="364">
        <f>VLOOKUP(B28,Schools!$A$8:$I$143,9,FALSE)</f>
        <v>400089</v>
      </c>
      <c r="E28" s="364" t="s">
        <v>4208</v>
      </c>
      <c r="F28" s="366">
        <v>118547.50999999998</v>
      </c>
      <c r="G28" s="366">
        <v>115787.79999999999</v>
      </c>
      <c r="H28" s="366">
        <v>116556.26999999999</v>
      </c>
      <c r="I28" s="366">
        <v>121761.26999999999</v>
      </c>
      <c r="J28" s="367">
        <f t="shared" si="0"/>
        <v>472652.85</v>
      </c>
      <c r="K28" s="366">
        <v>120862.18</v>
      </c>
      <c r="L28" s="368">
        <f t="shared" si="1"/>
        <v>593515.03</v>
      </c>
    </row>
    <row r="29" spans="1:12" x14ac:dyDescent="0.25">
      <c r="A29" s="364">
        <v>10085</v>
      </c>
      <c r="B29" s="364">
        <v>3023501</v>
      </c>
      <c r="C29" s="364" t="s">
        <v>250</v>
      </c>
      <c r="D29" s="364">
        <f>VLOOKUP(B29,Schools!$A$8:$I$143,9,FALSE)</f>
        <v>400003</v>
      </c>
      <c r="E29" s="364" t="s">
        <v>4208</v>
      </c>
      <c r="F29" s="366">
        <v>88409.66</v>
      </c>
      <c r="G29" s="366">
        <v>88108.46</v>
      </c>
      <c r="H29" s="366">
        <v>88108.46</v>
      </c>
      <c r="I29" s="366">
        <v>87617.2</v>
      </c>
      <c r="J29" s="367">
        <f t="shared" si="0"/>
        <v>352243.78</v>
      </c>
      <c r="K29" s="366">
        <v>89455.669999999984</v>
      </c>
      <c r="L29" s="368">
        <f t="shared" si="1"/>
        <v>441699.45</v>
      </c>
    </row>
    <row r="30" spans="1:12" x14ac:dyDescent="0.25">
      <c r="A30" s="364">
        <v>10087</v>
      </c>
      <c r="B30" s="364">
        <v>3023502</v>
      </c>
      <c r="C30" s="364" t="s">
        <v>259</v>
      </c>
      <c r="D30" s="364">
        <f>VLOOKUP(B30,Schools!$A$8:$I$143,9,FALSE)</f>
        <v>400096</v>
      </c>
      <c r="E30" s="364" t="s">
        <v>4208</v>
      </c>
      <c r="F30" s="366">
        <v>139081.01999999999</v>
      </c>
      <c r="G30" s="366">
        <v>139249.96</v>
      </c>
      <c r="H30" s="366">
        <v>146393.38</v>
      </c>
      <c r="I30" s="366">
        <v>132528.09</v>
      </c>
      <c r="J30" s="367">
        <f t="shared" si="0"/>
        <v>557252.44999999995</v>
      </c>
      <c r="K30" s="366">
        <v>134860.08000000002</v>
      </c>
      <c r="L30" s="368">
        <f t="shared" si="1"/>
        <v>692112.53</v>
      </c>
    </row>
    <row r="31" spans="1:12" x14ac:dyDescent="0.25">
      <c r="A31" s="364">
        <v>10088</v>
      </c>
      <c r="B31" s="364">
        <v>3023504</v>
      </c>
      <c r="C31" s="364" t="s">
        <v>261</v>
      </c>
      <c r="D31" s="364">
        <f>VLOOKUP(B31,Schools!$A$8:$I$143,9,FALSE)</f>
        <v>400064</v>
      </c>
      <c r="E31" s="364" t="s">
        <v>4208</v>
      </c>
      <c r="F31" s="366">
        <v>156414.23000000001</v>
      </c>
      <c r="G31" s="366">
        <v>154139.85000000003</v>
      </c>
      <c r="H31" s="366">
        <v>154005.54</v>
      </c>
      <c r="I31" s="366">
        <v>154348.99000000002</v>
      </c>
      <c r="J31" s="367">
        <f t="shared" si="0"/>
        <v>618908.6100000001</v>
      </c>
      <c r="K31" s="366">
        <v>161796.37999999998</v>
      </c>
      <c r="L31" s="368">
        <f t="shared" si="1"/>
        <v>780704.99000000011</v>
      </c>
    </row>
    <row r="32" spans="1:12" x14ac:dyDescent="0.25">
      <c r="A32" s="364">
        <v>10089</v>
      </c>
      <c r="B32" s="364">
        <v>3023307</v>
      </c>
      <c r="C32" s="364" t="s">
        <v>263</v>
      </c>
      <c r="D32" s="364">
        <f>VLOOKUP(B32,Schools!$A$8:$I$143,9,FALSE)</f>
        <v>400114</v>
      </c>
      <c r="E32" s="364" t="s">
        <v>4208</v>
      </c>
      <c r="F32" s="366">
        <v>78886.349999999991</v>
      </c>
      <c r="G32" s="366">
        <v>75804.03</v>
      </c>
      <c r="H32" s="366">
        <v>76003.86</v>
      </c>
      <c r="I32" s="366">
        <v>79560.760000000009</v>
      </c>
      <c r="J32" s="367">
        <f t="shared" si="0"/>
        <v>310255</v>
      </c>
      <c r="K32" s="366">
        <v>71808.37000000001</v>
      </c>
      <c r="L32" s="368">
        <f t="shared" si="1"/>
        <v>382063.37</v>
      </c>
    </row>
    <row r="33" spans="1:12" x14ac:dyDescent="0.25">
      <c r="A33" s="364">
        <v>10092</v>
      </c>
      <c r="B33" s="364">
        <v>3023311</v>
      </c>
      <c r="C33" s="364" t="s">
        <v>265</v>
      </c>
      <c r="D33" s="364">
        <f>VLOOKUP(B33,Schools!$A$8:$I$143,9,FALSE)</f>
        <v>400058</v>
      </c>
      <c r="E33" s="364" t="s">
        <v>4208</v>
      </c>
      <c r="F33" s="366">
        <v>147360.84</v>
      </c>
      <c r="G33" s="366">
        <v>143996.44999999998</v>
      </c>
      <c r="H33" s="366">
        <v>142351.01999999996</v>
      </c>
      <c r="I33" s="366">
        <v>145948.80000000002</v>
      </c>
      <c r="J33" s="367">
        <f t="shared" si="0"/>
        <v>579657.11</v>
      </c>
      <c r="K33" s="366">
        <v>146749.96999999997</v>
      </c>
      <c r="L33" s="368">
        <f t="shared" si="1"/>
        <v>726407.08</v>
      </c>
    </row>
    <row r="34" spans="1:12" x14ac:dyDescent="0.25">
      <c r="A34" s="364">
        <v>10093</v>
      </c>
      <c r="B34" s="364">
        <v>3023312</v>
      </c>
      <c r="C34" s="364" t="s">
        <v>266</v>
      </c>
      <c r="D34" s="364">
        <f>VLOOKUP(B34,Schools!$A$8:$I$143,9,FALSE)</f>
        <v>400017</v>
      </c>
      <c r="E34" s="364" t="s">
        <v>4208</v>
      </c>
      <c r="F34" s="366">
        <v>77284.95</v>
      </c>
      <c r="G34" s="366">
        <v>77813.819999999992</v>
      </c>
      <c r="H34" s="366">
        <v>74999.320000000007</v>
      </c>
      <c r="I34" s="366">
        <v>73919.420000000013</v>
      </c>
      <c r="J34" s="367">
        <f t="shared" si="0"/>
        <v>304017.51</v>
      </c>
      <c r="K34" s="366">
        <v>73407.73000000001</v>
      </c>
      <c r="L34" s="368">
        <f t="shared" si="1"/>
        <v>377425.24</v>
      </c>
    </row>
    <row r="35" spans="1:12" x14ac:dyDescent="0.25">
      <c r="A35" s="364">
        <v>10094</v>
      </c>
      <c r="B35" s="364">
        <v>3023313</v>
      </c>
      <c r="C35" s="364" t="s">
        <v>268</v>
      </c>
      <c r="D35" s="364">
        <f>VLOOKUP(B35,Schools!$A$8:$I$143,9,FALSE)</f>
        <v>400006</v>
      </c>
      <c r="E35" s="364" t="s">
        <v>4208</v>
      </c>
      <c r="F35" s="366">
        <v>64995.39</v>
      </c>
      <c r="G35" s="366">
        <v>60203.439999999988</v>
      </c>
      <c r="H35" s="366">
        <v>61948.339999999989</v>
      </c>
      <c r="I35" s="366">
        <v>65717.42</v>
      </c>
      <c r="J35" s="367">
        <f t="shared" si="0"/>
        <v>252864.58999999997</v>
      </c>
      <c r="K35" s="366">
        <v>63598.579999999994</v>
      </c>
      <c r="L35" s="368">
        <f t="shared" si="1"/>
        <v>316463.17</v>
      </c>
    </row>
    <row r="36" spans="1:12" x14ac:dyDescent="0.25">
      <c r="A36" s="364">
        <v>10095</v>
      </c>
      <c r="B36" s="364">
        <v>3023314</v>
      </c>
      <c r="C36" s="364" t="s">
        <v>267</v>
      </c>
      <c r="D36" s="364">
        <f>VLOOKUP(B36,Schools!$A$8:$I$143,9,FALSE)</f>
        <v>400094</v>
      </c>
      <c r="E36" s="364" t="s">
        <v>4208</v>
      </c>
      <c r="F36" s="366">
        <v>71811.460000000006</v>
      </c>
      <c r="G36" s="366">
        <v>72169.909999999989</v>
      </c>
      <c r="H36" s="366">
        <v>69046.999999999985</v>
      </c>
      <c r="I36" s="366">
        <v>72298.609999999986</v>
      </c>
      <c r="J36" s="367">
        <f t="shared" si="0"/>
        <v>285326.98</v>
      </c>
      <c r="K36" s="366">
        <v>72526.409999999974</v>
      </c>
      <c r="L36" s="368">
        <f t="shared" si="1"/>
        <v>357853.38999999996</v>
      </c>
    </row>
    <row r="37" spans="1:12" x14ac:dyDescent="0.25">
      <c r="A37" s="364">
        <v>10096</v>
      </c>
      <c r="B37" s="364">
        <v>3023506</v>
      </c>
      <c r="C37" s="364" t="s">
        <v>270</v>
      </c>
      <c r="D37" s="364">
        <f>VLOOKUP(B37,Schools!$A$8:$I$143,9,FALSE)</f>
        <v>400009</v>
      </c>
      <c r="E37" s="364" t="s">
        <v>4208</v>
      </c>
      <c r="F37" s="366">
        <v>98819.319999999992</v>
      </c>
      <c r="G37" s="366">
        <v>99101.62999999999</v>
      </c>
      <c r="H37" s="366">
        <v>98590.919999999984</v>
      </c>
      <c r="I37" s="366">
        <v>97665.189999999988</v>
      </c>
      <c r="J37" s="367">
        <f t="shared" si="0"/>
        <v>394177.06</v>
      </c>
      <c r="K37" s="366">
        <v>95226.859999999986</v>
      </c>
      <c r="L37" s="368">
        <f t="shared" si="1"/>
        <v>489403.92</v>
      </c>
    </row>
    <row r="38" spans="1:12" x14ac:dyDescent="0.25">
      <c r="A38" s="364">
        <v>10100</v>
      </c>
      <c r="B38" s="364">
        <v>3023316</v>
      </c>
      <c r="C38" s="364" t="s">
        <v>273</v>
      </c>
      <c r="D38" s="364">
        <f>VLOOKUP(B38,Schools!$A$8:$I$143,9,FALSE)</f>
        <v>400100</v>
      </c>
      <c r="E38" s="364" t="s">
        <v>4208</v>
      </c>
      <c r="F38" s="366">
        <v>71846.25</v>
      </c>
      <c r="G38" s="366">
        <v>70411.360000000001</v>
      </c>
      <c r="H38" s="366">
        <v>71556.989999999991</v>
      </c>
      <c r="I38" s="366">
        <v>71958.389999999985</v>
      </c>
      <c r="J38" s="367">
        <f t="shared" si="0"/>
        <v>285772.99</v>
      </c>
      <c r="K38" s="366">
        <v>71958.389999999985</v>
      </c>
      <c r="L38" s="368">
        <f t="shared" si="1"/>
        <v>357731.38</v>
      </c>
    </row>
    <row r="39" spans="1:12" x14ac:dyDescent="0.25">
      <c r="A39" s="364">
        <v>10101</v>
      </c>
      <c r="B39" s="364">
        <v>3022055</v>
      </c>
      <c r="C39" s="364" t="s">
        <v>274</v>
      </c>
      <c r="D39" s="364">
        <f>VLOOKUP(B39,Schools!$A$8:$I$143,9,FALSE)</f>
        <v>400101</v>
      </c>
      <c r="E39" s="364" t="s">
        <v>4208</v>
      </c>
      <c r="F39" s="366">
        <v>97679.76</v>
      </c>
      <c r="G39" s="366">
        <v>108607.12</v>
      </c>
      <c r="H39" s="366">
        <v>94191.94</v>
      </c>
      <c r="I39" s="366">
        <v>94926.349999999991</v>
      </c>
      <c r="J39" s="367">
        <f t="shared" si="0"/>
        <v>395405.17</v>
      </c>
      <c r="K39" s="366">
        <v>88403.53</v>
      </c>
      <c r="L39" s="368">
        <f t="shared" si="1"/>
        <v>483808.69999999995</v>
      </c>
    </row>
    <row r="40" spans="1:12" x14ac:dyDescent="0.25">
      <c r="A40" s="364">
        <v>10105</v>
      </c>
      <c r="B40" s="364">
        <v>3022060</v>
      </c>
      <c r="C40" s="364" t="s">
        <v>278</v>
      </c>
      <c r="D40" s="364">
        <f>VLOOKUP(B40,Schools!$A$8:$I$143,9,FALSE)</f>
        <v>400011</v>
      </c>
      <c r="E40" s="364" t="s">
        <v>4208</v>
      </c>
      <c r="F40" s="366">
        <v>197485.96999999994</v>
      </c>
      <c r="G40" s="366">
        <v>196903.15999999997</v>
      </c>
      <c r="H40" s="366">
        <v>192349.61</v>
      </c>
      <c r="I40" s="366">
        <v>194021.39</v>
      </c>
      <c r="J40" s="367">
        <f t="shared" si="0"/>
        <v>780760.12999999989</v>
      </c>
      <c r="K40" s="366">
        <v>197660.52000000002</v>
      </c>
      <c r="L40" s="368">
        <f t="shared" si="1"/>
        <v>978420.64999999991</v>
      </c>
    </row>
    <row r="41" spans="1:12" x14ac:dyDescent="0.25">
      <c r="A41" s="364">
        <v>10107</v>
      </c>
      <c r="B41" s="364">
        <v>3023509</v>
      </c>
      <c r="C41" s="364" t="s">
        <v>264</v>
      </c>
      <c r="D41" s="364">
        <f>VLOOKUP(B41,Schools!$A$8:$I$143,9,FALSE)</f>
        <v>400066</v>
      </c>
      <c r="E41" s="364" t="s">
        <v>4208</v>
      </c>
      <c r="F41" s="366">
        <v>166812.10999999999</v>
      </c>
      <c r="G41" s="366">
        <v>167108.12999999998</v>
      </c>
      <c r="H41" s="366">
        <v>167279.25</v>
      </c>
      <c r="I41" s="366">
        <v>168090.18</v>
      </c>
      <c r="J41" s="367">
        <f t="shared" si="0"/>
        <v>669289.66999999993</v>
      </c>
      <c r="K41" s="366">
        <v>167910.99999999997</v>
      </c>
      <c r="L41" s="368">
        <f t="shared" si="1"/>
        <v>837200.66999999993</v>
      </c>
    </row>
    <row r="42" spans="1:12" x14ac:dyDescent="0.25">
      <c r="A42" s="364">
        <v>10108</v>
      </c>
      <c r="B42" s="364">
        <v>3023507</v>
      </c>
      <c r="C42" s="364" t="s">
        <v>269</v>
      </c>
      <c r="D42" s="364">
        <f>VLOOKUP(B42,Schools!$A$8:$I$143,9,FALSE)</f>
        <v>400037</v>
      </c>
      <c r="E42" s="364" t="s">
        <v>4208</v>
      </c>
      <c r="F42" s="366">
        <v>61988.7</v>
      </c>
      <c r="G42" s="366">
        <v>58053.409999999996</v>
      </c>
      <c r="H42" s="366">
        <v>57547.889999999992</v>
      </c>
      <c r="I42" s="366">
        <v>56976.689999999995</v>
      </c>
      <c r="J42" s="367">
        <f t="shared" si="0"/>
        <v>234566.68999999997</v>
      </c>
      <c r="K42" s="366">
        <v>56905.06</v>
      </c>
      <c r="L42" s="368">
        <f t="shared" si="1"/>
        <v>291471.75</v>
      </c>
    </row>
    <row r="43" spans="1:12" x14ac:dyDescent="0.25">
      <c r="A43" s="364">
        <v>10109</v>
      </c>
      <c r="B43" s="364">
        <v>3022054</v>
      </c>
      <c r="C43" s="364" t="s">
        <v>280</v>
      </c>
      <c r="D43" s="364">
        <f>VLOOKUP(B43,Schools!$A$8:$I$143,9,FALSE)</f>
        <v>400004</v>
      </c>
      <c r="E43" s="364" t="s">
        <v>4208</v>
      </c>
      <c r="F43" s="366">
        <v>68030.34</v>
      </c>
      <c r="G43" s="366">
        <v>66285.95</v>
      </c>
      <c r="H43" s="366">
        <v>68655.7</v>
      </c>
      <c r="I43" s="366">
        <v>68684.89</v>
      </c>
      <c r="J43" s="367">
        <f t="shared" si="0"/>
        <v>271656.88</v>
      </c>
      <c r="K43" s="366">
        <v>66199.12</v>
      </c>
      <c r="L43" s="368">
        <f t="shared" si="1"/>
        <v>337856</v>
      </c>
    </row>
    <row r="44" spans="1:12" x14ac:dyDescent="0.25">
      <c r="A44" s="364">
        <v>10110</v>
      </c>
      <c r="B44" s="364">
        <v>3023510</v>
      </c>
      <c r="C44" s="364" t="s">
        <v>258</v>
      </c>
      <c r="D44" s="364">
        <f>VLOOKUP(B44,Schools!$A$8:$I$143,9,FALSE)</f>
        <v>400071</v>
      </c>
      <c r="E44" s="364" t="s">
        <v>4208</v>
      </c>
      <c r="F44" s="366">
        <v>113543.33</v>
      </c>
      <c r="G44" s="366">
        <v>113078.35000000002</v>
      </c>
      <c r="H44" s="366">
        <v>110896.24</v>
      </c>
      <c r="I44" s="366">
        <v>117597.83000000002</v>
      </c>
      <c r="J44" s="367">
        <f t="shared" si="0"/>
        <v>455115.75000000006</v>
      </c>
      <c r="K44" s="366">
        <v>116108.44000000002</v>
      </c>
      <c r="L44" s="368">
        <f t="shared" si="1"/>
        <v>571224.19000000006</v>
      </c>
    </row>
    <row r="45" spans="1:12" x14ac:dyDescent="0.25">
      <c r="A45" s="364">
        <v>10114</v>
      </c>
      <c r="B45" s="364">
        <v>3023513</v>
      </c>
      <c r="C45" s="364" t="s">
        <v>240</v>
      </c>
      <c r="D45" s="364">
        <f>VLOOKUP(B45,Schools!$A$8:$I$143,9,FALSE)</f>
        <v>400007</v>
      </c>
      <c r="E45" s="364" t="s">
        <v>4208</v>
      </c>
      <c r="F45" s="366">
        <v>135495.03999999998</v>
      </c>
      <c r="G45" s="366">
        <v>136737.25</v>
      </c>
      <c r="H45" s="366">
        <v>134965.13999999998</v>
      </c>
      <c r="I45" s="366">
        <v>134797.94</v>
      </c>
      <c r="J45" s="367">
        <f t="shared" si="0"/>
        <v>541995.36999999988</v>
      </c>
      <c r="K45" s="366">
        <v>139167.66999999998</v>
      </c>
      <c r="L45" s="368">
        <f t="shared" si="1"/>
        <v>681163.0399999998</v>
      </c>
    </row>
    <row r="46" spans="1:12" x14ac:dyDescent="0.25">
      <c r="A46" s="364">
        <v>10115</v>
      </c>
      <c r="B46" s="364">
        <v>3023511</v>
      </c>
      <c r="C46" s="364" t="s">
        <v>202</v>
      </c>
      <c r="D46" s="364">
        <f>VLOOKUP(B46,Schools!$A$8:$I$143,9,FALSE)</f>
        <v>400024</v>
      </c>
      <c r="E46" s="364" t="s">
        <v>4208</v>
      </c>
      <c r="F46" s="366">
        <v>165250.26999999996</v>
      </c>
      <c r="G46" s="366">
        <v>170666.37000000002</v>
      </c>
      <c r="H46" s="366">
        <v>168779.64</v>
      </c>
      <c r="I46" s="366">
        <v>167770.50000000003</v>
      </c>
      <c r="J46" s="367">
        <f t="shared" si="0"/>
        <v>672466.78</v>
      </c>
      <c r="K46" s="366">
        <v>164809.19000000003</v>
      </c>
      <c r="L46" s="368">
        <f t="shared" si="1"/>
        <v>837275.97000000009</v>
      </c>
    </row>
    <row r="47" spans="1:12" x14ac:dyDescent="0.25">
      <c r="A47" s="364">
        <v>10116</v>
      </c>
      <c r="B47" s="364">
        <v>3023309</v>
      </c>
      <c r="C47" s="364" t="s">
        <v>262</v>
      </c>
      <c r="D47" s="364">
        <f>VLOOKUP(B47,Schools!$A$8:$I$143,9,FALSE)</f>
        <v>400098</v>
      </c>
      <c r="E47" s="364" t="s">
        <v>4208</v>
      </c>
      <c r="F47" s="366">
        <v>88292.23000000004</v>
      </c>
      <c r="G47" s="366">
        <v>86098.77</v>
      </c>
      <c r="H47" s="366">
        <v>91190.950000000012</v>
      </c>
      <c r="I47" s="366">
        <v>88369.48000000001</v>
      </c>
      <c r="J47" s="367">
        <f t="shared" si="0"/>
        <v>353951.43000000005</v>
      </c>
      <c r="K47" s="366">
        <v>86979.78</v>
      </c>
      <c r="L47" s="368">
        <f t="shared" si="1"/>
        <v>440931.21000000008</v>
      </c>
    </row>
    <row r="48" spans="1:12" x14ac:dyDescent="0.25">
      <c r="A48" s="364">
        <v>10117</v>
      </c>
      <c r="B48" s="364">
        <v>3023514</v>
      </c>
      <c r="C48" s="364" t="s">
        <v>196</v>
      </c>
      <c r="D48" s="364">
        <f>VLOOKUP(B48,Schools!$A$8:$I$143,9,FALSE)</f>
        <v>400107</v>
      </c>
      <c r="E48" s="364" t="s">
        <v>4208</v>
      </c>
      <c r="F48" s="366">
        <v>81123.009999999995</v>
      </c>
      <c r="G48" s="366">
        <v>79911.509999999995</v>
      </c>
      <c r="H48" s="366">
        <v>79962.720000000001</v>
      </c>
      <c r="I48" s="366">
        <v>83463.009999999995</v>
      </c>
      <c r="J48" s="367">
        <f t="shared" si="0"/>
        <v>324460.25</v>
      </c>
      <c r="K48" s="366">
        <v>81475.710000000006</v>
      </c>
      <c r="L48" s="368">
        <f t="shared" si="1"/>
        <v>405935.96</v>
      </c>
    </row>
    <row r="49" spans="1:12" x14ac:dyDescent="0.25">
      <c r="A49" s="364">
        <v>10118</v>
      </c>
      <c r="B49" s="364">
        <v>3022067</v>
      </c>
      <c r="C49" s="364" t="s">
        <v>41</v>
      </c>
      <c r="D49" s="364">
        <f>VLOOKUP(B49,Schools!$A$8:$I$143,9,FALSE)</f>
        <v>400065</v>
      </c>
      <c r="E49" s="364" t="s">
        <v>4208</v>
      </c>
      <c r="F49" s="366">
        <v>104390.54000000002</v>
      </c>
      <c r="G49" s="366">
        <v>106805.72000000002</v>
      </c>
      <c r="H49" s="366">
        <v>106050.30000000002</v>
      </c>
      <c r="I49" s="366">
        <v>106772.57</v>
      </c>
      <c r="J49" s="367">
        <f t="shared" si="0"/>
        <v>424019.13000000006</v>
      </c>
      <c r="K49" s="366">
        <v>99748.650000000009</v>
      </c>
      <c r="L49" s="368">
        <f t="shared" si="1"/>
        <v>523767.78000000009</v>
      </c>
    </row>
    <row r="50" spans="1:12" x14ac:dyDescent="0.25">
      <c r="A50" s="364">
        <v>10119</v>
      </c>
      <c r="B50" s="364">
        <v>3022071</v>
      </c>
      <c r="C50" s="364" t="s">
        <v>253</v>
      </c>
      <c r="D50" s="364">
        <f>VLOOKUP(B50,Schools!$A$8:$I$143,9,FALSE)</f>
        <v>400010</v>
      </c>
      <c r="E50" s="364" t="s">
        <v>4208</v>
      </c>
      <c r="F50" s="366">
        <v>94144.53</v>
      </c>
      <c r="G50" s="366">
        <v>93878.6</v>
      </c>
      <c r="H50" s="366">
        <v>93878.6</v>
      </c>
      <c r="I50" s="366">
        <v>94374.459999999992</v>
      </c>
      <c r="J50" s="367">
        <f t="shared" si="0"/>
        <v>376276.18999999994</v>
      </c>
      <c r="K50" s="366">
        <v>93658.86</v>
      </c>
      <c r="L50" s="368">
        <f t="shared" si="1"/>
        <v>469935.04999999993</v>
      </c>
    </row>
    <row r="51" spans="1:12" x14ac:dyDescent="0.25">
      <c r="A51" s="364">
        <v>10121</v>
      </c>
      <c r="B51" s="364">
        <v>3023516</v>
      </c>
      <c r="C51" s="364" t="s">
        <v>228</v>
      </c>
      <c r="D51" s="364">
        <f>VLOOKUP(B51,Schools!$A$8:$I$143,9,FALSE)</f>
        <v>400108</v>
      </c>
      <c r="E51" s="364" t="s">
        <v>4208</v>
      </c>
      <c r="F51" s="366">
        <v>104252.18</v>
      </c>
      <c r="G51" s="366">
        <v>105375.64</v>
      </c>
      <c r="H51" s="366">
        <v>105660.20000000003</v>
      </c>
      <c r="I51" s="366">
        <v>104947.75</v>
      </c>
      <c r="J51" s="367">
        <f t="shared" si="0"/>
        <v>420235.77</v>
      </c>
      <c r="K51" s="366">
        <v>104742.88</v>
      </c>
      <c r="L51" s="368">
        <f t="shared" si="1"/>
        <v>524978.65</v>
      </c>
    </row>
    <row r="52" spans="1:12" x14ac:dyDescent="0.25">
      <c r="A52" s="364">
        <v>10127</v>
      </c>
      <c r="B52" s="364">
        <v>3022077</v>
      </c>
      <c r="C52" s="364" t="s">
        <v>248</v>
      </c>
      <c r="D52" s="364">
        <f>VLOOKUP(B52,Schools!$A$8:$I$143,9,FALSE)</f>
        <v>400113</v>
      </c>
      <c r="E52" s="364" t="s">
        <v>4208</v>
      </c>
      <c r="F52" s="366">
        <v>471117.95000000007</v>
      </c>
      <c r="G52" s="366">
        <v>490269.96000000014</v>
      </c>
      <c r="H52" s="366">
        <v>471844.91</v>
      </c>
      <c r="I52" s="366">
        <v>477453.67</v>
      </c>
      <c r="J52" s="367">
        <f t="shared" si="0"/>
        <v>1910686.49</v>
      </c>
      <c r="K52" s="366">
        <v>530916.43999999994</v>
      </c>
      <c r="L52" s="368">
        <f t="shared" si="1"/>
        <v>2441602.9299999997</v>
      </c>
    </row>
    <row r="53" spans="1:12" x14ac:dyDescent="0.25">
      <c r="A53" s="364">
        <v>10128</v>
      </c>
      <c r="B53" s="364">
        <v>3022079</v>
      </c>
      <c r="C53" s="364" t="s">
        <v>199</v>
      </c>
      <c r="D53" s="364">
        <f>VLOOKUP(B53,Schools!$A$8:$I$143,9,FALSE)</f>
        <v>400070</v>
      </c>
      <c r="E53" s="364" t="s">
        <v>4208</v>
      </c>
      <c r="F53" s="366">
        <v>138160.79</v>
      </c>
      <c r="G53" s="366">
        <v>139453.68999999997</v>
      </c>
      <c r="H53" s="366">
        <v>141105.28</v>
      </c>
      <c r="I53" s="366">
        <v>140922.13</v>
      </c>
      <c r="J53" s="367">
        <f t="shared" si="0"/>
        <v>559641.89</v>
      </c>
      <c r="K53" s="366">
        <v>141010.74</v>
      </c>
      <c r="L53" s="368">
        <f t="shared" si="1"/>
        <v>700652.63</v>
      </c>
    </row>
    <row r="54" spans="1:12" x14ac:dyDescent="0.25">
      <c r="A54" s="364">
        <v>10129</v>
      </c>
      <c r="B54" s="364">
        <v>3022078</v>
      </c>
      <c r="C54" s="364" t="s">
        <v>251</v>
      </c>
      <c r="D54" s="364">
        <f>VLOOKUP(B54,Schools!$A$8:$I$143,9,FALSE)</f>
        <v>400014</v>
      </c>
      <c r="E54" s="364" t="s">
        <v>4208</v>
      </c>
      <c r="F54" s="366">
        <v>123133.83000000002</v>
      </c>
      <c r="G54" s="366">
        <v>118880.77000000002</v>
      </c>
      <c r="H54" s="366">
        <v>117663.18</v>
      </c>
      <c r="I54" s="366">
        <v>115847.10999999999</v>
      </c>
      <c r="J54" s="367">
        <f t="shared" si="0"/>
        <v>475524.89</v>
      </c>
      <c r="K54" s="366">
        <v>116515.49000000002</v>
      </c>
      <c r="L54" s="368">
        <f t="shared" si="1"/>
        <v>592040.38</v>
      </c>
    </row>
    <row r="55" spans="1:12" x14ac:dyDescent="0.25">
      <c r="A55" s="364">
        <v>10132</v>
      </c>
      <c r="B55" s="364">
        <v>3021002</v>
      </c>
      <c r="C55" s="364" t="s">
        <v>63</v>
      </c>
      <c r="D55" s="364">
        <f>VLOOKUP(B55,Schools!$A$8:$I$143,9,FALSE)</f>
        <v>400072</v>
      </c>
      <c r="E55" s="364" t="s">
        <v>57</v>
      </c>
      <c r="F55" s="366">
        <v>52498.999999999993</v>
      </c>
      <c r="G55" s="366">
        <v>52034.770000000004</v>
      </c>
      <c r="H55" s="366">
        <v>52939.07</v>
      </c>
      <c r="I55" s="366">
        <v>53295.289999999994</v>
      </c>
      <c r="J55" s="367">
        <f t="shared" si="0"/>
        <v>210768.13</v>
      </c>
      <c r="K55" s="366">
        <v>53485.39</v>
      </c>
      <c r="L55" s="368">
        <f t="shared" si="1"/>
        <v>264253.52</v>
      </c>
    </row>
    <row r="56" spans="1:12" x14ac:dyDescent="0.25">
      <c r="A56" s="364">
        <v>10135</v>
      </c>
      <c r="B56" s="364">
        <v>3021000</v>
      </c>
      <c r="C56" s="364" t="s">
        <v>53</v>
      </c>
      <c r="D56" s="364">
        <f>VLOOKUP(B56,Schools!$A$8:$I$143,9,FALSE)</f>
        <v>400102</v>
      </c>
      <c r="E56" s="364" t="s">
        <v>57</v>
      </c>
      <c r="F56" s="366">
        <v>184530.50999999998</v>
      </c>
      <c r="G56" s="366">
        <v>181100.83000000002</v>
      </c>
      <c r="H56" s="366">
        <v>179584.42</v>
      </c>
      <c r="I56" s="366">
        <v>182325.40999999997</v>
      </c>
      <c r="J56" s="367">
        <f t="shared" si="0"/>
        <v>727541.16999999993</v>
      </c>
      <c r="K56" s="366">
        <v>177255.34</v>
      </c>
      <c r="L56" s="368">
        <f t="shared" si="1"/>
        <v>904796.50999999989</v>
      </c>
    </row>
    <row r="57" spans="1:12" x14ac:dyDescent="0.25">
      <c r="A57" s="364">
        <v>10157</v>
      </c>
      <c r="B57" s="364">
        <v>3027005</v>
      </c>
      <c r="C57" s="364" t="s">
        <v>67</v>
      </c>
      <c r="D57" s="364">
        <f>VLOOKUP(B57,Schools!$A$8:$I$143,9,FALSE)</f>
        <v>400034</v>
      </c>
      <c r="E57" s="364" t="s">
        <v>71</v>
      </c>
      <c r="F57" s="366">
        <v>162315.62</v>
      </c>
      <c r="G57" s="366">
        <v>160456.75</v>
      </c>
      <c r="H57" s="366">
        <v>165315.91999999998</v>
      </c>
      <c r="I57" s="366">
        <v>165447.76999999996</v>
      </c>
      <c r="J57" s="367">
        <f t="shared" si="0"/>
        <v>653536.05999999994</v>
      </c>
      <c r="K57" s="366">
        <v>165904.24000000002</v>
      </c>
      <c r="L57" s="368">
        <f t="shared" si="1"/>
        <v>819440.29999999993</v>
      </c>
    </row>
    <row r="58" spans="1:12" x14ac:dyDescent="0.25">
      <c r="A58" s="364">
        <v>10185</v>
      </c>
      <c r="B58" s="364">
        <v>3021102</v>
      </c>
      <c r="C58" s="364" t="s">
        <v>315</v>
      </c>
      <c r="D58" s="364">
        <f>VLOOKUP(B58,Schools!$A$8:$I$143,9,FALSE)</f>
        <v>400157</v>
      </c>
      <c r="E58" s="364" t="s">
        <v>71</v>
      </c>
      <c r="F58" s="366">
        <v>17878.52</v>
      </c>
      <c r="G58" s="366">
        <v>24041.069999999996</v>
      </c>
      <c r="H58" s="366">
        <v>21716.409999999996</v>
      </c>
      <c r="I58" s="366">
        <v>21808.529999999995</v>
      </c>
      <c r="J58" s="367">
        <f t="shared" si="0"/>
        <v>85444.529999999984</v>
      </c>
      <c r="K58" s="366">
        <v>21808.529999999995</v>
      </c>
      <c r="L58" s="368">
        <f t="shared" si="1"/>
        <v>107253.05999999998</v>
      </c>
    </row>
    <row r="59" spans="1:12" x14ac:dyDescent="0.25">
      <c r="A59" s="287">
        <v>11094</v>
      </c>
      <c r="B59" s="364">
        <v>3023520</v>
      </c>
      <c r="C59" s="287" t="s">
        <v>675</v>
      </c>
      <c r="D59" s="364">
        <f>VLOOKUP(B59,Schools!$A$8:$I$143,9,FALSE)</f>
        <v>400125</v>
      </c>
      <c r="E59" s="364" t="s">
        <v>4208</v>
      </c>
      <c r="F59" s="369">
        <v>150007.88</v>
      </c>
      <c r="G59" s="369">
        <v>148649.04</v>
      </c>
      <c r="H59" s="369">
        <v>148871.74000000002</v>
      </c>
      <c r="I59" s="369">
        <v>148832.54</v>
      </c>
      <c r="J59" s="367">
        <f t="shared" si="0"/>
        <v>596361.20000000007</v>
      </c>
      <c r="K59" s="366">
        <v>147973.47000000003</v>
      </c>
      <c r="L59" s="368">
        <f t="shared" si="1"/>
        <v>744334.67000000016</v>
      </c>
    </row>
    <row r="60" spans="1:12" x14ac:dyDescent="0.25">
      <c r="A60" s="287">
        <v>11278</v>
      </c>
      <c r="B60" s="364">
        <v>3023524</v>
      </c>
      <c r="C60" s="287" t="s">
        <v>4206</v>
      </c>
      <c r="D60" s="364">
        <f>VLOOKUP(B60,Schools!$A$8:$I$143,9,FALSE)</f>
        <v>400150</v>
      </c>
      <c r="E60" s="364" t="s">
        <v>4208</v>
      </c>
      <c r="F60" s="369">
        <v>108088.99000000002</v>
      </c>
      <c r="G60" s="369">
        <v>108073.97000000002</v>
      </c>
      <c r="H60" s="369">
        <v>108938.20000000004</v>
      </c>
      <c r="I60" s="369">
        <v>109054.19000000003</v>
      </c>
      <c r="J60" s="367">
        <f t="shared" si="0"/>
        <v>434155.35000000009</v>
      </c>
      <c r="K60" s="366">
        <v>110138.52000000003</v>
      </c>
      <c r="L60" s="368">
        <f t="shared" si="1"/>
        <v>544293.87000000011</v>
      </c>
    </row>
    <row r="66" spans="1:5" x14ac:dyDescent="0.25">
      <c r="A66" s="14" t="s">
        <v>4211</v>
      </c>
    </row>
    <row r="67" spans="1:5" x14ac:dyDescent="0.25">
      <c r="B67" s="14" t="s">
        <v>4210</v>
      </c>
      <c r="C67" s="14" t="s">
        <v>4212</v>
      </c>
      <c r="E67" s="14" t="s">
        <v>4213</v>
      </c>
    </row>
    <row r="68" spans="1:5" x14ac:dyDescent="0.25">
      <c r="A68" s="14" t="s">
        <v>4209</v>
      </c>
      <c r="B68" s="14">
        <f>SUMIF(E3:E60,"Primary/Secondary",J3:J60)</f>
        <v>25868460.890000001</v>
      </c>
      <c r="C68" s="305" t="e">
        <f>SUM(APT!#REF!)</f>
        <v>#REF!</v>
      </c>
      <c r="D68" s="305"/>
      <c r="E68" s="305" t="e">
        <f>C68-B68</f>
        <v>#REF!</v>
      </c>
    </row>
  </sheetData>
  <autoFilter ref="A2:L60"/>
  <hyperlinks>
    <hyperlink ref="P1" r:id="rId1"/>
    <hyperlink ref="P2" r:id="rId2"/>
  </hyperlink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A11" workbookViewId="0">
      <selection activeCell="F31" sqref="F31"/>
    </sheetView>
  </sheetViews>
  <sheetFormatPr defaultRowHeight="15" x14ac:dyDescent="0.25"/>
  <cols>
    <col min="1" max="1" width="37" style="349" customWidth="1"/>
    <col min="2" max="2" width="14.28515625" style="349" customWidth="1"/>
    <col min="3" max="5" width="9.140625" style="349"/>
    <col min="6" max="6" width="20.85546875" style="349" bestFit="1" customWidth="1"/>
    <col min="7" max="7" width="10.5703125" style="349" bestFit="1" customWidth="1"/>
    <col min="8" max="8" width="16.7109375" style="349" customWidth="1"/>
    <col min="9" max="9" width="14.7109375" style="349" bestFit="1" customWidth="1"/>
    <col min="10" max="14" width="9.140625" style="349"/>
    <col min="15" max="15" width="41.42578125" style="349" bestFit="1" customWidth="1"/>
    <col min="16" max="16" width="14" style="349" bestFit="1" customWidth="1"/>
    <col min="17" max="16384" width="9.140625" style="349"/>
  </cols>
  <sheetData>
    <row r="1" spans="1:22" ht="31.5" x14ac:dyDescent="0.5">
      <c r="A1" s="472" t="s">
        <v>3626</v>
      </c>
      <c r="B1" s="473"/>
      <c r="C1" s="473"/>
      <c r="D1" s="473"/>
      <c r="E1" s="473"/>
      <c r="F1" s="473"/>
      <c r="G1" s="473"/>
      <c r="H1" s="473"/>
      <c r="I1" s="473"/>
      <c r="J1" s="473"/>
      <c r="K1" s="473"/>
      <c r="L1" s="473"/>
      <c r="M1" s="473"/>
      <c r="N1" s="474"/>
      <c r="O1" s="349">
        <v>111400</v>
      </c>
      <c r="P1" s="31" t="s">
        <v>3602</v>
      </c>
      <c r="Q1" s="31">
        <v>15</v>
      </c>
      <c r="R1" s="31" t="s">
        <v>3627</v>
      </c>
      <c r="S1" s="31" t="s">
        <v>3628</v>
      </c>
      <c r="U1" s="31" t="s">
        <v>314</v>
      </c>
      <c r="V1" s="32">
        <v>11392</v>
      </c>
    </row>
    <row r="2" spans="1:22" ht="15.75" thickBot="1" x14ac:dyDescent="0.3">
      <c r="P2" s="31" t="s">
        <v>3603</v>
      </c>
      <c r="Q2" s="31">
        <v>16</v>
      </c>
      <c r="R2" s="31" t="s">
        <v>3629</v>
      </c>
      <c r="S2" s="31" t="s">
        <v>3630</v>
      </c>
      <c r="U2" s="31" t="s">
        <v>4026</v>
      </c>
      <c r="V2" s="32">
        <v>10161</v>
      </c>
    </row>
    <row r="3" spans="1:22" ht="33" thickTop="1" thickBot="1" x14ac:dyDescent="0.55000000000000004">
      <c r="A3" s="213" t="s">
        <v>3631</v>
      </c>
      <c r="B3" s="509" t="s">
        <v>4691</v>
      </c>
      <c r="C3" s="510"/>
      <c r="D3" s="510"/>
      <c r="E3" s="511"/>
      <c r="F3" s="214" t="s">
        <v>3494</v>
      </c>
      <c r="I3" s="486" t="s">
        <v>3504</v>
      </c>
      <c r="J3" s="486"/>
      <c r="K3" s="486"/>
      <c r="L3" s="486"/>
      <c r="P3" s="31" t="s">
        <v>386</v>
      </c>
      <c r="Q3" s="31">
        <v>17</v>
      </c>
      <c r="R3" s="31" t="s">
        <v>3632</v>
      </c>
      <c r="S3" s="31" t="s">
        <v>3633</v>
      </c>
      <c r="U3" s="31" t="s">
        <v>3561</v>
      </c>
      <c r="V3" s="32">
        <v>10161</v>
      </c>
    </row>
    <row r="4" spans="1:22" ht="16.5" thickTop="1" thickBot="1" x14ac:dyDescent="0.3">
      <c r="P4" s="31" t="s">
        <v>27</v>
      </c>
      <c r="Q4" s="31">
        <v>18</v>
      </c>
      <c r="R4" s="31" t="s">
        <v>3634</v>
      </c>
      <c r="S4" s="31" t="s">
        <v>3635</v>
      </c>
      <c r="U4" s="31" t="s">
        <v>4028</v>
      </c>
      <c r="V4" s="32">
        <v>11438</v>
      </c>
    </row>
    <row r="5" spans="1:22" ht="16.5" thickTop="1" thickBot="1" x14ac:dyDescent="0.3">
      <c r="A5" s="215" t="s">
        <v>3636</v>
      </c>
      <c r="B5" s="85" t="s">
        <v>4023</v>
      </c>
      <c r="C5" s="214" t="str">
        <f>VLOOKUP(B5,P1:R14,3,0)</f>
        <v>Au20</v>
      </c>
      <c r="D5" s="214" t="str">
        <f>VLOOKUP(B5,P1:S14,4,0)</f>
        <v>X</v>
      </c>
      <c r="P5" s="31" t="s">
        <v>3637</v>
      </c>
      <c r="Q5" s="31">
        <v>19</v>
      </c>
      <c r="R5" s="31" t="s">
        <v>3638</v>
      </c>
      <c r="S5" s="31" t="s">
        <v>3639</v>
      </c>
      <c r="U5" s="31" t="s">
        <v>3569</v>
      </c>
      <c r="V5" s="32">
        <v>11438</v>
      </c>
    </row>
    <row r="6" spans="1:22" ht="16.5" thickTop="1" thickBot="1" x14ac:dyDescent="0.3">
      <c r="C6" s="349" t="s">
        <v>4688</v>
      </c>
      <c r="P6" s="31" t="s">
        <v>3640</v>
      </c>
      <c r="Q6" s="31">
        <v>20</v>
      </c>
      <c r="R6" s="31" t="s">
        <v>3641</v>
      </c>
      <c r="S6" s="31" t="s">
        <v>3642</v>
      </c>
      <c r="U6" s="31" t="s">
        <v>3571</v>
      </c>
      <c r="V6" s="32">
        <v>11336</v>
      </c>
    </row>
    <row r="7" spans="1:22" ht="16.5" customHeight="1" thickTop="1" thickBot="1" x14ac:dyDescent="0.3">
      <c r="A7" s="215" t="s">
        <v>3643</v>
      </c>
      <c r="B7" s="216">
        <f>SUMIF('Payroll Totals by Month'!J3:J60,"&gt;0")+SUMIF('Payroll Totals by Month'!K3:K60,"&gt;0")</f>
        <v>34455124.050000004</v>
      </c>
      <c r="C7" s="484" t="str">
        <f>IF(ROUND(ABS(B7-B8),0)&gt;0,"Error","OK")</f>
        <v>OK</v>
      </c>
      <c r="D7" s="485"/>
      <c r="P7" s="31" t="s">
        <v>3644</v>
      </c>
      <c r="Q7" s="31">
        <v>21</v>
      </c>
      <c r="R7" s="31" t="s">
        <v>3645</v>
      </c>
      <c r="S7" s="31" t="s">
        <v>3646</v>
      </c>
    </row>
    <row r="8" spans="1:22" ht="16.5" thickTop="1" thickBot="1" x14ac:dyDescent="0.3">
      <c r="A8" s="215" t="s">
        <v>3647</v>
      </c>
      <c r="B8" s="216">
        <f>SUM(H20:H920)</f>
        <v>34455124.050000004</v>
      </c>
      <c r="C8" s="484"/>
      <c r="D8" s="485"/>
      <c r="P8" s="31" t="s">
        <v>3648</v>
      </c>
      <c r="Q8" s="31">
        <v>22</v>
      </c>
      <c r="R8" s="31" t="s">
        <v>3649</v>
      </c>
      <c r="S8" s="31" t="s">
        <v>3650</v>
      </c>
    </row>
    <row r="9" spans="1:22" ht="16.5" thickTop="1" thickBot="1" x14ac:dyDescent="0.3">
      <c r="P9" s="31" t="s">
        <v>3651</v>
      </c>
      <c r="Q9" s="31">
        <v>23</v>
      </c>
      <c r="R9" s="31" t="s">
        <v>3652</v>
      </c>
      <c r="S9" s="31" t="s">
        <v>3653</v>
      </c>
    </row>
    <row r="10" spans="1:22" ht="16.5" thickTop="1" thickBot="1" x14ac:dyDescent="0.3">
      <c r="A10" s="215" t="s">
        <v>3654</v>
      </c>
      <c r="B10" s="215">
        <f>COUNTIF('Payroll Totals by Month'!J3:J60,"&gt;0")+COUNTIF('Payroll Totals by Month'!K3:K60,"&gt;0")</f>
        <v>114</v>
      </c>
      <c r="C10" s="484" t="str">
        <f>IF(ROUND(ABS(B10-B11),0)&gt;0,"Error","OK")</f>
        <v>OK</v>
      </c>
      <c r="D10" s="485"/>
      <c r="P10" s="31" t="s">
        <v>3655</v>
      </c>
      <c r="Q10" s="31">
        <v>24</v>
      </c>
      <c r="R10" s="31" t="s">
        <v>3656</v>
      </c>
      <c r="S10" s="31" t="s">
        <v>3657</v>
      </c>
    </row>
    <row r="11" spans="1:22" ht="16.5" thickTop="1" thickBot="1" x14ac:dyDescent="0.3">
      <c r="A11" s="215" t="s">
        <v>3658</v>
      </c>
      <c r="B11" s="215">
        <f>COUNTIF(H20:H150,"&gt;0")</f>
        <v>114</v>
      </c>
      <c r="C11" s="484"/>
      <c r="D11" s="485"/>
      <c r="K11" s="87"/>
      <c r="L11" s="87"/>
      <c r="M11" s="87"/>
      <c r="N11" s="87"/>
      <c r="O11" s="88"/>
      <c r="P11" s="31" t="s">
        <v>3659</v>
      </c>
      <c r="Q11" s="31">
        <v>25</v>
      </c>
      <c r="R11" s="89" t="s">
        <v>3660</v>
      </c>
      <c r="S11" s="31" t="s">
        <v>3661</v>
      </c>
    </row>
    <row r="12" spans="1:22" ht="15.75" thickTop="1" x14ac:dyDescent="0.25">
      <c r="A12" s="90"/>
      <c r="B12" s="90"/>
      <c r="C12" s="90"/>
      <c r="D12" s="87"/>
      <c r="E12" s="87"/>
      <c r="F12" s="91"/>
      <c r="G12" s="92"/>
      <c r="H12" s="91"/>
      <c r="I12" s="93"/>
      <c r="J12" s="87"/>
      <c r="K12" s="87"/>
      <c r="L12" s="87"/>
      <c r="M12" s="87"/>
      <c r="N12" s="87"/>
      <c r="O12" s="88"/>
      <c r="P12" s="31" t="s">
        <v>3662</v>
      </c>
      <c r="Q12" s="31">
        <v>26</v>
      </c>
      <c r="R12" s="89" t="s">
        <v>3663</v>
      </c>
      <c r="S12" s="31" t="s">
        <v>3664</v>
      </c>
    </row>
    <row r="13" spans="1:22" x14ac:dyDescent="0.25">
      <c r="A13" s="90"/>
      <c r="B13" s="90"/>
      <c r="C13" s="90"/>
      <c r="D13" s="87"/>
      <c r="E13" s="87"/>
      <c r="F13" s="91"/>
      <c r="G13" s="92"/>
      <c r="H13" s="91"/>
      <c r="I13" s="93"/>
      <c r="J13" s="87"/>
      <c r="K13" s="87"/>
      <c r="L13" s="87"/>
      <c r="M13" s="87"/>
      <c r="N13" s="87"/>
      <c r="O13" s="88"/>
      <c r="P13" s="31" t="s">
        <v>3665</v>
      </c>
      <c r="Q13" s="31">
        <v>27</v>
      </c>
      <c r="R13" s="89" t="s">
        <v>3666</v>
      </c>
      <c r="S13" s="31" t="s">
        <v>3667</v>
      </c>
    </row>
    <row r="14" spans="1:22" x14ac:dyDescent="0.25">
      <c r="A14" s="90"/>
      <c r="B14" s="90"/>
      <c r="C14" s="90"/>
      <c r="D14" s="87"/>
      <c r="E14" s="87"/>
      <c r="F14" s="91"/>
      <c r="G14" s="92"/>
      <c r="H14" s="91"/>
      <c r="I14" s="93"/>
      <c r="J14" s="87"/>
      <c r="K14" s="87"/>
      <c r="L14" s="87"/>
      <c r="M14" s="87"/>
      <c r="N14" s="87"/>
      <c r="O14" s="88"/>
      <c r="P14" s="31" t="s">
        <v>3668</v>
      </c>
      <c r="Q14" s="31">
        <v>28</v>
      </c>
      <c r="R14" s="89" t="s">
        <v>3669</v>
      </c>
      <c r="S14" s="31" t="s">
        <v>3670</v>
      </c>
    </row>
    <row r="15" spans="1:22" x14ac:dyDescent="0.25">
      <c r="A15" s="90"/>
      <c r="B15" s="90"/>
      <c r="C15" s="90"/>
      <c r="D15" s="87"/>
      <c r="E15" s="87"/>
      <c r="F15" s="91"/>
      <c r="G15" s="92"/>
      <c r="H15" s="91"/>
      <c r="I15" s="93"/>
      <c r="J15" s="87"/>
      <c r="K15" s="87"/>
      <c r="L15" s="87"/>
      <c r="M15" s="87"/>
      <c r="N15" s="87"/>
      <c r="O15" s="88"/>
      <c r="P15" s="94" t="s">
        <v>3671</v>
      </c>
      <c r="Q15" s="95" t="s">
        <v>1</v>
      </c>
      <c r="R15" s="96" t="s">
        <v>3672</v>
      </c>
      <c r="S15" s="94" t="s">
        <v>1</v>
      </c>
    </row>
    <row r="16" spans="1:22" x14ac:dyDescent="0.25">
      <c r="A16" s="97" t="s">
        <v>3673</v>
      </c>
      <c r="B16" s="98"/>
      <c r="C16" s="98"/>
      <c r="D16" s="99"/>
      <c r="E16" s="99"/>
      <c r="F16" s="100"/>
      <c r="G16" s="101"/>
      <c r="H16" s="100"/>
      <c r="I16" s="102"/>
      <c r="J16" s="99"/>
      <c r="K16" s="99"/>
      <c r="L16" s="99"/>
      <c r="M16" s="99"/>
      <c r="N16" s="99"/>
      <c r="O16" s="103"/>
      <c r="P16" s="104"/>
      <c r="Q16" s="99"/>
      <c r="R16" s="99"/>
      <c r="S16" s="104"/>
    </row>
    <row r="17" spans="1:20" x14ac:dyDescent="0.25">
      <c r="B17" s="192"/>
      <c r="D17" s="192"/>
      <c r="F17" s="349" t="s">
        <v>3674</v>
      </c>
      <c r="G17" s="193"/>
      <c r="H17" s="8">
        <f>SUM(H20:H945)</f>
        <v>34455124.050000004</v>
      </c>
      <c r="I17" s="193"/>
      <c r="O17" s="349" t="s">
        <v>3675</v>
      </c>
      <c r="P17" s="194"/>
    </row>
    <row r="18" spans="1:20" ht="15.75" thickBot="1" x14ac:dyDescent="0.3">
      <c r="B18" s="192"/>
      <c r="D18" s="192"/>
      <c r="F18" s="349" t="s">
        <v>4029</v>
      </c>
      <c r="G18" s="193"/>
      <c r="H18" s="195"/>
      <c r="I18" s="8"/>
      <c r="P18" s="194"/>
    </row>
    <row r="19" spans="1:20" ht="15.75" thickBot="1" x14ac:dyDescent="0.3">
      <c r="A19" s="196" t="s">
        <v>4030</v>
      </c>
      <c r="B19" s="197" t="s">
        <v>3677</v>
      </c>
      <c r="C19" s="198" t="s">
        <v>3678</v>
      </c>
      <c r="D19" s="199" t="s">
        <v>3679</v>
      </c>
      <c r="E19" s="198" t="s">
        <v>3680</v>
      </c>
      <c r="F19" s="200" t="s">
        <v>3681</v>
      </c>
      <c r="G19" s="201" t="s">
        <v>3682</v>
      </c>
      <c r="H19" s="202" t="s">
        <v>3683</v>
      </c>
      <c r="I19" s="203" t="s">
        <v>3684</v>
      </c>
      <c r="J19" s="198" t="s">
        <v>4031</v>
      </c>
      <c r="K19" s="198" t="s">
        <v>3680</v>
      </c>
      <c r="L19" s="198" t="s">
        <v>3687</v>
      </c>
      <c r="M19" s="198" t="s">
        <v>3680</v>
      </c>
      <c r="N19" s="198" t="s">
        <v>3688</v>
      </c>
      <c r="O19" s="200" t="s">
        <v>4032</v>
      </c>
      <c r="P19" s="204" t="s">
        <v>3689</v>
      </c>
      <c r="Q19" s="198" t="s">
        <v>3690</v>
      </c>
      <c r="R19" s="198" t="s">
        <v>3680</v>
      </c>
      <c r="S19" s="205" t="s">
        <v>0</v>
      </c>
      <c r="T19" s="2"/>
    </row>
    <row r="20" spans="1:20" x14ac:dyDescent="0.25">
      <c r="A20" s="127" t="s">
        <v>4033</v>
      </c>
      <c r="B20" s="206">
        <v>1</v>
      </c>
      <c r="C20" s="127">
        <v>2</v>
      </c>
      <c r="D20" s="357">
        <f>'Payroll Totals by Month'!D3</f>
        <v>400069</v>
      </c>
      <c r="E20" s="127" t="b">
        <v>1</v>
      </c>
      <c r="F20" s="358" t="str">
        <f>RIGHT('Payroll Totals by Month'!B3,4)&amp;"."&amp;"sal"&amp;"."&amp;PayrollCR!$C$6&amp;"."&amp;$C$5</f>
        <v>3300.sal.REC.Au20</v>
      </c>
      <c r="G20" s="359">
        <f ca="1">TODAY()</f>
        <v>44105</v>
      </c>
      <c r="H20" s="360">
        <f>'Payroll Totals by Month'!J3</f>
        <v>255332.23000000004</v>
      </c>
      <c r="I20" s="211">
        <f ca="1">G20</f>
        <v>44105</v>
      </c>
      <c r="J20" s="127">
        <v>3</v>
      </c>
      <c r="K20" s="127" t="b">
        <v>1</v>
      </c>
      <c r="L20" s="127" t="s">
        <v>4034</v>
      </c>
      <c r="M20" s="127" t="b">
        <v>1</v>
      </c>
      <c r="N20" s="127" t="s">
        <v>3692</v>
      </c>
      <c r="O20" s="358" t="str">
        <f>LEFT('Payroll Totals by Month'!C3,14)&amp;"."&amp;PayrollCR!F20&amp;" Mar-Aug"</f>
        <v>All Saints' CE.3300.sal.REC.Au20 Mar-Aug</v>
      </c>
      <c r="P20" s="361" t="str">
        <f>'Payroll Totals by Month'!A3&amp;"/"&amp;PayrollCR!$O$1</f>
        <v>10040/111400</v>
      </c>
      <c r="Q20" s="127" t="b">
        <v>1</v>
      </c>
      <c r="R20" s="127" t="b">
        <v>1</v>
      </c>
      <c r="S20" s="127" t="b">
        <v>1</v>
      </c>
    </row>
    <row r="21" spans="1:20" x14ac:dyDescent="0.25">
      <c r="A21" s="127" t="s">
        <v>4033</v>
      </c>
      <c r="B21" s="206">
        <v>1</v>
      </c>
      <c r="C21" s="127">
        <v>2</v>
      </c>
      <c r="D21" s="357">
        <f>'Payroll Totals by Month'!D4</f>
        <v>400015</v>
      </c>
      <c r="E21" s="127" t="b">
        <v>1</v>
      </c>
      <c r="F21" s="358" t="str">
        <f>RIGHT('Payroll Totals by Month'!B4,4)&amp;"."&amp;"sal"&amp;"."&amp;PayrollCR!$C$6&amp;"."&amp;$C$5</f>
        <v>3317.sal.REC.Au20</v>
      </c>
      <c r="G21" s="359">
        <f t="shared" ref="G21:G84" ca="1" si="0">TODAY()</f>
        <v>44105</v>
      </c>
      <c r="H21" s="360">
        <f>'Payroll Totals by Month'!J4</f>
        <v>398833.27</v>
      </c>
      <c r="I21" s="211">
        <f t="shared" ref="I21:I84" ca="1" si="1">G21</f>
        <v>44105</v>
      </c>
      <c r="J21" s="127">
        <v>3</v>
      </c>
      <c r="K21" s="127" t="b">
        <v>1</v>
      </c>
      <c r="L21" s="127" t="s">
        <v>4034</v>
      </c>
      <c r="M21" s="127" t="b">
        <v>1</v>
      </c>
      <c r="N21" s="127" t="s">
        <v>3692</v>
      </c>
      <c r="O21" s="358" t="str">
        <f>LEFT('Payroll Totals by Month'!C4,14)&amp;"."&amp;PayrollCR!F21&amp;" Mar-Aug"</f>
        <v>All Saints' CE.3317.sal.REC.Au20 Mar-Aug</v>
      </c>
      <c r="P21" s="361" t="str">
        <f>'Payroll Totals by Month'!A4&amp;"/"&amp;PayrollCR!$O$1</f>
        <v>10042/111400</v>
      </c>
      <c r="Q21" s="127" t="b">
        <v>1</v>
      </c>
      <c r="R21" s="127" t="b">
        <v>1</v>
      </c>
      <c r="S21" s="127" t="b">
        <v>1</v>
      </c>
    </row>
    <row r="22" spans="1:20" x14ac:dyDescent="0.25">
      <c r="A22" s="127" t="s">
        <v>4033</v>
      </c>
      <c r="B22" s="206">
        <v>1</v>
      </c>
      <c r="C22" s="127">
        <v>2</v>
      </c>
      <c r="D22" s="357">
        <f>'Payroll Totals by Month'!D5</f>
        <v>400023</v>
      </c>
      <c r="E22" s="127" t="b">
        <v>1</v>
      </c>
      <c r="F22" s="358" t="str">
        <f>RIGHT('Payroll Totals by Month'!B5,4)&amp;"."&amp;"sal"&amp;"."&amp;PayrollCR!$C$6&amp;"."&amp;$C$5</f>
        <v>3500.sal.REC.Au20</v>
      </c>
      <c r="G22" s="359">
        <f t="shared" ca="1" si="0"/>
        <v>44105</v>
      </c>
      <c r="H22" s="360">
        <f>'Payroll Totals by Month'!J5</f>
        <v>301269.42000000004</v>
      </c>
      <c r="I22" s="211">
        <f t="shared" ca="1" si="1"/>
        <v>44105</v>
      </c>
      <c r="J22" s="127">
        <v>3</v>
      </c>
      <c r="K22" s="127" t="b">
        <v>1</v>
      </c>
      <c r="L22" s="127" t="s">
        <v>4034</v>
      </c>
      <c r="M22" s="127" t="b">
        <v>1</v>
      </c>
      <c r="N22" s="127" t="s">
        <v>3692</v>
      </c>
      <c r="O22" s="358" t="str">
        <f>LEFT('Payroll Totals by Month'!C5,14)&amp;"."&amp;PayrollCR!F22&amp;" Mar-Aug"</f>
        <v>Annunciation C.3500.sal.REC.Au20 Mar-Aug</v>
      </c>
      <c r="P22" s="361" t="str">
        <f>'Payroll Totals by Month'!A5&amp;"/"&amp;PayrollCR!$O$1</f>
        <v>10043/111400</v>
      </c>
      <c r="Q22" s="127" t="b">
        <v>1</v>
      </c>
      <c r="R22" s="127" t="b">
        <v>1</v>
      </c>
      <c r="S22" s="127" t="b">
        <v>1</v>
      </c>
    </row>
    <row r="23" spans="1:20" x14ac:dyDescent="0.25">
      <c r="A23" s="127" t="s">
        <v>4033</v>
      </c>
      <c r="B23" s="206">
        <v>1</v>
      </c>
      <c r="C23" s="127">
        <v>2</v>
      </c>
      <c r="D23" s="357">
        <f>'Payroll Totals by Month'!D6</f>
        <v>400051</v>
      </c>
      <c r="E23" s="127" t="b">
        <v>1</v>
      </c>
      <c r="F23" s="358" t="str">
        <f>RIGHT('Payroll Totals by Month'!B6,4)&amp;"."&amp;"sal"&amp;"."&amp;PayrollCR!$C$6&amp;"."&amp;$C$5</f>
        <v>2003.sal.REC.Au20</v>
      </c>
      <c r="G23" s="359">
        <f t="shared" ca="1" si="0"/>
        <v>44105</v>
      </c>
      <c r="H23" s="360">
        <f>'Payroll Totals by Month'!J6</f>
        <v>593002.57000000007</v>
      </c>
      <c r="I23" s="211">
        <f t="shared" ca="1" si="1"/>
        <v>44105</v>
      </c>
      <c r="J23" s="127">
        <v>3</v>
      </c>
      <c r="K23" s="127" t="b">
        <v>1</v>
      </c>
      <c r="L23" s="127" t="s">
        <v>4034</v>
      </c>
      <c r="M23" s="127" t="b">
        <v>1</v>
      </c>
      <c r="N23" s="127" t="s">
        <v>3692</v>
      </c>
      <c r="O23" s="358" t="str">
        <f>LEFT('Payroll Totals by Month'!C6,14)&amp;"."&amp;PayrollCR!F23&amp;" Mar-Aug"</f>
        <v>Bell Lane Prim.2003.sal.REC.Au20 Mar-Aug</v>
      </c>
      <c r="P23" s="361" t="str">
        <f>'Payroll Totals by Month'!A6&amp;"/"&amp;PayrollCR!$O$1</f>
        <v>10045/111400</v>
      </c>
      <c r="Q23" s="127" t="b">
        <v>1</v>
      </c>
      <c r="R23" s="127" t="b">
        <v>1</v>
      </c>
      <c r="S23" s="127" t="b">
        <v>1</v>
      </c>
    </row>
    <row r="24" spans="1:20" hidden="1" x14ac:dyDescent="0.25">
      <c r="A24" s="127" t="s">
        <v>4033</v>
      </c>
      <c r="B24" s="206">
        <v>1</v>
      </c>
      <c r="C24" s="127">
        <v>2</v>
      </c>
      <c r="D24" s="357">
        <f>'Payroll Totals by Month'!D7</f>
        <v>400040</v>
      </c>
      <c r="E24" s="127" t="b">
        <v>1</v>
      </c>
      <c r="F24" s="358" t="str">
        <f>RIGHT('Payroll Totals by Month'!B7,4)&amp;"."&amp;"sal"&amp;"."&amp;PayrollCR!$C$6&amp;"."&amp;$C$5</f>
        <v>2007.sal.REC.Au20</v>
      </c>
      <c r="G24" s="359">
        <f t="shared" ca="1" si="0"/>
        <v>44105</v>
      </c>
      <c r="H24" s="360">
        <f>'Payroll Totals by Month'!J7</f>
        <v>0</v>
      </c>
      <c r="I24" s="211">
        <f t="shared" ca="1" si="1"/>
        <v>44105</v>
      </c>
      <c r="J24" s="127">
        <v>3</v>
      </c>
      <c r="K24" s="127" t="b">
        <v>1</v>
      </c>
      <c r="L24" s="127" t="s">
        <v>4034</v>
      </c>
      <c r="M24" s="127" t="b">
        <v>1</v>
      </c>
      <c r="N24" s="127" t="s">
        <v>3692</v>
      </c>
      <c r="O24" s="358" t="str">
        <f>LEFT('Payroll Totals by Month'!C7,14)&amp;"."&amp;PayrollCR!F24&amp;" Mar-Aug"</f>
        <v>Brookland Juni.2007.sal.REC.Au20 Mar-Aug</v>
      </c>
      <c r="P24" s="361" t="str">
        <f>'Payroll Totals by Month'!A7&amp;"/"&amp;PayrollCR!$O$1</f>
        <v>10046/111400</v>
      </c>
      <c r="Q24" s="127" t="b">
        <v>1</v>
      </c>
      <c r="R24" s="127" t="b">
        <v>1</v>
      </c>
      <c r="S24" s="127" t="b">
        <v>1</v>
      </c>
    </row>
    <row r="25" spans="1:20" x14ac:dyDescent="0.25">
      <c r="A25" s="127" t="s">
        <v>4033</v>
      </c>
      <c r="B25" s="206">
        <v>1</v>
      </c>
      <c r="C25" s="127">
        <v>2</v>
      </c>
      <c r="D25" s="357">
        <f>'Payroll Totals by Month'!D8</f>
        <v>400061</v>
      </c>
      <c r="E25" s="127" t="b">
        <v>1</v>
      </c>
      <c r="F25" s="358" t="str">
        <f>RIGHT('Payroll Totals by Month'!B8,4)&amp;"."&amp;"sal"&amp;"."&amp;PayrollCR!$C$6&amp;"."&amp;$C$5</f>
        <v>2009.sal.REC.Au20</v>
      </c>
      <c r="G25" s="359">
        <f t="shared" ca="1" si="0"/>
        <v>44105</v>
      </c>
      <c r="H25" s="360">
        <f>'Payroll Totals by Month'!J8</f>
        <v>730200.09000000008</v>
      </c>
      <c r="I25" s="211">
        <f t="shared" ca="1" si="1"/>
        <v>44105</v>
      </c>
      <c r="J25" s="127">
        <v>3</v>
      </c>
      <c r="K25" s="127" t="b">
        <v>1</v>
      </c>
      <c r="L25" s="127" t="s">
        <v>4034</v>
      </c>
      <c r="M25" s="127" t="b">
        <v>1</v>
      </c>
      <c r="N25" s="127" t="s">
        <v>3692</v>
      </c>
      <c r="O25" s="358" t="str">
        <f>LEFT('Payroll Totals by Month'!C8,14)&amp;"."&amp;PayrollCR!F25&amp;" Mar-Aug"</f>
        <v>Brunswick Park.2009.sal.REC.Au20 Mar-Aug</v>
      </c>
      <c r="P25" s="361" t="str">
        <f>'Payroll Totals by Month'!A8&amp;"/"&amp;PayrollCR!$O$1</f>
        <v>10048/111400</v>
      </c>
      <c r="Q25" s="127" t="b">
        <v>1</v>
      </c>
      <c r="R25" s="127" t="b">
        <v>1</v>
      </c>
      <c r="S25" s="127" t="b">
        <v>1</v>
      </c>
    </row>
    <row r="26" spans="1:20" x14ac:dyDescent="0.25">
      <c r="A26" s="127" t="s">
        <v>4033</v>
      </c>
      <c r="B26" s="206">
        <v>1</v>
      </c>
      <c r="C26" s="127">
        <v>2</v>
      </c>
      <c r="D26" s="357">
        <f>'Payroll Totals by Month'!D9</f>
        <v>400020</v>
      </c>
      <c r="E26" s="127" t="b">
        <v>1</v>
      </c>
      <c r="F26" s="358" t="str">
        <f>RIGHT('Payroll Totals by Month'!B9,4)&amp;"."&amp;"sal"&amp;"."&amp;PayrollCR!$C$6&amp;"."&amp;$C$5</f>
        <v>2011.sal.REC.Au20</v>
      </c>
      <c r="G26" s="359">
        <f t="shared" ca="1" si="0"/>
        <v>44105</v>
      </c>
      <c r="H26" s="360">
        <f>'Payroll Totals by Month'!J9</f>
        <v>271633.09000000003</v>
      </c>
      <c r="I26" s="211">
        <f t="shared" ca="1" si="1"/>
        <v>44105</v>
      </c>
      <c r="J26" s="127">
        <v>3</v>
      </c>
      <c r="K26" s="127" t="b">
        <v>1</v>
      </c>
      <c r="L26" s="127" t="s">
        <v>4034</v>
      </c>
      <c r="M26" s="127" t="b">
        <v>1</v>
      </c>
      <c r="N26" s="127" t="s">
        <v>3692</v>
      </c>
      <c r="O26" s="358" t="str">
        <f>LEFT('Payroll Totals by Month'!C9,14)&amp;"."&amp;PayrollCR!F26&amp;" Mar-Aug"</f>
        <v>Church Hill Pr.2011.sal.REC.Au20 Mar-Aug</v>
      </c>
      <c r="P26" s="361" t="str">
        <f>'Payroll Totals by Month'!A9&amp;"/"&amp;PayrollCR!$O$1</f>
        <v>10051/111400</v>
      </c>
      <c r="Q26" s="127" t="b">
        <v>1</v>
      </c>
      <c r="R26" s="127" t="b">
        <v>1</v>
      </c>
      <c r="S26" s="127" t="b">
        <v>1</v>
      </c>
    </row>
    <row r="27" spans="1:20" x14ac:dyDescent="0.25">
      <c r="A27" s="127" t="s">
        <v>4033</v>
      </c>
      <c r="B27" s="206">
        <v>1</v>
      </c>
      <c r="C27" s="127">
        <v>2</v>
      </c>
      <c r="D27" s="357">
        <f>'Payroll Totals by Month'!D10</f>
        <v>400059</v>
      </c>
      <c r="E27" s="127" t="b">
        <v>1</v>
      </c>
      <c r="F27" s="358" t="str">
        <f>RIGHT('Payroll Totals by Month'!B10,4)&amp;"."&amp;"sal"&amp;"."&amp;PayrollCR!$C$6&amp;"."&amp;$C$5</f>
        <v>2015.sal.REC.Au20</v>
      </c>
      <c r="G27" s="359">
        <f t="shared" ca="1" si="0"/>
        <v>44105</v>
      </c>
      <c r="H27" s="360">
        <f>'Payroll Totals by Month'!J10</f>
        <v>500754.71</v>
      </c>
      <c r="I27" s="211">
        <f t="shared" ca="1" si="1"/>
        <v>44105</v>
      </c>
      <c r="J27" s="127">
        <v>3</v>
      </c>
      <c r="K27" s="127" t="b">
        <v>1</v>
      </c>
      <c r="L27" s="127" t="s">
        <v>4034</v>
      </c>
      <c r="M27" s="127" t="b">
        <v>1</v>
      </c>
      <c r="N27" s="127" t="s">
        <v>3692</v>
      </c>
      <c r="O27" s="358" t="str">
        <f>LEFT('Payroll Totals by Month'!C10,14)&amp;"."&amp;PayrollCR!F27&amp;" Mar-Aug"</f>
        <v>Coppetts Wood.2015.sal.REC.Au20 Mar-Aug</v>
      </c>
      <c r="P27" s="361" t="str">
        <f>'Payroll Totals by Month'!A10&amp;"/"&amp;PayrollCR!$O$1</f>
        <v>10055/111400</v>
      </c>
      <c r="Q27" s="127" t="b">
        <v>1</v>
      </c>
      <c r="R27" s="127" t="b">
        <v>1</v>
      </c>
      <c r="S27" s="127" t="b">
        <v>1</v>
      </c>
    </row>
    <row r="28" spans="1:20" x14ac:dyDescent="0.25">
      <c r="A28" s="127" t="s">
        <v>4033</v>
      </c>
      <c r="B28" s="206">
        <v>1</v>
      </c>
      <c r="C28" s="127">
        <v>2</v>
      </c>
      <c r="D28" s="357">
        <f>'Payroll Totals by Month'!D11</f>
        <v>400049</v>
      </c>
      <c r="E28" s="127" t="b">
        <v>1</v>
      </c>
      <c r="F28" s="358" t="str">
        <f>RIGHT('Payroll Totals by Month'!B11,4)&amp;"."&amp;"sal"&amp;"."&amp;PayrollCR!$C$6&amp;"."&amp;$C$5</f>
        <v>2016.sal.REC.Au20</v>
      </c>
      <c r="G28" s="359">
        <f t="shared" ca="1" si="0"/>
        <v>44105</v>
      </c>
      <c r="H28" s="360">
        <f>'Payroll Totals by Month'!J11</f>
        <v>304421.09000000003</v>
      </c>
      <c r="I28" s="211">
        <f t="shared" ca="1" si="1"/>
        <v>44105</v>
      </c>
      <c r="J28" s="127">
        <v>3</v>
      </c>
      <c r="K28" s="127" t="b">
        <v>1</v>
      </c>
      <c r="L28" s="127" t="s">
        <v>4034</v>
      </c>
      <c r="M28" s="127" t="b">
        <v>1</v>
      </c>
      <c r="N28" s="127" t="s">
        <v>3692</v>
      </c>
      <c r="O28" s="358" t="str">
        <f>LEFT('Payroll Totals by Month'!C11,14)&amp;"."&amp;PayrollCR!F28&amp;" Mar-Aug"</f>
        <v>Courtland Scho.2016.sal.REC.Au20 Mar-Aug</v>
      </c>
      <c r="P28" s="361" t="str">
        <f>'Payroll Totals by Month'!A11&amp;"/"&amp;PayrollCR!$O$1</f>
        <v>10056/111400</v>
      </c>
      <c r="Q28" s="127" t="b">
        <v>1</v>
      </c>
      <c r="R28" s="127" t="b">
        <v>1</v>
      </c>
      <c r="S28" s="127" t="b">
        <v>1</v>
      </c>
    </row>
    <row r="29" spans="1:20" x14ac:dyDescent="0.25">
      <c r="A29" s="127" t="s">
        <v>4033</v>
      </c>
      <c r="B29" s="206">
        <v>1</v>
      </c>
      <c r="C29" s="127">
        <v>2</v>
      </c>
      <c r="D29" s="357">
        <f>'Payroll Totals by Month'!D12</f>
        <v>400080</v>
      </c>
      <c r="E29" s="127" t="b">
        <v>1</v>
      </c>
      <c r="F29" s="358" t="str">
        <f>RIGHT('Payroll Totals by Month'!B12,4)&amp;"."&amp;"sal"&amp;"."&amp;PayrollCR!$C$6&amp;"."&amp;$C$5</f>
        <v>2017.sal.REC.Au20</v>
      </c>
      <c r="G29" s="359">
        <f t="shared" ca="1" si="0"/>
        <v>44105</v>
      </c>
      <c r="H29" s="360">
        <f>'Payroll Totals by Month'!J12</f>
        <v>566880.2300000001</v>
      </c>
      <c r="I29" s="211">
        <f t="shared" ca="1" si="1"/>
        <v>44105</v>
      </c>
      <c r="J29" s="127">
        <v>3</v>
      </c>
      <c r="K29" s="127" t="b">
        <v>1</v>
      </c>
      <c r="L29" s="127" t="s">
        <v>4034</v>
      </c>
      <c r="M29" s="127" t="b">
        <v>1</v>
      </c>
      <c r="N29" s="127" t="s">
        <v>3692</v>
      </c>
      <c r="O29" s="358" t="str">
        <f>LEFT('Payroll Totals by Month'!C12,14)&amp;"."&amp;PayrollCR!F29&amp;" Mar-Aug"</f>
        <v>Cromer Road Pr.2017.sal.REC.Au20 Mar-Aug</v>
      </c>
      <c r="P29" s="361" t="str">
        <f>'Payroll Totals by Month'!A12&amp;"/"&amp;PayrollCR!$O$1</f>
        <v>10057/111400</v>
      </c>
      <c r="Q29" s="127" t="b">
        <v>1</v>
      </c>
      <c r="R29" s="127" t="b">
        <v>1</v>
      </c>
      <c r="S29" s="127" t="b">
        <v>1</v>
      </c>
    </row>
    <row r="30" spans="1:20" x14ac:dyDescent="0.25">
      <c r="A30" s="127" t="s">
        <v>4033</v>
      </c>
      <c r="B30" s="206">
        <v>1</v>
      </c>
      <c r="C30" s="127">
        <v>2</v>
      </c>
      <c r="D30" s="357">
        <f>'Payroll Totals by Month'!D13</f>
        <v>400036</v>
      </c>
      <c r="E30" s="127" t="b">
        <v>1</v>
      </c>
      <c r="F30" s="358" t="str">
        <f>RIGHT('Payroll Totals by Month'!B13,4)&amp;"."&amp;"sal"&amp;"."&amp;PayrollCR!$C$6&amp;"."&amp;$C$5</f>
        <v>2019.sal.REC.Au20</v>
      </c>
      <c r="G30" s="359">
        <f t="shared" ca="1" si="0"/>
        <v>44105</v>
      </c>
      <c r="H30" s="360">
        <f>'Payroll Totals by Month'!J13</f>
        <v>465860.08</v>
      </c>
      <c r="I30" s="211">
        <f t="shared" ca="1" si="1"/>
        <v>44105</v>
      </c>
      <c r="J30" s="127">
        <v>3</v>
      </c>
      <c r="K30" s="127" t="b">
        <v>1</v>
      </c>
      <c r="L30" s="127" t="s">
        <v>4034</v>
      </c>
      <c r="M30" s="127" t="b">
        <v>1</v>
      </c>
      <c r="N30" s="127" t="s">
        <v>3692</v>
      </c>
      <c r="O30" s="358" t="str">
        <f>LEFT('Payroll Totals by Month'!C13,14)&amp;"."&amp;PayrollCR!F30&amp;" Mar-Aug"</f>
        <v>Deansbrook Inf.2019.sal.REC.Au20 Mar-Aug</v>
      </c>
      <c r="P30" s="361" t="str">
        <f>'Payroll Totals by Month'!A13&amp;"/"&amp;PayrollCR!$O$1</f>
        <v>10059/111400</v>
      </c>
      <c r="Q30" s="127" t="b">
        <v>1</v>
      </c>
      <c r="R30" s="127" t="b">
        <v>1</v>
      </c>
      <c r="S30" s="127" t="b">
        <v>1</v>
      </c>
    </row>
    <row r="31" spans="1:20" x14ac:dyDescent="0.25">
      <c r="A31" s="127" t="s">
        <v>4033</v>
      </c>
      <c r="B31" s="206">
        <v>1</v>
      </c>
      <c r="C31" s="127">
        <v>2</v>
      </c>
      <c r="D31" s="357">
        <f>'Payroll Totals by Month'!D14</f>
        <v>400047</v>
      </c>
      <c r="E31" s="127" t="b">
        <v>1</v>
      </c>
      <c r="F31" s="358" t="str">
        <f>RIGHT('Payroll Totals by Month'!B14,4)&amp;"."&amp;"sal"&amp;"."&amp;PayrollCR!$C$6&amp;"."&amp;$C$5</f>
        <v>2024.sal.REC.Au20</v>
      </c>
      <c r="G31" s="359">
        <f t="shared" ca="1" si="0"/>
        <v>44105</v>
      </c>
      <c r="H31" s="360">
        <f>'Payroll Totals by Month'!J14</f>
        <v>513051.43000000005</v>
      </c>
      <c r="I31" s="211">
        <f t="shared" ca="1" si="1"/>
        <v>44105</v>
      </c>
      <c r="J31" s="127">
        <v>3</v>
      </c>
      <c r="K31" s="127" t="b">
        <v>1</v>
      </c>
      <c r="L31" s="127" t="s">
        <v>4034</v>
      </c>
      <c r="M31" s="127" t="b">
        <v>1</v>
      </c>
      <c r="N31" s="127" t="s">
        <v>3692</v>
      </c>
      <c r="O31" s="358" t="str">
        <f>LEFT('Payroll Totals by Month'!C14,14)&amp;"."&amp;PayrollCR!F31&amp;" Mar-Aug"</f>
        <v>Fairway Primar.2024.sal.REC.Au20 Mar-Aug</v>
      </c>
      <c r="P31" s="361" t="str">
        <f>'Payroll Totals by Month'!A14&amp;"/"&amp;PayrollCR!$O$1</f>
        <v>10064/111400</v>
      </c>
      <c r="Q31" s="127" t="b">
        <v>1</v>
      </c>
      <c r="R31" s="127" t="b">
        <v>1</v>
      </c>
      <c r="S31" s="127" t="b">
        <v>1</v>
      </c>
    </row>
    <row r="32" spans="1:20" x14ac:dyDescent="0.25">
      <c r="A32" s="127" t="s">
        <v>4033</v>
      </c>
      <c r="B32" s="206">
        <v>1</v>
      </c>
      <c r="C32" s="127">
        <v>2</v>
      </c>
      <c r="D32" s="357">
        <f>'Payroll Totals by Month'!D15</f>
        <v>400001</v>
      </c>
      <c r="E32" s="127" t="b">
        <v>1</v>
      </c>
      <c r="F32" s="358" t="str">
        <f>RIGHT('Payroll Totals by Month'!B15,4)&amp;"."&amp;"sal"&amp;"."&amp;PayrollCR!$C$6&amp;"."&amp;$C$5</f>
        <v>2025.sal.REC.Au20</v>
      </c>
      <c r="G32" s="359">
        <f t="shared" ca="1" si="0"/>
        <v>44105</v>
      </c>
      <c r="H32" s="360">
        <f>'Payroll Totals by Month'!J15</f>
        <v>454302.95</v>
      </c>
      <c r="I32" s="211">
        <f t="shared" ca="1" si="1"/>
        <v>44105</v>
      </c>
      <c r="J32" s="127">
        <v>3</v>
      </c>
      <c r="K32" s="127" t="b">
        <v>1</v>
      </c>
      <c r="L32" s="127" t="s">
        <v>4034</v>
      </c>
      <c r="M32" s="127" t="b">
        <v>1</v>
      </c>
      <c r="N32" s="127" t="s">
        <v>3692</v>
      </c>
      <c r="O32" s="358" t="str">
        <f>LEFT('Payroll Totals by Month'!C15,14)&amp;"."&amp;PayrollCR!F32&amp;" Mar-Aug"</f>
        <v>Foulds.2025.sal.REC.Au20 Mar-Aug</v>
      </c>
      <c r="P32" s="361" t="str">
        <f>'Payroll Totals by Month'!A15&amp;"/"&amp;PayrollCR!$O$1</f>
        <v>10065/111400</v>
      </c>
      <c r="Q32" s="127" t="b">
        <v>1</v>
      </c>
      <c r="R32" s="127" t="b">
        <v>1</v>
      </c>
      <c r="S32" s="127" t="b">
        <v>1</v>
      </c>
    </row>
    <row r="33" spans="1:19" x14ac:dyDescent="0.25">
      <c r="A33" s="127" t="s">
        <v>4033</v>
      </c>
      <c r="B33" s="206">
        <v>1</v>
      </c>
      <c r="C33" s="127">
        <v>2</v>
      </c>
      <c r="D33" s="357">
        <f>'Payroll Totals by Month'!D16</f>
        <v>400082</v>
      </c>
      <c r="E33" s="127" t="b">
        <v>1</v>
      </c>
      <c r="F33" s="358" t="str">
        <f>RIGHT('Payroll Totals by Month'!B16,4)&amp;"."&amp;"sal"&amp;"."&amp;PayrollCR!$C$6&amp;"."&amp;$C$5</f>
        <v>2026.sal.REC.Au20</v>
      </c>
      <c r="G33" s="359">
        <f t="shared" ca="1" si="0"/>
        <v>44105</v>
      </c>
      <c r="H33" s="360">
        <f>'Payroll Totals by Month'!J16</f>
        <v>811965.57000000007</v>
      </c>
      <c r="I33" s="211">
        <f t="shared" ca="1" si="1"/>
        <v>44105</v>
      </c>
      <c r="J33" s="127">
        <v>3</v>
      </c>
      <c r="K33" s="127" t="b">
        <v>1</v>
      </c>
      <c r="L33" s="127" t="s">
        <v>4034</v>
      </c>
      <c r="M33" s="127" t="b">
        <v>1</v>
      </c>
      <c r="N33" s="127" t="s">
        <v>3692</v>
      </c>
      <c r="O33" s="358" t="str">
        <f>LEFT('Payroll Totals by Month'!C16,14)&amp;"."&amp;PayrollCR!F33&amp;" Mar-Aug"</f>
        <v>Frith Manor Sc.2026.sal.REC.Au20 Mar-Aug</v>
      </c>
      <c r="P33" s="361" t="str">
        <f>'Payroll Totals by Month'!A16&amp;"/"&amp;PayrollCR!$O$1</f>
        <v>10066/111400</v>
      </c>
      <c r="Q33" s="127" t="b">
        <v>1</v>
      </c>
      <c r="R33" s="127" t="b">
        <v>1</v>
      </c>
      <c r="S33" s="127" t="b">
        <v>1</v>
      </c>
    </row>
    <row r="34" spans="1:19" x14ac:dyDescent="0.25">
      <c r="A34" s="127" t="s">
        <v>4033</v>
      </c>
      <c r="B34" s="206">
        <v>1</v>
      </c>
      <c r="C34" s="127">
        <v>2</v>
      </c>
      <c r="D34" s="357">
        <f>'Payroll Totals by Month'!D17</f>
        <v>400002</v>
      </c>
      <c r="E34" s="127" t="b">
        <v>1</v>
      </c>
      <c r="F34" s="358" t="str">
        <f>RIGHT('Payroll Totals by Month'!B17,4)&amp;"."&amp;"sal"&amp;"."&amp;PayrollCR!$C$6&amp;"."&amp;$C$5</f>
        <v>2027.sal.REC.Au20</v>
      </c>
      <c r="G34" s="359">
        <f t="shared" ca="1" si="0"/>
        <v>44105</v>
      </c>
      <c r="H34" s="360">
        <f>'Payroll Totals by Month'!J17</f>
        <v>480221.94999999995</v>
      </c>
      <c r="I34" s="211">
        <f t="shared" ca="1" si="1"/>
        <v>44105</v>
      </c>
      <c r="J34" s="127">
        <v>3</v>
      </c>
      <c r="K34" s="127" t="b">
        <v>1</v>
      </c>
      <c r="L34" s="127" t="s">
        <v>4034</v>
      </c>
      <c r="M34" s="127" t="b">
        <v>1</v>
      </c>
      <c r="N34" s="127" t="s">
        <v>3692</v>
      </c>
      <c r="O34" s="358" t="str">
        <f>LEFT('Payroll Totals by Month'!C17,14)&amp;"."&amp;PayrollCR!F34&amp;" Mar-Aug"</f>
        <v>Garden Suburb .2027.sal.REC.Au20 Mar-Aug</v>
      </c>
      <c r="P34" s="361" t="str">
        <f>'Payroll Totals by Month'!A17&amp;"/"&amp;PayrollCR!$O$1</f>
        <v>10067/111400</v>
      </c>
      <c r="Q34" s="127" t="b">
        <v>1</v>
      </c>
      <c r="R34" s="127" t="b">
        <v>1</v>
      </c>
      <c r="S34" s="127" t="b">
        <v>1</v>
      </c>
    </row>
    <row r="35" spans="1:19" x14ac:dyDescent="0.25">
      <c r="A35" s="127" t="s">
        <v>4033</v>
      </c>
      <c r="B35" s="206">
        <v>1</v>
      </c>
      <c r="C35" s="127">
        <v>2</v>
      </c>
      <c r="D35" s="357">
        <f>'Payroll Totals by Month'!D18</f>
        <v>400067</v>
      </c>
      <c r="E35" s="127" t="b">
        <v>1</v>
      </c>
      <c r="F35" s="358" t="str">
        <f>RIGHT('Payroll Totals by Month'!B18,4)&amp;"."&amp;"sal"&amp;"."&amp;PayrollCR!$C$6&amp;"."&amp;$C$5</f>
        <v>2028.sal.REC.Au20</v>
      </c>
      <c r="G35" s="359">
        <f t="shared" ca="1" si="0"/>
        <v>44105</v>
      </c>
      <c r="H35" s="360">
        <f>'Payroll Totals by Month'!J18</f>
        <v>365027.48000000004</v>
      </c>
      <c r="I35" s="211">
        <f t="shared" ca="1" si="1"/>
        <v>44105</v>
      </c>
      <c r="J35" s="127">
        <v>3</v>
      </c>
      <c r="K35" s="127" t="b">
        <v>1</v>
      </c>
      <c r="L35" s="127" t="s">
        <v>4034</v>
      </c>
      <c r="M35" s="127" t="b">
        <v>1</v>
      </c>
      <c r="N35" s="127" t="s">
        <v>3692</v>
      </c>
      <c r="O35" s="358" t="str">
        <f>LEFT('Payroll Totals by Month'!C18,14)&amp;"."&amp;PayrollCR!F35&amp;" Mar-Aug"</f>
        <v>Garden Suburb .2028.sal.REC.Au20 Mar-Aug</v>
      </c>
      <c r="P35" s="361" t="str">
        <f>'Payroll Totals by Month'!A18&amp;"/"&amp;PayrollCR!$O$1</f>
        <v>10068/111400</v>
      </c>
      <c r="Q35" s="127" t="b">
        <v>1</v>
      </c>
      <c r="R35" s="127" t="b">
        <v>1</v>
      </c>
      <c r="S35" s="127" t="b">
        <v>1</v>
      </c>
    </row>
    <row r="36" spans="1:19" x14ac:dyDescent="0.25">
      <c r="A36" s="127" t="s">
        <v>4033</v>
      </c>
      <c r="B36" s="206">
        <v>1</v>
      </c>
      <c r="C36" s="127">
        <v>2</v>
      </c>
      <c r="D36" s="357">
        <f>'Payroll Totals by Month'!D19</f>
        <v>400035</v>
      </c>
      <c r="E36" s="127" t="b">
        <v>1</v>
      </c>
      <c r="F36" s="358" t="str">
        <f>RIGHT('Payroll Totals by Month'!B19,4)&amp;"."&amp;"sal"&amp;"."&amp;PayrollCR!$C$6&amp;"."&amp;$C$5</f>
        <v>2029.sal.REC.Au20</v>
      </c>
      <c r="G36" s="359">
        <f t="shared" ca="1" si="0"/>
        <v>44105</v>
      </c>
      <c r="H36" s="360">
        <f>'Payroll Totals by Month'!J19</f>
        <v>799305.93</v>
      </c>
      <c r="I36" s="211">
        <f t="shared" ca="1" si="1"/>
        <v>44105</v>
      </c>
      <c r="J36" s="127">
        <v>3</v>
      </c>
      <c r="K36" s="127" t="b">
        <v>1</v>
      </c>
      <c r="L36" s="127" t="s">
        <v>4034</v>
      </c>
      <c r="M36" s="127" t="b">
        <v>1</v>
      </c>
      <c r="N36" s="127" t="s">
        <v>3692</v>
      </c>
      <c r="O36" s="358" t="str">
        <f>LEFT('Payroll Totals by Month'!C19,14)&amp;"."&amp;PayrollCR!F36&amp;" Mar-Aug"</f>
        <v>Goldbeaters Pr.2029.sal.REC.Au20 Mar-Aug</v>
      </c>
      <c r="P36" s="361" t="str">
        <f>'Payroll Totals by Month'!A19&amp;"/"&amp;PayrollCR!$O$1</f>
        <v>10069/111400</v>
      </c>
      <c r="Q36" s="127" t="b">
        <v>1</v>
      </c>
      <c r="R36" s="127" t="b">
        <v>1</v>
      </c>
      <c r="S36" s="127" t="b">
        <v>1</v>
      </c>
    </row>
    <row r="37" spans="1:19" x14ac:dyDescent="0.25">
      <c r="A37" s="127" t="s">
        <v>4033</v>
      </c>
      <c r="B37" s="206">
        <v>1</v>
      </c>
      <c r="C37" s="127">
        <v>2</v>
      </c>
      <c r="D37" s="357">
        <f>'Payroll Totals by Month'!D20</f>
        <v>400026</v>
      </c>
      <c r="E37" s="127" t="b">
        <v>1</v>
      </c>
      <c r="F37" s="358" t="str">
        <f>RIGHT('Payroll Totals by Month'!B20,4)&amp;"."&amp;"sal"&amp;"."&amp;PayrollCR!$C$6&amp;"."&amp;$C$5</f>
        <v>2031.sal.REC.Au20</v>
      </c>
      <c r="G37" s="359">
        <f t="shared" ca="1" si="0"/>
        <v>44105</v>
      </c>
      <c r="H37" s="360">
        <f>'Payroll Totals by Month'!J20</f>
        <v>382786.95</v>
      </c>
      <c r="I37" s="211">
        <f t="shared" ca="1" si="1"/>
        <v>44105</v>
      </c>
      <c r="J37" s="127">
        <v>3</v>
      </c>
      <c r="K37" s="127" t="b">
        <v>1</v>
      </c>
      <c r="L37" s="127" t="s">
        <v>4034</v>
      </c>
      <c r="M37" s="127" t="b">
        <v>1</v>
      </c>
      <c r="N37" s="127" t="s">
        <v>3692</v>
      </c>
      <c r="O37" s="358" t="str">
        <f>LEFT('Payroll Totals by Month'!C20,14)&amp;"."&amp;PayrollCR!F37&amp;" Mar-Aug"</f>
        <v>Hollickwood JM.2031.sal.REC.Au20 Mar-Aug</v>
      </c>
      <c r="P37" s="361" t="str">
        <f>'Payroll Totals by Month'!A20&amp;"/"&amp;PayrollCR!$O$1</f>
        <v>10071/111400</v>
      </c>
      <c r="Q37" s="127" t="b">
        <v>1</v>
      </c>
      <c r="R37" s="127" t="b">
        <v>1</v>
      </c>
      <c r="S37" s="127" t="b">
        <v>1</v>
      </c>
    </row>
    <row r="38" spans="1:19" x14ac:dyDescent="0.25">
      <c r="A38" s="127" t="s">
        <v>4033</v>
      </c>
      <c r="B38" s="206">
        <v>1</v>
      </c>
      <c r="C38" s="127">
        <v>2</v>
      </c>
      <c r="D38" s="357">
        <f>'Payroll Totals by Month'!D21</f>
        <v>400084</v>
      </c>
      <c r="E38" s="127" t="b">
        <v>1</v>
      </c>
      <c r="F38" s="358" t="str">
        <f>RIGHT('Payroll Totals by Month'!B21,4)&amp;"."&amp;"sal"&amp;"."&amp;PayrollCR!$C$6&amp;"."&amp;$C$5</f>
        <v>2032.sal.REC.Au20</v>
      </c>
      <c r="G38" s="359">
        <f t="shared" ca="1" si="0"/>
        <v>44105</v>
      </c>
      <c r="H38" s="360">
        <f>'Payroll Totals by Month'!J21</f>
        <v>714310.95000000007</v>
      </c>
      <c r="I38" s="211">
        <f t="shared" ca="1" si="1"/>
        <v>44105</v>
      </c>
      <c r="J38" s="127">
        <v>3</v>
      </c>
      <c r="K38" s="127" t="b">
        <v>1</v>
      </c>
      <c r="L38" s="127" t="s">
        <v>4034</v>
      </c>
      <c r="M38" s="127" t="b">
        <v>1</v>
      </c>
      <c r="N38" s="127" t="s">
        <v>3692</v>
      </c>
      <c r="O38" s="358" t="str">
        <f>LEFT('Payroll Totals by Month'!C21,14)&amp;"."&amp;PayrollCR!F38&amp;" Mar-Aug"</f>
        <v>Holly Park Sch.2032.sal.REC.Au20 Mar-Aug</v>
      </c>
      <c r="P38" s="361" t="str">
        <f>'Payroll Totals by Month'!A21&amp;"/"&amp;PayrollCR!$O$1</f>
        <v>10072/111400</v>
      </c>
      <c r="Q38" s="127" t="b">
        <v>1</v>
      </c>
      <c r="R38" s="127" t="b">
        <v>1</v>
      </c>
      <c r="S38" s="127" t="b">
        <v>1</v>
      </c>
    </row>
    <row r="39" spans="1:19" x14ac:dyDescent="0.25">
      <c r="A39" s="127" t="s">
        <v>4033</v>
      </c>
      <c r="B39" s="206">
        <v>1</v>
      </c>
      <c r="C39" s="127">
        <v>2</v>
      </c>
      <c r="D39" s="357">
        <f>'Payroll Totals by Month'!D22</f>
        <v>400008</v>
      </c>
      <c r="E39" s="127" t="b">
        <v>1</v>
      </c>
      <c r="F39" s="358" t="str">
        <f>RIGHT('Payroll Totals by Month'!B22,4)&amp;"."&amp;"sal"&amp;"."&amp;PayrollCR!$C$6&amp;"."&amp;$C$5</f>
        <v>3304.sal.REC.Au20</v>
      </c>
      <c r="G39" s="359">
        <f t="shared" ca="1" si="0"/>
        <v>44105</v>
      </c>
      <c r="H39" s="360">
        <f>'Payroll Totals by Month'!J22</f>
        <v>369406.91000000003</v>
      </c>
      <c r="I39" s="211">
        <f t="shared" ca="1" si="1"/>
        <v>44105</v>
      </c>
      <c r="J39" s="127">
        <v>3</v>
      </c>
      <c r="K39" s="127" t="b">
        <v>1</v>
      </c>
      <c r="L39" s="127" t="s">
        <v>4034</v>
      </c>
      <c r="M39" s="127" t="b">
        <v>1</v>
      </c>
      <c r="N39" s="127" t="s">
        <v>3692</v>
      </c>
      <c r="O39" s="358" t="str">
        <f>LEFT('Payroll Totals by Month'!C22,14)&amp;"."&amp;PayrollCR!F39&amp;" Mar-Aug"</f>
        <v>Holy Trinity S.3304.sal.REC.Au20 Mar-Aug</v>
      </c>
      <c r="P39" s="361" t="str">
        <f>'Payroll Totals by Month'!A22&amp;"/"&amp;PayrollCR!$O$1</f>
        <v>10073/111400</v>
      </c>
      <c r="Q39" s="127" t="b">
        <v>1</v>
      </c>
      <c r="R39" s="127" t="b">
        <v>1</v>
      </c>
      <c r="S39" s="127" t="b">
        <v>1</v>
      </c>
    </row>
    <row r="40" spans="1:19" x14ac:dyDescent="0.25">
      <c r="A40" s="127" t="s">
        <v>4033</v>
      </c>
      <c r="B40" s="206">
        <v>1</v>
      </c>
      <c r="C40" s="127">
        <v>2</v>
      </c>
      <c r="D40" s="357">
        <f>'Payroll Totals by Month'!D23</f>
        <v>400046</v>
      </c>
      <c r="E40" s="127" t="b">
        <v>1</v>
      </c>
      <c r="F40" s="358" t="str">
        <f>RIGHT('Payroll Totals by Month'!B23,4)&amp;"."&amp;"sal"&amp;"."&amp;PayrollCR!$C$6&amp;"."&amp;$C$5</f>
        <v>2036.sal.REC.Au20</v>
      </c>
      <c r="G40" s="359">
        <f t="shared" ca="1" si="0"/>
        <v>44105</v>
      </c>
      <c r="H40" s="360">
        <f>'Payroll Totals by Month'!J23</f>
        <v>643732.3899999999</v>
      </c>
      <c r="I40" s="211">
        <f t="shared" ca="1" si="1"/>
        <v>44105</v>
      </c>
      <c r="J40" s="127">
        <v>3</v>
      </c>
      <c r="K40" s="127" t="b">
        <v>1</v>
      </c>
      <c r="L40" s="127" t="s">
        <v>4034</v>
      </c>
      <c r="M40" s="127" t="b">
        <v>1</v>
      </c>
      <c r="N40" s="127" t="s">
        <v>3692</v>
      </c>
      <c r="O40" s="358" t="str">
        <f>LEFT('Payroll Totals by Month'!C23,14)&amp;"."&amp;PayrollCR!F40&amp;" Mar-Aug"</f>
        <v>Livingstone Sc.2036.sal.REC.Au20 Mar-Aug</v>
      </c>
      <c r="P40" s="361" t="str">
        <f>'Payroll Totals by Month'!A23&amp;"/"&amp;PayrollCR!$O$1</f>
        <v>10074/111400</v>
      </c>
      <c r="Q40" s="127" t="b">
        <v>1</v>
      </c>
      <c r="R40" s="127" t="b">
        <v>1</v>
      </c>
      <c r="S40" s="127" t="b">
        <v>1</v>
      </c>
    </row>
    <row r="41" spans="1:19" x14ac:dyDescent="0.25">
      <c r="A41" s="127" t="s">
        <v>4033</v>
      </c>
      <c r="B41" s="206">
        <v>1</v>
      </c>
      <c r="C41" s="127">
        <v>2</v>
      </c>
      <c r="D41" s="357">
        <f>'Payroll Totals by Month'!D24</f>
        <v>400030</v>
      </c>
      <c r="E41" s="127" t="b">
        <v>1</v>
      </c>
      <c r="F41" s="358" t="str">
        <f>RIGHT('Payroll Totals by Month'!B24,4)&amp;"."&amp;"sal"&amp;"."&amp;PayrollCR!$C$6&amp;"."&amp;$C$5</f>
        <v>2037.sal.REC.Au20</v>
      </c>
      <c r="G41" s="359">
        <f t="shared" ca="1" si="0"/>
        <v>44105</v>
      </c>
      <c r="H41" s="360">
        <f>'Payroll Totals by Month'!J24</f>
        <v>425483.19</v>
      </c>
      <c r="I41" s="211">
        <f t="shared" ca="1" si="1"/>
        <v>44105</v>
      </c>
      <c r="J41" s="127">
        <v>3</v>
      </c>
      <c r="K41" s="127" t="b">
        <v>1</v>
      </c>
      <c r="L41" s="127" t="s">
        <v>4034</v>
      </c>
      <c r="M41" s="127" t="b">
        <v>1</v>
      </c>
      <c r="N41" s="127" t="s">
        <v>3692</v>
      </c>
      <c r="O41" s="358" t="str">
        <f>LEFT('Payroll Totals by Month'!C24,14)&amp;"."&amp;PayrollCR!F41&amp;" Mar-Aug"</f>
        <v>Manorside Prim.2037.sal.REC.Au20 Mar-Aug</v>
      </c>
      <c r="P41" s="361" t="str">
        <f>'Payroll Totals by Month'!A24&amp;"/"&amp;PayrollCR!$O$1</f>
        <v>10075/111400</v>
      </c>
      <c r="Q41" s="127" t="b">
        <v>1</v>
      </c>
      <c r="R41" s="127" t="b">
        <v>1</v>
      </c>
      <c r="S41" s="127" t="b">
        <v>1</v>
      </c>
    </row>
    <row r="42" spans="1:19" x14ac:dyDescent="0.25">
      <c r="A42" s="127" t="s">
        <v>4033</v>
      </c>
      <c r="B42" s="206">
        <v>1</v>
      </c>
      <c r="C42" s="127">
        <v>2</v>
      </c>
      <c r="D42" s="357">
        <f>'Payroll Totals by Month'!D25</f>
        <v>400086</v>
      </c>
      <c r="E42" s="127" t="b">
        <v>1</v>
      </c>
      <c r="F42" s="358" t="str">
        <f>RIGHT('Payroll Totals by Month'!B25,4)&amp;"."&amp;"sal"&amp;"."&amp;PayrollCR!$C$6&amp;"."&amp;$C$5</f>
        <v>3305.sal.REC.Au20</v>
      </c>
      <c r="G42" s="359">
        <f t="shared" ca="1" si="0"/>
        <v>44105</v>
      </c>
      <c r="H42" s="360">
        <f>'Payroll Totals by Month'!J25</f>
        <v>164461.03000000003</v>
      </c>
      <c r="I42" s="211">
        <f t="shared" ca="1" si="1"/>
        <v>44105</v>
      </c>
      <c r="J42" s="127">
        <v>3</v>
      </c>
      <c r="K42" s="127" t="b">
        <v>1</v>
      </c>
      <c r="L42" s="127" t="s">
        <v>4034</v>
      </c>
      <c r="M42" s="127" t="b">
        <v>1</v>
      </c>
      <c r="N42" s="127" t="s">
        <v>3692</v>
      </c>
      <c r="O42" s="358" t="str">
        <f>LEFT('Payroll Totals by Month'!C25,14)&amp;"."&amp;PayrollCR!F42&amp;" Mar-Aug"</f>
        <v>Monken Hadley .3305.sal.REC.Au20 Mar-Aug</v>
      </c>
      <c r="P42" s="361" t="str">
        <f>'Payroll Totals by Month'!A25&amp;"/"&amp;PayrollCR!$O$1</f>
        <v>10078/111400</v>
      </c>
      <c r="Q42" s="127" t="b">
        <v>1</v>
      </c>
      <c r="R42" s="127" t="b">
        <v>1</v>
      </c>
      <c r="S42" s="127" t="b">
        <v>1</v>
      </c>
    </row>
    <row r="43" spans="1:19" x14ac:dyDescent="0.25">
      <c r="A43" s="127" t="s">
        <v>4033</v>
      </c>
      <c r="B43" s="206">
        <v>1</v>
      </c>
      <c r="C43" s="127">
        <v>2</v>
      </c>
      <c r="D43" s="357">
        <f>'Payroll Totals by Month'!D26</f>
        <v>400088</v>
      </c>
      <c r="E43" s="127" t="b">
        <v>1</v>
      </c>
      <c r="F43" s="358" t="str">
        <f>RIGHT('Payroll Totals by Month'!B26,4)&amp;"."&amp;"sal"&amp;"."&amp;PayrollCR!$C$6&amp;"."&amp;$C$5</f>
        <v>2043.sal.REC.Au20</v>
      </c>
      <c r="G43" s="359">
        <f t="shared" ca="1" si="0"/>
        <v>44105</v>
      </c>
      <c r="H43" s="360">
        <f>'Payroll Totals by Month'!J26</f>
        <v>630313.03999999992</v>
      </c>
      <c r="I43" s="211">
        <f t="shared" ca="1" si="1"/>
        <v>44105</v>
      </c>
      <c r="J43" s="127">
        <v>3</v>
      </c>
      <c r="K43" s="127" t="b">
        <v>1</v>
      </c>
      <c r="L43" s="127" t="s">
        <v>4034</v>
      </c>
      <c r="M43" s="127" t="b">
        <v>1</v>
      </c>
      <c r="N43" s="127" t="s">
        <v>3692</v>
      </c>
      <c r="O43" s="358" t="str">
        <f>LEFT('Payroll Totals by Month'!C26,14)&amp;"."&amp;PayrollCR!F43&amp;" Mar-Aug"</f>
        <v>Moss Hall Juni.2043.sal.REC.Au20 Mar-Aug</v>
      </c>
      <c r="P43" s="361" t="str">
        <f>'Payroll Totals by Month'!A26&amp;"/"&amp;PayrollCR!$O$1</f>
        <v>10080/111400</v>
      </c>
      <c r="Q43" s="127" t="b">
        <v>1</v>
      </c>
      <c r="R43" s="127" t="b">
        <v>1</v>
      </c>
      <c r="S43" s="127" t="b">
        <v>1</v>
      </c>
    </row>
    <row r="44" spans="1:19" x14ac:dyDescent="0.25">
      <c r="A44" s="127" t="s">
        <v>4033</v>
      </c>
      <c r="B44" s="206">
        <v>1</v>
      </c>
      <c r="C44" s="127">
        <v>2</v>
      </c>
      <c r="D44" s="357">
        <f>'Payroll Totals by Month'!D27</f>
        <v>400087</v>
      </c>
      <c r="E44" s="127" t="b">
        <v>1</v>
      </c>
      <c r="F44" s="358" t="str">
        <f>RIGHT('Payroll Totals by Month'!B27,4)&amp;"."&amp;"sal"&amp;"."&amp;PayrollCR!$C$6&amp;"."&amp;$C$5</f>
        <v>2044.sal.REC.Au20</v>
      </c>
      <c r="G44" s="359">
        <f t="shared" ca="1" si="0"/>
        <v>44105</v>
      </c>
      <c r="H44" s="360">
        <f>'Payroll Totals by Month'!J27</f>
        <v>416206.38</v>
      </c>
      <c r="I44" s="211">
        <f t="shared" ca="1" si="1"/>
        <v>44105</v>
      </c>
      <c r="J44" s="127">
        <v>3</v>
      </c>
      <c r="K44" s="127" t="b">
        <v>1</v>
      </c>
      <c r="L44" s="127" t="s">
        <v>4034</v>
      </c>
      <c r="M44" s="127" t="b">
        <v>1</v>
      </c>
      <c r="N44" s="127" t="s">
        <v>3692</v>
      </c>
      <c r="O44" s="358" t="str">
        <f>LEFT('Payroll Totals by Month'!C27,14)&amp;"."&amp;PayrollCR!F44&amp;" Mar-Aug"</f>
        <v>Moss Hall Infa.2044.sal.REC.Au20 Mar-Aug</v>
      </c>
      <c r="P44" s="361" t="str">
        <f>'Payroll Totals by Month'!A27&amp;"/"&amp;PayrollCR!$O$1</f>
        <v>10081/111400</v>
      </c>
      <c r="Q44" s="127" t="b">
        <v>1</v>
      </c>
      <c r="R44" s="127" t="b">
        <v>1</v>
      </c>
      <c r="S44" s="127" t="b">
        <v>1</v>
      </c>
    </row>
    <row r="45" spans="1:19" x14ac:dyDescent="0.25">
      <c r="A45" s="127" t="s">
        <v>4033</v>
      </c>
      <c r="B45" s="206">
        <v>1</v>
      </c>
      <c r="C45" s="127">
        <v>2</v>
      </c>
      <c r="D45" s="357">
        <f>'Payroll Totals by Month'!D28</f>
        <v>400089</v>
      </c>
      <c r="E45" s="127" t="b">
        <v>1</v>
      </c>
      <c r="F45" s="358" t="str">
        <f>RIGHT('Payroll Totals by Month'!B28,4)&amp;"."&amp;"sal"&amp;"."&amp;PayrollCR!$C$6&amp;"."&amp;$C$5</f>
        <v>2045.sal.REC.Au20</v>
      </c>
      <c r="G45" s="359">
        <f t="shared" ca="1" si="0"/>
        <v>44105</v>
      </c>
      <c r="H45" s="360">
        <f>'Payroll Totals by Month'!J28</f>
        <v>472652.85</v>
      </c>
      <c r="I45" s="211">
        <f t="shared" ca="1" si="1"/>
        <v>44105</v>
      </c>
      <c r="J45" s="127">
        <v>3</v>
      </c>
      <c r="K45" s="127" t="b">
        <v>1</v>
      </c>
      <c r="L45" s="127" t="s">
        <v>4034</v>
      </c>
      <c r="M45" s="127" t="b">
        <v>1</v>
      </c>
      <c r="N45" s="127" t="s">
        <v>3692</v>
      </c>
      <c r="O45" s="358" t="str">
        <f>LEFT('Payroll Totals by Month'!C28,14)&amp;"."&amp;PayrollCR!F45&amp;" Mar-Aug"</f>
        <v>Northside Scho.2045.sal.REC.Au20 Mar-Aug</v>
      </c>
      <c r="P45" s="361" t="str">
        <f>'Payroll Totals by Month'!A28&amp;"/"&amp;PayrollCR!$O$1</f>
        <v>10082/111400</v>
      </c>
      <c r="Q45" s="127" t="b">
        <v>1</v>
      </c>
      <c r="R45" s="127" t="b">
        <v>1</v>
      </c>
      <c r="S45" s="127" t="b">
        <v>1</v>
      </c>
    </row>
    <row r="46" spans="1:19" x14ac:dyDescent="0.25">
      <c r="A46" s="127" t="s">
        <v>4033</v>
      </c>
      <c r="B46" s="206">
        <v>1</v>
      </c>
      <c r="C46" s="127">
        <v>2</v>
      </c>
      <c r="D46" s="357">
        <f>'Payroll Totals by Month'!D29</f>
        <v>400003</v>
      </c>
      <c r="E46" s="127" t="b">
        <v>1</v>
      </c>
      <c r="F46" s="358" t="str">
        <f>RIGHT('Payroll Totals by Month'!B29,4)&amp;"."&amp;"sal"&amp;"."&amp;PayrollCR!$C$6&amp;"."&amp;$C$5</f>
        <v>3501.sal.REC.Au20</v>
      </c>
      <c r="G46" s="359">
        <f t="shared" ca="1" si="0"/>
        <v>44105</v>
      </c>
      <c r="H46" s="360">
        <f>'Payroll Totals by Month'!J29</f>
        <v>352243.78</v>
      </c>
      <c r="I46" s="211">
        <f t="shared" ca="1" si="1"/>
        <v>44105</v>
      </c>
      <c r="J46" s="127">
        <v>3</v>
      </c>
      <c r="K46" s="127" t="b">
        <v>1</v>
      </c>
      <c r="L46" s="127" t="s">
        <v>4034</v>
      </c>
      <c r="M46" s="127" t="b">
        <v>1</v>
      </c>
      <c r="N46" s="127" t="s">
        <v>3692</v>
      </c>
      <c r="O46" s="358" t="str">
        <f>LEFT('Payroll Totals by Month'!C29,14)&amp;"."&amp;PayrollCR!F46&amp;" Mar-Aug"</f>
        <v>Our Lady of Lo.3501.sal.REC.Au20 Mar-Aug</v>
      </c>
      <c r="P46" s="361" t="str">
        <f>'Payroll Totals by Month'!A29&amp;"/"&amp;PayrollCR!$O$1</f>
        <v>10085/111400</v>
      </c>
      <c r="Q46" s="127" t="b">
        <v>1</v>
      </c>
      <c r="R46" s="127" t="b">
        <v>1</v>
      </c>
      <c r="S46" s="127" t="b">
        <v>1</v>
      </c>
    </row>
    <row r="47" spans="1:19" x14ac:dyDescent="0.25">
      <c r="A47" s="127" t="s">
        <v>4033</v>
      </c>
      <c r="B47" s="206">
        <v>1</v>
      </c>
      <c r="C47" s="127">
        <v>2</v>
      </c>
      <c r="D47" s="357">
        <f>'Payroll Totals by Month'!D30</f>
        <v>400096</v>
      </c>
      <c r="E47" s="127" t="b">
        <v>1</v>
      </c>
      <c r="F47" s="358" t="str">
        <f>RIGHT('Payroll Totals by Month'!B30,4)&amp;"."&amp;"sal"&amp;"."&amp;PayrollCR!$C$6&amp;"."&amp;$C$5</f>
        <v>3502.sal.REC.Au20</v>
      </c>
      <c r="G47" s="359">
        <f t="shared" ca="1" si="0"/>
        <v>44105</v>
      </c>
      <c r="H47" s="360">
        <f>'Payroll Totals by Month'!J30</f>
        <v>557252.44999999995</v>
      </c>
      <c r="I47" s="211">
        <f t="shared" ca="1" si="1"/>
        <v>44105</v>
      </c>
      <c r="J47" s="127">
        <v>3</v>
      </c>
      <c r="K47" s="127" t="b">
        <v>1</v>
      </c>
      <c r="L47" s="127" t="s">
        <v>4034</v>
      </c>
      <c r="M47" s="127" t="b">
        <v>1</v>
      </c>
      <c r="N47" s="127" t="s">
        <v>3692</v>
      </c>
      <c r="O47" s="358" t="str">
        <f>LEFT('Payroll Totals by Month'!C30,14)&amp;"."&amp;PayrollCR!F47&amp;" Mar-Aug"</f>
        <v>St Agnes RC Pr.3502.sal.REC.Au20 Mar-Aug</v>
      </c>
      <c r="P47" s="361" t="str">
        <f>'Payroll Totals by Month'!A30&amp;"/"&amp;PayrollCR!$O$1</f>
        <v>10087/111400</v>
      </c>
      <c r="Q47" s="127" t="b">
        <v>1</v>
      </c>
      <c r="R47" s="127" t="b">
        <v>1</v>
      </c>
      <c r="S47" s="127" t="b">
        <v>1</v>
      </c>
    </row>
    <row r="48" spans="1:19" x14ac:dyDescent="0.25">
      <c r="A48" s="127" t="s">
        <v>4033</v>
      </c>
      <c r="B48" s="206">
        <v>1</v>
      </c>
      <c r="C48" s="127">
        <v>2</v>
      </c>
      <c r="D48" s="357">
        <f>'Payroll Totals by Month'!D31</f>
        <v>400064</v>
      </c>
      <c r="E48" s="127" t="b">
        <v>1</v>
      </c>
      <c r="F48" s="358" t="str">
        <f>RIGHT('Payroll Totals by Month'!B31,4)&amp;"."&amp;"sal"&amp;"."&amp;PayrollCR!$C$6&amp;"."&amp;$C$5</f>
        <v>3504.sal.REC.Au20</v>
      </c>
      <c r="G48" s="359">
        <f t="shared" ca="1" si="0"/>
        <v>44105</v>
      </c>
      <c r="H48" s="360">
        <f>'Payroll Totals by Month'!J31</f>
        <v>618908.6100000001</v>
      </c>
      <c r="I48" s="211">
        <f t="shared" ca="1" si="1"/>
        <v>44105</v>
      </c>
      <c r="J48" s="127">
        <v>3</v>
      </c>
      <c r="K48" s="127" t="b">
        <v>1</v>
      </c>
      <c r="L48" s="127" t="s">
        <v>4034</v>
      </c>
      <c r="M48" s="127" t="b">
        <v>1</v>
      </c>
      <c r="N48" s="127" t="s">
        <v>3692</v>
      </c>
      <c r="O48" s="358" t="str">
        <f>LEFT('Payroll Totals by Month'!C31,14)&amp;"."&amp;PayrollCR!F48&amp;" Mar-Aug"</f>
        <v>St Catherines .3504.sal.REC.Au20 Mar-Aug</v>
      </c>
      <c r="P48" s="361" t="str">
        <f>'Payroll Totals by Month'!A31&amp;"/"&amp;PayrollCR!$O$1</f>
        <v>10088/111400</v>
      </c>
      <c r="Q48" s="127" t="b">
        <v>1</v>
      </c>
      <c r="R48" s="127" t="b">
        <v>1</v>
      </c>
      <c r="S48" s="127" t="b">
        <v>1</v>
      </c>
    </row>
    <row r="49" spans="1:19" x14ac:dyDescent="0.25">
      <c r="A49" s="127" t="s">
        <v>4033</v>
      </c>
      <c r="B49" s="206">
        <v>1</v>
      </c>
      <c r="C49" s="127">
        <v>2</v>
      </c>
      <c r="D49" s="357">
        <f>'Payroll Totals by Month'!D32</f>
        <v>400114</v>
      </c>
      <c r="E49" s="127" t="b">
        <v>1</v>
      </c>
      <c r="F49" s="358" t="str">
        <f>RIGHT('Payroll Totals by Month'!B32,4)&amp;"."&amp;"sal"&amp;"."&amp;PayrollCR!$C$6&amp;"."&amp;$C$5</f>
        <v>3307.sal.REC.Au20</v>
      </c>
      <c r="G49" s="359">
        <f t="shared" ca="1" si="0"/>
        <v>44105</v>
      </c>
      <c r="H49" s="360">
        <f>'Payroll Totals by Month'!J32</f>
        <v>310255</v>
      </c>
      <c r="I49" s="211">
        <f t="shared" ca="1" si="1"/>
        <v>44105</v>
      </c>
      <c r="J49" s="127">
        <v>3</v>
      </c>
      <c r="K49" s="127" t="b">
        <v>1</v>
      </c>
      <c r="L49" s="127" t="s">
        <v>4034</v>
      </c>
      <c r="M49" s="127" t="b">
        <v>1</v>
      </c>
      <c r="N49" s="127" t="s">
        <v>3692</v>
      </c>
      <c r="O49" s="358" t="str">
        <f>LEFT('Payroll Totals by Month'!C32,14)&amp;"."&amp;PayrollCR!F49&amp;" Mar-Aug"</f>
        <v>St John's CE S.3307.sal.REC.Au20 Mar-Aug</v>
      </c>
      <c r="P49" s="361" t="str">
        <f>'Payroll Totals by Month'!A32&amp;"/"&amp;PayrollCR!$O$1</f>
        <v>10089/111400</v>
      </c>
      <c r="Q49" s="127" t="b">
        <v>1</v>
      </c>
      <c r="R49" s="127" t="b">
        <v>1</v>
      </c>
      <c r="S49" s="127" t="b">
        <v>1</v>
      </c>
    </row>
    <row r="50" spans="1:19" x14ac:dyDescent="0.25">
      <c r="A50" s="127" t="s">
        <v>4033</v>
      </c>
      <c r="B50" s="206">
        <v>1</v>
      </c>
      <c r="C50" s="127">
        <v>2</v>
      </c>
      <c r="D50" s="357">
        <f>'Payroll Totals by Month'!D33</f>
        <v>400058</v>
      </c>
      <c r="E50" s="127" t="b">
        <v>1</v>
      </c>
      <c r="F50" s="358" t="str">
        <f>RIGHT('Payroll Totals by Month'!B33,4)&amp;"."&amp;"sal"&amp;"."&amp;PayrollCR!$C$6&amp;"."&amp;$C$5</f>
        <v>3311.sal.REC.Au20</v>
      </c>
      <c r="G50" s="359">
        <f t="shared" ca="1" si="0"/>
        <v>44105</v>
      </c>
      <c r="H50" s="360">
        <f>'Payroll Totals by Month'!J33</f>
        <v>579657.11</v>
      </c>
      <c r="I50" s="211">
        <f t="shared" ca="1" si="1"/>
        <v>44105</v>
      </c>
      <c r="J50" s="127">
        <v>3</v>
      </c>
      <c r="K50" s="127" t="b">
        <v>1</v>
      </c>
      <c r="L50" s="127" t="s">
        <v>4034</v>
      </c>
      <c r="M50" s="127" t="b">
        <v>1</v>
      </c>
      <c r="N50" s="127" t="s">
        <v>3692</v>
      </c>
      <c r="O50" s="358" t="str">
        <f>LEFT('Payroll Totals by Month'!C33,14)&amp;"."&amp;PayrollCR!F50&amp;" Mar-Aug"</f>
        <v>St Mary's C E .3311.sal.REC.Au20 Mar-Aug</v>
      </c>
      <c r="P50" s="361" t="str">
        <f>'Payroll Totals by Month'!A33&amp;"/"&amp;PayrollCR!$O$1</f>
        <v>10092/111400</v>
      </c>
      <c r="Q50" s="127" t="b">
        <v>1</v>
      </c>
      <c r="R50" s="127" t="b">
        <v>1</v>
      </c>
      <c r="S50" s="127" t="b">
        <v>1</v>
      </c>
    </row>
    <row r="51" spans="1:19" x14ac:dyDescent="0.25">
      <c r="A51" s="127" t="s">
        <v>4033</v>
      </c>
      <c r="B51" s="206">
        <v>1</v>
      </c>
      <c r="C51" s="127">
        <v>2</v>
      </c>
      <c r="D51" s="357">
        <f>'Payroll Totals by Month'!D34</f>
        <v>400017</v>
      </c>
      <c r="E51" s="127" t="b">
        <v>1</v>
      </c>
      <c r="F51" s="358" t="str">
        <f>RIGHT('Payroll Totals by Month'!B34,4)&amp;"."&amp;"sal"&amp;"."&amp;PayrollCR!$C$6&amp;"."&amp;$C$5</f>
        <v>3312.sal.REC.Au20</v>
      </c>
      <c r="G51" s="359">
        <f t="shared" ca="1" si="0"/>
        <v>44105</v>
      </c>
      <c r="H51" s="360">
        <f>'Payroll Totals by Month'!J34</f>
        <v>304017.51</v>
      </c>
      <c r="I51" s="211">
        <f t="shared" ca="1" si="1"/>
        <v>44105</v>
      </c>
      <c r="J51" s="127">
        <v>3</v>
      </c>
      <c r="K51" s="127" t="b">
        <v>1</v>
      </c>
      <c r="L51" s="127" t="s">
        <v>4034</v>
      </c>
      <c r="M51" s="127" t="b">
        <v>1</v>
      </c>
      <c r="N51" s="127" t="s">
        <v>3692</v>
      </c>
      <c r="O51" s="358" t="str">
        <f>LEFT('Payroll Totals by Month'!C34,14)&amp;"."&amp;PayrollCR!F51&amp;" Mar-Aug"</f>
        <v>St Mary's Scho.3312.sal.REC.Au20 Mar-Aug</v>
      </c>
      <c r="P51" s="361" t="str">
        <f>'Payroll Totals by Month'!A34&amp;"/"&amp;PayrollCR!$O$1</f>
        <v>10093/111400</v>
      </c>
      <c r="Q51" s="127" t="b">
        <v>1</v>
      </c>
      <c r="R51" s="127" t="b">
        <v>1</v>
      </c>
      <c r="S51" s="127" t="b">
        <v>1</v>
      </c>
    </row>
    <row r="52" spans="1:19" x14ac:dyDescent="0.25">
      <c r="A52" s="127" t="s">
        <v>4033</v>
      </c>
      <c r="B52" s="206">
        <v>1</v>
      </c>
      <c r="C52" s="127">
        <v>2</v>
      </c>
      <c r="D52" s="357">
        <f>'Payroll Totals by Month'!D35</f>
        <v>400006</v>
      </c>
      <c r="E52" s="127" t="b">
        <v>1</v>
      </c>
      <c r="F52" s="358" t="str">
        <f>RIGHT('Payroll Totals by Month'!B35,4)&amp;"."&amp;"sal"&amp;"."&amp;PayrollCR!$C$6&amp;"."&amp;$C$5</f>
        <v>3313.sal.REC.Au20</v>
      </c>
      <c r="G52" s="359">
        <f t="shared" ca="1" si="0"/>
        <v>44105</v>
      </c>
      <c r="H52" s="360">
        <f>'Payroll Totals by Month'!J35</f>
        <v>252864.58999999997</v>
      </c>
      <c r="I52" s="211">
        <f t="shared" ca="1" si="1"/>
        <v>44105</v>
      </c>
      <c r="J52" s="127">
        <v>3</v>
      </c>
      <c r="K52" s="127" t="b">
        <v>1</v>
      </c>
      <c r="L52" s="127" t="s">
        <v>4034</v>
      </c>
      <c r="M52" s="127" t="b">
        <v>1</v>
      </c>
      <c r="N52" s="127" t="s">
        <v>3692</v>
      </c>
      <c r="O52" s="358" t="str">
        <f>LEFT('Payroll Totals by Month'!C35,14)&amp;"."&amp;PayrollCR!F52&amp;" Mar-Aug"</f>
        <v>St Paul's Scho.3313.sal.REC.Au20 Mar-Aug</v>
      </c>
      <c r="P52" s="361" t="str">
        <f>'Payroll Totals by Month'!A35&amp;"/"&amp;PayrollCR!$O$1</f>
        <v>10094/111400</v>
      </c>
      <c r="Q52" s="127" t="b">
        <v>1</v>
      </c>
      <c r="R52" s="127" t="b">
        <v>1</v>
      </c>
      <c r="S52" s="127" t="b">
        <v>1</v>
      </c>
    </row>
    <row r="53" spans="1:19" x14ac:dyDescent="0.25">
      <c r="A53" s="127" t="s">
        <v>4033</v>
      </c>
      <c r="B53" s="206">
        <v>1</v>
      </c>
      <c r="C53" s="127">
        <v>2</v>
      </c>
      <c r="D53" s="357">
        <f>'Payroll Totals by Month'!D36</f>
        <v>400094</v>
      </c>
      <c r="E53" s="127" t="b">
        <v>1</v>
      </c>
      <c r="F53" s="358" t="str">
        <f>RIGHT('Payroll Totals by Month'!B36,4)&amp;"."&amp;"sal"&amp;"."&amp;PayrollCR!$C$6&amp;"."&amp;$C$5</f>
        <v>3314.sal.REC.Au20</v>
      </c>
      <c r="G53" s="359">
        <f t="shared" ca="1" si="0"/>
        <v>44105</v>
      </c>
      <c r="H53" s="360">
        <f>'Payroll Totals by Month'!J36</f>
        <v>285326.98</v>
      </c>
      <c r="I53" s="211">
        <f t="shared" ca="1" si="1"/>
        <v>44105</v>
      </c>
      <c r="J53" s="127">
        <v>3</v>
      </c>
      <c r="K53" s="127" t="b">
        <v>1</v>
      </c>
      <c r="L53" s="127" t="s">
        <v>4034</v>
      </c>
      <c r="M53" s="127" t="b">
        <v>1</v>
      </c>
      <c r="N53" s="127" t="s">
        <v>3692</v>
      </c>
      <c r="O53" s="358" t="str">
        <f>LEFT('Payroll Totals by Month'!C36,14)&amp;"."&amp;PayrollCR!F53&amp;" Mar-Aug"</f>
        <v>St Pauls CE Pr.3314.sal.REC.Au20 Mar-Aug</v>
      </c>
      <c r="P53" s="361" t="str">
        <f>'Payroll Totals by Month'!A36&amp;"/"&amp;PayrollCR!$O$1</f>
        <v>10095/111400</v>
      </c>
      <c r="Q53" s="127" t="b">
        <v>1</v>
      </c>
      <c r="R53" s="127" t="b">
        <v>1</v>
      </c>
      <c r="S53" s="127" t="b">
        <v>1</v>
      </c>
    </row>
    <row r="54" spans="1:19" x14ac:dyDescent="0.25">
      <c r="A54" s="127" t="s">
        <v>4033</v>
      </c>
      <c r="B54" s="206">
        <v>1</v>
      </c>
      <c r="C54" s="127">
        <v>2</v>
      </c>
      <c r="D54" s="357">
        <f>'Payroll Totals by Month'!D37</f>
        <v>400009</v>
      </c>
      <c r="E54" s="127" t="b">
        <v>1</v>
      </c>
      <c r="F54" s="358" t="str">
        <f>RIGHT('Payroll Totals by Month'!B37,4)&amp;"."&amp;"sal"&amp;"."&amp;PayrollCR!$C$6&amp;"."&amp;$C$5</f>
        <v>3506.sal.REC.Au20</v>
      </c>
      <c r="G54" s="359">
        <f t="shared" ca="1" si="0"/>
        <v>44105</v>
      </c>
      <c r="H54" s="360">
        <f>'Payroll Totals by Month'!J37</f>
        <v>394177.06</v>
      </c>
      <c r="I54" s="211">
        <f t="shared" ca="1" si="1"/>
        <v>44105</v>
      </c>
      <c r="J54" s="127">
        <v>3</v>
      </c>
      <c r="K54" s="127" t="b">
        <v>1</v>
      </c>
      <c r="L54" s="127" t="s">
        <v>4034</v>
      </c>
      <c r="M54" s="127" t="b">
        <v>1</v>
      </c>
      <c r="N54" s="127" t="s">
        <v>3692</v>
      </c>
      <c r="O54" s="358" t="str">
        <f>LEFT('Payroll Totals by Month'!C37,14)&amp;"."&amp;PayrollCR!F54&amp;" Mar-Aug"</f>
        <v>St Vincent's C.3506.sal.REC.Au20 Mar-Aug</v>
      </c>
      <c r="P54" s="361" t="str">
        <f>'Payroll Totals by Month'!A37&amp;"/"&amp;PayrollCR!$O$1</f>
        <v>10096/111400</v>
      </c>
      <c r="Q54" s="127" t="b">
        <v>1</v>
      </c>
      <c r="R54" s="127" t="b">
        <v>1</v>
      </c>
      <c r="S54" s="127" t="b">
        <v>1</v>
      </c>
    </row>
    <row r="55" spans="1:19" x14ac:dyDescent="0.25">
      <c r="A55" s="127" t="s">
        <v>4033</v>
      </c>
      <c r="B55" s="206">
        <v>1</v>
      </c>
      <c r="C55" s="127">
        <v>2</v>
      </c>
      <c r="D55" s="357">
        <f>'Payroll Totals by Month'!D38</f>
        <v>400100</v>
      </c>
      <c r="E55" s="127" t="b">
        <v>1</v>
      </c>
      <c r="F55" s="358" t="str">
        <f>RIGHT('Payroll Totals by Month'!B38,4)&amp;"."&amp;"sal"&amp;"."&amp;PayrollCR!$C$6&amp;"."&amp;$C$5</f>
        <v>3316.sal.REC.Au20</v>
      </c>
      <c r="G55" s="359">
        <f t="shared" ca="1" si="0"/>
        <v>44105</v>
      </c>
      <c r="H55" s="360">
        <f>'Payroll Totals by Month'!J38</f>
        <v>285772.99</v>
      </c>
      <c r="I55" s="211">
        <f t="shared" ca="1" si="1"/>
        <v>44105</v>
      </c>
      <c r="J55" s="127">
        <v>3</v>
      </c>
      <c r="K55" s="127" t="b">
        <v>1</v>
      </c>
      <c r="L55" s="127" t="s">
        <v>4034</v>
      </c>
      <c r="M55" s="127" t="b">
        <v>1</v>
      </c>
      <c r="N55" s="127" t="s">
        <v>3692</v>
      </c>
      <c r="O55" s="358" t="str">
        <f>LEFT('Payroll Totals by Month'!C38,14)&amp;"."&amp;PayrollCR!F55&amp;" Mar-Aug"</f>
        <v>Trent  C of E .3316.sal.REC.Au20 Mar-Aug</v>
      </c>
      <c r="P55" s="361" t="str">
        <f>'Payroll Totals by Month'!A38&amp;"/"&amp;PayrollCR!$O$1</f>
        <v>10100/111400</v>
      </c>
      <c r="Q55" s="127" t="b">
        <v>1</v>
      </c>
      <c r="R55" s="127" t="b">
        <v>1</v>
      </c>
      <c r="S55" s="127" t="b">
        <v>1</v>
      </c>
    </row>
    <row r="56" spans="1:19" x14ac:dyDescent="0.25">
      <c r="A56" s="127" t="s">
        <v>4033</v>
      </c>
      <c r="B56" s="206">
        <v>1</v>
      </c>
      <c r="C56" s="127">
        <v>2</v>
      </c>
      <c r="D56" s="357">
        <f>'Payroll Totals by Month'!D39</f>
        <v>400101</v>
      </c>
      <c r="E56" s="127" t="b">
        <v>1</v>
      </c>
      <c r="F56" s="358" t="str">
        <f>RIGHT('Payroll Totals by Month'!B39,4)&amp;"."&amp;"sal"&amp;"."&amp;PayrollCR!$C$6&amp;"."&amp;$C$5</f>
        <v>2055.sal.REC.Au20</v>
      </c>
      <c r="G56" s="359">
        <f t="shared" ca="1" si="0"/>
        <v>44105</v>
      </c>
      <c r="H56" s="360">
        <f>'Payroll Totals by Month'!J39</f>
        <v>395405.17</v>
      </c>
      <c r="I56" s="211">
        <f t="shared" ca="1" si="1"/>
        <v>44105</v>
      </c>
      <c r="J56" s="127">
        <v>3</v>
      </c>
      <c r="K56" s="127" t="b">
        <v>1</v>
      </c>
      <c r="L56" s="127" t="s">
        <v>4034</v>
      </c>
      <c r="M56" s="127" t="b">
        <v>1</v>
      </c>
      <c r="N56" s="127" t="s">
        <v>3692</v>
      </c>
      <c r="O56" s="358" t="str">
        <f>LEFT('Payroll Totals by Month'!C39,14)&amp;"."&amp;PayrollCR!F56&amp;" Mar-Aug"</f>
        <v>Tudor School.2055.sal.REC.Au20 Mar-Aug</v>
      </c>
      <c r="P56" s="361" t="str">
        <f>'Payroll Totals by Month'!A39&amp;"/"&amp;PayrollCR!$O$1</f>
        <v>10101/111400</v>
      </c>
      <c r="Q56" s="127" t="b">
        <v>1</v>
      </c>
      <c r="R56" s="127" t="b">
        <v>1</v>
      </c>
      <c r="S56" s="127" t="b">
        <v>1</v>
      </c>
    </row>
    <row r="57" spans="1:19" x14ac:dyDescent="0.25">
      <c r="A57" s="127" t="s">
        <v>4033</v>
      </c>
      <c r="B57" s="206">
        <v>1</v>
      </c>
      <c r="C57" s="127">
        <v>2</v>
      </c>
      <c r="D57" s="357">
        <f>'Payroll Totals by Month'!D40</f>
        <v>400011</v>
      </c>
      <c r="E57" s="127" t="b">
        <v>1</v>
      </c>
      <c r="F57" s="358" t="str">
        <f>RIGHT('Payroll Totals by Month'!B40,4)&amp;"."&amp;"sal"&amp;"."&amp;PayrollCR!$C$6&amp;"."&amp;$C$5</f>
        <v>2060.sal.REC.Au20</v>
      </c>
      <c r="G57" s="359">
        <f t="shared" ca="1" si="0"/>
        <v>44105</v>
      </c>
      <c r="H57" s="360">
        <f>'Payroll Totals by Month'!J40</f>
        <v>780760.12999999989</v>
      </c>
      <c r="I57" s="211">
        <f t="shared" ca="1" si="1"/>
        <v>44105</v>
      </c>
      <c r="J57" s="127">
        <v>3</v>
      </c>
      <c r="K57" s="127" t="b">
        <v>1</v>
      </c>
      <c r="L57" s="127" t="s">
        <v>4034</v>
      </c>
      <c r="M57" s="127" t="b">
        <v>1</v>
      </c>
      <c r="N57" s="127" t="s">
        <v>3692</v>
      </c>
      <c r="O57" s="358" t="str">
        <f>LEFT('Payroll Totals by Month'!C40,14)&amp;"."&amp;PayrollCR!F57&amp;" Mar-Aug"</f>
        <v>Whitings Hill .2060.sal.REC.Au20 Mar-Aug</v>
      </c>
      <c r="P57" s="361" t="str">
        <f>'Payroll Totals by Month'!A40&amp;"/"&amp;PayrollCR!$O$1</f>
        <v>10105/111400</v>
      </c>
      <c r="Q57" s="127" t="b">
        <v>1</v>
      </c>
      <c r="R57" s="127" t="b">
        <v>1</v>
      </c>
      <c r="S57" s="127" t="b">
        <v>1</v>
      </c>
    </row>
    <row r="58" spans="1:19" x14ac:dyDescent="0.25">
      <c r="A58" s="127" t="s">
        <v>4033</v>
      </c>
      <c r="B58" s="206">
        <v>1</v>
      </c>
      <c r="C58" s="127">
        <v>2</v>
      </c>
      <c r="D58" s="357">
        <f>'Payroll Totals by Month'!D41</f>
        <v>400066</v>
      </c>
      <c r="E58" s="127" t="b">
        <v>1</v>
      </c>
      <c r="F58" s="358" t="str">
        <f>RIGHT('Payroll Totals by Month'!B41,4)&amp;"."&amp;"sal"&amp;"."&amp;PayrollCR!$C$6&amp;"."&amp;$C$5</f>
        <v>3509.sal.REC.Au20</v>
      </c>
      <c r="G58" s="359">
        <f t="shared" ca="1" si="0"/>
        <v>44105</v>
      </c>
      <c r="H58" s="360">
        <f>'Payroll Totals by Month'!J41</f>
        <v>669289.66999999993</v>
      </c>
      <c r="I58" s="211">
        <f t="shared" ca="1" si="1"/>
        <v>44105</v>
      </c>
      <c r="J58" s="127">
        <v>3</v>
      </c>
      <c r="K58" s="127" t="b">
        <v>1</v>
      </c>
      <c r="L58" s="127" t="s">
        <v>4034</v>
      </c>
      <c r="M58" s="127" t="b">
        <v>1</v>
      </c>
      <c r="N58" s="127" t="s">
        <v>3692</v>
      </c>
      <c r="O58" s="358" t="str">
        <f>LEFT('Payroll Totals by Month'!C41,14)&amp;"."&amp;PayrollCR!F58&amp;" Mar-Aug"</f>
        <v>St Joseph's Pr.3509.sal.REC.Au20 Mar-Aug</v>
      </c>
      <c r="P58" s="361" t="str">
        <f>'Payroll Totals by Month'!A41&amp;"/"&amp;PayrollCR!$O$1</f>
        <v>10107/111400</v>
      </c>
      <c r="Q58" s="127" t="b">
        <v>1</v>
      </c>
      <c r="R58" s="127" t="b">
        <v>1</v>
      </c>
      <c r="S58" s="127" t="b">
        <v>1</v>
      </c>
    </row>
    <row r="59" spans="1:19" x14ac:dyDescent="0.25">
      <c r="A59" s="127" t="s">
        <v>4033</v>
      </c>
      <c r="B59" s="206">
        <v>1</v>
      </c>
      <c r="C59" s="127">
        <v>2</v>
      </c>
      <c r="D59" s="357">
        <f>'Payroll Totals by Month'!D42</f>
        <v>400037</v>
      </c>
      <c r="E59" s="127" t="b">
        <v>1</v>
      </c>
      <c r="F59" s="358" t="str">
        <f>RIGHT('Payroll Totals by Month'!B42,4)&amp;"."&amp;"sal"&amp;"."&amp;PayrollCR!$C$6&amp;"."&amp;$C$5</f>
        <v>3507.sal.REC.Au20</v>
      </c>
      <c r="G59" s="359">
        <f t="shared" ca="1" si="0"/>
        <v>44105</v>
      </c>
      <c r="H59" s="360">
        <f>'Payroll Totals by Month'!J42</f>
        <v>234566.68999999997</v>
      </c>
      <c r="I59" s="211">
        <f t="shared" ca="1" si="1"/>
        <v>44105</v>
      </c>
      <c r="J59" s="127">
        <v>3</v>
      </c>
      <c r="K59" s="127" t="b">
        <v>1</v>
      </c>
      <c r="L59" s="127" t="s">
        <v>4034</v>
      </c>
      <c r="M59" s="127" t="b">
        <v>1</v>
      </c>
      <c r="N59" s="127" t="s">
        <v>3692</v>
      </c>
      <c r="O59" s="358" t="str">
        <f>LEFT('Payroll Totals by Month'!C42,14)&amp;"."&amp;PayrollCR!F59&amp;" Mar-Aug"</f>
        <v>St Theresa's R.3507.sal.REC.Au20 Mar-Aug</v>
      </c>
      <c r="P59" s="361" t="str">
        <f>'Payroll Totals by Month'!A42&amp;"/"&amp;PayrollCR!$O$1</f>
        <v>10108/111400</v>
      </c>
      <c r="Q59" s="127" t="b">
        <v>1</v>
      </c>
      <c r="R59" s="127" t="b">
        <v>1</v>
      </c>
      <c r="S59" s="127" t="b">
        <v>1</v>
      </c>
    </row>
    <row r="60" spans="1:19" x14ac:dyDescent="0.25">
      <c r="A60" s="127" t="s">
        <v>4033</v>
      </c>
      <c r="B60" s="206">
        <v>1</v>
      </c>
      <c r="C60" s="127">
        <v>2</v>
      </c>
      <c r="D60" s="357">
        <f>'Payroll Totals by Month'!D43</f>
        <v>400004</v>
      </c>
      <c r="E60" s="127" t="b">
        <v>1</v>
      </c>
      <c r="F60" s="358" t="str">
        <f>RIGHT('Payroll Totals by Month'!B43,4)&amp;"."&amp;"sal"&amp;"."&amp;PayrollCR!$C$6&amp;"."&amp;$C$5</f>
        <v>2054.sal.REC.Au20</v>
      </c>
      <c r="G60" s="359">
        <f t="shared" ca="1" si="0"/>
        <v>44105</v>
      </c>
      <c r="H60" s="360">
        <f>'Payroll Totals by Month'!J43</f>
        <v>271656.88</v>
      </c>
      <c r="I60" s="211">
        <f t="shared" ca="1" si="1"/>
        <v>44105</v>
      </c>
      <c r="J60" s="127">
        <v>3</v>
      </c>
      <c r="K60" s="127" t="b">
        <v>1</v>
      </c>
      <c r="L60" s="127" t="s">
        <v>4034</v>
      </c>
      <c r="M60" s="127" t="b">
        <v>1</v>
      </c>
      <c r="N60" s="127" t="s">
        <v>3692</v>
      </c>
      <c r="O60" s="358" t="str">
        <f>LEFT('Payroll Totals by Month'!C43,14)&amp;"."&amp;PayrollCR!F60&amp;" Mar-Aug"</f>
        <v>Woodridge  Pri.2054.sal.REC.Au20 Mar-Aug</v>
      </c>
      <c r="P60" s="361" t="str">
        <f>'Payroll Totals by Month'!A43&amp;"/"&amp;PayrollCR!$O$1</f>
        <v>10109/111400</v>
      </c>
      <c r="Q60" s="127" t="b">
        <v>1</v>
      </c>
      <c r="R60" s="127" t="b">
        <v>1</v>
      </c>
      <c r="S60" s="127" t="b">
        <v>1</v>
      </c>
    </row>
    <row r="61" spans="1:19" x14ac:dyDescent="0.25">
      <c r="A61" s="127" t="s">
        <v>4033</v>
      </c>
      <c r="B61" s="206">
        <v>1</v>
      </c>
      <c r="C61" s="127">
        <v>2</v>
      </c>
      <c r="D61" s="357">
        <f>'Payroll Totals by Month'!D44</f>
        <v>400071</v>
      </c>
      <c r="E61" s="127" t="b">
        <v>1</v>
      </c>
      <c r="F61" s="358" t="str">
        <f>RIGHT('Payroll Totals by Month'!B44,4)&amp;"."&amp;"sal"&amp;"."&amp;PayrollCR!$C$6&amp;"."&amp;$C$5</f>
        <v>3510.sal.REC.Au20</v>
      </c>
      <c r="G61" s="359">
        <f t="shared" ca="1" si="0"/>
        <v>44105</v>
      </c>
      <c r="H61" s="360">
        <f>'Payroll Totals by Month'!J44</f>
        <v>455115.75000000006</v>
      </c>
      <c r="I61" s="211">
        <f t="shared" ca="1" si="1"/>
        <v>44105</v>
      </c>
      <c r="J61" s="127">
        <v>3</v>
      </c>
      <c r="K61" s="127" t="b">
        <v>1</v>
      </c>
      <c r="L61" s="127" t="s">
        <v>4034</v>
      </c>
      <c r="M61" s="127" t="b">
        <v>1</v>
      </c>
      <c r="N61" s="127" t="s">
        <v>3692</v>
      </c>
      <c r="O61" s="358" t="str">
        <f>LEFT('Payroll Totals by Month'!C44,14)&amp;"."&amp;PayrollCR!F61&amp;" Mar-Aug"</f>
        <v>Sacred Heart S.3510.sal.REC.Au20 Mar-Aug</v>
      </c>
      <c r="P61" s="361" t="str">
        <f>'Payroll Totals by Month'!A44&amp;"/"&amp;PayrollCR!$O$1</f>
        <v>10110/111400</v>
      </c>
      <c r="Q61" s="127" t="b">
        <v>1</v>
      </c>
      <c r="R61" s="127" t="b">
        <v>1</v>
      </c>
      <c r="S61" s="127" t="b">
        <v>1</v>
      </c>
    </row>
    <row r="62" spans="1:19" x14ac:dyDescent="0.25">
      <c r="A62" s="127" t="s">
        <v>4033</v>
      </c>
      <c r="B62" s="206">
        <v>1</v>
      </c>
      <c r="C62" s="127">
        <v>2</v>
      </c>
      <c r="D62" s="357">
        <f>'Payroll Totals by Month'!D45</f>
        <v>400007</v>
      </c>
      <c r="E62" s="127" t="b">
        <v>1</v>
      </c>
      <c r="F62" s="358" t="str">
        <f>RIGHT('Payroll Totals by Month'!B45,4)&amp;"."&amp;"sal"&amp;"."&amp;PayrollCR!$C$6&amp;"."&amp;$C$5</f>
        <v>3513.sal.REC.Au20</v>
      </c>
      <c r="G62" s="359">
        <f t="shared" ca="1" si="0"/>
        <v>44105</v>
      </c>
      <c r="H62" s="360">
        <f>'Payroll Totals by Month'!J45</f>
        <v>541995.36999999988</v>
      </c>
      <c r="I62" s="211">
        <f t="shared" ca="1" si="1"/>
        <v>44105</v>
      </c>
      <c r="J62" s="127">
        <v>3</v>
      </c>
      <c r="K62" s="127" t="b">
        <v>1</v>
      </c>
      <c r="L62" s="127" t="s">
        <v>4034</v>
      </c>
      <c r="M62" s="127" t="b">
        <v>1</v>
      </c>
      <c r="N62" s="127" t="s">
        <v>3692</v>
      </c>
      <c r="O62" s="358" t="str">
        <f>LEFT('Payroll Totals by Month'!C45,14)&amp;"."&amp;PayrollCR!F62&amp;" Mar-Aug"</f>
        <v>Menorah Primar.3513.sal.REC.Au20 Mar-Aug</v>
      </c>
      <c r="P62" s="361" t="str">
        <f>'Payroll Totals by Month'!A45&amp;"/"&amp;PayrollCR!$O$1</f>
        <v>10114/111400</v>
      </c>
      <c r="Q62" s="127" t="b">
        <v>1</v>
      </c>
      <c r="R62" s="127" t="b">
        <v>1</v>
      </c>
      <c r="S62" s="127" t="b">
        <v>1</v>
      </c>
    </row>
    <row r="63" spans="1:19" x14ac:dyDescent="0.25">
      <c r="A63" s="127" t="s">
        <v>4033</v>
      </c>
      <c r="B63" s="206">
        <v>1</v>
      </c>
      <c r="C63" s="127">
        <v>2</v>
      </c>
      <c r="D63" s="357">
        <f>'Payroll Totals by Month'!D46</f>
        <v>400024</v>
      </c>
      <c r="E63" s="127" t="b">
        <v>1</v>
      </c>
      <c r="F63" s="358" t="str">
        <f>RIGHT('Payroll Totals by Month'!B46,4)&amp;"."&amp;"sal"&amp;"."&amp;PayrollCR!$C$6&amp;"."&amp;$C$5</f>
        <v>3511.sal.REC.Au20</v>
      </c>
      <c r="G63" s="359">
        <f t="shared" ca="1" si="0"/>
        <v>44105</v>
      </c>
      <c r="H63" s="360">
        <f>'Payroll Totals by Month'!J46</f>
        <v>672466.78</v>
      </c>
      <c r="I63" s="211">
        <f t="shared" ca="1" si="1"/>
        <v>44105</v>
      </c>
      <c r="J63" s="127">
        <v>3</v>
      </c>
      <c r="K63" s="127" t="b">
        <v>1</v>
      </c>
      <c r="L63" s="127" t="s">
        <v>4034</v>
      </c>
      <c r="M63" s="127" t="b">
        <v>1</v>
      </c>
      <c r="N63" s="127" t="s">
        <v>3692</v>
      </c>
      <c r="O63" s="358" t="str">
        <f>LEFT('Payroll Totals by Month'!C46,14)&amp;"."&amp;PayrollCR!F63&amp;" Mar-Aug"</f>
        <v>Blessed Domini.3511.sal.REC.Au20 Mar-Aug</v>
      </c>
      <c r="P63" s="361" t="str">
        <f>'Payroll Totals by Month'!A46&amp;"/"&amp;PayrollCR!$O$1</f>
        <v>10115/111400</v>
      </c>
      <c r="Q63" s="127" t="b">
        <v>1</v>
      </c>
      <c r="R63" s="127" t="b">
        <v>1</v>
      </c>
      <c r="S63" s="127" t="b">
        <v>1</v>
      </c>
    </row>
    <row r="64" spans="1:19" x14ac:dyDescent="0.25">
      <c r="A64" s="127" t="s">
        <v>4033</v>
      </c>
      <c r="B64" s="206">
        <v>1</v>
      </c>
      <c r="C64" s="127">
        <v>2</v>
      </c>
      <c r="D64" s="357">
        <f>'Payroll Totals by Month'!D47</f>
        <v>400098</v>
      </c>
      <c r="E64" s="127" t="b">
        <v>1</v>
      </c>
      <c r="F64" s="358" t="str">
        <f>RIGHT('Payroll Totals by Month'!B47,4)&amp;"."&amp;"sal"&amp;"."&amp;PayrollCR!$C$6&amp;"."&amp;$C$5</f>
        <v>3309.sal.REC.Au20</v>
      </c>
      <c r="G64" s="359">
        <f t="shared" ca="1" si="0"/>
        <v>44105</v>
      </c>
      <c r="H64" s="360">
        <f>'Payroll Totals by Month'!J47</f>
        <v>353951.43000000005</v>
      </c>
      <c r="I64" s="211">
        <f t="shared" ca="1" si="1"/>
        <v>44105</v>
      </c>
      <c r="J64" s="127">
        <v>3</v>
      </c>
      <c r="K64" s="127" t="b">
        <v>1</v>
      </c>
      <c r="L64" s="127" t="s">
        <v>4034</v>
      </c>
      <c r="M64" s="127" t="b">
        <v>1</v>
      </c>
      <c r="N64" s="127" t="s">
        <v>3692</v>
      </c>
      <c r="O64" s="358" t="str">
        <f>LEFT('Payroll Totals by Month'!C47,14)&amp;"."&amp;PayrollCR!F64&amp;" Mar-Aug"</f>
        <v>St Johns CE N2.3309.sal.REC.Au20 Mar-Aug</v>
      </c>
      <c r="P64" s="361" t="str">
        <f>'Payroll Totals by Month'!A47&amp;"/"&amp;PayrollCR!$O$1</f>
        <v>10116/111400</v>
      </c>
      <c r="Q64" s="127" t="b">
        <v>1</v>
      </c>
      <c r="R64" s="127" t="b">
        <v>1</v>
      </c>
      <c r="S64" s="127" t="b">
        <v>1</v>
      </c>
    </row>
    <row r="65" spans="1:19" x14ac:dyDescent="0.25">
      <c r="A65" s="127" t="s">
        <v>4033</v>
      </c>
      <c r="B65" s="206">
        <v>1</v>
      </c>
      <c r="C65" s="127">
        <v>2</v>
      </c>
      <c r="D65" s="357">
        <f>'Payroll Totals by Month'!D48</f>
        <v>400107</v>
      </c>
      <c r="E65" s="127" t="b">
        <v>1</v>
      </c>
      <c r="F65" s="358" t="str">
        <f>RIGHT('Payroll Totals by Month'!B48,4)&amp;"."&amp;"sal"&amp;"."&amp;PayrollCR!$C$6&amp;"."&amp;$C$5</f>
        <v>3514.sal.REC.Au20</v>
      </c>
      <c r="G65" s="359">
        <f t="shared" ca="1" si="0"/>
        <v>44105</v>
      </c>
      <c r="H65" s="360">
        <f>'Payroll Totals by Month'!J48</f>
        <v>324460.25</v>
      </c>
      <c r="I65" s="211">
        <f t="shared" ca="1" si="1"/>
        <v>44105</v>
      </c>
      <c r="J65" s="127">
        <v>3</v>
      </c>
      <c r="K65" s="127" t="b">
        <v>1</v>
      </c>
      <c r="L65" s="127" t="s">
        <v>4034</v>
      </c>
      <c r="M65" s="127" t="b">
        <v>1</v>
      </c>
      <c r="N65" s="127" t="s">
        <v>3692</v>
      </c>
      <c r="O65" s="358" t="str">
        <f>LEFT('Payroll Totals by Month'!C48,14)&amp;"."&amp;PayrollCR!F65&amp;" Mar-Aug"</f>
        <v>Annunciation C.3514.sal.REC.Au20 Mar-Aug</v>
      </c>
      <c r="P65" s="361" t="str">
        <f>'Payroll Totals by Month'!A48&amp;"/"&amp;PayrollCR!$O$1</f>
        <v>10117/111400</v>
      </c>
      <c r="Q65" s="127" t="b">
        <v>1</v>
      </c>
      <c r="R65" s="127" t="b">
        <v>1</v>
      </c>
      <c r="S65" s="127" t="b">
        <v>1</v>
      </c>
    </row>
    <row r="66" spans="1:19" x14ac:dyDescent="0.25">
      <c r="A66" s="127" t="s">
        <v>4033</v>
      </c>
      <c r="B66" s="206">
        <v>1</v>
      </c>
      <c r="C66" s="127">
        <v>2</v>
      </c>
      <c r="D66" s="357">
        <f>'Payroll Totals by Month'!D49</f>
        <v>400065</v>
      </c>
      <c r="E66" s="127" t="b">
        <v>1</v>
      </c>
      <c r="F66" s="358" t="str">
        <f>RIGHT('Payroll Totals by Month'!B49,4)&amp;"."&amp;"sal"&amp;"."&amp;PayrollCR!$C$6&amp;"."&amp;$C$5</f>
        <v>2067.sal.REC.Au20</v>
      </c>
      <c r="G66" s="359">
        <f t="shared" ca="1" si="0"/>
        <v>44105</v>
      </c>
      <c r="H66" s="360">
        <f>'Payroll Totals by Month'!J49</f>
        <v>424019.13000000006</v>
      </c>
      <c r="I66" s="211">
        <f t="shared" ca="1" si="1"/>
        <v>44105</v>
      </c>
      <c r="J66" s="127">
        <v>3</v>
      </c>
      <c r="K66" s="127" t="b">
        <v>1</v>
      </c>
      <c r="L66" s="127" t="s">
        <v>4034</v>
      </c>
      <c r="M66" s="127" t="b">
        <v>1</v>
      </c>
      <c r="N66" s="127" t="s">
        <v>3692</v>
      </c>
      <c r="O66" s="358" t="str">
        <f>LEFT('Payroll Totals by Month'!C49,14)&amp;"."&amp;PayrollCR!F66&amp;" Mar-Aug"</f>
        <v>Chalgrove Prim.2067.sal.REC.Au20 Mar-Aug</v>
      </c>
      <c r="P66" s="361" t="str">
        <f>'Payroll Totals by Month'!A49&amp;"/"&amp;PayrollCR!$O$1</f>
        <v>10118/111400</v>
      </c>
      <c r="Q66" s="127" t="b">
        <v>1</v>
      </c>
      <c r="R66" s="127" t="b">
        <v>1</v>
      </c>
      <c r="S66" s="127" t="b">
        <v>1</v>
      </c>
    </row>
    <row r="67" spans="1:19" x14ac:dyDescent="0.25">
      <c r="A67" s="127" t="s">
        <v>4033</v>
      </c>
      <c r="B67" s="206">
        <v>1</v>
      </c>
      <c r="C67" s="127">
        <v>2</v>
      </c>
      <c r="D67" s="357">
        <f>'Payroll Totals by Month'!D50</f>
        <v>400010</v>
      </c>
      <c r="E67" s="127" t="b">
        <v>1</v>
      </c>
      <c r="F67" s="358" t="str">
        <f>RIGHT('Payroll Totals by Month'!B50,4)&amp;"."&amp;"sal"&amp;"."&amp;PayrollCR!$C$6&amp;"."&amp;$C$5</f>
        <v>2071.sal.REC.Au20</v>
      </c>
      <c r="G67" s="359">
        <f t="shared" ca="1" si="0"/>
        <v>44105</v>
      </c>
      <c r="H67" s="360">
        <f>'Payroll Totals by Month'!J50</f>
        <v>376276.18999999994</v>
      </c>
      <c r="I67" s="211">
        <f t="shared" ca="1" si="1"/>
        <v>44105</v>
      </c>
      <c r="J67" s="127">
        <v>3</v>
      </c>
      <c r="K67" s="127" t="b">
        <v>1</v>
      </c>
      <c r="L67" s="127" t="s">
        <v>4034</v>
      </c>
      <c r="M67" s="127" t="b">
        <v>1</v>
      </c>
      <c r="N67" s="127" t="s">
        <v>3692</v>
      </c>
      <c r="O67" s="358" t="str">
        <f>LEFT('Payroll Totals by Month'!C50,14)&amp;"."&amp;PayrollCR!F67&amp;" Mar-Aug"</f>
        <v>Queenswell Inf.2071.sal.REC.Au20 Mar-Aug</v>
      </c>
      <c r="P67" s="361" t="str">
        <f>'Payroll Totals by Month'!A50&amp;"/"&amp;PayrollCR!$O$1</f>
        <v>10119/111400</v>
      </c>
      <c r="Q67" s="127" t="b">
        <v>1</v>
      </c>
      <c r="R67" s="127" t="b">
        <v>1</v>
      </c>
      <c r="S67" s="127" t="b">
        <v>1</v>
      </c>
    </row>
    <row r="68" spans="1:19" x14ac:dyDescent="0.25">
      <c r="A68" s="127" t="s">
        <v>4033</v>
      </c>
      <c r="B68" s="206">
        <v>1</v>
      </c>
      <c r="C68" s="127">
        <v>2</v>
      </c>
      <c r="D68" s="357">
        <f>'Payroll Totals by Month'!D51</f>
        <v>400108</v>
      </c>
      <c r="E68" s="127" t="b">
        <v>1</v>
      </c>
      <c r="F68" s="358" t="str">
        <f>RIGHT('Payroll Totals by Month'!B51,4)&amp;"."&amp;"sal"&amp;"."&amp;PayrollCR!$C$6&amp;"."&amp;$C$5</f>
        <v>3516.sal.REC.Au20</v>
      </c>
      <c r="G68" s="359">
        <f t="shared" ca="1" si="0"/>
        <v>44105</v>
      </c>
      <c r="H68" s="360">
        <f>'Payroll Totals by Month'!J51</f>
        <v>420235.77</v>
      </c>
      <c r="I68" s="211">
        <f t="shared" ca="1" si="1"/>
        <v>44105</v>
      </c>
      <c r="J68" s="127">
        <v>3</v>
      </c>
      <c r="K68" s="127" t="b">
        <v>1</v>
      </c>
      <c r="L68" s="127" t="s">
        <v>4034</v>
      </c>
      <c r="M68" s="127" t="b">
        <v>1</v>
      </c>
      <c r="N68" s="127" t="s">
        <v>3692</v>
      </c>
      <c r="O68" s="358" t="str">
        <f>LEFT('Payroll Totals by Month'!C51,14)&amp;"."&amp;PayrollCR!F68&amp;" Mar-Aug"</f>
        <v>Hasmonean Prim.3516.sal.REC.Au20 Mar-Aug</v>
      </c>
      <c r="P68" s="361" t="str">
        <f>'Payroll Totals by Month'!A51&amp;"/"&amp;PayrollCR!$O$1</f>
        <v>10121/111400</v>
      </c>
      <c r="Q68" s="127" t="b">
        <v>1</v>
      </c>
      <c r="R68" s="127" t="b">
        <v>1</v>
      </c>
      <c r="S68" s="127" t="b">
        <v>1</v>
      </c>
    </row>
    <row r="69" spans="1:19" x14ac:dyDescent="0.25">
      <c r="A69" s="127" t="s">
        <v>4033</v>
      </c>
      <c r="B69" s="206">
        <v>1</v>
      </c>
      <c r="C69" s="127">
        <v>2</v>
      </c>
      <c r="D69" s="357">
        <f>'Payroll Totals by Month'!D52</f>
        <v>400113</v>
      </c>
      <c r="E69" s="127" t="b">
        <v>1</v>
      </c>
      <c r="F69" s="358" t="str">
        <f>RIGHT('Payroll Totals by Month'!B52,4)&amp;"."&amp;"sal"&amp;"."&amp;PayrollCR!$C$6&amp;"."&amp;$C$5</f>
        <v>2077.sal.REC.Au20</v>
      </c>
      <c r="G69" s="359">
        <f t="shared" ca="1" si="0"/>
        <v>44105</v>
      </c>
      <c r="H69" s="360">
        <f>'Payroll Totals by Month'!J52</f>
        <v>1910686.49</v>
      </c>
      <c r="I69" s="211">
        <f t="shared" ca="1" si="1"/>
        <v>44105</v>
      </c>
      <c r="J69" s="127">
        <v>3</v>
      </c>
      <c r="K69" s="127" t="b">
        <v>1</v>
      </c>
      <c r="L69" s="127" t="s">
        <v>4034</v>
      </c>
      <c r="M69" s="127" t="b">
        <v>1</v>
      </c>
      <c r="N69" s="127" t="s">
        <v>3692</v>
      </c>
      <c r="O69" s="358" t="str">
        <f>LEFT('Payroll Totals by Month'!C52,14)&amp;"."&amp;PayrollCR!F69&amp;" Mar-Aug"</f>
        <v>Orion Primary .2077.sal.REC.Au20 Mar-Aug</v>
      </c>
      <c r="P69" s="361" t="str">
        <f>'Payroll Totals by Month'!A52&amp;"/"&amp;PayrollCR!$O$1</f>
        <v>10127/111400</v>
      </c>
      <c r="Q69" s="127" t="b">
        <v>1</v>
      </c>
      <c r="R69" s="127" t="b">
        <v>1</v>
      </c>
      <c r="S69" s="127" t="b">
        <v>1</v>
      </c>
    </row>
    <row r="70" spans="1:19" x14ac:dyDescent="0.25">
      <c r="A70" s="127" t="s">
        <v>4033</v>
      </c>
      <c r="B70" s="206">
        <v>1</v>
      </c>
      <c r="C70" s="127">
        <v>2</v>
      </c>
      <c r="D70" s="357">
        <f>'Payroll Totals by Month'!D53</f>
        <v>400070</v>
      </c>
      <c r="E70" s="127" t="b">
        <v>1</v>
      </c>
      <c r="F70" s="358" t="str">
        <f>RIGHT('Payroll Totals by Month'!B53,4)&amp;"."&amp;"sal"&amp;"."&amp;PayrollCR!$C$6&amp;"."&amp;$C$5</f>
        <v>2079.sal.REC.Au20</v>
      </c>
      <c r="G70" s="359">
        <f t="shared" ca="1" si="0"/>
        <v>44105</v>
      </c>
      <c r="H70" s="360">
        <f>'Payroll Totals by Month'!J53</f>
        <v>559641.89</v>
      </c>
      <c r="I70" s="211">
        <f t="shared" ca="1" si="1"/>
        <v>44105</v>
      </c>
      <c r="J70" s="127">
        <v>3</v>
      </c>
      <c r="K70" s="127" t="b">
        <v>1</v>
      </c>
      <c r="L70" s="127" t="s">
        <v>4034</v>
      </c>
      <c r="M70" s="127" t="b">
        <v>1</v>
      </c>
      <c r="N70" s="127" t="s">
        <v>3692</v>
      </c>
      <c r="O70" s="358" t="str">
        <f>LEFT('Payroll Totals by Month'!C53,14)&amp;"."&amp;PayrollCR!F70&amp;" Mar-Aug"</f>
        <v>Beis Yaakov.2079.sal.REC.Au20 Mar-Aug</v>
      </c>
      <c r="P70" s="361" t="str">
        <f>'Payroll Totals by Month'!A53&amp;"/"&amp;PayrollCR!$O$1</f>
        <v>10128/111400</v>
      </c>
      <c r="Q70" s="127" t="b">
        <v>1</v>
      </c>
      <c r="R70" s="127" t="b">
        <v>1</v>
      </c>
      <c r="S70" s="127" t="b">
        <v>1</v>
      </c>
    </row>
    <row r="71" spans="1:19" x14ac:dyDescent="0.25">
      <c r="A71" s="127" t="s">
        <v>4033</v>
      </c>
      <c r="B71" s="206">
        <v>1</v>
      </c>
      <c r="C71" s="127">
        <v>2</v>
      </c>
      <c r="D71" s="357">
        <f>'Payroll Totals by Month'!D54</f>
        <v>400014</v>
      </c>
      <c r="E71" s="127" t="b">
        <v>1</v>
      </c>
      <c r="F71" s="358" t="str">
        <f>RIGHT('Payroll Totals by Month'!B54,4)&amp;"."&amp;"sal"&amp;"."&amp;PayrollCR!$C$6&amp;"."&amp;$C$5</f>
        <v>2078.sal.REC.Au20</v>
      </c>
      <c r="G71" s="359">
        <f t="shared" ca="1" si="0"/>
        <v>44105</v>
      </c>
      <c r="H71" s="360">
        <f>'Payroll Totals by Month'!J54</f>
        <v>475524.89</v>
      </c>
      <c r="I71" s="211">
        <f t="shared" ca="1" si="1"/>
        <v>44105</v>
      </c>
      <c r="J71" s="127">
        <v>3</v>
      </c>
      <c r="K71" s="127" t="b">
        <v>1</v>
      </c>
      <c r="L71" s="127" t="s">
        <v>4034</v>
      </c>
      <c r="M71" s="127" t="b">
        <v>1</v>
      </c>
      <c r="N71" s="127" t="s">
        <v>3692</v>
      </c>
      <c r="O71" s="358" t="str">
        <f>LEFT('Payroll Totals by Month'!C54,14)&amp;"."&amp;PayrollCR!F71&amp;" Mar-Aug"</f>
        <v>Pardes House S.2078.sal.REC.Au20 Mar-Aug</v>
      </c>
      <c r="P71" s="361" t="str">
        <f>'Payroll Totals by Month'!A54&amp;"/"&amp;PayrollCR!$O$1</f>
        <v>10129/111400</v>
      </c>
      <c r="Q71" s="127" t="b">
        <v>1</v>
      </c>
      <c r="R71" s="127" t="b">
        <v>1</v>
      </c>
      <c r="S71" s="127" t="b">
        <v>1</v>
      </c>
    </row>
    <row r="72" spans="1:19" x14ac:dyDescent="0.25">
      <c r="A72" s="127" t="s">
        <v>4033</v>
      </c>
      <c r="B72" s="206">
        <v>1</v>
      </c>
      <c r="C72" s="127">
        <v>2</v>
      </c>
      <c r="D72" s="357">
        <f>'Payroll Totals by Month'!D55</f>
        <v>400072</v>
      </c>
      <c r="E72" s="127" t="b">
        <v>1</v>
      </c>
      <c r="F72" s="358" t="str">
        <f>RIGHT('Payroll Totals by Month'!B55,4)&amp;"."&amp;"sal"&amp;"."&amp;PayrollCR!$C$6&amp;"."&amp;$C$5</f>
        <v>1002.sal.REC.Au20</v>
      </c>
      <c r="G72" s="359">
        <f t="shared" ca="1" si="0"/>
        <v>44105</v>
      </c>
      <c r="H72" s="360">
        <f>'Payroll Totals by Month'!J55</f>
        <v>210768.13</v>
      </c>
      <c r="I72" s="211">
        <f t="shared" ca="1" si="1"/>
        <v>44105</v>
      </c>
      <c r="J72" s="127">
        <v>3</v>
      </c>
      <c r="K72" s="127" t="b">
        <v>1</v>
      </c>
      <c r="L72" s="127" t="s">
        <v>4034</v>
      </c>
      <c r="M72" s="127" t="b">
        <v>1</v>
      </c>
      <c r="N72" s="127" t="s">
        <v>3692</v>
      </c>
      <c r="O72" s="358" t="str">
        <f>LEFT('Payroll Totals by Month'!C55,14)&amp;"."&amp;PayrollCR!F72&amp;" Mar-Aug"</f>
        <v>Moss Hall Nurs.1002.sal.REC.Au20 Mar-Aug</v>
      </c>
      <c r="P72" s="361" t="str">
        <f>'Payroll Totals by Month'!A55&amp;"/"&amp;PayrollCR!$O$1</f>
        <v>10132/111400</v>
      </c>
      <c r="Q72" s="127" t="b">
        <v>1</v>
      </c>
      <c r="R72" s="127" t="b">
        <v>1</v>
      </c>
      <c r="S72" s="127" t="b">
        <v>1</v>
      </c>
    </row>
    <row r="73" spans="1:19" x14ac:dyDescent="0.25">
      <c r="A73" s="127" t="s">
        <v>4033</v>
      </c>
      <c r="B73" s="206">
        <v>1</v>
      </c>
      <c r="C73" s="127">
        <v>2</v>
      </c>
      <c r="D73" s="357">
        <f>'Payroll Totals by Month'!D56</f>
        <v>400102</v>
      </c>
      <c r="E73" s="127" t="b">
        <v>1</v>
      </c>
      <c r="F73" s="358" t="str">
        <f>RIGHT('Payroll Totals by Month'!B56,4)&amp;"."&amp;"sal"&amp;"."&amp;PayrollCR!$C$6&amp;"."&amp;$C$5</f>
        <v>1000.sal.REC.Au20</v>
      </c>
      <c r="G73" s="359">
        <f t="shared" ca="1" si="0"/>
        <v>44105</v>
      </c>
      <c r="H73" s="360">
        <f>'Payroll Totals by Month'!J56</f>
        <v>727541.16999999993</v>
      </c>
      <c r="I73" s="211">
        <f t="shared" ca="1" si="1"/>
        <v>44105</v>
      </c>
      <c r="J73" s="127">
        <v>3</v>
      </c>
      <c r="K73" s="127" t="b">
        <v>1</v>
      </c>
      <c r="L73" s="127" t="s">
        <v>4034</v>
      </c>
      <c r="M73" s="127" t="b">
        <v>1</v>
      </c>
      <c r="N73" s="127" t="s">
        <v>3692</v>
      </c>
      <c r="O73" s="358" t="str">
        <f>LEFT('Payroll Totals by Month'!C56,14)&amp;"."&amp;PayrollCR!F73&amp;" Mar-Aug"</f>
        <v>BEYA.1000.sal.REC.Au20 Mar-Aug</v>
      </c>
      <c r="P73" s="361" t="str">
        <f>'Payroll Totals by Month'!A56&amp;"/"&amp;PayrollCR!$O$1</f>
        <v>10135/111400</v>
      </c>
      <c r="Q73" s="127" t="b">
        <v>1</v>
      </c>
      <c r="R73" s="127" t="b">
        <v>1</v>
      </c>
      <c r="S73" s="127" t="b">
        <v>1</v>
      </c>
    </row>
    <row r="74" spans="1:19" x14ac:dyDescent="0.25">
      <c r="A74" s="127" t="s">
        <v>4033</v>
      </c>
      <c r="B74" s="206">
        <v>1</v>
      </c>
      <c r="C74" s="127">
        <v>2</v>
      </c>
      <c r="D74" s="357">
        <f>'Payroll Totals by Month'!D57</f>
        <v>400034</v>
      </c>
      <c r="E74" s="127" t="b">
        <v>1</v>
      </c>
      <c r="F74" s="358" t="str">
        <f>RIGHT('Payroll Totals by Month'!B57,4)&amp;"."&amp;"sal"&amp;"."&amp;PayrollCR!$C$6&amp;"."&amp;$C$5</f>
        <v>7005.sal.REC.Au20</v>
      </c>
      <c r="G74" s="359">
        <f t="shared" ca="1" si="0"/>
        <v>44105</v>
      </c>
      <c r="H74" s="360">
        <f>'Payroll Totals by Month'!J57</f>
        <v>653536.05999999994</v>
      </c>
      <c r="I74" s="211">
        <f t="shared" ca="1" si="1"/>
        <v>44105</v>
      </c>
      <c r="J74" s="127">
        <v>3</v>
      </c>
      <c r="K74" s="127" t="b">
        <v>1</v>
      </c>
      <c r="L74" s="127" t="s">
        <v>4034</v>
      </c>
      <c r="M74" s="127" t="b">
        <v>1</v>
      </c>
      <c r="N74" s="127" t="s">
        <v>3692</v>
      </c>
      <c r="O74" s="358" t="str">
        <f>LEFT('Payroll Totals by Month'!C57,14)&amp;"."&amp;PayrollCR!F74&amp;" Mar-Aug"</f>
        <v>Northway.7005.sal.REC.Au20 Mar-Aug</v>
      </c>
      <c r="P74" s="361" t="str">
        <f>'Payroll Totals by Month'!A57&amp;"/"&amp;PayrollCR!$O$1</f>
        <v>10157/111400</v>
      </c>
      <c r="Q74" s="127" t="b">
        <v>1</v>
      </c>
      <c r="R74" s="127" t="b">
        <v>1</v>
      </c>
      <c r="S74" s="127" t="b">
        <v>1</v>
      </c>
    </row>
    <row r="75" spans="1:19" x14ac:dyDescent="0.25">
      <c r="A75" s="127" t="s">
        <v>4033</v>
      </c>
      <c r="B75" s="206">
        <v>1</v>
      </c>
      <c r="C75" s="127">
        <v>2</v>
      </c>
      <c r="D75" s="357">
        <f>'Payroll Totals by Month'!D58</f>
        <v>400157</v>
      </c>
      <c r="E75" s="127" t="b">
        <v>1</v>
      </c>
      <c r="F75" s="358" t="str">
        <f>RIGHT('Payroll Totals by Month'!B58,4)&amp;"."&amp;"sal"&amp;"."&amp;PayrollCR!$C$6&amp;"."&amp;$C$5</f>
        <v>1102.sal.REC.Au20</v>
      </c>
      <c r="G75" s="359">
        <f t="shared" ca="1" si="0"/>
        <v>44105</v>
      </c>
      <c r="H75" s="360">
        <f>'Payroll Totals by Month'!J58</f>
        <v>85444.529999999984</v>
      </c>
      <c r="I75" s="211">
        <f t="shared" ca="1" si="1"/>
        <v>44105</v>
      </c>
      <c r="J75" s="127">
        <v>3</v>
      </c>
      <c r="K75" s="127" t="b">
        <v>1</v>
      </c>
      <c r="L75" s="127" t="s">
        <v>4034</v>
      </c>
      <c r="M75" s="127" t="b">
        <v>1</v>
      </c>
      <c r="N75" s="127" t="s">
        <v>3692</v>
      </c>
      <c r="O75" s="358" t="str">
        <f>LEFT('Payroll Totals by Month'!C58,14)&amp;"."&amp;PayrollCR!F75&amp;" Mar-Aug"</f>
        <v>Northgate.1102.sal.REC.Au20 Mar-Aug</v>
      </c>
      <c r="P75" s="361" t="str">
        <f>'Payroll Totals by Month'!A58&amp;"/"&amp;PayrollCR!$O$1</f>
        <v>10185/111400</v>
      </c>
      <c r="Q75" s="127" t="b">
        <v>1</v>
      </c>
      <c r="R75" s="127" t="b">
        <v>1</v>
      </c>
      <c r="S75" s="127" t="b">
        <v>1</v>
      </c>
    </row>
    <row r="76" spans="1:19" x14ac:dyDescent="0.25">
      <c r="A76" s="127" t="s">
        <v>4033</v>
      </c>
      <c r="B76" s="206">
        <v>1</v>
      </c>
      <c r="C76" s="127">
        <v>2</v>
      </c>
      <c r="D76" s="357">
        <f>'Payroll Totals by Month'!D59</f>
        <v>400125</v>
      </c>
      <c r="E76" s="127" t="b">
        <v>1</v>
      </c>
      <c r="F76" s="358" t="str">
        <f>RIGHT('Payroll Totals by Month'!B59,4)&amp;"."&amp;"sal"&amp;"."&amp;PayrollCR!$C$6&amp;"."&amp;$C$5</f>
        <v>3520.sal.REC.Au20</v>
      </c>
      <c r="G76" s="359">
        <f t="shared" ca="1" si="0"/>
        <v>44105</v>
      </c>
      <c r="H76" s="360">
        <f>'Payroll Totals by Month'!J59</f>
        <v>596361.20000000007</v>
      </c>
      <c r="I76" s="211">
        <f t="shared" ca="1" si="1"/>
        <v>44105</v>
      </c>
      <c r="J76" s="127">
        <v>3</v>
      </c>
      <c r="K76" s="127" t="b">
        <v>1</v>
      </c>
      <c r="L76" s="127" t="s">
        <v>4034</v>
      </c>
      <c r="M76" s="127" t="b">
        <v>1</v>
      </c>
      <c r="N76" s="127" t="s">
        <v>3692</v>
      </c>
      <c r="O76" s="358" t="str">
        <f>LEFT('Payroll Totals by Month'!C59,14)&amp;"."&amp;PayrollCR!F76&amp;" Mar-Aug"</f>
        <v>Akiva.3520.sal.REC.Au20 Mar-Aug</v>
      </c>
      <c r="P76" s="361" t="str">
        <f>'Payroll Totals by Month'!A59&amp;"/"&amp;PayrollCR!$O$1</f>
        <v>11094/111400</v>
      </c>
      <c r="Q76" s="127" t="b">
        <v>1</v>
      </c>
      <c r="R76" s="127" t="b">
        <v>1</v>
      </c>
      <c r="S76" s="127" t="b">
        <v>1</v>
      </c>
    </row>
    <row r="77" spans="1:19" x14ac:dyDescent="0.25">
      <c r="A77" s="127" t="s">
        <v>4033</v>
      </c>
      <c r="B77" s="206">
        <v>1</v>
      </c>
      <c r="C77" s="127">
        <v>2</v>
      </c>
      <c r="D77" s="357">
        <f>'Payroll Totals by Month'!D60</f>
        <v>400150</v>
      </c>
      <c r="E77" s="127" t="b">
        <v>1</v>
      </c>
      <c r="F77" s="358" t="str">
        <f>RIGHT('Payroll Totals by Month'!B60,4)&amp;"."&amp;"sal"&amp;"."&amp;PayrollCR!$C$6&amp;"."&amp;$C$5</f>
        <v>3524.sal.REC.Au20</v>
      </c>
      <c r="G77" s="359">
        <f t="shared" ca="1" si="0"/>
        <v>44105</v>
      </c>
      <c r="H77" s="360">
        <f>'Payroll Totals by Month'!J60</f>
        <v>434155.35000000009</v>
      </c>
      <c r="I77" s="211">
        <f t="shared" ca="1" si="1"/>
        <v>44105</v>
      </c>
      <c r="J77" s="127">
        <v>3</v>
      </c>
      <c r="K77" s="127" t="b">
        <v>1</v>
      </c>
      <c r="L77" s="127" t="s">
        <v>4034</v>
      </c>
      <c r="M77" s="127" t="b">
        <v>1</v>
      </c>
      <c r="N77" s="127" t="s">
        <v>3692</v>
      </c>
      <c r="O77" s="358" t="str">
        <f>LEFT('Payroll Totals by Month'!C60,14)&amp;"."&amp;PayrollCR!F77&amp;" Mar-Aug"</f>
        <v>Beit Schvidelr.3524.sal.REC.Au20 Mar-Aug</v>
      </c>
      <c r="P77" s="361" t="str">
        <f>'Payroll Totals by Month'!A60&amp;"/"&amp;PayrollCR!$O$1</f>
        <v>11278/111400</v>
      </c>
      <c r="Q77" s="127" t="b">
        <v>1</v>
      </c>
      <c r="R77" s="127" t="b">
        <v>1</v>
      </c>
      <c r="S77" s="127" t="b">
        <v>1</v>
      </c>
    </row>
    <row r="78" spans="1:19" x14ac:dyDescent="0.25">
      <c r="A78" s="127" t="s">
        <v>4033</v>
      </c>
      <c r="B78" s="206">
        <v>1</v>
      </c>
      <c r="C78" s="127">
        <v>2</v>
      </c>
      <c r="D78" s="357">
        <f>'Payroll Totals by Month'!D3</f>
        <v>400069</v>
      </c>
      <c r="E78" s="127" t="b">
        <v>1</v>
      </c>
      <c r="F78" s="358" t="str">
        <f>RIGHT('Payroll Totals by Month'!B3,4)&amp;"."&amp;"salaries"&amp;"."&amp;PayrollCR!$C$5</f>
        <v>3300.salaries.Au20</v>
      </c>
      <c r="G78" s="359">
        <f t="shared" ca="1" si="0"/>
        <v>44105</v>
      </c>
      <c r="H78" s="360">
        <f>'Payroll Totals by Month'!K3</f>
        <v>68738.330000000016</v>
      </c>
      <c r="I78" s="211">
        <f t="shared" ca="1" si="1"/>
        <v>44105</v>
      </c>
      <c r="J78" s="127">
        <v>3</v>
      </c>
      <c r="K78" s="127" t="b">
        <v>1</v>
      </c>
      <c r="L78" s="127" t="s">
        <v>4034</v>
      </c>
      <c r="M78" s="127" t="b">
        <v>1</v>
      </c>
      <c r="N78" s="127" t="s">
        <v>3692</v>
      </c>
      <c r="O78" s="358" t="str">
        <f>LEFT('Payroll Totals by Month'!C3,13)&amp;"."&amp;PayrollCR!F78&amp;" Mar-Aug"</f>
        <v>All Saints' C.3300.salaries.Au20 Mar-Aug</v>
      </c>
      <c r="P78" s="361" t="str">
        <f>'Payroll Totals by Month'!A3&amp;"/"&amp;PayrollCR!$O$1</f>
        <v>10040/111400</v>
      </c>
      <c r="Q78" s="127" t="b">
        <v>1</v>
      </c>
      <c r="R78" s="127" t="b">
        <v>1</v>
      </c>
      <c r="S78" s="127" t="b">
        <v>1</v>
      </c>
    </row>
    <row r="79" spans="1:19" x14ac:dyDescent="0.25">
      <c r="A79" s="127" t="s">
        <v>4033</v>
      </c>
      <c r="B79" s="206">
        <v>1</v>
      </c>
      <c r="C79" s="127">
        <v>2</v>
      </c>
      <c r="D79" s="357">
        <f>'Payroll Totals by Month'!D4</f>
        <v>400015</v>
      </c>
      <c r="E79" s="127" t="b">
        <v>1</v>
      </c>
      <c r="F79" s="358" t="str">
        <f>RIGHT('Payroll Totals by Month'!B4,4)&amp;"."&amp;"salaries"&amp;"."&amp;PayrollCR!$C$5</f>
        <v>3317.salaries.Au20</v>
      </c>
      <c r="G79" s="359">
        <f t="shared" ca="1" si="0"/>
        <v>44105</v>
      </c>
      <c r="H79" s="360">
        <f>'Payroll Totals by Month'!K4</f>
        <v>95285.839999999982</v>
      </c>
      <c r="I79" s="211">
        <f t="shared" ca="1" si="1"/>
        <v>44105</v>
      </c>
      <c r="J79" s="127">
        <v>3</v>
      </c>
      <c r="K79" s="127" t="b">
        <v>1</v>
      </c>
      <c r="L79" s="127" t="s">
        <v>4034</v>
      </c>
      <c r="M79" s="127" t="b">
        <v>1</v>
      </c>
      <c r="N79" s="127" t="s">
        <v>3692</v>
      </c>
      <c r="O79" s="358" t="str">
        <f>LEFT('Payroll Totals by Month'!C4,13)&amp;"."&amp;PayrollCR!F79&amp;" Mar-Aug"</f>
        <v>All Saints' C.3317.salaries.Au20 Mar-Aug</v>
      </c>
      <c r="P79" s="361" t="str">
        <f>'Payroll Totals by Month'!A4&amp;"/"&amp;PayrollCR!$O$1</f>
        <v>10042/111400</v>
      </c>
      <c r="Q79" s="127" t="b">
        <v>1</v>
      </c>
      <c r="R79" s="127" t="b">
        <v>1</v>
      </c>
      <c r="S79" s="127" t="b">
        <v>1</v>
      </c>
    </row>
    <row r="80" spans="1:19" x14ac:dyDescent="0.25">
      <c r="A80" s="127" t="s">
        <v>4033</v>
      </c>
      <c r="B80" s="206">
        <v>1</v>
      </c>
      <c r="C80" s="127">
        <v>2</v>
      </c>
      <c r="D80" s="357">
        <f>'Payroll Totals by Month'!D5</f>
        <v>400023</v>
      </c>
      <c r="E80" s="127" t="b">
        <v>1</v>
      </c>
      <c r="F80" s="358" t="str">
        <f>RIGHT('Payroll Totals by Month'!B5,4)&amp;"."&amp;"salaries"&amp;"."&amp;PayrollCR!$C$5</f>
        <v>3500.salaries.Au20</v>
      </c>
      <c r="G80" s="359">
        <f t="shared" ca="1" si="0"/>
        <v>44105</v>
      </c>
      <c r="H80" s="360">
        <f>'Payroll Totals by Month'!K5</f>
        <v>73128.47</v>
      </c>
      <c r="I80" s="211">
        <f t="shared" ca="1" si="1"/>
        <v>44105</v>
      </c>
      <c r="J80" s="127">
        <v>3</v>
      </c>
      <c r="K80" s="127" t="b">
        <v>1</v>
      </c>
      <c r="L80" s="127" t="s">
        <v>4034</v>
      </c>
      <c r="M80" s="127" t="b">
        <v>1</v>
      </c>
      <c r="N80" s="127" t="s">
        <v>3692</v>
      </c>
      <c r="O80" s="358" t="str">
        <f>LEFT('Payroll Totals by Month'!C5,13)&amp;"."&amp;PayrollCR!F80&amp;" Mar-Aug"</f>
        <v>Annunciation .3500.salaries.Au20 Mar-Aug</v>
      </c>
      <c r="P80" s="361" t="str">
        <f>'Payroll Totals by Month'!A5&amp;"/"&amp;PayrollCR!$O$1</f>
        <v>10043/111400</v>
      </c>
      <c r="Q80" s="127" t="b">
        <v>1</v>
      </c>
      <c r="R80" s="127" t="b">
        <v>1</v>
      </c>
      <c r="S80" s="127" t="b">
        <v>1</v>
      </c>
    </row>
    <row r="81" spans="1:19" x14ac:dyDescent="0.25">
      <c r="A81" s="127" t="s">
        <v>4033</v>
      </c>
      <c r="B81" s="206">
        <v>1</v>
      </c>
      <c r="C81" s="127">
        <v>2</v>
      </c>
      <c r="D81" s="357">
        <f>'Payroll Totals by Month'!D6</f>
        <v>400051</v>
      </c>
      <c r="E81" s="127" t="b">
        <v>1</v>
      </c>
      <c r="F81" s="358" t="str">
        <f>RIGHT('Payroll Totals by Month'!B6,4)&amp;"."&amp;"salaries"&amp;"."&amp;PayrollCR!$C$5</f>
        <v>2003.salaries.Au20</v>
      </c>
      <c r="G81" s="359">
        <f t="shared" ca="1" si="0"/>
        <v>44105</v>
      </c>
      <c r="H81" s="360">
        <f>'Payroll Totals by Month'!K6</f>
        <v>149224.22999999998</v>
      </c>
      <c r="I81" s="211">
        <f t="shared" ca="1" si="1"/>
        <v>44105</v>
      </c>
      <c r="J81" s="127">
        <v>3</v>
      </c>
      <c r="K81" s="127" t="b">
        <v>1</v>
      </c>
      <c r="L81" s="127" t="s">
        <v>4034</v>
      </c>
      <c r="M81" s="127" t="b">
        <v>1</v>
      </c>
      <c r="N81" s="127" t="s">
        <v>3692</v>
      </c>
      <c r="O81" s="358" t="str">
        <f>LEFT('Payroll Totals by Month'!C6,13)&amp;"."&amp;PayrollCR!F81&amp;" Mar-Aug"</f>
        <v>Bell Lane Pri.2003.salaries.Au20 Mar-Aug</v>
      </c>
      <c r="P81" s="361" t="str">
        <f>'Payroll Totals by Month'!A6&amp;"/"&amp;PayrollCR!$O$1</f>
        <v>10045/111400</v>
      </c>
      <c r="Q81" s="127" t="b">
        <v>1</v>
      </c>
      <c r="R81" s="127" t="b">
        <v>1</v>
      </c>
      <c r="S81" s="127" t="b">
        <v>1</v>
      </c>
    </row>
    <row r="82" spans="1:19" hidden="1" x14ac:dyDescent="0.25">
      <c r="A82" s="127" t="s">
        <v>4033</v>
      </c>
      <c r="B82" s="206">
        <v>1</v>
      </c>
      <c r="C82" s="127">
        <v>2</v>
      </c>
      <c r="D82" s="357">
        <f>'Payroll Totals by Month'!D7</f>
        <v>400040</v>
      </c>
      <c r="E82" s="127" t="b">
        <v>1</v>
      </c>
      <c r="F82" s="358" t="str">
        <f>RIGHT('Payroll Totals by Month'!B7,4)&amp;"."&amp;"salaries"&amp;"."&amp;PayrollCR!$C$5</f>
        <v>2007.salaries.Au20</v>
      </c>
      <c r="G82" s="359">
        <f t="shared" ca="1" si="0"/>
        <v>44105</v>
      </c>
      <c r="H82" s="360">
        <f>'Payroll Totals by Month'!K7</f>
        <v>0</v>
      </c>
      <c r="I82" s="211">
        <f t="shared" ca="1" si="1"/>
        <v>44105</v>
      </c>
      <c r="J82" s="127">
        <v>3</v>
      </c>
      <c r="K82" s="127" t="b">
        <v>1</v>
      </c>
      <c r="L82" s="127" t="s">
        <v>4034</v>
      </c>
      <c r="M82" s="127" t="b">
        <v>1</v>
      </c>
      <c r="N82" s="127" t="s">
        <v>3692</v>
      </c>
      <c r="O82" s="358" t="str">
        <f>LEFT('Payroll Totals by Month'!C7,13)&amp;"."&amp;PayrollCR!F82&amp;" Mar-Aug"</f>
        <v>Brookland Jun.2007.salaries.Au20 Mar-Aug</v>
      </c>
      <c r="P82" s="361" t="str">
        <f>'Payroll Totals by Month'!A7&amp;"/"&amp;PayrollCR!$O$1</f>
        <v>10046/111400</v>
      </c>
      <c r="Q82" s="127" t="b">
        <v>1</v>
      </c>
      <c r="R82" s="127" t="b">
        <v>1</v>
      </c>
      <c r="S82" s="127" t="b">
        <v>1</v>
      </c>
    </row>
    <row r="83" spans="1:19" x14ac:dyDescent="0.25">
      <c r="A83" s="127" t="s">
        <v>4033</v>
      </c>
      <c r="B83" s="206">
        <v>1</v>
      </c>
      <c r="C83" s="127">
        <v>2</v>
      </c>
      <c r="D83" s="357">
        <f>'Payroll Totals by Month'!D8</f>
        <v>400061</v>
      </c>
      <c r="E83" s="127" t="b">
        <v>1</v>
      </c>
      <c r="F83" s="358" t="str">
        <f>RIGHT('Payroll Totals by Month'!B8,4)&amp;"."&amp;"salaries"&amp;"."&amp;PayrollCR!$C$5</f>
        <v>2009.salaries.Au20</v>
      </c>
      <c r="G83" s="359">
        <f t="shared" ca="1" si="0"/>
        <v>44105</v>
      </c>
      <c r="H83" s="360">
        <f>'Payroll Totals by Month'!K8</f>
        <v>178966.93</v>
      </c>
      <c r="I83" s="211">
        <f t="shared" ca="1" si="1"/>
        <v>44105</v>
      </c>
      <c r="J83" s="127">
        <v>3</v>
      </c>
      <c r="K83" s="127" t="b">
        <v>1</v>
      </c>
      <c r="L83" s="127" t="s">
        <v>4034</v>
      </c>
      <c r="M83" s="127" t="b">
        <v>1</v>
      </c>
      <c r="N83" s="127" t="s">
        <v>3692</v>
      </c>
      <c r="O83" s="358" t="str">
        <f>LEFT('Payroll Totals by Month'!C8,13)&amp;"."&amp;PayrollCR!F83&amp;" Mar-Aug"</f>
        <v>Brunswick Par.2009.salaries.Au20 Mar-Aug</v>
      </c>
      <c r="P83" s="361" t="str">
        <f>'Payroll Totals by Month'!A8&amp;"/"&amp;PayrollCR!$O$1</f>
        <v>10048/111400</v>
      </c>
      <c r="Q83" s="127" t="b">
        <v>1</v>
      </c>
      <c r="R83" s="127" t="b">
        <v>1</v>
      </c>
      <c r="S83" s="127" t="b">
        <v>1</v>
      </c>
    </row>
    <row r="84" spans="1:19" x14ac:dyDescent="0.25">
      <c r="A84" s="127" t="s">
        <v>4033</v>
      </c>
      <c r="B84" s="206">
        <v>1</v>
      </c>
      <c r="C84" s="127">
        <v>2</v>
      </c>
      <c r="D84" s="357">
        <f>'Payroll Totals by Month'!D9</f>
        <v>400020</v>
      </c>
      <c r="E84" s="127" t="b">
        <v>1</v>
      </c>
      <c r="F84" s="358" t="str">
        <f>RIGHT('Payroll Totals by Month'!B9,4)&amp;"."&amp;"salaries"&amp;"."&amp;PayrollCR!$C$5</f>
        <v>2011.salaries.Au20</v>
      </c>
      <c r="G84" s="359">
        <f t="shared" ca="1" si="0"/>
        <v>44105</v>
      </c>
      <c r="H84" s="360">
        <f>'Payroll Totals by Month'!K9</f>
        <v>67998.69</v>
      </c>
      <c r="I84" s="211">
        <f t="shared" ca="1" si="1"/>
        <v>44105</v>
      </c>
      <c r="J84" s="127">
        <v>3</v>
      </c>
      <c r="K84" s="127" t="b">
        <v>1</v>
      </c>
      <c r="L84" s="127" t="s">
        <v>4034</v>
      </c>
      <c r="M84" s="127" t="b">
        <v>1</v>
      </c>
      <c r="N84" s="127" t="s">
        <v>3692</v>
      </c>
      <c r="O84" s="358" t="str">
        <f>LEFT('Payroll Totals by Month'!C9,13)&amp;"."&amp;PayrollCR!F84&amp;" Mar-Aug"</f>
        <v>Church Hill P.2011.salaries.Au20 Mar-Aug</v>
      </c>
      <c r="P84" s="361" t="str">
        <f>'Payroll Totals by Month'!A9&amp;"/"&amp;PayrollCR!$O$1</f>
        <v>10051/111400</v>
      </c>
      <c r="Q84" s="127" t="b">
        <v>1</v>
      </c>
      <c r="R84" s="127" t="b">
        <v>1</v>
      </c>
      <c r="S84" s="127" t="b">
        <v>1</v>
      </c>
    </row>
    <row r="85" spans="1:19" x14ac:dyDescent="0.25">
      <c r="A85" s="127" t="s">
        <v>4033</v>
      </c>
      <c r="B85" s="206">
        <v>1</v>
      </c>
      <c r="C85" s="127">
        <v>2</v>
      </c>
      <c r="D85" s="357">
        <f>'Payroll Totals by Month'!D10</f>
        <v>400059</v>
      </c>
      <c r="E85" s="127" t="b">
        <v>1</v>
      </c>
      <c r="F85" s="358" t="str">
        <f>RIGHT('Payroll Totals by Month'!B10,4)&amp;"."&amp;"salaries"&amp;"."&amp;PayrollCR!$C$5</f>
        <v>2015.salaries.Au20</v>
      </c>
      <c r="G85" s="359">
        <f t="shared" ref="G85:G148" ca="1" si="2">TODAY()</f>
        <v>44105</v>
      </c>
      <c r="H85" s="360">
        <f>'Payroll Totals by Month'!K10</f>
        <v>123034.01000000001</v>
      </c>
      <c r="I85" s="211">
        <f t="shared" ref="I85:I148" ca="1" si="3">G85</f>
        <v>44105</v>
      </c>
      <c r="J85" s="127">
        <v>3</v>
      </c>
      <c r="K85" s="127" t="b">
        <v>1</v>
      </c>
      <c r="L85" s="127" t="s">
        <v>4034</v>
      </c>
      <c r="M85" s="127" t="b">
        <v>1</v>
      </c>
      <c r="N85" s="127" t="s">
        <v>3692</v>
      </c>
      <c r="O85" s="358" t="str">
        <f>LEFT('Payroll Totals by Month'!C10,13)&amp;"."&amp;PayrollCR!F85&amp;" Mar-Aug"</f>
        <v>Coppetts Wood.2015.salaries.Au20 Mar-Aug</v>
      </c>
      <c r="P85" s="361" t="str">
        <f>'Payroll Totals by Month'!A10&amp;"/"&amp;PayrollCR!$O$1</f>
        <v>10055/111400</v>
      </c>
      <c r="Q85" s="127" t="b">
        <v>1</v>
      </c>
      <c r="R85" s="127" t="b">
        <v>1</v>
      </c>
      <c r="S85" s="127" t="b">
        <v>1</v>
      </c>
    </row>
    <row r="86" spans="1:19" x14ac:dyDescent="0.25">
      <c r="A86" s="127" t="s">
        <v>4033</v>
      </c>
      <c r="B86" s="206">
        <v>1</v>
      </c>
      <c r="C86" s="127">
        <v>2</v>
      </c>
      <c r="D86" s="357">
        <f>'Payroll Totals by Month'!D11</f>
        <v>400049</v>
      </c>
      <c r="E86" s="127" t="b">
        <v>1</v>
      </c>
      <c r="F86" s="358" t="str">
        <f>RIGHT('Payroll Totals by Month'!B11,4)&amp;"."&amp;"salaries"&amp;"."&amp;PayrollCR!$C$5</f>
        <v>2016.salaries.Au20</v>
      </c>
      <c r="G86" s="359">
        <f t="shared" ca="1" si="2"/>
        <v>44105</v>
      </c>
      <c r="H86" s="360">
        <f>'Payroll Totals by Month'!K11</f>
        <v>74343.77</v>
      </c>
      <c r="I86" s="211">
        <f t="shared" ca="1" si="3"/>
        <v>44105</v>
      </c>
      <c r="J86" s="127">
        <v>3</v>
      </c>
      <c r="K86" s="127" t="b">
        <v>1</v>
      </c>
      <c r="L86" s="127" t="s">
        <v>4034</v>
      </c>
      <c r="M86" s="127" t="b">
        <v>1</v>
      </c>
      <c r="N86" s="127" t="s">
        <v>3692</v>
      </c>
      <c r="O86" s="358" t="str">
        <f>LEFT('Payroll Totals by Month'!C11,13)&amp;"."&amp;PayrollCR!F86&amp;" Mar-Aug"</f>
        <v>Courtland Sch.2016.salaries.Au20 Mar-Aug</v>
      </c>
      <c r="P86" s="361" t="str">
        <f>'Payroll Totals by Month'!A11&amp;"/"&amp;PayrollCR!$O$1</f>
        <v>10056/111400</v>
      </c>
      <c r="Q86" s="127" t="b">
        <v>1</v>
      </c>
      <c r="R86" s="127" t="b">
        <v>1</v>
      </c>
      <c r="S86" s="127" t="b">
        <v>1</v>
      </c>
    </row>
    <row r="87" spans="1:19" x14ac:dyDescent="0.25">
      <c r="A87" s="127" t="s">
        <v>4033</v>
      </c>
      <c r="B87" s="206">
        <v>1</v>
      </c>
      <c r="C87" s="127">
        <v>2</v>
      </c>
      <c r="D87" s="357">
        <f>'Payroll Totals by Month'!D12</f>
        <v>400080</v>
      </c>
      <c r="E87" s="127" t="b">
        <v>1</v>
      </c>
      <c r="F87" s="358" t="str">
        <f>RIGHT('Payroll Totals by Month'!B12,4)&amp;"."&amp;"salaries"&amp;"."&amp;PayrollCR!$C$5</f>
        <v>2017.salaries.Au20</v>
      </c>
      <c r="G87" s="359">
        <f t="shared" ca="1" si="2"/>
        <v>44105</v>
      </c>
      <c r="H87" s="360">
        <f>'Payroll Totals by Month'!K12</f>
        <v>142132.43</v>
      </c>
      <c r="I87" s="211">
        <f t="shared" ca="1" si="3"/>
        <v>44105</v>
      </c>
      <c r="J87" s="127">
        <v>3</v>
      </c>
      <c r="K87" s="127" t="b">
        <v>1</v>
      </c>
      <c r="L87" s="127" t="s">
        <v>4034</v>
      </c>
      <c r="M87" s="127" t="b">
        <v>1</v>
      </c>
      <c r="N87" s="127" t="s">
        <v>3692</v>
      </c>
      <c r="O87" s="358" t="str">
        <f>LEFT('Payroll Totals by Month'!C12,13)&amp;"."&amp;PayrollCR!F87&amp;" Mar-Aug"</f>
        <v>Cromer Road P.2017.salaries.Au20 Mar-Aug</v>
      </c>
      <c r="P87" s="361" t="str">
        <f>'Payroll Totals by Month'!A12&amp;"/"&amp;PayrollCR!$O$1</f>
        <v>10057/111400</v>
      </c>
      <c r="Q87" s="127" t="b">
        <v>1</v>
      </c>
      <c r="R87" s="127" t="b">
        <v>1</v>
      </c>
      <c r="S87" s="127" t="b">
        <v>1</v>
      </c>
    </row>
    <row r="88" spans="1:19" x14ac:dyDescent="0.25">
      <c r="A88" s="127" t="s">
        <v>4033</v>
      </c>
      <c r="B88" s="206">
        <v>1</v>
      </c>
      <c r="C88" s="127">
        <v>2</v>
      </c>
      <c r="D88" s="357">
        <f>'Payroll Totals by Month'!D13</f>
        <v>400036</v>
      </c>
      <c r="E88" s="127" t="b">
        <v>1</v>
      </c>
      <c r="F88" s="358" t="str">
        <f>RIGHT('Payroll Totals by Month'!B13,4)&amp;"."&amp;"salaries"&amp;"."&amp;PayrollCR!$C$5</f>
        <v>2019.salaries.Au20</v>
      </c>
      <c r="G88" s="359">
        <f t="shared" ca="1" si="2"/>
        <v>44105</v>
      </c>
      <c r="H88" s="360">
        <f>'Payroll Totals by Month'!K13</f>
        <v>114374.9</v>
      </c>
      <c r="I88" s="211">
        <f t="shared" ca="1" si="3"/>
        <v>44105</v>
      </c>
      <c r="J88" s="127">
        <v>3</v>
      </c>
      <c r="K88" s="127" t="b">
        <v>1</v>
      </c>
      <c r="L88" s="127" t="s">
        <v>4034</v>
      </c>
      <c r="M88" s="127" t="b">
        <v>1</v>
      </c>
      <c r="N88" s="127" t="s">
        <v>3692</v>
      </c>
      <c r="O88" s="358" t="str">
        <f>LEFT('Payroll Totals by Month'!C13,13)&amp;"."&amp;PayrollCR!F88&amp;" Mar-Aug"</f>
        <v>Deansbrook In.2019.salaries.Au20 Mar-Aug</v>
      </c>
      <c r="P88" s="361" t="str">
        <f>'Payroll Totals by Month'!A13&amp;"/"&amp;PayrollCR!$O$1</f>
        <v>10059/111400</v>
      </c>
      <c r="Q88" s="127" t="b">
        <v>1</v>
      </c>
      <c r="R88" s="127" t="b">
        <v>1</v>
      </c>
      <c r="S88" s="127" t="b">
        <v>1</v>
      </c>
    </row>
    <row r="89" spans="1:19" x14ac:dyDescent="0.25">
      <c r="A89" s="127" t="s">
        <v>4033</v>
      </c>
      <c r="B89" s="206">
        <v>1</v>
      </c>
      <c r="C89" s="127">
        <v>2</v>
      </c>
      <c r="D89" s="357">
        <f>'Payroll Totals by Month'!D14</f>
        <v>400047</v>
      </c>
      <c r="E89" s="127" t="b">
        <v>1</v>
      </c>
      <c r="F89" s="358" t="str">
        <f>RIGHT('Payroll Totals by Month'!B14,4)&amp;"."&amp;"salaries"&amp;"."&amp;PayrollCR!$C$5</f>
        <v>2024.salaries.Au20</v>
      </c>
      <c r="G89" s="359">
        <f t="shared" ca="1" si="2"/>
        <v>44105</v>
      </c>
      <c r="H89" s="360">
        <f>'Payroll Totals by Month'!K14</f>
        <v>125149.10999999999</v>
      </c>
      <c r="I89" s="211">
        <f t="shared" ca="1" si="3"/>
        <v>44105</v>
      </c>
      <c r="J89" s="127">
        <v>3</v>
      </c>
      <c r="K89" s="127" t="b">
        <v>1</v>
      </c>
      <c r="L89" s="127" t="s">
        <v>4034</v>
      </c>
      <c r="M89" s="127" t="b">
        <v>1</v>
      </c>
      <c r="N89" s="127" t="s">
        <v>3692</v>
      </c>
      <c r="O89" s="358" t="str">
        <f>LEFT('Payroll Totals by Month'!C14,13)&amp;"."&amp;PayrollCR!F89&amp;" Mar-Aug"</f>
        <v>Fairway Prima.2024.salaries.Au20 Mar-Aug</v>
      </c>
      <c r="P89" s="361" t="str">
        <f>'Payroll Totals by Month'!A14&amp;"/"&amp;PayrollCR!$O$1</f>
        <v>10064/111400</v>
      </c>
      <c r="Q89" s="127" t="b">
        <v>1</v>
      </c>
      <c r="R89" s="127" t="b">
        <v>1</v>
      </c>
      <c r="S89" s="127" t="b">
        <v>1</v>
      </c>
    </row>
    <row r="90" spans="1:19" x14ac:dyDescent="0.25">
      <c r="A90" s="127" t="s">
        <v>4033</v>
      </c>
      <c r="B90" s="206">
        <v>1</v>
      </c>
      <c r="C90" s="127">
        <v>2</v>
      </c>
      <c r="D90" s="357">
        <f>'Payroll Totals by Month'!D15</f>
        <v>400001</v>
      </c>
      <c r="E90" s="127" t="b">
        <v>1</v>
      </c>
      <c r="F90" s="358" t="str">
        <f>RIGHT('Payroll Totals by Month'!B15,4)&amp;"."&amp;"salaries"&amp;"."&amp;PayrollCR!$C$5</f>
        <v>2025.salaries.Au20</v>
      </c>
      <c r="G90" s="359">
        <f t="shared" ca="1" si="2"/>
        <v>44105</v>
      </c>
      <c r="H90" s="360">
        <f>'Payroll Totals by Month'!K15</f>
        <v>111795.65</v>
      </c>
      <c r="I90" s="211">
        <f t="shared" ca="1" si="3"/>
        <v>44105</v>
      </c>
      <c r="J90" s="127">
        <v>3</v>
      </c>
      <c r="K90" s="127" t="b">
        <v>1</v>
      </c>
      <c r="L90" s="127" t="s">
        <v>4034</v>
      </c>
      <c r="M90" s="127" t="b">
        <v>1</v>
      </c>
      <c r="N90" s="127" t="s">
        <v>3692</v>
      </c>
      <c r="O90" s="358" t="str">
        <f>LEFT('Payroll Totals by Month'!C15,13)&amp;"."&amp;PayrollCR!F90&amp;" Mar-Aug"</f>
        <v>Foulds.2025.salaries.Au20 Mar-Aug</v>
      </c>
      <c r="P90" s="361" t="str">
        <f>'Payroll Totals by Month'!A15&amp;"/"&amp;PayrollCR!$O$1</f>
        <v>10065/111400</v>
      </c>
      <c r="Q90" s="127" t="b">
        <v>1</v>
      </c>
      <c r="R90" s="127" t="b">
        <v>1</v>
      </c>
      <c r="S90" s="127" t="b">
        <v>1</v>
      </c>
    </row>
    <row r="91" spans="1:19" x14ac:dyDescent="0.25">
      <c r="A91" s="127" t="s">
        <v>4033</v>
      </c>
      <c r="B91" s="206">
        <v>1</v>
      </c>
      <c r="C91" s="127">
        <v>2</v>
      </c>
      <c r="D91" s="357">
        <f>'Payroll Totals by Month'!D16</f>
        <v>400082</v>
      </c>
      <c r="E91" s="127" t="b">
        <v>1</v>
      </c>
      <c r="F91" s="358" t="str">
        <f>RIGHT('Payroll Totals by Month'!B16,4)&amp;"."&amp;"salaries"&amp;"."&amp;PayrollCR!$C$5</f>
        <v>2026.salaries.Au20</v>
      </c>
      <c r="G91" s="359">
        <f t="shared" ca="1" si="2"/>
        <v>44105</v>
      </c>
      <c r="H91" s="360">
        <f>'Payroll Totals by Month'!K16</f>
        <v>212351.55999999994</v>
      </c>
      <c r="I91" s="211">
        <f t="shared" ca="1" si="3"/>
        <v>44105</v>
      </c>
      <c r="J91" s="127">
        <v>3</v>
      </c>
      <c r="K91" s="127" t="b">
        <v>1</v>
      </c>
      <c r="L91" s="127" t="s">
        <v>4034</v>
      </c>
      <c r="M91" s="127" t="b">
        <v>1</v>
      </c>
      <c r="N91" s="127" t="s">
        <v>3692</v>
      </c>
      <c r="O91" s="358" t="str">
        <f>LEFT('Payroll Totals by Month'!C16,13)&amp;"."&amp;PayrollCR!F91&amp;" Mar-Aug"</f>
        <v>Frith Manor S.2026.salaries.Au20 Mar-Aug</v>
      </c>
      <c r="P91" s="361" t="str">
        <f>'Payroll Totals by Month'!A16&amp;"/"&amp;PayrollCR!$O$1</f>
        <v>10066/111400</v>
      </c>
      <c r="Q91" s="127" t="b">
        <v>1</v>
      </c>
      <c r="R91" s="127" t="b">
        <v>1</v>
      </c>
      <c r="S91" s="127" t="b">
        <v>1</v>
      </c>
    </row>
    <row r="92" spans="1:19" x14ac:dyDescent="0.25">
      <c r="A92" s="127" t="s">
        <v>4033</v>
      </c>
      <c r="B92" s="206">
        <v>1</v>
      </c>
      <c r="C92" s="127">
        <v>2</v>
      </c>
      <c r="D92" s="357">
        <f>'Payroll Totals by Month'!D17</f>
        <v>400002</v>
      </c>
      <c r="E92" s="127" t="b">
        <v>1</v>
      </c>
      <c r="F92" s="358" t="str">
        <f>RIGHT('Payroll Totals by Month'!B17,4)&amp;"."&amp;"salaries"&amp;"."&amp;PayrollCR!$C$5</f>
        <v>2027.salaries.Au20</v>
      </c>
      <c r="G92" s="359">
        <f t="shared" ca="1" si="2"/>
        <v>44105</v>
      </c>
      <c r="H92" s="360">
        <f>'Payroll Totals by Month'!K17</f>
        <v>120341.78999999998</v>
      </c>
      <c r="I92" s="211">
        <f t="shared" ca="1" si="3"/>
        <v>44105</v>
      </c>
      <c r="J92" s="127">
        <v>3</v>
      </c>
      <c r="K92" s="127" t="b">
        <v>1</v>
      </c>
      <c r="L92" s="127" t="s">
        <v>4034</v>
      </c>
      <c r="M92" s="127" t="b">
        <v>1</v>
      </c>
      <c r="N92" s="127" t="s">
        <v>3692</v>
      </c>
      <c r="O92" s="358" t="str">
        <f>LEFT('Payroll Totals by Month'!C17,13)&amp;"."&amp;PayrollCR!F92&amp;" Mar-Aug"</f>
        <v>Garden Suburb.2027.salaries.Au20 Mar-Aug</v>
      </c>
      <c r="P92" s="361" t="str">
        <f>'Payroll Totals by Month'!A17&amp;"/"&amp;PayrollCR!$O$1</f>
        <v>10067/111400</v>
      </c>
      <c r="Q92" s="127" t="b">
        <v>1</v>
      </c>
      <c r="R92" s="127" t="b">
        <v>1</v>
      </c>
      <c r="S92" s="127" t="b">
        <v>1</v>
      </c>
    </row>
    <row r="93" spans="1:19" x14ac:dyDescent="0.25">
      <c r="A93" s="127" t="s">
        <v>4033</v>
      </c>
      <c r="B93" s="206">
        <v>1</v>
      </c>
      <c r="C93" s="127">
        <v>2</v>
      </c>
      <c r="D93" s="357">
        <f>'Payroll Totals by Month'!D18</f>
        <v>400067</v>
      </c>
      <c r="E93" s="127" t="b">
        <v>1</v>
      </c>
      <c r="F93" s="358" t="str">
        <f>RIGHT('Payroll Totals by Month'!B18,4)&amp;"."&amp;"salaries"&amp;"."&amp;PayrollCR!$C$5</f>
        <v>2028.salaries.Au20</v>
      </c>
      <c r="G93" s="359">
        <f t="shared" ca="1" si="2"/>
        <v>44105</v>
      </c>
      <c r="H93" s="360">
        <f>'Payroll Totals by Month'!K18</f>
        <v>94100.549999999988</v>
      </c>
      <c r="I93" s="211">
        <f t="shared" ca="1" si="3"/>
        <v>44105</v>
      </c>
      <c r="J93" s="127">
        <v>3</v>
      </c>
      <c r="K93" s="127" t="b">
        <v>1</v>
      </c>
      <c r="L93" s="127" t="s">
        <v>4034</v>
      </c>
      <c r="M93" s="127" t="b">
        <v>1</v>
      </c>
      <c r="N93" s="127" t="s">
        <v>3692</v>
      </c>
      <c r="O93" s="358" t="str">
        <f>LEFT('Payroll Totals by Month'!C18,13)&amp;"."&amp;PayrollCR!F93&amp;" Mar-Aug"</f>
        <v>Garden Suburb.2028.salaries.Au20 Mar-Aug</v>
      </c>
      <c r="P93" s="361" t="str">
        <f>'Payroll Totals by Month'!A18&amp;"/"&amp;PayrollCR!$O$1</f>
        <v>10068/111400</v>
      </c>
      <c r="Q93" s="127" t="b">
        <v>1</v>
      </c>
      <c r="R93" s="127" t="b">
        <v>1</v>
      </c>
      <c r="S93" s="127" t="b">
        <v>1</v>
      </c>
    </row>
    <row r="94" spans="1:19" x14ac:dyDescent="0.25">
      <c r="A94" s="127" t="s">
        <v>4033</v>
      </c>
      <c r="B94" s="206">
        <v>1</v>
      </c>
      <c r="C94" s="127">
        <v>2</v>
      </c>
      <c r="D94" s="357">
        <f>'Payroll Totals by Month'!D19</f>
        <v>400035</v>
      </c>
      <c r="E94" s="127" t="b">
        <v>1</v>
      </c>
      <c r="F94" s="358" t="str">
        <f>RIGHT('Payroll Totals by Month'!B19,4)&amp;"."&amp;"salaries"&amp;"."&amp;PayrollCR!$C$5</f>
        <v>2029.salaries.Au20</v>
      </c>
      <c r="G94" s="359">
        <f t="shared" ca="1" si="2"/>
        <v>44105</v>
      </c>
      <c r="H94" s="360">
        <f>'Payroll Totals by Month'!K19</f>
        <v>217058.90999999992</v>
      </c>
      <c r="I94" s="211">
        <f t="shared" ca="1" si="3"/>
        <v>44105</v>
      </c>
      <c r="J94" s="127">
        <v>3</v>
      </c>
      <c r="K94" s="127" t="b">
        <v>1</v>
      </c>
      <c r="L94" s="127" t="s">
        <v>4034</v>
      </c>
      <c r="M94" s="127" t="b">
        <v>1</v>
      </c>
      <c r="N94" s="127" t="s">
        <v>3692</v>
      </c>
      <c r="O94" s="358" t="str">
        <f>LEFT('Payroll Totals by Month'!C19,13)&amp;"."&amp;PayrollCR!F94&amp;" Mar-Aug"</f>
        <v>Goldbeaters P.2029.salaries.Au20 Mar-Aug</v>
      </c>
      <c r="P94" s="361" t="str">
        <f>'Payroll Totals by Month'!A19&amp;"/"&amp;PayrollCR!$O$1</f>
        <v>10069/111400</v>
      </c>
      <c r="Q94" s="127" t="b">
        <v>1</v>
      </c>
      <c r="R94" s="127" t="b">
        <v>1</v>
      </c>
      <c r="S94" s="127" t="b">
        <v>1</v>
      </c>
    </row>
    <row r="95" spans="1:19" x14ac:dyDescent="0.25">
      <c r="A95" s="127" t="s">
        <v>4033</v>
      </c>
      <c r="B95" s="206">
        <v>1</v>
      </c>
      <c r="C95" s="127">
        <v>2</v>
      </c>
      <c r="D95" s="357">
        <f>'Payroll Totals by Month'!D20</f>
        <v>400026</v>
      </c>
      <c r="E95" s="127" t="b">
        <v>1</v>
      </c>
      <c r="F95" s="358" t="str">
        <f>RIGHT('Payroll Totals by Month'!B20,4)&amp;"."&amp;"salaries"&amp;"."&amp;PayrollCR!$C$5</f>
        <v>2031.salaries.Au20</v>
      </c>
      <c r="G95" s="359">
        <f t="shared" ca="1" si="2"/>
        <v>44105</v>
      </c>
      <c r="H95" s="360">
        <f>'Payroll Totals by Month'!K20</f>
        <v>94469.53</v>
      </c>
      <c r="I95" s="211">
        <f t="shared" ca="1" si="3"/>
        <v>44105</v>
      </c>
      <c r="J95" s="127">
        <v>3</v>
      </c>
      <c r="K95" s="127" t="b">
        <v>1</v>
      </c>
      <c r="L95" s="127" t="s">
        <v>4034</v>
      </c>
      <c r="M95" s="127" t="b">
        <v>1</v>
      </c>
      <c r="N95" s="127" t="s">
        <v>3692</v>
      </c>
      <c r="O95" s="358" t="str">
        <f>LEFT('Payroll Totals by Month'!C20,13)&amp;"."&amp;PayrollCR!F95&amp;" Mar-Aug"</f>
        <v>Hollickwood J.2031.salaries.Au20 Mar-Aug</v>
      </c>
      <c r="P95" s="361" t="str">
        <f>'Payroll Totals by Month'!A20&amp;"/"&amp;PayrollCR!$O$1</f>
        <v>10071/111400</v>
      </c>
      <c r="Q95" s="127" t="b">
        <v>1</v>
      </c>
      <c r="R95" s="127" t="b">
        <v>1</v>
      </c>
      <c r="S95" s="127" t="b">
        <v>1</v>
      </c>
    </row>
    <row r="96" spans="1:19" x14ac:dyDescent="0.25">
      <c r="A96" s="127" t="s">
        <v>4033</v>
      </c>
      <c r="B96" s="206">
        <v>1</v>
      </c>
      <c r="C96" s="127">
        <v>2</v>
      </c>
      <c r="D96" s="357">
        <f>'Payroll Totals by Month'!D21</f>
        <v>400084</v>
      </c>
      <c r="E96" s="127" t="b">
        <v>1</v>
      </c>
      <c r="F96" s="358" t="str">
        <f>RIGHT('Payroll Totals by Month'!B21,4)&amp;"."&amp;"salaries"&amp;"."&amp;PayrollCR!$C$5</f>
        <v>2032.salaries.Au20</v>
      </c>
      <c r="G96" s="359">
        <f t="shared" ca="1" si="2"/>
        <v>44105</v>
      </c>
      <c r="H96" s="360">
        <f>'Payroll Totals by Month'!K21</f>
        <v>172953.08</v>
      </c>
      <c r="I96" s="211">
        <f t="shared" ca="1" si="3"/>
        <v>44105</v>
      </c>
      <c r="J96" s="127">
        <v>3</v>
      </c>
      <c r="K96" s="127" t="b">
        <v>1</v>
      </c>
      <c r="L96" s="127" t="s">
        <v>4034</v>
      </c>
      <c r="M96" s="127" t="b">
        <v>1</v>
      </c>
      <c r="N96" s="127" t="s">
        <v>3692</v>
      </c>
      <c r="O96" s="358" t="str">
        <f>LEFT('Payroll Totals by Month'!C21,13)&amp;"."&amp;PayrollCR!F96&amp;" Mar-Aug"</f>
        <v>Holly Park Sc.2032.salaries.Au20 Mar-Aug</v>
      </c>
      <c r="P96" s="361" t="str">
        <f>'Payroll Totals by Month'!A21&amp;"/"&amp;PayrollCR!$O$1</f>
        <v>10072/111400</v>
      </c>
      <c r="Q96" s="127" t="b">
        <v>1</v>
      </c>
      <c r="R96" s="127" t="b">
        <v>1</v>
      </c>
      <c r="S96" s="127" t="b">
        <v>1</v>
      </c>
    </row>
    <row r="97" spans="1:19" x14ac:dyDescent="0.25">
      <c r="A97" s="127" t="s">
        <v>4033</v>
      </c>
      <c r="B97" s="206">
        <v>1</v>
      </c>
      <c r="C97" s="127">
        <v>2</v>
      </c>
      <c r="D97" s="357">
        <f>'Payroll Totals by Month'!D22</f>
        <v>400008</v>
      </c>
      <c r="E97" s="127" t="b">
        <v>1</v>
      </c>
      <c r="F97" s="358" t="str">
        <f>RIGHT('Payroll Totals by Month'!B22,4)&amp;"."&amp;"salaries"&amp;"."&amp;PayrollCR!$C$5</f>
        <v>3304.salaries.Au20</v>
      </c>
      <c r="G97" s="359">
        <f t="shared" ca="1" si="2"/>
        <v>44105</v>
      </c>
      <c r="H97" s="360">
        <f>'Payroll Totals by Month'!K22</f>
        <v>89414.970000000016</v>
      </c>
      <c r="I97" s="211">
        <f t="shared" ca="1" si="3"/>
        <v>44105</v>
      </c>
      <c r="J97" s="127">
        <v>3</v>
      </c>
      <c r="K97" s="127" t="b">
        <v>1</v>
      </c>
      <c r="L97" s="127" t="s">
        <v>4034</v>
      </c>
      <c r="M97" s="127" t="b">
        <v>1</v>
      </c>
      <c r="N97" s="127" t="s">
        <v>3692</v>
      </c>
      <c r="O97" s="358" t="str">
        <f>LEFT('Payroll Totals by Month'!C22,13)&amp;"."&amp;PayrollCR!F97&amp;" Mar-Aug"</f>
        <v>Holy Trinity .3304.salaries.Au20 Mar-Aug</v>
      </c>
      <c r="P97" s="361" t="str">
        <f>'Payroll Totals by Month'!A22&amp;"/"&amp;PayrollCR!$O$1</f>
        <v>10073/111400</v>
      </c>
      <c r="Q97" s="127" t="b">
        <v>1</v>
      </c>
      <c r="R97" s="127" t="b">
        <v>1</v>
      </c>
      <c r="S97" s="127" t="b">
        <v>1</v>
      </c>
    </row>
    <row r="98" spans="1:19" x14ac:dyDescent="0.25">
      <c r="A98" s="127" t="s">
        <v>4033</v>
      </c>
      <c r="B98" s="206">
        <v>1</v>
      </c>
      <c r="C98" s="127">
        <v>2</v>
      </c>
      <c r="D98" s="357">
        <f>'Payroll Totals by Month'!D23</f>
        <v>400046</v>
      </c>
      <c r="E98" s="127" t="b">
        <v>1</v>
      </c>
      <c r="F98" s="358" t="str">
        <f>RIGHT('Payroll Totals by Month'!B23,4)&amp;"."&amp;"salaries"&amp;"."&amp;PayrollCR!$C$5</f>
        <v>2036.salaries.Au20</v>
      </c>
      <c r="G98" s="359">
        <f t="shared" ca="1" si="2"/>
        <v>44105</v>
      </c>
      <c r="H98" s="360">
        <f>'Payroll Totals by Month'!K23</f>
        <v>155789.24</v>
      </c>
      <c r="I98" s="211">
        <f t="shared" ca="1" si="3"/>
        <v>44105</v>
      </c>
      <c r="J98" s="127">
        <v>3</v>
      </c>
      <c r="K98" s="127" t="b">
        <v>1</v>
      </c>
      <c r="L98" s="127" t="s">
        <v>4034</v>
      </c>
      <c r="M98" s="127" t="b">
        <v>1</v>
      </c>
      <c r="N98" s="127" t="s">
        <v>3692</v>
      </c>
      <c r="O98" s="358" t="str">
        <f>LEFT('Payroll Totals by Month'!C23,13)&amp;"."&amp;PayrollCR!F98&amp;" Mar-Aug"</f>
        <v>Livingstone S.2036.salaries.Au20 Mar-Aug</v>
      </c>
      <c r="P98" s="361" t="str">
        <f>'Payroll Totals by Month'!A23&amp;"/"&amp;PayrollCR!$O$1</f>
        <v>10074/111400</v>
      </c>
      <c r="Q98" s="127" t="b">
        <v>1</v>
      </c>
      <c r="R98" s="127" t="b">
        <v>1</v>
      </c>
      <c r="S98" s="127" t="b">
        <v>1</v>
      </c>
    </row>
    <row r="99" spans="1:19" x14ac:dyDescent="0.25">
      <c r="A99" s="127" t="s">
        <v>4033</v>
      </c>
      <c r="B99" s="206">
        <v>1</v>
      </c>
      <c r="C99" s="127">
        <v>2</v>
      </c>
      <c r="D99" s="357">
        <f>'Payroll Totals by Month'!D24</f>
        <v>400030</v>
      </c>
      <c r="E99" s="127" t="b">
        <v>1</v>
      </c>
      <c r="F99" s="358" t="str">
        <f>RIGHT('Payroll Totals by Month'!B24,4)&amp;"."&amp;"salaries"&amp;"."&amp;PayrollCR!$C$5</f>
        <v>2037.salaries.Au20</v>
      </c>
      <c r="G99" s="359">
        <f t="shared" ca="1" si="2"/>
        <v>44105</v>
      </c>
      <c r="H99" s="360">
        <f>'Payroll Totals by Month'!K24</f>
        <v>101806.31</v>
      </c>
      <c r="I99" s="211">
        <f t="shared" ca="1" si="3"/>
        <v>44105</v>
      </c>
      <c r="J99" s="127">
        <v>3</v>
      </c>
      <c r="K99" s="127" t="b">
        <v>1</v>
      </c>
      <c r="L99" s="127" t="s">
        <v>4034</v>
      </c>
      <c r="M99" s="127" t="b">
        <v>1</v>
      </c>
      <c r="N99" s="127" t="s">
        <v>3692</v>
      </c>
      <c r="O99" s="358" t="str">
        <f>LEFT('Payroll Totals by Month'!C24,13)&amp;"."&amp;PayrollCR!F99&amp;" Mar-Aug"</f>
        <v>Manorside Pri.2037.salaries.Au20 Mar-Aug</v>
      </c>
      <c r="P99" s="361" t="str">
        <f>'Payroll Totals by Month'!A24&amp;"/"&amp;PayrollCR!$O$1</f>
        <v>10075/111400</v>
      </c>
      <c r="Q99" s="127" t="b">
        <v>1</v>
      </c>
      <c r="R99" s="127" t="b">
        <v>1</v>
      </c>
      <c r="S99" s="127" t="b">
        <v>1</v>
      </c>
    </row>
    <row r="100" spans="1:19" x14ac:dyDescent="0.25">
      <c r="A100" s="127" t="s">
        <v>4033</v>
      </c>
      <c r="B100" s="206">
        <v>1</v>
      </c>
      <c r="C100" s="127">
        <v>2</v>
      </c>
      <c r="D100" s="357">
        <f>'Payroll Totals by Month'!D25</f>
        <v>400086</v>
      </c>
      <c r="E100" s="127" t="b">
        <v>1</v>
      </c>
      <c r="F100" s="358" t="str">
        <f>RIGHT('Payroll Totals by Month'!B25,4)&amp;"."&amp;"salaries"&amp;"."&amp;PayrollCR!$C$5</f>
        <v>3305.salaries.Au20</v>
      </c>
      <c r="G100" s="359">
        <f t="shared" ca="1" si="2"/>
        <v>44105</v>
      </c>
      <c r="H100" s="360">
        <f>'Payroll Totals by Month'!K25</f>
        <v>38784.490000000005</v>
      </c>
      <c r="I100" s="211">
        <f t="shared" ca="1" si="3"/>
        <v>44105</v>
      </c>
      <c r="J100" s="127">
        <v>3</v>
      </c>
      <c r="K100" s="127" t="b">
        <v>1</v>
      </c>
      <c r="L100" s="127" t="s">
        <v>4034</v>
      </c>
      <c r="M100" s="127" t="b">
        <v>1</v>
      </c>
      <c r="N100" s="127" t="s">
        <v>3692</v>
      </c>
      <c r="O100" s="358" t="str">
        <f>LEFT('Payroll Totals by Month'!C25,13)&amp;"."&amp;PayrollCR!F100&amp;" Mar-Aug"</f>
        <v>Monken Hadley.3305.salaries.Au20 Mar-Aug</v>
      </c>
      <c r="P100" s="361" t="str">
        <f>'Payroll Totals by Month'!A25&amp;"/"&amp;PayrollCR!$O$1</f>
        <v>10078/111400</v>
      </c>
      <c r="Q100" s="127" t="b">
        <v>1</v>
      </c>
      <c r="R100" s="127" t="b">
        <v>1</v>
      </c>
      <c r="S100" s="127" t="b">
        <v>1</v>
      </c>
    </row>
    <row r="101" spans="1:19" x14ac:dyDescent="0.25">
      <c r="A101" s="127" t="s">
        <v>4033</v>
      </c>
      <c r="B101" s="206">
        <v>1</v>
      </c>
      <c r="C101" s="127">
        <v>2</v>
      </c>
      <c r="D101" s="357">
        <f>'Payroll Totals by Month'!D26</f>
        <v>400088</v>
      </c>
      <c r="E101" s="127" t="b">
        <v>1</v>
      </c>
      <c r="F101" s="358" t="str">
        <f>RIGHT('Payroll Totals by Month'!B26,4)&amp;"."&amp;"salaries"&amp;"."&amp;PayrollCR!$C$5</f>
        <v>2043.salaries.Au20</v>
      </c>
      <c r="G101" s="359">
        <f t="shared" ca="1" si="2"/>
        <v>44105</v>
      </c>
      <c r="H101" s="360">
        <f>'Payroll Totals by Month'!K26</f>
        <v>151888.71999999997</v>
      </c>
      <c r="I101" s="211">
        <f t="shared" ca="1" si="3"/>
        <v>44105</v>
      </c>
      <c r="J101" s="127">
        <v>3</v>
      </c>
      <c r="K101" s="127" t="b">
        <v>1</v>
      </c>
      <c r="L101" s="127" t="s">
        <v>4034</v>
      </c>
      <c r="M101" s="127" t="b">
        <v>1</v>
      </c>
      <c r="N101" s="127" t="s">
        <v>3692</v>
      </c>
      <c r="O101" s="358" t="str">
        <f>LEFT('Payroll Totals by Month'!C26,13)&amp;"."&amp;PayrollCR!F101&amp;" Mar-Aug"</f>
        <v>Moss Hall Jun.2043.salaries.Au20 Mar-Aug</v>
      </c>
      <c r="P101" s="361" t="str">
        <f>'Payroll Totals by Month'!A26&amp;"/"&amp;PayrollCR!$O$1</f>
        <v>10080/111400</v>
      </c>
      <c r="Q101" s="127" t="b">
        <v>1</v>
      </c>
      <c r="R101" s="127" t="b">
        <v>1</v>
      </c>
      <c r="S101" s="127" t="b">
        <v>1</v>
      </c>
    </row>
    <row r="102" spans="1:19" x14ac:dyDescent="0.25">
      <c r="A102" s="127" t="s">
        <v>4033</v>
      </c>
      <c r="B102" s="206">
        <v>1</v>
      </c>
      <c r="C102" s="127">
        <v>2</v>
      </c>
      <c r="D102" s="357">
        <f>'Payroll Totals by Month'!D27</f>
        <v>400087</v>
      </c>
      <c r="E102" s="127" t="b">
        <v>1</v>
      </c>
      <c r="F102" s="358" t="str">
        <f>RIGHT('Payroll Totals by Month'!B27,4)&amp;"."&amp;"salaries"&amp;"."&amp;PayrollCR!$C$5</f>
        <v>2044.salaries.Au20</v>
      </c>
      <c r="G102" s="359">
        <f t="shared" ca="1" si="2"/>
        <v>44105</v>
      </c>
      <c r="H102" s="360">
        <f>'Payroll Totals by Month'!K27</f>
        <v>105212.57</v>
      </c>
      <c r="I102" s="211">
        <f t="shared" ca="1" si="3"/>
        <v>44105</v>
      </c>
      <c r="J102" s="127">
        <v>3</v>
      </c>
      <c r="K102" s="127" t="b">
        <v>1</v>
      </c>
      <c r="L102" s="127" t="s">
        <v>4034</v>
      </c>
      <c r="M102" s="127" t="b">
        <v>1</v>
      </c>
      <c r="N102" s="127" t="s">
        <v>3692</v>
      </c>
      <c r="O102" s="358" t="str">
        <f>LEFT('Payroll Totals by Month'!C27,13)&amp;"."&amp;PayrollCR!F102&amp;" Mar-Aug"</f>
        <v>Moss Hall Inf.2044.salaries.Au20 Mar-Aug</v>
      </c>
      <c r="P102" s="361" t="str">
        <f>'Payroll Totals by Month'!A27&amp;"/"&amp;PayrollCR!$O$1</f>
        <v>10081/111400</v>
      </c>
      <c r="Q102" s="127" t="b">
        <v>1</v>
      </c>
      <c r="R102" s="127" t="b">
        <v>1</v>
      </c>
      <c r="S102" s="127" t="b">
        <v>1</v>
      </c>
    </row>
    <row r="103" spans="1:19" x14ac:dyDescent="0.25">
      <c r="A103" s="127" t="s">
        <v>4033</v>
      </c>
      <c r="B103" s="206">
        <v>1</v>
      </c>
      <c r="C103" s="127">
        <v>2</v>
      </c>
      <c r="D103" s="357">
        <f>'Payroll Totals by Month'!D28</f>
        <v>400089</v>
      </c>
      <c r="E103" s="127" t="b">
        <v>1</v>
      </c>
      <c r="F103" s="358" t="str">
        <f>RIGHT('Payroll Totals by Month'!B28,4)&amp;"."&amp;"salaries"&amp;"."&amp;PayrollCR!$C$5</f>
        <v>2045.salaries.Au20</v>
      </c>
      <c r="G103" s="359">
        <f t="shared" ca="1" si="2"/>
        <v>44105</v>
      </c>
      <c r="H103" s="360">
        <f>'Payroll Totals by Month'!K28</f>
        <v>120862.18</v>
      </c>
      <c r="I103" s="211">
        <f t="shared" ca="1" si="3"/>
        <v>44105</v>
      </c>
      <c r="J103" s="127">
        <v>3</v>
      </c>
      <c r="K103" s="127" t="b">
        <v>1</v>
      </c>
      <c r="L103" s="127" t="s">
        <v>4034</v>
      </c>
      <c r="M103" s="127" t="b">
        <v>1</v>
      </c>
      <c r="N103" s="127" t="s">
        <v>3692</v>
      </c>
      <c r="O103" s="358" t="str">
        <f>LEFT('Payroll Totals by Month'!C28,13)&amp;"."&amp;PayrollCR!F103&amp;" Mar-Aug"</f>
        <v>Northside Sch.2045.salaries.Au20 Mar-Aug</v>
      </c>
      <c r="P103" s="361" t="str">
        <f>'Payroll Totals by Month'!A28&amp;"/"&amp;PayrollCR!$O$1</f>
        <v>10082/111400</v>
      </c>
      <c r="Q103" s="127" t="b">
        <v>1</v>
      </c>
      <c r="R103" s="127" t="b">
        <v>1</v>
      </c>
      <c r="S103" s="127" t="b">
        <v>1</v>
      </c>
    </row>
    <row r="104" spans="1:19" x14ac:dyDescent="0.25">
      <c r="A104" s="127" t="s">
        <v>4033</v>
      </c>
      <c r="B104" s="206">
        <v>1</v>
      </c>
      <c r="C104" s="127">
        <v>2</v>
      </c>
      <c r="D104" s="357">
        <f>'Payroll Totals by Month'!D29</f>
        <v>400003</v>
      </c>
      <c r="E104" s="127" t="b">
        <v>1</v>
      </c>
      <c r="F104" s="358" t="str">
        <f>RIGHT('Payroll Totals by Month'!B29,4)&amp;"."&amp;"salaries"&amp;"."&amp;PayrollCR!$C$5</f>
        <v>3501.salaries.Au20</v>
      </c>
      <c r="G104" s="359">
        <f t="shared" ca="1" si="2"/>
        <v>44105</v>
      </c>
      <c r="H104" s="360">
        <f>'Payroll Totals by Month'!K29</f>
        <v>89455.669999999984</v>
      </c>
      <c r="I104" s="211">
        <f t="shared" ca="1" si="3"/>
        <v>44105</v>
      </c>
      <c r="J104" s="127">
        <v>3</v>
      </c>
      <c r="K104" s="127" t="b">
        <v>1</v>
      </c>
      <c r="L104" s="127" t="s">
        <v>4034</v>
      </c>
      <c r="M104" s="127" t="b">
        <v>1</v>
      </c>
      <c r="N104" s="127" t="s">
        <v>3692</v>
      </c>
      <c r="O104" s="358" t="str">
        <f>LEFT('Payroll Totals by Month'!C29,13)&amp;"."&amp;PayrollCR!F104&amp;" Mar-Aug"</f>
        <v>Our Lady of L.3501.salaries.Au20 Mar-Aug</v>
      </c>
      <c r="P104" s="361" t="str">
        <f>'Payroll Totals by Month'!A29&amp;"/"&amp;PayrollCR!$O$1</f>
        <v>10085/111400</v>
      </c>
      <c r="Q104" s="127" t="b">
        <v>1</v>
      </c>
      <c r="R104" s="127" t="b">
        <v>1</v>
      </c>
      <c r="S104" s="127" t="b">
        <v>1</v>
      </c>
    </row>
    <row r="105" spans="1:19" x14ac:dyDescent="0.25">
      <c r="A105" s="127" t="s">
        <v>4033</v>
      </c>
      <c r="B105" s="206">
        <v>1</v>
      </c>
      <c r="C105" s="127">
        <v>2</v>
      </c>
      <c r="D105" s="357">
        <f>'Payroll Totals by Month'!D30</f>
        <v>400096</v>
      </c>
      <c r="E105" s="127" t="b">
        <v>1</v>
      </c>
      <c r="F105" s="358" t="str">
        <f>RIGHT('Payroll Totals by Month'!B30,4)&amp;"."&amp;"salaries"&amp;"."&amp;PayrollCR!$C$5</f>
        <v>3502.salaries.Au20</v>
      </c>
      <c r="G105" s="359">
        <f t="shared" ca="1" si="2"/>
        <v>44105</v>
      </c>
      <c r="H105" s="360">
        <f>'Payroll Totals by Month'!K30</f>
        <v>134860.08000000002</v>
      </c>
      <c r="I105" s="211">
        <f t="shared" ca="1" si="3"/>
        <v>44105</v>
      </c>
      <c r="J105" s="127">
        <v>3</v>
      </c>
      <c r="K105" s="127" t="b">
        <v>1</v>
      </c>
      <c r="L105" s="127" t="s">
        <v>4034</v>
      </c>
      <c r="M105" s="127" t="b">
        <v>1</v>
      </c>
      <c r="N105" s="127" t="s">
        <v>3692</v>
      </c>
      <c r="O105" s="358" t="str">
        <f>LEFT('Payroll Totals by Month'!C30,13)&amp;"."&amp;PayrollCR!F105&amp;" Mar-Aug"</f>
        <v>St Agnes RC P.3502.salaries.Au20 Mar-Aug</v>
      </c>
      <c r="P105" s="361" t="str">
        <f>'Payroll Totals by Month'!A30&amp;"/"&amp;PayrollCR!$O$1</f>
        <v>10087/111400</v>
      </c>
      <c r="Q105" s="127" t="b">
        <v>1</v>
      </c>
      <c r="R105" s="127" t="b">
        <v>1</v>
      </c>
      <c r="S105" s="127" t="b">
        <v>1</v>
      </c>
    </row>
    <row r="106" spans="1:19" x14ac:dyDescent="0.25">
      <c r="A106" s="127" t="s">
        <v>4033</v>
      </c>
      <c r="B106" s="206">
        <v>1</v>
      </c>
      <c r="C106" s="127">
        <v>2</v>
      </c>
      <c r="D106" s="357">
        <f>'Payroll Totals by Month'!D31</f>
        <v>400064</v>
      </c>
      <c r="E106" s="127" t="b">
        <v>1</v>
      </c>
      <c r="F106" s="358" t="str">
        <f>RIGHT('Payroll Totals by Month'!B31,4)&amp;"."&amp;"salaries"&amp;"."&amp;PayrollCR!$C$5</f>
        <v>3504.salaries.Au20</v>
      </c>
      <c r="G106" s="359">
        <f t="shared" ca="1" si="2"/>
        <v>44105</v>
      </c>
      <c r="H106" s="360">
        <f>'Payroll Totals by Month'!K31</f>
        <v>161796.37999999998</v>
      </c>
      <c r="I106" s="211">
        <f t="shared" ca="1" si="3"/>
        <v>44105</v>
      </c>
      <c r="J106" s="127">
        <v>3</v>
      </c>
      <c r="K106" s="127" t="b">
        <v>1</v>
      </c>
      <c r="L106" s="127" t="s">
        <v>4034</v>
      </c>
      <c r="M106" s="127" t="b">
        <v>1</v>
      </c>
      <c r="N106" s="127" t="s">
        <v>3692</v>
      </c>
      <c r="O106" s="358" t="str">
        <f>LEFT('Payroll Totals by Month'!C31,13)&amp;"."&amp;PayrollCR!F106&amp;" Mar-Aug"</f>
        <v>St Catherines.3504.salaries.Au20 Mar-Aug</v>
      </c>
      <c r="P106" s="361" t="str">
        <f>'Payroll Totals by Month'!A31&amp;"/"&amp;PayrollCR!$O$1</f>
        <v>10088/111400</v>
      </c>
      <c r="Q106" s="127" t="b">
        <v>1</v>
      </c>
      <c r="R106" s="127" t="b">
        <v>1</v>
      </c>
      <c r="S106" s="127" t="b">
        <v>1</v>
      </c>
    </row>
    <row r="107" spans="1:19" x14ac:dyDescent="0.25">
      <c r="A107" s="127" t="s">
        <v>4033</v>
      </c>
      <c r="B107" s="206">
        <v>1</v>
      </c>
      <c r="C107" s="127">
        <v>2</v>
      </c>
      <c r="D107" s="357">
        <f>'Payroll Totals by Month'!D32</f>
        <v>400114</v>
      </c>
      <c r="E107" s="127" t="b">
        <v>1</v>
      </c>
      <c r="F107" s="358" t="str">
        <f>RIGHT('Payroll Totals by Month'!B32,4)&amp;"."&amp;"salaries"&amp;"."&amp;PayrollCR!$C$5</f>
        <v>3307.salaries.Au20</v>
      </c>
      <c r="G107" s="359">
        <f t="shared" ca="1" si="2"/>
        <v>44105</v>
      </c>
      <c r="H107" s="360">
        <f>'Payroll Totals by Month'!K32</f>
        <v>71808.37000000001</v>
      </c>
      <c r="I107" s="211">
        <f t="shared" ca="1" si="3"/>
        <v>44105</v>
      </c>
      <c r="J107" s="127">
        <v>3</v>
      </c>
      <c r="K107" s="127" t="b">
        <v>1</v>
      </c>
      <c r="L107" s="127" t="s">
        <v>4034</v>
      </c>
      <c r="M107" s="127" t="b">
        <v>1</v>
      </c>
      <c r="N107" s="127" t="s">
        <v>3692</v>
      </c>
      <c r="O107" s="358" t="str">
        <f>LEFT('Payroll Totals by Month'!C32,13)&amp;"."&amp;PayrollCR!F107&amp;" Mar-Aug"</f>
        <v>St John's CE .3307.salaries.Au20 Mar-Aug</v>
      </c>
      <c r="P107" s="361" t="str">
        <f>'Payroll Totals by Month'!A32&amp;"/"&amp;PayrollCR!$O$1</f>
        <v>10089/111400</v>
      </c>
      <c r="Q107" s="127" t="b">
        <v>1</v>
      </c>
      <c r="R107" s="127" t="b">
        <v>1</v>
      </c>
      <c r="S107" s="127" t="b">
        <v>1</v>
      </c>
    </row>
    <row r="108" spans="1:19" x14ac:dyDescent="0.25">
      <c r="A108" s="127" t="s">
        <v>4033</v>
      </c>
      <c r="B108" s="206">
        <v>1</v>
      </c>
      <c r="C108" s="127">
        <v>2</v>
      </c>
      <c r="D108" s="357">
        <f>'Payroll Totals by Month'!D33</f>
        <v>400058</v>
      </c>
      <c r="E108" s="127" t="b">
        <v>1</v>
      </c>
      <c r="F108" s="358" t="str">
        <f>RIGHT('Payroll Totals by Month'!B33,4)&amp;"."&amp;"salaries"&amp;"."&amp;PayrollCR!$C$5</f>
        <v>3311.salaries.Au20</v>
      </c>
      <c r="G108" s="359">
        <f t="shared" ca="1" si="2"/>
        <v>44105</v>
      </c>
      <c r="H108" s="360">
        <f>'Payroll Totals by Month'!K33</f>
        <v>146749.96999999997</v>
      </c>
      <c r="I108" s="211">
        <f t="shared" ca="1" si="3"/>
        <v>44105</v>
      </c>
      <c r="J108" s="127">
        <v>3</v>
      </c>
      <c r="K108" s="127" t="b">
        <v>1</v>
      </c>
      <c r="L108" s="127" t="s">
        <v>4034</v>
      </c>
      <c r="M108" s="127" t="b">
        <v>1</v>
      </c>
      <c r="N108" s="127" t="s">
        <v>3692</v>
      </c>
      <c r="O108" s="358" t="str">
        <f>LEFT('Payroll Totals by Month'!C33,13)&amp;"."&amp;PayrollCR!F108&amp;" Mar-Aug"</f>
        <v>St Mary's C E.3311.salaries.Au20 Mar-Aug</v>
      </c>
      <c r="P108" s="361" t="str">
        <f>'Payroll Totals by Month'!A33&amp;"/"&amp;PayrollCR!$O$1</f>
        <v>10092/111400</v>
      </c>
      <c r="Q108" s="127" t="b">
        <v>1</v>
      </c>
      <c r="R108" s="127" t="b">
        <v>1</v>
      </c>
      <c r="S108" s="127" t="b">
        <v>1</v>
      </c>
    </row>
    <row r="109" spans="1:19" x14ac:dyDescent="0.25">
      <c r="A109" s="127" t="s">
        <v>4033</v>
      </c>
      <c r="B109" s="206">
        <v>1</v>
      </c>
      <c r="C109" s="127">
        <v>2</v>
      </c>
      <c r="D109" s="357">
        <f>'Payroll Totals by Month'!D34</f>
        <v>400017</v>
      </c>
      <c r="E109" s="127" t="b">
        <v>1</v>
      </c>
      <c r="F109" s="358" t="str">
        <f>RIGHT('Payroll Totals by Month'!B34,4)&amp;"."&amp;"salaries"&amp;"."&amp;PayrollCR!$C$5</f>
        <v>3312.salaries.Au20</v>
      </c>
      <c r="G109" s="359">
        <f t="shared" ca="1" si="2"/>
        <v>44105</v>
      </c>
      <c r="H109" s="360">
        <f>'Payroll Totals by Month'!K34</f>
        <v>73407.73000000001</v>
      </c>
      <c r="I109" s="211">
        <f t="shared" ca="1" si="3"/>
        <v>44105</v>
      </c>
      <c r="J109" s="127">
        <v>3</v>
      </c>
      <c r="K109" s="127" t="b">
        <v>1</v>
      </c>
      <c r="L109" s="127" t="s">
        <v>4034</v>
      </c>
      <c r="M109" s="127" t="b">
        <v>1</v>
      </c>
      <c r="N109" s="127" t="s">
        <v>3692</v>
      </c>
      <c r="O109" s="358" t="str">
        <f>LEFT('Payroll Totals by Month'!C34,13)&amp;"."&amp;PayrollCR!F109&amp;" Mar-Aug"</f>
        <v>St Mary's Sch.3312.salaries.Au20 Mar-Aug</v>
      </c>
      <c r="P109" s="361" t="str">
        <f>'Payroll Totals by Month'!A34&amp;"/"&amp;PayrollCR!$O$1</f>
        <v>10093/111400</v>
      </c>
      <c r="Q109" s="127" t="b">
        <v>1</v>
      </c>
      <c r="R109" s="127" t="b">
        <v>1</v>
      </c>
      <c r="S109" s="127" t="b">
        <v>1</v>
      </c>
    </row>
    <row r="110" spans="1:19" x14ac:dyDescent="0.25">
      <c r="A110" s="127" t="s">
        <v>4033</v>
      </c>
      <c r="B110" s="206">
        <v>1</v>
      </c>
      <c r="C110" s="127">
        <v>2</v>
      </c>
      <c r="D110" s="357">
        <f>'Payroll Totals by Month'!D35</f>
        <v>400006</v>
      </c>
      <c r="E110" s="127" t="b">
        <v>1</v>
      </c>
      <c r="F110" s="358" t="str">
        <f>RIGHT('Payroll Totals by Month'!B35,4)&amp;"."&amp;"salaries"&amp;"."&amp;PayrollCR!$C$5</f>
        <v>3313.salaries.Au20</v>
      </c>
      <c r="G110" s="359">
        <f t="shared" ca="1" si="2"/>
        <v>44105</v>
      </c>
      <c r="H110" s="360">
        <f>'Payroll Totals by Month'!K35</f>
        <v>63598.579999999994</v>
      </c>
      <c r="I110" s="211">
        <f t="shared" ca="1" si="3"/>
        <v>44105</v>
      </c>
      <c r="J110" s="127">
        <v>3</v>
      </c>
      <c r="K110" s="127" t="b">
        <v>1</v>
      </c>
      <c r="L110" s="127" t="s">
        <v>4034</v>
      </c>
      <c r="M110" s="127" t="b">
        <v>1</v>
      </c>
      <c r="N110" s="127" t="s">
        <v>3692</v>
      </c>
      <c r="O110" s="358" t="str">
        <f>LEFT('Payroll Totals by Month'!C35,13)&amp;"."&amp;PayrollCR!F110&amp;" Mar-Aug"</f>
        <v>St Paul's Sch.3313.salaries.Au20 Mar-Aug</v>
      </c>
      <c r="P110" s="361" t="str">
        <f>'Payroll Totals by Month'!A35&amp;"/"&amp;PayrollCR!$O$1</f>
        <v>10094/111400</v>
      </c>
      <c r="Q110" s="127" t="b">
        <v>1</v>
      </c>
      <c r="R110" s="127" t="b">
        <v>1</v>
      </c>
      <c r="S110" s="127" t="b">
        <v>1</v>
      </c>
    </row>
    <row r="111" spans="1:19" x14ac:dyDescent="0.25">
      <c r="A111" s="127" t="s">
        <v>4033</v>
      </c>
      <c r="B111" s="206">
        <v>1</v>
      </c>
      <c r="C111" s="127">
        <v>2</v>
      </c>
      <c r="D111" s="357">
        <f>'Payroll Totals by Month'!D36</f>
        <v>400094</v>
      </c>
      <c r="E111" s="127" t="b">
        <v>1</v>
      </c>
      <c r="F111" s="358" t="str">
        <f>RIGHT('Payroll Totals by Month'!B36,4)&amp;"."&amp;"salaries"&amp;"."&amp;PayrollCR!$C$5</f>
        <v>3314.salaries.Au20</v>
      </c>
      <c r="G111" s="359">
        <f t="shared" ca="1" si="2"/>
        <v>44105</v>
      </c>
      <c r="H111" s="360">
        <f>'Payroll Totals by Month'!K36</f>
        <v>72526.409999999974</v>
      </c>
      <c r="I111" s="211">
        <f t="shared" ca="1" si="3"/>
        <v>44105</v>
      </c>
      <c r="J111" s="127">
        <v>3</v>
      </c>
      <c r="K111" s="127" t="b">
        <v>1</v>
      </c>
      <c r="L111" s="127" t="s">
        <v>4034</v>
      </c>
      <c r="M111" s="127" t="b">
        <v>1</v>
      </c>
      <c r="N111" s="127" t="s">
        <v>3692</v>
      </c>
      <c r="O111" s="358" t="str">
        <f>LEFT('Payroll Totals by Month'!C36,13)&amp;"."&amp;PayrollCR!F111&amp;" Mar-Aug"</f>
        <v>St Pauls CE P.3314.salaries.Au20 Mar-Aug</v>
      </c>
      <c r="P111" s="361" t="str">
        <f>'Payroll Totals by Month'!A36&amp;"/"&amp;PayrollCR!$O$1</f>
        <v>10095/111400</v>
      </c>
      <c r="Q111" s="127" t="b">
        <v>1</v>
      </c>
      <c r="R111" s="127" t="b">
        <v>1</v>
      </c>
      <c r="S111" s="127" t="b">
        <v>1</v>
      </c>
    </row>
    <row r="112" spans="1:19" x14ac:dyDescent="0.25">
      <c r="A112" s="127" t="s">
        <v>4033</v>
      </c>
      <c r="B112" s="206">
        <v>1</v>
      </c>
      <c r="C112" s="127">
        <v>2</v>
      </c>
      <c r="D112" s="357">
        <f>'Payroll Totals by Month'!D37</f>
        <v>400009</v>
      </c>
      <c r="E112" s="127" t="b">
        <v>1</v>
      </c>
      <c r="F112" s="358" t="str">
        <f>RIGHT('Payroll Totals by Month'!B37,4)&amp;"."&amp;"salaries"&amp;"."&amp;PayrollCR!$C$5</f>
        <v>3506.salaries.Au20</v>
      </c>
      <c r="G112" s="359">
        <f t="shared" ca="1" si="2"/>
        <v>44105</v>
      </c>
      <c r="H112" s="360">
        <f>'Payroll Totals by Month'!K37</f>
        <v>95226.859999999986</v>
      </c>
      <c r="I112" s="211">
        <f t="shared" ca="1" si="3"/>
        <v>44105</v>
      </c>
      <c r="J112" s="127">
        <v>3</v>
      </c>
      <c r="K112" s="127" t="b">
        <v>1</v>
      </c>
      <c r="L112" s="127" t="s">
        <v>4034</v>
      </c>
      <c r="M112" s="127" t="b">
        <v>1</v>
      </c>
      <c r="N112" s="127" t="s">
        <v>3692</v>
      </c>
      <c r="O112" s="358" t="str">
        <f>LEFT('Payroll Totals by Month'!C37,13)&amp;"."&amp;PayrollCR!F112&amp;" Mar-Aug"</f>
        <v>St Vincent's .3506.salaries.Au20 Mar-Aug</v>
      </c>
      <c r="P112" s="361" t="str">
        <f>'Payroll Totals by Month'!A37&amp;"/"&amp;PayrollCR!$O$1</f>
        <v>10096/111400</v>
      </c>
      <c r="Q112" s="127" t="b">
        <v>1</v>
      </c>
      <c r="R112" s="127" t="b">
        <v>1</v>
      </c>
      <c r="S112" s="127" t="b">
        <v>1</v>
      </c>
    </row>
    <row r="113" spans="1:19" x14ac:dyDescent="0.25">
      <c r="A113" s="127" t="s">
        <v>4033</v>
      </c>
      <c r="B113" s="206">
        <v>1</v>
      </c>
      <c r="C113" s="127">
        <v>2</v>
      </c>
      <c r="D113" s="357">
        <f>'Payroll Totals by Month'!D38</f>
        <v>400100</v>
      </c>
      <c r="E113" s="127" t="b">
        <v>1</v>
      </c>
      <c r="F113" s="358" t="str">
        <f>RIGHT('Payroll Totals by Month'!B38,4)&amp;"."&amp;"salaries"&amp;"."&amp;PayrollCR!$C$5</f>
        <v>3316.salaries.Au20</v>
      </c>
      <c r="G113" s="359">
        <f t="shared" ca="1" si="2"/>
        <v>44105</v>
      </c>
      <c r="H113" s="360">
        <f>'Payroll Totals by Month'!K38</f>
        <v>71958.389999999985</v>
      </c>
      <c r="I113" s="211">
        <f t="shared" ca="1" si="3"/>
        <v>44105</v>
      </c>
      <c r="J113" s="127">
        <v>3</v>
      </c>
      <c r="K113" s="127" t="b">
        <v>1</v>
      </c>
      <c r="L113" s="127" t="s">
        <v>4034</v>
      </c>
      <c r="M113" s="127" t="b">
        <v>1</v>
      </c>
      <c r="N113" s="127" t="s">
        <v>3692</v>
      </c>
      <c r="O113" s="358" t="str">
        <f>LEFT('Payroll Totals by Month'!C38,13)&amp;"."&amp;PayrollCR!F113&amp;" Mar-Aug"</f>
        <v>Trent  C of E.3316.salaries.Au20 Mar-Aug</v>
      </c>
      <c r="P113" s="361" t="str">
        <f>'Payroll Totals by Month'!A38&amp;"/"&amp;PayrollCR!$O$1</f>
        <v>10100/111400</v>
      </c>
      <c r="Q113" s="127" t="b">
        <v>1</v>
      </c>
      <c r="R113" s="127" t="b">
        <v>1</v>
      </c>
      <c r="S113" s="127" t="b">
        <v>1</v>
      </c>
    </row>
    <row r="114" spans="1:19" x14ac:dyDescent="0.25">
      <c r="A114" s="127" t="s">
        <v>4033</v>
      </c>
      <c r="B114" s="206">
        <v>1</v>
      </c>
      <c r="C114" s="127">
        <v>2</v>
      </c>
      <c r="D114" s="357">
        <f>'Payroll Totals by Month'!D39</f>
        <v>400101</v>
      </c>
      <c r="E114" s="127" t="b">
        <v>1</v>
      </c>
      <c r="F114" s="358" t="str">
        <f>RIGHT('Payroll Totals by Month'!B39,4)&amp;"."&amp;"salaries"&amp;"."&amp;PayrollCR!$C$5</f>
        <v>2055.salaries.Au20</v>
      </c>
      <c r="G114" s="359">
        <f t="shared" ca="1" si="2"/>
        <v>44105</v>
      </c>
      <c r="H114" s="360">
        <f>'Payroll Totals by Month'!K39</f>
        <v>88403.53</v>
      </c>
      <c r="I114" s="211">
        <f t="shared" ca="1" si="3"/>
        <v>44105</v>
      </c>
      <c r="J114" s="127">
        <v>3</v>
      </c>
      <c r="K114" s="127" t="b">
        <v>1</v>
      </c>
      <c r="L114" s="127" t="s">
        <v>4034</v>
      </c>
      <c r="M114" s="127" t="b">
        <v>1</v>
      </c>
      <c r="N114" s="127" t="s">
        <v>3692</v>
      </c>
      <c r="O114" s="358" t="str">
        <f>LEFT('Payroll Totals by Month'!C39,13)&amp;"."&amp;PayrollCR!F114&amp;" Mar-Aug"</f>
        <v>Tudor School.2055.salaries.Au20 Mar-Aug</v>
      </c>
      <c r="P114" s="361" t="str">
        <f>'Payroll Totals by Month'!A39&amp;"/"&amp;PayrollCR!$O$1</f>
        <v>10101/111400</v>
      </c>
      <c r="Q114" s="127" t="b">
        <v>1</v>
      </c>
      <c r="R114" s="127" t="b">
        <v>1</v>
      </c>
      <c r="S114" s="127" t="b">
        <v>1</v>
      </c>
    </row>
    <row r="115" spans="1:19" x14ac:dyDescent="0.25">
      <c r="A115" s="127" t="s">
        <v>4033</v>
      </c>
      <c r="B115" s="206">
        <v>1</v>
      </c>
      <c r="C115" s="127">
        <v>2</v>
      </c>
      <c r="D115" s="357">
        <f>'Payroll Totals by Month'!D40</f>
        <v>400011</v>
      </c>
      <c r="E115" s="127" t="b">
        <v>1</v>
      </c>
      <c r="F115" s="358" t="str">
        <f>RIGHT('Payroll Totals by Month'!B40,4)&amp;"."&amp;"salaries"&amp;"."&amp;PayrollCR!$C$5</f>
        <v>2060.salaries.Au20</v>
      </c>
      <c r="G115" s="359">
        <f t="shared" ca="1" si="2"/>
        <v>44105</v>
      </c>
      <c r="H115" s="360">
        <f>'Payroll Totals by Month'!K40</f>
        <v>197660.52000000002</v>
      </c>
      <c r="I115" s="211">
        <f t="shared" ca="1" si="3"/>
        <v>44105</v>
      </c>
      <c r="J115" s="127">
        <v>3</v>
      </c>
      <c r="K115" s="127" t="b">
        <v>1</v>
      </c>
      <c r="L115" s="127" t="s">
        <v>4034</v>
      </c>
      <c r="M115" s="127" t="b">
        <v>1</v>
      </c>
      <c r="N115" s="127" t="s">
        <v>3692</v>
      </c>
      <c r="O115" s="358" t="str">
        <f>LEFT('Payroll Totals by Month'!C40,13)&amp;"."&amp;PayrollCR!F115&amp;" Mar-Aug"</f>
        <v>Whitings Hill.2060.salaries.Au20 Mar-Aug</v>
      </c>
      <c r="P115" s="361" t="str">
        <f>'Payroll Totals by Month'!A40&amp;"/"&amp;PayrollCR!$O$1</f>
        <v>10105/111400</v>
      </c>
      <c r="Q115" s="127" t="b">
        <v>1</v>
      </c>
      <c r="R115" s="127" t="b">
        <v>1</v>
      </c>
      <c r="S115" s="127" t="b">
        <v>1</v>
      </c>
    </row>
    <row r="116" spans="1:19" x14ac:dyDescent="0.25">
      <c r="A116" s="127" t="s">
        <v>4033</v>
      </c>
      <c r="B116" s="206">
        <v>1</v>
      </c>
      <c r="C116" s="127">
        <v>2</v>
      </c>
      <c r="D116" s="357">
        <f>'Payroll Totals by Month'!D41</f>
        <v>400066</v>
      </c>
      <c r="E116" s="127" t="b">
        <v>1</v>
      </c>
      <c r="F116" s="358" t="str">
        <f>RIGHT('Payroll Totals by Month'!B41,4)&amp;"."&amp;"salaries"&amp;"."&amp;PayrollCR!$C$5</f>
        <v>3509.salaries.Au20</v>
      </c>
      <c r="G116" s="359">
        <f t="shared" ca="1" si="2"/>
        <v>44105</v>
      </c>
      <c r="H116" s="360">
        <f>'Payroll Totals by Month'!K41</f>
        <v>167910.99999999997</v>
      </c>
      <c r="I116" s="211">
        <f t="shared" ca="1" si="3"/>
        <v>44105</v>
      </c>
      <c r="J116" s="127">
        <v>3</v>
      </c>
      <c r="K116" s="127" t="b">
        <v>1</v>
      </c>
      <c r="L116" s="127" t="s">
        <v>4034</v>
      </c>
      <c r="M116" s="127" t="b">
        <v>1</v>
      </c>
      <c r="N116" s="127" t="s">
        <v>3692</v>
      </c>
      <c r="O116" s="358" t="str">
        <f>LEFT('Payroll Totals by Month'!C41,13)&amp;"."&amp;PayrollCR!F116&amp;" Mar-Aug"</f>
        <v>St Joseph's P.3509.salaries.Au20 Mar-Aug</v>
      </c>
      <c r="P116" s="361" t="str">
        <f>'Payroll Totals by Month'!A41&amp;"/"&amp;PayrollCR!$O$1</f>
        <v>10107/111400</v>
      </c>
      <c r="Q116" s="127" t="b">
        <v>1</v>
      </c>
      <c r="R116" s="127" t="b">
        <v>1</v>
      </c>
      <c r="S116" s="127" t="b">
        <v>1</v>
      </c>
    </row>
    <row r="117" spans="1:19" x14ac:dyDescent="0.25">
      <c r="A117" s="127" t="s">
        <v>4033</v>
      </c>
      <c r="B117" s="206">
        <v>1</v>
      </c>
      <c r="C117" s="127">
        <v>2</v>
      </c>
      <c r="D117" s="357">
        <f>'Payroll Totals by Month'!D42</f>
        <v>400037</v>
      </c>
      <c r="E117" s="127" t="b">
        <v>1</v>
      </c>
      <c r="F117" s="358" t="str">
        <f>RIGHT('Payroll Totals by Month'!B42,4)&amp;"."&amp;"salaries"&amp;"."&amp;PayrollCR!$C$5</f>
        <v>3507.salaries.Au20</v>
      </c>
      <c r="G117" s="359">
        <f t="shared" ca="1" si="2"/>
        <v>44105</v>
      </c>
      <c r="H117" s="360">
        <f>'Payroll Totals by Month'!K42</f>
        <v>56905.06</v>
      </c>
      <c r="I117" s="211">
        <f t="shared" ca="1" si="3"/>
        <v>44105</v>
      </c>
      <c r="J117" s="127">
        <v>3</v>
      </c>
      <c r="K117" s="127" t="b">
        <v>1</v>
      </c>
      <c r="L117" s="127" t="s">
        <v>4034</v>
      </c>
      <c r="M117" s="127" t="b">
        <v>1</v>
      </c>
      <c r="N117" s="127" t="s">
        <v>3692</v>
      </c>
      <c r="O117" s="358" t="str">
        <f>LEFT('Payroll Totals by Month'!C42,13)&amp;"."&amp;PayrollCR!F117&amp;" Mar-Aug"</f>
        <v>St Theresa's .3507.salaries.Au20 Mar-Aug</v>
      </c>
      <c r="P117" s="361" t="str">
        <f>'Payroll Totals by Month'!A42&amp;"/"&amp;PayrollCR!$O$1</f>
        <v>10108/111400</v>
      </c>
      <c r="Q117" s="127" t="b">
        <v>1</v>
      </c>
      <c r="R117" s="127" t="b">
        <v>1</v>
      </c>
      <c r="S117" s="127" t="b">
        <v>1</v>
      </c>
    </row>
    <row r="118" spans="1:19" x14ac:dyDescent="0.25">
      <c r="A118" s="127" t="s">
        <v>4033</v>
      </c>
      <c r="B118" s="206">
        <v>1</v>
      </c>
      <c r="C118" s="127">
        <v>2</v>
      </c>
      <c r="D118" s="357">
        <f>'Payroll Totals by Month'!D43</f>
        <v>400004</v>
      </c>
      <c r="E118" s="127" t="b">
        <v>1</v>
      </c>
      <c r="F118" s="358" t="str">
        <f>RIGHT('Payroll Totals by Month'!B43,4)&amp;"."&amp;"salaries"&amp;"."&amp;PayrollCR!$C$5</f>
        <v>2054.salaries.Au20</v>
      </c>
      <c r="G118" s="359">
        <f t="shared" ca="1" si="2"/>
        <v>44105</v>
      </c>
      <c r="H118" s="360">
        <f>'Payroll Totals by Month'!K43</f>
        <v>66199.12</v>
      </c>
      <c r="I118" s="211">
        <f t="shared" ca="1" si="3"/>
        <v>44105</v>
      </c>
      <c r="J118" s="127">
        <v>3</v>
      </c>
      <c r="K118" s="127" t="b">
        <v>1</v>
      </c>
      <c r="L118" s="127" t="s">
        <v>4034</v>
      </c>
      <c r="M118" s="127" t="b">
        <v>1</v>
      </c>
      <c r="N118" s="127" t="s">
        <v>3692</v>
      </c>
      <c r="O118" s="358" t="str">
        <f>LEFT('Payroll Totals by Month'!C43,13)&amp;"."&amp;PayrollCR!F118&amp;" Mar-Aug"</f>
        <v>Woodridge  Pr.2054.salaries.Au20 Mar-Aug</v>
      </c>
      <c r="P118" s="361" t="str">
        <f>'Payroll Totals by Month'!A43&amp;"/"&amp;PayrollCR!$O$1</f>
        <v>10109/111400</v>
      </c>
      <c r="Q118" s="127" t="b">
        <v>1</v>
      </c>
      <c r="R118" s="127" t="b">
        <v>1</v>
      </c>
      <c r="S118" s="127" t="b">
        <v>1</v>
      </c>
    </row>
    <row r="119" spans="1:19" x14ac:dyDescent="0.25">
      <c r="A119" s="127" t="s">
        <v>4033</v>
      </c>
      <c r="B119" s="206">
        <v>1</v>
      </c>
      <c r="C119" s="127">
        <v>2</v>
      </c>
      <c r="D119" s="357">
        <f>'Payroll Totals by Month'!D44</f>
        <v>400071</v>
      </c>
      <c r="E119" s="127" t="b">
        <v>1</v>
      </c>
      <c r="F119" s="358" t="str">
        <f>RIGHT('Payroll Totals by Month'!B44,4)&amp;"."&amp;"salaries"&amp;"."&amp;PayrollCR!$C$5</f>
        <v>3510.salaries.Au20</v>
      </c>
      <c r="G119" s="359">
        <f t="shared" ca="1" si="2"/>
        <v>44105</v>
      </c>
      <c r="H119" s="360">
        <f>'Payroll Totals by Month'!K44</f>
        <v>116108.44000000002</v>
      </c>
      <c r="I119" s="211">
        <f t="shared" ca="1" si="3"/>
        <v>44105</v>
      </c>
      <c r="J119" s="127">
        <v>3</v>
      </c>
      <c r="K119" s="127" t="b">
        <v>1</v>
      </c>
      <c r="L119" s="127" t="s">
        <v>4034</v>
      </c>
      <c r="M119" s="127" t="b">
        <v>1</v>
      </c>
      <c r="N119" s="127" t="s">
        <v>3692</v>
      </c>
      <c r="O119" s="358" t="str">
        <f>LEFT('Payroll Totals by Month'!C44,13)&amp;"."&amp;PayrollCR!F119&amp;" Mar-Aug"</f>
        <v>Sacred Heart .3510.salaries.Au20 Mar-Aug</v>
      </c>
      <c r="P119" s="361" t="str">
        <f>'Payroll Totals by Month'!A44&amp;"/"&amp;PayrollCR!$O$1</f>
        <v>10110/111400</v>
      </c>
      <c r="Q119" s="127" t="b">
        <v>1</v>
      </c>
      <c r="R119" s="127" t="b">
        <v>1</v>
      </c>
      <c r="S119" s="127" t="b">
        <v>1</v>
      </c>
    </row>
    <row r="120" spans="1:19" x14ac:dyDescent="0.25">
      <c r="A120" s="127" t="s">
        <v>4033</v>
      </c>
      <c r="B120" s="206">
        <v>1</v>
      </c>
      <c r="C120" s="127">
        <v>2</v>
      </c>
      <c r="D120" s="357">
        <f>'Payroll Totals by Month'!D45</f>
        <v>400007</v>
      </c>
      <c r="E120" s="127" t="b">
        <v>1</v>
      </c>
      <c r="F120" s="358" t="str">
        <f>RIGHT('Payroll Totals by Month'!B45,4)&amp;"."&amp;"salaries"&amp;"."&amp;PayrollCR!$C$5</f>
        <v>3513.salaries.Au20</v>
      </c>
      <c r="G120" s="359">
        <f t="shared" ca="1" si="2"/>
        <v>44105</v>
      </c>
      <c r="H120" s="360">
        <f>'Payroll Totals by Month'!K45</f>
        <v>139167.66999999998</v>
      </c>
      <c r="I120" s="211">
        <f t="shared" ca="1" si="3"/>
        <v>44105</v>
      </c>
      <c r="J120" s="127">
        <v>3</v>
      </c>
      <c r="K120" s="127" t="b">
        <v>1</v>
      </c>
      <c r="L120" s="127" t="s">
        <v>4034</v>
      </c>
      <c r="M120" s="127" t="b">
        <v>1</v>
      </c>
      <c r="N120" s="127" t="s">
        <v>3692</v>
      </c>
      <c r="O120" s="358" t="str">
        <f>LEFT('Payroll Totals by Month'!C45,13)&amp;"."&amp;PayrollCR!F120&amp;" Mar-Aug"</f>
        <v>Menorah Prima.3513.salaries.Au20 Mar-Aug</v>
      </c>
      <c r="P120" s="361" t="str">
        <f>'Payroll Totals by Month'!A45&amp;"/"&amp;PayrollCR!$O$1</f>
        <v>10114/111400</v>
      </c>
      <c r="Q120" s="127" t="b">
        <v>1</v>
      </c>
      <c r="R120" s="127" t="b">
        <v>1</v>
      </c>
      <c r="S120" s="127" t="b">
        <v>1</v>
      </c>
    </row>
    <row r="121" spans="1:19" x14ac:dyDescent="0.25">
      <c r="A121" s="127" t="s">
        <v>4033</v>
      </c>
      <c r="B121" s="206">
        <v>1</v>
      </c>
      <c r="C121" s="127">
        <v>2</v>
      </c>
      <c r="D121" s="357">
        <f>'Payroll Totals by Month'!D46</f>
        <v>400024</v>
      </c>
      <c r="E121" s="127" t="b">
        <v>1</v>
      </c>
      <c r="F121" s="358" t="str">
        <f>RIGHT('Payroll Totals by Month'!B46,4)&amp;"."&amp;"salaries"&amp;"."&amp;PayrollCR!$C$5</f>
        <v>3511.salaries.Au20</v>
      </c>
      <c r="G121" s="359">
        <f t="shared" ca="1" si="2"/>
        <v>44105</v>
      </c>
      <c r="H121" s="360">
        <f>'Payroll Totals by Month'!K46</f>
        <v>164809.19000000003</v>
      </c>
      <c r="I121" s="211">
        <f t="shared" ca="1" si="3"/>
        <v>44105</v>
      </c>
      <c r="J121" s="127">
        <v>3</v>
      </c>
      <c r="K121" s="127" t="b">
        <v>1</v>
      </c>
      <c r="L121" s="127" t="s">
        <v>4034</v>
      </c>
      <c r="M121" s="127" t="b">
        <v>1</v>
      </c>
      <c r="N121" s="127" t="s">
        <v>3692</v>
      </c>
      <c r="O121" s="358" t="str">
        <f>LEFT('Payroll Totals by Month'!C46,13)&amp;"."&amp;PayrollCR!F121&amp;" Mar-Aug"</f>
        <v>Blessed Domin.3511.salaries.Au20 Mar-Aug</v>
      </c>
      <c r="P121" s="361" t="str">
        <f>'Payroll Totals by Month'!A46&amp;"/"&amp;PayrollCR!$O$1</f>
        <v>10115/111400</v>
      </c>
      <c r="Q121" s="127" t="b">
        <v>1</v>
      </c>
      <c r="R121" s="127" t="b">
        <v>1</v>
      </c>
      <c r="S121" s="127" t="b">
        <v>1</v>
      </c>
    </row>
    <row r="122" spans="1:19" x14ac:dyDescent="0.25">
      <c r="A122" s="127" t="s">
        <v>4033</v>
      </c>
      <c r="B122" s="206">
        <v>1</v>
      </c>
      <c r="C122" s="127">
        <v>2</v>
      </c>
      <c r="D122" s="357">
        <f>'Payroll Totals by Month'!D47</f>
        <v>400098</v>
      </c>
      <c r="E122" s="127" t="b">
        <v>1</v>
      </c>
      <c r="F122" s="358" t="str">
        <f>RIGHT('Payroll Totals by Month'!B47,4)&amp;"."&amp;"salaries"&amp;"."&amp;PayrollCR!$C$5</f>
        <v>3309.salaries.Au20</v>
      </c>
      <c r="G122" s="359">
        <f t="shared" ca="1" si="2"/>
        <v>44105</v>
      </c>
      <c r="H122" s="360">
        <f>'Payroll Totals by Month'!K47</f>
        <v>86979.78</v>
      </c>
      <c r="I122" s="211">
        <f t="shared" ca="1" si="3"/>
        <v>44105</v>
      </c>
      <c r="J122" s="127">
        <v>3</v>
      </c>
      <c r="K122" s="127" t="b">
        <v>1</v>
      </c>
      <c r="L122" s="127" t="s">
        <v>4034</v>
      </c>
      <c r="M122" s="127" t="b">
        <v>1</v>
      </c>
      <c r="N122" s="127" t="s">
        <v>3692</v>
      </c>
      <c r="O122" s="358" t="str">
        <f>LEFT('Payroll Totals by Month'!C47,13)&amp;"."&amp;PayrollCR!F122&amp;" Mar-Aug"</f>
        <v>St Johns CE N.3309.salaries.Au20 Mar-Aug</v>
      </c>
      <c r="P122" s="361" t="str">
        <f>'Payroll Totals by Month'!A47&amp;"/"&amp;PayrollCR!$O$1</f>
        <v>10116/111400</v>
      </c>
      <c r="Q122" s="127" t="b">
        <v>1</v>
      </c>
      <c r="R122" s="127" t="b">
        <v>1</v>
      </c>
      <c r="S122" s="127" t="b">
        <v>1</v>
      </c>
    </row>
    <row r="123" spans="1:19" x14ac:dyDescent="0.25">
      <c r="A123" s="127" t="s">
        <v>4033</v>
      </c>
      <c r="B123" s="206">
        <v>1</v>
      </c>
      <c r="C123" s="127">
        <v>2</v>
      </c>
      <c r="D123" s="357">
        <f>'Payroll Totals by Month'!D48</f>
        <v>400107</v>
      </c>
      <c r="E123" s="127" t="b">
        <v>1</v>
      </c>
      <c r="F123" s="358" t="str">
        <f>RIGHT('Payroll Totals by Month'!B48,4)&amp;"."&amp;"salaries"&amp;"."&amp;PayrollCR!$C$5</f>
        <v>3514.salaries.Au20</v>
      </c>
      <c r="G123" s="359">
        <f t="shared" ca="1" si="2"/>
        <v>44105</v>
      </c>
      <c r="H123" s="360">
        <f>'Payroll Totals by Month'!K48</f>
        <v>81475.710000000006</v>
      </c>
      <c r="I123" s="211">
        <f t="shared" ca="1" si="3"/>
        <v>44105</v>
      </c>
      <c r="J123" s="127">
        <v>3</v>
      </c>
      <c r="K123" s="127" t="b">
        <v>1</v>
      </c>
      <c r="L123" s="127" t="s">
        <v>4034</v>
      </c>
      <c r="M123" s="127" t="b">
        <v>1</v>
      </c>
      <c r="N123" s="127" t="s">
        <v>3692</v>
      </c>
      <c r="O123" s="358" t="str">
        <f>LEFT('Payroll Totals by Month'!C48,13)&amp;"."&amp;PayrollCR!F123&amp;" Mar-Aug"</f>
        <v>Annunciation .3514.salaries.Au20 Mar-Aug</v>
      </c>
      <c r="P123" s="361" t="str">
        <f>'Payroll Totals by Month'!A48&amp;"/"&amp;PayrollCR!$O$1</f>
        <v>10117/111400</v>
      </c>
      <c r="Q123" s="127" t="b">
        <v>1</v>
      </c>
      <c r="R123" s="127" t="b">
        <v>1</v>
      </c>
      <c r="S123" s="127" t="b">
        <v>1</v>
      </c>
    </row>
    <row r="124" spans="1:19" x14ac:dyDescent="0.25">
      <c r="A124" s="127" t="s">
        <v>4033</v>
      </c>
      <c r="B124" s="206">
        <v>1</v>
      </c>
      <c r="C124" s="127">
        <v>2</v>
      </c>
      <c r="D124" s="357">
        <f>'Payroll Totals by Month'!D49</f>
        <v>400065</v>
      </c>
      <c r="E124" s="127" t="b">
        <v>1</v>
      </c>
      <c r="F124" s="358" t="str">
        <f>RIGHT('Payroll Totals by Month'!B49,4)&amp;"."&amp;"salaries"&amp;"."&amp;PayrollCR!$C$5</f>
        <v>2067.salaries.Au20</v>
      </c>
      <c r="G124" s="359">
        <f t="shared" ca="1" si="2"/>
        <v>44105</v>
      </c>
      <c r="H124" s="360">
        <f>'Payroll Totals by Month'!K49</f>
        <v>99748.650000000009</v>
      </c>
      <c r="I124" s="211">
        <f t="shared" ca="1" si="3"/>
        <v>44105</v>
      </c>
      <c r="J124" s="127">
        <v>3</v>
      </c>
      <c r="K124" s="127" t="b">
        <v>1</v>
      </c>
      <c r="L124" s="127" t="s">
        <v>4034</v>
      </c>
      <c r="M124" s="127" t="b">
        <v>1</v>
      </c>
      <c r="N124" s="127" t="s">
        <v>3692</v>
      </c>
      <c r="O124" s="358" t="str">
        <f>LEFT('Payroll Totals by Month'!C49,13)&amp;"."&amp;PayrollCR!F124&amp;" Mar-Aug"</f>
        <v>Chalgrove Pri.2067.salaries.Au20 Mar-Aug</v>
      </c>
      <c r="P124" s="361" t="str">
        <f>'Payroll Totals by Month'!A49&amp;"/"&amp;PayrollCR!$O$1</f>
        <v>10118/111400</v>
      </c>
      <c r="Q124" s="127" t="b">
        <v>1</v>
      </c>
      <c r="R124" s="127" t="b">
        <v>1</v>
      </c>
      <c r="S124" s="127" t="b">
        <v>1</v>
      </c>
    </row>
    <row r="125" spans="1:19" x14ac:dyDescent="0.25">
      <c r="A125" s="127" t="s">
        <v>4033</v>
      </c>
      <c r="B125" s="206">
        <v>1</v>
      </c>
      <c r="C125" s="127">
        <v>2</v>
      </c>
      <c r="D125" s="357">
        <f>'Payroll Totals by Month'!D50</f>
        <v>400010</v>
      </c>
      <c r="E125" s="127" t="b">
        <v>1</v>
      </c>
      <c r="F125" s="358" t="str">
        <f>RIGHT('Payroll Totals by Month'!B50,4)&amp;"."&amp;"salaries"&amp;"."&amp;PayrollCR!$C$5</f>
        <v>2071.salaries.Au20</v>
      </c>
      <c r="G125" s="359">
        <f t="shared" ca="1" si="2"/>
        <v>44105</v>
      </c>
      <c r="H125" s="360">
        <f>'Payroll Totals by Month'!K50</f>
        <v>93658.86</v>
      </c>
      <c r="I125" s="211">
        <f t="shared" ca="1" si="3"/>
        <v>44105</v>
      </c>
      <c r="J125" s="127">
        <v>3</v>
      </c>
      <c r="K125" s="127" t="b">
        <v>1</v>
      </c>
      <c r="L125" s="127" t="s">
        <v>4034</v>
      </c>
      <c r="M125" s="127" t="b">
        <v>1</v>
      </c>
      <c r="N125" s="127" t="s">
        <v>3692</v>
      </c>
      <c r="O125" s="358" t="str">
        <f>LEFT('Payroll Totals by Month'!C50,13)&amp;"."&amp;PayrollCR!F125&amp;" Mar-Aug"</f>
        <v>Queenswell In.2071.salaries.Au20 Mar-Aug</v>
      </c>
      <c r="P125" s="361" t="str">
        <f>'Payroll Totals by Month'!A50&amp;"/"&amp;PayrollCR!$O$1</f>
        <v>10119/111400</v>
      </c>
      <c r="Q125" s="127" t="b">
        <v>1</v>
      </c>
      <c r="R125" s="127" t="b">
        <v>1</v>
      </c>
      <c r="S125" s="127" t="b">
        <v>1</v>
      </c>
    </row>
    <row r="126" spans="1:19" x14ac:dyDescent="0.25">
      <c r="A126" s="127" t="s">
        <v>4033</v>
      </c>
      <c r="B126" s="206">
        <v>1</v>
      </c>
      <c r="C126" s="127">
        <v>2</v>
      </c>
      <c r="D126" s="357">
        <f>'Payroll Totals by Month'!D51</f>
        <v>400108</v>
      </c>
      <c r="E126" s="127" t="b">
        <v>1</v>
      </c>
      <c r="F126" s="358" t="str">
        <f>RIGHT('Payroll Totals by Month'!B51,4)&amp;"."&amp;"salaries"&amp;"."&amp;PayrollCR!$C$5</f>
        <v>3516.salaries.Au20</v>
      </c>
      <c r="G126" s="359">
        <f t="shared" ca="1" si="2"/>
        <v>44105</v>
      </c>
      <c r="H126" s="360">
        <f>'Payroll Totals by Month'!K51</f>
        <v>104742.88</v>
      </c>
      <c r="I126" s="211">
        <f t="shared" ca="1" si="3"/>
        <v>44105</v>
      </c>
      <c r="J126" s="127">
        <v>3</v>
      </c>
      <c r="K126" s="127" t="b">
        <v>1</v>
      </c>
      <c r="L126" s="127" t="s">
        <v>4034</v>
      </c>
      <c r="M126" s="127" t="b">
        <v>1</v>
      </c>
      <c r="N126" s="127" t="s">
        <v>3692</v>
      </c>
      <c r="O126" s="358" t="str">
        <f>LEFT('Payroll Totals by Month'!C51,13)&amp;"."&amp;PayrollCR!F126&amp;" Mar-Aug"</f>
        <v>Hasmonean Pri.3516.salaries.Au20 Mar-Aug</v>
      </c>
      <c r="P126" s="361" t="str">
        <f>'Payroll Totals by Month'!A51&amp;"/"&amp;PayrollCR!$O$1</f>
        <v>10121/111400</v>
      </c>
      <c r="Q126" s="127" t="b">
        <v>1</v>
      </c>
      <c r="R126" s="127" t="b">
        <v>1</v>
      </c>
      <c r="S126" s="127" t="b">
        <v>1</v>
      </c>
    </row>
    <row r="127" spans="1:19" x14ac:dyDescent="0.25">
      <c r="A127" s="127" t="s">
        <v>4033</v>
      </c>
      <c r="B127" s="206">
        <v>1</v>
      </c>
      <c r="C127" s="127">
        <v>2</v>
      </c>
      <c r="D127" s="357">
        <f>'Payroll Totals by Month'!D52</f>
        <v>400113</v>
      </c>
      <c r="E127" s="127" t="b">
        <v>1</v>
      </c>
      <c r="F127" s="358" t="str">
        <f>RIGHT('Payroll Totals by Month'!B52,4)&amp;"."&amp;"salaries"&amp;"."&amp;PayrollCR!$C$5</f>
        <v>2077.salaries.Au20</v>
      </c>
      <c r="G127" s="359">
        <f t="shared" ca="1" si="2"/>
        <v>44105</v>
      </c>
      <c r="H127" s="360">
        <f>'Payroll Totals by Month'!K52</f>
        <v>530916.43999999994</v>
      </c>
      <c r="I127" s="211">
        <f t="shared" ca="1" si="3"/>
        <v>44105</v>
      </c>
      <c r="J127" s="127">
        <v>3</v>
      </c>
      <c r="K127" s="127" t="b">
        <v>1</v>
      </c>
      <c r="L127" s="127" t="s">
        <v>4034</v>
      </c>
      <c r="M127" s="127" t="b">
        <v>1</v>
      </c>
      <c r="N127" s="127" t="s">
        <v>3692</v>
      </c>
      <c r="O127" s="358" t="str">
        <f>LEFT('Payroll Totals by Month'!C52,13)&amp;"."&amp;PayrollCR!F127&amp;" Mar-Aug"</f>
        <v>Orion Primary.2077.salaries.Au20 Mar-Aug</v>
      </c>
      <c r="P127" s="361" t="str">
        <f>'Payroll Totals by Month'!A52&amp;"/"&amp;PayrollCR!$O$1</f>
        <v>10127/111400</v>
      </c>
      <c r="Q127" s="127" t="b">
        <v>1</v>
      </c>
      <c r="R127" s="127" t="b">
        <v>1</v>
      </c>
      <c r="S127" s="127" t="b">
        <v>1</v>
      </c>
    </row>
    <row r="128" spans="1:19" x14ac:dyDescent="0.25">
      <c r="A128" s="127" t="s">
        <v>4033</v>
      </c>
      <c r="B128" s="206">
        <v>1</v>
      </c>
      <c r="C128" s="127">
        <v>2</v>
      </c>
      <c r="D128" s="357">
        <f>'Payroll Totals by Month'!D53</f>
        <v>400070</v>
      </c>
      <c r="E128" s="127" t="b">
        <v>1</v>
      </c>
      <c r="F128" s="358" t="str">
        <f>RIGHT('Payroll Totals by Month'!B53,4)&amp;"."&amp;"salaries"&amp;"."&amp;PayrollCR!$C$5</f>
        <v>2079.salaries.Au20</v>
      </c>
      <c r="G128" s="359">
        <f t="shared" ca="1" si="2"/>
        <v>44105</v>
      </c>
      <c r="H128" s="360">
        <f>'Payroll Totals by Month'!K53</f>
        <v>141010.74</v>
      </c>
      <c r="I128" s="211">
        <f t="shared" ca="1" si="3"/>
        <v>44105</v>
      </c>
      <c r="J128" s="127">
        <v>3</v>
      </c>
      <c r="K128" s="127" t="b">
        <v>1</v>
      </c>
      <c r="L128" s="127" t="s">
        <v>4034</v>
      </c>
      <c r="M128" s="127" t="b">
        <v>1</v>
      </c>
      <c r="N128" s="127" t="s">
        <v>3692</v>
      </c>
      <c r="O128" s="358" t="str">
        <f>LEFT('Payroll Totals by Month'!C53,13)&amp;"."&amp;PayrollCR!F128&amp;" Mar-Aug"</f>
        <v>Beis Yaakov.2079.salaries.Au20 Mar-Aug</v>
      </c>
      <c r="P128" s="361" t="str">
        <f>'Payroll Totals by Month'!A53&amp;"/"&amp;PayrollCR!$O$1</f>
        <v>10128/111400</v>
      </c>
      <c r="Q128" s="127" t="b">
        <v>1</v>
      </c>
      <c r="R128" s="127" t="b">
        <v>1</v>
      </c>
      <c r="S128" s="127" t="b">
        <v>1</v>
      </c>
    </row>
    <row r="129" spans="1:19" x14ac:dyDescent="0.25">
      <c r="A129" s="127" t="s">
        <v>4033</v>
      </c>
      <c r="B129" s="206">
        <v>1</v>
      </c>
      <c r="C129" s="127">
        <v>2</v>
      </c>
      <c r="D129" s="357">
        <f>'Payroll Totals by Month'!D54</f>
        <v>400014</v>
      </c>
      <c r="E129" s="127" t="b">
        <v>1</v>
      </c>
      <c r="F129" s="358" t="str">
        <f>RIGHT('Payroll Totals by Month'!B54,4)&amp;"."&amp;"salaries"&amp;"."&amp;PayrollCR!$C$5</f>
        <v>2078.salaries.Au20</v>
      </c>
      <c r="G129" s="359">
        <f t="shared" ca="1" si="2"/>
        <v>44105</v>
      </c>
      <c r="H129" s="360">
        <f>'Payroll Totals by Month'!K54</f>
        <v>116515.49000000002</v>
      </c>
      <c r="I129" s="211">
        <f t="shared" ca="1" si="3"/>
        <v>44105</v>
      </c>
      <c r="J129" s="127">
        <v>3</v>
      </c>
      <c r="K129" s="127" t="b">
        <v>1</v>
      </c>
      <c r="L129" s="127" t="s">
        <v>4034</v>
      </c>
      <c r="M129" s="127" t="b">
        <v>1</v>
      </c>
      <c r="N129" s="127" t="s">
        <v>3692</v>
      </c>
      <c r="O129" s="358" t="str">
        <f>LEFT('Payroll Totals by Month'!C54,13)&amp;"."&amp;PayrollCR!F129&amp;" Mar-Aug"</f>
        <v>Pardes House .2078.salaries.Au20 Mar-Aug</v>
      </c>
      <c r="P129" s="361" t="str">
        <f>'Payroll Totals by Month'!A54&amp;"/"&amp;PayrollCR!$O$1</f>
        <v>10129/111400</v>
      </c>
      <c r="Q129" s="127" t="b">
        <v>1</v>
      </c>
      <c r="R129" s="127" t="b">
        <v>1</v>
      </c>
      <c r="S129" s="127" t="b">
        <v>1</v>
      </c>
    </row>
    <row r="130" spans="1:19" x14ac:dyDescent="0.25">
      <c r="A130" s="127" t="s">
        <v>4033</v>
      </c>
      <c r="B130" s="206">
        <v>1</v>
      </c>
      <c r="C130" s="127">
        <v>2</v>
      </c>
      <c r="D130" s="357">
        <f>'Payroll Totals by Month'!D55</f>
        <v>400072</v>
      </c>
      <c r="E130" s="127" t="b">
        <v>1</v>
      </c>
      <c r="F130" s="358" t="str">
        <f>RIGHT('Payroll Totals by Month'!B55,4)&amp;"."&amp;"salaries"&amp;"."&amp;PayrollCR!$C$5</f>
        <v>1002.salaries.Au20</v>
      </c>
      <c r="G130" s="359">
        <f t="shared" ca="1" si="2"/>
        <v>44105</v>
      </c>
      <c r="H130" s="360">
        <f>'Payroll Totals by Month'!K55</f>
        <v>53485.39</v>
      </c>
      <c r="I130" s="211">
        <f t="shared" ca="1" si="3"/>
        <v>44105</v>
      </c>
      <c r="J130" s="127">
        <v>3</v>
      </c>
      <c r="K130" s="127" t="b">
        <v>1</v>
      </c>
      <c r="L130" s="127" t="s">
        <v>4034</v>
      </c>
      <c r="M130" s="127" t="b">
        <v>1</v>
      </c>
      <c r="N130" s="127" t="s">
        <v>3692</v>
      </c>
      <c r="O130" s="358" t="str">
        <f>LEFT('Payroll Totals by Month'!C55,13)&amp;"."&amp;PayrollCR!F130&amp;" Mar-Aug"</f>
        <v>Moss Hall Nur.1002.salaries.Au20 Mar-Aug</v>
      </c>
      <c r="P130" s="361" t="str">
        <f>'Payroll Totals by Month'!A55&amp;"/"&amp;PayrollCR!$O$1</f>
        <v>10132/111400</v>
      </c>
      <c r="Q130" s="127" t="b">
        <v>1</v>
      </c>
      <c r="R130" s="127" t="b">
        <v>1</v>
      </c>
      <c r="S130" s="127" t="b">
        <v>1</v>
      </c>
    </row>
    <row r="131" spans="1:19" x14ac:dyDescent="0.25">
      <c r="A131" s="127" t="s">
        <v>4033</v>
      </c>
      <c r="B131" s="206">
        <v>1</v>
      </c>
      <c r="C131" s="127">
        <v>2</v>
      </c>
      <c r="D131" s="357">
        <f>'Payroll Totals by Month'!D56</f>
        <v>400102</v>
      </c>
      <c r="E131" s="127" t="b">
        <v>1</v>
      </c>
      <c r="F131" s="358" t="str">
        <f>RIGHT('Payroll Totals by Month'!B56,4)&amp;"."&amp;"salaries"&amp;"."&amp;PayrollCR!$C$5</f>
        <v>1000.salaries.Au20</v>
      </c>
      <c r="G131" s="359">
        <f t="shared" ca="1" si="2"/>
        <v>44105</v>
      </c>
      <c r="H131" s="360">
        <f>'Payroll Totals by Month'!K56</f>
        <v>177255.34</v>
      </c>
      <c r="I131" s="211">
        <f t="shared" ca="1" si="3"/>
        <v>44105</v>
      </c>
      <c r="J131" s="127">
        <v>3</v>
      </c>
      <c r="K131" s="127" t="b">
        <v>1</v>
      </c>
      <c r="L131" s="127" t="s">
        <v>4034</v>
      </c>
      <c r="M131" s="127" t="b">
        <v>1</v>
      </c>
      <c r="N131" s="127" t="s">
        <v>3692</v>
      </c>
      <c r="O131" s="358" t="str">
        <f>LEFT('Payroll Totals by Month'!C56,13)&amp;"."&amp;PayrollCR!F131&amp;" Mar-Aug"</f>
        <v>BEYA.1000.salaries.Au20 Mar-Aug</v>
      </c>
      <c r="P131" s="361" t="str">
        <f>'Payroll Totals by Month'!A56&amp;"/"&amp;PayrollCR!$O$1</f>
        <v>10135/111400</v>
      </c>
      <c r="Q131" s="127" t="b">
        <v>1</v>
      </c>
      <c r="R131" s="127" t="b">
        <v>1</v>
      </c>
      <c r="S131" s="127" t="b">
        <v>1</v>
      </c>
    </row>
    <row r="132" spans="1:19" x14ac:dyDescent="0.25">
      <c r="A132" s="127" t="s">
        <v>4033</v>
      </c>
      <c r="B132" s="206">
        <v>1</v>
      </c>
      <c r="C132" s="127">
        <v>2</v>
      </c>
      <c r="D132" s="357">
        <f>'Payroll Totals by Month'!D57</f>
        <v>400034</v>
      </c>
      <c r="E132" s="127" t="b">
        <v>1</v>
      </c>
      <c r="F132" s="358" t="str">
        <f>RIGHT('Payroll Totals by Month'!B57,4)&amp;"."&amp;"salaries"&amp;"."&amp;PayrollCR!$C$5</f>
        <v>7005.salaries.Au20</v>
      </c>
      <c r="G132" s="359">
        <f t="shared" ca="1" si="2"/>
        <v>44105</v>
      </c>
      <c r="H132" s="360">
        <f>'Payroll Totals by Month'!K57</f>
        <v>165904.24000000002</v>
      </c>
      <c r="I132" s="211">
        <f t="shared" ca="1" si="3"/>
        <v>44105</v>
      </c>
      <c r="J132" s="127">
        <v>3</v>
      </c>
      <c r="K132" s="127" t="b">
        <v>1</v>
      </c>
      <c r="L132" s="127" t="s">
        <v>4034</v>
      </c>
      <c r="M132" s="127" t="b">
        <v>1</v>
      </c>
      <c r="N132" s="127" t="s">
        <v>3692</v>
      </c>
      <c r="O132" s="358" t="str">
        <f>LEFT('Payroll Totals by Month'!C57,13)&amp;"."&amp;PayrollCR!F132&amp;" Mar-Aug"</f>
        <v>Northway.7005.salaries.Au20 Mar-Aug</v>
      </c>
      <c r="P132" s="361" t="str">
        <f>'Payroll Totals by Month'!A57&amp;"/"&amp;PayrollCR!$O$1</f>
        <v>10157/111400</v>
      </c>
      <c r="Q132" s="127" t="b">
        <v>1</v>
      </c>
      <c r="R132" s="127" t="b">
        <v>1</v>
      </c>
      <c r="S132" s="127" t="b">
        <v>1</v>
      </c>
    </row>
    <row r="133" spans="1:19" x14ac:dyDescent="0.25">
      <c r="A133" s="127" t="s">
        <v>4033</v>
      </c>
      <c r="B133" s="206">
        <v>1</v>
      </c>
      <c r="C133" s="127">
        <v>2</v>
      </c>
      <c r="D133" s="357">
        <f>'Payroll Totals by Month'!D58</f>
        <v>400157</v>
      </c>
      <c r="E133" s="127" t="b">
        <v>1</v>
      </c>
      <c r="F133" s="358" t="str">
        <f>RIGHT('Payroll Totals by Month'!B58,4)&amp;"."&amp;"salaries"&amp;"."&amp;PayrollCR!$C$5</f>
        <v>1102.salaries.Au20</v>
      </c>
      <c r="G133" s="359">
        <f t="shared" ca="1" si="2"/>
        <v>44105</v>
      </c>
      <c r="H133" s="360">
        <f>'Payroll Totals by Month'!K58</f>
        <v>21808.529999999995</v>
      </c>
      <c r="I133" s="211">
        <f t="shared" ca="1" si="3"/>
        <v>44105</v>
      </c>
      <c r="J133" s="127">
        <v>3</v>
      </c>
      <c r="K133" s="127" t="b">
        <v>1</v>
      </c>
      <c r="L133" s="127" t="s">
        <v>4034</v>
      </c>
      <c r="M133" s="127" t="b">
        <v>1</v>
      </c>
      <c r="N133" s="127" t="s">
        <v>3692</v>
      </c>
      <c r="O133" s="358" t="str">
        <f>LEFT('Payroll Totals by Month'!C58,13)&amp;"."&amp;PayrollCR!F133&amp;" Mar-Aug"</f>
        <v>Northgate.1102.salaries.Au20 Mar-Aug</v>
      </c>
      <c r="P133" s="361" t="str">
        <f>'Payroll Totals by Month'!A58&amp;"/"&amp;PayrollCR!$O$1</f>
        <v>10185/111400</v>
      </c>
      <c r="Q133" s="127" t="b">
        <v>1</v>
      </c>
      <c r="R133" s="127" t="b">
        <v>1</v>
      </c>
      <c r="S133" s="127" t="b">
        <v>1</v>
      </c>
    </row>
    <row r="134" spans="1:19" x14ac:dyDescent="0.25">
      <c r="A134" s="127" t="s">
        <v>4033</v>
      </c>
      <c r="B134" s="206">
        <v>1</v>
      </c>
      <c r="C134" s="127">
        <v>2</v>
      </c>
      <c r="D134" s="357">
        <f>'Payroll Totals by Month'!D59</f>
        <v>400125</v>
      </c>
      <c r="E134" s="127" t="b">
        <v>1</v>
      </c>
      <c r="F134" s="358" t="str">
        <f>RIGHT('Payroll Totals by Month'!B59,4)&amp;"."&amp;"salaries"&amp;"."&amp;PayrollCR!$C$5</f>
        <v>3520.salaries.Au20</v>
      </c>
      <c r="G134" s="359">
        <f t="shared" ca="1" si="2"/>
        <v>44105</v>
      </c>
      <c r="H134" s="360">
        <f>'Payroll Totals by Month'!K59</f>
        <v>147973.47000000003</v>
      </c>
      <c r="I134" s="211">
        <f t="shared" ca="1" si="3"/>
        <v>44105</v>
      </c>
      <c r="J134" s="127">
        <v>3</v>
      </c>
      <c r="K134" s="127" t="b">
        <v>1</v>
      </c>
      <c r="L134" s="127" t="s">
        <v>4034</v>
      </c>
      <c r="M134" s="127" t="b">
        <v>1</v>
      </c>
      <c r="N134" s="127" t="s">
        <v>3692</v>
      </c>
      <c r="O134" s="358" t="str">
        <f>LEFT('Payroll Totals by Month'!C59,13)&amp;"."&amp;PayrollCR!F134&amp;" Mar-Aug"</f>
        <v>Akiva.3520.salaries.Au20 Mar-Aug</v>
      </c>
      <c r="P134" s="361" t="str">
        <f>'Payroll Totals by Month'!A59&amp;"/"&amp;PayrollCR!$O$1</f>
        <v>11094/111400</v>
      </c>
      <c r="Q134" s="127" t="b">
        <v>1</v>
      </c>
      <c r="R134" s="127" t="b">
        <v>1</v>
      </c>
      <c r="S134" s="127" t="b">
        <v>1</v>
      </c>
    </row>
    <row r="135" spans="1:19" x14ac:dyDescent="0.25">
      <c r="A135" s="127" t="s">
        <v>4033</v>
      </c>
      <c r="B135" s="206">
        <v>1</v>
      </c>
      <c r="C135" s="127">
        <v>2</v>
      </c>
      <c r="D135" s="357">
        <f>'Payroll Totals by Month'!D60</f>
        <v>400150</v>
      </c>
      <c r="E135" s="127" t="b">
        <v>1</v>
      </c>
      <c r="F135" s="358" t="str">
        <f>RIGHT('Payroll Totals by Month'!B60,4)&amp;"."&amp;"salaries"&amp;"."&amp;PayrollCR!$C$5</f>
        <v>3524.salaries.Au20</v>
      </c>
      <c r="G135" s="359">
        <f t="shared" ca="1" si="2"/>
        <v>44105</v>
      </c>
      <c r="H135" s="360">
        <f>'Payroll Totals by Month'!K60</f>
        <v>110138.52000000003</v>
      </c>
      <c r="I135" s="211">
        <f t="shared" ca="1" si="3"/>
        <v>44105</v>
      </c>
      <c r="J135" s="127">
        <v>3</v>
      </c>
      <c r="K135" s="127" t="b">
        <v>1</v>
      </c>
      <c r="L135" s="127" t="s">
        <v>4034</v>
      </c>
      <c r="M135" s="127" t="b">
        <v>1</v>
      </c>
      <c r="N135" s="127" t="s">
        <v>3692</v>
      </c>
      <c r="O135" s="358" t="str">
        <f>LEFT('Payroll Totals by Month'!C60,13)&amp;"."&amp;PayrollCR!F135&amp;" Mar-Aug"</f>
        <v>Beit Schvidel.3524.salaries.Au20 Mar-Aug</v>
      </c>
      <c r="P135" s="361" t="str">
        <f>'Payroll Totals by Month'!A60&amp;"/"&amp;PayrollCR!$O$1</f>
        <v>11278/111400</v>
      </c>
      <c r="Q135" s="127" t="b">
        <v>1</v>
      </c>
      <c r="R135" s="127" t="b">
        <v>1</v>
      </c>
      <c r="S135" s="127" t="b">
        <v>1</v>
      </c>
    </row>
    <row r="136" spans="1:19" hidden="1" x14ac:dyDescent="0.25">
      <c r="A136" s="127" t="s">
        <v>4033</v>
      </c>
      <c r="B136" s="206">
        <v>1</v>
      </c>
      <c r="C136" s="127">
        <v>2</v>
      </c>
      <c r="D136" s="357">
        <f>'Payroll Totals by Month'!D61</f>
        <v>0</v>
      </c>
      <c r="E136" s="127" t="b">
        <v>1</v>
      </c>
      <c r="F136" s="358" t="str">
        <f>RIGHT('Payroll Totals by Month'!B61,4)&amp;"."&amp;"salaries"&amp;"."&amp;PayrollCR!$C$5</f>
        <v>.salaries.Au20</v>
      </c>
      <c r="G136" s="359">
        <f t="shared" ca="1" si="2"/>
        <v>44105</v>
      </c>
      <c r="H136" s="360">
        <f>'Payroll Totals by Month'!K61</f>
        <v>0</v>
      </c>
      <c r="I136" s="211">
        <f t="shared" ca="1" si="3"/>
        <v>44105</v>
      </c>
      <c r="J136" s="127">
        <v>3</v>
      </c>
      <c r="K136" s="127" t="b">
        <v>1</v>
      </c>
      <c r="L136" s="127" t="s">
        <v>4034</v>
      </c>
      <c r="M136" s="127" t="b">
        <v>1</v>
      </c>
      <c r="N136" s="127" t="s">
        <v>3692</v>
      </c>
      <c r="O136" s="358" t="str">
        <f>LEFT('Payroll Totals by Month'!C61,13)&amp;"."&amp;PayrollCR!F136&amp;" Mar-Aug"</f>
        <v>..salaries.Au20 Mar-Aug</v>
      </c>
      <c r="P136" s="361" t="str">
        <f>'Payroll Totals by Month'!A61&amp;"/"&amp;PayrollCR!$O$1</f>
        <v>/111400</v>
      </c>
      <c r="Q136" s="127" t="b">
        <v>1</v>
      </c>
      <c r="R136" s="127" t="b">
        <v>1</v>
      </c>
      <c r="S136" s="127" t="b">
        <v>1</v>
      </c>
    </row>
    <row r="137" spans="1:19" hidden="1" x14ac:dyDescent="0.25">
      <c r="A137" s="127" t="s">
        <v>4033</v>
      </c>
      <c r="B137" s="206">
        <v>1</v>
      </c>
      <c r="C137" s="127">
        <v>2</v>
      </c>
      <c r="D137" s="357">
        <f>'Payroll Totals by Month'!D62</f>
        <v>0</v>
      </c>
      <c r="E137" s="127" t="b">
        <v>1</v>
      </c>
      <c r="F137" s="358" t="str">
        <f>RIGHT(APT!D137,4)&amp;"."&amp;APT!N137&amp;"."&amp;APT!L137&amp;"."&amp;PayrollCR!$C$6</f>
        <v>...REC</v>
      </c>
      <c r="G137" s="359">
        <f t="shared" ca="1" si="2"/>
        <v>44105</v>
      </c>
      <c r="H137" s="360">
        <f>IF(APT!AB137&gt;0,0,-APT!AB137)</f>
        <v>0</v>
      </c>
      <c r="I137" s="211">
        <f t="shared" ca="1" si="3"/>
        <v>44105</v>
      </c>
      <c r="J137" s="127">
        <v>3</v>
      </c>
      <c r="K137" s="127" t="b">
        <v>1</v>
      </c>
      <c r="L137" s="127" t="s">
        <v>4034</v>
      </c>
      <c r="M137" s="127" t="b">
        <v>1</v>
      </c>
      <c r="N137" s="127" t="s">
        <v>3692</v>
      </c>
      <c r="O137" s="358" t="str">
        <f>LEFT(APT!E137,19)&amp;"."&amp;PayrollCR!F137</f>
        <v>....REC</v>
      </c>
      <c r="P137" s="361">
        <f>APT!J137</f>
        <v>0</v>
      </c>
      <c r="Q137" s="127" t="b">
        <v>1</v>
      </c>
      <c r="R137" s="127" t="b">
        <v>1</v>
      </c>
      <c r="S137" s="127" t="b">
        <v>1</v>
      </c>
    </row>
    <row r="138" spans="1:19" hidden="1" x14ac:dyDescent="0.25">
      <c r="A138" s="127" t="s">
        <v>4033</v>
      </c>
      <c r="B138" s="206">
        <v>1</v>
      </c>
      <c r="C138" s="127">
        <v>2</v>
      </c>
      <c r="D138" s="357">
        <f>'Payroll Totals by Month'!D63</f>
        <v>0</v>
      </c>
      <c r="E138" s="127" t="b">
        <v>1</v>
      </c>
      <c r="F138" s="358" t="str">
        <f>RIGHT(APT!D138,4)&amp;"."&amp;APT!N138&amp;"."&amp;APT!L138&amp;"."&amp;PayrollCR!$C$6</f>
        <v>...REC</v>
      </c>
      <c r="G138" s="359">
        <f t="shared" ca="1" si="2"/>
        <v>44105</v>
      </c>
      <c r="H138" s="360">
        <f>IF(APT!AB138&gt;0,0,-APT!AB138)</f>
        <v>0</v>
      </c>
      <c r="I138" s="211">
        <f t="shared" ca="1" si="3"/>
        <v>44105</v>
      </c>
      <c r="J138" s="127">
        <v>3</v>
      </c>
      <c r="K138" s="127" t="b">
        <v>1</v>
      </c>
      <c r="L138" s="127" t="s">
        <v>4034</v>
      </c>
      <c r="M138" s="127" t="b">
        <v>1</v>
      </c>
      <c r="N138" s="127" t="s">
        <v>3692</v>
      </c>
      <c r="O138" s="358" t="str">
        <f>LEFT(APT!E138,19)&amp;"."&amp;PayrollCR!F138</f>
        <v>....REC</v>
      </c>
      <c r="P138" s="361">
        <f>APT!J138</f>
        <v>0</v>
      </c>
      <c r="Q138" s="127" t="b">
        <v>1</v>
      </c>
      <c r="R138" s="127" t="b">
        <v>1</v>
      </c>
      <c r="S138" s="127" t="b">
        <v>1</v>
      </c>
    </row>
    <row r="139" spans="1:19" hidden="1" x14ac:dyDescent="0.25">
      <c r="A139" s="127" t="s">
        <v>4033</v>
      </c>
      <c r="B139" s="206">
        <v>1</v>
      </c>
      <c r="C139" s="127">
        <v>2</v>
      </c>
      <c r="D139" s="357">
        <f>'Payroll Totals by Month'!D64</f>
        <v>0</v>
      </c>
      <c r="E139" s="127" t="b">
        <v>1</v>
      </c>
      <c r="F139" s="358" t="str">
        <f>RIGHT(APT!D139,4)&amp;"."&amp;APT!N139&amp;"."&amp;APT!L139&amp;"."&amp;PayrollCR!$C$6</f>
        <v>...REC</v>
      </c>
      <c r="G139" s="359">
        <f t="shared" ca="1" si="2"/>
        <v>44105</v>
      </c>
      <c r="H139" s="360">
        <f>IF(APT!AB139&gt;0,0,-APT!AB139)</f>
        <v>0</v>
      </c>
      <c r="I139" s="211">
        <f t="shared" ca="1" si="3"/>
        <v>44105</v>
      </c>
      <c r="J139" s="127">
        <v>3</v>
      </c>
      <c r="K139" s="127" t="b">
        <v>1</v>
      </c>
      <c r="L139" s="127" t="s">
        <v>4034</v>
      </c>
      <c r="M139" s="127" t="b">
        <v>1</v>
      </c>
      <c r="N139" s="127" t="s">
        <v>3692</v>
      </c>
      <c r="O139" s="358" t="str">
        <f>LEFT(APT!E139,19)&amp;"."&amp;PayrollCR!F139</f>
        <v>....REC</v>
      </c>
      <c r="P139" s="361">
        <f>APT!J139</f>
        <v>0</v>
      </c>
      <c r="Q139" s="127" t="b">
        <v>1</v>
      </c>
      <c r="R139" s="127" t="b">
        <v>1</v>
      </c>
      <c r="S139" s="127" t="b">
        <v>1</v>
      </c>
    </row>
    <row r="140" spans="1:19" hidden="1" x14ac:dyDescent="0.25">
      <c r="A140" s="127" t="s">
        <v>4033</v>
      </c>
      <c r="B140" s="206">
        <v>1</v>
      </c>
      <c r="C140" s="127">
        <v>2</v>
      </c>
      <c r="D140" s="357">
        <f>'Payroll Totals by Month'!D65</f>
        <v>0</v>
      </c>
      <c r="E140" s="127" t="b">
        <v>1</v>
      </c>
      <c r="F140" s="358" t="str">
        <f>RIGHT(APT!D140,4)&amp;"."&amp;APT!N140&amp;"."&amp;APT!L140&amp;"."&amp;PayrollCR!$C$6</f>
        <v>...REC</v>
      </c>
      <c r="G140" s="359">
        <f t="shared" ca="1" si="2"/>
        <v>44105</v>
      </c>
      <c r="H140" s="360">
        <f>IF(APT!AB140&gt;0,0,-APT!AB140)</f>
        <v>0</v>
      </c>
      <c r="I140" s="211">
        <f t="shared" ca="1" si="3"/>
        <v>44105</v>
      </c>
      <c r="J140" s="127">
        <v>3</v>
      </c>
      <c r="K140" s="127" t="b">
        <v>1</v>
      </c>
      <c r="L140" s="127" t="s">
        <v>4034</v>
      </c>
      <c r="M140" s="127" t="b">
        <v>1</v>
      </c>
      <c r="N140" s="127" t="s">
        <v>3692</v>
      </c>
      <c r="O140" s="358" t="str">
        <f>LEFT(APT!E140,19)&amp;"."&amp;PayrollCR!F140</f>
        <v>....REC</v>
      </c>
      <c r="P140" s="361">
        <f>APT!J140</f>
        <v>0</v>
      </c>
      <c r="Q140" s="127" t="b">
        <v>1</v>
      </c>
      <c r="R140" s="127" t="b">
        <v>1</v>
      </c>
      <c r="S140" s="127" t="b">
        <v>1</v>
      </c>
    </row>
    <row r="141" spans="1:19" hidden="1" x14ac:dyDescent="0.25">
      <c r="A141" s="127" t="s">
        <v>4033</v>
      </c>
      <c r="B141" s="206">
        <v>1</v>
      </c>
      <c r="C141" s="127">
        <v>2</v>
      </c>
      <c r="D141" s="357">
        <f>'Payroll Totals by Month'!D66</f>
        <v>0</v>
      </c>
      <c r="E141" s="127" t="b">
        <v>1</v>
      </c>
      <c r="F141" s="358" t="str">
        <f>RIGHT(APT!D141,4)&amp;"."&amp;APT!N141&amp;"."&amp;APT!L141&amp;"."&amp;PayrollCR!$C$6</f>
        <v>...REC</v>
      </c>
      <c r="G141" s="359">
        <f t="shared" ca="1" si="2"/>
        <v>44105</v>
      </c>
      <c r="H141" s="360">
        <f>IF(APT!AB141&gt;0,0,-APT!AB141)</f>
        <v>0</v>
      </c>
      <c r="I141" s="211">
        <f t="shared" ca="1" si="3"/>
        <v>44105</v>
      </c>
      <c r="J141" s="127">
        <v>3</v>
      </c>
      <c r="K141" s="127" t="b">
        <v>1</v>
      </c>
      <c r="L141" s="127" t="s">
        <v>4034</v>
      </c>
      <c r="M141" s="127" t="b">
        <v>1</v>
      </c>
      <c r="N141" s="127" t="s">
        <v>3692</v>
      </c>
      <c r="O141" s="358" t="str">
        <f>LEFT(APT!E141,19)&amp;"."&amp;PayrollCR!F141</f>
        <v>....REC</v>
      </c>
      <c r="P141" s="361">
        <f>APT!J141</f>
        <v>0</v>
      </c>
      <c r="Q141" s="127" t="b">
        <v>1</v>
      </c>
      <c r="R141" s="127" t="b">
        <v>1</v>
      </c>
      <c r="S141" s="127" t="b">
        <v>1</v>
      </c>
    </row>
    <row r="142" spans="1:19" hidden="1" x14ac:dyDescent="0.25">
      <c r="A142" s="127" t="s">
        <v>4033</v>
      </c>
      <c r="B142" s="206">
        <v>1</v>
      </c>
      <c r="C142" s="127">
        <v>2</v>
      </c>
      <c r="D142" s="357">
        <f>'Payroll Totals by Month'!D67</f>
        <v>0</v>
      </c>
      <c r="E142" s="127" t="b">
        <v>1</v>
      </c>
      <c r="F142" s="358" t="str">
        <f>RIGHT(APT!D142,4)&amp;"."&amp;APT!N142&amp;"."&amp;APT!L142&amp;"."&amp;PayrollCR!$C$6</f>
        <v>...REC</v>
      </c>
      <c r="G142" s="359">
        <f t="shared" ca="1" si="2"/>
        <v>44105</v>
      </c>
      <c r="H142" s="360">
        <f>IF(APT!AB142&gt;0,0,-APT!AB142)</f>
        <v>0</v>
      </c>
      <c r="I142" s="211">
        <f t="shared" ca="1" si="3"/>
        <v>44105</v>
      </c>
      <c r="J142" s="127">
        <v>3</v>
      </c>
      <c r="K142" s="127" t="b">
        <v>1</v>
      </c>
      <c r="L142" s="127" t="s">
        <v>4034</v>
      </c>
      <c r="M142" s="127" t="b">
        <v>1</v>
      </c>
      <c r="N142" s="127" t="s">
        <v>3692</v>
      </c>
      <c r="O142" s="358" t="str">
        <f>LEFT(APT!E142,19)&amp;"."&amp;PayrollCR!F142</f>
        <v>....REC</v>
      </c>
      <c r="P142" s="361">
        <f>APT!J142</f>
        <v>0</v>
      </c>
      <c r="Q142" s="127" t="b">
        <v>1</v>
      </c>
      <c r="R142" s="127" t="b">
        <v>1</v>
      </c>
      <c r="S142" s="127" t="b">
        <v>1</v>
      </c>
    </row>
    <row r="143" spans="1:19" hidden="1" x14ac:dyDescent="0.25">
      <c r="A143" s="127" t="s">
        <v>4033</v>
      </c>
      <c r="B143" s="206">
        <v>1</v>
      </c>
      <c r="C143" s="127">
        <v>2</v>
      </c>
      <c r="D143" s="357">
        <f>'Payroll Totals by Month'!D68</f>
        <v>0</v>
      </c>
      <c r="E143" s="127" t="b">
        <v>1</v>
      </c>
      <c r="F143" s="358" t="str">
        <f>RIGHT(APT!D143,4)&amp;"."&amp;APT!N143&amp;"."&amp;APT!L143&amp;"."&amp;PayrollCR!$C$6</f>
        <v>...REC</v>
      </c>
      <c r="G143" s="359">
        <f t="shared" ca="1" si="2"/>
        <v>44105</v>
      </c>
      <c r="H143" s="360">
        <f>IF(APT!AB143&gt;0,0,-APT!AB143)</f>
        <v>0</v>
      </c>
      <c r="I143" s="211">
        <f t="shared" ca="1" si="3"/>
        <v>44105</v>
      </c>
      <c r="J143" s="127">
        <v>3</v>
      </c>
      <c r="K143" s="127" t="b">
        <v>1</v>
      </c>
      <c r="L143" s="127" t="s">
        <v>4034</v>
      </c>
      <c r="M143" s="127" t="b">
        <v>1</v>
      </c>
      <c r="N143" s="127" t="s">
        <v>3692</v>
      </c>
      <c r="O143" s="358" t="str">
        <f>LEFT(APT!E143,19)&amp;"."&amp;PayrollCR!F143</f>
        <v>....REC</v>
      </c>
      <c r="P143" s="361">
        <f>APT!J143</f>
        <v>0</v>
      </c>
      <c r="Q143" s="127" t="b">
        <v>1</v>
      </c>
      <c r="R143" s="127" t="b">
        <v>1</v>
      </c>
      <c r="S143" s="127" t="b">
        <v>1</v>
      </c>
    </row>
    <row r="144" spans="1:19" hidden="1" x14ac:dyDescent="0.25">
      <c r="A144" s="127" t="s">
        <v>4033</v>
      </c>
      <c r="B144" s="206">
        <v>1</v>
      </c>
      <c r="C144" s="127">
        <v>2</v>
      </c>
      <c r="D144" s="357">
        <f>'Payroll Totals by Month'!D69</f>
        <v>0</v>
      </c>
      <c r="E144" s="127" t="b">
        <v>1</v>
      </c>
      <c r="F144" s="358" t="str">
        <f>RIGHT(APT!D144,4)&amp;"."&amp;APT!N144&amp;"."&amp;APT!L144&amp;"."&amp;PayrollCR!$C$6</f>
        <v>...REC</v>
      </c>
      <c r="G144" s="359">
        <f t="shared" ca="1" si="2"/>
        <v>44105</v>
      </c>
      <c r="H144" s="360">
        <f>IF(APT!AB144&gt;0,0,-APT!AB144)</f>
        <v>0</v>
      </c>
      <c r="I144" s="211">
        <f t="shared" ca="1" si="3"/>
        <v>44105</v>
      </c>
      <c r="J144" s="127">
        <v>3</v>
      </c>
      <c r="K144" s="127" t="b">
        <v>1</v>
      </c>
      <c r="L144" s="127" t="s">
        <v>4034</v>
      </c>
      <c r="M144" s="127" t="b">
        <v>1</v>
      </c>
      <c r="N144" s="127" t="s">
        <v>3692</v>
      </c>
      <c r="O144" s="358" t="str">
        <f>LEFT(APT!E144,19)&amp;"."&amp;PayrollCR!F144</f>
        <v>....REC</v>
      </c>
      <c r="P144" s="361">
        <f>APT!J144</f>
        <v>0</v>
      </c>
      <c r="Q144" s="127" t="b">
        <v>1</v>
      </c>
      <c r="R144" s="127" t="b">
        <v>1</v>
      </c>
      <c r="S144" s="127" t="b">
        <v>1</v>
      </c>
    </row>
    <row r="145" spans="1:19" hidden="1" x14ac:dyDescent="0.25">
      <c r="A145" s="127" t="s">
        <v>4033</v>
      </c>
      <c r="B145" s="206">
        <v>1</v>
      </c>
      <c r="C145" s="127">
        <v>2</v>
      </c>
      <c r="D145" s="357">
        <f>'Payroll Totals by Month'!D70</f>
        <v>0</v>
      </c>
      <c r="E145" s="127" t="b">
        <v>1</v>
      </c>
      <c r="F145" s="358" t="str">
        <f>RIGHT(APT!D145,4)&amp;"."&amp;APT!N145&amp;"."&amp;APT!L145&amp;"."&amp;PayrollCR!$C$6</f>
        <v>...REC</v>
      </c>
      <c r="G145" s="359">
        <f t="shared" ca="1" si="2"/>
        <v>44105</v>
      </c>
      <c r="H145" s="360">
        <f>IF(APT!AB145&gt;0,0,-APT!AB145)</f>
        <v>0</v>
      </c>
      <c r="I145" s="211">
        <f t="shared" ca="1" si="3"/>
        <v>44105</v>
      </c>
      <c r="J145" s="127">
        <v>3</v>
      </c>
      <c r="K145" s="127" t="b">
        <v>1</v>
      </c>
      <c r="L145" s="127" t="s">
        <v>4034</v>
      </c>
      <c r="M145" s="127" t="b">
        <v>1</v>
      </c>
      <c r="N145" s="127" t="s">
        <v>3692</v>
      </c>
      <c r="O145" s="358" t="str">
        <f>LEFT(APT!E145,19)&amp;"."&amp;PayrollCR!F145</f>
        <v>....REC</v>
      </c>
      <c r="P145" s="361">
        <f>APT!J145</f>
        <v>0</v>
      </c>
      <c r="Q145" s="127" t="b">
        <v>1</v>
      </c>
      <c r="R145" s="127" t="b">
        <v>1</v>
      </c>
      <c r="S145" s="127" t="b">
        <v>1</v>
      </c>
    </row>
    <row r="146" spans="1:19" hidden="1" x14ac:dyDescent="0.25">
      <c r="A146" s="127" t="s">
        <v>4033</v>
      </c>
      <c r="B146" s="206">
        <v>1</v>
      </c>
      <c r="C146" s="127">
        <v>2</v>
      </c>
      <c r="D146" s="357">
        <f>'Payroll Totals by Month'!D71</f>
        <v>0</v>
      </c>
      <c r="E146" s="127" t="b">
        <v>1</v>
      </c>
      <c r="F146" s="358" t="str">
        <f>RIGHT(APT!D146,4)&amp;"."&amp;APT!N146&amp;"."&amp;APT!L146&amp;"."&amp;PayrollCR!$C$6</f>
        <v>...REC</v>
      </c>
      <c r="G146" s="359">
        <f t="shared" ca="1" si="2"/>
        <v>44105</v>
      </c>
      <c r="H146" s="360">
        <f>IF(APT!AB146&gt;0,0,-APT!AB146)</f>
        <v>0</v>
      </c>
      <c r="I146" s="211">
        <f t="shared" ca="1" si="3"/>
        <v>44105</v>
      </c>
      <c r="J146" s="127">
        <v>3</v>
      </c>
      <c r="K146" s="127" t="b">
        <v>1</v>
      </c>
      <c r="L146" s="127" t="s">
        <v>4034</v>
      </c>
      <c r="M146" s="127" t="b">
        <v>1</v>
      </c>
      <c r="N146" s="127" t="s">
        <v>3692</v>
      </c>
      <c r="O146" s="358" t="str">
        <f>LEFT(APT!E146,19)&amp;"."&amp;PayrollCR!F146</f>
        <v>....REC</v>
      </c>
      <c r="P146" s="361">
        <f>APT!J146</f>
        <v>0</v>
      </c>
      <c r="Q146" s="127" t="b">
        <v>1</v>
      </c>
      <c r="R146" s="127" t="b">
        <v>1</v>
      </c>
      <c r="S146" s="127" t="b">
        <v>1</v>
      </c>
    </row>
    <row r="147" spans="1:19" hidden="1" x14ac:dyDescent="0.25">
      <c r="A147" s="127" t="s">
        <v>4033</v>
      </c>
      <c r="B147" s="206">
        <v>1</v>
      </c>
      <c r="C147" s="127">
        <v>2</v>
      </c>
      <c r="D147" s="357">
        <f>'Payroll Totals by Month'!D72</f>
        <v>0</v>
      </c>
      <c r="E147" s="127" t="b">
        <v>1</v>
      </c>
      <c r="F147" s="358" t="str">
        <f>RIGHT(APT!D147,4)&amp;"."&amp;APT!N147&amp;"."&amp;APT!L147&amp;"."&amp;PayrollCR!$C$6</f>
        <v>...REC</v>
      </c>
      <c r="G147" s="359">
        <f t="shared" ca="1" si="2"/>
        <v>44105</v>
      </c>
      <c r="H147" s="360">
        <f>IF(APT!AB147&gt;0,0,-APT!AB147)</f>
        <v>0</v>
      </c>
      <c r="I147" s="211">
        <f t="shared" ca="1" si="3"/>
        <v>44105</v>
      </c>
      <c r="J147" s="127">
        <v>3</v>
      </c>
      <c r="K147" s="127" t="b">
        <v>1</v>
      </c>
      <c r="L147" s="127" t="s">
        <v>4034</v>
      </c>
      <c r="M147" s="127" t="b">
        <v>1</v>
      </c>
      <c r="N147" s="127" t="s">
        <v>3692</v>
      </c>
      <c r="O147" s="358" t="str">
        <f>LEFT(APT!E147,19)&amp;"."&amp;PayrollCR!F147</f>
        <v>....REC</v>
      </c>
      <c r="P147" s="361">
        <f>APT!J147</f>
        <v>0</v>
      </c>
      <c r="Q147" s="127" t="b">
        <v>1</v>
      </c>
      <c r="R147" s="127" t="b">
        <v>1</v>
      </c>
      <c r="S147" s="127" t="b">
        <v>1</v>
      </c>
    </row>
    <row r="148" spans="1:19" hidden="1" x14ac:dyDescent="0.25">
      <c r="A148" s="127" t="s">
        <v>4033</v>
      </c>
      <c r="B148" s="206">
        <v>1</v>
      </c>
      <c r="C148" s="127">
        <v>2</v>
      </c>
      <c r="D148" s="357">
        <f>'Payroll Totals by Month'!D73</f>
        <v>0</v>
      </c>
      <c r="E148" s="127" t="b">
        <v>1</v>
      </c>
      <c r="F148" s="358" t="str">
        <f>RIGHT(APT!D148,4)&amp;"."&amp;APT!N148&amp;"."&amp;APT!L148&amp;"."&amp;PayrollCR!$C$6</f>
        <v>...REC</v>
      </c>
      <c r="G148" s="359">
        <f t="shared" ca="1" si="2"/>
        <v>44105</v>
      </c>
      <c r="H148" s="360">
        <f>IF(APT!AB148&gt;0,0,-APT!AB148)</f>
        <v>0</v>
      </c>
      <c r="I148" s="211">
        <f t="shared" ca="1" si="3"/>
        <v>44105</v>
      </c>
      <c r="J148" s="127">
        <v>3</v>
      </c>
      <c r="K148" s="127" t="b">
        <v>1</v>
      </c>
      <c r="L148" s="127" t="s">
        <v>4034</v>
      </c>
      <c r="M148" s="127" t="b">
        <v>1</v>
      </c>
      <c r="N148" s="127" t="s">
        <v>3692</v>
      </c>
      <c r="O148" s="358" t="str">
        <f>LEFT(APT!E148,19)&amp;"."&amp;PayrollCR!F148</f>
        <v>....REC</v>
      </c>
      <c r="P148" s="361">
        <f>APT!J148</f>
        <v>0</v>
      </c>
      <c r="Q148" s="127" t="b">
        <v>1</v>
      </c>
      <c r="R148" s="127" t="b">
        <v>1</v>
      </c>
      <c r="S148" s="127" t="b">
        <v>1</v>
      </c>
    </row>
    <row r="149" spans="1:19" hidden="1" x14ac:dyDescent="0.25">
      <c r="A149" s="127" t="s">
        <v>4033</v>
      </c>
      <c r="B149" s="206">
        <v>1</v>
      </c>
      <c r="C149" s="127">
        <v>2</v>
      </c>
      <c r="D149" s="357">
        <f>'Payroll Totals by Month'!D74</f>
        <v>0</v>
      </c>
      <c r="E149" s="127" t="b">
        <v>1</v>
      </c>
      <c r="F149" s="358" t="str">
        <f>RIGHT(APT!D149,4)&amp;"."&amp;APT!N149&amp;"."&amp;APT!L149&amp;"."&amp;PayrollCR!$C$6</f>
        <v>...REC</v>
      </c>
      <c r="G149" s="359">
        <f t="shared" ref="G149:G212" ca="1" si="4">TODAY()</f>
        <v>44105</v>
      </c>
      <c r="H149" s="360">
        <f>IF(APT!AB149&gt;0,0,-APT!AB149)</f>
        <v>0</v>
      </c>
      <c r="I149" s="211">
        <f t="shared" ref="I149:I212" ca="1" si="5">G149</f>
        <v>44105</v>
      </c>
      <c r="J149" s="127">
        <v>3</v>
      </c>
      <c r="K149" s="127" t="b">
        <v>1</v>
      </c>
      <c r="L149" s="127" t="s">
        <v>4034</v>
      </c>
      <c r="M149" s="127" t="b">
        <v>1</v>
      </c>
      <c r="N149" s="127" t="s">
        <v>3692</v>
      </c>
      <c r="O149" s="358" t="str">
        <f>LEFT(APT!E149,19)&amp;"."&amp;PayrollCR!F149</f>
        <v>....REC</v>
      </c>
      <c r="P149" s="361">
        <f>APT!J149</f>
        <v>0</v>
      </c>
      <c r="Q149" s="127" t="b">
        <v>1</v>
      </c>
      <c r="R149" s="127" t="b">
        <v>1</v>
      </c>
      <c r="S149" s="127" t="b">
        <v>1</v>
      </c>
    </row>
    <row r="150" spans="1:19" hidden="1" x14ac:dyDescent="0.25">
      <c r="A150" s="127" t="s">
        <v>4033</v>
      </c>
      <c r="B150" s="206">
        <v>1</v>
      </c>
      <c r="C150" s="127">
        <v>2</v>
      </c>
      <c r="D150" s="357">
        <f>'Payroll Totals by Month'!D75</f>
        <v>0</v>
      </c>
      <c r="E150" s="127" t="b">
        <v>1</v>
      </c>
      <c r="F150" s="358" t="str">
        <f>RIGHT(APT!D150,4)&amp;"."&amp;APT!N150&amp;"."&amp;APT!L150&amp;"."&amp;PayrollCR!$C$6</f>
        <v>...REC</v>
      </c>
      <c r="G150" s="359">
        <f t="shared" ca="1" si="4"/>
        <v>44105</v>
      </c>
      <c r="H150" s="360">
        <f>IF(APT!AB150&gt;0,0,-APT!AB150)</f>
        <v>0</v>
      </c>
      <c r="I150" s="211">
        <f t="shared" ca="1" si="5"/>
        <v>44105</v>
      </c>
      <c r="J150" s="127">
        <v>3</v>
      </c>
      <c r="K150" s="127" t="b">
        <v>1</v>
      </c>
      <c r="L150" s="127" t="s">
        <v>4034</v>
      </c>
      <c r="M150" s="127" t="b">
        <v>1</v>
      </c>
      <c r="N150" s="127" t="s">
        <v>3692</v>
      </c>
      <c r="O150" s="358" t="str">
        <f>LEFT(APT!E150,19)&amp;"."&amp;PayrollCR!F150</f>
        <v>....REC</v>
      </c>
      <c r="P150" s="361">
        <f>APT!J150</f>
        <v>0</v>
      </c>
      <c r="Q150" s="127" t="b">
        <v>1</v>
      </c>
      <c r="R150" s="127" t="b">
        <v>1</v>
      </c>
      <c r="S150" s="127" t="b">
        <v>1</v>
      </c>
    </row>
    <row r="151" spans="1:19" hidden="1" x14ac:dyDescent="0.25">
      <c r="A151" s="127" t="s">
        <v>4033</v>
      </c>
      <c r="B151" s="206">
        <v>1</v>
      </c>
      <c r="C151" s="127">
        <v>2</v>
      </c>
      <c r="D151" s="357">
        <f>'Payroll Totals by Month'!D76</f>
        <v>0</v>
      </c>
      <c r="E151" s="127" t="b">
        <v>1</v>
      </c>
      <c r="F151" s="358" t="str">
        <f>RIGHT(APT!D151,4)&amp;"."&amp;APT!N151&amp;"."&amp;APT!L151&amp;"."&amp;PayrollCR!$C$6</f>
        <v>...REC</v>
      </c>
      <c r="G151" s="359">
        <f t="shared" ca="1" si="4"/>
        <v>44105</v>
      </c>
      <c r="H151" s="360">
        <f>IF(APT!AB151&gt;0,0,-APT!AB151)</f>
        <v>0</v>
      </c>
      <c r="I151" s="211">
        <f t="shared" ca="1" si="5"/>
        <v>44105</v>
      </c>
      <c r="J151" s="127">
        <v>3</v>
      </c>
      <c r="K151" s="127" t="b">
        <v>1</v>
      </c>
      <c r="L151" s="127" t="s">
        <v>4034</v>
      </c>
      <c r="M151" s="127" t="b">
        <v>1</v>
      </c>
      <c r="N151" s="127" t="s">
        <v>3692</v>
      </c>
      <c r="O151" s="358" t="str">
        <f>LEFT(APT!E151,19)&amp;"."&amp;PayrollCR!F151</f>
        <v>....REC</v>
      </c>
      <c r="P151" s="361">
        <f>APT!J151</f>
        <v>0</v>
      </c>
      <c r="Q151" s="127" t="b">
        <v>1</v>
      </c>
      <c r="R151" s="127" t="b">
        <v>1</v>
      </c>
      <c r="S151" s="127" t="b">
        <v>1</v>
      </c>
    </row>
    <row r="152" spans="1:19" hidden="1" x14ac:dyDescent="0.25">
      <c r="A152" s="127" t="s">
        <v>4033</v>
      </c>
      <c r="B152" s="206">
        <v>1</v>
      </c>
      <c r="C152" s="127">
        <v>2</v>
      </c>
      <c r="D152" s="357">
        <f>'Payroll Totals by Month'!D77</f>
        <v>0</v>
      </c>
      <c r="E152" s="127" t="b">
        <v>1</v>
      </c>
      <c r="F152" s="358" t="str">
        <f>RIGHT(APT!D152,4)&amp;"."&amp;APT!N152&amp;"."&amp;APT!L152&amp;"."&amp;PayrollCR!$C$6</f>
        <v>...REC</v>
      </c>
      <c r="G152" s="359">
        <f t="shared" ca="1" si="4"/>
        <v>44105</v>
      </c>
      <c r="H152" s="360">
        <f>IF(APT!AB152&gt;0,0,-APT!AB152)</f>
        <v>0</v>
      </c>
      <c r="I152" s="211">
        <f t="shared" ca="1" si="5"/>
        <v>44105</v>
      </c>
      <c r="J152" s="127">
        <v>3</v>
      </c>
      <c r="K152" s="127" t="b">
        <v>1</v>
      </c>
      <c r="L152" s="127" t="s">
        <v>4034</v>
      </c>
      <c r="M152" s="127" t="b">
        <v>1</v>
      </c>
      <c r="N152" s="127" t="s">
        <v>3692</v>
      </c>
      <c r="O152" s="358" t="str">
        <f>LEFT(APT!E152,19)&amp;"."&amp;PayrollCR!F152</f>
        <v>....REC</v>
      </c>
      <c r="P152" s="361">
        <f>APT!J152</f>
        <v>0</v>
      </c>
      <c r="Q152" s="127" t="b">
        <v>1</v>
      </c>
      <c r="R152" s="127" t="b">
        <v>1</v>
      </c>
      <c r="S152" s="127" t="b">
        <v>1</v>
      </c>
    </row>
    <row r="153" spans="1:19" hidden="1" x14ac:dyDescent="0.25">
      <c r="A153" s="127" t="s">
        <v>4033</v>
      </c>
      <c r="B153" s="206">
        <v>1</v>
      </c>
      <c r="C153" s="127">
        <v>2</v>
      </c>
      <c r="D153" s="357">
        <f>'Payroll Totals by Month'!D78</f>
        <v>0</v>
      </c>
      <c r="E153" s="127" t="b">
        <v>1</v>
      </c>
      <c r="F153" s="358" t="str">
        <f>RIGHT(APT!D153,4)&amp;"."&amp;APT!N153&amp;"."&amp;APT!L153&amp;"."&amp;PayrollCR!$C$6</f>
        <v>...REC</v>
      </c>
      <c r="G153" s="359">
        <f t="shared" ca="1" si="4"/>
        <v>44105</v>
      </c>
      <c r="H153" s="360">
        <f>IF(APT!AB153&gt;0,0,-APT!AB153)</f>
        <v>0</v>
      </c>
      <c r="I153" s="211">
        <f t="shared" ca="1" si="5"/>
        <v>44105</v>
      </c>
      <c r="J153" s="127">
        <v>3</v>
      </c>
      <c r="K153" s="127" t="b">
        <v>1</v>
      </c>
      <c r="L153" s="127" t="s">
        <v>4034</v>
      </c>
      <c r="M153" s="127" t="b">
        <v>1</v>
      </c>
      <c r="N153" s="127" t="s">
        <v>3692</v>
      </c>
      <c r="O153" s="358" t="str">
        <f>LEFT(APT!E153,19)&amp;"."&amp;PayrollCR!F153</f>
        <v>....REC</v>
      </c>
      <c r="P153" s="361">
        <f>APT!J153</f>
        <v>0</v>
      </c>
      <c r="Q153" s="127" t="b">
        <v>1</v>
      </c>
      <c r="R153" s="127" t="b">
        <v>1</v>
      </c>
      <c r="S153" s="127" t="b">
        <v>1</v>
      </c>
    </row>
    <row r="154" spans="1:19" hidden="1" x14ac:dyDescent="0.25">
      <c r="A154" s="127" t="s">
        <v>4033</v>
      </c>
      <c r="B154" s="206">
        <v>1</v>
      </c>
      <c r="C154" s="127">
        <v>2</v>
      </c>
      <c r="D154" s="357">
        <f>'Payroll Totals by Month'!D79</f>
        <v>0</v>
      </c>
      <c r="E154" s="127" t="b">
        <v>1</v>
      </c>
      <c r="F154" s="358" t="str">
        <f>RIGHT(APT!D154,4)&amp;"."&amp;APT!N154&amp;"."&amp;APT!L154&amp;"."&amp;PayrollCR!$C$6</f>
        <v>...REC</v>
      </c>
      <c r="G154" s="359">
        <f t="shared" ca="1" si="4"/>
        <v>44105</v>
      </c>
      <c r="H154" s="360">
        <f>IF(APT!AB154&gt;0,0,-APT!AB154)</f>
        <v>0</v>
      </c>
      <c r="I154" s="211">
        <f t="shared" ca="1" si="5"/>
        <v>44105</v>
      </c>
      <c r="J154" s="127">
        <v>3</v>
      </c>
      <c r="K154" s="127" t="b">
        <v>1</v>
      </c>
      <c r="L154" s="127" t="s">
        <v>4034</v>
      </c>
      <c r="M154" s="127" t="b">
        <v>1</v>
      </c>
      <c r="N154" s="127" t="s">
        <v>3692</v>
      </c>
      <c r="O154" s="358" t="str">
        <f>LEFT(APT!E154,19)&amp;"."&amp;PayrollCR!F154</f>
        <v>....REC</v>
      </c>
      <c r="P154" s="361">
        <f>APT!J154</f>
        <v>0</v>
      </c>
      <c r="Q154" s="127" t="b">
        <v>1</v>
      </c>
      <c r="R154" s="127" t="b">
        <v>1</v>
      </c>
      <c r="S154" s="127" t="b">
        <v>1</v>
      </c>
    </row>
    <row r="155" spans="1:19" hidden="1" x14ac:dyDescent="0.25">
      <c r="A155" s="127" t="s">
        <v>4033</v>
      </c>
      <c r="B155" s="206">
        <v>1</v>
      </c>
      <c r="C155" s="127">
        <v>2</v>
      </c>
      <c r="D155" s="357">
        <f>'Payroll Totals by Month'!D80</f>
        <v>0</v>
      </c>
      <c r="E155" s="127" t="b">
        <v>1</v>
      </c>
      <c r="F155" s="358" t="str">
        <f>RIGHT(APT!D155,4)&amp;"."&amp;APT!N155&amp;"."&amp;APT!L155&amp;"."&amp;PayrollCR!$C$6</f>
        <v>...REC</v>
      </c>
      <c r="G155" s="359">
        <f t="shared" ca="1" si="4"/>
        <v>44105</v>
      </c>
      <c r="H155" s="360">
        <f>IF(APT!AB155&gt;0,0,-APT!AB155)</f>
        <v>0</v>
      </c>
      <c r="I155" s="211">
        <f t="shared" ca="1" si="5"/>
        <v>44105</v>
      </c>
      <c r="J155" s="127">
        <v>3</v>
      </c>
      <c r="K155" s="127" t="b">
        <v>1</v>
      </c>
      <c r="L155" s="127" t="s">
        <v>4034</v>
      </c>
      <c r="M155" s="127" t="b">
        <v>1</v>
      </c>
      <c r="N155" s="127" t="s">
        <v>3692</v>
      </c>
      <c r="O155" s="358" t="str">
        <f>LEFT(APT!E155,19)&amp;"."&amp;PayrollCR!F155</f>
        <v>....REC</v>
      </c>
      <c r="P155" s="361">
        <f>APT!J155</f>
        <v>0</v>
      </c>
      <c r="Q155" s="127" t="b">
        <v>1</v>
      </c>
      <c r="R155" s="127" t="b">
        <v>1</v>
      </c>
      <c r="S155" s="127" t="b">
        <v>1</v>
      </c>
    </row>
    <row r="156" spans="1:19" hidden="1" x14ac:dyDescent="0.25">
      <c r="A156" s="127" t="s">
        <v>4033</v>
      </c>
      <c r="B156" s="206">
        <v>1</v>
      </c>
      <c r="C156" s="127">
        <v>2</v>
      </c>
      <c r="D156" s="357">
        <f>'Payroll Totals by Month'!D81</f>
        <v>0</v>
      </c>
      <c r="E156" s="127" t="b">
        <v>1</v>
      </c>
      <c r="F156" s="358" t="str">
        <f>RIGHT(APT!D156,4)&amp;"."&amp;APT!N156&amp;"."&amp;APT!L156&amp;"."&amp;PayrollCR!$C$6</f>
        <v>...REC</v>
      </c>
      <c r="G156" s="359">
        <f t="shared" ca="1" si="4"/>
        <v>44105</v>
      </c>
      <c r="H156" s="360">
        <f>IF(APT!AB156&gt;0,0,-APT!AB156)</f>
        <v>0</v>
      </c>
      <c r="I156" s="211">
        <f t="shared" ca="1" si="5"/>
        <v>44105</v>
      </c>
      <c r="J156" s="127">
        <v>3</v>
      </c>
      <c r="K156" s="127" t="b">
        <v>1</v>
      </c>
      <c r="L156" s="127" t="s">
        <v>4034</v>
      </c>
      <c r="M156" s="127" t="b">
        <v>1</v>
      </c>
      <c r="N156" s="127" t="s">
        <v>3692</v>
      </c>
      <c r="O156" s="358" t="str">
        <f>LEFT(APT!E156,19)&amp;"."&amp;PayrollCR!F156</f>
        <v>....REC</v>
      </c>
      <c r="P156" s="361">
        <f>APT!J156</f>
        <v>0</v>
      </c>
      <c r="Q156" s="127" t="b">
        <v>1</v>
      </c>
      <c r="R156" s="127" t="b">
        <v>1</v>
      </c>
      <c r="S156" s="127" t="b">
        <v>1</v>
      </c>
    </row>
    <row r="157" spans="1:19" hidden="1" x14ac:dyDescent="0.25">
      <c r="A157" s="127" t="s">
        <v>4033</v>
      </c>
      <c r="B157" s="206">
        <v>1</v>
      </c>
      <c r="C157" s="127">
        <v>2</v>
      </c>
      <c r="D157" s="357">
        <f>'Payroll Totals by Month'!D82</f>
        <v>0</v>
      </c>
      <c r="E157" s="127" t="b">
        <v>1</v>
      </c>
      <c r="F157" s="358" t="str">
        <f>RIGHT(APT!D157,4)&amp;"."&amp;APT!N157&amp;"."&amp;APT!L157&amp;"."&amp;PayrollCR!$C$6</f>
        <v>...REC</v>
      </c>
      <c r="G157" s="359">
        <f t="shared" ca="1" si="4"/>
        <v>44105</v>
      </c>
      <c r="H157" s="360">
        <f>IF(APT!AB157&gt;0,0,-APT!AB157)</f>
        <v>0</v>
      </c>
      <c r="I157" s="211">
        <f t="shared" ca="1" si="5"/>
        <v>44105</v>
      </c>
      <c r="J157" s="127">
        <v>3</v>
      </c>
      <c r="K157" s="127" t="b">
        <v>1</v>
      </c>
      <c r="L157" s="127" t="s">
        <v>4034</v>
      </c>
      <c r="M157" s="127" t="b">
        <v>1</v>
      </c>
      <c r="N157" s="127" t="s">
        <v>3692</v>
      </c>
      <c r="O157" s="358" t="str">
        <f>LEFT(APT!E157,19)&amp;"."&amp;PayrollCR!F157</f>
        <v>....REC</v>
      </c>
      <c r="P157" s="361">
        <f>APT!J157</f>
        <v>0</v>
      </c>
      <c r="Q157" s="127" t="b">
        <v>1</v>
      </c>
      <c r="R157" s="127" t="b">
        <v>1</v>
      </c>
      <c r="S157" s="127" t="b">
        <v>1</v>
      </c>
    </row>
    <row r="158" spans="1:19" hidden="1" x14ac:dyDescent="0.25">
      <c r="A158" s="127" t="s">
        <v>4033</v>
      </c>
      <c r="B158" s="206">
        <v>1</v>
      </c>
      <c r="C158" s="127">
        <v>2</v>
      </c>
      <c r="D158" s="357">
        <f>'Payroll Totals by Month'!D83</f>
        <v>0</v>
      </c>
      <c r="E158" s="127" t="b">
        <v>1</v>
      </c>
      <c r="F158" s="358" t="str">
        <f>RIGHT(APT!D158,4)&amp;"."&amp;APT!N158&amp;"."&amp;APT!L158&amp;"."&amp;PayrollCR!$C$6</f>
        <v>...REC</v>
      </c>
      <c r="G158" s="359">
        <f t="shared" ca="1" si="4"/>
        <v>44105</v>
      </c>
      <c r="H158" s="360">
        <f>IF(APT!AB158&gt;0,0,-APT!AB158)</f>
        <v>0</v>
      </c>
      <c r="I158" s="211">
        <f t="shared" ca="1" si="5"/>
        <v>44105</v>
      </c>
      <c r="J158" s="127">
        <v>3</v>
      </c>
      <c r="K158" s="127" t="b">
        <v>1</v>
      </c>
      <c r="L158" s="127" t="s">
        <v>4034</v>
      </c>
      <c r="M158" s="127" t="b">
        <v>1</v>
      </c>
      <c r="N158" s="127" t="s">
        <v>3692</v>
      </c>
      <c r="O158" s="358" t="str">
        <f>LEFT(APT!E158,19)&amp;"."&amp;PayrollCR!F158</f>
        <v>....REC</v>
      </c>
      <c r="P158" s="361">
        <f>APT!J158</f>
        <v>0</v>
      </c>
      <c r="Q158" s="127" t="b">
        <v>1</v>
      </c>
      <c r="R158" s="127" t="b">
        <v>1</v>
      </c>
      <c r="S158" s="127" t="b">
        <v>1</v>
      </c>
    </row>
    <row r="159" spans="1:19" hidden="1" x14ac:dyDescent="0.25">
      <c r="A159" s="127" t="s">
        <v>4033</v>
      </c>
      <c r="B159" s="206">
        <v>1</v>
      </c>
      <c r="C159" s="127">
        <v>2</v>
      </c>
      <c r="D159" s="357">
        <f>'Payroll Totals by Month'!D84</f>
        <v>0</v>
      </c>
      <c r="E159" s="127" t="b">
        <v>1</v>
      </c>
      <c r="F159" s="358" t="str">
        <f>RIGHT(APT!D159,4)&amp;"."&amp;APT!N159&amp;"."&amp;APT!L159&amp;"."&amp;PayrollCR!$C$6</f>
        <v>...REC</v>
      </c>
      <c r="G159" s="359">
        <f t="shared" ca="1" si="4"/>
        <v>44105</v>
      </c>
      <c r="H159" s="360">
        <f>IF(APT!AB159&gt;0,0,-APT!AB159)</f>
        <v>0</v>
      </c>
      <c r="I159" s="211">
        <f t="shared" ca="1" si="5"/>
        <v>44105</v>
      </c>
      <c r="J159" s="127">
        <v>3</v>
      </c>
      <c r="K159" s="127" t="b">
        <v>1</v>
      </c>
      <c r="L159" s="127" t="s">
        <v>4034</v>
      </c>
      <c r="M159" s="127" t="b">
        <v>1</v>
      </c>
      <c r="N159" s="127" t="s">
        <v>3692</v>
      </c>
      <c r="O159" s="358" t="str">
        <f>LEFT(APT!E159,19)&amp;"."&amp;PayrollCR!F159</f>
        <v>....REC</v>
      </c>
      <c r="P159" s="361">
        <f>APT!J159</f>
        <v>0</v>
      </c>
      <c r="Q159" s="127" t="b">
        <v>1</v>
      </c>
      <c r="R159" s="127" t="b">
        <v>1</v>
      </c>
      <c r="S159" s="127" t="b">
        <v>1</v>
      </c>
    </row>
    <row r="160" spans="1:19" hidden="1" x14ac:dyDescent="0.25">
      <c r="A160" s="127" t="s">
        <v>4033</v>
      </c>
      <c r="B160" s="206">
        <v>1</v>
      </c>
      <c r="C160" s="127">
        <v>2</v>
      </c>
      <c r="D160" s="357">
        <f>'Payroll Totals by Month'!D85</f>
        <v>0</v>
      </c>
      <c r="E160" s="127" t="b">
        <v>1</v>
      </c>
      <c r="F160" s="358" t="str">
        <f>RIGHT(APT!D160,4)&amp;"."&amp;APT!N160&amp;"."&amp;APT!L160&amp;"."&amp;PayrollCR!$C$6</f>
        <v>...REC</v>
      </c>
      <c r="G160" s="359">
        <f t="shared" ca="1" si="4"/>
        <v>44105</v>
      </c>
      <c r="H160" s="360">
        <f>IF(APT!AB160&gt;0,0,-APT!AB160)</f>
        <v>0</v>
      </c>
      <c r="I160" s="211">
        <f t="shared" ca="1" si="5"/>
        <v>44105</v>
      </c>
      <c r="J160" s="127">
        <v>3</v>
      </c>
      <c r="K160" s="127" t="b">
        <v>1</v>
      </c>
      <c r="L160" s="127" t="s">
        <v>4034</v>
      </c>
      <c r="M160" s="127" t="b">
        <v>1</v>
      </c>
      <c r="N160" s="127" t="s">
        <v>3692</v>
      </c>
      <c r="O160" s="358" t="str">
        <f>LEFT(APT!E160,19)&amp;"."&amp;PayrollCR!F160</f>
        <v>....REC</v>
      </c>
      <c r="P160" s="361">
        <f>APT!J160</f>
        <v>0</v>
      </c>
      <c r="Q160" s="127" t="b">
        <v>1</v>
      </c>
      <c r="R160" s="127" t="b">
        <v>1</v>
      </c>
      <c r="S160" s="127" t="b">
        <v>1</v>
      </c>
    </row>
    <row r="161" spans="1:19" hidden="1" x14ac:dyDescent="0.25">
      <c r="A161" s="127" t="s">
        <v>4033</v>
      </c>
      <c r="B161" s="206">
        <v>1</v>
      </c>
      <c r="C161" s="127">
        <v>2</v>
      </c>
      <c r="D161" s="357">
        <f>'Payroll Totals by Month'!D86</f>
        <v>0</v>
      </c>
      <c r="E161" s="127" t="b">
        <v>1</v>
      </c>
      <c r="F161" s="358" t="str">
        <f>RIGHT(APT!D161,4)&amp;"."&amp;APT!N161&amp;"."&amp;APT!L161&amp;"."&amp;PayrollCR!$C$6</f>
        <v>...REC</v>
      </c>
      <c r="G161" s="359">
        <f t="shared" ca="1" si="4"/>
        <v>44105</v>
      </c>
      <c r="H161" s="360">
        <f>IF(APT!AB161&gt;0,0,-APT!AB161)</f>
        <v>0</v>
      </c>
      <c r="I161" s="211">
        <f t="shared" ca="1" si="5"/>
        <v>44105</v>
      </c>
      <c r="J161" s="127">
        <v>3</v>
      </c>
      <c r="K161" s="127" t="b">
        <v>1</v>
      </c>
      <c r="L161" s="127" t="s">
        <v>4034</v>
      </c>
      <c r="M161" s="127" t="b">
        <v>1</v>
      </c>
      <c r="N161" s="127" t="s">
        <v>3692</v>
      </c>
      <c r="O161" s="358" t="str">
        <f>LEFT(APT!E161,19)&amp;"."&amp;PayrollCR!F161</f>
        <v>....REC</v>
      </c>
      <c r="P161" s="361">
        <f>APT!J161</f>
        <v>0</v>
      </c>
      <c r="Q161" s="127" t="b">
        <v>1</v>
      </c>
      <c r="R161" s="127" t="b">
        <v>1</v>
      </c>
      <c r="S161" s="127" t="b">
        <v>1</v>
      </c>
    </row>
    <row r="162" spans="1:19" hidden="1" x14ac:dyDescent="0.25">
      <c r="A162" s="127" t="s">
        <v>4033</v>
      </c>
      <c r="B162" s="206">
        <v>1</v>
      </c>
      <c r="C162" s="127">
        <v>2</v>
      </c>
      <c r="D162" s="357">
        <f>'Payroll Totals by Month'!D87</f>
        <v>0</v>
      </c>
      <c r="E162" s="127" t="b">
        <v>1</v>
      </c>
      <c r="F162" s="358" t="str">
        <f>RIGHT(APT!D162,4)&amp;"."&amp;APT!N162&amp;"."&amp;APT!L162&amp;"."&amp;PayrollCR!$C$6</f>
        <v>...REC</v>
      </c>
      <c r="G162" s="359">
        <f t="shared" ca="1" si="4"/>
        <v>44105</v>
      </c>
      <c r="H162" s="360">
        <f>IF(APT!AB162&gt;0,0,-APT!AB162)</f>
        <v>0</v>
      </c>
      <c r="I162" s="211">
        <f t="shared" ca="1" si="5"/>
        <v>44105</v>
      </c>
      <c r="J162" s="127">
        <v>3</v>
      </c>
      <c r="K162" s="127" t="b">
        <v>1</v>
      </c>
      <c r="L162" s="127" t="s">
        <v>4034</v>
      </c>
      <c r="M162" s="127" t="b">
        <v>1</v>
      </c>
      <c r="N162" s="127" t="s">
        <v>3692</v>
      </c>
      <c r="O162" s="358" t="str">
        <f>LEFT(APT!E162,19)&amp;"."&amp;PayrollCR!F162</f>
        <v>....REC</v>
      </c>
      <c r="P162" s="361">
        <f>APT!J162</f>
        <v>0</v>
      </c>
      <c r="Q162" s="127" t="b">
        <v>1</v>
      </c>
      <c r="R162" s="127" t="b">
        <v>1</v>
      </c>
      <c r="S162" s="127" t="b">
        <v>1</v>
      </c>
    </row>
    <row r="163" spans="1:19" hidden="1" x14ac:dyDescent="0.25">
      <c r="A163" s="127" t="s">
        <v>4033</v>
      </c>
      <c r="B163" s="206">
        <v>1</v>
      </c>
      <c r="C163" s="127">
        <v>2</v>
      </c>
      <c r="D163" s="357">
        <f>'Payroll Totals by Month'!D88</f>
        <v>0</v>
      </c>
      <c r="E163" s="127" t="b">
        <v>1</v>
      </c>
      <c r="F163" s="358" t="str">
        <f>RIGHT(APT!D163,4)&amp;"."&amp;APT!N163&amp;"."&amp;APT!L163&amp;"."&amp;PayrollCR!$C$6</f>
        <v>...REC</v>
      </c>
      <c r="G163" s="359">
        <f t="shared" ca="1" si="4"/>
        <v>44105</v>
      </c>
      <c r="H163" s="360">
        <f>IF(APT!AB163&gt;0,0,-APT!AB163)</f>
        <v>0</v>
      </c>
      <c r="I163" s="211">
        <f t="shared" ca="1" si="5"/>
        <v>44105</v>
      </c>
      <c r="J163" s="127">
        <v>3</v>
      </c>
      <c r="K163" s="127" t="b">
        <v>1</v>
      </c>
      <c r="L163" s="127" t="s">
        <v>4034</v>
      </c>
      <c r="M163" s="127" t="b">
        <v>1</v>
      </c>
      <c r="N163" s="127" t="s">
        <v>3692</v>
      </c>
      <c r="O163" s="358" t="str">
        <f>LEFT(APT!E163,19)&amp;"."&amp;PayrollCR!F163</f>
        <v>....REC</v>
      </c>
      <c r="P163" s="361">
        <f>APT!J163</f>
        <v>0</v>
      </c>
      <c r="Q163" s="127" t="b">
        <v>1</v>
      </c>
      <c r="R163" s="127" t="b">
        <v>1</v>
      </c>
      <c r="S163" s="127" t="b">
        <v>1</v>
      </c>
    </row>
    <row r="164" spans="1:19" hidden="1" x14ac:dyDescent="0.25">
      <c r="A164" s="127" t="s">
        <v>4033</v>
      </c>
      <c r="B164" s="206">
        <v>1</v>
      </c>
      <c r="C164" s="127">
        <v>2</v>
      </c>
      <c r="D164" s="357">
        <f>'Payroll Totals by Month'!D89</f>
        <v>0</v>
      </c>
      <c r="E164" s="127" t="b">
        <v>1</v>
      </c>
      <c r="F164" s="358" t="str">
        <f>RIGHT(APT!D164,4)&amp;"."&amp;APT!N164&amp;"."&amp;APT!L164&amp;"."&amp;PayrollCR!$C$6</f>
        <v>...REC</v>
      </c>
      <c r="G164" s="359">
        <f t="shared" ca="1" si="4"/>
        <v>44105</v>
      </c>
      <c r="H164" s="360">
        <f>IF(APT!AB164&gt;0,0,-APT!AB164)</f>
        <v>0</v>
      </c>
      <c r="I164" s="211">
        <f t="shared" ca="1" si="5"/>
        <v>44105</v>
      </c>
      <c r="J164" s="127">
        <v>3</v>
      </c>
      <c r="K164" s="127" t="b">
        <v>1</v>
      </c>
      <c r="L164" s="127" t="s">
        <v>4034</v>
      </c>
      <c r="M164" s="127" t="b">
        <v>1</v>
      </c>
      <c r="N164" s="127" t="s">
        <v>3692</v>
      </c>
      <c r="O164" s="358" t="str">
        <f>LEFT(APT!E164,19)&amp;"."&amp;PayrollCR!F164</f>
        <v>....REC</v>
      </c>
      <c r="P164" s="361">
        <f>APT!J164</f>
        <v>0</v>
      </c>
      <c r="Q164" s="127" t="b">
        <v>1</v>
      </c>
      <c r="R164" s="127" t="b">
        <v>1</v>
      </c>
      <c r="S164" s="127" t="b">
        <v>1</v>
      </c>
    </row>
    <row r="165" spans="1:19" hidden="1" x14ac:dyDescent="0.25">
      <c r="A165" s="127" t="s">
        <v>4033</v>
      </c>
      <c r="B165" s="206">
        <v>1</v>
      </c>
      <c r="C165" s="127">
        <v>2</v>
      </c>
      <c r="D165" s="357">
        <f>'Payroll Totals by Month'!D90</f>
        <v>0</v>
      </c>
      <c r="E165" s="127" t="b">
        <v>1</v>
      </c>
      <c r="F165" s="358" t="str">
        <f>RIGHT(APT!D165,4)&amp;"."&amp;APT!N165&amp;"."&amp;APT!L165&amp;"."&amp;PayrollCR!$C$6</f>
        <v>...REC</v>
      </c>
      <c r="G165" s="359">
        <f t="shared" ca="1" si="4"/>
        <v>44105</v>
      </c>
      <c r="H165" s="360">
        <f>IF(APT!AB165&gt;0,0,-APT!AB165)</f>
        <v>0</v>
      </c>
      <c r="I165" s="211">
        <f t="shared" ca="1" si="5"/>
        <v>44105</v>
      </c>
      <c r="J165" s="127">
        <v>3</v>
      </c>
      <c r="K165" s="127" t="b">
        <v>1</v>
      </c>
      <c r="L165" s="127" t="s">
        <v>4034</v>
      </c>
      <c r="M165" s="127" t="b">
        <v>1</v>
      </c>
      <c r="N165" s="127" t="s">
        <v>3692</v>
      </c>
      <c r="O165" s="358" t="str">
        <f>LEFT(APT!E165,19)&amp;"."&amp;PayrollCR!F165</f>
        <v>....REC</v>
      </c>
      <c r="P165" s="361">
        <f>APT!J165</f>
        <v>0</v>
      </c>
      <c r="Q165" s="127" t="b">
        <v>1</v>
      </c>
      <c r="R165" s="127" t="b">
        <v>1</v>
      </c>
      <c r="S165" s="127" t="b">
        <v>1</v>
      </c>
    </row>
    <row r="166" spans="1:19" hidden="1" x14ac:dyDescent="0.25">
      <c r="A166" s="127" t="s">
        <v>4033</v>
      </c>
      <c r="B166" s="206">
        <v>1</v>
      </c>
      <c r="C166" s="127">
        <v>2</v>
      </c>
      <c r="D166" s="357">
        <f>'Payroll Totals by Month'!D91</f>
        <v>0</v>
      </c>
      <c r="E166" s="127" t="b">
        <v>1</v>
      </c>
      <c r="F166" s="358" t="str">
        <f>RIGHT(APT!D166,4)&amp;"."&amp;APT!N166&amp;"."&amp;APT!L166&amp;"."&amp;PayrollCR!$C$6</f>
        <v>...REC</v>
      </c>
      <c r="G166" s="359">
        <f t="shared" ca="1" si="4"/>
        <v>44105</v>
      </c>
      <c r="H166" s="360">
        <f>IF(APT!AB166&gt;0,0,-APT!AB166)</f>
        <v>0</v>
      </c>
      <c r="I166" s="211">
        <f t="shared" ca="1" si="5"/>
        <v>44105</v>
      </c>
      <c r="J166" s="127">
        <v>3</v>
      </c>
      <c r="K166" s="127" t="b">
        <v>1</v>
      </c>
      <c r="L166" s="127" t="s">
        <v>4034</v>
      </c>
      <c r="M166" s="127" t="b">
        <v>1</v>
      </c>
      <c r="N166" s="127" t="s">
        <v>3692</v>
      </c>
      <c r="O166" s="358" t="str">
        <f>LEFT(APT!E166,19)&amp;"."&amp;PayrollCR!F166</f>
        <v>....REC</v>
      </c>
      <c r="P166" s="361">
        <f>APT!J166</f>
        <v>0</v>
      </c>
      <c r="Q166" s="127" t="b">
        <v>1</v>
      </c>
      <c r="R166" s="127" t="b">
        <v>1</v>
      </c>
      <c r="S166" s="127" t="b">
        <v>1</v>
      </c>
    </row>
    <row r="167" spans="1:19" hidden="1" x14ac:dyDescent="0.25">
      <c r="A167" s="127" t="s">
        <v>4033</v>
      </c>
      <c r="B167" s="206">
        <v>1</v>
      </c>
      <c r="C167" s="127">
        <v>2</v>
      </c>
      <c r="D167" s="357">
        <f>'Payroll Totals by Month'!D92</f>
        <v>0</v>
      </c>
      <c r="E167" s="127" t="b">
        <v>1</v>
      </c>
      <c r="F167" s="358" t="str">
        <f>RIGHT(APT!D167,4)&amp;"."&amp;APT!N167&amp;"."&amp;APT!L167&amp;"."&amp;PayrollCR!$C$6</f>
        <v>...REC</v>
      </c>
      <c r="G167" s="359">
        <f t="shared" ca="1" si="4"/>
        <v>44105</v>
      </c>
      <c r="H167" s="360">
        <f>IF(APT!AB167&gt;0,0,-APT!AB167)</f>
        <v>0</v>
      </c>
      <c r="I167" s="211">
        <f t="shared" ca="1" si="5"/>
        <v>44105</v>
      </c>
      <c r="J167" s="127">
        <v>3</v>
      </c>
      <c r="K167" s="127" t="b">
        <v>1</v>
      </c>
      <c r="L167" s="127" t="s">
        <v>4034</v>
      </c>
      <c r="M167" s="127" t="b">
        <v>1</v>
      </c>
      <c r="N167" s="127" t="s">
        <v>3692</v>
      </c>
      <c r="O167" s="358" t="str">
        <f>LEFT(APT!E167,19)&amp;"."&amp;PayrollCR!F167</f>
        <v>....REC</v>
      </c>
      <c r="P167" s="361">
        <f>APT!J167</f>
        <v>0</v>
      </c>
      <c r="Q167" s="127" t="b">
        <v>1</v>
      </c>
      <c r="R167" s="127" t="b">
        <v>1</v>
      </c>
      <c r="S167" s="127" t="b">
        <v>1</v>
      </c>
    </row>
    <row r="168" spans="1:19" hidden="1" x14ac:dyDescent="0.25">
      <c r="A168" s="127" t="s">
        <v>4033</v>
      </c>
      <c r="B168" s="206">
        <v>1</v>
      </c>
      <c r="C168" s="127">
        <v>2</v>
      </c>
      <c r="D168" s="357">
        <f>'Payroll Totals by Month'!D93</f>
        <v>0</v>
      </c>
      <c r="E168" s="127" t="b">
        <v>1</v>
      </c>
      <c r="F168" s="358" t="str">
        <f>RIGHT(APT!D168,4)&amp;"."&amp;APT!N168&amp;"."&amp;APT!L168&amp;"."&amp;PayrollCR!$C$6</f>
        <v>...REC</v>
      </c>
      <c r="G168" s="359">
        <f t="shared" ca="1" si="4"/>
        <v>44105</v>
      </c>
      <c r="H168" s="360">
        <f>IF(APT!AB168&gt;0,0,-APT!AB168)</f>
        <v>0</v>
      </c>
      <c r="I168" s="211">
        <f t="shared" ca="1" si="5"/>
        <v>44105</v>
      </c>
      <c r="J168" s="127">
        <v>3</v>
      </c>
      <c r="K168" s="127" t="b">
        <v>1</v>
      </c>
      <c r="L168" s="127" t="s">
        <v>4034</v>
      </c>
      <c r="M168" s="127" t="b">
        <v>1</v>
      </c>
      <c r="N168" s="127" t="s">
        <v>3692</v>
      </c>
      <c r="O168" s="358" t="str">
        <f>LEFT(APT!E168,19)&amp;"."&amp;PayrollCR!F168</f>
        <v>....REC</v>
      </c>
      <c r="P168" s="361">
        <f>APT!J168</f>
        <v>0</v>
      </c>
      <c r="Q168" s="127" t="b">
        <v>1</v>
      </c>
      <c r="R168" s="127" t="b">
        <v>1</v>
      </c>
      <c r="S168" s="127" t="b">
        <v>1</v>
      </c>
    </row>
    <row r="169" spans="1:19" hidden="1" x14ac:dyDescent="0.25">
      <c r="A169" s="127" t="s">
        <v>4033</v>
      </c>
      <c r="B169" s="206">
        <v>1</v>
      </c>
      <c r="C169" s="127">
        <v>2</v>
      </c>
      <c r="D169" s="357">
        <f>'Payroll Totals by Month'!D94</f>
        <v>0</v>
      </c>
      <c r="E169" s="127" t="b">
        <v>1</v>
      </c>
      <c r="F169" s="358" t="str">
        <f>RIGHT(APT!D169,4)&amp;"."&amp;APT!N169&amp;"."&amp;APT!L169&amp;"."&amp;PayrollCR!$C$6</f>
        <v>...REC</v>
      </c>
      <c r="G169" s="359">
        <f t="shared" ca="1" si="4"/>
        <v>44105</v>
      </c>
      <c r="H169" s="360">
        <f>IF(APT!AB169&gt;0,0,-APT!AB169)</f>
        <v>0</v>
      </c>
      <c r="I169" s="211">
        <f t="shared" ca="1" si="5"/>
        <v>44105</v>
      </c>
      <c r="J169" s="127">
        <v>3</v>
      </c>
      <c r="K169" s="127" t="b">
        <v>1</v>
      </c>
      <c r="L169" s="127" t="s">
        <v>4034</v>
      </c>
      <c r="M169" s="127" t="b">
        <v>1</v>
      </c>
      <c r="N169" s="127" t="s">
        <v>3692</v>
      </c>
      <c r="O169" s="358" t="str">
        <f>LEFT(APT!E169,19)&amp;"."&amp;PayrollCR!F169</f>
        <v>....REC</v>
      </c>
      <c r="P169" s="361">
        <f>APT!J169</f>
        <v>0</v>
      </c>
      <c r="Q169" s="127" t="b">
        <v>1</v>
      </c>
      <c r="R169" s="127" t="b">
        <v>1</v>
      </c>
      <c r="S169" s="127" t="b">
        <v>1</v>
      </c>
    </row>
    <row r="170" spans="1:19" hidden="1" x14ac:dyDescent="0.25">
      <c r="A170" s="127" t="s">
        <v>4033</v>
      </c>
      <c r="B170" s="206">
        <v>1</v>
      </c>
      <c r="C170" s="127">
        <v>2</v>
      </c>
      <c r="D170" s="357">
        <f>'Payroll Totals by Month'!D95</f>
        <v>0</v>
      </c>
      <c r="E170" s="127" t="b">
        <v>1</v>
      </c>
      <c r="F170" s="358" t="str">
        <f>RIGHT(APT!D170,4)&amp;"."&amp;APT!N170&amp;"."&amp;APT!L170&amp;"."&amp;PayrollCR!$C$6</f>
        <v>...REC</v>
      </c>
      <c r="G170" s="359">
        <f t="shared" ca="1" si="4"/>
        <v>44105</v>
      </c>
      <c r="H170" s="360">
        <f>IF(APT!AB170&gt;0,0,-APT!AB170)</f>
        <v>0</v>
      </c>
      <c r="I170" s="211">
        <f t="shared" ca="1" si="5"/>
        <v>44105</v>
      </c>
      <c r="J170" s="127">
        <v>3</v>
      </c>
      <c r="K170" s="127" t="b">
        <v>1</v>
      </c>
      <c r="L170" s="127" t="s">
        <v>4034</v>
      </c>
      <c r="M170" s="127" t="b">
        <v>1</v>
      </c>
      <c r="N170" s="127" t="s">
        <v>3692</v>
      </c>
      <c r="O170" s="358" t="str">
        <f>LEFT(APT!E170,19)&amp;"."&amp;PayrollCR!F170</f>
        <v>....REC</v>
      </c>
      <c r="P170" s="361">
        <f>APT!J170</f>
        <v>0</v>
      </c>
      <c r="Q170" s="127" t="b">
        <v>1</v>
      </c>
      <c r="R170" s="127" t="b">
        <v>1</v>
      </c>
      <c r="S170" s="127" t="b">
        <v>1</v>
      </c>
    </row>
    <row r="171" spans="1:19" hidden="1" x14ac:dyDescent="0.25">
      <c r="A171" s="127" t="s">
        <v>4033</v>
      </c>
      <c r="B171" s="206">
        <v>1</v>
      </c>
      <c r="C171" s="127">
        <v>2</v>
      </c>
      <c r="D171" s="357">
        <f>'Payroll Totals by Month'!D96</f>
        <v>0</v>
      </c>
      <c r="E171" s="127" t="b">
        <v>1</v>
      </c>
      <c r="F171" s="358" t="str">
        <f>RIGHT(APT!D171,4)&amp;"."&amp;APT!N171&amp;"."&amp;APT!L171&amp;"."&amp;PayrollCR!$C$6</f>
        <v>...REC</v>
      </c>
      <c r="G171" s="359">
        <f t="shared" ca="1" si="4"/>
        <v>44105</v>
      </c>
      <c r="H171" s="360">
        <f>IF(APT!AB171&gt;0,0,-APT!AB171)</f>
        <v>0</v>
      </c>
      <c r="I171" s="211">
        <f t="shared" ca="1" si="5"/>
        <v>44105</v>
      </c>
      <c r="J171" s="127">
        <v>3</v>
      </c>
      <c r="K171" s="127" t="b">
        <v>1</v>
      </c>
      <c r="L171" s="127" t="s">
        <v>4034</v>
      </c>
      <c r="M171" s="127" t="b">
        <v>1</v>
      </c>
      <c r="N171" s="127" t="s">
        <v>3692</v>
      </c>
      <c r="O171" s="358" t="str">
        <f>LEFT(APT!E171,19)&amp;"."&amp;PayrollCR!F171</f>
        <v>....REC</v>
      </c>
      <c r="P171" s="361">
        <f>APT!J171</f>
        <v>0</v>
      </c>
      <c r="Q171" s="127" t="b">
        <v>1</v>
      </c>
      <c r="R171" s="127" t="b">
        <v>1</v>
      </c>
      <c r="S171" s="127" t="b">
        <v>1</v>
      </c>
    </row>
    <row r="172" spans="1:19" hidden="1" x14ac:dyDescent="0.25">
      <c r="A172" s="127" t="s">
        <v>4033</v>
      </c>
      <c r="B172" s="206">
        <v>1</v>
      </c>
      <c r="C172" s="127">
        <v>2</v>
      </c>
      <c r="D172" s="357">
        <f>'Payroll Totals by Month'!D97</f>
        <v>0</v>
      </c>
      <c r="E172" s="127" t="b">
        <v>1</v>
      </c>
      <c r="F172" s="358" t="str">
        <f>RIGHT(APT!D172,4)&amp;"."&amp;APT!N172&amp;"."&amp;APT!L172&amp;"."&amp;PayrollCR!$C$6</f>
        <v>...REC</v>
      </c>
      <c r="G172" s="359">
        <f t="shared" ca="1" si="4"/>
        <v>44105</v>
      </c>
      <c r="H172" s="360">
        <f>IF(APT!AB172&gt;0,0,-APT!AB172)</f>
        <v>0</v>
      </c>
      <c r="I172" s="211">
        <f t="shared" ca="1" si="5"/>
        <v>44105</v>
      </c>
      <c r="J172" s="127">
        <v>3</v>
      </c>
      <c r="K172" s="127" t="b">
        <v>1</v>
      </c>
      <c r="L172" s="127" t="s">
        <v>4034</v>
      </c>
      <c r="M172" s="127" t="b">
        <v>1</v>
      </c>
      <c r="N172" s="127" t="s">
        <v>3692</v>
      </c>
      <c r="O172" s="358" t="str">
        <f>LEFT(APT!E172,19)&amp;"."&amp;PayrollCR!F172</f>
        <v>....REC</v>
      </c>
      <c r="P172" s="361">
        <f>APT!J172</f>
        <v>0</v>
      </c>
      <c r="Q172" s="127" t="b">
        <v>1</v>
      </c>
      <c r="R172" s="127" t="b">
        <v>1</v>
      </c>
      <c r="S172" s="127" t="b">
        <v>1</v>
      </c>
    </row>
    <row r="173" spans="1:19" hidden="1" x14ac:dyDescent="0.25">
      <c r="A173" s="127" t="s">
        <v>4033</v>
      </c>
      <c r="B173" s="206">
        <v>1</v>
      </c>
      <c r="C173" s="127">
        <v>2</v>
      </c>
      <c r="D173" s="357">
        <f>'Payroll Totals by Month'!D98</f>
        <v>0</v>
      </c>
      <c r="E173" s="127" t="b">
        <v>1</v>
      </c>
      <c r="F173" s="358" t="str">
        <f>RIGHT(APT!D173,4)&amp;"."&amp;APT!N173&amp;"."&amp;APT!L173&amp;"."&amp;PayrollCR!$C$6</f>
        <v>...REC</v>
      </c>
      <c r="G173" s="359">
        <f t="shared" ca="1" si="4"/>
        <v>44105</v>
      </c>
      <c r="H173" s="360">
        <f>IF(APT!AB173&gt;0,0,-APT!AB173)</f>
        <v>0</v>
      </c>
      <c r="I173" s="211">
        <f t="shared" ca="1" si="5"/>
        <v>44105</v>
      </c>
      <c r="J173" s="127">
        <v>3</v>
      </c>
      <c r="K173" s="127" t="b">
        <v>1</v>
      </c>
      <c r="L173" s="127" t="s">
        <v>4034</v>
      </c>
      <c r="M173" s="127" t="b">
        <v>1</v>
      </c>
      <c r="N173" s="127" t="s">
        <v>3692</v>
      </c>
      <c r="O173" s="358" t="str">
        <f>LEFT(APT!E173,19)&amp;"."&amp;PayrollCR!F173</f>
        <v>....REC</v>
      </c>
      <c r="P173" s="361">
        <f>APT!J173</f>
        <v>0</v>
      </c>
      <c r="Q173" s="127" t="b">
        <v>1</v>
      </c>
      <c r="R173" s="127" t="b">
        <v>1</v>
      </c>
      <c r="S173" s="127" t="b">
        <v>1</v>
      </c>
    </row>
    <row r="174" spans="1:19" hidden="1" x14ac:dyDescent="0.25">
      <c r="A174" s="127" t="s">
        <v>4033</v>
      </c>
      <c r="B174" s="206">
        <v>1</v>
      </c>
      <c r="C174" s="127">
        <v>2</v>
      </c>
      <c r="D174" s="357">
        <f>'Payroll Totals by Month'!D99</f>
        <v>0</v>
      </c>
      <c r="E174" s="127" t="b">
        <v>1</v>
      </c>
      <c r="F174" s="358" t="str">
        <f>RIGHT(APT!D174,4)&amp;"."&amp;APT!N174&amp;"."&amp;APT!L174&amp;"."&amp;PayrollCR!$C$6</f>
        <v>...REC</v>
      </c>
      <c r="G174" s="359">
        <f t="shared" ca="1" si="4"/>
        <v>44105</v>
      </c>
      <c r="H174" s="360">
        <f>IF(APT!AB174&gt;0,0,-APT!AB174)</f>
        <v>0</v>
      </c>
      <c r="I174" s="211">
        <f t="shared" ca="1" si="5"/>
        <v>44105</v>
      </c>
      <c r="J174" s="127">
        <v>3</v>
      </c>
      <c r="K174" s="127" t="b">
        <v>1</v>
      </c>
      <c r="L174" s="127" t="s">
        <v>4034</v>
      </c>
      <c r="M174" s="127" t="b">
        <v>1</v>
      </c>
      <c r="N174" s="127" t="s">
        <v>3692</v>
      </c>
      <c r="O174" s="358" t="str">
        <f>LEFT(APT!E174,19)&amp;"."&amp;PayrollCR!F174</f>
        <v>....REC</v>
      </c>
      <c r="P174" s="361">
        <f>APT!J174</f>
        <v>0</v>
      </c>
      <c r="Q174" s="127" t="b">
        <v>1</v>
      </c>
      <c r="R174" s="127" t="b">
        <v>1</v>
      </c>
      <c r="S174" s="127" t="b">
        <v>1</v>
      </c>
    </row>
    <row r="175" spans="1:19" hidden="1" x14ac:dyDescent="0.25">
      <c r="A175" s="127" t="s">
        <v>4033</v>
      </c>
      <c r="B175" s="206">
        <v>1</v>
      </c>
      <c r="C175" s="127">
        <v>2</v>
      </c>
      <c r="D175" s="357">
        <f>'Payroll Totals by Month'!D100</f>
        <v>0</v>
      </c>
      <c r="E175" s="127" t="b">
        <v>1</v>
      </c>
      <c r="F175" s="358" t="str">
        <f>RIGHT(APT!D175,4)&amp;"."&amp;APT!N175&amp;"."&amp;APT!L175&amp;"."&amp;PayrollCR!$C$6</f>
        <v>...REC</v>
      </c>
      <c r="G175" s="359">
        <f t="shared" ca="1" si="4"/>
        <v>44105</v>
      </c>
      <c r="H175" s="360">
        <f>IF(APT!AB175&gt;0,0,-APT!AB175)</f>
        <v>0</v>
      </c>
      <c r="I175" s="211">
        <f t="shared" ca="1" si="5"/>
        <v>44105</v>
      </c>
      <c r="J175" s="127">
        <v>3</v>
      </c>
      <c r="K175" s="127" t="b">
        <v>1</v>
      </c>
      <c r="L175" s="127" t="s">
        <v>4034</v>
      </c>
      <c r="M175" s="127" t="b">
        <v>1</v>
      </c>
      <c r="N175" s="127" t="s">
        <v>3692</v>
      </c>
      <c r="O175" s="358" t="str">
        <f>LEFT(APT!E175,19)&amp;"."&amp;PayrollCR!F175</f>
        <v>....REC</v>
      </c>
      <c r="P175" s="361">
        <f>APT!J175</f>
        <v>0</v>
      </c>
      <c r="Q175" s="127" t="b">
        <v>1</v>
      </c>
      <c r="R175" s="127" t="b">
        <v>1</v>
      </c>
      <c r="S175" s="127" t="b">
        <v>1</v>
      </c>
    </row>
    <row r="176" spans="1:19" hidden="1" x14ac:dyDescent="0.25">
      <c r="A176" s="127" t="s">
        <v>4033</v>
      </c>
      <c r="B176" s="206">
        <v>1</v>
      </c>
      <c r="C176" s="127">
        <v>2</v>
      </c>
      <c r="D176" s="357">
        <f>'Payroll Totals by Month'!D101</f>
        <v>0</v>
      </c>
      <c r="E176" s="127" t="b">
        <v>1</v>
      </c>
      <c r="F176" s="358" t="str">
        <f>RIGHT(APT!D176,4)&amp;"."&amp;APT!N176&amp;"."&amp;APT!L176&amp;"."&amp;PayrollCR!$C$6</f>
        <v>...REC</v>
      </c>
      <c r="G176" s="359">
        <f t="shared" ca="1" si="4"/>
        <v>44105</v>
      </c>
      <c r="H176" s="360">
        <f>IF(APT!AB176&gt;0,0,-APT!AB176)</f>
        <v>0</v>
      </c>
      <c r="I176" s="211">
        <f t="shared" ca="1" si="5"/>
        <v>44105</v>
      </c>
      <c r="J176" s="127">
        <v>3</v>
      </c>
      <c r="K176" s="127" t="b">
        <v>1</v>
      </c>
      <c r="L176" s="127" t="s">
        <v>4034</v>
      </c>
      <c r="M176" s="127" t="b">
        <v>1</v>
      </c>
      <c r="N176" s="127" t="s">
        <v>3692</v>
      </c>
      <c r="O176" s="358" t="str">
        <f>LEFT(APT!E176,19)&amp;"."&amp;PayrollCR!F176</f>
        <v>....REC</v>
      </c>
      <c r="P176" s="361">
        <f>APT!J176</f>
        <v>0</v>
      </c>
      <c r="Q176" s="127" t="b">
        <v>1</v>
      </c>
      <c r="R176" s="127" t="b">
        <v>1</v>
      </c>
      <c r="S176" s="127" t="b">
        <v>1</v>
      </c>
    </row>
    <row r="177" spans="1:19" hidden="1" x14ac:dyDescent="0.25">
      <c r="A177" s="127" t="s">
        <v>4033</v>
      </c>
      <c r="B177" s="206">
        <v>1</v>
      </c>
      <c r="C177" s="127">
        <v>2</v>
      </c>
      <c r="D177" s="357">
        <f>'Payroll Totals by Month'!D102</f>
        <v>0</v>
      </c>
      <c r="E177" s="127" t="b">
        <v>1</v>
      </c>
      <c r="F177" s="358" t="str">
        <f>RIGHT(APT!D177,4)&amp;"."&amp;APT!N177&amp;"."&amp;APT!L177&amp;"."&amp;PayrollCR!$C$6</f>
        <v>...REC</v>
      </c>
      <c r="G177" s="359">
        <f t="shared" ca="1" si="4"/>
        <v>44105</v>
      </c>
      <c r="H177" s="360">
        <f>IF(APT!AB177&gt;0,0,-APT!AB177)</f>
        <v>0</v>
      </c>
      <c r="I177" s="211">
        <f t="shared" ca="1" si="5"/>
        <v>44105</v>
      </c>
      <c r="J177" s="127">
        <v>3</v>
      </c>
      <c r="K177" s="127" t="b">
        <v>1</v>
      </c>
      <c r="L177" s="127" t="s">
        <v>4034</v>
      </c>
      <c r="M177" s="127" t="b">
        <v>1</v>
      </c>
      <c r="N177" s="127" t="s">
        <v>3692</v>
      </c>
      <c r="O177" s="358" t="str">
        <f>LEFT(APT!E177,19)&amp;"."&amp;PayrollCR!F177</f>
        <v>....REC</v>
      </c>
      <c r="P177" s="361">
        <f>APT!J177</f>
        <v>0</v>
      </c>
      <c r="Q177" s="127" t="b">
        <v>1</v>
      </c>
      <c r="R177" s="127" t="b">
        <v>1</v>
      </c>
      <c r="S177" s="127" t="b">
        <v>1</v>
      </c>
    </row>
    <row r="178" spans="1:19" hidden="1" x14ac:dyDescent="0.25">
      <c r="A178" s="127" t="s">
        <v>4033</v>
      </c>
      <c r="B178" s="206">
        <v>1</v>
      </c>
      <c r="C178" s="127">
        <v>2</v>
      </c>
      <c r="D178" s="357">
        <f>'Payroll Totals by Month'!D103</f>
        <v>0</v>
      </c>
      <c r="E178" s="127" t="b">
        <v>1</v>
      </c>
      <c r="F178" s="358" t="str">
        <f>RIGHT(APT!D178,4)&amp;"."&amp;APT!N178&amp;"."&amp;APT!L178&amp;"."&amp;PayrollCR!$C$6</f>
        <v>...REC</v>
      </c>
      <c r="G178" s="359">
        <f t="shared" ca="1" si="4"/>
        <v>44105</v>
      </c>
      <c r="H178" s="360">
        <f>IF(APT!AB178&gt;0,0,-APT!AB178)</f>
        <v>0</v>
      </c>
      <c r="I178" s="211">
        <f t="shared" ca="1" si="5"/>
        <v>44105</v>
      </c>
      <c r="J178" s="127">
        <v>3</v>
      </c>
      <c r="K178" s="127" t="b">
        <v>1</v>
      </c>
      <c r="L178" s="127" t="s">
        <v>4034</v>
      </c>
      <c r="M178" s="127" t="b">
        <v>1</v>
      </c>
      <c r="N178" s="127" t="s">
        <v>3692</v>
      </c>
      <c r="O178" s="358" t="str">
        <f>LEFT(APT!E178,19)&amp;"."&amp;PayrollCR!F178</f>
        <v>....REC</v>
      </c>
      <c r="P178" s="361">
        <f>APT!J178</f>
        <v>0</v>
      </c>
      <c r="Q178" s="127" t="b">
        <v>1</v>
      </c>
      <c r="R178" s="127" t="b">
        <v>1</v>
      </c>
      <c r="S178" s="127" t="b">
        <v>1</v>
      </c>
    </row>
    <row r="179" spans="1:19" hidden="1" x14ac:dyDescent="0.25">
      <c r="A179" s="127" t="s">
        <v>4033</v>
      </c>
      <c r="B179" s="206">
        <v>1</v>
      </c>
      <c r="C179" s="127">
        <v>2</v>
      </c>
      <c r="D179" s="357">
        <f>'Payroll Totals by Month'!D104</f>
        <v>0</v>
      </c>
      <c r="E179" s="127" t="b">
        <v>1</v>
      </c>
      <c r="F179" s="358" t="str">
        <f>RIGHT(APT!D179,4)&amp;"."&amp;APT!N179&amp;"."&amp;APT!L179&amp;"."&amp;PayrollCR!$C$6</f>
        <v>...REC</v>
      </c>
      <c r="G179" s="359">
        <f t="shared" ca="1" si="4"/>
        <v>44105</v>
      </c>
      <c r="H179" s="360">
        <f>IF(APT!AB179&gt;0,0,-APT!AB179)</f>
        <v>0</v>
      </c>
      <c r="I179" s="211">
        <f t="shared" ca="1" si="5"/>
        <v>44105</v>
      </c>
      <c r="J179" s="127">
        <v>3</v>
      </c>
      <c r="K179" s="127" t="b">
        <v>1</v>
      </c>
      <c r="L179" s="127" t="s">
        <v>4034</v>
      </c>
      <c r="M179" s="127" t="b">
        <v>1</v>
      </c>
      <c r="N179" s="127" t="s">
        <v>3692</v>
      </c>
      <c r="O179" s="358" t="str">
        <f>LEFT(APT!E179,19)&amp;"."&amp;PayrollCR!F179</f>
        <v>....REC</v>
      </c>
      <c r="P179" s="361">
        <f>APT!J179</f>
        <v>0</v>
      </c>
      <c r="Q179" s="127" t="b">
        <v>1</v>
      </c>
      <c r="R179" s="127" t="b">
        <v>1</v>
      </c>
      <c r="S179" s="127" t="b">
        <v>1</v>
      </c>
    </row>
    <row r="180" spans="1:19" hidden="1" x14ac:dyDescent="0.25">
      <c r="A180" s="127" t="s">
        <v>4033</v>
      </c>
      <c r="B180" s="206">
        <v>1</v>
      </c>
      <c r="C180" s="127">
        <v>2</v>
      </c>
      <c r="D180" s="357">
        <f>'Payroll Totals by Month'!D105</f>
        <v>0</v>
      </c>
      <c r="E180" s="127" t="b">
        <v>1</v>
      </c>
      <c r="F180" s="358" t="str">
        <f>RIGHT(APT!D180,4)&amp;"."&amp;APT!N180&amp;"."&amp;APT!L180&amp;"."&amp;PayrollCR!$C$6</f>
        <v>...REC</v>
      </c>
      <c r="G180" s="359">
        <f t="shared" ca="1" si="4"/>
        <v>44105</v>
      </c>
      <c r="H180" s="360">
        <f>IF(APT!AB180&gt;0,0,-APT!AB180)</f>
        <v>0</v>
      </c>
      <c r="I180" s="211">
        <f t="shared" ca="1" si="5"/>
        <v>44105</v>
      </c>
      <c r="J180" s="127">
        <v>3</v>
      </c>
      <c r="K180" s="127" t="b">
        <v>1</v>
      </c>
      <c r="L180" s="127" t="s">
        <v>4034</v>
      </c>
      <c r="M180" s="127" t="b">
        <v>1</v>
      </c>
      <c r="N180" s="127" t="s">
        <v>3692</v>
      </c>
      <c r="O180" s="358" t="str">
        <f>LEFT(APT!E180,19)&amp;"."&amp;PayrollCR!F180</f>
        <v>....REC</v>
      </c>
      <c r="P180" s="361">
        <f>APT!J180</f>
        <v>0</v>
      </c>
      <c r="Q180" s="127" t="b">
        <v>1</v>
      </c>
      <c r="R180" s="127" t="b">
        <v>1</v>
      </c>
      <c r="S180" s="127" t="b">
        <v>1</v>
      </c>
    </row>
    <row r="181" spans="1:19" hidden="1" x14ac:dyDescent="0.25">
      <c r="A181" s="127" t="s">
        <v>4033</v>
      </c>
      <c r="B181" s="206">
        <v>1</v>
      </c>
      <c r="C181" s="127">
        <v>2</v>
      </c>
      <c r="D181" s="357">
        <f>'Payroll Totals by Month'!D106</f>
        <v>0</v>
      </c>
      <c r="E181" s="127" t="b">
        <v>1</v>
      </c>
      <c r="F181" s="358" t="str">
        <f>RIGHT(APT!D181,4)&amp;"."&amp;APT!N181&amp;"."&amp;APT!L181&amp;"."&amp;PayrollCR!$C$6</f>
        <v>...REC</v>
      </c>
      <c r="G181" s="359">
        <f t="shared" ca="1" si="4"/>
        <v>44105</v>
      </c>
      <c r="H181" s="360">
        <f>IF(APT!AB181&gt;0,0,-APT!AB181)</f>
        <v>0</v>
      </c>
      <c r="I181" s="211">
        <f t="shared" ca="1" si="5"/>
        <v>44105</v>
      </c>
      <c r="J181" s="127">
        <v>3</v>
      </c>
      <c r="K181" s="127" t="b">
        <v>1</v>
      </c>
      <c r="L181" s="127" t="s">
        <v>4034</v>
      </c>
      <c r="M181" s="127" t="b">
        <v>1</v>
      </c>
      <c r="N181" s="127" t="s">
        <v>3692</v>
      </c>
      <c r="O181" s="358" t="str">
        <f>LEFT(APT!E181,19)&amp;"."&amp;PayrollCR!F181</f>
        <v>....REC</v>
      </c>
      <c r="P181" s="361">
        <f>APT!J181</f>
        <v>0</v>
      </c>
      <c r="Q181" s="127" t="b">
        <v>1</v>
      </c>
      <c r="R181" s="127" t="b">
        <v>1</v>
      </c>
      <c r="S181" s="127" t="b">
        <v>1</v>
      </c>
    </row>
    <row r="182" spans="1:19" hidden="1" x14ac:dyDescent="0.25">
      <c r="A182" s="127" t="s">
        <v>4033</v>
      </c>
      <c r="B182" s="206">
        <v>1</v>
      </c>
      <c r="C182" s="127">
        <v>2</v>
      </c>
      <c r="D182" s="357">
        <f>'Payroll Totals by Month'!D107</f>
        <v>0</v>
      </c>
      <c r="E182" s="127" t="b">
        <v>1</v>
      </c>
      <c r="F182" s="358" t="str">
        <f>RIGHT(APT!D182,4)&amp;"."&amp;APT!N182&amp;"."&amp;APT!L182&amp;"."&amp;PayrollCR!$C$6</f>
        <v>...REC</v>
      </c>
      <c r="G182" s="359">
        <f t="shared" ca="1" si="4"/>
        <v>44105</v>
      </c>
      <c r="H182" s="360">
        <f>IF(APT!AB182&gt;0,0,-APT!AB182)</f>
        <v>0</v>
      </c>
      <c r="I182" s="211">
        <f t="shared" ca="1" si="5"/>
        <v>44105</v>
      </c>
      <c r="J182" s="127">
        <v>3</v>
      </c>
      <c r="K182" s="127" t="b">
        <v>1</v>
      </c>
      <c r="L182" s="127" t="s">
        <v>4034</v>
      </c>
      <c r="M182" s="127" t="b">
        <v>1</v>
      </c>
      <c r="N182" s="127" t="s">
        <v>3692</v>
      </c>
      <c r="O182" s="358" t="str">
        <f>LEFT(APT!E182,19)&amp;"."&amp;PayrollCR!F182</f>
        <v>....REC</v>
      </c>
      <c r="P182" s="361">
        <f>APT!J182</f>
        <v>0</v>
      </c>
      <c r="Q182" s="127" t="b">
        <v>1</v>
      </c>
      <c r="R182" s="127" t="b">
        <v>1</v>
      </c>
      <c r="S182" s="127" t="b">
        <v>1</v>
      </c>
    </row>
    <row r="183" spans="1:19" hidden="1" x14ac:dyDescent="0.25">
      <c r="A183" s="127" t="s">
        <v>4033</v>
      </c>
      <c r="B183" s="206">
        <v>1</v>
      </c>
      <c r="C183" s="127">
        <v>2</v>
      </c>
      <c r="D183" s="357">
        <f>'Payroll Totals by Month'!D108</f>
        <v>0</v>
      </c>
      <c r="E183" s="127" t="b">
        <v>1</v>
      </c>
      <c r="F183" s="358" t="str">
        <f>RIGHT(APT!D183,4)&amp;"."&amp;APT!N183&amp;"."&amp;APT!L183&amp;"."&amp;PayrollCR!$C$6</f>
        <v>...REC</v>
      </c>
      <c r="G183" s="359">
        <f t="shared" ca="1" si="4"/>
        <v>44105</v>
      </c>
      <c r="H183" s="360">
        <f>IF(APT!AB183&gt;0,0,-APT!AB183)</f>
        <v>0</v>
      </c>
      <c r="I183" s="211">
        <f t="shared" ca="1" si="5"/>
        <v>44105</v>
      </c>
      <c r="J183" s="127">
        <v>3</v>
      </c>
      <c r="K183" s="127" t="b">
        <v>1</v>
      </c>
      <c r="L183" s="127" t="s">
        <v>4034</v>
      </c>
      <c r="M183" s="127" t="b">
        <v>1</v>
      </c>
      <c r="N183" s="127" t="s">
        <v>3692</v>
      </c>
      <c r="O183" s="358" t="str">
        <f>LEFT(APT!E183,19)&amp;"."&amp;PayrollCR!F183</f>
        <v>....REC</v>
      </c>
      <c r="P183" s="361">
        <f>APT!J183</f>
        <v>0</v>
      </c>
      <c r="Q183" s="127" t="b">
        <v>1</v>
      </c>
      <c r="R183" s="127" t="b">
        <v>1</v>
      </c>
      <c r="S183" s="127" t="b">
        <v>1</v>
      </c>
    </row>
    <row r="184" spans="1:19" hidden="1" x14ac:dyDescent="0.25">
      <c r="A184" s="127" t="s">
        <v>4033</v>
      </c>
      <c r="B184" s="206">
        <v>1</v>
      </c>
      <c r="C184" s="127">
        <v>2</v>
      </c>
      <c r="D184" s="357">
        <f>'Payroll Totals by Month'!D109</f>
        <v>0</v>
      </c>
      <c r="E184" s="127" t="b">
        <v>1</v>
      </c>
      <c r="F184" s="358" t="str">
        <f>RIGHT(APT!D184,4)&amp;"."&amp;APT!N184&amp;"."&amp;APT!L184&amp;"."&amp;PayrollCR!$C$6</f>
        <v>...REC</v>
      </c>
      <c r="G184" s="359">
        <f t="shared" ca="1" si="4"/>
        <v>44105</v>
      </c>
      <c r="H184" s="360">
        <f>IF(APT!AB184&gt;0,0,-APT!AB184)</f>
        <v>0</v>
      </c>
      <c r="I184" s="211">
        <f t="shared" ca="1" si="5"/>
        <v>44105</v>
      </c>
      <c r="J184" s="127">
        <v>3</v>
      </c>
      <c r="K184" s="127" t="b">
        <v>1</v>
      </c>
      <c r="L184" s="127" t="s">
        <v>4034</v>
      </c>
      <c r="M184" s="127" t="b">
        <v>1</v>
      </c>
      <c r="N184" s="127" t="s">
        <v>3692</v>
      </c>
      <c r="O184" s="358" t="str">
        <f>LEFT(APT!E184,19)&amp;"."&amp;PayrollCR!F184</f>
        <v>....REC</v>
      </c>
      <c r="P184" s="361">
        <f>APT!J184</f>
        <v>0</v>
      </c>
      <c r="Q184" s="127" t="b">
        <v>1</v>
      </c>
      <c r="R184" s="127" t="b">
        <v>1</v>
      </c>
      <c r="S184" s="127" t="b">
        <v>1</v>
      </c>
    </row>
    <row r="185" spans="1:19" hidden="1" x14ac:dyDescent="0.25">
      <c r="A185" s="127" t="s">
        <v>4033</v>
      </c>
      <c r="B185" s="206">
        <v>1</v>
      </c>
      <c r="C185" s="127">
        <v>2</v>
      </c>
      <c r="D185" s="357">
        <f>'Payroll Totals by Month'!D110</f>
        <v>0</v>
      </c>
      <c r="E185" s="127" t="b">
        <v>1</v>
      </c>
      <c r="F185" s="358" t="str">
        <f>RIGHT(APT!D185,4)&amp;"."&amp;APT!N185&amp;"."&amp;APT!L185&amp;"."&amp;PayrollCR!$C$6</f>
        <v>...REC</v>
      </c>
      <c r="G185" s="359">
        <f t="shared" ca="1" si="4"/>
        <v>44105</v>
      </c>
      <c r="H185" s="360">
        <f>IF(APT!AB185&gt;0,0,-APT!AB185)</f>
        <v>0</v>
      </c>
      <c r="I185" s="211">
        <f t="shared" ca="1" si="5"/>
        <v>44105</v>
      </c>
      <c r="J185" s="127">
        <v>3</v>
      </c>
      <c r="K185" s="127" t="b">
        <v>1</v>
      </c>
      <c r="L185" s="127" t="s">
        <v>4034</v>
      </c>
      <c r="M185" s="127" t="b">
        <v>1</v>
      </c>
      <c r="N185" s="127" t="s">
        <v>3692</v>
      </c>
      <c r="O185" s="358" t="str">
        <f>LEFT(APT!E185,19)&amp;"."&amp;PayrollCR!F185</f>
        <v>....REC</v>
      </c>
      <c r="P185" s="361">
        <f>APT!J185</f>
        <v>0</v>
      </c>
      <c r="Q185" s="127" t="b">
        <v>1</v>
      </c>
      <c r="R185" s="127" t="b">
        <v>1</v>
      </c>
      <c r="S185" s="127" t="b">
        <v>1</v>
      </c>
    </row>
    <row r="186" spans="1:19" hidden="1" x14ac:dyDescent="0.25">
      <c r="A186" s="127" t="s">
        <v>4033</v>
      </c>
      <c r="B186" s="206">
        <v>1</v>
      </c>
      <c r="C186" s="127">
        <v>2</v>
      </c>
      <c r="D186" s="357">
        <f>'Payroll Totals by Month'!D111</f>
        <v>0</v>
      </c>
      <c r="E186" s="127" t="b">
        <v>1</v>
      </c>
      <c r="F186" s="358" t="str">
        <f>RIGHT(APT!D186,4)&amp;"."&amp;APT!N186&amp;"."&amp;APT!L186&amp;"."&amp;PayrollCR!$C$6</f>
        <v>...REC</v>
      </c>
      <c r="G186" s="359">
        <f t="shared" ca="1" si="4"/>
        <v>44105</v>
      </c>
      <c r="H186" s="360">
        <f>IF(APT!AB186&gt;0,0,-APT!AB186)</f>
        <v>0</v>
      </c>
      <c r="I186" s="211">
        <f t="shared" ca="1" si="5"/>
        <v>44105</v>
      </c>
      <c r="J186" s="127">
        <v>3</v>
      </c>
      <c r="K186" s="127" t="b">
        <v>1</v>
      </c>
      <c r="L186" s="127" t="s">
        <v>4034</v>
      </c>
      <c r="M186" s="127" t="b">
        <v>1</v>
      </c>
      <c r="N186" s="127" t="s">
        <v>3692</v>
      </c>
      <c r="O186" s="358" t="str">
        <f>LEFT(APT!E186,19)&amp;"."&amp;PayrollCR!F186</f>
        <v>....REC</v>
      </c>
      <c r="P186" s="361">
        <f>APT!J186</f>
        <v>0</v>
      </c>
      <c r="Q186" s="127" t="b">
        <v>1</v>
      </c>
      <c r="R186" s="127" t="b">
        <v>1</v>
      </c>
      <c r="S186" s="127" t="b">
        <v>1</v>
      </c>
    </row>
    <row r="187" spans="1:19" hidden="1" x14ac:dyDescent="0.25">
      <c r="A187" s="127" t="s">
        <v>4033</v>
      </c>
      <c r="B187" s="206">
        <v>1</v>
      </c>
      <c r="C187" s="127">
        <v>2</v>
      </c>
      <c r="D187" s="357">
        <f>'Payroll Totals by Month'!D112</f>
        <v>0</v>
      </c>
      <c r="E187" s="127" t="b">
        <v>1</v>
      </c>
      <c r="F187" s="358" t="str">
        <f>RIGHT(APT!D187,4)&amp;"."&amp;APT!N187&amp;"."&amp;APT!L187&amp;"."&amp;PayrollCR!$C$6</f>
        <v>...REC</v>
      </c>
      <c r="G187" s="359">
        <f t="shared" ca="1" si="4"/>
        <v>44105</v>
      </c>
      <c r="H187" s="360">
        <f>IF(APT!AB187&gt;0,0,-APT!AB187)</f>
        <v>0</v>
      </c>
      <c r="I187" s="211">
        <f t="shared" ca="1" si="5"/>
        <v>44105</v>
      </c>
      <c r="J187" s="127">
        <v>3</v>
      </c>
      <c r="K187" s="127" t="b">
        <v>1</v>
      </c>
      <c r="L187" s="127" t="s">
        <v>4034</v>
      </c>
      <c r="M187" s="127" t="b">
        <v>1</v>
      </c>
      <c r="N187" s="127" t="s">
        <v>3692</v>
      </c>
      <c r="O187" s="358" t="str">
        <f>LEFT(APT!E187,19)&amp;"."&amp;PayrollCR!F187</f>
        <v>....REC</v>
      </c>
      <c r="P187" s="361">
        <f>APT!J187</f>
        <v>0</v>
      </c>
      <c r="Q187" s="127" t="b">
        <v>1</v>
      </c>
      <c r="R187" s="127" t="b">
        <v>1</v>
      </c>
      <c r="S187" s="127" t="b">
        <v>1</v>
      </c>
    </row>
    <row r="188" spans="1:19" hidden="1" x14ac:dyDescent="0.25">
      <c r="A188" s="127" t="s">
        <v>4033</v>
      </c>
      <c r="B188" s="206">
        <v>1</v>
      </c>
      <c r="C188" s="127">
        <v>2</v>
      </c>
      <c r="D188" s="357">
        <f>'Payroll Totals by Month'!D113</f>
        <v>0</v>
      </c>
      <c r="E188" s="127" t="b">
        <v>1</v>
      </c>
      <c r="F188" s="358" t="str">
        <f>RIGHT(APT!D188,4)&amp;"."&amp;APT!N188&amp;"."&amp;APT!L188&amp;"."&amp;PayrollCR!$C$6</f>
        <v>...REC</v>
      </c>
      <c r="G188" s="359">
        <f t="shared" ca="1" si="4"/>
        <v>44105</v>
      </c>
      <c r="H188" s="360">
        <f>IF(APT!AB188&gt;0,0,-APT!AB188)</f>
        <v>0</v>
      </c>
      <c r="I188" s="211">
        <f t="shared" ca="1" si="5"/>
        <v>44105</v>
      </c>
      <c r="J188" s="127">
        <v>3</v>
      </c>
      <c r="K188" s="127" t="b">
        <v>1</v>
      </c>
      <c r="L188" s="127" t="s">
        <v>4034</v>
      </c>
      <c r="M188" s="127" t="b">
        <v>1</v>
      </c>
      <c r="N188" s="127" t="s">
        <v>3692</v>
      </c>
      <c r="O188" s="358" t="str">
        <f>LEFT(APT!E188,19)&amp;"."&amp;PayrollCR!F188</f>
        <v>....REC</v>
      </c>
      <c r="P188" s="361">
        <f>APT!J188</f>
        <v>0</v>
      </c>
      <c r="Q188" s="127" t="b">
        <v>1</v>
      </c>
      <c r="R188" s="127" t="b">
        <v>1</v>
      </c>
      <c r="S188" s="127" t="b">
        <v>1</v>
      </c>
    </row>
    <row r="189" spans="1:19" hidden="1" x14ac:dyDescent="0.25">
      <c r="A189" s="127" t="s">
        <v>4033</v>
      </c>
      <c r="B189" s="206">
        <v>1</v>
      </c>
      <c r="C189" s="127">
        <v>2</v>
      </c>
      <c r="D189" s="357">
        <f>'Payroll Totals by Month'!D114</f>
        <v>0</v>
      </c>
      <c r="E189" s="127" t="b">
        <v>1</v>
      </c>
      <c r="F189" s="358" t="str">
        <f>RIGHT(APT!D189,4)&amp;"."&amp;APT!N189&amp;"."&amp;APT!L189&amp;"."&amp;PayrollCR!$C$6</f>
        <v>...REC</v>
      </c>
      <c r="G189" s="359">
        <f t="shared" ca="1" si="4"/>
        <v>44105</v>
      </c>
      <c r="H189" s="360">
        <f>IF(APT!AB189&gt;0,0,-APT!AB189)</f>
        <v>0</v>
      </c>
      <c r="I189" s="211">
        <f t="shared" ca="1" si="5"/>
        <v>44105</v>
      </c>
      <c r="J189" s="127">
        <v>3</v>
      </c>
      <c r="K189" s="127" t="b">
        <v>1</v>
      </c>
      <c r="L189" s="127" t="s">
        <v>4034</v>
      </c>
      <c r="M189" s="127" t="b">
        <v>1</v>
      </c>
      <c r="N189" s="127" t="s">
        <v>3692</v>
      </c>
      <c r="O189" s="358" t="str">
        <f>LEFT(APT!E189,19)&amp;"."&amp;PayrollCR!F189</f>
        <v>....REC</v>
      </c>
      <c r="P189" s="361">
        <f>APT!J189</f>
        <v>0</v>
      </c>
      <c r="Q189" s="127" t="b">
        <v>1</v>
      </c>
      <c r="R189" s="127" t="b">
        <v>1</v>
      </c>
      <c r="S189" s="127" t="b">
        <v>1</v>
      </c>
    </row>
    <row r="190" spans="1:19" hidden="1" x14ac:dyDescent="0.25">
      <c r="A190" s="127" t="s">
        <v>4033</v>
      </c>
      <c r="B190" s="206">
        <v>1</v>
      </c>
      <c r="C190" s="127">
        <v>2</v>
      </c>
      <c r="D190" s="357">
        <f>'Payroll Totals by Month'!D115</f>
        <v>0</v>
      </c>
      <c r="E190" s="127" t="b">
        <v>1</v>
      </c>
      <c r="F190" s="358" t="str">
        <f>RIGHT(APT!D190,4)&amp;"."&amp;APT!N190&amp;"."&amp;APT!L190&amp;"."&amp;PayrollCR!$C$6</f>
        <v>...REC</v>
      </c>
      <c r="G190" s="359">
        <f t="shared" ca="1" si="4"/>
        <v>44105</v>
      </c>
      <c r="H190" s="360">
        <f>IF(APT!AB190&gt;0,0,-APT!AB190)</f>
        <v>0</v>
      </c>
      <c r="I190" s="211">
        <f t="shared" ca="1" si="5"/>
        <v>44105</v>
      </c>
      <c r="J190" s="127">
        <v>3</v>
      </c>
      <c r="K190" s="127" t="b">
        <v>1</v>
      </c>
      <c r="L190" s="127" t="s">
        <v>4034</v>
      </c>
      <c r="M190" s="127" t="b">
        <v>1</v>
      </c>
      <c r="N190" s="127" t="s">
        <v>3692</v>
      </c>
      <c r="O190" s="358" t="str">
        <f>LEFT(APT!E190,19)&amp;"."&amp;PayrollCR!F190</f>
        <v>....REC</v>
      </c>
      <c r="P190" s="361">
        <f>APT!J190</f>
        <v>0</v>
      </c>
      <c r="Q190" s="127" t="b">
        <v>1</v>
      </c>
      <c r="R190" s="127" t="b">
        <v>1</v>
      </c>
      <c r="S190" s="127" t="b">
        <v>1</v>
      </c>
    </row>
    <row r="191" spans="1:19" hidden="1" x14ac:dyDescent="0.25">
      <c r="A191" s="127" t="s">
        <v>4033</v>
      </c>
      <c r="B191" s="206">
        <v>1</v>
      </c>
      <c r="C191" s="127">
        <v>2</v>
      </c>
      <c r="D191" s="357">
        <f>'Payroll Totals by Month'!D116</f>
        <v>0</v>
      </c>
      <c r="E191" s="127" t="b">
        <v>1</v>
      </c>
      <c r="F191" s="358" t="str">
        <f>RIGHT(APT!D191,4)&amp;"."&amp;APT!N191&amp;"."&amp;APT!L191&amp;"."&amp;PayrollCR!$C$6</f>
        <v>...REC</v>
      </c>
      <c r="G191" s="359">
        <f t="shared" ca="1" si="4"/>
        <v>44105</v>
      </c>
      <c r="H191" s="360">
        <f>IF(APT!AB191&gt;0,0,-APT!AB191)</f>
        <v>0</v>
      </c>
      <c r="I191" s="211">
        <f t="shared" ca="1" si="5"/>
        <v>44105</v>
      </c>
      <c r="J191" s="127">
        <v>3</v>
      </c>
      <c r="K191" s="127" t="b">
        <v>1</v>
      </c>
      <c r="L191" s="127" t="s">
        <v>4034</v>
      </c>
      <c r="M191" s="127" t="b">
        <v>1</v>
      </c>
      <c r="N191" s="127" t="s">
        <v>3692</v>
      </c>
      <c r="O191" s="358" t="str">
        <f>LEFT(APT!E191,19)&amp;"."&amp;PayrollCR!F191</f>
        <v>....REC</v>
      </c>
      <c r="P191" s="361">
        <f>APT!J191</f>
        <v>0</v>
      </c>
      <c r="Q191" s="127" t="b">
        <v>1</v>
      </c>
      <c r="R191" s="127" t="b">
        <v>1</v>
      </c>
      <c r="S191" s="127" t="b">
        <v>1</v>
      </c>
    </row>
    <row r="192" spans="1:19" hidden="1" x14ac:dyDescent="0.25">
      <c r="A192" s="127" t="s">
        <v>4033</v>
      </c>
      <c r="B192" s="206">
        <v>1</v>
      </c>
      <c r="C192" s="127">
        <v>2</v>
      </c>
      <c r="D192" s="357">
        <f>'Payroll Totals by Month'!D117</f>
        <v>0</v>
      </c>
      <c r="E192" s="127" t="b">
        <v>1</v>
      </c>
      <c r="F192" s="358" t="str">
        <f>RIGHT(APT!D192,4)&amp;"."&amp;APT!N192&amp;"."&amp;APT!L192&amp;"."&amp;PayrollCR!$C$6</f>
        <v>...REC</v>
      </c>
      <c r="G192" s="359">
        <f t="shared" ca="1" si="4"/>
        <v>44105</v>
      </c>
      <c r="H192" s="360">
        <f>IF(APT!AB192&gt;0,0,-APT!AB192)</f>
        <v>0</v>
      </c>
      <c r="I192" s="211">
        <f t="shared" ca="1" si="5"/>
        <v>44105</v>
      </c>
      <c r="J192" s="127">
        <v>3</v>
      </c>
      <c r="K192" s="127" t="b">
        <v>1</v>
      </c>
      <c r="L192" s="127" t="s">
        <v>4034</v>
      </c>
      <c r="M192" s="127" t="b">
        <v>1</v>
      </c>
      <c r="N192" s="127" t="s">
        <v>3692</v>
      </c>
      <c r="O192" s="358" t="str">
        <f>LEFT(APT!E192,19)&amp;"."&amp;PayrollCR!F192</f>
        <v>....REC</v>
      </c>
      <c r="P192" s="361">
        <f>APT!J192</f>
        <v>0</v>
      </c>
      <c r="Q192" s="127" t="b">
        <v>1</v>
      </c>
      <c r="R192" s="127" t="b">
        <v>1</v>
      </c>
      <c r="S192" s="127" t="b">
        <v>1</v>
      </c>
    </row>
    <row r="193" spans="1:19" hidden="1" x14ac:dyDescent="0.25">
      <c r="A193" s="127" t="s">
        <v>4033</v>
      </c>
      <c r="B193" s="206">
        <v>1</v>
      </c>
      <c r="C193" s="127">
        <v>2</v>
      </c>
      <c r="D193" s="357">
        <f>'Payroll Totals by Month'!D118</f>
        <v>0</v>
      </c>
      <c r="E193" s="127" t="b">
        <v>1</v>
      </c>
      <c r="F193" s="358" t="str">
        <f>RIGHT(APT!D193,4)&amp;"."&amp;APT!N193&amp;"."&amp;APT!L193&amp;"."&amp;PayrollCR!$C$6</f>
        <v>...REC</v>
      </c>
      <c r="G193" s="359">
        <f t="shared" ca="1" si="4"/>
        <v>44105</v>
      </c>
      <c r="H193" s="360">
        <f>IF(APT!AB193&gt;0,0,-APT!AB193)</f>
        <v>0</v>
      </c>
      <c r="I193" s="211">
        <f t="shared" ca="1" si="5"/>
        <v>44105</v>
      </c>
      <c r="J193" s="127">
        <v>3</v>
      </c>
      <c r="K193" s="127" t="b">
        <v>1</v>
      </c>
      <c r="L193" s="127" t="s">
        <v>4034</v>
      </c>
      <c r="M193" s="127" t="b">
        <v>1</v>
      </c>
      <c r="N193" s="127" t="s">
        <v>3692</v>
      </c>
      <c r="O193" s="358" t="str">
        <f>LEFT(APT!E193,19)&amp;"."&amp;PayrollCR!F193</f>
        <v>....REC</v>
      </c>
      <c r="P193" s="361">
        <f>APT!J193</f>
        <v>0</v>
      </c>
      <c r="Q193" s="127" t="b">
        <v>1</v>
      </c>
      <c r="R193" s="127" t="b">
        <v>1</v>
      </c>
      <c r="S193" s="127" t="b">
        <v>1</v>
      </c>
    </row>
    <row r="194" spans="1:19" hidden="1" x14ac:dyDescent="0.25">
      <c r="A194" s="127" t="s">
        <v>4033</v>
      </c>
      <c r="B194" s="206">
        <v>1</v>
      </c>
      <c r="C194" s="127">
        <v>2</v>
      </c>
      <c r="D194" s="357">
        <f>'Payroll Totals by Month'!D119</f>
        <v>0</v>
      </c>
      <c r="E194" s="127" t="b">
        <v>1</v>
      </c>
      <c r="F194" s="358" t="str">
        <f>RIGHT(APT!D194,4)&amp;"."&amp;APT!N194&amp;"."&amp;APT!L194&amp;"."&amp;PayrollCR!$C$6</f>
        <v>...REC</v>
      </c>
      <c r="G194" s="359">
        <f t="shared" ca="1" si="4"/>
        <v>44105</v>
      </c>
      <c r="H194" s="360">
        <f>IF(APT!AB194&gt;0,0,-APT!AB194)</f>
        <v>0</v>
      </c>
      <c r="I194" s="211">
        <f t="shared" ca="1" si="5"/>
        <v>44105</v>
      </c>
      <c r="J194" s="127">
        <v>3</v>
      </c>
      <c r="K194" s="127" t="b">
        <v>1</v>
      </c>
      <c r="L194" s="127" t="s">
        <v>4034</v>
      </c>
      <c r="M194" s="127" t="b">
        <v>1</v>
      </c>
      <c r="N194" s="127" t="s">
        <v>3692</v>
      </c>
      <c r="O194" s="358" t="str">
        <f>LEFT(APT!E194,19)&amp;"."&amp;PayrollCR!F194</f>
        <v>....REC</v>
      </c>
      <c r="P194" s="361">
        <f>APT!J194</f>
        <v>0</v>
      </c>
      <c r="Q194" s="127" t="b">
        <v>1</v>
      </c>
      <c r="R194" s="127" t="b">
        <v>1</v>
      </c>
      <c r="S194" s="127" t="b">
        <v>1</v>
      </c>
    </row>
    <row r="195" spans="1:19" hidden="1" x14ac:dyDescent="0.25">
      <c r="A195" s="127" t="s">
        <v>4033</v>
      </c>
      <c r="B195" s="206">
        <v>1</v>
      </c>
      <c r="C195" s="127">
        <v>2</v>
      </c>
      <c r="D195" s="357">
        <f>'Payroll Totals by Month'!D120</f>
        <v>0</v>
      </c>
      <c r="E195" s="127" t="b">
        <v>1</v>
      </c>
      <c r="F195" s="358" t="str">
        <f>RIGHT(APT!D195,4)&amp;"."&amp;APT!N195&amp;"."&amp;APT!L195&amp;"."&amp;PayrollCR!$C$6</f>
        <v>...REC</v>
      </c>
      <c r="G195" s="359">
        <f t="shared" ca="1" si="4"/>
        <v>44105</v>
      </c>
      <c r="H195" s="360">
        <f>IF(APT!AB195&gt;0,0,-APT!AB195)</f>
        <v>0</v>
      </c>
      <c r="I195" s="211">
        <f t="shared" ca="1" si="5"/>
        <v>44105</v>
      </c>
      <c r="J195" s="127">
        <v>3</v>
      </c>
      <c r="K195" s="127" t="b">
        <v>1</v>
      </c>
      <c r="L195" s="127" t="s">
        <v>4034</v>
      </c>
      <c r="M195" s="127" t="b">
        <v>1</v>
      </c>
      <c r="N195" s="127" t="s">
        <v>3692</v>
      </c>
      <c r="O195" s="358" t="str">
        <f>LEFT(APT!E195,19)&amp;"."&amp;PayrollCR!F195</f>
        <v>....REC</v>
      </c>
      <c r="P195" s="361">
        <f>APT!J195</f>
        <v>0</v>
      </c>
      <c r="Q195" s="127" t="b">
        <v>1</v>
      </c>
      <c r="R195" s="127" t="b">
        <v>1</v>
      </c>
      <c r="S195" s="127" t="b">
        <v>1</v>
      </c>
    </row>
    <row r="196" spans="1:19" hidden="1" x14ac:dyDescent="0.25">
      <c r="A196" s="127" t="s">
        <v>4033</v>
      </c>
      <c r="B196" s="206">
        <v>1</v>
      </c>
      <c r="C196" s="127">
        <v>2</v>
      </c>
      <c r="D196" s="357">
        <f>'Payroll Totals by Month'!D121</f>
        <v>0</v>
      </c>
      <c r="E196" s="127" t="b">
        <v>1</v>
      </c>
      <c r="F196" s="358" t="str">
        <f>RIGHT(APT!D196,4)&amp;"."&amp;APT!N196&amp;"."&amp;APT!L196&amp;"."&amp;PayrollCR!$C$6</f>
        <v>...REC</v>
      </c>
      <c r="G196" s="359">
        <f t="shared" ca="1" si="4"/>
        <v>44105</v>
      </c>
      <c r="H196" s="360">
        <f>IF(APT!AB196&gt;0,0,-APT!AB196)</f>
        <v>0</v>
      </c>
      <c r="I196" s="211">
        <f t="shared" ca="1" si="5"/>
        <v>44105</v>
      </c>
      <c r="J196" s="127">
        <v>3</v>
      </c>
      <c r="K196" s="127" t="b">
        <v>1</v>
      </c>
      <c r="L196" s="127" t="s">
        <v>4034</v>
      </c>
      <c r="M196" s="127" t="b">
        <v>1</v>
      </c>
      <c r="N196" s="127" t="s">
        <v>3692</v>
      </c>
      <c r="O196" s="358" t="str">
        <f>LEFT(APT!E196,19)&amp;"."&amp;PayrollCR!F196</f>
        <v>....REC</v>
      </c>
      <c r="P196" s="361">
        <f>APT!J196</f>
        <v>0</v>
      </c>
      <c r="Q196" s="127" t="b">
        <v>1</v>
      </c>
      <c r="R196" s="127" t="b">
        <v>1</v>
      </c>
      <c r="S196" s="127" t="b">
        <v>1</v>
      </c>
    </row>
    <row r="197" spans="1:19" hidden="1" x14ac:dyDescent="0.25">
      <c r="A197" s="127" t="s">
        <v>4033</v>
      </c>
      <c r="B197" s="206">
        <v>1</v>
      </c>
      <c r="C197" s="127">
        <v>2</v>
      </c>
      <c r="D197" s="357">
        <f>'Payroll Totals by Month'!D122</f>
        <v>0</v>
      </c>
      <c r="E197" s="127" t="b">
        <v>1</v>
      </c>
      <c r="F197" s="358" t="str">
        <f>RIGHT(APT!D197,4)&amp;"."&amp;APT!N197&amp;"."&amp;APT!L197&amp;"."&amp;PayrollCR!$C$6</f>
        <v>...REC</v>
      </c>
      <c r="G197" s="359">
        <f t="shared" ca="1" si="4"/>
        <v>44105</v>
      </c>
      <c r="H197" s="360">
        <f>IF(APT!AB197&gt;0,0,-APT!AB197)</f>
        <v>0</v>
      </c>
      <c r="I197" s="211">
        <f t="shared" ca="1" si="5"/>
        <v>44105</v>
      </c>
      <c r="J197" s="127">
        <v>3</v>
      </c>
      <c r="K197" s="127" t="b">
        <v>1</v>
      </c>
      <c r="L197" s="127" t="s">
        <v>4034</v>
      </c>
      <c r="M197" s="127" t="b">
        <v>1</v>
      </c>
      <c r="N197" s="127" t="s">
        <v>3692</v>
      </c>
      <c r="O197" s="358" t="str">
        <f>LEFT(APT!E197,19)&amp;"."&amp;PayrollCR!F197</f>
        <v>....REC</v>
      </c>
      <c r="P197" s="361">
        <f>APT!J197</f>
        <v>0</v>
      </c>
      <c r="Q197" s="127" t="b">
        <v>1</v>
      </c>
      <c r="R197" s="127" t="b">
        <v>1</v>
      </c>
      <c r="S197" s="127" t="b">
        <v>1</v>
      </c>
    </row>
    <row r="198" spans="1:19" hidden="1" x14ac:dyDescent="0.25">
      <c r="A198" s="127" t="s">
        <v>4033</v>
      </c>
      <c r="B198" s="206">
        <v>1</v>
      </c>
      <c r="C198" s="127">
        <v>2</v>
      </c>
      <c r="D198" s="357">
        <f>'Payroll Totals by Month'!D123</f>
        <v>0</v>
      </c>
      <c r="E198" s="127" t="b">
        <v>1</v>
      </c>
      <c r="F198" s="358" t="str">
        <f>RIGHT(APT!D198,4)&amp;"."&amp;APT!N198&amp;"."&amp;APT!L198&amp;"."&amp;PayrollCR!$C$6</f>
        <v>...REC</v>
      </c>
      <c r="G198" s="359">
        <f t="shared" ca="1" si="4"/>
        <v>44105</v>
      </c>
      <c r="H198" s="360">
        <f>IF(APT!AB198&gt;0,0,-APT!AB198)</f>
        <v>0</v>
      </c>
      <c r="I198" s="211">
        <f t="shared" ca="1" si="5"/>
        <v>44105</v>
      </c>
      <c r="J198" s="127">
        <v>3</v>
      </c>
      <c r="K198" s="127" t="b">
        <v>1</v>
      </c>
      <c r="L198" s="127" t="s">
        <v>4034</v>
      </c>
      <c r="M198" s="127" t="b">
        <v>1</v>
      </c>
      <c r="N198" s="127" t="s">
        <v>3692</v>
      </c>
      <c r="O198" s="358" t="str">
        <f>LEFT(APT!E198,19)&amp;"."&amp;PayrollCR!F198</f>
        <v>....REC</v>
      </c>
      <c r="P198" s="361">
        <f>APT!J198</f>
        <v>0</v>
      </c>
      <c r="Q198" s="127" t="b">
        <v>1</v>
      </c>
      <c r="R198" s="127" t="b">
        <v>1</v>
      </c>
      <c r="S198" s="127" t="b">
        <v>1</v>
      </c>
    </row>
    <row r="199" spans="1:19" hidden="1" x14ac:dyDescent="0.25">
      <c r="A199" s="127" t="s">
        <v>4033</v>
      </c>
      <c r="B199" s="206">
        <v>1</v>
      </c>
      <c r="C199" s="127">
        <v>2</v>
      </c>
      <c r="D199" s="357">
        <f>'Payroll Totals by Month'!D124</f>
        <v>0</v>
      </c>
      <c r="E199" s="127" t="b">
        <v>1</v>
      </c>
      <c r="F199" s="358" t="str">
        <f>RIGHT(APT!D199,4)&amp;"."&amp;APT!N199&amp;"."&amp;APT!L199&amp;"."&amp;PayrollCR!$C$6</f>
        <v>...REC</v>
      </c>
      <c r="G199" s="359">
        <f t="shared" ca="1" si="4"/>
        <v>44105</v>
      </c>
      <c r="H199" s="360">
        <f>IF(APT!AB199&gt;0,0,-APT!AB199)</f>
        <v>0</v>
      </c>
      <c r="I199" s="211">
        <f t="shared" ca="1" si="5"/>
        <v>44105</v>
      </c>
      <c r="J199" s="127">
        <v>3</v>
      </c>
      <c r="K199" s="127" t="b">
        <v>1</v>
      </c>
      <c r="L199" s="127" t="s">
        <v>4034</v>
      </c>
      <c r="M199" s="127" t="b">
        <v>1</v>
      </c>
      <c r="N199" s="127" t="s">
        <v>3692</v>
      </c>
      <c r="O199" s="358" t="str">
        <f>LEFT(APT!E199,19)&amp;"."&amp;PayrollCR!F199</f>
        <v>....REC</v>
      </c>
      <c r="P199" s="361">
        <f>APT!J199</f>
        <v>0</v>
      </c>
      <c r="Q199" s="127" t="b">
        <v>1</v>
      </c>
      <c r="R199" s="127" t="b">
        <v>1</v>
      </c>
      <c r="S199" s="127" t="b">
        <v>1</v>
      </c>
    </row>
    <row r="200" spans="1:19" hidden="1" x14ac:dyDescent="0.25">
      <c r="A200" s="127" t="s">
        <v>4033</v>
      </c>
      <c r="B200" s="206">
        <v>1</v>
      </c>
      <c r="C200" s="127">
        <v>2</v>
      </c>
      <c r="D200" s="357">
        <f>'Payroll Totals by Month'!D125</f>
        <v>0</v>
      </c>
      <c r="E200" s="127" t="b">
        <v>1</v>
      </c>
      <c r="F200" s="358" t="str">
        <f>RIGHT(APT!D200,4)&amp;"."&amp;APT!N200&amp;"."&amp;APT!L200&amp;"."&amp;PayrollCR!$C$6</f>
        <v>...REC</v>
      </c>
      <c r="G200" s="359">
        <f t="shared" ca="1" si="4"/>
        <v>44105</v>
      </c>
      <c r="H200" s="360">
        <f>IF(APT!AB200&gt;0,0,-APT!AB200)</f>
        <v>0</v>
      </c>
      <c r="I200" s="211">
        <f t="shared" ca="1" si="5"/>
        <v>44105</v>
      </c>
      <c r="J200" s="127">
        <v>3</v>
      </c>
      <c r="K200" s="127" t="b">
        <v>1</v>
      </c>
      <c r="L200" s="127" t="s">
        <v>4034</v>
      </c>
      <c r="M200" s="127" t="b">
        <v>1</v>
      </c>
      <c r="N200" s="127" t="s">
        <v>3692</v>
      </c>
      <c r="O200" s="358" t="str">
        <f>LEFT(APT!E200,19)&amp;"."&amp;PayrollCR!F200</f>
        <v>....REC</v>
      </c>
      <c r="P200" s="361">
        <f>APT!J200</f>
        <v>0</v>
      </c>
      <c r="Q200" s="127" t="b">
        <v>1</v>
      </c>
      <c r="R200" s="127" t="b">
        <v>1</v>
      </c>
      <c r="S200" s="127" t="b">
        <v>1</v>
      </c>
    </row>
    <row r="201" spans="1:19" hidden="1" x14ac:dyDescent="0.25">
      <c r="A201" s="127" t="s">
        <v>4033</v>
      </c>
      <c r="B201" s="206">
        <v>1</v>
      </c>
      <c r="C201" s="127">
        <v>2</v>
      </c>
      <c r="D201" s="357">
        <f>'Payroll Totals by Month'!D126</f>
        <v>0</v>
      </c>
      <c r="E201" s="127" t="b">
        <v>1</v>
      </c>
      <c r="F201" s="358" t="str">
        <f>RIGHT(APT!D201,4)&amp;"."&amp;APT!N201&amp;"."&amp;APT!L201&amp;"."&amp;PayrollCR!$C$6</f>
        <v>...REC</v>
      </c>
      <c r="G201" s="359">
        <f t="shared" ca="1" si="4"/>
        <v>44105</v>
      </c>
      <c r="H201" s="360">
        <f>IF(APT!AB201&gt;0,0,-APT!AB201)</f>
        <v>0</v>
      </c>
      <c r="I201" s="211">
        <f t="shared" ca="1" si="5"/>
        <v>44105</v>
      </c>
      <c r="J201" s="127">
        <v>3</v>
      </c>
      <c r="K201" s="127" t="b">
        <v>1</v>
      </c>
      <c r="L201" s="127" t="s">
        <v>4034</v>
      </c>
      <c r="M201" s="127" t="b">
        <v>1</v>
      </c>
      <c r="N201" s="127" t="s">
        <v>3692</v>
      </c>
      <c r="O201" s="358" t="str">
        <f>LEFT(APT!E201,19)&amp;"."&amp;PayrollCR!F201</f>
        <v>....REC</v>
      </c>
      <c r="P201" s="361">
        <f>APT!J201</f>
        <v>0</v>
      </c>
      <c r="Q201" s="127" t="b">
        <v>1</v>
      </c>
      <c r="R201" s="127" t="b">
        <v>1</v>
      </c>
      <c r="S201" s="127" t="b">
        <v>1</v>
      </c>
    </row>
    <row r="202" spans="1:19" hidden="1" x14ac:dyDescent="0.25">
      <c r="A202" s="127" t="s">
        <v>4033</v>
      </c>
      <c r="B202" s="206">
        <v>1</v>
      </c>
      <c r="C202" s="127">
        <v>2</v>
      </c>
      <c r="D202" s="357">
        <f>'Payroll Totals by Month'!D127</f>
        <v>0</v>
      </c>
      <c r="E202" s="127" t="b">
        <v>1</v>
      </c>
      <c r="F202" s="358" t="str">
        <f>RIGHT(APT!D202,4)&amp;"."&amp;APT!N202&amp;"."&amp;APT!L202&amp;"."&amp;PayrollCR!$C$6</f>
        <v>...REC</v>
      </c>
      <c r="G202" s="359">
        <f t="shared" ca="1" si="4"/>
        <v>44105</v>
      </c>
      <c r="H202" s="360">
        <f>IF(APT!AB202&gt;0,0,-APT!AB202)</f>
        <v>0</v>
      </c>
      <c r="I202" s="211">
        <f t="shared" ca="1" si="5"/>
        <v>44105</v>
      </c>
      <c r="J202" s="127">
        <v>3</v>
      </c>
      <c r="K202" s="127" t="b">
        <v>1</v>
      </c>
      <c r="L202" s="127" t="s">
        <v>4034</v>
      </c>
      <c r="M202" s="127" t="b">
        <v>1</v>
      </c>
      <c r="N202" s="127" t="s">
        <v>3692</v>
      </c>
      <c r="O202" s="358" t="str">
        <f>LEFT(APT!E202,19)&amp;"."&amp;PayrollCR!F202</f>
        <v>....REC</v>
      </c>
      <c r="P202" s="361">
        <f>APT!J202</f>
        <v>0</v>
      </c>
      <c r="Q202" s="127" t="b">
        <v>1</v>
      </c>
      <c r="R202" s="127" t="b">
        <v>1</v>
      </c>
      <c r="S202" s="127" t="b">
        <v>1</v>
      </c>
    </row>
    <row r="203" spans="1:19" hidden="1" x14ac:dyDescent="0.25">
      <c r="A203" s="127" t="s">
        <v>4033</v>
      </c>
      <c r="B203" s="206">
        <v>1</v>
      </c>
      <c r="C203" s="127">
        <v>2</v>
      </c>
      <c r="D203" s="357">
        <f>'Payroll Totals by Month'!D128</f>
        <v>0</v>
      </c>
      <c r="E203" s="127" t="b">
        <v>1</v>
      </c>
      <c r="F203" s="358" t="str">
        <f>RIGHT(APT!D203,4)&amp;"."&amp;APT!N203&amp;"."&amp;APT!L203&amp;"."&amp;PayrollCR!$C$6</f>
        <v>...REC</v>
      </c>
      <c r="G203" s="359">
        <f t="shared" ca="1" si="4"/>
        <v>44105</v>
      </c>
      <c r="H203" s="360">
        <f>IF(APT!AB203&gt;0,0,-APT!AB203)</f>
        <v>0</v>
      </c>
      <c r="I203" s="211">
        <f t="shared" ca="1" si="5"/>
        <v>44105</v>
      </c>
      <c r="J203" s="127">
        <v>3</v>
      </c>
      <c r="K203" s="127" t="b">
        <v>1</v>
      </c>
      <c r="L203" s="127" t="s">
        <v>4034</v>
      </c>
      <c r="M203" s="127" t="b">
        <v>1</v>
      </c>
      <c r="N203" s="127" t="s">
        <v>3692</v>
      </c>
      <c r="O203" s="358" t="str">
        <f>LEFT(APT!E203,19)&amp;"."&amp;PayrollCR!F203</f>
        <v>....REC</v>
      </c>
      <c r="P203" s="361">
        <f>APT!J203</f>
        <v>0</v>
      </c>
      <c r="Q203" s="127" t="b">
        <v>1</v>
      </c>
      <c r="R203" s="127" t="b">
        <v>1</v>
      </c>
      <c r="S203" s="127" t="b">
        <v>1</v>
      </c>
    </row>
    <row r="204" spans="1:19" hidden="1" x14ac:dyDescent="0.25">
      <c r="A204" s="127" t="s">
        <v>4033</v>
      </c>
      <c r="B204" s="206">
        <v>1</v>
      </c>
      <c r="C204" s="127">
        <v>2</v>
      </c>
      <c r="D204" s="357">
        <f>'Payroll Totals by Month'!D129</f>
        <v>0</v>
      </c>
      <c r="E204" s="127" t="b">
        <v>1</v>
      </c>
      <c r="F204" s="358" t="str">
        <f>RIGHT(APT!D204,4)&amp;"."&amp;APT!N204&amp;"."&amp;APT!L204&amp;"."&amp;PayrollCR!$C$6</f>
        <v>...REC</v>
      </c>
      <c r="G204" s="359">
        <f t="shared" ca="1" si="4"/>
        <v>44105</v>
      </c>
      <c r="H204" s="360">
        <f>IF(APT!AB204&gt;0,0,-APT!AB204)</f>
        <v>0</v>
      </c>
      <c r="I204" s="211">
        <f t="shared" ca="1" si="5"/>
        <v>44105</v>
      </c>
      <c r="J204" s="127">
        <v>3</v>
      </c>
      <c r="K204" s="127" t="b">
        <v>1</v>
      </c>
      <c r="L204" s="127" t="s">
        <v>4034</v>
      </c>
      <c r="M204" s="127" t="b">
        <v>1</v>
      </c>
      <c r="N204" s="127" t="s">
        <v>3692</v>
      </c>
      <c r="O204" s="358" t="str">
        <f>LEFT(APT!E204,19)&amp;"."&amp;PayrollCR!F204</f>
        <v>....REC</v>
      </c>
      <c r="P204" s="361">
        <f>APT!J204</f>
        <v>0</v>
      </c>
      <c r="Q204" s="127" t="b">
        <v>1</v>
      </c>
      <c r="R204" s="127" t="b">
        <v>1</v>
      </c>
      <c r="S204" s="127" t="b">
        <v>1</v>
      </c>
    </row>
    <row r="205" spans="1:19" hidden="1" x14ac:dyDescent="0.25">
      <c r="A205" s="127" t="s">
        <v>4033</v>
      </c>
      <c r="B205" s="206">
        <v>1</v>
      </c>
      <c r="C205" s="127">
        <v>2</v>
      </c>
      <c r="D205" s="357">
        <f>'Payroll Totals by Month'!D130</f>
        <v>0</v>
      </c>
      <c r="E205" s="127" t="b">
        <v>1</v>
      </c>
      <c r="F205" s="358" t="str">
        <f>RIGHT(APT!D205,4)&amp;"."&amp;APT!N205&amp;"."&amp;APT!L205&amp;"."&amp;PayrollCR!$C$6</f>
        <v>...REC</v>
      </c>
      <c r="G205" s="359">
        <f t="shared" ca="1" si="4"/>
        <v>44105</v>
      </c>
      <c r="H205" s="360">
        <f>IF(APT!AB205&gt;0,0,-APT!AB205)</f>
        <v>0</v>
      </c>
      <c r="I205" s="211">
        <f t="shared" ca="1" si="5"/>
        <v>44105</v>
      </c>
      <c r="J205" s="127">
        <v>3</v>
      </c>
      <c r="K205" s="127" t="b">
        <v>1</v>
      </c>
      <c r="L205" s="127" t="s">
        <v>4034</v>
      </c>
      <c r="M205" s="127" t="b">
        <v>1</v>
      </c>
      <c r="N205" s="127" t="s">
        <v>3692</v>
      </c>
      <c r="O205" s="358" t="str">
        <f>LEFT(APT!E205,19)&amp;"."&amp;PayrollCR!F205</f>
        <v>....REC</v>
      </c>
      <c r="P205" s="361">
        <f>APT!J205</f>
        <v>0</v>
      </c>
      <c r="Q205" s="127" t="b">
        <v>1</v>
      </c>
      <c r="R205" s="127" t="b">
        <v>1</v>
      </c>
      <c r="S205" s="127" t="b">
        <v>1</v>
      </c>
    </row>
    <row r="206" spans="1:19" hidden="1" x14ac:dyDescent="0.25">
      <c r="A206" s="127" t="s">
        <v>4033</v>
      </c>
      <c r="B206" s="206">
        <v>1</v>
      </c>
      <c r="C206" s="127">
        <v>2</v>
      </c>
      <c r="D206" s="357">
        <f>'Payroll Totals by Month'!D131</f>
        <v>0</v>
      </c>
      <c r="E206" s="127" t="b">
        <v>1</v>
      </c>
      <c r="F206" s="358" t="str">
        <f>RIGHT(APT!D206,4)&amp;"."&amp;APT!N206&amp;"."&amp;APT!L206&amp;"."&amp;PayrollCR!$C$6</f>
        <v>...REC</v>
      </c>
      <c r="G206" s="359">
        <f t="shared" ca="1" si="4"/>
        <v>44105</v>
      </c>
      <c r="H206" s="360">
        <f>IF(APT!AB206&gt;0,0,-APT!AB206)</f>
        <v>0</v>
      </c>
      <c r="I206" s="211">
        <f t="shared" ca="1" si="5"/>
        <v>44105</v>
      </c>
      <c r="J206" s="127">
        <v>3</v>
      </c>
      <c r="K206" s="127" t="b">
        <v>1</v>
      </c>
      <c r="L206" s="127" t="s">
        <v>4034</v>
      </c>
      <c r="M206" s="127" t="b">
        <v>1</v>
      </c>
      <c r="N206" s="127" t="s">
        <v>3692</v>
      </c>
      <c r="O206" s="358" t="str">
        <f>LEFT(APT!E206,19)&amp;"."&amp;PayrollCR!F206</f>
        <v>....REC</v>
      </c>
      <c r="P206" s="361">
        <f>APT!J206</f>
        <v>0</v>
      </c>
      <c r="Q206" s="127" t="b">
        <v>1</v>
      </c>
      <c r="R206" s="127" t="b">
        <v>1</v>
      </c>
      <c r="S206" s="127" t="b">
        <v>1</v>
      </c>
    </row>
    <row r="207" spans="1:19" hidden="1" x14ac:dyDescent="0.25">
      <c r="A207" s="127" t="s">
        <v>4033</v>
      </c>
      <c r="B207" s="206">
        <v>1</v>
      </c>
      <c r="C207" s="127">
        <v>2</v>
      </c>
      <c r="D207" s="357">
        <f>'Payroll Totals by Month'!D132</f>
        <v>0</v>
      </c>
      <c r="E207" s="127" t="b">
        <v>1</v>
      </c>
      <c r="F207" s="358" t="str">
        <f>RIGHT(APT!D207,4)&amp;"."&amp;APT!N207&amp;"."&amp;APT!L207&amp;"."&amp;PayrollCR!$C$6</f>
        <v>...REC</v>
      </c>
      <c r="G207" s="359">
        <f t="shared" ca="1" si="4"/>
        <v>44105</v>
      </c>
      <c r="H207" s="360">
        <f>IF(APT!AB207&gt;0,0,-APT!AB207)</f>
        <v>0</v>
      </c>
      <c r="I207" s="211">
        <f t="shared" ca="1" si="5"/>
        <v>44105</v>
      </c>
      <c r="J207" s="127">
        <v>3</v>
      </c>
      <c r="K207" s="127" t="b">
        <v>1</v>
      </c>
      <c r="L207" s="127" t="s">
        <v>4034</v>
      </c>
      <c r="M207" s="127" t="b">
        <v>1</v>
      </c>
      <c r="N207" s="127" t="s">
        <v>3692</v>
      </c>
      <c r="O207" s="358" t="str">
        <f>LEFT(APT!E207,19)&amp;"."&amp;PayrollCR!F207</f>
        <v>....REC</v>
      </c>
      <c r="P207" s="361">
        <f>APT!J207</f>
        <v>0</v>
      </c>
      <c r="Q207" s="127" t="b">
        <v>1</v>
      </c>
      <c r="R207" s="127" t="b">
        <v>1</v>
      </c>
      <c r="S207" s="127" t="b">
        <v>1</v>
      </c>
    </row>
    <row r="208" spans="1:19" hidden="1" x14ac:dyDescent="0.25">
      <c r="A208" s="127" t="s">
        <v>4033</v>
      </c>
      <c r="B208" s="206">
        <v>1</v>
      </c>
      <c r="C208" s="127">
        <v>2</v>
      </c>
      <c r="D208" s="357">
        <f>'Payroll Totals by Month'!D133</f>
        <v>0</v>
      </c>
      <c r="E208" s="127" t="b">
        <v>1</v>
      </c>
      <c r="F208" s="358" t="str">
        <f>RIGHT(APT!D208,4)&amp;"."&amp;APT!N208&amp;"."&amp;APT!L208&amp;"."&amp;PayrollCR!$C$6</f>
        <v>...REC</v>
      </c>
      <c r="G208" s="359">
        <f t="shared" ca="1" si="4"/>
        <v>44105</v>
      </c>
      <c r="H208" s="360">
        <f>IF(APT!AB208&gt;0,0,-APT!AB208)</f>
        <v>0</v>
      </c>
      <c r="I208" s="211">
        <f t="shared" ca="1" si="5"/>
        <v>44105</v>
      </c>
      <c r="J208" s="127">
        <v>3</v>
      </c>
      <c r="K208" s="127" t="b">
        <v>1</v>
      </c>
      <c r="L208" s="127" t="s">
        <v>4034</v>
      </c>
      <c r="M208" s="127" t="b">
        <v>1</v>
      </c>
      <c r="N208" s="127" t="s">
        <v>3692</v>
      </c>
      <c r="O208" s="358" t="str">
        <f>LEFT(APT!E208,19)&amp;"."&amp;PayrollCR!F208</f>
        <v>....REC</v>
      </c>
      <c r="P208" s="361">
        <f>APT!J208</f>
        <v>0</v>
      </c>
      <c r="Q208" s="127" t="b">
        <v>1</v>
      </c>
      <c r="R208" s="127" t="b">
        <v>1</v>
      </c>
      <c r="S208" s="127" t="b">
        <v>1</v>
      </c>
    </row>
    <row r="209" spans="1:19" hidden="1" x14ac:dyDescent="0.25">
      <c r="A209" s="127" t="s">
        <v>4033</v>
      </c>
      <c r="B209" s="206">
        <v>1</v>
      </c>
      <c r="C209" s="127">
        <v>2</v>
      </c>
      <c r="D209" s="357">
        <f>'Payroll Totals by Month'!D134</f>
        <v>0</v>
      </c>
      <c r="E209" s="127" t="b">
        <v>1</v>
      </c>
      <c r="F209" s="358" t="str">
        <f>RIGHT(APT!D209,4)&amp;"."&amp;APT!N209&amp;"."&amp;APT!L209&amp;"."&amp;PayrollCR!$C$6</f>
        <v>...REC</v>
      </c>
      <c r="G209" s="359">
        <f t="shared" ca="1" si="4"/>
        <v>44105</v>
      </c>
      <c r="H209" s="360">
        <f>IF(APT!AB209&gt;0,0,-APT!AB209)</f>
        <v>0</v>
      </c>
      <c r="I209" s="211">
        <f t="shared" ca="1" si="5"/>
        <v>44105</v>
      </c>
      <c r="J209" s="127">
        <v>3</v>
      </c>
      <c r="K209" s="127" t="b">
        <v>1</v>
      </c>
      <c r="L209" s="127" t="s">
        <v>4034</v>
      </c>
      <c r="M209" s="127" t="b">
        <v>1</v>
      </c>
      <c r="N209" s="127" t="s">
        <v>3692</v>
      </c>
      <c r="O209" s="358" t="str">
        <f>LEFT(APT!E209,19)&amp;"."&amp;PayrollCR!F209</f>
        <v>....REC</v>
      </c>
      <c r="P209" s="361">
        <f>APT!J209</f>
        <v>0</v>
      </c>
      <c r="Q209" s="127" t="b">
        <v>1</v>
      </c>
      <c r="R209" s="127" t="b">
        <v>1</v>
      </c>
      <c r="S209" s="127" t="b">
        <v>1</v>
      </c>
    </row>
    <row r="210" spans="1:19" hidden="1" x14ac:dyDescent="0.25">
      <c r="A210" s="127" t="s">
        <v>4033</v>
      </c>
      <c r="B210" s="206">
        <v>1</v>
      </c>
      <c r="C210" s="127">
        <v>2</v>
      </c>
      <c r="D210" s="357">
        <f>'Payroll Totals by Month'!D135</f>
        <v>0</v>
      </c>
      <c r="E210" s="127" t="b">
        <v>1</v>
      </c>
      <c r="F210" s="358" t="str">
        <f>RIGHT(APT!D210,4)&amp;"."&amp;APT!N210&amp;"."&amp;APT!L210&amp;"."&amp;PayrollCR!$C$6</f>
        <v>...REC</v>
      </c>
      <c r="G210" s="359">
        <f t="shared" ca="1" si="4"/>
        <v>44105</v>
      </c>
      <c r="H210" s="360">
        <f>IF(APT!AB210&gt;0,0,-APT!AB210)</f>
        <v>0</v>
      </c>
      <c r="I210" s="211">
        <f t="shared" ca="1" si="5"/>
        <v>44105</v>
      </c>
      <c r="J210" s="127">
        <v>3</v>
      </c>
      <c r="K210" s="127" t="b">
        <v>1</v>
      </c>
      <c r="L210" s="127" t="s">
        <v>4034</v>
      </c>
      <c r="M210" s="127" t="b">
        <v>1</v>
      </c>
      <c r="N210" s="127" t="s">
        <v>3692</v>
      </c>
      <c r="O210" s="358" t="str">
        <f>LEFT(APT!E210,19)&amp;"."&amp;PayrollCR!F210</f>
        <v>....REC</v>
      </c>
      <c r="P210" s="361">
        <f>APT!J210</f>
        <v>0</v>
      </c>
      <c r="Q210" s="127" t="b">
        <v>1</v>
      </c>
      <c r="R210" s="127" t="b">
        <v>1</v>
      </c>
      <c r="S210" s="127" t="b">
        <v>1</v>
      </c>
    </row>
    <row r="211" spans="1:19" hidden="1" x14ac:dyDescent="0.25">
      <c r="A211" s="127" t="s">
        <v>4033</v>
      </c>
      <c r="B211" s="206">
        <v>1</v>
      </c>
      <c r="C211" s="127">
        <v>2</v>
      </c>
      <c r="D211" s="357">
        <f>'Payroll Totals by Month'!D136</f>
        <v>0</v>
      </c>
      <c r="E211" s="127" t="b">
        <v>1</v>
      </c>
      <c r="F211" s="358" t="str">
        <f>RIGHT(APT!D211,4)&amp;"."&amp;APT!N211&amp;"."&amp;APT!L211&amp;"."&amp;PayrollCR!$C$6</f>
        <v>...REC</v>
      </c>
      <c r="G211" s="359">
        <f t="shared" ca="1" si="4"/>
        <v>44105</v>
      </c>
      <c r="H211" s="360">
        <f>IF(APT!AB211&gt;0,0,-APT!AB211)</f>
        <v>0</v>
      </c>
      <c r="I211" s="211">
        <f t="shared" ca="1" si="5"/>
        <v>44105</v>
      </c>
      <c r="J211" s="127">
        <v>3</v>
      </c>
      <c r="K211" s="127" t="b">
        <v>1</v>
      </c>
      <c r="L211" s="127" t="s">
        <v>4034</v>
      </c>
      <c r="M211" s="127" t="b">
        <v>1</v>
      </c>
      <c r="N211" s="127" t="s">
        <v>3692</v>
      </c>
      <c r="O211" s="358" t="str">
        <f>LEFT(APT!E211,19)&amp;"."&amp;PayrollCR!F211</f>
        <v>....REC</v>
      </c>
      <c r="P211" s="361">
        <f>APT!J211</f>
        <v>0</v>
      </c>
      <c r="Q211" s="127" t="b">
        <v>1</v>
      </c>
      <c r="R211" s="127" t="b">
        <v>1</v>
      </c>
      <c r="S211" s="127" t="b">
        <v>1</v>
      </c>
    </row>
    <row r="212" spans="1:19" hidden="1" x14ac:dyDescent="0.25">
      <c r="A212" s="127" t="s">
        <v>4033</v>
      </c>
      <c r="B212" s="206">
        <v>1</v>
      </c>
      <c r="C212" s="127">
        <v>2</v>
      </c>
      <c r="D212" s="357">
        <f>'Payroll Totals by Month'!D137</f>
        <v>0</v>
      </c>
      <c r="E212" s="127" t="b">
        <v>1</v>
      </c>
      <c r="F212" s="358" t="str">
        <f>RIGHT(APT!D212,4)&amp;"."&amp;APT!N212&amp;"."&amp;APT!L212&amp;"."&amp;PayrollCR!$C$6</f>
        <v>...REC</v>
      </c>
      <c r="G212" s="359">
        <f t="shared" ca="1" si="4"/>
        <v>44105</v>
      </c>
      <c r="H212" s="360">
        <f>IF(APT!AB212&gt;0,0,-APT!AB212)</f>
        <v>0</v>
      </c>
      <c r="I212" s="211">
        <f t="shared" ca="1" si="5"/>
        <v>44105</v>
      </c>
      <c r="J212" s="127">
        <v>3</v>
      </c>
      <c r="K212" s="127" t="b">
        <v>1</v>
      </c>
      <c r="L212" s="127" t="s">
        <v>4034</v>
      </c>
      <c r="M212" s="127" t="b">
        <v>1</v>
      </c>
      <c r="N212" s="127" t="s">
        <v>3692</v>
      </c>
      <c r="O212" s="358" t="str">
        <f>LEFT(APT!E212,19)&amp;"."&amp;PayrollCR!F212</f>
        <v>....REC</v>
      </c>
      <c r="P212" s="361">
        <f>APT!J212</f>
        <v>0</v>
      </c>
      <c r="Q212" s="127" t="b">
        <v>1</v>
      </c>
      <c r="R212" s="127" t="b">
        <v>1</v>
      </c>
      <c r="S212" s="127" t="b">
        <v>1</v>
      </c>
    </row>
    <row r="213" spans="1:19" hidden="1" x14ac:dyDescent="0.25">
      <c r="A213" s="127" t="s">
        <v>4033</v>
      </c>
      <c r="B213" s="206">
        <v>1</v>
      </c>
      <c r="C213" s="127">
        <v>2</v>
      </c>
      <c r="D213" s="357">
        <f>'Payroll Totals by Month'!D138</f>
        <v>0</v>
      </c>
      <c r="E213" s="127" t="b">
        <v>1</v>
      </c>
      <c r="F213" s="358" t="str">
        <f>RIGHT(APT!D213,4)&amp;"."&amp;APT!N213&amp;"."&amp;APT!L213&amp;"."&amp;PayrollCR!$C$6</f>
        <v>...REC</v>
      </c>
      <c r="G213" s="359">
        <f t="shared" ref="G213:G242" ca="1" si="6">TODAY()</f>
        <v>44105</v>
      </c>
      <c r="H213" s="360">
        <f>IF(APT!AB213&gt;0,0,-APT!AB213)</f>
        <v>0</v>
      </c>
      <c r="I213" s="211">
        <f t="shared" ref="I213:I242" ca="1" si="7">G213</f>
        <v>44105</v>
      </c>
      <c r="J213" s="127">
        <v>3</v>
      </c>
      <c r="K213" s="127" t="b">
        <v>1</v>
      </c>
      <c r="L213" s="127" t="s">
        <v>4034</v>
      </c>
      <c r="M213" s="127" t="b">
        <v>1</v>
      </c>
      <c r="N213" s="127" t="s">
        <v>3692</v>
      </c>
      <c r="O213" s="358" t="str">
        <f>LEFT(APT!E213,19)&amp;"."&amp;PayrollCR!F213</f>
        <v>....REC</v>
      </c>
      <c r="P213" s="361">
        <f>APT!J213</f>
        <v>0</v>
      </c>
      <c r="Q213" s="127" t="b">
        <v>1</v>
      </c>
      <c r="R213" s="127" t="b">
        <v>1</v>
      </c>
      <c r="S213" s="127" t="b">
        <v>1</v>
      </c>
    </row>
    <row r="214" spans="1:19" hidden="1" x14ac:dyDescent="0.25">
      <c r="A214" s="127" t="s">
        <v>4033</v>
      </c>
      <c r="B214" s="206">
        <v>1</v>
      </c>
      <c r="C214" s="127">
        <v>2</v>
      </c>
      <c r="D214" s="357">
        <f>'Payroll Totals by Month'!D139</f>
        <v>0</v>
      </c>
      <c r="E214" s="127" t="b">
        <v>1</v>
      </c>
      <c r="F214" s="358" t="str">
        <f>RIGHT(APT!D214,4)&amp;"."&amp;APT!N214&amp;"."&amp;APT!L214&amp;"."&amp;PayrollCR!$C$6</f>
        <v>...REC</v>
      </c>
      <c r="G214" s="359">
        <f t="shared" ca="1" si="6"/>
        <v>44105</v>
      </c>
      <c r="H214" s="360">
        <f>IF(APT!AB214&gt;0,0,-APT!AB214)</f>
        <v>0</v>
      </c>
      <c r="I214" s="211">
        <f t="shared" ca="1" si="7"/>
        <v>44105</v>
      </c>
      <c r="J214" s="127">
        <v>3</v>
      </c>
      <c r="K214" s="127" t="b">
        <v>1</v>
      </c>
      <c r="L214" s="127" t="s">
        <v>4034</v>
      </c>
      <c r="M214" s="127" t="b">
        <v>1</v>
      </c>
      <c r="N214" s="127" t="s">
        <v>3692</v>
      </c>
      <c r="O214" s="358" t="str">
        <f>LEFT(APT!E214,19)&amp;"."&amp;PayrollCR!F214</f>
        <v>....REC</v>
      </c>
      <c r="P214" s="361">
        <f>APT!J214</f>
        <v>0</v>
      </c>
      <c r="Q214" s="127" t="b">
        <v>1</v>
      </c>
      <c r="R214" s="127" t="b">
        <v>1</v>
      </c>
      <c r="S214" s="127" t="b">
        <v>1</v>
      </c>
    </row>
    <row r="215" spans="1:19" hidden="1" x14ac:dyDescent="0.25">
      <c r="A215" s="127" t="s">
        <v>4033</v>
      </c>
      <c r="B215" s="206">
        <v>1</v>
      </c>
      <c r="C215" s="127">
        <v>2</v>
      </c>
      <c r="D215" s="357">
        <f>'Payroll Totals by Month'!D140</f>
        <v>0</v>
      </c>
      <c r="E215" s="127" t="b">
        <v>1</v>
      </c>
      <c r="F215" s="358" t="str">
        <f>RIGHT(APT!D215,4)&amp;"."&amp;APT!N215&amp;"."&amp;APT!L215&amp;"."&amp;PayrollCR!$C$6</f>
        <v>...REC</v>
      </c>
      <c r="G215" s="359">
        <f t="shared" ca="1" si="6"/>
        <v>44105</v>
      </c>
      <c r="H215" s="360">
        <f>IF(APT!AB215&gt;0,0,-APT!AB215)</f>
        <v>0</v>
      </c>
      <c r="I215" s="211">
        <f t="shared" ca="1" si="7"/>
        <v>44105</v>
      </c>
      <c r="J215" s="127">
        <v>3</v>
      </c>
      <c r="K215" s="127" t="b">
        <v>1</v>
      </c>
      <c r="L215" s="127" t="s">
        <v>4034</v>
      </c>
      <c r="M215" s="127" t="b">
        <v>1</v>
      </c>
      <c r="N215" s="127" t="s">
        <v>3692</v>
      </c>
      <c r="O215" s="358" t="str">
        <f>LEFT(APT!E215,19)&amp;"."&amp;PayrollCR!F215</f>
        <v>....REC</v>
      </c>
      <c r="P215" s="361">
        <f>APT!J215</f>
        <v>0</v>
      </c>
      <c r="Q215" s="127" t="b">
        <v>1</v>
      </c>
      <c r="R215" s="127" t="b">
        <v>1</v>
      </c>
      <c r="S215" s="127" t="b">
        <v>1</v>
      </c>
    </row>
    <row r="216" spans="1:19" hidden="1" x14ac:dyDescent="0.25">
      <c r="A216" s="127" t="s">
        <v>4033</v>
      </c>
      <c r="B216" s="206">
        <v>1</v>
      </c>
      <c r="C216" s="127">
        <v>2</v>
      </c>
      <c r="D216" s="357">
        <f>'Payroll Totals by Month'!D141</f>
        <v>0</v>
      </c>
      <c r="E216" s="127" t="b">
        <v>1</v>
      </c>
      <c r="F216" s="358" t="str">
        <f>RIGHT(APT!D216,4)&amp;"."&amp;APT!N216&amp;"."&amp;APT!L216&amp;"."&amp;PayrollCR!$C$6</f>
        <v>...REC</v>
      </c>
      <c r="G216" s="359">
        <f t="shared" ca="1" si="6"/>
        <v>44105</v>
      </c>
      <c r="H216" s="360">
        <f>IF(APT!AB216&gt;0,0,-APT!AB216)</f>
        <v>0</v>
      </c>
      <c r="I216" s="211">
        <f t="shared" ca="1" si="7"/>
        <v>44105</v>
      </c>
      <c r="J216" s="127">
        <v>3</v>
      </c>
      <c r="K216" s="127" t="b">
        <v>1</v>
      </c>
      <c r="L216" s="127" t="s">
        <v>4034</v>
      </c>
      <c r="M216" s="127" t="b">
        <v>1</v>
      </c>
      <c r="N216" s="127" t="s">
        <v>3692</v>
      </c>
      <c r="O216" s="358" t="str">
        <f>LEFT(APT!E216,19)&amp;"."&amp;PayrollCR!F216</f>
        <v>....REC</v>
      </c>
      <c r="P216" s="361">
        <f>APT!J216</f>
        <v>0</v>
      </c>
      <c r="Q216" s="127" t="b">
        <v>1</v>
      </c>
      <c r="R216" s="127" t="b">
        <v>1</v>
      </c>
      <c r="S216" s="127" t="b">
        <v>1</v>
      </c>
    </row>
    <row r="217" spans="1:19" hidden="1" x14ac:dyDescent="0.25">
      <c r="A217" s="127" t="s">
        <v>4033</v>
      </c>
      <c r="B217" s="206">
        <v>1</v>
      </c>
      <c r="C217" s="127">
        <v>2</v>
      </c>
      <c r="D217" s="357">
        <f>'Payroll Totals by Month'!D142</f>
        <v>0</v>
      </c>
      <c r="E217" s="127" t="b">
        <v>1</v>
      </c>
      <c r="F217" s="358" t="str">
        <f>RIGHT(APT!D217,4)&amp;"."&amp;APT!N217&amp;"."&amp;APT!L217&amp;"."&amp;PayrollCR!$C$6</f>
        <v>...REC</v>
      </c>
      <c r="G217" s="359">
        <f t="shared" ca="1" si="6"/>
        <v>44105</v>
      </c>
      <c r="H217" s="360">
        <f>IF(APT!AB217&gt;0,0,-APT!AB217)</f>
        <v>0</v>
      </c>
      <c r="I217" s="211">
        <f t="shared" ca="1" si="7"/>
        <v>44105</v>
      </c>
      <c r="J217" s="127">
        <v>3</v>
      </c>
      <c r="K217" s="127" t="b">
        <v>1</v>
      </c>
      <c r="L217" s="127" t="s">
        <v>4034</v>
      </c>
      <c r="M217" s="127" t="b">
        <v>1</v>
      </c>
      <c r="N217" s="127" t="s">
        <v>3692</v>
      </c>
      <c r="O217" s="358" t="str">
        <f>LEFT(APT!E217,19)&amp;"."&amp;PayrollCR!F217</f>
        <v>....REC</v>
      </c>
      <c r="P217" s="361">
        <f>APT!J217</f>
        <v>0</v>
      </c>
      <c r="Q217" s="127" t="b">
        <v>1</v>
      </c>
      <c r="R217" s="127" t="b">
        <v>1</v>
      </c>
      <c r="S217" s="127" t="b">
        <v>1</v>
      </c>
    </row>
    <row r="218" spans="1:19" hidden="1" x14ac:dyDescent="0.25">
      <c r="A218" s="127" t="s">
        <v>4033</v>
      </c>
      <c r="B218" s="206">
        <v>1</v>
      </c>
      <c r="C218" s="127">
        <v>2</v>
      </c>
      <c r="D218" s="357">
        <f>'Payroll Totals by Month'!D143</f>
        <v>0</v>
      </c>
      <c r="E218" s="127" t="b">
        <v>1</v>
      </c>
      <c r="F218" s="358" t="str">
        <f>RIGHT(APT!D218,4)&amp;"."&amp;APT!N218&amp;"."&amp;APT!L218&amp;"."&amp;PayrollCR!$C$6</f>
        <v>...REC</v>
      </c>
      <c r="G218" s="359">
        <f t="shared" ca="1" si="6"/>
        <v>44105</v>
      </c>
      <c r="H218" s="360">
        <f>IF(APT!AB218&gt;0,0,-APT!AB218)</f>
        <v>0</v>
      </c>
      <c r="I218" s="211">
        <f t="shared" ca="1" si="7"/>
        <v>44105</v>
      </c>
      <c r="J218" s="127">
        <v>3</v>
      </c>
      <c r="K218" s="127" t="b">
        <v>1</v>
      </c>
      <c r="L218" s="127" t="s">
        <v>4034</v>
      </c>
      <c r="M218" s="127" t="b">
        <v>1</v>
      </c>
      <c r="N218" s="127" t="s">
        <v>3692</v>
      </c>
      <c r="O218" s="358" t="str">
        <f>LEFT(APT!E218,19)&amp;"."&amp;PayrollCR!F218</f>
        <v>....REC</v>
      </c>
      <c r="P218" s="361">
        <f>APT!J218</f>
        <v>0</v>
      </c>
      <c r="Q218" s="127" t="b">
        <v>1</v>
      </c>
      <c r="R218" s="127" t="b">
        <v>1</v>
      </c>
      <c r="S218" s="127" t="b">
        <v>1</v>
      </c>
    </row>
    <row r="219" spans="1:19" hidden="1" x14ac:dyDescent="0.25">
      <c r="A219" s="127" t="s">
        <v>4033</v>
      </c>
      <c r="B219" s="206">
        <v>1</v>
      </c>
      <c r="C219" s="127">
        <v>2</v>
      </c>
      <c r="D219" s="357">
        <f>'Payroll Totals by Month'!D144</f>
        <v>0</v>
      </c>
      <c r="E219" s="127" t="b">
        <v>1</v>
      </c>
      <c r="F219" s="358" t="str">
        <f>RIGHT(APT!D219,4)&amp;"."&amp;APT!N219&amp;"."&amp;APT!L219&amp;"."&amp;PayrollCR!$C$6</f>
        <v>...REC</v>
      </c>
      <c r="G219" s="359">
        <f t="shared" ca="1" si="6"/>
        <v>44105</v>
      </c>
      <c r="H219" s="360">
        <f>IF(APT!AB219&gt;0,0,-APT!AB219)</f>
        <v>0</v>
      </c>
      <c r="I219" s="211">
        <f t="shared" ca="1" si="7"/>
        <v>44105</v>
      </c>
      <c r="J219" s="127">
        <v>3</v>
      </c>
      <c r="K219" s="127" t="b">
        <v>1</v>
      </c>
      <c r="L219" s="127" t="s">
        <v>4034</v>
      </c>
      <c r="M219" s="127" t="b">
        <v>1</v>
      </c>
      <c r="N219" s="127" t="s">
        <v>3692</v>
      </c>
      <c r="O219" s="358" t="str">
        <f>LEFT(APT!E219,19)&amp;"."&amp;PayrollCR!F219</f>
        <v>....REC</v>
      </c>
      <c r="P219" s="361">
        <f>APT!J219</f>
        <v>0</v>
      </c>
      <c r="Q219" s="127" t="b">
        <v>1</v>
      </c>
      <c r="R219" s="127" t="b">
        <v>1</v>
      </c>
      <c r="S219" s="127" t="b">
        <v>1</v>
      </c>
    </row>
    <row r="220" spans="1:19" hidden="1" x14ac:dyDescent="0.25">
      <c r="A220" s="127" t="s">
        <v>4033</v>
      </c>
      <c r="B220" s="206">
        <v>1</v>
      </c>
      <c r="C220" s="127">
        <v>2</v>
      </c>
      <c r="D220" s="357">
        <f>'Payroll Totals by Month'!D145</f>
        <v>0</v>
      </c>
      <c r="E220" s="127" t="b">
        <v>1</v>
      </c>
      <c r="F220" s="358" t="str">
        <f>RIGHT(APT!D220,4)&amp;"."&amp;APT!N220&amp;"."&amp;APT!L220&amp;"."&amp;PayrollCR!$C$6</f>
        <v>...REC</v>
      </c>
      <c r="G220" s="359">
        <f t="shared" ca="1" si="6"/>
        <v>44105</v>
      </c>
      <c r="H220" s="360">
        <f>IF(APT!AB220&gt;0,0,-APT!AB220)</f>
        <v>0</v>
      </c>
      <c r="I220" s="211">
        <f t="shared" ca="1" si="7"/>
        <v>44105</v>
      </c>
      <c r="J220" s="127">
        <v>3</v>
      </c>
      <c r="K220" s="127" t="b">
        <v>1</v>
      </c>
      <c r="L220" s="127" t="s">
        <v>4034</v>
      </c>
      <c r="M220" s="127" t="b">
        <v>1</v>
      </c>
      <c r="N220" s="127" t="s">
        <v>3692</v>
      </c>
      <c r="O220" s="358" t="str">
        <f>LEFT(APT!E220,19)&amp;"."&amp;PayrollCR!F220</f>
        <v>....REC</v>
      </c>
      <c r="P220" s="361">
        <f>APT!J220</f>
        <v>0</v>
      </c>
      <c r="Q220" s="127" t="b">
        <v>1</v>
      </c>
      <c r="R220" s="127" t="b">
        <v>1</v>
      </c>
      <c r="S220" s="127" t="b">
        <v>1</v>
      </c>
    </row>
    <row r="221" spans="1:19" hidden="1" x14ac:dyDescent="0.25">
      <c r="A221" s="127" t="s">
        <v>4033</v>
      </c>
      <c r="B221" s="206">
        <v>1</v>
      </c>
      <c r="C221" s="127">
        <v>2</v>
      </c>
      <c r="D221" s="357">
        <f>'Payroll Totals by Month'!D146</f>
        <v>0</v>
      </c>
      <c r="E221" s="127" t="b">
        <v>1</v>
      </c>
      <c r="F221" s="358" t="str">
        <f>RIGHT(APT!D221,4)&amp;"."&amp;APT!N221&amp;"."&amp;APT!L221&amp;"."&amp;PayrollCR!$C$6</f>
        <v>...REC</v>
      </c>
      <c r="G221" s="359">
        <f t="shared" ca="1" si="6"/>
        <v>44105</v>
      </c>
      <c r="H221" s="360">
        <f>IF(APT!AB221&gt;0,0,-APT!AB221)</f>
        <v>0</v>
      </c>
      <c r="I221" s="211">
        <f t="shared" ca="1" si="7"/>
        <v>44105</v>
      </c>
      <c r="J221" s="127">
        <v>3</v>
      </c>
      <c r="K221" s="127" t="b">
        <v>1</v>
      </c>
      <c r="L221" s="127" t="s">
        <v>4034</v>
      </c>
      <c r="M221" s="127" t="b">
        <v>1</v>
      </c>
      <c r="N221" s="127" t="s">
        <v>3692</v>
      </c>
      <c r="O221" s="358" t="str">
        <f>LEFT(APT!E221,19)&amp;"."&amp;PayrollCR!F221</f>
        <v>....REC</v>
      </c>
      <c r="P221" s="361">
        <f>APT!J221</f>
        <v>0</v>
      </c>
      <c r="Q221" s="127" t="b">
        <v>1</v>
      </c>
      <c r="R221" s="127" t="b">
        <v>1</v>
      </c>
      <c r="S221" s="127" t="b">
        <v>1</v>
      </c>
    </row>
    <row r="222" spans="1:19" hidden="1" x14ac:dyDescent="0.25">
      <c r="A222" s="127" t="s">
        <v>4033</v>
      </c>
      <c r="B222" s="206">
        <v>1</v>
      </c>
      <c r="C222" s="127">
        <v>2</v>
      </c>
      <c r="D222" s="357">
        <f>'Payroll Totals by Month'!D147</f>
        <v>0</v>
      </c>
      <c r="E222" s="127" t="b">
        <v>1</v>
      </c>
      <c r="F222" s="358" t="str">
        <f>RIGHT(APT!D222,4)&amp;"."&amp;APT!N222&amp;"."&amp;APT!L222&amp;"."&amp;PayrollCR!$C$6</f>
        <v>...REC</v>
      </c>
      <c r="G222" s="359">
        <f t="shared" ca="1" si="6"/>
        <v>44105</v>
      </c>
      <c r="H222" s="360">
        <f>IF(APT!AB222&gt;0,0,-APT!AB222)</f>
        <v>0</v>
      </c>
      <c r="I222" s="211">
        <f t="shared" ca="1" si="7"/>
        <v>44105</v>
      </c>
      <c r="J222" s="127">
        <v>3</v>
      </c>
      <c r="K222" s="127" t="b">
        <v>1</v>
      </c>
      <c r="L222" s="127" t="s">
        <v>4034</v>
      </c>
      <c r="M222" s="127" t="b">
        <v>1</v>
      </c>
      <c r="N222" s="127" t="s">
        <v>3692</v>
      </c>
      <c r="O222" s="358" t="str">
        <f>LEFT(APT!E222,19)&amp;"."&amp;PayrollCR!F222</f>
        <v>....REC</v>
      </c>
      <c r="P222" s="361">
        <f>APT!J222</f>
        <v>0</v>
      </c>
      <c r="Q222" s="127" t="b">
        <v>1</v>
      </c>
      <c r="R222" s="127" t="b">
        <v>1</v>
      </c>
      <c r="S222" s="127" t="b">
        <v>1</v>
      </c>
    </row>
    <row r="223" spans="1:19" hidden="1" x14ac:dyDescent="0.25">
      <c r="A223" s="127" t="s">
        <v>4033</v>
      </c>
      <c r="B223" s="206">
        <v>1</v>
      </c>
      <c r="C223" s="127">
        <v>2</v>
      </c>
      <c r="D223" s="357">
        <f>'Payroll Totals by Month'!D148</f>
        <v>0</v>
      </c>
      <c r="E223" s="127" t="b">
        <v>1</v>
      </c>
      <c r="F223" s="358" t="str">
        <f>RIGHT(APT!D223,4)&amp;"."&amp;APT!N223&amp;"."&amp;APT!L223&amp;"."&amp;PayrollCR!$C$6</f>
        <v>...REC</v>
      </c>
      <c r="G223" s="359">
        <f t="shared" ca="1" si="6"/>
        <v>44105</v>
      </c>
      <c r="H223" s="360">
        <f>IF(APT!AB223&gt;0,0,-APT!AB223)</f>
        <v>0</v>
      </c>
      <c r="I223" s="211">
        <f t="shared" ca="1" si="7"/>
        <v>44105</v>
      </c>
      <c r="J223" s="127">
        <v>3</v>
      </c>
      <c r="K223" s="127" t="b">
        <v>1</v>
      </c>
      <c r="L223" s="127" t="s">
        <v>4034</v>
      </c>
      <c r="M223" s="127" t="b">
        <v>1</v>
      </c>
      <c r="N223" s="127" t="s">
        <v>3692</v>
      </c>
      <c r="O223" s="358" t="str">
        <f>LEFT(APT!E223,19)&amp;"."&amp;PayrollCR!F223</f>
        <v>....REC</v>
      </c>
      <c r="P223" s="361">
        <f>APT!J223</f>
        <v>0</v>
      </c>
      <c r="Q223" s="127" t="b">
        <v>1</v>
      </c>
      <c r="R223" s="127" t="b">
        <v>1</v>
      </c>
      <c r="S223" s="127" t="b">
        <v>1</v>
      </c>
    </row>
    <row r="224" spans="1:19" hidden="1" x14ac:dyDescent="0.25">
      <c r="A224" s="127" t="s">
        <v>4033</v>
      </c>
      <c r="B224" s="206">
        <v>1</v>
      </c>
      <c r="C224" s="127">
        <v>2</v>
      </c>
      <c r="D224" s="357">
        <f>'Payroll Totals by Month'!D149</f>
        <v>0</v>
      </c>
      <c r="E224" s="127" t="b">
        <v>1</v>
      </c>
      <c r="F224" s="358" t="str">
        <f>RIGHT(APT!D224,4)&amp;"."&amp;APT!N224&amp;"."&amp;APT!L224&amp;"."&amp;PayrollCR!$C$6</f>
        <v>...REC</v>
      </c>
      <c r="G224" s="359">
        <f t="shared" ca="1" si="6"/>
        <v>44105</v>
      </c>
      <c r="H224" s="360">
        <f>IF(APT!AB224&gt;0,0,-APT!AB224)</f>
        <v>0</v>
      </c>
      <c r="I224" s="211">
        <f t="shared" ca="1" si="7"/>
        <v>44105</v>
      </c>
      <c r="J224" s="127">
        <v>3</v>
      </c>
      <c r="K224" s="127" t="b">
        <v>1</v>
      </c>
      <c r="L224" s="127" t="s">
        <v>4034</v>
      </c>
      <c r="M224" s="127" t="b">
        <v>1</v>
      </c>
      <c r="N224" s="127" t="s">
        <v>3692</v>
      </c>
      <c r="O224" s="358" t="str">
        <f>LEFT(APT!E224,19)&amp;"."&amp;PayrollCR!F224</f>
        <v>....REC</v>
      </c>
      <c r="P224" s="361">
        <f>APT!J224</f>
        <v>0</v>
      </c>
      <c r="Q224" s="127" t="b">
        <v>1</v>
      </c>
      <c r="R224" s="127" t="b">
        <v>1</v>
      </c>
      <c r="S224" s="127" t="b">
        <v>1</v>
      </c>
    </row>
    <row r="225" spans="1:19" hidden="1" x14ac:dyDescent="0.25">
      <c r="A225" s="127" t="s">
        <v>4033</v>
      </c>
      <c r="B225" s="206">
        <v>1</v>
      </c>
      <c r="C225" s="127">
        <v>2</v>
      </c>
      <c r="D225" s="357">
        <f>'Payroll Totals by Month'!D150</f>
        <v>0</v>
      </c>
      <c r="E225" s="127" t="b">
        <v>1</v>
      </c>
      <c r="F225" s="358" t="str">
        <f>RIGHT(APT!D225,4)&amp;"."&amp;APT!N225&amp;"."&amp;APT!L225&amp;"."&amp;PayrollCR!$C$6</f>
        <v>...REC</v>
      </c>
      <c r="G225" s="359">
        <f t="shared" ca="1" si="6"/>
        <v>44105</v>
      </c>
      <c r="H225" s="360">
        <f>IF(APT!AB225&gt;0,0,-APT!AB225)</f>
        <v>0</v>
      </c>
      <c r="I225" s="211">
        <f t="shared" ca="1" si="7"/>
        <v>44105</v>
      </c>
      <c r="J225" s="127">
        <v>3</v>
      </c>
      <c r="K225" s="127" t="b">
        <v>1</v>
      </c>
      <c r="L225" s="127" t="s">
        <v>4034</v>
      </c>
      <c r="M225" s="127" t="b">
        <v>1</v>
      </c>
      <c r="N225" s="127" t="s">
        <v>3692</v>
      </c>
      <c r="O225" s="358" t="str">
        <f>LEFT(APT!E225,19)&amp;"."&amp;PayrollCR!F225</f>
        <v>....REC</v>
      </c>
      <c r="P225" s="361">
        <f>APT!J225</f>
        <v>0</v>
      </c>
      <c r="Q225" s="127" t="b">
        <v>1</v>
      </c>
      <c r="R225" s="127" t="b">
        <v>1</v>
      </c>
      <c r="S225" s="127" t="b">
        <v>1</v>
      </c>
    </row>
    <row r="226" spans="1:19" hidden="1" x14ac:dyDescent="0.25">
      <c r="A226" s="127" t="s">
        <v>4033</v>
      </c>
      <c r="B226" s="206">
        <v>1</v>
      </c>
      <c r="C226" s="127">
        <v>2</v>
      </c>
      <c r="D226" s="357">
        <f>'Payroll Totals by Month'!D151</f>
        <v>0</v>
      </c>
      <c r="E226" s="127" t="b">
        <v>1</v>
      </c>
      <c r="F226" s="358" t="str">
        <f>RIGHT(APT!D226,4)&amp;"."&amp;APT!N226&amp;"."&amp;APT!L226&amp;"."&amp;PayrollCR!$C$6</f>
        <v>...REC</v>
      </c>
      <c r="G226" s="359">
        <f t="shared" ca="1" si="6"/>
        <v>44105</v>
      </c>
      <c r="H226" s="360">
        <f>IF(APT!AB226&gt;0,0,-APT!AB226)</f>
        <v>0</v>
      </c>
      <c r="I226" s="211">
        <f t="shared" ca="1" si="7"/>
        <v>44105</v>
      </c>
      <c r="J226" s="127">
        <v>3</v>
      </c>
      <c r="K226" s="127" t="b">
        <v>1</v>
      </c>
      <c r="L226" s="127" t="s">
        <v>4034</v>
      </c>
      <c r="M226" s="127" t="b">
        <v>1</v>
      </c>
      <c r="N226" s="127" t="s">
        <v>3692</v>
      </c>
      <c r="O226" s="358" t="str">
        <f>LEFT(APT!E226,19)&amp;"."&amp;PayrollCR!F226</f>
        <v>....REC</v>
      </c>
      <c r="P226" s="361">
        <f>APT!J226</f>
        <v>0</v>
      </c>
      <c r="Q226" s="127" t="b">
        <v>1</v>
      </c>
      <c r="R226" s="127" t="b">
        <v>1</v>
      </c>
      <c r="S226" s="127" t="b">
        <v>1</v>
      </c>
    </row>
    <row r="227" spans="1:19" hidden="1" x14ac:dyDescent="0.25">
      <c r="A227" s="127" t="s">
        <v>4033</v>
      </c>
      <c r="B227" s="206">
        <v>1</v>
      </c>
      <c r="C227" s="127">
        <v>2</v>
      </c>
      <c r="D227" s="357">
        <f>'Payroll Totals by Month'!D152</f>
        <v>0</v>
      </c>
      <c r="E227" s="127" t="b">
        <v>1</v>
      </c>
      <c r="F227" s="358" t="str">
        <f>RIGHT(APT!D227,4)&amp;"."&amp;APT!N227&amp;"."&amp;APT!L227&amp;"."&amp;PayrollCR!$C$6</f>
        <v>...REC</v>
      </c>
      <c r="G227" s="359">
        <f t="shared" ca="1" si="6"/>
        <v>44105</v>
      </c>
      <c r="H227" s="360">
        <f>IF(APT!AB227&gt;0,0,-APT!AB227)</f>
        <v>0</v>
      </c>
      <c r="I227" s="211">
        <f t="shared" ca="1" si="7"/>
        <v>44105</v>
      </c>
      <c r="J227" s="127">
        <v>3</v>
      </c>
      <c r="K227" s="127" t="b">
        <v>1</v>
      </c>
      <c r="L227" s="127" t="s">
        <v>4034</v>
      </c>
      <c r="M227" s="127" t="b">
        <v>1</v>
      </c>
      <c r="N227" s="127" t="s">
        <v>3692</v>
      </c>
      <c r="O227" s="358" t="str">
        <f>LEFT(APT!E227,19)&amp;"."&amp;PayrollCR!F227</f>
        <v>....REC</v>
      </c>
      <c r="P227" s="361">
        <f>APT!J227</f>
        <v>0</v>
      </c>
      <c r="Q227" s="127" t="b">
        <v>1</v>
      </c>
      <c r="R227" s="127" t="b">
        <v>1</v>
      </c>
      <c r="S227" s="127" t="b">
        <v>1</v>
      </c>
    </row>
    <row r="228" spans="1:19" hidden="1" x14ac:dyDescent="0.25">
      <c r="A228" s="127" t="s">
        <v>4033</v>
      </c>
      <c r="B228" s="206">
        <v>1</v>
      </c>
      <c r="C228" s="127">
        <v>2</v>
      </c>
      <c r="D228" s="357">
        <f>'Payroll Totals by Month'!D153</f>
        <v>0</v>
      </c>
      <c r="E228" s="127" t="b">
        <v>1</v>
      </c>
      <c r="F228" s="358" t="str">
        <f>RIGHT(APT!D228,4)&amp;"."&amp;APT!N228&amp;"."&amp;APT!L228&amp;"."&amp;PayrollCR!$C$6</f>
        <v>...REC</v>
      </c>
      <c r="G228" s="359">
        <f t="shared" ca="1" si="6"/>
        <v>44105</v>
      </c>
      <c r="H228" s="360">
        <f>IF(APT!AB228&gt;0,0,-APT!AB228)</f>
        <v>0</v>
      </c>
      <c r="I228" s="211">
        <f t="shared" ca="1" si="7"/>
        <v>44105</v>
      </c>
      <c r="J228" s="127">
        <v>3</v>
      </c>
      <c r="K228" s="127" t="b">
        <v>1</v>
      </c>
      <c r="L228" s="127" t="s">
        <v>4034</v>
      </c>
      <c r="M228" s="127" t="b">
        <v>1</v>
      </c>
      <c r="N228" s="127" t="s">
        <v>3692</v>
      </c>
      <c r="O228" s="358" t="str">
        <f>LEFT(APT!E228,19)&amp;"."&amp;PayrollCR!F228</f>
        <v>....REC</v>
      </c>
      <c r="P228" s="361">
        <f>APT!J228</f>
        <v>0</v>
      </c>
      <c r="Q228" s="127" t="b">
        <v>1</v>
      </c>
      <c r="R228" s="127" t="b">
        <v>1</v>
      </c>
      <c r="S228" s="127" t="b">
        <v>1</v>
      </c>
    </row>
    <row r="229" spans="1:19" hidden="1" x14ac:dyDescent="0.25">
      <c r="A229" s="127" t="s">
        <v>4033</v>
      </c>
      <c r="B229" s="206">
        <v>1</v>
      </c>
      <c r="C229" s="127">
        <v>2</v>
      </c>
      <c r="D229" s="357">
        <f>'Payroll Totals by Month'!D154</f>
        <v>0</v>
      </c>
      <c r="E229" s="127" t="b">
        <v>1</v>
      </c>
      <c r="F229" s="358" t="str">
        <f>RIGHT(APT!D229,4)&amp;"."&amp;APT!N229&amp;"."&amp;APT!L229&amp;"."&amp;PayrollCR!$C$6</f>
        <v>...REC</v>
      </c>
      <c r="G229" s="359">
        <f t="shared" ca="1" si="6"/>
        <v>44105</v>
      </c>
      <c r="H229" s="360">
        <f>IF(APT!AB229&gt;0,0,-APT!AB229)</f>
        <v>0</v>
      </c>
      <c r="I229" s="211">
        <f t="shared" ca="1" si="7"/>
        <v>44105</v>
      </c>
      <c r="J229" s="127">
        <v>3</v>
      </c>
      <c r="K229" s="127" t="b">
        <v>1</v>
      </c>
      <c r="L229" s="127" t="s">
        <v>4034</v>
      </c>
      <c r="M229" s="127" t="b">
        <v>1</v>
      </c>
      <c r="N229" s="127" t="s">
        <v>3692</v>
      </c>
      <c r="O229" s="358" t="str">
        <f>LEFT(APT!E229,19)&amp;"."&amp;PayrollCR!F229</f>
        <v>....REC</v>
      </c>
      <c r="P229" s="361">
        <f>APT!J229</f>
        <v>0</v>
      </c>
      <c r="Q229" s="127" t="b">
        <v>1</v>
      </c>
      <c r="R229" s="127" t="b">
        <v>1</v>
      </c>
      <c r="S229" s="127" t="b">
        <v>1</v>
      </c>
    </row>
    <row r="230" spans="1:19" hidden="1" x14ac:dyDescent="0.25">
      <c r="A230" s="127" t="s">
        <v>4033</v>
      </c>
      <c r="B230" s="206">
        <v>1</v>
      </c>
      <c r="C230" s="127">
        <v>2</v>
      </c>
      <c r="D230" s="357">
        <f>'Payroll Totals by Month'!D155</f>
        <v>0</v>
      </c>
      <c r="E230" s="127" t="b">
        <v>1</v>
      </c>
      <c r="F230" s="358" t="str">
        <f>RIGHT(APT!D230,4)&amp;"."&amp;APT!N230&amp;"."&amp;APT!L230&amp;"."&amp;PayrollCR!$C$6</f>
        <v>...REC</v>
      </c>
      <c r="G230" s="359">
        <f t="shared" ca="1" si="6"/>
        <v>44105</v>
      </c>
      <c r="H230" s="360">
        <f>IF(APT!AB230&gt;0,0,-APT!AB230)</f>
        <v>0</v>
      </c>
      <c r="I230" s="211">
        <f t="shared" ca="1" si="7"/>
        <v>44105</v>
      </c>
      <c r="J230" s="127">
        <v>3</v>
      </c>
      <c r="K230" s="127" t="b">
        <v>1</v>
      </c>
      <c r="L230" s="127" t="s">
        <v>4034</v>
      </c>
      <c r="M230" s="127" t="b">
        <v>1</v>
      </c>
      <c r="N230" s="127" t="s">
        <v>3692</v>
      </c>
      <c r="O230" s="358" t="str">
        <f>LEFT(APT!E230,19)&amp;"."&amp;PayrollCR!F230</f>
        <v>....REC</v>
      </c>
      <c r="P230" s="361">
        <f>APT!J230</f>
        <v>0</v>
      </c>
      <c r="Q230" s="127" t="b">
        <v>1</v>
      </c>
      <c r="R230" s="127" t="b">
        <v>1</v>
      </c>
      <c r="S230" s="127" t="b">
        <v>1</v>
      </c>
    </row>
    <row r="231" spans="1:19" hidden="1" x14ac:dyDescent="0.25">
      <c r="A231" s="127" t="s">
        <v>4033</v>
      </c>
      <c r="B231" s="206">
        <v>1</v>
      </c>
      <c r="C231" s="127">
        <v>2</v>
      </c>
      <c r="D231" s="357">
        <f>'Payroll Totals by Month'!D156</f>
        <v>0</v>
      </c>
      <c r="E231" s="127" t="b">
        <v>1</v>
      </c>
      <c r="F231" s="358" t="str">
        <f>RIGHT(APT!D231,4)&amp;"."&amp;APT!N231&amp;"."&amp;APT!L231&amp;"."&amp;PayrollCR!$C$6</f>
        <v>...REC</v>
      </c>
      <c r="G231" s="359">
        <f t="shared" ca="1" si="6"/>
        <v>44105</v>
      </c>
      <c r="H231" s="360">
        <f>IF(APT!AB231&gt;0,0,-APT!AB231)</f>
        <v>0</v>
      </c>
      <c r="I231" s="211">
        <f t="shared" ca="1" si="7"/>
        <v>44105</v>
      </c>
      <c r="J231" s="127">
        <v>3</v>
      </c>
      <c r="K231" s="127" t="b">
        <v>1</v>
      </c>
      <c r="L231" s="127" t="s">
        <v>4034</v>
      </c>
      <c r="M231" s="127" t="b">
        <v>1</v>
      </c>
      <c r="N231" s="127" t="s">
        <v>3692</v>
      </c>
      <c r="O231" s="358" t="str">
        <f>LEFT(APT!E231,19)&amp;"."&amp;PayrollCR!F231</f>
        <v>....REC</v>
      </c>
      <c r="P231" s="361">
        <f>APT!J231</f>
        <v>0</v>
      </c>
      <c r="Q231" s="127" t="b">
        <v>1</v>
      </c>
      <c r="R231" s="127" t="b">
        <v>1</v>
      </c>
      <c r="S231" s="127" t="b">
        <v>1</v>
      </c>
    </row>
    <row r="232" spans="1:19" hidden="1" x14ac:dyDescent="0.25">
      <c r="A232" s="127" t="s">
        <v>4033</v>
      </c>
      <c r="B232" s="206">
        <v>1</v>
      </c>
      <c r="C232" s="127">
        <v>2</v>
      </c>
      <c r="D232" s="357">
        <f>'Payroll Totals by Month'!D157</f>
        <v>0</v>
      </c>
      <c r="E232" s="127" t="b">
        <v>1</v>
      </c>
      <c r="F232" s="358" t="str">
        <f>RIGHT(APT!D232,4)&amp;"."&amp;APT!N232&amp;"."&amp;APT!L232&amp;"."&amp;PayrollCR!$C$6</f>
        <v>...REC</v>
      </c>
      <c r="G232" s="359">
        <f t="shared" ca="1" si="6"/>
        <v>44105</v>
      </c>
      <c r="H232" s="360">
        <f>IF(APT!AB232&gt;0,0,-APT!AB232)</f>
        <v>0</v>
      </c>
      <c r="I232" s="211">
        <f t="shared" ca="1" si="7"/>
        <v>44105</v>
      </c>
      <c r="J232" s="127">
        <v>3</v>
      </c>
      <c r="K232" s="127" t="b">
        <v>1</v>
      </c>
      <c r="L232" s="127" t="s">
        <v>4034</v>
      </c>
      <c r="M232" s="127" t="b">
        <v>1</v>
      </c>
      <c r="N232" s="127" t="s">
        <v>3692</v>
      </c>
      <c r="O232" s="358" t="str">
        <f>LEFT(APT!E232,19)&amp;"."&amp;PayrollCR!F232</f>
        <v>....REC</v>
      </c>
      <c r="P232" s="361">
        <f>APT!J232</f>
        <v>0</v>
      </c>
      <c r="Q232" s="127" t="b">
        <v>1</v>
      </c>
      <c r="R232" s="127" t="b">
        <v>1</v>
      </c>
      <c r="S232" s="127" t="b">
        <v>1</v>
      </c>
    </row>
    <row r="233" spans="1:19" hidden="1" x14ac:dyDescent="0.25">
      <c r="A233" s="127" t="s">
        <v>4033</v>
      </c>
      <c r="B233" s="206">
        <v>1</v>
      </c>
      <c r="C233" s="127">
        <v>2</v>
      </c>
      <c r="D233" s="357">
        <f>'Payroll Totals by Month'!D158</f>
        <v>0</v>
      </c>
      <c r="E233" s="127" t="b">
        <v>1</v>
      </c>
      <c r="F233" s="358" t="str">
        <f>RIGHT(APT!D233,4)&amp;"."&amp;APT!N233&amp;"."&amp;APT!L233&amp;"."&amp;PayrollCR!$C$6</f>
        <v>...REC</v>
      </c>
      <c r="G233" s="359">
        <f t="shared" ca="1" si="6"/>
        <v>44105</v>
      </c>
      <c r="H233" s="360">
        <f>IF(APT!AB233&gt;0,0,-APT!AB233)</f>
        <v>0</v>
      </c>
      <c r="I233" s="211">
        <f t="shared" ca="1" si="7"/>
        <v>44105</v>
      </c>
      <c r="J233" s="127">
        <v>3</v>
      </c>
      <c r="K233" s="127" t="b">
        <v>1</v>
      </c>
      <c r="L233" s="127" t="s">
        <v>4034</v>
      </c>
      <c r="M233" s="127" t="b">
        <v>1</v>
      </c>
      <c r="N233" s="127" t="s">
        <v>3692</v>
      </c>
      <c r="O233" s="358" t="str">
        <f>LEFT(APT!E233,19)&amp;"."&amp;PayrollCR!F233</f>
        <v>....REC</v>
      </c>
      <c r="P233" s="361">
        <f>APT!J233</f>
        <v>0</v>
      </c>
      <c r="Q233" s="127" t="b">
        <v>1</v>
      </c>
      <c r="R233" s="127" t="b">
        <v>1</v>
      </c>
      <c r="S233" s="127" t="b">
        <v>1</v>
      </c>
    </row>
    <row r="234" spans="1:19" hidden="1" x14ac:dyDescent="0.25">
      <c r="A234" s="127" t="s">
        <v>4033</v>
      </c>
      <c r="B234" s="206">
        <v>1</v>
      </c>
      <c r="C234" s="127">
        <v>2</v>
      </c>
      <c r="D234" s="357">
        <f>'Payroll Totals by Month'!D159</f>
        <v>0</v>
      </c>
      <c r="E234" s="127" t="b">
        <v>1</v>
      </c>
      <c r="F234" s="358" t="str">
        <f>RIGHT(APT!D234,4)&amp;"."&amp;APT!N234&amp;"."&amp;APT!L234&amp;"."&amp;PayrollCR!$C$6</f>
        <v>...REC</v>
      </c>
      <c r="G234" s="359">
        <f t="shared" ca="1" si="6"/>
        <v>44105</v>
      </c>
      <c r="H234" s="360">
        <f>IF(APT!AB234&gt;0,0,-APT!AB234)</f>
        <v>0</v>
      </c>
      <c r="I234" s="211">
        <f t="shared" ca="1" si="7"/>
        <v>44105</v>
      </c>
      <c r="J234" s="127">
        <v>3</v>
      </c>
      <c r="K234" s="127" t="b">
        <v>1</v>
      </c>
      <c r="L234" s="127" t="s">
        <v>4034</v>
      </c>
      <c r="M234" s="127" t="b">
        <v>1</v>
      </c>
      <c r="N234" s="127" t="s">
        <v>3692</v>
      </c>
      <c r="O234" s="358" t="str">
        <f>LEFT(APT!E234,19)&amp;"."&amp;PayrollCR!F234</f>
        <v>....REC</v>
      </c>
      <c r="P234" s="361">
        <f>APT!J234</f>
        <v>0</v>
      </c>
      <c r="Q234" s="127" t="b">
        <v>1</v>
      </c>
      <c r="R234" s="127" t="b">
        <v>1</v>
      </c>
      <c r="S234" s="127" t="b">
        <v>1</v>
      </c>
    </row>
    <row r="235" spans="1:19" hidden="1" x14ac:dyDescent="0.25">
      <c r="A235" s="127" t="s">
        <v>4033</v>
      </c>
      <c r="B235" s="206">
        <v>1</v>
      </c>
      <c r="C235" s="127">
        <v>2</v>
      </c>
      <c r="D235" s="357">
        <f>'Payroll Totals by Month'!D160</f>
        <v>0</v>
      </c>
      <c r="E235" s="127" t="b">
        <v>1</v>
      </c>
      <c r="F235" s="358" t="str">
        <f>RIGHT(APT!D235,4)&amp;"."&amp;APT!N235&amp;"."&amp;APT!L235&amp;"."&amp;PayrollCR!$C$6</f>
        <v>...REC</v>
      </c>
      <c r="G235" s="359">
        <f t="shared" ca="1" si="6"/>
        <v>44105</v>
      </c>
      <c r="H235" s="360">
        <f>IF(APT!AB235&gt;0,0,-APT!AB235)</f>
        <v>0</v>
      </c>
      <c r="I235" s="211">
        <f t="shared" ca="1" si="7"/>
        <v>44105</v>
      </c>
      <c r="J235" s="127">
        <v>3</v>
      </c>
      <c r="K235" s="127" t="b">
        <v>1</v>
      </c>
      <c r="L235" s="127" t="s">
        <v>4034</v>
      </c>
      <c r="M235" s="127" t="b">
        <v>1</v>
      </c>
      <c r="N235" s="127" t="s">
        <v>3692</v>
      </c>
      <c r="O235" s="358" t="str">
        <f>LEFT(APT!E235,19)&amp;"."&amp;PayrollCR!F235</f>
        <v>....REC</v>
      </c>
      <c r="P235" s="361">
        <f>APT!J235</f>
        <v>0</v>
      </c>
      <c r="Q235" s="127" t="b">
        <v>1</v>
      </c>
      <c r="R235" s="127" t="b">
        <v>1</v>
      </c>
      <c r="S235" s="127" t="b">
        <v>1</v>
      </c>
    </row>
    <row r="236" spans="1:19" hidden="1" x14ac:dyDescent="0.25">
      <c r="A236" s="127" t="s">
        <v>4033</v>
      </c>
      <c r="B236" s="206">
        <v>1</v>
      </c>
      <c r="C236" s="127">
        <v>2</v>
      </c>
      <c r="D236" s="357">
        <f>'Payroll Totals by Month'!D161</f>
        <v>0</v>
      </c>
      <c r="E236" s="127" t="b">
        <v>1</v>
      </c>
      <c r="F236" s="358" t="str">
        <f>RIGHT(APT!D236,4)&amp;"."&amp;APT!N236&amp;"."&amp;APT!L236&amp;"."&amp;PayrollCR!$C$6</f>
        <v>...REC</v>
      </c>
      <c r="G236" s="359">
        <f t="shared" ca="1" si="6"/>
        <v>44105</v>
      </c>
      <c r="H236" s="360">
        <f>IF(APT!AB236&gt;0,0,-APT!AB236)</f>
        <v>0</v>
      </c>
      <c r="I236" s="211">
        <f t="shared" ca="1" si="7"/>
        <v>44105</v>
      </c>
      <c r="J236" s="127">
        <v>3</v>
      </c>
      <c r="K236" s="127" t="b">
        <v>1</v>
      </c>
      <c r="L236" s="127" t="s">
        <v>4034</v>
      </c>
      <c r="M236" s="127" t="b">
        <v>1</v>
      </c>
      <c r="N236" s="127" t="s">
        <v>3692</v>
      </c>
      <c r="O236" s="358" t="str">
        <f>LEFT(APT!E236,19)&amp;"."&amp;PayrollCR!F236</f>
        <v>....REC</v>
      </c>
      <c r="P236" s="361">
        <f>APT!J236</f>
        <v>0</v>
      </c>
      <c r="Q236" s="127" t="b">
        <v>1</v>
      </c>
      <c r="R236" s="127" t="b">
        <v>1</v>
      </c>
      <c r="S236" s="127" t="b">
        <v>1</v>
      </c>
    </row>
    <row r="237" spans="1:19" hidden="1" x14ac:dyDescent="0.25">
      <c r="A237" s="127" t="s">
        <v>4033</v>
      </c>
      <c r="B237" s="206">
        <v>1</v>
      </c>
      <c r="C237" s="127">
        <v>2</v>
      </c>
      <c r="D237" s="357">
        <f>'Payroll Totals by Month'!D162</f>
        <v>0</v>
      </c>
      <c r="E237" s="127" t="b">
        <v>1</v>
      </c>
      <c r="F237" s="358" t="str">
        <f>RIGHT(APT!D237,4)&amp;"."&amp;APT!N237&amp;"."&amp;APT!L237&amp;"."&amp;PayrollCR!$C$6</f>
        <v>...REC</v>
      </c>
      <c r="G237" s="359">
        <f t="shared" ca="1" si="6"/>
        <v>44105</v>
      </c>
      <c r="H237" s="360">
        <f>IF(APT!AB237&gt;0,0,-APT!AB237)</f>
        <v>0</v>
      </c>
      <c r="I237" s="211">
        <f t="shared" ca="1" si="7"/>
        <v>44105</v>
      </c>
      <c r="J237" s="127">
        <v>3</v>
      </c>
      <c r="K237" s="127" t="b">
        <v>1</v>
      </c>
      <c r="L237" s="127" t="s">
        <v>4034</v>
      </c>
      <c r="M237" s="127" t="b">
        <v>1</v>
      </c>
      <c r="N237" s="127" t="s">
        <v>3692</v>
      </c>
      <c r="O237" s="358" t="str">
        <f>LEFT(APT!E237,19)&amp;"."&amp;PayrollCR!F237</f>
        <v>....REC</v>
      </c>
      <c r="P237" s="361">
        <f>APT!J237</f>
        <v>0</v>
      </c>
      <c r="Q237" s="127" t="b">
        <v>1</v>
      </c>
      <c r="R237" s="127" t="b">
        <v>1</v>
      </c>
      <c r="S237" s="127" t="b">
        <v>1</v>
      </c>
    </row>
    <row r="238" spans="1:19" hidden="1" x14ac:dyDescent="0.25">
      <c r="A238" s="127" t="s">
        <v>4033</v>
      </c>
      <c r="B238" s="206">
        <v>1</v>
      </c>
      <c r="C238" s="127">
        <v>2</v>
      </c>
      <c r="D238" s="357">
        <f>'Payroll Totals by Month'!D163</f>
        <v>0</v>
      </c>
      <c r="E238" s="127" t="b">
        <v>1</v>
      </c>
      <c r="F238" s="358" t="str">
        <f>RIGHT(APT!D238,4)&amp;"."&amp;APT!N238&amp;"."&amp;APT!L238&amp;"."&amp;PayrollCR!$C$6</f>
        <v>...REC</v>
      </c>
      <c r="G238" s="359">
        <f t="shared" ca="1" si="6"/>
        <v>44105</v>
      </c>
      <c r="H238" s="360">
        <f>IF(APT!AB238&gt;0,0,-APT!AB238)</f>
        <v>0</v>
      </c>
      <c r="I238" s="211">
        <f t="shared" ca="1" si="7"/>
        <v>44105</v>
      </c>
      <c r="J238" s="127">
        <v>3</v>
      </c>
      <c r="K238" s="127" t="b">
        <v>1</v>
      </c>
      <c r="L238" s="127" t="s">
        <v>4034</v>
      </c>
      <c r="M238" s="127" t="b">
        <v>1</v>
      </c>
      <c r="N238" s="127" t="s">
        <v>3692</v>
      </c>
      <c r="O238" s="358" t="str">
        <f>LEFT(APT!E238,19)&amp;"."&amp;PayrollCR!F238</f>
        <v>....REC</v>
      </c>
      <c r="P238" s="361">
        <f>APT!J238</f>
        <v>0</v>
      </c>
      <c r="Q238" s="127" t="b">
        <v>1</v>
      </c>
      <c r="R238" s="127" t="b">
        <v>1</v>
      </c>
      <c r="S238" s="127" t="b">
        <v>1</v>
      </c>
    </row>
    <row r="239" spans="1:19" hidden="1" x14ac:dyDescent="0.25">
      <c r="A239" s="127" t="s">
        <v>4033</v>
      </c>
      <c r="B239" s="206">
        <v>1</v>
      </c>
      <c r="C239" s="127">
        <v>2</v>
      </c>
      <c r="D239" s="357">
        <f>'Payroll Totals by Month'!D164</f>
        <v>0</v>
      </c>
      <c r="E239" s="127" t="b">
        <v>1</v>
      </c>
      <c r="F239" s="358" t="str">
        <f>RIGHT(APT!D239,4)&amp;"."&amp;APT!N239&amp;"."&amp;APT!L239&amp;"."&amp;PayrollCR!$C$6</f>
        <v>...REC</v>
      </c>
      <c r="G239" s="359">
        <f t="shared" ca="1" si="6"/>
        <v>44105</v>
      </c>
      <c r="H239" s="360">
        <f>IF(APT!AB239&gt;0,0,-APT!AB239)</f>
        <v>0</v>
      </c>
      <c r="I239" s="211">
        <f t="shared" ca="1" si="7"/>
        <v>44105</v>
      </c>
      <c r="J239" s="127">
        <v>3</v>
      </c>
      <c r="K239" s="127" t="b">
        <v>1</v>
      </c>
      <c r="L239" s="127" t="s">
        <v>4034</v>
      </c>
      <c r="M239" s="127" t="b">
        <v>1</v>
      </c>
      <c r="N239" s="127" t="s">
        <v>3692</v>
      </c>
      <c r="O239" s="358" t="str">
        <f>LEFT(APT!E239,19)&amp;"."&amp;PayrollCR!F239</f>
        <v>....REC</v>
      </c>
      <c r="P239" s="361">
        <f>APT!J239</f>
        <v>0</v>
      </c>
      <c r="Q239" s="127" t="b">
        <v>1</v>
      </c>
      <c r="R239" s="127" t="b">
        <v>1</v>
      </c>
      <c r="S239" s="127" t="b">
        <v>1</v>
      </c>
    </row>
    <row r="240" spans="1:19" hidden="1" x14ac:dyDescent="0.25">
      <c r="A240" s="127" t="s">
        <v>4033</v>
      </c>
      <c r="B240" s="206">
        <v>1</v>
      </c>
      <c r="C240" s="127">
        <v>2</v>
      </c>
      <c r="D240" s="357">
        <f>'Payroll Totals by Month'!D165</f>
        <v>0</v>
      </c>
      <c r="E240" s="127" t="b">
        <v>1</v>
      </c>
      <c r="F240" s="358" t="str">
        <f>RIGHT(APT!D240,4)&amp;"."&amp;APT!N240&amp;"."&amp;APT!L240&amp;"."&amp;PayrollCR!$C$6</f>
        <v>...REC</v>
      </c>
      <c r="G240" s="359">
        <f t="shared" ca="1" si="6"/>
        <v>44105</v>
      </c>
      <c r="H240" s="360">
        <f>IF(APT!AB240&gt;0,0,-APT!AB240)</f>
        <v>0</v>
      </c>
      <c r="I240" s="211">
        <f t="shared" ca="1" si="7"/>
        <v>44105</v>
      </c>
      <c r="J240" s="127">
        <v>3</v>
      </c>
      <c r="K240" s="127" t="b">
        <v>1</v>
      </c>
      <c r="L240" s="127" t="s">
        <v>4034</v>
      </c>
      <c r="M240" s="127" t="b">
        <v>1</v>
      </c>
      <c r="N240" s="127" t="s">
        <v>3692</v>
      </c>
      <c r="O240" s="358" t="str">
        <f>LEFT(APT!E240,19)&amp;"."&amp;PayrollCR!F240</f>
        <v>....REC</v>
      </c>
      <c r="P240" s="361">
        <f>APT!J240</f>
        <v>0</v>
      </c>
      <c r="Q240" s="127" t="b">
        <v>1</v>
      </c>
      <c r="R240" s="127" t="b">
        <v>1</v>
      </c>
      <c r="S240" s="127" t="b">
        <v>1</v>
      </c>
    </row>
    <row r="241" spans="1:19" hidden="1" x14ac:dyDescent="0.25">
      <c r="A241" s="127" t="s">
        <v>4033</v>
      </c>
      <c r="B241" s="206">
        <v>1</v>
      </c>
      <c r="C241" s="127">
        <v>2</v>
      </c>
      <c r="D241" s="357">
        <f>'Payroll Totals by Month'!D166</f>
        <v>0</v>
      </c>
      <c r="E241" s="127" t="b">
        <v>1</v>
      </c>
      <c r="F241" s="358" t="str">
        <f>RIGHT(APT!D241,4)&amp;"."&amp;APT!N241&amp;"."&amp;APT!L241&amp;"."&amp;PayrollCR!$C$6</f>
        <v>...REC</v>
      </c>
      <c r="G241" s="359">
        <f t="shared" ca="1" si="6"/>
        <v>44105</v>
      </c>
      <c r="H241" s="360">
        <f>IF(APT!AB241&gt;0,0,-APT!AB241)</f>
        <v>0</v>
      </c>
      <c r="I241" s="211">
        <f t="shared" ca="1" si="7"/>
        <v>44105</v>
      </c>
      <c r="J241" s="127">
        <v>3</v>
      </c>
      <c r="K241" s="127" t="b">
        <v>1</v>
      </c>
      <c r="L241" s="127" t="s">
        <v>4034</v>
      </c>
      <c r="M241" s="127" t="b">
        <v>1</v>
      </c>
      <c r="N241" s="127" t="s">
        <v>3692</v>
      </c>
      <c r="O241" s="358" t="str">
        <f>LEFT(APT!E241,19)&amp;"."&amp;PayrollCR!F241</f>
        <v>....REC</v>
      </c>
      <c r="P241" s="361">
        <f>APT!J241</f>
        <v>0</v>
      </c>
      <c r="Q241" s="127" t="b">
        <v>1</v>
      </c>
      <c r="R241" s="127" t="b">
        <v>1</v>
      </c>
      <c r="S241" s="127" t="b">
        <v>1</v>
      </c>
    </row>
    <row r="242" spans="1:19" hidden="1" x14ac:dyDescent="0.25">
      <c r="A242" s="127" t="s">
        <v>4033</v>
      </c>
      <c r="B242" s="206">
        <v>1</v>
      </c>
      <c r="C242" s="127">
        <v>2</v>
      </c>
      <c r="D242" s="357">
        <f>'Payroll Totals by Month'!D167</f>
        <v>0</v>
      </c>
      <c r="E242" s="127" t="b">
        <v>1</v>
      </c>
      <c r="F242" s="358" t="str">
        <f>RIGHT(APT!D242,4)&amp;"."&amp;APT!N242&amp;"."&amp;APT!L242&amp;"."&amp;PayrollCR!$C$6</f>
        <v>...REC</v>
      </c>
      <c r="G242" s="359">
        <f t="shared" ca="1" si="6"/>
        <v>44105</v>
      </c>
      <c r="H242" s="360">
        <f>IF(APT!AB242&gt;0,0,-APT!AB242)</f>
        <v>0</v>
      </c>
      <c r="I242" s="211">
        <f t="shared" ca="1" si="7"/>
        <v>44105</v>
      </c>
      <c r="J242" s="127">
        <v>3</v>
      </c>
      <c r="K242" s="127" t="b">
        <v>1</v>
      </c>
      <c r="L242" s="127" t="s">
        <v>4034</v>
      </c>
      <c r="M242" s="127" t="b">
        <v>1</v>
      </c>
      <c r="N242" s="127" t="s">
        <v>3692</v>
      </c>
      <c r="O242" s="358" t="str">
        <f>LEFT(APT!E242,19)&amp;"."&amp;PayrollCR!F242</f>
        <v>....REC</v>
      </c>
      <c r="P242" s="361">
        <f>APT!J242</f>
        <v>0</v>
      </c>
      <c r="Q242" s="127" t="b">
        <v>1</v>
      </c>
      <c r="R242" s="127" t="b">
        <v>1</v>
      </c>
      <c r="S242" s="127" t="b">
        <v>1</v>
      </c>
    </row>
  </sheetData>
  <autoFilter ref="A19:H242">
    <filterColumn colId="7">
      <filters>
        <filter val="101806.31"/>
        <filter val="104742.88"/>
        <filter val="105212.57"/>
        <filter val="110138.52"/>
        <filter val="111795.65"/>
        <filter val="114374.90"/>
        <filter val="116108.44"/>
        <filter val="116515.49"/>
        <filter val="120341.79"/>
        <filter val="120862.18"/>
        <filter val="123034.01"/>
        <filter val="125149.11"/>
        <filter val="134860.08"/>
        <filter val="139167.67"/>
        <filter val="141010.74"/>
        <filter val="142132.43"/>
        <filter val="146749.97"/>
        <filter val="147973.47"/>
        <filter val="149224.23"/>
        <filter val="151888.72"/>
        <filter val="155789.24"/>
        <filter val="161796.38"/>
        <filter val="164461.03"/>
        <filter val="164809.19"/>
        <filter val="165904.24"/>
        <filter val="167911.00"/>
        <filter val="172953.08"/>
        <filter val="177255.34"/>
        <filter val="178966.93"/>
        <filter val="1910686.49"/>
        <filter val="197660.52"/>
        <filter val="210768.13"/>
        <filter val="212351.56"/>
        <filter val="217058.91"/>
        <filter val="21808.53"/>
        <filter val="234566.69"/>
        <filter val="252864.59"/>
        <filter val="255332.23"/>
        <filter val="271633.09"/>
        <filter val="271656.88"/>
        <filter val="285326.98"/>
        <filter val="285772.99"/>
        <filter val="301269.42"/>
        <filter val="304017.51"/>
        <filter val="304421.09"/>
        <filter val="310255.00"/>
        <filter val="324460.25"/>
        <filter val="352243.78"/>
        <filter val="353951.43"/>
        <filter val="365027.48"/>
        <filter val="369406.91"/>
        <filter val="376276.19"/>
        <filter val="382786.95"/>
        <filter val="38784.49"/>
        <filter val="394177.06"/>
        <filter val="395405.17"/>
        <filter val="398833.27"/>
        <filter val="416206.38"/>
        <filter val="420235.77"/>
        <filter val="424019.13"/>
        <filter val="425483.19"/>
        <filter val="434155.35"/>
        <filter val="454302.95"/>
        <filter val="455115.75"/>
        <filter val="465860.08"/>
        <filter val="472652.85"/>
        <filter val="475524.89"/>
        <filter val="480221.95"/>
        <filter val="500754.71"/>
        <filter val="513051.43"/>
        <filter val="530916.44"/>
        <filter val="53485.39"/>
        <filter val="541995.37"/>
        <filter val="557252.45"/>
        <filter val="559641.89"/>
        <filter val="566880.23"/>
        <filter val="56905.06"/>
        <filter val="579657.11"/>
        <filter val="593002.57"/>
        <filter val="596361.20"/>
        <filter val="618908.61"/>
        <filter val="630313.04"/>
        <filter val="63598.58"/>
        <filter val="643732.39"/>
        <filter val="653536.06"/>
        <filter val="66199.12"/>
        <filter val="669289.67"/>
        <filter val="672466.78"/>
        <filter val="67998.69"/>
        <filter val="68738.33"/>
        <filter val="714310.95"/>
        <filter val="71808.37"/>
        <filter val="71958.39"/>
        <filter val="72526.41"/>
        <filter val="727541.17"/>
        <filter val="730200.09"/>
        <filter val="73128.47"/>
        <filter val="73407.73"/>
        <filter val="74343.77"/>
        <filter val="780760.13"/>
        <filter val="799305.93"/>
        <filter val="811965.57"/>
        <filter val="81475.71"/>
        <filter val="85444.53"/>
        <filter val="86979.78"/>
        <filter val="88403.53"/>
        <filter val="89414.97"/>
        <filter val="89455.67"/>
        <filter val="93658.86"/>
        <filter val="94100.55"/>
        <filter val="94469.53"/>
        <filter val="95226.86"/>
        <filter val="95285.84"/>
        <filter val="99748.65"/>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topLeftCell="A4" workbookViewId="0">
      <selection activeCell="D20" sqref="D20"/>
    </sheetView>
  </sheetViews>
  <sheetFormatPr defaultColWidth="9.140625" defaultRowHeight="15" x14ac:dyDescent="0.25"/>
  <cols>
    <col min="1" max="3" width="9.140625" style="14"/>
    <col min="4" max="4" width="14.28515625" style="14" customWidth="1"/>
    <col min="5" max="5" width="29.85546875" style="14" bestFit="1" customWidth="1"/>
    <col min="6" max="6" width="12.7109375" style="15" bestFit="1" customWidth="1"/>
    <col min="7" max="7" width="14.28515625" style="14" customWidth="1"/>
    <col min="8" max="8" width="19.5703125" style="14" bestFit="1" customWidth="1"/>
    <col min="9" max="9" width="9.140625" style="14"/>
    <col min="10" max="10" width="16" style="14" bestFit="1" customWidth="1"/>
    <col min="11" max="11" width="16" style="14" customWidth="1"/>
    <col min="12" max="12" width="18.5703125" style="14" bestFit="1" customWidth="1"/>
    <col min="13" max="13" width="16" style="14" customWidth="1"/>
    <col min="14" max="14" width="57.7109375" style="14" bestFit="1" customWidth="1"/>
    <col min="15" max="16384" width="9.140625" style="14"/>
  </cols>
  <sheetData>
    <row r="1" spans="1:26" ht="18.75" x14ac:dyDescent="0.25">
      <c r="A1" s="13" t="s">
        <v>677</v>
      </c>
    </row>
    <row r="2" spans="1:26" x14ac:dyDescent="0.25">
      <c r="A2" s="14" t="s">
        <v>678</v>
      </c>
      <c r="B2" s="14" t="s">
        <v>679</v>
      </c>
    </row>
    <row r="3" spans="1:26" x14ac:dyDescent="0.25">
      <c r="A3" s="14" t="s">
        <v>680</v>
      </c>
      <c r="B3" s="14" t="s">
        <v>681</v>
      </c>
    </row>
    <row r="4" spans="1:26" x14ac:dyDescent="0.25">
      <c r="A4" s="14" t="s">
        <v>4</v>
      </c>
      <c r="B4" s="14" t="s">
        <v>682</v>
      </c>
      <c r="X4" s="16" t="s">
        <v>683</v>
      </c>
      <c r="Y4" s="16">
        <v>111400</v>
      </c>
      <c r="Z4" s="16" t="s">
        <v>683</v>
      </c>
    </row>
    <row r="5" spans="1:26" x14ac:dyDescent="0.25">
      <c r="A5" s="14" t="s">
        <v>684</v>
      </c>
      <c r="B5" s="14" t="s">
        <v>685</v>
      </c>
      <c r="X5" s="16" t="s">
        <v>683</v>
      </c>
      <c r="Y5" s="16">
        <v>113040</v>
      </c>
      <c r="Z5" s="16" t="s">
        <v>683</v>
      </c>
    </row>
    <row r="6" spans="1:26" x14ac:dyDescent="0.25">
      <c r="X6" s="16" t="s">
        <v>683</v>
      </c>
      <c r="Y6" s="16">
        <v>114040</v>
      </c>
      <c r="Z6" s="16" t="s">
        <v>683</v>
      </c>
    </row>
    <row r="7" spans="1:26" ht="15.75" x14ac:dyDescent="0.25">
      <c r="A7" s="17" t="s">
        <v>686</v>
      </c>
      <c r="X7" s="16" t="s">
        <v>687</v>
      </c>
      <c r="Y7" s="16">
        <v>111500</v>
      </c>
      <c r="Z7" s="16" t="s">
        <v>687</v>
      </c>
    </row>
    <row r="8" spans="1:26" x14ac:dyDescent="0.25">
      <c r="A8" s="18" t="s">
        <v>688</v>
      </c>
      <c r="B8" s="18" t="s">
        <v>689</v>
      </c>
      <c r="C8" s="18" t="s">
        <v>690</v>
      </c>
      <c r="D8" s="18" t="s">
        <v>691</v>
      </c>
      <c r="E8" s="18" t="s">
        <v>692</v>
      </c>
      <c r="F8" s="19" t="s">
        <v>693</v>
      </c>
      <c r="G8" s="18" t="s">
        <v>694</v>
      </c>
      <c r="H8" s="18" t="s">
        <v>616</v>
      </c>
      <c r="I8" s="18" t="s">
        <v>695</v>
      </c>
      <c r="J8" s="18" t="s">
        <v>696</v>
      </c>
      <c r="K8" s="18" t="s">
        <v>618</v>
      </c>
      <c r="L8" s="18" t="s">
        <v>619</v>
      </c>
      <c r="M8" s="18" t="s">
        <v>697</v>
      </c>
      <c r="N8" s="18" t="s">
        <v>698</v>
      </c>
      <c r="O8" s="18" t="s">
        <v>699</v>
      </c>
      <c r="P8" s="18" t="s">
        <v>700</v>
      </c>
      <c r="Q8" s="18" t="s">
        <v>701</v>
      </c>
      <c r="R8" s="18" t="s">
        <v>702</v>
      </c>
      <c r="S8" s="18" t="s">
        <v>20</v>
      </c>
      <c r="X8" s="16" t="s">
        <v>687</v>
      </c>
      <c r="Y8" s="16">
        <v>113050</v>
      </c>
      <c r="Z8" s="16" t="s">
        <v>687</v>
      </c>
    </row>
    <row r="9" spans="1:26" x14ac:dyDescent="0.25">
      <c r="A9" s="14" t="s">
        <v>703</v>
      </c>
      <c r="B9" s="14" t="s">
        <v>704</v>
      </c>
      <c r="C9" s="14" t="s">
        <v>705</v>
      </c>
      <c r="D9" s="14" t="s">
        <v>706</v>
      </c>
      <c r="E9" s="14" t="s">
        <v>707</v>
      </c>
      <c r="F9" s="15">
        <v>2202.91</v>
      </c>
      <c r="G9" s="14" t="s">
        <v>708</v>
      </c>
      <c r="H9" s="20">
        <v>43922</v>
      </c>
      <c r="I9" s="14" t="s">
        <v>709</v>
      </c>
      <c r="J9" s="14" t="s">
        <v>710</v>
      </c>
      <c r="K9" s="21">
        <v>10040</v>
      </c>
      <c r="L9" s="14" t="s">
        <v>623</v>
      </c>
      <c r="M9" s="21">
        <v>111100</v>
      </c>
      <c r="N9" s="14" t="s">
        <v>711</v>
      </c>
      <c r="O9" s="14" t="s">
        <v>712</v>
      </c>
      <c r="P9" s="14" t="s">
        <v>713</v>
      </c>
      <c r="Q9" s="14" t="s">
        <v>714</v>
      </c>
      <c r="R9" s="14" t="s">
        <v>715</v>
      </c>
      <c r="S9" s="14" t="s">
        <v>716</v>
      </c>
      <c r="X9" s="16" t="s">
        <v>687</v>
      </c>
      <c r="Y9" s="16">
        <v>114050</v>
      </c>
      <c r="Z9" s="16" t="s">
        <v>687</v>
      </c>
    </row>
    <row r="10" spans="1:26" x14ac:dyDescent="0.25">
      <c r="A10" s="14" t="s">
        <v>717</v>
      </c>
      <c r="B10" s="14" t="s">
        <v>704</v>
      </c>
      <c r="C10" s="14" t="s">
        <v>718</v>
      </c>
      <c r="D10" s="14" t="s">
        <v>706</v>
      </c>
      <c r="E10" s="14" t="s">
        <v>707</v>
      </c>
      <c r="F10" s="15">
        <v>2202.91</v>
      </c>
      <c r="G10" s="14" t="s">
        <v>708</v>
      </c>
      <c r="H10" s="20">
        <v>43952</v>
      </c>
      <c r="I10" s="14" t="s">
        <v>709</v>
      </c>
      <c r="J10" s="14" t="s">
        <v>710</v>
      </c>
      <c r="K10" s="21">
        <v>10040</v>
      </c>
      <c r="L10" s="14" t="s">
        <v>623</v>
      </c>
      <c r="M10" s="21">
        <v>111100</v>
      </c>
      <c r="N10" s="14" t="s">
        <v>711</v>
      </c>
      <c r="O10" s="14" t="s">
        <v>719</v>
      </c>
      <c r="P10" s="14" t="s">
        <v>720</v>
      </c>
      <c r="Q10" s="14" t="s">
        <v>721</v>
      </c>
      <c r="R10" s="14" t="s">
        <v>715</v>
      </c>
      <c r="S10" s="14" t="s">
        <v>716</v>
      </c>
      <c r="X10" s="16" t="s">
        <v>722</v>
      </c>
      <c r="Y10" s="16">
        <v>111600</v>
      </c>
      <c r="Z10" s="16" t="s">
        <v>722</v>
      </c>
    </row>
    <row r="11" spans="1:26" x14ac:dyDescent="0.25">
      <c r="A11" s="14" t="s">
        <v>723</v>
      </c>
      <c r="B11" s="14" t="s">
        <v>704</v>
      </c>
      <c r="C11" s="14" t="s">
        <v>724</v>
      </c>
      <c r="D11" s="14" t="s">
        <v>706</v>
      </c>
      <c r="E11" s="14" t="s">
        <v>707</v>
      </c>
      <c r="F11" s="15">
        <v>2202.91</v>
      </c>
      <c r="G11" s="14" t="s">
        <v>708</v>
      </c>
      <c r="H11" s="20">
        <v>43983</v>
      </c>
      <c r="I11" s="14" t="s">
        <v>709</v>
      </c>
      <c r="J11" s="14" t="s">
        <v>710</v>
      </c>
      <c r="K11" s="21">
        <v>10040</v>
      </c>
      <c r="L11" s="14" t="s">
        <v>623</v>
      </c>
      <c r="M11" s="21">
        <v>111100</v>
      </c>
      <c r="N11" s="14" t="s">
        <v>711</v>
      </c>
      <c r="O11" s="14" t="s">
        <v>725</v>
      </c>
      <c r="P11" s="14" t="s">
        <v>726</v>
      </c>
      <c r="Q11" s="14" t="s">
        <v>727</v>
      </c>
      <c r="R11" s="14" t="s">
        <v>715</v>
      </c>
      <c r="S11" s="14" t="s">
        <v>716</v>
      </c>
      <c r="X11" s="16" t="s">
        <v>722</v>
      </c>
      <c r="Y11" s="16">
        <v>113060</v>
      </c>
      <c r="Z11" s="16" t="s">
        <v>722</v>
      </c>
    </row>
    <row r="12" spans="1:26" x14ac:dyDescent="0.25">
      <c r="A12" s="14" t="s">
        <v>703</v>
      </c>
      <c r="B12" s="14" t="s">
        <v>704</v>
      </c>
      <c r="C12" s="14" t="s">
        <v>705</v>
      </c>
      <c r="D12" s="14" t="s">
        <v>706</v>
      </c>
      <c r="E12" s="14" t="s">
        <v>707</v>
      </c>
      <c r="F12" s="15">
        <v>2089.66</v>
      </c>
      <c r="G12" s="14" t="s">
        <v>708</v>
      </c>
      <c r="H12" s="20">
        <v>43922</v>
      </c>
      <c r="I12" s="14" t="s">
        <v>728</v>
      </c>
      <c r="J12" s="14" t="s">
        <v>729</v>
      </c>
      <c r="K12" s="21">
        <v>10040</v>
      </c>
      <c r="L12" s="14" t="s">
        <v>623</v>
      </c>
      <c r="M12" s="21">
        <v>111200</v>
      </c>
      <c r="N12" s="14" t="s">
        <v>730</v>
      </c>
      <c r="O12" s="14" t="s">
        <v>712</v>
      </c>
      <c r="P12" s="14" t="s">
        <v>713</v>
      </c>
      <c r="Q12" s="14" t="s">
        <v>714</v>
      </c>
      <c r="R12" s="14" t="s">
        <v>715</v>
      </c>
      <c r="S12" s="14" t="s">
        <v>731</v>
      </c>
      <c r="X12" s="16" t="s">
        <v>722</v>
      </c>
      <c r="Y12" s="16">
        <v>114060</v>
      </c>
      <c r="Z12" s="16" t="s">
        <v>722</v>
      </c>
    </row>
    <row r="13" spans="1:26" x14ac:dyDescent="0.25">
      <c r="A13" s="14" t="s">
        <v>717</v>
      </c>
      <c r="B13" s="14" t="s">
        <v>704</v>
      </c>
      <c r="C13" s="14" t="s">
        <v>718</v>
      </c>
      <c r="D13" s="14" t="s">
        <v>706</v>
      </c>
      <c r="E13" s="14" t="s">
        <v>707</v>
      </c>
      <c r="F13" s="15">
        <v>2089.66</v>
      </c>
      <c r="G13" s="14" t="s">
        <v>708</v>
      </c>
      <c r="H13" s="20">
        <v>43952</v>
      </c>
      <c r="I13" s="14" t="s">
        <v>728</v>
      </c>
      <c r="J13" s="14" t="s">
        <v>729</v>
      </c>
      <c r="K13" s="21">
        <v>10040</v>
      </c>
      <c r="L13" s="14" t="s">
        <v>623</v>
      </c>
      <c r="M13" s="21">
        <v>111200</v>
      </c>
      <c r="N13" s="14" t="s">
        <v>730</v>
      </c>
      <c r="O13" s="14" t="s">
        <v>719</v>
      </c>
      <c r="P13" s="14" t="s">
        <v>720</v>
      </c>
      <c r="Q13" s="14" t="s">
        <v>721</v>
      </c>
      <c r="R13" s="14" t="s">
        <v>715</v>
      </c>
      <c r="S13" s="14" t="s">
        <v>731</v>
      </c>
      <c r="X13" s="22" t="s">
        <v>731</v>
      </c>
      <c r="Y13" s="16">
        <v>111200</v>
      </c>
      <c r="Z13" s="22" t="s">
        <v>731</v>
      </c>
    </row>
    <row r="14" spans="1:26" x14ac:dyDescent="0.25">
      <c r="A14" s="14" t="s">
        <v>723</v>
      </c>
      <c r="B14" s="14" t="s">
        <v>704</v>
      </c>
      <c r="C14" s="14" t="s">
        <v>724</v>
      </c>
      <c r="D14" s="14" t="s">
        <v>706</v>
      </c>
      <c r="E14" s="14" t="s">
        <v>707</v>
      </c>
      <c r="F14" s="15">
        <v>2089.66</v>
      </c>
      <c r="G14" s="14" t="s">
        <v>708</v>
      </c>
      <c r="H14" s="20">
        <v>43983</v>
      </c>
      <c r="I14" s="14" t="s">
        <v>728</v>
      </c>
      <c r="J14" s="14" t="s">
        <v>729</v>
      </c>
      <c r="K14" s="21">
        <v>10040</v>
      </c>
      <c r="L14" s="14" t="s">
        <v>623</v>
      </c>
      <c r="M14" s="21">
        <v>111200</v>
      </c>
      <c r="N14" s="14" t="s">
        <v>730</v>
      </c>
      <c r="O14" s="14" t="s">
        <v>725</v>
      </c>
      <c r="P14" s="14" t="s">
        <v>726</v>
      </c>
      <c r="Q14" s="14" t="s">
        <v>727</v>
      </c>
      <c r="R14" s="14" t="s">
        <v>715</v>
      </c>
      <c r="S14" s="14" t="s">
        <v>731</v>
      </c>
      <c r="X14" s="22" t="s">
        <v>731</v>
      </c>
      <c r="Y14" s="16">
        <v>113020</v>
      </c>
      <c r="Z14" s="22" t="s">
        <v>731</v>
      </c>
    </row>
    <row r="15" spans="1:26" x14ac:dyDescent="0.25">
      <c r="A15" s="14" t="s">
        <v>703</v>
      </c>
      <c r="B15" s="14" t="s">
        <v>704</v>
      </c>
      <c r="C15" s="14" t="s">
        <v>705</v>
      </c>
      <c r="D15" s="14" t="s">
        <v>706</v>
      </c>
      <c r="E15" s="14" t="s">
        <v>707</v>
      </c>
      <c r="F15" s="15">
        <v>30848.45</v>
      </c>
      <c r="G15" s="14" t="s">
        <v>708</v>
      </c>
      <c r="H15" s="20">
        <v>43922</v>
      </c>
      <c r="I15" s="14" t="s">
        <v>732</v>
      </c>
      <c r="J15" s="14" t="s">
        <v>733</v>
      </c>
      <c r="K15" s="21">
        <v>10040</v>
      </c>
      <c r="L15" s="14" t="s">
        <v>623</v>
      </c>
      <c r="M15" s="21">
        <v>111400</v>
      </c>
      <c r="N15" s="14" t="s">
        <v>734</v>
      </c>
      <c r="O15" s="14" t="s">
        <v>712</v>
      </c>
      <c r="P15" s="14" t="s">
        <v>713</v>
      </c>
      <c r="Q15" s="14" t="s">
        <v>714</v>
      </c>
      <c r="R15" s="14" t="s">
        <v>715</v>
      </c>
      <c r="S15" s="14" t="s">
        <v>683</v>
      </c>
      <c r="X15" s="22" t="s">
        <v>731</v>
      </c>
      <c r="Y15" s="16">
        <v>114020</v>
      </c>
      <c r="Z15" s="22" t="s">
        <v>731</v>
      </c>
    </row>
    <row r="16" spans="1:26" x14ac:dyDescent="0.25">
      <c r="A16" s="14" t="s">
        <v>717</v>
      </c>
      <c r="B16" s="14" t="s">
        <v>704</v>
      </c>
      <c r="C16" s="14" t="s">
        <v>718</v>
      </c>
      <c r="D16" s="14" t="s">
        <v>706</v>
      </c>
      <c r="E16" s="14" t="s">
        <v>707</v>
      </c>
      <c r="F16" s="15">
        <v>30848.45</v>
      </c>
      <c r="G16" s="14" t="s">
        <v>708</v>
      </c>
      <c r="H16" s="20">
        <v>43952</v>
      </c>
      <c r="I16" s="14" t="s">
        <v>732</v>
      </c>
      <c r="J16" s="14" t="s">
        <v>733</v>
      </c>
      <c r="K16" s="21">
        <v>10040</v>
      </c>
      <c r="L16" s="14" t="s">
        <v>623</v>
      </c>
      <c r="M16" s="21">
        <v>111400</v>
      </c>
      <c r="N16" s="14" t="s">
        <v>734</v>
      </c>
      <c r="O16" s="14" t="s">
        <v>719</v>
      </c>
      <c r="P16" s="14" t="s">
        <v>720</v>
      </c>
      <c r="Q16" s="14" t="s">
        <v>721</v>
      </c>
      <c r="R16" s="14" t="s">
        <v>715</v>
      </c>
      <c r="S16" s="14" t="s">
        <v>683</v>
      </c>
      <c r="X16" s="22" t="s">
        <v>716</v>
      </c>
      <c r="Y16" s="16">
        <v>111100</v>
      </c>
      <c r="Z16" s="22" t="s">
        <v>716</v>
      </c>
    </row>
    <row r="17" spans="1:26" x14ac:dyDescent="0.25">
      <c r="A17" s="14" t="s">
        <v>723</v>
      </c>
      <c r="B17" s="14" t="s">
        <v>704</v>
      </c>
      <c r="C17" s="14" t="s">
        <v>724</v>
      </c>
      <c r="D17" s="14" t="s">
        <v>706</v>
      </c>
      <c r="E17" s="14" t="s">
        <v>707</v>
      </c>
      <c r="F17" s="15">
        <v>30848.45</v>
      </c>
      <c r="G17" s="14" t="s">
        <v>708</v>
      </c>
      <c r="H17" s="20">
        <v>43983</v>
      </c>
      <c r="I17" s="14" t="s">
        <v>732</v>
      </c>
      <c r="J17" s="14" t="s">
        <v>733</v>
      </c>
      <c r="K17" s="21">
        <v>10040</v>
      </c>
      <c r="L17" s="14" t="s">
        <v>623</v>
      </c>
      <c r="M17" s="21">
        <v>111400</v>
      </c>
      <c r="N17" s="14" t="s">
        <v>734</v>
      </c>
      <c r="O17" s="14" t="s">
        <v>725</v>
      </c>
      <c r="P17" s="14" t="s">
        <v>726</v>
      </c>
      <c r="Q17" s="14" t="s">
        <v>727</v>
      </c>
      <c r="R17" s="14" t="s">
        <v>715</v>
      </c>
      <c r="S17" s="14" t="s">
        <v>683</v>
      </c>
      <c r="X17" s="22" t="s">
        <v>716</v>
      </c>
      <c r="Y17" s="16">
        <v>113010</v>
      </c>
      <c r="Z17" s="22" t="s">
        <v>716</v>
      </c>
    </row>
    <row r="18" spans="1:26" x14ac:dyDescent="0.25">
      <c r="A18" s="14" t="s">
        <v>703</v>
      </c>
      <c r="B18" s="14" t="s">
        <v>704</v>
      </c>
      <c r="C18" s="14" t="s">
        <v>705</v>
      </c>
      <c r="D18" s="14" t="s">
        <v>706</v>
      </c>
      <c r="E18" s="14" t="s">
        <v>707</v>
      </c>
      <c r="F18" s="15">
        <v>11974.86</v>
      </c>
      <c r="G18" s="14" t="s">
        <v>708</v>
      </c>
      <c r="H18" s="20">
        <v>43922</v>
      </c>
      <c r="I18" s="14" t="s">
        <v>735</v>
      </c>
      <c r="J18" s="14" t="s">
        <v>736</v>
      </c>
      <c r="K18" s="21">
        <v>10040</v>
      </c>
      <c r="L18" s="14" t="s">
        <v>623</v>
      </c>
      <c r="M18" s="21">
        <v>111600</v>
      </c>
      <c r="N18" s="14" t="s">
        <v>737</v>
      </c>
      <c r="O18" s="14" t="s">
        <v>712</v>
      </c>
      <c r="P18" s="14" t="s">
        <v>713</v>
      </c>
      <c r="Q18" s="14" t="s">
        <v>714</v>
      </c>
      <c r="R18" s="14" t="s">
        <v>715</v>
      </c>
      <c r="S18" s="14" t="s">
        <v>722</v>
      </c>
      <c r="X18" s="22" t="s">
        <v>716</v>
      </c>
      <c r="Y18" s="16">
        <v>114010</v>
      </c>
      <c r="Z18" s="22" t="s">
        <v>716</v>
      </c>
    </row>
    <row r="19" spans="1:26" x14ac:dyDescent="0.25">
      <c r="A19" s="14" t="s">
        <v>717</v>
      </c>
      <c r="B19" s="14" t="s">
        <v>704</v>
      </c>
      <c r="C19" s="14" t="s">
        <v>718</v>
      </c>
      <c r="D19" s="14" t="s">
        <v>706</v>
      </c>
      <c r="E19" s="14" t="s">
        <v>707</v>
      </c>
      <c r="F19" s="15">
        <v>11974.86</v>
      </c>
      <c r="G19" s="14" t="s">
        <v>708</v>
      </c>
      <c r="H19" s="20">
        <v>43952</v>
      </c>
      <c r="I19" s="14" t="s">
        <v>735</v>
      </c>
      <c r="J19" s="14" t="s">
        <v>736</v>
      </c>
      <c r="K19" s="21">
        <v>10040</v>
      </c>
      <c r="L19" s="14" t="s">
        <v>623</v>
      </c>
      <c r="M19" s="21">
        <v>111600</v>
      </c>
      <c r="N19" s="14" t="s">
        <v>737</v>
      </c>
      <c r="O19" s="14" t="s">
        <v>719</v>
      </c>
      <c r="P19" s="14" t="s">
        <v>720</v>
      </c>
      <c r="Q19" s="14" t="s">
        <v>721</v>
      </c>
      <c r="R19" s="14" t="s">
        <v>715</v>
      </c>
      <c r="S19" s="14" t="s">
        <v>722</v>
      </c>
      <c r="X19" s="22" t="s">
        <v>738</v>
      </c>
      <c r="Y19" s="16">
        <v>111300</v>
      </c>
      <c r="Z19" s="22" t="s">
        <v>738</v>
      </c>
    </row>
    <row r="20" spans="1:26" x14ac:dyDescent="0.25">
      <c r="A20" s="14" t="s">
        <v>723</v>
      </c>
      <c r="B20" s="14" t="s">
        <v>704</v>
      </c>
      <c r="C20" s="14" t="s">
        <v>724</v>
      </c>
      <c r="D20" s="14" t="s">
        <v>706</v>
      </c>
      <c r="E20" s="14" t="s">
        <v>707</v>
      </c>
      <c r="F20" s="15">
        <v>11974.86</v>
      </c>
      <c r="G20" s="14" t="s">
        <v>708</v>
      </c>
      <c r="H20" s="20">
        <v>43983</v>
      </c>
      <c r="I20" s="14" t="s">
        <v>735</v>
      </c>
      <c r="J20" s="14" t="s">
        <v>736</v>
      </c>
      <c r="K20" s="21">
        <v>10040</v>
      </c>
      <c r="L20" s="14" t="s">
        <v>623</v>
      </c>
      <c r="M20" s="21">
        <v>111600</v>
      </c>
      <c r="N20" s="14" t="s">
        <v>737</v>
      </c>
      <c r="O20" s="14" t="s">
        <v>725</v>
      </c>
      <c r="P20" s="14" t="s">
        <v>726</v>
      </c>
      <c r="Q20" s="14" t="s">
        <v>727</v>
      </c>
      <c r="R20" s="14" t="s">
        <v>715</v>
      </c>
      <c r="S20" s="14" t="s">
        <v>722</v>
      </c>
      <c r="X20" s="22" t="s">
        <v>738</v>
      </c>
      <c r="Y20" s="16">
        <v>113030</v>
      </c>
      <c r="Z20" s="22" t="s">
        <v>738</v>
      </c>
    </row>
    <row r="21" spans="1:26" x14ac:dyDescent="0.25">
      <c r="A21" s="14" t="s">
        <v>703</v>
      </c>
      <c r="B21" s="14" t="s">
        <v>704</v>
      </c>
      <c r="C21" s="14" t="s">
        <v>705</v>
      </c>
      <c r="D21" s="14" t="s">
        <v>706</v>
      </c>
      <c r="E21" s="14" t="s">
        <v>707</v>
      </c>
      <c r="F21" s="15">
        <v>382.66</v>
      </c>
      <c r="G21" s="14" t="s">
        <v>708</v>
      </c>
      <c r="H21" s="20">
        <v>43922</v>
      </c>
      <c r="I21" s="14" t="s">
        <v>739</v>
      </c>
      <c r="J21" s="14" t="s">
        <v>740</v>
      </c>
      <c r="K21" s="21">
        <v>10040</v>
      </c>
      <c r="L21" s="14" t="s">
        <v>623</v>
      </c>
      <c r="M21" s="21">
        <v>111700</v>
      </c>
      <c r="N21" s="14" t="s">
        <v>741</v>
      </c>
      <c r="O21" s="14" t="s">
        <v>712</v>
      </c>
      <c r="P21" s="14" t="s">
        <v>713</v>
      </c>
      <c r="Q21" s="14" t="s">
        <v>714</v>
      </c>
      <c r="R21" s="14" t="s">
        <v>715</v>
      </c>
      <c r="S21" s="14" t="s">
        <v>742</v>
      </c>
      <c r="X21" s="22" t="s">
        <v>738</v>
      </c>
      <c r="Y21" s="16">
        <v>114030</v>
      </c>
      <c r="Z21" s="22" t="s">
        <v>738</v>
      </c>
    </row>
    <row r="22" spans="1:26" x14ac:dyDescent="0.25">
      <c r="A22" s="14" t="s">
        <v>717</v>
      </c>
      <c r="B22" s="14" t="s">
        <v>704</v>
      </c>
      <c r="C22" s="14" t="s">
        <v>718</v>
      </c>
      <c r="D22" s="14" t="s">
        <v>706</v>
      </c>
      <c r="E22" s="14" t="s">
        <v>707</v>
      </c>
      <c r="F22" s="15">
        <v>382.66</v>
      </c>
      <c r="G22" s="14" t="s">
        <v>708</v>
      </c>
      <c r="H22" s="20">
        <v>43952</v>
      </c>
      <c r="I22" s="14" t="s">
        <v>739</v>
      </c>
      <c r="J22" s="14" t="s">
        <v>740</v>
      </c>
      <c r="K22" s="21">
        <v>10040</v>
      </c>
      <c r="L22" s="14" t="s">
        <v>623</v>
      </c>
      <c r="M22" s="21">
        <v>111700</v>
      </c>
      <c r="N22" s="14" t="s">
        <v>741</v>
      </c>
      <c r="O22" s="14" t="s">
        <v>719</v>
      </c>
      <c r="P22" s="14" t="s">
        <v>720</v>
      </c>
      <c r="Q22" s="14" t="s">
        <v>721</v>
      </c>
      <c r="R22" s="14" t="s">
        <v>715</v>
      </c>
      <c r="S22" s="14" t="s">
        <v>742</v>
      </c>
      <c r="X22" s="16" t="s">
        <v>742</v>
      </c>
      <c r="Y22" s="16">
        <v>111700</v>
      </c>
      <c r="Z22" s="16" t="s">
        <v>742</v>
      </c>
    </row>
    <row r="23" spans="1:26" x14ac:dyDescent="0.25">
      <c r="A23" s="14" t="s">
        <v>723</v>
      </c>
      <c r="B23" s="14" t="s">
        <v>704</v>
      </c>
      <c r="C23" s="14" t="s">
        <v>724</v>
      </c>
      <c r="D23" s="14" t="s">
        <v>706</v>
      </c>
      <c r="E23" s="14" t="s">
        <v>707</v>
      </c>
      <c r="F23" s="15">
        <v>382.66</v>
      </c>
      <c r="G23" s="14" t="s">
        <v>708</v>
      </c>
      <c r="H23" s="20">
        <v>43983</v>
      </c>
      <c r="I23" s="14" t="s">
        <v>739</v>
      </c>
      <c r="J23" s="14" t="s">
        <v>740</v>
      </c>
      <c r="K23" s="21">
        <v>10040</v>
      </c>
      <c r="L23" s="14" t="s">
        <v>623</v>
      </c>
      <c r="M23" s="21">
        <v>111700</v>
      </c>
      <c r="N23" s="14" t="s">
        <v>741</v>
      </c>
      <c r="O23" s="14" t="s">
        <v>725</v>
      </c>
      <c r="P23" s="14" t="s">
        <v>726</v>
      </c>
      <c r="Q23" s="14" t="s">
        <v>727</v>
      </c>
      <c r="R23" s="14" t="s">
        <v>715</v>
      </c>
      <c r="S23" s="14" t="s">
        <v>742</v>
      </c>
      <c r="X23" s="16" t="s">
        <v>742</v>
      </c>
      <c r="Y23" s="16">
        <v>113000</v>
      </c>
      <c r="Z23" s="16" t="s">
        <v>742</v>
      </c>
    </row>
    <row r="24" spans="1:26" x14ac:dyDescent="0.25">
      <c r="A24" s="14" t="s">
        <v>703</v>
      </c>
      <c r="B24" s="14" t="s">
        <v>704</v>
      </c>
      <c r="C24" s="14" t="s">
        <v>705</v>
      </c>
      <c r="D24" s="14" t="s">
        <v>706</v>
      </c>
      <c r="E24" s="14" t="s">
        <v>707</v>
      </c>
      <c r="F24" s="15">
        <v>37.17</v>
      </c>
      <c r="G24" s="14" t="s">
        <v>708</v>
      </c>
      <c r="H24" s="20">
        <v>43922</v>
      </c>
      <c r="I24" s="14" t="s">
        <v>743</v>
      </c>
      <c r="J24" s="14" t="s">
        <v>744</v>
      </c>
      <c r="K24" s="21">
        <v>10040</v>
      </c>
      <c r="L24" s="14" t="s">
        <v>623</v>
      </c>
      <c r="M24" s="21">
        <v>113000</v>
      </c>
      <c r="N24" s="14" t="s">
        <v>745</v>
      </c>
      <c r="O24" s="14" t="s">
        <v>712</v>
      </c>
      <c r="P24" s="14" t="s">
        <v>713</v>
      </c>
      <c r="Q24" s="14" t="s">
        <v>714</v>
      </c>
      <c r="R24" s="14" t="s">
        <v>715</v>
      </c>
      <c r="S24" s="14" t="s">
        <v>742</v>
      </c>
      <c r="X24" s="16" t="s">
        <v>742</v>
      </c>
      <c r="Y24" s="16">
        <v>114000</v>
      </c>
      <c r="Z24" s="16" t="s">
        <v>742</v>
      </c>
    </row>
    <row r="25" spans="1:26" x14ac:dyDescent="0.25">
      <c r="A25" s="14" t="s">
        <v>717</v>
      </c>
      <c r="B25" s="14" t="s">
        <v>704</v>
      </c>
      <c r="C25" s="14" t="s">
        <v>718</v>
      </c>
      <c r="D25" s="14" t="s">
        <v>706</v>
      </c>
      <c r="E25" s="14" t="s">
        <v>707</v>
      </c>
      <c r="F25" s="15">
        <v>37.17</v>
      </c>
      <c r="G25" s="14" t="s">
        <v>708</v>
      </c>
      <c r="H25" s="20">
        <v>43952</v>
      </c>
      <c r="I25" s="14" t="s">
        <v>743</v>
      </c>
      <c r="J25" s="14" t="s">
        <v>744</v>
      </c>
      <c r="K25" s="21">
        <v>10040</v>
      </c>
      <c r="L25" s="14" t="s">
        <v>623</v>
      </c>
      <c r="M25" s="21">
        <v>113000</v>
      </c>
      <c r="N25" s="14" t="s">
        <v>745</v>
      </c>
      <c r="O25" s="14" t="s">
        <v>719</v>
      </c>
      <c r="P25" s="14" t="s">
        <v>720</v>
      </c>
      <c r="Q25" s="14" t="s">
        <v>721</v>
      </c>
      <c r="R25" s="14" t="s">
        <v>715</v>
      </c>
      <c r="S25" s="14" t="s">
        <v>742</v>
      </c>
      <c r="X25" s="16" t="s">
        <v>746</v>
      </c>
      <c r="Y25" s="16">
        <v>138100</v>
      </c>
      <c r="Z25" s="16" t="s">
        <v>746</v>
      </c>
    </row>
    <row r="26" spans="1:26" x14ac:dyDescent="0.25">
      <c r="A26" s="14" t="s">
        <v>723</v>
      </c>
      <c r="B26" s="14" t="s">
        <v>704</v>
      </c>
      <c r="C26" s="14" t="s">
        <v>724</v>
      </c>
      <c r="D26" s="14" t="s">
        <v>706</v>
      </c>
      <c r="E26" s="14" t="s">
        <v>707</v>
      </c>
      <c r="F26" s="15">
        <v>37.17</v>
      </c>
      <c r="G26" s="14" t="s">
        <v>708</v>
      </c>
      <c r="H26" s="20">
        <v>43983</v>
      </c>
      <c r="I26" s="14" t="s">
        <v>743</v>
      </c>
      <c r="J26" s="14" t="s">
        <v>744</v>
      </c>
      <c r="K26" s="21">
        <v>10040</v>
      </c>
      <c r="L26" s="14" t="s">
        <v>623</v>
      </c>
      <c r="M26" s="21">
        <v>113000</v>
      </c>
      <c r="N26" s="14" t="s">
        <v>745</v>
      </c>
      <c r="O26" s="14" t="s">
        <v>725</v>
      </c>
      <c r="P26" s="14" t="s">
        <v>726</v>
      </c>
      <c r="Q26" s="14" t="s">
        <v>727</v>
      </c>
      <c r="R26" s="14" t="s">
        <v>715</v>
      </c>
      <c r="S26" s="14" t="s">
        <v>742</v>
      </c>
      <c r="X26" s="16" t="s">
        <v>746</v>
      </c>
      <c r="Y26" s="16">
        <v>135130</v>
      </c>
      <c r="Z26" s="16" t="s">
        <v>746</v>
      </c>
    </row>
    <row r="27" spans="1:26" x14ac:dyDescent="0.25">
      <c r="A27" s="14" t="s">
        <v>703</v>
      </c>
      <c r="B27" s="14" t="s">
        <v>704</v>
      </c>
      <c r="C27" s="14" t="s">
        <v>705</v>
      </c>
      <c r="D27" s="14" t="s">
        <v>706</v>
      </c>
      <c r="E27" s="14" t="s">
        <v>707</v>
      </c>
      <c r="F27" s="15">
        <v>202.98</v>
      </c>
      <c r="G27" s="14" t="s">
        <v>708</v>
      </c>
      <c r="H27" s="20">
        <v>43922</v>
      </c>
      <c r="I27" s="14" t="s">
        <v>747</v>
      </c>
      <c r="J27" s="14" t="s">
        <v>748</v>
      </c>
      <c r="K27" s="21">
        <v>10040</v>
      </c>
      <c r="L27" s="14" t="s">
        <v>623</v>
      </c>
      <c r="M27" s="21">
        <v>113010</v>
      </c>
      <c r="N27" s="14" t="s">
        <v>749</v>
      </c>
      <c r="O27" s="14" t="s">
        <v>712</v>
      </c>
      <c r="P27" s="14" t="s">
        <v>713</v>
      </c>
      <c r="Q27" s="14" t="s">
        <v>714</v>
      </c>
      <c r="R27" s="14" t="s">
        <v>715</v>
      </c>
      <c r="S27" s="14" t="s">
        <v>716</v>
      </c>
      <c r="X27" s="16" t="s">
        <v>746</v>
      </c>
      <c r="Y27" s="16">
        <v>317000</v>
      </c>
      <c r="Z27" s="16" t="s">
        <v>746</v>
      </c>
    </row>
    <row r="28" spans="1:26" x14ac:dyDescent="0.25">
      <c r="A28" s="14" t="s">
        <v>717</v>
      </c>
      <c r="B28" s="14" t="s">
        <v>704</v>
      </c>
      <c r="C28" s="14" t="s">
        <v>718</v>
      </c>
      <c r="D28" s="14" t="s">
        <v>706</v>
      </c>
      <c r="E28" s="14" t="s">
        <v>707</v>
      </c>
      <c r="F28" s="15">
        <v>202.98</v>
      </c>
      <c r="G28" s="14" t="s">
        <v>708</v>
      </c>
      <c r="H28" s="20">
        <v>43952</v>
      </c>
      <c r="I28" s="14" t="s">
        <v>747</v>
      </c>
      <c r="J28" s="14" t="s">
        <v>748</v>
      </c>
      <c r="K28" s="21">
        <v>10040</v>
      </c>
      <c r="L28" s="14" t="s">
        <v>623</v>
      </c>
      <c r="M28" s="21">
        <v>113010</v>
      </c>
      <c r="N28" s="14" t="s">
        <v>749</v>
      </c>
      <c r="O28" s="14" t="s">
        <v>719</v>
      </c>
      <c r="P28" s="14" t="s">
        <v>720</v>
      </c>
      <c r="Q28" s="14" t="s">
        <v>721</v>
      </c>
      <c r="R28" s="14" t="s">
        <v>715</v>
      </c>
      <c r="S28" s="14" t="s">
        <v>716</v>
      </c>
      <c r="X28" s="16" t="s">
        <v>746</v>
      </c>
      <c r="Y28" s="16">
        <v>321010</v>
      </c>
      <c r="Z28" s="16" t="s">
        <v>746</v>
      </c>
    </row>
    <row r="29" spans="1:26" x14ac:dyDescent="0.25">
      <c r="A29" s="14" t="s">
        <v>723</v>
      </c>
      <c r="B29" s="14" t="s">
        <v>704</v>
      </c>
      <c r="C29" s="14" t="s">
        <v>724</v>
      </c>
      <c r="D29" s="14" t="s">
        <v>706</v>
      </c>
      <c r="E29" s="14" t="s">
        <v>707</v>
      </c>
      <c r="F29" s="15">
        <v>202.98</v>
      </c>
      <c r="G29" s="14" t="s">
        <v>708</v>
      </c>
      <c r="H29" s="20">
        <v>43983</v>
      </c>
      <c r="I29" s="14" t="s">
        <v>747</v>
      </c>
      <c r="J29" s="14" t="s">
        <v>748</v>
      </c>
      <c r="K29" s="21">
        <v>10040</v>
      </c>
      <c r="L29" s="14" t="s">
        <v>623</v>
      </c>
      <c r="M29" s="21">
        <v>113010</v>
      </c>
      <c r="N29" s="14" t="s">
        <v>749</v>
      </c>
      <c r="O29" s="14" t="s">
        <v>725</v>
      </c>
      <c r="P29" s="14" t="s">
        <v>726</v>
      </c>
      <c r="Q29" s="14" t="s">
        <v>727</v>
      </c>
      <c r="R29" s="14" t="s">
        <v>715</v>
      </c>
      <c r="S29" s="14" t="s">
        <v>716</v>
      </c>
      <c r="X29" s="16" t="s">
        <v>746</v>
      </c>
      <c r="Y29" s="16">
        <v>423000</v>
      </c>
      <c r="Z29" s="16" t="s">
        <v>746</v>
      </c>
    </row>
    <row r="30" spans="1:26" x14ac:dyDescent="0.25">
      <c r="A30" s="14" t="s">
        <v>703</v>
      </c>
      <c r="B30" s="14" t="s">
        <v>704</v>
      </c>
      <c r="C30" s="14" t="s">
        <v>705</v>
      </c>
      <c r="D30" s="14" t="s">
        <v>706</v>
      </c>
      <c r="E30" s="14" t="s">
        <v>707</v>
      </c>
      <c r="F30" s="15">
        <v>202.99</v>
      </c>
      <c r="G30" s="14" t="s">
        <v>708</v>
      </c>
      <c r="H30" s="20">
        <v>43922</v>
      </c>
      <c r="I30" s="14" t="s">
        <v>750</v>
      </c>
      <c r="J30" s="14" t="s">
        <v>751</v>
      </c>
      <c r="K30" s="21">
        <v>10040</v>
      </c>
      <c r="L30" s="14" t="s">
        <v>623</v>
      </c>
      <c r="M30" s="21">
        <v>113020</v>
      </c>
      <c r="N30" s="14" t="s">
        <v>752</v>
      </c>
      <c r="O30" s="14" t="s">
        <v>712</v>
      </c>
      <c r="P30" s="14" t="s">
        <v>713</v>
      </c>
      <c r="Q30" s="14" t="s">
        <v>714</v>
      </c>
      <c r="R30" s="14" t="s">
        <v>715</v>
      </c>
      <c r="S30" s="14" t="s">
        <v>731</v>
      </c>
      <c r="X30" s="16" t="s">
        <v>753</v>
      </c>
      <c r="Y30" s="16">
        <v>111450</v>
      </c>
      <c r="Z30" s="16" t="s">
        <v>753</v>
      </c>
    </row>
    <row r="31" spans="1:26" x14ac:dyDescent="0.25">
      <c r="A31" s="14" t="s">
        <v>717</v>
      </c>
      <c r="B31" s="14" t="s">
        <v>704</v>
      </c>
      <c r="C31" s="14" t="s">
        <v>718</v>
      </c>
      <c r="D31" s="14" t="s">
        <v>706</v>
      </c>
      <c r="E31" s="14" t="s">
        <v>707</v>
      </c>
      <c r="F31" s="15">
        <v>202.99</v>
      </c>
      <c r="G31" s="14" t="s">
        <v>708</v>
      </c>
      <c r="H31" s="20">
        <v>43952</v>
      </c>
      <c r="I31" s="14" t="s">
        <v>750</v>
      </c>
      <c r="J31" s="14" t="s">
        <v>751</v>
      </c>
      <c r="K31" s="21">
        <v>10040</v>
      </c>
      <c r="L31" s="14" t="s">
        <v>623</v>
      </c>
      <c r="M31" s="21">
        <v>113020</v>
      </c>
      <c r="N31" s="14" t="s">
        <v>752</v>
      </c>
      <c r="O31" s="14" t="s">
        <v>719</v>
      </c>
      <c r="P31" s="14" t="s">
        <v>720</v>
      </c>
      <c r="Q31" s="14" t="s">
        <v>721</v>
      </c>
      <c r="R31" s="14" t="s">
        <v>715</v>
      </c>
      <c r="S31" s="14" t="s">
        <v>731</v>
      </c>
      <c r="X31" s="16" t="s">
        <v>753</v>
      </c>
      <c r="Y31" s="16">
        <v>113070</v>
      </c>
      <c r="Z31" s="16" t="s">
        <v>753</v>
      </c>
    </row>
    <row r="32" spans="1:26" x14ac:dyDescent="0.25">
      <c r="A32" s="14" t="s">
        <v>723</v>
      </c>
      <c r="B32" s="14" t="s">
        <v>704</v>
      </c>
      <c r="C32" s="14" t="s">
        <v>724</v>
      </c>
      <c r="D32" s="14" t="s">
        <v>706</v>
      </c>
      <c r="E32" s="14" t="s">
        <v>707</v>
      </c>
      <c r="F32" s="15">
        <v>202.99</v>
      </c>
      <c r="G32" s="14" t="s">
        <v>708</v>
      </c>
      <c r="H32" s="20">
        <v>43983</v>
      </c>
      <c r="I32" s="14" t="s">
        <v>750</v>
      </c>
      <c r="J32" s="14" t="s">
        <v>751</v>
      </c>
      <c r="K32" s="21">
        <v>10040</v>
      </c>
      <c r="L32" s="14" t="s">
        <v>623</v>
      </c>
      <c r="M32" s="21">
        <v>113020</v>
      </c>
      <c r="N32" s="14" t="s">
        <v>752</v>
      </c>
      <c r="O32" s="14" t="s">
        <v>725</v>
      </c>
      <c r="P32" s="14" t="s">
        <v>726</v>
      </c>
      <c r="Q32" s="14" t="s">
        <v>727</v>
      </c>
      <c r="R32" s="14" t="s">
        <v>715</v>
      </c>
      <c r="S32" s="14" t="s">
        <v>731</v>
      </c>
      <c r="X32" s="16" t="s">
        <v>753</v>
      </c>
      <c r="Y32" s="16">
        <v>114070</v>
      </c>
      <c r="Z32" s="16" t="s">
        <v>753</v>
      </c>
    </row>
    <row r="33" spans="1:19" x14ac:dyDescent="0.25">
      <c r="A33" s="14" t="s">
        <v>703</v>
      </c>
      <c r="B33" s="14" t="s">
        <v>704</v>
      </c>
      <c r="C33" s="14" t="s">
        <v>705</v>
      </c>
      <c r="D33" s="14" t="s">
        <v>706</v>
      </c>
      <c r="E33" s="14" t="s">
        <v>707</v>
      </c>
      <c r="F33" s="15">
        <v>3183.98</v>
      </c>
      <c r="G33" s="14" t="s">
        <v>708</v>
      </c>
      <c r="H33" s="20">
        <v>43922</v>
      </c>
      <c r="I33" s="14" t="s">
        <v>754</v>
      </c>
      <c r="J33" s="14" t="s">
        <v>755</v>
      </c>
      <c r="K33" s="21">
        <v>10040</v>
      </c>
      <c r="L33" s="14" t="s">
        <v>623</v>
      </c>
      <c r="M33" s="21">
        <v>113040</v>
      </c>
      <c r="N33" s="14" t="s">
        <v>756</v>
      </c>
      <c r="O33" s="14" t="s">
        <v>712</v>
      </c>
      <c r="P33" s="14" t="s">
        <v>713</v>
      </c>
      <c r="Q33" s="14" t="s">
        <v>714</v>
      </c>
      <c r="R33" s="14" t="s">
        <v>715</v>
      </c>
      <c r="S33" s="14" t="s">
        <v>683</v>
      </c>
    </row>
    <row r="34" spans="1:19" x14ac:dyDescent="0.25">
      <c r="A34" s="14" t="s">
        <v>717</v>
      </c>
      <c r="B34" s="14" t="s">
        <v>704</v>
      </c>
      <c r="C34" s="14" t="s">
        <v>718</v>
      </c>
      <c r="D34" s="14" t="s">
        <v>706</v>
      </c>
      <c r="E34" s="14" t="s">
        <v>707</v>
      </c>
      <c r="F34" s="15">
        <v>3179.79</v>
      </c>
      <c r="G34" s="14" t="s">
        <v>708</v>
      </c>
      <c r="H34" s="20">
        <v>43952</v>
      </c>
      <c r="I34" s="14" t="s">
        <v>754</v>
      </c>
      <c r="J34" s="14" t="s">
        <v>755</v>
      </c>
      <c r="K34" s="21">
        <v>10040</v>
      </c>
      <c r="L34" s="14" t="s">
        <v>623</v>
      </c>
      <c r="M34" s="21">
        <v>113040</v>
      </c>
      <c r="N34" s="14" t="s">
        <v>756</v>
      </c>
      <c r="O34" s="14" t="s">
        <v>719</v>
      </c>
      <c r="P34" s="14" t="s">
        <v>720</v>
      </c>
      <c r="Q34" s="14" t="s">
        <v>721</v>
      </c>
      <c r="R34" s="14" t="s">
        <v>715</v>
      </c>
      <c r="S34" s="14" t="s">
        <v>683</v>
      </c>
    </row>
    <row r="35" spans="1:19" x14ac:dyDescent="0.25">
      <c r="A35" s="14" t="s">
        <v>723</v>
      </c>
      <c r="B35" s="14" t="s">
        <v>704</v>
      </c>
      <c r="C35" s="14" t="s">
        <v>724</v>
      </c>
      <c r="D35" s="14" t="s">
        <v>706</v>
      </c>
      <c r="E35" s="14" t="s">
        <v>707</v>
      </c>
      <c r="F35" s="15">
        <v>3179.79</v>
      </c>
      <c r="G35" s="14" t="s">
        <v>708</v>
      </c>
      <c r="H35" s="20">
        <v>43983</v>
      </c>
      <c r="I35" s="14" t="s">
        <v>754</v>
      </c>
      <c r="J35" s="14" t="s">
        <v>755</v>
      </c>
      <c r="K35" s="21">
        <v>10040</v>
      </c>
      <c r="L35" s="14" t="s">
        <v>623</v>
      </c>
      <c r="M35" s="21">
        <v>113040</v>
      </c>
      <c r="N35" s="14" t="s">
        <v>756</v>
      </c>
      <c r="O35" s="14" t="s">
        <v>725</v>
      </c>
      <c r="P35" s="14" t="s">
        <v>726</v>
      </c>
      <c r="Q35" s="14" t="s">
        <v>727</v>
      </c>
      <c r="R35" s="14" t="s">
        <v>715</v>
      </c>
      <c r="S35" s="14" t="s">
        <v>683</v>
      </c>
    </row>
    <row r="36" spans="1:19" x14ac:dyDescent="0.25">
      <c r="A36" s="14" t="s">
        <v>703</v>
      </c>
      <c r="B36" s="14" t="s">
        <v>704</v>
      </c>
      <c r="C36" s="14" t="s">
        <v>705</v>
      </c>
      <c r="D36" s="14" t="s">
        <v>706</v>
      </c>
      <c r="E36" s="14" t="s">
        <v>707</v>
      </c>
      <c r="F36" s="15">
        <v>743.39</v>
      </c>
      <c r="G36" s="14" t="s">
        <v>708</v>
      </c>
      <c r="H36" s="20">
        <v>43922</v>
      </c>
      <c r="I36" s="14" t="s">
        <v>757</v>
      </c>
      <c r="J36" s="14" t="s">
        <v>758</v>
      </c>
      <c r="K36" s="21">
        <v>10040</v>
      </c>
      <c r="L36" s="14" t="s">
        <v>623</v>
      </c>
      <c r="M36" s="21">
        <v>113060</v>
      </c>
      <c r="N36" s="14" t="s">
        <v>759</v>
      </c>
      <c r="O36" s="14" t="s">
        <v>712</v>
      </c>
      <c r="P36" s="14" t="s">
        <v>713</v>
      </c>
      <c r="Q36" s="14" t="s">
        <v>714</v>
      </c>
      <c r="R36" s="14" t="s">
        <v>715</v>
      </c>
      <c r="S36" s="14" t="s">
        <v>722</v>
      </c>
    </row>
    <row r="37" spans="1:19" x14ac:dyDescent="0.25">
      <c r="A37" s="14" t="s">
        <v>717</v>
      </c>
      <c r="B37" s="14" t="s">
        <v>704</v>
      </c>
      <c r="C37" s="14" t="s">
        <v>718</v>
      </c>
      <c r="D37" s="14" t="s">
        <v>706</v>
      </c>
      <c r="E37" s="14" t="s">
        <v>707</v>
      </c>
      <c r="F37" s="15">
        <v>743.39</v>
      </c>
      <c r="G37" s="14" t="s">
        <v>708</v>
      </c>
      <c r="H37" s="20">
        <v>43952</v>
      </c>
      <c r="I37" s="14" t="s">
        <v>757</v>
      </c>
      <c r="J37" s="14" t="s">
        <v>758</v>
      </c>
      <c r="K37" s="21">
        <v>10040</v>
      </c>
      <c r="L37" s="14" t="s">
        <v>623</v>
      </c>
      <c r="M37" s="21">
        <v>113060</v>
      </c>
      <c r="N37" s="14" t="s">
        <v>759</v>
      </c>
      <c r="O37" s="14" t="s">
        <v>719</v>
      </c>
      <c r="P37" s="14" t="s">
        <v>720</v>
      </c>
      <c r="Q37" s="14" t="s">
        <v>721</v>
      </c>
      <c r="R37" s="14" t="s">
        <v>715</v>
      </c>
      <c r="S37" s="14" t="s">
        <v>722</v>
      </c>
    </row>
    <row r="38" spans="1:19" x14ac:dyDescent="0.25">
      <c r="A38" s="14" t="s">
        <v>723</v>
      </c>
      <c r="B38" s="14" t="s">
        <v>704</v>
      </c>
      <c r="C38" s="14" t="s">
        <v>724</v>
      </c>
      <c r="D38" s="14" t="s">
        <v>706</v>
      </c>
      <c r="E38" s="14" t="s">
        <v>707</v>
      </c>
      <c r="F38" s="15">
        <v>743.39</v>
      </c>
      <c r="G38" s="14" t="s">
        <v>708</v>
      </c>
      <c r="H38" s="20">
        <v>43983</v>
      </c>
      <c r="I38" s="14" t="s">
        <v>757</v>
      </c>
      <c r="J38" s="14" t="s">
        <v>758</v>
      </c>
      <c r="K38" s="21">
        <v>10040</v>
      </c>
      <c r="L38" s="14" t="s">
        <v>623</v>
      </c>
      <c r="M38" s="21">
        <v>113060</v>
      </c>
      <c r="N38" s="14" t="s">
        <v>759</v>
      </c>
      <c r="O38" s="14" t="s">
        <v>725</v>
      </c>
      <c r="P38" s="14" t="s">
        <v>726</v>
      </c>
      <c r="Q38" s="14" t="s">
        <v>727</v>
      </c>
      <c r="R38" s="14" t="s">
        <v>715</v>
      </c>
      <c r="S38" s="14" t="s">
        <v>722</v>
      </c>
    </row>
    <row r="39" spans="1:19" x14ac:dyDescent="0.25">
      <c r="A39" s="14" t="s">
        <v>703</v>
      </c>
      <c r="B39" s="14" t="s">
        <v>704</v>
      </c>
      <c r="C39" s="14" t="s">
        <v>705</v>
      </c>
      <c r="D39" s="14" t="s">
        <v>706</v>
      </c>
      <c r="E39" s="14" t="s">
        <v>707</v>
      </c>
      <c r="F39" s="15">
        <v>106.76</v>
      </c>
      <c r="G39" s="14" t="s">
        <v>708</v>
      </c>
      <c r="H39" s="20">
        <v>43922</v>
      </c>
      <c r="I39" s="14" t="s">
        <v>760</v>
      </c>
      <c r="J39" s="14" t="s">
        <v>761</v>
      </c>
      <c r="K39" s="21">
        <v>10040</v>
      </c>
      <c r="L39" s="14" t="s">
        <v>623</v>
      </c>
      <c r="M39" s="21">
        <v>114000</v>
      </c>
      <c r="N39" s="14" t="s">
        <v>762</v>
      </c>
      <c r="O39" s="14" t="s">
        <v>712</v>
      </c>
      <c r="P39" s="14" t="s">
        <v>713</v>
      </c>
      <c r="Q39" s="14" t="s">
        <v>714</v>
      </c>
      <c r="R39" s="14" t="s">
        <v>715</v>
      </c>
      <c r="S39" s="14" t="s">
        <v>742</v>
      </c>
    </row>
    <row r="40" spans="1:19" x14ac:dyDescent="0.25">
      <c r="A40" s="14" t="s">
        <v>717</v>
      </c>
      <c r="B40" s="14" t="s">
        <v>704</v>
      </c>
      <c r="C40" s="14" t="s">
        <v>718</v>
      </c>
      <c r="D40" s="14" t="s">
        <v>706</v>
      </c>
      <c r="E40" s="14" t="s">
        <v>707</v>
      </c>
      <c r="F40" s="15">
        <v>106.76</v>
      </c>
      <c r="G40" s="14" t="s">
        <v>708</v>
      </c>
      <c r="H40" s="20">
        <v>43952</v>
      </c>
      <c r="I40" s="14" t="s">
        <v>760</v>
      </c>
      <c r="J40" s="14" t="s">
        <v>761</v>
      </c>
      <c r="K40" s="21">
        <v>10040</v>
      </c>
      <c r="L40" s="14" t="s">
        <v>623</v>
      </c>
      <c r="M40" s="21">
        <v>114000</v>
      </c>
      <c r="N40" s="14" t="s">
        <v>762</v>
      </c>
      <c r="O40" s="14" t="s">
        <v>719</v>
      </c>
      <c r="P40" s="14" t="s">
        <v>720</v>
      </c>
      <c r="Q40" s="14" t="s">
        <v>721</v>
      </c>
      <c r="R40" s="14" t="s">
        <v>715</v>
      </c>
      <c r="S40" s="14" t="s">
        <v>742</v>
      </c>
    </row>
    <row r="41" spans="1:19" x14ac:dyDescent="0.25">
      <c r="A41" s="14" t="s">
        <v>723</v>
      </c>
      <c r="B41" s="14" t="s">
        <v>704</v>
      </c>
      <c r="C41" s="14" t="s">
        <v>724</v>
      </c>
      <c r="D41" s="14" t="s">
        <v>706</v>
      </c>
      <c r="E41" s="14" t="s">
        <v>707</v>
      </c>
      <c r="F41" s="15">
        <v>106.76</v>
      </c>
      <c r="G41" s="14" t="s">
        <v>708</v>
      </c>
      <c r="H41" s="20">
        <v>43983</v>
      </c>
      <c r="I41" s="14" t="s">
        <v>760</v>
      </c>
      <c r="J41" s="14" t="s">
        <v>761</v>
      </c>
      <c r="K41" s="21">
        <v>10040</v>
      </c>
      <c r="L41" s="14" t="s">
        <v>623</v>
      </c>
      <c r="M41" s="21">
        <v>114000</v>
      </c>
      <c r="N41" s="14" t="s">
        <v>762</v>
      </c>
      <c r="O41" s="14" t="s">
        <v>725</v>
      </c>
      <c r="P41" s="14" t="s">
        <v>726</v>
      </c>
      <c r="Q41" s="14" t="s">
        <v>727</v>
      </c>
      <c r="R41" s="14" t="s">
        <v>715</v>
      </c>
      <c r="S41" s="14" t="s">
        <v>742</v>
      </c>
    </row>
    <row r="42" spans="1:19" x14ac:dyDescent="0.25">
      <c r="A42" s="14" t="s">
        <v>703</v>
      </c>
      <c r="B42" s="14" t="s">
        <v>704</v>
      </c>
      <c r="C42" s="14" t="s">
        <v>705</v>
      </c>
      <c r="D42" s="14" t="s">
        <v>706</v>
      </c>
      <c r="E42" s="14" t="s">
        <v>707</v>
      </c>
      <c r="F42" s="15">
        <v>614.61</v>
      </c>
      <c r="G42" s="14" t="s">
        <v>708</v>
      </c>
      <c r="H42" s="20">
        <v>43922</v>
      </c>
      <c r="I42" s="14" t="s">
        <v>763</v>
      </c>
      <c r="J42" s="14" t="s">
        <v>764</v>
      </c>
      <c r="K42" s="21">
        <v>10040</v>
      </c>
      <c r="L42" s="14" t="s">
        <v>623</v>
      </c>
      <c r="M42" s="21">
        <v>114010</v>
      </c>
      <c r="N42" s="14" t="s">
        <v>765</v>
      </c>
      <c r="O42" s="14" t="s">
        <v>712</v>
      </c>
      <c r="P42" s="14" t="s">
        <v>713</v>
      </c>
      <c r="Q42" s="14" t="s">
        <v>714</v>
      </c>
      <c r="R42" s="14" t="s">
        <v>715</v>
      </c>
      <c r="S42" s="14" t="s">
        <v>716</v>
      </c>
    </row>
    <row r="43" spans="1:19" x14ac:dyDescent="0.25">
      <c r="A43" s="14" t="s">
        <v>717</v>
      </c>
      <c r="B43" s="14" t="s">
        <v>704</v>
      </c>
      <c r="C43" s="14" t="s">
        <v>718</v>
      </c>
      <c r="D43" s="14" t="s">
        <v>706</v>
      </c>
      <c r="E43" s="14" t="s">
        <v>707</v>
      </c>
      <c r="F43" s="15">
        <v>614.61</v>
      </c>
      <c r="G43" s="14" t="s">
        <v>708</v>
      </c>
      <c r="H43" s="20">
        <v>43952</v>
      </c>
      <c r="I43" s="14" t="s">
        <v>763</v>
      </c>
      <c r="J43" s="14" t="s">
        <v>764</v>
      </c>
      <c r="K43" s="21">
        <v>10040</v>
      </c>
      <c r="L43" s="14" t="s">
        <v>623</v>
      </c>
      <c r="M43" s="21">
        <v>114010</v>
      </c>
      <c r="N43" s="14" t="s">
        <v>765</v>
      </c>
      <c r="O43" s="14" t="s">
        <v>719</v>
      </c>
      <c r="P43" s="14" t="s">
        <v>720</v>
      </c>
      <c r="Q43" s="14" t="s">
        <v>721</v>
      </c>
      <c r="R43" s="14" t="s">
        <v>715</v>
      </c>
      <c r="S43" s="14" t="s">
        <v>716</v>
      </c>
    </row>
    <row r="44" spans="1:19" x14ac:dyDescent="0.25">
      <c r="A44" s="14" t="s">
        <v>723</v>
      </c>
      <c r="B44" s="14" t="s">
        <v>704</v>
      </c>
      <c r="C44" s="14" t="s">
        <v>724</v>
      </c>
      <c r="D44" s="14" t="s">
        <v>706</v>
      </c>
      <c r="E44" s="14" t="s">
        <v>707</v>
      </c>
      <c r="F44" s="15">
        <v>614.61</v>
      </c>
      <c r="G44" s="14" t="s">
        <v>708</v>
      </c>
      <c r="H44" s="20">
        <v>43983</v>
      </c>
      <c r="I44" s="14" t="s">
        <v>763</v>
      </c>
      <c r="J44" s="14" t="s">
        <v>764</v>
      </c>
      <c r="K44" s="21">
        <v>10040</v>
      </c>
      <c r="L44" s="14" t="s">
        <v>623</v>
      </c>
      <c r="M44" s="21">
        <v>114010</v>
      </c>
      <c r="N44" s="14" t="s">
        <v>765</v>
      </c>
      <c r="O44" s="14" t="s">
        <v>725</v>
      </c>
      <c r="P44" s="14" t="s">
        <v>726</v>
      </c>
      <c r="Q44" s="14" t="s">
        <v>727</v>
      </c>
      <c r="R44" s="14" t="s">
        <v>715</v>
      </c>
      <c r="S44" s="14" t="s">
        <v>716</v>
      </c>
    </row>
    <row r="45" spans="1:19" x14ac:dyDescent="0.25">
      <c r="A45" s="14" t="s">
        <v>703</v>
      </c>
      <c r="B45" s="14" t="s">
        <v>704</v>
      </c>
      <c r="C45" s="14" t="s">
        <v>705</v>
      </c>
      <c r="D45" s="14" t="s">
        <v>706</v>
      </c>
      <c r="E45" s="14" t="s">
        <v>707</v>
      </c>
      <c r="F45" s="15">
        <v>583.02</v>
      </c>
      <c r="G45" s="14" t="s">
        <v>708</v>
      </c>
      <c r="H45" s="20">
        <v>43922</v>
      </c>
      <c r="I45" s="14" t="s">
        <v>766</v>
      </c>
      <c r="J45" s="14" t="s">
        <v>767</v>
      </c>
      <c r="K45" s="21">
        <v>10040</v>
      </c>
      <c r="L45" s="14" t="s">
        <v>623</v>
      </c>
      <c r="M45" s="21">
        <v>114020</v>
      </c>
      <c r="N45" s="14" t="s">
        <v>768</v>
      </c>
      <c r="O45" s="14" t="s">
        <v>712</v>
      </c>
      <c r="P45" s="14" t="s">
        <v>713</v>
      </c>
      <c r="Q45" s="14" t="s">
        <v>714</v>
      </c>
      <c r="R45" s="14" t="s">
        <v>715</v>
      </c>
      <c r="S45" s="14" t="s">
        <v>731</v>
      </c>
    </row>
    <row r="46" spans="1:19" x14ac:dyDescent="0.25">
      <c r="A46" s="14" t="s">
        <v>717</v>
      </c>
      <c r="B46" s="14" t="s">
        <v>704</v>
      </c>
      <c r="C46" s="14" t="s">
        <v>718</v>
      </c>
      <c r="D46" s="14" t="s">
        <v>706</v>
      </c>
      <c r="E46" s="14" t="s">
        <v>707</v>
      </c>
      <c r="F46" s="15">
        <v>583.02</v>
      </c>
      <c r="G46" s="14" t="s">
        <v>708</v>
      </c>
      <c r="H46" s="20">
        <v>43952</v>
      </c>
      <c r="I46" s="14" t="s">
        <v>766</v>
      </c>
      <c r="J46" s="14" t="s">
        <v>767</v>
      </c>
      <c r="K46" s="21">
        <v>10040</v>
      </c>
      <c r="L46" s="14" t="s">
        <v>623</v>
      </c>
      <c r="M46" s="21">
        <v>114020</v>
      </c>
      <c r="N46" s="14" t="s">
        <v>768</v>
      </c>
      <c r="O46" s="14" t="s">
        <v>719</v>
      </c>
      <c r="P46" s="14" t="s">
        <v>720</v>
      </c>
      <c r="Q46" s="14" t="s">
        <v>721</v>
      </c>
      <c r="R46" s="14" t="s">
        <v>715</v>
      </c>
      <c r="S46" s="14" t="s">
        <v>731</v>
      </c>
    </row>
    <row r="47" spans="1:19" x14ac:dyDescent="0.25">
      <c r="A47" s="14" t="s">
        <v>723</v>
      </c>
      <c r="B47" s="14" t="s">
        <v>704</v>
      </c>
      <c r="C47" s="14" t="s">
        <v>724</v>
      </c>
      <c r="D47" s="14" t="s">
        <v>706</v>
      </c>
      <c r="E47" s="14" t="s">
        <v>707</v>
      </c>
      <c r="F47" s="15">
        <v>583.02</v>
      </c>
      <c r="G47" s="14" t="s">
        <v>708</v>
      </c>
      <c r="H47" s="20">
        <v>43983</v>
      </c>
      <c r="I47" s="14" t="s">
        <v>766</v>
      </c>
      <c r="J47" s="14" t="s">
        <v>767</v>
      </c>
      <c r="K47" s="21">
        <v>10040</v>
      </c>
      <c r="L47" s="14" t="s">
        <v>623</v>
      </c>
      <c r="M47" s="21">
        <v>114020</v>
      </c>
      <c r="N47" s="14" t="s">
        <v>768</v>
      </c>
      <c r="O47" s="14" t="s">
        <v>725</v>
      </c>
      <c r="P47" s="14" t="s">
        <v>726</v>
      </c>
      <c r="Q47" s="14" t="s">
        <v>727</v>
      </c>
      <c r="R47" s="14" t="s">
        <v>715</v>
      </c>
      <c r="S47" s="14" t="s">
        <v>731</v>
      </c>
    </row>
    <row r="48" spans="1:19" x14ac:dyDescent="0.25">
      <c r="A48" s="14" t="s">
        <v>703</v>
      </c>
      <c r="B48" s="14" t="s">
        <v>704</v>
      </c>
      <c r="C48" s="14" t="s">
        <v>705</v>
      </c>
      <c r="D48" s="14" t="s">
        <v>706</v>
      </c>
      <c r="E48" s="14" t="s">
        <v>707</v>
      </c>
      <c r="F48" s="15">
        <v>7304.88</v>
      </c>
      <c r="G48" s="14" t="s">
        <v>708</v>
      </c>
      <c r="H48" s="20">
        <v>43922</v>
      </c>
      <c r="I48" s="14" t="s">
        <v>769</v>
      </c>
      <c r="J48" s="14" t="s">
        <v>770</v>
      </c>
      <c r="K48" s="21">
        <v>10040</v>
      </c>
      <c r="L48" s="14" t="s">
        <v>623</v>
      </c>
      <c r="M48" s="21">
        <v>114040</v>
      </c>
      <c r="N48" s="14" t="s">
        <v>771</v>
      </c>
      <c r="O48" s="14" t="s">
        <v>712</v>
      </c>
      <c r="P48" s="14" t="s">
        <v>713</v>
      </c>
      <c r="Q48" s="14" t="s">
        <v>714</v>
      </c>
      <c r="R48" s="14" t="s">
        <v>715</v>
      </c>
      <c r="S48" s="14" t="s">
        <v>683</v>
      </c>
    </row>
    <row r="49" spans="1:19" x14ac:dyDescent="0.25">
      <c r="A49" s="14" t="s">
        <v>717</v>
      </c>
      <c r="B49" s="14" t="s">
        <v>704</v>
      </c>
      <c r="C49" s="14" t="s">
        <v>718</v>
      </c>
      <c r="D49" s="14" t="s">
        <v>706</v>
      </c>
      <c r="E49" s="14" t="s">
        <v>707</v>
      </c>
      <c r="F49" s="15">
        <v>7304.88</v>
      </c>
      <c r="G49" s="14" t="s">
        <v>708</v>
      </c>
      <c r="H49" s="20">
        <v>43952</v>
      </c>
      <c r="I49" s="14" t="s">
        <v>769</v>
      </c>
      <c r="J49" s="14" t="s">
        <v>770</v>
      </c>
      <c r="K49" s="21">
        <v>10040</v>
      </c>
      <c r="L49" s="14" t="s">
        <v>623</v>
      </c>
      <c r="M49" s="21">
        <v>114040</v>
      </c>
      <c r="N49" s="14" t="s">
        <v>771</v>
      </c>
      <c r="O49" s="14" t="s">
        <v>719</v>
      </c>
      <c r="P49" s="14" t="s">
        <v>720</v>
      </c>
      <c r="Q49" s="14" t="s">
        <v>721</v>
      </c>
      <c r="R49" s="14" t="s">
        <v>715</v>
      </c>
      <c r="S49" s="14" t="s">
        <v>683</v>
      </c>
    </row>
    <row r="50" spans="1:19" x14ac:dyDescent="0.25">
      <c r="A50" s="14" t="s">
        <v>723</v>
      </c>
      <c r="B50" s="14" t="s">
        <v>704</v>
      </c>
      <c r="C50" s="14" t="s">
        <v>724</v>
      </c>
      <c r="D50" s="14" t="s">
        <v>706</v>
      </c>
      <c r="E50" s="14" t="s">
        <v>707</v>
      </c>
      <c r="F50" s="15">
        <v>7304.88</v>
      </c>
      <c r="G50" s="14" t="s">
        <v>708</v>
      </c>
      <c r="H50" s="20">
        <v>43983</v>
      </c>
      <c r="I50" s="14" t="s">
        <v>769</v>
      </c>
      <c r="J50" s="14" t="s">
        <v>770</v>
      </c>
      <c r="K50" s="21">
        <v>10040</v>
      </c>
      <c r="L50" s="14" t="s">
        <v>623</v>
      </c>
      <c r="M50" s="21">
        <v>114040</v>
      </c>
      <c r="N50" s="14" t="s">
        <v>771</v>
      </c>
      <c r="O50" s="14" t="s">
        <v>725</v>
      </c>
      <c r="P50" s="14" t="s">
        <v>726</v>
      </c>
      <c r="Q50" s="14" t="s">
        <v>727</v>
      </c>
      <c r="R50" s="14" t="s">
        <v>715</v>
      </c>
      <c r="S50" s="14" t="s">
        <v>683</v>
      </c>
    </row>
    <row r="51" spans="1:19" x14ac:dyDescent="0.25">
      <c r="A51" s="14" t="s">
        <v>703</v>
      </c>
      <c r="B51" s="14" t="s">
        <v>704</v>
      </c>
      <c r="C51" s="14" t="s">
        <v>705</v>
      </c>
      <c r="D51" s="14" t="s">
        <v>706</v>
      </c>
      <c r="E51" s="14" t="s">
        <v>707</v>
      </c>
      <c r="F51" s="15">
        <v>3340.99</v>
      </c>
      <c r="G51" s="14" t="s">
        <v>708</v>
      </c>
      <c r="H51" s="20">
        <v>43922</v>
      </c>
      <c r="I51" s="14" t="s">
        <v>772</v>
      </c>
      <c r="J51" s="14" t="s">
        <v>773</v>
      </c>
      <c r="K51" s="21">
        <v>10040</v>
      </c>
      <c r="L51" s="14" t="s">
        <v>623</v>
      </c>
      <c r="M51" s="21">
        <v>114060</v>
      </c>
      <c r="N51" s="14" t="s">
        <v>774</v>
      </c>
      <c r="O51" s="14" t="s">
        <v>712</v>
      </c>
      <c r="P51" s="14" t="s">
        <v>713</v>
      </c>
      <c r="Q51" s="14" t="s">
        <v>714</v>
      </c>
      <c r="R51" s="14" t="s">
        <v>715</v>
      </c>
      <c r="S51" s="14" t="s">
        <v>722</v>
      </c>
    </row>
    <row r="52" spans="1:19" x14ac:dyDescent="0.25">
      <c r="A52" s="14" t="s">
        <v>717</v>
      </c>
      <c r="B52" s="14" t="s">
        <v>704</v>
      </c>
      <c r="C52" s="14" t="s">
        <v>718</v>
      </c>
      <c r="D52" s="14" t="s">
        <v>706</v>
      </c>
      <c r="E52" s="14" t="s">
        <v>707</v>
      </c>
      <c r="F52" s="15">
        <v>3340.99</v>
      </c>
      <c r="G52" s="14" t="s">
        <v>708</v>
      </c>
      <c r="H52" s="20">
        <v>43952</v>
      </c>
      <c r="I52" s="14" t="s">
        <v>772</v>
      </c>
      <c r="J52" s="14" t="s">
        <v>773</v>
      </c>
      <c r="K52" s="21">
        <v>10040</v>
      </c>
      <c r="L52" s="14" t="s">
        <v>623</v>
      </c>
      <c r="M52" s="21">
        <v>114060</v>
      </c>
      <c r="N52" s="14" t="s">
        <v>774</v>
      </c>
      <c r="O52" s="14" t="s">
        <v>719</v>
      </c>
      <c r="P52" s="14" t="s">
        <v>720</v>
      </c>
      <c r="Q52" s="14" t="s">
        <v>721</v>
      </c>
      <c r="R52" s="14" t="s">
        <v>715</v>
      </c>
      <c r="S52" s="14" t="s">
        <v>722</v>
      </c>
    </row>
    <row r="53" spans="1:19" x14ac:dyDescent="0.25">
      <c r="A53" s="14" t="s">
        <v>723</v>
      </c>
      <c r="B53" s="14" t="s">
        <v>704</v>
      </c>
      <c r="C53" s="14" t="s">
        <v>724</v>
      </c>
      <c r="D53" s="14" t="s">
        <v>706</v>
      </c>
      <c r="E53" s="14" t="s">
        <v>707</v>
      </c>
      <c r="F53" s="15">
        <v>3340.99</v>
      </c>
      <c r="G53" s="14" t="s">
        <v>708</v>
      </c>
      <c r="H53" s="20">
        <v>43983</v>
      </c>
      <c r="I53" s="14" t="s">
        <v>772</v>
      </c>
      <c r="J53" s="14" t="s">
        <v>773</v>
      </c>
      <c r="K53" s="21">
        <v>10040</v>
      </c>
      <c r="L53" s="14" t="s">
        <v>623</v>
      </c>
      <c r="M53" s="21">
        <v>114060</v>
      </c>
      <c r="N53" s="14" t="s">
        <v>774</v>
      </c>
      <c r="O53" s="14" t="s">
        <v>725</v>
      </c>
      <c r="P53" s="14" t="s">
        <v>726</v>
      </c>
      <c r="Q53" s="14" t="s">
        <v>727</v>
      </c>
      <c r="R53" s="14" t="s">
        <v>715</v>
      </c>
      <c r="S53" s="14" t="s">
        <v>722</v>
      </c>
    </row>
    <row r="54" spans="1:19" x14ac:dyDescent="0.25">
      <c r="A54" s="14" t="s">
        <v>703</v>
      </c>
      <c r="B54" s="14" t="s">
        <v>704</v>
      </c>
      <c r="C54" s="14" t="s">
        <v>705</v>
      </c>
      <c r="D54" s="14" t="s">
        <v>706</v>
      </c>
      <c r="E54" s="14" t="s">
        <v>707</v>
      </c>
      <c r="F54" s="15">
        <v>3025.77</v>
      </c>
      <c r="G54" s="14" t="s">
        <v>708</v>
      </c>
      <c r="H54" s="20">
        <v>43922</v>
      </c>
      <c r="I54" s="14" t="s">
        <v>775</v>
      </c>
      <c r="J54" s="14" t="s">
        <v>776</v>
      </c>
      <c r="K54" s="21">
        <v>10042</v>
      </c>
      <c r="L54" s="14" t="s">
        <v>624</v>
      </c>
      <c r="M54" s="21">
        <v>111100</v>
      </c>
      <c r="N54" s="14" t="s">
        <v>777</v>
      </c>
      <c r="O54" s="14" t="s">
        <v>712</v>
      </c>
      <c r="P54" s="14" t="s">
        <v>713</v>
      </c>
      <c r="Q54" s="14" t="s">
        <v>714</v>
      </c>
      <c r="R54" s="14" t="s">
        <v>715</v>
      </c>
      <c r="S54" s="14" t="s">
        <v>716</v>
      </c>
    </row>
    <row r="55" spans="1:19" x14ac:dyDescent="0.25">
      <c r="A55" s="14" t="s">
        <v>717</v>
      </c>
      <c r="B55" s="14" t="s">
        <v>704</v>
      </c>
      <c r="C55" s="14" t="s">
        <v>718</v>
      </c>
      <c r="D55" s="14" t="s">
        <v>706</v>
      </c>
      <c r="E55" s="14" t="s">
        <v>707</v>
      </c>
      <c r="F55" s="15">
        <v>3025.77</v>
      </c>
      <c r="G55" s="14" t="s">
        <v>708</v>
      </c>
      <c r="H55" s="20">
        <v>43952</v>
      </c>
      <c r="I55" s="14" t="s">
        <v>775</v>
      </c>
      <c r="J55" s="14" t="s">
        <v>776</v>
      </c>
      <c r="K55" s="21">
        <v>10042</v>
      </c>
      <c r="L55" s="14" t="s">
        <v>624</v>
      </c>
      <c r="M55" s="21">
        <v>111100</v>
      </c>
      <c r="N55" s="14" t="s">
        <v>777</v>
      </c>
      <c r="O55" s="14" t="s">
        <v>719</v>
      </c>
      <c r="P55" s="14" t="s">
        <v>720</v>
      </c>
      <c r="Q55" s="14" t="s">
        <v>721</v>
      </c>
      <c r="R55" s="14" t="s">
        <v>715</v>
      </c>
      <c r="S55" s="14" t="s">
        <v>716</v>
      </c>
    </row>
    <row r="56" spans="1:19" x14ac:dyDescent="0.25">
      <c r="A56" s="14" t="s">
        <v>723</v>
      </c>
      <c r="B56" s="14" t="s">
        <v>704</v>
      </c>
      <c r="C56" s="14" t="s">
        <v>724</v>
      </c>
      <c r="D56" s="14" t="s">
        <v>706</v>
      </c>
      <c r="E56" s="14" t="s">
        <v>707</v>
      </c>
      <c r="F56" s="15">
        <v>3025.77</v>
      </c>
      <c r="G56" s="14" t="s">
        <v>708</v>
      </c>
      <c r="H56" s="20">
        <v>43983</v>
      </c>
      <c r="I56" s="14" t="s">
        <v>775</v>
      </c>
      <c r="J56" s="14" t="s">
        <v>776</v>
      </c>
      <c r="K56" s="21">
        <v>10042</v>
      </c>
      <c r="L56" s="14" t="s">
        <v>624</v>
      </c>
      <c r="M56" s="21">
        <v>111100</v>
      </c>
      <c r="N56" s="14" t="s">
        <v>777</v>
      </c>
      <c r="O56" s="14" t="s">
        <v>725</v>
      </c>
      <c r="P56" s="14" t="s">
        <v>726</v>
      </c>
      <c r="Q56" s="14" t="s">
        <v>727</v>
      </c>
      <c r="R56" s="14" t="s">
        <v>715</v>
      </c>
      <c r="S56" s="14" t="s">
        <v>716</v>
      </c>
    </row>
    <row r="57" spans="1:19" x14ac:dyDescent="0.25">
      <c r="A57" s="14" t="s">
        <v>703</v>
      </c>
      <c r="B57" s="14" t="s">
        <v>704</v>
      </c>
      <c r="C57" s="14" t="s">
        <v>705</v>
      </c>
      <c r="D57" s="14" t="s">
        <v>706</v>
      </c>
      <c r="E57" s="14" t="s">
        <v>707</v>
      </c>
      <c r="F57" s="15">
        <v>1573.8</v>
      </c>
      <c r="G57" s="14" t="s">
        <v>708</v>
      </c>
      <c r="H57" s="20">
        <v>43922</v>
      </c>
      <c r="I57" s="14" t="s">
        <v>778</v>
      </c>
      <c r="J57" s="14" t="s">
        <v>779</v>
      </c>
      <c r="K57" s="21">
        <v>10042</v>
      </c>
      <c r="L57" s="14" t="s">
        <v>624</v>
      </c>
      <c r="M57" s="21">
        <v>111200</v>
      </c>
      <c r="N57" s="14" t="s">
        <v>780</v>
      </c>
      <c r="O57" s="14" t="s">
        <v>712</v>
      </c>
      <c r="P57" s="14" t="s">
        <v>713</v>
      </c>
      <c r="Q57" s="14" t="s">
        <v>714</v>
      </c>
      <c r="R57" s="14" t="s">
        <v>715</v>
      </c>
      <c r="S57" s="14" t="s">
        <v>731</v>
      </c>
    </row>
    <row r="58" spans="1:19" x14ac:dyDescent="0.25">
      <c r="A58" s="14" t="s">
        <v>717</v>
      </c>
      <c r="B58" s="14" t="s">
        <v>704</v>
      </c>
      <c r="C58" s="14" t="s">
        <v>718</v>
      </c>
      <c r="D58" s="14" t="s">
        <v>706</v>
      </c>
      <c r="E58" s="14" t="s">
        <v>707</v>
      </c>
      <c r="F58" s="15">
        <v>1573.8</v>
      </c>
      <c r="G58" s="14" t="s">
        <v>708</v>
      </c>
      <c r="H58" s="20">
        <v>43952</v>
      </c>
      <c r="I58" s="14" t="s">
        <v>778</v>
      </c>
      <c r="J58" s="14" t="s">
        <v>779</v>
      </c>
      <c r="K58" s="21">
        <v>10042</v>
      </c>
      <c r="L58" s="14" t="s">
        <v>624</v>
      </c>
      <c r="M58" s="21">
        <v>111200</v>
      </c>
      <c r="N58" s="14" t="s">
        <v>780</v>
      </c>
      <c r="O58" s="14" t="s">
        <v>719</v>
      </c>
      <c r="P58" s="14" t="s">
        <v>720</v>
      </c>
      <c r="Q58" s="14" t="s">
        <v>721</v>
      </c>
      <c r="R58" s="14" t="s">
        <v>715</v>
      </c>
      <c r="S58" s="14" t="s">
        <v>731</v>
      </c>
    </row>
    <row r="59" spans="1:19" x14ac:dyDescent="0.25">
      <c r="A59" s="14" t="s">
        <v>723</v>
      </c>
      <c r="B59" s="14" t="s">
        <v>704</v>
      </c>
      <c r="C59" s="14" t="s">
        <v>724</v>
      </c>
      <c r="D59" s="14" t="s">
        <v>706</v>
      </c>
      <c r="E59" s="14" t="s">
        <v>707</v>
      </c>
      <c r="F59" s="15">
        <v>1573.8</v>
      </c>
      <c r="G59" s="14" t="s">
        <v>708</v>
      </c>
      <c r="H59" s="20">
        <v>43983</v>
      </c>
      <c r="I59" s="14" t="s">
        <v>778</v>
      </c>
      <c r="J59" s="14" t="s">
        <v>779</v>
      </c>
      <c r="K59" s="21">
        <v>10042</v>
      </c>
      <c r="L59" s="14" t="s">
        <v>624</v>
      </c>
      <c r="M59" s="21">
        <v>111200</v>
      </c>
      <c r="N59" s="14" t="s">
        <v>780</v>
      </c>
      <c r="O59" s="14" t="s">
        <v>725</v>
      </c>
      <c r="P59" s="14" t="s">
        <v>726</v>
      </c>
      <c r="Q59" s="14" t="s">
        <v>727</v>
      </c>
      <c r="R59" s="14" t="s">
        <v>715</v>
      </c>
      <c r="S59" s="14" t="s">
        <v>731</v>
      </c>
    </row>
    <row r="60" spans="1:19" x14ac:dyDescent="0.25">
      <c r="A60" s="14" t="s">
        <v>703</v>
      </c>
      <c r="B60" s="14" t="s">
        <v>704</v>
      </c>
      <c r="C60" s="14" t="s">
        <v>705</v>
      </c>
      <c r="D60" s="14" t="s">
        <v>706</v>
      </c>
      <c r="E60" s="14" t="s">
        <v>707</v>
      </c>
      <c r="F60" s="15">
        <v>46460.62</v>
      </c>
      <c r="G60" s="14" t="s">
        <v>708</v>
      </c>
      <c r="H60" s="20">
        <v>43922</v>
      </c>
      <c r="I60" s="14" t="s">
        <v>781</v>
      </c>
      <c r="J60" s="14" t="s">
        <v>782</v>
      </c>
      <c r="K60" s="21">
        <v>10042</v>
      </c>
      <c r="L60" s="14" t="s">
        <v>624</v>
      </c>
      <c r="M60" s="21">
        <v>111400</v>
      </c>
      <c r="N60" s="14" t="s">
        <v>783</v>
      </c>
      <c r="O60" s="14" t="s">
        <v>712</v>
      </c>
      <c r="P60" s="14" t="s">
        <v>713</v>
      </c>
      <c r="Q60" s="14" t="s">
        <v>714</v>
      </c>
      <c r="R60" s="14" t="s">
        <v>715</v>
      </c>
      <c r="S60" s="14" t="s">
        <v>683</v>
      </c>
    </row>
    <row r="61" spans="1:19" x14ac:dyDescent="0.25">
      <c r="A61" s="14" t="s">
        <v>717</v>
      </c>
      <c r="B61" s="14" t="s">
        <v>704</v>
      </c>
      <c r="C61" s="14" t="s">
        <v>718</v>
      </c>
      <c r="D61" s="14" t="s">
        <v>706</v>
      </c>
      <c r="E61" s="14" t="s">
        <v>707</v>
      </c>
      <c r="F61" s="15">
        <v>44844.89</v>
      </c>
      <c r="G61" s="14" t="s">
        <v>708</v>
      </c>
      <c r="H61" s="20">
        <v>43952</v>
      </c>
      <c r="I61" s="14" t="s">
        <v>781</v>
      </c>
      <c r="J61" s="14" t="s">
        <v>782</v>
      </c>
      <c r="K61" s="21">
        <v>10042</v>
      </c>
      <c r="L61" s="14" t="s">
        <v>624</v>
      </c>
      <c r="M61" s="21">
        <v>111400</v>
      </c>
      <c r="N61" s="14" t="s">
        <v>783</v>
      </c>
      <c r="O61" s="14" t="s">
        <v>719</v>
      </c>
      <c r="P61" s="14" t="s">
        <v>720</v>
      </c>
      <c r="Q61" s="14" t="s">
        <v>721</v>
      </c>
      <c r="R61" s="14" t="s">
        <v>715</v>
      </c>
      <c r="S61" s="14" t="s">
        <v>683</v>
      </c>
    </row>
    <row r="62" spans="1:19" x14ac:dyDescent="0.25">
      <c r="A62" s="14" t="s">
        <v>723</v>
      </c>
      <c r="B62" s="14" t="s">
        <v>704</v>
      </c>
      <c r="C62" s="14" t="s">
        <v>724</v>
      </c>
      <c r="D62" s="14" t="s">
        <v>706</v>
      </c>
      <c r="E62" s="14" t="s">
        <v>707</v>
      </c>
      <c r="F62" s="15">
        <v>45684.76</v>
      </c>
      <c r="G62" s="14" t="s">
        <v>708</v>
      </c>
      <c r="H62" s="20">
        <v>43983</v>
      </c>
      <c r="I62" s="14" t="s">
        <v>781</v>
      </c>
      <c r="J62" s="14" t="s">
        <v>782</v>
      </c>
      <c r="K62" s="21">
        <v>10042</v>
      </c>
      <c r="L62" s="14" t="s">
        <v>624</v>
      </c>
      <c r="M62" s="21">
        <v>111400</v>
      </c>
      <c r="N62" s="14" t="s">
        <v>783</v>
      </c>
      <c r="O62" s="14" t="s">
        <v>725</v>
      </c>
      <c r="P62" s="14" t="s">
        <v>726</v>
      </c>
      <c r="Q62" s="14" t="s">
        <v>727</v>
      </c>
      <c r="R62" s="14" t="s">
        <v>715</v>
      </c>
      <c r="S62" s="14" t="s">
        <v>683</v>
      </c>
    </row>
    <row r="63" spans="1:19" x14ac:dyDescent="0.25">
      <c r="A63" s="14" t="s">
        <v>703</v>
      </c>
      <c r="B63" s="14" t="s">
        <v>704</v>
      </c>
      <c r="C63" s="14" t="s">
        <v>705</v>
      </c>
      <c r="D63" s="14" t="s">
        <v>706</v>
      </c>
      <c r="E63" s="14" t="s">
        <v>707</v>
      </c>
      <c r="F63" s="15">
        <v>248.11</v>
      </c>
      <c r="G63" s="14" t="s">
        <v>708</v>
      </c>
      <c r="H63" s="20">
        <v>43922</v>
      </c>
      <c r="I63" s="14" t="s">
        <v>784</v>
      </c>
      <c r="J63" s="14" t="s">
        <v>785</v>
      </c>
      <c r="K63" s="21">
        <v>10042</v>
      </c>
      <c r="L63" s="14" t="s">
        <v>624</v>
      </c>
      <c r="M63" s="21">
        <v>111450</v>
      </c>
      <c r="N63" s="14" t="s">
        <v>786</v>
      </c>
      <c r="O63" s="14" t="s">
        <v>712</v>
      </c>
      <c r="P63" s="14" t="s">
        <v>713</v>
      </c>
      <c r="Q63" s="14" t="s">
        <v>714</v>
      </c>
      <c r="R63" s="14" t="s">
        <v>715</v>
      </c>
      <c r="S63" s="14" t="s">
        <v>753</v>
      </c>
    </row>
    <row r="64" spans="1:19" x14ac:dyDescent="0.25">
      <c r="A64" s="14" t="s">
        <v>717</v>
      </c>
      <c r="B64" s="14" t="s">
        <v>704</v>
      </c>
      <c r="C64" s="14" t="s">
        <v>718</v>
      </c>
      <c r="D64" s="14" t="s">
        <v>706</v>
      </c>
      <c r="E64" s="14" t="s">
        <v>707</v>
      </c>
      <c r="F64" s="15">
        <v>248.11</v>
      </c>
      <c r="G64" s="14" t="s">
        <v>708</v>
      </c>
      <c r="H64" s="20">
        <v>43952</v>
      </c>
      <c r="I64" s="14" t="s">
        <v>784</v>
      </c>
      <c r="J64" s="14" t="s">
        <v>785</v>
      </c>
      <c r="K64" s="21">
        <v>10042</v>
      </c>
      <c r="L64" s="14" t="s">
        <v>624</v>
      </c>
      <c r="M64" s="21">
        <v>111450</v>
      </c>
      <c r="N64" s="14" t="s">
        <v>786</v>
      </c>
      <c r="O64" s="14" t="s">
        <v>719</v>
      </c>
      <c r="P64" s="14" t="s">
        <v>720</v>
      </c>
      <c r="Q64" s="14" t="s">
        <v>721</v>
      </c>
      <c r="R64" s="14" t="s">
        <v>715</v>
      </c>
      <c r="S64" s="14" t="s">
        <v>753</v>
      </c>
    </row>
    <row r="65" spans="1:19" x14ac:dyDescent="0.25">
      <c r="A65" s="14" t="s">
        <v>723</v>
      </c>
      <c r="B65" s="14" t="s">
        <v>704</v>
      </c>
      <c r="C65" s="14" t="s">
        <v>724</v>
      </c>
      <c r="D65" s="14" t="s">
        <v>706</v>
      </c>
      <c r="E65" s="14" t="s">
        <v>707</v>
      </c>
      <c r="F65" s="15">
        <v>248.11</v>
      </c>
      <c r="G65" s="14" t="s">
        <v>708</v>
      </c>
      <c r="H65" s="20">
        <v>43983</v>
      </c>
      <c r="I65" s="14" t="s">
        <v>784</v>
      </c>
      <c r="J65" s="14" t="s">
        <v>785</v>
      </c>
      <c r="K65" s="21">
        <v>10042</v>
      </c>
      <c r="L65" s="14" t="s">
        <v>624</v>
      </c>
      <c r="M65" s="21">
        <v>111450</v>
      </c>
      <c r="N65" s="14" t="s">
        <v>786</v>
      </c>
      <c r="O65" s="14" t="s">
        <v>725</v>
      </c>
      <c r="P65" s="14" t="s">
        <v>726</v>
      </c>
      <c r="Q65" s="14" t="s">
        <v>727</v>
      </c>
      <c r="R65" s="14" t="s">
        <v>715</v>
      </c>
      <c r="S65" s="14" t="s">
        <v>753</v>
      </c>
    </row>
    <row r="66" spans="1:19" x14ac:dyDescent="0.25">
      <c r="A66" s="14" t="s">
        <v>703</v>
      </c>
      <c r="B66" s="14" t="s">
        <v>704</v>
      </c>
      <c r="C66" s="14" t="s">
        <v>705</v>
      </c>
      <c r="D66" s="14" t="s">
        <v>706</v>
      </c>
      <c r="E66" s="14" t="s">
        <v>707</v>
      </c>
      <c r="F66" s="15">
        <v>3687.78</v>
      </c>
      <c r="G66" s="14" t="s">
        <v>708</v>
      </c>
      <c r="H66" s="20">
        <v>43922</v>
      </c>
      <c r="I66" s="14" t="s">
        <v>787</v>
      </c>
      <c r="J66" s="14" t="s">
        <v>788</v>
      </c>
      <c r="K66" s="21">
        <v>10042</v>
      </c>
      <c r="L66" s="14" t="s">
        <v>624</v>
      </c>
      <c r="M66" s="21">
        <v>111500</v>
      </c>
      <c r="N66" s="14" t="s">
        <v>789</v>
      </c>
      <c r="O66" s="14" t="s">
        <v>712</v>
      </c>
      <c r="P66" s="14" t="s">
        <v>713</v>
      </c>
      <c r="Q66" s="14" t="s">
        <v>714</v>
      </c>
      <c r="R66" s="14" t="s">
        <v>715</v>
      </c>
      <c r="S66" s="14" t="s">
        <v>687</v>
      </c>
    </row>
    <row r="67" spans="1:19" x14ac:dyDescent="0.25">
      <c r="A67" s="14" t="s">
        <v>717</v>
      </c>
      <c r="B67" s="14" t="s">
        <v>704</v>
      </c>
      <c r="C67" s="14" t="s">
        <v>718</v>
      </c>
      <c r="D67" s="14" t="s">
        <v>706</v>
      </c>
      <c r="E67" s="14" t="s">
        <v>707</v>
      </c>
      <c r="F67" s="15">
        <v>556.11</v>
      </c>
      <c r="G67" s="14" t="s">
        <v>708</v>
      </c>
      <c r="H67" s="20">
        <v>43952</v>
      </c>
      <c r="I67" s="14" t="s">
        <v>787</v>
      </c>
      <c r="J67" s="14" t="s">
        <v>788</v>
      </c>
      <c r="K67" s="21">
        <v>10042</v>
      </c>
      <c r="L67" s="14" t="s">
        <v>624</v>
      </c>
      <c r="M67" s="21">
        <v>111500</v>
      </c>
      <c r="N67" s="14" t="s">
        <v>789</v>
      </c>
      <c r="O67" s="14" t="s">
        <v>719</v>
      </c>
      <c r="P67" s="14" t="s">
        <v>720</v>
      </c>
      <c r="Q67" s="14" t="s">
        <v>721</v>
      </c>
      <c r="R67" s="14" t="s">
        <v>715</v>
      </c>
      <c r="S67" s="14" t="s">
        <v>687</v>
      </c>
    </row>
    <row r="68" spans="1:19" x14ac:dyDescent="0.25">
      <c r="A68" s="14" t="s">
        <v>723</v>
      </c>
      <c r="B68" s="14" t="s">
        <v>704</v>
      </c>
      <c r="C68" s="14" t="s">
        <v>724</v>
      </c>
      <c r="D68" s="14" t="s">
        <v>706</v>
      </c>
      <c r="E68" s="14" t="s">
        <v>707</v>
      </c>
      <c r="F68" s="15">
        <v>2056.16</v>
      </c>
      <c r="G68" s="14" t="s">
        <v>708</v>
      </c>
      <c r="H68" s="20">
        <v>43983</v>
      </c>
      <c r="I68" s="14" t="s">
        <v>787</v>
      </c>
      <c r="J68" s="14" t="s">
        <v>788</v>
      </c>
      <c r="K68" s="21">
        <v>10042</v>
      </c>
      <c r="L68" s="14" t="s">
        <v>624</v>
      </c>
      <c r="M68" s="21">
        <v>111500</v>
      </c>
      <c r="N68" s="14" t="s">
        <v>789</v>
      </c>
      <c r="O68" s="14" t="s">
        <v>725</v>
      </c>
      <c r="P68" s="14" t="s">
        <v>726</v>
      </c>
      <c r="Q68" s="14" t="s">
        <v>727</v>
      </c>
      <c r="R68" s="14" t="s">
        <v>715</v>
      </c>
      <c r="S68" s="14" t="s">
        <v>687</v>
      </c>
    </row>
    <row r="69" spans="1:19" x14ac:dyDescent="0.25">
      <c r="A69" s="14" t="s">
        <v>703</v>
      </c>
      <c r="B69" s="14" t="s">
        <v>704</v>
      </c>
      <c r="C69" s="14" t="s">
        <v>705</v>
      </c>
      <c r="D69" s="14" t="s">
        <v>706</v>
      </c>
      <c r="E69" s="14" t="s">
        <v>707</v>
      </c>
      <c r="F69" s="15">
        <v>18712.12</v>
      </c>
      <c r="G69" s="14" t="s">
        <v>708</v>
      </c>
      <c r="H69" s="20">
        <v>43922</v>
      </c>
      <c r="I69" s="14" t="s">
        <v>790</v>
      </c>
      <c r="J69" s="14" t="s">
        <v>791</v>
      </c>
      <c r="K69" s="21">
        <v>10042</v>
      </c>
      <c r="L69" s="14" t="s">
        <v>624</v>
      </c>
      <c r="M69" s="21">
        <v>111600</v>
      </c>
      <c r="N69" s="14" t="s">
        <v>792</v>
      </c>
      <c r="O69" s="14" t="s">
        <v>712</v>
      </c>
      <c r="P69" s="14" t="s">
        <v>713</v>
      </c>
      <c r="Q69" s="14" t="s">
        <v>714</v>
      </c>
      <c r="R69" s="14" t="s">
        <v>715</v>
      </c>
      <c r="S69" s="14" t="s">
        <v>722</v>
      </c>
    </row>
    <row r="70" spans="1:19" x14ac:dyDescent="0.25">
      <c r="A70" s="14" t="s">
        <v>717</v>
      </c>
      <c r="B70" s="14" t="s">
        <v>704</v>
      </c>
      <c r="C70" s="14" t="s">
        <v>718</v>
      </c>
      <c r="D70" s="14" t="s">
        <v>706</v>
      </c>
      <c r="E70" s="14" t="s">
        <v>707</v>
      </c>
      <c r="F70" s="15">
        <v>18667.12</v>
      </c>
      <c r="G70" s="14" t="s">
        <v>708</v>
      </c>
      <c r="H70" s="20">
        <v>43952</v>
      </c>
      <c r="I70" s="14" t="s">
        <v>790</v>
      </c>
      <c r="J70" s="14" t="s">
        <v>791</v>
      </c>
      <c r="K70" s="21">
        <v>10042</v>
      </c>
      <c r="L70" s="14" t="s">
        <v>624</v>
      </c>
      <c r="M70" s="21">
        <v>111600</v>
      </c>
      <c r="N70" s="14" t="s">
        <v>792</v>
      </c>
      <c r="O70" s="14" t="s">
        <v>719</v>
      </c>
      <c r="P70" s="14" t="s">
        <v>720</v>
      </c>
      <c r="Q70" s="14" t="s">
        <v>721</v>
      </c>
      <c r="R70" s="14" t="s">
        <v>715</v>
      </c>
      <c r="S70" s="14" t="s">
        <v>722</v>
      </c>
    </row>
    <row r="71" spans="1:19" x14ac:dyDescent="0.25">
      <c r="A71" s="14" t="s">
        <v>723</v>
      </c>
      <c r="B71" s="14" t="s">
        <v>704</v>
      </c>
      <c r="C71" s="14" t="s">
        <v>724</v>
      </c>
      <c r="D71" s="14" t="s">
        <v>706</v>
      </c>
      <c r="E71" s="14" t="s">
        <v>707</v>
      </c>
      <c r="F71" s="15">
        <v>18704.439999999999</v>
      </c>
      <c r="G71" s="14" t="s">
        <v>708</v>
      </c>
      <c r="H71" s="20">
        <v>43983</v>
      </c>
      <c r="I71" s="14" t="s">
        <v>790</v>
      </c>
      <c r="J71" s="14" t="s">
        <v>791</v>
      </c>
      <c r="K71" s="21">
        <v>10042</v>
      </c>
      <c r="L71" s="14" t="s">
        <v>624</v>
      </c>
      <c r="M71" s="21">
        <v>111600</v>
      </c>
      <c r="N71" s="14" t="s">
        <v>792</v>
      </c>
      <c r="O71" s="14" t="s">
        <v>725</v>
      </c>
      <c r="P71" s="14" t="s">
        <v>726</v>
      </c>
      <c r="Q71" s="14" t="s">
        <v>727</v>
      </c>
      <c r="R71" s="14" t="s">
        <v>715</v>
      </c>
      <c r="S71" s="14" t="s">
        <v>722</v>
      </c>
    </row>
    <row r="72" spans="1:19" x14ac:dyDescent="0.25">
      <c r="A72" s="14" t="s">
        <v>703</v>
      </c>
      <c r="B72" s="14" t="s">
        <v>704</v>
      </c>
      <c r="C72" s="14" t="s">
        <v>705</v>
      </c>
      <c r="D72" s="14" t="s">
        <v>706</v>
      </c>
      <c r="E72" s="14" t="s">
        <v>707</v>
      </c>
      <c r="F72" s="15">
        <v>2653.25</v>
      </c>
      <c r="G72" s="14" t="s">
        <v>708</v>
      </c>
      <c r="H72" s="20">
        <v>43922</v>
      </c>
      <c r="I72" s="14" t="s">
        <v>793</v>
      </c>
      <c r="J72" s="14" t="s">
        <v>794</v>
      </c>
      <c r="K72" s="21">
        <v>10042</v>
      </c>
      <c r="L72" s="14" t="s">
        <v>624</v>
      </c>
      <c r="M72" s="21">
        <v>111700</v>
      </c>
      <c r="N72" s="14" t="s">
        <v>795</v>
      </c>
      <c r="O72" s="14" t="s">
        <v>712</v>
      </c>
      <c r="P72" s="14" t="s">
        <v>713</v>
      </c>
      <c r="Q72" s="14" t="s">
        <v>714</v>
      </c>
      <c r="R72" s="14" t="s">
        <v>715</v>
      </c>
      <c r="S72" s="14" t="s">
        <v>742</v>
      </c>
    </row>
    <row r="73" spans="1:19" x14ac:dyDescent="0.25">
      <c r="A73" s="14" t="s">
        <v>717</v>
      </c>
      <c r="B73" s="14" t="s">
        <v>704</v>
      </c>
      <c r="C73" s="14" t="s">
        <v>718</v>
      </c>
      <c r="D73" s="14" t="s">
        <v>706</v>
      </c>
      <c r="E73" s="14" t="s">
        <v>707</v>
      </c>
      <c r="F73" s="15">
        <v>1758.9</v>
      </c>
      <c r="G73" s="14" t="s">
        <v>708</v>
      </c>
      <c r="H73" s="20">
        <v>43952</v>
      </c>
      <c r="I73" s="14" t="s">
        <v>793</v>
      </c>
      <c r="J73" s="14" t="s">
        <v>794</v>
      </c>
      <c r="K73" s="21">
        <v>10042</v>
      </c>
      <c r="L73" s="14" t="s">
        <v>624</v>
      </c>
      <c r="M73" s="21">
        <v>111700</v>
      </c>
      <c r="N73" s="14" t="s">
        <v>795</v>
      </c>
      <c r="O73" s="14" t="s">
        <v>719</v>
      </c>
      <c r="P73" s="14" t="s">
        <v>720</v>
      </c>
      <c r="Q73" s="14" t="s">
        <v>721</v>
      </c>
      <c r="R73" s="14" t="s">
        <v>715</v>
      </c>
      <c r="S73" s="14" t="s">
        <v>742</v>
      </c>
    </row>
    <row r="74" spans="1:19" x14ac:dyDescent="0.25">
      <c r="A74" s="14" t="s">
        <v>723</v>
      </c>
      <c r="B74" s="14" t="s">
        <v>704</v>
      </c>
      <c r="C74" s="14" t="s">
        <v>724</v>
      </c>
      <c r="D74" s="14" t="s">
        <v>706</v>
      </c>
      <c r="E74" s="14" t="s">
        <v>707</v>
      </c>
      <c r="F74" s="15">
        <v>1758.9</v>
      </c>
      <c r="G74" s="14" t="s">
        <v>708</v>
      </c>
      <c r="H74" s="20">
        <v>43983</v>
      </c>
      <c r="I74" s="14" t="s">
        <v>793</v>
      </c>
      <c r="J74" s="14" t="s">
        <v>794</v>
      </c>
      <c r="K74" s="21">
        <v>10042</v>
      </c>
      <c r="L74" s="14" t="s">
        <v>624</v>
      </c>
      <c r="M74" s="21">
        <v>111700</v>
      </c>
      <c r="N74" s="14" t="s">
        <v>795</v>
      </c>
      <c r="O74" s="14" t="s">
        <v>725</v>
      </c>
      <c r="P74" s="14" t="s">
        <v>726</v>
      </c>
      <c r="Q74" s="14" t="s">
        <v>727</v>
      </c>
      <c r="R74" s="14" t="s">
        <v>715</v>
      </c>
      <c r="S74" s="14" t="s">
        <v>742</v>
      </c>
    </row>
    <row r="75" spans="1:19" x14ac:dyDescent="0.25">
      <c r="A75" s="14" t="s">
        <v>703</v>
      </c>
      <c r="B75" s="14" t="s">
        <v>704</v>
      </c>
      <c r="C75" s="14" t="s">
        <v>705</v>
      </c>
      <c r="D75" s="14" t="s">
        <v>706</v>
      </c>
      <c r="E75" s="14" t="s">
        <v>707</v>
      </c>
      <c r="F75" s="15">
        <v>133.52000000000001</v>
      </c>
      <c r="G75" s="14" t="s">
        <v>708</v>
      </c>
      <c r="H75" s="20">
        <v>43922</v>
      </c>
      <c r="I75" s="14" t="s">
        <v>796</v>
      </c>
      <c r="J75" s="14" t="s">
        <v>797</v>
      </c>
      <c r="K75" s="21">
        <v>10042</v>
      </c>
      <c r="L75" s="14" t="s">
        <v>624</v>
      </c>
      <c r="M75" s="21">
        <v>113000</v>
      </c>
      <c r="N75" s="14" t="s">
        <v>798</v>
      </c>
      <c r="O75" s="14" t="s">
        <v>712</v>
      </c>
      <c r="P75" s="14" t="s">
        <v>713</v>
      </c>
      <c r="Q75" s="14" t="s">
        <v>714</v>
      </c>
      <c r="R75" s="14" t="s">
        <v>715</v>
      </c>
      <c r="S75" s="14" t="s">
        <v>742</v>
      </c>
    </row>
    <row r="76" spans="1:19" x14ac:dyDescent="0.25">
      <c r="A76" s="14" t="s">
        <v>717</v>
      </c>
      <c r="B76" s="14" t="s">
        <v>704</v>
      </c>
      <c r="C76" s="14" t="s">
        <v>718</v>
      </c>
      <c r="D76" s="14" t="s">
        <v>706</v>
      </c>
      <c r="E76" s="14" t="s">
        <v>707</v>
      </c>
      <c r="F76" s="15">
        <v>67.400000000000006</v>
      </c>
      <c r="G76" s="14" t="s">
        <v>708</v>
      </c>
      <c r="H76" s="20">
        <v>43952</v>
      </c>
      <c r="I76" s="14" t="s">
        <v>796</v>
      </c>
      <c r="J76" s="14" t="s">
        <v>797</v>
      </c>
      <c r="K76" s="21">
        <v>10042</v>
      </c>
      <c r="L76" s="14" t="s">
        <v>624</v>
      </c>
      <c r="M76" s="21">
        <v>113000</v>
      </c>
      <c r="N76" s="14" t="s">
        <v>798</v>
      </c>
      <c r="O76" s="14" t="s">
        <v>719</v>
      </c>
      <c r="P76" s="14" t="s">
        <v>720</v>
      </c>
      <c r="Q76" s="14" t="s">
        <v>721</v>
      </c>
      <c r="R76" s="14" t="s">
        <v>715</v>
      </c>
      <c r="S76" s="14" t="s">
        <v>742</v>
      </c>
    </row>
    <row r="77" spans="1:19" x14ac:dyDescent="0.25">
      <c r="A77" s="14" t="s">
        <v>723</v>
      </c>
      <c r="B77" s="14" t="s">
        <v>704</v>
      </c>
      <c r="C77" s="14" t="s">
        <v>724</v>
      </c>
      <c r="D77" s="14" t="s">
        <v>706</v>
      </c>
      <c r="E77" s="14" t="s">
        <v>707</v>
      </c>
      <c r="F77" s="15">
        <v>71.58</v>
      </c>
      <c r="G77" s="14" t="s">
        <v>708</v>
      </c>
      <c r="H77" s="20">
        <v>43983</v>
      </c>
      <c r="I77" s="14" t="s">
        <v>796</v>
      </c>
      <c r="J77" s="14" t="s">
        <v>797</v>
      </c>
      <c r="K77" s="21">
        <v>10042</v>
      </c>
      <c r="L77" s="14" t="s">
        <v>624</v>
      </c>
      <c r="M77" s="21">
        <v>113000</v>
      </c>
      <c r="N77" s="14" t="s">
        <v>798</v>
      </c>
      <c r="O77" s="14" t="s">
        <v>725</v>
      </c>
      <c r="P77" s="14" t="s">
        <v>726</v>
      </c>
      <c r="Q77" s="14" t="s">
        <v>727</v>
      </c>
      <c r="R77" s="14" t="s">
        <v>715</v>
      </c>
      <c r="S77" s="14" t="s">
        <v>742</v>
      </c>
    </row>
    <row r="78" spans="1:19" x14ac:dyDescent="0.25">
      <c r="A78" s="14" t="s">
        <v>703</v>
      </c>
      <c r="B78" s="14" t="s">
        <v>704</v>
      </c>
      <c r="C78" s="14" t="s">
        <v>705</v>
      </c>
      <c r="D78" s="14" t="s">
        <v>706</v>
      </c>
      <c r="E78" s="14" t="s">
        <v>707</v>
      </c>
      <c r="F78" s="15">
        <v>215.52</v>
      </c>
      <c r="G78" s="14" t="s">
        <v>708</v>
      </c>
      <c r="H78" s="20">
        <v>43922</v>
      </c>
      <c r="I78" s="14" t="s">
        <v>799</v>
      </c>
      <c r="J78" s="14" t="s">
        <v>800</v>
      </c>
      <c r="K78" s="21">
        <v>10042</v>
      </c>
      <c r="L78" s="14" t="s">
        <v>624</v>
      </c>
      <c r="M78" s="21">
        <v>113010</v>
      </c>
      <c r="N78" s="14" t="s">
        <v>801</v>
      </c>
      <c r="O78" s="14" t="s">
        <v>712</v>
      </c>
      <c r="P78" s="14" t="s">
        <v>713</v>
      </c>
      <c r="Q78" s="14" t="s">
        <v>714</v>
      </c>
      <c r="R78" s="14" t="s">
        <v>715</v>
      </c>
      <c r="S78" s="14" t="s">
        <v>716</v>
      </c>
    </row>
    <row r="79" spans="1:19" x14ac:dyDescent="0.25">
      <c r="A79" s="14" t="s">
        <v>717</v>
      </c>
      <c r="B79" s="14" t="s">
        <v>704</v>
      </c>
      <c r="C79" s="14" t="s">
        <v>718</v>
      </c>
      <c r="D79" s="14" t="s">
        <v>706</v>
      </c>
      <c r="E79" s="14" t="s">
        <v>707</v>
      </c>
      <c r="F79" s="15">
        <v>215.52</v>
      </c>
      <c r="G79" s="14" t="s">
        <v>708</v>
      </c>
      <c r="H79" s="20">
        <v>43952</v>
      </c>
      <c r="I79" s="14" t="s">
        <v>799</v>
      </c>
      <c r="J79" s="14" t="s">
        <v>800</v>
      </c>
      <c r="K79" s="21">
        <v>10042</v>
      </c>
      <c r="L79" s="14" t="s">
        <v>624</v>
      </c>
      <c r="M79" s="21">
        <v>113010</v>
      </c>
      <c r="N79" s="14" t="s">
        <v>801</v>
      </c>
      <c r="O79" s="14" t="s">
        <v>719</v>
      </c>
      <c r="P79" s="14" t="s">
        <v>720</v>
      </c>
      <c r="Q79" s="14" t="s">
        <v>721</v>
      </c>
      <c r="R79" s="14" t="s">
        <v>715</v>
      </c>
      <c r="S79" s="14" t="s">
        <v>716</v>
      </c>
    </row>
    <row r="80" spans="1:19" x14ac:dyDescent="0.25">
      <c r="A80" s="14" t="s">
        <v>723</v>
      </c>
      <c r="B80" s="14" t="s">
        <v>704</v>
      </c>
      <c r="C80" s="14" t="s">
        <v>724</v>
      </c>
      <c r="D80" s="14" t="s">
        <v>706</v>
      </c>
      <c r="E80" s="14" t="s">
        <v>707</v>
      </c>
      <c r="F80" s="15">
        <v>215.52</v>
      </c>
      <c r="G80" s="14" t="s">
        <v>708</v>
      </c>
      <c r="H80" s="20">
        <v>43983</v>
      </c>
      <c r="I80" s="14" t="s">
        <v>799</v>
      </c>
      <c r="J80" s="14" t="s">
        <v>800</v>
      </c>
      <c r="K80" s="21">
        <v>10042</v>
      </c>
      <c r="L80" s="14" t="s">
        <v>624</v>
      </c>
      <c r="M80" s="21">
        <v>113010</v>
      </c>
      <c r="N80" s="14" t="s">
        <v>801</v>
      </c>
      <c r="O80" s="14" t="s">
        <v>725</v>
      </c>
      <c r="P80" s="14" t="s">
        <v>726</v>
      </c>
      <c r="Q80" s="14" t="s">
        <v>727</v>
      </c>
      <c r="R80" s="14" t="s">
        <v>715</v>
      </c>
      <c r="S80" s="14" t="s">
        <v>716</v>
      </c>
    </row>
    <row r="81" spans="1:19" x14ac:dyDescent="0.25">
      <c r="A81" s="14" t="s">
        <v>703</v>
      </c>
      <c r="B81" s="14" t="s">
        <v>704</v>
      </c>
      <c r="C81" s="14" t="s">
        <v>705</v>
      </c>
      <c r="D81" s="14" t="s">
        <v>706</v>
      </c>
      <c r="E81" s="14" t="s">
        <v>707</v>
      </c>
      <c r="F81" s="15">
        <v>116.17</v>
      </c>
      <c r="G81" s="14" t="s">
        <v>708</v>
      </c>
      <c r="H81" s="20">
        <v>43922</v>
      </c>
      <c r="I81" s="14" t="s">
        <v>802</v>
      </c>
      <c r="J81" s="14" t="s">
        <v>803</v>
      </c>
      <c r="K81" s="21">
        <v>10042</v>
      </c>
      <c r="L81" s="14" t="s">
        <v>624</v>
      </c>
      <c r="M81" s="21">
        <v>113020</v>
      </c>
      <c r="N81" s="14" t="s">
        <v>804</v>
      </c>
      <c r="O81" s="14" t="s">
        <v>712</v>
      </c>
      <c r="P81" s="14" t="s">
        <v>713</v>
      </c>
      <c r="Q81" s="14" t="s">
        <v>714</v>
      </c>
      <c r="R81" s="14" t="s">
        <v>715</v>
      </c>
      <c r="S81" s="14" t="s">
        <v>731</v>
      </c>
    </row>
    <row r="82" spans="1:19" x14ac:dyDescent="0.25">
      <c r="A82" s="14" t="s">
        <v>717</v>
      </c>
      <c r="B82" s="14" t="s">
        <v>704</v>
      </c>
      <c r="C82" s="14" t="s">
        <v>718</v>
      </c>
      <c r="D82" s="14" t="s">
        <v>706</v>
      </c>
      <c r="E82" s="14" t="s">
        <v>707</v>
      </c>
      <c r="F82" s="15">
        <v>116.17</v>
      </c>
      <c r="G82" s="14" t="s">
        <v>708</v>
      </c>
      <c r="H82" s="20">
        <v>43952</v>
      </c>
      <c r="I82" s="14" t="s">
        <v>802</v>
      </c>
      <c r="J82" s="14" t="s">
        <v>803</v>
      </c>
      <c r="K82" s="21">
        <v>10042</v>
      </c>
      <c r="L82" s="14" t="s">
        <v>624</v>
      </c>
      <c r="M82" s="21">
        <v>113020</v>
      </c>
      <c r="N82" s="14" t="s">
        <v>804</v>
      </c>
      <c r="O82" s="14" t="s">
        <v>719</v>
      </c>
      <c r="P82" s="14" t="s">
        <v>720</v>
      </c>
      <c r="Q82" s="14" t="s">
        <v>721</v>
      </c>
      <c r="R82" s="14" t="s">
        <v>715</v>
      </c>
      <c r="S82" s="14" t="s">
        <v>731</v>
      </c>
    </row>
    <row r="83" spans="1:19" x14ac:dyDescent="0.25">
      <c r="A83" s="14" t="s">
        <v>723</v>
      </c>
      <c r="B83" s="14" t="s">
        <v>704</v>
      </c>
      <c r="C83" s="14" t="s">
        <v>724</v>
      </c>
      <c r="D83" s="14" t="s">
        <v>706</v>
      </c>
      <c r="E83" s="14" t="s">
        <v>707</v>
      </c>
      <c r="F83" s="15">
        <v>116.17</v>
      </c>
      <c r="G83" s="14" t="s">
        <v>708</v>
      </c>
      <c r="H83" s="20">
        <v>43983</v>
      </c>
      <c r="I83" s="14" t="s">
        <v>802</v>
      </c>
      <c r="J83" s="14" t="s">
        <v>803</v>
      </c>
      <c r="K83" s="21">
        <v>10042</v>
      </c>
      <c r="L83" s="14" t="s">
        <v>624</v>
      </c>
      <c r="M83" s="21">
        <v>113020</v>
      </c>
      <c r="N83" s="14" t="s">
        <v>804</v>
      </c>
      <c r="O83" s="14" t="s">
        <v>725</v>
      </c>
      <c r="P83" s="14" t="s">
        <v>726</v>
      </c>
      <c r="Q83" s="14" t="s">
        <v>727</v>
      </c>
      <c r="R83" s="14" t="s">
        <v>715</v>
      </c>
      <c r="S83" s="14" t="s">
        <v>731</v>
      </c>
    </row>
    <row r="84" spans="1:19" x14ac:dyDescent="0.25">
      <c r="A84" s="14" t="s">
        <v>703</v>
      </c>
      <c r="B84" s="14" t="s">
        <v>704</v>
      </c>
      <c r="C84" s="14" t="s">
        <v>705</v>
      </c>
      <c r="D84" s="14" t="s">
        <v>706</v>
      </c>
      <c r="E84" s="14" t="s">
        <v>707</v>
      </c>
      <c r="F84" s="15">
        <v>4867.3999999999996</v>
      </c>
      <c r="G84" s="14" t="s">
        <v>708</v>
      </c>
      <c r="H84" s="20">
        <v>43922</v>
      </c>
      <c r="I84" s="14" t="s">
        <v>805</v>
      </c>
      <c r="J84" s="14" t="s">
        <v>806</v>
      </c>
      <c r="K84" s="21">
        <v>10042</v>
      </c>
      <c r="L84" s="14" t="s">
        <v>624</v>
      </c>
      <c r="M84" s="21">
        <v>113040</v>
      </c>
      <c r="N84" s="14" t="s">
        <v>807</v>
      </c>
      <c r="O84" s="14" t="s">
        <v>712</v>
      </c>
      <c r="P84" s="14" t="s">
        <v>713</v>
      </c>
      <c r="Q84" s="14" t="s">
        <v>714</v>
      </c>
      <c r="R84" s="14" t="s">
        <v>715</v>
      </c>
      <c r="S84" s="14" t="s">
        <v>683</v>
      </c>
    </row>
    <row r="85" spans="1:19" x14ac:dyDescent="0.25">
      <c r="A85" s="14" t="s">
        <v>717</v>
      </c>
      <c r="B85" s="14" t="s">
        <v>704</v>
      </c>
      <c r="C85" s="14" t="s">
        <v>718</v>
      </c>
      <c r="D85" s="14" t="s">
        <v>706</v>
      </c>
      <c r="E85" s="14" t="s">
        <v>707</v>
      </c>
      <c r="F85" s="15">
        <v>4728.99</v>
      </c>
      <c r="G85" s="14" t="s">
        <v>708</v>
      </c>
      <c r="H85" s="20">
        <v>43952</v>
      </c>
      <c r="I85" s="14" t="s">
        <v>805</v>
      </c>
      <c r="J85" s="14" t="s">
        <v>806</v>
      </c>
      <c r="K85" s="21">
        <v>10042</v>
      </c>
      <c r="L85" s="14" t="s">
        <v>624</v>
      </c>
      <c r="M85" s="21">
        <v>113040</v>
      </c>
      <c r="N85" s="14" t="s">
        <v>807</v>
      </c>
      <c r="O85" s="14" t="s">
        <v>719</v>
      </c>
      <c r="P85" s="14" t="s">
        <v>720</v>
      </c>
      <c r="Q85" s="14" t="s">
        <v>721</v>
      </c>
      <c r="R85" s="14" t="s">
        <v>715</v>
      </c>
      <c r="S85" s="14" t="s">
        <v>683</v>
      </c>
    </row>
    <row r="86" spans="1:19" x14ac:dyDescent="0.25">
      <c r="A86" s="14" t="s">
        <v>723</v>
      </c>
      <c r="B86" s="14" t="s">
        <v>704</v>
      </c>
      <c r="C86" s="14" t="s">
        <v>724</v>
      </c>
      <c r="D86" s="14" t="s">
        <v>706</v>
      </c>
      <c r="E86" s="14" t="s">
        <v>707</v>
      </c>
      <c r="F86" s="15">
        <v>4785.7299999999996</v>
      </c>
      <c r="G86" s="14" t="s">
        <v>708</v>
      </c>
      <c r="H86" s="20">
        <v>43983</v>
      </c>
      <c r="I86" s="14" t="s">
        <v>805</v>
      </c>
      <c r="J86" s="14" t="s">
        <v>806</v>
      </c>
      <c r="K86" s="21">
        <v>10042</v>
      </c>
      <c r="L86" s="14" t="s">
        <v>624</v>
      </c>
      <c r="M86" s="21">
        <v>113040</v>
      </c>
      <c r="N86" s="14" t="s">
        <v>807</v>
      </c>
      <c r="O86" s="14" t="s">
        <v>725</v>
      </c>
      <c r="P86" s="14" t="s">
        <v>726</v>
      </c>
      <c r="Q86" s="14" t="s">
        <v>727</v>
      </c>
      <c r="R86" s="14" t="s">
        <v>715</v>
      </c>
      <c r="S86" s="14" t="s">
        <v>683</v>
      </c>
    </row>
    <row r="87" spans="1:19" x14ac:dyDescent="0.25">
      <c r="A87" s="14" t="s">
        <v>703</v>
      </c>
      <c r="B87" s="14" t="s">
        <v>704</v>
      </c>
      <c r="C87" s="14" t="s">
        <v>705</v>
      </c>
      <c r="D87" s="14" t="s">
        <v>706</v>
      </c>
      <c r="E87" s="14" t="s">
        <v>707</v>
      </c>
      <c r="F87" s="15">
        <v>268.57</v>
      </c>
      <c r="G87" s="14" t="s">
        <v>708</v>
      </c>
      <c r="H87" s="20">
        <v>43922</v>
      </c>
      <c r="I87" s="14" t="s">
        <v>808</v>
      </c>
      <c r="J87" s="14" t="s">
        <v>809</v>
      </c>
      <c r="K87" s="21">
        <v>10042</v>
      </c>
      <c r="L87" s="14" t="s">
        <v>624</v>
      </c>
      <c r="M87" s="21">
        <v>113050</v>
      </c>
      <c r="N87" s="14" t="s">
        <v>810</v>
      </c>
      <c r="O87" s="14" t="s">
        <v>712</v>
      </c>
      <c r="P87" s="14" t="s">
        <v>713</v>
      </c>
      <c r="Q87" s="14" t="s">
        <v>714</v>
      </c>
      <c r="R87" s="14" t="s">
        <v>715</v>
      </c>
      <c r="S87" s="14" t="s">
        <v>687</v>
      </c>
    </row>
    <row r="88" spans="1:19" x14ac:dyDescent="0.25">
      <c r="A88" s="14" t="s">
        <v>717</v>
      </c>
      <c r="B88" s="14" t="s">
        <v>704</v>
      </c>
      <c r="C88" s="14" t="s">
        <v>718</v>
      </c>
      <c r="D88" s="14" t="s">
        <v>706</v>
      </c>
      <c r="E88" s="14" t="s">
        <v>707</v>
      </c>
      <c r="F88" s="15">
        <v>3.14</v>
      </c>
      <c r="G88" s="14" t="s">
        <v>708</v>
      </c>
      <c r="H88" s="20">
        <v>43952</v>
      </c>
      <c r="I88" s="14" t="s">
        <v>808</v>
      </c>
      <c r="J88" s="14" t="s">
        <v>809</v>
      </c>
      <c r="K88" s="21">
        <v>10042</v>
      </c>
      <c r="L88" s="14" t="s">
        <v>624</v>
      </c>
      <c r="M88" s="21">
        <v>113050</v>
      </c>
      <c r="N88" s="14" t="s">
        <v>810</v>
      </c>
      <c r="O88" s="14" t="s">
        <v>719</v>
      </c>
      <c r="P88" s="14" t="s">
        <v>720</v>
      </c>
      <c r="Q88" s="14" t="s">
        <v>721</v>
      </c>
      <c r="R88" s="14" t="s">
        <v>715</v>
      </c>
      <c r="S88" s="14" t="s">
        <v>687</v>
      </c>
    </row>
    <row r="89" spans="1:19" x14ac:dyDescent="0.25">
      <c r="A89" s="14" t="s">
        <v>723</v>
      </c>
      <c r="B89" s="14" t="s">
        <v>704</v>
      </c>
      <c r="C89" s="14" t="s">
        <v>724</v>
      </c>
      <c r="D89" s="14" t="s">
        <v>706</v>
      </c>
      <c r="E89" s="14" t="s">
        <v>707</v>
      </c>
      <c r="F89" s="15">
        <v>137.5</v>
      </c>
      <c r="G89" s="14" t="s">
        <v>708</v>
      </c>
      <c r="H89" s="20">
        <v>43983</v>
      </c>
      <c r="I89" s="14" t="s">
        <v>808</v>
      </c>
      <c r="J89" s="14" t="s">
        <v>809</v>
      </c>
      <c r="K89" s="21">
        <v>10042</v>
      </c>
      <c r="L89" s="14" t="s">
        <v>624</v>
      </c>
      <c r="M89" s="21">
        <v>113050</v>
      </c>
      <c r="N89" s="14" t="s">
        <v>810</v>
      </c>
      <c r="O89" s="14" t="s">
        <v>725</v>
      </c>
      <c r="P89" s="14" t="s">
        <v>726</v>
      </c>
      <c r="Q89" s="14" t="s">
        <v>727</v>
      </c>
      <c r="R89" s="14" t="s">
        <v>715</v>
      </c>
      <c r="S89" s="14" t="s">
        <v>687</v>
      </c>
    </row>
    <row r="90" spans="1:19" x14ac:dyDescent="0.25">
      <c r="A90" s="14" t="s">
        <v>703</v>
      </c>
      <c r="B90" s="14" t="s">
        <v>704</v>
      </c>
      <c r="C90" s="14" t="s">
        <v>705</v>
      </c>
      <c r="D90" s="14" t="s">
        <v>706</v>
      </c>
      <c r="E90" s="14" t="s">
        <v>707</v>
      </c>
      <c r="F90" s="15">
        <v>1143.06</v>
      </c>
      <c r="G90" s="14" t="s">
        <v>708</v>
      </c>
      <c r="H90" s="20">
        <v>43922</v>
      </c>
      <c r="I90" s="14" t="s">
        <v>811</v>
      </c>
      <c r="J90" s="14" t="s">
        <v>812</v>
      </c>
      <c r="K90" s="21">
        <v>10042</v>
      </c>
      <c r="L90" s="14" t="s">
        <v>624</v>
      </c>
      <c r="M90" s="21">
        <v>113060</v>
      </c>
      <c r="N90" s="14" t="s">
        <v>813</v>
      </c>
      <c r="O90" s="14" t="s">
        <v>712</v>
      </c>
      <c r="P90" s="14" t="s">
        <v>713</v>
      </c>
      <c r="Q90" s="14" t="s">
        <v>714</v>
      </c>
      <c r="R90" s="14" t="s">
        <v>715</v>
      </c>
      <c r="S90" s="14" t="s">
        <v>722</v>
      </c>
    </row>
    <row r="91" spans="1:19" x14ac:dyDescent="0.25">
      <c r="A91" s="14" t="s">
        <v>717</v>
      </c>
      <c r="B91" s="14" t="s">
        <v>704</v>
      </c>
      <c r="C91" s="14" t="s">
        <v>718</v>
      </c>
      <c r="D91" s="14" t="s">
        <v>706</v>
      </c>
      <c r="E91" s="14" t="s">
        <v>707</v>
      </c>
      <c r="F91" s="15">
        <v>1142.48</v>
      </c>
      <c r="G91" s="14" t="s">
        <v>708</v>
      </c>
      <c r="H91" s="20">
        <v>43952</v>
      </c>
      <c r="I91" s="14" t="s">
        <v>811</v>
      </c>
      <c r="J91" s="14" t="s">
        <v>812</v>
      </c>
      <c r="K91" s="21">
        <v>10042</v>
      </c>
      <c r="L91" s="14" t="s">
        <v>624</v>
      </c>
      <c r="M91" s="21">
        <v>113060</v>
      </c>
      <c r="N91" s="14" t="s">
        <v>813</v>
      </c>
      <c r="O91" s="14" t="s">
        <v>719</v>
      </c>
      <c r="P91" s="14" t="s">
        <v>720</v>
      </c>
      <c r="Q91" s="14" t="s">
        <v>721</v>
      </c>
      <c r="R91" s="14" t="s">
        <v>715</v>
      </c>
      <c r="S91" s="14" t="s">
        <v>722</v>
      </c>
    </row>
    <row r="92" spans="1:19" x14ac:dyDescent="0.25">
      <c r="A92" s="14" t="s">
        <v>723</v>
      </c>
      <c r="B92" s="14" t="s">
        <v>704</v>
      </c>
      <c r="C92" s="14" t="s">
        <v>724</v>
      </c>
      <c r="D92" s="14" t="s">
        <v>706</v>
      </c>
      <c r="E92" s="14" t="s">
        <v>707</v>
      </c>
      <c r="F92" s="15">
        <v>1144.02</v>
      </c>
      <c r="G92" s="14" t="s">
        <v>708</v>
      </c>
      <c r="H92" s="20">
        <v>43983</v>
      </c>
      <c r="I92" s="14" t="s">
        <v>811</v>
      </c>
      <c r="J92" s="14" t="s">
        <v>812</v>
      </c>
      <c r="K92" s="21">
        <v>10042</v>
      </c>
      <c r="L92" s="14" t="s">
        <v>624</v>
      </c>
      <c r="M92" s="21">
        <v>113060</v>
      </c>
      <c r="N92" s="14" t="s">
        <v>813</v>
      </c>
      <c r="O92" s="14" t="s">
        <v>725</v>
      </c>
      <c r="P92" s="14" t="s">
        <v>726</v>
      </c>
      <c r="Q92" s="14" t="s">
        <v>727</v>
      </c>
      <c r="R92" s="14" t="s">
        <v>715</v>
      </c>
      <c r="S92" s="14" t="s">
        <v>722</v>
      </c>
    </row>
    <row r="93" spans="1:19" x14ac:dyDescent="0.25">
      <c r="A93" s="14" t="s">
        <v>703</v>
      </c>
      <c r="B93" s="14" t="s">
        <v>704</v>
      </c>
      <c r="C93" s="14" t="s">
        <v>705</v>
      </c>
      <c r="D93" s="14" t="s">
        <v>706</v>
      </c>
      <c r="E93" s="14" t="s">
        <v>707</v>
      </c>
      <c r="F93" s="15">
        <v>19.96</v>
      </c>
      <c r="G93" s="14" t="s">
        <v>708</v>
      </c>
      <c r="H93" s="20">
        <v>43922</v>
      </c>
      <c r="I93" s="14" t="s">
        <v>814</v>
      </c>
      <c r="J93" s="14" t="s">
        <v>815</v>
      </c>
      <c r="K93" s="21">
        <v>10042</v>
      </c>
      <c r="L93" s="14" t="s">
        <v>624</v>
      </c>
      <c r="M93" s="21">
        <v>113070</v>
      </c>
      <c r="N93" s="14" t="s">
        <v>816</v>
      </c>
      <c r="O93" s="14" t="s">
        <v>712</v>
      </c>
      <c r="P93" s="14" t="s">
        <v>713</v>
      </c>
      <c r="Q93" s="14" t="s">
        <v>714</v>
      </c>
      <c r="R93" s="14" t="s">
        <v>715</v>
      </c>
      <c r="S93" s="14" t="s">
        <v>753</v>
      </c>
    </row>
    <row r="94" spans="1:19" x14ac:dyDescent="0.25">
      <c r="A94" s="14" t="s">
        <v>717</v>
      </c>
      <c r="B94" s="14" t="s">
        <v>704</v>
      </c>
      <c r="C94" s="14" t="s">
        <v>718</v>
      </c>
      <c r="D94" s="14" t="s">
        <v>706</v>
      </c>
      <c r="E94" s="14" t="s">
        <v>707</v>
      </c>
      <c r="F94" s="15">
        <v>19.96</v>
      </c>
      <c r="G94" s="14" t="s">
        <v>708</v>
      </c>
      <c r="H94" s="20">
        <v>43952</v>
      </c>
      <c r="I94" s="14" t="s">
        <v>814</v>
      </c>
      <c r="J94" s="14" t="s">
        <v>815</v>
      </c>
      <c r="K94" s="21">
        <v>10042</v>
      </c>
      <c r="L94" s="14" t="s">
        <v>624</v>
      </c>
      <c r="M94" s="21">
        <v>113070</v>
      </c>
      <c r="N94" s="14" t="s">
        <v>816</v>
      </c>
      <c r="O94" s="14" t="s">
        <v>719</v>
      </c>
      <c r="P94" s="14" t="s">
        <v>720</v>
      </c>
      <c r="Q94" s="14" t="s">
        <v>721</v>
      </c>
      <c r="R94" s="14" t="s">
        <v>715</v>
      </c>
      <c r="S94" s="14" t="s">
        <v>753</v>
      </c>
    </row>
    <row r="95" spans="1:19" x14ac:dyDescent="0.25">
      <c r="A95" s="14" t="s">
        <v>723</v>
      </c>
      <c r="B95" s="14" t="s">
        <v>704</v>
      </c>
      <c r="C95" s="14" t="s">
        <v>724</v>
      </c>
      <c r="D95" s="14" t="s">
        <v>706</v>
      </c>
      <c r="E95" s="14" t="s">
        <v>707</v>
      </c>
      <c r="F95" s="15">
        <v>19.96</v>
      </c>
      <c r="G95" s="14" t="s">
        <v>708</v>
      </c>
      <c r="H95" s="20">
        <v>43983</v>
      </c>
      <c r="I95" s="14" t="s">
        <v>814</v>
      </c>
      <c r="J95" s="14" t="s">
        <v>815</v>
      </c>
      <c r="K95" s="21">
        <v>10042</v>
      </c>
      <c r="L95" s="14" t="s">
        <v>624</v>
      </c>
      <c r="M95" s="21">
        <v>113070</v>
      </c>
      <c r="N95" s="14" t="s">
        <v>816</v>
      </c>
      <c r="O95" s="14" t="s">
        <v>725</v>
      </c>
      <c r="P95" s="14" t="s">
        <v>726</v>
      </c>
      <c r="Q95" s="14" t="s">
        <v>727</v>
      </c>
      <c r="R95" s="14" t="s">
        <v>715</v>
      </c>
      <c r="S95" s="14" t="s">
        <v>753</v>
      </c>
    </row>
    <row r="96" spans="1:19" x14ac:dyDescent="0.25">
      <c r="A96" s="14" t="s">
        <v>703</v>
      </c>
      <c r="B96" s="14" t="s">
        <v>704</v>
      </c>
      <c r="C96" s="14" t="s">
        <v>705</v>
      </c>
      <c r="D96" s="14" t="s">
        <v>706</v>
      </c>
      <c r="E96" s="14" t="s">
        <v>707</v>
      </c>
      <c r="F96" s="15">
        <v>467.81</v>
      </c>
      <c r="G96" s="14" t="s">
        <v>708</v>
      </c>
      <c r="H96" s="20">
        <v>43922</v>
      </c>
      <c r="I96" s="14" t="s">
        <v>817</v>
      </c>
      <c r="J96" s="14" t="s">
        <v>818</v>
      </c>
      <c r="K96" s="21">
        <v>10042</v>
      </c>
      <c r="L96" s="14" t="s">
        <v>624</v>
      </c>
      <c r="M96" s="21">
        <v>114000</v>
      </c>
      <c r="N96" s="14" t="s">
        <v>819</v>
      </c>
      <c r="O96" s="14" t="s">
        <v>712</v>
      </c>
      <c r="P96" s="14" t="s">
        <v>713</v>
      </c>
      <c r="Q96" s="14" t="s">
        <v>714</v>
      </c>
      <c r="R96" s="14" t="s">
        <v>715</v>
      </c>
      <c r="S96" s="14" t="s">
        <v>742</v>
      </c>
    </row>
    <row r="97" spans="1:19" x14ac:dyDescent="0.25">
      <c r="A97" s="14" t="s">
        <v>717</v>
      </c>
      <c r="B97" s="14" t="s">
        <v>704</v>
      </c>
      <c r="C97" s="14" t="s">
        <v>718</v>
      </c>
      <c r="D97" s="14" t="s">
        <v>706</v>
      </c>
      <c r="E97" s="14" t="s">
        <v>707</v>
      </c>
      <c r="F97" s="15">
        <v>431.23</v>
      </c>
      <c r="G97" s="14" t="s">
        <v>708</v>
      </c>
      <c r="H97" s="20">
        <v>43952</v>
      </c>
      <c r="I97" s="14" t="s">
        <v>817</v>
      </c>
      <c r="J97" s="14" t="s">
        <v>818</v>
      </c>
      <c r="K97" s="21">
        <v>10042</v>
      </c>
      <c r="L97" s="14" t="s">
        <v>624</v>
      </c>
      <c r="M97" s="21">
        <v>114000</v>
      </c>
      <c r="N97" s="14" t="s">
        <v>819</v>
      </c>
      <c r="O97" s="14" t="s">
        <v>719</v>
      </c>
      <c r="P97" s="14" t="s">
        <v>720</v>
      </c>
      <c r="Q97" s="14" t="s">
        <v>721</v>
      </c>
      <c r="R97" s="14" t="s">
        <v>715</v>
      </c>
      <c r="S97" s="14" t="s">
        <v>742</v>
      </c>
    </row>
    <row r="98" spans="1:19" x14ac:dyDescent="0.25">
      <c r="A98" s="14" t="s">
        <v>723</v>
      </c>
      <c r="B98" s="14" t="s">
        <v>704</v>
      </c>
      <c r="C98" s="14" t="s">
        <v>724</v>
      </c>
      <c r="D98" s="14" t="s">
        <v>706</v>
      </c>
      <c r="E98" s="14" t="s">
        <v>707</v>
      </c>
      <c r="F98" s="15">
        <v>431.23</v>
      </c>
      <c r="G98" s="14" t="s">
        <v>708</v>
      </c>
      <c r="H98" s="20">
        <v>43983</v>
      </c>
      <c r="I98" s="14" t="s">
        <v>817</v>
      </c>
      <c r="J98" s="14" t="s">
        <v>818</v>
      </c>
      <c r="K98" s="21">
        <v>10042</v>
      </c>
      <c r="L98" s="14" t="s">
        <v>624</v>
      </c>
      <c r="M98" s="21">
        <v>114000</v>
      </c>
      <c r="N98" s="14" t="s">
        <v>819</v>
      </c>
      <c r="O98" s="14" t="s">
        <v>725</v>
      </c>
      <c r="P98" s="14" t="s">
        <v>726</v>
      </c>
      <c r="Q98" s="14" t="s">
        <v>727</v>
      </c>
      <c r="R98" s="14" t="s">
        <v>715</v>
      </c>
      <c r="S98" s="14" t="s">
        <v>742</v>
      </c>
    </row>
    <row r="99" spans="1:19" x14ac:dyDescent="0.25">
      <c r="A99" s="14" t="s">
        <v>703</v>
      </c>
      <c r="B99" s="14" t="s">
        <v>704</v>
      </c>
      <c r="C99" s="14" t="s">
        <v>705</v>
      </c>
      <c r="D99" s="14" t="s">
        <v>706</v>
      </c>
      <c r="E99" s="14" t="s">
        <v>707</v>
      </c>
      <c r="F99" s="15">
        <v>844.19</v>
      </c>
      <c r="G99" s="14" t="s">
        <v>708</v>
      </c>
      <c r="H99" s="20">
        <v>43922</v>
      </c>
      <c r="I99" s="14" t="s">
        <v>820</v>
      </c>
      <c r="J99" s="14" t="s">
        <v>821</v>
      </c>
      <c r="K99" s="21">
        <v>10042</v>
      </c>
      <c r="L99" s="14" t="s">
        <v>624</v>
      </c>
      <c r="M99" s="21">
        <v>114010</v>
      </c>
      <c r="N99" s="14" t="s">
        <v>822</v>
      </c>
      <c r="O99" s="14" t="s">
        <v>712</v>
      </c>
      <c r="P99" s="14" t="s">
        <v>713</v>
      </c>
      <c r="Q99" s="14" t="s">
        <v>714</v>
      </c>
      <c r="R99" s="14" t="s">
        <v>715</v>
      </c>
      <c r="S99" s="14" t="s">
        <v>716</v>
      </c>
    </row>
    <row r="100" spans="1:19" x14ac:dyDescent="0.25">
      <c r="A100" s="14" t="s">
        <v>717</v>
      </c>
      <c r="B100" s="14" t="s">
        <v>704</v>
      </c>
      <c r="C100" s="14" t="s">
        <v>718</v>
      </c>
      <c r="D100" s="14" t="s">
        <v>706</v>
      </c>
      <c r="E100" s="14" t="s">
        <v>707</v>
      </c>
      <c r="F100" s="15">
        <v>844.19</v>
      </c>
      <c r="G100" s="14" t="s">
        <v>708</v>
      </c>
      <c r="H100" s="20">
        <v>43952</v>
      </c>
      <c r="I100" s="14" t="s">
        <v>820</v>
      </c>
      <c r="J100" s="14" t="s">
        <v>821</v>
      </c>
      <c r="K100" s="21">
        <v>10042</v>
      </c>
      <c r="L100" s="14" t="s">
        <v>624</v>
      </c>
      <c r="M100" s="21">
        <v>114010</v>
      </c>
      <c r="N100" s="14" t="s">
        <v>822</v>
      </c>
      <c r="O100" s="14" t="s">
        <v>719</v>
      </c>
      <c r="P100" s="14" t="s">
        <v>720</v>
      </c>
      <c r="Q100" s="14" t="s">
        <v>721</v>
      </c>
      <c r="R100" s="14" t="s">
        <v>715</v>
      </c>
      <c r="S100" s="14" t="s">
        <v>716</v>
      </c>
    </row>
    <row r="101" spans="1:19" x14ac:dyDescent="0.25">
      <c r="A101" s="14" t="s">
        <v>723</v>
      </c>
      <c r="B101" s="14" t="s">
        <v>704</v>
      </c>
      <c r="C101" s="14" t="s">
        <v>724</v>
      </c>
      <c r="D101" s="14" t="s">
        <v>706</v>
      </c>
      <c r="E101" s="14" t="s">
        <v>707</v>
      </c>
      <c r="F101" s="15">
        <v>844.19</v>
      </c>
      <c r="G101" s="14" t="s">
        <v>708</v>
      </c>
      <c r="H101" s="20">
        <v>43983</v>
      </c>
      <c r="I101" s="14" t="s">
        <v>820</v>
      </c>
      <c r="J101" s="14" t="s">
        <v>821</v>
      </c>
      <c r="K101" s="21">
        <v>10042</v>
      </c>
      <c r="L101" s="14" t="s">
        <v>624</v>
      </c>
      <c r="M101" s="21">
        <v>114010</v>
      </c>
      <c r="N101" s="14" t="s">
        <v>822</v>
      </c>
      <c r="O101" s="14" t="s">
        <v>725</v>
      </c>
      <c r="P101" s="14" t="s">
        <v>726</v>
      </c>
      <c r="Q101" s="14" t="s">
        <v>727</v>
      </c>
      <c r="R101" s="14" t="s">
        <v>715</v>
      </c>
      <c r="S101" s="14" t="s">
        <v>716</v>
      </c>
    </row>
    <row r="102" spans="1:19" x14ac:dyDescent="0.25">
      <c r="A102" s="14" t="s">
        <v>703</v>
      </c>
      <c r="B102" s="14" t="s">
        <v>704</v>
      </c>
      <c r="C102" s="14" t="s">
        <v>705</v>
      </c>
      <c r="D102" s="14" t="s">
        <v>706</v>
      </c>
      <c r="E102" s="14" t="s">
        <v>707</v>
      </c>
      <c r="F102" s="15">
        <v>439.09</v>
      </c>
      <c r="G102" s="14" t="s">
        <v>708</v>
      </c>
      <c r="H102" s="20">
        <v>43922</v>
      </c>
      <c r="I102" s="14" t="s">
        <v>823</v>
      </c>
      <c r="J102" s="14" t="s">
        <v>824</v>
      </c>
      <c r="K102" s="21">
        <v>10042</v>
      </c>
      <c r="L102" s="14" t="s">
        <v>624</v>
      </c>
      <c r="M102" s="21">
        <v>114020</v>
      </c>
      <c r="N102" s="14" t="s">
        <v>825</v>
      </c>
      <c r="O102" s="14" t="s">
        <v>712</v>
      </c>
      <c r="P102" s="14" t="s">
        <v>713</v>
      </c>
      <c r="Q102" s="14" t="s">
        <v>714</v>
      </c>
      <c r="R102" s="14" t="s">
        <v>715</v>
      </c>
      <c r="S102" s="14" t="s">
        <v>731</v>
      </c>
    </row>
    <row r="103" spans="1:19" x14ac:dyDescent="0.25">
      <c r="A103" s="14" t="s">
        <v>717</v>
      </c>
      <c r="B103" s="14" t="s">
        <v>704</v>
      </c>
      <c r="C103" s="14" t="s">
        <v>718</v>
      </c>
      <c r="D103" s="14" t="s">
        <v>706</v>
      </c>
      <c r="E103" s="14" t="s">
        <v>707</v>
      </c>
      <c r="F103" s="15">
        <v>439.09</v>
      </c>
      <c r="G103" s="14" t="s">
        <v>708</v>
      </c>
      <c r="H103" s="20">
        <v>43952</v>
      </c>
      <c r="I103" s="14" t="s">
        <v>823</v>
      </c>
      <c r="J103" s="14" t="s">
        <v>824</v>
      </c>
      <c r="K103" s="21">
        <v>10042</v>
      </c>
      <c r="L103" s="14" t="s">
        <v>624</v>
      </c>
      <c r="M103" s="21">
        <v>114020</v>
      </c>
      <c r="N103" s="14" t="s">
        <v>825</v>
      </c>
      <c r="O103" s="14" t="s">
        <v>719</v>
      </c>
      <c r="P103" s="14" t="s">
        <v>720</v>
      </c>
      <c r="Q103" s="14" t="s">
        <v>721</v>
      </c>
      <c r="R103" s="14" t="s">
        <v>715</v>
      </c>
      <c r="S103" s="14" t="s">
        <v>731</v>
      </c>
    </row>
    <row r="104" spans="1:19" x14ac:dyDescent="0.25">
      <c r="A104" s="14" t="s">
        <v>723</v>
      </c>
      <c r="B104" s="14" t="s">
        <v>704</v>
      </c>
      <c r="C104" s="14" t="s">
        <v>724</v>
      </c>
      <c r="D104" s="14" t="s">
        <v>706</v>
      </c>
      <c r="E104" s="14" t="s">
        <v>707</v>
      </c>
      <c r="F104" s="15">
        <v>439.09</v>
      </c>
      <c r="G104" s="14" t="s">
        <v>708</v>
      </c>
      <c r="H104" s="20">
        <v>43983</v>
      </c>
      <c r="I104" s="14" t="s">
        <v>823</v>
      </c>
      <c r="J104" s="14" t="s">
        <v>824</v>
      </c>
      <c r="K104" s="21">
        <v>10042</v>
      </c>
      <c r="L104" s="14" t="s">
        <v>624</v>
      </c>
      <c r="M104" s="21">
        <v>114020</v>
      </c>
      <c r="N104" s="14" t="s">
        <v>825</v>
      </c>
      <c r="O104" s="14" t="s">
        <v>725</v>
      </c>
      <c r="P104" s="14" t="s">
        <v>726</v>
      </c>
      <c r="Q104" s="14" t="s">
        <v>727</v>
      </c>
      <c r="R104" s="14" t="s">
        <v>715</v>
      </c>
      <c r="S104" s="14" t="s">
        <v>731</v>
      </c>
    </row>
    <row r="105" spans="1:19" x14ac:dyDescent="0.25">
      <c r="A105" s="14" t="s">
        <v>703</v>
      </c>
      <c r="B105" s="14" t="s">
        <v>704</v>
      </c>
      <c r="C105" s="14" t="s">
        <v>705</v>
      </c>
      <c r="D105" s="14" t="s">
        <v>706</v>
      </c>
      <c r="E105" s="14" t="s">
        <v>707</v>
      </c>
      <c r="F105" s="15">
        <v>11001.89</v>
      </c>
      <c r="G105" s="14" t="s">
        <v>708</v>
      </c>
      <c r="H105" s="20">
        <v>43922</v>
      </c>
      <c r="I105" s="14" t="s">
        <v>826</v>
      </c>
      <c r="J105" s="14" t="s">
        <v>827</v>
      </c>
      <c r="K105" s="21">
        <v>10042</v>
      </c>
      <c r="L105" s="14" t="s">
        <v>624</v>
      </c>
      <c r="M105" s="21">
        <v>114040</v>
      </c>
      <c r="N105" s="14" t="s">
        <v>828</v>
      </c>
      <c r="O105" s="14" t="s">
        <v>712</v>
      </c>
      <c r="P105" s="14" t="s">
        <v>713</v>
      </c>
      <c r="Q105" s="14" t="s">
        <v>714</v>
      </c>
      <c r="R105" s="14" t="s">
        <v>715</v>
      </c>
      <c r="S105" s="14" t="s">
        <v>683</v>
      </c>
    </row>
    <row r="106" spans="1:19" x14ac:dyDescent="0.25">
      <c r="A106" s="14" t="s">
        <v>717</v>
      </c>
      <c r="B106" s="14" t="s">
        <v>704</v>
      </c>
      <c r="C106" s="14" t="s">
        <v>718</v>
      </c>
      <c r="D106" s="14" t="s">
        <v>706</v>
      </c>
      <c r="E106" s="14" t="s">
        <v>707</v>
      </c>
      <c r="F106" s="15">
        <v>10619.28</v>
      </c>
      <c r="G106" s="14" t="s">
        <v>708</v>
      </c>
      <c r="H106" s="20">
        <v>43952</v>
      </c>
      <c r="I106" s="14" t="s">
        <v>826</v>
      </c>
      <c r="J106" s="14" t="s">
        <v>827</v>
      </c>
      <c r="K106" s="21">
        <v>10042</v>
      </c>
      <c r="L106" s="14" t="s">
        <v>624</v>
      </c>
      <c r="M106" s="21">
        <v>114040</v>
      </c>
      <c r="N106" s="14" t="s">
        <v>828</v>
      </c>
      <c r="O106" s="14" t="s">
        <v>719</v>
      </c>
      <c r="P106" s="14" t="s">
        <v>720</v>
      </c>
      <c r="Q106" s="14" t="s">
        <v>721</v>
      </c>
      <c r="R106" s="14" t="s">
        <v>715</v>
      </c>
      <c r="S106" s="14" t="s">
        <v>683</v>
      </c>
    </row>
    <row r="107" spans="1:19" x14ac:dyDescent="0.25">
      <c r="A107" s="14" t="s">
        <v>723</v>
      </c>
      <c r="B107" s="14" t="s">
        <v>704</v>
      </c>
      <c r="C107" s="14" t="s">
        <v>724</v>
      </c>
      <c r="D107" s="14" t="s">
        <v>706</v>
      </c>
      <c r="E107" s="14" t="s">
        <v>707</v>
      </c>
      <c r="F107" s="15">
        <v>10818.16</v>
      </c>
      <c r="G107" s="14" t="s">
        <v>708</v>
      </c>
      <c r="H107" s="20">
        <v>43983</v>
      </c>
      <c r="I107" s="14" t="s">
        <v>826</v>
      </c>
      <c r="J107" s="14" t="s">
        <v>827</v>
      </c>
      <c r="K107" s="21">
        <v>10042</v>
      </c>
      <c r="L107" s="14" t="s">
        <v>624</v>
      </c>
      <c r="M107" s="21">
        <v>114040</v>
      </c>
      <c r="N107" s="14" t="s">
        <v>828</v>
      </c>
      <c r="O107" s="14" t="s">
        <v>725</v>
      </c>
      <c r="P107" s="14" t="s">
        <v>726</v>
      </c>
      <c r="Q107" s="14" t="s">
        <v>727</v>
      </c>
      <c r="R107" s="14" t="s">
        <v>715</v>
      </c>
      <c r="S107" s="14" t="s">
        <v>683</v>
      </c>
    </row>
    <row r="108" spans="1:19" x14ac:dyDescent="0.25">
      <c r="A108" s="14" t="s">
        <v>703</v>
      </c>
      <c r="B108" s="14" t="s">
        <v>704</v>
      </c>
      <c r="C108" s="14" t="s">
        <v>705</v>
      </c>
      <c r="D108" s="14" t="s">
        <v>706</v>
      </c>
      <c r="E108" s="14" t="s">
        <v>707</v>
      </c>
      <c r="F108" s="15">
        <v>448.59</v>
      </c>
      <c r="G108" s="14" t="s">
        <v>708</v>
      </c>
      <c r="H108" s="20">
        <v>43922</v>
      </c>
      <c r="I108" s="14" t="s">
        <v>829</v>
      </c>
      <c r="J108" s="14" t="s">
        <v>830</v>
      </c>
      <c r="K108" s="21">
        <v>10042</v>
      </c>
      <c r="L108" s="14" t="s">
        <v>624</v>
      </c>
      <c r="M108" s="21">
        <v>114050</v>
      </c>
      <c r="N108" s="14" t="s">
        <v>831</v>
      </c>
      <c r="O108" s="14" t="s">
        <v>712</v>
      </c>
      <c r="P108" s="14" t="s">
        <v>713</v>
      </c>
      <c r="Q108" s="14" t="s">
        <v>714</v>
      </c>
      <c r="R108" s="14" t="s">
        <v>715</v>
      </c>
      <c r="S108" s="14" t="s">
        <v>687</v>
      </c>
    </row>
    <row r="109" spans="1:19" x14ac:dyDescent="0.25">
      <c r="A109" s="14" t="s">
        <v>723</v>
      </c>
      <c r="B109" s="14" t="s">
        <v>704</v>
      </c>
      <c r="C109" s="14" t="s">
        <v>724</v>
      </c>
      <c r="D109" s="14" t="s">
        <v>706</v>
      </c>
      <c r="E109" s="14" t="s">
        <v>707</v>
      </c>
      <c r="F109" s="15">
        <v>402.38</v>
      </c>
      <c r="G109" s="14" t="s">
        <v>708</v>
      </c>
      <c r="H109" s="20">
        <v>43983</v>
      </c>
      <c r="I109" s="14" t="s">
        <v>829</v>
      </c>
      <c r="J109" s="14" t="s">
        <v>830</v>
      </c>
      <c r="K109" s="21">
        <v>10042</v>
      </c>
      <c r="L109" s="14" t="s">
        <v>624</v>
      </c>
      <c r="M109" s="21">
        <v>114050</v>
      </c>
      <c r="N109" s="14" t="s">
        <v>831</v>
      </c>
      <c r="O109" s="14" t="s">
        <v>725</v>
      </c>
      <c r="P109" s="14" t="s">
        <v>726</v>
      </c>
      <c r="Q109" s="14" t="s">
        <v>727</v>
      </c>
      <c r="R109" s="14" t="s">
        <v>715</v>
      </c>
      <c r="S109" s="14" t="s">
        <v>687</v>
      </c>
    </row>
    <row r="110" spans="1:19" x14ac:dyDescent="0.25">
      <c r="A110" s="14" t="s">
        <v>703</v>
      </c>
      <c r="B110" s="14" t="s">
        <v>704</v>
      </c>
      <c r="C110" s="14" t="s">
        <v>705</v>
      </c>
      <c r="D110" s="14" t="s">
        <v>706</v>
      </c>
      <c r="E110" s="14" t="s">
        <v>707</v>
      </c>
      <c r="F110" s="15">
        <v>5220.68</v>
      </c>
      <c r="G110" s="14" t="s">
        <v>708</v>
      </c>
      <c r="H110" s="20">
        <v>43922</v>
      </c>
      <c r="I110" s="14" t="s">
        <v>832</v>
      </c>
      <c r="J110" s="14" t="s">
        <v>833</v>
      </c>
      <c r="K110" s="21">
        <v>10042</v>
      </c>
      <c r="L110" s="14" t="s">
        <v>624</v>
      </c>
      <c r="M110" s="21">
        <v>114060</v>
      </c>
      <c r="N110" s="14" t="s">
        <v>834</v>
      </c>
      <c r="O110" s="14" t="s">
        <v>712</v>
      </c>
      <c r="P110" s="14" t="s">
        <v>713</v>
      </c>
      <c r="Q110" s="14" t="s">
        <v>714</v>
      </c>
      <c r="R110" s="14" t="s">
        <v>715</v>
      </c>
      <c r="S110" s="14" t="s">
        <v>722</v>
      </c>
    </row>
    <row r="111" spans="1:19" x14ac:dyDescent="0.25">
      <c r="A111" s="14" t="s">
        <v>717</v>
      </c>
      <c r="B111" s="14" t="s">
        <v>704</v>
      </c>
      <c r="C111" s="14" t="s">
        <v>718</v>
      </c>
      <c r="D111" s="14" t="s">
        <v>706</v>
      </c>
      <c r="E111" s="14" t="s">
        <v>707</v>
      </c>
      <c r="F111" s="15">
        <v>5208.1400000000003</v>
      </c>
      <c r="G111" s="14" t="s">
        <v>708</v>
      </c>
      <c r="H111" s="20">
        <v>43952</v>
      </c>
      <c r="I111" s="14" t="s">
        <v>829</v>
      </c>
      <c r="J111" s="14" t="s">
        <v>833</v>
      </c>
      <c r="K111" s="21">
        <v>10042</v>
      </c>
      <c r="L111" s="14" t="s">
        <v>624</v>
      </c>
      <c r="M111" s="21">
        <v>114060</v>
      </c>
      <c r="N111" s="14" t="s">
        <v>834</v>
      </c>
      <c r="O111" s="14" t="s">
        <v>719</v>
      </c>
      <c r="P111" s="14" t="s">
        <v>720</v>
      </c>
      <c r="Q111" s="14" t="s">
        <v>721</v>
      </c>
      <c r="R111" s="14" t="s">
        <v>715</v>
      </c>
      <c r="S111" s="14" t="s">
        <v>722</v>
      </c>
    </row>
    <row r="112" spans="1:19" x14ac:dyDescent="0.25">
      <c r="A112" s="14" t="s">
        <v>723</v>
      </c>
      <c r="B112" s="14" t="s">
        <v>704</v>
      </c>
      <c r="C112" s="14" t="s">
        <v>724</v>
      </c>
      <c r="D112" s="14" t="s">
        <v>706</v>
      </c>
      <c r="E112" s="14" t="s">
        <v>707</v>
      </c>
      <c r="F112" s="15">
        <v>5218.54</v>
      </c>
      <c r="G112" s="14" t="s">
        <v>708</v>
      </c>
      <c r="H112" s="20">
        <v>43983</v>
      </c>
      <c r="I112" s="14" t="s">
        <v>832</v>
      </c>
      <c r="J112" s="14" t="s">
        <v>833</v>
      </c>
      <c r="K112" s="21">
        <v>10042</v>
      </c>
      <c r="L112" s="14" t="s">
        <v>624</v>
      </c>
      <c r="M112" s="21">
        <v>114060</v>
      </c>
      <c r="N112" s="14" t="s">
        <v>834</v>
      </c>
      <c r="O112" s="14" t="s">
        <v>725</v>
      </c>
      <c r="P112" s="14" t="s">
        <v>726</v>
      </c>
      <c r="Q112" s="14" t="s">
        <v>727</v>
      </c>
      <c r="R112" s="14" t="s">
        <v>715</v>
      </c>
      <c r="S112" s="14" t="s">
        <v>722</v>
      </c>
    </row>
    <row r="113" spans="1:19" x14ac:dyDescent="0.25">
      <c r="A113" s="14" t="s">
        <v>703</v>
      </c>
      <c r="B113" s="14" t="s">
        <v>704</v>
      </c>
      <c r="C113" s="14" t="s">
        <v>705</v>
      </c>
      <c r="D113" s="14" t="s">
        <v>706</v>
      </c>
      <c r="E113" s="14" t="s">
        <v>707</v>
      </c>
      <c r="F113" s="15">
        <v>69.22</v>
      </c>
      <c r="G113" s="14" t="s">
        <v>708</v>
      </c>
      <c r="H113" s="20">
        <v>43922</v>
      </c>
      <c r="I113" s="14" t="s">
        <v>835</v>
      </c>
      <c r="J113" s="14" t="s">
        <v>836</v>
      </c>
      <c r="K113" s="21">
        <v>10042</v>
      </c>
      <c r="L113" s="14" t="s">
        <v>624</v>
      </c>
      <c r="M113" s="21">
        <v>114070</v>
      </c>
      <c r="N113" s="14" t="s">
        <v>837</v>
      </c>
      <c r="O113" s="14" t="s">
        <v>712</v>
      </c>
      <c r="P113" s="14" t="s">
        <v>713</v>
      </c>
      <c r="Q113" s="14" t="s">
        <v>714</v>
      </c>
      <c r="R113" s="14" t="s">
        <v>715</v>
      </c>
      <c r="S113" s="14" t="s">
        <v>753</v>
      </c>
    </row>
    <row r="114" spans="1:19" x14ac:dyDescent="0.25">
      <c r="A114" s="14" t="s">
        <v>717</v>
      </c>
      <c r="B114" s="14" t="s">
        <v>704</v>
      </c>
      <c r="C114" s="14" t="s">
        <v>718</v>
      </c>
      <c r="D114" s="14" t="s">
        <v>706</v>
      </c>
      <c r="E114" s="14" t="s">
        <v>707</v>
      </c>
      <c r="F114" s="15">
        <v>69.22</v>
      </c>
      <c r="G114" s="14" t="s">
        <v>708</v>
      </c>
      <c r="H114" s="20">
        <v>43952</v>
      </c>
      <c r="I114" s="14" t="s">
        <v>832</v>
      </c>
      <c r="J114" s="14" t="s">
        <v>836</v>
      </c>
      <c r="K114" s="21">
        <v>10042</v>
      </c>
      <c r="L114" s="14" t="s">
        <v>624</v>
      </c>
      <c r="M114" s="21">
        <v>114070</v>
      </c>
      <c r="N114" s="14" t="s">
        <v>837</v>
      </c>
      <c r="O114" s="14" t="s">
        <v>719</v>
      </c>
      <c r="P114" s="14" t="s">
        <v>720</v>
      </c>
      <c r="Q114" s="14" t="s">
        <v>721</v>
      </c>
      <c r="R114" s="14" t="s">
        <v>715</v>
      </c>
      <c r="S114" s="14" t="s">
        <v>753</v>
      </c>
    </row>
    <row r="115" spans="1:19" x14ac:dyDescent="0.25">
      <c r="A115" s="14" t="s">
        <v>723</v>
      </c>
      <c r="B115" s="14" t="s">
        <v>704</v>
      </c>
      <c r="C115" s="14" t="s">
        <v>724</v>
      </c>
      <c r="D115" s="14" t="s">
        <v>706</v>
      </c>
      <c r="E115" s="14" t="s">
        <v>707</v>
      </c>
      <c r="F115" s="15">
        <v>69.22</v>
      </c>
      <c r="G115" s="14" t="s">
        <v>708</v>
      </c>
      <c r="H115" s="20">
        <v>43983</v>
      </c>
      <c r="I115" s="14" t="s">
        <v>835</v>
      </c>
      <c r="J115" s="14" t="s">
        <v>836</v>
      </c>
      <c r="K115" s="21">
        <v>10042</v>
      </c>
      <c r="L115" s="14" t="s">
        <v>624</v>
      </c>
      <c r="M115" s="21">
        <v>114070</v>
      </c>
      <c r="N115" s="14" t="s">
        <v>837</v>
      </c>
      <c r="O115" s="14" t="s">
        <v>725</v>
      </c>
      <c r="P115" s="14" t="s">
        <v>726</v>
      </c>
      <c r="Q115" s="14" t="s">
        <v>727</v>
      </c>
      <c r="R115" s="14" t="s">
        <v>715</v>
      </c>
      <c r="S115" s="14" t="s">
        <v>753</v>
      </c>
    </row>
    <row r="116" spans="1:19" x14ac:dyDescent="0.25">
      <c r="A116" s="14" t="s">
        <v>703</v>
      </c>
      <c r="B116" s="14" t="s">
        <v>704</v>
      </c>
      <c r="C116" s="14" t="s">
        <v>705</v>
      </c>
      <c r="D116" s="14" t="s">
        <v>706</v>
      </c>
      <c r="E116" s="14" t="s">
        <v>707</v>
      </c>
      <c r="F116" s="15">
        <v>2302</v>
      </c>
      <c r="G116" s="14" t="s">
        <v>708</v>
      </c>
      <c r="H116" s="20">
        <v>43922</v>
      </c>
      <c r="I116" s="14" t="s">
        <v>838</v>
      </c>
      <c r="J116" s="14" t="s">
        <v>839</v>
      </c>
      <c r="K116" s="21">
        <v>10043</v>
      </c>
      <c r="L116" s="14" t="s">
        <v>625</v>
      </c>
      <c r="M116" s="21">
        <v>111100</v>
      </c>
      <c r="N116" s="14" t="s">
        <v>840</v>
      </c>
      <c r="O116" s="14" t="s">
        <v>712</v>
      </c>
      <c r="P116" s="14" t="s">
        <v>713</v>
      </c>
      <c r="Q116" s="14" t="s">
        <v>714</v>
      </c>
      <c r="R116" s="14" t="s">
        <v>715</v>
      </c>
      <c r="S116" s="14" t="s">
        <v>716</v>
      </c>
    </row>
    <row r="117" spans="1:19" x14ac:dyDescent="0.25">
      <c r="A117" s="14" t="s">
        <v>717</v>
      </c>
      <c r="B117" s="14" t="s">
        <v>704</v>
      </c>
      <c r="C117" s="14" t="s">
        <v>718</v>
      </c>
      <c r="D117" s="14" t="s">
        <v>706</v>
      </c>
      <c r="E117" s="14" t="s">
        <v>707</v>
      </c>
      <c r="F117" s="15">
        <v>2302</v>
      </c>
      <c r="G117" s="14" t="s">
        <v>708</v>
      </c>
      <c r="H117" s="20">
        <v>43952</v>
      </c>
      <c r="I117" s="14" t="s">
        <v>835</v>
      </c>
      <c r="J117" s="14" t="s">
        <v>839</v>
      </c>
      <c r="K117" s="21">
        <v>10043</v>
      </c>
      <c r="L117" s="14" t="s">
        <v>625</v>
      </c>
      <c r="M117" s="21">
        <v>111100</v>
      </c>
      <c r="N117" s="14" t="s">
        <v>840</v>
      </c>
      <c r="O117" s="14" t="s">
        <v>719</v>
      </c>
      <c r="P117" s="14" t="s">
        <v>720</v>
      </c>
      <c r="Q117" s="14" t="s">
        <v>721</v>
      </c>
      <c r="R117" s="14" t="s">
        <v>715</v>
      </c>
      <c r="S117" s="14" t="s">
        <v>716</v>
      </c>
    </row>
    <row r="118" spans="1:19" x14ac:dyDescent="0.25">
      <c r="A118" s="14" t="s">
        <v>723</v>
      </c>
      <c r="B118" s="14" t="s">
        <v>704</v>
      </c>
      <c r="C118" s="14" t="s">
        <v>724</v>
      </c>
      <c r="D118" s="14" t="s">
        <v>706</v>
      </c>
      <c r="E118" s="14" t="s">
        <v>707</v>
      </c>
      <c r="F118" s="15">
        <v>2302</v>
      </c>
      <c r="G118" s="14" t="s">
        <v>708</v>
      </c>
      <c r="H118" s="20">
        <v>43983</v>
      </c>
      <c r="I118" s="14" t="s">
        <v>838</v>
      </c>
      <c r="J118" s="14" t="s">
        <v>839</v>
      </c>
      <c r="K118" s="21">
        <v>10043</v>
      </c>
      <c r="L118" s="14" t="s">
        <v>625</v>
      </c>
      <c r="M118" s="21">
        <v>111100</v>
      </c>
      <c r="N118" s="14" t="s">
        <v>840</v>
      </c>
      <c r="O118" s="14" t="s">
        <v>725</v>
      </c>
      <c r="P118" s="14" t="s">
        <v>726</v>
      </c>
      <c r="Q118" s="14" t="s">
        <v>727</v>
      </c>
      <c r="R118" s="14" t="s">
        <v>715</v>
      </c>
      <c r="S118" s="14" t="s">
        <v>716</v>
      </c>
    </row>
    <row r="119" spans="1:19" x14ac:dyDescent="0.25">
      <c r="A119" s="14" t="s">
        <v>703</v>
      </c>
      <c r="B119" s="14" t="s">
        <v>704</v>
      </c>
      <c r="C119" s="14" t="s">
        <v>705</v>
      </c>
      <c r="D119" s="14" t="s">
        <v>706</v>
      </c>
      <c r="E119" s="14" t="s">
        <v>707</v>
      </c>
      <c r="F119" s="15">
        <v>892.49</v>
      </c>
      <c r="G119" s="14" t="s">
        <v>708</v>
      </c>
      <c r="H119" s="20">
        <v>43922</v>
      </c>
      <c r="I119" s="14" t="s">
        <v>841</v>
      </c>
      <c r="J119" s="14" t="s">
        <v>842</v>
      </c>
      <c r="K119" s="21">
        <v>10043</v>
      </c>
      <c r="L119" s="14" t="s">
        <v>625</v>
      </c>
      <c r="M119" s="21">
        <v>111200</v>
      </c>
      <c r="N119" s="14" t="s">
        <v>843</v>
      </c>
      <c r="O119" s="14" t="s">
        <v>712</v>
      </c>
      <c r="P119" s="14" t="s">
        <v>713</v>
      </c>
      <c r="Q119" s="14" t="s">
        <v>714</v>
      </c>
      <c r="R119" s="14" t="s">
        <v>715</v>
      </c>
      <c r="S119" s="14" t="s">
        <v>731</v>
      </c>
    </row>
    <row r="120" spans="1:19" x14ac:dyDescent="0.25">
      <c r="A120" s="14" t="s">
        <v>717</v>
      </c>
      <c r="B120" s="14" t="s">
        <v>704</v>
      </c>
      <c r="C120" s="14" t="s">
        <v>718</v>
      </c>
      <c r="D120" s="14" t="s">
        <v>706</v>
      </c>
      <c r="E120" s="14" t="s">
        <v>707</v>
      </c>
      <c r="F120" s="15">
        <v>699.71</v>
      </c>
      <c r="G120" s="14" t="s">
        <v>708</v>
      </c>
      <c r="H120" s="20">
        <v>43952</v>
      </c>
      <c r="I120" s="14" t="s">
        <v>838</v>
      </c>
      <c r="J120" s="14" t="s">
        <v>842</v>
      </c>
      <c r="K120" s="21">
        <v>10043</v>
      </c>
      <c r="L120" s="14" t="s">
        <v>625</v>
      </c>
      <c r="M120" s="21">
        <v>111200</v>
      </c>
      <c r="N120" s="14" t="s">
        <v>843</v>
      </c>
      <c r="O120" s="14" t="s">
        <v>719</v>
      </c>
      <c r="P120" s="14" t="s">
        <v>720</v>
      </c>
      <c r="Q120" s="14" t="s">
        <v>721</v>
      </c>
      <c r="R120" s="14" t="s">
        <v>715</v>
      </c>
      <c r="S120" s="14" t="s">
        <v>731</v>
      </c>
    </row>
    <row r="121" spans="1:19" x14ac:dyDescent="0.25">
      <c r="A121" s="14" t="s">
        <v>723</v>
      </c>
      <c r="B121" s="14" t="s">
        <v>704</v>
      </c>
      <c r="C121" s="14" t="s">
        <v>724</v>
      </c>
      <c r="D121" s="14" t="s">
        <v>706</v>
      </c>
      <c r="E121" s="14" t="s">
        <v>707</v>
      </c>
      <c r="F121" s="15">
        <v>699.71</v>
      </c>
      <c r="G121" s="14" t="s">
        <v>708</v>
      </c>
      <c r="H121" s="20">
        <v>43983</v>
      </c>
      <c r="I121" s="14" t="s">
        <v>841</v>
      </c>
      <c r="J121" s="14" t="s">
        <v>842</v>
      </c>
      <c r="K121" s="21">
        <v>10043</v>
      </c>
      <c r="L121" s="14" t="s">
        <v>625</v>
      </c>
      <c r="M121" s="21">
        <v>111200</v>
      </c>
      <c r="N121" s="14" t="s">
        <v>843</v>
      </c>
      <c r="O121" s="14" t="s">
        <v>725</v>
      </c>
      <c r="P121" s="14" t="s">
        <v>726</v>
      </c>
      <c r="Q121" s="14" t="s">
        <v>727</v>
      </c>
      <c r="R121" s="14" t="s">
        <v>715</v>
      </c>
      <c r="S121" s="14" t="s">
        <v>731</v>
      </c>
    </row>
    <row r="122" spans="1:19" x14ac:dyDescent="0.25">
      <c r="A122" s="14" t="s">
        <v>703</v>
      </c>
      <c r="B122" s="14" t="s">
        <v>704</v>
      </c>
      <c r="C122" s="14" t="s">
        <v>705</v>
      </c>
      <c r="D122" s="14" t="s">
        <v>706</v>
      </c>
      <c r="E122" s="14" t="s">
        <v>707</v>
      </c>
      <c r="F122" s="15">
        <v>41259.61</v>
      </c>
      <c r="G122" s="14" t="s">
        <v>708</v>
      </c>
      <c r="H122" s="20">
        <v>43922</v>
      </c>
      <c r="I122" s="14" t="s">
        <v>844</v>
      </c>
      <c r="J122" s="14" t="s">
        <v>845</v>
      </c>
      <c r="K122" s="21">
        <v>10043</v>
      </c>
      <c r="L122" s="14" t="s">
        <v>625</v>
      </c>
      <c r="M122" s="21">
        <v>111400</v>
      </c>
      <c r="N122" s="14" t="s">
        <v>846</v>
      </c>
      <c r="O122" s="14" t="s">
        <v>712</v>
      </c>
      <c r="P122" s="14" t="s">
        <v>713</v>
      </c>
      <c r="Q122" s="14" t="s">
        <v>714</v>
      </c>
      <c r="R122" s="14" t="s">
        <v>715</v>
      </c>
      <c r="S122" s="14" t="s">
        <v>683</v>
      </c>
    </row>
    <row r="123" spans="1:19" x14ac:dyDescent="0.25">
      <c r="A123" s="14" t="s">
        <v>717</v>
      </c>
      <c r="B123" s="14" t="s">
        <v>704</v>
      </c>
      <c r="C123" s="14" t="s">
        <v>718</v>
      </c>
      <c r="D123" s="14" t="s">
        <v>706</v>
      </c>
      <c r="E123" s="14" t="s">
        <v>707</v>
      </c>
      <c r="F123" s="15">
        <v>42051.75</v>
      </c>
      <c r="G123" s="14" t="s">
        <v>708</v>
      </c>
      <c r="H123" s="20">
        <v>43952</v>
      </c>
      <c r="I123" s="14" t="s">
        <v>841</v>
      </c>
      <c r="J123" s="14" t="s">
        <v>845</v>
      </c>
      <c r="K123" s="21">
        <v>10043</v>
      </c>
      <c r="L123" s="14" t="s">
        <v>625</v>
      </c>
      <c r="M123" s="21">
        <v>111400</v>
      </c>
      <c r="N123" s="14" t="s">
        <v>846</v>
      </c>
      <c r="O123" s="14" t="s">
        <v>719</v>
      </c>
      <c r="P123" s="14" t="s">
        <v>720</v>
      </c>
      <c r="Q123" s="14" t="s">
        <v>721</v>
      </c>
      <c r="R123" s="14" t="s">
        <v>715</v>
      </c>
      <c r="S123" s="14" t="s">
        <v>683</v>
      </c>
    </row>
    <row r="124" spans="1:19" x14ac:dyDescent="0.25">
      <c r="A124" s="14" t="s">
        <v>723</v>
      </c>
      <c r="B124" s="14" t="s">
        <v>704</v>
      </c>
      <c r="C124" s="14" t="s">
        <v>724</v>
      </c>
      <c r="D124" s="14" t="s">
        <v>706</v>
      </c>
      <c r="E124" s="14" t="s">
        <v>707</v>
      </c>
      <c r="F124" s="15">
        <v>41628.92</v>
      </c>
      <c r="G124" s="14" t="s">
        <v>708</v>
      </c>
      <c r="H124" s="20">
        <v>43983</v>
      </c>
      <c r="I124" s="14" t="s">
        <v>844</v>
      </c>
      <c r="J124" s="14" t="s">
        <v>845</v>
      </c>
      <c r="K124" s="21">
        <v>10043</v>
      </c>
      <c r="L124" s="14" t="s">
        <v>625</v>
      </c>
      <c r="M124" s="21">
        <v>111400</v>
      </c>
      <c r="N124" s="14" t="s">
        <v>846</v>
      </c>
      <c r="O124" s="14" t="s">
        <v>725</v>
      </c>
      <c r="P124" s="14" t="s">
        <v>726</v>
      </c>
      <c r="Q124" s="14" t="s">
        <v>727</v>
      </c>
      <c r="R124" s="14" t="s">
        <v>715</v>
      </c>
      <c r="S124" s="14" t="s">
        <v>683</v>
      </c>
    </row>
    <row r="125" spans="1:19" x14ac:dyDescent="0.25">
      <c r="A125" s="14" t="s">
        <v>703</v>
      </c>
      <c r="B125" s="14" t="s">
        <v>704</v>
      </c>
      <c r="C125" s="14" t="s">
        <v>705</v>
      </c>
      <c r="D125" s="14" t="s">
        <v>706</v>
      </c>
      <c r="E125" s="14" t="s">
        <v>707</v>
      </c>
      <c r="F125" s="15">
        <v>11722.02</v>
      </c>
      <c r="G125" s="14" t="s">
        <v>708</v>
      </c>
      <c r="H125" s="20">
        <v>43922</v>
      </c>
      <c r="I125" s="14" t="s">
        <v>847</v>
      </c>
      <c r="J125" s="14" t="s">
        <v>848</v>
      </c>
      <c r="K125" s="21">
        <v>10043</v>
      </c>
      <c r="L125" s="14" t="s">
        <v>625</v>
      </c>
      <c r="M125" s="21">
        <v>111600</v>
      </c>
      <c r="N125" s="14" t="s">
        <v>849</v>
      </c>
      <c r="O125" s="14" t="s">
        <v>712</v>
      </c>
      <c r="P125" s="14" t="s">
        <v>713</v>
      </c>
      <c r="Q125" s="14" t="s">
        <v>714</v>
      </c>
      <c r="R125" s="14" t="s">
        <v>715</v>
      </c>
      <c r="S125" s="14" t="s">
        <v>722</v>
      </c>
    </row>
    <row r="126" spans="1:19" x14ac:dyDescent="0.25">
      <c r="A126" s="14" t="s">
        <v>717</v>
      </c>
      <c r="B126" s="14" t="s">
        <v>704</v>
      </c>
      <c r="C126" s="14" t="s">
        <v>718</v>
      </c>
      <c r="D126" s="14" t="s">
        <v>706</v>
      </c>
      <c r="E126" s="14" t="s">
        <v>707</v>
      </c>
      <c r="F126" s="15">
        <v>11722.02</v>
      </c>
      <c r="G126" s="14" t="s">
        <v>708</v>
      </c>
      <c r="H126" s="20">
        <v>43952</v>
      </c>
      <c r="I126" s="14" t="s">
        <v>844</v>
      </c>
      <c r="J126" s="14" t="s">
        <v>848</v>
      </c>
      <c r="K126" s="21">
        <v>10043</v>
      </c>
      <c r="L126" s="14" t="s">
        <v>625</v>
      </c>
      <c r="M126" s="21">
        <v>111600</v>
      </c>
      <c r="N126" s="14" t="s">
        <v>849</v>
      </c>
      <c r="O126" s="14" t="s">
        <v>719</v>
      </c>
      <c r="P126" s="14" t="s">
        <v>720</v>
      </c>
      <c r="Q126" s="14" t="s">
        <v>721</v>
      </c>
      <c r="R126" s="14" t="s">
        <v>715</v>
      </c>
      <c r="S126" s="14" t="s">
        <v>722</v>
      </c>
    </row>
    <row r="127" spans="1:19" x14ac:dyDescent="0.25">
      <c r="A127" s="14" t="s">
        <v>723</v>
      </c>
      <c r="B127" s="14" t="s">
        <v>704</v>
      </c>
      <c r="C127" s="14" t="s">
        <v>724</v>
      </c>
      <c r="D127" s="14" t="s">
        <v>706</v>
      </c>
      <c r="E127" s="14" t="s">
        <v>707</v>
      </c>
      <c r="F127" s="15">
        <v>11669.39</v>
      </c>
      <c r="G127" s="14" t="s">
        <v>708</v>
      </c>
      <c r="H127" s="20">
        <v>43983</v>
      </c>
      <c r="I127" s="14" t="s">
        <v>847</v>
      </c>
      <c r="J127" s="14" t="s">
        <v>848</v>
      </c>
      <c r="K127" s="21">
        <v>10043</v>
      </c>
      <c r="L127" s="14" t="s">
        <v>625</v>
      </c>
      <c r="M127" s="21">
        <v>111600</v>
      </c>
      <c r="N127" s="14" t="s">
        <v>849</v>
      </c>
      <c r="O127" s="14" t="s">
        <v>725</v>
      </c>
      <c r="P127" s="14" t="s">
        <v>726</v>
      </c>
      <c r="Q127" s="14" t="s">
        <v>727</v>
      </c>
      <c r="R127" s="14" t="s">
        <v>715</v>
      </c>
      <c r="S127" s="14" t="s">
        <v>722</v>
      </c>
    </row>
    <row r="128" spans="1:19" x14ac:dyDescent="0.25">
      <c r="A128" s="14" t="s">
        <v>703</v>
      </c>
      <c r="B128" s="14" t="s">
        <v>704</v>
      </c>
      <c r="C128" s="14" t="s">
        <v>705</v>
      </c>
      <c r="D128" s="14" t="s">
        <v>706</v>
      </c>
      <c r="E128" s="14" t="s">
        <v>707</v>
      </c>
      <c r="F128" s="15">
        <v>216.66</v>
      </c>
      <c r="G128" s="14" t="s">
        <v>708</v>
      </c>
      <c r="H128" s="20">
        <v>43922</v>
      </c>
      <c r="I128" s="14" t="s">
        <v>850</v>
      </c>
      <c r="J128" s="14" t="s">
        <v>851</v>
      </c>
      <c r="K128" s="21">
        <v>10043</v>
      </c>
      <c r="L128" s="14" t="s">
        <v>625</v>
      </c>
      <c r="M128" s="21">
        <v>113010</v>
      </c>
      <c r="N128" s="14" t="s">
        <v>852</v>
      </c>
      <c r="O128" s="14" t="s">
        <v>712</v>
      </c>
      <c r="P128" s="14" t="s">
        <v>713</v>
      </c>
      <c r="Q128" s="14" t="s">
        <v>714</v>
      </c>
      <c r="R128" s="14" t="s">
        <v>715</v>
      </c>
      <c r="S128" s="14" t="s">
        <v>716</v>
      </c>
    </row>
    <row r="129" spans="1:19" x14ac:dyDescent="0.25">
      <c r="A129" s="14" t="s">
        <v>717</v>
      </c>
      <c r="B129" s="14" t="s">
        <v>704</v>
      </c>
      <c r="C129" s="14" t="s">
        <v>718</v>
      </c>
      <c r="D129" s="14" t="s">
        <v>706</v>
      </c>
      <c r="E129" s="14" t="s">
        <v>707</v>
      </c>
      <c r="F129" s="15">
        <v>216.66</v>
      </c>
      <c r="G129" s="14" t="s">
        <v>708</v>
      </c>
      <c r="H129" s="20">
        <v>43952</v>
      </c>
      <c r="I129" s="14" t="s">
        <v>847</v>
      </c>
      <c r="J129" s="14" t="s">
        <v>851</v>
      </c>
      <c r="K129" s="21">
        <v>10043</v>
      </c>
      <c r="L129" s="14" t="s">
        <v>625</v>
      </c>
      <c r="M129" s="21">
        <v>113010</v>
      </c>
      <c r="N129" s="14" t="s">
        <v>852</v>
      </c>
      <c r="O129" s="14" t="s">
        <v>719</v>
      </c>
      <c r="P129" s="14" t="s">
        <v>720</v>
      </c>
      <c r="Q129" s="14" t="s">
        <v>721</v>
      </c>
      <c r="R129" s="14" t="s">
        <v>715</v>
      </c>
      <c r="S129" s="14" t="s">
        <v>716</v>
      </c>
    </row>
    <row r="130" spans="1:19" x14ac:dyDescent="0.25">
      <c r="A130" s="14" t="s">
        <v>723</v>
      </c>
      <c r="B130" s="14" t="s">
        <v>704</v>
      </c>
      <c r="C130" s="14" t="s">
        <v>724</v>
      </c>
      <c r="D130" s="14" t="s">
        <v>706</v>
      </c>
      <c r="E130" s="14" t="s">
        <v>707</v>
      </c>
      <c r="F130" s="15">
        <v>216.66</v>
      </c>
      <c r="G130" s="14" t="s">
        <v>708</v>
      </c>
      <c r="H130" s="20">
        <v>43983</v>
      </c>
      <c r="I130" s="14" t="s">
        <v>850</v>
      </c>
      <c r="J130" s="14" t="s">
        <v>851</v>
      </c>
      <c r="K130" s="21">
        <v>10043</v>
      </c>
      <c r="L130" s="14" t="s">
        <v>625</v>
      </c>
      <c r="M130" s="21">
        <v>113010</v>
      </c>
      <c r="N130" s="14" t="s">
        <v>852</v>
      </c>
      <c r="O130" s="14" t="s">
        <v>725</v>
      </c>
      <c r="P130" s="14" t="s">
        <v>726</v>
      </c>
      <c r="Q130" s="14" t="s">
        <v>727</v>
      </c>
      <c r="R130" s="14" t="s">
        <v>715</v>
      </c>
      <c r="S130" s="14" t="s">
        <v>716</v>
      </c>
    </row>
    <row r="131" spans="1:19" x14ac:dyDescent="0.25">
      <c r="A131" s="14" t="s">
        <v>703</v>
      </c>
      <c r="B131" s="14" t="s">
        <v>704</v>
      </c>
      <c r="C131" s="14" t="s">
        <v>705</v>
      </c>
      <c r="D131" s="14" t="s">
        <v>706</v>
      </c>
      <c r="E131" s="14" t="s">
        <v>707</v>
      </c>
      <c r="F131" s="15">
        <v>4624.1499999999996</v>
      </c>
      <c r="G131" s="14" t="s">
        <v>708</v>
      </c>
      <c r="H131" s="20">
        <v>43922</v>
      </c>
      <c r="I131" s="14" t="s">
        <v>853</v>
      </c>
      <c r="J131" s="14" t="s">
        <v>854</v>
      </c>
      <c r="K131" s="21">
        <v>10043</v>
      </c>
      <c r="L131" s="14" t="s">
        <v>625</v>
      </c>
      <c r="M131" s="21">
        <v>113040</v>
      </c>
      <c r="N131" s="14" t="s">
        <v>855</v>
      </c>
      <c r="O131" s="14" t="s">
        <v>712</v>
      </c>
      <c r="P131" s="14" t="s">
        <v>713</v>
      </c>
      <c r="Q131" s="14" t="s">
        <v>714</v>
      </c>
      <c r="R131" s="14" t="s">
        <v>715</v>
      </c>
      <c r="S131" s="14" t="s">
        <v>683</v>
      </c>
    </row>
    <row r="132" spans="1:19" x14ac:dyDescent="0.25">
      <c r="A132" s="14" t="s">
        <v>717</v>
      </c>
      <c r="B132" s="14" t="s">
        <v>704</v>
      </c>
      <c r="C132" s="14" t="s">
        <v>718</v>
      </c>
      <c r="D132" s="14" t="s">
        <v>706</v>
      </c>
      <c r="E132" s="14" t="s">
        <v>707</v>
      </c>
      <c r="F132" s="15">
        <v>4686.93</v>
      </c>
      <c r="G132" s="14" t="s">
        <v>708</v>
      </c>
      <c r="H132" s="20">
        <v>43952</v>
      </c>
      <c r="I132" s="14" t="s">
        <v>850</v>
      </c>
      <c r="J132" s="14" t="s">
        <v>854</v>
      </c>
      <c r="K132" s="21">
        <v>10043</v>
      </c>
      <c r="L132" s="14" t="s">
        <v>625</v>
      </c>
      <c r="M132" s="21">
        <v>113040</v>
      </c>
      <c r="N132" s="14" t="s">
        <v>855</v>
      </c>
      <c r="O132" s="14" t="s">
        <v>719</v>
      </c>
      <c r="P132" s="14" t="s">
        <v>720</v>
      </c>
      <c r="Q132" s="14" t="s">
        <v>721</v>
      </c>
      <c r="R132" s="14" t="s">
        <v>715</v>
      </c>
      <c r="S132" s="14" t="s">
        <v>683</v>
      </c>
    </row>
    <row r="133" spans="1:19" x14ac:dyDescent="0.25">
      <c r="A133" s="14" t="s">
        <v>723</v>
      </c>
      <c r="B133" s="14" t="s">
        <v>704</v>
      </c>
      <c r="C133" s="14" t="s">
        <v>724</v>
      </c>
      <c r="D133" s="14" t="s">
        <v>706</v>
      </c>
      <c r="E133" s="14" t="s">
        <v>707</v>
      </c>
      <c r="F133" s="15">
        <v>4609.3900000000003</v>
      </c>
      <c r="G133" s="14" t="s">
        <v>708</v>
      </c>
      <c r="H133" s="20">
        <v>43983</v>
      </c>
      <c r="I133" s="14" t="s">
        <v>853</v>
      </c>
      <c r="J133" s="14" t="s">
        <v>854</v>
      </c>
      <c r="K133" s="21">
        <v>10043</v>
      </c>
      <c r="L133" s="14" t="s">
        <v>625</v>
      </c>
      <c r="M133" s="21">
        <v>113040</v>
      </c>
      <c r="N133" s="14" t="s">
        <v>855</v>
      </c>
      <c r="O133" s="14" t="s">
        <v>725</v>
      </c>
      <c r="P133" s="14" t="s">
        <v>726</v>
      </c>
      <c r="Q133" s="14" t="s">
        <v>727</v>
      </c>
      <c r="R133" s="14" t="s">
        <v>715</v>
      </c>
      <c r="S133" s="14" t="s">
        <v>683</v>
      </c>
    </row>
    <row r="134" spans="1:19" x14ac:dyDescent="0.25">
      <c r="A134" s="14" t="s">
        <v>703</v>
      </c>
      <c r="B134" s="14" t="s">
        <v>704</v>
      </c>
      <c r="C134" s="14" t="s">
        <v>705</v>
      </c>
      <c r="D134" s="14" t="s">
        <v>706</v>
      </c>
      <c r="E134" s="14" t="s">
        <v>707</v>
      </c>
      <c r="F134" s="15">
        <v>809.49</v>
      </c>
      <c r="G134" s="14" t="s">
        <v>708</v>
      </c>
      <c r="H134" s="20">
        <v>43922</v>
      </c>
      <c r="I134" s="14" t="s">
        <v>856</v>
      </c>
      <c r="J134" s="14" t="s">
        <v>857</v>
      </c>
      <c r="K134" s="21">
        <v>10043</v>
      </c>
      <c r="L134" s="14" t="s">
        <v>625</v>
      </c>
      <c r="M134" s="21">
        <v>113060</v>
      </c>
      <c r="N134" s="14" t="s">
        <v>858</v>
      </c>
      <c r="O134" s="14" t="s">
        <v>712</v>
      </c>
      <c r="P134" s="14" t="s">
        <v>713</v>
      </c>
      <c r="Q134" s="14" t="s">
        <v>714</v>
      </c>
      <c r="R134" s="14" t="s">
        <v>715</v>
      </c>
      <c r="S134" s="14" t="s">
        <v>722</v>
      </c>
    </row>
    <row r="135" spans="1:19" x14ac:dyDescent="0.25">
      <c r="A135" s="14" t="s">
        <v>717</v>
      </c>
      <c r="B135" s="14" t="s">
        <v>704</v>
      </c>
      <c r="C135" s="14" t="s">
        <v>718</v>
      </c>
      <c r="D135" s="14" t="s">
        <v>706</v>
      </c>
      <c r="E135" s="14" t="s">
        <v>707</v>
      </c>
      <c r="F135" s="15">
        <v>809.49</v>
      </c>
      <c r="G135" s="14" t="s">
        <v>708</v>
      </c>
      <c r="H135" s="20">
        <v>43952</v>
      </c>
      <c r="I135" s="14" t="s">
        <v>853</v>
      </c>
      <c r="J135" s="14" t="s">
        <v>857</v>
      </c>
      <c r="K135" s="21">
        <v>10043</v>
      </c>
      <c r="L135" s="14" t="s">
        <v>625</v>
      </c>
      <c r="M135" s="21">
        <v>113060</v>
      </c>
      <c r="N135" s="14" t="s">
        <v>858</v>
      </c>
      <c r="O135" s="14" t="s">
        <v>719</v>
      </c>
      <c r="P135" s="14" t="s">
        <v>720</v>
      </c>
      <c r="Q135" s="14" t="s">
        <v>721</v>
      </c>
      <c r="R135" s="14" t="s">
        <v>715</v>
      </c>
      <c r="S135" s="14" t="s">
        <v>722</v>
      </c>
    </row>
    <row r="136" spans="1:19" x14ac:dyDescent="0.25">
      <c r="A136" s="14" t="s">
        <v>723</v>
      </c>
      <c r="B136" s="14" t="s">
        <v>704</v>
      </c>
      <c r="C136" s="14" t="s">
        <v>724</v>
      </c>
      <c r="D136" s="14" t="s">
        <v>706</v>
      </c>
      <c r="E136" s="14" t="s">
        <v>707</v>
      </c>
      <c r="F136" s="15">
        <v>802.23</v>
      </c>
      <c r="G136" s="14" t="s">
        <v>708</v>
      </c>
      <c r="H136" s="20">
        <v>43983</v>
      </c>
      <c r="I136" s="14" t="s">
        <v>856</v>
      </c>
      <c r="J136" s="14" t="s">
        <v>857</v>
      </c>
      <c r="K136" s="21">
        <v>10043</v>
      </c>
      <c r="L136" s="14" t="s">
        <v>625</v>
      </c>
      <c r="M136" s="21">
        <v>113060</v>
      </c>
      <c r="N136" s="14" t="s">
        <v>858</v>
      </c>
      <c r="O136" s="14" t="s">
        <v>725</v>
      </c>
      <c r="P136" s="14" t="s">
        <v>726</v>
      </c>
      <c r="Q136" s="14" t="s">
        <v>727</v>
      </c>
      <c r="R136" s="14" t="s">
        <v>715</v>
      </c>
      <c r="S136" s="14" t="s">
        <v>722</v>
      </c>
    </row>
    <row r="137" spans="1:19" x14ac:dyDescent="0.25">
      <c r="A137" s="14" t="s">
        <v>703</v>
      </c>
      <c r="B137" s="14" t="s">
        <v>704</v>
      </c>
      <c r="C137" s="14" t="s">
        <v>705</v>
      </c>
      <c r="D137" s="14" t="s">
        <v>706</v>
      </c>
      <c r="E137" s="14" t="s">
        <v>707</v>
      </c>
      <c r="F137" s="15">
        <v>642.26</v>
      </c>
      <c r="G137" s="14" t="s">
        <v>708</v>
      </c>
      <c r="H137" s="20">
        <v>43922</v>
      </c>
      <c r="I137" s="14" t="s">
        <v>859</v>
      </c>
      <c r="J137" s="14" t="s">
        <v>860</v>
      </c>
      <c r="K137" s="21">
        <v>10043</v>
      </c>
      <c r="L137" s="14" t="s">
        <v>625</v>
      </c>
      <c r="M137" s="21">
        <v>114010</v>
      </c>
      <c r="N137" s="14" t="s">
        <v>861</v>
      </c>
      <c r="O137" s="14" t="s">
        <v>712</v>
      </c>
      <c r="P137" s="14" t="s">
        <v>713</v>
      </c>
      <c r="Q137" s="14" t="s">
        <v>714</v>
      </c>
      <c r="R137" s="14" t="s">
        <v>715</v>
      </c>
      <c r="S137" s="14" t="s">
        <v>716</v>
      </c>
    </row>
    <row r="138" spans="1:19" x14ac:dyDescent="0.25">
      <c r="A138" s="14" t="s">
        <v>717</v>
      </c>
      <c r="B138" s="14" t="s">
        <v>704</v>
      </c>
      <c r="C138" s="14" t="s">
        <v>718</v>
      </c>
      <c r="D138" s="14" t="s">
        <v>706</v>
      </c>
      <c r="E138" s="14" t="s">
        <v>707</v>
      </c>
      <c r="F138" s="15">
        <v>642.26</v>
      </c>
      <c r="G138" s="14" t="s">
        <v>708</v>
      </c>
      <c r="H138" s="20">
        <v>43952</v>
      </c>
      <c r="I138" s="14" t="s">
        <v>856</v>
      </c>
      <c r="J138" s="14" t="s">
        <v>860</v>
      </c>
      <c r="K138" s="21">
        <v>10043</v>
      </c>
      <c r="L138" s="14" t="s">
        <v>625</v>
      </c>
      <c r="M138" s="21">
        <v>114010</v>
      </c>
      <c r="N138" s="14" t="s">
        <v>861</v>
      </c>
      <c r="O138" s="14" t="s">
        <v>719</v>
      </c>
      <c r="P138" s="14" t="s">
        <v>720</v>
      </c>
      <c r="Q138" s="14" t="s">
        <v>721</v>
      </c>
      <c r="R138" s="14" t="s">
        <v>715</v>
      </c>
      <c r="S138" s="14" t="s">
        <v>716</v>
      </c>
    </row>
    <row r="139" spans="1:19" x14ac:dyDescent="0.25">
      <c r="A139" s="14" t="s">
        <v>723</v>
      </c>
      <c r="B139" s="14" t="s">
        <v>704</v>
      </c>
      <c r="C139" s="14" t="s">
        <v>724</v>
      </c>
      <c r="D139" s="14" t="s">
        <v>706</v>
      </c>
      <c r="E139" s="14" t="s">
        <v>707</v>
      </c>
      <c r="F139" s="15">
        <v>642.26</v>
      </c>
      <c r="G139" s="14" t="s">
        <v>708</v>
      </c>
      <c r="H139" s="20">
        <v>43983</v>
      </c>
      <c r="I139" s="14" t="s">
        <v>859</v>
      </c>
      <c r="J139" s="14" t="s">
        <v>860</v>
      </c>
      <c r="K139" s="21">
        <v>10043</v>
      </c>
      <c r="L139" s="14" t="s">
        <v>625</v>
      </c>
      <c r="M139" s="21">
        <v>114010</v>
      </c>
      <c r="N139" s="14" t="s">
        <v>861</v>
      </c>
      <c r="O139" s="14" t="s">
        <v>725</v>
      </c>
      <c r="P139" s="14" t="s">
        <v>726</v>
      </c>
      <c r="Q139" s="14" t="s">
        <v>727</v>
      </c>
      <c r="R139" s="14" t="s">
        <v>715</v>
      </c>
      <c r="S139" s="14" t="s">
        <v>716</v>
      </c>
    </row>
    <row r="140" spans="1:19" x14ac:dyDescent="0.25">
      <c r="A140" s="14" t="s">
        <v>703</v>
      </c>
      <c r="B140" s="14" t="s">
        <v>704</v>
      </c>
      <c r="C140" s="14" t="s">
        <v>705</v>
      </c>
      <c r="D140" s="14" t="s">
        <v>706</v>
      </c>
      <c r="E140" s="14" t="s">
        <v>707</v>
      </c>
      <c r="F140" s="15">
        <v>195.22</v>
      </c>
      <c r="G140" s="14" t="s">
        <v>708</v>
      </c>
      <c r="H140" s="20">
        <v>43922</v>
      </c>
      <c r="I140" s="14" t="s">
        <v>862</v>
      </c>
      <c r="J140" s="14" t="s">
        <v>863</v>
      </c>
      <c r="K140" s="21">
        <v>10043</v>
      </c>
      <c r="L140" s="14" t="s">
        <v>625</v>
      </c>
      <c r="M140" s="21">
        <v>114020</v>
      </c>
      <c r="N140" s="14" t="s">
        <v>864</v>
      </c>
      <c r="O140" s="14" t="s">
        <v>712</v>
      </c>
      <c r="P140" s="14" t="s">
        <v>713</v>
      </c>
      <c r="Q140" s="14" t="s">
        <v>714</v>
      </c>
      <c r="R140" s="14" t="s">
        <v>715</v>
      </c>
      <c r="S140" s="14" t="s">
        <v>731</v>
      </c>
    </row>
    <row r="141" spans="1:19" x14ac:dyDescent="0.25">
      <c r="A141" s="14" t="s">
        <v>717</v>
      </c>
      <c r="B141" s="14" t="s">
        <v>704</v>
      </c>
      <c r="C141" s="14" t="s">
        <v>718</v>
      </c>
      <c r="D141" s="14" t="s">
        <v>706</v>
      </c>
      <c r="E141" s="14" t="s">
        <v>707</v>
      </c>
      <c r="F141" s="15">
        <v>195.22</v>
      </c>
      <c r="G141" s="14" t="s">
        <v>708</v>
      </c>
      <c r="H141" s="20">
        <v>43952</v>
      </c>
      <c r="I141" s="14" t="s">
        <v>859</v>
      </c>
      <c r="J141" s="14" t="s">
        <v>863</v>
      </c>
      <c r="K141" s="21">
        <v>10043</v>
      </c>
      <c r="L141" s="14" t="s">
        <v>625</v>
      </c>
      <c r="M141" s="21">
        <v>114020</v>
      </c>
      <c r="N141" s="14" t="s">
        <v>864</v>
      </c>
      <c r="O141" s="14" t="s">
        <v>719</v>
      </c>
      <c r="P141" s="14" t="s">
        <v>720</v>
      </c>
      <c r="Q141" s="14" t="s">
        <v>721</v>
      </c>
      <c r="R141" s="14" t="s">
        <v>715</v>
      </c>
      <c r="S141" s="14" t="s">
        <v>731</v>
      </c>
    </row>
    <row r="142" spans="1:19" x14ac:dyDescent="0.25">
      <c r="A142" s="14" t="s">
        <v>723</v>
      </c>
      <c r="B142" s="14" t="s">
        <v>704</v>
      </c>
      <c r="C142" s="14" t="s">
        <v>724</v>
      </c>
      <c r="D142" s="14" t="s">
        <v>706</v>
      </c>
      <c r="E142" s="14" t="s">
        <v>707</v>
      </c>
      <c r="F142" s="15">
        <v>195.22</v>
      </c>
      <c r="G142" s="14" t="s">
        <v>708</v>
      </c>
      <c r="H142" s="20">
        <v>43983</v>
      </c>
      <c r="I142" s="14" t="s">
        <v>862</v>
      </c>
      <c r="J142" s="14" t="s">
        <v>863</v>
      </c>
      <c r="K142" s="21">
        <v>10043</v>
      </c>
      <c r="L142" s="14" t="s">
        <v>625</v>
      </c>
      <c r="M142" s="21">
        <v>114020</v>
      </c>
      <c r="N142" s="14" t="s">
        <v>864</v>
      </c>
      <c r="O142" s="14" t="s">
        <v>725</v>
      </c>
      <c r="P142" s="14" t="s">
        <v>726</v>
      </c>
      <c r="Q142" s="14" t="s">
        <v>727</v>
      </c>
      <c r="R142" s="14" t="s">
        <v>715</v>
      </c>
      <c r="S142" s="14" t="s">
        <v>731</v>
      </c>
    </row>
    <row r="143" spans="1:19" x14ac:dyDescent="0.25">
      <c r="A143" s="14" t="s">
        <v>703</v>
      </c>
      <c r="B143" s="14" t="s">
        <v>704</v>
      </c>
      <c r="C143" s="14" t="s">
        <v>705</v>
      </c>
      <c r="D143" s="14" t="s">
        <v>706</v>
      </c>
      <c r="E143" s="14" t="s">
        <v>707</v>
      </c>
      <c r="F143" s="15">
        <v>10014.780000000001</v>
      </c>
      <c r="G143" s="14" t="s">
        <v>708</v>
      </c>
      <c r="H143" s="20">
        <v>43922</v>
      </c>
      <c r="I143" s="14" t="s">
        <v>865</v>
      </c>
      <c r="J143" s="14" t="s">
        <v>866</v>
      </c>
      <c r="K143" s="21">
        <v>10043</v>
      </c>
      <c r="L143" s="14" t="s">
        <v>625</v>
      </c>
      <c r="M143" s="21">
        <v>114040</v>
      </c>
      <c r="N143" s="14" t="s">
        <v>867</v>
      </c>
      <c r="O143" s="14" t="s">
        <v>712</v>
      </c>
      <c r="P143" s="14" t="s">
        <v>713</v>
      </c>
      <c r="Q143" s="14" t="s">
        <v>714</v>
      </c>
      <c r="R143" s="14" t="s">
        <v>715</v>
      </c>
      <c r="S143" s="14" t="s">
        <v>683</v>
      </c>
    </row>
    <row r="144" spans="1:19" x14ac:dyDescent="0.25">
      <c r="A144" s="14" t="s">
        <v>717</v>
      </c>
      <c r="B144" s="14" t="s">
        <v>704</v>
      </c>
      <c r="C144" s="14" t="s">
        <v>718</v>
      </c>
      <c r="D144" s="14" t="s">
        <v>706</v>
      </c>
      <c r="E144" s="14" t="s">
        <v>707</v>
      </c>
      <c r="F144" s="15">
        <v>10122.530000000001</v>
      </c>
      <c r="G144" s="14" t="s">
        <v>708</v>
      </c>
      <c r="H144" s="20">
        <v>43952</v>
      </c>
      <c r="I144" s="14" t="s">
        <v>862</v>
      </c>
      <c r="J144" s="14" t="s">
        <v>866</v>
      </c>
      <c r="K144" s="21">
        <v>10043</v>
      </c>
      <c r="L144" s="14" t="s">
        <v>625</v>
      </c>
      <c r="M144" s="21">
        <v>114040</v>
      </c>
      <c r="N144" s="14" t="s">
        <v>867</v>
      </c>
      <c r="O144" s="14" t="s">
        <v>719</v>
      </c>
      <c r="P144" s="14" t="s">
        <v>720</v>
      </c>
      <c r="Q144" s="14" t="s">
        <v>721</v>
      </c>
      <c r="R144" s="14" t="s">
        <v>715</v>
      </c>
      <c r="S144" s="14" t="s">
        <v>683</v>
      </c>
    </row>
    <row r="145" spans="1:19" x14ac:dyDescent="0.25">
      <c r="A145" s="14" t="s">
        <v>723</v>
      </c>
      <c r="B145" s="14" t="s">
        <v>704</v>
      </c>
      <c r="C145" s="14" t="s">
        <v>724</v>
      </c>
      <c r="D145" s="14" t="s">
        <v>706</v>
      </c>
      <c r="E145" s="14" t="s">
        <v>707</v>
      </c>
      <c r="F145" s="15">
        <v>9989.4599999999991</v>
      </c>
      <c r="G145" s="14" t="s">
        <v>708</v>
      </c>
      <c r="H145" s="20">
        <v>43983</v>
      </c>
      <c r="I145" s="14" t="s">
        <v>865</v>
      </c>
      <c r="J145" s="14" t="s">
        <v>866</v>
      </c>
      <c r="K145" s="21">
        <v>10043</v>
      </c>
      <c r="L145" s="14" t="s">
        <v>625</v>
      </c>
      <c r="M145" s="21">
        <v>114040</v>
      </c>
      <c r="N145" s="14" t="s">
        <v>867</v>
      </c>
      <c r="O145" s="14" t="s">
        <v>725</v>
      </c>
      <c r="P145" s="14" t="s">
        <v>726</v>
      </c>
      <c r="Q145" s="14" t="s">
        <v>727</v>
      </c>
      <c r="R145" s="14" t="s">
        <v>715</v>
      </c>
      <c r="S145" s="14" t="s">
        <v>683</v>
      </c>
    </row>
    <row r="146" spans="1:19" x14ac:dyDescent="0.25">
      <c r="A146" s="14" t="s">
        <v>703</v>
      </c>
      <c r="B146" s="14" t="s">
        <v>704</v>
      </c>
      <c r="C146" s="14" t="s">
        <v>705</v>
      </c>
      <c r="D146" s="14" t="s">
        <v>706</v>
      </c>
      <c r="E146" s="14" t="s">
        <v>707</v>
      </c>
      <c r="F146" s="15">
        <v>2944.1</v>
      </c>
      <c r="G146" s="14" t="s">
        <v>708</v>
      </c>
      <c r="H146" s="20">
        <v>43922</v>
      </c>
      <c r="I146" s="14" t="s">
        <v>868</v>
      </c>
      <c r="J146" s="14" t="s">
        <v>869</v>
      </c>
      <c r="K146" s="21">
        <v>10043</v>
      </c>
      <c r="L146" s="14" t="s">
        <v>625</v>
      </c>
      <c r="M146" s="21">
        <v>114060</v>
      </c>
      <c r="N146" s="14" t="s">
        <v>870</v>
      </c>
      <c r="O146" s="14" t="s">
        <v>712</v>
      </c>
      <c r="P146" s="14" t="s">
        <v>713</v>
      </c>
      <c r="Q146" s="14" t="s">
        <v>714</v>
      </c>
      <c r="R146" s="14" t="s">
        <v>715</v>
      </c>
      <c r="S146" s="14" t="s">
        <v>722</v>
      </c>
    </row>
    <row r="147" spans="1:19" x14ac:dyDescent="0.25">
      <c r="A147" s="14" t="s">
        <v>717</v>
      </c>
      <c r="B147" s="14" t="s">
        <v>704</v>
      </c>
      <c r="C147" s="14" t="s">
        <v>718</v>
      </c>
      <c r="D147" s="14" t="s">
        <v>706</v>
      </c>
      <c r="E147" s="14" t="s">
        <v>707</v>
      </c>
      <c r="F147" s="15">
        <v>2944.1</v>
      </c>
      <c r="G147" s="14" t="s">
        <v>708</v>
      </c>
      <c r="H147" s="20">
        <v>43952</v>
      </c>
      <c r="I147" s="14" t="s">
        <v>865</v>
      </c>
      <c r="J147" s="14" t="s">
        <v>869</v>
      </c>
      <c r="K147" s="21">
        <v>10043</v>
      </c>
      <c r="L147" s="14" t="s">
        <v>625</v>
      </c>
      <c r="M147" s="21">
        <v>114060</v>
      </c>
      <c r="N147" s="14" t="s">
        <v>870</v>
      </c>
      <c r="O147" s="14" t="s">
        <v>719</v>
      </c>
      <c r="P147" s="14" t="s">
        <v>720</v>
      </c>
      <c r="Q147" s="14" t="s">
        <v>721</v>
      </c>
      <c r="R147" s="14" t="s">
        <v>715</v>
      </c>
      <c r="S147" s="14" t="s">
        <v>722</v>
      </c>
    </row>
    <row r="148" spans="1:19" x14ac:dyDescent="0.25">
      <c r="A148" s="14" t="s">
        <v>723</v>
      </c>
      <c r="B148" s="14" t="s">
        <v>704</v>
      </c>
      <c r="C148" s="14" t="s">
        <v>724</v>
      </c>
      <c r="D148" s="14" t="s">
        <v>706</v>
      </c>
      <c r="E148" s="14" t="s">
        <v>707</v>
      </c>
      <c r="F148" s="15">
        <v>2929.42</v>
      </c>
      <c r="G148" s="14" t="s">
        <v>708</v>
      </c>
      <c r="H148" s="20">
        <v>43983</v>
      </c>
      <c r="I148" s="14" t="s">
        <v>868</v>
      </c>
      <c r="J148" s="14" t="s">
        <v>869</v>
      </c>
      <c r="K148" s="21">
        <v>10043</v>
      </c>
      <c r="L148" s="14" t="s">
        <v>625</v>
      </c>
      <c r="M148" s="21">
        <v>114060</v>
      </c>
      <c r="N148" s="14" t="s">
        <v>870</v>
      </c>
      <c r="O148" s="14" t="s">
        <v>725</v>
      </c>
      <c r="P148" s="14" t="s">
        <v>726</v>
      </c>
      <c r="Q148" s="14" t="s">
        <v>727</v>
      </c>
      <c r="R148" s="14" t="s">
        <v>715</v>
      </c>
      <c r="S148" s="14" t="s">
        <v>722</v>
      </c>
    </row>
    <row r="149" spans="1:19" x14ac:dyDescent="0.25">
      <c r="A149" s="14" t="s">
        <v>703</v>
      </c>
      <c r="B149" s="14" t="s">
        <v>704</v>
      </c>
      <c r="C149" s="14" t="s">
        <v>705</v>
      </c>
      <c r="D149" s="14" t="s">
        <v>706</v>
      </c>
      <c r="E149" s="14" t="s">
        <v>707</v>
      </c>
      <c r="F149" s="15">
        <v>10620.84</v>
      </c>
      <c r="G149" s="14" t="s">
        <v>708</v>
      </c>
      <c r="H149" s="20">
        <v>43922</v>
      </c>
      <c r="I149" s="14" t="s">
        <v>871</v>
      </c>
      <c r="J149" s="14" t="s">
        <v>872</v>
      </c>
      <c r="K149" s="21">
        <v>10045</v>
      </c>
      <c r="L149" s="14" t="s">
        <v>626</v>
      </c>
      <c r="M149" s="21">
        <v>111100</v>
      </c>
      <c r="N149" s="14" t="s">
        <v>873</v>
      </c>
      <c r="O149" s="14" t="s">
        <v>712</v>
      </c>
      <c r="P149" s="14" t="s">
        <v>713</v>
      </c>
      <c r="Q149" s="14" t="s">
        <v>714</v>
      </c>
      <c r="R149" s="14" t="s">
        <v>715</v>
      </c>
      <c r="S149" s="14" t="s">
        <v>716</v>
      </c>
    </row>
    <row r="150" spans="1:19" x14ac:dyDescent="0.25">
      <c r="A150" s="14" t="s">
        <v>717</v>
      </c>
      <c r="B150" s="14" t="s">
        <v>704</v>
      </c>
      <c r="C150" s="14" t="s">
        <v>718</v>
      </c>
      <c r="D150" s="14" t="s">
        <v>706</v>
      </c>
      <c r="E150" s="14" t="s">
        <v>707</v>
      </c>
      <c r="F150" s="15">
        <v>9733.7099999999991</v>
      </c>
      <c r="G150" s="14" t="s">
        <v>708</v>
      </c>
      <c r="H150" s="20">
        <v>43952</v>
      </c>
      <c r="I150" s="14" t="s">
        <v>868</v>
      </c>
      <c r="J150" s="14" t="s">
        <v>872</v>
      </c>
      <c r="K150" s="21">
        <v>10045</v>
      </c>
      <c r="L150" s="14" t="s">
        <v>626</v>
      </c>
      <c r="M150" s="21">
        <v>111100</v>
      </c>
      <c r="N150" s="14" t="s">
        <v>873</v>
      </c>
      <c r="O150" s="14" t="s">
        <v>719</v>
      </c>
      <c r="P150" s="14" t="s">
        <v>720</v>
      </c>
      <c r="Q150" s="14" t="s">
        <v>721</v>
      </c>
      <c r="R150" s="14" t="s">
        <v>715</v>
      </c>
      <c r="S150" s="14" t="s">
        <v>716</v>
      </c>
    </row>
    <row r="151" spans="1:19" x14ac:dyDescent="0.25">
      <c r="A151" s="14" t="s">
        <v>723</v>
      </c>
      <c r="B151" s="14" t="s">
        <v>704</v>
      </c>
      <c r="C151" s="14" t="s">
        <v>724</v>
      </c>
      <c r="D151" s="14" t="s">
        <v>706</v>
      </c>
      <c r="E151" s="14" t="s">
        <v>707</v>
      </c>
      <c r="F151" s="15">
        <v>8702.2000000000007</v>
      </c>
      <c r="G151" s="14" t="s">
        <v>708</v>
      </c>
      <c r="H151" s="20">
        <v>43983</v>
      </c>
      <c r="I151" s="14" t="s">
        <v>874</v>
      </c>
      <c r="J151" s="14" t="s">
        <v>872</v>
      </c>
      <c r="K151" s="21">
        <v>10045</v>
      </c>
      <c r="L151" s="14" t="s">
        <v>626</v>
      </c>
      <c r="M151" s="21">
        <v>111100</v>
      </c>
      <c r="N151" s="14" t="s">
        <v>873</v>
      </c>
      <c r="O151" s="14" t="s">
        <v>725</v>
      </c>
      <c r="P151" s="14" t="s">
        <v>682</v>
      </c>
      <c r="Q151" s="14" t="s">
        <v>875</v>
      </c>
      <c r="R151" s="14" t="s">
        <v>715</v>
      </c>
      <c r="S151" s="14" t="s">
        <v>716</v>
      </c>
    </row>
    <row r="152" spans="1:19" x14ac:dyDescent="0.25">
      <c r="A152" s="14" t="s">
        <v>703</v>
      </c>
      <c r="B152" s="14" t="s">
        <v>704</v>
      </c>
      <c r="C152" s="14" t="s">
        <v>705</v>
      </c>
      <c r="D152" s="14" t="s">
        <v>706</v>
      </c>
      <c r="E152" s="14" t="s">
        <v>707</v>
      </c>
      <c r="F152" s="15">
        <v>6839.57</v>
      </c>
      <c r="G152" s="14" t="s">
        <v>708</v>
      </c>
      <c r="H152" s="20">
        <v>43922</v>
      </c>
      <c r="I152" s="14" t="s">
        <v>876</v>
      </c>
      <c r="J152" s="14" t="s">
        <v>877</v>
      </c>
      <c r="K152" s="21">
        <v>10045</v>
      </c>
      <c r="L152" s="14" t="s">
        <v>626</v>
      </c>
      <c r="M152" s="21">
        <v>111200</v>
      </c>
      <c r="N152" s="14" t="s">
        <v>878</v>
      </c>
      <c r="O152" s="14" t="s">
        <v>712</v>
      </c>
      <c r="P152" s="14" t="s">
        <v>713</v>
      </c>
      <c r="Q152" s="14" t="s">
        <v>714</v>
      </c>
      <c r="R152" s="14" t="s">
        <v>715</v>
      </c>
      <c r="S152" s="14" t="s">
        <v>731</v>
      </c>
    </row>
    <row r="153" spans="1:19" x14ac:dyDescent="0.25">
      <c r="A153" s="14" t="s">
        <v>717</v>
      </c>
      <c r="B153" s="14" t="s">
        <v>704</v>
      </c>
      <c r="C153" s="14" t="s">
        <v>718</v>
      </c>
      <c r="D153" s="14" t="s">
        <v>706</v>
      </c>
      <c r="E153" s="14" t="s">
        <v>707</v>
      </c>
      <c r="F153" s="15">
        <v>6110.12</v>
      </c>
      <c r="G153" s="14" t="s">
        <v>708</v>
      </c>
      <c r="H153" s="20">
        <v>43952</v>
      </c>
      <c r="I153" s="14" t="s">
        <v>871</v>
      </c>
      <c r="J153" s="14" t="s">
        <v>877</v>
      </c>
      <c r="K153" s="21">
        <v>10045</v>
      </c>
      <c r="L153" s="14" t="s">
        <v>626</v>
      </c>
      <c r="M153" s="21">
        <v>111200</v>
      </c>
      <c r="N153" s="14" t="s">
        <v>878</v>
      </c>
      <c r="O153" s="14" t="s">
        <v>719</v>
      </c>
      <c r="P153" s="14" t="s">
        <v>720</v>
      </c>
      <c r="Q153" s="14" t="s">
        <v>721</v>
      </c>
      <c r="R153" s="14" t="s">
        <v>715</v>
      </c>
      <c r="S153" s="14" t="s">
        <v>731</v>
      </c>
    </row>
    <row r="154" spans="1:19" x14ac:dyDescent="0.25">
      <c r="A154" s="14" t="s">
        <v>723</v>
      </c>
      <c r="B154" s="14" t="s">
        <v>704</v>
      </c>
      <c r="C154" s="14" t="s">
        <v>724</v>
      </c>
      <c r="D154" s="14" t="s">
        <v>706</v>
      </c>
      <c r="E154" s="14" t="s">
        <v>707</v>
      </c>
      <c r="F154" s="15">
        <v>6491.61</v>
      </c>
      <c r="G154" s="14" t="s">
        <v>708</v>
      </c>
      <c r="H154" s="20">
        <v>43983</v>
      </c>
      <c r="I154" s="14" t="s">
        <v>879</v>
      </c>
      <c r="J154" s="14" t="s">
        <v>877</v>
      </c>
      <c r="K154" s="21">
        <v>10045</v>
      </c>
      <c r="L154" s="14" t="s">
        <v>626</v>
      </c>
      <c r="M154" s="21">
        <v>111200</v>
      </c>
      <c r="N154" s="14" t="s">
        <v>878</v>
      </c>
      <c r="O154" s="14" t="s">
        <v>725</v>
      </c>
      <c r="P154" s="14" t="s">
        <v>682</v>
      </c>
      <c r="Q154" s="14" t="s">
        <v>875</v>
      </c>
      <c r="R154" s="14" t="s">
        <v>715</v>
      </c>
      <c r="S154" s="14" t="s">
        <v>731</v>
      </c>
    </row>
    <row r="155" spans="1:19" x14ac:dyDescent="0.25">
      <c r="A155" s="14" t="s">
        <v>703</v>
      </c>
      <c r="B155" s="14" t="s">
        <v>704</v>
      </c>
      <c r="C155" s="14" t="s">
        <v>705</v>
      </c>
      <c r="D155" s="14" t="s">
        <v>706</v>
      </c>
      <c r="E155" s="14" t="s">
        <v>707</v>
      </c>
      <c r="F155" s="15">
        <v>52279.78</v>
      </c>
      <c r="G155" s="14" t="s">
        <v>708</v>
      </c>
      <c r="H155" s="20">
        <v>43922</v>
      </c>
      <c r="I155" s="14" t="s">
        <v>880</v>
      </c>
      <c r="J155" s="14" t="s">
        <v>881</v>
      </c>
      <c r="K155" s="21">
        <v>10045</v>
      </c>
      <c r="L155" s="14" t="s">
        <v>626</v>
      </c>
      <c r="M155" s="21">
        <v>111400</v>
      </c>
      <c r="N155" s="14" t="s">
        <v>882</v>
      </c>
      <c r="O155" s="14" t="s">
        <v>712</v>
      </c>
      <c r="P155" s="14" t="s">
        <v>713</v>
      </c>
      <c r="Q155" s="14" t="s">
        <v>714</v>
      </c>
      <c r="R155" s="14" t="s">
        <v>715</v>
      </c>
      <c r="S155" s="14" t="s">
        <v>683</v>
      </c>
    </row>
    <row r="156" spans="1:19" x14ac:dyDescent="0.25">
      <c r="A156" s="14" t="s">
        <v>717</v>
      </c>
      <c r="B156" s="14" t="s">
        <v>704</v>
      </c>
      <c r="C156" s="14" t="s">
        <v>718</v>
      </c>
      <c r="D156" s="14" t="s">
        <v>706</v>
      </c>
      <c r="E156" s="14" t="s">
        <v>707</v>
      </c>
      <c r="F156" s="15">
        <v>51451.42</v>
      </c>
      <c r="G156" s="14" t="s">
        <v>708</v>
      </c>
      <c r="H156" s="20">
        <v>43952</v>
      </c>
      <c r="I156" s="14" t="s">
        <v>876</v>
      </c>
      <c r="J156" s="14" t="s">
        <v>881</v>
      </c>
      <c r="K156" s="21">
        <v>10045</v>
      </c>
      <c r="L156" s="14" t="s">
        <v>626</v>
      </c>
      <c r="M156" s="21">
        <v>111400</v>
      </c>
      <c r="N156" s="14" t="s">
        <v>882</v>
      </c>
      <c r="O156" s="14" t="s">
        <v>719</v>
      </c>
      <c r="P156" s="14" t="s">
        <v>720</v>
      </c>
      <c r="Q156" s="14" t="s">
        <v>721</v>
      </c>
      <c r="R156" s="14" t="s">
        <v>715</v>
      </c>
      <c r="S156" s="14" t="s">
        <v>683</v>
      </c>
    </row>
    <row r="157" spans="1:19" x14ac:dyDescent="0.25">
      <c r="A157" s="14" t="s">
        <v>723</v>
      </c>
      <c r="B157" s="14" t="s">
        <v>704</v>
      </c>
      <c r="C157" s="14" t="s">
        <v>724</v>
      </c>
      <c r="D157" s="14" t="s">
        <v>706</v>
      </c>
      <c r="E157" s="14" t="s">
        <v>707</v>
      </c>
      <c r="F157" s="15">
        <v>54216.800000000003</v>
      </c>
      <c r="G157" s="14" t="s">
        <v>708</v>
      </c>
      <c r="H157" s="20">
        <v>43983</v>
      </c>
      <c r="I157" s="14" t="s">
        <v>883</v>
      </c>
      <c r="J157" s="14" t="s">
        <v>881</v>
      </c>
      <c r="K157" s="21">
        <v>10045</v>
      </c>
      <c r="L157" s="14" t="s">
        <v>626</v>
      </c>
      <c r="M157" s="21">
        <v>111400</v>
      </c>
      <c r="N157" s="14" t="s">
        <v>882</v>
      </c>
      <c r="O157" s="14" t="s">
        <v>725</v>
      </c>
      <c r="P157" s="14" t="s">
        <v>682</v>
      </c>
      <c r="Q157" s="14" t="s">
        <v>875</v>
      </c>
      <c r="R157" s="14" t="s">
        <v>715</v>
      </c>
      <c r="S157" s="14" t="s">
        <v>683</v>
      </c>
    </row>
    <row r="158" spans="1:19" x14ac:dyDescent="0.25">
      <c r="A158" s="14" t="s">
        <v>703</v>
      </c>
      <c r="B158" s="14" t="s">
        <v>704</v>
      </c>
      <c r="C158" s="14" t="s">
        <v>705</v>
      </c>
      <c r="D158" s="14" t="s">
        <v>706</v>
      </c>
      <c r="E158" s="14" t="s">
        <v>707</v>
      </c>
      <c r="F158" s="15">
        <v>37936.129999999997</v>
      </c>
      <c r="G158" s="14" t="s">
        <v>708</v>
      </c>
      <c r="H158" s="20">
        <v>43922</v>
      </c>
      <c r="I158" s="14" t="s">
        <v>884</v>
      </c>
      <c r="J158" s="14" t="s">
        <v>885</v>
      </c>
      <c r="K158" s="21">
        <v>10045</v>
      </c>
      <c r="L158" s="14" t="s">
        <v>626</v>
      </c>
      <c r="M158" s="21">
        <v>111600</v>
      </c>
      <c r="N158" s="14" t="s">
        <v>886</v>
      </c>
      <c r="O158" s="14" t="s">
        <v>712</v>
      </c>
      <c r="P158" s="14" t="s">
        <v>713</v>
      </c>
      <c r="Q158" s="14" t="s">
        <v>714</v>
      </c>
      <c r="R158" s="14" t="s">
        <v>715</v>
      </c>
      <c r="S158" s="14" t="s">
        <v>722</v>
      </c>
    </row>
    <row r="159" spans="1:19" x14ac:dyDescent="0.25">
      <c r="A159" s="14" t="s">
        <v>717</v>
      </c>
      <c r="B159" s="14" t="s">
        <v>704</v>
      </c>
      <c r="C159" s="14" t="s">
        <v>718</v>
      </c>
      <c r="D159" s="14" t="s">
        <v>706</v>
      </c>
      <c r="E159" s="14" t="s">
        <v>707</v>
      </c>
      <c r="F159" s="15">
        <v>38536.6</v>
      </c>
      <c r="G159" s="14" t="s">
        <v>708</v>
      </c>
      <c r="H159" s="20">
        <v>43952</v>
      </c>
      <c r="I159" s="14" t="s">
        <v>880</v>
      </c>
      <c r="J159" s="14" t="s">
        <v>885</v>
      </c>
      <c r="K159" s="21">
        <v>10045</v>
      </c>
      <c r="L159" s="14" t="s">
        <v>626</v>
      </c>
      <c r="M159" s="21">
        <v>111600</v>
      </c>
      <c r="N159" s="14" t="s">
        <v>886</v>
      </c>
      <c r="O159" s="14" t="s">
        <v>719</v>
      </c>
      <c r="P159" s="14" t="s">
        <v>720</v>
      </c>
      <c r="Q159" s="14" t="s">
        <v>721</v>
      </c>
      <c r="R159" s="14" t="s">
        <v>715</v>
      </c>
      <c r="S159" s="14" t="s">
        <v>722</v>
      </c>
    </row>
    <row r="160" spans="1:19" x14ac:dyDescent="0.25">
      <c r="A160" s="14" t="s">
        <v>723</v>
      </c>
      <c r="B160" s="14" t="s">
        <v>704</v>
      </c>
      <c r="C160" s="14" t="s">
        <v>724</v>
      </c>
      <c r="D160" s="14" t="s">
        <v>706</v>
      </c>
      <c r="E160" s="14" t="s">
        <v>707</v>
      </c>
      <c r="F160" s="15">
        <v>34598.19</v>
      </c>
      <c r="G160" s="14" t="s">
        <v>708</v>
      </c>
      <c r="H160" s="20">
        <v>43983</v>
      </c>
      <c r="I160" s="14" t="s">
        <v>887</v>
      </c>
      <c r="J160" s="14" t="s">
        <v>885</v>
      </c>
      <c r="K160" s="21">
        <v>10045</v>
      </c>
      <c r="L160" s="14" t="s">
        <v>626</v>
      </c>
      <c r="M160" s="21">
        <v>111600</v>
      </c>
      <c r="N160" s="14" t="s">
        <v>886</v>
      </c>
      <c r="O160" s="14" t="s">
        <v>725</v>
      </c>
      <c r="P160" s="14" t="s">
        <v>682</v>
      </c>
      <c r="Q160" s="14" t="s">
        <v>875</v>
      </c>
      <c r="R160" s="14" t="s">
        <v>715</v>
      </c>
      <c r="S160" s="14" t="s">
        <v>722</v>
      </c>
    </row>
    <row r="161" spans="1:19" x14ac:dyDescent="0.25">
      <c r="A161" s="14" t="s">
        <v>703</v>
      </c>
      <c r="B161" s="14" t="s">
        <v>704</v>
      </c>
      <c r="C161" s="14" t="s">
        <v>705</v>
      </c>
      <c r="D161" s="14" t="s">
        <v>706</v>
      </c>
      <c r="E161" s="14" t="s">
        <v>707</v>
      </c>
      <c r="F161" s="15">
        <v>4456.92</v>
      </c>
      <c r="G161" s="14" t="s">
        <v>708</v>
      </c>
      <c r="H161" s="20">
        <v>43922</v>
      </c>
      <c r="I161" s="14" t="s">
        <v>888</v>
      </c>
      <c r="J161" s="14" t="s">
        <v>889</v>
      </c>
      <c r="K161" s="21">
        <v>10045</v>
      </c>
      <c r="L161" s="14" t="s">
        <v>626</v>
      </c>
      <c r="M161" s="21">
        <v>111700</v>
      </c>
      <c r="N161" s="14" t="s">
        <v>890</v>
      </c>
      <c r="O161" s="14" t="s">
        <v>712</v>
      </c>
      <c r="P161" s="14" t="s">
        <v>713</v>
      </c>
      <c r="Q161" s="14" t="s">
        <v>714</v>
      </c>
      <c r="R161" s="14" t="s">
        <v>715</v>
      </c>
      <c r="S161" s="14" t="s">
        <v>742</v>
      </c>
    </row>
    <row r="162" spans="1:19" x14ac:dyDescent="0.25">
      <c r="A162" s="14" t="s">
        <v>717</v>
      </c>
      <c r="B162" s="14" t="s">
        <v>704</v>
      </c>
      <c r="C162" s="14" t="s">
        <v>718</v>
      </c>
      <c r="D162" s="14" t="s">
        <v>706</v>
      </c>
      <c r="E162" s="14" t="s">
        <v>707</v>
      </c>
      <c r="F162" s="15">
        <v>3852.54</v>
      </c>
      <c r="G162" s="14" t="s">
        <v>708</v>
      </c>
      <c r="H162" s="20">
        <v>43952</v>
      </c>
      <c r="I162" s="14" t="s">
        <v>884</v>
      </c>
      <c r="J162" s="14" t="s">
        <v>889</v>
      </c>
      <c r="K162" s="21">
        <v>10045</v>
      </c>
      <c r="L162" s="14" t="s">
        <v>626</v>
      </c>
      <c r="M162" s="21">
        <v>111700</v>
      </c>
      <c r="N162" s="14" t="s">
        <v>890</v>
      </c>
      <c r="O162" s="14" t="s">
        <v>719</v>
      </c>
      <c r="P162" s="14" t="s">
        <v>720</v>
      </c>
      <c r="Q162" s="14" t="s">
        <v>721</v>
      </c>
      <c r="R162" s="14" t="s">
        <v>715</v>
      </c>
      <c r="S162" s="14" t="s">
        <v>742</v>
      </c>
    </row>
    <row r="163" spans="1:19" x14ac:dyDescent="0.25">
      <c r="A163" s="14" t="s">
        <v>723</v>
      </c>
      <c r="B163" s="14" t="s">
        <v>704</v>
      </c>
      <c r="C163" s="14" t="s">
        <v>724</v>
      </c>
      <c r="D163" s="14" t="s">
        <v>706</v>
      </c>
      <c r="E163" s="14" t="s">
        <v>707</v>
      </c>
      <c r="F163" s="15">
        <v>3841.78</v>
      </c>
      <c r="G163" s="14" t="s">
        <v>708</v>
      </c>
      <c r="H163" s="20">
        <v>43983</v>
      </c>
      <c r="I163" s="14" t="s">
        <v>891</v>
      </c>
      <c r="J163" s="14" t="s">
        <v>889</v>
      </c>
      <c r="K163" s="21">
        <v>10045</v>
      </c>
      <c r="L163" s="14" t="s">
        <v>626</v>
      </c>
      <c r="M163" s="21">
        <v>111700</v>
      </c>
      <c r="N163" s="14" t="s">
        <v>890</v>
      </c>
      <c r="O163" s="14" t="s">
        <v>725</v>
      </c>
      <c r="P163" s="14" t="s">
        <v>682</v>
      </c>
      <c r="Q163" s="14" t="s">
        <v>875</v>
      </c>
      <c r="R163" s="14" t="s">
        <v>715</v>
      </c>
      <c r="S163" s="14" t="s">
        <v>742</v>
      </c>
    </row>
    <row r="164" spans="1:19" x14ac:dyDescent="0.25">
      <c r="A164" s="14" t="s">
        <v>703</v>
      </c>
      <c r="B164" s="14" t="s">
        <v>704</v>
      </c>
      <c r="C164" s="14" t="s">
        <v>705</v>
      </c>
      <c r="D164" s="14" t="s">
        <v>706</v>
      </c>
      <c r="E164" s="14" t="s">
        <v>707</v>
      </c>
      <c r="F164" s="15">
        <v>111.84</v>
      </c>
      <c r="G164" s="14" t="s">
        <v>708</v>
      </c>
      <c r="H164" s="20">
        <v>43922</v>
      </c>
      <c r="I164" s="14" t="s">
        <v>892</v>
      </c>
      <c r="J164" s="14" t="s">
        <v>893</v>
      </c>
      <c r="K164" s="21">
        <v>10045</v>
      </c>
      <c r="L164" s="14" t="s">
        <v>626</v>
      </c>
      <c r="M164" s="21">
        <v>113000</v>
      </c>
      <c r="N164" s="14" t="s">
        <v>894</v>
      </c>
      <c r="O164" s="14" t="s">
        <v>712</v>
      </c>
      <c r="P164" s="14" t="s">
        <v>713</v>
      </c>
      <c r="Q164" s="14" t="s">
        <v>714</v>
      </c>
      <c r="R164" s="14" t="s">
        <v>715</v>
      </c>
      <c r="S164" s="14" t="s">
        <v>742</v>
      </c>
    </row>
    <row r="165" spans="1:19" x14ac:dyDescent="0.25">
      <c r="A165" s="14" t="s">
        <v>717</v>
      </c>
      <c r="B165" s="14" t="s">
        <v>704</v>
      </c>
      <c r="C165" s="14" t="s">
        <v>718</v>
      </c>
      <c r="D165" s="14" t="s">
        <v>706</v>
      </c>
      <c r="E165" s="14" t="s">
        <v>707</v>
      </c>
      <c r="F165" s="15">
        <v>101.44</v>
      </c>
      <c r="G165" s="14" t="s">
        <v>708</v>
      </c>
      <c r="H165" s="20">
        <v>43952</v>
      </c>
      <c r="I165" s="14" t="s">
        <v>888</v>
      </c>
      <c r="J165" s="14" t="s">
        <v>893</v>
      </c>
      <c r="K165" s="21">
        <v>10045</v>
      </c>
      <c r="L165" s="14" t="s">
        <v>626</v>
      </c>
      <c r="M165" s="21">
        <v>113000</v>
      </c>
      <c r="N165" s="14" t="s">
        <v>894</v>
      </c>
      <c r="O165" s="14" t="s">
        <v>719</v>
      </c>
      <c r="P165" s="14" t="s">
        <v>720</v>
      </c>
      <c r="Q165" s="14" t="s">
        <v>721</v>
      </c>
      <c r="R165" s="14" t="s">
        <v>715</v>
      </c>
      <c r="S165" s="14" t="s">
        <v>742</v>
      </c>
    </row>
    <row r="166" spans="1:19" x14ac:dyDescent="0.25">
      <c r="A166" s="14" t="s">
        <v>723</v>
      </c>
      <c r="B166" s="14" t="s">
        <v>704</v>
      </c>
      <c r="C166" s="14" t="s">
        <v>724</v>
      </c>
      <c r="D166" s="14" t="s">
        <v>706</v>
      </c>
      <c r="E166" s="14" t="s">
        <v>707</v>
      </c>
      <c r="F166" s="15">
        <v>101.44</v>
      </c>
      <c r="G166" s="14" t="s">
        <v>708</v>
      </c>
      <c r="H166" s="20">
        <v>43983</v>
      </c>
      <c r="I166" s="14" t="s">
        <v>895</v>
      </c>
      <c r="J166" s="14" t="s">
        <v>893</v>
      </c>
      <c r="K166" s="21">
        <v>10045</v>
      </c>
      <c r="L166" s="14" t="s">
        <v>626</v>
      </c>
      <c r="M166" s="21">
        <v>113000</v>
      </c>
      <c r="N166" s="14" t="s">
        <v>894</v>
      </c>
      <c r="O166" s="14" t="s">
        <v>725</v>
      </c>
      <c r="P166" s="14" t="s">
        <v>682</v>
      </c>
      <c r="Q166" s="14" t="s">
        <v>875</v>
      </c>
      <c r="R166" s="14" t="s">
        <v>715</v>
      </c>
      <c r="S166" s="14" t="s">
        <v>742</v>
      </c>
    </row>
    <row r="167" spans="1:19" x14ac:dyDescent="0.25">
      <c r="A167" s="14" t="s">
        <v>703</v>
      </c>
      <c r="B167" s="14" t="s">
        <v>704</v>
      </c>
      <c r="C167" s="14" t="s">
        <v>705</v>
      </c>
      <c r="D167" s="14" t="s">
        <v>706</v>
      </c>
      <c r="E167" s="14" t="s">
        <v>707</v>
      </c>
      <c r="F167" s="15">
        <v>943.74</v>
      </c>
      <c r="G167" s="14" t="s">
        <v>708</v>
      </c>
      <c r="H167" s="20">
        <v>43922</v>
      </c>
      <c r="I167" s="14" t="s">
        <v>896</v>
      </c>
      <c r="J167" s="14" t="s">
        <v>897</v>
      </c>
      <c r="K167" s="21">
        <v>10045</v>
      </c>
      <c r="L167" s="14" t="s">
        <v>626</v>
      </c>
      <c r="M167" s="21">
        <v>113010</v>
      </c>
      <c r="N167" s="14" t="s">
        <v>898</v>
      </c>
      <c r="O167" s="14" t="s">
        <v>712</v>
      </c>
      <c r="P167" s="14" t="s">
        <v>713</v>
      </c>
      <c r="Q167" s="14" t="s">
        <v>714</v>
      </c>
      <c r="R167" s="14" t="s">
        <v>715</v>
      </c>
      <c r="S167" s="14" t="s">
        <v>716</v>
      </c>
    </row>
    <row r="168" spans="1:19" x14ac:dyDescent="0.25">
      <c r="A168" s="14" t="s">
        <v>717</v>
      </c>
      <c r="B168" s="14" t="s">
        <v>704</v>
      </c>
      <c r="C168" s="14" t="s">
        <v>718</v>
      </c>
      <c r="D168" s="14" t="s">
        <v>706</v>
      </c>
      <c r="E168" s="14" t="s">
        <v>707</v>
      </c>
      <c r="F168" s="15">
        <v>821.93</v>
      </c>
      <c r="G168" s="14" t="s">
        <v>708</v>
      </c>
      <c r="H168" s="20">
        <v>43952</v>
      </c>
      <c r="I168" s="14" t="s">
        <v>892</v>
      </c>
      <c r="J168" s="14" t="s">
        <v>897</v>
      </c>
      <c r="K168" s="21">
        <v>10045</v>
      </c>
      <c r="L168" s="14" t="s">
        <v>626</v>
      </c>
      <c r="M168" s="21">
        <v>113010</v>
      </c>
      <c r="N168" s="14" t="s">
        <v>898</v>
      </c>
      <c r="O168" s="14" t="s">
        <v>719</v>
      </c>
      <c r="P168" s="14" t="s">
        <v>720</v>
      </c>
      <c r="Q168" s="14" t="s">
        <v>721</v>
      </c>
      <c r="R168" s="14" t="s">
        <v>715</v>
      </c>
      <c r="S168" s="14" t="s">
        <v>716</v>
      </c>
    </row>
    <row r="169" spans="1:19" x14ac:dyDescent="0.25">
      <c r="A169" s="14" t="s">
        <v>723</v>
      </c>
      <c r="B169" s="14" t="s">
        <v>704</v>
      </c>
      <c r="C169" s="14" t="s">
        <v>724</v>
      </c>
      <c r="D169" s="14" t="s">
        <v>706</v>
      </c>
      <c r="E169" s="14" t="s">
        <v>707</v>
      </c>
      <c r="F169" s="15">
        <v>781.31</v>
      </c>
      <c r="G169" s="14" t="s">
        <v>708</v>
      </c>
      <c r="H169" s="20">
        <v>43983</v>
      </c>
      <c r="I169" s="14" t="s">
        <v>899</v>
      </c>
      <c r="J169" s="14" t="s">
        <v>897</v>
      </c>
      <c r="K169" s="21">
        <v>10045</v>
      </c>
      <c r="L169" s="14" t="s">
        <v>626</v>
      </c>
      <c r="M169" s="21">
        <v>113010</v>
      </c>
      <c r="N169" s="14" t="s">
        <v>898</v>
      </c>
      <c r="O169" s="14" t="s">
        <v>725</v>
      </c>
      <c r="P169" s="14" t="s">
        <v>682</v>
      </c>
      <c r="Q169" s="14" t="s">
        <v>875</v>
      </c>
      <c r="R169" s="14" t="s">
        <v>715</v>
      </c>
      <c r="S169" s="14" t="s">
        <v>716</v>
      </c>
    </row>
    <row r="170" spans="1:19" x14ac:dyDescent="0.25">
      <c r="A170" s="14" t="s">
        <v>703</v>
      </c>
      <c r="B170" s="14" t="s">
        <v>704</v>
      </c>
      <c r="C170" s="14" t="s">
        <v>705</v>
      </c>
      <c r="D170" s="14" t="s">
        <v>706</v>
      </c>
      <c r="E170" s="14" t="s">
        <v>707</v>
      </c>
      <c r="F170" s="15">
        <v>394.5</v>
      </c>
      <c r="G170" s="14" t="s">
        <v>708</v>
      </c>
      <c r="H170" s="20">
        <v>43922</v>
      </c>
      <c r="I170" s="14" t="s">
        <v>900</v>
      </c>
      <c r="J170" s="14" t="s">
        <v>901</v>
      </c>
      <c r="K170" s="21">
        <v>10045</v>
      </c>
      <c r="L170" s="14" t="s">
        <v>626</v>
      </c>
      <c r="M170" s="21">
        <v>113020</v>
      </c>
      <c r="N170" s="14" t="s">
        <v>902</v>
      </c>
      <c r="O170" s="14" t="s">
        <v>712</v>
      </c>
      <c r="P170" s="14" t="s">
        <v>713</v>
      </c>
      <c r="Q170" s="14" t="s">
        <v>714</v>
      </c>
      <c r="R170" s="14" t="s">
        <v>715</v>
      </c>
      <c r="S170" s="14" t="s">
        <v>731</v>
      </c>
    </row>
    <row r="171" spans="1:19" x14ac:dyDescent="0.25">
      <c r="A171" s="14" t="s">
        <v>717</v>
      </c>
      <c r="B171" s="14" t="s">
        <v>704</v>
      </c>
      <c r="C171" s="14" t="s">
        <v>718</v>
      </c>
      <c r="D171" s="14" t="s">
        <v>706</v>
      </c>
      <c r="E171" s="14" t="s">
        <v>707</v>
      </c>
      <c r="F171" s="15">
        <v>292.11</v>
      </c>
      <c r="G171" s="14" t="s">
        <v>708</v>
      </c>
      <c r="H171" s="20">
        <v>43952</v>
      </c>
      <c r="I171" s="14" t="s">
        <v>896</v>
      </c>
      <c r="J171" s="14" t="s">
        <v>901</v>
      </c>
      <c r="K171" s="21">
        <v>10045</v>
      </c>
      <c r="L171" s="14" t="s">
        <v>626</v>
      </c>
      <c r="M171" s="21">
        <v>113020</v>
      </c>
      <c r="N171" s="14" t="s">
        <v>902</v>
      </c>
      <c r="O171" s="14" t="s">
        <v>719</v>
      </c>
      <c r="P171" s="14" t="s">
        <v>720</v>
      </c>
      <c r="Q171" s="14" t="s">
        <v>721</v>
      </c>
      <c r="R171" s="14" t="s">
        <v>715</v>
      </c>
      <c r="S171" s="14" t="s">
        <v>731</v>
      </c>
    </row>
    <row r="172" spans="1:19" x14ac:dyDescent="0.25">
      <c r="A172" s="14" t="s">
        <v>723</v>
      </c>
      <c r="B172" s="14" t="s">
        <v>704</v>
      </c>
      <c r="C172" s="14" t="s">
        <v>724</v>
      </c>
      <c r="D172" s="14" t="s">
        <v>706</v>
      </c>
      <c r="E172" s="14" t="s">
        <v>707</v>
      </c>
      <c r="F172" s="15">
        <v>344.49</v>
      </c>
      <c r="G172" s="14" t="s">
        <v>708</v>
      </c>
      <c r="H172" s="20">
        <v>43983</v>
      </c>
      <c r="I172" s="14" t="s">
        <v>903</v>
      </c>
      <c r="J172" s="14" t="s">
        <v>901</v>
      </c>
      <c r="K172" s="21">
        <v>10045</v>
      </c>
      <c r="L172" s="14" t="s">
        <v>626</v>
      </c>
      <c r="M172" s="21">
        <v>113020</v>
      </c>
      <c r="N172" s="14" t="s">
        <v>902</v>
      </c>
      <c r="O172" s="14" t="s">
        <v>725</v>
      </c>
      <c r="P172" s="14" t="s">
        <v>682</v>
      </c>
      <c r="Q172" s="14" t="s">
        <v>875</v>
      </c>
      <c r="R172" s="14" t="s">
        <v>715</v>
      </c>
      <c r="S172" s="14" t="s">
        <v>731</v>
      </c>
    </row>
    <row r="173" spans="1:19" x14ac:dyDescent="0.25">
      <c r="A173" s="14" t="s">
        <v>703</v>
      </c>
      <c r="B173" s="14" t="s">
        <v>704</v>
      </c>
      <c r="C173" s="14" t="s">
        <v>705</v>
      </c>
      <c r="D173" s="14" t="s">
        <v>706</v>
      </c>
      <c r="E173" s="14" t="s">
        <v>707</v>
      </c>
      <c r="F173" s="15">
        <v>5529.08</v>
      </c>
      <c r="G173" s="14" t="s">
        <v>708</v>
      </c>
      <c r="H173" s="20">
        <v>43922</v>
      </c>
      <c r="I173" s="14" t="s">
        <v>904</v>
      </c>
      <c r="J173" s="14" t="s">
        <v>905</v>
      </c>
      <c r="K173" s="21">
        <v>10045</v>
      </c>
      <c r="L173" s="14" t="s">
        <v>626</v>
      </c>
      <c r="M173" s="21">
        <v>113040</v>
      </c>
      <c r="N173" s="14" t="s">
        <v>906</v>
      </c>
      <c r="O173" s="14" t="s">
        <v>712</v>
      </c>
      <c r="P173" s="14" t="s">
        <v>713</v>
      </c>
      <c r="Q173" s="14" t="s">
        <v>714</v>
      </c>
      <c r="R173" s="14" t="s">
        <v>715</v>
      </c>
      <c r="S173" s="14" t="s">
        <v>683</v>
      </c>
    </row>
    <row r="174" spans="1:19" x14ac:dyDescent="0.25">
      <c r="A174" s="14" t="s">
        <v>717</v>
      </c>
      <c r="B174" s="14" t="s">
        <v>704</v>
      </c>
      <c r="C174" s="14" t="s">
        <v>718</v>
      </c>
      <c r="D174" s="14" t="s">
        <v>706</v>
      </c>
      <c r="E174" s="14" t="s">
        <v>707</v>
      </c>
      <c r="F174" s="15">
        <v>5515.43</v>
      </c>
      <c r="G174" s="14" t="s">
        <v>708</v>
      </c>
      <c r="H174" s="20">
        <v>43952</v>
      </c>
      <c r="I174" s="14" t="s">
        <v>900</v>
      </c>
      <c r="J174" s="14" t="s">
        <v>905</v>
      </c>
      <c r="K174" s="21">
        <v>10045</v>
      </c>
      <c r="L174" s="14" t="s">
        <v>626</v>
      </c>
      <c r="M174" s="21">
        <v>113040</v>
      </c>
      <c r="N174" s="14" t="s">
        <v>906</v>
      </c>
      <c r="O174" s="14" t="s">
        <v>719</v>
      </c>
      <c r="P174" s="14" t="s">
        <v>720</v>
      </c>
      <c r="Q174" s="14" t="s">
        <v>721</v>
      </c>
      <c r="R174" s="14" t="s">
        <v>715</v>
      </c>
      <c r="S174" s="14" t="s">
        <v>683</v>
      </c>
    </row>
    <row r="175" spans="1:19" x14ac:dyDescent="0.25">
      <c r="A175" s="14" t="s">
        <v>723</v>
      </c>
      <c r="B175" s="14" t="s">
        <v>704</v>
      </c>
      <c r="C175" s="14" t="s">
        <v>724</v>
      </c>
      <c r="D175" s="14" t="s">
        <v>706</v>
      </c>
      <c r="E175" s="14" t="s">
        <v>707</v>
      </c>
      <c r="F175" s="15">
        <v>5896.09</v>
      </c>
      <c r="G175" s="14" t="s">
        <v>708</v>
      </c>
      <c r="H175" s="20">
        <v>43983</v>
      </c>
      <c r="I175" s="14" t="s">
        <v>907</v>
      </c>
      <c r="J175" s="14" t="s">
        <v>905</v>
      </c>
      <c r="K175" s="21">
        <v>10045</v>
      </c>
      <c r="L175" s="14" t="s">
        <v>626</v>
      </c>
      <c r="M175" s="21">
        <v>113040</v>
      </c>
      <c r="N175" s="14" t="s">
        <v>906</v>
      </c>
      <c r="O175" s="14" t="s">
        <v>725</v>
      </c>
      <c r="P175" s="14" t="s">
        <v>682</v>
      </c>
      <c r="Q175" s="14" t="s">
        <v>875</v>
      </c>
      <c r="R175" s="14" t="s">
        <v>715</v>
      </c>
      <c r="S175" s="14" t="s">
        <v>683</v>
      </c>
    </row>
    <row r="176" spans="1:19" x14ac:dyDescent="0.25">
      <c r="A176" s="14" t="s">
        <v>703</v>
      </c>
      <c r="B176" s="14" t="s">
        <v>704</v>
      </c>
      <c r="C176" s="14" t="s">
        <v>705</v>
      </c>
      <c r="D176" s="14" t="s">
        <v>706</v>
      </c>
      <c r="E176" s="14" t="s">
        <v>707</v>
      </c>
      <c r="F176" s="15">
        <v>2896.88</v>
      </c>
      <c r="G176" s="14" t="s">
        <v>708</v>
      </c>
      <c r="H176" s="20">
        <v>43922</v>
      </c>
      <c r="I176" s="14" t="s">
        <v>908</v>
      </c>
      <c r="J176" s="14" t="s">
        <v>909</v>
      </c>
      <c r="K176" s="21">
        <v>10045</v>
      </c>
      <c r="L176" s="14" t="s">
        <v>626</v>
      </c>
      <c r="M176" s="21">
        <v>113060</v>
      </c>
      <c r="N176" s="14" t="s">
        <v>910</v>
      </c>
      <c r="O176" s="14" t="s">
        <v>712</v>
      </c>
      <c r="P176" s="14" t="s">
        <v>713</v>
      </c>
      <c r="Q176" s="14" t="s">
        <v>714</v>
      </c>
      <c r="R176" s="14" t="s">
        <v>715</v>
      </c>
      <c r="S176" s="14" t="s">
        <v>722</v>
      </c>
    </row>
    <row r="177" spans="1:19" x14ac:dyDescent="0.25">
      <c r="A177" s="14" t="s">
        <v>717</v>
      </c>
      <c r="B177" s="14" t="s">
        <v>704</v>
      </c>
      <c r="C177" s="14" t="s">
        <v>718</v>
      </c>
      <c r="D177" s="14" t="s">
        <v>706</v>
      </c>
      <c r="E177" s="14" t="s">
        <v>707</v>
      </c>
      <c r="F177" s="15">
        <v>2827.53</v>
      </c>
      <c r="G177" s="14" t="s">
        <v>708</v>
      </c>
      <c r="H177" s="20">
        <v>43952</v>
      </c>
      <c r="I177" s="14" t="s">
        <v>904</v>
      </c>
      <c r="J177" s="14" t="s">
        <v>909</v>
      </c>
      <c r="K177" s="21">
        <v>10045</v>
      </c>
      <c r="L177" s="14" t="s">
        <v>626</v>
      </c>
      <c r="M177" s="21">
        <v>113060</v>
      </c>
      <c r="N177" s="14" t="s">
        <v>910</v>
      </c>
      <c r="O177" s="14" t="s">
        <v>719</v>
      </c>
      <c r="P177" s="14" t="s">
        <v>720</v>
      </c>
      <c r="Q177" s="14" t="s">
        <v>721</v>
      </c>
      <c r="R177" s="14" t="s">
        <v>715</v>
      </c>
      <c r="S177" s="14" t="s">
        <v>722</v>
      </c>
    </row>
    <row r="178" spans="1:19" x14ac:dyDescent="0.25">
      <c r="A178" s="14" t="s">
        <v>723</v>
      </c>
      <c r="B178" s="14" t="s">
        <v>704</v>
      </c>
      <c r="C178" s="14" t="s">
        <v>724</v>
      </c>
      <c r="D178" s="14" t="s">
        <v>706</v>
      </c>
      <c r="E178" s="14" t="s">
        <v>707</v>
      </c>
      <c r="F178" s="15">
        <v>2534.17</v>
      </c>
      <c r="G178" s="14" t="s">
        <v>708</v>
      </c>
      <c r="H178" s="20">
        <v>43983</v>
      </c>
      <c r="I178" s="14" t="s">
        <v>911</v>
      </c>
      <c r="J178" s="14" t="s">
        <v>909</v>
      </c>
      <c r="K178" s="21">
        <v>10045</v>
      </c>
      <c r="L178" s="14" t="s">
        <v>626</v>
      </c>
      <c r="M178" s="21">
        <v>113060</v>
      </c>
      <c r="N178" s="14" t="s">
        <v>910</v>
      </c>
      <c r="O178" s="14" t="s">
        <v>725</v>
      </c>
      <c r="P178" s="14" t="s">
        <v>682</v>
      </c>
      <c r="Q178" s="14" t="s">
        <v>875</v>
      </c>
      <c r="R178" s="14" t="s">
        <v>715</v>
      </c>
      <c r="S178" s="14" t="s">
        <v>722</v>
      </c>
    </row>
    <row r="179" spans="1:19" x14ac:dyDescent="0.25">
      <c r="A179" s="14" t="s">
        <v>703</v>
      </c>
      <c r="B179" s="14" t="s">
        <v>704</v>
      </c>
      <c r="C179" s="14" t="s">
        <v>705</v>
      </c>
      <c r="D179" s="14" t="s">
        <v>706</v>
      </c>
      <c r="E179" s="14" t="s">
        <v>707</v>
      </c>
      <c r="F179" s="15">
        <v>907.75</v>
      </c>
      <c r="G179" s="14" t="s">
        <v>708</v>
      </c>
      <c r="H179" s="20">
        <v>43922</v>
      </c>
      <c r="I179" s="14" t="s">
        <v>912</v>
      </c>
      <c r="J179" s="14" t="s">
        <v>913</v>
      </c>
      <c r="K179" s="21">
        <v>10045</v>
      </c>
      <c r="L179" s="14" t="s">
        <v>626</v>
      </c>
      <c r="M179" s="21">
        <v>114000</v>
      </c>
      <c r="N179" s="14" t="s">
        <v>914</v>
      </c>
      <c r="O179" s="14" t="s">
        <v>712</v>
      </c>
      <c r="P179" s="14" t="s">
        <v>713</v>
      </c>
      <c r="Q179" s="14" t="s">
        <v>714</v>
      </c>
      <c r="R179" s="14" t="s">
        <v>715</v>
      </c>
      <c r="S179" s="14" t="s">
        <v>742</v>
      </c>
    </row>
    <row r="180" spans="1:19" x14ac:dyDescent="0.25">
      <c r="A180" s="14" t="s">
        <v>717</v>
      </c>
      <c r="B180" s="14" t="s">
        <v>704</v>
      </c>
      <c r="C180" s="14" t="s">
        <v>718</v>
      </c>
      <c r="D180" s="14" t="s">
        <v>706</v>
      </c>
      <c r="E180" s="14" t="s">
        <v>707</v>
      </c>
      <c r="F180" s="15">
        <v>739.51</v>
      </c>
      <c r="G180" s="14" t="s">
        <v>708</v>
      </c>
      <c r="H180" s="20">
        <v>43952</v>
      </c>
      <c r="I180" s="14" t="s">
        <v>908</v>
      </c>
      <c r="J180" s="14" t="s">
        <v>913</v>
      </c>
      <c r="K180" s="21">
        <v>10045</v>
      </c>
      <c r="L180" s="14" t="s">
        <v>626</v>
      </c>
      <c r="M180" s="21">
        <v>114000</v>
      </c>
      <c r="N180" s="14" t="s">
        <v>914</v>
      </c>
      <c r="O180" s="14" t="s">
        <v>719</v>
      </c>
      <c r="P180" s="14" t="s">
        <v>720</v>
      </c>
      <c r="Q180" s="14" t="s">
        <v>721</v>
      </c>
      <c r="R180" s="14" t="s">
        <v>715</v>
      </c>
      <c r="S180" s="14" t="s">
        <v>742</v>
      </c>
    </row>
    <row r="181" spans="1:19" x14ac:dyDescent="0.25">
      <c r="A181" s="14" t="s">
        <v>723</v>
      </c>
      <c r="B181" s="14" t="s">
        <v>704</v>
      </c>
      <c r="C181" s="14" t="s">
        <v>724</v>
      </c>
      <c r="D181" s="14" t="s">
        <v>706</v>
      </c>
      <c r="E181" s="14" t="s">
        <v>707</v>
      </c>
      <c r="F181" s="15">
        <v>736.53</v>
      </c>
      <c r="G181" s="14" t="s">
        <v>708</v>
      </c>
      <c r="H181" s="20">
        <v>43983</v>
      </c>
      <c r="I181" s="14" t="s">
        <v>915</v>
      </c>
      <c r="J181" s="14" t="s">
        <v>913</v>
      </c>
      <c r="K181" s="21">
        <v>10045</v>
      </c>
      <c r="L181" s="14" t="s">
        <v>626</v>
      </c>
      <c r="M181" s="21">
        <v>114000</v>
      </c>
      <c r="N181" s="14" t="s">
        <v>914</v>
      </c>
      <c r="O181" s="14" t="s">
        <v>725</v>
      </c>
      <c r="P181" s="14" t="s">
        <v>682</v>
      </c>
      <c r="Q181" s="14" t="s">
        <v>875</v>
      </c>
      <c r="R181" s="14" t="s">
        <v>715</v>
      </c>
      <c r="S181" s="14" t="s">
        <v>742</v>
      </c>
    </row>
    <row r="182" spans="1:19" x14ac:dyDescent="0.25">
      <c r="A182" s="14" t="s">
        <v>703</v>
      </c>
      <c r="B182" s="14" t="s">
        <v>704</v>
      </c>
      <c r="C182" s="14" t="s">
        <v>705</v>
      </c>
      <c r="D182" s="14" t="s">
        <v>706</v>
      </c>
      <c r="E182" s="14" t="s">
        <v>707</v>
      </c>
      <c r="F182" s="15">
        <v>2948.47</v>
      </c>
      <c r="G182" s="14" t="s">
        <v>708</v>
      </c>
      <c r="H182" s="20">
        <v>43922</v>
      </c>
      <c r="I182" s="14" t="s">
        <v>916</v>
      </c>
      <c r="J182" s="14" t="s">
        <v>917</v>
      </c>
      <c r="K182" s="21">
        <v>10045</v>
      </c>
      <c r="L182" s="14" t="s">
        <v>626</v>
      </c>
      <c r="M182" s="21">
        <v>114010</v>
      </c>
      <c r="N182" s="14" t="s">
        <v>918</v>
      </c>
      <c r="O182" s="14" t="s">
        <v>712</v>
      </c>
      <c r="P182" s="14" t="s">
        <v>713</v>
      </c>
      <c r="Q182" s="14" t="s">
        <v>714</v>
      </c>
      <c r="R182" s="14" t="s">
        <v>715</v>
      </c>
      <c r="S182" s="14" t="s">
        <v>716</v>
      </c>
    </row>
    <row r="183" spans="1:19" x14ac:dyDescent="0.25">
      <c r="A183" s="14" t="s">
        <v>717</v>
      </c>
      <c r="B183" s="14" t="s">
        <v>704</v>
      </c>
      <c r="C183" s="14" t="s">
        <v>718</v>
      </c>
      <c r="D183" s="14" t="s">
        <v>706</v>
      </c>
      <c r="E183" s="14" t="s">
        <v>707</v>
      </c>
      <c r="F183" s="15">
        <v>2702.2</v>
      </c>
      <c r="G183" s="14" t="s">
        <v>708</v>
      </c>
      <c r="H183" s="20">
        <v>43952</v>
      </c>
      <c r="I183" s="14" t="s">
        <v>912</v>
      </c>
      <c r="J183" s="14" t="s">
        <v>917</v>
      </c>
      <c r="K183" s="21">
        <v>10045</v>
      </c>
      <c r="L183" s="14" t="s">
        <v>626</v>
      </c>
      <c r="M183" s="21">
        <v>114010</v>
      </c>
      <c r="N183" s="14" t="s">
        <v>918</v>
      </c>
      <c r="O183" s="14" t="s">
        <v>719</v>
      </c>
      <c r="P183" s="14" t="s">
        <v>720</v>
      </c>
      <c r="Q183" s="14" t="s">
        <v>721</v>
      </c>
      <c r="R183" s="14" t="s">
        <v>715</v>
      </c>
      <c r="S183" s="14" t="s">
        <v>716</v>
      </c>
    </row>
    <row r="184" spans="1:19" x14ac:dyDescent="0.25">
      <c r="A184" s="14" t="s">
        <v>723</v>
      </c>
      <c r="B184" s="14" t="s">
        <v>704</v>
      </c>
      <c r="C184" s="14" t="s">
        <v>724</v>
      </c>
      <c r="D184" s="14" t="s">
        <v>706</v>
      </c>
      <c r="E184" s="14" t="s">
        <v>707</v>
      </c>
      <c r="F184" s="15">
        <v>2415.84</v>
      </c>
      <c r="G184" s="14" t="s">
        <v>708</v>
      </c>
      <c r="H184" s="20">
        <v>43983</v>
      </c>
      <c r="I184" s="14" t="s">
        <v>919</v>
      </c>
      <c r="J184" s="14" t="s">
        <v>917</v>
      </c>
      <c r="K184" s="21">
        <v>10045</v>
      </c>
      <c r="L184" s="14" t="s">
        <v>626</v>
      </c>
      <c r="M184" s="21">
        <v>114010</v>
      </c>
      <c r="N184" s="14" t="s">
        <v>918</v>
      </c>
      <c r="O184" s="14" t="s">
        <v>725</v>
      </c>
      <c r="P184" s="14" t="s">
        <v>682</v>
      </c>
      <c r="Q184" s="14" t="s">
        <v>875</v>
      </c>
      <c r="R184" s="14" t="s">
        <v>715</v>
      </c>
      <c r="S184" s="14" t="s">
        <v>716</v>
      </c>
    </row>
    <row r="185" spans="1:19" x14ac:dyDescent="0.25">
      <c r="A185" s="14" t="s">
        <v>703</v>
      </c>
      <c r="B185" s="14" t="s">
        <v>704</v>
      </c>
      <c r="C185" s="14" t="s">
        <v>705</v>
      </c>
      <c r="D185" s="14" t="s">
        <v>706</v>
      </c>
      <c r="E185" s="14" t="s">
        <v>707</v>
      </c>
      <c r="F185" s="15">
        <v>1898.73</v>
      </c>
      <c r="G185" s="14" t="s">
        <v>708</v>
      </c>
      <c r="H185" s="20">
        <v>43922</v>
      </c>
      <c r="I185" s="14" t="s">
        <v>920</v>
      </c>
      <c r="J185" s="14" t="s">
        <v>921</v>
      </c>
      <c r="K185" s="21">
        <v>10045</v>
      </c>
      <c r="L185" s="14" t="s">
        <v>626</v>
      </c>
      <c r="M185" s="21">
        <v>114020</v>
      </c>
      <c r="N185" s="14" t="s">
        <v>922</v>
      </c>
      <c r="O185" s="14" t="s">
        <v>712</v>
      </c>
      <c r="P185" s="14" t="s">
        <v>713</v>
      </c>
      <c r="Q185" s="14" t="s">
        <v>714</v>
      </c>
      <c r="R185" s="14" t="s">
        <v>715</v>
      </c>
      <c r="S185" s="14" t="s">
        <v>731</v>
      </c>
    </row>
    <row r="186" spans="1:19" x14ac:dyDescent="0.25">
      <c r="A186" s="14" t="s">
        <v>717</v>
      </c>
      <c r="B186" s="14" t="s">
        <v>704</v>
      </c>
      <c r="C186" s="14" t="s">
        <v>718</v>
      </c>
      <c r="D186" s="14" t="s">
        <v>706</v>
      </c>
      <c r="E186" s="14" t="s">
        <v>707</v>
      </c>
      <c r="F186" s="15">
        <v>1696.24</v>
      </c>
      <c r="G186" s="14" t="s">
        <v>708</v>
      </c>
      <c r="H186" s="20">
        <v>43952</v>
      </c>
      <c r="I186" s="14" t="s">
        <v>916</v>
      </c>
      <c r="J186" s="14" t="s">
        <v>921</v>
      </c>
      <c r="K186" s="21">
        <v>10045</v>
      </c>
      <c r="L186" s="14" t="s">
        <v>626</v>
      </c>
      <c r="M186" s="21">
        <v>114020</v>
      </c>
      <c r="N186" s="14" t="s">
        <v>922</v>
      </c>
      <c r="O186" s="14" t="s">
        <v>719</v>
      </c>
      <c r="P186" s="14" t="s">
        <v>720</v>
      </c>
      <c r="Q186" s="14" t="s">
        <v>721</v>
      </c>
      <c r="R186" s="14" t="s">
        <v>715</v>
      </c>
      <c r="S186" s="14" t="s">
        <v>731</v>
      </c>
    </row>
    <row r="187" spans="1:19" x14ac:dyDescent="0.25">
      <c r="A187" s="14" t="s">
        <v>723</v>
      </c>
      <c r="B187" s="14" t="s">
        <v>704</v>
      </c>
      <c r="C187" s="14" t="s">
        <v>724</v>
      </c>
      <c r="D187" s="14" t="s">
        <v>706</v>
      </c>
      <c r="E187" s="14" t="s">
        <v>707</v>
      </c>
      <c r="F187" s="15">
        <v>1802.14</v>
      </c>
      <c r="G187" s="14" t="s">
        <v>708</v>
      </c>
      <c r="H187" s="20">
        <v>43983</v>
      </c>
      <c r="I187" s="14" t="s">
        <v>923</v>
      </c>
      <c r="J187" s="14" t="s">
        <v>921</v>
      </c>
      <c r="K187" s="21">
        <v>10045</v>
      </c>
      <c r="L187" s="14" t="s">
        <v>626</v>
      </c>
      <c r="M187" s="21">
        <v>114020</v>
      </c>
      <c r="N187" s="14" t="s">
        <v>922</v>
      </c>
      <c r="O187" s="14" t="s">
        <v>725</v>
      </c>
      <c r="P187" s="14" t="s">
        <v>682</v>
      </c>
      <c r="Q187" s="14" t="s">
        <v>875</v>
      </c>
      <c r="R187" s="14" t="s">
        <v>715</v>
      </c>
      <c r="S187" s="14" t="s">
        <v>731</v>
      </c>
    </row>
    <row r="188" spans="1:19" x14ac:dyDescent="0.25">
      <c r="A188" s="14" t="s">
        <v>703</v>
      </c>
      <c r="B188" s="14" t="s">
        <v>704</v>
      </c>
      <c r="C188" s="14" t="s">
        <v>705</v>
      </c>
      <c r="D188" s="14" t="s">
        <v>706</v>
      </c>
      <c r="E188" s="14" t="s">
        <v>707</v>
      </c>
      <c r="F188" s="15">
        <v>12318.55</v>
      </c>
      <c r="G188" s="14" t="s">
        <v>708</v>
      </c>
      <c r="H188" s="20">
        <v>43922</v>
      </c>
      <c r="I188" s="14" t="s">
        <v>924</v>
      </c>
      <c r="J188" s="14" t="s">
        <v>925</v>
      </c>
      <c r="K188" s="21">
        <v>10045</v>
      </c>
      <c r="L188" s="14" t="s">
        <v>626</v>
      </c>
      <c r="M188" s="21">
        <v>114040</v>
      </c>
      <c r="N188" s="14" t="s">
        <v>926</v>
      </c>
      <c r="O188" s="14" t="s">
        <v>712</v>
      </c>
      <c r="P188" s="14" t="s">
        <v>713</v>
      </c>
      <c r="Q188" s="14" t="s">
        <v>714</v>
      </c>
      <c r="R188" s="14" t="s">
        <v>715</v>
      </c>
      <c r="S188" s="14" t="s">
        <v>683</v>
      </c>
    </row>
    <row r="189" spans="1:19" x14ac:dyDescent="0.25">
      <c r="A189" s="14" t="s">
        <v>717</v>
      </c>
      <c r="B189" s="14" t="s">
        <v>704</v>
      </c>
      <c r="C189" s="14" t="s">
        <v>718</v>
      </c>
      <c r="D189" s="14" t="s">
        <v>706</v>
      </c>
      <c r="E189" s="14" t="s">
        <v>707</v>
      </c>
      <c r="F189" s="15">
        <v>12121.77</v>
      </c>
      <c r="G189" s="14" t="s">
        <v>708</v>
      </c>
      <c r="H189" s="20">
        <v>43952</v>
      </c>
      <c r="I189" s="14" t="s">
        <v>920</v>
      </c>
      <c r="J189" s="14" t="s">
        <v>925</v>
      </c>
      <c r="K189" s="21">
        <v>10045</v>
      </c>
      <c r="L189" s="14" t="s">
        <v>626</v>
      </c>
      <c r="M189" s="21">
        <v>114040</v>
      </c>
      <c r="N189" s="14" t="s">
        <v>926</v>
      </c>
      <c r="O189" s="14" t="s">
        <v>719</v>
      </c>
      <c r="P189" s="14" t="s">
        <v>720</v>
      </c>
      <c r="Q189" s="14" t="s">
        <v>721</v>
      </c>
      <c r="R189" s="14" t="s">
        <v>715</v>
      </c>
      <c r="S189" s="14" t="s">
        <v>683</v>
      </c>
    </row>
    <row r="190" spans="1:19" x14ac:dyDescent="0.25">
      <c r="A190" s="14" t="s">
        <v>723</v>
      </c>
      <c r="B190" s="14" t="s">
        <v>704</v>
      </c>
      <c r="C190" s="14" t="s">
        <v>724</v>
      </c>
      <c r="D190" s="14" t="s">
        <v>706</v>
      </c>
      <c r="E190" s="14" t="s">
        <v>707</v>
      </c>
      <c r="F190" s="15">
        <v>12774.96</v>
      </c>
      <c r="G190" s="14" t="s">
        <v>708</v>
      </c>
      <c r="H190" s="20">
        <v>43983</v>
      </c>
      <c r="I190" s="14" t="s">
        <v>927</v>
      </c>
      <c r="J190" s="14" t="s">
        <v>925</v>
      </c>
      <c r="K190" s="21">
        <v>10045</v>
      </c>
      <c r="L190" s="14" t="s">
        <v>626</v>
      </c>
      <c r="M190" s="21">
        <v>114040</v>
      </c>
      <c r="N190" s="14" t="s">
        <v>926</v>
      </c>
      <c r="O190" s="14" t="s">
        <v>725</v>
      </c>
      <c r="P190" s="14" t="s">
        <v>682</v>
      </c>
      <c r="Q190" s="14" t="s">
        <v>875</v>
      </c>
      <c r="R190" s="14" t="s">
        <v>715</v>
      </c>
      <c r="S190" s="14" t="s">
        <v>683</v>
      </c>
    </row>
    <row r="191" spans="1:19" x14ac:dyDescent="0.25">
      <c r="A191" s="14" t="s">
        <v>703</v>
      </c>
      <c r="B191" s="14" t="s">
        <v>704</v>
      </c>
      <c r="C191" s="14" t="s">
        <v>705</v>
      </c>
      <c r="D191" s="14" t="s">
        <v>706</v>
      </c>
      <c r="E191" s="14" t="s">
        <v>707</v>
      </c>
      <c r="F191" s="15">
        <v>9688.85</v>
      </c>
      <c r="G191" s="14" t="s">
        <v>708</v>
      </c>
      <c r="H191" s="20">
        <v>43922</v>
      </c>
      <c r="I191" s="14" t="s">
        <v>928</v>
      </c>
      <c r="J191" s="14" t="s">
        <v>929</v>
      </c>
      <c r="K191" s="21">
        <v>10045</v>
      </c>
      <c r="L191" s="14" t="s">
        <v>626</v>
      </c>
      <c r="M191" s="21">
        <v>114060</v>
      </c>
      <c r="N191" s="14" t="s">
        <v>930</v>
      </c>
      <c r="O191" s="14" t="s">
        <v>712</v>
      </c>
      <c r="P191" s="14" t="s">
        <v>713</v>
      </c>
      <c r="Q191" s="14" t="s">
        <v>714</v>
      </c>
      <c r="R191" s="14" t="s">
        <v>715</v>
      </c>
      <c r="S191" s="14" t="s">
        <v>722</v>
      </c>
    </row>
    <row r="192" spans="1:19" x14ac:dyDescent="0.25">
      <c r="A192" s="14" t="s">
        <v>717</v>
      </c>
      <c r="B192" s="14" t="s">
        <v>704</v>
      </c>
      <c r="C192" s="14" t="s">
        <v>718</v>
      </c>
      <c r="D192" s="14" t="s">
        <v>706</v>
      </c>
      <c r="E192" s="14" t="s">
        <v>707</v>
      </c>
      <c r="F192" s="15">
        <v>9629.94</v>
      </c>
      <c r="G192" s="14" t="s">
        <v>708</v>
      </c>
      <c r="H192" s="20">
        <v>43952</v>
      </c>
      <c r="I192" s="14" t="s">
        <v>924</v>
      </c>
      <c r="J192" s="14" t="s">
        <v>929</v>
      </c>
      <c r="K192" s="21">
        <v>10045</v>
      </c>
      <c r="L192" s="14" t="s">
        <v>626</v>
      </c>
      <c r="M192" s="21">
        <v>114060</v>
      </c>
      <c r="N192" s="14" t="s">
        <v>930</v>
      </c>
      <c r="O192" s="14" t="s">
        <v>719</v>
      </c>
      <c r="P192" s="14" t="s">
        <v>720</v>
      </c>
      <c r="Q192" s="14" t="s">
        <v>721</v>
      </c>
      <c r="R192" s="14" t="s">
        <v>715</v>
      </c>
      <c r="S192" s="14" t="s">
        <v>722</v>
      </c>
    </row>
    <row r="193" spans="1:19" x14ac:dyDescent="0.25">
      <c r="A193" s="14" t="s">
        <v>723</v>
      </c>
      <c r="B193" s="14" t="s">
        <v>704</v>
      </c>
      <c r="C193" s="14" t="s">
        <v>724</v>
      </c>
      <c r="D193" s="14" t="s">
        <v>706</v>
      </c>
      <c r="E193" s="14" t="s">
        <v>707</v>
      </c>
      <c r="F193" s="15">
        <v>9314.01</v>
      </c>
      <c r="G193" s="14" t="s">
        <v>708</v>
      </c>
      <c r="H193" s="20">
        <v>43983</v>
      </c>
      <c r="I193" s="14" t="s">
        <v>931</v>
      </c>
      <c r="J193" s="14" t="s">
        <v>929</v>
      </c>
      <c r="K193" s="21">
        <v>10045</v>
      </c>
      <c r="L193" s="14" t="s">
        <v>626</v>
      </c>
      <c r="M193" s="21">
        <v>114060</v>
      </c>
      <c r="N193" s="14" t="s">
        <v>930</v>
      </c>
      <c r="O193" s="14" t="s">
        <v>725</v>
      </c>
      <c r="P193" s="14" t="s">
        <v>682</v>
      </c>
      <c r="Q193" s="14" t="s">
        <v>875</v>
      </c>
      <c r="R193" s="14" t="s">
        <v>715</v>
      </c>
      <c r="S193" s="14" t="s">
        <v>722</v>
      </c>
    </row>
    <row r="194" spans="1:19" x14ac:dyDescent="0.25">
      <c r="A194" s="14" t="s">
        <v>703</v>
      </c>
      <c r="B194" s="14" t="s">
        <v>704</v>
      </c>
      <c r="C194" s="14" t="s">
        <v>705</v>
      </c>
      <c r="D194" s="14" t="s">
        <v>706</v>
      </c>
      <c r="E194" s="14" t="s">
        <v>707</v>
      </c>
      <c r="F194" s="15">
        <v>-46.01</v>
      </c>
      <c r="G194" s="14" t="s">
        <v>708</v>
      </c>
      <c r="H194" s="20">
        <v>43922</v>
      </c>
      <c r="I194" s="14" t="s">
        <v>932</v>
      </c>
      <c r="J194" s="14" t="s">
        <v>933</v>
      </c>
      <c r="K194" s="21">
        <v>10046</v>
      </c>
      <c r="L194" s="14" t="s">
        <v>627</v>
      </c>
      <c r="M194" s="21">
        <v>111600</v>
      </c>
      <c r="N194" s="14" t="s">
        <v>934</v>
      </c>
      <c r="O194" s="14" t="s">
        <v>712</v>
      </c>
      <c r="P194" s="14" t="s">
        <v>713</v>
      </c>
      <c r="Q194" s="14" t="s">
        <v>714</v>
      </c>
      <c r="R194" s="14" t="s">
        <v>715</v>
      </c>
      <c r="S194" s="14" t="s">
        <v>722</v>
      </c>
    </row>
    <row r="195" spans="1:19" x14ac:dyDescent="0.25">
      <c r="A195" s="14" t="s">
        <v>703</v>
      </c>
      <c r="B195" s="14" t="s">
        <v>704</v>
      </c>
      <c r="C195" s="14" t="s">
        <v>705</v>
      </c>
      <c r="D195" s="14" t="s">
        <v>706</v>
      </c>
      <c r="E195" s="14" t="s">
        <v>707</v>
      </c>
      <c r="F195" s="15">
        <v>46.01</v>
      </c>
      <c r="G195" s="14" t="s">
        <v>708</v>
      </c>
      <c r="H195" s="20">
        <v>43922</v>
      </c>
      <c r="I195" s="14" t="s">
        <v>935</v>
      </c>
      <c r="J195" s="14" t="s">
        <v>936</v>
      </c>
      <c r="K195" s="21">
        <v>10046</v>
      </c>
      <c r="L195" s="14" t="s">
        <v>627</v>
      </c>
      <c r="M195" s="21">
        <v>111700</v>
      </c>
      <c r="N195" s="14" t="s">
        <v>937</v>
      </c>
      <c r="O195" s="14" t="s">
        <v>712</v>
      </c>
      <c r="P195" s="14" t="s">
        <v>713</v>
      </c>
      <c r="Q195" s="14" t="s">
        <v>714</v>
      </c>
      <c r="R195" s="14" t="s">
        <v>715</v>
      </c>
      <c r="S195" s="14" t="s">
        <v>742</v>
      </c>
    </row>
    <row r="196" spans="1:19" x14ac:dyDescent="0.25">
      <c r="A196" s="14" t="s">
        <v>703</v>
      </c>
      <c r="B196" s="14" t="s">
        <v>704</v>
      </c>
      <c r="C196" s="14" t="s">
        <v>705</v>
      </c>
      <c r="D196" s="14" t="s">
        <v>706</v>
      </c>
      <c r="E196" s="14" t="s">
        <v>707</v>
      </c>
      <c r="F196" s="15">
        <v>12.84</v>
      </c>
      <c r="G196" s="14" t="s">
        <v>708</v>
      </c>
      <c r="H196" s="20">
        <v>43922</v>
      </c>
      <c r="I196" s="14" t="s">
        <v>938</v>
      </c>
      <c r="J196" s="14" t="s">
        <v>939</v>
      </c>
      <c r="K196" s="21">
        <v>10046</v>
      </c>
      <c r="L196" s="14" t="s">
        <v>627</v>
      </c>
      <c r="M196" s="21">
        <v>114000</v>
      </c>
      <c r="N196" s="14" t="s">
        <v>940</v>
      </c>
      <c r="O196" s="14" t="s">
        <v>712</v>
      </c>
      <c r="P196" s="14" t="s">
        <v>713</v>
      </c>
      <c r="Q196" s="14" t="s">
        <v>714</v>
      </c>
      <c r="R196" s="14" t="s">
        <v>715</v>
      </c>
      <c r="S196" s="14" t="s">
        <v>742</v>
      </c>
    </row>
    <row r="197" spans="1:19" x14ac:dyDescent="0.25">
      <c r="A197" s="14" t="s">
        <v>703</v>
      </c>
      <c r="B197" s="14" t="s">
        <v>704</v>
      </c>
      <c r="C197" s="14" t="s">
        <v>705</v>
      </c>
      <c r="D197" s="14" t="s">
        <v>706</v>
      </c>
      <c r="E197" s="14" t="s">
        <v>707</v>
      </c>
      <c r="F197" s="15">
        <v>-12.84</v>
      </c>
      <c r="G197" s="14" t="s">
        <v>708</v>
      </c>
      <c r="H197" s="20">
        <v>43922</v>
      </c>
      <c r="I197" s="14" t="s">
        <v>941</v>
      </c>
      <c r="J197" s="14" t="s">
        <v>942</v>
      </c>
      <c r="K197" s="21">
        <v>10046</v>
      </c>
      <c r="L197" s="14" t="s">
        <v>627</v>
      </c>
      <c r="M197" s="21">
        <v>114060</v>
      </c>
      <c r="N197" s="14" t="s">
        <v>943</v>
      </c>
      <c r="O197" s="14" t="s">
        <v>712</v>
      </c>
      <c r="P197" s="14" t="s">
        <v>713</v>
      </c>
      <c r="Q197" s="14" t="s">
        <v>714</v>
      </c>
      <c r="R197" s="14" t="s">
        <v>715</v>
      </c>
      <c r="S197" s="14" t="s">
        <v>722</v>
      </c>
    </row>
    <row r="198" spans="1:19" x14ac:dyDescent="0.25">
      <c r="A198" s="14" t="s">
        <v>703</v>
      </c>
      <c r="B198" s="14" t="s">
        <v>704</v>
      </c>
      <c r="C198" s="14" t="s">
        <v>705</v>
      </c>
      <c r="D198" s="14" t="s">
        <v>706</v>
      </c>
      <c r="E198" s="14" t="s">
        <v>707</v>
      </c>
      <c r="F198" s="15">
        <v>6630.75</v>
      </c>
      <c r="G198" s="14" t="s">
        <v>708</v>
      </c>
      <c r="H198" s="20">
        <v>43922</v>
      </c>
      <c r="I198" s="14" t="s">
        <v>944</v>
      </c>
      <c r="J198" s="14" t="s">
        <v>945</v>
      </c>
      <c r="K198" s="21">
        <v>10048</v>
      </c>
      <c r="L198" s="14" t="s">
        <v>628</v>
      </c>
      <c r="M198" s="21">
        <v>111100</v>
      </c>
      <c r="N198" s="14" t="s">
        <v>946</v>
      </c>
      <c r="O198" s="14" t="s">
        <v>712</v>
      </c>
      <c r="P198" s="14" t="s">
        <v>713</v>
      </c>
      <c r="Q198" s="14" t="s">
        <v>714</v>
      </c>
      <c r="R198" s="14" t="s">
        <v>715</v>
      </c>
      <c r="S198" s="14" t="s">
        <v>716</v>
      </c>
    </row>
    <row r="199" spans="1:19" x14ac:dyDescent="0.25">
      <c r="A199" s="14" t="s">
        <v>717</v>
      </c>
      <c r="B199" s="14" t="s">
        <v>704</v>
      </c>
      <c r="C199" s="14" t="s">
        <v>718</v>
      </c>
      <c r="D199" s="14" t="s">
        <v>706</v>
      </c>
      <c r="E199" s="14" t="s">
        <v>707</v>
      </c>
      <c r="F199" s="15">
        <v>6630.75</v>
      </c>
      <c r="G199" s="14" t="s">
        <v>708</v>
      </c>
      <c r="H199" s="20">
        <v>43952</v>
      </c>
      <c r="I199" s="14" t="s">
        <v>928</v>
      </c>
      <c r="J199" s="14" t="s">
        <v>945</v>
      </c>
      <c r="K199" s="21">
        <v>10048</v>
      </c>
      <c r="L199" s="14" t="s">
        <v>628</v>
      </c>
      <c r="M199" s="21">
        <v>111100</v>
      </c>
      <c r="N199" s="14" t="s">
        <v>946</v>
      </c>
      <c r="O199" s="14" t="s">
        <v>719</v>
      </c>
      <c r="P199" s="14" t="s">
        <v>720</v>
      </c>
      <c r="Q199" s="14" t="s">
        <v>721</v>
      </c>
      <c r="R199" s="14" t="s">
        <v>715</v>
      </c>
      <c r="S199" s="14" t="s">
        <v>716</v>
      </c>
    </row>
    <row r="200" spans="1:19" x14ac:dyDescent="0.25">
      <c r="A200" s="14" t="s">
        <v>723</v>
      </c>
      <c r="B200" s="14" t="s">
        <v>704</v>
      </c>
      <c r="C200" s="14" t="s">
        <v>724</v>
      </c>
      <c r="D200" s="14" t="s">
        <v>706</v>
      </c>
      <c r="E200" s="14" t="s">
        <v>707</v>
      </c>
      <c r="F200" s="15">
        <v>6630.75</v>
      </c>
      <c r="G200" s="14" t="s">
        <v>708</v>
      </c>
      <c r="H200" s="20">
        <v>43983</v>
      </c>
      <c r="I200" s="14" t="s">
        <v>871</v>
      </c>
      <c r="J200" s="14" t="s">
        <v>945</v>
      </c>
      <c r="K200" s="21">
        <v>10048</v>
      </c>
      <c r="L200" s="14" t="s">
        <v>628</v>
      </c>
      <c r="M200" s="21">
        <v>111100</v>
      </c>
      <c r="N200" s="14" t="s">
        <v>946</v>
      </c>
      <c r="O200" s="14" t="s">
        <v>725</v>
      </c>
      <c r="P200" s="14" t="s">
        <v>726</v>
      </c>
      <c r="Q200" s="14" t="s">
        <v>727</v>
      </c>
      <c r="R200" s="14" t="s">
        <v>715</v>
      </c>
      <c r="S200" s="14" t="s">
        <v>716</v>
      </c>
    </row>
    <row r="201" spans="1:19" x14ac:dyDescent="0.25">
      <c r="A201" s="14" t="s">
        <v>703</v>
      </c>
      <c r="B201" s="14" t="s">
        <v>704</v>
      </c>
      <c r="C201" s="14" t="s">
        <v>705</v>
      </c>
      <c r="D201" s="14" t="s">
        <v>706</v>
      </c>
      <c r="E201" s="14" t="s">
        <v>707</v>
      </c>
      <c r="F201" s="15">
        <v>2375.42</v>
      </c>
      <c r="G201" s="14" t="s">
        <v>708</v>
      </c>
      <c r="H201" s="20">
        <v>43922</v>
      </c>
      <c r="I201" s="14" t="s">
        <v>947</v>
      </c>
      <c r="J201" s="14" t="s">
        <v>948</v>
      </c>
      <c r="K201" s="21">
        <v>10048</v>
      </c>
      <c r="L201" s="14" t="s">
        <v>628</v>
      </c>
      <c r="M201" s="21">
        <v>111200</v>
      </c>
      <c r="N201" s="14" t="s">
        <v>949</v>
      </c>
      <c r="O201" s="14" t="s">
        <v>712</v>
      </c>
      <c r="P201" s="14" t="s">
        <v>713</v>
      </c>
      <c r="Q201" s="14" t="s">
        <v>714</v>
      </c>
      <c r="R201" s="14" t="s">
        <v>715</v>
      </c>
      <c r="S201" s="14" t="s">
        <v>731</v>
      </c>
    </row>
    <row r="202" spans="1:19" x14ac:dyDescent="0.25">
      <c r="A202" s="14" t="s">
        <v>717</v>
      </c>
      <c r="B202" s="14" t="s">
        <v>704</v>
      </c>
      <c r="C202" s="14" t="s">
        <v>718</v>
      </c>
      <c r="D202" s="14" t="s">
        <v>706</v>
      </c>
      <c r="E202" s="14" t="s">
        <v>707</v>
      </c>
      <c r="F202" s="15">
        <v>2375.42</v>
      </c>
      <c r="G202" s="14" t="s">
        <v>708</v>
      </c>
      <c r="H202" s="20">
        <v>43952</v>
      </c>
      <c r="I202" s="14" t="s">
        <v>932</v>
      </c>
      <c r="J202" s="14" t="s">
        <v>948</v>
      </c>
      <c r="K202" s="21">
        <v>10048</v>
      </c>
      <c r="L202" s="14" t="s">
        <v>628</v>
      </c>
      <c r="M202" s="21">
        <v>111200</v>
      </c>
      <c r="N202" s="14" t="s">
        <v>949</v>
      </c>
      <c r="O202" s="14" t="s">
        <v>719</v>
      </c>
      <c r="P202" s="14" t="s">
        <v>720</v>
      </c>
      <c r="Q202" s="14" t="s">
        <v>721</v>
      </c>
      <c r="R202" s="14" t="s">
        <v>715</v>
      </c>
      <c r="S202" s="14" t="s">
        <v>731</v>
      </c>
    </row>
    <row r="203" spans="1:19" x14ac:dyDescent="0.25">
      <c r="A203" s="14" t="s">
        <v>723</v>
      </c>
      <c r="B203" s="14" t="s">
        <v>704</v>
      </c>
      <c r="C203" s="14" t="s">
        <v>724</v>
      </c>
      <c r="D203" s="14" t="s">
        <v>706</v>
      </c>
      <c r="E203" s="14" t="s">
        <v>707</v>
      </c>
      <c r="F203" s="15">
        <v>2375.42</v>
      </c>
      <c r="G203" s="14" t="s">
        <v>708</v>
      </c>
      <c r="H203" s="20">
        <v>43983</v>
      </c>
      <c r="I203" s="14" t="s">
        <v>876</v>
      </c>
      <c r="J203" s="14" t="s">
        <v>948</v>
      </c>
      <c r="K203" s="21">
        <v>10048</v>
      </c>
      <c r="L203" s="14" t="s">
        <v>628</v>
      </c>
      <c r="M203" s="21">
        <v>111200</v>
      </c>
      <c r="N203" s="14" t="s">
        <v>949</v>
      </c>
      <c r="O203" s="14" t="s">
        <v>725</v>
      </c>
      <c r="P203" s="14" t="s">
        <v>726</v>
      </c>
      <c r="Q203" s="14" t="s">
        <v>727</v>
      </c>
      <c r="R203" s="14" t="s">
        <v>715</v>
      </c>
      <c r="S203" s="14" t="s">
        <v>731</v>
      </c>
    </row>
    <row r="204" spans="1:19" x14ac:dyDescent="0.25">
      <c r="A204" s="14" t="s">
        <v>703</v>
      </c>
      <c r="B204" s="14" t="s">
        <v>704</v>
      </c>
      <c r="C204" s="14" t="s">
        <v>705</v>
      </c>
      <c r="D204" s="14" t="s">
        <v>706</v>
      </c>
      <c r="E204" s="14" t="s">
        <v>707</v>
      </c>
      <c r="F204" s="15">
        <v>90957.94</v>
      </c>
      <c r="G204" s="14" t="s">
        <v>708</v>
      </c>
      <c r="H204" s="20">
        <v>43922</v>
      </c>
      <c r="I204" s="14" t="s">
        <v>950</v>
      </c>
      <c r="J204" s="14" t="s">
        <v>951</v>
      </c>
      <c r="K204" s="21">
        <v>10048</v>
      </c>
      <c r="L204" s="14" t="s">
        <v>628</v>
      </c>
      <c r="M204" s="21">
        <v>111400</v>
      </c>
      <c r="N204" s="14" t="s">
        <v>952</v>
      </c>
      <c r="O204" s="14" t="s">
        <v>712</v>
      </c>
      <c r="P204" s="14" t="s">
        <v>713</v>
      </c>
      <c r="Q204" s="14" t="s">
        <v>714</v>
      </c>
      <c r="R204" s="14" t="s">
        <v>715</v>
      </c>
      <c r="S204" s="14" t="s">
        <v>683</v>
      </c>
    </row>
    <row r="205" spans="1:19" x14ac:dyDescent="0.25">
      <c r="A205" s="14" t="s">
        <v>717</v>
      </c>
      <c r="B205" s="14" t="s">
        <v>704</v>
      </c>
      <c r="C205" s="14" t="s">
        <v>718</v>
      </c>
      <c r="D205" s="14" t="s">
        <v>706</v>
      </c>
      <c r="E205" s="14" t="s">
        <v>707</v>
      </c>
      <c r="F205" s="15">
        <v>90957.94</v>
      </c>
      <c r="G205" s="14" t="s">
        <v>708</v>
      </c>
      <c r="H205" s="20">
        <v>43952</v>
      </c>
      <c r="I205" s="14" t="s">
        <v>935</v>
      </c>
      <c r="J205" s="14" t="s">
        <v>951</v>
      </c>
      <c r="K205" s="21">
        <v>10048</v>
      </c>
      <c r="L205" s="14" t="s">
        <v>628</v>
      </c>
      <c r="M205" s="21">
        <v>111400</v>
      </c>
      <c r="N205" s="14" t="s">
        <v>952</v>
      </c>
      <c r="O205" s="14" t="s">
        <v>719</v>
      </c>
      <c r="P205" s="14" t="s">
        <v>720</v>
      </c>
      <c r="Q205" s="14" t="s">
        <v>721</v>
      </c>
      <c r="R205" s="14" t="s">
        <v>715</v>
      </c>
      <c r="S205" s="14" t="s">
        <v>683</v>
      </c>
    </row>
    <row r="206" spans="1:19" x14ac:dyDescent="0.25">
      <c r="A206" s="14" t="s">
        <v>723</v>
      </c>
      <c r="B206" s="14" t="s">
        <v>704</v>
      </c>
      <c r="C206" s="14" t="s">
        <v>724</v>
      </c>
      <c r="D206" s="14" t="s">
        <v>706</v>
      </c>
      <c r="E206" s="14" t="s">
        <v>707</v>
      </c>
      <c r="F206" s="15">
        <v>90957.94</v>
      </c>
      <c r="G206" s="14" t="s">
        <v>708</v>
      </c>
      <c r="H206" s="20">
        <v>43983</v>
      </c>
      <c r="I206" s="14" t="s">
        <v>880</v>
      </c>
      <c r="J206" s="14" t="s">
        <v>951</v>
      </c>
      <c r="K206" s="21">
        <v>10048</v>
      </c>
      <c r="L206" s="14" t="s">
        <v>628</v>
      </c>
      <c r="M206" s="21">
        <v>111400</v>
      </c>
      <c r="N206" s="14" t="s">
        <v>952</v>
      </c>
      <c r="O206" s="14" t="s">
        <v>725</v>
      </c>
      <c r="P206" s="14" t="s">
        <v>726</v>
      </c>
      <c r="Q206" s="14" t="s">
        <v>727</v>
      </c>
      <c r="R206" s="14" t="s">
        <v>715</v>
      </c>
      <c r="S206" s="14" t="s">
        <v>683</v>
      </c>
    </row>
    <row r="207" spans="1:19" x14ac:dyDescent="0.25">
      <c r="A207" s="14" t="s">
        <v>703</v>
      </c>
      <c r="B207" s="14" t="s">
        <v>704</v>
      </c>
      <c r="C207" s="14" t="s">
        <v>705</v>
      </c>
      <c r="D207" s="14" t="s">
        <v>706</v>
      </c>
      <c r="E207" s="14" t="s">
        <v>707</v>
      </c>
      <c r="F207" s="15">
        <v>31112.18</v>
      </c>
      <c r="G207" s="14" t="s">
        <v>708</v>
      </c>
      <c r="H207" s="20">
        <v>43922</v>
      </c>
      <c r="I207" s="14" t="s">
        <v>953</v>
      </c>
      <c r="J207" s="14" t="s">
        <v>954</v>
      </c>
      <c r="K207" s="21">
        <v>10048</v>
      </c>
      <c r="L207" s="14" t="s">
        <v>628</v>
      </c>
      <c r="M207" s="21">
        <v>111600</v>
      </c>
      <c r="N207" s="14" t="s">
        <v>955</v>
      </c>
      <c r="O207" s="14" t="s">
        <v>712</v>
      </c>
      <c r="P207" s="14" t="s">
        <v>713</v>
      </c>
      <c r="Q207" s="14" t="s">
        <v>714</v>
      </c>
      <c r="R207" s="14" t="s">
        <v>715</v>
      </c>
      <c r="S207" s="14" t="s">
        <v>722</v>
      </c>
    </row>
    <row r="208" spans="1:19" x14ac:dyDescent="0.25">
      <c r="A208" s="14" t="s">
        <v>717</v>
      </c>
      <c r="B208" s="14" t="s">
        <v>704</v>
      </c>
      <c r="C208" s="14" t="s">
        <v>718</v>
      </c>
      <c r="D208" s="14" t="s">
        <v>706</v>
      </c>
      <c r="E208" s="14" t="s">
        <v>707</v>
      </c>
      <c r="F208" s="15">
        <v>30947.99</v>
      </c>
      <c r="G208" s="14" t="s">
        <v>708</v>
      </c>
      <c r="H208" s="20">
        <v>43952</v>
      </c>
      <c r="I208" s="14" t="s">
        <v>938</v>
      </c>
      <c r="J208" s="14" t="s">
        <v>954</v>
      </c>
      <c r="K208" s="21">
        <v>10048</v>
      </c>
      <c r="L208" s="14" t="s">
        <v>628</v>
      </c>
      <c r="M208" s="21">
        <v>111600</v>
      </c>
      <c r="N208" s="14" t="s">
        <v>955</v>
      </c>
      <c r="O208" s="14" t="s">
        <v>719</v>
      </c>
      <c r="P208" s="14" t="s">
        <v>720</v>
      </c>
      <c r="Q208" s="14" t="s">
        <v>721</v>
      </c>
      <c r="R208" s="14" t="s">
        <v>715</v>
      </c>
      <c r="S208" s="14" t="s">
        <v>722</v>
      </c>
    </row>
    <row r="209" spans="1:19" x14ac:dyDescent="0.25">
      <c r="A209" s="14" t="s">
        <v>723</v>
      </c>
      <c r="B209" s="14" t="s">
        <v>704</v>
      </c>
      <c r="C209" s="14" t="s">
        <v>724</v>
      </c>
      <c r="D209" s="14" t="s">
        <v>706</v>
      </c>
      <c r="E209" s="14" t="s">
        <v>707</v>
      </c>
      <c r="F209" s="15">
        <v>31112.18</v>
      </c>
      <c r="G209" s="14" t="s">
        <v>708</v>
      </c>
      <c r="H209" s="20">
        <v>43983</v>
      </c>
      <c r="I209" s="14" t="s">
        <v>884</v>
      </c>
      <c r="J209" s="14" t="s">
        <v>954</v>
      </c>
      <c r="K209" s="21">
        <v>10048</v>
      </c>
      <c r="L209" s="14" t="s">
        <v>628</v>
      </c>
      <c r="M209" s="21">
        <v>111600</v>
      </c>
      <c r="N209" s="14" t="s">
        <v>955</v>
      </c>
      <c r="O209" s="14" t="s">
        <v>725</v>
      </c>
      <c r="P209" s="14" t="s">
        <v>726</v>
      </c>
      <c r="Q209" s="14" t="s">
        <v>727</v>
      </c>
      <c r="R209" s="14" t="s">
        <v>715</v>
      </c>
      <c r="S209" s="14" t="s">
        <v>722</v>
      </c>
    </row>
    <row r="210" spans="1:19" x14ac:dyDescent="0.25">
      <c r="A210" s="14" t="s">
        <v>703</v>
      </c>
      <c r="B210" s="14" t="s">
        <v>704</v>
      </c>
      <c r="C210" s="14" t="s">
        <v>705</v>
      </c>
      <c r="D210" s="14" t="s">
        <v>706</v>
      </c>
      <c r="E210" s="14" t="s">
        <v>707</v>
      </c>
      <c r="F210" s="15">
        <v>7095.4</v>
      </c>
      <c r="G210" s="14" t="s">
        <v>708</v>
      </c>
      <c r="H210" s="20">
        <v>43922</v>
      </c>
      <c r="I210" s="14" t="s">
        <v>956</v>
      </c>
      <c r="J210" s="14" t="s">
        <v>957</v>
      </c>
      <c r="K210" s="21">
        <v>10048</v>
      </c>
      <c r="L210" s="14" t="s">
        <v>628</v>
      </c>
      <c r="M210" s="21">
        <v>111700</v>
      </c>
      <c r="N210" s="14" t="s">
        <v>958</v>
      </c>
      <c r="O210" s="14" t="s">
        <v>712</v>
      </c>
      <c r="P210" s="14" t="s">
        <v>713</v>
      </c>
      <c r="Q210" s="14" t="s">
        <v>714</v>
      </c>
      <c r="R210" s="14" t="s">
        <v>715</v>
      </c>
      <c r="S210" s="14" t="s">
        <v>742</v>
      </c>
    </row>
    <row r="211" spans="1:19" x14ac:dyDescent="0.25">
      <c r="A211" s="14" t="s">
        <v>717</v>
      </c>
      <c r="B211" s="14" t="s">
        <v>704</v>
      </c>
      <c r="C211" s="14" t="s">
        <v>718</v>
      </c>
      <c r="D211" s="14" t="s">
        <v>706</v>
      </c>
      <c r="E211" s="14" t="s">
        <v>707</v>
      </c>
      <c r="F211" s="15">
        <v>7025.45</v>
      </c>
      <c r="G211" s="14" t="s">
        <v>708</v>
      </c>
      <c r="H211" s="20">
        <v>43952</v>
      </c>
      <c r="I211" s="14" t="s">
        <v>941</v>
      </c>
      <c r="J211" s="14" t="s">
        <v>957</v>
      </c>
      <c r="K211" s="21">
        <v>10048</v>
      </c>
      <c r="L211" s="14" t="s">
        <v>628</v>
      </c>
      <c r="M211" s="21">
        <v>111700</v>
      </c>
      <c r="N211" s="14" t="s">
        <v>958</v>
      </c>
      <c r="O211" s="14" t="s">
        <v>719</v>
      </c>
      <c r="P211" s="14" t="s">
        <v>720</v>
      </c>
      <c r="Q211" s="14" t="s">
        <v>721</v>
      </c>
      <c r="R211" s="14" t="s">
        <v>715</v>
      </c>
      <c r="S211" s="14" t="s">
        <v>742</v>
      </c>
    </row>
    <row r="212" spans="1:19" x14ac:dyDescent="0.25">
      <c r="A212" s="14" t="s">
        <v>723</v>
      </c>
      <c r="B212" s="14" t="s">
        <v>704</v>
      </c>
      <c r="C212" s="14" t="s">
        <v>724</v>
      </c>
      <c r="D212" s="14" t="s">
        <v>706</v>
      </c>
      <c r="E212" s="14" t="s">
        <v>707</v>
      </c>
      <c r="F212" s="15">
        <v>7095.4</v>
      </c>
      <c r="G212" s="14" t="s">
        <v>708</v>
      </c>
      <c r="H212" s="20">
        <v>43983</v>
      </c>
      <c r="I212" s="14" t="s">
        <v>888</v>
      </c>
      <c r="J212" s="14" t="s">
        <v>957</v>
      </c>
      <c r="K212" s="21">
        <v>10048</v>
      </c>
      <c r="L212" s="14" t="s">
        <v>628</v>
      </c>
      <c r="M212" s="21">
        <v>111700</v>
      </c>
      <c r="N212" s="14" t="s">
        <v>958</v>
      </c>
      <c r="O212" s="14" t="s">
        <v>725</v>
      </c>
      <c r="P212" s="14" t="s">
        <v>726</v>
      </c>
      <c r="Q212" s="14" t="s">
        <v>727</v>
      </c>
      <c r="R212" s="14" t="s">
        <v>715</v>
      </c>
      <c r="S212" s="14" t="s">
        <v>742</v>
      </c>
    </row>
    <row r="213" spans="1:19" x14ac:dyDescent="0.25">
      <c r="A213" s="14" t="s">
        <v>703</v>
      </c>
      <c r="B213" s="14" t="s">
        <v>704</v>
      </c>
      <c r="C213" s="14" t="s">
        <v>705</v>
      </c>
      <c r="D213" s="14" t="s">
        <v>706</v>
      </c>
      <c r="E213" s="14" t="s">
        <v>707</v>
      </c>
      <c r="F213" s="15">
        <v>343.09</v>
      </c>
      <c r="G213" s="14" t="s">
        <v>708</v>
      </c>
      <c r="H213" s="20">
        <v>43922</v>
      </c>
      <c r="I213" s="14" t="s">
        <v>959</v>
      </c>
      <c r="J213" s="14" t="s">
        <v>960</v>
      </c>
      <c r="K213" s="21">
        <v>10048</v>
      </c>
      <c r="L213" s="14" t="s">
        <v>628</v>
      </c>
      <c r="M213" s="21">
        <v>113000</v>
      </c>
      <c r="N213" s="14" t="s">
        <v>961</v>
      </c>
      <c r="O213" s="14" t="s">
        <v>712</v>
      </c>
      <c r="P213" s="14" t="s">
        <v>713</v>
      </c>
      <c r="Q213" s="14" t="s">
        <v>714</v>
      </c>
      <c r="R213" s="14" t="s">
        <v>715</v>
      </c>
      <c r="S213" s="14" t="s">
        <v>742</v>
      </c>
    </row>
    <row r="214" spans="1:19" x14ac:dyDescent="0.25">
      <c r="A214" s="14" t="s">
        <v>717</v>
      </c>
      <c r="B214" s="14" t="s">
        <v>704</v>
      </c>
      <c r="C214" s="14" t="s">
        <v>718</v>
      </c>
      <c r="D214" s="14" t="s">
        <v>706</v>
      </c>
      <c r="E214" s="14" t="s">
        <v>707</v>
      </c>
      <c r="F214" s="15">
        <v>340.16</v>
      </c>
      <c r="G214" s="14" t="s">
        <v>708</v>
      </c>
      <c r="H214" s="20">
        <v>43952</v>
      </c>
      <c r="I214" s="14" t="s">
        <v>944</v>
      </c>
      <c r="J214" s="14" t="s">
        <v>960</v>
      </c>
      <c r="K214" s="21">
        <v>10048</v>
      </c>
      <c r="L214" s="14" t="s">
        <v>628</v>
      </c>
      <c r="M214" s="21">
        <v>113000</v>
      </c>
      <c r="N214" s="14" t="s">
        <v>961</v>
      </c>
      <c r="O214" s="14" t="s">
        <v>719</v>
      </c>
      <c r="P214" s="14" t="s">
        <v>720</v>
      </c>
      <c r="Q214" s="14" t="s">
        <v>721</v>
      </c>
      <c r="R214" s="14" t="s">
        <v>715</v>
      </c>
      <c r="S214" s="14" t="s">
        <v>742</v>
      </c>
    </row>
    <row r="215" spans="1:19" x14ac:dyDescent="0.25">
      <c r="A215" s="14" t="s">
        <v>723</v>
      </c>
      <c r="B215" s="14" t="s">
        <v>704</v>
      </c>
      <c r="C215" s="14" t="s">
        <v>724</v>
      </c>
      <c r="D215" s="14" t="s">
        <v>706</v>
      </c>
      <c r="E215" s="14" t="s">
        <v>707</v>
      </c>
      <c r="F215" s="15">
        <v>343.09</v>
      </c>
      <c r="G215" s="14" t="s">
        <v>708</v>
      </c>
      <c r="H215" s="20">
        <v>43983</v>
      </c>
      <c r="I215" s="14" t="s">
        <v>892</v>
      </c>
      <c r="J215" s="14" t="s">
        <v>960</v>
      </c>
      <c r="K215" s="21">
        <v>10048</v>
      </c>
      <c r="L215" s="14" t="s">
        <v>628</v>
      </c>
      <c r="M215" s="21">
        <v>113000</v>
      </c>
      <c r="N215" s="14" t="s">
        <v>961</v>
      </c>
      <c r="O215" s="14" t="s">
        <v>725</v>
      </c>
      <c r="P215" s="14" t="s">
        <v>726</v>
      </c>
      <c r="Q215" s="14" t="s">
        <v>727</v>
      </c>
      <c r="R215" s="14" t="s">
        <v>715</v>
      </c>
      <c r="S215" s="14" t="s">
        <v>742</v>
      </c>
    </row>
    <row r="216" spans="1:19" x14ac:dyDescent="0.25">
      <c r="A216" s="14" t="s">
        <v>703</v>
      </c>
      <c r="B216" s="14" t="s">
        <v>704</v>
      </c>
      <c r="C216" s="14" t="s">
        <v>705</v>
      </c>
      <c r="D216" s="14" t="s">
        <v>706</v>
      </c>
      <c r="E216" s="14" t="s">
        <v>707</v>
      </c>
      <c r="F216" s="15">
        <v>607.42999999999995</v>
      </c>
      <c r="G216" s="14" t="s">
        <v>708</v>
      </c>
      <c r="H216" s="20">
        <v>43922</v>
      </c>
      <c r="I216" s="14" t="s">
        <v>962</v>
      </c>
      <c r="J216" s="14" t="s">
        <v>963</v>
      </c>
      <c r="K216" s="21">
        <v>10048</v>
      </c>
      <c r="L216" s="14" t="s">
        <v>628</v>
      </c>
      <c r="M216" s="21">
        <v>113010</v>
      </c>
      <c r="N216" s="14" t="s">
        <v>964</v>
      </c>
      <c r="O216" s="14" t="s">
        <v>712</v>
      </c>
      <c r="P216" s="14" t="s">
        <v>713</v>
      </c>
      <c r="Q216" s="14" t="s">
        <v>714</v>
      </c>
      <c r="R216" s="14" t="s">
        <v>715</v>
      </c>
      <c r="S216" s="14" t="s">
        <v>716</v>
      </c>
    </row>
    <row r="217" spans="1:19" x14ac:dyDescent="0.25">
      <c r="A217" s="14" t="s">
        <v>717</v>
      </c>
      <c r="B217" s="14" t="s">
        <v>704</v>
      </c>
      <c r="C217" s="14" t="s">
        <v>718</v>
      </c>
      <c r="D217" s="14" t="s">
        <v>706</v>
      </c>
      <c r="E217" s="14" t="s">
        <v>707</v>
      </c>
      <c r="F217" s="15">
        <v>607.42999999999995</v>
      </c>
      <c r="G217" s="14" t="s">
        <v>708</v>
      </c>
      <c r="H217" s="20">
        <v>43952</v>
      </c>
      <c r="I217" s="14" t="s">
        <v>947</v>
      </c>
      <c r="J217" s="14" t="s">
        <v>963</v>
      </c>
      <c r="K217" s="21">
        <v>10048</v>
      </c>
      <c r="L217" s="14" t="s">
        <v>628</v>
      </c>
      <c r="M217" s="21">
        <v>113010</v>
      </c>
      <c r="N217" s="14" t="s">
        <v>964</v>
      </c>
      <c r="O217" s="14" t="s">
        <v>719</v>
      </c>
      <c r="P217" s="14" t="s">
        <v>720</v>
      </c>
      <c r="Q217" s="14" t="s">
        <v>721</v>
      </c>
      <c r="R217" s="14" t="s">
        <v>715</v>
      </c>
      <c r="S217" s="14" t="s">
        <v>716</v>
      </c>
    </row>
    <row r="218" spans="1:19" x14ac:dyDescent="0.25">
      <c r="A218" s="14" t="s">
        <v>723</v>
      </c>
      <c r="B218" s="14" t="s">
        <v>704</v>
      </c>
      <c r="C218" s="14" t="s">
        <v>724</v>
      </c>
      <c r="D218" s="14" t="s">
        <v>706</v>
      </c>
      <c r="E218" s="14" t="s">
        <v>707</v>
      </c>
      <c r="F218" s="15">
        <v>607.42999999999995</v>
      </c>
      <c r="G218" s="14" t="s">
        <v>708</v>
      </c>
      <c r="H218" s="20">
        <v>43983</v>
      </c>
      <c r="I218" s="14" t="s">
        <v>896</v>
      </c>
      <c r="J218" s="14" t="s">
        <v>963</v>
      </c>
      <c r="K218" s="21">
        <v>10048</v>
      </c>
      <c r="L218" s="14" t="s">
        <v>628</v>
      </c>
      <c r="M218" s="21">
        <v>113010</v>
      </c>
      <c r="N218" s="14" t="s">
        <v>964</v>
      </c>
      <c r="O218" s="14" t="s">
        <v>725</v>
      </c>
      <c r="P218" s="14" t="s">
        <v>726</v>
      </c>
      <c r="Q218" s="14" t="s">
        <v>727</v>
      </c>
      <c r="R218" s="14" t="s">
        <v>715</v>
      </c>
      <c r="S218" s="14" t="s">
        <v>716</v>
      </c>
    </row>
    <row r="219" spans="1:19" x14ac:dyDescent="0.25">
      <c r="A219" s="14" t="s">
        <v>703</v>
      </c>
      <c r="B219" s="14" t="s">
        <v>704</v>
      </c>
      <c r="C219" s="14" t="s">
        <v>705</v>
      </c>
      <c r="D219" s="14" t="s">
        <v>706</v>
      </c>
      <c r="E219" s="14" t="s">
        <v>707</v>
      </c>
      <c r="F219" s="15">
        <v>160.94</v>
      </c>
      <c r="G219" s="14" t="s">
        <v>708</v>
      </c>
      <c r="H219" s="20">
        <v>43922</v>
      </c>
      <c r="I219" s="14" t="s">
        <v>965</v>
      </c>
      <c r="J219" s="14" t="s">
        <v>966</v>
      </c>
      <c r="K219" s="21">
        <v>10048</v>
      </c>
      <c r="L219" s="14" t="s">
        <v>628</v>
      </c>
      <c r="M219" s="21">
        <v>113020</v>
      </c>
      <c r="N219" s="14" t="s">
        <v>967</v>
      </c>
      <c r="O219" s="14" t="s">
        <v>712</v>
      </c>
      <c r="P219" s="14" t="s">
        <v>713</v>
      </c>
      <c r="Q219" s="14" t="s">
        <v>714</v>
      </c>
      <c r="R219" s="14" t="s">
        <v>715</v>
      </c>
      <c r="S219" s="14" t="s">
        <v>731</v>
      </c>
    </row>
    <row r="220" spans="1:19" x14ac:dyDescent="0.25">
      <c r="A220" s="14" t="s">
        <v>717</v>
      </c>
      <c r="B220" s="14" t="s">
        <v>704</v>
      </c>
      <c r="C220" s="14" t="s">
        <v>718</v>
      </c>
      <c r="D220" s="14" t="s">
        <v>706</v>
      </c>
      <c r="E220" s="14" t="s">
        <v>707</v>
      </c>
      <c r="F220" s="15">
        <v>160.94</v>
      </c>
      <c r="G220" s="14" t="s">
        <v>708</v>
      </c>
      <c r="H220" s="20">
        <v>43952</v>
      </c>
      <c r="I220" s="14" t="s">
        <v>950</v>
      </c>
      <c r="J220" s="14" t="s">
        <v>966</v>
      </c>
      <c r="K220" s="21">
        <v>10048</v>
      </c>
      <c r="L220" s="14" t="s">
        <v>628</v>
      </c>
      <c r="M220" s="21">
        <v>113020</v>
      </c>
      <c r="N220" s="14" t="s">
        <v>967</v>
      </c>
      <c r="O220" s="14" t="s">
        <v>719</v>
      </c>
      <c r="P220" s="14" t="s">
        <v>720</v>
      </c>
      <c r="Q220" s="14" t="s">
        <v>721</v>
      </c>
      <c r="R220" s="14" t="s">
        <v>715</v>
      </c>
      <c r="S220" s="14" t="s">
        <v>731</v>
      </c>
    </row>
    <row r="221" spans="1:19" x14ac:dyDescent="0.25">
      <c r="A221" s="14" t="s">
        <v>723</v>
      </c>
      <c r="B221" s="14" t="s">
        <v>704</v>
      </c>
      <c r="C221" s="14" t="s">
        <v>724</v>
      </c>
      <c r="D221" s="14" t="s">
        <v>706</v>
      </c>
      <c r="E221" s="14" t="s">
        <v>707</v>
      </c>
      <c r="F221" s="15">
        <v>160.94</v>
      </c>
      <c r="G221" s="14" t="s">
        <v>708</v>
      </c>
      <c r="H221" s="20">
        <v>43983</v>
      </c>
      <c r="I221" s="14" t="s">
        <v>900</v>
      </c>
      <c r="J221" s="14" t="s">
        <v>966</v>
      </c>
      <c r="K221" s="21">
        <v>10048</v>
      </c>
      <c r="L221" s="14" t="s">
        <v>628</v>
      </c>
      <c r="M221" s="21">
        <v>113020</v>
      </c>
      <c r="N221" s="14" t="s">
        <v>967</v>
      </c>
      <c r="O221" s="14" t="s">
        <v>725</v>
      </c>
      <c r="P221" s="14" t="s">
        <v>726</v>
      </c>
      <c r="Q221" s="14" t="s">
        <v>727</v>
      </c>
      <c r="R221" s="14" t="s">
        <v>715</v>
      </c>
      <c r="S221" s="14" t="s">
        <v>731</v>
      </c>
    </row>
    <row r="222" spans="1:19" x14ac:dyDescent="0.25">
      <c r="A222" s="14" t="s">
        <v>703</v>
      </c>
      <c r="B222" s="14" t="s">
        <v>704</v>
      </c>
      <c r="C222" s="14" t="s">
        <v>705</v>
      </c>
      <c r="D222" s="14" t="s">
        <v>706</v>
      </c>
      <c r="E222" s="14" t="s">
        <v>707</v>
      </c>
      <c r="F222" s="15">
        <v>9410.19</v>
      </c>
      <c r="G222" s="14" t="s">
        <v>708</v>
      </c>
      <c r="H222" s="20">
        <v>43922</v>
      </c>
      <c r="I222" s="14" t="s">
        <v>968</v>
      </c>
      <c r="J222" s="14" t="s">
        <v>969</v>
      </c>
      <c r="K222" s="21">
        <v>10048</v>
      </c>
      <c r="L222" s="14" t="s">
        <v>628</v>
      </c>
      <c r="M222" s="21">
        <v>113040</v>
      </c>
      <c r="N222" s="14" t="s">
        <v>970</v>
      </c>
      <c r="O222" s="14" t="s">
        <v>712</v>
      </c>
      <c r="P222" s="14" t="s">
        <v>713</v>
      </c>
      <c r="Q222" s="14" t="s">
        <v>714</v>
      </c>
      <c r="R222" s="14" t="s">
        <v>715</v>
      </c>
      <c r="S222" s="14" t="s">
        <v>683</v>
      </c>
    </row>
    <row r="223" spans="1:19" x14ac:dyDescent="0.25">
      <c r="A223" s="14" t="s">
        <v>717</v>
      </c>
      <c r="B223" s="14" t="s">
        <v>704</v>
      </c>
      <c r="C223" s="14" t="s">
        <v>718</v>
      </c>
      <c r="D223" s="14" t="s">
        <v>706</v>
      </c>
      <c r="E223" s="14" t="s">
        <v>707</v>
      </c>
      <c r="F223" s="15">
        <v>9410.19</v>
      </c>
      <c r="G223" s="14" t="s">
        <v>708</v>
      </c>
      <c r="H223" s="20">
        <v>43952</v>
      </c>
      <c r="I223" s="14" t="s">
        <v>953</v>
      </c>
      <c r="J223" s="14" t="s">
        <v>969</v>
      </c>
      <c r="K223" s="21">
        <v>10048</v>
      </c>
      <c r="L223" s="14" t="s">
        <v>628</v>
      </c>
      <c r="M223" s="21">
        <v>113040</v>
      </c>
      <c r="N223" s="14" t="s">
        <v>970</v>
      </c>
      <c r="O223" s="14" t="s">
        <v>719</v>
      </c>
      <c r="P223" s="14" t="s">
        <v>720</v>
      </c>
      <c r="Q223" s="14" t="s">
        <v>721</v>
      </c>
      <c r="R223" s="14" t="s">
        <v>715</v>
      </c>
      <c r="S223" s="14" t="s">
        <v>683</v>
      </c>
    </row>
    <row r="224" spans="1:19" x14ac:dyDescent="0.25">
      <c r="A224" s="14" t="s">
        <v>723</v>
      </c>
      <c r="B224" s="14" t="s">
        <v>704</v>
      </c>
      <c r="C224" s="14" t="s">
        <v>724</v>
      </c>
      <c r="D224" s="14" t="s">
        <v>706</v>
      </c>
      <c r="E224" s="14" t="s">
        <v>707</v>
      </c>
      <c r="F224" s="15">
        <v>9410.19</v>
      </c>
      <c r="G224" s="14" t="s">
        <v>708</v>
      </c>
      <c r="H224" s="20">
        <v>43983</v>
      </c>
      <c r="I224" s="14" t="s">
        <v>904</v>
      </c>
      <c r="J224" s="14" t="s">
        <v>969</v>
      </c>
      <c r="K224" s="21">
        <v>10048</v>
      </c>
      <c r="L224" s="14" t="s">
        <v>628</v>
      </c>
      <c r="M224" s="21">
        <v>113040</v>
      </c>
      <c r="N224" s="14" t="s">
        <v>970</v>
      </c>
      <c r="O224" s="14" t="s">
        <v>725</v>
      </c>
      <c r="P224" s="14" t="s">
        <v>726</v>
      </c>
      <c r="Q224" s="14" t="s">
        <v>727</v>
      </c>
      <c r="R224" s="14" t="s">
        <v>715</v>
      </c>
      <c r="S224" s="14" t="s">
        <v>683</v>
      </c>
    </row>
    <row r="225" spans="1:19" x14ac:dyDescent="0.25">
      <c r="A225" s="14" t="s">
        <v>703</v>
      </c>
      <c r="B225" s="14" t="s">
        <v>704</v>
      </c>
      <c r="C225" s="14" t="s">
        <v>705</v>
      </c>
      <c r="D225" s="14" t="s">
        <v>706</v>
      </c>
      <c r="E225" s="14" t="s">
        <v>707</v>
      </c>
      <c r="F225" s="15">
        <v>2412.13</v>
      </c>
      <c r="G225" s="14" t="s">
        <v>708</v>
      </c>
      <c r="H225" s="20">
        <v>43922</v>
      </c>
      <c r="I225" s="14" t="s">
        <v>971</v>
      </c>
      <c r="J225" s="14" t="s">
        <v>972</v>
      </c>
      <c r="K225" s="21">
        <v>10048</v>
      </c>
      <c r="L225" s="14" t="s">
        <v>628</v>
      </c>
      <c r="M225" s="21">
        <v>113060</v>
      </c>
      <c r="N225" s="14" t="s">
        <v>973</v>
      </c>
      <c r="O225" s="14" t="s">
        <v>712</v>
      </c>
      <c r="P225" s="14" t="s">
        <v>713</v>
      </c>
      <c r="Q225" s="14" t="s">
        <v>714</v>
      </c>
      <c r="R225" s="14" t="s">
        <v>715</v>
      </c>
      <c r="S225" s="14" t="s">
        <v>722</v>
      </c>
    </row>
    <row r="226" spans="1:19" x14ac:dyDescent="0.25">
      <c r="A226" s="14" t="s">
        <v>717</v>
      </c>
      <c r="B226" s="14" t="s">
        <v>704</v>
      </c>
      <c r="C226" s="14" t="s">
        <v>718</v>
      </c>
      <c r="D226" s="14" t="s">
        <v>706</v>
      </c>
      <c r="E226" s="14" t="s">
        <v>707</v>
      </c>
      <c r="F226" s="15">
        <v>2509.88</v>
      </c>
      <c r="G226" s="14" t="s">
        <v>708</v>
      </c>
      <c r="H226" s="20">
        <v>43952</v>
      </c>
      <c r="I226" s="14" t="s">
        <v>956</v>
      </c>
      <c r="J226" s="14" t="s">
        <v>972</v>
      </c>
      <c r="K226" s="21">
        <v>10048</v>
      </c>
      <c r="L226" s="14" t="s">
        <v>628</v>
      </c>
      <c r="M226" s="21">
        <v>113060</v>
      </c>
      <c r="N226" s="14" t="s">
        <v>973</v>
      </c>
      <c r="O226" s="14" t="s">
        <v>719</v>
      </c>
      <c r="P226" s="14" t="s">
        <v>720</v>
      </c>
      <c r="Q226" s="14" t="s">
        <v>721</v>
      </c>
      <c r="R226" s="14" t="s">
        <v>715</v>
      </c>
      <c r="S226" s="14" t="s">
        <v>722</v>
      </c>
    </row>
    <row r="227" spans="1:19" x14ac:dyDescent="0.25">
      <c r="A227" s="14" t="s">
        <v>723</v>
      </c>
      <c r="B227" s="14" t="s">
        <v>704</v>
      </c>
      <c r="C227" s="14" t="s">
        <v>724</v>
      </c>
      <c r="D227" s="14" t="s">
        <v>706</v>
      </c>
      <c r="E227" s="14" t="s">
        <v>707</v>
      </c>
      <c r="F227" s="15">
        <v>2532.4499999999998</v>
      </c>
      <c r="G227" s="14" t="s">
        <v>708</v>
      </c>
      <c r="H227" s="20">
        <v>43983</v>
      </c>
      <c r="I227" s="14" t="s">
        <v>908</v>
      </c>
      <c r="J227" s="14" t="s">
        <v>972</v>
      </c>
      <c r="K227" s="21">
        <v>10048</v>
      </c>
      <c r="L227" s="14" t="s">
        <v>628</v>
      </c>
      <c r="M227" s="21">
        <v>113060</v>
      </c>
      <c r="N227" s="14" t="s">
        <v>973</v>
      </c>
      <c r="O227" s="14" t="s">
        <v>725</v>
      </c>
      <c r="P227" s="14" t="s">
        <v>726</v>
      </c>
      <c r="Q227" s="14" t="s">
        <v>727</v>
      </c>
      <c r="R227" s="14" t="s">
        <v>715</v>
      </c>
      <c r="S227" s="14" t="s">
        <v>722</v>
      </c>
    </row>
    <row r="228" spans="1:19" x14ac:dyDescent="0.25">
      <c r="A228" s="14" t="s">
        <v>703</v>
      </c>
      <c r="B228" s="14" t="s">
        <v>704</v>
      </c>
      <c r="C228" s="14" t="s">
        <v>705</v>
      </c>
      <c r="D228" s="14" t="s">
        <v>706</v>
      </c>
      <c r="E228" s="14" t="s">
        <v>707</v>
      </c>
      <c r="F228" s="15">
        <v>1404.74</v>
      </c>
      <c r="G228" s="14" t="s">
        <v>708</v>
      </c>
      <c r="H228" s="20">
        <v>43922</v>
      </c>
      <c r="I228" s="14" t="s">
        <v>974</v>
      </c>
      <c r="J228" s="14" t="s">
        <v>975</v>
      </c>
      <c r="K228" s="21">
        <v>10048</v>
      </c>
      <c r="L228" s="14" t="s">
        <v>628</v>
      </c>
      <c r="M228" s="21">
        <v>114000</v>
      </c>
      <c r="N228" s="14" t="s">
        <v>976</v>
      </c>
      <c r="O228" s="14" t="s">
        <v>712</v>
      </c>
      <c r="P228" s="14" t="s">
        <v>713</v>
      </c>
      <c r="Q228" s="14" t="s">
        <v>714</v>
      </c>
      <c r="R228" s="14" t="s">
        <v>715</v>
      </c>
      <c r="S228" s="14" t="s">
        <v>742</v>
      </c>
    </row>
    <row r="229" spans="1:19" x14ac:dyDescent="0.25">
      <c r="A229" s="14" t="s">
        <v>717</v>
      </c>
      <c r="B229" s="14" t="s">
        <v>704</v>
      </c>
      <c r="C229" s="14" t="s">
        <v>718</v>
      </c>
      <c r="D229" s="14" t="s">
        <v>706</v>
      </c>
      <c r="E229" s="14" t="s">
        <v>707</v>
      </c>
      <c r="F229" s="15">
        <v>1389.79</v>
      </c>
      <c r="G229" s="14" t="s">
        <v>708</v>
      </c>
      <c r="H229" s="20">
        <v>43952</v>
      </c>
      <c r="I229" s="14" t="s">
        <v>959</v>
      </c>
      <c r="J229" s="14" t="s">
        <v>975</v>
      </c>
      <c r="K229" s="21">
        <v>10048</v>
      </c>
      <c r="L229" s="14" t="s">
        <v>628</v>
      </c>
      <c r="M229" s="21">
        <v>114000</v>
      </c>
      <c r="N229" s="14" t="s">
        <v>976</v>
      </c>
      <c r="O229" s="14" t="s">
        <v>719</v>
      </c>
      <c r="P229" s="14" t="s">
        <v>720</v>
      </c>
      <c r="Q229" s="14" t="s">
        <v>721</v>
      </c>
      <c r="R229" s="14" t="s">
        <v>715</v>
      </c>
      <c r="S229" s="14" t="s">
        <v>742</v>
      </c>
    </row>
    <row r="230" spans="1:19" x14ac:dyDescent="0.25">
      <c r="A230" s="14" t="s">
        <v>723</v>
      </c>
      <c r="B230" s="14" t="s">
        <v>704</v>
      </c>
      <c r="C230" s="14" t="s">
        <v>724</v>
      </c>
      <c r="D230" s="14" t="s">
        <v>706</v>
      </c>
      <c r="E230" s="14" t="s">
        <v>707</v>
      </c>
      <c r="F230" s="15">
        <v>1404.74</v>
      </c>
      <c r="G230" s="14" t="s">
        <v>708</v>
      </c>
      <c r="H230" s="20">
        <v>43983</v>
      </c>
      <c r="I230" s="14" t="s">
        <v>912</v>
      </c>
      <c r="J230" s="14" t="s">
        <v>975</v>
      </c>
      <c r="K230" s="21">
        <v>10048</v>
      </c>
      <c r="L230" s="14" t="s">
        <v>628</v>
      </c>
      <c r="M230" s="21">
        <v>114000</v>
      </c>
      <c r="N230" s="14" t="s">
        <v>976</v>
      </c>
      <c r="O230" s="14" t="s">
        <v>725</v>
      </c>
      <c r="P230" s="14" t="s">
        <v>726</v>
      </c>
      <c r="Q230" s="14" t="s">
        <v>727</v>
      </c>
      <c r="R230" s="14" t="s">
        <v>715</v>
      </c>
      <c r="S230" s="14" t="s">
        <v>742</v>
      </c>
    </row>
    <row r="231" spans="1:19" x14ac:dyDescent="0.25">
      <c r="A231" s="14" t="s">
        <v>703</v>
      </c>
      <c r="B231" s="14" t="s">
        <v>704</v>
      </c>
      <c r="C231" s="14" t="s">
        <v>705</v>
      </c>
      <c r="D231" s="14" t="s">
        <v>706</v>
      </c>
      <c r="E231" s="14" t="s">
        <v>707</v>
      </c>
      <c r="F231" s="15">
        <v>1530.01</v>
      </c>
      <c r="G231" s="14" t="s">
        <v>708</v>
      </c>
      <c r="H231" s="20">
        <v>43922</v>
      </c>
      <c r="I231" s="14" t="s">
        <v>977</v>
      </c>
      <c r="J231" s="14" t="s">
        <v>978</v>
      </c>
      <c r="K231" s="21">
        <v>10048</v>
      </c>
      <c r="L231" s="14" t="s">
        <v>628</v>
      </c>
      <c r="M231" s="21">
        <v>114010</v>
      </c>
      <c r="N231" s="14" t="s">
        <v>979</v>
      </c>
      <c r="O231" s="14" t="s">
        <v>712</v>
      </c>
      <c r="P231" s="14" t="s">
        <v>713</v>
      </c>
      <c r="Q231" s="14" t="s">
        <v>714</v>
      </c>
      <c r="R231" s="14" t="s">
        <v>715</v>
      </c>
      <c r="S231" s="14" t="s">
        <v>716</v>
      </c>
    </row>
    <row r="232" spans="1:19" x14ac:dyDescent="0.25">
      <c r="A232" s="14" t="s">
        <v>717</v>
      </c>
      <c r="B232" s="14" t="s">
        <v>704</v>
      </c>
      <c r="C232" s="14" t="s">
        <v>718</v>
      </c>
      <c r="D232" s="14" t="s">
        <v>706</v>
      </c>
      <c r="E232" s="14" t="s">
        <v>707</v>
      </c>
      <c r="F232" s="15">
        <v>1530.01</v>
      </c>
      <c r="G232" s="14" t="s">
        <v>708</v>
      </c>
      <c r="H232" s="20">
        <v>43952</v>
      </c>
      <c r="I232" s="14" t="s">
        <v>962</v>
      </c>
      <c r="J232" s="14" t="s">
        <v>978</v>
      </c>
      <c r="K232" s="21">
        <v>10048</v>
      </c>
      <c r="L232" s="14" t="s">
        <v>628</v>
      </c>
      <c r="M232" s="21">
        <v>114010</v>
      </c>
      <c r="N232" s="14" t="s">
        <v>979</v>
      </c>
      <c r="O232" s="14" t="s">
        <v>719</v>
      </c>
      <c r="P232" s="14" t="s">
        <v>720</v>
      </c>
      <c r="Q232" s="14" t="s">
        <v>721</v>
      </c>
      <c r="R232" s="14" t="s">
        <v>715</v>
      </c>
      <c r="S232" s="14" t="s">
        <v>716</v>
      </c>
    </row>
    <row r="233" spans="1:19" x14ac:dyDescent="0.25">
      <c r="A233" s="14" t="s">
        <v>723</v>
      </c>
      <c r="B233" s="14" t="s">
        <v>704</v>
      </c>
      <c r="C233" s="14" t="s">
        <v>724</v>
      </c>
      <c r="D233" s="14" t="s">
        <v>706</v>
      </c>
      <c r="E233" s="14" t="s">
        <v>707</v>
      </c>
      <c r="F233" s="15">
        <v>1530.01</v>
      </c>
      <c r="G233" s="14" t="s">
        <v>708</v>
      </c>
      <c r="H233" s="20">
        <v>43983</v>
      </c>
      <c r="I233" s="14" t="s">
        <v>916</v>
      </c>
      <c r="J233" s="14" t="s">
        <v>978</v>
      </c>
      <c r="K233" s="21">
        <v>10048</v>
      </c>
      <c r="L233" s="14" t="s">
        <v>628</v>
      </c>
      <c r="M233" s="21">
        <v>114010</v>
      </c>
      <c r="N233" s="14" t="s">
        <v>979</v>
      </c>
      <c r="O233" s="14" t="s">
        <v>725</v>
      </c>
      <c r="P233" s="14" t="s">
        <v>726</v>
      </c>
      <c r="Q233" s="14" t="s">
        <v>727</v>
      </c>
      <c r="R233" s="14" t="s">
        <v>715</v>
      </c>
      <c r="S233" s="14" t="s">
        <v>716</v>
      </c>
    </row>
    <row r="234" spans="1:19" x14ac:dyDescent="0.25">
      <c r="A234" s="14" t="s">
        <v>703</v>
      </c>
      <c r="B234" s="14" t="s">
        <v>704</v>
      </c>
      <c r="C234" s="14" t="s">
        <v>705</v>
      </c>
      <c r="D234" s="14" t="s">
        <v>706</v>
      </c>
      <c r="E234" s="14" t="s">
        <v>707</v>
      </c>
      <c r="F234" s="15">
        <v>529.61</v>
      </c>
      <c r="G234" s="14" t="s">
        <v>708</v>
      </c>
      <c r="H234" s="20">
        <v>43922</v>
      </c>
      <c r="I234" s="14" t="s">
        <v>980</v>
      </c>
      <c r="J234" s="14" t="s">
        <v>981</v>
      </c>
      <c r="K234" s="21">
        <v>10048</v>
      </c>
      <c r="L234" s="14" t="s">
        <v>628</v>
      </c>
      <c r="M234" s="21">
        <v>114020</v>
      </c>
      <c r="N234" s="14" t="s">
        <v>982</v>
      </c>
      <c r="O234" s="14" t="s">
        <v>712</v>
      </c>
      <c r="P234" s="14" t="s">
        <v>713</v>
      </c>
      <c r="Q234" s="14" t="s">
        <v>714</v>
      </c>
      <c r="R234" s="14" t="s">
        <v>715</v>
      </c>
      <c r="S234" s="14" t="s">
        <v>731</v>
      </c>
    </row>
    <row r="235" spans="1:19" x14ac:dyDescent="0.25">
      <c r="A235" s="14" t="s">
        <v>717</v>
      </c>
      <c r="B235" s="14" t="s">
        <v>704</v>
      </c>
      <c r="C235" s="14" t="s">
        <v>718</v>
      </c>
      <c r="D235" s="14" t="s">
        <v>706</v>
      </c>
      <c r="E235" s="14" t="s">
        <v>707</v>
      </c>
      <c r="F235" s="15">
        <v>529.61</v>
      </c>
      <c r="G235" s="14" t="s">
        <v>708</v>
      </c>
      <c r="H235" s="20">
        <v>43952</v>
      </c>
      <c r="I235" s="14" t="s">
        <v>965</v>
      </c>
      <c r="J235" s="14" t="s">
        <v>981</v>
      </c>
      <c r="K235" s="21">
        <v>10048</v>
      </c>
      <c r="L235" s="14" t="s">
        <v>628</v>
      </c>
      <c r="M235" s="21">
        <v>114020</v>
      </c>
      <c r="N235" s="14" t="s">
        <v>982</v>
      </c>
      <c r="O235" s="14" t="s">
        <v>719</v>
      </c>
      <c r="P235" s="14" t="s">
        <v>720</v>
      </c>
      <c r="Q235" s="14" t="s">
        <v>721</v>
      </c>
      <c r="R235" s="14" t="s">
        <v>715</v>
      </c>
      <c r="S235" s="14" t="s">
        <v>731</v>
      </c>
    </row>
    <row r="236" spans="1:19" x14ac:dyDescent="0.25">
      <c r="A236" s="14" t="s">
        <v>723</v>
      </c>
      <c r="B236" s="14" t="s">
        <v>704</v>
      </c>
      <c r="C236" s="14" t="s">
        <v>724</v>
      </c>
      <c r="D236" s="14" t="s">
        <v>706</v>
      </c>
      <c r="E236" s="14" t="s">
        <v>707</v>
      </c>
      <c r="F236" s="15">
        <v>529.61</v>
      </c>
      <c r="G236" s="14" t="s">
        <v>708</v>
      </c>
      <c r="H236" s="20">
        <v>43983</v>
      </c>
      <c r="I236" s="14" t="s">
        <v>920</v>
      </c>
      <c r="J236" s="14" t="s">
        <v>981</v>
      </c>
      <c r="K236" s="21">
        <v>10048</v>
      </c>
      <c r="L236" s="14" t="s">
        <v>628</v>
      </c>
      <c r="M236" s="21">
        <v>114020</v>
      </c>
      <c r="N236" s="14" t="s">
        <v>982</v>
      </c>
      <c r="O236" s="14" t="s">
        <v>725</v>
      </c>
      <c r="P236" s="14" t="s">
        <v>726</v>
      </c>
      <c r="Q236" s="14" t="s">
        <v>727</v>
      </c>
      <c r="R236" s="14" t="s">
        <v>715</v>
      </c>
      <c r="S236" s="14" t="s">
        <v>731</v>
      </c>
    </row>
    <row r="237" spans="1:19" x14ac:dyDescent="0.25">
      <c r="A237" s="14" t="s">
        <v>703</v>
      </c>
      <c r="B237" s="14" t="s">
        <v>704</v>
      </c>
      <c r="C237" s="14" t="s">
        <v>705</v>
      </c>
      <c r="D237" s="14" t="s">
        <v>706</v>
      </c>
      <c r="E237" s="14" t="s">
        <v>707</v>
      </c>
      <c r="F237" s="15">
        <v>20457.650000000001</v>
      </c>
      <c r="G237" s="14" t="s">
        <v>708</v>
      </c>
      <c r="H237" s="20">
        <v>43922</v>
      </c>
      <c r="I237" s="14" t="s">
        <v>983</v>
      </c>
      <c r="J237" s="14" t="s">
        <v>984</v>
      </c>
      <c r="K237" s="21">
        <v>10048</v>
      </c>
      <c r="L237" s="14" t="s">
        <v>628</v>
      </c>
      <c r="M237" s="21">
        <v>114040</v>
      </c>
      <c r="N237" s="14" t="s">
        <v>985</v>
      </c>
      <c r="O237" s="14" t="s">
        <v>712</v>
      </c>
      <c r="P237" s="14" t="s">
        <v>713</v>
      </c>
      <c r="Q237" s="14" t="s">
        <v>714</v>
      </c>
      <c r="R237" s="14" t="s">
        <v>715</v>
      </c>
      <c r="S237" s="14" t="s">
        <v>683</v>
      </c>
    </row>
    <row r="238" spans="1:19" x14ac:dyDescent="0.25">
      <c r="A238" s="14" t="s">
        <v>717</v>
      </c>
      <c r="B238" s="14" t="s">
        <v>704</v>
      </c>
      <c r="C238" s="14" t="s">
        <v>718</v>
      </c>
      <c r="D238" s="14" t="s">
        <v>706</v>
      </c>
      <c r="E238" s="14" t="s">
        <v>707</v>
      </c>
      <c r="F238" s="15">
        <v>20457.650000000001</v>
      </c>
      <c r="G238" s="14" t="s">
        <v>708</v>
      </c>
      <c r="H238" s="20">
        <v>43952</v>
      </c>
      <c r="I238" s="14" t="s">
        <v>968</v>
      </c>
      <c r="J238" s="14" t="s">
        <v>984</v>
      </c>
      <c r="K238" s="21">
        <v>10048</v>
      </c>
      <c r="L238" s="14" t="s">
        <v>628</v>
      </c>
      <c r="M238" s="21">
        <v>114040</v>
      </c>
      <c r="N238" s="14" t="s">
        <v>985</v>
      </c>
      <c r="O238" s="14" t="s">
        <v>719</v>
      </c>
      <c r="P238" s="14" t="s">
        <v>720</v>
      </c>
      <c r="Q238" s="14" t="s">
        <v>721</v>
      </c>
      <c r="R238" s="14" t="s">
        <v>715</v>
      </c>
      <c r="S238" s="14" t="s">
        <v>683</v>
      </c>
    </row>
    <row r="239" spans="1:19" x14ac:dyDescent="0.25">
      <c r="A239" s="14" t="s">
        <v>723</v>
      </c>
      <c r="B239" s="14" t="s">
        <v>704</v>
      </c>
      <c r="C239" s="14" t="s">
        <v>724</v>
      </c>
      <c r="D239" s="14" t="s">
        <v>706</v>
      </c>
      <c r="E239" s="14" t="s">
        <v>707</v>
      </c>
      <c r="F239" s="15">
        <v>20457.650000000001</v>
      </c>
      <c r="G239" s="14" t="s">
        <v>708</v>
      </c>
      <c r="H239" s="20">
        <v>43983</v>
      </c>
      <c r="I239" s="14" t="s">
        <v>924</v>
      </c>
      <c r="J239" s="14" t="s">
        <v>984</v>
      </c>
      <c r="K239" s="21">
        <v>10048</v>
      </c>
      <c r="L239" s="14" t="s">
        <v>628</v>
      </c>
      <c r="M239" s="21">
        <v>114040</v>
      </c>
      <c r="N239" s="14" t="s">
        <v>985</v>
      </c>
      <c r="O239" s="14" t="s">
        <v>725</v>
      </c>
      <c r="P239" s="14" t="s">
        <v>726</v>
      </c>
      <c r="Q239" s="14" t="s">
        <v>727</v>
      </c>
      <c r="R239" s="14" t="s">
        <v>715</v>
      </c>
      <c r="S239" s="14" t="s">
        <v>683</v>
      </c>
    </row>
    <row r="240" spans="1:19" x14ac:dyDescent="0.25">
      <c r="A240" s="14" t="s">
        <v>703</v>
      </c>
      <c r="B240" s="14" t="s">
        <v>704</v>
      </c>
      <c r="C240" s="14" t="s">
        <v>705</v>
      </c>
      <c r="D240" s="14" t="s">
        <v>706</v>
      </c>
      <c r="E240" s="14" t="s">
        <v>707</v>
      </c>
      <c r="F240" s="15">
        <v>7512.34</v>
      </c>
      <c r="G240" s="14" t="s">
        <v>708</v>
      </c>
      <c r="H240" s="20">
        <v>43922</v>
      </c>
      <c r="I240" s="14" t="s">
        <v>986</v>
      </c>
      <c r="J240" s="14" t="s">
        <v>987</v>
      </c>
      <c r="K240" s="21">
        <v>10048</v>
      </c>
      <c r="L240" s="14" t="s">
        <v>628</v>
      </c>
      <c r="M240" s="21">
        <v>114060</v>
      </c>
      <c r="N240" s="14" t="s">
        <v>988</v>
      </c>
      <c r="O240" s="14" t="s">
        <v>712</v>
      </c>
      <c r="P240" s="14" t="s">
        <v>713</v>
      </c>
      <c r="Q240" s="14" t="s">
        <v>714</v>
      </c>
      <c r="R240" s="14" t="s">
        <v>715</v>
      </c>
      <c r="S240" s="14" t="s">
        <v>722</v>
      </c>
    </row>
    <row r="241" spans="1:19" x14ac:dyDescent="0.25">
      <c r="A241" s="14" t="s">
        <v>717</v>
      </c>
      <c r="B241" s="14" t="s">
        <v>704</v>
      </c>
      <c r="C241" s="14" t="s">
        <v>718</v>
      </c>
      <c r="D241" s="14" t="s">
        <v>706</v>
      </c>
      <c r="E241" s="14" t="s">
        <v>707</v>
      </c>
      <c r="F241" s="15">
        <v>7466.76</v>
      </c>
      <c r="G241" s="14" t="s">
        <v>708</v>
      </c>
      <c r="H241" s="20">
        <v>43952</v>
      </c>
      <c r="I241" s="14" t="s">
        <v>971</v>
      </c>
      <c r="J241" s="14" t="s">
        <v>987</v>
      </c>
      <c r="K241" s="21">
        <v>10048</v>
      </c>
      <c r="L241" s="14" t="s">
        <v>628</v>
      </c>
      <c r="M241" s="21">
        <v>114060</v>
      </c>
      <c r="N241" s="14" t="s">
        <v>988</v>
      </c>
      <c r="O241" s="14" t="s">
        <v>719</v>
      </c>
      <c r="P241" s="14" t="s">
        <v>720</v>
      </c>
      <c r="Q241" s="14" t="s">
        <v>721</v>
      </c>
      <c r="R241" s="14" t="s">
        <v>715</v>
      </c>
      <c r="S241" s="14" t="s">
        <v>722</v>
      </c>
    </row>
    <row r="242" spans="1:19" x14ac:dyDescent="0.25">
      <c r="A242" s="14" t="s">
        <v>723</v>
      </c>
      <c r="B242" s="14" t="s">
        <v>704</v>
      </c>
      <c r="C242" s="14" t="s">
        <v>724</v>
      </c>
      <c r="D242" s="14" t="s">
        <v>706</v>
      </c>
      <c r="E242" s="14" t="s">
        <v>707</v>
      </c>
      <c r="F242" s="15">
        <v>7512.34</v>
      </c>
      <c r="G242" s="14" t="s">
        <v>708</v>
      </c>
      <c r="H242" s="20">
        <v>43983</v>
      </c>
      <c r="I242" s="14" t="s">
        <v>928</v>
      </c>
      <c r="J242" s="14" t="s">
        <v>987</v>
      </c>
      <c r="K242" s="21">
        <v>10048</v>
      </c>
      <c r="L242" s="14" t="s">
        <v>628</v>
      </c>
      <c r="M242" s="21">
        <v>114060</v>
      </c>
      <c r="N242" s="14" t="s">
        <v>988</v>
      </c>
      <c r="O242" s="14" t="s">
        <v>725</v>
      </c>
      <c r="P242" s="14" t="s">
        <v>726</v>
      </c>
      <c r="Q242" s="14" t="s">
        <v>727</v>
      </c>
      <c r="R242" s="14" t="s">
        <v>715</v>
      </c>
      <c r="S242" s="14" t="s">
        <v>722</v>
      </c>
    </row>
    <row r="243" spans="1:19" x14ac:dyDescent="0.25">
      <c r="A243" s="14" t="s">
        <v>703</v>
      </c>
      <c r="B243" s="14" t="s">
        <v>704</v>
      </c>
      <c r="C243" s="14" t="s">
        <v>705</v>
      </c>
      <c r="D243" s="14" t="s">
        <v>706</v>
      </c>
      <c r="E243" s="14" t="s">
        <v>707</v>
      </c>
      <c r="F243" s="15">
        <v>1611.94</v>
      </c>
      <c r="G243" s="14" t="s">
        <v>708</v>
      </c>
      <c r="H243" s="20">
        <v>43922</v>
      </c>
      <c r="I243" s="14" t="s">
        <v>989</v>
      </c>
      <c r="J243" s="14" t="s">
        <v>990</v>
      </c>
      <c r="K243" s="21">
        <v>10051</v>
      </c>
      <c r="L243" s="14" t="s">
        <v>629</v>
      </c>
      <c r="M243" s="21">
        <v>111100</v>
      </c>
      <c r="N243" s="14" t="s">
        <v>991</v>
      </c>
      <c r="O243" s="14" t="s">
        <v>712</v>
      </c>
      <c r="P243" s="14" t="s">
        <v>713</v>
      </c>
      <c r="Q243" s="14" t="s">
        <v>714</v>
      </c>
      <c r="R243" s="14" t="s">
        <v>715</v>
      </c>
      <c r="S243" s="14" t="s">
        <v>716</v>
      </c>
    </row>
    <row r="244" spans="1:19" x14ac:dyDescent="0.25">
      <c r="A244" s="14" t="s">
        <v>717</v>
      </c>
      <c r="B244" s="14" t="s">
        <v>704</v>
      </c>
      <c r="C244" s="14" t="s">
        <v>718</v>
      </c>
      <c r="D244" s="14" t="s">
        <v>706</v>
      </c>
      <c r="E244" s="14" t="s">
        <v>707</v>
      </c>
      <c r="F244" s="15">
        <v>1611.94</v>
      </c>
      <c r="G244" s="14" t="s">
        <v>708</v>
      </c>
      <c r="H244" s="20">
        <v>43952</v>
      </c>
      <c r="I244" s="14" t="s">
        <v>974</v>
      </c>
      <c r="J244" s="14" t="s">
        <v>990</v>
      </c>
      <c r="K244" s="21">
        <v>10051</v>
      </c>
      <c r="L244" s="14" t="s">
        <v>629</v>
      </c>
      <c r="M244" s="21">
        <v>111100</v>
      </c>
      <c r="N244" s="14" t="s">
        <v>991</v>
      </c>
      <c r="O244" s="14" t="s">
        <v>719</v>
      </c>
      <c r="P244" s="14" t="s">
        <v>720</v>
      </c>
      <c r="Q244" s="14" t="s">
        <v>721</v>
      </c>
      <c r="R244" s="14" t="s">
        <v>715</v>
      </c>
      <c r="S244" s="14" t="s">
        <v>716</v>
      </c>
    </row>
    <row r="245" spans="1:19" x14ac:dyDescent="0.25">
      <c r="A245" s="14" t="s">
        <v>723</v>
      </c>
      <c r="B245" s="14" t="s">
        <v>704</v>
      </c>
      <c r="C245" s="14" t="s">
        <v>724</v>
      </c>
      <c r="D245" s="14" t="s">
        <v>706</v>
      </c>
      <c r="E245" s="14" t="s">
        <v>707</v>
      </c>
      <c r="F245" s="15">
        <v>1611.94</v>
      </c>
      <c r="G245" s="14" t="s">
        <v>708</v>
      </c>
      <c r="H245" s="20">
        <v>43983</v>
      </c>
      <c r="I245" s="14" t="s">
        <v>932</v>
      </c>
      <c r="J245" s="14" t="s">
        <v>990</v>
      </c>
      <c r="K245" s="21">
        <v>10051</v>
      </c>
      <c r="L245" s="14" t="s">
        <v>629</v>
      </c>
      <c r="M245" s="21">
        <v>111100</v>
      </c>
      <c r="N245" s="14" t="s">
        <v>991</v>
      </c>
      <c r="O245" s="14" t="s">
        <v>725</v>
      </c>
      <c r="P245" s="14" t="s">
        <v>726</v>
      </c>
      <c r="Q245" s="14" t="s">
        <v>727</v>
      </c>
      <c r="R245" s="14" t="s">
        <v>715</v>
      </c>
      <c r="S245" s="14" t="s">
        <v>716</v>
      </c>
    </row>
    <row r="246" spans="1:19" x14ac:dyDescent="0.25">
      <c r="A246" s="14" t="s">
        <v>703</v>
      </c>
      <c r="B246" s="14" t="s">
        <v>704</v>
      </c>
      <c r="C246" s="14" t="s">
        <v>705</v>
      </c>
      <c r="D246" s="14" t="s">
        <v>706</v>
      </c>
      <c r="E246" s="14" t="s">
        <v>707</v>
      </c>
      <c r="F246" s="15">
        <v>1907.74</v>
      </c>
      <c r="G246" s="14" t="s">
        <v>708</v>
      </c>
      <c r="H246" s="20">
        <v>43922</v>
      </c>
      <c r="I246" s="14" t="s">
        <v>992</v>
      </c>
      <c r="J246" s="14" t="s">
        <v>993</v>
      </c>
      <c r="K246" s="21">
        <v>10051</v>
      </c>
      <c r="L246" s="14" t="s">
        <v>629</v>
      </c>
      <c r="M246" s="21">
        <v>111200</v>
      </c>
      <c r="N246" s="14" t="s">
        <v>994</v>
      </c>
      <c r="O246" s="14" t="s">
        <v>712</v>
      </c>
      <c r="P246" s="14" t="s">
        <v>713</v>
      </c>
      <c r="Q246" s="14" t="s">
        <v>714</v>
      </c>
      <c r="R246" s="14" t="s">
        <v>715</v>
      </c>
      <c r="S246" s="14" t="s">
        <v>731</v>
      </c>
    </row>
    <row r="247" spans="1:19" x14ac:dyDescent="0.25">
      <c r="A247" s="14" t="s">
        <v>717</v>
      </c>
      <c r="B247" s="14" t="s">
        <v>704</v>
      </c>
      <c r="C247" s="14" t="s">
        <v>718</v>
      </c>
      <c r="D247" s="14" t="s">
        <v>706</v>
      </c>
      <c r="E247" s="14" t="s">
        <v>707</v>
      </c>
      <c r="F247" s="15">
        <v>1907.74</v>
      </c>
      <c r="G247" s="14" t="s">
        <v>708</v>
      </c>
      <c r="H247" s="20">
        <v>43952</v>
      </c>
      <c r="I247" s="14" t="s">
        <v>977</v>
      </c>
      <c r="J247" s="14" t="s">
        <v>993</v>
      </c>
      <c r="K247" s="21">
        <v>10051</v>
      </c>
      <c r="L247" s="14" t="s">
        <v>629</v>
      </c>
      <c r="M247" s="21">
        <v>111200</v>
      </c>
      <c r="N247" s="14" t="s">
        <v>994</v>
      </c>
      <c r="O247" s="14" t="s">
        <v>719</v>
      </c>
      <c r="P247" s="14" t="s">
        <v>720</v>
      </c>
      <c r="Q247" s="14" t="s">
        <v>721</v>
      </c>
      <c r="R247" s="14" t="s">
        <v>715</v>
      </c>
      <c r="S247" s="14" t="s">
        <v>731</v>
      </c>
    </row>
    <row r="248" spans="1:19" x14ac:dyDescent="0.25">
      <c r="A248" s="14" t="s">
        <v>723</v>
      </c>
      <c r="B248" s="14" t="s">
        <v>704</v>
      </c>
      <c r="C248" s="14" t="s">
        <v>724</v>
      </c>
      <c r="D248" s="14" t="s">
        <v>706</v>
      </c>
      <c r="E248" s="14" t="s">
        <v>707</v>
      </c>
      <c r="F248" s="15">
        <v>1907.74</v>
      </c>
      <c r="G248" s="14" t="s">
        <v>708</v>
      </c>
      <c r="H248" s="20">
        <v>43983</v>
      </c>
      <c r="I248" s="14" t="s">
        <v>935</v>
      </c>
      <c r="J248" s="14" t="s">
        <v>993</v>
      </c>
      <c r="K248" s="21">
        <v>10051</v>
      </c>
      <c r="L248" s="14" t="s">
        <v>629</v>
      </c>
      <c r="M248" s="21">
        <v>111200</v>
      </c>
      <c r="N248" s="14" t="s">
        <v>994</v>
      </c>
      <c r="O248" s="14" t="s">
        <v>725</v>
      </c>
      <c r="P248" s="14" t="s">
        <v>726</v>
      </c>
      <c r="Q248" s="14" t="s">
        <v>727</v>
      </c>
      <c r="R248" s="14" t="s">
        <v>715</v>
      </c>
      <c r="S248" s="14" t="s">
        <v>731</v>
      </c>
    </row>
    <row r="249" spans="1:19" x14ac:dyDescent="0.25">
      <c r="A249" s="14" t="s">
        <v>703</v>
      </c>
      <c r="B249" s="14" t="s">
        <v>704</v>
      </c>
      <c r="C249" s="14" t="s">
        <v>705</v>
      </c>
      <c r="D249" s="14" t="s">
        <v>706</v>
      </c>
      <c r="E249" s="14" t="s">
        <v>707</v>
      </c>
      <c r="F249" s="15">
        <v>28188</v>
      </c>
      <c r="G249" s="14" t="s">
        <v>708</v>
      </c>
      <c r="H249" s="20">
        <v>43922</v>
      </c>
      <c r="I249" s="14" t="s">
        <v>995</v>
      </c>
      <c r="J249" s="14" t="s">
        <v>996</v>
      </c>
      <c r="K249" s="21">
        <v>10051</v>
      </c>
      <c r="L249" s="14" t="s">
        <v>629</v>
      </c>
      <c r="M249" s="21">
        <v>111400</v>
      </c>
      <c r="N249" s="14" t="s">
        <v>997</v>
      </c>
      <c r="O249" s="14" t="s">
        <v>712</v>
      </c>
      <c r="P249" s="14" t="s">
        <v>713</v>
      </c>
      <c r="Q249" s="14" t="s">
        <v>714</v>
      </c>
      <c r="R249" s="14" t="s">
        <v>715</v>
      </c>
      <c r="S249" s="14" t="s">
        <v>683</v>
      </c>
    </row>
    <row r="250" spans="1:19" x14ac:dyDescent="0.25">
      <c r="A250" s="14" t="s">
        <v>717</v>
      </c>
      <c r="B250" s="14" t="s">
        <v>704</v>
      </c>
      <c r="C250" s="14" t="s">
        <v>718</v>
      </c>
      <c r="D250" s="14" t="s">
        <v>706</v>
      </c>
      <c r="E250" s="14" t="s">
        <v>707</v>
      </c>
      <c r="F250" s="15">
        <v>27024.06</v>
      </c>
      <c r="G250" s="14" t="s">
        <v>708</v>
      </c>
      <c r="H250" s="20">
        <v>43952</v>
      </c>
      <c r="I250" s="14" t="s">
        <v>980</v>
      </c>
      <c r="J250" s="14" t="s">
        <v>996</v>
      </c>
      <c r="K250" s="21">
        <v>10051</v>
      </c>
      <c r="L250" s="14" t="s">
        <v>629</v>
      </c>
      <c r="M250" s="21">
        <v>111400</v>
      </c>
      <c r="N250" s="14" t="s">
        <v>997</v>
      </c>
      <c r="O250" s="14" t="s">
        <v>719</v>
      </c>
      <c r="P250" s="14" t="s">
        <v>720</v>
      </c>
      <c r="Q250" s="14" t="s">
        <v>721</v>
      </c>
      <c r="R250" s="14" t="s">
        <v>715</v>
      </c>
      <c r="S250" s="14" t="s">
        <v>683</v>
      </c>
    </row>
    <row r="251" spans="1:19" x14ac:dyDescent="0.25">
      <c r="A251" s="14" t="s">
        <v>723</v>
      </c>
      <c r="B251" s="14" t="s">
        <v>704</v>
      </c>
      <c r="C251" s="14" t="s">
        <v>724</v>
      </c>
      <c r="D251" s="14" t="s">
        <v>706</v>
      </c>
      <c r="E251" s="14" t="s">
        <v>707</v>
      </c>
      <c r="F251" s="15">
        <v>26174.880000000001</v>
      </c>
      <c r="G251" s="14" t="s">
        <v>708</v>
      </c>
      <c r="H251" s="20">
        <v>43983</v>
      </c>
      <c r="I251" s="14" t="s">
        <v>938</v>
      </c>
      <c r="J251" s="14" t="s">
        <v>996</v>
      </c>
      <c r="K251" s="21">
        <v>10051</v>
      </c>
      <c r="L251" s="14" t="s">
        <v>629</v>
      </c>
      <c r="M251" s="21">
        <v>111400</v>
      </c>
      <c r="N251" s="14" t="s">
        <v>997</v>
      </c>
      <c r="O251" s="14" t="s">
        <v>725</v>
      </c>
      <c r="P251" s="14" t="s">
        <v>726</v>
      </c>
      <c r="Q251" s="14" t="s">
        <v>727</v>
      </c>
      <c r="R251" s="14" t="s">
        <v>715</v>
      </c>
      <c r="S251" s="14" t="s">
        <v>683</v>
      </c>
    </row>
    <row r="252" spans="1:19" x14ac:dyDescent="0.25">
      <c r="A252" s="14" t="s">
        <v>703</v>
      </c>
      <c r="B252" s="14" t="s">
        <v>704</v>
      </c>
      <c r="C252" s="14" t="s">
        <v>705</v>
      </c>
      <c r="D252" s="14" t="s">
        <v>706</v>
      </c>
      <c r="E252" s="14" t="s">
        <v>707</v>
      </c>
      <c r="F252" s="15">
        <v>16446.759999999998</v>
      </c>
      <c r="G252" s="14" t="s">
        <v>708</v>
      </c>
      <c r="H252" s="20">
        <v>43922</v>
      </c>
      <c r="I252" s="14" t="s">
        <v>998</v>
      </c>
      <c r="J252" s="14" t="s">
        <v>999</v>
      </c>
      <c r="K252" s="21">
        <v>10051</v>
      </c>
      <c r="L252" s="14" t="s">
        <v>629</v>
      </c>
      <c r="M252" s="21">
        <v>111600</v>
      </c>
      <c r="N252" s="14" t="s">
        <v>1000</v>
      </c>
      <c r="O252" s="14" t="s">
        <v>712</v>
      </c>
      <c r="P252" s="14" t="s">
        <v>713</v>
      </c>
      <c r="Q252" s="14" t="s">
        <v>714</v>
      </c>
      <c r="R252" s="14" t="s">
        <v>715</v>
      </c>
      <c r="S252" s="14" t="s">
        <v>722</v>
      </c>
    </row>
    <row r="253" spans="1:19" x14ac:dyDescent="0.25">
      <c r="A253" s="14" t="s">
        <v>717</v>
      </c>
      <c r="B253" s="14" t="s">
        <v>704</v>
      </c>
      <c r="C253" s="14" t="s">
        <v>718</v>
      </c>
      <c r="D253" s="14" t="s">
        <v>706</v>
      </c>
      <c r="E253" s="14" t="s">
        <v>707</v>
      </c>
      <c r="F253" s="15">
        <v>16446.759999999998</v>
      </c>
      <c r="G253" s="14" t="s">
        <v>708</v>
      </c>
      <c r="H253" s="20">
        <v>43952</v>
      </c>
      <c r="I253" s="14" t="s">
        <v>983</v>
      </c>
      <c r="J253" s="14" t="s">
        <v>999</v>
      </c>
      <c r="K253" s="21">
        <v>10051</v>
      </c>
      <c r="L253" s="14" t="s">
        <v>629</v>
      </c>
      <c r="M253" s="21">
        <v>111600</v>
      </c>
      <c r="N253" s="14" t="s">
        <v>1000</v>
      </c>
      <c r="O253" s="14" t="s">
        <v>719</v>
      </c>
      <c r="P253" s="14" t="s">
        <v>720</v>
      </c>
      <c r="Q253" s="14" t="s">
        <v>721</v>
      </c>
      <c r="R253" s="14" t="s">
        <v>715</v>
      </c>
      <c r="S253" s="14" t="s">
        <v>722</v>
      </c>
    </row>
    <row r="254" spans="1:19" x14ac:dyDescent="0.25">
      <c r="A254" s="14" t="s">
        <v>723</v>
      </c>
      <c r="B254" s="14" t="s">
        <v>704</v>
      </c>
      <c r="C254" s="14" t="s">
        <v>724</v>
      </c>
      <c r="D254" s="14" t="s">
        <v>706</v>
      </c>
      <c r="E254" s="14" t="s">
        <v>707</v>
      </c>
      <c r="F254" s="15">
        <v>16446.759999999998</v>
      </c>
      <c r="G254" s="14" t="s">
        <v>708</v>
      </c>
      <c r="H254" s="20">
        <v>43983</v>
      </c>
      <c r="I254" s="14" t="s">
        <v>941</v>
      </c>
      <c r="J254" s="14" t="s">
        <v>999</v>
      </c>
      <c r="K254" s="21">
        <v>10051</v>
      </c>
      <c r="L254" s="14" t="s">
        <v>629</v>
      </c>
      <c r="M254" s="21">
        <v>111600</v>
      </c>
      <c r="N254" s="14" t="s">
        <v>1000</v>
      </c>
      <c r="O254" s="14" t="s">
        <v>725</v>
      </c>
      <c r="P254" s="14" t="s">
        <v>726</v>
      </c>
      <c r="Q254" s="14" t="s">
        <v>727</v>
      </c>
      <c r="R254" s="14" t="s">
        <v>715</v>
      </c>
      <c r="S254" s="14" t="s">
        <v>722</v>
      </c>
    </row>
    <row r="255" spans="1:19" x14ac:dyDescent="0.25">
      <c r="A255" s="14" t="s">
        <v>703</v>
      </c>
      <c r="B255" s="14" t="s">
        <v>704</v>
      </c>
      <c r="C255" s="14" t="s">
        <v>705</v>
      </c>
      <c r="D255" s="14" t="s">
        <v>706</v>
      </c>
      <c r="E255" s="14" t="s">
        <v>707</v>
      </c>
      <c r="F255" s="15">
        <v>3388.81</v>
      </c>
      <c r="G255" s="14" t="s">
        <v>708</v>
      </c>
      <c r="H255" s="20">
        <v>43922</v>
      </c>
      <c r="I255" s="14" t="s">
        <v>1001</v>
      </c>
      <c r="J255" s="14" t="s">
        <v>1002</v>
      </c>
      <c r="K255" s="21">
        <v>10051</v>
      </c>
      <c r="L255" s="14" t="s">
        <v>629</v>
      </c>
      <c r="M255" s="21">
        <v>111700</v>
      </c>
      <c r="N255" s="14" t="s">
        <v>1003</v>
      </c>
      <c r="O255" s="14" t="s">
        <v>712</v>
      </c>
      <c r="P255" s="14" t="s">
        <v>713</v>
      </c>
      <c r="Q255" s="14" t="s">
        <v>714</v>
      </c>
      <c r="R255" s="14" t="s">
        <v>715</v>
      </c>
      <c r="S255" s="14" t="s">
        <v>742</v>
      </c>
    </row>
    <row r="256" spans="1:19" x14ac:dyDescent="0.25">
      <c r="A256" s="14" t="s">
        <v>717</v>
      </c>
      <c r="B256" s="14" t="s">
        <v>704</v>
      </c>
      <c r="C256" s="14" t="s">
        <v>718</v>
      </c>
      <c r="D256" s="14" t="s">
        <v>706</v>
      </c>
      <c r="E256" s="14" t="s">
        <v>707</v>
      </c>
      <c r="F256" s="15">
        <v>3388.81</v>
      </c>
      <c r="G256" s="14" t="s">
        <v>708</v>
      </c>
      <c r="H256" s="20">
        <v>43952</v>
      </c>
      <c r="I256" s="14" t="s">
        <v>986</v>
      </c>
      <c r="J256" s="14" t="s">
        <v>1002</v>
      </c>
      <c r="K256" s="21">
        <v>10051</v>
      </c>
      <c r="L256" s="14" t="s">
        <v>629</v>
      </c>
      <c r="M256" s="21">
        <v>111700</v>
      </c>
      <c r="N256" s="14" t="s">
        <v>1003</v>
      </c>
      <c r="O256" s="14" t="s">
        <v>719</v>
      </c>
      <c r="P256" s="14" t="s">
        <v>720</v>
      </c>
      <c r="Q256" s="14" t="s">
        <v>721</v>
      </c>
      <c r="R256" s="14" t="s">
        <v>715</v>
      </c>
      <c r="S256" s="14" t="s">
        <v>742</v>
      </c>
    </row>
    <row r="257" spans="1:19" x14ac:dyDescent="0.25">
      <c r="A257" s="14" t="s">
        <v>723</v>
      </c>
      <c r="B257" s="14" t="s">
        <v>704</v>
      </c>
      <c r="C257" s="14" t="s">
        <v>724</v>
      </c>
      <c r="D257" s="14" t="s">
        <v>706</v>
      </c>
      <c r="E257" s="14" t="s">
        <v>707</v>
      </c>
      <c r="F257" s="15">
        <v>3272.62</v>
      </c>
      <c r="G257" s="14" t="s">
        <v>708</v>
      </c>
      <c r="H257" s="20">
        <v>43983</v>
      </c>
      <c r="I257" s="14" t="s">
        <v>944</v>
      </c>
      <c r="J257" s="14" t="s">
        <v>1002</v>
      </c>
      <c r="K257" s="21">
        <v>10051</v>
      </c>
      <c r="L257" s="14" t="s">
        <v>629</v>
      </c>
      <c r="M257" s="21">
        <v>111700</v>
      </c>
      <c r="N257" s="14" t="s">
        <v>1003</v>
      </c>
      <c r="O257" s="14" t="s">
        <v>725</v>
      </c>
      <c r="P257" s="14" t="s">
        <v>726</v>
      </c>
      <c r="Q257" s="14" t="s">
        <v>727</v>
      </c>
      <c r="R257" s="14" t="s">
        <v>715</v>
      </c>
      <c r="S257" s="14" t="s">
        <v>742</v>
      </c>
    </row>
    <row r="258" spans="1:19" x14ac:dyDescent="0.25">
      <c r="A258" s="14" t="s">
        <v>703</v>
      </c>
      <c r="B258" s="14" t="s">
        <v>704</v>
      </c>
      <c r="C258" s="14" t="s">
        <v>705</v>
      </c>
      <c r="D258" s="14" t="s">
        <v>706</v>
      </c>
      <c r="E258" s="14" t="s">
        <v>707</v>
      </c>
      <c r="F258" s="15">
        <v>105.36</v>
      </c>
      <c r="G258" s="14" t="s">
        <v>708</v>
      </c>
      <c r="H258" s="20">
        <v>43922</v>
      </c>
      <c r="I258" s="14" t="s">
        <v>1004</v>
      </c>
      <c r="J258" s="14" t="s">
        <v>1005</v>
      </c>
      <c r="K258" s="21">
        <v>10051</v>
      </c>
      <c r="L258" s="14" t="s">
        <v>629</v>
      </c>
      <c r="M258" s="21">
        <v>113000</v>
      </c>
      <c r="N258" s="14" t="s">
        <v>1006</v>
      </c>
      <c r="O258" s="14" t="s">
        <v>712</v>
      </c>
      <c r="P258" s="14" t="s">
        <v>713</v>
      </c>
      <c r="Q258" s="14" t="s">
        <v>714</v>
      </c>
      <c r="R258" s="14" t="s">
        <v>715</v>
      </c>
      <c r="S258" s="14" t="s">
        <v>742</v>
      </c>
    </row>
    <row r="259" spans="1:19" x14ac:dyDescent="0.25">
      <c r="A259" s="14" t="s">
        <v>717</v>
      </c>
      <c r="B259" s="14" t="s">
        <v>704</v>
      </c>
      <c r="C259" s="14" t="s">
        <v>718</v>
      </c>
      <c r="D259" s="14" t="s">
        <v>706</v>
      </c>
      <c r="E259" s="14" t="s">
        <v>707</v>
      </c>
      <c r="F259" s="15">
        <v>105.36</v>
      </c>
      <c r="G259" s="14" t="s">
        <v>708</v>
      </c>
      <c r="H259" s="20">
        <v>43952</v>
      </c>
      <c r="I259" s="14" t="s">
        <v>989</v>
      </c>
      <c r="J259" s="14" t="s">
        <v>1005</v>
      </c>
      <c r="K259" s="21">
        <v>10051</v>
      </c>
      <c r="L259" s="14" t="s">
        <v>629</v>
      </c>
      <c r="M259" s="21">
        <v>113000</v>
      </c>
      <c r="N259" s="14" t="s">
        <v>1006</v>
      </c>
      <c r="O259" s="14" t="s">
        <v>719</v>
      </c>
      <c r="P259" s="14" t="s">
        <v>720</v>
      </c>
      <c r="Q259" s="14" t="s">
        <v>721</v>
      </c>
      <c r="R259" s="14" t="s">
        <v>715</v>
      </c>
      <c r="S259" s="14" t="s">
        <v>742</v>
      </c>
    </row>
    <row r="260" spans="1:19" x14ac:dyDescent="0.25">
      <c r="A260" s="14" t="s">
        <v>723</v>
      </c>
      <c r="B260" s="14" t="s">
        <v>704</v>
      </c>
      <c r="C260" s="14" t="s">
        <v>724</v>
      </c>
      <c r="D260" s="14" t="s">
        <v>706</v>
      </c>
      <c r="E260" s="14" t="s">
        <v>707</v>
      </c>
      <c r="F260" s="15">
        <v>105.36</v>
      </c>
      <c r="G260" s="14" t="s">
        <v>708</v>
      </c>
      <c r="H260" s="20">
        <v>43983</v>
      </c>
      <c r="I260" s="14" t="s">
        <v>947</v>
      </c>
      <c r="J260" s="14" t="s">
        <v>1005</v>
      </c>
      <c r="K260" s="21">
        <v>10051</v>
      </c>
      <c r="L260" s="14" t="s">
        <v>629</v>
      </c>
      <c r="M260" s="21">
        <v>113000</v>
      </c>
      <c r="N260" s="14" t="s">
        <v>1006</v>
      </c>
      <c r="O260" s="14" t="s">
        <v>725</v>
      </c>
      <c r="P260" s="14" t="s">
        <v>726</v>
      </c>
      <c r="Q260" s="14" t="s">
        <v>727</v>
      </c>
      <c r="R260" s="14" t="s">
        <v>715</v>
      </c>
      <c r="S260" s="14" t="s">
        <v>742</v>
      </c>
    </row>
    <row r="261" spans="1:19" x14ac:dyDescent="0.25">
      <c r="A261" s="14" t="s">
        <v>703</v>
      </c>
      <c r="B261" s="14" t="s">
        <v>704</v>
      </c>
      <c r="C261" s="14" t="s">
        <v>705</v>
      </c>
      <c r="D261" s="14" t="s">
        <v>706</v>
      </c>
      <c r="E261" s="14" t="s">
        <v>707</v>
      </c>
      <c r="F261" s="15">
        <v>120.32</v>
      </c>
      <c r="G261" s="14" t="s">
        <v>708</v>
      </c>
      <c r="H261" s="20">
        <v>43922</v>
      </c>
      <c r="I261" s="14" t="s">
        <v>1007</v>
      </c>
      <c r="J261" s="14" t="s">
        <v>1008</v>
      </c>
      <c r="K261" s="21">
        <v>10051</v>
      </c>
      <c r="L261" s="14" t="s">
        <v>629</v>
      </c>
      <c r="M261" s="21">
        <v>113010</v>
      </c>
      <c r="N261" s="14" t="s">
        <v>1009</v>
      </c>
      <c r="O261" s="14" t="s">
        <v>712</v>
      </c>
      <c r="P261" s="14" t="s">
        <v>713</v>
      </c>
      <c r="Q261" s="14" t="s">
        <v>714</v>
      </c>
      <c r="R261" s="14" t="s">
        <v>715</v>
      </c>
      <c r="S261" s="14" t="s">
        <v>716</v>
      </c>
    </row>
    <row r="262" spans="1:19" x14ac:dyDescent="0.25">
      <c r="A262" s="14" t="s">
        <v>717</v>
      </c>
      <c r="B262" s="14" t="s">
        <v>704</v>
      </c>
      <c r="C262" s="14" t="s">
        <v>718</v>
      </c>
      <c r="D262" s="14" t="s">
        <v>706</v>
      </c>
      <c r="E262" s="14" t="s">
        <v>707</v>
      </c>
      <c r="F262" s="15">
        <v>120.32</v>
      </c>
      <c r="G262" s="14" t="s">
        <v>708</v>
      </c>
      <c r="H262" s="20">
        <v>43952</v>
      </c>
      <c r="I262" s="14" t="s">
        <v>992</v>
      </c>
      <c r="J262" s="14" t="s">
        <v>1008</v>
      </c>
      <c r="K262" s="21">
        <v>10051</v>
      </c>
      <c r="L262" s="14" t="s">
        <v>629</v>
      </c>
      <c r="M262" s="21">
        <v>113010</v>
      </c>
      <c r="N262" s="14" t="s">
        <v>1009</v>
      </c>
      <c r="O262" s="14" t="s">
        <v>719</v>
      </c>
      <c r="P262" s="14" t="s">
        <v>720</v>
      </c>
      <c r="Q262" s="14" t="s">
        <v>721</v>
      </c>
      <c r="R262" s="14" t="s">
        <v>715</v>
      </c>
      <c r="S262" s="14" t="s">
        <v>716</v>
      </c>
    </row>
    <row r="263" spans="1:19" x14ac:dyDescent="0.25">
      <c r="A263" s="14" t="s">
        <v>723</v>
      </c>
      <c r="B263" s="14" t="s">
        <v>704</v>
      </c>
      <c r="C263" s="14" t="s">
        <v>724</v>
      </c>
      <c r="D263" s="14" t="s">
        <v>706</v>
      </c>
      <c r="E263" s="14" t="s">
        <v>707</v>
      </c>
      <c r="F263" s="15">
        <v>120.32</v>
      </c>
      <c r="G263" s="14" t="s">
        <v>708</v>
      </c>
      <c r="H263" s="20">
        <v>43983</v>
      </c>
      <c r="I263" s="14" t="s">
        <v>950</v>
      </c>
      <c r="J263" s="14" t="s">
        <v>1008</v>
      </c>
      <c r="K263" s="21">
        <v>10051</v>
      </c>
      <c r="L263" s="14" t="s">
        <v>629</v>
      </c>
      <c r="M263" s="21">
        <v>113010</v>
      </c>
      <c r="N263" s="14" t="s">
        <v>1009</v>
      </c>
      <c r="O263" s="14" t="s">
        <v>725</v>
      </c>
      <c r="P263" s="14" t="s">
        <v>726</v>
      </c>
      <c r="Q263" s="14" t="s">
        <v>727</v>
      </c>
      <c r="R263" s="14" t="s">
        <v>715</v>
      </c>
      <c r="S263" s="14" t="s">
        <v>716</v>
      </c>
    </row>
    <row r="264" spans="1:19" x14ac:dyDescent="0.25">
      <c r="A264" s="14" t="s">
        <v>703</v>
      </c>
      <c r="B264" s="14" t="s">
        <v>704</v>
      </c>
      <c r="C264" s="14" t="s">
        <v>705</v>
      </c>
      <c r="D264" s="14" t="s">
        <v>706</v>
      </c>
      <c r="E264" s="14" t="s">
        <v>707</v>
      </c>
      <c r="F264" s="15">
        <v>160.94</v>
      </c>
      <c r="G264" s="14" t="s">
        <v>708</v>
      </c>
      <c r="H264" s="20">
        <v>43922</v>
      </c>
      <c r="I264" s="14" t="s">
        <v>1010</v>
      </c>
      <c r="J264" s="14" t="s">
        <v>1011</v>
      </c>
      <c r="K264" s="21">
        <v>10051</v>
      </c>
      <c r="L264" s="14" t="s">
        <v>629</v>
      </c>
      <c r="M264" s="21">
        <v>113020</v>
      </c>
      <c r="N264" s="14" t="s">
        <v>1012</v>
      </c>
      <c r="O264" s="14" t="s">
        <v>712</v>
      </c>
      <c r="P264" s="14" t="s">
        <v>713</v>
      </c>
      <c r="Q264" s="14" t="s">
        <v>714</v>
      </c>
      <c r="R264" s="14" t="s">
        <v>715</v>
      </c>
      <c r="S264" s="14" t="s">
        <v>731</v>
      </c>
    </row>
    <row r="265" spans="1:19" x14ac:dyDescent="0.25">
      <c r="A265" s="14" t="s">
        <v>717</v>
      </c>
      <c r="B265" s="14" t="s">
        <v>704</v>
      </c>
      <c r="C265" s="14" t="s">
        <v>718</v>
      </c>
      <c r="D265" s="14" t="s">
        <v>706</v>
      </c>
      <c r="E265" s="14" t="s">
        <v>707</v>
      </c>
      <c r="F265" s="15">
        <v>160.94</v>
      </c>
      <c r="G265" s="14" t="s">
        <v>708</v>
      </c>
      <c r="H265" s="20">
        <v>43952</v>
      </c>
      <c r="I265" s="14" t="s">
        <v>995</v>
      </c>
      <c r="J265" s="14" t="s">
        <v>1011</v>
      </c>
      <c r="K265" s="21">
        <v>10051</v>
      </c>
      <c r="L265" s="14" t="s">
        <v>629</v>
      </c>
      <c r="M265" s="21">
        <v>113020</v>
      </c>
      <c r="N265" s="14" t="s">
        <v>1012</v>
      </c>
      <c r="O265" s="14" t="s">
        <v>719</v>
      </c>
      <c r="P265" s="14" t="s">
        <v>720</v>
      </c>
      <c r="Q265" s="14" t="s">
        <v>721</v>
      </c>
      <c r="R265" s="14" t="s">
        <v>715</v>
      </c>
      <c r="S265" s="14" t="s">
        <v>731</v>
      </c>
    </row>
    <row r="266" spans="1:19" x14ac:dyDescent="0.25">
      <c r="A266" s="14" t="s">
        <v>723</v>
      </c>
      <c r="B266" s="14" t="s">
        <v>704</v>
      </c>
      <c r="C266" s="14" t="s">
        <v>724</v>
      </c>
      <c r="D266" s="14" t="s">
        <v>706</v>
      </c>
      <c r="E266" s="14" t="s">
        <v>707</v>
      </c>
      <c r="F266" s="15">
        <v>160.94</v>
      </c>
      <c r="G266" s="14" t="s">
        <v>708</v>
      </c>
      <c r="H266" s="20">
        <v>43983</v>
      </c>
      <c r="I266" s="14" t="s">
        <v>953</v>
      </c>
      <c r="J266" s="14" t="s">
        <v>1011</v>
      </c>
      <c r="K266" s="21">
        <v>10051</v>
      </c>
      <c r="L266" s="14" t="s">
        <v>629</v>
      </c>
      <c r="M266" s="21">
        <v>113020</v>
      </c>
      <c r="N266" s="14" t="s">
        <v>1012</v>
      </c>
      <c r="O266" s="14" t="s">
        <v>725</v>
      </c>
      <c r="P266" s="14" t="s">
        <v>726</v>
      </c>
      <c r="Q266" s="14" t="s">
        <v>727</v>
      </c>
      <c r="R266" s="14" t="s">
        <v>715</v>
      </c>
      <c r="S266" s="14" t="s">
        <v>731</v>
      </c>
    </row>
    <row r="267" spans="1:19" x14ac:dyDescent="0.25">
      <c r="A267" s="14" t="s">
        <v>703</v>
      </c>
      <c r="B267" s="14" t="s">
        <v>704</v>
      </c>
      <c r="C267" s="14" t="s">
        <v>705</v>
      </c>
      <c r="D267" s="14" t="s">
        <v>706</v>
      </c>
      <c r="E267" s="14" t="s">
        <v>707</v>
      </c>
      <c r="F267" s="15">
        <v>2954.58</v>
      </c>
      <c r="G267" s="14" t="s">
        <v>708</v>
      </c>
      <c r="H267" s="20">
        <v>43922</v>
      </c>
      <c r="I267" s="14" t="s">
        <v>1013</v>
      </c>
      <c r="J267" s="14" t="s">
        <v>1014</v>
      </c>
      <c r="K267" s="21">
        <v>10051</v>
      </c>
      <c r="L267" s="14" t="s">
        <v>629</v>
      </c>
      <c r="M267" s="21">
        <v>113040</v>
      </c>
      <c r="N267" s="14" t="s">
        <v>1015</v>
      </c>
      <c r="O267" s="14" t="s">
        <v>712</v>
      </c>
      <c r="P267" s="14" t="s">
        <v>713</v>
      </c>
      <c r="Q267" s="14" t="s">
        <v>714</v>
      </c>
      <c r="R267" s="14" t="s">
        <v>715</v>
      </c>
      <c r="S267" s="14" t="s">
        <v>683</v>
      </c>
    </row>
    <row r="268" spans="1:19" x14ac:dyDescent="0.25">
      <c r="A268" s="14" t="s">
        <v>717</v>
      </c>
      <c r="B268" s="14" t="s">
        <v>704</v>
      </c>
      <c r="C268" s="14" t="s">
        <v>718</v>
      </c>
      <c r="D268" s="14" t="s">
        <v>706</v>
      </c>
      <c r="E268" s="14" t="s">
        <v>707</v>
      </c>
      <c r="F268" s="15">
        <v>2794.83</v>
      </c>
      <c r="G268" s="14" t="s">
        <v>708</v>
      </c>
      <c r="H268" s="20">
        <v>43952</v>
      </c>
      <c r="I268" s="14" t="s">
        <v>998</v>
      </c>
      <c r="J268" s="14" t="s">
        <v>1014</v>
      </c>
      <c r="K268" s="21">
        <v>10051</v>
      </c>
      <c r="L268" s="14" t="s">
        <v>629</v>
      </c>
      <c r="M268" s="21">
        <v>113040</v>
      </c>
      <c r="N268" s="14" t="s">
        <v>1015</v>
      </c>
      <c r="O268" s="14" t="s">
        <v>719</v>
      </c>
      <c r="P268" s="14" t="s">
        <v>720</v>
      </c>
      <c r="Q268" s="14" t="s">
        <v>721</v>
      </c>
      <c r="R268" s="14" t="s">
        <v>715</v>
      </c>
      <c r="S268" s="14" t="s">
        <v>683</v>
      </c>
    </row>
    <row r="269" spans="1:19" x14ac:dyDescent="0.25">
      <c r="A269" s="14" t="s">
        <v>723</v>
      </c>
      <c r="B269" s="14" t="s">
        <v>704</v>
      </c>
      <c r="C269" s="14" t="s">
        <v>724</v>
      </c>
      <c r="D269" s="14" t="s">
        <v>706</v>
      </c>
      <c r="E269" s="14" t="s">
        <v>707</v>
      </c>
      <c r="F269" s="15">
        <v>2779.17</v>
      </c>
      <c r="G269" s="14" t="s">
        <v>708</v>
      </c>
      <c r="H269" s="20">
        <v>43983</v>
      </c>
      <c r="I269" s="14" t="s">
        <v>956</v>
      </c>
      <c r="J269" s="14" t="s">
        <v>1014</v>
      </c>
      <c r="K269" s="21">
        <v>10051</v>
      </c>
      <c r="L269" s="14" t="s">
        <v>629</v>
      </c>
      <c r="M269" s="21">
        <v>113040</v>
      </c>
      <c r="N269" s="14" t="s">
        <v>1015</v>
      </c>
      <c r="O269" s="14" t="s">
        <v>725</v>
      </c>
      <c r="P269" s="14" t="s">
        <v>726</v>
      </c>
      <c r="Q269" s="14" t="s">
        <v>727</v>
      </c>
      <c r="R269" s="14" t="s">
        <v>715</v>
      </c>
      <c r="S269" s="14" t="s">
        <v>683</v>
      </c>
    </row>
    <row r="270" spans="1:19" x14ac:dyDescent="0.25">
      <c r="A270" s="14" t="s">
        <v>703</v>
      </c>
      <c r="B270" s="14" t="s">
        <v>704</v>
      </c>
      <c r="C270" s="14" t="s">
        <v>705</v>
      </c>
      <c r="D270" s="14" t="s">
        <v>706</v>
      </c>
      <c r="E270" s="14" t="s">
        <v>707</v>
      </c>
      <c r="F270" s="15">
        <v>977.35</v>
      </c>
      <c r="G270" s="14" t="s">
        <v>708</v>
      </c>
      <c r="H270" s="20">
        <v>43922</v>
      </c>
      <c r="I270" s="14" t="s">
        <v>1016</v>
      </c>
      <c r="J270" s="14" t="s">
        <v>1017</v>
      </c>
      <c r="K270" s="21">
        <v>10051</v>
      </c>
      <c r="L270" s="14" t="s">
        <v>629</v>
      </c>
      <c r="M270" s="21">
        <v>113060</v>
      </c>
      <c r="N270" s="14" t="s">
        <v>1018</v>
      </c>
      <c r="O270" s="14" t="s">
        <v>712</v>
      </c>
      <c r="P270" s="14" t="s">
        <v>713</v>
      </c>
      <c r="Q270" s="14" t="s">
        <v>714</v>
      </c>
      <c r="R270" s="14" t="s">
        <v>715</v>
      </c>
      <c r="S270" s="14" t="s">
        <v>722</v>
      </c>
    </row>
    <row r="271" spans="1:19" x14ac:dyDescent="0.25">
      <c r="A271" s="14" t="s">
        <v>717</v>
      </c>
      <c r="B271" s="14" t="s">
        <v>704</v>
      </c>
      <c r="C271" s="14" t="s">
        <v>718</v>
      </c>
      <c r="D271" s="14" t="s">
        <v>706</v>
      </c>
      <c r="E271" s="14" t="s">
        <v>707</v>
      </c>
      <c r="F271" s="15">
        <v>978.94</v>
      </c>
      <c r="G271" s="14" t="s">
        <v>708</v>
      </c>
      <c r="H271" s="20">
        <v>43952</v>
      </c>
      <c r="I271" s="14" t="s">
        <v>1001</v>
      </c>
      <c r="J271" s="14" t="s">
        <v>1017</v>
      </c>
      <c r="K271" s="21">
        <v>10051</v>
      </c>
      <c r="L271" s="14" t="s">
        <v>629</v>
      </c>
      <c r="M271" s="21">
        <v>113060</v>
      </c>
      <c r="N271" s="14" t="s">
        <v>1018</v>
      </c>
      <c r="O271" s="14" t="s">
        <v>719</v>
      </c>
      <c r="P271" s="14" t="s">
        <v>720</v>
      </c>
      <c r="Q271" s="14" t="s">
        <v>721</v>
      </c>
      <c r="R271" s="14" t="s">
        <v>715</v>
      </c>
      <c r="S271" s="14" t="s">
        <v>722</v>
      </c>
    </row>
    <row r="272" spans="1:19" x14ac:dyDescent="0.25">
      <c r="A272" s="14" t="s">
        <v>723</v>
      </c>
      <c r="B272" s="14" t="s">
        <v>704</v>
      </c>
      <c r="C272" s="14" t="s">
        <v>724</v>
      </c>
      <c r="D272" s="14" t="s">
        <v>706</v>
      </c>
      <c r="E272" s="14" t="s">
        <v>707</v>
      </c>
      <c r="F272" s="15">
        <v>979.31</v>
      </c>
      <c r="G272" s="14" t="s">
        <v>708</v>
      </c>
      <c r="H272" s="20">
        <v>43983</v>
      </c>
      <c r="I272" s="14" t="s">
        <v>959</v>
      </c>
      <c r="J272" s="14" t="s">
        <v>1017</v>
      </c>
      <c r="K272" s="21">
        <v>10051</v>
      </c>
      <c r="L272" s="14" t="s">
        <v>629</v>
      </c>
      <c r="M272" s="21">
        <v>113060</v>
      </c>
      <c r="N272" s="14" t="s">
        <v>1018</v>
      </c>
      <c r="O272" s="14" t="s">
        <v>725</v>
      </c>
      <c r="P272" s="14" t="s">
        <v>726</v>
      </c>
      <c r="Q272" s="14" t="s">
        <v>727</v>
      </c>
      <c r="R272" s="14" t="s">
        <v>715</v>
      </c>
      <c r="S272" s="14" t="s">
        <v>722</v>
      </c>
    </row>
    <row r="273" spans="1:19" x14ac:dyDescent="0.25">
      <c r="A273" s="14" t="s">
        <v>703</v>
      </c>
      <c r="B273" s="14" t="s">
        <v>704</v>
      </c>
      <c r="C273" s="14" t="s">
        <v>705</v>
      </c>
      <c r="D273" s="14" t="s">
        <v>706</v>
      </c>
      <c r="E273" s="14" t="s">
        <v>707</v>
      </c>
      <c r="F273" s="15">
        <v>728.35</v>
      </c>
      <c r="G273" s="14" t="s">
        <v>708</v>
      </c>
      <c r="H273" s="20">
        <v>43922</v>
      </c>
      <c r="I273" s="14" t="s">
        <v>1019</v>
      </c>
      <c r="J273" s="14" t="s">
        <v>1020</v>
      </c>
      <c r="K273" s="21">
        <v>10051</v>
      </c>
      <c r="L273" s="14" t="s">
        <v>629</v>
      </c>
      <c r="M273" s="21">
        <v>114000</v>
      </c>
      <c r="N273" s="14" t="s">
        <v>1021</v>
      </c>
      <c r="O273" s="14" t="s">
        <v>712</v>
      </c>
      <c r="P273" s="14" t="s">
        <v>713</v>
      </c>
      <c r="Q273" s="14" t="s">
        <v>714</v>
      </c>
      <c r="R273" s="14" t="s">
        <v>715</v>
      </c>
      <c r="S273" s="14" t="s">
        <v>742</v>
      </c>
    </row>
    <row r="274" spans="1:19" x14ac:dyDescent="0.25">
      <c r="A274" s="14" t="s">
        <v>717</v>
      </c>
      <c r="B274" s="14" t="s">
        <v>704</v>
      </c>
      <c r="C274" s="14" t="s">
        <v>718</v>
      </c>
      <c r="D274" s="14" t="s">
        <v>706</v>
      </c>
      <c r="E274" s="14" t="s">
        <v>707</v>
      </c>
      <c r="F274" s="15">
        <v>728.35</v>
      </c>
      <c r="G274" s="14" t="s">
        <v>708</v>
      </c>
      <c r="H274" s="20">
        <v>43952</v>
      </c>
      <c r="I274" s="14" t="s">
        <v>1004</v>
      </c>
      <c r="J274" s="14" t="s">
        <v>1020</v>
      </c>
      <c r="K274" s="21">
        <v>10051</v>
      </c>
      <c r="L274" s="14" t="s">
        <v>629</v>
      </c>
      <c r="M274" s="21">
        <v>114000</v>
      </c>
      <c r="N274" s="14" t="s">
        <v>1021</v>
      </c>
      <c r="O274" s="14" t="s">
        <v>719</v>
      </c>
      <c r="P274" s="14" t="s">
        <v>720</v>
      </c>
      <c r="Q274" s="14" t="s">
        <v>721</v>
      </c>
      <c r="R274" s="14" t="s">
        <v>715</v>
      </c>
      <c r="S274" s="14" t="s">
        <v>742</v>
      </c>
    </row>
    <row r="275" spans="1:19" x14ac:dyDescent="0.25">
      <c r="A275" s="14" t="s">
        <v>723</v>
      </c>
      <c r="B275" s="14" t="s">
        <v>704</v>
      </c>
      <c r="C275" s="14" t="s">
        <v>724</v>
      </c>
      <c r="D275" s="14" t="s">
        <v>706</v>
      </c>
      <c r="E275" s="14" t="s">
        <v>707</v>
      </c>
      <c r="F275" s="15">
        <v>696.08</v>
      </c>
      <c r="G275" s="14" t="s">
        <v>708</v>
      </c>
      <c r="H275" s="20">
        <v>43983</v>
      </c>
      <c r="I275" s="14" t="s">
        <v>962</v>
      </c>
      <c r="J275" s="14" t="s">
        <v>1020</v>
      </c>
      <c r="K275" s="21">
        <v>10051</v>
      </c>
      <c r="L275" s="14" t="s">
        <v>629</v>
      </c>
      <c r="M275" s="21">
        <v>114000</v>
      </c>
      <c r="N275" s="14" t="s">
        <v>1021</v>
      </c>
      <c r="O275" s="14" t="s">
        <v>725</v>
      </c>
      <c r="P275" s="14" t="s">
        <v>726</v>
      </c>
      <c r="Q275" s="14" t="s">
        <v>727</v>
      </c>
      <c r="R275" s="14" t="s">
        <v>715</v>
      </c>
      <c r="S275" s="14" t="s">
        <v>742</v>
      </c>
    </row>
    <row r="276" spans="1:19" x14ac:dyDescent="0.25">
      <c r="A276" s="14" t="s">
        <v>703</v>
      </c>
      <c r="B276" s="14" t="s">
        <v>704</v>
      </c>
      <c r="C276" s="14" t="s">
        <v>705</v>
      </c>
      <c r="D276" s="14" t="s">
        <v>706</v>
      </c>
      <c r="E276" s="14" t="s">
        <v>707</v>
      </c>
      <c r="F276" s="15">
        <v>447.49</v>
      </c>
      <c r="G276" s="14" t="s">
        <v>708</v>
      </c>
      <c r="H276" s="20">
        <v>43922</v>
      </c>
      <c r="I276" s="14" t="s">
        <v>1022</v>
      </c>
      <c r="J276" s="14" t="s">
        <v>1023</v>
      </c>
      <c r="K276" s="21">
        <v>10051</v>
      </c>
      <c r="L276" s="14" t="s">
        <v>629</v>
      </c>
      <c r="M276" s="21">
        <v>114010</v>
      </c>
      <c r="N276" s="14" t="s">
        <v>1024</v>
      </c>
      <c r="O276" s="14" t="s">
        <v>712</v>
      </c>
      <c r="P276" s="14" t="s">
        <v>713</v>
      </c>
      <c r="Q276" s="14" t="s">
        <v>714</v>
      </c>
      <c r="R276" s="14" t="s">
        <v>715</v>
      </c>
      <c r="S276" s="14" t="s">
        <v>716</v>
      </c>
    </row>
    <row r="277" spans="1:19" x14ac:dyDescent="0.25">
      <c r="A277" s="14" t="s">
        <v>717</v>
      </c>
      <c r="B277" s="14" t="s">
        <v>704</v>
      </c>
      <c r="C277" s="14" t="s">
        <v>718</v>
      </c>
      <c r="D277" s="14" t="s">
        <v>706</v>
      </c>
      <c r="E277" s="14" t="s">
        <v>707</v>
      </c>
      <c r="F277" s="15">
        <v>447.49</v>
      </c>
      <c r="G277" s="14" t="s">
        <v>708</v>
      </c>
      <c r="H277" s="20">
        <v>43952</v>
      </c>
      <c r="I277" s="14" t="s">
        <v>1007</v>
      </c>
      <c r="J277" s="14" t="s">
        <v>1023</v>
      </c>
      <c r="K277" s="21">
        <v>10051</v>
      </c>
      <c r="L277" s="14" t="s">
        <v>629</v>
      </c>
      <c r="M277" s="21">
        <v>114010</v>
      </c>
      <c r="N277" s="14" t="s">
        <v>1024</v>
      </c>
      <c r="O277" s="14" t="s">
        <v>719</v>
      </c>
      <c r="P277" s="14" t="s">
        <v>720</v>
      </c>
      <c r="Q277" s="14" t="s">
        <v>721</v>
      </c>
      <c r="R277" s="14" t="s">
        <v>715</v>
      </c>
      <c r="S277" s="14" t="s">
        <v>716</v>
      </c>
    </row>
    <row r="278" spans="1:19" x14ac:dyDescent="0.25">
      <c r="A278" s="14" t="s">
        <v>723</v>
      </c>
      <c r="B278" s="14" t="s">
        <v>704</v>
      </c>
      <c r="C278" s="14" t="s">
        <v>724</v>
      </c>
      <c r="D278" s="14" t="s">
        <v>706</v>
      </c>
      <c r="E278" s="14" t="s">
        <v>707</v>
      </c>
      <c r="F278" s="15">
        <v>447.49</v>
      </c>
      <c r="G278" s="14" t="s">
        <v>708</v>
      </c>
      <c r="H278" s="20">
        <v>43983</v>
      </c>
      <c r="I278" s="14" t="s">
        <v>965</v>
      </c>
      <c r="J278" s="14" t="s">
        <v>1023</v>
      </c>
      <c r="K278" s="21">
        <v>10051</v>
      </c>
      <c r="L278" s="14" t="s">
        <v>629</v>
      </c>
      <c r="M278" s="21">
        <v>114010</v>
      </c>
      <c r="N278" s="14" t="s">
        <v>1024</v>
      </c>
      <c r="O278" s="14" t="s">
        <v>725</v>
      </c>
      <c r="P278" s="14" t="s">
        <v>726</v>
      </c>
      <c r="Q278" s="14" t="s">
        <v>727</v>
      </c>
      <c r="R278" s="14" t="s">
        <v>715</v>
      </c>
      <c r="S278" s="14" t="s">
        <v>716</v>
      </c>
    </row>
    <row r="279" spans="1:19" x14ac:dyDescent="0.25">
      <c r="A279" s="14" t="s">
        <v>703</v>
      </c>
      <c r="B279" s="14" t="s">
        <v>704</v>
      </c>
      <c r="C279" s="14" t="s">
        <v>705</v>
      </c>
      <c r="D279" s="14" t="s">
        <v>706</v>
      </c>
      <c r="E279" s="14" t="s">
        <v>707</v>
      </c>
      <c r="F279" s="15">
        <v>544.16</v>
      </c>
      <c r="G279" s="14" t="s">
        <v>708</v>
      </c>
      <c r="H279" s="20">
        <v>43922</v>
      </c>
      <c r="I279" s="14" t="s">
        <v>1025</v>
      </c>
      <c r="J279" s="14" t="s">
        <v>1026</v>
      </c>
      <c r="K279" s="21">
        <v>10051</v>
      </c>
      <c r="L279" s="14" t="s">
        <v>629</v>
      </c>
      <c r="M279" s="21">
        <v>114020</v>
      </c>
      <c r="N279" s="14" t="s">
        <v>1027</v>
      </c>
      <c r="O279" s="14" t="s">
        <v>712</v>
      </c>
      <c r="P279" s="14" t="s">
        <v>713</v>
      </c>
      <c r="Q279" s="14" t="s">
        <v>714</v>
      </c>
      <c r="R279" s="14" t="s">
        <v>715</v>
      </c>
      <c r="S279" s="14" t="s">
        <v>731</v>
      </c>
    </row>
    <row r="280" spans="1:19" x14ac:dyDescent="0.25">
      <c r="A280" s="14" t="s">
        <v>717</v>
      </c>
      <c r="B280" s="14" t="s">
        <v>704</v>
      </c>
      <c r="C280" s="14" t="s">
        <v>718</v>
      </c>
      <c r="D280" s="14" t="s">
        <v>706</v>
      </c>
      <c r="E280" s="14" t="s">
        <v>707</v>
      </c>
      <c r="F280" s="15">
        <v>544.16</v>
      </c>
      <c r="G280" s="14" t="s">
        <v>708</v>
      </c>
      <c r="H280" s="20">
        <v>43952</v>
      </c>
      <c r="I280" s="14" t="s">
        <v>1010</v>
      </c>
      <c r="J280" s="14" t="s">
        <v>1026</v>
      </c>
      <c r="K280" s="21">
        <v>10051</v>
      </c>
      <c r="L280" s="14" t="s">
        <v>629</v>
      </c>
      <c r="M280" s="21">
        <v>114020</v>
      </c>
      <c r="N280" s="14" t="s">
        <v>1027</v>
      </c>
      <c r="O280" s="14" t="s">
        <v>719</v>
      </c>
      <c r="P280" s="14" t="s">
        <v>720</v>
      </c>
      <c r="Q280" s="14" t="s">
        <v>721</v>
      </c>
      <c r="R280" s="14" t="s">
        <v>715</v>
      </c>
      <c r="S280" s="14" t="s">
        <v>731</v>
      </c>
    </row>
    <row r="281" spans="1:19" x14ac:dyDescent="0.25">
      <c r="A281" s="14" t="s">
        <v>723</v>
      </c>
      <c r="B281" s="14" t="s">
        <v>704</v>
      </c>
      <c r="C281" s="14" t="s">
        <v>724</v>
      </c>
      <c r="D281" s="14" t="s">
        <v>706</v>
      </c>
      <c r="E281" s="14" t="s">
        <v>707</v>
      </c>
      <c r="F281" s="15">
        <v>544.16</v>
      </c>
      <c r="G281" s="14" t="s">
        <v>708</v>
      </c>
      <c r="H281" s="20">
        <v>43983</v>
      </c>
      <c r="I281" s="14" t="s">
        <v>968</v>
      </c>
      <c r="J281" s="14" t="s">
        <v>1026</v>
      </c>
      <c r="K281" s="21">
        <v>10051</v>
      </c>
      <c r="L281" s="14" t="s">
        <v>629</v>
      </c>
      <c r="M281" s="21">
        <v>114020</v>
      </c>
      <c r="N281" s="14" t="s">
        <v>1027</v>
      </c>
      <c r="O281" s="14" t="s">
        <v>725</v>
      </c>
      <c r="P281" s="14" t="s">
        <v>726</v>
      </c>
      <c r="Q281" s="14" t="s">
        <v>727</v>
      </c>
      <c r="R281" s="14" t="s">
        <v>715</v>
      </c>
      <c r="S281" s="14" t="s">
        <v>731</v>
      </c>
    </row>
    <row r="282" spans="1:19" x14ac:dyDescent="0.25">
      <c r="A282" s="14" t="s">
        <v>703</v>
      </c>
      <c r="B282" s="14" t="s">
        <v>704</v>
      </c>
      <c r="C282" s="14" t="s">
        <v>705</v>
      </c>
      <c r="D282" s="14" t="s">
        <v>706</v>
      </c>
      <c r="E282" s="14" t="s">
        <v>707</v>
      </c>
      <c r="F282" s="15">
        <v>6053.42</v>
      </c>
      <c r="G282" s="14" t="s">
        <v>708</v>
      </c>
      <c r="H282" s="20">
        <v>43922</v>
      </c>
      <c r="I282" s="14" t="s">
        <v>1028</v>
      </c>
      <c r="J282" s="14" t="s">
        <v>1029</v>
      </c>
      <c r="K282" s="21">
        <v>10051</v>
      </c>
      <c r="L282" s="14" t="s">
        <v>629</v>
      </c>
      <c r="M282" s="21">
        <v>114040</v>
      </c>
      <c r="N282" s="14" t="s">
        <v>1030</v>
      </c>
      <c r="O282" s="14" t="s">
        <v>712</v>
      </c>
      <c r="P282" s="14" t="s">
        <v>713</v>
      </c>
      <c r="Q282" s="14" t="s">
        <v>714</v>
      </c>
      <c r="R282" s="14" t="s">
        <v>715</v>
      </c>
      <c r="S282" s="14" t="s">
        <v>683</v>
      </c>
    </row>
    <row r="283" spans="1:19" x14ac:dyDescent="0.25">
      <c r="A283" s="14" t="s">
        <v>717</v>
      </c>
      <c r="B283" s="14" t="s">
        <v>704</v>
      </c>
      <c r="C283" s="14" t="s">
        <v>718</v>
      </c>
      <c r="D283" s="14" t="s">
        <v>706</v>
      </c>
      <c r="E283" s="14" t="s">
        <v>707</v>
      </c>
      <c r="F283" s="15">
        <v>5779.17</v>
      </c>
      <c r="G283" s="14" t="s">
        <v>708</v>
      </c>
      <c r="H283" s="20">
        <v>43952</v>
      </c>
      <c r="I283" s="14" t="s">
        <v>1013</v>
      </c>
      <c r="J283" s="14" t="s">
        <v>1029</v>
      </c>
      <c r="K283" s="21">
        <v>10051</v>
      </c>
      <c r="L283" s="14" t="s">
        <v>629</v>
      </c>
      <c r="M283" s="21">
        <v>114040</v>
      </c>
      <c r="N283" s="14" t="s">
        <v>1030</v>
      </c>
      <c r="O283" s="14" t="s">
        <v>719</v>
      </c>
      <c r="P283" s="14" t="s">
        <v>720</v>
      </c>
      <c r="Q283" s="14" t="s">
        <v>721</v>
      </c>
      <c r="R283" s="14" t="s">
        <v>715</v>
      </c>
      <c r="S283" s="14" t="s">
        <v>683</v>
      </c>
    </row>
    <row r="284" spans="1:19" x14ac:dyDescent="0.25">
      <c r="A284" s="14" t="s">
        <v>723</v>
      </c>
      <c r="B284" s="14" t="s">
        <v>704</v>
      </c>
      <c r="C284" s="14" t="s">
        <v>724</v>
      </c>
      <c r="D284" s="14" t="s">
        <v>706</v>
      </c>
      <c r="E284" s="14" t="s">
        <v>707</v>
      </c>
      <c r="F284" s="15">
        <v>5579.09</v>
      </c>
      <c r="G284" s="14" t="s">
        <v>708</v>
      </c>
      <c r="H284" s="20">
        <v>43983</v>
      </c>
      <c r="I284" s="14" t="s">
        <v>971</v>
      </c>
      <c r="J284" s="14" t="s">
        <v>1029</v>
      </c>
      <c r="K284" s="21">
        <v>10051</v>
      </c>
      <c r="L284" s="14" t="s">
        <v>629</v>
      </c>
      <c r="M284" s="21">
        <v>114040</v>
      </c>
      <c r="N284" s="14" t="s">
        <v>1030</v>
      </c>
      <c r="O284" s="14" t="s">
        <v>725</v>
      </c>
      <c r="P284" s="14" t="s">
        <v>726</v>
      </c>
      <c r="Q284" s="14" t="s">
        <v>727</v>
      </c>
      <c r="R284" s="14" t="s">
        <v>715</v>
      </c>
      <c r="S284" s="14" t="s">
        <v>683</v>
      </c>
    </row>
    <row r="285" spans="1:19" x14ac:dyDescent="0.25">
      <c r="A285" s="14" t="s">
        <v>703</v>
      </c>
      <c r="B285" s="14" t="s">
        <v>704</v>
      </c>
      <c r="C285" s="14" t="s">
        <v>705</v>
      </c>
      <c r="D285" s="14" t="s">
        <v>706</v>
      </c>
      <c r="E285" s="14" t="s">
        <v>707</v>
      </c>
      <c r="F285" s="15">
        <v>4346.78</v>
      </c>
      <c r="G285" s="14" t="s">
        <v>708</v>
      </c>
      <c r="H285" s="20">
        <v>43922</v>
      </c>
      <c r="I285" s="14" t="s">
        <v>1031</v>
      </c>
      <c r="J285" s="14" t="s">
        <v>1032</v>
      </c>
      <c r="K285" s="21">
        <v>10051</v>
      </c>
      <c r="L285" s="14" t="s">
        <v>629</v>
      </c>
      <c r="M285" s="21">
        <v>114060</v>
      </c>
      <c r="N285" s="14" t="s">
        <v>1033</v>
      </c>
      <c r="O285" s="14" t="s">
        <v>712</v>
      </c>
      <c r="P285" s="14" t="s">
        <v>713</v>
      </c>
      <c r="Q285" s="14" t="s">
        <v>714</v>
      </c>
      <c r="R285" s="14" t="s">
        <v>715</v>
      </c>
      <c r="S285" s="14" t="s">
        <v>722</v>
      </c>
    </row>
    <row r="286" spans="1:19" x14ac:dyDescent="0.25">
      <c r="A286" s="14" t="s">
        <v>717</v>
      </c>
      <c r="B286" s="14" t="s">
        <v>704</v>
      </c>
      <c r="C286" s="14" t="s">
        <v>718</v>
      </c>
      <c r="D286" s="14" t="s">
        <v>706</v>
      </c>
      <c r="E286" s="14" t="s">
        <v>707</v>
      </c>
      <c r="F286" s="15">
        <v>4346.78</v>
      </c>
      <c r="G286" s="14" t="s">
        <v>708</v>
      </c>
      <c r="H286" s="20">
        <v>43952</v>
      </c>
      <c r="I286" s="14" t="s">
        <v>1016</v>
      </c>
      <c r="J286" s="14" t="s">
        <v>1032</v>
      </c>
      <c r="K286" s="21">
        <v>10051</v>
      </c>
      <c r="L286" s="14" t="s">
        <v>629</v>
      </c>
      <c r="M286" s="21">
        <v>114060</v>
      </c>
      <c r="N286" s="14" t="s">
        <v>1033</v>
      </c>
      <c r="O286" s="14" t="s">
        <v>719</v>
      </c>
      <c r="P286" s="14" t="s">
        <v>720</v>
      </c>
      <c r="Q286" s="14" t="s">
        <v>721</v>
      </c>
      <c r="R286" s="14" t="s">
        <v>715</v>
      </c>
      <c r="S286" s="14" t="s">
        <v>722</v>
      </c>
    </row>
    <row r="287" spans="1:19" x14ac:dyDescent="0.25">
      <c r="A287" s="14" t="s">
        <v>723</v>
      </c>
      <c r="B287" s="14" t="s">
        <v>704</v>
      </c>
      <c r="C287" s="14" t="s">
        <v>724</v>
      </c>
      <c r="D287" s="14" t="s">
        <v>706</v>
      </c>
      <c r="E287" s="14" t="s">
        <v>707</v>
      </c>
      <c r="F287" s="15">
        <v>4346.78</v>
      </c>
      <c r="G287" s="14" t="s">
        <v>708</v>
      </c>
      <c r="H287" s="20">
        <v>43983</v>
      </c>
      <c r="I287" s="14" t="s">
        <v>974</v>
      </c>
      <c r="J287" s="14" t="s">
        <v>1032</v>
      </c>
      <c r="K287" s="21">
        <v>10051</v>
      </c>
      <c r="L287" s="14" t="s">
        <v>629</v>
      </c>
      <c r="M287" s="21">
        <v>114060</v>
      </c>
      <c r="N287" s="14" t="s">
        <v>1033</v>
      </c>
      <c r="O287" s="14" t="s">
        <v>725</v>
      </c>
      <c r="P287" s="14" t="s">
        <v>726</v>
      </c>
      <c r="Q287" s="14" t="s">
        <v>727</v>
      </c>
      <c r="R287" s="14" t="s">
        <v>715</v>
      </c>
      <c r="S287" s="14" t="s">
        <v>722</v>
      </c>
    </row>
    <row r="288" spans="1:19" x14ac:dyDescent="0.25">
      <c r="A288" s="14" t="s">
        <v>703</v>
      </c>
      <c r="B288" s="14" t="s">
        <v>704</v>
      </c>
      <c r="C288" s="14" t="s">
        <v>705</v>
      </c>
      <c r="D288" s="14" t="s">
        <v>706</v>
      </c>
      <c r="E288" s="14" t="s">
        <v>707</v>
      </c>
      <c r="F288" s="15">
        <v>5423.13</v>
      </c>
      <c r="G288" s="14" t="s">
        <v>708</v>
      </c>
      <c r="H288" s="20">
        <v>43922</v>
      </c>
      <c r="I288" s="14" t="s">
        <v>1034</v>
      </c>
      <c r="J288" s="14" t="s">
        <v>1035</v>
      </c>
      <c r="K288" s="21">
        <v>10055</v>
      </c>
      <c r="L288" s="14" t="s">
        <v>212</v>
      </c>
      <c r="M288" s="21">
        <v>111100</v>
      </c>
      <c r="N288" s="14" t="s">
        <v>1036</v>
      </c>
      <c r="O288" s="14" t="s">
        <v>712</v>
      </c>
      <c r="P288" s="14" t="s">
        <v>713</v>
      </c>
      <c r="Q288" s="14" t="s">
        <v>714</v>
      </c>
      <c r="R288" s="14" t="s">
        <v>715</v>
      </c>
      <c r="S288" s="14" t="s">
        <v>716</v>
      </c>
    </row>
    <row r="289" spans="1:19" x14ac:dyDescent="0.25">
      <c r="A289" s="14" t="s">
        <v>717</v>
      </c>
      <c r="B289" s="14" t="s">
        <v>704</v>
      </c>
      <c r="C289" s="14" t="s">
        <v>718</v>
      </c>
      <c r="D289" s="14" t="s">
        <v>706</v>
      </c>
      <c r="E289" s="14" t="s">
        <v>707</v>
      </c>
      <c r="F289" s="15">
        <v>5423.13</v>
      </c>
      <c r="G289" s="14" t="s">
        <v>708</v>
      </c>
      <c r="H289" s="20">
        <v>43952</v>
      </c>
      <c r="I289" s="14" t="s">
        <v>1019</v>
      </c>
      <c r="J289" s="14" t="s">
        <v>1035</v>
      </c>
      <c r="K289" s="21">
        <v>10055</v>
      </c>
      <c r="L289" s="14" t="s">
        <v>212</v>
      </c>
      <c r="M289" s="21">
        <v>111100</v>
      </c>
      <c r="N289" s="14" t="s">
        <v>1036</v>
      </c>
      <c r="O289" s="14" t="s">
        <v>719</v>
      </c>
      <c r="P289" s="14" t="s">
        <v>720</v>
      </c>
      <c r="Q289" s="14" t="s">
        <v>721</v>
      </c>
      <c r="R289" s="14" t="s">
        <v>715</v>
      </c>
      <c r="S289" s="14" t="s">
        <v>716</v>
      </c>
    </row>
    <row r="290" spans="1:19" x14ac:dyDescent="0.25">
      <c r="A290" s="14" t="s">
        <v>723</v>
      </c>
      <c r="B290" s="14" t="s">
        <v>704</v>
      </c>
      <c r="C290" s="14" t="s">
        <v>724</v>
      </c>
      <c r="D290" s="14" t="s">
        <v>706</v>
      </c>
      <c r="E290" s="14" t="s">
        <v>707</v>
      </c>
      <c r="F290" s="15">
        <v>5423.13</v>
      </c>
      <c r="G290" s="14" t="s">
        <v>708</v>
      </c>
      <c r="H290" s="20">
        <v>43983</v>
      </c>
      <c r="I290" s="14" t="s">
        <v>977</v>
      </c>
      <c r="J290" s="14" t="s">
        <v>1035</v>
      </c>
      <c r="K290" s="21">
        <v>10055</v>
      </c>
      <c r="L290" s="14" t="s">
        <v>212</v>
      </c>
      <c r="M290" s="21">
        <v>111100</v>
      </c>
      <c r="N290" s="14" t="s">
        <v>1036</v>
      </c>
      <c r="O290" s="14" t="s">
        <v>725</v>
      </c>
      <c r="P290" s="14" t="s">
        <v>726</v>
      </c>
      <c r="Q290" s="14" t="s">
        <v>727</v>
      </c>
      <c r="R290" s="14" t="s">
        <v>715</v>
      </c>
      <c r="S290" s="14" t="s">
        <v>716</v>
      </c>
    </row>
    <row r="291" spans="1:19" x14ac:dyDescent="0.25">
      <c r="A291" s="14" t="s">
        <v>703</v>
      </c>
      <c r="B291" s="14" t="s">
        <v>704</v>
      </c>
      <c r="C291" s="14" t="s">
        <v>705</v>
      </c>
      <c r="D291" s="14" t="s">
        <v>706</v>
      </c>
      <c r="E291" s="14" t="s">
        <v>707</v>
      </c>
      <c r="F291" s="15">
        <v>2223.06</v>
      </c>
      <c r="G291" s="14" t="s">
        <v>708</v>
      </c>
      <c r="H291" s="20">
        <v>43922</v>
      </c>
      <c r="I291" s="14" t="s">
        <v>1037</v>
      </c>
      <c r="J291" s="14" t="s">
        <v>1038</v>
      </c>
      <c r="K291" s="21">
        <v>10055</v>
      </c>
      <c r="L291" s="14" t="s">
        <v>212</v>
      </c>
      <c r="M291" s="21">
        <v>111200</v>
      </c>
      <c r="N291" s="14" t="s">
        <v>1039</v>
      </c>
      <c r="O291" s="14" t="s">
        <v>712</v>
      </c>
      <c r="P291" s="14" t="s">
        <v>713</v>
      </c>
      <c r="Q291" s="14" t="s">
        <v>714</v>
      </c>
      <c r="R291" s="14" t="s">
        <v>715</v>
      </c>
      <c r="S291" s="14" t="s">
        <v>731</v>
      </c>
    </row>
    <row r="292" spans="1:19" x14ac:dyDescent="0.25">
      <c r="A292" s="14" t="s">
        <v>717</v>
      </c>
      <c r="B292" s="14" t="s">
        <v>704</v>
      </c>
      <c r="C292" s="14" t="s">
        <v>718</v>
      </c>
      <c r="D292" s="14" t="s">
        <v>706</v>
      </c>
      <c r="E292" s="14" t="s">
        <v>707</v>
      </c>
      <c r="F292" s="15">
        <v>2223.06</v>
      </c>
      <c r="G292" s="14" t="s">
        <v>708</v>
      </c>
      <c r="H292" s="20">
        <v>43952</v>
      </c>
      <c r="I292" s="14" t="s">
        <v>1022</v>
      </c>
      <c r="J292" s="14" t="s">
        <v>1038</v>
      </c>
      <c r="K292" s="21">
        <v>10055</v>
      </c>
      <c r="L292" s="14" t="s">
        <v>212</v>
      </c>
      <c r="M292" s="21">
        <v>111200</v>
      </c>
      <c r="N292" s="14" t="s">
        <v>1039</v>
      </c>
      <c r="O292" s="14" t="s">
        <v>719</v>
      </c>
      <c r="P292" s="14" t="s">
        <v>720</v>
      </c>
      <c r="Q292" s="14" t="s">
        <v>721</v>
      </c>
      <c r="R292" s="14" t="s">
        <v>715</v>
      </c>
      <c r="S292" s="14" t="s">
        <v>731</v>
      </c>
    </row>
    <row r="293" spans="1:19" x14ac:dyDescent="0.25">
      <c r="A293" s="14" t="s">
        <v>723</v>
      </c>
      <c r="B293" s="14" t="s">
        <v>704</v>
      </c>
      <c r="C293" s="14" t="s">
        <v>724</v>
      </c>
      <c r="D293" s="14" t="s">
        <v>706</v>
      </c>
      <c r="E293" s="14" t="s">
        <v>707</v>
      </c>
      <c r="F293" s="15">
        <v>2223.06</v>
      </c>
      <c r="G293" s="14" t="s">
        <v>708</v>
      </c>
      <c r="H293" s="20">
        <v>43983</v>
      </c>
      <c r="I293" s="14" t="s">
        <v>980</v>
      </c>
      <c r="J293" s="14" t="s">
        <v>1038</v>
      </c>
      <c r="K293" s="21">
        <v>10055</v>
      </c>
      <c r="L293" s="14" t="s">
        <v>212</v>
      </c>
      <c r="M293" s="21">
        <v>111200</v>
      </c>
      <c r="N293" s="14" t="s">
        <v>1039</v>
      </c>
      <c r="O293" s="14" t="s">
        <v>725</v>
      </c>
      <c r="P293" s="14" t="s">
        <v>726</v>
      </c>
      <c r="Q293" s="14" t="s">
        <v>727</v>
      </c>
      <c r="R293" s="14" t="s">
        <v>715</v>
      </c>
      <c r="S293" s="14" t="s">
        <v>731</v>
      </c>
    </row>
    <row r="294" spans="1:19" x14ac:dyDescent="0.25">
      <c r="A294" s="14" t="s">
        <v>703</v>
      </c>
      <c r="B294" s="14" t="s">
        <v>704</v>
      </c>
      <c r="C294" s="14" t="s">
        <v>705</v>
      </c>
      <c r="D294" s="14" t="s">
        <v>706</v>
      </c>
      <c r="E294" s="14" t="s">
        <v>707</v>
      </c>
      <c r="F294" s="15">
        <v>50832.08</v>
      </c>
      <c r="G294" s="14" t="s">
        <v>708</v>
      </c>
      <c r="H294" s="20">
        <v>43922</v>
      </c>
      <c r="I294" s="14" t="s">
        <v>1040</v>
      </c>
      <c r="J294" s="14" t="s">
        <v>1041</v>
      </c>
      <c r="K294" s="21">
        <v>10055</v>
      </c>
      <c r="L294" s="14" t="s">
        <v>212</v>
      </c>
      <c r="M294" s="21">
        <v>111400</v>
      </c>
      <c r="N294" s="14" t="s">
        <v>1042</v>
      </c>
      <c r="O294" s="14" t="s">
        <v>712</v>
      </c>
      <c r="P294" s="14" t="s">
        <v>713</v>
      </c>
      <c r="Q294" s="14" t="s">
        <v>714</v>
      </c>
      <c r="R294" s="14" t="s">
        <v>715</v>
      </c>
      <c r="S294" s="14" t="s">
        <v>683</v>
      </c>
    </row>
    <row r="295" spans="1:19" x14ac:dyDescent="0.25">
      <c r="A295" s="14" t="s">
        <v>717</v>
      </c>
      <c r="B295" s="14" t="s">
        <v>704</v>
      </c>
      <c r="C295" s="14" t="s">
        <v>718</v>
      </c>
      <c r="D295" s="14" t="s">
        <v>706</v>
      </c>
      <c r="E295" s="14" t="s">
        <v>707</v>
      </c>
      <c r="F295" s="15">
        <v>50989.56</v>
      </c>
      <c r="G295" s="14" t="s">
        <v>708</v>
      </c>
      <c r="H295" s="20">
        <v>43952</v>
      </c>
      <c r="I295" s="14" t="s">
        <v>1025</v>
      </c>
      <c r="J295" s="14" t="s">
        <v>1041</v>
      </c>
      <c r="K295" s="21">
        <v>10055</v>
      </c>
      <c r="L295" s="14" t="s">
        <v>212</v>
      </c>
      <c r="M295" s="21">
        <v>111400</v>
      </c>
      <c r="N295" s="14" t="s">
        <v>1042</v>
      </c>
      <c r="O295" s="14" t="s">
        <v>719</v>
      </c>
      <c r="P295" s="14" t="s">
        <v>720</v>
      </c>
      <c r="Q295" s="14" t="s">
        <v>721</v>
      </c>
      <c r="R295" s="14" t="s">
        <v>715</v>
      </c>
      <c r="S295" s="14" t="s">
        <v>683</v>
      </c>
    </row>
    <row r="296" spans="1:19" x14ac:dyDescent="0.25">
      <c r="A296" s="14" t="s">
        <v>723</v>
      </c>
      <c r="B296" s="14" t="s">
        <v>704</v>
      </c>
      <c r="C296" s="14" t="s">
        <v>724</v>
      </c>
      <c r="D296" s="14" t="s">
        <v>706</v>
      </c>
      <c r="E296" s="14" t="s">
        <v>707</v>
      </c>
      <c r="F296" s="15">
        <v>50265.37</v>
      </c>
      <c r="G296" s="14" t="s">
        <v>708</v>
      </c>
      <c r="H296" s="20">
        <v>43983</v>
      </c>
      <c r="I296" s="14" t="s">
        <v>983</v>
      </c>
      <c r="J296" s="14" t="s">
        <v>1041</v>
      </c>
      <c r="K296" s="21">
        <v>10055</v>
      </c>
      <c r="L296" s="14" t="s">
        <v>212</v>
      </c>
      <c r="M296" s="21">
        <v>111400</v>
      </c>
      <c r="N296" s="14" t="s">
        <v>1042</v>
      </c>
      <c r="O296" s="14" t="s">
        <v>725</v>
      </c>
      <c r="P296" s="14" t="s">
        <v>726</v>
      </c>
      <c r="Q296" s="14" t="s">
        <v>727</v>
      </c>
      <c r="R296" s="14" t="s">
        <v>715</v>
      </c>
      <c r="S296" s="14" t="s">
        <v>683</v>
      </c>
    </row>
    <row r="297" spans="1:19" x14ac:dyDescent="0.25">
      <c r="A297" s="14" t="s">
        <v>703</v>
      </c>
      <c r="B297" s="14" t="s">
        <v>704</v>
      </c>
      <c r="C297" s="14" t="s">
        <v>705</v>
      </c>
      <c r="D297" s="14" t="s">
        <v>706</v>
      </c>
      <c r="E297" s="14" t="s">
        <v>707</v>
      </c>
      <c r="F297" s="15">
        <v>3286.26</v>
      </c>
      <c r="G297" s="14" t="s">
        <v>708</v>
      </c>
      <c r="H297" s="20">
        <v>43922</v>
      </c>
      <c r="I297" s="14" t="s">
        <v>1043</v>
      </c>
      <c r="J297" s="14" t="s">
        <v>1044</v>
      </c>
      <c r="K297" s="21">
        <v>10055</v>
      </c>
      <c r="L297" s="14" t="s">
        <v>212</v>
      </c>
      <c r="M297" s="21">
        <v>111450</v>
      </c>
      <c r="N297" s="14" t="s">
        <v>1045</v>
      </c>
      <c r="O297" s="14" t="s">
        <v>712</v>
      </c>
      <c r="P297" s="14" t="s">
        <v>713</v>
      </c>
      <c r="Q297" s="14" t="s">
        <v>714</v>
      </c>
      <c r="R297" s="14" t="s">
        <v>715</v>
      </c>
      <c r="S297" s="14" t="s">
        <v>753</v>
      </c>
    </row>
    <row r="298" spans="1:19" x14ac:dyDescent="0.25">
      <c r="A298" s="14" t="s">
        <v>717</v>
      </c>
      <c r="B298" s="14" t="s">
        <v>704</v>
      </c>
      <c r="C298" s="14" t="s">
        <v>718</v>
      </c>
      <c r="D298" s="14" t="s">
        <v>706</v>
      </c>
      <c r="E298" s="14" t="s">
        <v>707</v>
      </c>
      <c r="F298" s="15">
        <v>3286.26</v>
      </c>
      <c r="G298" s="14" t="s">
        <v>708</v>
      </c>
      <c r="H298" s="20">
        <v>43952</v>
      </c>
      <c r="I298" s="14" t="s">
        <v>1028</v>
      </c>
      <c r="J298" s="14" t="s">
        <v>1044</v>
      </c>
      <c r="K298" s="21">
        <v>10055</v>
      </c>
      <c r="L298" s="14" t="s">
        <v>212</v>
      </c>
      <c r="M298" s="21">
        <v>111450</v>
      </c>
      <c r="N298" s="14" t="s">
        <v>1045</v>
      </c>
      <c r="O298" s="14" t="s">
        <v>719</v>
      </c>
      <c r="P298" s="14" t="s">
        <v>720</v>
      </c>
      <c r="Q298" s="14" t="s">
        <v>721</v>
      </c>
      <c r="R298" s="14" t="s">
        <v>715</v>
      </c>
      <c r="S298" s="14" t="s">
        <v>753</v>
      </c>
    </row>
    <row r="299" spans="1:19" x14ac:dyDescent="0.25">
      <c r="A299" s="14" t="s">
        <v>723</v>
      </c>
      <c r="B299" s="14" t="s">
        <v>704</v>
      </c>
      <c r="C299" s="14" t="s">
        <v>724</v>
      </c>
      <c r="D299" s="14" t="s">
        <v>706</v>
      </c>
      <c r="E299" s="14" t="s">
        <v>707</v>
      </c>
      <c r="F299" s="15">
        <v>3286.26</v>
      </c>
      <c r="G299" s="14" t="s">
        <v>708</v>
      </c>
      <c r="H299" s="20">
        <v>43983</v>
      </c>
      <c r="I299" s="14" t="s">
        <v>986</v>
      </c>
      <c r="J299" s="14" t="s">
        <v>1044</v>
      </c>
      <c r="K299" s="21">
        <v>10055</v>
      </c>
      <c r="L299" s="14" t="s">
        <v>212</v>
      </c>
      <c r="M299" s="21">
        <v>111450</v>
      </c>
      <c r="N299" s="14" t="s">
        <v>1045</v>
      </c>
      <c r="O299" s="14" t="s">
        <v>725</v>
      </c>
      <c r="P299" s="14" t="s">
        <v>726</v>
      </c>
      <c r="Q299" s="14" t="s">
        <v>727</v>
      </c>
      <c r="R299" s="14" t="s">
        <v>715</v>
      </c>
      <c r="S299" s="14" t="s">
        <v>753</v>
      </c>
    </row>
    <row r="300" spans="1:19" x14ac:dyDescent="0.25">
      <c r="A300" s="14" t="s">
        <v>703</v>
      </c>
      <c r="B300" s="14" t="s">
        <v>704</v>
      </c>
      <c r="C300" s="14" t="s">
        <v>705</v>
      </c>
      <c r="D300" s="14" t="s">
        <v>706</v>
      </c>
      <c r="E300" s="14" t="s">
        <v>707</v>
      </c>
      <c r="F300" s="15">
        <v>35148.839999999997</v>
      </c>
      <c r="G300" s="14" t="s">
        <v>708</v>
      </c>
      <c r="H300" s="20">
        <v>43922</v>
      </c>
      <c r="I300" s="14" t="s">
        <v>1046</v>
      </c>
      <c r="J300" s="14" t="s">
        <v>1047</v>
      </c>
      <c r="K300" s="21">
        <v>10055</v>
      </c>
      <c r="L300" s="14" t="s">
        <v>212</v>
      </c>
      <c r="M300" s="21">
        <v>111600</v>
      </c>
      <c r="N300" s="14" t="s">
        <v>1048</v>
      </c>
      <c r="O300" s="14" t="s">
        <v>712</v>
      </c>
      <c r="P300" s="14" t="s">
        <v>713</v>
      </c>
      <c r="Q300" s="14" t="s">
        <v>714</v>
      </c>
      <c r="R300" s="14" t="s">
        <v>715</v>
      </c>
      <c r="S300" s="14" t="s">
        <v>722</v>
      </c>
    </row>
    <row r="301" spans="1:19" x14ac:dyDescent="0.25">
      <c r="A301" s="14" t="s">
        <v>717</v>
      </c>
      <c r="B301" s="14" t="s">
        <v>704</v>
      </c>
      <c r="C301" s="14" t="s">
        <v>718</v>
      </c>
      <c r="D301" s="14" t="s">
        <v>706</v>
      </c>
      <c r="E301" s="14" t="s">
        <v>707</v>
      </c>
      <c r="F301" s="15">
        <v>33063.589999999997</v>
      </c>
      <c r="G301" s="14" t="s">
        <v>708</v>
      </c>
      <c r="H301" s="20">
        <v>43952</v>
      </c>
      <c r="I301" s="14" t="s">
        <v>1031</v>
      </c>
      <c r="J301" s="14" t="s">
        <v>1047</v>
      </c>
      <c r="K301" s="21">
        <v>10055</v>
      </c>
      <c r="L301" s="14" t="s">
        <v>212</v>
      </c>
      <c r="M301" s="21">
        <v>111600</v>
      </c>
      <c r="N301" s="14" t="s">
        <v>1048</v>
      </c>
      <c r="O301" s="14" t="s">
        <v>719</v>
      </c>
      <c r="P301" s="14" t="s">
        <v>720</v>
      </c>
      <c r="Q301" s="14" t="s">
        <v>721</v>
      </c>
      <c r="R301" s="14" t="s">
        <v>715</v>
      </c>
      <c r="S301" s="14" t="s">
        <v>722</v>
      </c>
    </row>
    <row r="302" spans="1:19" x14ac:dyDescent="0.25">
      <c r="A302" s="14" t="s">
        <v>723</v>
      </c>
      <c r="B302" s="14" t="s">
        <v>704</v>
      </c>
      <c r="C302" s="14" t="s">
        <v>724</v>
      </c>
      <c r="D302" s="14" t="s">
        <v>706</v>
      </c>
      <c r="E302" s="14" t="s">
        <v>707</v>
      </c>
      <c r="F302" s="15">
        <v>33005.519999999997</v>
      </c>
      <c r="G302" s="14" t="s">
        <v>708</v>
      </c>
      <c r="H302" s="20">
        <v>43983</v>
      </c>
      <c r="I302" s="14" t="s">
        <v>989</v>
      </c>
      <c r="J302" s="14" t="s">
        <v>1047</v>
      </c>
      <c r="K302" s="21">
        <v>10055</v>
      </c>
      <c r="L302" s="14" t="s">
        <v>212</v>
      </c>
      <c r="M302" s="21">
        <v>111600</v>
      </c>
      <c r="N302" s="14" t="s">
        <v>1048</v>
      </c>
      <c r="O302" s="14" t="s">
        <v>725</v>
      </c>
      <c r="P302" s="14" t="s">
        <v>726</v>
      </c>
      <c r="Q302" s="14" t="s">
        <v>727</v>
      </c>
      <c r="R302" s="14" t="s">
        <v>715</v>
      </c>
      <c r="S302" s="14" t="s">
        <v>722</v>
      </c>
    </row>
    <row r="303" spans="1:19" x14ac:dyDescent="0.25">
      <c r="A303" s="14" t="s">
        <v>723</v>
      </c>
      <c r="B303" s="14" t="s">
        <v>704</v>
      </c>
      <c r="C303" s="14" t="s">
        <v>724</v>
      </c>
      <c r="D303" s="14" t="s">
        <v>706</v>
      </c>
      <c r="E303" s="14" t="s">
        <v>707</v>
      </c>
      <c r="F303" s="15">
        <v>543.65</v>
      </c>
      <c r="G303" s="14" t="s">
        <v>708</v>
      </c>
      <c r="H303" s="20">
        <v>43983</v>
      </c>
      <c r="I303" s="14" t="s">
        <v>1049</v>
      </c>
      <c r="J303" s="14" t="s">
        <v>1047</v>
      </c>
      <c r="K303" s="21">
        <v>10055</v>
      </c>
      <c r="L303" s="14" t="s">
        <v>212</v>
      </c>
      <c r="M303" s="21">
        <v>111600</v>
      </c>
      <c r="N303" s="14" t="s">
        <v>1048</v>
      </c>
      <c r="O303" s="14" t="s">
        <v>725</v>
      </c>
      <c r="P303" s="14" t="s">
        <v>682</v>
      </c>
      <c r="Q303" s="14" t="s">
        <v>875</v>
      </c>
      <c r="R303" s="14" t="s">
        <v>715</v>
      </c>
      <c r="S303" s="14" t="s">
        <v>722</v>
      </c>
    </row>
    <row r="304" spans="1:19" x14ac:dyDescent="0.25">
      <c r="A304" s="14" t="s">
        <v>703</v>
      </c>
      <c r="B304" s="14" t="s">
        <v>704</v>
      </c>
      <c r="C304" s="14" t="s">
        <v>705</v>
      </c>
      <c r="D304" s="14" t="s">
        <v>706</v>
      </c>
      <c r="E304" s="14" t="s">
        <v>707</v>
      </c>
      <c r="F304" s="15">
        <v>218.07</v>
      </c>
      <c r="G304" s="14" t="s">
        <v>708</v>
      </c>
      <c r="H304" s="20">
        <v>43922</v>
      </c>
      <c r="I304" s="14" t="s">
        <v>1050</v>
      </c>
      <c r="J304" s="14" t="s">
        <v>1051</v>
      </c>
      <c r="K304" s="21">
        <v>10055</v>
      </c>
      <c r="L304" s="14" t="s">
        <v>212</v>
      </c>
      <c r="M304" s="21">
        <v>111700</v>
      </c>
      <c r="N304" s="14" t="s">
        <v>1052</v>
      </c>
      <c r="O304" s="14" t="s">
        <v>712</v>
      </c>
      <c r="P304" s="14" t="s">
        <v>713</v>
      </c>
      <c r="Q304" s="14" t="s">
        <v>714</v>
      </c>
      <c r="R304" s="14" t="s">
        <v>715</v>
      </c>
      <c r="S304" s="14" t="s">
        <v>742</v>
      </c>
    </row>
    <row r="305" spans="1:19" x14ac:dyDescent="0.25">
      <c r="A305" s="14" t="s">
        <v>703</v>
      </c>
      <c r="B305" s="14" t="s">
        <v>704</v>
      </c>
      <c r="C305" s="14" t="s">
        <v>705</v>
      </c>
      <c r="D305" s="14" t="s">
        <v>706</v>
      </c>
      <c r="E305" s="14" t="s">
        <v>707</v>
      </c>
      <c r="F305" s="15">
        <v>0.96</v>
      </c>
      <c r="G305" s="14" t="s">
        <v>708</v>
      </c>
      <c r="H305" s="20">
        <v>43922</v>
      </c>
      <c r="I305" s="14" t="s">
        <v>1053</v>
      </c>
      <c r="J305" s="14" t="s">
        <v>1054</v>
      </c>
      <c r="K305" s="21">
        <v>10055</v>
      </c>
      <c r="L305" s="14" t="s">
        <v>212</v>
      </c>
      <c r="M305" s="21">
        <v>113000</v>
      </c>
      <c r="N305" s="14" t="s">
        <v>1055</v>
      </c>
      <c r="O305" s="14" t="s">
        <v>712</v>
      </c>
      <c r="P305" s="14" t="s">
        <v>713</v>
      </c>
      <c r="Q305" s="14" t="s">
        <v>714</v>
      </c>
      <c r="R305" s="14" t="s">
        <v>715</v>
      </c>
      <c r="S305" s="14" t="s">
        <v>742</v>
      </c>
    </row>
    <row r="306" spans="1:19" x14ac:dyDescent="0.25">
      <c r="A306" s="14" t="s">
        <v>703</v>
      </c>
      <c r="B306" s="14" t="s">
        <v>704</v>
      </c>
      <c r="C306" s="14" t="s">
        <v>705</v>
      </c>
      <c r="D306" s="14" t="s">
        <v>706</v>
      </c>
      <c r="E306" s="14" t="s">
        <v>707</v>
      </c>
      <c r="F306" s="15">
        <v>441.61</v>
      </c>
      <c r="G306" s="14" t="s">
        <v>708</v>
      </c>
      <c r="H306" s="20">
        <v>43922</v>
      </c>
      <c r="I306" s="14" t="s">
        <v>1056</v>
      </c>
      <c r="J306" s="14" t="s">
        <v>1057</v>
      </c>
      <c r="K306" s="21">
        <v>10055</v>
      </c>
      <c r="L306" s="14" t="s">
        <v>212</v>
      </c>
      <c r="M306" s="21">
        <v>113010</v>
      </c>
      <c r="N306" s="14" t="s">
        <v>1058</v>
      </c>
      <c r="O306" s="14" t="s">
        <v>712</v>
      </c>
      <c r="P306" s="14" t="s">
        <v>713</v>
      </c>
      <c r="Q306" s="14" t="s">
        <v>714</v>
      </c>
      <c r="R306" s="14" t="s">
        <v>715</v>
      </c>
      <c r="S306" s="14" t="s">
        <v>716</v>
      </c>
    </row>
    <row r="307" spans="1:19" x14ac:dyDescent="0.25">
      <c r="A307" s="14" t="s">
        <v>717</v>
      </c>
      <c r="B307" s="14" t="s">
        <v>704</v>
      </c>
      <c r="C307" s="14" t="s">
        <v>718</v>
      </c>
      <c r="D307" s="14" t="s">
        <v>706</v>
      </c>
      <c r="E307" s="14" t="s">
        <v>707</v>
      </c>
      <c r="F307" s="15">
        <v>441.61</v>
      </c>
      <c r="G307" s="14" t="s">
        <v>708</v>
      </c>
      <c r="H307" s="20">
        <v>43952</v>
      </c>
      <c r="I307" s="14" t="s">
        <v>1034</v>
      </c>
      <c r="J307" s="14" t="s">
        <v>1057</v>
      </c>
      <c r="K307" s="21">
        <v>10055</v>
      </c>
      <c r="L307" s="14" t="s">
        <v>212</v>
      </c>
      <c r="M307" s="21">
        <v>113010</v>
      </c>
      <c r="N307" s="14" t="s">
        <v>1058</v>
      </c>
      <c r="O307" s="14" t="s">
        <v>719</v>
      </c>
      <c r="P307" s="14" t="s">
        <v>720</v>
      </c>
      <c r="Q307" s="14" t="s">
        <v>721</v>
      </c>
      <c r="R307" s="14" t="s">
        <v>715</v>
      </c>
      <c r="S307" s="14" t="s">
        <v>716</v>
      </c>
    </row>
    <row r="308" spans="1:19" x14ac:dyDescent="0.25">
      <c r="A308" s="14" t="s">
        <v>723</v>
      </c>
      <c r="B308" s="14" t="s">
        <v>704</v>
      </c>
      <c r="C308" s="14" t="s">
        <v>724</v>
      </c>
      <c r="D308" s="14" t="s">
        <v>706</v>
      </c>
      <c r="E308" s="14" t="s">
        <v>707</v>
      </c>
      <c r="F308" s="15">
        <v>441.61</v>
      </c>
      <c r="G308" s="14" t="s">
        <v>708</v>
      </c>
      <c r="H308" s="20">
        <v>43983</v>
      </c>
      <c r="I308" s="14" t="s">
        <v>992</v>
      </c>
      <c r="J308" s="14" t="s">
        <v>1057</v>
      </c>
      <c r="K308" s="21">
        <v>10055</v>
      </c>
      <c r="L308" s="14" t="s">
        <v>212</v>
      </c>
      <c r="M308" s="21">
        <v>113010</v>
      </c>
      <c r="N308" s="14" t="s">
        <v>1058</v>
      </c>
      <c r="O308" s="14" t="s">
        <v>725</v>
      </c>
      <c r="P308" s="14" t="s">
        <v>726</v>
      </c>
      <c r="Q308" s="14" t="s">
        <v>727</v>
      </c>
      <c r="R308" s="14" t="s">
        <v>715</v>
      </c>
      <c r="S308" s="14" t="s">
        <v>716</v>
      </c>
    </row>
    <row r="309" spans="1:19" x14ac:dyDescent="0.25">
      <c r="A309" s="14" t="s">
        <v>703</v>
      </c>
      <c r="B309" s="14" t="s">
        <v>704</v>
      </c>
      <c r="C309" s="14" t="s">
        <v>705</v>
      </c>
      <c r="D309" s="14" t="s">
        <v>706</v>
      </c>
      <c r="E309" s="14" t="s">
        <v>707</v>
      </c>
      <c r="F309" s="15">
        <v>204.24</v>
      </c>
      <c r="G309" s="14" t="s">
        <v>708</v>
      </c>
      <c r="H309" s="20">
        <v>43922</v>
      </c>
      <c r="I309" s="14" t="s">
        <v>1059</v>
      </c>
      <c r="J309" s="14" t="s">
        <v>1060</v>
      </c>
      <c r="K309" s="21">
        <v>10055</v>
      </c>
      <c r="L309" s="14" t="s">
        <v>212</v>
      </c>
      <c r="M309" s="21">
        <v>113020</v>
      </c>
      <c r="N309" s="14" t="s">
        <v>1061</v>
      </c>
      <c r="O309" s="14" t="s">
        <v>712</v>
      </c>
      <c r="P309" s="14" t="s">
        <v>713</v>
      </c>
      <c r="Q309" s="14" t="s">
        <v>714</v>
      </c>
      <c r="R309" s="14" t="s">
        <v>715</v>
      </c>
      <c r="S309" s="14" t="s">
        <v>731</v>
      </c>
    </row>
    <row r="310" spans="1:19" x14ac:dyDescent="0.25">
      <c r="A310" s="14" t="s">
        <v>717</v>
      </c>
      <c r="B310" s="14" t="s">
        <v>704</v>
      </c>
      <c r="C310" s="14" t="s">
        <v>718</v>
      </c>
      <c r="D310" s="14" t="s">
        <v>706</v>
      </c>
      <c r="E310" s="14" t="s">
        <v>707</v>
      </c>
      <c r="F310" s="15">
        <v>204.24</v>
      </c>
      <c r="G310" s="14" t="s">
        <v>708</v>
      </c>
      <c r="H310" s="20">
        <v>43952</v>
      </c>
      <c r="I310" s="14" t="s">
        <v>1037</v>
      </c>
      <c r="J310" s="14" t="s">
        <v>1060</v>
      </c>
      <c r="K310" s="21">
        <v>10055</v>
      </c>
      <c r="L310" s="14" t="s">
        <v>212</v>
      </c>
      <c r="M310" s="21">
        <v>113020</v>
      </c>
      <c r="N310" s="14" t="s">
        <v>1061</v>
      </c>
      <c r="O310" s="14" t="s">
        <v>719</v>
      </c>
      <c r="P310" s="14" t="s">
        <v>720</v>
      </c>
      <c r="Q310" s="14" t="s">
        <v>721</v>
      </c>
      <c r="R310" s="14" t="s">
        <v>715</v>
      </c>
      <c r="S310" s="14" t="s">
        <v>731</v>
      </c>
    </row>
    <row r="311" spans="1:19" x14ac:dyDescent="0.25">
      <c r="A311" s="14" t="s">
        <v>723</v>
      </c>
      <c r="B311" s="14" t="s">
        <v>704</v>
      </c>
      <c r="C311" s="14" t="s">
        <v>724</v>
      </c>
      <c r="D311" s="14" t="s">
        <v>706</v>
      </c>
      <c r="E311" s="14" t="s">
        <v>707</v>
      </c>
      <c r="F311" s="15">
        <v>204.24</v>
      </c>
      <c r="G311" s="14" t="s">
        <v>708</v>
      </c>
      <c r="H311" s="20">
        <v>43983</v>
      </c>
      <c r="I311" s="14" t="s">
        <v>995</v>
      </c>
      <c r="J311" s="14" t="s">
        <v>1060</v>
      </c>
      <c r="K311" s="21">
        <v>10055</v>
      </c>
      <c r="L311" s="14" t="s">
        <v>212</v>
      </c>
      <c r="M311" s="21">
        <v>113020</v>
      </c>
      <c r="N311" s="14" t="s">
        <v>1061</v>
      </c>
      <c r="O311" s="14" t="s">
        <v>725</v>
      </c>
      <c r="P311" s="14" t="s">
        <v>726</v>
      </c>
      <c r="Q311" s="14" t="s">
        <v>727</v>
      </c>
      <c r="R311" s="14" t="s">
        <v>715</v>
      </c>
      <c r="S311" s="14" t="s">
        <v>731</v>
      </c>
    </row>
    <row r="312" spans="1:19" x14ac:dyDescent="0.25">
      <c r="A312" s="14" t="s">
        <v>703</v>
      </c>
      <c r="B312" s="14" t="s">
        <v>704</v>
      </c>
      <c r="C312" s="14" t="s">
        <v>705</v>
      </c>
      <c r="D312" s="14" t="s">
        <v>706</v>
      </c>
      <c r="E312" s="14" t="s">
        <v>707</v>
      </c>
      <c r="F312" s="15">
        <v>5128.26</v>
      </c>
      <c r="G312" s="14" t="s">
        <v>708</v>
      </c>
      <c r="H312" s="20">
        <v>43922</v>
      </c>
      <c r="I312" s="14" t="s">
        <v>1062</v>
      </c>
      <c r="J312" s="14" t="s">
        <v>1063</v>
      </c>
      <c r="K312" s="21">
        <v>10055</v>
      </c>
      <c r="L312" s="14" t="s">
        <v>212</v>
      </c>
      <c r="M312" s="21">
        <v>113040</v>
      </c>
      <c r="N312" s="14" t="s">
        <v>1064</v>
      </c>
      <c r="O312" s="14" t="s">
        <v>712</v>
      </c>
      <c r="P312" s="14" t="s">
        <v>713</v>
      </c>
      <c r="Q312" s="14" t="s">
        <v>714</v>
      </c>
      <c r="R312" s="14" t="s">
        <v>715</v>
      </c>
      <c r="S312" s="14" t="s">
        <v>683</v>
      </c>
    </row>
    <row r="313" spans="1:19" x14ac:dyDescent="0.25">
      <c r="A313" s="14" t="s">
        <v>717</v>
      </c>
      <c r="B313" s="14" t="s">
        <v>704</v>
      </c>
      <c r="C313" s="14" t="s">
        <v>718</v>
      </c>
      <c r="D313" s="14" t="s">
        <v>706</v>
      </c>
      <c r="E313" s="14" t="s">
        <v>707</v>
      </c>
      <c r="F313" s="15">
        <v>5351.91</v>
      </c>
      <c r="G313" s="14" t="s">
        <v>708</v>
      </c>
      <c r="H313" s="20">
        <v>43952</v>
      </c>
      <c r="I313" s="14" t="s">
        <v>1040</v>
      </c>
      <c r="J313" s="14" t="s">
        <v>1063</v>
      </c>
      <c r="K313" s="21">
        <v>10055</v>
      </c>
      <c r="L313" s="14" t="s">
        <v>212</v>
      </c>
      <c r="M313" s="21">
        <v>113040</v>
      </c>
      <c r="N313" s="14" t="s">
        <v>1064</v>
      </c>
      <c r="O313" s="14" t="s">
        <v>719</v>
      </c>
      <c r="P313" s="14" t="s">
        <v>720</v>
      </c>
      <c r="Q313" s="14" t="s">
        <v>721</v>
      </c>
      <c r="R313" s="14" t="s">
        <v>715</v>
      </c>
      <c r="S313" s="14" t="s">
        <v>683</v>
      </c>
    </row>
    <row r="314" spans="1:19" x14ac:dyDescent="0.25">
      <c r="A314" s="14" t="s">
        <v>723</v>
      </c>
      <c r="B314" s="14" t="s">
        <v>704</v>
      </c>
      <c r="C314" s="14" t="s">
        <v>724</v>
      </c>
      <c r="D314" s="14" t="s">
        <v>706</v>
      </c>
      <c r="E314" s="14" t="s">
        <v>707</v>
      </c>
      <c r="F314" s="15">
        <v>5286.23</v>
      </c>
      <c r="G314" s="14" t="s">
        <v>708</v>
      </c>
      <c r="H314" s="20">
        <v>43983</v>
      </c>
      <c r="I314" s="14" t="s">
        <v>998</v>
      </c>
      <c r="J314" s="14" t="s">
        <v>1063</v>
      </c>
      <c r="K314" s="21">
        <v>10055</v>
      </c>
      <c r="L314" s="14" t="s">
        <v>212</v>
      </c>
      <c r="M314" s="21">
        <v>113040</v>
      </c>
      <c r="N314" s="14" t="s">
        <v>1064</v>
      </c>
      <c r="O314" s="14" t="s">
        <v>725</v>
      </c>
      <c r="P314" s="14" t="s">
        <v>726</v>
      </c>
      <c r="Q314" s="14" t="s">
        <v>727</v>
      </c>
      <c r="R314" s="14" t="s">
        <v>715</v>
      </c>
      <c r="S314" s="14" t="s">
        <v>683</v>
      </c>
    </row>
    <row r="315" spans="1:19" x14ac:dyDescent="0.25">
      <c r="A315" s="14" t="s">
        <v>703</v>
      </c>
      <c r="B315" s="14" t="s">
        <v>704</v>
      </c>
      <c r="C315" s="14" t="s">
        <v>705</v>
      </c>
      <c r="D315" s="14" t="s">
        <v>706</v>
      </c>
      <c r="E315" s="14" t="s">
        <v>707</v>
      </c>
      <c r="F315" s="15">
        <v>2222.79</v>
      </c>
      <c r="G315" s="14" t="s">
        <v>708</v>
      </c>
      <c r="H315" s="20">
        <v>43922</v>
      </c>
      <c r="I315" s="14" t="s">
        <v>1065</v>
      </c>
      <c r="J315" s="14" t="s">
        <v>1066</v>
      </c>
      <c r="K315" s="21">
        <v>10055</v>
      </c>
      <c r="L315" s="14" t="s">
        <v>212</v>
      </c>
      <c r="M315" s="21">
        <v>113060</v>
      </c>
      <c r="N315" s="14" t="s">
        <v>1067</v>
      </c>
      <c r="O315" s="14" t="s">
        <v>712</v>
      </c>
      <c r="P315" s="14" t="s">
        <v>713</v>
      </c>
      <c r="Q315" s="14" t="s">
        <v>714</v>
      </c>
      <c r="R315" s="14" t="s">
        <v>715</v>
      </c>
      <c r="S315" s="14" t="s">
        <v>722</v>
      </c>
    </row>
    <row r="316" spans="1:19" x14ac:dyDescent="0.25">
      <c r="A316" s="14" t="s">
        <v>717</v>
      </c>
      <c r="B316" s="14" t="s">
        <v>704</v>
      </c>
      <c r="C316" s="14" t="s">
        <v>718</v>
      </c>
      <c r="D316" s="14" t="s">
        <v>706</v>
      </c>
      <c r="E316" s="14" t="s">
        <v>707</v>
      </c>
      <c r="F316" s="15">
        <v>2226.62</v>
      </c>
      <c r="G316" s="14" t="s">
        <v>708</v>
      </c>
      <c r="H316" s="20">
        <v>43952</v>
      </c>
      <c r="I316" s="14" t="s">
        <v>1043</v>
      </c>
      <c r="J316" s="14" t="s">
        <v>1066</v>
      </c>
      <c r="K316" s="21">
        <v>10055</v>
      </c>
      <c r="L316" s="14" t="s">
        <v>212</v>
      </c>
      <c r="M316" s="21">
        <v>113060</v>
      </c>
      <c r="N316" s="14" t="s">
        <v>1067</v>
      </c>
      <c r="O316" s="14" t="s">
        <v>719</v>
      </c>
      <c r="P316" s="14" t="s">
        <v>720</v>
      </c>
      <c r="Q316" s="14" t="s">
        <v>721</v>
      </c>
      <c r="R316" s="14" t="s">
        <v>715</v>
      </c>
      <c r="S316" s="14" t="s">
        <v>722</v>
      </c>
    </row>
    <row r="317" spans="1:19" x14ac:dyDescent="0.25">
      <c r="A317" s="14" t="s">
        <v>723</v>
      </c>
      <c r="B317" s="14" t="s">
        <v>704</v>
      </c>
      <c r="C317" s="14" t="s">
        <v>724</v>
      </c>
      <c r="D317" s="14" t="s">
        <v>706</v>
      </c>
      <c r="E317" s="14" t="s">
        <v>707</v>
      </c>
      <c r="F317" s="15">
        <v>2232.25</v>
      </c>
      <c r="G317" s="14" t="s">
        <v>708</v>
      </c>
      <c r="H317" s="20">
        <v>43983</v>
      </c>
      <c r="I317" s="14" t="s">
        <v>1001</v>
      </c>
      <c r="J317" s="14" t="s">
        <v>1066</v>
      </c>
      <c r="K317" s="21">
        <v>10055</v>
      </c>
      <c r="L317" s="14" t="s">
        <v>212</v>
      </c>
      <c r="M317" s="21">
        <v>113060</v>
      </c>
      <c r="N317" s="14" t="s">
        <v>1067</v>
      </c>
      <c r="O317" s="14" t="s">
        <v>725</v>
      </c>
      <c r="P317" s="14" t="s">
        <v>726</v>
      </c>
      <c r="Q317" s="14" t="s">
        <v>727</v>
      </c>
      <c r="R317" s="14" t="s">
        <v>715</v>
      </c>
      <c r="S317" s="14" t="s">
        <v>722</v>
      </c>
    </row>
    <row r="318" spans="1:19" x14ac:dyDescent="0.25">
      <c r="A318" s="14" t="s">
        <v>703</v>
      </c>
      <c r="B318" s="14" t="s">
        <v>704</v>
      </c>
      <c r="C318" s="14" t="s">
        <v>705</v>
      </c>
      <c r="D318" s="14" t="s">
        <v>706</v>
      </c>
      <c r="E318" s="14" t="s">
        <v>707</v>
      </c>
      <c r="F318" s="15">
        <v>280.04000000000002</v>
      </c>
      <c r="G318" s="14" t="s">
        <v>708</v>
      </c>
      <c r="H318" s="20">
        <v>43922</v>
      </c>
      <c r="I318" s="14" t="s">
        <v>1068</v>
      </c>
      <c r="J318" s="14" t="s">
        <v>1069</v>
      </c>
      <c r="K318" s="21">
        <v>10055</v>
      </c>
      <c r="L318" s="14" t="s">
        <v>212</v>
      </c>
      <c r="M318" s="21">
        <v>113070</v>
      </c>
      <c r="N318" s="14" t="s">
        <v>1070</v>
      </c>
      <c r="O318" s="14" t="s">
        <v>712</v>
      </c>
      <c r="P318" s="14" t="s">
        <v>713</v>
      </c>
      <c r="Q318" s="14" t="s">
        <v>714</v>
      </c>
      <c r="R318" s="14" t="s">
        <v>715</v>
      </c>
      <c r="S318" s="14" t="s">
        <v>753</v>
      </c>
    </row>
    <row r="319" spans="1:19" x14ac:dyDescent="0.25">
      <c r="A319" s="14" t="s">
        <v>717</v>
      </c>
      <c r="B319" s="14" t="s">
        <v>704</v>
      </c>
      <c r="C319" s="14" t="s">
        <v>718</v>
      </c>
      <c r="D319" s="14" t="s">
        <v>706</v>
      </c>
      <c r="E319" s="14" t="s">
        <v>707</v>
      </c>
      <c r="F319" s="15">
        <v>280.04000000000002</v>
      </c>
      <c r="G319" s="14" t="s">
        <v>708</v>
      </c>
      <c r="H319" s="20">
        <v>43952</v>
      </c>
      <c r="I319" s="14" t="s">
        <v>1046</v>
      </c>
      <c r="J319" s="14" t="s">
        <v>1069</v>
      </c>
      <c r="K319" s="21">
        <v>10055</v>
      </c>
      <c r="L319" s="14" t="s">
        <v>212</v>
      </c>
      <c r="M319" s="21">
        <v>113070</v>
      </c>
      <c r="N319" s="14" t="s">
        <v>1070</v>
      </c>
      <c r="O319" s="14" t="s">
        <v>719</v>
      </c>
      <c r="P319" s="14" t="s">
        <v>720</v>
      </c>
      <c r="Q319" s="14" t="s">
        <v>721</v>
      </c>
      <c r="R319" s="14" t="s">
        <v>715</v>
      </c>
      <c r="S319" s="14" t="s">
        <v>753</v>
      </c>
    </row>
    <row r="320" spans="1:19" x14ac:dyDescent="0.25">
      <c r="A320" s="14" t="s">
        <v>723</v>
      </c>
      <c r="B320" s="14" t="s">
        <v>704</v>
      </c>
      <c r="C320" s="14" t="s">
        <v>724</v>
      </c>
      <c r="D320" s="14" t="s">
        <v>706</v>
      </c>
      <c r="E320" s="14" t="s">
        <v>707</v>
      </c>
      <c r="F320" s="15">
        <v>280.04000000000002</v>
      </c>
      <c r="G320" s="14" t="s">
        <v>708</v>
      </c>
      <c r="H320" s="20">
        <v>43983</v>
      </c>
      <c r="I320" s="14" t="s">
        <v>1004</v>
      </c>
      <c r="J320" s="14" t="s">
        <v>1069</v>
      </c>
      <c r="K320" s="21">
        <v>10055</v>
      </c>
      <c r="L320" s="14" t="s">
        <v>212</v>
      </c>
      <c r="M320" s="21">
        <v>113070</v>
      </c>
      <c r="N320" s="14" t="s">
        <v>1070</v>
      </c>
      <c r="O320" s="14" t="s">
        <v>725</v>
      </c>
      <c r="P320" s="14" t="s">
        <v>726</v>
      </c>
      <c r="Q320" s="14" t="s">
        <v>727</v>
      </c>
      <c r="R320" s="14" t="s">
        <v>715</v>
      </c>
      <c r="S320" s="14" t="s">
        <v>753</v>
      </c>
    </row>
    <row r="321" spans="1:19" x14ac:dyDescent="0.25">
      <c r="A321" s="14" t="s">
        <v>703</v>
      </c>
      <c r="B321" s="14" t="s">
        <v>704</v>
      </c>
      <c r="C321" s="14" t="s">
        <v>705</v>
      </c>
      <c r="D321" s="14" t="s">
        <v>706</v>
      </c>
      <c r="E321" s="14" t="s">
        <v>707</v>
      </c>
      <c r="F321" s="15">
        <v>753.96</v>
      </c>
      <c r="G321" s="14" t="s">
        <v>708</v>
      </c>
      <c r="H321" s="20">
        <v>43922</v>
      </c>
      <c r="I321" s="14" t="s">
        <v>1071</v>
      </c>
      <c r="J321" s="14" t="s">
        <v>1072</v>
      </c>
      <c r="K321" s="21">
        <v>10055</v>
      </c>
      <c r="L321" s="14" t="s">
        <v>212</v>
      </c>
      <c r="M321" s="21">
        <v>114010</v>
      </c>
      <c r="N321" s="14" t="s">
        <v>1073</v>
      </c>
      <c r="O321" s="14" t="s">
        <v>712</v>
      </c>
      <c r="P321" s="14" t="s">
        <v>713</v>
      </c>
      <c r="Q321" s="14" t="s">
        <v>714</v>
      </c>
      <c r="R321" s="14" t="s">
        <v>715</v>
      </c>
      <c r="S321" s="14" t="s">
        <v>716</v>
      </c>
    </row>
    <row r="322" spans="1:19" x14ac:dyDescent="0.25">
      <c r="A322" s="14" t="s">
        <v>717</v>
      </c>
      <c r="B322" s="14" t="s">
        <v>704</v>
      </c>
      <c r="C322" s="14" t="s">
        <v>718</v>
      </c>
      <c r="D322" s="14" t="s">
        <v>706</v>
      </c>
      <c r="E322" s="14" t="s">
        <v>707</v>
      </c>
      <c r="F322" s="15">
        <v>753.96</v>
      </c>
      <c r="G322" s="14" t="s">
        <v>708</v>
      </c>
      <c r="H322" s="20">
        <v>43952</v>
      </c>
      <c r="I322" s="14" t="s">
        <v>1050</v>
      </c>
      <c r="J322" s="14" t="s">
        <v>1072</v>
      </c>
      <c r="K322" s="21">
        <v>10055</v>
      </c>
      <c r="L322" s="14" t="s">
        <v>212</v>
      </c>
      <c r="M322" s="21">
        <v>114010</v>
      </c>
      <c r="N322" s="14" t="s">
        <v>1073</v>
      </c>
      <c r="O322" s="14" t="s">
        <v>719</v>
      </c>
      <c r="P322" s="14" t="s">
        <v>720</v>
      </c>
      <c r="Q322" s="14" t="s">
        <v>721</v>
      </c>
      <c r="R322" s="14" t="s">
        <v>715</v>
      </c>
      <c r="S322" s="14" t="s">
        <v>716</v>
      </c>
    </row>
    <row r="323" spans="1:19" x14ac:dyDescent="0.25">
      <c r="A323" s="14" t="s">
        <v>723</v>
      </c>
      <c r="B323" s="14" t="s">
        <v>704</v>
      </c>
      <c r="C323" s="14" t="s">
        <v>724</v>
      </c>
      <c r="D323" s="14" t="s">
        <v>706</v>
      </c>
      <c r="E323" s="14" t="s">
        <v>707</v>
      </c>
      <c r="F323" s="15">
        <v>753.96</v>
      </c>
      <c r="G323" s="14" t="s">
        <v>708</v>
      </c>
      <c r="H323" s="20">
        <v>43983</v>
      </c>
      <c r="I323" s="14" t="s">
        <v>1007</v>
      </c>
      <c r="J323" s="14" t="s">
        <v>1072</v>
      </c>
      <c r="K323" s="21">
        <v>10055</v>
      </c>
      <c r="L323" s="14" t="s">
        <v>212</v>
      </c>
      <c r="M323" s="21">
        <v>114010</v>
      </c>
      <c r="N323" s="14" t="s">
        <v>1073</v>
      </c>
      <c r="O323" s="14" t="s">
        <v>725</v>
      </c>
      <c r="P323" s="14" t="s">
        <v>726</v>
      </c>
      <c r="Q323" s="14" t="s">
        <v>727</v>
      </c>
      <c r="R323" s="14" t="s">
        <v>715</v>
      </c>
      <c r="S323" s="14" t="s">
        <v>716</v>
      </c>
    </row>
    <row r="324" spans="1:19" x14ac:dyDescent="0.25">
      <c r="A324" s="14" t="s">
        <v>703</v>
      </c>
      <c r="B324" s="14" t="s">
        <v>704</v>
      </c>
      <c r="C324" s="14" t="s">
        <v>705</v>
      </c>
      <c r="D324" s="14" t="s">
        <v>706</v>
      </c>
      <c r="E324" s="14" t="s">
        <v>707</v>
      </c>
      <c r="F324" s="15">
        <v>620.5</v>
      </c>
      <c r="G324" s="14" t="s">
        <v>708</v>
      </c>
      <c r="H324" s="20">
        <v>43922</v>
      </c>
      <c r="I324" s="14" t="s">
        <v>1074</v>
      </c>
      <c r="J324" s="14" t="s">
        <v>1075</v>
      </c>
      <c r="K324" s="21">
        <v>10055</v>
      </c>
      <c r="L324" s="14" t="s">
        <v>212</v>
      </c>
      <c r="M324" s="21">
        <v>114020</v>
      </c>
      <c r="N324" s="14" t="s">
        <v>1076</v>
      </c>
      <c r="O324" s="14" t="s">
        <v>712</v>
      </c>
      <c r="P324" s="14" t="s">
        <v>713</v>
      </c>
      <c r="Q324" s="14" t="s">
        <v>714</v>
      </c>
      <c r="R324" s="14" t="s">
        <v>715</v>
      </c>
      <c r="S324" s="14" t="s">
        <v>731</v>
      </c>
    </row>
    <row r="325" spans="1:19" x14ac:dyDescent="0.25">
      <c r="A325" s="14" t="s">
        <v>717</v>
      </c>
      <c r="B325" s="14" t="s">
        <v>704</v>
      </c>
      <c r="C325" s="14" t="s">
        <v>718</v>
      </c>
      <c r="D325" s="14" t="s">
        <v>706</v>
      </c>
      <c r="E325" s="14" t="s">
        <v>707</v>
      </c>
      <c r="F325" s="15">
        <v>620.5</v>
      </c>
      <c r="G325" s="14" t="s">
        <v>708</v>
      </c>
      <c r="H325" s="20">
        <v>43952</v>
      </c>
      <c r="I325" s="14" t="s">
        <v>1053</v>
      </c>
      <c r="J325" s="14" t="s">
        <v>1075</v>
      </c>
      <c r="K325" s="21">
        <v>10055</v>
      </c>
      <c r="L325" s="14" t="s">
        <v>212</v>
      </c>
      <c r="M325" s="21">
        <v>114020</v>
      </c>
      <c r="N325" s="14" t="s">
        <v>1076</v>
      </c>
      <c r="O325" s="14" t="s">
        <v>719</v>
      </c>
      <c r="P325" s="14" t="s">
        <v>720</v>
      </c>
      <c r="Q325" s="14" t="s">
        <v>721</v>
      </c>
      <c r="R325" s="14" t="s">
        <v>715</v>
      </c>
      <c r="S325" s="14" t="s">
        <v>731</v>
      </c>
    </row>
    <row r="326" spans="1:19" x14ac:dyDescent="0.25">
      <c r="A326" s="14" t="s">
        <v>723</v>
      </c>
      <c r="B326" s="14" t="s">
        <v>704</v>
      </c>
      <c r="C326" s="14" t="s">
        <v>724</v>
      </c>
      <c r="D326" s="14" t="s">
        <v>706</v>
      </c>
      <c r="E326" s="14" t="s">
        <v>707</v>
      </c>
      <c r="F326" s="15">
        <v>620.5</v>
      </c>
      <c r="G326" s="14" t="s">
        <v>708</v>
      </c>
      <c r="H326" s="20">
        <v>43983</v>
      </c>
      <c r="I326" s="14" t="s">
        <v>1010</v>
      </c>
      <c r="J326" s="14" t="s">
        <v>1075</v>
      </c>
      <c r="K326" s="21">
        <v>10055</v>
      </c>
      <c r="L326" s="14" t="s">
        <v>212</v>
      </c>
      <c r="M326" s="21">
        <v>114020</v>
      </c>
      <c r="N326" s="14" t="s">
        <v>1076</v>
      </c>
      <c r="O326" s="14" t="s">
        <v>725</v>
      </c>
      <c r="P326" s="14" t="s">
        <v>726</v>
      </c>
      <c r="Q326" s="14" t="s">
        <v>727</v>
      </c>
      <c r="R326" s="14" t="s">
        <v>715</v>
      </c>
      <c r="S326" s="14" t="s">
        <v>731</v>
      </c>
    </row>
    <row r="327" spans="1:19" x14ac:dyDescent="0.25">
      <c r="A327" s="14" t="s">
        <v>703</v>
      </c>
      <c r="B327" s="14" t="s">
        <v>704</v>
      </c>
      <c r="C327" s="14" t="s">
        <v>705</v>
      </c>
      <c r="D327" s="14" t="s">
        <v>706</v>
      </c>
      <c r="E327" s="14" t="s">
        <v>707</v>
      </c>
      <c r="F327" s="15">
        <v>11785.66</v>
      </c>
      <c r="G327" s="14" t="s">
        <v>708</v>
      </c>
      <c r="H327" s="20">
        <v>43922</v>
      </c>
      <c r="I327" s="14" t="s">
        <v>1077</v>
      </c>
      <c r="J327" s="14" t="s">
        <v>1078</v>
      </c>
      <c r="K327" s="21">
        <v>10055</v>
      </c>
      <c r="L327" s="14" t="s">
        <v>212</v>
      </c>
      <c r="M327" s="21">
        <v>114040</v>
      </c>
      <c r="N327" s="14" t="s">
        <v>1079</v>
      </c>
      <c r="O327" s="14" t="s">
        <v>712</v>
      </c>
      <c r="P327" s="14" t="s">
        <v>713</v>
      </c>
      <c r="Q327" s="14" t="s">
        <v>714</v>
      </c>
      <c r="R327" s="14" t="s">
        <v>715</v>
      </c>
      <c r="S327" s="14" t="s">
        <v>683</v>
      </c>
    </row>
    <row r="328" spans="1:19" x14ac:dyDescent="0.25">
      <c r="A328" s="14" t="s">
        <v>717</v>
      </c>
      <c r="B328" s="14" t="s">
        <v>704</v>
      </c>
      <c r="C328" s="14" t="s">
        <v>718</v>
      </c>
      <c r="D328" s="14" t="s">
        <v>706</v>
      </c>
      <c r="E328" s="14" t="s">
        <v>707</v>
      </c>
      <c r="F328" s="15">
        <v>11822.75</v>
      </c>
      <c r="G328" s="14" t="s">
        <v>708</v>
      </c>
      <c r="H328" s="20">
        <v>43952</v>
      </c>
      <c r="I328" s="14" t="s">
        <v>1056</v>
      </c>
      <c r="J328" s="14" t="s">
        <v>1078</v>
      </c>
      <c r="K328" s="21">
        <v>10055</v>
      </c>
      <c r="L328" s="14" t="s">
        <v>212</v>
      </c>
      <c r="M328" s="21">
        <v>114040</v>
      </c>
      <c r="N328" s="14" t="s">
        <v>1079</v>
      </c>
      <c r="O328" s="14" t="s">
        <v>719</v>
      </c>
      <c r="P328" s="14" t="s">
        <v>720</v>
      </c>
      <c r="Q328" s="14" t="s">
        <v>721</v>
      </c>
      <c r="R328" s="14" t="s">
        <v>715</v>
      </c>
      <c r="S328" s="14" t="s">
        <v>683</v>
      </c>
    </row>
    <row r="329" spans="1:19" x14ac:dyDescent="0.25">
      <c r="A329" s="14" t="s">
        <v>723</v>
      </c>
      <c r="B329" s="14" t="s">
        <v>704</v>
      </c>
      <c r="C329" s="14" t="s">
        <v>724</v>
      </c>
      <c r="D329" s="14" t="s">
        <v>706</v>
      </c>
      <c r="E329" s="14" t="s">
        <v>707</v>
      </c>
      <c r="F329" s="15">
        <v>11710.04</v>
      </c>
      <c r="G329" s="14" t="s">
        <v>708</v>
      </c>
      <c r="H329" s="20">
        <v>43983</v>
      </c>
      <c r="I329" s="14" t="s">
        <v>1013</v>
      </c>
      <c r="J329" s="14" t="s">
        <v>1078</v>
      </c>
      <c r="K329" s="21">
        <v>10055</v>
      </c>
      <c r="L329" s="14" t="s">
        <v>212</v>
      </c>
      <c r="M329" s="21">
        <v>114040</v>
      </c>
      <c r="N329" s="14" t="s">
        <v>1079</v>
      </c>
      <c r="O329" s="14" t="s">
        <v>725</v>
      </c>
      <c r="P329" s="14" t="s">
        <v>726</v>
      </c>
      <c r="Q329" s="14" t="s">
        <v>727</v>
      </c>
      <c r="R329" s="14" t="s">
        <v>715</v>
      </c>
      <c r="S329" s="14" t="s">
        <v>683</v>
      </c>
    </row>
    <row r="330" spans="1:19" x14ac:dyDescent="0.25">
      <c r="A330" s="14" t="s">
        <v>703</v>
      </c>
      <c r="B330" s="14" t="s">
        <v>704</v>
      </c>
      <c r="C330" s="14" t="s">
        <v>705</v>
      </c>
      <c r="D330" s="14" t="s">
        <v>706</v>
      </c>
      <c r="E330" s="14" t="s">
        <v>707</v>
      </c>
      <c r="F330" s="15">
        <v>7582.23</v>
      </c>
      <c r="G330" s="14" t="s">
        <v>708</v>
      </c>
      <c r="H330" s="20">
        <v>43922</v>
      </c>
      <c r="I330" s="14" t="s">
        <v>1080</v>
      </c>
      <c r="J330" s="14" t="s">
        <v>1081</v>
      </c>
      <c r="K330" s="21">
        <v>10055</v>
      </c>
      <c r="L330" s="14" t="s">
        <v>212</v>
      </c>
      <c r="M330" s="21">
        <v>114060</v>
      </c>
      <c r="N330" s="14" t="s">
        <v>1082</v>
      </c>
      <c r="O330" s="14" t="s">
        <v>712</v>
      </c>
      <c r="P330" s="14" t="s">
        <v>713</v>
      </c>
      <c r="Q330" s="14" t="s">
        <v>714</v>
      </c>
      <c r="R330" s="14" t="s">
        <v>715</v>
      </c>
      <c r="S330" s="14" t="s">
        <v>722</v>
      </c>
    </row>
    <row r="331" spans="1:19" x14ac:dyDescent="0.25">
      <c r="A331" s="14" t="s">
        <v>717</v>
      </c>
      <c r="B331" s="14" t="s">
        <v>704</v>
      </c>
      <c r="C331" s="14" t="s">
        <v>718</v>
      </c>
      <c r="D331" s="14" t="s">
        <v>706</v>
      </c>
      <c r="E331" s="14" t="s">
        <v>707</v>
      </c>
      <c r="F331" s="15">
        <v>7407.77</v>
      </c>
      <c r="G331" s="14" t="s">
        <v>708</v>
      </c>
      <c r="H331" s="20">
        <v>43952</v>
      </c>
      <c r="I331" s="14" t="s">
        <v>1059</v>
      </c>
      <c r="J331" s="14" t="s">
        <v>1081</v>
      </c>
      <c r="K331" s="21">
        <v>10055</v>
      </c>
      <c r="L331" s="14" t="s">
        <v>212</v>
      </c>
      <c r="M331" s="21">
        <v>114060</v>
      </c>
      <c r="N331" s="14" t="s">
        <v>1082</v>
      </c>
      <c r="O331" s="14" t="s">
        <v>719</v>
      </c>
      <c r="P331" s="14" t="s">
        <v>720</v>
      </c>
      <c r="Q331" s="14" t="s">
        <v>721</v>
      </c>
      <c r="R331" s="14" t="s">
        <v>715</v>
      </c>
      <c r="S331" s="14" t="s">
        <v>722</v>
      </c>
    </row>
    <row r="332" spans="1:19" x14ac:dyDescent="0.25">
      <c r="A332" s="14" t="s">
        <v>723</v>
      </c>
      <c r="B332" s="14" t="s">
        <v>704</v>
      </c>
      <c r="C332" s="14" t="s">
        <v>724</v>
      </c>
      <c r="D332" s="14" t="s">
        <v>706</v>
      </c>
      <c r="E332" s="14" t="s">
        <v>707</v>
      </c>
      <c r="F332" s="15">
        <v>7419.14</v>
      </c>
      <c r="G332" s="14" t="s">
        <v>708</v>
      </c>
      <c r="H332" s="20">
        <v>43983</v>
      </c>
      <c r="I332" s="14" t="s">
        <v>1016</v>
      </c>
      <c r="J332" s="14" t="s">
        <v>1081</v>
      </c>
      <c r="K332" s="21">
        <v>10055</v>
      </c>
      <c r="L332" s="14" t="s">
        <v>212</v>
      </c>
      <c r="M332" s="21">
        <v>114060</v>
      </c>
      <c r="N332" s="14" t="s">
        <v>1082</v>
      </c>
      <c r="O332" s="14" t="s">
        <v>725</v>
      </c>
      <c r="P332" s="14" t="s">
        <v>726</v>
      </c>
      <c r="Q332" s="14" t="s">
        <v>727</v>
      </c>
      <c r="R332" s="14" t="s">
        <v>715</v>
      </c>
      <c r="S332" s="14" t="s">
        <v>722</v>
      </c>
    </row>
    <row r="333" spans="1:19" x14ac:dyDescent="0.25">
      <c r="A333" s="14" t="s">
        <v>703</v>
      </c>
      <c r="B333" s="14" t="s">
        <v>704</v>
      </c>
      <c r="C333" s="14" t="s">
        <v>705</v>
      </c>
      <c r="D333" s="14" t="s">
        <v>706</v>
      </c>
      <c r="E333" s="14" t="s">
        <v>707</v>
      </c>
      <c r="F333" s="15">
        <v>912.31</v>
      </c>
      <c r="G333" s="14" t="s">
        <v>708</v>
      </c>
      <c r="H333" s="20">
        <v>43922</v>
      </c>
      <c r="I333" s="14" t="s">
        <v>1083</v>
      </c>
      <c r="J333" s="14" t="s">
        <v>1084</v>
      </c>
      <c r="K333" s="21">
        <v>10055</v>
      </c>
      <c r="L333" s="14" t="s">
        <v>212</v>
      </c>
      <c r="M333" s="21">
        <v>114070</v>
      </c>
      <c r="N333" s="14" t="s">
        <v>1085</v>
      </c>
      <c r="O333" s="14" t="s">
        <v>712</v>
      </c>
      <c r="P333" s="14" t="s">
        <v>713</v>
      </c>
      <c r="Q333" s="14" t="s">
        <v>714</v>
      </c>
      <c r="R333" s="14" t="s">
        <v>715</v>
      </c>
      <c r="S333" s="14" t="s">
        <v>753</v>
      </c>
    </row>
    <row r="334" spans="1:19" x14ac:dyDescent="0.25">
      <c r="A334" s="14" t="s">
        <v>717</v>
      </c>
      <c r="B334" s="14" t="s">
        <v>704</v>
      </c>
      <c r="C334" s="14" t="s">
        <v>718</v>
      </c>
      <c r="D334" s="14" t="s">
        <v>706</v>
      </c>
      <c r="E334" s="14" t="s">
        <v>707</v>
      </c>
      <c r="F334" s="15">
        <v>912.31</v>
      </c>
      <c r="G334" s="14" t="s">
        <v>708</v>
      </c>
      <c r="H334" s="20">
        <v>43952</v>
      </c>
      <c r="I334" s="14" t="s">
        <v>1062</v>
      </c>
      <c r="J334" s="14" t="s">
        <v>1084</v>
      </c>
      <c r="K334" s="21">
        <v>10055</v>
      </c>
      <c r="L334" s="14" t="s">
        <v>212</v>
      </c>
      <c r="M334" s="21">
        <v>114070</v>
      </c>
      <c r="N334" s="14" t="s">
        <v>1085</v>
      </c>
      <c r="O334" s="14" t="s">
        <v>719</v>
      </c>
      <c r="P334" s="14" t="s">
        <v>720</v>
      </c>
      <c r="Q334" s="14" t="s">
        <v>721</v>
      </c>
      <c r="R334" s="14" t="s">
        <v>715</v>
      </c>
      <c r="S334" s="14" t="s">
        <v>753</v>
      </c>
    </row>
    <row r="335" spans="1:19" x14ac:dyDescent="0.25">
      <c r="A335" s="14" t="s">
        <v>723</v>
      </c>
      <c r="B335" s="14" t="s">
        <v>704</v>
      </c>
      <c r="C335" s="14" t="s">
        <v>724</v>
      </c>
      <c r="D335" s="14" t="s">
        <v>706</v>
      </c>
      <c r="E335" s="14" t="s">
        <v>707</v>
      </c>
      <c r="F335" s="15">
        <v>912.31</v>
      </c>
      <c r="G335" s="14" t="s">
        <v>708</v>
      </c>
      <c r="H335" s="20">
        <v>43983</v>
      </c>
      <c r="I335" s="14" t="s">
        <v>1019</v>
      </c>
      <c r="J335" s="14" t="s">
        <v>1084</v>
      </c>
      <c r="K335" s="21">
        <v>10055</v>
      </c>
      <c r="L335" s="14" t="s">
        <v>212</v>
      </c>
      <c r="M335" s="21">
        <v>114070</v>
      </c>
      <c r="N335" s="14" t="s">
        <v>1085</v>
      </c>
      <c r="O335" s="14" t="s">
        <v>725</v>
      </c>
      <c r="P335" s="14" t="s">
        <v>726</v>
      </c>
      <c r="Q335" s="14" t="s">
        <v>727</v>
      </c>
      <c r="R335" s="14" t="s">
        <v>715</v>
      </c>
      <c r="S335" s="14" t="s">
        <v>753</v>
      </c>
    </row>
    <row r="336" spans="1:19" x14ac:dyDescent="0.25">
      <c r="A336" s="14" t="s">
        <v>703</v>
      </c>
      <c r="B336" s="14" t="s">
        <v>704</v>
      </c>
      <c r="C336" s="14" t="s">
        <v>705</v>
      </c>
      <c r="D336" s="14" t="s">
        <v>706</v>
      </c>
      <c r="E336" s="14" t="s">
        <v>707</v>
      </c>
      <c r="F336" s="15">
        <v>3682.26</v>
      </c>
      <c r="G336" s="14" t="s">
        <v>708</v>
      </c>
      <c r="H336" s="20">
        <v>43922</v>
      </c>
      <c r="I336" s="14" t="s">
        <v>1086</v>
      </c>
      <c r="J336" s="14" t="s">
        <v>1087</v>
      </c>
      <c r="K336" s="21">
        <v>10056</v>
      </c>
      <c r="L336" s="14" t="s">
        <v>631</v>
      </c>
      <c r="M336" s="21">
        <v>111100</v>
      </c>
      <c r="N336" s="14" t="s">
        <v>1088</v>
      </c>
      <c r="O336" s="14" t="s">
        <v>712</v>
      </c>
      <c r="P336" s="14" t="s">
        <v>713</v>
      </c>
      <c r="Q336" s="14" t="s">
        <v>714</v>
      </c>
      <c r="R336" s="14" t="s">
        <v>715</v>
      </c>
      <c r="S336" s="14" t="s">
        <v>716</v>
      </c>
    </row>
    <row r="337" spans="1:19" x14ac:dyDescent="0.25">
      <c r="A337" s="14" t="s">
        <v>717</v>
      </c>
      <c r="B337" s="14" t="s">
        <v>704</v>
      </c>
      <c r="C337" s="14" t="s">
        <v>718</v>
      </c>
      <c r="D337" s="14" t="s">
        <v>706</v>
      </c>
      <c r="E337" s="14" t="s">
        <v>707</v>
      </c>
      <c r="F337" s="15">
        <v>3277.11</v>
      </c>
      <c r="G337" s="14" t="s">
        <v>708</v>
      </c>
      <c r="H337" s="20">
        <v>43952</v>
      </c>
      <c r="I337" s="14" t="s">
        <v>1065</v>
      </c>
      <c r="J337" s="14" t="s">
        <v>1087</v>
      </c>
      <c r="K337" s="21">
        <v>10056</v>
      </c>
      <c r="L337" s="14" t="s">
        <v>631</v>
      </c>
      <c r="M337" s="21">
        <v>111100</v>
      </c>
      <c r="N337" s="14" t="s">
        <v>1088</v>
      </c>
      <c r="O337" s="14" t="s">
        <v>719</v>
      </c>
      <c r="P337" s="14" t="s">
        <v>720</v>
      </c>
      <c r="Q337" s="14" t="s">
        <v>721</v>
      </c>
      <c r="R337" s="14" t="s">
        <v>715</v>
      </c>
      <c r="S337" s="14" t="s">
        <v>716</v>
      </c>
    </row>
    <row r="338" spans="1:19" x14ac:dyDescent="0.25">
      <c r="A338" s="14" t="s">
        <v>723</v>
      </c>
      <c r="B338" s="14" t="s">
        <v>704</v>
      </c>
      <c r="C338" s="14" t="s">
        <v>724</v>
      </c>
      <c r="D338" s="14" t="s">
        <v>706</v>
      </c>
      <c r="E338" s="14" t="s">
        <v>707</v>
      </c>
      <c r="F338" s="15">
        <v>3277.11</v>
      </c>
      <c r="G338" s="14" t="s">
        <v>708</v>
      </c>
      <c r="H338" s="20">
        <v>43983</v>
      </c>
      <c r="I338" s="14" t="s">
        <v>1022</v>
      </c>
      <c r="J338" s="14" t="s">
        <v>1087</v>
      </c>
      <c r="K338" s="21">
        <v>10056</v>
      </c>
      <c r="L338" s="14" t="s">
        <v>631</v>
      </c>
      <c r="M338" s="21">
        <v>111100</v>
      </c>
      <c r="N338" s="14" t="s">
        <v>1088</v>
      </c>
      <c r="O338" s="14" t="s">
        <v>725</v>
      </c>
      <c r="P338" s="14" t="s">
        <v>726</v>
      </c>
      <c r="Q338" s="14" t="s">
        <v>727</v>
      </c>
      <c r="R338" s="14" t="s">
        <v>715</v>
      </c>
      <c r="S338" s="14" t="s">
        <v>716</v>
      </c>
    </row>
    <row r="339" spans="1:19" x14ac:dyDescent="0.25">
      <c r="A339" s="14" t="s">
        <v>703</v>
      </c>
      <c r="B339" s="14" t="s">
        <v>704</v>
      </c>
      <c r="C339" s="14" t="s">
        <v>705</v>
      </c>
      <c r="D339" s="14" t="s">
        <v>706</v>
      </c>
      <c r="E339" s="14" t="s">
        <v>707</v>
      </c>
      <c r="F339" s="15">
        <v>1917.28</v>
      </c>
      <c r="G339" s="14" t="s">
        <v>708</v>
      </c>
      <c r="H339" s="20">
        <v>43922</v>
      </c>
      <c r="I339" s="14" t="s">
        <v>1089</v>
      </c>
      <c r="J339" s="14" t="s">
        <v>1090</v>
      </c>
      <c r="K339" s="21">
        <v>10056</v>
      </c>
      <c r="L339" s="14" t="s">
        <v>631</v>
      </c>
      <c r="M339" s="21">
        <v>111200</v>
      </c>
      <c r="N339" s="14" t="s">
        <v>1091</v>
      </c>
      <c r="O339" s="14" t="s">
        <v>712</v>
      </c>
      <c r="P339" s="14" t="s">
        <v>713</v>
      </c>
      <c r="Q339" s="14" t="s">
        <v>714</v>
      </c>
      <c r="R339" s="14" t="s">
        <v>715</v>
      </c>
      <c r="S339" s="14" t="s">
        <v>731</v>
      </c>
    </row>
    <row r="340" spans="1:19" x14ac:dyDescent="0.25">
      <c r="A340" s="14" t="s">
        <v>717</v>
      </c>
      <c r="B340" s="14" t="s">
        <v>704</v>
      </c>
      <c r="C340" s="14" t="s">
        <v>718</v>
      </c>
      <c r="D340" s="14" t="s">
        <v>706</v>
      </c>
      <c r="E340" s="14" t="s">
        <v>707</v>
      </c>
      <c r="F340" s="15">
        <v>1917.28</v>
      </c>
      <c r="G340" s="14" t="s">
        <v>708</v>
      </c>
      <c r="H340" s="20">
        <v>43952</v>
      </c>
      <c r="I340" s="14" t="s">
        <v>1068</v>
      </c>
      <c r="J340" s="14" t="s">
        <v>1090</v>
      </c>
      <c r="K340" s="21">
        <v>10056</v>
      </c>
      <c r="L340" s="14" t="s">
        <v>631</v>
      </c>
      <c r="M340" s="21">
        <v>111200</v>
      </c>
      <c r="N340" s="14" t="s">
        <v>1091</v>
      </c>
      <c r="O340" s="14" t="s">
        <v>719</v>
      </c>
      <c r="P340" s="14" t="s">
        <v>720</v>
      </c>
      <c r="Q340" s="14" t="s">
        <v>721</v>
      </c>
      <c r="R340" s="14" t="s">
        <v>715</v>
      </c>
      <c r="S340" s="14" t="s">
        <v>731</v>
      </c>
    </row>
    <row r="341" spans="1:19" x14ac:dyDescent="0.25">
      <c r="A341" s="14" t="s">
        <v>723</v>
      </c>
      <c r="B341" s="14" t="s">
        <v>704</v>
      </c>
      <c r="C341" s="14" t="s">
        <v>724</v>
      </c>
      <c r="D341" s="14" t="s">
        <v>706</v>
      </c>
      <c r="E341" s="14" t="s">
        <v>707</v>
      </c>
      <c r="F341" s="15">
        <v>1917.28</v>
      </c>
      <c r="G341" s="14" t="s">
        <v>708</v>
      </c>
      <c r="H341" s="20">
        <v>43983</v>
      </c>
      <c r="I341" s="14" t="s">
        <v>1025</v>
      </c>
      <c r="J341" s="14" t="s">
        <v>1090</v>
      </c>
      <c r="K341" s="21">
        <v>10056</v>
      </c>
      <c r="L341" s="14" t="s">
        <v>631</v>
      </c>
      <c r="M341" s="21">
        <v>111200</v>
      </c>
      <c r="N341" s="14" t="s">
        <v>1091</v>
      </c>
      <c r="O341" s="14" t="s">
        <v>725</v>
      </c>
      <c r="P341" s="14" t="s">
        <v>726</v>
      </c>
      <c r="Q341" s="14" t="s">
        <v>727</v>
      </c>
      <c r="R341" s="14" t="s">
        <v>715</v>
      </c>
      <c r="S341" s="14" t="s">
        <v>731</v>
      </c>
    </row>
    <row r="342" spans="1:19" x14ac:dyDescent="0.25">
      <c r="A342" s="14" t="s">
        <v>703</v>
      </c>
      <c r="B342" s="14" t="s">
        <v>704</v>
      </c>
      <c r="C342" s="14" t="s">
        <v>705</v>
      </c>
      <c r="D342" s="14" t="s">
        <v>706</v>
      </c>
      <c r="E342" s="14" t="s">
        <v>707</v>
      </c>
      <c r="F342" s="15">
        <v>36384.800000000003</v>
      </c>
      <c r="G342" s="14" t="s">
        <v>708</v>
      </c>
      <c r="H342" s="20">
        <v>43922</v>
      </c>
      <c r="I342" s="14" t="s">
        <v>1092</v>
      </c>
      <c r="J342" s="14" t="s">
        <v>1093</v>
      </c>
      <c r="K342" s="21">
        <v>10056</v>
      </c>
      <c r="L342" s="14" t="s">
        <v>631</v>
      </c>
      <c r="M342" s="21">
        <v>111400</v>
      </c>
      <c r="N342" s="14" t="s">
        <v>1094</v>
      </c>
      <c r="O342" s="14" t="s">
        <v>712</v>
      </c>
      <c r="P342" s="14" t="s">
        <v>713</v>
      </c>
      <c r="Q342" s="14" t="s">
        <v>714</v>
      </c>
      <c r="R342" s="14" t="s">
        <v>715</v>
      </c>
      <c r="S342" s="14" t="s">
        <v>683</v>
      </c>
    </row>
    <row r="343" spans="1:19" x14ac:dyDescent="0.25">
      <c r="A343" s="14" t="s">
        <v>717</v>
      </c>
      <c r="B343" s="14" t="s">
        <v>704</v>
      </c>
      <c r="C343" s="14" t="s">
        <v>718</v>
      </c>
      <c r="D343" s="14" t="s">
        <v>706</v>
      </c>
      <c r="E343" s="14" t="s">
        <v>707</v>
      </c>
      <c r="F343" s="15">
        <v>37732.639999999999</v>
      </c>
      <c r="G343" s="14" t="s">
        <v>708</v>
      </c>
      <c r="H343" s="20">
        <v>43952</v>
      </c>
      <c r="I343" s="14" t="s">
        <v>1071</v>
      </c>
      <c r="J343" s="14" t="s">
        <v>1093</v>
      </c>
      <c r="K343" s="21">
        <v>10056</v>
      </c>
      <c r="L343" s="14" t="s">
        <v>631</v>
      </c>
      <c r="M343" s="21">
        <v>111400</v>
      </c>
      <c r="N343" s="14" t="s">
        <v>1094</v>
      </c>
      <c r="O343" s="14" t="s">
        <v>719</v>
      </c>
      <c r="P343" s="14" t="s">
        <v>720</v>
      </c>
      <c r="Q343" s="14" t="s">
        <v>721</v>
      </c>
      <c r="R343" s="14" t="s">
        <v>715</v>
      </c>
      <c r="S343" s="14" t="s">
        <v>683</v>
      </c>
    </row>
    <row r="344" spans="1:19" x14ac:dyDescent="0.25">
      <c r="A344" s="14" t="s">
        <v>723</v>
      </c>
      <c r="B344" s="14" t="s">
        <v>704</v>
      </c>
      <c r="C344" s="14" t="s">
        <v>724</v>
      </c>
      <c r="D344" s="14" t="s">
        <v>706</v>
      </c>
      <c r="E344" s="14" t="s">
        <v>707</v>
      </c>
      <c r="F344" s="15">
        <v>36866.58</v>
      </c>
      <c r="G344" s="14" t="s">
        <v>708</v>
      </c>
      <c r="H344" s="20">
        <v>43983</v>
      </c>
      <c r="I344" s="14" t="s">
        <v>1028</v>
      </c>
      <c r="J344" s="14" t="s">
        <v>1093</v>
      </c>
      <c r="K344" s="21">
        <v>10056</v>
      </c>
      <c r="L344" s="14" t="s">
        <v>631</v>
      </c>
      <c r="M344" s="21">
        <v>111400</v>
      </c>
      <c r="N344" s="14" t="s">
        <v>1094</v>
      </c>
      <c r="O344" s="14" t="s">
        <v>725</v>
      </c>
      <c r="P344" s="14" t="s">
        <v>726</v>
      </c>
      <c r="Q344" s="14" t="s">
        <v>727</v>
      </c>
      <c r="R344" s="14" t="s">
        <v>715</v>
      </c>
      <c r="S344" s="14" t="s">
        <v>683</v>
      </c>
    </row>
    <row r="345" spans="1:19" x14ac:dyDescent="0.25">
      <c r="A345" s="14" t="s">
        <v>703</v>
      </c>
      <c r="B345" s="14" t="s">
        <v>704</v>
      </c>
      <c r="C345" s="14" t="s">
        <v>705</v>
      </c>
      <c r="D345" s="14" t="s">
        <v>706</v>
      </c>
      <c r="E345" s="14" t="s">
        <v>707</v>
      </c>
      <c r="F345" s="15">
        <v>750.3</v>
      </c>
      <c r="G345" s="14" t="s">
        <v>708</v>
      </c>
      <c r="H345" s="20">
        <v>43922</v>
      </c>
      <c r="I345" s="14" t="s">
        <v>1095</v>
      </c>
      <c r="J345" s="14" t="s">
        <v>1096</v>
      </c>
      <c r="K345" s="21">
        <v>10056</v>
      </c>
      <c r="L345" s="14" t="s">
        <v>631</v>
      </c>
      <c r="M345" s="21">
        <v>111500</v>
      </c>
      <c r="N345" s="14" t="s">
        <v>1097</v>
      </c>
      <c r="O345" s="14" t="s">
        <v>712</v>
      </c>
      <c r="P345" s="14" t="s">
        <v>713</v>
      </c>
      <c r="Q345" s="14" t="s">
        <v>714</v>
      </c>
      <c r="R345" s="14" t="s">
        <v>715</v>
      </c>
      <c r="S345" s="14" t="s">
        <v>687</v>
      </c>
    </row>
    <row r="346" spans="1:19" x14ac:dyDescent="0.25">
      <c r="A346" s="14" t="s">
        <v>717</v>
      </c>
      <c r="B346" s="14" t="s">
        <v>704</v>
      </c>
      <c r="C346" s="14" t="s">
        <v>718</v>
      </c>
      <c r="D346" s="14" t="s">
        <v>706</v>
      </c>
      <c r="E346" s="14" t="s">
        <v>707</v>
      </c>
      <c r="F346" s="15">
        <v>450.18</v>
      </c>
      <c r="G346" s="14" t="s">
        <v>708</v>
      </c>
      <c r="H346" s="20">
        <v>43952</v>
      </c>
      <c r="I346" s="14" t="s">
        <v>1074</v>
      </c>
      <c r="J346" s="14" t="s">
        <v>1096</v>
      </c>
      <c r="K346" s="21">
        <v>10056</v>
      </c>
      <c r="L346" s="14" t="s">
        <v>631</v>
      </c>
      <c r="M346" s="21">
        <v>111500</v>
      </c>
      <c r="N346" s="14" t="s">
        <v>1097</v>
      </c>
      <c r="O346" s="14" t="s">
        <v>719</v>
      </c>
      <c r="P346" s="14" t="s">
        <v>720</v>
      </c>
      <c r="Q346" s="14" t="s">
        <v>721</v>
      </c>
      <c r="R346" s="14" t="s">
        <v>715</v>
      </c>
      <c r="S346" s="14" t="s">
        <v>687</v>
      </c>
    </row>
    <row r="347" spans="1:19" x14ac:dyDescent="0.25">
      <c r="A347" s="14" t="s">
        <v>723</v>
      </c>
      <c r="B347" s="14" t="s">
        <v>704</v>
      </c>
      <c r="C347" s="14" t="s">
        <v>724</v>
      </c>
      <c r="D347" s="14" t="s">
        <v>706</v>
      </c>
      <c r="E347" s="14" t="s">
        <v>707</v>
      </c>
      <c r="F347" s="15">
        <v>450.18</v>
      </c>
      <c r="G347" s="14" t="s">
        <v>708</v>
      </c>
      <c r="H347" s="20">
        <v>43983</v>
      </c>
      <c r="I347" s="14" t="s">
        <v>1031</v>
      </c>
      <c r="J347" s="14" t="s">
        <v>1096</v>
      </c>
      <c r="K347" s="21">
        <v>10056</v>
      </c>
      <c r="L347" s="14" t="s">
        <v>631</v>
      </c>
      <c r="M347" s="21">
        <v>111500</v>
      </c>
      <c r="N347" s="14" t="s">
        <v>1097</v>
      </c>
      <c r="O347" s="14" t="s">
        <v>725</v>
      </c>
      <c r="P347" s="14" t="s">
        <v>726</v>
      </c>
      <c r="Q347" s="14" t="s">
        <v>727</v>
      </c>
      <c r="R347" s="14" t="s">
        <v>715</v>
      </c>
      <c r="S347" s="14" t="s">
        <v>687</v>
      </c>
    </row>
    <row r="348" spans="1:19" x14ac:dyDescent="0.25">
      <c r="A348" s="14" t="s">
        <v>703</v>
      </c>
      <c r="B348" s="14" t="s">
        <v>704</v>
      </c>
      <c r="C348" s="14" t="s">
        <v>705</v>
      </c>
      <c r="D348" s="14" t="s">
        <v>706</v>
      </c>
      <c r="E348" s="14" t="s">
        <v>707</v>
      </c>
      <c r="F348" s="15">
        <v>13348.37</v>
      </c>
      <c r="G348" s="14" t="s">
        <v>708</v>
      </c>
      <c r="H348" s="20">
        <v>43922</v>
      </c>
      <c r="I348" s="14" t="s">
        <v>1098</v>
      </c>
      <c r="J348" s="14" t="s">
        <v>1099</v>
      </c>
      <c r="K348" s="21">
        <v>10056</v>
      </c>
      <c r="L348" s="14" t="s">
        <v>631</v>
      </c>
      <c r="M348" s="21">
        <v>111600</v>
      </c>
      <c r="N348" s="14" t="s">
        <v>1100</v>
      </c>
      <c r="O348" s="14" t="s">
        <v>712</v>
      </c>
      <c r="P348" s="14" t="s">
        <v>713</v>
      </c>
      <c r="Q348" s="14" t="s">
        <v>714</v>
      </c>
      <c r="R348" s="14" t="s">
        <v>715</v>
      </c>
      <c r="S348" s="14" t="s">
        <v>722</v>
      </c>
    </row>
    <row r="349" spans="1:19" x14ac:dyDescent="0.25">
      <c r="A349" s="14" t="s">
        <v>717</v>
      </c>
      <c r="B349" s="14" t="s">
        <v>704</v>
      </c>
      <c r="C349" s="14" t="s">
        <v>718</v>
      </c>
      <c r="D349" s="14" t="s">
        <v>706</v>
      </c>
      <c r="E349" s="14" t="s">
        <v>707</v>
      </c>
      <c r="F349" s="15">
        <v>12653.36</v>
      </c>
      <c r="G349" s="14" t="s">
        <v>708</v>
      </c>
      <c r="H349" s="20">
        <v>43952</v>
      </c>
      <c r="I349" s="14" t="s">
        <v>1077</v>
      </c>
      <c r="J349" s="14" t="s">
        <v>1099</v>
      </c>
      <c r="K349" s="21">
        <v>10056</v>
      </c>
      <c r="L349" s="14" t="s">
        <v>631</v>
      </c>
      <c r="M349" s="21">
        <v>111600</v>
      </c>
      <c r="N349" s="14" t="s">
        <v>1100</v>
      </c>
      <c r="O349" s="14" t="s">
        <v>719</v>
      </c>
      <c r="P349" s="14" t="s">
        <v>720</v>
      </c>
      <c r="Q349" s="14" t="s">
        <v>721</v>
      </c>
      <c r="R349" s="14" t="s">
        <v>715</v>
      </c>
      <c r="S349" s="14" t="s">
        <v>722</v>
      </c>
    </row>
    <row r="350" spans="1:19" x14ac:dyDescent="0.25">
      <c r="A350" s="14" t="s">
        <v>723</v>
      </c>
      <c r="B350" s="14" t="s">
        <v>704</v>
      </c>
      <c r="C350" s="14" t="s">
        <v>724</v>
      </c>
      <c r="D350" s="14" t="s">
        <v>706</v>
      </c>
      <c r="E350" s="14" t="s">
        <v>707</v>
      </c>
      <c r="F350" s="15">
        <v>13007.54</v>
      </c>
      <c r="G350" s="14" t="s">
        <v>708</v>
      </c>
      <c r="H350" s="20">
        <v>43983</v>
      </c>
      <c r="I350" s="14" t="s">
        <v>1034</v>
      </c>
      <c r="J350" s="14" t="s">
        <v>1099</v>
      </c>
      <c r="K350" s="21">
        <v>10056</v>
      </c>
      <c r="L350" s="14" t="s">
        <v>631</v>
      </c>
      <c r="M350" s="21">
        <v>111600</v>
      </c>
      <c r="N350" s="14" t="s">
        <v>1100</v>
      </c>
      <c r="O350" s="14" t="s">
        <v>725</v>
      </c>
      <c r="P350" s="14" t="s">
        <v>726</v>
      </c>
      <c r="Q350" s="14" t="s">
        <v>727</v>
      </c>
      <c r="R350" s="14" t="s">
        <v>715</v>
      </c>
      <c r="S350" s="14" t="s">
        <v>722</v>
      </c>
    </row>
    <row r="351" spans="1:19" x14ac:dyDescent="0.25">
      <c r="A351" s="14" t="s">
        <v>703</v>
      </c>
      <c r="B351" s="14" t="s">
        <v>704</v>
      </c>
      <c r="C351" s="14" t="s">
        <v>705</v>
      </c>
      <c r="D351" s="14" t="s">
        <v>706</v>
      </c>
      <c r="E351" s="14" t="s">
        <v>707</v>
      </c>
      <c r="F351" s="15">
        <v>1037.05</v>
      </c>
      <c r="G351" s="14" t="s">
        <v>708</v>
      </c>
      <c r="H351" s="20">
        <v>43922</v>
      </c>
      <c r="I351" s="14" t="s">
        <v>1101</v>
      </c>
      <c r="J351" s="14" t="s">
        <v>1102</v>
      </c>
      <c r="K351" s="21">
        <v>10056</v>
      </c>
      <c r="L351" s="14" t="s">
        <v>631</v>
      </c>
      <c r="M351" s="21">
        <v>111700</v>
      </c>
      <c r="N351" s="14" t="s">
        <v>1103</v>
      </c>
      <c r="O351" s="14" t="s">
        <v>712</v>
      </c>
      <c r="P351" s="14" t="s">
        <v>713</v>
      </c>
      <c r="Q351" s="14" t="s">
        <v>714</v>
      </c>
      <c r="R351" s="14" t="s">
        <v>715</v>
      </c>
      <c r="S351" s="14" t="s">
        <v>742</v>
      </c>
    </row>
    <row r="352" spans="1:19" x14ac:dyDescent="0.25">
      <c r="A352" s="14" t="s">
        <v>717</v>
      </c>
      <c r="B352" s="14" t="s">
        <v>704</v>
      </c>
      <c r="C352" s="14" t="s">
        <v>718</v>
      </c>
      <c r="D352" s="14" t="s">
        <v>706</v>
      </c>
      <c r="E352" s="14" t="s">
        <v>707</v>
      </c>
      <c r="F352" s="15">
        <v>1054.3</v>
      </c>
      <c r="G352" s="14" t="s">
        <v>708</v>
      </c>
      <c r="H352" s="20">
        <v>43952</v>
      </c>
      <c r="I352" s="14" t="s">
        <v>1080</v>
      </c>
      <c r="J352" s="14" t="s">
        <v>1102</v>
      </c>
      <c r="K352" s="21">
        <v>10056</v>
      </c>
      <c r="L352" s="14" t="s">
        <v>631</v>
      </c>
      <c r="M352" s="21">
        <v>111700</v>
      </c>
      <c r="N352" s="14" t="s">
        <v>1103</v>
      </c>
      <c r="O352" s="14" t="s">
        <v>719</v>
      </c>
      <c r="P352" s="14" t="s">
        <v>720</v>
      </c>
      <c r="Q352" s="14" t="s">
        <v>721</v>
      </c>
      <c r="R352" s="14" t="s">
        <v>715</v>
      </c>
      <c r="S352" s="14" t="s">
        <v>742</v>
      </c>
    </row>
    <row r="353" spans="1:19" x14ac:dyDescent="0.25">
      <c r="A353" s="14" t="s">
        <v>723</v>
      </c>
      <c r="B353" s="14" t="s">
        <v>704</v>
      </c>
      <c r="C353" s="14" t="s">
        <v>724</v>
      </c>
      <c r="D353" s="14" t="s">
        <v>706</v>
      </c>
      <c r="E353" s="14" t="s">
        <v>707</v>
      </c>
      <c r="F353" s="15">
        <v>1054.3</v>
      </c>
      <c r="G353" s="14" t="s">
        <v>708</v>
      </c>
      <c r="H353" s="20">
        <v>43983</v>
      </c>
      <c r="I353" s="14" t="s">
        <v>1037</v>
      </c>
      <c r="J353" s="14" t="s">
        <v>1102</v>
      </c>
      <c r="K353" s="21">
        <v>10056</v>
      </c>
      <c r="L353" s="14" t="s">
        <v>631</v>
      </c>
      <c r="M353" s="21">
        <v>111700</v>
      </c>
      <c r="N353" s="14" t="s">
        <v>1103</v>
      </c>
      <c r="O353" s="14" t="s">
        <v>725</v>
      </c>
      <c r="P353" s="14" t="s">
        <v>726</v>
      </c>
      <c r="Q353" s="14" t="s">
        <v>727</v>
      </c>
      <c r="R353" s="14" t="s">
        <v>715</v>
      </c>
      <c r="S353" s="14" t="s">
        <v>742</v>
      </c>
    </row>
    <row r="354" spans="1:19" x14ac:dyDescent="0.25">
      <c r="A354" s="14" t="s">
        <v>703</v>
      </c>
      <c r="B354" s="14" t="s">
        <v>704</v>
      </c>
      <c r="C354" s="14" t="s">
        <v>705</v>
      </c>
      <c r="D354" s="14" t="s">
        <v>706</v>
      </c>
      <c r="E354" s="14" t="s">
        <v>707</v>
      </c>
      <c r="F354" s="15">
        <v>303.58999999999997</v>
      </c>
      <c r="G354" s="14" t="s">
        <v>708</v>
      </c>
      <c r="H354" s="20">
        <v>43922</v>
      </c>
      <c r="I354" s="14" t="s">
        <v>1104</v>
      </c>
      <c r="J354" s="14" t="s">
        <v>1105</v>
      </c>
      <c r="K354" s="21">
        <v>10056</v>
      </c>
      <c r="L354" s="14" t="s">
        <v>631</v>
      </c>
      <c r="M354" s="21">
        <v>113010</v>
      </c>
      <c r="N354" s="14" t="s">
        <v>1106</v>
      </c>
      <c r="O354" s="14" t="s">
        <v>712</v>
      </c>
      <c r="P354" s="14" t="s">
        <v>713</v>
      </c>
      <c r="Q354" s="14" t="s">
        <v>714</v>
      </c>
      <c r="R354" s="14" t="s">
        <v>715</v>
      </c>
      <c r="S354" s="14" t="s">
        <v>716</v>
      </c>
    </row>
    <row r="355" spans="1:19" x14ac:dyDescent="0.25">
      <c r="A355" s="14" t="s">
        <v>717</v>
      </c>
      <c r="B355" s="14" t="s">
        <v>704</v>
      </c>
      <c r="C355" s="14" t="s">
        <v>718</v>
      </c>
      <c r="D355" s="14" t="s">
        <v>706</v>
      </c>
      <c r="E355" s="14" t="s">
        <v>707</v>
      </c>
      <c r="F355" s="15">
        <v>247.96</v>
      </c>
      <c r="G355" s="14" t="s">
        <v>708</v>
      </c>
      <c r="H355" s="20">
        <v>43952</v>
      </c>
      <c r="I355" s="14" t="s">
        <v>1083</v>
      </c>
      <c r="J355" s="14" t="s">
        <v>1105</v>
      </c>
      <c r="K355" s="21">
        <v>10056</v>
      </c>
      <c r="L355" s="14" t="s">
        <v>631</v>
      </c>
      <c r="M355" s="21">
        <v>113010</v>
      </c>
      <c r="N355" s="14" t="s">
        <v>1106</v>
      </c>
      <c r="O355" s="14" t="s">
        <v>719</v>
      </c>
      <c r="P355" s="14" t="s">
        <v>720</v>
      </c>
      <c r="Q355" s="14" t="s">
        <v>721</v>
      </c>
      <c r="R355" s="14" t="s">
        <v>715</v>
      </c>
      <c r="S355" s="14" t="s">
        <v>716</v>
      </c>
    </row>
    <row r="356" spans="1:19" x14ac:dyDescent="0.25">
      <c r="A356" s="14" t="s">
        <v>723</v>
      </c>
      <c r="B356" s="14" t="s">
        <v>704</v>
      </c>
      <c r="C356" s="14" t="s">
        <v>724</v>
      </c>
      <c r="D356" s="14" t="s">
        <v>706</v>
      </c>
      <c r="E356" s="14" t="s">
        <v>707</v>
      </c>
      <c r="F356" s="15">
        <v>247.96</v>
      </c>
      <c r="G356" s="14" t="s">
        <v>708</v>
      </c>
      <c r="H356" s="20">
        <v>43983</v>
      </c>
      <c r="I356" s="14" t="s">
        <v>1040</v>
      </c>
      <c r="J356" s="14" t="s">
        <v>1105</v>
      </c>
      <c r="K356" s="21">
        <v>10056</v>
      </c>
      <c r="L356" s="14" t="s">
        <v>631</v>
      </c>
      <c r="M356" s="21">
        <v>113010</v>
      </c>
      <c r="N356" s="14" t="s">
        <v>1106</v>
      </c>
      <c r="O356" s="14" t="s">
        <v>725</v>
      </c>
      <c r="P356" s="14" t="s">
        <v>726</v>
      </c>
      <c r="Q356" s="14" t="s">
        <v>727</v>
      </c>
      <c r="R356" s="14" t="s">
        <v>715</v>
      </c>
      <c r="S356" s="14" t="s">
        <v>716</v>
      </c>
    </row>
    <row r="357" spans="1:19" x14ac:dyDescent="0.25">
      <c r="A357" s="14" t="s">
        <v>703</v>
      </c>
      <c r="B357" s="14" t="s">
        <v>704</v>
      </c>
      <c r="C357" s="14" t="s">
        <v>705</v>
      </c>
      <c r="D357" s="14" t="s">
        <v>706</v>
      </c>
      <c r="E357" s="14" t="s">
        <v>707</v>
      </c>
      <c r="F357" s="15">
        <v>162.25</v>
      </c>
      <c r="G357" s="14" t="s">
        <v>708</v>
      </c>
      <c r="H357" s="20">
        <v>43922</v>
      </c>
      <c r="I357" s="14" t="s">
        <v>1107</v>
      </c>
      <c r="J357" s="14" t="s">
        <v>1108</v>
      </c>
      <c r="K357" s="21">
        <v>10056</v>
      </c>
      <c r="L357" s="14" t="s">
        <v>631</v>
      </c>
      <c r="M357" s="21">
        <v>113020</v>
      </c>
      <c r="N357" s="14" t="s">
        <v>1109</v>
      </c>
      <c r="O357" s="14" t="s">
        <v>712</v>
      </c>
      <c r="P357" s="14" t="s">
        <v>713</v>
      </c>
      <c r="Q357" s="14" t="s">
        <v>714</v>
      </c>
      <c r="R357" s="14" t="s">
        <v>715</v>
      </c>
      <c r="S357" s="14" t="s">
        <v>731</v>
      </c>
    </row>
    <row r="358" spans="1:19" x14ac:dyDescent="0.25">
      <c r="A358" s="14" t="s">
        <v>717</v>
      </c>
      <c r="B358" s="14" t="s">
        <v>704</v>
      </c>
      <c r="C358" s="14" t="s">
        <v>718</v>
      </c>
      <c r="D358" s="14" t="s">
        <v>706</v>
      </c>
      <c r="E358" s="14" t="s">
        <v>707</v>
      </c>
      <c r="F358" s="15">
        <v>162.25</v>
      </c>
      <c r="G358" s="14" t="s">
        <v>708</v>
      </c>
      <c r="H358" s="20">
        <v>43952</v>
      </c>
      <c r="I358" s="14" t="s">
        <v>1086</v>
      </c>
      <c r="J358" s="14" t="s">
        <v>1108</v>
      </c>
      <c r="K358" s="21">
        <v>10056</v>
      </c>
      <c r="L358" s="14" t="s">
        <v>631</v>
      </c>
      <c r="M358" s="21">
        <v>113020</v>
      </c>
      <c r="N358" s="14" t="s">
        <v>1109</v>
      </c>
      <c r="O358" s="14" t="s">
        <v>719</v>
      </c>
      <c r="P358" s="14" t="s">
        <v>720</v>
      </c>
      <c r="Q358" s="14" t="s">
        <v>721</v>
      </c>
      <c r="R358" s="14" t="s">
        <v>715</v>
      </c>
      <c r="S358" s="14" t="s">
        <v>731</v>
      </c>
    </row>
    <row r="359" spans="1:19" x14ac:dyDescent="0.25">
      <c r="A359" s="14" t="s">
        <v>723</v>
      </c>
      <c r="B359" s="14" t="s">
        <v>704</v>
      </c>
      <c r="C359" s="14" t="s">
        <v>724</v>
      </c>
      <c r="D359" s="14" t="s">
        <v>706</v>
      </c>
      <c r="E359" s="14" t="s">
        <v>707</v>
      </c>
      <c r="F359" s="15">
        <v>162.25</v>
      </c>
      <c r="G359" s="14" t="s">
        <v>708</v>
      </c>
      <c r="H359" s="20">
        <v>43983</v>
      </c>
      <c r="I359" s="14" t="s">
        <v>1043</v>
      </c>
      <c r="J359" s="14" t="s">
        <v>1108</v>
      </c>
      <c r="K359" s="21">
        <v>10056</v>
      </c>
      <c r="L359" s="14" t="s">
        <v>631</v>
      </c>
      <c r="M359" s="21">
        <v>113020</v>
      </c>
      <c r="N359" s="14" t="s">
        <v>1109</v>
      </c>
      <c r="O359" s="14" t="s">
        <v>725</v>
      </c>
      <c r="P359" s="14" t="s">
        <v>726</v>
      </c>
      <c r="Q359" s="14" t="s">
        <v>727</v>
      </c>
      <c r="R359" s="14" t="s">
        <v>715</v>
      </c>
      <c r="S359" s="14" t="s">
        <v>731</v>
      </c>
    </row>
    <row r="360" spans="1:19" x14ac:dyDescent="0.25">
      <c r="A360" s="14" t="s">
        <v>703</v>
      </c>
      <c r="B360" s="14" t="s">
        <v>704</v>
      </c>
      <c r="C360" s="14" t="s">
        <v>705</v>
      </c>
      <c r="D360" s="14" t="s">
        <v>706</v>
      </c>
      <c r="E360" s="14" t="s">
        <v>707</v>
      </c>
      <c r="F360" s="15">
        <v>3750.54</v>
      </c>
      <c r="G360" s="14" t="s">
        <v>708</v>
      </c>
      <c r="H360" s="20">
        <v>43922</v>
      </c>
      <c r="I360" s="14" t="s">
        <v>1110</v>
      </c>
      <c r="J360" s="14" t="s">
        <v>1111</v>
      </c>
      <c r="K360" s="21">
        <v>10056</v>
      </c>
      <c r="L360" s="14" t="s">
        <v>631</v>
      </c>
      <c r="M360" s="21">
        <v>113040</v>
      </c>
      <c r="N360" s="14" t="s">
        <v>1112</v>
      </c>
      <c r="O360" s="14" t="s">
        <v>712</v>
      </c>
      <c r="P360" s="14" t="s">
        <v>713</v>
      </c>
      <c r="Q360" s="14" t="s">
        <v>714</v>
      </c>
      <c r="R360" s="14" t="s">
        <v>715</v>
      </c>
      <c r="S360" s="14" t="s">
        <v>683</v>
      </c>
    </row>
    <row r="361" spans="1:19" x14ac:dyDescent="0.25">
      <c r="A361" s="14" t="s">
        <v>717</v>
      </c>
      <c r="B361" s="14" t="s">
        <v>704</v>
      </c>
      <c r="C361" s="14" t="s">
        <v>718</v>
      </c>
      <c r="D361" s="14" t="s">
        <v>706</v>
      </c>
      <c r="E361" s="14" t="s">
        <v>707</v>
      </c>
      <c r="F361" s="15">
        <v>3966.67</v>
      </c>
      <c r="G361" s="14" t="s">
        <v>708</v>
      </c>
      <c r="H361" s="20">
        <v>43952</v>
      </c>
      <c r="I361" s="14" t="s">
        <v>1089</v>
      </c>
      <c r="J361" s="14" t="s">
        <v>1111</v>
      </c>
      <c r="K361" s="21">
        <v>10056</v>
      </c>
      <c r="L361" s="14" t="s">
        <v>631</v>
      </c>
      <c r="M361" s="21">
        <v>113040</v>
      </c>
      <c r="N361" s="14" t="s">
        <v>1112</v>
      </c>
      <c r="O361" s="14" t="s">
        <v>719</v>
      </c>
      <c r="P361" s="14" t="s">
        <v>720</v>
      </c>
      <c r="Q361" s="14" t="s">
        <v>721</v>
      </c>
      <c r="R361" s="14" t="s">
        <v>715</v>
      </c>
      <c r="S361" s="14" t="s">
        <v>683</v>
      </c>
    </row>
    <row r="362" spans="1:19" x14ac:dyDescent="0.25">
      <c r="A362" s="14" t="s">
        <v>723</v>
      </c>
      <c r="B362" s="14" t="s">
        <v>704</v>
      </c>
      <c r="C362" s="14" t="s">
        <v>724</v>
      </c>
      <c r="D362" s="14" t="s">
        <v>706</v>
      </c>
      <c r="E362" s="14" t="s">
        <v>707</v>
      </c>
      <c r="F362" s="15">
        <v>3848.68</v>
      </c>
      <c r="G362" s="14" t="s">
        <v>708</v>
      </c>
      <c r="H362" s="20">
        <v>43983</v>
      </c>
      <c r="I362" s="14" t="s">
        <v>1046</v>
      </c>
      <c r="J362" s="14" t="s">
        <v>1111</v>
      </c>
      <c r="K362" s="21">
        <v>10056</v>
      </c>
      <c r="L362" s="14" t="s">
        <v>631</v>
      </c>
      <c r="M362" s="21">
        <v>113040</v>
      </c>
      <c r="N362" s="14" t="s">
        <v>1112</v>
      </c>
      <c r="O362" s="14" t="s">
        <v>725</v>
      </c>
      <c r="P362" s="14" t="s">
        <v>726</v>
      </c>
      <c r="Q362" s="14" t="s">
        <v>727</v>
      </c>
      <c r="R362" s="14" t="s">
        <v>715</v>
      </c>
      <c r="S362" s="14" t="s">
        <v>683</v>
      </c>
    </row>
    <row r="363" spans="1:19" x14ac:dyDescent="0.25">
      <c r="A363" s="14" t="s">
        <v>703</v>
      </c>
      <c r="B363" s="14" t="s">
        <v>704</v>
      </c>
      <c r="C363" s="14" t="s">
        <v>705</v>
      </c>
      <c r="D363" s="14" t="s">
        <v>706</v>
      </c>
      <c r="E363" s="14" t="s">
        <v>707</v>
      </c>
      <c r="F363" s="15">
        <v>60.6</v>
      </c>
      <c r="G363" s="14" t="s">
        <v>708</v>
      </c>
      <c r="H363" s="20">
        <v>43922</v>
      </c>
      <c r="I363" s="14" t="s">
        <v>1113</v>
      </c>
      <c r="J363" s="14" t="s">
        <v>1114</v>
      </c>
      <c r="K363" s="21">
        <v>10056</v>
      </c>
      <c r="L363" s="14" t="s">
        <v>631</v>
      </c>
      <c r="M363" s="21">
        <v>113050</v>
      </c>
      <c r="N363" s="14" t="s">
        <v>1115</v>
      </c>
      <c r="O363" s="14" t="s">
        <v>712</v>
      </c>
      <c r="P363" s="14" t="s">
        <v>713</v>
      </c>
      <c r="Q363" s="14" t="s">
        <v>714</v>
      </c>
      <c r="R363" s="14" t="s">
        <v>715</v>
      </c>
      <c r="S363" s="14" t="s">
        <v>687</v>
      </c>
    </row>
    <row r="364" spans="1:19" x14ac:dyDescent="0.25">
      <c r="A364" s="14" t="s">
        <v>717</v>
      </c>
      <c r="B364" s="14" t="s">
        <v>704</v>
      </c>
      <c r="C364" s="14" t="s">
        <v>718</v>
      </c>
      <c r="D364" s="14" t="s">
        <v>706</v>
      </c>
      <c r="E364" s="14" t="s">
        <v>707</v>
      </c>
      <c r="F364" s="15">
        <v>31.22</v>
      </c>
      <c r="G364" s="14" t="s">
        <v>708</v>
      </c>
      <c r="H364" s="20">
        <v>43952</v>
      </c>
      <c r="I364" s="14" t="s">
        <v>1092</v>
      </c>
      <c r="J364" s="14" t="s">
        <v>1114</v>
      </c>
      <c r="K364" s="21">
        <v>10056</v>
      </c>
      <c r="L364" s="14" t="s">
        <v>631</v>
      </c>
      <c r="M364" s="21">
        <v>113050</v>
      </c>
      <c r="N364" s="14" t="s">
        <v>1115</v>
      </c>
      <c r="O364" s="14" t="s">
        <v>719</v>
      </c>
      <c r="P364" s="14" t="s">
        <v>720</v>
      </c>
      <c r="Q364" s="14" t="s">
        <v>721</v>
      </c>
      <c r="R364" s="14" t="s">
        <v>715</v>
      </c>
      <c r="S364" s="14" t="s">
        <v>687</v>
      </c>
    </row>
    <row r="365" spans="1:19" x14ac:dyDescent="0.25">
      <c r="A365" s="14" t="s">
        <v>723</v>
      </c>
      <c r="B365" s="14" t="s">
        <v>704</v>
      </c>
      <c r="C365" s="14" t="s">
        <v>724</v>
      </c>
      <c r="D365" s="14" t="s">
        <v>706</v>
      </c>
      <c r="E365" s="14" t="s">
        <v>707</v>
      </c>
      <c r="F365" s="15">
        <v>31.22</v>
      </c>
      <c r="G365" s="14" t="s">
        <v>708</v>
      </c>
      <c r="H365" s="20">
        <v>43983</v>
      </c>
      <c r="I365" s="14" t="s">
        <v>1050</v>
      </c>
      <c r="J365" s="14" t="s">
        <v>1114</v>
      </c>
      <c r="K365" s="21">
        <v>10056</v>
      </c>
      <c r="L365" s="14" t="s">
        <v>631</v>
      </c>
      <c r="M365" s="21">
        <v>113050</v>
      </c>
      <c r="N365" s="14" t="s">
        <v>1115</v>
      </c>
      <c r="O365" s="14" t="s">
        <v>725</v>
      </c>
      <c r="P365" s="14" t="s">
        <v>726</v>
      </c>
      <c r="Q365" s="14" t="s">
        <v>727</v>
      </c>
      <c r="R365" s="14" t="s">
        <v>715</v>
      </c>
      <c r="S365" s="14" t="s">
        <v>687</v>
      </c>
    </row>
    <row r="366" spans="1:19" x14ac:dyDescent="0.25">
      <c r="A366" s="14" t="s">
        <v>703</v>
      </c>
      <c r="B366" s="14" t="s">
        <v>704</v>
      </c>
      <c r="C366" s="14" t="s">
        <v>705</v>
      </c>
      <c r="D366" s="14" t="s">
        <v>706</v>
      </c>
      <c r="E366" s="14" t="s">
        <v>707</v>
      </c>
      <c r="F366" s="15">
        <v>1024.77</v>
      </c>
      <c r="G366" s="14" t="s">
        <v>708</v>
      </c>
      <c r="H366" s="20">
        <v>43922</v>
      </c>
      <c r="I366" s="14" t="s">
        <v>1116</v>
      </c>
      <c r="J366" s="14" t="s">
        <v>1117</v>
      </c>
      <c r="K366" s="21">
        <v>10056</v>
      </c>
      <c r="L366" s="14" t="s">
        <v>631</v>
      </c>
      <c r="M366" s="21">
        <v>113060</v>
      </c>
      <c r="N366" s="14" t="s">
        <v>1118</v>
      </c>
      <c r="O366" s="14" t="s">
        <v>712</v>
      </c>
      <c r="P366" s="14" t="s">
        <v>713</v>
      </c>
      <c r="Q366" s="14" t="s">
        <v>714</v>
      </c>
      <c r="R366" s="14" t="s">
        <v>715</v>
      </c>
      <c r="S366" s="14" t="s">
        <v>722</v>
      </c>
    </row>
    <row r="367" spans="1:19" x14ac:dyDescent="0.25">
      <c r="A367" s="14" t="s">
        <v>717</v>
      </c>
      <c r="B367" s="14" t="s">
        <v>704</v>
      </c>
      <c r="C367" s="14" t="s">
        <v>718</v>
      </c>
      <c r="D367" s="14" t="s">
        <v>706</v>
      </c>
      <c r="E367" s="14" t="s">
        <v>707</v>
      </c>
      <c r="F367" s="15">
        <v>929.33</v>
      </c>
      <c r="G367" s="14" t="s">
        <v>708</v>
      </c>
      <c r="H367" s="20">
        <v>43952</v>
      </c>
      <c r="I367" s="14" t="s">
        <v>1095</v>
      </c>
      <c r="J367" s="14" t="s">
        <v>1117</v>
      </c>
      <c r="K367" s="21">
        <v>10056</v>
      </c>
      <c r="L367" s="14" t="s">
        <v>631</v>
      </c>
      <c r="M367" s="21">
        <v>113060</v>
      </c>
      <c r="N367" s="14" t="s">
        <v>1118</v>
      </c>
      <c r="O367" s="14" t="s">
        <v>719</v>
      </c>
      <c r="P367" s="14" t="s">
        <v>720</v>
      </c>
      <c r="Q367" s="14" t="s">
        <v>721</v>
      </c>
      <c r="R367" s="14" t="s">
        <v>715</v>
      </c>
      <c r="S367" s="14" t="s">
        <v>722</v>
      </c>
    </row>
    <row r="368" spans="1:19" x14ac:dyDescent="0.25">
      <c r="A368" s="14" t="s">
        <v>723</v>
      </c>
      <c r="B368" s="14" t="s">
        <v>704</v>
      </c>
      <c r="C368" s="14" t="s">
        <v>724</v>
      </c>
      <c r="D368" s="14" t="s">
        <v>706</v>
      </c>
      <c r="E368" s="14" t="s">
        <v>707</v>
      </c>
      <c r="F368" s="15">
        <v>977.97</v>
      </c>
      <c r="G368" s="14" t="s">
        <v>708</v>
      </c>
      <c r="H368" s="20">
        <v>43983</v>
      </c>
      <c r="I368" s="14" t="s">
        <v>1053</v>
      </c>
      <c r="J368" s="14" t="s">
        <v>1117</v>
      </c>
      <c r="K368" s="21">
        <v>10056</v>
      </c>
      <c r="L368" s="14" t="s">
        <v>631</v>
      </c>
      <c r="M368" s="21">
        <v>113060</v>
      </c>
      <c r="N368" s="14" t="s">
        <v>1118</v>
      </c>
      <c r="O368" s="14" t="s">
        <v>725</v>
      </c>
      <c r="P368" s="14" t="s">
        <v>726</v>
      </c>
      <c r="Q368" s="14" t="s">
        <v>727</v>
      </c>
      <c r="R368" s="14" t="s">
        <v>715</v>
      </c>
      <c r="S368" s="14" t="s">
        <v>722</v>
      </c>
    </row>
    <row r="369" spans="1:19" x14ac:dyDescent="0.25">
      <c r="A369" s="14" t="s">
        <v>703</v>
      </c>
      <c r="B369" s="14" t="s">
        <v>704</v>
      </c>
      <c r="C369" s="14" t="s">
        <v>705</v>
      </c>
      <c r="D369" s="14" t="s">
        <v>706</v>
      </c>
      <c r="E369" s="14" t="s">
        <v>707</v>
      </c>
      <c r="F369" s="15">
        <v>287.89</v>
      </c>
      <c r="G369" s="14" t="s">
        <v>708</v>
      </c>
      <c r="H369" s="20">
        <v>43922</v>
      </c>
      <c r="I369" s="14" t="s">
        <v>1119</v>
      </c>
      <c r="J369" s="14" t="s">
        <v>1120</v>
      </c>
      <c r="K369" s="21">
        <v>10056</v>
      </c>
      <c r="L369" s="14" t="s">
        <v>631</v>
      </c>
      <c r="M369" s="21">
        <v>114000</v>
      </c>
      <c r="N369" s="14" t="s">
        <v>1121</v>
      </c>
      <c r="O369" s="14" t="s">
        <v>712</v>
      </c>
      <c r="P369" s="14" t="s">
        <v>713</v>
      </c>
      <c r="Q369" s="14" t="s">
        <v>714</v>
      </c>
      <c r="R369" s="14" t="s">
        <v>715</v>
      </c>
      <c r="S369" s="14" t="s">
        <v>742</v>
      </c>
    </row>
    <row r="370" spans="1:19" x14ac:dyDescent="0.25">
      <c r="A370" s="14" t="s">
        <v>717</v>
      </c>
      <c r="B370" s="14" t="s">
        <v>704</v>
      </c>
      <c r="C370" s="14" t="s">
        <v>718</v>
      </c>
      <c r="D370" s="14" t="s">
        <v>706</v>
      </c>
      <c r="E370" s="14" t="s">
        <v>707</v>
      </c>
      <c r="F370" s="15">
        <v>292.68</v>
      </c>
      <c r="G370" s="14" t="s">
        <v>708</v>
      </c>
      <c r="H370" s="20">
        <v>43952</v>
      </c>
      <c r="I370" s="14" t="s">
        <v>1098</v>
      </c>
      <c r="J370" s="14" t="s">
        <v>1120</v>
      </c>
      <c r="K370" s="21">
        <v>10056</v>
      </c>
      <c r="L370" s="14" t="s">
        <v>631</v>
      </c>
      <c r="M370" s="21">
        <v>114000</v>
      </c>
      <c r="N370" s="14" t="s">
        <v>1121</v>
      </c>
      <c r="O370" s="14" t="s">
        <v>719</v>
      </c>
      <c r="P370" s="14" t="s">
        <v>720</v>
      </c>
      <c r="Q370" s="14" t="s">
        <v>721</v>
      </c>
      <c r="R370" s="14" t="s">
        <v>715</v>
      </c>
      <c r="S370" s="14" t="s">
        <v>742</v>
      </c>
    </row>
    <row r="371" spans="1:19" x14ac:dyDescent="0.25">
      <c r="A371" s="14" t="s">
        <v>723</v>
      </c>
      <c r="B371" s="14" t="s">
        <v>704</v>
      </c>
      <c r="C371" s="14" t="s">
        <v>724</v>
      </c>
      <c r="D371" s="14" t="s">
        <v>706</v>
      </c>
      <c r="E371" s="14" t="s">
        <v>707</v>
      </c>
      <c r="F371" s="15">
        <v>292.68</v>
      </c>
      <c r="G371" s="14" t="s">
        <v>708</v>
      </c>
      <c r="H371" s="20">
        <v>43983</v>
      </c>
      <c r="I371" s="14" t="s">
        <v>1056</v>
      </c>
      <c r="J371" s="14" t="s">
        <v>1120</v>
      </c>
      <c r="K371" s="21">
        <v>10056</v>
      </c>
      <c r="L371" s="14" t="s">
        <v>631</v>
      </c>
      <c r="M371" s="21">
        <v>114000</v>
      </c>
      <c r="N371" s="14" t="s">
        <v>1121</v>
      </c>
      <c r="O371" s="14" t="s">
        <v>725</v>
      </c>
      <c r="P371" s="14" t="s">
        <v>726</v>
      </c>
      <c r="Q371" s="14" t="s">
        <v>727</v>
      </c>
      <c r="R371" s="14" t="s">
        <v>715</v>
      </c>
      <c r="S371" s="14" t="s">
        <v>742</v>
      </c>
    </row>
    <row r="372" spans="1:19" x14ac:dyDescent="0.25">
      <c r="A372" s="14" t="s">
        <v>703</v>
      </c>
      <c r="B372" s="14" t="s">
        <v>704</v>
      </c>
      <c r="C372" s="14" t="s">
        <v>705</v>
      </c>
      <c r="D372" s="14" t="s">
        <v>706</v>
      </c>
      <c r="E372" s="14" t="s">
        <v>707</v>
      </c>
      <c r="F372" s="15">
        <v>1022.23</v>
      </c>
      <c r="G372" s="14" t="s">
        <v>708</v>
      </c>
      <c r="H372" s="20">
        <v>43922</v>
      </c>
      <c r="I372" s="14" t="s">
        <v>1122</v>
      </c>
      <c r="J372" s="14" t="s">
        <v>1123</v>
      </c>
      <c r="K372" s="21">
        <v>10056</v>
      </c>
      <c r="L372" s="14" t="s">
        <v>631</v>
      </c>
      <c r="M372" s="21">
        <v>114010</v>
      </c>
      <c r="N372" s="14" t="s">
        <v>1124</v>
      </c>
      <c r="O372" s="14" t="s">
        <v>712</v>
      </c>
      <c r="P372" s="14" t="s">
        <v>713</v>
      </c>
      <c r="Q372" s="14" t="s">
        <v>714</v>
      </c>
      <c r="R372" s="14" t="s">
        <v>715</v>
      </c>
      <c r="S372" s="14" t="s">
        <v>716</v>
      </c>
    </row>
    <row r="373" spans="1:19" x14ac:dyDescent="0.25">
      <c r="A373" s="14" t="s">
        <v>717</v>
      </c>
      <c r="B373" s="14" t="s">
        <v>704</v>
      </c>
      <c r="C373" s="14" t="s">
        <v>718</v>
      </c>
      <c r="D373" s="14" t="s">
        <v>706</v>
      </c>
      <c r="E373" s="14" t="s">
        <v>707</v>
      </c>
      <c r="F373" s="15">
        <v>909.76</v>
      </c>
      <c r="G373" s="14" t="s">
        <v>708</v>
      </c>
      <c r="H373" s="20">
        <v>43952</v>
      </c>
      <c r="I373" s="14" t="s">
        <v>1101</v>
      </c>
      <c r="J373" s="14" t="s">
        <v>1123</v>
      </c>
      <c r="K373" s="21">
        <v>10056</v>
      </c>
      <c r="L373" s="14" t="s">
        <v>631</v>
      </c>
      <c r="M373" s="21">
        <v>114010</v>
      </c>
      <c r="N373" s="14" t="s">
        <v>1124</v>
      </c>
      <c r="O373" s="14" t="s">
        <v>719</v>
      </c>
      <c r="P373" s="14" t="s">
        <v>720</v>
      </c>
      <c r="Q373" s="14" t="s">
        <v>721</v>
      </c>
      <c r="R373" s="14" t="s">
        <v>715</v>
      </c>
      <c r="S373" s="14" t="s">
        <v>716</v>
      </c>
    </row>
    <row r="374" spans="1:19" x14ac:dyDescent="0.25">
      <c r="A374" s="14" t="s">
        <v>723</v>
      </c>
      <c r="B374" s="14" t="s">
        <v>704</v>
      </c>
      <c r="C374" s="14" t="s">
        <v>724</v>
      </c>
      <c r="D374" s="14" t="s">
        <v>706</v>
      </c>
      <c r="E374" s="14" t="s">
        <v>707</v>
      </c>
      <c r="F374" s="15">
        <v>909.76</v>
      </c>
      <c r="G374" s="14" t="s">
        <v>708</v>
      </c>
      <c r="H374" s="20">
        <v>43983</v>
      </c>
      <c r="I374" s="14" t="s">
        <v>1059</v>
      </c>
      <c r="J374" s="14" t="s">
        <v>1123</v>
      </c>
      <c r="K374" s="21">
        <v>10056</v>
      </c>
      <c r="L374" s="14" t="s">
        <v>631</v>
      </c>
      <c r="M374" s="21">
        <v>114010</v>
      </c>
      <c r="N374" s="14" t="s">
        <v>1124</v>
      </c>
      <c r="O374" s="14" t="s">
        <v>725</v>
      </c>
      <c r="P374" s="14" t="s">
        <v>726</v>
      </c>
      <c r="Q374" s="14" t="s">
        <v>727</v>
      </c>
      <c r="R374" s="14" t="s">
        <v>715</v>
      </c>
      <c r="S374" s="14" t="s">
        <v>716</v>
      </c>
    </row>
    <row r="375" spans="1:19" x14ac:dyDescent="0.25">
      <c r="A375" s="14" t="s">
        <v>703</v>
      </c>
      <c r="B375" s="14" t="s">
        <v>704</v>
      </c>
      <c r="C375" s="14" t="s">
        <v>705</v>
      </c>
      <c r="D375" s="14" t="s">
        <v>706</v>
      </c>
      <c r="E375" s="14" t="s">
        <v>707</v>
      </c>
      <c r="F375" s="15">
        <v>532.26</v>
      </c>
      <c r="G375" s="14" t="s">
        <v>708</v>
      </c>
      <c r="H375" s="20">
        <v>43922</v>
      </c>
      <c r="I375" s="14" t="s">
        <v>1125</v>
      </c>
      <c r="J375" s="14" t="s">
        <v>1126</v>
      </c>
      <c r="K375" s="21">
        <v>10056</v>
      </c>
      <c r="L375" s="14" t="s">
        <v>631</v>
      </c>
      <c r="M375" s="21">
        <v>114020</v>
      </c>
      <c r="N375" s="14" t="s">
        <v>1127</v>
      </c>
      <c r="O375" s="14" t="s">
        <v>712</v>
      </c>
      <c r="P375" s="14" t="s">
        <v>713</v>
      </c>
      <c r="Q375" s="14" t="s">
        <v>714</v>
      </c>
      <c r="R375" s="14" t="s">
        <v>715</v>
      </c>
      <c r="S375" s="14" t="s">
        <v>731</v>
      </c>
    </row>
    <row r="376" spans="1:19" x14ac:dyDescent="0.25">
      <c r="A376" s="14" t="s">
        <v>717</v>
      </c>
      <c r="B376" s="14" t="s">
        <v>704</v>
      </c>
      <c r="C376" s="14" t="s">
        <v>718</v>
      </c>
      <c r="D376" s="14" t="s">
        <v>706</v>
      </c>
      <c r="E376" s="14" t="s">
        <v>707</v>
      </c>
      <c r="F376" s="15">
        <v>532.26</v>
      </c>
      <c r="G376" s="14" t="s">
        <v>708</v>
      </c>
      <c r="H376" s="20">
        <v>43952</v>
      </c>
      <c r="I376" s="14" t="s">
        <v>1104</v>
      </c>
      <c r="J376" s="14" t="s">
        <v>1126</v>
      </c>
      <c r="K376" s="21">
        <v>10056</v>
      </c>
      <c r="L376" s="14" t="s">
        <v>631</v>
      </c>
      <c r="M376" s="21">
        <v>114020</v>
      </c>
      <c r="N376" s="14" t="s">
        <v>1127</v>
      </c>
      <c r="O376" s="14" t="s">
        <v>719</v>
      </c>
      <c r="P376" s="14" t="s">
        <v>720</v>
      </c>
      <c r="Q376" s="14" t="s">
        <v>721</v>
      </c>
      <c r="R376" s="14" t="s">
        <v>715</v>
      </c>
      <c r="S376" s="14" t="s">
        <v>731</v>
      </c>
    </row>
    <row r="377" spans="1:19" x14ac:dyDescent="0.25">
      <c r="A377" s="14" t="s">
        <v>723</v>
      </c>
      <c r="B377" s="14" t="s">
        <v>704</v>
      </c>
      <c r="C377" s="14" t="s">
        <v>724</v>
      </c>
      <c r="D377" s="14" t="s">
        <v>706</v>
      </c>
      <c r="E377" s="14" t="s">
        <v>707</v>
      </c>
      <c r="F377" s="15">
        <v>532.26</v>
      </c>
      <c r="G377" s="14" t="s">
        <v>708</v>
      </c>
      <c r="H377" s="20">
        <v>43983</v>
      </c>
      <c r="I377" s="14" t="s">
        <v>1062</v>
      </c>
      <c r="J377" s="14" t="s">
        <v>1126</v>
      </c>
      <c r="K377" s="21">
        <v>10056</v>
      </c>
      <c r="L377" s="14" t="s">
        <v>631</v>
      </c>
      <c r="M377" s="21">
        <v>114020</v>
      </c>
      <c r="N377" s="14" t="s">
        <v>1127</v>
      </c>
      <c r="O377" s="14" t="s">
        <v>725</v>
      </c>
      <c r="P377" s="14" t="s">
        <v>726</v>
      </c>
      <c r="Q377" s="14" t="s">
        <v>727</v>
      </c>
      <c r="R377" s="14" t="s">
        <v>715</v>
      </c>
      <c r="S377" s="14" t="s">
        <v>731</v>
      </c>
    </row>
    <row r="378" spans="1:19" x14ac:dyDescent="0.25">
      <c r="A378" s="14" t="s">
        <v>703</v>
      </c>
      <c r="B378" s="14" t="s">
        <v>704</v>
      </c>
      <c r="C378" s="14" t="s">
        <v>705</v>
      </c>
      <c r="D378" s="14" t="s">
        <v>706</v>
      </c>
      <c r="E378" s="14" t="s">
        <v>707</v>
      </c>
      <c r="F378" s="15">
        <v>8573.34</v>
      </c>
      <c r="G378" s="14" t="s">
        <v>708</v>
      </c>
      <c r="H378" s="20">
        <v>43922</v>
      </c>
      <c r="I378" s="14" t="s">
        <v>1128</v>
      </c>
      <c r="J378" s="14" t="s">
        <v>1129</v>
      </c>
      <c r="K378" s="21">
        <v>10056</v>
      </c>
      <c r="L378" s="14" t="s">
        <v>631</v>
      </c>
      <c r="M378" s="21">
        <v>114040</v>
      </c>
      <c r="N378" s="14" t="s">
        <v>1130</v>
      </c>
      <c r="O378" s="14" t="s">
        <v>712</v>
      </c>
      <c r="P378" s="14" t="s">
        <v>713</v>
      </c>
      <c r="Q378" s="14" t="s">
        <v>714</v>
      </c>
      <c r="R378" s="14" t="s">
        <v>715</v>
      </c>
      <c r="S378" s="14" t="s">
        <v>683</v>
      </c>
    </row>
    <row r="379" spans="1:19" x14ac:dyDescent="0.25">
      <c r="A379" s="14" t="s">
        <v>717</v>
      </c>
      <c r="B379" s="14" t="s">
        <v>704</v>
      </c>
      <c r="C379" s="14" t="s">
        <v>718</v>
      </c>
      <c r="D379" s="14" t="s">
        <v>706</v>
      </c>
      <c r="E379" s="14" t="s">
        <v>707</v>
      </c>
      <c r="F379" s="15">
        <v>8889.0300000000007</v>
      </c>
      <c r="G379" s="14" t="s">
        <v>708</v>
      </c>
      <c r="H379" s="20">
        <v>43952</v>
      </c>
      <c r="I379" s="14" t="s">
        <v>1107</v>
      </c>
      <c r="J379" s="14" t="s">
        <v>1129</v>
      </c>
      <c r="K379" s="21">
        <v>10056</v>
      </c>
      <c r="L379" s="14" t="s">
        <v>631</v>
      </c>
      <c r="M379" s="21">
        <v>114040</v>
      </c>
      <c r="N379" s="14" t="s">
        <v>1130</v>
      </c>
      <c r="O379" s="14" t="s">
        <v>719</v>
      </c>
      <c r="P379" s="14" t="s">
        <v>720</v>
      </c>
      <c r="Q379" s="14" t="s">
        <v>721</v>
      </c>
      <c r="R379" s="14" t="s">
        <v>715</v>
      </c>
      <c r="S379" s="14" t="s">
        <v>683</v>
      </c>
    </row>
    <row r="380" spans="1:19" x14ac:dyDescent="0.25">
      <c r="A380" s="14" t="s">
        <v>723</v>
      </c>
      <c r="B380" s="14" t="s">
        <v>704</v>
      </c>
      <c r="C380" s="14" t="s">
        <v>724</v>
      </c>
      <c r="D380" s="14" t="s">
        <v>706</v>
      </c>
      <c r="E380" s="14" t="s">
        <v>707</v>
      </c>
      <c r="F380" s="15">
        <v>8686.58</v>
      </c>
      <c r="G380" s="14" t="s">
        <v>708</v>
      </c>
      <c r="H380" s="20">
        <v>43983</v>
      </c>
      <c r="I380" s="14" t="s">
        <v>1065</v>
      </c>
      <c r="J380" s="14" t="s">
        <v>1129</v>
      </c>
      <c r="K380" s="21">
        <v>10056</v>
      </c>
      <c r="L380" s="14" t="s">
        <v>631</v>
      </c>
      <c r="M380" s="21">
        <v>114040</v>
      </c>
      <c r="N380" s="14" t="s">
        <v>1130</v>
      </c>
      <c r="O380" s="14" t="s">
        <v>725</v>
      </c>
      <c r="P380" s="14" t="s">
        <v>726</v>
      </c>
      <c r="Q380" s="14" t="s">
        <v>727</v>
      </c>
      <c r="R380" s="14" t="s">
        <v>715</v>
      </c>
      <c r="S380" s="14" t="s">
        <v>683</v>
      </c>
    </row>
    <row r="381" spans="1:19" x14ac:dyDescent="0.25">
      <c r="A381" s="14" t="s">
        <v>703</v>
      </c>
      <c r="B381" s="14" t="s">
        <v>704</v>
      </c>
      <c r="C381" s="14" t="s">
        <v>705</v>
      </c>
      <c r="D381" s="14" t="s">
        <v>706</v>
      </c>
      <c r="E381" s="14" t="s">
        <v>707</v>
      </c>
      <c r="F381" s="15">
        <v>176.79</v>
      </c>
      <c r="G381" s="14" t="s">
        <v>708</v>
      </c>
      <c r="H381" s="20">
        <v>43922</v>
      </c>
      <c r="I381" s="14" t="s">
        <v>1131</v>
      </c>
      <c r="J381" s="14" t="s">
        <v>1132</v>
      </c>
      <c r="K381" s="21">
        <v>10056</v>
      </c>
      <c r="L381" s="14" t="s">
        <v>631</v>
      </c>
      <c r="M381" s="21">
        <v>114050</v>
      </c>
      <c r="N381" s="14" t="s">
        <v>1133</v>
      </c>
      <c r="O381" s="14" t="s">
        <v>712</v>
      </c>
      <c r="P381" s="14" t="s">
        <v>713</v>
      </c>
      <c r="Q381" s="14" t="s">
        <v>714</v>
      </c>
      <c r="R381" s="14" t="s">
        <v>715</v>
      </c>
      <c r="S381" s="14" t="s">
        <v>687</v>
      </c>
    </row>
    <row r="382" spans="1:19" x14ac:dyDescent="0.25">
      <c r="A382" s="14" t="s">
        <v>717</v>
      </c>
      <c r="B382" s="14" t="s">
        <v>704</v>
      </c>
      <c r="C382" s="14" t="s">
        <v>718</v>
      </c>
      <c r="D382" s="14" t="s">
        <v>706</v>
      </c>
      <c r="E382" s="14" t="s">
        <v>707</v>
      </c>
      <c r="F382" s="15">
        <v>106.07</v>
      </c>
      <c r="G382" s="14" t="s">
        <v>708</v>
      </c>
      <c r="H382" s="20">
        <v>43952</v>
      </c>
      <c r="I382" s="14" t="s">
        <v>1110</v>
      </c>
      <c r="J382" s="14" t="s">
        <v>1132</v>
      </c>
      <c r="K382" s="21">
        <v>10056</v>
      </c>
      <c r="L382" s="14" t="s">
        <v>631</v>
      </c>
      <c r="M382" s="21">
        <v>114050</v>
      </c>
      <c r="N382" s="14" t="s">
        <v>1133</v>
      </c>
      <c r="O382" s="14" t="s">
        <v>719</v>
      </c>
      <c r="P382" s="14" t="s">
        <v>720</v>
      </c>
      <c r="Q382" s="14" t="s">
        <v>721</v>
      </c>
      <c r="R382" s="14" t="s">
        <v>715</v>
      </c>
      <c r="S382" s="14" t="s">
        <v>687</v>
      </c>
    </row>
    <row r="383" spans="1:19" x14ac:dyDescent="0.25">
      <c r="A383" s="14" t="s">
        <v>723</v>
      </c>
      <c r="B383" s="14" t="s">
        <v>704</v>
      </c>
      <c r="C383" s="14" t="s">
        <v>724</v>
      </c>
      <c r="D383" s="14" t="s">
        <v>706</v>
      </c>
      <c r="E383" s="14" t="s">
        <v>707</v>
      </c>
      <c r="F383" s="15">
        <v>106.07</v>
      </c>
      <c r="G383" s="14" t="s">
        <v>708</v>
      </c>
      <c r="H383" s="20">
        <v>43983</v>
      </c>
      <c r="I383" s="14" t="s">
        <v>1068</v>
      </c>
      <c r="J383" s="14" t="s">
        <v>1132</v>
      </c>
      <c r="K383" s="21">
        <v>10056</v>
      </c>
      <c r="L383" s="14" t="s">
        <v>631</v>
      </c>
      <c r="M383" s="21">
        <v>114050</v>
      </c>
      <c r="N383" s="14" t="s">
        <v>1133</v>
      </c>
      <c r="O383" s="14" t="s">
        <v>725</v>
      </c>
      <c r="P383" s="14" t="s">
        <v>726</v>
      </c>
      <c r="Q383" s="14" t="s">
        <v>727</v>
      </c>
      <c r="R383" s="14" t="s">
        <v>715</v>
      </c>
      <c r="S383" s="14" t="s">
        <v>687</v>
      </c>
    </row>
    <row r="384" spans="1:19" x14ac:dyDescent="0.25">
      <c r="A384" s="14" t="s">
        <v>703</v>
      </c>
      <c r="B384" s="14" t="s">
        <v>704</v>
      </c>
      <c r="C384" s="14" t="s">
        <v>705</v>
      </c>
      <c r="D384" s="14" t="s">
        <v>706</v>
      </c>
      <c r="E384" s="14" t="s">
        <v>707</v>
      </c>
      <c r="F384" s="15">
        <v>2830.08</v>
      </c>
      <c r="G384" s="14" t="s">
        <v>708</v>
      </c>
      <c r="H384" s="20">
        <v>43922</v>
      </c>
      <c r="I384" s="14" t="s">
        <v>1134</v>
      </c>
      <c r="J384" s="14" t="s">
        <v>1135</v>
      </c>
      <c r="K384" s="21">
        <v>10056</v>
      </c>
      <c r="L384" s="14" t="s">
        <v>631</v>
      </c>
      <c r="M384" s="21">
        <v>114060</v>
      </c>
      <c r="N384" s="14" t="s">
        <v>1136</v>
      </c>
      <c r="O384" s="14" t="s">
        <v>712</v>
      </c>
      <c r="P384" s="14" t="s">
        <v>713</v>
      </c>
      <c r="Q384" s="14" t="s">
        <v>714</v>
      </c>
      <c r="R384" s="14" t="s">
        <v>715</v>
      </c>
      <c r="S384" s="14" t="s">
        <v>722</v>
      </c>
    </row>
    <row r="385" spans="1:19" x14ac:dyDescent="0.25">
      <c r="A385" s="14" t="s">
        <v>717</v>
      </c>
      <c r="B385" s="14" t="s">
        <v>704</v>
      </c>
      <c r="C385" s="14" t="s">
        <v>718</v>
      </c>
      <c r="D385" s="14" t="s">
        <v>706</v>
      </c>
      <c r="E385" s="14" t="s">
        <v>707</v>
      </c>
      <c r="F385" s="15">
        <v>2637.14</v>
      </c>
      <c r="G385" s="14" t="s">
        <v>708</v>
      </c>
      <c r="H385" s="20">
        <v>43952</v>
      </c>
      <c r="I385" s="14" t="s">
        <v>1113</v>
      </c>
      <c r="J385" s="14" t="s">
        <v>1135</v>
      </c>
      <c r="K385" s="21">
        <v>10056</v>
      </c>
      <c r="L385" s="14" t="s">
        <v>631</v>
      </c>
      <c r="M385" s="21">
        <v>114060</v>
      </c>
      <c r="N385" s="14" t="s">
        <v>1136</v>
      </c>
      <c r="O385" s="14" t="s">
        <v>719</v>
      </c>
      <c r="P385" s="14" t="s">
        <v>720</v>
      </c>
      <c r="Q385" s="14" t="s">
        <v>721</v>
      </c>
      <c r="R385" s="14" t="s">
        <v>715</v>
      </c>
      <c r="S385" s="14" t="s">
        <v>722</v>
      </c>
    </row>
    <row r="386" spans="1:19" x14ac:dyDescent="0.25">
      <c r="A386" s="14" t="s">
        <v>723</v>
      </c>
      <c r="B386" s="14" t="s">
        <v>704</v>
      </c>
      <c r="C386" s="14" t="s">
        <v>724</v>
      </c>
      <c r="D386" s="14" t="s">
        <v>706</v>
      </c>
      <c r="E386" s="14" t="s">
        <v>707</v>
      </c>
      <c r="F386" s="15">
        <v>2735.46</v>
      </c>
      <c r="G386" s="14" t="s">
        <v>708</v>
      </c>
      <c r="H386" s="20">
        <v>43983</v>
      </c>
      <c r="I386" s="14" t="s">
        <v>1071</v>
      </c>
      <c r="J386" s="14" t="s">
        <v>1135</v>
      </c>
      <c r="K386" s="21">
        <v>10056</v>
      </c>
      <c r="L386" s="14" t="s">
        <v>631</v>
      </c>
      <c r="M386" s="21">
        <v>114060</v>
      </c>
      <c r="N386" s="14" t="s">
        <v>1136</v>
      </c>
      <c r="O386" s="14" t="s">
        <v>725</v>
      </c>
      <c r="P386" s="14" t="s">
        <v>726</v>
      </c>
      <c r="Q386" s="14" t="s">
        <v>727</v>
      </c>
      <c r="R386" s="14" t="s">
        <v>715</v>
      </c>
      <c r="S386" s="14" t="s">
        <v>722</v>
      </c>
    </row>
    <row r="387" spans="1:19" x14ac:dyDescent="0.25">
      <c r="A387" s="14" t="s">
        <v>703</v>
      </c>
      <c r="B387" s="14" t="s">
        <v>704</v>
      </c>
      <c r="C387" s="14" t="s">
        <v>705</v>
      </c>
      <c r="D387" s="14" t="s">
        <v>706</v>
      </c>
      <c r="E387" s="14" t="s">
        <v>707</v>
      </c>
      <c r="F387" s="15">
        <v>4359.1899999999996</v>
      </c>
      <c r="G387" s="14" t="s">
        <v>708</v>
      </c>
      <c r="H387" s="20">
        <v>43922</v>
      </c>
      <c r="I387" s="14" t="s">
        <v>1137</v>
      </c>
      <c r="J387" s="14" t="s">
        <v>1138</v>
      </c>
      <c r="K387" s="21">
        <v>10057</v>
      </c>
      <c r="L387" s="14" t="s">
        <v>632</v>
      </c>
      <c r="M387" s="21">
        <v>111100</v>
      </c>
      <c r="N387" s="14" t="s">
        <v>1139</v>
      </c>
      <c r="O387" s="14" t="s">
        <v>712</v>
      </c>
      <c r="P387" s="14" t="s">
        <v>713</v>
      </c>
      <c r="Q387" s="14" t="s">
        <v>714</v>
      </c>
      <c r="R387" s="14" t="s">
        <v>715</v>
      </c>
      <c r="S387" s="14" t="s">
        <v>716</v>
      </c>
    </row>
    <row r="388" spans="1:19" x14ac:dyDescent="0.25">
      <c r="A388" s="14" t="s">
        <v>717</v>
      </c>
      <c r="B388" s="14" t="s">
        <v>704</v>
      </c>
      <c r="C388" s="14" t="s">
        <v>718</v>
      </c>
      <c r="D388" s="14" t="s">
        <v>706</v>
      </c>
      <c r="E388" s="14" t="s">
        <v>707</v>
      </c>
      <c r="F388" s="15">
        <v>4359.1899999999996</v>
      </c>
      <c r="G388" s="14" t="s">
        <v>708</v>
      </c>
      <c r="H388" s="20">
        <v>43952</v>
      </c>
      <c r="I388" s="14" t="s">
        <v>1116</v>
      </c>
      <c r="J388" s="14" t="s">
        <v>1138</v>
      </c>
      <c r="K388" s="21">
        <v>10057</v>
      </c>
      <c r="L388" s="14" t="s">
        <v>632</v>
      </c>
      <c r="M388" s="21">
        <v>111100</v>
      </c>
      <c r="N388" s="14" t="s">
        <v>1139</v>
      </c>
      <c r="O388" s="14" t="s">
        <v>719</v>
      </c>
      <c r="P388" s="14" t="s">
        <v>720</v>
      </c>
      <c r="Q388" s="14" t="s">
        <v>721</v>
      </c>
      <c r="R388" s="14" t="s">
        <v>715</v>
      </c>
      <c r="S388" s="14" t="s">
        <v>716</v>
      </c>
    </row>
    <row r="389" spans="1:19" x14ac:dyDescent="0.25">
      <c r="A389" s="14" t="s">
        <v>723</v>
      </c>
      <c r="B389" s="14" t="s">
        <v>704</v>
      </c>
      <c r="C389" s="14" t="s">
        <v>724</v>
      </c>
      <c r="D389" s="14" t="s">
        <v>706</v>
      </c>
      <c r="E389" s="14" t="s">
        <v>707</v>
      </c>
      <c r="F389" s="15">
        <v>4359.1899999999996</v>
      </c>
      <c r="G389" s="14" t="s">
        <v>708</v>
      </c>
      <c r="H389" s="20">
        <v>43983</v>
      </c>
      <c r="I389" s="14" t="s">
        <v>1074</v>
      </c>
      <c r="J389" s="14" t="s">
        <v>1138</v>
      </c>
      <c r="K389" s="21">
        <v>10057</v>
      </c>
      <c r="L389" s="14" t="s">
        <v>632</v>
      </c>
      <c r="M389" s="21">
        <v>111100</v>
      </c>
      <c r="N389" s="14" t="s">
        <v>1139</v>
      </c>
      <c r="O389" s="14" t="s">
        <v>725</v>
      </c>
      <c r="P389" s="14" t="s">
        <v>726</v>
      </c>
      <c r="Q389" s="14" t="s">
        <v>727</v>
      </c>
      <c r="R389" s="14" t="s">
        <v>715</v>
      </c>
      <c r="S389" s="14" t="s">
        <v>716</v>
      </c>
    </row>
    <row r="390" spans="1:19" x14ac:dyDescent="0.25">
      <c r="A390" s="14" t="s">
        <v>703</v>
      </c>
      <c r="B390" s="14" t="s">
        <v>704</v>
      </c>
      <c r="C390" s="14" t="s">
        <v>705</v>
      </c>
      <c r="D390" s="14" t="s">
        <v>706</v>
      </c>
      <c r="E390" s="14" t="s">
        <v>707</v>
      </c>
      <c r="F390" s="15">
        <v>2242.62</v>
      </c>
      <c r="G390" s="14" t="s">
        <v>708</v>
      </c>
      <c r="H390" s="20">
        <v>43922</v>
      </c>
      <c r="I390" s="14" t="s">
        <v>1140</v>
      </c>
      <c r="J390" s="14" t="s">
        <v>1141</v>
      </c>
      <c r="K390" s="21">
        <v>10057</v>
      </c>
      <c r="L390" s="14" t="s">
        <v>632</v>
      </c>
      <c r="M390" s="21">
        <v>111200</v>
      </c>
      <c r="N390" s="14" t="s">
        <v>1142</v>
      </c>
      <c r="O390" s="14" t="s">
        <v>712</v>
      </c>
      <c r="P390" s="14" t="s">
        <v>713</v>
      </c>
      <c r="Q390" s="14" t="s">
        <v>714</v>
      </c>
      <c r="R390" s="14" t="s">
        <v>715</v>
      </c>
      <c r="S390" s="14" t="s">
        <v>731</v>
      </c>
    </row>
    <row r="391" spans="1:19" x14ac:dyDescent="0.25">
      <c r="A391" s="14" t="s">
        <v>717</v>
      </c>
      <c r="B391" s="14" t="s">
        <v>704</v>
      </c>
      <c r="C391" s="14" t="s">
        <v>718</v>
      </c>
      <c r="D391" s="14" t="s">
        <v>706</v>
      </c>
      <c r="E391" s="14" t="s">
        <v>707</v>
      </c>
      <c r="F391" s="15">
        <v>1986.98</v>
      </c>
      <c r="G391" s="14" t="s">
        <v>708</v>
      </c>
      <c r="H391" s="20">
        <v>43952</v>
      </c>
      <c r="I391" s="14" t="s">
        <v>1119</v>
      </c>
      <c r="J391" s="14" t="s">
        <v>1141</v>
      </c>
      <c r="K391" s="21">
        <v>10057</v>
      </c>
      <c r="L391" s="14" t="s">
        <v>632</v>
      </c>
      <c r="M391" s="21">
        <v>111200</v>
      </c>
      <c r="N391" s="14" t="s">
        <v>1142</v>
      </c>
      <c r="O391" s="14" t="s">
        <v>719</v>
      </c>
      <c r="P391" s="14" t="s">
        <v>720</v>
      </c>
      <c r="Q391" s="14" t="s">
        <v>721</v>
      </c>
      <c r="R391" s="14" t="s">
        <v>715</v>
      </c>
      <c r="S391" s="14" t="s">
        <v>731</v>
      </c>
    </row>
    <row r="392" spans="1:19" x14ac:dyDescent="0.25">
      <c r="A392" s="14" t="s">
        <v>723</v>
      </c>
      <c r="B392" s="14" t="s">
        <v>704</v>
      </c>
      <c r="C392" s="14" t="s">
        <v>724</v>
      </c>
      <c r="D392" s="14" t="s">
        <v>706</v>
      </c>
      <c r="E392" s="14" t="s">
        <v>707</v>
      </c>
      <c r="F392" s="15">
        <v>1986.98</v>
      </c>
      <c r="G392" s="14" t="s">
        <v>708</v>
      </c>
      <c r="H392" s="20">
        <v>43983</v>
      </c>
      <c r="I392" s="14" t="s">
        <v>1077</v>
      </c>
      <c r="J392" s="14" t="s">
        <v>1141</v>
      </c>
      <c r="K392" s="21">
        <v>10057</v>
      </c>
      <c r="L392" s="14" t="s">
        <v>632</v>
      </c>
      <c r="M392" s="21">
        <v>111200</v>
      </c>
      <c r="N392" s="14" t="s">
        <v>1142</v>
      </c>
      <c r="O392" s="14" t="s">
        <v>725</v>
      </c>
      <c r="P392" s="14" t="s">
        <v>726</v>
      </c>
      <c r="Q392" s="14" t="s">
        <v>727</v>
      </c>
      <c r="R392" s="14" t="s">
        <v>715</v>
      </c>
      <c r="S392" s="14" t="s">
        <v>731</v>
      </c>
    </row>
    <row r="393" spans="1:19" x14ac:dyDescent="0.25">
      <c r="A393" s="14" t="s">
        <v>703</v>
      </c>
      <c r="B393" s="14" t="s">
        <v>704</v>
      </c>
      <c r="C393" s="14" t="s">
        <v>705</v>
      </c>
      <c r="D393" s="14" t="s">
        <v>706</v>
      </c>
      <c r="E393" s="14" t="s">
        <v>707</v>
      </c>
      <c r="F393" s="15">
        <v>68423.570000000007</v>
      </c>
      <c r="G393" s="14" t="s">
        <v>708</v>
      </c>
      <c r="H393" s="20">
        <v>43922</v>
      </c>
      <c r="I393" s="14" t="s">
        <v>1143</v>
      </c>
      <c r="J393" s="14" t="s">
        <v>1144</v>
      </c>
      <c r="K393" s="21">
        <v>10057</v>
      </c>
      <c r="L393" s="14" t="s">
        <v>632</v>
      </c>
      <c r="M393" s="21">
        <v>111400</v>
      </c>
      <c r="N393" s="14" t="s">
        <v>1145</v>
      </c>
      <c r="O393" s="14" t="s">
        <v>712</v>
      </c>
      <c r="P393" s="14" t="s">
        <v>713</v>
      </c>
      <c r="Q393" s="14" t="s">
        <v>714</v>
      </c>
      <c r="R393" s="14" t="s">
        <v>715</v>
      </c>
      <c r="S393" s="14" t="s">
        <v>683</v>
      </c>
    </row>
    <row r="394" spans="1:19" x14ac:dyDescent="0.25">
      <c r="A394" s="14" t="s">
        <v>717</v>
      </c>
      <c r="B394" s="14" t="s">
        <v>704</v>
      </c>
      <c r="C394" s="14" t="s">
        <v>718</v>
      </c>
      <c r="D394" s="14" t="s">
        <v>706</v>
      </c>
      <c r="E394" s="14" t="s">
        <v>707</v>
      </c>
      <c r="F394" s="15">
        <v>68436.509999999995</v>
      </c>
      <c r="G394" s="14" t="s">
        <v>708</v>
      </c>
      <c r="H394" s="20">
        <v>43952</v>
      </c>
      <c r="I394" s="14" t="s">
        <v>1122</v>
      </c>
      <c r="J394" s="14" t="s">
        <v>1144</v>
      </c>
      <c r="K394" s="21">
        <v>10057</v>
      </c>
      <c r="L394" s="14" t="s">
        <v>632</v>
      </c>
      <c r="M394" s="21">
        <v>111400</v>
      </c>
      <c r="N394" s="14" t="s">
        <v>1145</v>
      </c>
      <c r="O394" s="14" t="s">
        <v>719</v>
      </c>
      <c r="P394" s="14" t="s">
        <v>720</v>
      </c>
      <c r="Q394" s="14" t="s">
        <v>721</v>
      </c>
      <c r="R394" s="14" t="s">
        <v>715</v>
      </c>
      <c r="S394" s="14" t="s">
        <v>683</v>
      </c>
    </row>
    <row r="395" spans="1:19" x14ac:dyDescent="0.25">
      <c r="A395" s="14" t="s">
        <v>723</v>
      </c>
      <c r="B395" s="14" t="s">
        <v>704</v>
      </c>
      <c r="C395" s="14" t="s">
        <v>724</v>
      </c>
      <c r="D395" s="14" t="s">
        <v>706</v>
      </c>
      <c r="E395" s="14" t="s">
        <v>707</v>
      </c>
      <c r="F395" s="15">
        <v>69192.399999999994</v>
      </c>
      <c r="G395" s="14" t="s">
        <v>708</v>
      </c>
      <c r="H395" s="20">
        <v>43983</v>
      </c>
      <c r="I395" s="14" t="s">
        <v>1080</v>
      </c>
      <c r="J395" s="14" t="s">
        <v>1144</v>
      </c>
      <c r="K395" s="21">
        <v>10057</v>
      </c>
      <c r="L395" s="14" t="s">
        <v>632</v>
      </c>
      <c r="M395" s="21">
        <v>111400</v>
      </c>
      <c r="N395" s="14" t="s">
        <v>1145</v>
      </c>
      <c r="O395" s="14" t="s">
        <v>725</v>
      </c>
      <c r="P395" s="14" t="s">
        <v>726</v>
      </c>
      <c r="Q395" s="14" t="s">
        <v>727</v>
      </c>
      <c r="R395" s="14" t="s">
        <v>715</v>
      </c>
      <c r="S395" s="14" t="s">
        <v>683</v>
      </c>
    </row>
    <row r="396" spans="1:19" x14ac:dyDescent="0.25">
      <c r="A396" s="14" t="s">
        <v>703</v>
      </c>
      <c r="B396" s="14" t="s">
        <v>704</v>
      </c>
      <c r="C396" s="14" t="s">
        <v>705</v>
      </c>
      <c r="D396" s="14" t="s">
        <v>706</v>
      </c>
      <c r="E396" s="14" t="s">
        <v>707</v>
      </c>
      <c r="F396" s="15">
        <v>24119.42</v>
      </c>
      <c r="G396" s="14" t="s">
        <v>708</v>
      </c>
      <c r="H396" s="20">
        <v>43922</v>
      </c>
      <c r="I396" s="14" t="s">
        <v>1146</v>
      </c>
      <c r="J396" s="14" t="s">
        <v>1147</v>
      </c>
      <c r="K396" s="21">
        <v>10057</v>
      </c>
      <c r="L396" s="14" t="s">
        <v>632</v>
      </c>
      <c r="M396" s="21">
        <v>111600</v>
      </c>
      <c r="N396" s="14" t="s">
        <v>1148</v>
      </c>
      <c r="O396" s="14" t="s">
        <v>712</v>
      </c>
      <c r="P396" s="14" t="s">
        <v>713</v>
      </c>
      <c r="Q396" s="14" t="s">
        <v>714</v>
      </c>
      <c r="R396" s="14" t="s">
        <v>715</v>
      </c>
      <c r="S396" s="14" t="s">
        <v>722</v>
      </c>
    </row>
    <row r="397" spans="1:19" x14ac:dyDescent="0.25">
      <c r="A397" s="14" t="s">
        <v>717</v>
      </c>
      <c r="B397" s="14" t="s">
        <v>704</v>
      </c>
      <c r="C397" s="14" t="s">
        <v>718</v>
      </c>
      <c r="D397" s="14" t="s">
        <v>706</v>
      </c>
      <c r="E397" s="14" t="s">
        <v>707</v>
      </c>
      <c r="F397" s="15">
        <v>26211.66</v>
      </c>
      <c r="G397" s="14" t="s">
        <v>708</v>
      </c>
      <c r="H397" s="20">
        <v>43952</v>
      </c>
      <c r="I397" s="14" t="s">
        <v>1125</v>
      </c>
      <c r="J397" s="14" t="s">
        <v>1147</v>
      </c>
      <c r="K397" s="21">
        <v>10057</v>
      </c>
      <c r="L397" s="14" t="s">
        <v>632</v>
      </c>
      <c r="M397" s="21">
        <v>111600</v>
      </c>
      <c r="N397" s="14" t="s">
        <v>1148</v>
      </c>
      <c r="O397" s="14" t="s">
        <v>719</v>
      </c>
      <c r="P397" s="14" t="s">
        <v>720</v>
      </c>
      <c r="Q397" s="14" t="s">
        <v>721</v>
      </c>
      <c r="R397" s="14" t="s">
        <v>715</v>
      </c>
      <c r="S397" s="14" t="s">
        <v>722</v>
      </c>
    </row>
    <row r="398" spans="1:19" x14ac:dyDescent="0.25">
      <c r="A398" s="14" t="s">
        <v>723</v>
      </c>
      <c r="B398" s="14" t="s">
        <v>704</v>
      </c>
      <c r="C398" s="14" t="s">
        <v>724</v>
      </c>
      <c r="D398" s="14" t="s">
        <v>706</v>
      </c>
      <c r="E398" s="14" t="s">
        <v>707</v>
      </c>
      <c r="F398" s="15">
        <v>25433.69</v>
      </c>
      <c r="G398" s="14" t="s">
        <v>708</v>
      </c>
      <c r="H398" s="20">
        <v>43983</v>
      </c>
      <c r="I398" s="14" t="s">
        <v>1083</v>
      </c>
      <c r="J398" s="14" t="s">
        <v>1147</v>
      </c>
      <c r="K398" s="21">
        <v>10057</v>
      </c>
      <c r="L398" s="14" t="s">
        <v>632</v>
      </c>
      <c r="M398" s="21">
        <v>111600</v>
      </c>
      <c r="N398" s="14" t="s">
        <v>1148</v>
      </c>
      <c r="O398" s="14" t="s">
        <v>725</v>
      </c>
      <c r="P398" s="14" t="s">
        <v>726</v>
      </c>
      <c r="Q398" s="14" t="s">
        <v>727</v>
      </c>
      <c r="R398" s="14" t="s">
        <v>715</v>
      </c>
      <c r="S398" s="14" t="s">
        <v>722</v>
      </c>
    </row>
    <row r="399" spans="1:19" x14ac:dyDescent="0.25">
      <c r="A399" s="14" t="s">
        <v>703</v>
      </c>
      <c r="B399" s="14" t="s">
        <v>704</v>
      </c>
      <c r="C399" s="14" t="s">
        <v>705</v>
      </c>
      <c r="D399" s="14" t="s">
        <v>706</v>
      </c>
      <c r="E399" s="14" t="s">
        <v>707</v>
      </c>
      <c r="F399" s="15">
        <v>6758.89</v>
      </c>
      <c r="G399" s="14" t="s">
        <v>708</v>
      </c>
      <c r="H399" s="20">
        <v>43922</v>
      </c>
      <c r="I399" s="14" t="s">
        <v>1149</v>
      </c>
      <c r="J399" s="14" t="s">
        <v>1150</v>
      </c>
      <c r="K399" s="21">
        <v>10057</v>
      </c>
      <c r="L399" s="14" t="s">
        <v>632</v>
      </c>
      <c r="M399" s="21">
        <v>111700</v>
      </c>
      <c r="N399" s="14" t="s">
        <v>1151</v>
      </c>
      <c r="O399" s="14" t="s">
        <v>712</v>
      </c>
      <c r="P399" s="14" t="s">
        <v>713</v>
      </c>
      <c r="Q399" s="14" t="s">
        <v>714</v>
      </c>
      <c r="R399" s="14" t="s">
        <v>715</v>
      </c>
      <c r="S399" s="14" t="s">
        <v>742</v>
      </c>
    </row>
    <row r="400" spans="1:19" x14ac:dyDescent="0.25">
      <c r="A400" s="14" t="s">
        <v>717</v>
      </c>
      <c r="B400" s="14" t="s">
        <v>704</v>
      </c>
      <c r="C400" s="14" t="s">
        <v>718</v>
      </c>
      <c r="D400" s="14" t="s">
        <v>706</v>
      </c>
      <c r="E400" s="14" t="s">
        <v>707</v>
      </c>
      <c r="F400" s="15">
        <v>6256.97</v>
      </c>
      <c r="G400" s="14" t="s">
        <v>708</v>
      </c>
      <c r="H400" s="20">
        <v>43952</v>
      </c>
      <c r="I400" s="14" t="s">
        <v>1128</v>
      </c>
      <c r="J400" s="14" t="s">
        <v>1150</v>
      </c>
      <c r="K400" s="21">
        <v>10057</v>
      </c>
      <c r="L400" s="14" t="s">
        <v>632</v>
      </c>
      <c r="M400" s="21">
        <v>111700</v>
      </c>
      <c r="N400" s="14" t="s">
        <v>1151</v>
      </c>
      <c r="O400" s="14" t="s">
        <v>719</v>
      </c>
      <c r="P400" s="14" t="s">
        <v>720</v>
      </c>
      <c r="Q400" s="14" t="s">
        <v>721</v>
      </c>
      <c r="R400" s="14" t="s">
        <v>715</v>
      </c>
      <c r="S400" s="14" t="s">
        <v>742</v>
      </c>
    </row>
    <row r="401" spans="1:19" x14ac:dyDescent="0.25">
      <c r="A401" s="14" t="s">
        <v>723</v>
      </c>
      <c r="B401" s="14" t="s">
        <v>704</v>
      </c>
      <c r="C401" s="14" t="s">
        <v>724</v>
      </c>
      <c r="D401" s="14" t="s">
        <v>706</v>
      </c>
      <c r="E401" s="14" t="s">
        <v>707</v>
      </c>
      <c r="F401" s="15">
        <v>6162.35</v>
      </c>
      <c r="G401" s="14" t="s">
        <v>708</v>
      </c>
      <c r="H401" s="20">
        <v>43983</v>
      </c>
      <c r="I401" s="14" t="s">
        <v>1086</v>
      </c>
      <c r="J401" s="14" t="s">
        <v>1150</v>
      </c>
      <c r="K401" s="21">
        <v>10057</v>
      </c>
      <c r="L401" s="14" t="s">
        <v>632</v>
      </c>
      <c r="M401" s="21">
        <v>111700</v>
      </c>
      <c r="N401" s="14" t="s">
        <v>1151</v>
      </c>
      <c r="O401" s="14" t="s">
        <v>725</v>
      </c>
      <c r="P401" s="14" t="s">
        <v>726</v>
      </c>
      <c r="Q401" s="14" t="s">
        <v>727</v>
      </c>
      <c r="R401" s="14" t="s">
        <v>715</v>
      </c>
      <c r="S401" s="14" t="s">
        <v>742</v>
      </c>
    </row>
    <row r="402" spans="1:19" x14ac:dyDescent="0.25">
      <c r="A402" s="14" t="s">
        <v>723</v>
      </c>
      <c r="B402" s="14" t="s">
        <v>704</v>
      </c>
      <c r="C402" s="14" t="s">
        <v>724</v>
      </c>
      <c r="D402" s="14" t="s">
        <v>706</v>
      </c>
      <c r="E402" s="14" t="s">
        <v>707</v>
      </c>
      <c r="F402" s="15">
        <v>162.1</v>
      </c>
      <c r="G402" s="14" t="s">
        <v>708</v>
      </c>
      <c r="H402" s="20">
        <v>43983</v>
      </c>
      <c r="I402" s="14" t="s">
        <v>1152</v>
      </c>
      <c r="J402" s="14" t="s">
        <v>1150</v>
      </c>
      <c r="K402" s="21">
        <v>10057</v>
      </c>
      <c r="L402" s="14" t="s">
        <v>632</v>
      </c>
      <c r="M402" s="21">
        <v>111700</v>
      </c>
      <c r="N402" s="14" t="s">
        <v>1151</v>
      </c>
      <c r="O402" s="14" t="s">
        <v>725</v>
      </c>
      <c r="P402" s="14" t="s">
        <v>682</v>
      </c>
      <c r="Q402" s="14" t="s">
        <v>875</v>
      </c>
      <c r="R402" s="14" t="s">
        <v>715</v>
      </c>
      <c r="S402" s="14" t="s">
        <v>742</v>
      </c>
    </row>
    <row r="403" spans="1:19" x14ac:dyDescent="0.25">
      <c r="A403" s="14" t="s">
        <v>703</v>
      </c>
      <c r="B403" s="14" t="s">
        <v>704</v>
      </c>
      <c r="C403" s="14" t="s">
        <v>705</v>
      </c>
      <c r="D403" s="14" t="s">
        <v>706</v>
      </c>
      <c r="E403" s="14" t="s">
        <v>707</v>
      </c>
      <c r="F403" s="15">
        <v>96.58</v>
      </c>
      <c r="G403" s="14" t="s">
        <v>708</v>
      </c>
      <c r="H403" s="20">
        <v>43922</v>
      </c>
      <c r="I403" s="14" t="s">
        <v>1153</v>
      </c>
      <c r="J403" s="14" t="s">
        <v>1154</v>
      </c>
      <c r="K403" s="21">
        <v>10057</v>
      </c>
      <c r="L403" s="14" t="s">
        <v>632</v>
      </c>
      <c r="M403" s="21">
        <v>113000</v>
      </c>
      <c r="N403" s="14" t="s">
        <v>1155</v>
      </c>
      <c r="O403" s="14" t="s">
        <v>712</v>
      </c>
      <c r="P403" s="14" t="s">
        <v>713</v>
      </c>
      <c r="Q403" s="14" t="s">
        <v>714</v>
      </c>
      <c r="R403" s="14" t="s">
        <v>715</v>
      </c>
      <c r="S403" s="14" t="s">
        <v>742</v>
      </c>
    </row>
    <row r="404" spans="1:19" x14ac:dyDescent="0.25">
      <c r="A404" s="14" t="s">
        <v>717</v>
      </c>
      <c r="B404" s="14" t="s">
        <v>704</v>
      </c>
      <c r="C404" s="14" t="s">
        <v>718</v>
      </c>
      <c r="D404" s="14" t="s">
        <v>706</v>
      </c>
      <c r="E404" s="14" t="s">
        <v>707</v>
      </c>
      <c r="F404" s="15">
        <v>95.1</v>
      </c>
      <c r="G404" s="14" t="s">
        <v>708</v>
      </c>
      <c r="H404" s="20">
        <v>43952</v>
      </c>
      <c r="I404" s="14" t="s">
        <v>1131</v>
      </c>
      <c r="J404" s="14" t="s">
        <v>1154</v>
      </c>
      <c r="K404" s="21">
        <v>10057</v>
      </c>
      <c r="L404" s="14" t="s">
        <v>632</v>
      </c>
      <c r="M404" s="21">
        <v>113000</v>
      </c>
      <c r="N404" s="14" t="s">
        <v>1155</v>
      </c>
      <c r="O404" s="14" t="s">
        <v>719</v>
      </c>
      <c r="P404" s="14" t="s">
        <v>720</v>
      </c>
      <c r="Q404" s="14" t="s">
        <v>721</v>
      </c>
      <c r="R404" s="14" t="s">
        <v>715</v>
      </c>
      <c r="S404" s="14" t="s">
        <v>742</v>
      </c>
    </row>
    <row r="405" spans="1:19" x14ac:dyDescent="0.25">
      <c r="A405" s="14" t="s">
        <v>723</v>
      </c>
      <c r="B405" s="14" t="s">
        <v>704</v>
      </c>
      <c r="C405" s="14" t="s">
        <v>724</v>
      </c>
      <c r="D405" s="14" t="s">
        <v>706</v>
      </c>
      <c r="E405" s="14" t="s">
        <v>707</v>
      </c>
      <c r="F405" s="15">
        <v>85.62</v>
      </c>
      <c r="G405" s="14" t="s">
        <v>708</v>
      </c>
      <c r="H405" s="20">
        <v>43983</v>
      </c>
      <c r="I405" s="14" t="s">
        <v>1089</v>
      </c>
      <c r="J405" s="14" t="s">
        <v>1154</v>
      </c>
      <c r="K405" s="21">
        <v>10057</v>
      </c>
      <c r="L405" s="14" t="s">
        <v>632</v>
      </c>
      <c r="M405" s="21">
        <v>113000</v>
      </c>
      <c r="N405" s="14" t="s">
        <v>1155</v>
      </c>
      <c r="O405" s="14" t="s">
        <v>725</v>
      </c>
      <c r="P405" s="14" t="s">
        <v>726</v>
      </c>
      <c r="Q405" s="14" t="s">
        <v>727</v>
      </c>
      <c r="R405" s="14" t="s">
        <v>715</v>
      </c>
      <c r="S405" s="14" t="s">
        <v>742</v>
      </c>
    </row>
    <row r="406" spans="1:19" x14ac:dyDescent="0.25">
      <c r="A406" s="14" t="s">
        <v>703</v>
      </c>
      <c r="B406" s="14" t="s">
        <v>704</v>
      </c>
      <c r="C406" s="14" t="s">
        <v>705</v>
      </c>
      <c r="D406" s="14" t="s">
        <v>706</v>
      </c>
      <c r="E406" s="14" t="s">
        <v>707</v>
      </c>
      <c r="F406" s="15">
        <v>295.52</v>
      </c>
      <c r="G406" s="14" t="s">
        <v>708</v>
      </c>
      <c r="H406" s="20">
        <v>43922</v>
      </c>
      <c r="I406" s="14" t="s">
        <v>1156</v>
      </c>
      <c r="J406" s="14" t="s">
        <v>1157</v>
      </c>
      <c r="K406" s="21">
        <v>10057</v>
      </c>
      <c r="L406" s="14" t="s">
        <v>632</v>
      </c>
      <c r="M406" s="21">
        <v>113010</v>
      </c>
      <c r="N406" s="14" t="s">
        <v>1158</v>
      </c>
      <c r="O406" s="14" t="s">
        <v>712</v>
      </c>
      <c r="P406" s="14" t="s">
        <v>713</v>
      </c>
      <c r="Q406" s="14" t="s">
        <v>714</v>
      </c>
      <c r="R406" s="14" t="s">
        <v>715</v>
      </c>
      <c r="S406" s="14" t="s">
        <v>716</v>
      </c>
    </row>
    <row r="407" spans="1:19" x14ac:dyDescent="0.25">
      <c r="A407" s="14" t="s">
        <v>717</v>
      </c>
      <c r="B407" s="14" t="s">
        <v>704</v>
      </c>
      <c r="C407" s="14" t="s">
        <v>718</v>
      </c>
      <c r="D407" s="14" t="s">
        <v>706</v>
      </c>
      <c r="E407" s="14" t="s">
        <v>707</v>
      </c>
      <c r="F407" s="15">
        <v>295.52</v>
      </c>
      <c r="G407" s="14" t="s">
        <v>708</v>
      </c>
      <c r="H407" s="20">
        <v>43952</v>
      </c>
      <c r="I407" s="14" t="s">
        <v>1134</v>
      </c>
      <c r="J407" s="14" t="s">
        <v>1157</v>
      </c>
      <c r="K407" s="21">
        <v>10057</v>
      </c>
      <c r="L407" s="14" t="s">
        <v>632</v>
      </c>
      <c r="M407" s="21">
        <v>113010</v>
      </c>
      <c r="N407" s="14" t="s">
        <v>1158</v>
      </c>
      <c r="O407" s="14" t="s">
        <v>719</v>
      </c>
      <c r="P407" s="14" t="s">
        <v>720</v>
      </c>
      <c r="Q407" s="14" t="s">
        <v>721</v>
      </c>
      <c r="R407" s="14" t="s">
        <v>715</v>
      </c>
      <c r="S407" s="14" t="s">
        <v>716</v>
      </c>
    </row>
    <row r="408" spans="1:19" x14ac:dyDescent="0.25">
      <c r="A408" s="14" t="s">
        <v>723</v>
      </c>
      <c r="B408" s="14" t="s">
        <v>704</v>
      </c>
      <c r="C408" s="14" t="s">
        <v>724</v>
      </c>
      <c r="D408" s="14" t="s">
        <v>706</v>
      </c>
      <c r="E408" s="14" t="s">
        <v>707</v>
      </c>
      <c r="F408" s="15">
        <v>295.52</v>
      </c>
      <c r="G408" s="14" t="s">
        <v>708</v>
      </c>
      <c r="H408" s="20">
        <v>43983</v>
      </c>
      <c r="I408" s="14" t="s">
        <v>1092</v>
      </c>
      <c r="J408" s="14" t="s">
        <v>1157</v>
      </c>
      <c r="K408" s="21">
        <v>10057</v>
      </c>
      <c r="L408" s="14" t="s">
        <v>632</v>
      </c>
      <c r="M408" s="21">
        <v>113010</v>
      </c>
      <c r="N408" s="14" t="s">
        <v>1158</v>
      </c>
      <c r="O408" s="14" t="s">
        <v>725</v>
      </c>
      <c r="P408" s="14" t="s">
        <v>726</v>
      </c>
      <c r="Q408" s="14" t="s">
        <v>727</v>
      </c>
      <c r="R408" s="14" t="s">
        <v>715</v>
      </c>
      <c r="S408" s="14" t="s">
        <v>716</v>
      </c>
    </row>
    <row r="409" spans="1:19" x14ac:dyDescent="0.25">
      <c r="A409" s="14" t="s">
        <v>703</v>
      </c>
      <c r="B409" s="14" t="s">
        <v>704</v>
      </c>
      <c r="C409" s="14" t="s">
        <v>705</v>
      </c>
      <c r="D409" s="14" t="s">
        <v>706</v>
      </c>
      <c r="E409" s="14" t="s">
        <v>707</v>
      </c>
      <c r="F409" s="15">
        <v>206.92</v>
      </c>
      <c r="G409" s="14" t="s">
        <v>708</v>
      </c>
      <c r="H409" s="20">
        <v>43922</v>
      </c>
      <c r="I409" s="14" t="s">
        <v>1159</v>
      </c>
      <c r="J409" s="14" t="s">
        <v>1160</v>
      </c>
      <c r="K409" s="21">
        <v>10057</v>
      </c>
      <c r="L409" s="14" t="s">
        <v>632</v>
      </c>
      <c r="M409" s="21">
        <v>113020</v>
      </c>
      <c r="N409" s="14" t="s">
        <v>1161</v>
      </c>
      <c r="O409" s="14" t="s">
        <v>712</v>
      </c>
      <c r="P409" s="14" t="s">
        <v>713</v>
      </c>
      <c r="Q409" s="14" t="s">
        <v>714</v>
      </c>
      <c r="R409" s="14" t="s">
        <v>715</v>
      </c>
      <c r="S409" s="14" t="s">
        <v>731</v>
      </c>
    </row>
    <row r="410" spans="1:19" x14ac:dyDescent="0.25">
      <c r="A410" s="14" t="s">
        <v>717</v>
      </c>
      <c r="B410" s="14" t="s">
        <v>704</v>
      </c>
      <c r="C410" s="14" t="s">
        <v>718</v>
      </c>
      <c r="D410" s="14" t="s">
        <v>706</v>
      </c>
      <c r="E410" s="14" t="s">
        <v>707</v>
      </c>
      <c r="F410" s="15">
        <v>171.82</v>
      </c>
      <c r="G410" s="14" t="s">
        <v>708</v>
      </c>
      <c r="H410" s="20">
        <v>43952</v>
      </c>
      <c r="I410" s="14" t="s">
        <v>1137</v>
      </c>
      <c r="J410" s="14" t="s">
        <v>1160</v>
      </c>
      <c r="K410" s="21">
        <v>10057</v>
      </c>
      <c r="L410" s="14" t="s">
        <v>632</v>
      </c>
      <c r="M410" s="21">
        <v>113020</v>
      </c>
      <c r="N410" s="14" t="s">
        <v>1161</v>
      </c>
      <c r="O410" s="14" t="s">
        <v>719</v>
      </c>
      <c r="P410" s="14" t="s">
        <v>720</v>
      </c>
      <c r="Q410" s="14" t="s">
        <v>721</v>
      </c>
      <c r="R410" s="14" t="s">
        <v>715</v>
      </c>
      <c r="S410" s="14" t="s">
        <v>731</v>
      </c>
    </row>
    <row r="411" spans="1:19" x14ac:dyDescent="0.25">
      <c r="A411" s="14" t="s">
        <v>723</v>
      </c>
      <c r="B411" s="14" t="s">
        <v>704</v>
      </c>
      <c r="C411" s="14" t="s">
        <v>724</v>
      </c>
      <c r="D411" s="14" t="s">
        <v>706</v>
      </c>
      <c r="E411" s="14" t="s">
        <v>707</v>
      </c>
      <c r="F411" s="15">
        <v>171.82</v>
      </c>
      <c r="G411" s="14" t="s">
        <v>708</v>
      </c>
      <c r="H411" s="20">
        <v>43983</v>
      </c>
      <c r="I411" s="14" t="s">
        <v>1095</v>
      </c>
      <c r="J411" s="14" t="s">
        <v>1160</v>
      </c>
      <c r="K411" s="21">
        <v>10057</v>
      </c>
      <c r="L411" s="14" t="s">
        <v>632</v>
      </c>
      <c r="M411" s="21">
        <v>113020</v>
      </c>
      <c r="N411" s="14" t="s">
        <v>1161</v>
      </c>
      <c r="O411" s="14" t="s">
        <v>725</v>
      </c>
      <c r="P411" s="14" t="s">
        <v>726</v>
      </c>
      <c r="Q411" s="14" t="s">
        <v>727</v>
      </c>
      <c r="R411" s="14" t="s">
        <v>715</v>
      </c>
      <c r="S411" s="14" t="s">
        <v>731</v>
      </c>
    </row>
    <row r="412" spans="1:19" x14ac:dyDescent="0.25">
      <c r="A412" s="14" t="s">
        <v>703</v>
      </c>
      <c r="B412" s="14" t="s">
        <v>704</v>
      </c>
      <c r="C412" s="14" t="s">
        <v>705</v>
      </c>
      <c r="D412" s="14" t="s">
        <v>706</v>
      </c>
      <c r="E412" s="14" t="s">
        <v>707</v>
      </c>
      <c r="F412" s="15">
        <v>7302.49</v>
      </c>
      <c r="G412" s="14" t="s">
        <v>708</v>
      </c>
      <c r="H412" s="20">
        <v>43922</v>
      </c>
      <c r="I412" s="14" t="s">
        <v>1162</v>
      </c>
      <c r="J412" s="14" t="s">
        <v>1163</v>
      </c>
      <c r="K412" s="21">
        <v>10057</v>
      </c>
      <c r="L412" s="14" t="s">
        <v>632</v>
      </c>
      <c r="M412" s="21">
        <v>113040</v>
      </c>
      <c r="N412" s="14" t="s">
        <v>1164</v>
      </c>
      <c r="O412" s="14" t="s">
        <v>712</v>
      </c>
      <c r="P412" s="14" t="s">
        <v>713</v>
      </c>
      <c r="Q412" s="14" t="s">
        <v>714</v>
      </c>
      <c r="R412" s="14" t="s">
        <v>715</v>
      </c>
      <c r="S412" s="14" t="s">
        <v>683</v>
      </c>
    </row>
    <row r="413" spans="1:19" x14ac:dyDescent="0.25">
      <c r="A413" s="14" t="s">
        <v>717</v>
      </c>
      <c r="B413" s="14" t="s">
        <v>704</v>
      </c>
      <c r="C413" s="14" t="s">
        <v>718</v>
      </c>
      <c r="D413" s="14" t="s">
        <v>706</v>
      </c>
      <c r="E413" s="14" t="s">
        <v>707</v>
      </c>
      <c r="F413" s="15">
        <v>7305.8</v>
      </c>
      <c r="G413" s="14" t="s">
        <v>708</v>
      </c>
      <c r="H413" s="20">
        <v>43952</v>
      </c>
      <c r="I413" s="14" t="s">
        <v>1140</v>
      </c>
      <c r="J413" s="14" t="s">
        <v>1163</v>
      </c>
      <c r="K413" s="21">
        <v>10057</v>
      </c>
      <c r="L413" s="14" t="s">
        <v>632</v>
      </c>
      <c r="M413" s="21">
        <v>113040</v>
      </c>
      <c r="N413" s="14" t="s">
        <v>1164</v>
      </c>
      <c r="O413" s="14" t="s">
        <v>719</v>
      </c>
      <c r="P413" s="14" t="s">
        <v>720</v>
      </c>
      <c r="Q413" s="14" t="s">
        <v>721</v>
      </c>
      <c r="R413" s="14" t="s">
        <v>715</v>
      </c>
      <c r="S413" s="14" t="s">
        <v>683</v>
      </c>
    </row>
    <row r="414" spans="1:19" x14ac:dyDescent="0.25">
      <c r="A414" s="14" t="s">
        <v>723</v>
      </c>
      <c r="B414" s="14" t="s">
        <v>704</v>
      </c>
      <c r="C414" s="14" t="s">
        <v>724</v>
      </c>
      <c r="D414" s="14" t="s">
        <v>706</v>
      </c>
      <c r="E414" s="14" t="s">
        <v>707</v>
      </c>
      <c r="F414" s="15">
        <v>7333.19</v>
      </c>
      <c r="G414" s="14" t="s">
        <v>708</v>
      </c>
      <c r="H414" s="20">
        <v>43983</v>
      </c>
      <c r="I414" s="14" t="s">
        <v>1098</v>
      </c>
      <c r="J414" s="14" t="s">
        <v>1163</v>
      </c>
      <c r="K414" s="21">
        <v>10057</v>
      </c>
      <c r="L414" s="14" t="s">
        <v>632</v>
      </c>
      <c r="M414" s="21">
        <v>113040</v>
      </c>
      <c r="N414" s="14" t="s">
        <v>1164</v>
      </c>
      <c r="O414" s="14" t="s">
        <v>725</v>
      </c>
      <c r="P414" s="14" t="s">
        <v>726</v>
      </c>
      <c r="Q414" s="14" t="s">
        <v>727</v>
      </c>
      <c r="R414" s="14" t="s">
        <v>715</v>
      </c>
      <c r="S414" s="14" t="s">
        <v>683</v>
      </c>
    </row>
    <row r="415" spans="1:19" x14ac:dyDescent="0.25">
      <c r="A415" s="14" t="s">
        <v>703</v>
      </c>
      <c r="B415" s="14" t="s">
        <v>704</v>
      </c>
      <c r="C415" s="14" t="s">
        <v>705</v>
      </c>
      <c r="D415" s="14" t="s">
        <v>706</v>
      </c>
      <c r="E415" s="14" t="s">
        <v>707</v>
      </c>
      <c r="F415" s="15">
        <v>1438.41</v>
      </c>
      <c r="G415" s="14" t="s">
        <v>708</v>
      </c>
      <c r="H415" s="20">
        <v>43922</v>
      </c>
      <c r="I415" s="14" t="s">
        <v>1165</v>
      </c>
      <c r="J415" s="14" t="s">
        <v>1166</v>
      </c>
      <c r="K415" s="21">
        <v>10057</v>
      </c>
      <c r="L415" s="14" t="s">
        <v>632</v>
      </c>
      <c r="M415" s="21">
        <v>113060</v>
      </c>
      <c r="N415" s="14" t="s">
        <v>1167</v>
      </c>
      <c r="O415" s="14" t="s">
        <v>712</v>
      </c>
      <c r="P415" s="14" t="s">
        <v>713</v>
      </c>
      <c r="Q415" s="14" t="s">
        <v>714</v>
      </c>
      <c r="R415" s="14" t="s">
        <v>715</v>
      </c>
      <c r="S415" s="14" t="s">
        <v>722</v>
      </c>
    </row>
    <row r="416" spans="1:19" x14ac:dyDescent="0.25">
      <c r="A416" s="14" t="s">
        <v>717</v>
      </c>
      <c r="B416" s="14" t="s">
        <v>704</v>
      </c>
      <c r="C416" s="14" t="s">
        <v>718</v>
      </c>
      <c r="D416" s="14" t="s">
        <v>706</v>
      </c>
      <c r="E416" s="14" t="s">
        <v>707</v>
      </c>
      <c r="F416" s="15">
        <v>1516.68</v>
      </c>
      <c r="G416" s="14" t="s">
        <v>708</v>
      </c>
      <c r="H416" s="20">
        <v>43952</v>
      </c>
      <c r="I416" s="14" t="s">
        <v>1143</v>
      </c>
      <c r="J416" s="14" t="s">
        <v>1166</v>
      </c>
      <c r="K416" s="21">
        <v>10057</v>
      </c>
      <c r="L416" s="14" t="s">
        <v>632</v>
      </c>
      <c r="M416" s="21">
        <v>113060</v>
      </c>
      <c r="N416" s="14" t="s">
        <v>1167</v>
      </c>
      <c r="O416" s="14" t="s">
        <v>719</v>
      </c>
      <c r="P416" s="14" t="s">
        <v>720</v>
      </c>
      <c r="Q416" s="14" t="s">
        <v>721</v>
      </c>
      <c r="R416" s="14" t="s">
        <v>715</v>
      </c>
      <c r="S416" s="14" t="s">
        <v>722</v>
      </c>
    </row>
    <row r="417" spans="1:19" x14ac:dyDescent="0.25">
      <c r="A417" s="14" t="s">
        <v>723</v>
      </c>
      <c r="B417" s="14" t="s">
        <v>704</v>
      </c>
      <c r="C417" s="14" t="s">
        <v>724</v>
      </c>
      <c r="D417" s="14" t="s">
        <v>706</v>
      </c>
      <c r="E417" s="14" t="s">
        <v>707</v>
      </c>
      <c r="F417" s="15">
        <v>1517.86</v>
      </c>
      <c r="G417" s="14" t="s">
        <v>708</v>
      </c>
      <c r="H417" s="20">
        <v>43983</v>
      </c>
      <c r="I417" s="14" t="s">
        <v>1101</v>
      </c>
      <c r="J417" s="14" t="s">
        <v>1166</v>
      </c>
      <c r="K417" s="21">
        <v>10057</v>
      </c>
      <c r="L417" s="14" t="s">
        <v>632</v>
      </c>
      <c r="M417" s="21">
        <v>113060</v>
      </c>
      <c r="N417" s="14" t="s">
        <v>1167</v>
      </c>
      <c r="O417" s="14" t="s">
        <v>725</v>
      </c>
      <c r="P417" s="14" t="s">
        <v>726</v>
      </c>
      <c r="Q417" s="14" t="s">
        <v>727</v>
      </c>
      <c r="R417" s="14" t="s">
        <v>715</v>
      </c>
      <c r="S417" s="14" t="s">
        <v>722</v>
      </c>
    </row>
    <row r="418" spans="1:19" x14ac:dyDescent="0.25">
      <c r="A418" s="14" t="s">
        <v>703</v>
      </c>
      <c r="B418" s="14" t="s">
        <v>704</v>
      </c>
      <c r="C418" s="14" t="s">
        <v>705</v>
      </c>
      <c r="D418" s="14" t="s">
        <v>706</v>
      </c>
      <c r="E418" s="14" t="s">
        <v>707</v>
      </c>
      <c r="F418" s="15">
        <v>1179.83</v>
      </c>
      <c r="G418" s="14" t="s">
        <v>708</v>
      </c>
      <c r="H418" s="20">
        <v>43922</v>
      </c>
      <c r="I418" s="14" t="s">
        <v>1168</v>
      </c>
      <c r="J418" s="14" t="s">
        <v>1169</v>
      </c>
      <c r="K418" s="21">
        <v>10057</v>
      </c>
      <c r="L418" s="14" t="s">
        <v>632</v>
      </c>
      <c r="M418" s="21">
        <v>114000</v>
      </c>
      <c r="N418" s="14" t="s">
        <v>1170</v>
      </c>
      <c r="O418" s="14" t="s">
        <v>712</v>
      </c>
      <c r="P418" s="14" t="s">
        <v>713</v>
      </c>
      <c r="Q418" s="14" t="s">
        <v>714</v>
      </c>
      <c r="R418" s="14" t="s">
        <v>715</v>
      </c>
      <c r="S418" s="14" t="s">
        <v>742</v>
      </c>
    </row>
    <row r="419" spans="1:19" x14ac:dyDescent="0.25">
      <c r="A419" s="14" t="s">
        <v>717</v>
      </c>
      <c r="B419" s="14" t="s">
        <v>704</v>
      </c>
      <c r="C419" s="14" t="s">
        <v>718</v>
      </c>
      <c r="D419" s="14" t="s">
        <v>706</v>
      </c>
      <c r="E419" s="14" t="s">
        <v>707</v>
      </c>
      <c r="F419" s="15">
        <v>1043.1600000000001</v>
      </c>
      <c r="G419" s="14" t="s">
        <v>708</v>
      </c>
      <c r="H419" s="20">
        <v>43952</v>
      </c>
      <c r="I419" s="14" t="s">
        <v>1146</v>
      </c>
      <c r="J419" s="14" t="s">
        <v>1169</v>
      </c>
      <c r="K419" s="21">
        <v>10057</v>
      </c>
      <c r="L419" s="14" t="s">
        <v>632</v>
      </c>
      <c r="M419" s="21">
        <v>114000</v>
      </c>
      <c r="N419" s="14" t="s">
        <v>1170</v>
      </c>
      <c r="O419" s="14" t="s">
        <v>719</v>
      </c>
      <c r="P419" s="14" t="s">
        <v>720</v>
      </c>
      <c r="Q419" s="14" t="s">
        <v>721</v>
      </c>
      <c r="R419" s="14" t="s">
        <v>715</v>
      </c>
      <c r="S419" s="14" t="s">
        <v>742</v>
      </c>
    </row>
    <row r="420" spans="1:19" x14ac:dyDescent="0.25">
      <c r="A420" s="14" t="s">
        <v>723</v>
      </c>
      <c r="B420" s="14" t="s">
        <v>704</v>
      </c>
      <c r="C420" s="14" t="s">
        <v>724</v>
      </c>
      <c r="D420" s="14" t="s">
        <v>706</v>
      </c>
      <c r="E420" s="14" t="s">
        <v>707</v>
      </c>
      <c r="F420" s="15">
        <v>1036.42</v>
      </c>
      <c r="G420" s="14" t="s">
        <v>708</v>
      </c>
      <c r="H420" s="20">
        <v>43983</v>
      </c>
      <c r="I420" s="14" t="s">
        <v>1104</v>
      </c>
      <c r="J420" s="14" t="s">
        <v>1169</v>
      </c>
      <c r="K420" s="21">
        <v>10057</v>
      </c>
      <c r="L420" s="14" t="s">
        <v>632</v>
      </c>
      <c r="M420" s="21">
        <v>114000</v>
      </c>
      <c r="N420" s="14" t="s">
        <v>1170</v>
      </c>
      <c r="O420" s="14" t="s">
        <v>725</v>
      </c>
      <c r="P420" s="14" t="s">
        <v>726</v>
      </c>
      <c r="Q420" s="14" t="s">
        <v>727</v>
      </c>
      <c r="R420" s="14" t="s">
        <v>715</v>
      </c>
      <c r="S420" s="14" t="s">
        <v>742</v>
      </c>
    </row>
    <row r="421" spans="1:19" x14ac:dyDescent="0.25">
      <c r="A421" s="14" t="s">
        <v>723</v>
      </c>
      <c r="B421" s="14" t="s">
        <v>704</v>
      </c>
      <c r="C421" s="14" t="s">
        <v>724</v>
      </c>
      <c r="D421" s="14" t="s">
        <v>706</v>
      </c>
      <c r="E421" s="14" t="s">
        <v>707</v>
      </c>
      <c r="F421" s="15">
        <v>45</v>
      </c>
      <c r="G421" s="14" t="s">
        <v>708</v>
      </c>
      <c r="H421" s="20">
        <v>43983</v>
      </c>
      <c r="I421" s="14" t="s">
        <v>1171</v>
      </c>
      <c r="J421" s="14" t="s">
        <v>1169</v>
      </c>
      <c r="K421" s="21">
        <v>10057</v>
      </c>
      <c r="L421" s="14" t="s">
        <v>632</v>
      </c>
      <c r="M421" s="21">
        <v>114000</v>
      </c>
      <c r="N421" s="14" t="s">
        <v>1170</v>
      </c>
      <c r="O421" s="14" t="s">
        <v>725</v>
      </c>
      <c r="P421" s="14" t="s">
        <v>682</v>
      </c>
      <c r="Q421" s="14" t="s">
        <v>875</v>
      </c>
      <c r="R421" s="14" t="s">
        <v>715</v>
      </c>
      <c r="S421" s="14" t="s">
        <v>742</v>
      </c>
    </row>
    <row r="422" spans="1:19" x14ac:dyDescent="0.25">
      <c r="A422" s="14" t="s">
        <v>703</v>
      </c>
      <c r="B422" s="14" t="s">
        <v>704</v>
      </c>
      <c r="C422" s="14" t="s">
        <v>705</v>
      </c>
      <c r="D422" s="14" t="s">
        <v>706</v>
      </c>
      <c r="E422" s="14" t="s">
        <v>707</v>
      </c>
      <c r="F422" s="15">
        <v>1210.1600000000001</v>
      </c>
      <c r="G422" s="14" t="s">
        <v>708</v>
      </c>
      <c r="H422" s="20">
        <v>43922</v>
      </c>
      <c r="I422" s="14" t="s">
        <v>1172</v>
      </c>
      <c r="J422" s="14" t="s">
        <v>1173</v>
      </c>
      <c r="K422" s="21">
        <v>10057</v>
      </c>
      <c r="L422" s="14" t="s">
        <v>632</v>
      </c>
      <c r="M422" s="21">
        <v>114010</v>
      </c>
      <c r="N422" s="14" t="s">
        <v>1174</v>
      </c>
      <c r="O422" s="14" t="s">
        <v>712</v>
      </c>
      <c r="P422" s="14" t="s">
        <v>713</v>
      </c>
      <c r="Q422" s="14" t="s">
        <v>714</v>
      </c>
      <c r="R422" s="14" t="s">
        <v>715</v>
      </c>
      <c r="S422" s="14" t="s">
        <v>716</v>
      </c>
    </row>
    <row r="423" spans="1:19" x14ac:dyDescent="0.25">
      <c r="A423" s="14" t="s">
        <v>717</v>
      </c>
      <c r="B423" s="14" t="s">
        <v>704</v>
      </c>
      <c r="C423" s="14" t="s">
        <v>718</v>
      </c>
      <c r="D423" s="14" t="s">
        <v>706</v>
      </c>
      <c r="E423" s="14" t="s">
        <v>707</v>
      </c>
      <c r="F423" s="15">
        <v>1210.1600000000001</v>
      </c>
      <c r="G423" s="14" t="s">
        <v>708</v>
      </c>
      <c r="H423" s="20">
        <v>43952</v>
      </c>
      <c r="I423" s="14" t="s">
        <v>1149</v>
      </c>
      <c r="J423" s="14" t="s">
        <v>1173</v>
      </c>
      <c r="K423" s="21">
        <v>10057</v>
      </c>
      <c r="L423" s="14" t="s">
        <v>632</v>
      </c>
      <c r="M423" s="21">
        <v>114010</v>
      </c>
      <c r="N423" s="14" t="s">
        <v>1174</v>
      </c>
      <c r="O423" s="14" t="s">
        <v>719</v>
      </c>
      <c r="P423" s="14" t="s">
        <v>720</v>
      </c>
      <c r="Q423" s="14" t="s">
        <v>721</v>
      </c>
      <c r="R423" s="14" t="s">
        <v>715</v>
      </c>
      <c r="S423" s="14" t="s">
        <v>716</v>
      </c>
    </row>
    <row r="424" spans="1:19" x14ac:dyDescent="0.25">
      <c r="A424" s="14" t="s">
        <v>723</v>
      </c>
      <c r="B424" s="14" t="s">
        <v>704</v>
      </c>
      <c r="C424" s="14" t="s">
        <v>724</v>
      </c>
      <c r="D424" s="14" t="s">
        <v>706</v>
      </c>
      <c r="E424" s="14" t="s">
        <v>707</v>
      </c>
      <c r="F424" s="15">
        <v>1210.1600000000001</v>
      </c>
      <c r="G424" s="14" t="s">
        <v>708</v>
      </c>
      <c r="H424" s="20">
        <v>43983</v>
      </c>
      <c r="I424" s="14" t="s">
        <v>1107</v>
      </c>
      <c r="J424" s="14" t="s">
        <v>1173</v>
      </c>
      <c r="K424" s="21">
        <v>10057</v>
      </c>
      <c r="L424" s="14" t="s">
        <v>632</v>
      </c>
      <c r="M424" s="21">
        <v>114010</v>
      </c>
      <c r="N424" s="14" t="s">
        <v>1174</v>
      </c>
      <c r="O424" s="14" t="s">
        <v>725</v>
      </c>
      <c r="P424" s="14" t="s">
        <v>726</v>
      </c>
      <c r="Q424" s="14" t="s">
        <v>727</v>
      </c>
      <c r="R424" s="14" t="s">
        <v>715</v>
      </c>
      <c r="S424" s="14" t="s">
        <v>716</v>
      </c>
    </row>
    <row r="425" spans="1:19" x14ac:dyDescent="0.25">
      <c r="A425" s="14" t="s">
        <v>703</v>
      </c>
      <c r="B425" s="14" t="s">
        <v>704</v>
      </c>
      <c r="C425" s="14" t="s">
        <v>705</v>
      </c>
      <c r="D425" s="14" t="s">
        <v>706</v>
      </c>
      <c r="E425" s="14" t="s">
        <v>707</v>
      </c>
      <c r="F425" s="15">
        <v>622.58000000000004</v>
      </c>
      <c r="G425" s="14" t="s">
        <v>708</v>
      </c>
      <c r="H425" s="20">
        <v>43922</v>
      </c>
      <c r="I425" s="14" t="s">
        <v>1175</v>
      </c>
      <c r="J425" s="14" t="s">
        <v>1176</v>
      </c>
      <c r="K425" s="21">
        <v>10057</v>
      </c>
      <c r="L425" s="14" t="s">
        <v>632</v>
      </c>
      <c r="M425" s="21">
        <v>114020</v>
      </c>
      <c r="N425" s="14" t="s">
        <v>1177</v>
      </c>
      <c r="O425" s="14" t="s">
        <v>712</v>
      </c>
      <c r="P425" s="14" t="s">
        <v>713</v>
      </c>
      <c r="Q425" s="14" t="s">
        <v>714</v>
      </c>
      <c r="R425" s="14" t="s">
        <v>715</v>
      </c>
      <c r="S425" s="14" t="s">
        <v>731</v>
      </c>
    </row>
    <row r="426" spans="1:19" x14ac:dyDescent="0.25">
      <c r="A426" s="14" t="s">
        <v>717</v>
      </c>
      <c r="B426" s="14" t="s">
        <v>704</v>
      </c>
      <c r="C426" s="14" t="s">
        <v>718</v>
      </c>
      <c r="D426" s="14" t="s">
        <v>706</v>
      </c>
      <c r="E426" s="14" t="s">
        <v>707</v>
      </c>
      <c r="F426" s="15">
        <v>551.61</v>
      </c>
      <c r="G426" s="14" t="s">
        <v>708</v>
      </c>
      <c r="H426" s="20">
        <v>43952</v>
      </c>
      <c r="I426" s="14" t="s">
        <v>1153</v>
      </c>
      <c r="J426" s="14" t="s">
        <v>1176</v>
      </c>
      <c r="K426" s="21">
        <v>10057</v>
      </c>
      <c r="L426" s="14" t="s">
        <v>632</v>
      </c>
      <c r="M426" s="21">
        <v>114020</v>
      </c>
      <c r="N426" s="14" t="s">
        <v>1177</v>
      </c>
      <c r="O426" s="14" t="s">
        <v>719</v>
      </c>
      <c r="P426" s="14" t="s">
        <v>720</v>
      </c>
      <c r="Q426" s="14" t="s">
        <v>721</v>
      </c>
      <c r="R426" s="14" t="s">
        <v>715</v>
      </c>
      <c r="S426" s="14" t="s">
        <v>731</v>
      </c>
    </row>
    <row r="427" spans="1:19" x14ac:dyDescent="0.25">
      <c r="A427" s="14" t="s">
        <v>723</v>
      </c>
      <c r="B427" s="14" t="s">
        <v>704</v>
      </c>
      <c r="C427" s="14" t="s">
        <v>724</v>
      </c>
      <c r="D427" s="14" t="s">
        <v>706</v>
      </c>
      <c r="E427" s="14" t="s">
        <v>707</v>
      </c>
      <c r="F427" s="15">
        <v>551.61</v>
      </c>
      <c r="G427" s="14" t="s">
        <v>708</v>
      </c>
      <c r="H427" s="20">
        <v>43983</v>
      </c>
      <c r="I427" s="14" t="s">
        <v>1110</v>
      </c>
      <c r="J427" s="14" t="s">
        <v>1176</v>
      </c>
      <c r="K427" s="21">
        <v>10057</v>
      </c>
      <c r="L427" s="14" t="s">
        <v>632</v>
      </c>
      <c r="M427" s="21">
        <v>114020</v>
      </c>
      <c r="N427" s="14" t="s">
        <v>1177</v>
      </c>
      <c r="O427" s="14" t="s">
        <v>725</v>
      </c>
      <c r="P427" s="14" t="s">
        <v>726</v>
      </c>
      <c r="Q427" s="14" t="s">
        <v>727</v>
      </c>
      <c r="R427" s="14" t="s">
        <v>715</v>
      </c>
      <c r="S427" s="14" t="s">
        <v>731</v>
      </c>
    </row>
    <row r="428" spans="1:19" x14ac:dyDescent="0.25">
      <c r="A428" s="14" t="s">
        <v>703</v>
      </c>
      <c r="B428" s="14" t="s">
        <v>704</v>
      </c>
      <c r="C428" s="14" t="s">
        <v>705</v>
      </c>
      <c r="D428" s="14" t="s">
        <v>706</v>
      </c>
      <c r="E428" s="14" t="s">
        <v>707</v>
      </c>
      <c r="F428" s="15">
        <v>16253.52</v>
      </c>
      <c r="G428" s="14" t="s">
        <v>708</v>
      </c>
      <c r="H428" s="20">
        <v>43922</v>
      </c>
      <c r="I428" s="14" t="s">
        <v>1178</v>
      </c>
      <c r="J428" s="14" t="s">
        <v>1179</v>
      </c>
      <c r="K428" s="21">
        <v>10057</v>
      </c>
      <c r="L428" s="14" t="s">
        <v>632</v>
      </c>
      <c r="M428" s="21">
        <v>114040</v>
      </c>
      <c r="N428" s="14" t="s">
        <v>1180</v>
      </c>
      <c r="O428" s="14" t="s">
        <v>712</v>
      </c>
      <c r="P428" s="14" t="s">
        <v>713</v>
      </c>
      <c r="Q428" s="14" t="s">
        <v>714</v>
      </c>
      <c r="R428" s="14" t="s">
        <v>715</v>
      </c>
      <c r="S428" s="14" t="s">
        <v>683</v>
      </c>
    </row>
    <row r="429" spans="1:19" x14ac:dyDescent="0.25">
      <c r="A429" s="14" t="s">
        <v>717</v>
      </c>
      <c r="B429" s="14" t="s">
        <v>704</v>
      </c>
      <c r="C429" s="14" t="s">
        <v>718</v>
      </c>
      <c r="D429" s="14" t="s">
        <v>706</v>
      </c>
      <c r="E429" s="14" t="s">
        <v>707</v>
      </c>
      <c r="F429" s="15">
        <v>16289.58</v>
      </c>
      <c r="G429" s="14" t="s">
        <v>708</v>
      </c>
      <c r="H429" s="20">
        <v>43952</v>
      </c>
      <c r="I429" s="14" t="s">
        <v>1156</v>
      </c>
      <c r="J429" s="14" t="s">
        <v>1179</v>
      </c>
      <c r="K429" s="21">
        <v>10057</v>
      </c>
      <c r="L429" s="14" t="s">
        <v>632</v>
      </c>
      <c r="M429" s="21">
        <v>114040</v>
      </c>
      <c r="N429" s="14" t="s">
        <v>1180</v>
      </c>
      <c r="O429" s="14" t="s">
        <v>719</v>
      </c>
      <c r="P429" s="14" t="s">
        <v>720</v>
      </c>
      <c r="Q429" s="14" t="s">
        <v>721</v>
      </c>
      <c r="R429" s="14" t="s">
        <v>715</v>
      </c>
      <c r="S429" s="14" t="s">
        <v>683</v>
      </c>
    </row>
    <row r="430" spans="1:19" x14ac:dyDescent="0.25">
      <c r="A430" s="14" t="s">
        <v>723</v>
      </c>
      <c r="B430" s="14" t="s">
        <v>704</v>
      </c>
      <c r="C430" s="14" t="s">
        <v>724</v>
      </c>
      <c r="D430" s="14" t="s">
        <v>706</v>
      </c>
      <c r="E430" s="14" t="s">
        <v>707</v>
      </c>
      <c r="F430" s="15">
        <v>16336.58</v>
      </c>
      <c r="G430" s="14" t="s">
        <v>708</v>
      </c>
      <c r="H430" s="20">
        <v>43983</v>
      </c>
      <c r="I430" s="14" t="s">
        <v>1113</v>
      </c>
      <c r="J430" s="14" t="s">
        <v>1179</v>
      </c>
      <c r="K430" s="21">
        <v>10057</v>
      </c>
      <c r="L430" s="14" t="s">
        <v>632</v>
      </c>
      <c r="M430" s="21">
        <v>114040</v>
      </c>
      <c r="N430" s="14" t="s">
        <v>1180</v>
      </c>
      <c r="O430" s="14" t="s">
        <v>725</v>
      </c>
      <c r="P430" s="14" t="s">
        <v>726</v>
      </c>
      <c r="Q430" s="14" t="s">
        <v>727</v>
      </c>
      <c r="R430" s="14" t="s">
        <v>715</v>
      </c>
      <c r="S430" s="14" t="s">
        <v>683</v>
      </c>
    </row>
    <row r="431" spans="1:19" x14ac:dyDescent="0.25">
      <c r="A431" s="14" t="s">
        <v>703</v>
      </c>
      <c r="B431" s="14" t="s">
        <v>704</v>
      </c>
      <c r="C431" s="14" t="s">
        <v>705</v>
      </c>
      <c r="D431" s="14" t="s">
        <v>706</v>
      </c>
      <c r="E431" s="14" t="s">
        <v>707</v>
      </c>
      <c r="F431" s="15">
        <v>6229.89</v>
      </c>
      <c r="G431" s="14" t="s">
        <v>708</v>
      </c>
      <c r="H431" s="20">
        <v>43922</v>
      </c>
      <c r="I431" s="14" t="s">
        <v>1181</v>
      </c>
      <c r="J431" s="14" t="s">
        <v>1182</v>
      </c>
      <c r="K431" s="21">
        <v>10057</v>
      </c>
      <c r="L431" s="14" t="s">
        <v>632</v>
      </c>
      <c r="M431" s="21">
        <v>114060</v>
      </c>
      <c r="N431" s="14" t="s">
        <v>1183</v>
      </c>
      <c r="O431" s="14" t="s">
        <v>712</v>
      </c>
      <c r="P431" s="14" t="s">
        <v>713</v>
      </c>
      <c r="Q431" s="14" t="s">
        <v>714</v>
      </c>
      <c r="R431" s="14" t="s">
        <v>715</v>
      </c>
      <c r="S431" s="14" t="s">
        <v>722</v>
      </c>
    </row>
    <row r="432" spans="1:19" x14ac:dyDescent="0.25">
      <c r="A432" s="14" t="s">
        <v>717</v>
      </c>
      <c r="B432" s="14" t="s">
        <v>704</v>
      </c>
      <c r="C432" s="14" t="s">
        <v>718</v>
      </c>
      <c r="D432" s="14" t="s">
        <v>706</v>
      </c>
      <c r="E432" s="14" t="s">
        <v>707</v>
      </c>
      <c r="F432" s="15">
        <v>6224.79</v>
      </c>
      <c r="G432" s="14" t="s">
        <v>708</v>
      </c>
      <c r="H432" s="20">
        <v>43952</v>
      </c>
      <c r="I432" s="14" t="s">
        <v>1159</v>
      </c>
      <c r="J432" s="14" t="s">
        <v>1182</v>
      </c>
      <c r="K432" s="21">
        <v>10057</v>
      </c>
      <c r="L432" s="14" t="s">
        <v>632</v>
      </c>
      <c r="M432" s="21">
        <v>114060</v>
      </c>
      <c r="N432" s="14" t="s">
        <v>1183</v>
      </c>
      <c r="O432" s="14" t="s">
        <v>719</v>
      </c>
      <c r="P432" s="14" t="s">
        <v>720</v>
      </c>
      <c r="Q432" s="14" t="s">
        <v>721</v>
      </c>
      <c r="R432" s="14" t="s">
        <v>715</v>
      </c>
      <c r="S432" s="14" t="s">
        <v>722</v>
      </c>
    </row>
    <row r="433" spans="1:19" x14ac:dyDescent="0.25">
      <c r="A433" s="14" t="s">
        <v>723</v>
      </c>
      <c r="B433" s="14" t="s">
        <v>704</v>
      </c>
      <c r="C433" s="14" t="s">
        <v>724</v>
      </c>
      <c r="D433" s="14" t="s">
        <v>706</v>
      </c>
      <c r="E433" s="14" t="s">
        <v>707</v>
      </c>
      <c r="F433" s="15">
        <v>6308.85</v>
      </c>
      <c r="G433" s="14" t="s">
        <v>708</v>
      </c>
      <c r="H433" s="20">
        <v>43983</v>
      </c>
      <c r="I433" s="14" t="s">
        <v>1116</v>
      </c>
      <c r="J433" s="14" t="s">
        <v>1182</v>
      </c>
      <c r="K433" s="21">
        <v>10057</v>
      </c>
      <c r="L433" s="14" t="s">
        <v>632</v>
      </c>
      <c r="M433" s="21">
        <v>114060</v>
      </c>
      <c r="N433" s="14" t="s">
        <v>1183</v>
      </c>
      <c r="O433" s="14" t="s">
        <v>725</v>
      </c>
      <c r="P433" s="14" t="s">
        <v>726</v>
      </c>
      <c r="Q433" s="14" t="s">
        <v>727</v>
      </c>
      <c r="R433" s="14" t="s">
        <v>715</v>
      </c>
      <c r="S433" s="14" t="s">
        <v>722</v>
      </c>
    </row>
    <row r="434" spans="1:19" x14ac:dyDescent="0.25">
      <c r="A434" s="14" t="s">
        <v>703</v>
      </c>
      <c r="B434" s="14" t="s">
        <v>704</v>
      </c>
      <c r="C434" s="14" t="s">
        <v>705</v>
      </c>
      <c r="D434" s="14" t="s">
        <v>706</v>
      </c>
      <c r="E434" s="14" t="s">
        <v>707</v>
      </c>
      <c r="F434" s="15">
        <v>4694.99</v>
      </c>
      <c r="G434" s="14" t="s">
        <v>708</v>
      </c>
      <c r="H434" s="20">
        <v>43922</v>
      </c>
      <c r="I434" s="14" t="s">
        <v>1184</v>
      </c>
      <c r="J434" s="14" t="s">
        <v>1185</v>
      </c>
      <c r="K434" s="21">
        <v>10059</v>
      </c>
      <c r="L434" s="14" t="s">
        <v>633</v>
      </c>
      <c r="M434" s="21">
        <v>111100</v>
      </c>
      <c r="N434" s="14" t="s">
        <v>1186</v>
      </c>
      <c r="O434" s="14" t="s">
        <v>712</v>
      </c>
      <c r="P434" s="14" t="s">
        <v>713</v>
      </c>
      <c r="Q434" s="14" t="s">
        <v>714</v>
      </c>
      <c r="R434" s="14" t="s">
        <v>715</v>
      </c>
      <c r="S434" s="14" t="s">
        <v>716</v>
      </c>
    </row>
    <row r="435" spans="1:19" x14ac:dyDescent="0.25">
      <c r="A435" s="14" t="s">
        <v>717</v>
      </c>
      <c r="B435" s="14" t="s">
        <v>704</v>
      </c>
      <c r="C435" s="14" t="s">
        <v>718</v>
      </c>
      <c r="D435" s="14" t="s">
        <v>706</v>
      </c>
      <c r="E435" s="14" t="s">
        <v>707</v>
      </c>
      <c r="F435" s="15">
        <v>4694.99</v>
      </c>
      <c r="G435" s="14" t="s">
        <v>708</v>
      </c>
      <c r="H435" s="20">
        <v>43952</v>
      </c>
      <c r="I435" s="14" t="s">
        <v>1162</v>
      </c>
      <c r="J435" s="14" t="s">
        <v>1185</v>
      </c>
      <c r="K435" s="21">
        <v>10059</v>
      </c>
      <c r="L435" s="14" t="s">
        <v>633</v>
      </c>
      <c r="M435" s="21">
        <v>111100</v>
      </c>
      <c r="N435" s="14" t="s">
        <v>1186</v>
      </c>
      <c r="O435" s="14" t="s">
        <v>719</v>
      </c>
      <c r="P435" s="14" t="s">
        <v>720</v>
      </c>
      <c r="Q435" s="14" t="s">
        <v>721</v>
      </c>
      <c r="R435" s="14" t="s">
        <v>715</v>
      </c>
      <c r="S435" s="14" t="s">
        <v>716</v>
      </c>
    </row>
    <row r="436" spans="1:19" x14ac:dyDescent="0.25">
      <c r="A436" s="14" t="s">
        <v>723</v>
      </c>
      <c r="B436" s="14" t="s">
        <v>704</v>
      </c>
      <c r="C436" s="14" t="s">
        <v>724</v>
      </c>
      <c r="D436" s="14" t="s">
        <v>706</v>
      </c>
      <c r="E436" s="14" t="s">
        <v>707</v>
      </c>
      <c r="F436" s="15">
        <v>4694.99</v>
      </c>
      <c r="G436" s="14" t="s">
        <v>708</v>
      </c>
      <c r="H436" s="20">
        <v>43983</v>
      </c>
      <c r="I436" s="14" t="s">
        <v>1119</v>
      </c>
      <c r="J436" s="14" t="s">
        <v>1185</v>
      </c>
      <c r="K436" s="21">
        <v>10059</v>
      </c>
      <c r="L436" s="14" t="s">
        <v>633</v>
      </c>
      <c r="M436" s="21">
        <v>111100</v>
      </c>
      <c r="N436" s="14" t="s">
        <v>1186</v>
      </c>
      <c r="O436" s="14" t="s">
        <v>725</v>
      </c>
      <c r="P436" s="14" t="s">
        <v>726</v>
      </c>
      <c r="Q436" s="14" t="s">
        <v>727</v>
      </c>
      <c r="R436" s="14" t="s">
        <v>715</v>
      </c>
      <c r="S436" s="14" t="s">
        <v>716</v>
      </c>
    </row>
    <row r="437" spans="1:19" x14ac:dyDescent="0.25">
      <c r="A437" s="14" t="s">
        <v>703</v>
      </c>
      <c r="B437" s="14" t="s">
        <v>704</v>
      </c>
      <c r="C437" s="14" t="s">
        <v>705</v>
      </c>
      <c r="D437" s="14" t="s">
        <v>706</v>
      </c>
      <c r="E437" s="14" t="s">
        <v>707</v>
      </c>
      <c r="F437" s="15">
        <v>3586.45</v>
      </c>
      <c r="G437" s="14" t="s">
        <v>708</v>
      </c>
      <c r="H437" s="20">
        <v>43922</v>
      </c>
      <c r="I437" s="14" t="s">
        <v>1187</v>
      </c>
      <c r="J437" s="14" t="s">
        <v>1188</v>
      </c>
      <c r="K437" s="21">
        <v>10059</v>
      </c>
      <c r="L437" s="14" t="s">
        <v>633</v>
      </c>
      <c r="M437" s="21">
        <v>111200</v>
      </c>
      <c r="N437" s="14" t="s">
        <v>1189</v>
      </c>
      <c r="O437" s="14" t="s">
        <v>712</v>
      </c>
      <c r="P437" s="14" t="s">
        <v>713</v>
      </c>
      <c r="Q437" s="14" t="s">
        <v>714</v>
      </c>
      <c r="R437" s="14" t="s">
        <v>715</v>
      </c>
      <c r="S437" s="14" t="s">
        <v>731</v>
      </c>
    </row>
    <row r="438" spans="1:19" x14ac:dyDescent="0.25">
      <c r="A438" s="14" t="s">
        <v>717</v>
      </c>
      <c r="B438" s="14" t="s">
        <v>704</v>
      </c>
      <c r="C438" s="14" t="s">
        <v>718</v>
      </c>
      <c r="D438" s="14" t="s">
        <v>706</v>
      </c>
      <c r="E438" s="14" t="s">
        <v>707</v>
      </c>
      <c r="F438" s="15">
        <v>3563.82</v>
      </c>
      <c r="G438" s="14" t="s">
        <v>708</v>
      </c>
      <c r="H438" s="20">
        <v>43952</v>
      </c>
      <c r="I438" s="14" t="s">
        <v>1165</v>
      </c>
      <c r="J438" s="14" t="s">
        <v>1188</v>
      </c>
      <c r="K438" s="21">
        <v>10059</v>
      </c>
      <c r="L438" s="14" t="s">
        <v>633</v>
      </c>
      <c r="M438" s="21">
        <v>111200</v>
      </c>
      <c r="N438" s="14" t="s">
        <v>1189</v>
      </c>
      <c r="O438" s="14" t="s">
        <v>719</v>
      </c>
      <c r="P438" s="14" t="s">
        <v>720</v>
      </c>
      <c r="Q438" s="14" t="s">
        <v>721</v>
      </c>
      <c r="R438" s="14" t="s">
        <v>715</v>
      </c>
      <c r="S438" s="14" t="s">
        <v>731</v>
      </c>
    </row>
    <row r="439" spans="1:19" x14ac:dyDescent="0.25">
      <c r="A439" s="14" t="s">
        <v>723</v>
      </c>
      <c r="B439" s="14" t="s">
        <v>704</v>
      </c>
      <c r="C439" s="14" t="s">
        <v>724</v>
      </c>
      <c r="D439" s="14" t="s">
        <v>706</v>
      </c>
      <c r="E439" s="14" t="s">
        <v>707</v>
      </c>
      <c r="F439" s="15">
        <v>3563.82</v>
      </c>
      <c r="G439" s="14" t="s">
        <v>708</v>
      </c>
      <c r="H439" s="20">
        <v>43983</v>
      </c>
      <c r="I439" s="14" t="s">
        <v>1122</v>
      </c>
      <c r="J439" s="14" t="s">
        <v>1188</v>
      </c>
      <c r="K439" s="21">
        <v>10059</v>
      </c>
      <c r="L439" s="14" t="s">
        <v>633</v>
      </c>
      <c r="M439" s="21">
        <v>111200</v>
      </c>
      <c r="N439" s="14" t="s">
        <v>1189</v>
      </c>
      <c r="O439" s="14" t="s">
        <v>725</v>
      </c>
      <c r="P439" s="14" t="s">
        <v>726</v>
      </c>
      <c r="Q439" s="14" t="s">
        <v>727</v>
      </c>
      <c r="R439" s="14" t="s">
        <v>715</v>
      </c>
      <c r="S439" s="14" t="s">
        <v>731</v>
      </c>
    </row>
    <row r="440" spans="1:19" x14ac:dyDescent="0.25">
      <c r="A440" s="14" t="s">
        <v>703</v>
      </c>
      <c r="B440" s="14" t="s">
        <v>704</v>
      </c>
      <c r="C440" s="14" t="s">
        <v>705</v>
      </c>
      <c r="D440" s="14" t="s">
        <v>706</v>
      </c>
      <c r="E440" s="14" t="s">
        <v>707</v>
      </c>
      <c r="F440" s="15">
        <v>50848.160000000003</v>
      </c>
      <c r="G440" s="14" t="s">
        <v>708</v>
      </c>
      <c r="H440" s="20">
        <v>43922</v>
      </c>
      <c r="I440" s="14" t="s">
        <v>1190</v>
      </c>
      <c r="J440" s="14" t="s">
        <v>1191</v>
      </c>
      <c r="K440" s="21">
        <v>10059</v>
      </c>
      <c r="L440" s="14" t="s">
        <v>633</v>
      </c>
      <c r="M440" s="21">
        <v>111400</v>
      </c>
      <c r="N440" s="14" t="s">
        <v>1192</v>
      </c>
      <c r="O440" s="14" t="s">
        <v>712</v>
      </c>
      <c r="P440" s="14" t="s">
        <v>713</v>
      </c>
      <c r="Q440" s="14" t="s">
        <v>714</v>
      </c>
      <c r="R440" s="14" t="s">
        <v>715</v>
      </c>
      <c r="S440" s="14" t="s">
        <v>683</v>
      </c>
    </row>
    <row r="441" spans="1:19" x14ac:dyDescent="0.25">
      <c r="A441" s="14" t="s">
        <v>717</v>
      </c>
      <c r="B441" s="14" t="s">
        <v>704</v>
      </c>
      <c r="C441" s="14" t="s">
        <v>718</v>
      </c>
      <c r="D441" s="14" t="s">
        <v>706</v>
      </c>
      <c r="E441" s="14" t="s">
        <v>707</v>
      </c>
      <c r="F441" s="15">
        <v>50848.160000000003</v>
      </c>
      <c r="G441" s="14" t="s">
        <v>708</v>
      </c>
      <c r="H441" s="20">
        <v>43952</v>
      </c>
      <c r="I441" s="14" t="s">
        <v>1168</v>
      </c>
      <c r="J441" s="14" t="s">
        <v>1191</v>
      </c>
      <c r="K441" s="21">
        <v>10059</v>
      </c>
      <c r="L441" s="14" t="s">
        <v>633</v>
      </c>
      <c r="M441" s="21">
        <v>111400</v>
      </c>
      <c r="N441" s="14" t="s">
        <v>1192</v>
      </c>
      <c r="O441" s="14" t="s">
        <v>719</v>
      </c>
      <c r="P441" s="14" t="s">
        <v>720</v>
      </c>
      <c r="Q441" s="14" t="s">
        <v>721</v>
      </c>
      <c r="R441" s="14" t="s">
        <v>715</v>
      </c>
      <c r="S441" s="14" t="s">
        <v>683</v>
      </c>
    </row>
    <row r="442" spans="1:19" x14ac:dyDescent="0.25">
      <c r="A442" s="14" t="s">
        <v>723</v>
      </c>
      <c r="B442" s="14" t="s">
        <v>704</v>
      </c>
      <c r="C442" s="14" t="s">
        <v>724</v>
      </c>
      <c r="D442" s="14" t="s">
        <v>706</v>
      </c>
      <c r="E442" s="14" t="s">
        <v>707</v>
      </c>
      <c r="F442" s="15">
        <v>48603.68</v>
      </c>
      <c r="G442" s="14" t="s">
        <v>708</v>
      </c>
      <c r="H442" s="20">
        <v>43983</v>
      </c>
      <c r="I442" s="14" t="s">
        <v>1125</v>
      </c>
      <c r="J442" s="14" t="s">
        <v>1191</v>
      </c>
      <c r="K442" s="21">
        <v>10059</v>
      </c>
      <c r="L442" s="14" t="s">
        <v>633</v>
      </c>
      <c r="M442" s="21">
        <v>111400</v>
      </c>
      <c r="N442" s="14" t="s">
        <v>1192</v>
      </c>
      <c r="O442" s="14" t="s">
        <v>725</v>
      </c>
      <c r="P442" s="14" t="s">
        <v>726</v>
      </c>
      <c r="Q442" s="14" t="s">
        <v>727</v>
      </c>
      <c r="R442" s="14" t="s">
        <v>715</v>
      </c>
      <c r="S442" s="14" t="s">
        <v>683</v>
      </c>
    </row>
    <row r="443" spans="1:19" x14ac:dyDescent="0.25">
      <c r="A443" s="14" t="s">
        <v>703</v>
      </c>
      <c r="B443" s="14" t="s">
        <v>704</v>
      </c>
      <c r="C443" s="14" t="s">
        <v>705</v>
      </c>
      <c r="D443" s="14" t="s">
        <v>706</v>
      </c>
      <c r="E443" s="14" t="s">
        <v>707</v>
      </c>
      <c r="F443" s="15">
        <v>669.33</v>
      </c>
      <c r="G443" s="14" t="s">
        <v>708</v>
      </c>
      <c r="H443" s="20">
        <v>43922</v>
      </c>
      <c r="I443" s="14" t="s">
        <v>1193</v>
      </c>
      <c r="J443" s="14" t="s">
        <v>1194</v>
      </c>
      <c r="K443" s="21">
        <v>10059</v>
      </c>
      <c r="L443" s="14" t="s">
        <v>633</v>
      </c>
      <c r="M443" s="21">
        <v>111500</v>
      </c>
      <c r="N443" s="14" t="s">
        <v>1195</v>
      </c>
      <c r="O443" s="14" t="s">
        <v>712</v>
      </c>
      <c r="P443" s="14" t="s">
        <v>713</v>
      </c>
      <c r="Q443" s="14" t="s">
        <v>714</v>
      </c>
      <c r="R443" s="14" t="s">
        <v>715</v>
      </c>
      <c r="S443" s="14" t="s">
        <v>687</v>
      </c>
    </row>
    <row r="444" spans="1:19" x14ac:dyDescent="0.25">
      <c r="A444" s="14" t="s">
        <v>717</v>
      </c>
      <c r="B444" s="14" t="s">
        <v>704</v>
      </c>
      <c r="C444" s="14" t="s">
        <v>718</v>
      </c>
      <c r="D444" s="14" t="s">
        <v>706</v>
      </c>
      <c r="E444" s="14" t="s">
        <v>707</v>
      </c>
      <c r="F444" s="15">
        <v>669.33</v>
      </c>
      <c r="G444" s="14" t="s">
        <v>708</v>
      </c>
      <c r="H444" s="20">
        <v>43952</v>
      </c>
      <c r="I444" s="14" t="s">
        <v>1172</v>
      </c>
      <c r="J444" s="14" t="s">
        <v>1194</v>
      </c>
      <c r="K444" s="21">
        <v>10059</v>
      </c>
      <c r="L444" s="14" t="s">
        <v>633</v>
      </c>
      <c r="M444" s="21">
        <v>111500</v>
      </c>
      <c r="N444" s="14" t="s">
        <v>1195</v>
      </c>
      <c r="O444" s="14" t="s">
        <v>719</v>
      </c>
      <c r="P444" s="14" t="s">
        <v>720</v>
      </c>
      <c r="Q444" s="14" t="s">
        <v>721</v>
      </c>
      <c r="R444" s="14" t="s">
        <v>715</v>
      </c>
      <c r="S444" s="14" t="s">
        <v>687</v>
      </c>
    </row>
    <row r="445" spans="1:19" x14ac:dyDescent="0.25">
      <c r="A445" s="14" t="s">
        <v>723</v>
      </c>
      <c r="B445" s="14" t="s">
        <v>704</v>
      </c>
      <c r="C445" s="14" t="s">
        <v>724</v>
      </c>
      <c r="D445" s="14" t="s">
        <v>706</v>
      </c>
      <c r="E445" s="14" t="s">
        <v>707</v>
      </c>
      <c r="F445" s="15">
        <v>1784.88</v>
      </c>
      <c r="G445" s="14" t="s">
        <v>708</v>
      </c>
      <c r="H445" s="20">
        <v>43983</v>
      </c>
      <c r="I445" s="14" t="s">
        <v>1128</v>
      </c>
      <c r="J445" s="14" t="s">
        <v>1194</v>
      </c>
      <c r="K445" s="21">
        <v>10059</v>
      </c>
      <c r="L445" s="14" t="s">
        <v>633</v>
      </c>
      <c r="M445" s="21">
        <v>111500</v>
      </c>
      <c r="N445" s="14" t="s">
        <v>1195</v>
      </c>
      <c r="O445" s="14" t="s">
        <v>725</v>
      </c>
      <c r="P445" s="14" t="s">
        <v>726</v>
      </c>
      <c r="Q445" s="14" t="s">
        <v>727</v>
      </c>
      <c r="R445" s="14" t="s">
        <v>715</v>
      </c>
      <c r="S445" s="14" t="s">
        <v>687</v>
      </c>
    </row>
    <row r="446" spans="1:19" x14ac:dyDescent="0.25">
      <c r="A446" s="14" t="s">
        <v>703</v>
      </c>
      <c r="B446" s="14" t="s">
        <v>704</v>
      </c>
      <c r="C446" s="14" t="s">
        <v>705</v>
      </c>
      <c r="D446" s="14" t="s">
        <v>706</v>
      </c>
      <c r="E446" s="14" t="s">
        <v>707</v>
      </c>
      <c r="F446" s="15">
        <v>24641.51</v>
      </c>
      <c r="G446" s="14" t="s">
        <v>708</v>
      </c>
      <c r="H446" s="20">
        <v>43922</v>
      </c>
      <c r="I446" s="14" t="s">
        <v>1196</v>
      </c>
      <c r="J446" s="14" t="s">
        <v>1197</v>
      </c>
      <c r="K446" s="21">
        <v>10059</v>
      </c>
      <c r="L446" s="14" t="s">
        <v>633</v>
      </c>
      <c r="M446" s="21">
        <v>111600</v>
      </c>
      <c r="N446" s="14" t="s">
        <v>1198</v>
      </c>
      <c r="O446" s="14" t="s">
        <v>712</v>
      </c>
      <c r="P446" s="14" t="s">
        <v>713</v>
      </c>
      <c r="Q446" s="14" t="s">
        <v>714</v>
      </c>
      <c r="R446" s="14" t="s">
        <v>715</v>
      </c>
      <c r="S446" s="14" t="s">
        <v>722</v>
      </c>
    </row>
    <row r="447" spans="1:19" x14ac:dyDescent="0.25">
      <c r="A447" s="14" t="s">
        <v>717</v>
      </c>
      <c r="B447" s="14" t="s">
        <v>704</v>
      </c>
      <c r="C447" s="14" t="s">
        <v>718</v>
      </c>
      <c r="D447" s="14" t="s">
        <v>706</v>
      </c>
      <c r="E447" s="14" t="s">
        <v>707</v>
      </c>
      <c r="F447" s="15">
        <v>24821.54</v>
      </c>
      <c r="G447" s="14" t="s">
        <v>708</v>
      </c>
      <c r="H447" s="20">
        <v>43952</v>
      </c>
      <c r="I447" s="14" t="s">
        <v>1175</v>
      </c>
      <c r="J447" s="14" t="s">
        <v>1197</v>
      </c>
      <c r="K447" s="21">
        <v>10059</v>
      </c>
      <c r="L447" s="14" t="s">
        <v>633</v>
      </c>
      <c r="M447" s="21">
        <v>111600</v>
      </c>
      <c r="N447" s="14" t="s">
        <v>1198</v>
      </c>
      <c r="O447" s="14" t="s">
        <v>719</v>
      </c>
      <c r="P447" s="14" t="s">
        <v>720</v>
      </c>
      <c r="Q447" s="14" t="s">
        <v>721</v>
      </c>
      <c r="R447" s="14" t="s">
        <v>715</v>
      </c>
      <c r="S447" s="14" t="s">
        <v>722</v>
      </c>
    </row>
    <row r="448" spans="1:19" x14ac:dyDescent="0.25">
      <c r="A448" s="14" t="s">
        <v>723</v>
      </c>
      <c r="B448" s="14" t="s">
        <v>704</v>
      </c>
      <c r="C448" s="14" t="s">
        <v>724</v>
      </c>
      <c r="D448" s="14" t="s">
        <v>706</v>
      </c>
      <c r="E448" s="14" t="s">
        <v>707</v>
      </c>
      <c r="F448" s="15">
        <v>24962.5</v>
      </c>
      <c r="G448" s="14" t="s">
        <v>708</v>
      </c>
      <c r="H448" s="20">
        <v>43983</v>
      </c>
      <c r="I448" s="14" t="s">
        <v>1131</v>
      </c>
      <c r="J448" s="14" t="s">
        <v>1197</v>
      </c>
      <c r="K448" s="21">
        <v>10059</v>
      </c>
      <c r="L448" s="14" t="s">
        <v>633</v>
      </c>
      <c r="M448" s="21">
        <v>111600</v>
      </c>
      <c r="N448" s="14" t="s">
        <v>1198</v>
      </c>
      <c r="O448" s="14" t="s">
        <v>725</v>
      </c>
      <c r="P448" s="14" t="s">
        <v>726</v>
      </c>
      <c r="Q448" s="14" t="s">
        <v>727</v>
      </c>
      <c r="R448" s="14" t="s">
        <v>715</v>
      </c>
      <c r="S448" s="14" t="s">
        <v>722</v>
      </c>
    </row>
    <row r="449" spans="1:19" x14ac:dyDescent="0.25">
      <c r="A449" s="14" t="s">
        <v>703</v>
      </c>
      <c r="B449" s="14" t="s">
        <v>704</v>
      </c>
      <c r="C449" s="14" t="s">
        <v>705</v>
      </c>
      <c r="D449" s="14" t="s">
        <v>706</v>
      </c>
      <c r="E449" s="14" t="s">
        <v>707</v>
      </c>
      <c r="F449" s="15">
        <v>3678.44</v>
      </c>
      <c r="G449" s="14" t="s">
        <v>708</v>
      </c>
      <c r="H449" s="20">
        <v>43922</v>
      </c>
      <c r="I449" s="14" t="s">
        <v>1199</v>
      </c>
      <c r="J449" s="14" t="s">
        <v>1200</v>
      </c>
      <c r="K449" s="21">
        <v>10059</v>
      </c>
      <c r="L449" s="14" t="s">
        <v>633</v>
      </c>
      <c r="M449" s="21">
        <v>111700</v>
      </c>
      <c r="N449" s="14" t="s">
        <v>1201</v>
      </c>
      <c r="O449" s="14" t="s">
        <v>712</v>
      </c>
      <c r="P449" s="14" t="s">
        <v>713</v>
      </c>
      <c r="Q449" s="14" t="s">
        <v>714</v>
      </c>
      <c r="R449" s="14" t="s">
        <v>715</v>
      </c>
      <c r="S449" s="14" t="s">
        <v>742</v>
      </c>
    </row>
    <row r="450" spans="1:19" x14ac:dyDescent="0.25">
      <c r="A450" s="14" t="s">
        <v>717</v>
      </c>
      <c r="B450" s="14" t="s">
        <v>704</v>
      </c>
      <c r="C450" s="14" t="s">
        <v>718</v>
      </c>
      <c r="D450" s="14" t="s">
        <v>706</v>
      </c>
      <c r="E450" s="14" t="s">
        <v>707</v>
      </c>
      <c r="F450" s="15">
        <v>3448.09</v>
      </c>
      <c r="G450" s="14" t="s">
        <v>708</v>
      </c>
      <c r="H450" s="20">
        <v>43952</v>
      </c>
      <c r="I450" s="14" t="s">
        <v>1178</v>
      </c>
      <c r="J450" s="14" t="s">
        <v>1200</v>
      </c>
      <c r="K450" s="21">
        <v>10059</v>
      </c>
      <c r="L450" s="14" t="s">
        <v>633</v>
      </c>
      <c r="M450" s="21">
        <v>111700</v>
      </c>
      <c r="N450" s="14" t="s">
        <v>1201</v>
      </c>
      <c r="O450" s="14" t="s">
        <v>719</v>
      </c>
      <c r="P450" s="14" t="s">
        <v>720</v>
      </c>
      <c r="Q450" s="14" t="s">
        <v>721</v>
      </c>
      <c r="R450" s="14" t="s">
        <v>715</v>
      </c>
      <c r="S450" s="14" t="s">
        <v>742</v>
      </c>
    </row>
    <row r="451" spans="1:19" x14ac:dyDescent="0.25">
      <c r="A451" s="14" t="s">
        <v>723</v>
      </c>
      <c r="B451" s="14" t="s">
        <v>704</v>
      </c>
      <c r="C451" s="14" t="s">
        <v>724</v>
      </c>
      <c r="D451" s="14" t="s">
        <v>706</v>
      </c>
      <c r="E451" s="14" t="s">
        <v>707</v>
      </c>
      <c r="F451" s="15">
        <v>3448.09</v>
      </c>
      <c r="G451" s="14" t="s">
        <v>708</v>
      </c>
      <c r="H451" s="20">
        <v>43983</v>
      </c>
      <c r="I451" s="14" t="s">
        <v>1134</v>
      </c>
      <c r="J451" s="14" t="s">
        <v>1200</v>
      </c>
      <c r="K451" s="21">
        <v>10059</v>
      </c>
      <c r="L451" s="14" t="s">
        <v>633</v>
      </c>
      <c r="M451" s="21">
        <v>111700</v>
      </c>
      <c r="N451" s="14" t="s">
        <v>1201</v>
      </c>
      <c r="O451" s="14" t="s">
        <v>725</v>
      </c>
      <c r="P451" s="14" t="s">
        <v>726</v>
      </c>
      <c r="Q451" s="14" t="s">
        <v>727</v>
      </c>
      <c r="R451" s="14" t="s">
        <v>715</v>
      </c>
      <c r="S451" s="14" t="s">
        <v>742</v>
      </c>
    </row>
    <row r="452" spans="1:19" x14ac:dyDescent="0.25">
      <c r="A452" s="14" t="s">
        <v>703</v>
      </c>
      <c r="B452" s="14" t="s">
        <v>704</v>
      </c>
      <c r="C452" s="14" t="s">
        <v>705</v>
      </c>
      <c r="D452" s="14" t="s">
        <v>706</v>
      </c>
      <c r="E452" s="14" t="s">
        <v>707</v>
      </c>
      <c r="F452" s="15">
        <v>10.39</v>
      </c>
      <c r="G452" s="14" t="s">
        <v>708</v>
      </c>
      <c r="H452" s="20">
        <v>43922</v>
      </c>
      <c r="I452" s="14" t="s">
        <v>1202</v>
      </c>
      <c r="J452" s="14" t="s">
        <v>1203</v>
      </c>
      <c r="K452" s="21">
        <v>10059</v>
      </c>
      <c r="L452" s="14" t="s">
        <v>633</v>
      </c>
      <c r="M452" s="21">
        <v>113000</v>
      </c>
      <c r="N452" s="14" t="s">
        <v>1204</v>
      </c>
      <c r="O452" s="14" t="s">
        <v>712</v>
      </c>
      <c r="P452" s="14" t="s">
        <v>713</v>
      </c>
      <c r="Q452" s="14" t="s">
        <v>714</v>
      </c>
      <c r="R452" s="14" t="s">
        <v>715</v>
      </c>
      <c r="S452" s="14" t="s">
        <v>742</v>
      </c>
    </row>
    <row r="453" spans="1:19" x14ac:dyDescent="0.25">
      <c r="A453" s="14" t="s">
        <v>717</v>
      </c>
      <c r="B453" s="14" t="s">
        <v>704</v>
      </c>
      <c r="C453" s="14" t="s">
        <v>718</v>
      </c>
      <c r="D453" s="14" t="s">
        <v>706</v>
      </c>
      <c r="E453" s="14" t="s">
        <v>707</v>
      </c>
      <c r="F453" s="15">
        <v>3.32</v>
      </c>
      <c r="G453" s="14" t="s">
        <v>708</v>
      </c>
      <c r="H453" s="20">
        <v>43952</v>
      </c>
      <c r="I453" s="14" t="s">
        <v>1181</v>
      </c>
      <c r="J453" s="14" t="s">
        <v>1203</v>
      </c>
      <c r="K453" s="21">
        <v>10059</v>
      </c>
      <c r="L453" s="14" t="s">
        <v>633</v>
      </c>
      <c r="M453" s="21">
        <v>113000</v>
      </c>
      <c r="N453" s="14" t="s">
        <v>1204</v>
      </c>
      <c r="O453" s="14" t="s">
        <v>719</v>
      </c>
      <c r="P453" s="14" t="s">
        <v>720</v>
      </c>
      <c r="Q453" s="14" t="s">
        <v>721</v>
      </c>
      <c r="R453" s="14" t="s">
        <v>715</v>
      </c>
      <c r="S453" s="14" t="s">
        <v>742</v>
      </c>
    </row>
    <row r="454" spans="1:19" x14ac:dyDescent="0.25">
      <c r="A454" s="14" t="s">
        <v>723</v>
      </c>
      <c r="B454" s="14" t="s">
        <v>704</v>
      </c>
      <c r="C454" s="14" t="s">
        <v>724</v>
      </c>
      <c r="D454" s="14" t="s">
        <v>706</v>
      </c>
      <c r="E454" s="14" t="s">
        <v>707</v>
      </c>
      <c r="F454" s="15">
        <v>3.32</v>
      </c>
      <c r="G454" s="14" t="s">
        <v>708</v>
      </c>
      <c r="H454" s="20">
        <v>43983</v>
      </c>
      <c r="I454" s="14" t="s">
        <v>1137</v>
      </c>
      <c r="J454" s="14" t="s">
        <v>1203</v>
      </c>
      <c r="K454" s="21">
        <v>10059</v>
      </c>
      <c r="L454" s="14" t="s">
        <v>633</v>
      </c>
      <c r="M454" s="21">
        <v>113000</v>
      </c>
      <c r="N454" s="14" t="s">
        <v>1204</v>
      </c>
      <c r="O454" s="14" t="s">
        <v>725</v>
      </c>
      <c r="P454" s="14" t="s">
        <v>726</v>
      </c>
      <c r="Q454" s="14" t="s">
        <v>727</v>
      </c>
      <c r="R454" s="14" t="s">
        <v>715</v>
      </c>
      <c r="S454" s="14" t="s">
        <v>742</v>
      </c>
    </row>
    <row r="455" spans="1:19" x14ac:dyDescent="0.25">
      <c r="A455" s="14" t="s">
        <v>703</v>
      </c>
      <c r="B455" s="14" t="s">
        <v>704</v>
      </c>
      <c r="C455" s="14" t="s">
        <v>705</v>
      </c>
      <c r="D455" s="14" t="s">
        <v>706</v>
      </c>
      <c r="E455" s="14" t="s">
        <v>707</v>
      </c>
      <c r="F455" s="15">
        <v>341.64</v>
      </c>
      <c r="G455" s="14" t="s">
        <v>708</v>
      </c>
      <c r="H455" s="20">
        <v>43922</v>
      </c>
      <c r="I455" s="14" t="s">
        <v>1205</v>
      </c>
      <c r="J455" s="14" t="s">
        <v>1206</v>
      </c>
      <c r="K455" s="21">
        <v>10059</v>
      </c>
      <c r="L455" s="14" t="s">
        <v>633</v>
      </c>
      <c r="M455" s="21">
        <v>113010</v>
      </c>
      <c r="N455" s="14" t="s">
        <v>1207</v>
      </c>
      <c r="O455" s="14" t="s">
        <v>712</v>
      </c>
      <c r="P455" s="14" t="s">
        <v>713</v>
      </c>
      <c r="Q455" s="14" t="s">
        <v>714</v>
      </c>
      <c r="R455" s="14" t="s">
        <v>715</v>
      </c>
      <c r="S455" s="14" t="s">
        <v>716</v>
      </c>
    </row>
    <row r="456" spans="1:19" x14ac:dyDescent="0.25">
      <c r="A456" s="14" t="s">
        <v>717</v>
      </c>
      <c r="B456" s="14" t="s">
        <v>704</v>
      </c>
      <c r="C456" s="14" t="s">
        <v>718</v>
      </c>
      <c r="D456" s="14" t="s">
        <v>706</v>
      </c>
      <c r="E456" s="14" t="s">
        <v>707</v>
      </c>
      <c r="F456" s="15">
        <v>341.64</v>
      </c>
      <c r="G456" s="14" t="s">
        <v>708</v>
      </c>
      <c r="H456" s="20">
        <v>43952</v>
      </c>
      <c r="I456" s="14" t="s">
        <v>1184</v>
      </c>
      <c r="J456" s="14" t="s">
        <v>1206</v>
      </c>
      <c r="K456" s="21">
        <v>10059</v>
      </c>
      <c r="L456" s="14" t="s">
        <v>633</v>
      </c>
      <c r="M456" s="21">
        <v>113010</v>
      </c>
      <c r="N456" s="14" t="s">
        <v>1207</v>
      </c>
      <c r="O456" s="14" t="s">
        <v>719</v>
      </c>
      <c r="P456" s="14" t="s">
        <v>720</v>
      </c>
      <c r="Q456" s="14" t="s">
        <v>721</v>
      </c>
      <c r="R456" s="14" t="s">
        <v>715</v>
      </c>
      <c r="S456" s="14" t="s">
        <v>716</v>
      </c>
    </row>
    <row r="457" spans="1:19" x14ac:dyDescent="0.25">
      <c r="A457" s="14" t="s">
        <v>723</v>
      </c>
      <c r="B457" s="14" t="s">
        <v>704</v>
      </c>
      <c r="C457" s="14" t="s">
        <v>724</v>
      </c>
      <c r="D457" s="14" t="s">
        <v>706</v>
      </c>
      <c r="E457" s="14" t="s">
        <v>707</v>
      </c>
      <c r="F457" s="15">
        <v>341.64</v>
      </c>
      <c r="G457" s="14" t="s">
        <v>708</v>
      </c>
      <c r="H457" s="20">
        <v>43983</v>
      </c>
      <c r="I457" s="14" t="s">
        <v>1140</v>
      </c>
      <c r="J457" s="14" t="s">
        <v>1206</v>
      </c>
      <c r="K457" s="21">
        <v>10059</v>
      </c>
      <c r="L457" s="14" t="s">
        <v>633</v>
      </c>
      <c r="M457" s="21">
        <v>113010</v>
      </c>
      <c r="N457" s="14" t="s">
        <v>1207</v>
      </c>
      <c r="O457" s="14" t="s">
        <v>725</v>
      </c>
      <c r="P457" s="14" t="s">
        <v>726</v>
      </c>
      <c r="Q457" s="14" t="s">
        <v>727</v>
      </c>
      <c r="R457" s="14" t="s">
        <v>715</v>
      </c>
      <c r="S457" s="14" t="s">
        <v>716</v>
      </c>
    </row>
    <row r="458" spans="1:19" x14ac:dyDescent="0.25">
      <c r="A458" s="14" t="s">
        <v>703</v>
      </c>
      <c r="B458" s="14" t="s">
        <v>704</v>
      </c>
      <c r="C458" s="14" t="s">
        <v>705</v>
      </c>
      <c r="D458" s="14" t="s">
        <v>706</v>
      </c>
      <c r="E458" s="14" t="s">
        <v>707</v>
      </c>
      <c r="F458" s="15">
        <v>202.24</v>
      </c>
      <c r="G458" s="14" t="s">
        <v>708</v>
      </c>
      <c r="H458" s="20">
        <v>43922</v>
      </c>
      <c r="I458" s="14" t="s">
        <v>1208</v>
      </c>
      <c r="J458" s="14" t="s">
        <v>1209</v>
      </c>
      <c r="K458" s="21">
        <v>10059</v>
      </c>
      <c r="L458" s="14" t="s">
        <v>633</v>
      </c>
      <c r="M458" s="21">
        <v>113020</v>
      </c>
      <c r="N458" s="14" t="s">
        <v>1210</v>
      </c>
      <c r="O458" s="14" t="s">
        <v>712</v>
      </c>
      <c r="P458" s="14" t="s">
        <v>713</v>
      </c>
      <c r="Q458" s="14" t="s">
        <v>714</v>
      </c>
      <c r="R458" s="14" t="s">
        <v>715</v>
      </c>
      <c r="S458" s="14" t="s">
        <v>731</v>
      </c>
    </row>
    <row r="459" spans="1:19" x14ac:dyDescent="0.25">
      <c r="A459" s="14" t="s">
        <v>717</v>
      </c>
      <c r="B459" s="14" t="s">
        <v>704</v>
      </c>
      <c r="C459" s="14" t="s">
        <v>718</v>
      </c>
      <c r="D459" s="14" t="s">
        <v>706</v>
      </c>
      <c r="E459" s="14" t="s">
        <v>707</v>
      </c>
      <c r="F459" s="15">
        <v>202.24</v>
      </c>
      <c r="G459" s="14" t="s">
        <v>708</v>
      </c>
      <c r="H459" s="20">
        <v>43952</v>
      </c>
      <c r="I459" s="14" t="s">
        <v>1187</v>
      </c>
      <c r="J459" s="14" t="s">
        <v>1209</v>
      </c>
      <c r="K459" s="21">
        <v>10059</v>
      </c>
      <c r="L459" s="14" t="s">
        <v>633</v>
      </c>
      <c r="M459" s="21">
        <v>113020</v>
      </c>
      <c r="N459" s="14" t="s">
        <v>1210</v>
      </c>
      <c r="O459" s="14" t="s">
        <v>719</v>
      </c>
      <c r="P459" s="14" t="s">
        <v>720</v>
      </c>
      <c r="Q459" s="14" t="s">
        <v>721</v>
      </c>
      <c r="R459" s="14" t="s">
        <v>715</v>
      </c>
      <c r="S459" s="14" t="s">
        <v>731</v>
      </c>
    </row>
    <row r="460" spans="1:19" x14ac:dyDescent="0.25">
      <c r="A460" s="14" t="s">
        <v>723</v>
      </c>
      <c r="B460" s="14" t="s">
        <v>704</v>
      </c>
      <c r="C460" s="14" t="s">
        <v>724</v>
      </c>
      <c r="D460" s="14" t="s">
        <v>706</v>
      </c>
      <c r="E460" s="14" t="s">
        <v>707</v>
      </c>
      <c r="F460" s="15">
        <v>202.24</v>
      </c>
      <c r="G460" s="14" t="s">
        <v>708</v>
      </c>
      <c r="H460" s="20">
        <v>43983</v>
      </c>
      <c r="I460" s="14" t="s">
        <v>1143</v>
      </c>
      <c r="J460" s="14" t="s">
        <v>1209</v>
      </c>
      <c r="K460" s="21">
        <v>10059</v>
      </c>
      <c r="L460" s="14" t="s">
        <v>633</v>
      </c>
      <c r="M460" s="21">
        <v>113020</v>
      </c>
      <c r="N460" s="14" t="s">
        <v>1210</v>
      </c>
      <c r="O460" s="14" t="s">
        <v>725</v>
      </c>
      <c r="P460" s="14" t="s">
        <v>726</v>
      </c>
      <c r="Q460" s="14" t="s">
        <v>727</v>
      </c>
      <c r="R460" s="14" t="s">
        <v>715</v>
      </c>
      <c r="S460" s="14" t="s">
        <v>731</v>
      </c>
    </row>
    <row r="461" spans="1:19" x14ac:dyDescent="0.25">
      <c r="A461" s="14" t="s">
        <v>703</v>
      </c>
      <c r="B461" s="14" t="s">
        <v>704</v>
      </c>
      <c r="C461" s="14" t="s">
        <v>705</v>
      </c>
      <c r="D461" s="14" t="s">
        <v>706</v>
      </c>
      <c r="E461" s="14" t="s">
        <v>707</v>
      </c>
      <c r="F461" s="15">
        <v>5355.06</v>
      </c>
      <c r="G461" s="14" t="s">
        <v>708</v>
      </c>
      <c r="H461" s="20">
        <v>43922</v>
      </c>
      <c r="I461" s="14" t="s">
        <v>1211</v>
      </c>
      <c r="J461" s="14" t="s">
        <v>1212</v>
      </c>
      <c r="K461" s="21">
        <v>10059</v>
      </c>
      <c r="L461" s="14" t="s">
        <v>633</v>
      </c>
      <c r="M461" s="21">
        <v>113040</v>
      </c>
      <c r="N461" s="14" t="s">
        <v>1213</v>
      </c>
      <c r="O461" s="14" t="s">
        <v>712</v>
      </c>
      <c r="P461" s="14" t="s">
        <v>713</v>
      </c>
      <c r="Q461" s="14" t="s">
        <v>714</v>
      </c>
      <c r="R461" s="14" t="s">
        <v>715</v>
      </c>
      <c r="S461" s="14" t="s">
        <v>683</v>
      </c>
    </row>
    <row r="462" spans="1:19" x14ac:dyDescent="0.25">
      <c r="A462" s="14" t="s">
        <v>717</v>
      </c>
      <c r="B462" s="14" t="s">
        <v>704</v>
      </c>
      <c r="C462" s="14" t="s">
        <v>718</v>
      </c>
      <c r="D462" s="14" t="s">
        <v>706</v>
      </c>
      <c r="E462" s="14" t="s">
        <v>707</v>
      </c>
      <c r="F462" s="15">
        <v>5355.06</v>
      </c>
      <c r="G462" s="14" t="s">
        <v>708</v>
      </c>
      <c r="H462" s="20">
        <v>43952</v>
      </c>
      <c r="I462" s="14" t="s">
        <v>1190</v>
      </c>
      <c r="J462" s="14" t="s">
        <v>1212</v>
      </c>
      <c r="K462" s="21">
        <v>10059</v>
      </c>
      <c r="L462" s="14" t="s">
        <v>633</v>
      </c>
      <c r="M462" s="21">
        <v>113040</v>
      </c>
      <c r="N462" s="14" t="s">
        <v>1213</v>
      </c>
      <c r="O462" s="14" t="s">
        <v>719</v>
      </c>
      <c r="P462" s="14" t="s">
        <v>720</v>
      </c>
      <c r="Q462" s="14" t="s">
        <v>721</v>
      </c>
      <c r="R462" s="14" t="s">
        <v>715</v>
      </c>
      <c r="S462" s="14" t="s">
        <v>683</v>
      </c>
    </row>
    <row r="463" spans="1:19" x14ac:dyDescent="0.25">
      <c r="A463" s="14" t="s">
        <v>723</v>
      </c>
      <c r="B463" s="14" t="s">
        <v>704</v>
      </c>
      <c r="C463" s="14" t="s">
        <v>724</v>
      </c>
      <c r="D463" s="14" t="s">
        <v>706</v>
      </c>
      <c r="E463" s="14" t="s">
        <v>707</v>
      </c>
      <c r="F463" s="15">
        <v>5353.83</v>
      </c>
      <c r="G463" s="14" t="s">
        <v>708</v>
      </c>
      <c r="H463" s="20">
        <v>43983</v>
      </c>
      <c r="I463" s="14" t="s">
        <v>1146</v>
      </c>
      <c r="J463" s="14" t="s">
        <v>1212</v>
      </c>
      <c r="K463" s="21">
        <v>10059</v>
      </c>
      <c r="L463" s="14" t="s">
        <v>633</v>
      </c>
      <c r="M463" s="21">
        <v>113040</v>
      </c>
      <c r="N463" s="14" t="s">
        <v>1213</v>
      </c>
      <c r="O463" s="14" t="s">
        <v>725</v>
      </c>
      <c r="P463" s="14" t="s">
        <v>726</v>
      </c>
      <c r="Q463" s="14" t="s">
        <v>727</v>
      </c>
      <c r="R463" s="14" t="s">
        <v>715</v>
      </c>
      <c r="S463" s="14" t="s">
        <v>683</v>
      </c>
    </row>
    <row r="464" spans="1:19" x14ac:dyDescent="0.25">
      <c r="A464" s="14" t="s">
        <v>723</v>
      </c>
      <c r="B464" s="14" t="s">
        <v>704</v>
      </c>
      <c r="C464" s="14" t="s">
        <v>724</v>
      </c>
      <c r="D464" s="14" t="s">
        <v>706</v>
      </c>
      <c r="E464" s="14" t="s">
        <v>707</v>
      </c>
      <c r="F464" s="15">
        <v>144.07</v>
      </c>
      <c r="G464" s="14" t="s">
        <v>708</v>
      </c>
      <c r="H464" s="20">
        <v>43983</v>
      </c>
      <c r="I464" s="14" t="s">
        <v>1149</v>
      </c>
      <c r="J464" s="14" t="s">
        <v>1214</v>
      </c>
      <c r="K464" s="21">
        <v>10059</v>
      </c>
      <c r="L464" s="14" t="s">
        <v>633</v>
      </c>
      <c r="M464" s="21">
        <v>113050</v>
      </c>
      <c r="N464" s="14" t="s">
        <v>1215</v>
      </c>
      <c r="O464" s="14" t="s">
        <v>725</v>
      </c>
      <c r="P464" s="14" t="s">
        <v>726</v>
      </c>
      <c r="Q464" s="14" t="s">
        <v>727</v>
      </c>
      <c r="R464" s="14" t="s">
        <v>715</v>
      </c>
      <c r="S464" s="14" t="s">
        <v>687</v>
      </c>
    </row>
    <row r="465" spans="1:19" x14ac:dyDescent="0.25">
      <c r="A465" s="14" t="s">
        <v>703</v>
      </c>
      <c r="B465" s="14" t="s">
        <v>704</v>
      </c>
      <c r="C465" s="14" t="s">
        <v>705</v>
      </c>
      <c r="D465" s="14" t="s">
        <v>706</v>
      </c>
      <c r="E465" s="14" t="s">
        <v>707</v>
      </c>
      <c r="F465" s="15">
        <v>1355.05</v>
      </c>
      <c r="G465" s="14" t="s">
        <v>708</v>
      </c>
      <c r="H465" s="20">
        <v>43922</v>
      </c>
      <c r="I465" s="14" t="s">
        <v>1216</v>
      </c>
      <c r="J465" s="14" t="s">
        <v>1217</v>
      </c>
      <c r="K465" s="21">
        <v>10059</v>
      </c>
      <c r="L465" s="14" t="s">
        <v>633</v>
      </c>
      <c r="M465" s="21">
        <v>113060</v>
      </c>
      <c r="N465" s="14" t="s">
        <v>1218</v>
      </c>
      <c r="O465" s="14" t="s">
        <v>712</v>
      </c>
      <c r="P465" s="14" t="s">
        <v>713</v>
      </c>
      <c r="Q465" s="14" t="s">
        <v>714</v>
      </c>
      <c r="R465" s="14" t="s">
        <v>715</v>
      </c>
      <c r="S465" s="14" t="s">
        <v>722</v>
      </c>
    </row>
    <row r="466" spans="1:19" x14ac:dyDescent="0.25">
      <c r="A466" s="14" t="s">
        <v>717</v>
      </c>
      <c r="B466" s="14" t="s">
        <v>704</v>
      </c>
      <c r="C466" s="14" t="s">
        <v>718</v>
      </c>
      <c r="D466" s="14" t="s">
        <v>706</v>
      </c>
      <c r="E466" s="14" t="s">
        <v>707</v>
      </c>
      <c r="F466" s="15">
        <v>1332.45</v>
      </c>
      <c r="G466" s="14" t="s">
        <v>708</v>
      </c>
      <c r="H466" s="20">
        <v>43952</v>
      </c>
      <c r="I466" s="14" t="s">
        <v>1193</v>
      </c>
      <c r="J466" s="14" t="s">
        <v>1217</v>
      </c>
      <c r="K466" s="21">
        <v>10059</v>
      </c>
      <c r="L466" s="14" t="s">
        <v>633</v>
      </c>
      <c r="M466" s="21">
        <v>113060</v>
      </c>
      <c r="N466" s="14" t="s">
        <v>1218</v>
      </c>
      <c r="O466" s="14" t="s">
        <v>719</v>
      </c>
      <c r="P466" s="14" t="s">
        <v>720</v>
      </c>
      <c r="Q466" s="14" t="s">
        <v>721</v>
      </c>
      <c r="R466" s="14" t="s">
        <v>715</v>
      </c>
      <c r="S466" s="14" t="s">
        <v>722</v>
      </c>
    </row>
    <row r="467" spans="1:19" x14ac:dyDescent="0.25">
      <c r="A467" s="14" t="s">
        <v>723</v>
      </c>
      <c r="B467" s="14" t="s">
        <v>704</v>
      </c>
      <c r="C467" s="14" t="s">
        <v>724</v>
      </c>
      <c r="D467" s="14" t="s">
        <v>706</v>
      </c>
      <c r="E467" s="14" t="s">
        <v>707</v>
      </c>
      <c r="F467" s="15">
        <v>1341.89</v>
      </c>
      <c r="G467" s="14" t="s">
        <v>708</v>
      </c>
      <c r="H467" s="20">
        <v>43983</v>
      </c>
      <c r="I467" s="14" t="s">
        <v>1153</v>
      </c>
      <c r="J467" s="14" t="s">
        <v>1217</v>
      </c>
      <c r="K467" s="21">
        <v>10059</v>
      </c>
      <c r="L467" s="14" t="s">
        <v>633</v>
      </c>
      <c r="M467" s="21">
        <v>113060</v>
      </c>
      <c r="N467" s="14" t="s">
        <v>1218</v>
      </c>
      <c r="O467" s="14" t="s">
        <v>725</v>
      </c>
      <c r="P467" s="14" t="s">
        <v>726</v>
      </c>
      <c r="Q467" s="14" t="s">
        <v>727</v>
      </c>
      <c r="R467" s="14" t="s">
        <v>715</v>
      </c>
      <c r="S467" s="14" t="s">
        <v>722</v>
      </c>
    </row>
    <row r="468" spans="1:19" x14ac:dyDescent="0.25">
      <c r="A468" s="14" t="s">
        <v>703</v>
      </c>
      <c r="B468" s="14" t="s">
        <v>704</v>
      </c>
      <c r="C468" s="14" t="s">
        <v>705</v>
      </c>
      <c r="D468" s="14" t="s">
        <v>706</v>
      </c>
      <c r="E468" s="14" t="s">
        <v>707</v>
      </c>
      <c r="F468" s="15">
        <v>948.27</v>
      </c>
      <c r="G468" s="14" t="s">
        <v>708</v>
      </c>
      <c r="H468" s="20">
        <v>43922</v>
      </c>
      <c r="I468" s="14" t="s">
        <v>1219</v>
      </c>
      <c r="J468" s="14" t="s">
        <v>1220</v>
      </c>
      <c r="K468" s="21">
        <v>10059</v>
      </c>
      <c r="L468" s="14" t="s">
        <v>633</v>
      </c>
      <c r="M468" s="21">
        <v>114000</v>
      </c>
      <c r="N468" s="14" t="s">
        <v>1221</v>
      </c>
      <c r="O468" s="14" t="s">
        <v>712</v>
      </c>
      <c r="P468" s="14" t="s">
        <v>713</v>
      </c>
      <c r="Q468" s="14" t="s">
        <v>714</v>
      </c>
      <c r="R468" s="14" t="s">
        <v>715</v>
      </c>
      <c r="S468" s="14" t="s">
        <v>742</v>
      </c>
    </row>
    <row r="469" spans="1:19" x14ac:dyDescent="0.25">
      <c r="A469" s="14" t="s">
        <v>717</v>
      </c>
      <c r="B469" s="14" t="s">
        <v>704</v>
      </c>
      <c r="C469" s="14" t="s">
        <v>718</v>
      </c>
      <c r="D469" s="14" t="s">
        <v>706</v>
      </c>
      <c r="E469" s="14" t="s">
        <v>707</v>
      </c>
      <c r="F469" s="15">
        <v>884.29</v>
      </c>
      <c r="G469" s="14" t="s">
        <v>708</v>
      </c>
      <c r="H469" s="20">
        <v>43952</v>
      </c>
      <c r="I469" s="14" t="s">
        <v>1196</v>
      </c>
      <c r="J469" s="14" t="s">
        <v>1220</v>
      </c>
      <c r="K469" s="21">
        <v>10059</v>
      </c>
      <c r="L469" s="14" t="s">
        <v>633</v>
      </c>
      <c r="M469" s="21">
        <v>114000</v>
      </c>
      <c r="N469" s="14" t="s">
        <v>1221</v>
      </c>
      <c r="O469" s="14" t="s">
        <v>719</v>
      </c>
      <c r="P469" s="14" t="s">
        <v>720</v>
      </c>
      <c r="Q469" s="14" t="s">
        <v>721</v>
      </c>
      <c r="R469" s="14" t="s">
        <v>715</v>
      </c>
      <c r="S469" s="14" t="s">
        <v>742</v>
      </c>
    </row>
    <row r="470" spans="1:19" x14ac:dyDescent="0.25">
      <c r="A470" s="14" t="s">
        <v>723</v>
      </c>
      <c r="B470" s="14" t="s">
        <v>704</v>
      </c>
      <c r="C470" s="14" t="s">
        <v>724</v>
      </c>
      <c r="D470" s="14" t="s">
        <v>706</v>
      </c>
      <c r="E470" s="14" t="s">
        <v>707</v>
      </c>
      <c r="F470" s="15">
        <v>884.29</v>
      </c>
      <c r="G470" s="14" t="s">
        <v>708</v>
      </c>
      <c r="H470" s="20">
        <v>43983</v>
      </c>
      <c r="I470" s="14" t="s">
        <v>1156</v>
      </c>
      <c r="J470" s="14" t="s">
        <v>1220</v>
      </c>
      <c r="K470" s="21">
        <v>10059</v>
      </c>
      <c r="L470" s="14" t="s">
        <v>633</v>
      </c>
      <c r="M470" s="21">
        <v>114000</v>
      </c>
      <c r="N470" s="14" t="s">
        <v>1221</v>
      </c>
      <c r="O470" s="14" t="s">
        <v>725</v>
      </c>
      <c r="P470" s="14" t="s">
        <v>726</v>
      </c>
      <c r="Q470" s="14" t="s">
        <v>727</v>
      </c>
      <c r="R470" s="14" t="s">
        <v>715</v>
      </c>
      <c r="S470" s="14" t="s">
        <v>742</v>
      </c>
    </row>
    <row r="471" spans="1:19" x14ac:dyDescent="0.25">
      <c r="A471" s="14" t="s">
        <v>703</v>
      </c>
      <c r="B471" s="14" t="s">
        <v>704</v>
      </c>
      <c r="C471" s="14" t="s">
        <v>705</v>
      </c>
      <c r="D471" s="14" t="s">
        <v>706</v>
      </c>
      <c r="E471" s="14" t="s">
        <v>707</v>
      </c>
      <c r="F471" s="15">
        <v>1303.3800000000001</v>
      </c>
      <c r="G471" s="14" t="s">
        <v>708</v>
      </c>
      <c r="H471" s="20">
        <v>43922</v>
      </c>
      <c r="I471" s="14" t="s">
        <v>1222</v>
      </c>
      <c r="J471" s="14" t="s">
        <v>1223</v>
      </c>
      <c r="K471" s="21">
        <v>10059</v>
      </c>
      <c r="L471" s="14" t="s">
        <v>633</v>
      </c>
      <c r="M471" s="21">
        <v>114010</v>
      </c>
      <c r="N471" s="14" t="s">
        <v>1224</v>
      </c>
      <c r="O471" s="14" t="s">
        <v>712</v>
      </c>
      <c r="P471" s="14" t="s">
        <v>713</v>
      </c>
      <c r="Q471" s="14" t="s">
        <v>714</v>
      </c>
      <c r="R471" s="14" t="s">
        <v>715</v>
      </c>
      <c r="S471" s="14" t="s">
        <v>716</v>
      </c>
    </row>
    <row r="472" spans="1:19" x14ac:dyDescent="0.25">
      <c r="A472" s="14" t="s">
        <v>717</v>
      </c>
      <c r="B472" s="14" t="s">
        <v>704</v>
      </c>
      <c r="C472" s="14" t="s">
        <v>718</v>
      </c>
      <c r="D472" s="14" t="s">
        <v>706</v>
      </c>
      <c r="E472" s="14" t="s">
        <v>707</v>
      </c>
      <c r="F472" s="15">
        <v>1303.3800000000001</v>
      </c>
      <c r="G472" s="14" t="s">
        <v>708</v>
      </c>
      <c r="H472" s="20">
        <v>43952</v>
      </c>
      <c r="I472" s="14" t="s">
        <v>1199</v>
      </c>
      <c r="J472" s="14" t="s">
        <v>1223</v>
      </c>
      <c r="K472" s="21">
        <v>10059</v>
      </c>
      <c r="L472" s="14" t="s">
        <v>633</v>
      </c>
      <c r="M472" s="21">
        <v>114010</v>
      </c>
      <c r="N472" s="14" t="s">
        <v>1224</v>
      </c>
      <c r="O472" s="14" t="s">
        <v>719</v>
      </c>
      <c r="P472" s="14" t="s">
        <v>720</v>
      </c>
      <c r="Q472" s="14" t="s">
        <v>721</v>
      </c>
      <c r="R472" s="14" t="s">
        <v>715</v>
      </c>
      <c r="S472" s="14" t="s">
        <v>716</v>
      </c>
    </row>
    <row r="473" spans="1:19" x14ac:dyDescent="0.25">
      <c r="A473" s="14" t="s">
        <v>723</v>
      </c>
      <c r="B473" s="14" t="s">
        <v>704</v>
      </c>
      <c r="C473" s="14" t="s">
        <v>724</v>
      </c>
      <c r="D473" s="14" t="s">
        <v>706</v>
      </c>
      <c r="E473" s="14" t="s">
        <v>707</v>
      </c>
      <c r="F473" s="15">
        <v>1303.3800000000001</v>
      </c>
      <c r="G473" s="14" t="s">
        <v>708</v>
      </c>
      <c r="H473" s="20">
        <v>43983</v>
      </c>
      <c r="I473" s="14" t="s">
        <v>1159</v>
      </c>
      <c r="J473" s="14" t="s">
        <v>1223</v>
      </c>
      <c r="K473" s="21">
        <v>10059</v>
      </c>
      <c r="L473" s="14" t="s">
        <v>633</v>
      </c>
      <c r="M473" s="21">
        <v>114010</v>
      </c>
      <c r="N473" s="14" t="s">
        <v>1224</v>
      </c>
      <c r="O473" s="14" t="s">
        <v>725</v>
      </c>
      <c r="P473" s="14" t="s">
        <v>726</v>
      </c>
      <c r="Q473" s="14" t="s">
        <v>727</v>
      </c>
      <c r="R473" s="14" t="s">
        <v>715</v>
      </c>
      <c r="S473" s="14" t="s">
        <v>716</v>
      </c>
    </row>
    <row r="474" spans="1:19" x14ac:dyDescent="0.25">
      <c r="A474" s="14" t="s">
        <v>703</v>
      </c>
      <c r="B474" s="14" t="s">
        <v>704</v>
      </c>
      <c r="C474" s="14" t="s">
        <v>705</v>
      </c>
      <c r="D474" s="14" t="s">
        <v>706</v>
      </c>
      <c r="E474" s="14" t="s">
        <v>707</v>
      </c>
      <c r="F474" s="15">
        <v>856.19</v>
      </c>
      <c r="G474" s="14" t="s">
        <v>708</v>
      </c>
      <c r="H474" s="20">
        <v>43922</v>
      </c>
      <c r="I474" s="14" t="s">
        <v>1225</v>
      </c>
      <c r="J474" s="14" t="s">
        <v>1226</v>
      </c>
      <c r="K474" s="21">
        <v>10059</v>
      </c>
      <c r="L474" s="14" t="s">
        <v>633</v>
      </c>
      <c r="M474" s="21">
        <v>114020</v>
      </c>
      <c r="N474" s="14" t="s">
        <v>1227</v>
      </c>
      <c r="O474" s="14" t="s">
        <v>712</v>
      </c>
      <c r="P474" s="14" t="s">
        <v>713</v>
      </c>
      <c r="Q474" s="14" t="s">
        <v>714</v>
      </c>
      <c r="R474" s="14" t="s">
        <v>715</v>
      </c>
      <c r="S474" s="14" t="s">
        <v>731</v>
      </c>
    </row>
    <row r="475" spans="1:19" x14ac:dyDescent="0.25">
      <c r="A475" s="14" t="s">
        <v>717</v>
      </c>
      <c r="B475" s="14" t="s">
        <v>704</v>
      </c>
      <c r="C475" s="14" t="s">
        <v>718</v>
      </c>
      <c r="D475" s="14" t="s">
        <v>706</v>
      </c>
      <c r="E475" s="14" t="s">
        <v>707</v>
      </c>
      <c r="F475" s="15">
        <v>849.91</v>
      </c>
      <c r="G475" s="14" t="s">
        <v>708</v>
      </c>
      <c r="H475" s="20">
        <v>43952</v>
      </c>
      <c r="I475" s="14" t="s">
        <v>1202</v>
      </c>
      <c r="J475" s="14" t="s">
        <v>1226</v>
      </c>
      <c r="K475" s="21">
        <v>10059</v>
      </c>
      <c r="L475" s="14" t="s">
        <v>633</v>
      </c>
      <c r="M475" s="21">
        <v>114020</v>
      </c>
      <c r="N475" s="14" t="s">
        <v>1227</v>
      </c>
      <c r="O475" s="14" t="s">
        <v>719</v>
      </c>
      <c r="P475" s="14" t="s">
        <v>720</v>
      </c>
      <c r="Q475" s="14" t="s">
        <v>721</v>
      </c>
      <c r="R475" s="14" t="s">
        <v>715</v>
      </c>
      <c r="S475" s="14" t="s">
        <v>731</v>
      </c>
    </row>
    <row r="476" spans="1:19" x14ac:dyDescent="0.25">
      <c r="A476" s="14" t="s">
        <v>723</v>
      </c>
      <c r="B476" s="14" t="s">
        <v>704</v>
      </c>
      <c r="C476" s="14" t="s">
        <v>724</v>
      </c>
      <c r="D476" s="14" t="s">
        <v>706</v>
      </c>
      <c r="E476" s="14" t="s">
        <v>707</v>
      </c>
      <c r="F476" s="15">
        <v>849.91</v>
      </c>
      <c r="G476" s="14" t="s">
        <v>708</v>
      </c>
      <c r="H476" s="20">
        <v>43983</v>
      </c>
      <c r="I476" s="14" t="s">
        <v>1162</v>
      </c>
      <c r="J476" s="14" t="s">
        <v>1226</v>
      </c>
      <c r="K476" s="21">
        <v>10059</v>
      </c>
      <c r="L476" s="14" t="s">
        <v>633</v>
      </c>
      <c r="M476" s="21">
        <v>114020</v>
      </c>
      <c r="N476" s="14" t="s">
        <v>1227</v>
      </c>
      <c r="O476" s="14" t="s">
        <v>725</v>
      </c>
      <c r="P476" s="14" t="s">
        <v>726</v>
      </c>
      <c r="Q476" s="14" t="s">
        <v>727</v>
      </c>
      <c r="R476" s="14" t="s">
        <v>715</v>
      </c>
      <c r="S476" s="14" t="s">
        <v>731</v>
      </c>
    </row>
    <row r="477" spans="1:19" x14ac:dyDescent="0.25">
      <c r="A477" s="14" t="s">
        <v>703</v>
      </c>
      <c r="B477" s="14" t="s">
        <v>704</v>
      </c>
      <c r="C477" s="14" t="s">
        <v>705</v>
      </c>
      <c r="D477" s="14" t="s">
        <v>706</v>
      </c>
      <c r="E477" s="14" t="s">
        <v>707</v>
      </c>
      <c r="F477" s="15">
        <v>11809.89</v>
      </c>
      <c r="G477" s="14" t="s">
        <v>708</v>
      </c>
      <c r="H477" s="20">
        <v>43922</v>
      </c>
      <c r="I477" s="14" t="s">
        <v>1228</v>
      </c>
      <c r="J477" s="14" t="s">
        <v>1229</v>
      </c>
      <c r="K477" s="21">
        <v>10059</v>
      </c>
      <c r="L477" s="14" t="s">
        <v>633</v>
      </c>
      <c r="M477" s="21">
        <v>114040</v>
      </c>
      <c r="N477" s="14" t="s">
        <v>1230</v>
      </c>
      <c r="O477" s="14" t="s">
        <v>712</v>
      </c>
      <c r="P477" s="14" t="s">
        <v>713</v>
      </c>
      <c r="Q477" s="14" t="s">
        <v>714</v>
      </c>
      <c r="R477" s="14" t="s">
        <v>715</v>
      </c>
      <c r="S477" s="14" t="s">
        <v>683</v>
      </c>
    </row>
    <row r="478" spans="1:19" x14ac:dyDescent="0.25">
      <c r="A478" s="14" t="s">
        <v>717</v>
      </c>
      <c r="B478" s="14" t="s">
        <v>704</v>
      </c>
      <c r="C478" s="14" t="s">
        <v>718</v>
      </c>
      <c r="D478" s="14" t="s">
        <v>706</v>
      </c>
      <c r="E478" s="14" t="s">
        <v>707</v>
      </c>
      <c r="F478" s="15">
        <v>11809.89</v>
      </c>
      <c r="G478" s="14" t="s">
        <v>708</v>
      </c>
      <c r="H478" s="20">
        <v>43952</v>
      </c>
      <c r="I478" s="14" t="s">
        <v>1205</v>
      </c>
      <c r="J478" s="14" t="s">
        <v>1229</v>
      </c>
      <c r="K478" s="21">
        <v>10059</v>
      </c>
      <c r="L478" s="14" t="s">
        <v>633</v>
      </c>
      <c r="M478" s="21">
        <v>114040</v>
      </c>
      <c r="N478" s="14" t="s">
        <v>1230</v>
      </c>
      <c r="O478" s="14" t="s">
        <v>719</v>
      </c>
      <c r="P478" s="14" t="s">
        <v>720</v>
      </c>
      <c r="Q478" s="14" t="s">
        <v>721</v>
      </c>
      <c r="R478" s="14" t="s">
        <v>715</v>
      </c>
      <c r="S478" s="14" t="s">
        <v>683</v>
      </c>
    </row>
    <row r="479" spans="1:19" x14ac:dyDescent="0.25">
      <c r="A479" s="14" t="s">
        <v>723</v>
      </c>
      <c r="B479" s="14" t="s">
        <v>704</v>
      </c>
      <c r="C479" s="14" t="s">
        <v>724</v>
      </c>
      <c r="D479" s="14" t="s">
        <v>706</v>
      </c>
      <c r="E479" s="14" t="s">
        <v>707</v>
      </c>
      <c r="F479" s="15">
        <v>11807.79</v>
      </c>
      <c r="G479" s="14" t="s">
        <v>708</v>
      </c>
      <c r="H479" s="20">
        <v>43983</v>
      </c>
      <c r="I479" s="14" t="s">
        <v>1165</v>
      </c>
      <c r="J479" s="14" t="s">
        <v>1229</v>
      </c>
      <c r="K479" s="21">
        <v>10059</v>
      </c>
      <c r="L479" s="14" t="s">
        <v>633</v>
      </c>
      <c r="M479" s="21">
        <v>114040</v>
      </c>
      <c r="N479" s="14" t="s">
        <v>1230</v>
      </c>
      <c r="O479" s="14" t="s">
        <v>725</v>
      </c>
      <c r="P479" s="14" t="s">
        <v>726</v>
      </c>
      <c r="Q479" s="14" t="s">
        <v>727</v>
      </c>
      <c r="R479" s="14" t="s">
        <v>715</v>
      </c>
      <c r="S479" s="14" t="s">
        <v>683</v>
      </c>
    </row>
    <row r="480" spans="1:19" x14ac:dyDescent="0.25">
      <c r="A480" s="14" t="s">
        <v>703</v>
      </c>
      <c r="B480" s="14" t="s">
        <v>704</v>
      </c>
      <c r="C480" s="14" t="s">
        <v>705</v>
      </c>
      <c r="D480" s="14" t="s">
        <v>706</v>
      </c>
      <c r="E480" s="14" t="s">
        <v>707</v>
      </c>
      <c r="F480" s="15">
        <v>157.71</v>
      </c>
      <c r="G480" s="14" t="s">
        <v>708</v>
      </c>
      <c r="H480" s="20">
        <v>43922</v>
      </c>
      <c r="I480" s="14" t="s">
        <v>1231</v>
      </c>
      <c r="J480" s="14" t="s">
        <v>1232</v>
      </c>
      <c r="K480" s="21">
        <v>10059</v>
      </c>
      <c r="L480" s="14" t="s">
        <v>633</v>
      </c>
      <c r="M480" s="21">
        <v>114050</v>
      </c>
      <c r="N480" s="14" t="s">
        <v>1233</v>
      </c>
      <c r="O480" s="14" t="s">
        <v>712</v>
      </c>
      <c r="P480" s="14" t="s">
        <v>713</v>
      </c>
      <c r="Q480" s="14" t="s">
        <v>714</v>
      </c>
      <c r="R480" s="14" t="s">
        <v>715</v>
      </c>
      <c r="S480" s="14" t="s">
        <v>687</v>
      </c>
    </row>
    <row r="481" spans="1:19" x14ac:dyDescent="0.25">
      <c r="A481" s="14" t="s">
        <v>717</v>
      </c>
      <c r="B481" s="14" t="s">
        <v>704</v>
      </c>
      <c r="C481" s="14" t="s">
        <v>718</v>
      </c>
      <c r="D481" s="14" t="s">
        <v>706</v>
      </c>
      <c r="E481" s="14" t="s">
        <v>707</v>
      </c>
      <c r="F481" s="15">
        <v>157.71</v>
      </c>
      <c r="G481" s="14" t="s">
        <v>708</v>
      </c>
      <c r="H481" s="20">
        <v>43952</v>
      </c>
      <c r="I481" s="14" t="s">
        <v>1208</v>
      </c>
      <c r="J481" s="14" t="s">
        <v>1232</v>
      </c>
      <c r="K481" s="21">
        <v>10059</v>
      </c>
      <c r="L481" s="14" t="s">
        <v>633</v>
      </c>
      <c r="M481" s="21">
        <v>114050</v>
      </c>
      <c r="N481" s="14" t="s">
        <v>1233</v>
      </c>
      <c r="O481" s="14" t="s">
        <v>719</v>
      </c>
      <c r="P481" s="14" t="s">
        <v>720</v>
      </c>
      <c r="Q481" s="14" t="s">
        <v>721</v>
      </c>
      <c r="R481" s="14" t="s">
        <v>715</v>
      </c>
      <c r="S481" s="14" t="s">
        <v>687</v>
      </c>
    </row>
    <row r="482" spans="1:19" x14ac:dyDescent="0.25">
      <c r="A482" s="14" t="s">
        <v>723</v>
      </c>
      <c r="B482" s="14" t="s">
        <v>704</v>
      </c>
      <c r="C482" s="14" t="s">
        <v>724</v>
      </c>
      <c r="D482" s="14" t="s">
        <v>706</v>
      </c>
      <c r="E482" s="14" t="s">
        <v>707</v>
      </c>
      <c r="F482" s="15">
        <v>420.56</v>
      </c>
      <c r="G482" s="14" t="s">
        <v>708</v>
      </c>
      <c r="H482" s="20">
        <v>43983</v>
      </c>
      <c r="I482" s="14" t="s">
        <v>1168</v>
      </c>
      <c r="J482" s="14" t="s">
        <v>1232</v>
      </c>
      <c r="K482" s="21">
        <v>10059</v>
      </c>
      <c r="L482" s="14" t="s">
        <v>633</v>
      </c>
      <c r="M482" s="21">
        <v>114050</v>
      </c>
      <c r="N482" s="14" t="s">
        <v>1233</v>
      </c>
      <c r="O482" s="14" t="s">
        <v>725</v>
      </c>
      <c r="P482" s="14" t="s">
        <v>726</v>
      </c>
      <c r="Q482" s="14" t="s">
        <v>727</v>
      </c>
      <c r="R482" s="14" t="s">
        <v>715</v>
      </c>
      <c r="S482" s="14" t="s">
        <v>687</v>
      </c>
    </row>
    <row r="483" spans="1:19" x14ac:dyDescent="0.25">
      <c r="A483" s="14" t="s">
        <v>703</v>
      </c>
      <c r="B483" s="14" t="s">
        <v>704</v>
      </c>
      <c r="C483" s="14" t="s">
        <v>705</v>
      </c>
      <c r="D483" s="14" t="s">
        <v>706</v>
      </c>
      <c r="E483" s="14" t="s">
        <v>707</v>
      </c>
      <c r="F483" s="15">
        <v>6124.97</v>
      </c>
      <c r="G483" s="14" t="s">
        <v>708</v>
      </c>
      <c r="H483" s="20">
        <v>43922</v>
      </c>
      <c r="I483" s="14" t="s">
        <v>1234</v>
      </c>
      <c r="J483" s="14" t="s">
        <v>1235</v>
      </c>
      <c r="K483" s="21">
        <v>10059</v>
      </c>
      <c r="L483" s="14" t="s">
        <v>633</v>
      </c>
      <c r="M483" s="21">
        <v>114060</v>
      </c>
      <c r="N483" s="14" t="s">
        <v>1236</v>
      </c>
      <c r="O483" s="14" t="s">
        <v>712</v>
      </c>
      <c r="P483" s="14" t="s">
        <v>713</v>
      </c>
      <c r="Q483" s="14" t="s">
        <v>714</v>
      </c>
      <c r="R483" s="14" t="s">
        <v>715</v>
      </c>
      <c r="S483" s="14" t="s">
        <v>722</v>
      </c>
    </row>
    <row r="484" spans="1:19" x14ac:dyDescent="0.25">
      <c r="A484" s="14" t="s">
        <v>717</v>
      </c>
      <c r="B484" s="14" t="s">
        <v>704</v>
      </c>
      <c r="C484" s="14" t="s">
        <v>718</v>
      </c>
      <c r="D484" s="14" t="s">
        <v>706</v>
      </c>
      <c r="E484" s="14" t="s">
        <v>707</v>
      </c>
      <c r="F484" s="15">
        <v>6217.27</v>
      </c>
      <c r="G484" s="14" t="s">
        <v>708</v>
      </c>
      <c r="H484" s="20">
        <v>43952</v>
      </c>
      <c r="I484" s="14" t="s">
        <v>1211</v>
      </c>
      <c r="J484" s="14" t="s">
        <v>1235</v>
      </c>
      <c r="K484" s="21">
        <v>10059</v>
      </c>
      <c r="L484" s="14" t="s">
        <v>633</v>
      </c>
      <c r="M484" s="21">
        <v>114060</v>
      </c>
      <c r="N484" s="14" t="s">
        <v>1236</v>
      </c>
      <c r="O484" s="14" t="s">
        <v>719</v>
      </c>
      <c r="P484" s="14" t="s">
        <v>720</v>
      </c>
      <c r="Q484" s="14" t="s">
        <v>721</v>
      </c>
      <c r="R484" s="14" t="s">
        <v>715</v>
      </c>
      <c r="S484" s="14" t="s">
        <v>722</v>
      </c>
    </row>
    <row r="485" spans="1:19" x14ac:dyDescent="0.25">
      <c r="A485" s="14" t="s">
        <v>723</v>
      </c>
      <c r="B485" s="14" t="s">
        <v>704</v>
      </c>
      <c r="C485" s="14" t="s">
        <v>724</v>
      </c>
      <c r="D485" s="14" t="s">
        <v>706</v>
      </c>
      <c r="E485" s="14" t="s">
        <v>707</v>
      </c>
      <c r="F485" s="15">
        <v>6256.4</v>
      </c>
      <c r="G485" s="14" t="s">
        <v>708</v>
      </c>
      <c r="H485" s="20">
        <v>43983</v>
      </c>
      <c r="I485" s="14" t="s">
        <v>1172</v>
      </c>
      <c r="J485" s="14" t="s">
        <v>1235</v>
      </c>
      <c r="K485" s="21">
        <v>10059</v>
      </c>
      <c r="L485" s="14" t="s">
        <v>633</v>
      </c>
      <c r="M485" s="21">
        <v>114060</v>
      </c>
      <c r="N485" s="14" t="s">
        <v>1236</v>
      </c>
      <c r="O485" s="14" t="s">
        <v>725</v>
      </c>
      <c r="P485" s="14" t="s">
        <v>726</v>
      </c>
      <c r="Q485" s="14" t="s">
        <v>727</v>
      </c>
      <c r="R485" s="14" t="s">
        <v>715</v>
      </c>
      <c r="S485" s="14" t="s">
        <v>722</v>
      </c>
    </row>
    <row r="486" spans="1:19" x14ac:dyDescent="0.25">
      <c r="A486" s="14" t="s">
        <v>703</v>
      </c>
      <c r="B486" s="14" t="s">
        <v>704</v>
      </c>
      <c r="C486" s="14" t="s">
        <v>705</v>
      </c>
      <c r="D486" s="14" t="s">
        <v>706</v>
      </c>
      <c r="E486" s="14" t="s">
        <v>707</v>
      </c>
      <c r="F486" s="15">
        <v>0.11</v>
      </c>
      <c r="G486" s="14" t="s">
        <v>708</v>
      </c>
      <c r="H486" s="20">
        <v>43922</v>
      </c>
      <c r="I486" s="14" t="s">
        <v>1237</v>
      </c>
      <c r="J486" s="14" t="s">
        <v>1238</v>
      </c>
      <c r="K486" s="21">
        <v>10059</v>
      </c>
      <c r="L486" s="14" t="s">
        <v>633</v>
      </c>
      <c r="M486" s="21">
        <v>138100</v>
      </c>
      <c r="N486" s="14" t="s">
        <v>1239</v>
      </c>
      <c r="O486" s="14" t="s">
        <v>712</v>
      </c>
      <c r="P486" s="14" t="s">
        <v>713</v>
      </c>
      <c r="Q486" s="14" t="s">
        <v>714</v>
      </c>
      <c r="R486" s="14" t="s">
        <v>715</v>
      </c>
      <c r="S486" s="14" t="s">
        <v>746</v>
      </c>
    </row>
    <row r="487" spans="1:19" x14ac:dyDescent="0.25">
      <c r="A487" s="14" t="s">
        <v>703</v>
      </c>
      <c r="B487" s="14" t="s">
        <v>704</v>
      </c>
      <c r="C487" s="14" t="s">
        <v>705</v>
      </c>
      <c r="D487" s="14" t="s">
        <v>706</v>
      </c>
      <c r="E487" s="14" t="s">
        <v>707</v>
      </c>
      <c r="F487" s="15">
        <v>11580.08</v>
      </c>
      <c r="G487" s="14" t="s">
        <v>708</v>
      </c>
      <c r="H487" s="20">
        <v>43922</v>
      </c>
      <c r="I487" s="14" t="s">
        <v>1240</v>
      </c>
      <c r="J487" s="14" t="s">
        <v>1241</v>
      </c>
      <c r="K487" s="21">
        <v>10064</v>
      </c>
      <c r="L487" s="14" t="s">
        <v>634</v>
      </c>
      <c r="M487" s="21">
        <v>111100</v>
      </c>
      <c r="N487" s="14" t="s">
        <v>1242</v>
      </c>
      <c r="O487" s="14" t="s">
        <v>712</v>
      </c>
      <c r="P487" s="14" t="s">
        <v>713</v>
      </c>
      <c r="Q487" s="14" t="s">
        <v>714</v>
      </c>
      <c r="R487" s="14" t="s">
        <v>715</v>
      </c>
      <c r="S487" s="14" t="s">
        <v>716</v>
      </c>
    </row>
    <row r="488" spans="1:19" x14ac:dyDescent="0.25">
      <c r="A488" s="14" t="s">
        <v>717</v>
      </c>
      <c r="B488" s="14" t="s">
        <v>704</v>
      </c>
      <c r="C488" s="14" t="s">
        <v>718</v>
      </c>
      <c r="D488" s="14" t="s">
        <v>706</v>
      </c>
      <c r="E488" s="14" t="s">
        <v>707</v>
      </c>
      <c r="F488" s="15">
        <v>11580.08</v>
      </c>
      <c r="G488" s="14" t="s">
        <v>708</v>
      </c>
      <c r="H488" s="20">
        <v>43952</v>
      </c>
      <c r="I488" s="14" t="s">
        <v>1216</v>
      </c>
      <c r="J488" s="14" t="s">
        <v>1241</v>
      </c>
      <c r="K488" s="21">
        <v>10064</v>
      </c>
      <c r="L488" s="14" t="s">
        <v>634</v>
      </c>
      <c r="M488" s="21">
        <v>111100</v>
      </c>
      <c r="N488" s="14" t="s">
        <v>1242</v>
      </c>
      <c r="O488" s="14" t="s">
        <v>719</v>
      </c>
      <c r="P488" s="14" t="s">
        <v>720</v>
      </c>
      <c r="Q488" s="14" t="s">
        <v>721</v>
      </c>
      <c r="R488" s="14" t="s">
        <v>715</v>
      </c>
      <c r="S488" s="14" t="s">
        <v>716</v>
      </c>
    </row>
    <row r="489" spans="1:19" x14ac:dyDescent="0.25">
      <c r="A489" s="14" t="s">
        <v>723</v>
      </c>
      <c r="B489" s="14" t="s">
        <v>704</v>
      </c>
      <c r="C489" s="14" t="s">
        <v>724</v>
      </c>
      <c r="D489" s="14" t="s">
        <v>706</v>
      </c>
      <c r="E489" s="14" t="s">
        <v>707</v>
      </c>
      <c r="F489" s="15">
        <v>11580.08</v>
      </c>
      <c r="G489" s="14" t="s">
        <v>708</v>
      </c>
      <c r="H489" s="20">
        <v>43983</v>
      </c>
      <c r="I489" s="14" t="s">
        <v>1175</v>
      </c>
      <c r="J489" s="14" t="s">
        <v>1241</v>
      </c>
      <c r="K489" s="21">
        <v>10064</v>
      </c>
      <c r="L489" s="14" t="s">
        <v>634</v>
      </c>
      <c r="M489" s="21">
        <v>111100</v>
      </c>
      <c r="N489" s="14" t="s">
        <v>1242</v>
      </c>
      <c r="O489" s="14" t="s">
        <v>725</v>
      </c>
      <c r="P489" s="14" t="s">
        <v>726</v>
      </c>
      <c r="Q489" s="14" t="s">
        <v>727</v>
      </c>
      <c r="R489" s="14" t="s">
        <v>715</v>
      </c>
      <c r="S489" s="14" t="s">
        <v>716</v>
      </c>
    </row>
    <row r="490" spans="1:19" x14ac:dyDescent="0.25">
      <c r="A490" s="14" t="s">
        <v>703</v>
      </c>
      <c r="B490" s="14" t="s">
        <v>704</v>
      </c>
      <c r="C490" s="14" t="s">
        <v>705</v>
      </c>
      <c r="D490" s="14" t="s">
        <v>706</v>
      </c>
      <c r="E490" s="14" t="s">
        <v>707</v>
      </c>
      <c r="F490" s="15">
        <v>1054.99</v>
      </c>
      <c r="G490" s="14" t="s">
        <v>708</v>
      </c>
      <c r="H490" s="20">
        <v>43922</v>
      </c>
      <c r="I490" s="14" t="s">
        <v>1243</v>
      </c>
      <c r="J490" s="14" t="s">
        <v>1244</v>
      </c>
      <c r="K490" s="21">
        <v>10064</v>
      </c>
      <c r="L490" s="14" t="s">
        <v>634</v>
      </c>
      <c r="M490" s="21">
        <v>111200</v>
      </c>
      <c r="N490" s="14" t="s">
        <v>1245</v>
      </c>
      <c r="O490" s="14" t="s">
        <v>712</v>
      </c>
      <c r="P490" s="14" t="s">
        <v>713</v>
      </c>
      <c r="Q490" s="14" t="s">
        <v>714</v>
      </c>
      <c r="R490" s="14" t="s">
        <v>715</v>
      </c>
      <c r="S490" s="14" t="s">
        <v>731</v>
      </c>
    </row>
    <row r="491" spans="1:19" x14ac:dyDescent="0.25">
      <c r="A491" s="14" t="s">
        <v>717</v>
      </c>
      <c r="B491" s="14" t="s">
        <v>704</v>
      </c>
      <c r="C491" s="14" t="s">
        <v>718</v>
      </c>
      <c r="D491" s="14" t="s">
        <v>706</v>
      </c>
      <c r="E491" s="14" t="s">
        <v>707</v>
      </c>
      <c r="F491" s="15">
        <v>1054.99</v>
      </c>
      <c r="G491" s="14" t="s">
        <v>708</v>
      </c>
      <c r="H491" s="20">
        <v>43952</v>
      </c>
      <c r="I491" s="14" t="s">
        <v>1219</v>
      </c>
      <c r="J491" s="14" t="s">
        <v>1244</v>
      </c>
      <c r="K491" s="21">
        <v>10064</v>
      </c>
      <c r="L491" s="14" t="s">
        <v>634</v>
      </c>
      <c r="M491" s="21">
        <v>111200</v>
      </c>
      <c r="N491" s="14" t="s">
        <v>1245</v>
      </c>
      <c r="O491" s="14" t="s">
        <v>719</v>
      </c>
      <c r="P491" s="14" t="s">
        <v>720</v>
      </c>
      <c r="Q491" s="14" t="s">
        <v>1246</v>
      </c>
      <c r="R491" s="14" t="s">
        <v>715</v>
      </c>
      <c r="S491" s="14" t="s">
        <v>731</v>
      </c>
    </row>
    <row r="492" spans="1:19" x14ac:dyDescent="0.25">
      <c r="A492" s="14" t="s">
        <v>723</v>
      </c>
      <c r="B492" s="14" t="s">
        <v>704</v>
      </c>
      <c r="C492" s="14" t="s">
        <v>724</v>
      </c>
      <c r="D492" s="14" t="s">
        <v>706</v>
      </c>
      <c r="E492" s="14" t="s">
        <v>707</v>
      </c>
      <c r="F492" s="15">
        <v>1054.99</v>
      </c>
      <c r="G492" s="14" t="s">
        <v>708</v>
      </c>
      <c r="H492" s="20">
        <v>43983</v>
      </c>
      <c r="I492" s="14" t="s">
        <v>1178</v>
      </c>
      <c r="J492" s="14" t="s">
        <v>1244</v>
      </c>
      <c r="K492" s="21">
        <v>10064</v>
      </c>
      <c r="L492" s="14" t="s">
        <v>634</v>
      </c>
      <c r="M492" s="21">
        <v>111200</v>
      </c>
      <c r="N492" s="14" t="s">
        <v>1245</v>
      </c>
      <c r="O492" s="14" t="s">
        <v>725</v>
      </c>
      <c r="P492" s="14" t="s">
        <v>726</v>
      </c>
      <c r="Q492" s="14" t="s">
        <v>727</v>
      </c>
      <c r="R492" s="14" t="s">
        <v>715</v>
      </c>
      <c r="S492" s="14" t="s">
        <v>731</v>
      </c>
    </row>
    <row r="493" spans="1:19" x14ac:dyDescent="0.25">
      <c r="A493" s="14" t="s">
        <v>703</v>
      </c>
      <c r="B493" s="14" t="s">
        <v>704</v>
      </c>
      <c r="C493" s="14" t="s">
        <v>705</v>
      </c>
      <c r="D493" s="14" t="s">
        <v>706</v>
      </c>
      <c r="E493" s="14" t="s">
        <v>707</v>
      </c>
      <c r="F493" s="15">
        <v>44118.04</v>
      </c>
      <c r="G493" s="14" t="s">
        <v>708</v>
      </c>
      <c r="H493" s="20">
        <v>43922</v>
      </c>
      <c r="I493" s="14" t="s">
        <v>1247</v>
      </c>
      <c r="J493" s="14" t="s">
        <v>1248</v>
      </c>
      <c r="K493" s="21">
        <v>10064</v>
      </c>
      <c r="L493" s="14" t="s">
        <v>634</v>
      </c>
      <c r="M493" s="21">
        <v>111400</v>
      </c>
      <c r="N493" s="14" t="s">
        <v>1249</v>
      </c>
      <c r="O493" s="14" t="s">
        <v>712</v>
      </c>
      <c r="P493" s="14" t="s">
        <v>713</v>
      </c>
      <c r="Q493" s="14" t="s">
        <v>714</v>
      </c>
      <c r="R493" s="14" t="s">
        <v>715</v>
      </c>
      <c r="S493" s="14" t="s">
        <v>683</v>
      </c>
    </row>
    <row r="494" spans="1:19" x14ac:dyDescent="0.25">
      <c r="A494" s="14" t="s">
        <v>717</v>
      </c>
      <c r="B494" s="14" t="s">
        <v>704</v>
      </c>
      <c r="C494" s="14" t="s">
        <v>718</v>
      </c>
      <c r="D494" s="14" t="s">
        <v>706</v>
      </c>
      <c r="E494" s="14" t="s">
        <v>707</v>
      </c>
      <c r="F494" s="15">
        <v>43199.82</v>
      </c>
      <c r="G494" s="14" t="s">
        <v>708</v>
      </c>
      <c r="H494" s="20">
        <v>43952</v>
      </c>
      <c r="I494" s="14" t="s">
        <v>1222</v>
      </c>
      <c r="J494" s="14" t="s">
        <v>1248</v>
      </c>
      <c r="K494" s="21">
        <v>10064</v>
      </c>
      <c r="L494" s="14" t="s">
        <v>634</v>
      </c>
      <c r="M494" s="21">
        <v>111400</v>
      </c>
      <c r="N494" s="14" t="s">
        <v>1249</v>
      </c>
      <c r="O494" s="14" t="s">
        <v>719</v>
      </c>
      <c r="P494" s="14" t="s">
        <v>720</v>
      </c>
      <c r="Q494" s="14" t="s">
        <v>1246</v>
      </c>
      <c r="R494" s="14" t="s">
        <v>715</v>
      </c>
      <c r="S494" s="14" t="s">
        <v>683</v>
      </c>
    </row>
    <row r="495" spans="1:19" x14ac:dyDescent="0.25">
      <c r="A495" s="14" t="s">
        <v>723</v>
      </c>
      <c r="B495" s="14" t="s">
        <v>704</v>
      </c>
      <c r="C495" s="14" t="s">
        <v>724</v>
      </c>
      <c r="D495" s="14" t="s">
        <v>706</v>
      </c>
      <c r="E495" s="14" t="s">
        <v>707</v>
      </c>
      <c r="F495" s="15">
        <v>43200.44</v>
      </c>
      <c r="G495" s="14" t="s">
        <v>708</v>
      </c>
      <c r="H495" s="20">
        <v>43983</v>
      </c>
      <c r="I495" s="14" t="s">
        <v>1181</v>
      </c>
      <c r="J495" s="14" t="s">
        <v>1248</v>
      </c>
      <c r="K495" s="21">
        <v>10064</v>
      </c>
      <c r="L495" s="14" t="s">
        <v>634</v>
      </c>
      <c r="M495" s="21">
        <v>111400</v>
      </c>
      <c r="N495" s="14" t="s">
        <v>1249</v>
      </c>
      <c r="O495" s="14" t="s">
        <v>725</v>
      </c>
      <c r="P495" s="14" t="s">
        <v>726</v>
      </c>
      <c r="Q495" s="14" t="s">
        <v>727</v>
      </c>
      <c r="R495" s="14" t="s">
        <v>715</v>
      </c>
      <c r="S495" s="14" t="s">
        <v>683</v>
      </c>
    </row>
    <row r="496" spans="1:19" x14ac:dyDescent="0.25">
      <c r="A496" s="14" t="s">
        <v>703</v>
      </c>
      <c r="B496" s="14" t="s">
        <v>704</v>
      </c>
      <c r="C496" s="14" t="s">
        <v>705</v>
      </c>
      <c r="D496" s="14" t="s">
        <v>706</v>
      </c>
      <c r="E496" s="14" t="s">
        <v>707</v>
      </c>
      <c r="F496" s="15">
        <v>26369.96</v>
      </c>
      <c r="G496" s="14" t="s">
        <v>708</v>
      </c>
      <c r="H496" s="20">
        <v>43922</v>
      </c>
      <c r="I496" s="14" t="s">
        <v>1250</v>
      </c>
      <c r="J496" s="14" t="s">
        <v>1251</v>
      </c>
      <c r="K496" s="21">
        <v>10064</v>
      </c>
      <c r="L496" s="14" t="s">
        <v>634</v>
      </c>
      <c r="M496" s="21">
        <v>111600</v>
      </c>
      <c r="N496" s="14" t="s">
        <v>1252</v>
      </c>
      <c r="O496" s="14" t="s">
        <v>712</v>
      </c>
      <c r="P496" s="14" t="s">
        <v>713</v>
      </c>
      <c r="Q496" s="14" t="s">
        <v>714</v>
      </c>
      <c r="R496" s="14" t="s">
        <v>715</v>
      </c>
      <c r="S496" s="14" t="s">
        <v>722</v>
      </c>
    </row>
    <row r="497" spans="1:19" x14ac:dyDescent="0.25">
      <c r="A497" s="14" t="s">
        <v>717</v>
      </c>
      <c r="B497" s="14" t="s">
        <v>704</v>
      </c>
      <c r="C497" s="14" t="s">
        <v>718</v>
      </c>
      <c r="D497" s="14" t="s">
        <v>706</v>
      </c>
      <c r="E497" s="14" t="s">
        <v>707</v>
      </c>
      <c r="F497" s="15">
        <v>25343.13</v>
      </c>
      <c r="G497" s="14" t="s">
        <v>708</v>
      </c>
      <c r="H497" s="20">
        <v>43952</v>
      </c>
      <c r="I497" s="14" t="s">
        <v>1225</v>
      </c>
      <c r="J497" s="14" t="s">
        <v>1251</v>
      </c>
      <c r="K497" s="21">
        <v>10064</v>
      </c>
      <c r="L497" s="14" t="s">
        <v>634</v>
      </c>
      <c r="M497" s="21">
        <v>111600</v>
      </c>
      <c r="N497" s="14" t="s">
        <v>1252</v>
      </c>
      <c r="O497" s="14" t="s">
        <v>719</v>
      </c>
      <c r="P497" s="14" t="s">
        <v>720</v>
      </c>
      <c r="Q497" s="14" t="s">
        <v>1246</v>
      </c>
      <c r="R497" s="14" t="s">
        <v>715</v>
      </c>
      <c r="S497" s="14" t="s">
        <v>722</v>
      </c>
    </row>
    <row r="498" spans="1:19" x14ac:dyDescent="0.25">
      <c r="A498" s="14" t="s">
        <v>723</v>
      </c>
      <c r="B498" s="14" t="s">
        <v>704</v>
      </c>
      <c r="C498" s="14" t="s">
        <v>724</v>
      </c>
      <c r="D498" s="14" t="s">
        <v>706</v>
      </c>
      <c r="E498" s="14" t="s">
        <v>707</v>
      </c>
      <c r="F498" s="15">
        <v>25387.26</v>
      </c>
      <c r="G498" s="14" t="s">
        <v>708</v>
      </c>
      <c r="H498" s="20">
        <v>43983</v>
      </c>
      <c r="I498" s="14" t="s">
        <v>1184</v>
      </c>
      <c r="J498" s="14" t="s">
        <v>1251</v>
      </c>
      <c r="K498" s="21">
        <v>10064</v>
      </c>
      <c r="L498" s="14" t="s">
        <v>634</v>
      </c>
      <c r="M498" s="21">
        <v>111600</v>
      </c>
      <c r="N498" s="14" t="s">
        <v>1252</v>
      </c>
      <c r="O498" s="14" t="s">
        <v>725</v>
      </c>
      <c r="P498" s="14" t="s">
        <v>726</v>
      </c>
      <c r="Q498" s="14" t="s">
        <v>727</v>
      </c>
      <c r="R498" s="14" t="s">
        <v>715</v>
      </c>
      <c r="S498" s="14" t="s">
        <v>722</v>
      </c>
    </row>
    <row r="499" spans="1:19" x14ac:dyDescent="0.25">
      <c r="A499" s="14" t="s">
        <v>703</v>
      </c>
      <c r="B499" s="14" t="s">
        <v>704</v>
      </c>
      <c r="C499" s="14" t="s">
        <v>705</v>
      </c>
      <c r="D499" s="14" t="s">
        <v>706</v>
      </c>
      <c r="E499" s="14" t="s">
        <v>707</v>
      </c>
      <c r="F499" s="15">
        <v>16104.91</v>
      </c>
      <c r="G499" s="14" t="s">
        <v>708</v>
      </c>
      <c r="H499" s="20">
        <v>43922</v>
      </c>
      <c r="I499" s="14" t="s">
        <v>1253</v>
      </c>
      <c r="J499" s="14" t="s">
        <v>1254</v>
      </c>
      <c r="K499" s="21">
        <v>10064</v>
      </c>
      <c r="L499" s="14" t="s">
        <v>634</v>
      </c>
      <c r="M499" s="21">
        <v>111700</v>
      </c>
      <c r="N499" s="14" t="s">
        <v>1255</v>
      </c>
      <c r="O499" s="14" t="s">
        <v>712</v>
      </c>
      <c r="P499" s="14" t="s">
        <v>713</v>
      </c>
      <c r="Q499" s="14" t="s">
        <v>714</v>
      </c>
      <c r="R499" s="14" t="s">
        <v>715</v>
      </c>
      <c r="S499" s="14" t="s">
        <v>742</v>
      </c>
    </row>
    <row r="500" spans="1:19" x14ac:dyDescent="0.25">
      <c r="A500" s="14" t="s">
        <v>717</v>
      </c>
      <c r="B500" s="14" t="s">
        <v>704</v>
      </c>
      <c r="C500" s="14" t="s">
        <v>718</v>
      </c>
      <c r="D500" s="14" t="s">
        <v>706</v>
      </c>
      <c r="E500" s="14" t="s">
        <v>707</v>
      </c>
      <c r="F500" s="15">
        <v>15368.14</v>
      </c>
      <c r="G500" s="14" t="s">
        <v>708</v>
      </c>
      <c r="H500" s="20">
        <v>43952</v>
      </c>
      <c r="I500" s="14" t="s">
        <v>1228</v>
      </c>
      <c r="J500" s="14" t="s">
        <v>1254</v>
      </c>
      <c r="K500" s="21">
        <v>10064</v>
      </c>
      <c r="L500" s="14" t="s">
        <v>634</v>
      </c>
      <c r="M500" s="21">
        <v>111700</v>
      </c>
      <c r="N500" s="14" t="s">
        <v>1255</v>
      </c>
      <c r="O500" s="14" t="s">
        <v>719</v>
      </c>
      <c r="P500" s="14" t="s">
        <v>720</v>
      </c>
      <c r="Q500" s="14" t="s">
        <v>1246</v>
      </c>
      <c r="R500" s="14" t="s">
        <v>715</v>
      </c>
      <c r="S500" s="14" t="s">
        <v>742</v>
      </c>
    </row>
    <row r="501" spans="1:19" x14ac:dyDescent="0.25">
      <c r="A501" s="14" t="s">
        <v>723</v>
      </c>
      <c r="B501" s="14" t="s">
        <v>704</v>
      </c>
      <c r="C501" s="14" t="s">
        <v>724</v>
      </c>
      <c r="D501" s="14" t="s">
        <v>706</v>
      </c>
      <c r="E501" s="14" t="s">
        <v>707</v>
      </c>
      <c r="F501" s="15">
        <v>15447.78</v>
      </c>
      <c r="G501" s="14" t="s">
        <v>708</v>
      </c>
      <c r="H501" s="20">
        <v>43983</v>
      </c>
      <c r="I501" s="14" t="s">
        <v>1187</v>
      </c>
      <c r="J501" s="14" t="s">
        <v>1254</v>
      </c>
      <c r="K501" s="21">
        <v>10064</v>
      </c>
      <c r="L501" s="14" t="s">
        <v>634</v>
      </c>
      <c r="M501" s="21">
        <v>111700</v>
      </c>
      <c r="N501" s="14" t="s">
        <v>1255</v>
      </c>
      <c r="O501" s="14" t="s">
        <v>725</v>
      </c>
      <c r="P501" s="14" t="s">
        <v>726</v>
      </c>
      <c r="Q501" s="14" t="s">
        <v>727</v>
      </c>
      <c r="R501" s="14" t="s">
        <v>715</v>
      </c>
      <c r="S501" s="14" t="s">
        <v>742</v>
      </c>
    </row>
    <row r="502" spans="1:19" x14ac:dyDescent="0.25">
      <c r="A502" s="14" t="s">
        <v>703</v>
      </c>
      <c r="B502" s="14" t="s">
        <v>704</v>
      </c>
      <c r="C502" s="14" t="s">
        <v>705</v>
      </c>
      <c r="D502" s="14" t="s">
        <v>706</v>
      </c>
      <c r="E502" s="14" t="s">
        <v>707</v>
      </c>
      <c r="F502" s="15">
        <v>992.81</v>
      </c>
      <c r="G502" s="14" t="s">
        <v>708</v>
      </c>
      <c r="H502" s="20">
        <v>43922</v>
      </c>
      <c r="I502" s="14" t="s">
        <v>1256</v>
      </c>
      <c r="J502" s="14" t="s">
        <v>1257</v>
      </c>
      <c r="K502" s="21">
        <v>10064</v>
      </c>
      <c r="L502" s="14" t="s">
        <v>634</v>
      </c>
      <c r="M502" s="21">
        <v>113000</v>
      </c>
      <c r="N502" s="14" t="s">
        <v>1258</v>
      </c>
      <c r="O502" s="14" t="s">
        <v>712</v>
      </c>
      <c r="P502" s="14" t="s">
        <v>713</v>
      </c>
      <c r="Q502" s="14" t="s">
        <v>714</v>
      </c>
      <c r="R502" s="14" t="s">
        <v>715</v>
      </c>
      <c r="S502" s="14" t="s">
        <v>742</v>
      </c>
    </row>
    <row r="503" spans="1:19" x14ac:dyDescent="0.25">
      <c r="A503" s="14" t="s">
        <v>717</v>
      </c>
      <c r="B503" s="14" t="s">
        <v>704</v>
      </c>
      <c r="C503" s="14" t="s">
        <v>718</v>
      </c>
      <c r="D503" s="14" t="s">
        <v>706</v>
      </c>
      <c r="E503" s="14" t="s">
        <v>707</v>
      </c>
      <c r="F503" s="15">
        <v>919.18</v>
      </c>
      <c r="G503" s="14" t="s">
        <v>708</v>
      </c>
      <c r="H503" s="20">
        <v>43952</v>
      </c>
      <c r="I503" s="14" t="s">
        <v>1231</v>
      </c>
      <c r="J503" s="14" t="s">
        <v>1257</v>
      </c>
      <c r="K503" s="21">
        <v>10064</v>
      </c>
      <c r="L503" s="14" t="s">
        <v>634</v>
      </c>
      <c r="M503" s="21">
        <v>113000</v>
      </c>
      <c r="N503" s="14" t="s">
        <v>1258</v>
      </c>
      <c r="O503" s="14" t="s">
        <v>719</v>
      </c>
      <c r="P503" s="14" t="s">
        <v>720</v>
      </c>
      <c r="Q503" s="14" t="s">
        <v>1246</v>
      </c>
      <c r="R503" s="14" t="s">
        <v>715</v>
      </c>
      <c r="S503" s="14" t="s">
        <v>742</v>
      </c>
    </row>
    <row r="504" spans="1:19" x14ac:dyDescent="0.25">
      <c r="A504" s="14" t="s">
        <v>723</v>
      </c>
      <c r="B504" s="14" t="s">
        <v>704</v>
      </c>
      <c r="C504" s="14" t="s">
        <v>724</v>
      </c>
      <c r="D504" s="14" t="s">
        <v>706</v>
      </c>
      <c r="E504" s="14" t="s">
        <v>707</v>
      </c>
      <c r="F504" s="15">
        <v>915.87</v>
      </c>
      <c r="G504" s="14" t="s">
        <v>708</v>
      </c>
      <c r="H504" s="20">
        <v>43983</v>
      </c>
      <c r="I504" s="14" t="s">
        <v>1190</v>
      </c>
      <c r="J504" s="14" t="s">
        <v>1257</v>
      </c>
      <c r="K504" s="21">
        <v>10064</v>
      </c>
      <c r="L504" s="14" t="s">
        <v>634</v>
      </c>
      <c r="M504" s="21">
        <v>113000</v>
      </c>
      <c r="N504" s="14" t="s">
        <v>1258</v>
      </c>
      <c r="O504" s="14" t="s">
        <v>725</v>
      </c>
      <c r="P504" s="14" t="s">
        <v>726</v>
      </c>
      <c r="Q504" s="14" t="s">
        <v>727</v>
      </c>
      <c r="R504" s="14" t="s">
        <v>715</v>
      </c>
      <c r="S504" s="14" t="s">
        <v>742</v>
      </c>
    </row>
    <row r="505" spans="1:19" x14ac:dyDescent="0.25">
      <c r="A505" s="14" t="s">
        <v>703</v>
      </c>
      <c r="B505" s="14" t="s">
        <v>704</v>
      </c>
      <c r="C505" s="14" t="s">
        <v>705</v>
      </c>
      <c r="D505" s="14" t="s">
        <v>706</v>
      </c>
      <c r="E505" s="14" t="s">
        <v>707</v>
      </c>
      <c r="F505" s="15">
        <v>1108.2</v>
      </c>
      <c r="G505" s="14" t="s">
        <v>708</v>
      </c>
      <c r="H505" s="20">
        <v>43922</v>
      </c>
      <c r="I505" s="14" t="s">
        <v>1259</v>
      </c>
      <c r="J505" s="14" t="s">
        <v>1260</v>
      </c>
      <c r="K505" s="21">
        <v>10064</v>
      </c>
      <c r="L505" s="14" t="s">
        <v>634</v>
      </c>
      <c r="M505" s="21">
        <v>113010</v>
      </c>
      <c r="N505" s="14" t="s">
        <v>1261</v>
      </c>
      <c r="O505" s="14" t="s">
        <v>712</v>
      </c>
      <c r="P505" s="14" t="s">
        <v>713</v>
      </c>
      <c r="Q505" s="14" t="s">
        <v>714</v>
      </c>
      <c r="R505" s="14" t="s">
        <v>715</v>
      </c>
      <c r="S505" s="14" t="s">
        <v>716</v>
      </c>
    </row>
    <row r="506" spans="1:19" x14ac:dyDescent="0.25">
      <c r="A506" s="14" t="s">
        <v>717</v>
      </c>
      <c r="B506" s="14" t="s">
        <v>704</v>
      </c>
      <c r="C506" s="14" t="s">
        <v>718</v>
      </c>
      <c r="D506" s="14" t="s">
        <v>706</v>
      </c>
      <c r="E506" s="14" t="s">
        <v>707</v>
      </c>
      <c r="F506" s="15">
        <v>1108.2</v>
      </c>
      <c r="G506" s="14" t="s">
        <v>708</v>
      </c>
      <c r="H506" s="20">
        <v>43952</v>
      </c>
      <c r="I506" s="14" t="s">
        <v>1234</v>
      </c>
      <c r="J506" s="14" t="s">
        <v>1260</v>
      </c>
      <c r="K506" s="21">
        <v>10064</v>
      </c>
      <c r="L506" s="14" t="s">
        <v>634</v>
      </c>
      <c r="M506" s="21">
        <v>113010</v>
      </c>
      <c r="N506" s="14" t="s">
        <v>1261</v>
      </c>
      <c r="O506" s="14" t="s">
        <v>719</v>
      </c>
      <c r="P506" s="14" t="s">
        <v>720</v>
      </c>
      <c r="Q506" s="14" t="s">
        <v>1246</v>
      </c>
      <c r="R506" s="14" t="s">
        <v>715</v>
      </c>
      <c r="S506" s="14" t="s">
        <v>716</v>
      </c>
    </row>
    <row r="507" spans="1:19" x14ac:dyDescent="0.25">
      <c r="A507" s="14" t="s">
        <v>723</v>
      </c>
      <c r="B507" s="14" t="s">
        <v>704</v>
      </c>
      <c r="C507" s="14" t="s">
        <v>724</v>
      </c>
      <c r="D507" s="14" t="s">
        <v>706</v>
      </c>
      <c r="E507" s="14" t="s">
        <v>707</v>
      </c>
      <c r="F507" s="15">
        <v>1108.2</v>
      </c>
      <c r="G507" s="14" t="s">
        <v>708</v>
      </c>
      <c r="H507" s="20">
        <v>43983</v>
      </c>
      <c r="I507" s="14" t="s">
        <v>1193</v>
      </c>
      <c r="J507" s="14" t="s">
        <v>1260</v>
      </c>
      <c r="K507" s="21">
        <v>10064</v>
      </c>
      <c r="L507" s="14" t="s">
        <v>634</v>
      </c>
      <c r="M507" s="21">
        <v>113010</v>
      </c>
      <c r="N507" s="14" t="s">
        <v>1261</v>
      </c>
      <c r="O507" s="14" t="s">
        <v>725</v>
      </c>
      <c r="P507" s="14" t="s">
        <v>726</v>
      </c>
      <c r="Q507" s="14" t="s">
        <v>727</v>
      </c>
      <c r="R507" s="14" t="s">
        <v>715</v>
      </c>
      <c r="S507" s="14" t="s">
        <v>716</v>
      </c>
    </row>
    <row r="508" spans="1:19" x14ac:dyDescent="0.25">
      <c r="A508" s="14" t="s">
        <v>703</v>
      </c>
      <c r="B508" s="14" t="s">
        <v>704</v>
      </c>
      <c r="C508" s="14" t="s">
        <v>705</v>
      </c>
      <c r="D508" s="14" t="s">
        <v>706</v>
      </c>
      <c r="E508" s="14" t="s">
        <v>707</v>
      </c>
      <c r="F508" s="15">
        <v>100.4</v>
      </c>
      <c r="G508" s="14" t="s">
        <v>708</v>
      </c>
      <c r="H508" s="20">
        <v>43922</v>
      </c>
      <c r="I508" s="14" t="s">
        <v>1262</v>
      </c>
      <c r="J508" s="14" t="s">
        <v>1263</v>
      </c>
      <c r="K508" s="21">
        <v>10064</v>
      </c>
      <c r="L508" s="14" t="s">
        <v>634</v>
      </c>
      <c r="M508" s="21">
        <v>113020</v>
      </c>
      <c r="N508" s="14" t="s">
        <v>1264</v>
      </c>
      <c r="O508" s="14" t="s">
        <v>712</v>
      </c>
      <c r="P508" s="14" t="s">
        <v>713</v>
      </c>
      <c r="Q508" s="14" t="s">
        <v>714</v>
      </c>
      <c r="R508" s="14" t="s">
        <v>715</v>
      </c>
      <c r="S508" s="14" t="s">
        <v>731</v>
      </c>
    </row>
    <row r="509" spans="1:19" x14ac:dyDescent="0.25">
      <c r="A509" s="14" t="s">
        <v>717</v>
      </c>
      <c r="B509" s="14" t="s">
        <v>704</v>
      </c>
      <c r="C509" s="14" t="s">
        <v>718</v>
      </c>
      <c r="D509" s="14" t="s">
        <v>706</v>
      </c>
      <c r="E509" s="14" t="s">
        <v>707</v>
      </c>
      <c r="F509" s="15">
        <v>102.57</v>
      </c>
      <c r="G509" s="14" t="s">
        <v>708</v>
      </c>
      <c r="H509" s="20">
        <v>43952</v>
      </c>
      <c r="I509" s="14" t="s">
        <v>1237</v>
      </c>
      <c r="J509" s="14" t="s">
        <v>1263</v>
      </c>
      <c r="K509" s="21">
        <v>10064</v>
      </c>
      <c r="L509" s="14" t="s">
        <v>634</v>
      </c>
      <c r="M509" s="21">
        <v>113020</v>
      </c>
      <c r="N509" s="14" t="s">
        <v>1264</v>
      </c>
      <c r="O509" s="14" t="s">
        <v>719</v>
      </c>
      <c r="P509" s="14" t="s">
        <v>720</v>
      </c>
      <c r="Q509" s="14" t="s">
        <v>1246</v>
      </c>
      <c r="R509" s="14" t="s">
        <v>715</v>
      </c>
      <c r="S509" s="14" t="s">
        <v>731</v>
      </c>
    </row>
    <row r="510" spans="1:19" x14ac:dyDescent="0.25">
      <c r="A510" s="14" t="s">
        <v>723</v>
      </c>
      <c r="B510" s="14" t="s">
        <v>704</v>
      </c>
      <c r="C510" s="14" t="s">
        <v>724</v>
      </c>
      <c r="D510" s="14" t="s">
        <v>706</v>
      </c>
      <c r="E510" s="14" t="s">
        <v>707</v>
      </c>
      <c r="F510" s="15">
        <v>104.15</v>
      </c>
      <c r="G510" s="14" t="s">
        <v>708</v>
      </c>
      <c r="H510" s="20">
        <v>43983</v>
      </c>
      <c r="I510" s="14" t="s">
        <v>1196</v>
      </c>
      <c r="J510" s="14" t="s">
        <v>1263</v>
      </c>
      <c r="K510" s="21">
        <v>10064</v>
      </c>
      <c r="L510" s="14" t="s">
        <v>634</v>
      </c>
      <c r="M510" s="21">
        <v>113020</v>
      </c>
      <c r="N510" s="14" t="s">
        <v>1264</v>
      </c>
      <c r="O510" s="14" t="s">
        <v>725</v>
      </c>
      <c r="P510" s="14" t="s">
        <v>726</v>
      </c>
      <c r="Q510" s="14" t="s">
        <v>727</v>
      </c>
      <c r="R510" s="14" t="s">
        <v>715</v>
      </c>
      <c r="S510" s="14" t="s">
        <v>731</v>
      </c>
    </row>
    <row r="511" spans="1:19" x14ac:dyDescent="0.25">
      <c r="A511" s="14" t="s">
        <v>703</v>
      </c>
      <c r="B511" s="14" t="s">
        <v>704</v>
      </c>
      <c r="C511" s="14" t="s">
        <v>705</v>
      </c>
      <c r="D511" s="14" t="s">
        <v>706</v>
      </c>
      <c r="E511" s="14" t="s">
        <v>707</v>
      </c>
      <c r="F511" s="15">
        <v>4554.28</v>
      </c>
      <c r="G511" s="14" t="s">
        <v>708</v>
      </c>
      <c r="H511" s="20">
        <v>43922</v>
      </c>
      <c r="I511" s="14" t="s">
        <v>1265</v>
      </c>
      <c r="J511" s="14" t="s">
        <v>1266</v>
      </c>
      <c r="K511" s="21">
        <v>10064</v>
      </c>
      <c r="L511" s="14" t="s">
        <v>634</v>
      </c>
      <c r="M511" s="21">
        <v>113040</v>
      </c>
      <c r="N511" s="14" t="s">
        <v>1267</v>
      </c>
      <c r="O511" s="14" t="s">
        <v>712</v>
      </c>
      <c r="P511" s="14" t="s">
        <v>713</v>
      </c>
      <c r="Q511" s="14" t="s">
        <v>714</v>
      </c>
      <c r="R511" s="14" t="s">
        <v>715</v>
      </c>
      <c r="S511" s="14" t="s">
        <v>683</v>
      </c>
    </row>
    <row r="512" spans="1:19" x14ac:dyDescent="0.25">
      <c r="A512" s="14" t="s">
        <v>717</v>
      </c>
      <c r="B512" s="14" t="s">
        <v>704</v>
      </c>
      <c r="C512" s="14" t="s">
        <v>718</v>
      </c>
      <c r="D512" s="14" t="s">
        <v>706</v>
      </c>
      <c r="E512" s="14" t="s">
        <v>707</v>
      </c>
      <c r="F512" s="15">
        <v>4428.2</v>
      </c>
      <c r="G512" s="14" t="s">
        <v>708</v>
      </c>
      <c r="H512" s="20">
        <v>43952</v>
      </c>
      <c r="I512" s="14" t="s">
        <v>1240</v>
      </c>
      <c r="J512" s="14" t="s">
        <v>1266</v>
      </c>
      <c r="K512" s="21">
        <v>10064</v>
      </c>
      <c r="L512" s="14" t="s">
        <v>634</v>
      </c>
      <c r="M512" s="21">
        <v>113040</v>
      </c>
      <c r="N512" s="14" t="s">
        <v>1267</v>
      </c>
      <c r="O512" s="14" t="s">
        <v>719</v>
      </c>
      <c r="P512" s="14" t="s">
        <v>720</v>
      </c>
      <c r="Q512" s="14" t="s">
        <v>1246</v>
      </c>
      <c r="R512" s="14" t="s">
        <v>715</v>
      </c>
      <c r="S512" s="14" t="s">
        <v>683</v>
      </c>
    </row>
    <row r="513" spans="1:19" x14ac:dyDescent="0.25">
      <c r="A513" s="14" t="s">
        <v>723</v>
      </c>
      <c r="B513" s="14" t="s">
        <v>704</v>
      </c>
      <c r="C513" s="14" t="s">
        <v>724</v>
      </c>
      <c r="D513" s="14" t="s">
        <v>706</v>
      </c>
      <c r="E513" s="14" t="s">
        <v>707</v>
      </c>
      <c r="F513" s="15">
        <v>4445.3100000000004</v>
      </c>
      <c r="G513" s="14" t="s">
        <v>708</v>
      </c>
      <c r="H513" s="20">
        <v>43983</v>
      </c>
      <c r="I513" s="14" t="s">
        <v>1199</v>
      </c>
      <c r="J513" s="14" t="s">
        <v>1266</v>
      </c>
      <c r="K513" s="21">
        <v>10064</v>
      </c>
      <c r="L513" s="14" t="s">
        <v>634</v>
      </c>
      <c r="M513" s="21">
        <v>113040</v>
      </c>
      <c r="N513" s="14" t="s">
        <v>1267</v>
      </c>
      <c r="O513" s="14" t="s">
        <v>725</v>
      </c>
      <c r="P513" s="14" t="s">
        <v>726</v>
      </c>
      <c r="Q513" s="14" t="s">
        <v>727</v>
      </c>
      <c r="R513" s="14" t="s">
        <v>715</v>
      </c>
      <c r="S513" s="14" t="s">
        <v>683</v>
      </c>
    </row>
    <row r="514" spans="1:19" x14ac:dyDescent="0.25">
      <c r="A514" s="14" t="s">
        <v>703</v>
      </c>
      <c r="B514" s="14" t="s">
        <v>704</v>
      </c>
      <c r="C514" s="14" t="s">
        <v>705</v>
      </c>
      <c r="D514" s="14" t="s">
        <v>706</v>
      </c>
      <c r="E514" s="14" t="s">
        <v>707</v>
      </c>
      <c r="F514" s="15">
        <v>1774.07</v>
      </c>
      <c r="G514" s="14" t="s">
        <v>708</v>
      </c>
      <c r="H514" s="20">
        <v>43922</v>
      </c>
      <c r="I514" s="14" t="s">
        <v>1268</v>
      </c>
      <c r="J514" s="14" t="s">
        <v>1269</v>
      </c>
      <c r="K514" s="21">
        <v>10064</v>
      </c>
      <c r="L514" s="14" t="s">
        <v>634</v>
      </c>
      <c r="M514" s="21">
        <v>113060</v>
      </c>
      <c r="N514" s="14" t="s">
        <v>1270</v>
      </c>
      <c r="O514" s="14" t="s">
        <v>712</v>
      </c>
      <c r="P514" s="14" t="s">
        <v>713</v>
      </c>
      <c r="Q514" s="14" t="s">
        <v>714</v>
      </c>
      <c r="R514" s="14" t="s">
        <v>715</v>
      </c>
      <c r="S514" s="14" t="s">
        <v>722</v>
      </c>
    </row>
    <row r="515" spans="1:19" x14ac:dyDescent="0.25">
      <c r="A515" s="14" t="s">
        <v>717</v>
      </c>
      <c r="B515" s="14" t="s">
        <v>704</v>
      </c>
      <c r="C515" s="14" t="s">
        <v>718</v>
      </c>
      <c r="D515" s="14" t="s">
        <v>706</v>
      </c>
      <c r="E515" s="14" t="s">
        <v>707</v>
      </c>
      <c r="F515" s="15">
        <v>1702.63</v>
      </c>
      <c r="G515" s="14" t="s">
        <v>708</v>
      </c>
      <c r="H515" s="20">
        <v>43952</v>
      </c>
      <c r="I515" s="14" t="s">
        <v>1243</v>
      </c>
      <c r="J515" s="14" t="s">
        <v>1269</v>
      </c>
      <c r="K515" s="21">
        <v>10064</v>
      </c>
      <c r="L515" s="14" t="s">
        <v>634</v>
      </c>
      <c r="M515" s="21">
        <v>113060</v>
      </c>
      <c r="N515" s="14" t="s">
        <v>1270</v>
      </c>
      <c r="O515" s="14" t="s">
        <v>719</v>
      </c>
      <c r="P515" s="14" t="s">
        <v>720</v>
      </c>
      <c r="Q515" s="14" t="s">
        <v>1246</v>
      </c>
      <c r="R515" s="14" t="s">
        <v>715</v>
      </c>
      <c r="S515" s="14" t="s">
        <v>722</v>
      </c>
    </row>
    <row r="516" spans="1:19" x14ac:dyDescent="0.25">
      <c r="A516" s="14" t="s">
        <v>723</v>
      </c>
      <c r="B516" s="14" t="s">
        <v>704</v>
      </c>
      <c r="C516" s="14" t="s">
        <v>724</v>
      </c>
      <c r="D516" s="14" t="s">
        <v>706</v>
      </c>
      <c r="E516" s="14" t="s">
        <v>707</v>
      </c>
      <c r="F516" s="15">
        <v>1708.69</v>
      </c>
      <c r="G516" s="14" t="s">
        <v>708</v>
      </c>
      <c r="H516" s="20">
        <v>43983</v>
      </c>
      <c r="I516" s="14" t="s">
        <v>1202</v>
      </c>
      <c r="J516" s="14" t="s">
        <v>1269</v>
      </c>
      <c r="K516" s="21">
        <v>10064</v>
      </c>
      <c r="L516" s="14" t="s">
        <v>634</v>
      </c>
      <c r="M516" s="21">
        <v>113060</v>
      </c>
      <c r="N516" s="14" t="s">
        <v>1270</v>
      </c>
      <c r="O516" s="14" t="s">
        <v>725</v>
      </c>
      <c r="P516" s="14" t="s">
        <v>726</v>
      </c>
      <c r="Q516" s="14" t="s">
        <v>727</v>
      </c>
      <c r="R516" s="14" t="s">
        <v>715</v>
      </c>
      <c r="S516" s="14" t="s">
        <v>722</v>
      </c>
    </row>
    <row r="517" spans="1:19" x14ac:dyDescent="0.25">
      <c r="A517" s="14" t="s">
        <v>703</v>
      </c>
      <c r="B517" s="14" t="s">
        <v>704</v>
      </c>
      <c r="C517" s="14" t="s">
        <v>705</v>
      </c>
      <c r="D517" s="14" t="s">
        <v>706</v>
      </c>
      <c r="E517" s="14" t="s">
        <v>707</v>
      </c>
      <c r="F517" s="15">
        <v>4533.62</v>
      </c>
      <c r="G517" s="14" t="s">
        <v>708</v>
      </c>
      <c r="H517" s="20">
        <v>43922</v>
      </c>
      <c r="I517" s="14" t="s">
        <v>1271</v>
      </c>
      <c r="J517" s="14" t="s">
        <v>1272</v>
      </c>
      <c r="K517" s="21">
        <v>10064</v>
      </c>
      <c r="L517" s="14" t="s">
        <v>634</v>
      </c>
      <c r="M517" s="21">
        <v>114000</v>
      </c>
      <c r="N517" s="14" t="s">
        <v>1273</v>
      </c>
      <c r="O517" s="14" t="s">
        <v>712</v>
      </c>
      <c r="P517" s="14" t="s">
        <v>713</v>
      </c>
      <c r="Q517" s="14" t="s">
        <v>714</v>
      </c>
      <c r="R517" s="14" t="s">
        <v>715</v>
      </c>
      <c r="S517" s="14" t="s">
        <v>742</v>
      </c>
    </row>
    <row r="518" spans="1:19" x14ac:dyDescent="0.25">
      <c r="A518" s="14" t="s">
        <v>717</v>
      </c>
      <c r="B518" s="14" t="s">
        <v>704</v>
      </c>
      <c r="C518" s="14" t="s">
        <v>718</v>
      </c>
      <c r="D518" s="14" t="s">
        <v>706</v>
      </c>
      <c r="E518" s="14" t="s">
        <v>707</v>
      </c>
      <c r="F518" s="15">
        <v>4367.8900000000003</v>
      </c>
      <c r="G518" s="14" t="s">
        <v>708</v>
      </c>
      <c r="H518" s="20">
        <v>43952</v>
      </c>
      <c r="I518" s="14" t="s">
        <v>1247</v>
      </c>
      <c r="J518" s="14" t="s">
        <v>1272</v>
      </c>
      <c r="K518" s="21">
        <v>10064</v>
      </c>
      <c r="L518" s="14" t="s">
        <v>634</v>
      </c>
      <c r="M518" s="21">
        <v>114000</v>
      </c>
      <c r="N518" s="14" t="s">
        <v>1273</v>
      </c>
      <c r="O518" s="14" t="s">
        <v>719</v>
      </c>
      <c r="P518" s="14" t="s">
        <v>720</v>
      </c>
      <c r="Q518" s="14" t="s">
        <v>1246</v>
      </c>
      <c r="R518" s="14" t="s">
        <v>715</v>
      </c>
      <c r="S518" s="14" t="s">
        <v>742</v>
      </c>
    </row>
    <row r="519" spans="1:19" x14ac:dyDescent="0.25">
      <c r="A519" s="14" t="s">
        <v>723</v>
      </c>
      <c r="B519" s="14" t="s">
        <v>704</v>
      </c>
      <c r="C519" s="14" t="s">
        <v>724</v>
      </c>
      <c r="D519" s="14" t="s">
        <v>706</v>
      </c>
      <c r="E519" s="14" t="s">
        <v>707</v>
      </c>
      <c r="F519" s="15">
        <v>4351.3900000000003</v>
      </c>
      <c r="G519" s="14" t="s">
        <v>708</v>
      </c>
      <c r="H519" s="20">
        <v>43983</v>
      </c>
      <c r="I519" s="14" t="s">
        <v>1205</v>
      </c>
      <c r="J519" s="14" t="s">
        <v>1272</v>
      </c>
      <c r="K519" s="21">
        <v>10064</v>
      </c>
      <c r="L519" s="14" t="s">
        <v>634</v>
      </c>
      <c r="M519" s="21">
        <v>114000</v>
      </c>
      <c r="N519" s="14" t="s">
        <v>1273</v>
      </c>
      <c r="O519" s="14" t="s">
        <v>725</v>
      </c>
      <c r="P519" s="14" t="s">
        <v>726</v>
      </c>
      <c r="Q519" s="14" t="s">
        <v>727</v>
      </c>
      <c r="R519" s="14" t="s">
        <v>715</v>
      </c>
      <c r="S519" s="14" t="s">
        <v>742</v>
      </c>
    </row>
    <row r="520" spans="1:19" x14ac:dyDescent="0.25">
      <c r="A520" s="14" t="s">
        <v>703</v>
      </c>
      <c r="B520" s="14" t="s">
        <v>704</v>
      </c>
      <c r="C520" s="14" t="s">
        <v>705</v>
      </c>
      <c r="D520" s="14" t="s">
        <v>706</v>
      </c>
      <c r="E520" s="14" t="s">
        <v>707</v>
      </c>
      <c r="F520" s="15">
        <v>2016.19</v>
      </c>
      <c r="G520" s="14" t="s">
        <v>708</v>
      </c>
      <c r="H520" s="20">
        <v>43922</v>
      </c>
      <c r="I520" s="14" t="s">
        <v>1274</v>
      </c>
      <c r="J520" s="14" t="s">
        <v>1275</v>
      </c>
      <c r="K520" s="21">
        <v>10064</v>
      </c>
      <c r="L520" s="14" t="s">
        <v>634</v>
      </c>
      <c r="M520" s="21">
        <v>114010</v>
      </c>
      <c r="N520" s="14" t="s">
        <v>1276</v>
      </c>
      <c r="O520" s="14" t="s">
        <v>712</v>
      </c>
      <c r="P520" s="14" t="s">
        <v>713</v>
      </c>
      <c r="Q520" s="14" t="s">
        <v>714</v>
      </c>
      <c r="R520" s="14" t="s">
        <v>715</v>
      </c>
      <c r="S520" s="14" t="s">
        <v>716</v>
      </c>
    </row>
    <row r="521" spans="1:19" x14ac:dyDescent="0.25">
      <c r="A521" s="14" t="s">
        <v>717</v>
      </c>
      <c r="B521" s="14" t="s">
        <v>704</v>
      </c>
      <c r="C521" s="14" t="s">
        <v>718</v>
      </c>
      <c r="D521" s="14" t="s">
        <v>706</v>
      </c>
      <c r="E521" s="14" t="s">
        <v>707</v>
      </c>
      <c r="F521" s="15">
        <v>2016.19</v>
      </c>
      <c r="G521" s="14" t="s">
        <v>708</v>
      </c>
      <c r="H521" s="20">
        <v>43952</v>
      </c>
      <c r="I521" s="14" t="s">
        <v>1250</v>
      </c>
      <c r="J521" s="14" t="s">
        <v>1275</v>
      </c>
      <c r="K521" s="21">
        <v>10064</v>
      </c>
      <c r="L521" s="14" t="s">
        <v>634</v>
      </c>
      <c r="M521" s="21">
        <v>114010</v>
      </c>
      <c r="N521" s="14" t="s">
        <v>1276</v>
      </c>
      <c r="O521" s="14" t="s">
        <v>719</v>
      </c>
      <c r="P521" s="14" t="s">
        <v>720</v>
      </c>
      <c r="Q521" s="14" t="s">
        <v>1246</v>
      </c>
      <c r="R521" s="14" t="s">
        <v>715</v>
      </c>
      <c r="S521" s="14" t="s">
        <v>716</v>
      </c>
    </row>
    <row r="522" spans="1:19" x14ac:dyDescent="0.25">
      <c r="A522" s="14" t="s">
        <v>723</v>
      </c>
      <c r="B522" s="14" t="s">
        <v>704</v>
      </c>
      <c r="C522" s="14" t="s">
        <v>724</v>
      </c>
      <c r="D522" s="14" t="s">
        <v>706</v>
      </c>
      <c r="E522" s="14" t="s">
        <v>707</v>
      </c>
      <c r="F522" s="15">
        <v>2016.19</v>
      </c>
      <c r="G522" s="14" t="s">
        <v>708</v>
      </c>
      <c r="H522" s="20">
        <v>43983</v>
      </c>
      <c r="I522" s="14" t="s">
        <v>1208</v>
      </c>
      <c r="J522" s="14" t="s">
        <v>1275</v>
      </c>
      <c r="K522" s="21">
        <v>10064</v>
      </c>
      <c r="L522" s="14" t="s">
        <v>634</v>
      </c>
      <c r="M522" s="21">
        <v>114010</v>
      </c>
      <c r="N522" s="14" t="s">
        <v>1276</v>
      </c>
      <c r="O522" s="14" t="s">
        <v>725</v>
      </c>
      <c r="P522" s="14" t="s">
        <v>726</v>
      </c>
      <c r="Q522" s="14" t="s">
        <v>727</v>
      </c>
      <c r="R522" s="14" t="s">
        <v>715</v>
      </c>
      <c r="S522" s="14" t="s">
        <v>716</v>
      </c>
    </row>
    <row r="523" spans="1:19" x14ac:dyDescent="0.25">
      <c r="A523" s="14" t="s">
        <v>703</v>
      </c>
      <c r="B523" s="14" t="s">
        <v>704</v>
      </c>
      <c r="C523" s="14" t="s">
        <v>705</v>
      </c>
      <c r="D523" s="14" t="s">
        <v>706</v>
      </c>
      <c r="E523" s="14" t="s">
        <v>707</v>
      </c>
      <c r="F523" s="15">
        <v>292.88</v>
      </c>
      <c r="G523" s="14" t="s">
        <v>708</v>
      </c>
      <c r="H523" s="20">
        <v>43922</v>
      </c>
      <c r="I523" s="14" t="s">
        <v>1277</v>
      </c>
      <c r="J523" s="14" t="s">
        <v>1278</v>
      </c>
      <c r="K523" s="21">
        <v>10064</v>
      </c>
      <c r="L523" s="14" t="s">
        <v>634</v>
      </c>
      <c r="M523" s="21">
        <v>114020</v>
      </c>
      <c r="N523" s="14" t="s">
        <v>1279</v>
      </c>
      <c r="O523" s="14" t="s">
        <v>712</v>
      </c>
      <c r="P523" s="14" t="s">
        <v>713</v>
      </c>
      <c r="Q523" s="14" t="s">
        <v>714</v>
      </c>
      <c r="R523" s="14" t="s">
        <v>715</v>
      </c>
      <c r="S523" s="14" t="s">
        <v>731</v>
      </c>
    </row>
    <row r="524" spans="1:19" x14ac:dyDescent="0.25">
      <c r="A524" s="14" t="s">
        <v>717</v>
      </c>
      <c r="B524" s="14" t="s">
        <v>704</v>
      </c>
      <c r="C524" s="14" t="s">
        <v>718</v>
      </c>
      <c r="D524" s="14" t="s">
        <v>706</v>
      </c>
      <c r="E524" s="14" t="s">
        <v>707</v>
      </c>
      <c r="F524" s="15">
        <v>292.88</v>
      </c>
      <c r="G524" s="14" t="s">
        <v>708</v>
      </c>
      <c r="H524" s="20">
        <v>43952</v>
      </c>
      <c r="I524" s="14" t="s">
        <v>1253</v>
      </c>
      <c r="J524" s="14" t="s">
        <v>1278</v>
      </c>
      <c r="K524" s="21">
        <v>10064</v>
      </c>
      <c r="L524" s="14" t="s">
        <v>634</v>
      </c>
      <c r="M524" s="21">
        <v>114020</v>
      </c>
      <c r="N524" s="14" t="s">
        <v>1279</v>
      </c>
      <c r="O524" s="14" t="s">
        <v>719</v>
      </c>
      <c r="P524" s="14" t="s">
        <v>720</v>
      </c>
      <c r="Q524" s="14" t="s">
        <v>1246</v>
      </c>
      <c r="R524" s="14" t="s">
        <v>715</v>
      </c>
      <c r="S524" s="14" t="s">
        <v>731</v>
      </c>
    </row>
    <row r="525" spans="1:19" x14ac:dyDescent="0.25">
      <c r="A525" s="14" t="s">
        <v>723</v>
      </c>
      <c r="B525" s="14" t="s">
        <v>704</v>
      </c>
      <c r="C525" s="14" t="s">
        <v>724</v>
      </c>
      <c r="D525" s="14" t="s">
        <v>706</v>
      </c>
      <c r="E525" s="14" t="s">
        <v>707</v>
      </c>
      <c r="F525" s="15">
        <v>292.88</v>
      </c>
      <c r="G525" s="14" t="s">
        <v>708</v>
      </c>
      <c r="H525" s="20">
        <v>43983</v>
      </c>
      <c r="I525" s="14" t="s">
        <v>1211</v>
      </c>
      <c r="J525" s="14" t="s">
        <v>1278</v>
      </c>
      <c r="K525" s="21">
        <v>10064</v>
      </c>
      <c r="L525" s="14" t="s">
        <v>634</v>
      </c>
      <c r="M525" s="21">
        <v>114020</v>
      </c>
      <c r="N525" s="14" t="s">
        <v>1279</v>
      </c>
      <c r="O525" s="14" t="s">
        <v>725</v>
      </c>
      <c r="P525" s="14" t="s">
        <v>726</v>
      </c>
      <c r="Q525" s="14" t="s">
        <v>727</v>
      </c>
      <c r="R525" s="14" t="s">
        <v>715</v>
      </c>
      <c r="S525" s="14" t="s">
        <v>731</v>
      </c>
    </row>
    <row r="526" spans="1:19" x14ac:dyDescent="0.25">
      <c r="A526" s="14" t="s">
        <v>703</v>
      </c>
      <c r="B526" s="14" t="s">
        <v>704</v>
      </c>
      <c r="C526" s="14" t="s">
        <v>705</v>
      </c>
      <c r="D526" s="14" t="s">
        <v>706</v>
      </c>
      <c r="E526" s="14" t="s">
        <v>707</v>
      </c>
      <c r="F526" s="15">
        <v>9400.23</v>
      </c>
      <c r="G526" s="14" t="s">
        <v>708</v>
      </c>
      <c r="H526" s="20">
        <v>43922</v>
      </c>
      <c r="I526" s="14" t="s">
        <v>1280</v>
      </c>
      <c r="J526" s="14" t="s">
        <v>1281</v>
      </c>
      <c r="K526" s="21">
        <v>10064</v>
      </c>
      <c r="L526" s="14" t="s">
        <v>634</v>
      </c>
      <c r="M526" s="21">
        <v>114040</v>
      </c>
      <c r="N526" s="14" t="s">
        <v>1282</v>
      </c>
      <c r="O526" s="14" t="s">
        <v>712</v>
      </c>
      <c r="P526" s="14" t="s">
        <v>713</v>
      </c>
      <c r="Q526" s="14" t="s">
        <v>714</v>
      </c>
      <c r="R526" s="14" t="s">
        <v>715</v>
      </c>
      <c r="S526" s="14" t="s">
        <v>683</v>
      </c>
    </row>
    <row r="527" spans="1:19" x14ac:dyDescent="0.25">
      <c r="A527" s="14" t="s">
        <v>717</v>
      </c>
      <c r="B527" s="14" t="s">
        <v>704</v>
      </c>
      <c r="C527" s="14" t="s">
        <v>718</v>
      </c>
      <c r="D527" s="14" t="s">
        <v>706</v>
      </c>
      <c r="E527" s="14" t="s">
        <v>707</v>
      </c>
      <c r="F527" s="15">
        <v>9400.23</v>
      </c>
      <c r="G527" s="14" t="s">
        <v>708</v>
      </c>
      <c r="H527" s="20">
        <v>43952</v>
      </c>
      <c r="I527" s="14" t="s">
        <v>1256</v>
      </c>
      <c r="J527" s="14" t="s">
        <v>1281</v>
      </c>
      <c r="K527" s="21">
        <v>10064</v>
      </c>
      <c r="L527" s="14" t="s">
        <v>634</v>
      </c>
      <c r="M527" s="21">
        <v>114040</v>
      </c>
      <c r="N527" s="14" t="s">
        <v>1282</v>
      </c>
      <c r="O527" s="14" t="s">
        <v>719</v>
      </c>
      <c r="P527" s="14" t="s">
        <v>720</v>
      </c>
      <c r="Q527" s="14" t="s">
        <v>1246</v>
      </c>
      <c r="R527" s="14" t="s">
        <v>715</v>
      </c>
      <c r="S527" s="14" t="s">
        <v>683</v>
      </c>
    </row>
    <row r="528" spans="1:19" x14ac:dyDescent="0.25">
      <c r="A528" s="14" t="s">
        <v>723</v>
      </c>
      <c r="B528" s="14" t="s">
        <v>704</v>
      </c>
      <c r="C528" s="14" t="s">
        <v>724</v>
      </c>
      <c r="D528" s="14" t="s">
        <v>706</v>
      </c>
      <c r="E528" s="14" t="s">
        <v>707</v>
      </c>
      <c r="F528" s="15">
        <v>9400.23</v>
      </c>
      <c r="G528" s="14" t="s">
        <v>708</v>
      </c>
      <c r="H528" s="20">
        <v>43983</v>
      </c>
      <c r="I528" s="14" t="s">
        <v>1216</v>
      </c>
      <c r="J528" s="14" t="s">
        <v>1281</v>
      </c>
      <c r="K528" s="21">
        <v>10064</v>
      </c>
      <c r="L528" s="14" t="s">
        <v>634</v>
      </c>
      <c r="M528" s="21">
        <v>114040</v>
      </c>
      <c r="N528" s="14" t="s">
        <v>1282</v>
      </c>
      <c r="O528" s="14" t="s">
        <v>725</v>
      </c>
      <c r="P528" s="14" t="s">
        <v>726</v>
      </c>
      <c r="Q528" s="14" t="s">
        <v>727</v>
      </c>
      <c r="R528" s="14" t="s">
        <v>715</v>
      </c>
      <c r="S528" s="14" t="s">
        <v>683</v>
      </c>
    </row>
    <row r="529" spans="1:19" x14ac:dyDescent="0.25">
      <c r="A529" s="14" t="s">
        <v>703</v>
      </c>
      <c r="B529" s="14" t="s">
        <v>704</v>
      </c>
      <c r="C529" s="14" t="s">
        <v>705</v>
      </c>
      <c r="D529" s="14" t="s">
        <v>706</v>
      </c>
      <c r="E529" s="14" t="s">
        <v>707</v>
      </c>
      <c r="F529" s="15">
        <v>6642.42</v>
      </c>
      <c r="G529" s="14" t="s">
        <v>708</v>
      </c>
      <c r="H529" s="20">
        <v>43922</v>
      </c>
      <c r="I529" s="14" t="s">
        <v>1283</v>
      </c>
      <c r="J529" s="14" t="s">
        <v>1284</v>
      </c>
      <c r="K529" s="21">
        <v>10064</v>
      </c>
      <c r="L529" s="14" t="s">
        <v>634</v>
      </c>
      <c r="M529" s="21">
        <v>114060</v>
      </c>
      <c r="N529" s="14" t="s">
        <v>1285</v>
      </c>
      <c r="O529" s="14" t="s">
        <v>712</v>
      </c>
      <c r="P529" s="14" t="s">
        <v>713</v>
      </c>
      <c r="Q529" s="14" t="s">
        <v>714</v>
      </c>
      <c r="R529" s="14" t="s">
        <v>715</v>
      </c>
      <c r="S529" s="14" t="s">
        <v>722</v>
      </c>
    </row>
    <row r="530" spans="1:19" x14ac:dyDescent="0.25">
      <c r="A530" s="14" t="s">
        <v>717</v>
      </c>
      <c r="B530" s="14" t="s">
        <v>704</v>
      </c>
      <c r="C530" s="14" t="s">
        <v>718</v>
      </c>
      <c r="D530" s="14" t="s">
        <v>706</v>
      </c>
      <c r="E530" s="14" t="s">
        <v>707</v>
      </c>
      <c r="F530" s="15">
        <v>6559.94</v>
      </c>
      <c r="G530" s="14" t="s">
        <v>708</v>
      </c>
      <c r="H530" s="20">
        <v>43952</v>
      </c>
      <c r="I530" s="14" t="s">
        <v>1259</v>
      </c>
      <c r="J530" s="14" t="s">
        <v>1284</v>
      </c>
      <c r="K530" s="21">
        <v>10064</v>
      </c>
      <c r="L530" s="14" t="s">
        <v>634</v>
      </c>
      <c r="M530" s="21">
        <v>114060</v>
      </c>
      <c r="N530" s="14" t="s">
        <v>1285</v>
      </c>
      <c r="O530" s="14" t="s">
        <v>719</v>
      </c>
      <c r="P530" s="14" t="s">
        <v>720</v>
      </c>
      <c r="Q530" s="14" t="s">
        <v>1246</v>
      </c>
      <c r="R530" s="14" t="s">
        <v>715</v>
      </c>
      <c r="S530" s="14" t="s">
        <v>722</v>
      </c>
    </row>
    <row r="531" spans="1:19" x14ac:dyDescent="0.25">
      <c r="A531" s="14" t="s">
        <v>723</v>
      </c>
      <c r="B531" s="14" t="s">
        <v>704</v>
      </c>
      <c r="C531" s="14" t="s">
        <v>724</v>
      </c>
      <c r="D531" s="14" t="s">
        <v>706</v>
      </c>
      <c r="E531" s="14" t="s">
        <v>707</v>
      </c>
      <c r="F531" s="15">
        <v>6572.19</v>
      </c>
      <c r="G531" s="14" t="s">
        <v>708</v>
      </c>
      <c r="H531" s="20">
        <v>43983</v>
      </c>
      <c r="I531" s="14" t="s">
        <v>1219</v>
      </c>
      <c r="J531" s="14" t="s">
        <v>1284</v>
      </c>
      <c r="K531" s="21">
        <v>10064</v>
      </c>
      <c r="L531" s="14" t="s">
        <v>634</v>
      </c>
      <c r="M531" s="21">
        <v>114060</v>
      </c>
      <c r="N531" s="14" t="s">
        <v>1285</v>
      </c>
      <c r="O531" s="14" t="s">
        <v>725</v>
      </c>
      <c r="P531" s="14" t="s">
        <v>726</v>
      </c>
      <c r="Q531" s="14" t="s">
        <v>727</v>
      </c>
      <c r="R531" s="14" t="s">
        <v>715</v>
      </c>
      <c r="S531" s="14" t="s">
        <v>722</v>
      </c>
    </row>
    <row r="532" spans="1:19" x14ac:dyDescent="0.25">
      <c r="A532" s="14" t="s">
        <v>703</v>
      </c>
      <c r="B532" s="14" t="s">
        <v>704</v>
      </c>
      <c r="C532" s="14" t="s">
        <v>705</v>
      </c>
      <c r="D532" s="14" t="s">
        <v>706</v>
      </c>
      <c r="E532" s="14" t="s">
        <v>707</v>
      </c>
      <c r="F532" s="15">
        <v>3557.48</v>
      </c>
      <c r="G532" s="14" t="s">
        <v>708</v>
      </c>
      <c r="H532" s="20">
        <v>43922</v>
      </c>
      <c r="I532" s="14" t="s">
        <v>1286</v>
      </c>
      <c r="J532" s="14" t="s">
        <v>1287</v>
      </c>
      <c r="K532" s="21">
        <v>10065</v>
      </c>
      <c r="L532" s="14" t="s">
        <v>222</v>
      </c>
      <c r="M532" s="21">
        <v>111100</v>
      </c>
      <c r="N532" s="14" t="s">
        <v>1288</v>
      </c>
      <c r="O532" s="14" t="s">
        <v>712</v>
      </c>
      <c r="P532" s="14" t="s">
        <v>713</v>
      </c>
      <c r="Q532" s="14" t="s">
        <v>714</v>
      </c>
      <c r="R532" s="14" t="s">
        <v>715</v>
      </c>
      <c r="S532" s="14" t="s">
        <v>716</v>
      </c>
    </row>
    <row r="533" spans="1:19" x14ac:dyDescent="0.25">
      <c r="A533" s="14" t="s">
        <v>717</v>
      </c>
      <c r="B533" s="14" t="s">
        <v>704</v>
      </c>
      <c r="C533" s="14" t="s">
        <v>718</v>
      </c>
      <c r="D533" s="14" t="s">
        <v>706</v>
      </c>
      <c r="E533" s="14" t="s">
        <v>707</v>
      </c>
      <c r="F533" s="15">
        <v>3710.05</v>
      </c>
      <c r="G533" s="14" t="s">
        <v>708</v>
      </c>
      <c r="H533" s="20">
        <v>43952</v>
      </c>
      <c r="I533" s="14" t="s">
        <v>1262</v>
      </c>
      <c r="J533" s="14" t="s">
        <v>1287</v>
      </c>
      <c r="K533" s="21">
        <v>10065</v>
      </c>
      <c r="L533" s="14" t="s">
        <v>222</v>
      </c>
      <c r="M533" s="21">
        <v>111100</v>
      </c>
      <c r="N533" s="14" t="s">
        <v>1288</v>
      </c>
      <c r="O533" s="14" t="s">
        <v>719</v>
      </c>
      <c r="P533" s="14" t="s">
        <v>720</v>
      </c>
      <c r="Q533" s="14" t="s">
        <v>1246</v>
      </c>
      <c r="R533" s="14" t="s">
        <v>715</v>
      </c>
      <c r="S533" s="14" t="s">
        <v>716</v>
      </c>
    </row>
    <row r="534" spans="1:19" x14ac:dyDescent="0.25">
      <c r="A534" s="14" t="s">
        <v>723</v>
      </c>
      <c r="B534" s="14" t="s">
        <v>704</v>
      </c>
      <c r="C534" s="14" t="s">
        <v>724</v>
      </c>
      <c r="D534" s="14" t="s">
        <v>706</v>
      </c>
      <c r="E534" s="14" t="s">
        <v>707</v>
      </c>
      <c r="F534" s="15">
        <v>3633.77</v>
      </c>
      <c r="G534" s="14" t="s">
        <v>708</v>
      </c>
      <c r="H534" s="20">
        <v>43983</v>
      </c>
      <c r="I534" s="14" t="s">
        <v>1222</v>
      </c>
      <c r="J534" s="14" t="s">
        <v>1287</v>
      </c>
      <c r="K534" s="21">
        <v>10065</v>
      </c>
      <c r="L534" s="14" t="s">
        <v>222</v>
      </c>
      <c r="M534" s="21">
        <v>111100</v>
      </c>
      <c r="N534" s="14" t="s">
        <v>1288</v>
      </c>
      <c r="O534" s="14" t="s">
        <v>725</v>
      </c>
      <c r="P534" s="14" t="s">
        <v>726</v>
      </c>
      <c r="Q534" s="14" t="s">
        <v>727</v>
      </c>
      <c r="R534" s="14" t="s">
        <v>715</v>
      </c>
      <c r="S534" s="14" t="s">
        <v>716</v>
      </c>
    </row>
    <row r="535" spans="1:19" x14ac:dyDescent="0.25">
      <c r="A535" s="14" t="s">
        <v>703</v>
      </c>
      <c r="B535" s="14" t="s">
        <v>704</v>
      </c>
      <c r="C535" s="14" t="s">
        <v>705</v>
      </c>
      <c r="D535" s="14" t="s">
        <v>706</v>
      </c>
      <c r="E535" s="14" t="s">
        <v>707</v>
      </c>
      <c r="F535" s="15">
        <v>4476.1000000000004</v>
      </c>
      <c r="G535" s="14" t="s">
        <v>708</v>
      </c>
      <c r="H535" s="20">
        <v>43922</v>
      </c>
      <c r="I535" s="14" t="s">
        <v>1289</v>
      </c>
      <c r="J535" s="14" t="s">
        <v>1290</v>
      </c>
      <c r="K535" s="21">
        <v>10065</v>
      </c>
      <c r="L535" s="14" t="s">
        <v>222</v>
      </c>
      <c r="M535" s="21">
        <v>111200</v>
      </c>
      <c r="N535" s="14" t="s">
        <v>1291</v>
      </c>
      <c r="O535" s="14" t="s">
        <v>712</v>
      </c>
      <c r="P535" s="14" t="s">
        <v>713</v>
      </c>
      <c r="Q535" s="14" t="s">
        <v>714</v>
      </c>
      <c r="R535" s="14" t="s">
        <v>715</v>
      </c>
      <c r="S535" s="14" t="s">
        <v>731</v>
      </c>
    </row>
    <row r="536" spans="1:19" x14ac:dyDescent="0.25">
      <c r="A536" s="14" t="s">
        <v>717</v>
      </c>
      <c r="B536" s="14" t="s">
        <v>704</v>
      </c>
      <c r="C536" s="14" t="s">
        <v>718</v>
      </c>
      <c r="D536" s="14" t="s">
        <v>706</v>
      </c>
      <c r="E536" s="14" t="s">
        <v>707</v>
      </c>
      <c r="F536" s="15">
        <v>3992.15</v>
      </c>
      <c r="G536" s="14" t="s">
        <v>708</v>
      </c>
      <c r="H536" s="20">
        <v>43952</v>
      </c>
      <c r="I536" s="14" t="s">
        <v>1265</v>
      </c>
      <c r="J536" s="14" t="s">
        <v>1290</v>
      </c>
      <c r="K536" s="21">
        <v>10065</v>
      </c>
      <c r="L536" s="14" t="s">
        <v>222</v>
      </c>
      <c r="M536" s="21">
        <v>111200</v>
      </c>
      <c r="N536" s="14" t="s">
        <v>1291</v>
      </c>
      <c r="O536" s="14" t="s">
        <v>719</v>
      </c>
      <c r="P536" s="14" t="s">
        <v>720</v>
      </c>
      <c r="Q536" s="14" t="s">
        <v>1246</v>
      </c>
      <c r="R536" s="14" t="s">
        <v>715</v>
      </c>
      <c r="S536" s="14" t="s">
        <v>731</v>
      </c>
    </row>
    <row r="537" spans="1:19" x14ac:dyDescent="0.25">
      <c r="A537" s="14" t="s">
        <v>723</v>
      </c>
      <c r="B537" s="14" t="s">
        <v>704</v>
      </c>
      <c r="C537" s="14" t="s">
        <v>724</v>
      </c>
      <c r="D537" s="14" t="s">
        <v>706</v>
      </c>
      <c r="E537" s="14" t="s">
        <v>707</v>
      </c>
      <c r="F537" s="15">
        <v>4620.3900000000003</v>
      </c>
      <c r="G537" s="14" t="s">
        <v>708</v>
      </c>
      <c r="H537" s="20">
        <v>43983</v>
      </c>
      <c r="I537" s="14" t="s">
        <v>1225</v>
      </c>
      <c r="J537" s="14" t="s">
        <v>1290</v>
      </c>
      <c r="K537" s="21">
        <v>10065</v>
      </c>
      <c r="L537" s="14" t="s">
        <v>222</v>
      </c>
      <c r="M537" s="21">
        <v>111200</v>
      </c>
      <c r="N537" s="14" t="s">
        <v>1291</v>
      </c>
      <c r="O537" s="14" t="s">
        <v>725</v>
      </c>
      <c r="P537" s="14" t="s">
        <v>726</v>
      </c>
      <c r="Q537" s="14" t="s">
        <v>727</v>
      </c>
      <c r="R537" s="14" t="s">
        <v>715</v>
      </c>
      <c r="S537" s="14" t="s">
        <v>731</v>
      </c>
    </row>
    <row r="538" spans="1:19" x14ac:dyDescent="0.25">
      <c r="A538" s="14" t="s">
        <v>703</v>
      </c>
      <c r="B538" s="14" t="s">
        <v>704</v>
      </c>
      <c r="C538" s="14" t="s">
        <v>705</v>
      </c>
      <c r="D538" s="14" t="s">
        <v>706</v>
      </c>
      <c r="E538" s="14" t="s">
        <v>707</v>
      </c>
      <c r="F538" s="15">
        <v>61905.14</v>
      </c>
      <c r="G538" s="14" t="s">
        <v>708</v>
      </c>
      <c r="H538" s="20">
        <v>43922</v>
      </c>
      <c r="I538" s="14" t="s">
        <v>1292</v>
      </c>
      <c r="J538" s="14" t="s">
        <v>1293</v>
      </c>
      <c r="K538" s="21">
        <v>10065</v>
      </c>
      <c r="L538" s="14" t="s">
        <v>222</v>
      </c>
      <c r="M538" s="21">
        <v>111400</v>
      </c>
      <c r="N538" s="14" t="s">
        <v>1294</v>
      </c>
      <c r="O538" s="14" t="s">
        <v>712</v>
      </c>
      <c r="P538" s="14" t="s">
        <v>713</v>
      </c>
      <c r="Q538" s="14" t="s">
        <v>714</v>
      </c>
      <c r="R538" s="14" t="s">
        <v>715</v>
      </c>
      <c r="S538" s="14" t="s">
        <v>683</v>
      </c>
    </row>
    <row r="539" spans="1:19" x14ac:dyDescent="0.25">
      <c r="A539" s="14" t="s">
        <v>717</v>
      </c>
      <c r="B539" s="14" t="s">
        <v>704</v>
      </c>
      <c r="C539" s="14" t="s">
        <v>718</v>
      </c>
      <c r="D539" s="14" t="s">
        <v>706</v>
      </c>
      <c r="E539" s="14" t="s">
        <v>707</v>
      </c>
      <c r="F539" s="15">
        <v>62832.59</v>
      </c>
      <c r="G539" s="14" t="s">
        <v>708</v>
      </c>
      <c r="H539" s="20">
        <v>43952</v>
      </c>
      <c r="I539" s="14" t="s">
        <v>1268</v>
      </c>
      <c r="J539" s="14" t="s">
        <v>1293</v>
      </c>
      <c r="K539" s="21">
        <v>10065</v>
      </c>
      <c r="L539" s="14" t="s">
        <v>222</v>
      </c>
      <c r="M539" s="21">
        <v>111400</v>
      </c>
      <c r="N539" s="14" t="s">
        <v>1294</v>
      </c>
      <c r="O539" s="14" t="s">
        <v>719</v>
      </c>
      <c r="P539" s="14" t="s">
        <v>720</v>
      </c>
      <c r="Q539" s="14" t="s">
        <v>1246</v>
      </c>
      <c r="R539" s="14" t="s">
        <v>715</v>
      </c>
      <c r="S539" s="14" t="s">
        <v>683</v>
      </c>
    </row>
    <row r="540" spans="1:19" x14ac:dyDescent="0.25">
      <c r="A540" s="14" t="s">
        <v>723</v>
      </c>
      <c r="B540" s="14" t="s">
        <v>704</v>
      </c>
      <c r="C540" s="14" t="s">
        <v>724</v>
      </c>
      <c r="D540" s="14" t="s">
        <v>706</v>
      </c>
      <c r="E540" s="14" t="s">
        <v>707</v>
      </c>
      <c r="F540" s="15">
        <v>3468.84</v>
      </c>
      <c r="G540" s="14" t="s">
        <v>708</v>
      </c>
      <c r="H540" s="20">
        <v>43983</v>
      </c>
      <c r="I540" s="14" t="s">
        <v>1295</v>
      </c>
      <c r="J540" s="14" t="s">
        <v>1293</v>
      </c>
      <c r="K540" s="21">
        <v>10065</v>
      </c>
      <c r="L540" s="14" t="s">
        <v>222</v>
      </c>
      <c r="M540" s="21">
        <v>111400</v>
      </c>
      <c r="N540" s="14" t="s">
        <v>1294</v>
      </c>
      <c r="O540" s="14" t="s">
        <v>725</v>
      </c>
      <c r="P540" s="14" t="s">
        <v>682</v>
      </c>
      <c r="Q540" s="14" t="s">
        <v>875</v>
      </c>
      <c r="R540" s="14" t="s">
        <v>715</v>
      </c>
      <c r="S540" s="14" t="s">
        <v>683</v>
      </c>
    </row>
    <row r="541" spans="1:19" x14ac:dyDescent="0.25">
      <c r="A541" s="14" t="s">
        <v>723</v>
      </c>
      <c r="B541" s="14" t="s">
        <v>704</v>
      </c>
      <c r="C541" s="14" t="s">
        <v>724</v>
      </c>
      <c r="D541" s="14" t="s">
        <v>706</v>
      </c>
      <c r="E541" s="14" t="s">
        <v>707</v>
      </c>
      <c r="F541" s="15">
        <v>56790.31</v>
      </c>
      <c r="G541" s="14" t="s">
        <v>708</v>
      </c>
      <c r="H541" s="20">
        <v>43983</v>
      </c>
      <c r="I541" s="14" t="s">
        <v>1228</v>
      </c>
      <c r="J541" s="14" t="s">
        <v>1293</v>
      </c>
      <c r="K541" s="21">
        <v>10065</v>
      </c>
      <c r="L541" s="14" t="s">
        <v>222</v>
      </c>
      <c r="M541" s="21">
        <v>111400</v>
      </c>
      <c r="N541" s="14" t="s">
        <v>1294</v>
      </c>
      <c r="O541" s="14" t="s">
        <v>725</v>
      </c>
      <c r="P541" s="14" t="s">
        <v>726</v>
      </c>
      <c r="Q541" s="14" t="s">
        <v>727</v>
      </c>
      <c r="R541" s="14" t="s">
        <v>715</v>
      </c>
      <c r="S541" s="14" t="s">
        <v>683</v>
      </c>
    </row>
    <row r="542" spans="1:19" x14ac:dyDescent="0.25">
      <c r="A542" s="14" t="s">
        <v>703</v>
      </c>
      <c r="B542" s="14" t="s">
        <v>704</v>
      </c>
      <c r="C542" s="14" t="s">
        <v>705</v>
      </c>
      <c r="D542" s="14" t="s">
        <v>706</v>
      </c>
      <c r="E542" s="14" t="s">
        <v>707</v>
      </c>
      <c r="F542" s="15">
        <v>90.85</v>
      </c>
      <c r="G542" s="14" t="s">
        <v>708</v>
      </c>
      <c r="H542" s="20">
        <v>43922</v>
      </c>
      <c r="I542" s="14" t="s">
        <v>1296</v>
      </c>
      <c r="J542" s="14" t="s">
        <v>1297</v>
      </c>
      <c r="K542" s="21">
        <v>10065</v>
      </c>
      <c r="L542" s="14" t="s">
        <v>222</v>
      </c>
      <c r="M542" s="21">
        <v>111450</v>
      </c>
      <c r="N542" s="14" t="s">
        <v>1298</v>
      </c>
      <c r="O542" s="14" t="s">
        <v>712</v>
      </c>
      <c r="P542" s="14" t="s">
        <v>713</v>
      </c>
      <c r="Q542" s="14" t="s">
        <v>714</v>
      </c>
      <c r="R542" s="14" t="s">
        <v>715</v>
      </c>
      <c r="S542" s="14" t="s">
        <v>753</v>
      </c>
    </row>
    <row r="543" spans="1:19" x14ac:dyDescent="0.25">
      <c r="A543" s="14" t="s">
        <v>717</v>
      </c>
      <c r="B543" s="14" t="s">
        <v>704</v>
      </c>
      <c r="C543" s="14" t="s">
        <v>718</v>
      </c>
      <c r="D543" s="14" t="s">
        <v>706</v>
      </c>
      <c r="E543" s="14" t="s">
        <v>707</v>
      </c>
      <c r="F543" s="15">
        <v>90.85</v>
      </c>
      <c r="G543" s="14" t="s">
        <v>708</v>
      </c>
      <c r="H543" s="20">
        <v>43952</v>
      </c>
      <c r="I543" s="14" t="s">
        <v>1271</v>
      </c>
      <c r="J543" s="14" t="s">
        <v>1297</v>
      </c>
      <c r="K543" s="21">
        <v>10065</v>
      </c>
      <c r="L543" s="14" t="s">
        <v>222</v>
      </c>
      <c r="M543" s="21">
        <v>111450</v>
      </c>
      <c r="N543" s="14" t="s">
        <v>1298</v>
      </c>
      <c r="O543" s="14" t="s">
        <v>719</v>
      </c>
      <c r="P543" s="14" t="s">
        <v>720</v>
      </c>
      <c r="Q543" s="14" t="s">
        <v>1246</v>
      </c>
      <c r="R543" s="14" t="s">
        <v>715</v>
      </c>
      <c r="S543" s="14" t="s">
        <v>753</v>
      </c>
    </row>
    <row r="544" spans="1:19" x14ac:dyDescent="0.25">
      <c r="A544" s="14" t="s">
        <v>703</v>
      </c>
      <c r="B544" s="14" t="s">
        <v>704</v>
      </c>
      <c r="C544" s="14" t="s">
        <v>705</v>
      </c>
      <c r="D544" s="14" t="s">
        <v>706</v>
      </c>
      <c r="E544" s="14" t="s">
        <v>707</v>
      </c>
      <c r="F544" s="15">
        <v>687.87</v>
      </c>
      <c r="G544" s="14" t="s">
        <v>708</v>
      </c>
      <c r="H544" s="20">
        <v>43922</v>
      </c>
      <c r="I544" s="14" t="s">
        <v>1299</v>
      </c>
      <c r="J544" s="14" t="s">
        <v>1300</v>
      </c>
      <c r="K544" s="21">
        <v>10065</v>
      </c>
      <c r="L544" s="14" t="s">
        <v>222</v>
      </c>
      <c r="M544" s="21">
        <v>111500</v>
      </c>
      <c r="N544" s="14" t="s">
        <v>1301</v>
      </c>
      <c r="O544" s="14" t="s">
        <v>712</v>
      </c>
      <c r="P544" s="14" t="s">
        <v>713</v>
      </c>
      <c r="Q544" s="14" t="s">
        <v>714</v>
      </c>
      <c r="R544" s="14" t="s">
        <v>715</v>
      </c>
      <c r="S544" s="14" t="s">
        <v>687</v>
      </c>
    </row>
    <row r="545" spans="1:19" x14ac:dyDescent="0.25">
      <c r="A545" s="14" t="s">
        <v>703</v>
      </c>
      <c r="B545" s="14" t="s">
        <v>704</v>
      </c>
      <c r="C545" s="14" t="s">
        <v>705</v>
      </c>
      <c r="D545" s="14" t="s">
        <v>706</v>
      </c>
      <c r="E545" s="14" t="s">
        <v>707</v>
      </c>
      <c r="F545" s="15">
        <v>13931.26</v>
      </c>
      <c r="G545" s="14" t="s">
        <v>708</v>
      </c>
      <c r="H545" s="20">
        <v>43922</v>
      </c>
      <c r="I545" s="14" t="s">
        <v>1302</v>
      </c>
      <c r="J545" s="14" t="s">
        <v>1303</v>
      </c>
      <c r="K545" s="21">
        <v>10065</v>
      </c>
      <c r="L545" s="14" t="s">
        <v>222</v>
      </c>
      <c r="M545" s="21">
        <v>111600</v>
      </c>
      <c r="N545" s="14" t="s">
        <v>1304</v>
      </c>
      <c r="O545" s="14" t="s">
        <v>712</v>
      </c>
      <c r="P545" s="14" t="s">
        <v>713</v>
      </c>
      <c r="Q545" s="14" t="s">
        <v>714</v>
      </c>
      <c r="R545" s="14" t="s">
        <v>715</v>
      </c>
      <c r="S545" s="14" t="s">
        <v>722</v>
      </c>
    </row>
    <row r="546" spans="1:19" x14ac:dyDescent="0.25">
      <c r="A546" s="14" t="s">
        <v>717</v>
      </c>
      <c r="B546" s="14" t="s">
        <v>704</v>
      </c>
      <c r="C546" s="14" t="s">
        <v>718</v>
      </c>
      <c r="D546" s="14" t="s">
        <v>706</v>
      </c>
      <c r="E546" s="14" t="s">
        <v>707</v>
      </c>
      <c r="F546" s="15">
        <v>14076.38</v>
      </c>
      <c r="G546" s="14" t="s">
        <v>708</v>
      </c>
      <c r="H546" s="20">
        <v>43952</v>
      </c>
      <c r="I546" s="14" t="s">
        <v>1274</v>
      </c>
      <c r="J546" s="14" t="s">
        <v>1303</v>
      </c>
      <c r="K546" s="21">
        <v>10065</v>
      </c>
      <c r="L546" s="14" t="s">
        <v>222</v>
      </c>
      <c r="M546" s="21">
        <v>111600</v>
      </c>
      <c r="N546" s="14" t="s">
        <v>1304</v>
      </c>
      <c r="O546" s="14" t="s">
        <v>719</v>
      </c>
      <c r="P546" s="14" t="s">
        <v>720</v>
      </c>
      <c r="Q546" s="14" t="s">
        <v>1246</v>
      </c>
      <c r="R546" s="14" t="s">
        <v>715</v>
      </c>
      <c r="S546" s="14" t="s">
        <v>722</v>
      </c>
    </row>
    <row r="547" spans="1:19" x14ac:dyDescent="0.25">
      <c r="A547" s="14" t="s">
        <v>723</v>
      </c>
      <c r="B547" s="14" t="s">
        <v>704</v>
      </c>
      <c r="C547" s="14" t="s">
        <v>724</v>
      </c>
      <c r="D547" s="14" t="s">
        <v>706</v>
      </c>
      <c r="E547" s="14" t="s">
        <v>707</v>
      </c>
      <c r="F547" s="15">
        <v>13851.31</v>
      </c>
      <c r="G547" s="14" t="s">
        <v>708</v>
      </c>
      <c r="H547" s="20">
        <v>43983</v>
      </c>
      <c r="I547" s="14" t="s">
        <v>1231</v>
      </c>
      <c r="J547" s="14" t="s">
        <v>1303</v>
      </c>
      <c r="K547" s="21">
        <v>10065</v>
      </c>
      <c r="L547" s="14" t="s">
        <v>222</v>
      </c>
      <c r="M547" s="21">
        <v>111600</v>
      </c>
      <c r="N547" s="14" t="s">
        <v>1304</v>
      </c>
      <c r="O547" s="14" t="s">
        <v>725</v>
      </c>
      <c r="P547" s="14" t="s">
        <v>726</v>
      </c>
      <c r="Q547" s="14" t="s">
        <v>727</v>
      </c>
      <c r="R547" s="14" t="s">
        <v>715</v>
      </c>
      <c r="S547" s="14" t="s">
        <v>722</v>
      </c>
    </row>
    <row r="548" spans="1:19" x14ac:dyDescent="0.25">
      <c r="A548" s="14" t="s">
        <v>703</v>
      </c>
      <c r="B548" s="14" t="s">
        <v>704</v>
      </c>
      <c r="C548" s="14" t="s">
        <v>705</v>
      </c>
      <c r="D548" s="14" t="s">
        <v>706</v>
      </c>
      <c r="E548" s="14" t="s">
        <v>707</v>
      </c>
      <c r="F548" s="15">
        <v>2253</v>
      </c>
      <c r="G548" s="14" t="s">
        <v>708</v>
      </c>
      <c r="H548" s="20">
        <v>43922</v>
      </c>
      <c r="I548" s="14" t="s">
        <v>1305</v>
      </c>
      <c r="J548" s="14" t="s">
        <v>1306</v>
      </c>
      <c r="K548" s="21">
        <v>10065</v>
      </c>
      <c r="L548" s="14" t="s">
        <v>222</v>
      </c>
      <c r="M548" s="21">
        <v>111700</v>
      </c>
      <c r="N548" s="14" t="s">
        <v>1307</v>
      </c>
      <c r="O548" s="14" t="s">
        <v>712</v>
      </c>
      <c r="P548" s="14" t="s">
        <v>713</v>
      </c>
      <c r="Q548" s="14" t="s">
        <v>714</v>
      </c>
      <c r="R548" s="14" t="s">
        <v>715</v>
      </c>
      <c r="S548" s="14" t="s">
        <v>742</v>
      </c>
    </row>
    <row r="549" spans="1:19" x14ac:dyDescent="0.25">
      <c r="A549" s="14" t="s">
        <v>717</v>
      </c>
      <c r="B549" s="14" t="s">
        <v>704</v>
      </c>
      <c r="C549" s="14" t="s">
        <v>718</v>
      </c>
      <c r="D549" s="14" t="s">
        <v>706</v>
      </c>
      <c r="E549" s="14" t="s">
        <v>707</v>
      </c>
      <c r="F549" s="15">
        <v>2336.3000000000002</v>
      </c>
      <c r="G549" s="14" t="s">
        <v>708</v>
      </c>
      <c r="H549" s="20">
        <v>43952</v>
      </c>
      <c r="I549" s="14" t="s">
        <v>1277</v>
      </c>
      <c r="J549" s="14" t="s">
        <v>1306</v>
      </c>
      <c r="K549" s="21">
        <v>10065</v>
      </c>
      <c r="L549" s="14" t="s">
        <v>222</v>
      </c>
      <c r="M549" s="21">
        <v>111700</v>
      </c>
      <c r="N549" s="14" t="s">
        <v>1307</v>
      </c>
      <c r="O549" s="14" t="s">
        <v>719</v>
      </c>
      <c r="P549" s="14" t="s">
        <v>720</v>
      </c>
      <c r="Q549" s="14" t="s">
        <v>1246</v>
      </c>
      <c r="R549" s="14" t="s">
        <v>715</v>
      </c>
      <c r="S549" s="14" t="s">
        <v>742</v>
      </c>
    </row>
    <row r="550" spans="1:19" x14ac:dyDescent="0.25">
      <c r="A550" s="14" t="s">
        <v>723</v>
      </c>
      <c r="B550" s="14" t="s">
        <v>704</v>
      </c>
      <c r="C550" s="14" t="s">
        <v>724</v>
      </c>
      <c r="D550" s="14" t="s">
        <v>706</v>
      </c>
      <c r="E550" s="14" t="s">
        <v>707</v>
      </c>
      <c r="F550" s="15">
        <v>1668.38</v>
      </c>
      <c r="G550" s="14" t="s">
        <v>708</v>
      </c>
      <c r="H550" s="20">
        <v>43983</v>
      </c>
      <c r="I550" s="14" t="s">
        <v>1234</v>
      </c>
      <c r="J550" s="14" t="s">
        <v>1306</v>
      </c>
      <c r="K550" s="21">
        <v>10065</v>
      </c>
      <c r="L550" s="14" t="s">
        <v>222</v>
      </c>
      <c r="M550" s="21">
        <v>111700</v>
      </c>
      <c r="N550" s="14" t="s">
        <v>1307</v>
      </c>
      <c r="O550" s="14" t="s">
        <v>725</v>
      </c>
      <c r="P550" s="14" t="s">
        <v>726</v>
      </c>
      <c r="Q550" s="14" t="s">
        <v>727</v>
      </c>
      <c r="R550" s="14" t="s">
        <v>715</v>
      </c>
      <c r="S550" s="14" t="s">
        <v>742</v>
      </c>
    </row>
    <row r="551" spans="1:19" x14ac:dyDescent="0.25">
      <c r="A551" s="14" t="s">
        <v>703</v>
      </c>
      <c r="B551" s="14" t="s">
        <v>704</v>
      </c>
      <c r="C551" s="14" t="s">
        <v>705</v>
      </c>
      <c r="D551" s="14" t="s">
        <v>706</v>
      </c>
      <c r="E551" s="14" t="s">
        <v>707</v>
      </c>
      <c r="F551" s="15">
        <v>188.57</v>
      </c>
      <c r="G551" s="14" t="s">
        <v>708</v>
      </c>
      <c r="H551" s="20">
        <v>43922</v>
      </c>
      <c r="I551" s="14" t="s">
        <v>1308</v>
      </c>
      <c r="J551" s="14" t="s">
        <v>1309</v>
      </c>
      <c r="K551" s="21">
        <v>10065</v>
      </c>
      <c r="L551" s="14" t="s">
        <v>222</v>
      </c>
      <c r="M551" s="21">
        <v>113010</v>
      </c>
      <c r="N551" s="14" t="s">
        <v>1310</v>
      </c>
      <c r="O551" s="14" t="s">
        <v>712</v>
      </c>
      <c r="P551" s="14" t="s">
        <v>713</v>
      </c>
      <c r="Q551" s="14" t="s">
        <v>714</v>
      </c>
      <c r="R551" s="14" t="s">
        <v>715</v>
      </c>
      <c r="S551" s="14" t="s">
        <v>716</v>
      </c>
    </row>
    <row r="552" spans="1:19" x14ac:dyDescent="0.25">
      <c r="A552" s="14" t="s">
        <v>717</v>
      </c>
      <c r="B552" s="14" t="s">
        <v>704</v>
      </c>
      <c r="C552" s="14" t="s">
        <v>718</v>
      </c>
      <c r="D552" s="14" t="s">
        <v>706</v>
      </c>
      <c r="E552" s="14" t="s">
        <v>707</v>
      </c>
      <c r="F552" s="15">
        <v>206.15</v>
      </c>
      <c r="G552" s="14" t="s">
        <v>708</v>
      </c>
      <c r="H552" s="20">
        <v>43952</v>
      </c>
      <c r="I552" s="14" t="s">
        <v>1280</v>
      </c>
      <c r="J552" s="14" t="s">
        <v>1309</v>
      </c>
      <c r="K552" s="21">
        <v>10065</v>
      </c>
      <c r="L552" s="14" t="s">
        <v>222</v>
      </c>
      <c r="M552" s="21">
        <v>113010</v>
      </c>
      <c r="N552" s="14" t="s">
        <v>1310</v>
      </c>
      <c r="O552" s="14" t="s">
        <v>719</v>
      </c>
      <c r="P552" s="14" t="s">
        <v>720</v>
      </c>
      <c r="Q552" s="14" t="s">
        <v>1246</v>
      </c>
      <c r="R552" s="14" t="s">
        <v>715</v>
      </c>
      <c r="S552" s="14" t="s">
        <v>716</v>
      </c>
    </row>
    <row r="553" spans="1:19" x14ac:dyDescent="0.25">
      <c r="A553" s="14" t="s">
        <v>723</v>
      </c>
      <c r="B553" s="14" t="s">
        <v>704</v>
      </c>
      <c r="C553" s="14" t="s">
        <v>724</v>
      </c>
      <c r="D553" s="14" t="s">
        <v>706</v>
      </c>
      <c r="E553" s="14" t="s">
        <v>707</v>
      </c>
      <c r="F553" s="15">
        <v>197.36</v>
      </c>
      <c r="G553" s="14" t="s">
        <v>708</v>
      </c>
      <c r="H553" s="20">
        <v>43983</v>
      </c>
      <c r="I553" s="14" t="s">
        <v>1237</v>
      </c>
      <c r="J553" s="14" t="s">
        <v>1309</v>
      </c>
      <c r="K553" s="21">
        <v>10065</v>
      </c>
      <c r="L553" s="14" t="s">
        <v>222</v>
      </c>
      <c r="M553" s="21">
        <v>113010</v>
      </c>
      <c r="N553" s="14" t="s">
        <v>1310</v>
      </c>
      <c r="O553" s="14" t="s">
        <v>725</v>
      </c>
      <c r="P553" s="14" t="s">
        <v>726</v>
      </c>
      <c r="Q553" s="14" t="s">
        <v>727</v>
      </c>
      <c r="R553" s="14" t="s">
        <v>715</v>
      </c>
      <c r="S553" s="14" t="s">
        <v>716</v>
      </c>
    </row>
    <row r="554" spans="1:19" x14ac:dyDescent="0.25">
      <c r="A554" s="14" t="s">
        <v>703</v>
      </c>
      <c r="B554" s="14" t="s">
        <v>704</v>
      </c>
      <c r="C554" s="14" t="s">
        <v>705</v>
      </c>
      <c r="D554" s="14" t="s">
        <v>706</v>
      </c>
      <c r="E554" s="14" t="s">
        <v>707</v>
      </c>
      <c r="F554" s="15">
        <v>247.23</v>
      </c>
      <c r="G554" s="14" t="s">
        <v>708</v>
      </c>
      <c r="H554" s="20">
        <v>43922</v>
      </c>
      <c r="I554" s="14" t="s">
        <v>1311</v>
      </c>
      <c r="J554" s="14" t="s">
        <v>1312</v>
      </c>
      <c r="K554" s="21">
        <v>10065</v>
      </c>
      <c r="L554" s="14" t="s">
        <v>222</v>
      </c>
      <c r="M554" s="21">
        <v>113020</v>
      </c>
      <c r="N554" s="14" t="s">
        <v>1313</v>
      </c>
      <c r="O554" s="14" t="s">
        <v>712</v>
      </c>
      <c r="P554" s="14" t="s">
        <v>713</v>
      </c>
      <c r="Q554" s="14" t="s">
        <v>714</v>
      </c>
      <c r="R554" s="14" t="s">
        <v>715</v>
      </c>
      <c r="S554" s="14" t="s">
        <v>731</v>
      </c>
    </row>
    <row r="555" spans="1:19" x14ac:dyDescent="0.25">
      <c r="A555" s="14" t="s">
        <v>717</v>
      </c>
      <c r="B555" s="14" t="s">
        <v>704</v>
      </c>
      <c r="C555" s="14" t="s">
        <v>718</v>
      </c>
      <c r="D555" s="14" t="s">
        <v>706</v>
      </c>
      <c r="E555" s="14" t="s">
        <v>707</v>
      </c>
      <c r="F555" s="15">
        <v>180.78</v>
      </c>
      <c r="G555" s="14" t="s">
        <v>708</v>
      </c>
      <c r="H555" s="20">
        <v>43952</v>
      </c>
      <c r="I555" s="14" t="s">
        <v>1283</v>
      </c>
      <c r="J555" s="14" t="s">
        <v>1312</v>
      </c>
      <c r="K555" s="21">
        <v>10065</v>
      </c>
      <c r="L555" s="14" t="s">
        <v>222</v>
      </c>
      <c r="M555" s="21">
        <v>113020</v>
      </c>
      <c r="N555" s="14" t="s">
        <v>1313</v>
      </c>
      <c r="O555" s="14" t="s">
        <v>719</v>
      </c>
      <c r="P555" s="14" t="s">
        <v>720</v>
      </c>
      <c r="Q555" s="14" t="s">
        <v>1246</v>
      </c>
      <c r="R555" s="14" t="s">
        <v>715</v>
      </c>
      <c r="S555" s="14" t="s">
        <v>731</v>
      </c>
    </row>
    <row r="556" spans="1:19" x14ac:dyDescent="0.25">
      <c r="A556" s="14" t="s">
        <v>723</v>
      </c>
      <c r="B556" s="14" t="s">
        <v>704</v>
      </c>
      <c r="C556" s="14" t="s">
        <v>724</v>
      </c>
      <c r="D556" s="14" t="s">
        <v>706</v>
      </c>
      <c r="E556" s="14" t="s">
        <v>707</v>
      </c>
      <c r="F556" s="15">
        <v>267.04000000000002</v>
      </c>
      <c r="G556" s="14" t="s">
        <v>708</v>
      </c>
      <c r="H556" s="20">
        <v>43983</v>
      </c>
      <c r="I556" s="14" t="s">
        <v>1240</v>
      </c>
      <c r="J556" s="14" t="s">
        <v>1312</v>
      </c>
      <c r="K556" s="21">
        <v>10065</v>
      </c>
      <c r="L556" s="14" t="s">
        <v>222</v>
      </c>
      <c r="M556" s="21">
        <v>113020</v>
      </c>
      <c r="N556" s="14" t="s">
        <v>1313</v>
      </c>
      <c r="O556" s="14" t="s">
        <v>725</v>
      </c>
      <c r="P556" s="14" t="s">
        <v>726</v>
      </c>
      <c r="Q556" s="14" t="s">
        <v>727</v>
      </c>
      <c r="R556" s="14" t="s">
        <v>715</v>
      </c>
      <c r="S556" s="14" t="s">
        <v>731</v>
      </c>
    </row>
    <row r="557" spans="1:19" x14ac:dyDescent="0.25">
      <c r="A557" s="14" t="s">
        <v>703</v>
      </c>
      <c r="B557" s="14" t="s">
        <v>704</v>
      </c>
      <c r="C557" s="14" t="s">
        <v>705</v>
      </c>
      <c r="D557" s="14" t="s">
        <v>706</v>
      </c>
      <c r="E557" s="14" t="s">
        <v>707</v>
      </c>
      <c r="F557" s="15">
        <v>6363.85</v>
      </c>
      <c r="G557" s="14" t="s">
        <v>708</v>
      </c>
      <c r="H557" s="20">
        <v>43922</v>
      </c>
      <c r="I557" s="14" t="s">
        <v>1314</v>
      </c>
      <c r="J557" s="14" t="s">
        <v>1315</v>
      </c>
      <c r="K557" s="21">
        <v>10065</v>
      </c>
      <c r="L557" s="14" t="s">
        <v>222</v>
      </c>
      <c r="M557" s="21">
        <v>113040</v>
      </c>
      <c r="N557" s="14" t="s">
        <v>1316</v>
      </c>
      <c r="O557" s="14" t="s">
        <v>712</v>
      </c>
      <c r="P557" s="14" t="s">
        <v>713</v>
      </c>
      <c r="Q557" s="14" t="s">
        <v>714</v>
      </c>
      <c r="R557" s="14" t="s">
        <v>715</v>
      </c>
      <c r="S557" s="14" t="s">
        <v>683</v>
      </c>
    </row>
    <row r="558" spans="1:19" x14ac:dyDescent="0.25">
      <c r="A558" s="14" t="s">
        <v>717</v>
      </c>
      <c r="B558" s="14" t="s">
        <v>704</v>
      </c>
      <c r="C558" s="14" t="s">
        <v>718</v>
      </c>
      <c r="D558" s="14" t="s">
        <v>706</v>
      </c>
      <c r="E558" s="14" t="s">
        <v>707</v>
      </c>
      <c r="F558" s="15">
        <v>6908.88</v>
      </c>
      <c r="G558" s="14" t="s">
        <v>708</v>
      </c>
      <c r="H558" s="20">
        <v>43952</v>
      </c>
      <c r="I558" s="14" t="s">
        <v>1286</v>
      </c>
      <c r="J558" s="14" t="s">
        <v>1315</v>
      </c>
      <c r="K558" s="21">
        <v>10065</v>
      </c>
      <c r="L558" s="14" t="s">
        <v>222</v>
      </c>
      <c r="M558" s="21">
        <v>113040</v>
      </c>
      <c r="N558" s="14" t="s">
        <v>1316</v>
      </c>
      <c r="O558" s="14" t="s">
        <v>719</v>
      </c>
      <c r="P558" s="14" t="s">
        <v>720</v>
      </c>
      <c r="Q558" s="14" t="s">
        <v>1246</v>
      </c>
      <c r="R558" s="14" t="s">
        <v>715</v>
      </c>
      <c r="S558" s="14" t="s">
        <v>683</v>
      </c>
    </row>
    <row r="559" spans="1:19" x14ac:dyDescent="0.25">
      <c r="A559" s="14" t="s">
        <v>723</v>
      </c>
      <c r="B559" s="14" t="s">
        <v>704</v>
      </c>
      <c r="C559" s="14" t="s">
        <v>724</v>
      </c>
      <c r="D559" s="14" t="s">
        <v>706</v>
      </c>
      <c r="E559" s="14" t="s">
        <v>707</v>
      </c>
      <c r="F559" s="15">
        <v>5954.39</v>
      </c>
      <c r="G559" s="14" t="s">
        <v>708</v>
      </c>
      <c r="H559" s="20">
        <v>43983</v>
      </c>
      <c r="I559" s="14" t="s">
        <v>1243</v>
      </c>
      <c r="J559" s="14" t="s">
        <v>1315</v>
      </c>
      <c r="K559" s="21">
        <v>10065</v>
      </c>
      <c r="L559" s="14" t="s">
        <v>222</v>
      </c>
      <c r="M559" s="21">
        <v>113040</v>
      </c>
      <c r="N559" s="14" t="s">
        <v>1316</v>
      </c>
      <c r="O559" s="14" t="s">
        <v>725</v>
      </c>
      <c r="P559" s="14" t="s">
        <v>726</v>
      </c>
      <c r="Q559" s="14" t="s">
        <v>727</v>
      </c>
      <c r="R559" s="14" t="s">
        <v>715</v>
      </c>
      <c r="S559" s="14" t="s">
        <v>683</v>
      </c>
    </row>
    <row r="560" spans="1:19" x14ac:dyDescent="0.25">
      <c r="A560" s="14" t="s">
        <v>723</v>
      </c>
      <c r="B560" s="14" t="s">
        <v>704</v>
      </c>
      <c r="C560" s="14" t="s">
        <v>724</v>
      </c>
      <c r="D560" s="14" t="s">
        <v>706</v>
      </c>
      <c r="E560" s="14" t="s">
        <v>707</v>
      </c>
      <c r="F560" s="15">
        <v>375.3</v>
      </c>
      <c r="G560" s="14" t="s">
        <v>708</v>
      </c>
      <c r="H560" s="20">
        <v>43983</v>
      </c>
      <c r="I560" s="14" t="s">
        <v>1317</v>
      </c>
      <c r="J560" s="14" t="s">
        <v>1315</v>
      </c>
      <c r="K560" s="21">
        <v>10065</v>
      </c>
      <c r="L560" s="14" t="s">
        <v>222</v>
      </c>
      <c r="M560" s="21">
        <v>113040</v>
      </c>
      <c r="N560" s="14" t="s">
        <v>1316</v>
      </c>
      <c r="O560" s="14" t="s">
        <v>725</v>
      </c>
      <c r="P560" s="14" t="s">
        <v>682</v>
      </c>
      <c r="Q560" s="14" t="s">
        <v>875</v>
      </c>
      <c r="R560" s="14" t="s">
        <v>715</v>
      </c>
      <c r="S560" s="14" t="s">
        <v>683</v>
      </c>
    </row>
    <row r="561" spans="1:19" x14ac:dyDescent="0.25">
      <c r="A561" s="14" t="s">
        <v>703</v>
      </c>
      <c r="B561" s="14" t="s">
        <v>704</v>
      </c>
      <c r="C561" s="14" t="s">
        <v>705</v>
      </c>
      <c r="D561" s="14" t="s">
        <v>706</v>
      </c>
      <c r="E561" s="14" t="s">
        <v>707</v>
      </c>
      <c r="F561" s="15">
        <v>59.43</v>
      </c>
      <c r="G561" s="14" t="s">
        <v>708</v>
      </c>
      <c r="H561" s="20">
        <v>43922</v>
      </c>
      <c r="I561" s="14" t="s">
        <v>1318</v>
      </c>
      <c r="J561" s="14" t="s">
        <v>1319</v>
      </c>
      <c r="K561" s="21">
        <v>10065</v>
      </c>
      <c r="L561" s="14" t="s">
        <v>222</v>
      </c>
      <c r="M561" s="21">
        <v>113050</v>
      </c>
      <c r="N561" s="14" t="s">
        <v>1320</v>
      </c>
      <c r="O561" s="14" t="s">
        <v>712</v>
      </c>
      <c r="P561" s="14" t="s">
        <v>713</v>
      </c>
      <c r="Q561" s="14" t="s">
        <v>714</v>
      </c>
      <c r="R561" s="14" t="s">
        <v>715</v>
      </c>
      <c r="S561" s="14" t="s">
        <v>687</v>
      </c>
    </row>
    <row r="562" spans="1:19" x14ac:dyDescent="0.25">
      <c r="A562" s="14" t="s">
        <v>703</v>
      </c>
      <c r="B562" s="14" t="s">
        <v>704</v>
      </c>
      <c r="C562" s="14" t="s">
        <v>705</v>
      </c>
      <c r="D562" s="14" t="s">
        <v>706</v>
      </c>
      <c r="E562" s="14" t="s">
        <v>707</v>
      </c>
      <c r="F562" s="15">
        <v>754.07</v>
      </c>
      <c r="G562" s="14" t="s">
        <v>708</v>
      </c>
      <c r="H562" s="20">
        <v>43922</v>
      </c>
      <c r="I562" s="14" t="s">
        <v>1321</v>
      </c>
      <c r="J562" s="14" t="s">
        <v>1322</v>
      </c>
      <c r="K562" s="21">
        <v>10065</v>
      </c>
      <c r="L562" s="14" t="s">
        <v>222</v>
      </c>
      <c r="M562" s="21">
        <v>113060</v>
      </c>
      <c r="N562" s="14" t="s">
        <v>1323</v>
      </c>
      <c r="O562" s="14" t="s">
        <v>712</v>
      </c>
      <c r="P562" s="14" t="s">
        <v>713</v>
      </c>
      <c r="Q562" s="14" t="s">
        <v>714</v>
      </c>
      <c r="R562" s="14" t="s">
        <v>715</v>
      </c>
      <c r="S562" s="14" t="s">
        <v>722</v>
      </c>
    </row>
    <row r="563" spans="1:19" x14ac:dyDescent="0.25">
      <c r="A563" s="14" t="s">
        <v>717</v>
      </c>
      <c r="B563" s="14" t="s">
        <v>704</v>
      </c>
      <c r="C563" s="14" t="s">
        <v>718</v>
      </c>
      <c r="D563" s="14" t="s">
        <v>706</v>
      </c>
      <c r="E563" s="14" t="s">
        <v>707</v>
      </c>
      <c r="F563" s="15">
        <v>761.3</v>
      </c>
      <c r="G563" s="14" t="s">
        <v>708</v>
      </c>
      <c r="H563" s="20">
        <v>43952</v>
      </c>
      <c r="I563" s="14" t="s">
        <v>1289</v>
      </c>
      <c r="J563" s="14" t="s">
        <v>1322</v>
      </c>
      <c r="K563" s="21">
        <v>10065</v>
      </c>
      <c r="L563" s="14" t="s">
        <v>222</v>
      </c>
      <c r="M563" s="21">
        <v>113060</v>
      </c>
      <c r="N563" s="14" t="s">
        <v>1323</v>
      </c>
      <c r="O563" s="14" t="s">
        <v>719</v>
      </c>
      <c r="P563" s="14" t="s">
        <v>720</v>
      </c>
      <c r="Q563" s="14" t="s">
        <v>1246</v>
      </c>
      <c r="R563" s="14" t="s">
        <v>715</v>
      </c>
      <c r="S563" s="14" t="s">
        <v>722</v>
      </c>
    </row>
    <row r="564" spans="1:19" x14ac:dyDescent="0.25">
      <c r="A564" s="14" t="s">
        <v>723</v>
      </c>
      <c r="B564" s="14" t="s">
        <v>704</v>
      </c>
      <c r="C564" s="14" t="s">
        <v>724</v>
      </c>
      <c r="D564" s="14" t="s">
        <v>706</v>
      </c>
      <c r="E564" s="14" t="s">
        <v>707</v>
      </c>
      <c r="F564" s="15">
        <v>739.76</v>
      </c>
      <c r="G564" s="14" t="s">
        <v>708</v>
      </c>
      <c r="H564" s="20">
        <v>43983</v>
      </c>
      <c r="I564" s="14" t="s">
        <v>1247</v>
      </c>
      <c r="J564" s="14" t="s">
        <v>1322</v>
      </c>
      <c r="K564" s="21">
        <v>10065</v>
      </c>
      <c r="L564" s="14" t="s">
        <v>222</v>
      </c>
      <c r="M564" s="21">
        <v>113060</v>
      </c>
      <c r="N564" s="14" t="s">
        <v>1323</v>
      </c>
      <c r="O564" s="14" t="s">
        <v>725</v>
      </c>
      <c r="P564" s="14" t="s">
        <v>726</v>
      </c>
      <c r="Q564" s="14" t="s">
        <v>727</v>
      </c>
      <c r="R564" s="14" t="s">
        <v>715</v>
      </c>
      <c r="S564" s="14" t="s">
        <v>722</v>
      </c>
    </row>
    <row r="565" spans="1:19" x14ac:dyDescent="0.25">
      <c r="A565" s="14" t="s">
        <v>703</v>
      </c>
      <c r="B565" s="14" t="s">
        <v>704</v>
      </c>
      <c r="C565" s="14" t="s">
        <v>705</v>
      </c>
      <c r="D565" s="14" t="s">
        <v>706</v>
      </c>
      <c r="E565" s="14" t="s">
        <v>707</v>
      </c>
      <c r="F565" s="15">
        <v>435.04</v>
      </c>
      <c r="G565" s="14" t="s">
        <v>708</v>
      </c>
      <c r="H565" s="20">
        <v>43922</v>
      </c>
      <c r="I565" s="14" t="s">
        <v>1324</v>
      </c>
      <c r="J565" s="14" t="s">
        <v>1325</v>
      </c>
      <c r="K565" s="21">
        <v>10065</v>
      </c>
      <c r="L565" s="14" t="s">
        <v>222</v>
      </c>
      <c r="M565" s="21">
        <v>114000</v>
      </c>
      <c r="N565" s="14" t="s">
        <v>1326</v>
      </c>
      <c r="O565" s="14" t="s">
        <v>712</v>
      </c>
      <c r="P565" s="14" t="s">
        <v>713</v>
      </c>
      <c r="Q565" s="14" t="s">
        <v>714</v>
      </c>
      <c r="R565" s="14" t="s">
        <v>715</v>
      </c>
      <c r="S565" s="14" t="s">
        <v>742</v>
      </c>
    </row>
    <row r="566" spans="1:19" x14ac:dyDescent="0.25">
      <c r="A566" s="14" t="s">
        <v>717</v>
      </c>
      <c r="B566" s="14" t="s">
        <v>704</v>
      </c>
      <c r="C566" s="14" t="s">
        <v>718</v>
      </c>
      <c r="D566" s="14" t="s">
        <v>706</v>
      </c>
      <c r="E566" s="14" t="s">
        <v>707</v>
      </c>
      <c r="F566" s="15">
        <v>448.03</v>
      </c>
      <c r="G566" s="14" t="s">
        <v>708</v>
      </c>
      <c r="H566" s="20">
        <v>43952</v>
      </c>
      <c r="I566" s="14" t="s">
        <v>1292</v>
      </c>
      <c r="J566" s="14" t="s">
        <v>1325</v>
      </c>
      <c r="K566" s="21">
        <v>10065</v>
      </c>
      <c r="L566" s="14" t="s">
        <v>222</v>
      </c>
      <c r="M566" s="21">
        <v>114000</v>
      </c>
      <c r="N566" s="14" t="s">
        <v>1326</v>
      </c>
      <c r="O566" s="14" t="s">
        <v>719</v>
      </c>
      <c r="P566" s="14" t="s">
        <v>720</v>
      </c>
      <c r="Q566" s="14" t="s">
        <v>1246</v>
      </c>
      <c r="R566" s="14" t="s">
        <v>715</v>
      </c>
      <c r="S566" s="14" t="s">
        <v>742</v>
      </c>
    </row>
    <row r="567" spans="1:19" x14ac:dyDescent="0.25">
      <c r="A567" s="14" t="s">
        <v>723</v>
      </c>
      <c r="B567" s="14" t="s">
        <v>704</v>
      </c>
      <c r="C567" s="14" t="s">
        <v>724</v>
      </c>
      <c r="D567" s="14" t="s">
        <v>706</v>
      </c>
      <c r="E567" s="14" t="s">
        <v>707</v>
      </c>
      <c r="F567" s="15">
        <v>446.12</v>
      </c>
      <c r="G567" s="14" t="s">
        <v>708</v>
      </c>
      <c r="H567" s="20">
        <v>43983</v>
      </c>
      <c r="I567" s="14" t="s">
        <v>1250</v>
      </c>
      <c r="J567" s="14" t="s">
        <v>1325</v>
      </c>
      <c r="K567" s="21">
        <v>10065</v>
      </c>
      <c r="L567" s="14" t="s">
        <v>222</v>
      </c>
      <c r="M567" s="21">
        <v>114000</v>
      </c>
      <c r="N567" s="14" t="s">
        <v>1326</v>
      </c>
      <c r="O567" s="14" t="s">
        <v>725</v>
      </c>
      <c r="P567" s="14" t="s">
        <v>726</v>
      </c>
      <c r="Q567" s="14" t="s">
        <v>727</v>
      </c>
      <c r="R567" s="14" t="s">
        <v>715</v>
      </c>
      <c r="S567" s="14" t="s">
        <v>742</v>
      </c>
    </row>
    <row r="568" spans="1:19" x14ac:dyDescent="0.25">
      <c r="A568" s="14" t="s">
        <v>703</v>
      </c>
      <c r="B568" s="14" t="s">
        <v>704</v>
      </c>
      <c r="C568" s="14" t="s">
        <v>705</v>
      </c>
      <c r="D568" s="14" t="s">
        <v>706</v>
      </c>
      <c r="E568" s="14" t="s">
        <v>707</v>
      </c>
      <c r="F568" s="15">
        <v>941.1</v>
      </c>
      <c r="G568" s="14" t="s">
        <v>708</v>
      </c>
      <c r="H568" s="20">
        <v>43922</v>
      </c>
      <c r="I568" s="14" t="s">
        <v>1327</v>
      </c>
      <c r="J568" s="14" t="s">
        <v>1328</v>
      </c>
      <c r="K568" s="21">
        <v>10065</v>
      </c>
      <c r="L568" s="14" t="s">
        <v>222</v>
      </c>
      <c r="M568" s="21">
        <v>114010</v>
      </c>
      <c r="N568" s="14" t="s">
        <v>1329</v>
      </c>
      <c r="O568" s="14" t="s">
        <v>712</v>
      </c>
      <c r="P568" s="14" t="s">
        <v>713</v>
      </c>
      <c r="Q568" s="14" t="s">
        <v>714</v>
      </c>
      <c r="R568" s="14" t="s">
        <v>715</v>
      </c>
      <c r="S568" s="14" t="s">
        <v>716</v>
      </c>
    </row>
    <row r="569" spans="1:19" x14ac:dyDescent="0.25">
      <c r="A569" s="14" t="s">
        <v>717</v>
      </c>
      <c r="B569" s="14" t="s">
        <v>704</v>
      </c>
      <c r="C569" s="14" t="s">
        <v>718</v>
      </c>
      <c r="D569" s="14" t="s">
        <v>706</v>
      </c>
      <c r="E569" s="14" t="s">
        <v>707</v>
      </c>
      <c r="F569" s="15">
        <v>983.45</v>
      </c>
      <c r="G569" s="14" t="s">
        <v>708</v>
      </c>
      <c r="H569" s="20">
        <v>43952</v>
      </c>
      <c r="I569" s="14" t="s">
        <v>1296</v>
      </c>
      <c r="J569" s="14" t="s">
        <v>1328</v>
      </c>
      <c r="K569" s="21">
        <v>10065</v>
      </c>
      <c r="L569" s="14" t="s">
        <v>222</v>
      </c>
      <c r="M569" s="21">
        <v>114010</v>
      </c>
      <c r="N569" s="14" t="s">
        <v>1329</v>
      </c>
      <c r="O569" s="14" t="s">
        <v>719</v>
      </c>
      <c r="P569" s="14" t="s">
        <v>720</v>
      </c>
      <c r="Q569" s="14" t="s">
        <v>1246</v>
      </c>
      <c r="R569" s="14" t="s">
        <v>715</v>
      </c>
      <c r="S569" s="14" t="s">
        <v>716</v>
      </c>
    </row>
    <row r="570" spans="1:19" x14ac:dyDescent="0.25">
      <c r="A570" s="14" t="s">
        <v>723</v>
      </c>
      <c r="B570" s="14" t="s">
        <v>704</v>
      </c>
      <c r="C570" s="14" t="s">
        <v>724</v>
      </c>
      <c r="D570" s="14" t="s">
        <v>706</v>
      </c>
      <c r="E570" s="14" t="s">
        <v>707</v>
      </c>
      <c r="F570" s="15">
        <v>962.27</v>
      </c>
      <c r="G570" s="14" t="s">
        <v>708</v>
      </c>
      <c r="H570" s="20">
        <v>43983</v>
      </c>
      <c r="I570" s="14" t="s">
        <v>1253</v>
      </c>
      <c r="J570" s="14" t="s">
        <v>1328</v>
      </c>
      <c r="K570" s="21">
        <v>10065</v>
      </c>
      <c r="L570" s="14" t="s">
        <v>222</v>
      </c>
      <c r="M570" s="21">
        <v>114010</v>
      </c>
      <c r="N570" s="14" t="s">
        <v>1329</v>
      </c>
      <c r="O570" s="14" t="s">
        <v>725</v>
      </c>
      <c r="P570" s="14" t="s">
        <v>726</v>
      </c>
      <c r="Q570" s="14" t="s">
        <v>727</v>
      </c>
      <c r="R570" s="14" t="s">
        <v>715</v>
      </c>
      <c r="S570" s="14" t="s">
        <v>716</v>
      </c>
    </row>
    <row r="571" spans="1:19" x14ac:dyDescent="0.25">
      <c r="A571" s="14" t="s">
        <v>703</v>
      </c>
      <c r="B571" s="14" t="s">
        <v>704</v>
      </c>
      <c r="C571" s="14" t="s">
        <v>705</v>
      </c>
      <c r="D571" s="14" t="s">
        <v>706</v>
      </c>
      <c r="E571" s="14" t="s">
        <v>707</v>
      </c>
      <c r="F571" s="15">
        <v>1242.6099999999999</v>
      </c>
      <c r="G571" s="14" t="s">
        <v>708</v>
      </c>
      <c r="H571" s="20">
        <v>43922</v>
      </c>
      <c r="I571" s="14" t="s">
        <v>1330</v>
      </c>
      <c r="J571" s="14" t="s">
        <v>1331</v>
      </c>
      <c r="K571" s="21">
        <v>10065</v>
      </c>
      <c r="L571" s="14" t="s">
        <v>222</v>
      </c>
      <c r="M571" s="21">
        <v>114020</v>
      </c>
      <c r="N571" s="14" t="s">
        <v>1332</v>
      </c>
      <c r="O571" s="14" t="s">
        <v>712</v>
      </c>
      <c r="P571" s="14" t="s">
        <v>713</v>
      </c>
      <c r="Q571" s="14" t="s">
        <v>714</v>
      </c>
      <c r="R571" s="14" t="s">
        <v>715</v>
      </c>
      <c r="S571" s="14" t="s">
        <v>731</v>
      </c>
    </row>
    <row r="572" spans="1:19" x14ac:dyDescent="0.25">
      <c r="A572" s="14" t="s">
        <v>717</v>
      </c>
      <c r="B572" s="14" t="s">
        <v>704</v>
      </c>
      <c r="C572" s="14" t="s">
        <v>718</v>
      </c>
      <c r="D572" s="14" t="s">
        <v>706</v>
      </c>
      <c r="E572" s="14" t="s">
        <v>707</v>
      </c>
      <c r="F572" s="15">
        <v>1108.26</v>
      </c>
      <c r="G572" s="14" t="s">
        <v>708</v>
      </c>
      <c r="H572" s="20">
        <v>43952</v>
      </c>
      <c r="I572" s="14" t="s">
        <v>1299</v>
      </c>
      <c r="J572" s="14" t="s">
        <v>1331</v>
      </c>
      <c r="K572" s="21">
        <v>10065</v>
      </c>
      <c r="L572" s="14" t="s">
        <v>222</v>
      </c>
      <c r="M572" s="21">
        <v>114020</v>
      </c>
      <c r="N572" s="14" t="s">
        <v>1332</v>
      </c>
      <c r="O572" s="14" t="s">
        <v>719</v>
      </c>
      <c r="P572" s="14" t="s">
        <v>720</v>
      </c>
      <c r="Q572" s="14" t="s">
        <v>1246</v>
      </c>
      <c r="R572" s="14" t="s">
        <v>715</v>
      </c>
      <c r="S572" s="14" t="s">
        <v>731</v>
      </c>
    </row>
    <row r="573" spans="1:19" x14ac:dyDescent="0.25">
      <c r="A573" s="14" t="s">
        <v>723</v>
      </c>
      <c r="B573" s="14" t="s">
        <v>704</v>
      </c>
      <c r="C573" s="14" t="s">
        <v>724</v>
      </c>
      <c r="D573" s="14" t="s">
        <v>706</v>
      </c>
      <c r="E573" s="14" t="s">
        <v>707</v>
      </c>
      <c r="F573" s="15">
        <v>1282.6600000000001</v>
      </c>
      <c r="G573" s="14" t="s">
        <v>708</v>
      </c>
      <c r="H573" s="20">
        <v>43983</v>
      </c>
      <c r="I573" s="14" t="s">
        <v>1256</v>
      </c>
      <c r="J573" s="14" t="s">
        <v>1331</v>
      </c>
      <c r="K573" s="21">
        <v>10065</v>
      </c>
      <c r="L573" s="14" t="s">
        <v>222</v>
      </c>
      <c r="M573" s="21">
        <v>114020</v>
      </c>
      <c r="N573" s="14" t="s">
        <v>1332</v>
      </c>
      <c r="O573" s="14" t="s">
        <v>725</v>
      </c>
      <c r="P573" s="14" t="s">
        <v>726</v>
      </c>
      <c r="Q573" s="14" t="s">
        <v>727</v>
      </c>
      <c r="R573" s="14" t="s">
        <v>715</v>
      </c>
      <c r="S573" s="14" t="s">
        <v>731</v>
      </c>
    </row>
    <row r="574" spans="1:19" x14ac:dyDescent="0.25">
      <c r="A574" s="14" t="s">
        <v>703</v>
      </c>
      <c r="B574" s="14" t="s">
        <v>704</v>
      </c>
      <c r="C574" s="14" t="s">
        <v>705</v>
      </c>
      <c r="D574" s="14" t="s">
        <v>706</v>
      </c>
      <c r="E574" s="14" t="s">
        <v>707</v>
      </c>
      <c r="F574" s="15">
        <v>13525.45</v>
      </c>
      <c r="G574" s="14" t="s">
        <v>708</v>
      </c>
      <c r="H574" s="20">
        <v>43922</v>
      </c>
      <c r="I574" s="14" t="s">
        <v>1333</v>
      </c>
      <c r="J574" s="14" t="s">
        <v>1334</v>
      </c>
      <c r="K574" s="21">
        <v>10065</v>
      </c>
      <c r="L574" s="14" t="s">
        <v>222</v>
      </c>
      <c r="M574" s="21">
        <v>114040</v>
      </c>
      <c r="N574" s="14" t="s">
        <v>1335</v>
      </c>
      <c r="O574" s="14" t="s">
        <v>712</v>
      </c>
      <c r="P574" s="14" t="s">
        <v>713</v>
      </c>
      <c r="Q574" s="14" t="s">
        <v>714</v>
      </c>
      <c r="R574" s="14" t="s">
        <v>715</v>
      </c>
      <c r="S574" s="14" t="s">
        <v>683</v>
      </c>
    </row>
    <row r="575" spans="1:19" x14ac:dyDescent="0.25">
      <c r="A575" s="14" t="s">
        <v>717</v>
      </c>
      <c r="B575" s="14" t="s">
        <v>704</v>
      </c>
      <c r="C575" s="14" t="s">
        <v>718</v>
      </c>
      <c r="D575" s="14" t="s">
        <v>706</v>
      </c>
      <c r="E575" s="14" t="s">
        <v>707</v>
      </c>
      <c r="F575" s="15">
        <v>14624.92</v>
      </c>
      <c r="G575" s="14" t="s">
        <v>708</v>
      </c>
      <c r="H575" s="20">
        <v>43952</v>
      </c>
      <c r="I575" s="14" t="s">
        <v>1302</v>
      </c>
      <c r="J575" s="14" t="s">
        <v>1334</v>
      </c>
      <c r="K575" s="21">
        <v>10065</v>
      </c>
      <c r="L575" s="14" t="s">
        <v>222</v>
      </c>
      <c r="M575" s="21">
        <v>114040</v>
      </c>
      <c r="N575" s="14" t="s">
        <v>1335</v>
      </c>
      <c r="O575" s="14" t="s">
        <v>719</v>
      </c>
      <c r="P575" s="14" t="s">
        <v>720</v>
      </c>
      <c r="Q575" s="14" t="s">
        <v>1246</v>
      </c>
      <c r="R575" s="14" t="s">
        <v>715</v>
      </c>
      <c r="S575" s="14" t="s">
        <v>683</v>
      </c>
    </row>
    <row r="576" spans="1:19" x14ac:dyDescent="0.25">
      <c r="A576" s="14" t="s">
        <v>723</v>
      </c>
      <c r="B576" s="14" t="s">
        <v>704</v>
      </c>
      <c r="C576" s="14" t="s">
        <v>724</v>
      </c>
      <c r="D576" s="14" t="s">
        <v>706</v>
      </c>
      <c r="E576" s="14" t="s">
        <v>707</v>
      </c>
      <c r="F576" s="15">
        <v>12923.1</v>
      </c>
      <c r="G576" s="14" t="s">
        <v>708</v>
      </c>
      <c r="H576" s="20">
        <v>43983</v>
      </c>
      <c r="I576" s="14" t="s">
        <v>1259</v>
      </c>
      <c r="J576" s="14" t="s">
        <v>1334</v>
      </c>
      <c r="K576" s="21">
        <v>10065</v>
      </c>
      <c r="L576" s="14" t="s">
        <v>222</v>
      </c>
      <c r="M576" s="21">
        <v>114040</v>
      </c>
      <c r="N576" s="14" t="s">
        <v>1335</v>
      </c>
      <c r="O576" s="14" t="s">
        <v>725</v>
      </c>
      <c r="P576" s="14" t="s">
        <v>726</v>
      </c>
      <c r="Q576" s="14" t="s">
        <v>727</v>
      </c>
      <c r="R576" s="14" t="s">
        <v>715</v>
      </c>
      <c r="S576" s="14" t="s">
        <v>683</v>
      </c>
    </row>
    <row r="577" spans="1:19" x14ac:dyDescent="0.25">
      <c r="A577" s="14" t="s">
        <v>723</v>
      </c>
      <c r="B577" s="14" t="s">
        <v>704</v>
      </c>
      <c r="C577" s="14" t="s">
        <v>724</v>
      </c>
      <c r="D577" s="14" t="s">
        <v>706</v>
      </c>
      <c r="E577" s="14" t="s">
        <v>707</v>
      </c>
      <c r="F577" s="15">
        <v>817.33</v>
      </c>
      <c r="G577" s="14" t="s">
        <v>708</v>
      </c>
      <c r="H577" s="20">
        <v>43983</v>
      </c>
      <c r="I577" s="14" t="s">
        <v>1336</v>
      </c>
      <c r="J577" s="14" t="s">
        <v>1334</v>
      </c>
      <c r="K577" s="21">
        <v>10065</v>
      </c>
      <c r="L577" s="14" t="s">
        <v>222</v>
      </c>
      <c r="M577" s="21">
        <v>114040</v>
      </c>
      <c r="N577" s="14" t="s">
        <v>1335</v>
      </c>
      <c r="O577" s="14" t="s">
        <v>725</v>
      </c>
      <c r="P577" s="14" t="s">
        <v>682</v>
      </c>
      <c r="Q577" s="14" t="s">
        <v>875</v>
      </c>
      <c r="R577" s="14" t="s">
        <v>715</v>
      </c>
      <c r="S577" s="14" t="s">
        <v>683</v>
      </c>
    </row>
    <row r="578" spans="1:19" x14ac:dyDescent="0.25">
      <c r="A578" s="14" t="s">
        <v>703</v>
      </c>
      <c r="B578" s="14" t="s">
        <v>704</v>
      </c>
      <c r="C578" s="14" t="s">
        <v>705</v>
      </c>
      <c r="D578" s="14" t="s">
        <v>706</v>
      </c>
      <c r="E578" s="14" t="s">
        <v>707</v>
      </c>
      <c r="F578" s="15">
        <v>3867.5</v>
      </c>
      <c r="G578" s="14" t="s">
        <v>708</v>
      </c>
      <c r="H578" s="20">
        <v>43922</v>
      </c>
      <c r="I578" s="14" t="s">
        <v>1337</v>
      </c>
      <c r="J578" s="14" t="s">
        <v>1338</v>
      </c>
      <c r="K578" s="21">
        <v>10065</v>
      </c>
      <c r="L578" s="14" t="s">
        <v>222</v>
      </c>
      <c r="M578" s="21">
        <v>114060</v>
      </c>
      <c r="N578" s="14" t="s">
        <v>1339</v>
      </c>
      <c r="O578" s="14" t="s">
        <v>712</v>
      </c>
      <c r="P578" s="14" t="s">
        <v>713</v>
      </c>
      <c r="Q578" s="14" t="s">
        <v>714</v>
      </c>
      <c r="R578" s="14" t="s">
        <v>715</v>
      </c>
      <c r="S578" s="14" t="s">
        <v>722</v>
      </c>
    </row>
    <row r="579" spans="1:19" x14ac:dyDescent="0.25">
      <c r="A579" s="14" t="s">
        <v>717</v>
      </c>
      <c r="B579" s="14" t="s">
        <v>704</v>
      </c>
      <c r="C579" s="14" t="s">
        <v>718</v>
      </c>
      <c r="D579" s="14" t="s">
        <v>706</v>
      </c>
      <c r="E579" s="14" t="s">
        <v>707</v>
      </c>
      <c r="F579" s="15">
        <v>3907.75</v>
      </c>
      <c r="G579" s="14" t="s">
        <v>708</v>
      </c>
      <c r="H579" s="20">
        <v>43952</v>
      </c>
      <c r="I579" s="14" t="s">
        <v>1305</v>
      </c>
      <c r="J579" s="14" t="s">
        <v>1338</v>
      </c>
      <c r="K579" s="21">
        <v>10065</v>
      </c>
      <c r="L579" s="14" t="s">
        <v>222</v>
      </c>
      <c r="M579" s="21">
        <v>114060</v>
      </c>
      <c r="N579" s="14" t="s">
        <v>1339</v>
      </c>
      <c r="O579" s="14" t="s">
        <v>719</v>
      </c>
      <c r="P579" s="14" t="s">
        <v>720</v>
      </c>
      <c r="Q579" s="14" t="s">
        <v>1246</v>
      </c>
      <c r="R579" s="14" t="s">
        <v>715</v>
      </c>
      <c r="S579" s="14" t="s">
        <v>722</v>
      </c>
    </row>
    <row r="580" spans="1:19" x14ac:dyDescent="0.25">
      <c r="A580" s="14" t="s">
        <v>723</v>
      </c>
      <c r="B580" s="14" t="s">
        <v>704</v>
      </c>
      <c r="C580" s="14" t="s">
        <v>724</v>
      </c>
      <c r="D580" s="14" t="s">
        <v>706</v>
      </c>
      <c r="E580" s="14" t="s">
        <v>707</v>
      </c>
      <c r="F580" s="15">
        <v>3845.29</v>
      </c>
      <c r="G580" s="14" t="s">
        <v>708</v>
      </c>
      <c r="H580" s="20">
        <v>43983</v>
      </c>
      <c r="I580" s="14" t="s">
        <v>1262</v>
      </c>
      <c r="J580" s="14" t="s">
        <v>1338</v>
      </c>
      <c r="K580" s="21">
        <v>10065</v>
      </c>
      <c r="L580" s="14" t="s">
        <v>222</v>
      </c>
      <c r="M580" s="21">
        <v>114060</v>
      </c>
      <c r="N580" s="14" t="s">
        <v>1339</v>
      </c>
      <c r="O580" s="14" t="s">
        <v>725</v>
      </c>
      <c r="P580" s="14" t="s">
        <v>726</v>
      </c>
      <c r="Q580" s="14" t="s">
        <v>727</v>
      </c>
      <c r="R580" s="14" t="s">
        <v>715</v>
      </c>
      <c r="S580" s="14" t="s">
        <v>722</v>
      </c>
    </row>
    <row r="581" spans="1:19" x14ac:dyDescent="0.25">
      <c r="A581" s="14" t="s">
        <v>703</v>
      </c>
      <c r="B581" s="14" t="s">
        <v>704</v>
      </c>
      <c r="C581" s="14" t="s">
        <v>705</v>
      </c>
      <c r="D581" s="14" t="s">
        <v>706</v>
      </c>
      <c r="E581" s="14" t="s">
        <v>707</v>
      </c>
      <c r="F581" s="15">
        <v>10325.66</v>
      </c>
      <c r="G581" s="14" t="s">
        <v>708</v>
      </c>
      <c r="H581" s="20">
        <v>43922</v>
      </c>
      <c r="I581" s="14" t="s">
        <v>1340</v>
      </c>
      <c r="J581" s="14" t="s">
        <v>1341</v>
      </c>
      <c r="K581" s="21">
        <v>10066</v>
      </c>
      <c r="L581" s="14" t="s">
        <v>635</v>
      </c>
      <c r="M581" s="21">
        <v>111100</v>
      </c>
      <c r="N581" s="14" t="s">
        <v>1342</v>
      </c>
      <c r="O581" s="14" t="s">
        <v>712</v>
      </c>
      <c r="P581" s="14" t="s">
        <v>713</v>
      </c>
      <c r="Q581" s="14" t="s">
        <v>714</v>
      </c>
      <c r="R581" s="14" t="s">
        <v>715</v>
      </c>
      <c r="S581" s="14" t="s">
        <v>716</v>
      </c>
    </row>
    <row r="582" spans="1:19" x14ac:dyDescent="0.25">
      <c r="A582" s="14" t="s">
        <v>717</v>
      </c>
      <c r="B582" s="14" t="s">
        <v>704</v>
      </c>
      <c r="C582" s="14" t="s">
        <v>718</v>
      </c>
      <c r="D582" s="14" t="s">
        <v>706</v>
      </c>
      <c r="E582" s="14" t="s">
        <v>707</v>
      </c>
      <c r="F582" s="15">
        <v>9665.4</v>
      </c>
      <c r="G582" s="14" t="s">
        <v>708</v>
      </c>
      <c r="H582" s="20">
        <v>43952</v>
      </c>
      <c r="I582" s="14" t="s">
        <v>1308</v>
      </c>
      <c r="J582" s="14" t="s">
        <v>1341</v>
      </c>
      <c r="K582" s="21">
        <v>10066</v>
      </c>
      <c r="L582" s="14" t="s">
        <v>635</v>
      </c>
      <c r="M582" s="21">
        <v>111100</v>
      </c>
      <c r="N582" s="14" t="s">
        <v>1342</v>
      </c>
      <c r="O582" s="14" t="s">
        <v>719</v>
      </c>
      <c r="P582" s="14" t="s">
        <v>720</v>
      </c>
      <c r="Q582" s="14" t="s">
        <v>1246</v>
      </c>
      <c r="R582" s="14" t="s">
        <v>715</v>
      </c>
      <c r="S582" s="14" t="s">
        <v>716</v>
      </c>
    </row>
    <row r="583" spans="1:19" x14ac:dyDescent="0.25">
      <c r="A583" s="14" t="s">
        <v>723</v>
      </c>
      <c r="B583" s="14" t="s">
        <v>704</v>
      </c>
      <c r="C583" s="14" t="s">
        <v>724</v>
      </c>
      <c r="D583" s="14" t="s">
        <v>706</v>
      </c>
      <c r="E583" s="14" t="s">
        <v>707</v>
      </c>
      <c r="F583" s="15">
        <v>9345.0300000000007</v>
      </c>
      <c r="G583" s="14" t="s">
        <v>708</v>
      </c>
      <c r="H583" s="20">
        <v>43983</v>
      </c>
      <c r="I583" s="14" t="s">
        <v>1265</v>
      </c>
      <c r="J583" s="14" t="s">
        <v>1341</v>
      </c>
      <c r="K583" s="21">
        <v>10066</v>
      </c>
      <c r="L583" s="14" t="s">
        <v>635</v>
      </c>
      <c r="M583" s="21">
        <v>111100</v>
      </c>
      <c r="N583" s="14" t="s">
        <v>1342</v>
      </c>
      <c r="O583" s="14" t="s">
        <v>725</v>
      </c>
      <c r="P583" s="14" t="s">
        <v>726</v>
      </c>
      <c r="Q583" s="14" t="s">
        <v>727</v>
      </c>
      <c r="R583" s="14" t="s">
        <v>715</v>
      </c>
      <c r="S583" s="14" t="s">
        <v>716</v>
      </c>
    </row>
    <row r="584" spans="1:19" x14ac:dyDescent="0.25">
      <c r="A584" s="14" t="s">
        <v>703</v>
      </c>
      <c r="B584" s="14" t="s">
        <v>704</v>
      </c>
      <c r="C584" s="14" t="s">
        <v>705</v>
      </c>
      <c r="D584" s="14" t="s">
        <v>706</v>
      </c>
      <c r="E584" s="14" t="s">
        <v>707</v>
      </c>
      <c r="F584" s="15">
        <v>3497.53</v>
      </c>
      <c r="G584" s="14" t="s">
        <v>708</v>
      </c>
      <c r="H584" s="20">
        <v>43922</v>
      </c>
      <c r="I584" s="14" t="s">
        <v>1343</v>
      </c>
      <c r="J584" s="14" t="s">
        <v>1344</v>
      </c>
      <c r="K584" s="21">
        <v>10066</v>
      </c>
      <c r="L584" s="14" t="s">
        <v>635</v>
      </c>
      <c r="M584" s="21">
        <v>111200</v>
      </c>
      <c r="N584" s="14" t="s">
        <v>1345</v>
      </c>
      <c r="O584" s="14" t="s">
        <v>712</v>
      </c>
      <c r="P584" s="14" t="s">
        <v>713</v>
      </c>
      <c r="Q584" s="14" t="s">
        <v>714</v>
      </c>
      <c r="R584" s="14" t="s">
        <v>715</v>
      </c>
      <c r="S584" s="14" t="s">
        <v>731</v>
      </c>
    </row>
    <row r="585" spans="1:19" x14ac:dyDescent="0.25">
      <c r="A585" s="14" t="s">
        <v>717</v>
      </c>
      <c r="B585" s="14" t="s">
        <v>704</v>
      </c>
      <c r="C585" s="14" t="s">
        <v>718</v>
      </c>
      <c r="D585" s="14" t="s">
        <v>706</v>
      </c>
      <c r="E585" s="14" t="s">
        <v>707</v>
      </c>
      <c r="F585" s="15">
        <v>3497.53</v>
      </c>
      <c r="G585" s="14" t="s">
        <v>708</v>
      </c>
      <c r="H585" s="20">
        <v>43952</v>
      </c>
      <c r="I585" s="14" t="s">
        <v>1311</v>
      </c>
      <c r="J585" s="14" t="s">
        <v>1344</v>
      </c>
      <c r="K585" s="21">
        <v>10066</v>
      </c>
      <c r="L585" s="14" t="s">
        <v>635</v>
      </c>
      <c r="M585" s="21">
        <v>111200</v>
      </c>
      <c r="N585" s="14" t="s">
        <v>1345</v>
      </c>
      <c r="O585" s="14" t="s">
        <v>719</v>
      </c>
      <c r="P585" s="14" t="s">
        <v>720</v>
      </c>
      <c r="Q585" s="14" t="s">
        <v>1246</v>
      </c>
      <c r="R585" s="14" t="s">
        <v>715</v>
      </c>
      <c r="S585" s="14" t="s">
        <v>731</v>
      </c>
    </row>
    <row r="586" spans="1:19" x14ac:dyDescent="0.25">
      <c r="A586" s="14" t="s">
        <v>723</v>
      </c>
      <c r="B586" s="14" t="s">
        <v>704</v>
      </c>
      <c r="C586" s="14" t="s">
        <v>724</v>
      </c>
      <c r="D586" s="14" t="s">
        <v>706</v>
      </c>
      <c r="E586" s="14" t="s">
        <v>707</v>
      </c>
      <c r="F586" s="15">
        <v>3497.53</v>
      </c>
      <c r="G586" s="14" t="s">
        <v>708</v>
      </c>
      <c r="H586" s="20">
        <v>43983</v>
      </c>
      <c r="I586" s="14" t="s">
        <v>1268</v>
      </c>
      <c r="J586" s="14" t="s">
        <v>1344</v>
      </c>
      <c r="K586" s="21">
        <v>10066</v>
      </c>
      <c r="L586" s="14" t="s">
        <v>635</v>
      </c>
      <c r="M586" s="21">
        <v>111200</v>
      </c>
      <c r="N586" s="14" t="s">
        <v>1345</v>
      </c>
      <c r="O586" s="14" t="s">
        <v>725</v>
      </c>
      <c r="P586" s="14" t="s">
        <v>726</v>
      </c>
      <c r="Q586" s="14" t="s">
        <v>727</v>
      </c>
      <c r="R586" s="14" t="s">
        <v>715</v>
      </c>
      <c r="S586" s="14" t="s">
        <v>731</v>
      </c>
    </row>
    <row r="587" spans="1:19" x14ac:dyDescent="0.25">
      <c r="A587" s="14" t="s">
        <v>703</v>
      </c>
      <c r="B587" s="14" t="s">
        <v>704</v>
      </c>
      <c r="C587" s="14" t="s">
        <v>705</v>
      </c>
      <c r="D587" s="14" t="s">
        <v>706</v>
      </c>
      <c r="E587" s="14" t="s">
        <v>707</v>
      </c>
      <c r="F587" s="15">
        <v>103852.05</v>
      </c>
      <c r="G587" s="14" t="s">
        <v>708</v>
      </c>
      <c r="H587" s="20">
        <v>43922</v>
      </c>
      <c r="I587" s="14" t="s">
        <v>1346</v>
      </c>
      <c r="J587" s="14" t="s">
        <v>1347</v>
      </c>
      <c r="K587" s="21">
        <v>10066</v>
      </c>
      <c r="L587" s="14" t="s">
        <v>635</v>
      </c>
      <c r="M587" s="21">
        <v>111400</v>
      </c>
      <c r="N587" s="14" t="s">
        <v>1348</v>
      </c>
      <c r="O587" s="14" t="s">
        <v>712</v>
      </c>
      <c r="P587" s="14" t="s">
        <v>713</v>
      </c>
      <c r="Q587" s="14" t="s">
        <v>714</v>
      </c>
      <c r="R587" s="14" t="s">
        <v>715</v>
      </c>
      <c r="S587" s="14" t="s">
        <v>683</v>
      </c>
    </row>
    <row r="588" spans="1:19" x14ac:dyDescent="0.25">
      <c r="A588" s="14" t="s">
        <v>717</v>
      </c>
      <c r="B588" s="14" t="s">
        <v>704</v>
      </c>
      <c r="C588" s="14" t="s">
        <v>718</v>
      </c>
      <c r="D588" s="14" t="s">
        <v>706</v>
      </c>
      <c r="E588" s="14" t="s">
        <v>707</v>
      </c>
      <c r="F588" s="15">
        <v>103491.92</v>
      </c>
      <c r="G588" s="14" t="s">
        <v>708</v>
      </c>
      <c r="H588" s="20">
        <v>43952</v>
      </c>
      <c r="I588" s="14" t="s">
        <v>1314</v>
      </c>
      <c r="J588" s="14" t="s">
        <v>1347</v>
      </c>
      <c r="K588" s="21">
        <v>10066</v>
      </c>
      <c r="L588" s="14" t="s">
        <v>635</v>
      </c>
      <c r="M588" s="21">
        <v>111400</v>
      </c>
      <c r="N588" s="14" t="s">
        <v>1348</v>
      </c>
      <c r="O588" s="14" t="s">
        <v>719</v>
      </c>
      <c r="P588" s="14" t="s">
        <v>720</v>
      </c>
      <c r="Q588" s="14" t="s">
        <v>1246</v>
      </c>
      <c r="R588" s="14" t="s">
        <v>715</v>
      </c>
      <c r="S588" s="14" t="s">
        <v>683</v>
      </c>
    </row>
    <row r="589" spans="1:19" x14ac:dyDescent="0.25">
      <c r="A589" s="14" t="s">
        <v>723</v>
      </c>
      <c r="B589" s="14" t="s">
        <v>704</v>
      </c>
      <c r="C589" s="14" t="s">
        <v>724</v>
      </c>
      <c r="D589" s="14" t="s">
        <v>706</v>
      </c>
      <c r="E589" s="14" t="s">
        <v>707</v>
      </c>
      <c r="F589" s="15">
        <v>2521.9699999999998</v>
      </c>
      <c r="G589" s="14" t="s">
        <v>708</v>
      </c>
      <c r="H589" s="20">
        <v>43983</v>
      </c>
      <c r="I589" s="14" t="s">
        <v>1349</v>
      </c>
      <c r="J589" s="14" t="s">
        <v>1347</v>
      </c>
      <c r="K589" s="21">
        <v>10066</v>
      </c>
      <c r="L589" s="14" t="s">
        <v>635</v>
      </c>
      <c r="M589" s="21">
        <v>111400</v>
      </c>
      <c r="N589" s="14" t="s">
        <v>1348</v>
      </c>
      <c r="O589" s="14" t="s">
        <v>725</v>
      </c>
      <c r="P589" s="14" t="s">
        <v>682</v>
      </c>
      <c r="Q589" s="14" t="s">
        <v>875</v>
      </c>
      <c r="R589" s="14" t="s">
        <v>715</v>
      </c>
      <c r="S589" s="14" t="s">
        <v>683</v>
      </c>
    </row>
    <row r="590" spans="1:19" x14ac:dyDescent="0.25">
      <c r="A590" s="14" t="s">
        <v>723</v>
      </c>
      <c r="B590" s="14" t="s">
        <v>704</v>
      </c>
      <c r="C590" s="14" t="s">
        <v>724</v>
      </c>
      <c r="D590" s="14" t="s">
        <v>706</v>
      </c>
      <c r="E590" s="14" t="s">
        <v>707</v>
      </c>
      <c r="F590" s="15">
        <v>101640.16</v>
      </c>
      <c r="G590" s="14" t="s">
        <v>708</v>
      </c>
      <c r="H590" s="20">
        <v>43983</v>
      </c>
      <c r="I590" s="14" t="s">
        <v>1271</v>
      </c>
      <c r="J590" s="14" t="s">
        <v>1347</v>
      </c>
      <c r="K590" s="21">
        <v>10066</v>
      </c>
      <c r="L590" s="14" t="s">
        <v>635</v>
      </c>
      <c r="M590" s="21">
        <v>111400</v>
      </c>
      <c r="N590" s="14" t="s">
        <v>1348</v>
      </c>
      <c r="O590" s="14" t="s">
        <v>725</v>
      </c>
      <c r="P590" s="14" t="s">
        <v>726</v>
      </c>
      <c r="Q590" s="14" t="s">
        <v>727</v>
      </c>
      <c r="R590" s="14" t="s">
        <v>715</v>
      </c>
      <c r="S590" s="14" t="s">
        <v>683</v>
      </c>
    </row>
    <row r="591" spans="1:19" x14ac:dyDescent="0.25">
      <c r="A591" s="14" t="s">
        <v>703</v>
      </c>
      <c r="B591" s="14" t="s">
        <v>704</v>
      </c>
      <c r="C591" s="14" t="s">
        <v>705</v>
      </c>
      <c r="D591" s="14" t="s">
        <v>706</v>
      </c>
      <c r="E591" s="14" t="s">
        <v>707</v>
      </c>
      <c r="F591" s="15">
        <v>32214.36</v>
      </c>
      <c r="G591" s="14" t="s">
        <v>708</v>
      </c>
      <c r="H591" s="20">
        <v>43922</v>
      </c>
      <c r="I591" s="14" t="s">
        <v>1350</v>
      </c>
      <c r="J591" s="14" t="s">
        <v>1351</v>
      </c>
      <c r="K591" s="21">
        <v>10066</v>
      </c>
      <c r="L591" s="14" t="s">
        <v>635</v>
      </c>
      <c r="M591" s="21">
        <v>111600</v>
      </c>
      <c r="N591" s="14" t="s">
        <v>1352</v>
      </c>
      <c r="O591" s="14" t="s">
        <v>712</v>
      </c>
      <c r="P591" s="14" t="s">
        <v>713</v>
      </c>
      <c r="Q591" s="14" t="s">
        <v>714</v>
      </c>
      <c r="R591" s="14" t="s">
        <v>715</v>
      </c>
      <c r="S591" s="14" t="s">
        <v>722</v>
      </c>
    </row>
    <row r="592" spans="1:19" x14ac:dyDescent="0.25">
      <c r="A592" s="14" t="s">
        <v>717</v>
      </c>
      <c r="B592" s="14" t="s">
        <v>704</v>
      </c>
      <c r="C592" s="14" t="s">
        <v>718</v>
      </c>
      <c r="D592" s="14" t="s">
        <v>706</v>
      </c>
      <c r="E592" s="14" t="s">
        <v>707</v>
      </c>
      <c r="F592" s="15">
        <v>32214.36</v>
      </c>
      <c r="G592" s="14" t="s">
        <v>708</v>
      </c>
      <c r="H592" s="20">
        <v>43952</v>
      </c>
      <c r="I592" s="14" t="s">
        <v>1318</v>
      </c>
      <c r="J592" s="14" t="s">
        <v>1351</v>
      </c>
      <c r="K592" s="21">
        <v>10066</v>
      </c>
      <c r="L592" s="14" t="s">
        <v>635</v>
      </c>
      <c r="M592" s="21">
        <v>111600</v>
      </c>
      <c r="N592" s="14" t="s">
        <v>1352</v>
      </c>
      <c r="O592" s="14" t="s">
        <v>719</v>
      </c>
      <c r="P592" s="14" t="s">
        <v>720</v>
      </c>
      <c r="Q592" s="14" t="s">
        <v>1246</v>
      </c>
      <c r="R592" s="14" t="s">
        <v>715</v>
      </c>
      <c r="S592" s="14" t="s">
        <v>722</v>
      </c>
    </row>
    <row r="593" spans="1:19" x14ac:dyDescent="0.25">
      <c r="A593" s="14" t="s">
        <v>723</v>
      </c>
      <c r="B593" s="14" t="s">
        <v>704</v>
      </c>
      <c r="C593" s="14" t="s">
        <v>724</v>
      </c>
      <c r="D593" s="14" t="s">
        <v>706</v>
      </c>
      <c r="E593" s="14" t="s">
        <v>707</v>
      </c>
      <c r="F593" s="15">
        <v>32214.36</v>
      </c>
      <c r="G593" s="14" t="s">
        <v>708</v>
      </c>
      <c r="H593" s="20">
        <v>43983</v>
      </c>
      <c r="I593" s="14" t="s">
        <v>1274</v>
      </c>
      <c r="J593" s="14" t="s">
        <v>1351</v>
      </c>
      <c r="K593" s="21">
        <v>10066</v>
      </c>
      <c r="L593" s="14" t="s">
        <v>635</v>
      </c>
      <c r="M593" s="21">
        <v>111600</v>
      </c>
      <c r="N593" s="14" t="s">
        <v>1352</v>
      </c>
      <c r="O593" s="14" t="s">
        <v>725</v>
      </c>
      <c r="P593" s="14" t="s">
        <v>726</v>
      </c>
      <c r="Q593" s="14" t="s">
        <v>727</v>
      </c>
      <c r="R593" s="14" t="s">
        <v>715</v>
      </c>
      <c r="S593" s="14" t="s">
        <v>722</v>
      </c>
    </row>
    <row r="594" spans="1:19" x14ac:dyDescent="0.25">
      <c r="A594" s="14" t="s">
        <v>703</v>
      </c>
      <c r="B594" s="14" t="s">
        <v>704</v>
      </c>
      <c r="C594" s="14" t="s">
        <v>705</v>
      </c>
      <c r="D594" s="14" t="s">
        <v>706</v>
      </c>
      <c r="E594" s="14" t="s">
        <v>707</v>
      </c>
      <c r="F594" s="15">
        <v>6010.05</v>
      </c>
      <c r="G594" s="14" t="s">
        <v>708</v>
      </c>
      <c r="H594" s="20">
        <v>43922</v>
      </c>
      <c r="I594" s="14" t="s">
        <v>1353</v>
      </c>
      <c r="J594" s="14" t="s">
        <v>1354</v>
      </c>
      <c r="K594" s="21">
        <v>10066</v>
      </c>
      <c r="L594" s="14" t="s">
        <v>635</v>
      </c>
      <c r="M594" s="21">
        <v>111700</v>
      </c>
      <c r="N594" s="14" t="s">
        <v>1355</v>
      </c>
      <c r="O594" s="14" t="s">
        <v>712</v>
      </c>
      <c r="P594" s="14" t="s">
        <v>713</v>
      </c>
      <c r="Q594" s="14" t="s">
        <v>714</v>
      </c>
      <c r="R594" s="14" t="s">
        <v>715</v>
      </c>
      <c r="S594" s="14" t="s">
        <v>742</v>
      </c>
    </row>
    <row r="595" spans="1:19" x14ac:dyDescent="0.25">
      <c r="A595" s="14" t="s">
        <v>717</v>
      </c>
      <c r="B595" s="14" t="s">
        <v>704</v>
      </c>
      <c r="C595" s="14" t="s">
        <v>718</v>
      </c>
      <c r="D595" s="14" t="s">
        <v>706</v>
      </c>
      <c r="E595" s="14" t="s">
        <v>707</v>
      </c>
      <c r="F595" s="15">
        <v>6497.93</v>
      </c>
      <c r="G595" s="14" t="s">
        <v>708</v>
      </c>
      <c r="H595" s="20">
        <v>43952</v>
      </c>
      <c r="I595" s="14" t="s">
        <v>1321</v>
      </c>
      <c r="J595" s="14" t="s">
        <v>1354</v>
      </c>
      <c r="K595" s="21">
        <v>10066</v>
      </c>
      <c r="L595" s="14" t="s">
        <v>635</v>
      </c>
      <c r="M595" s="21">
        <v>111700</v>
      </c>
      <c r="N595" s="14" t="s">
        <v>1355</v>
      </c>
      <c r="O595" s="14" t="s">
        <v>719</v>
      </c>
      <c r="P595" s="14" t="s">
        <v>720</v>
      </c>
      <c r="Q595" s="14" t="s">
        <v>721</v>
      </c>
      <c r="R595" s="14" t="s">
        <v>715</v>
      </c>
      <c r="S595" s="14" t="s">
        <v>742</v>
      </c>
    </row>
    <row r="596" spans="1:19" x14ac:dyDescent="0.25">
      <c r="A596" s="14" t="s">
        <v>723</v>
      </c>
      <c r="B596" s="14" t="s">
        <v>704</v>
      </c>
      <c r="C596" s="14" t="s">
        <v>724</v>
      </c>
      <c r="D596" s="14" t="s">
        <v>706</v>
      </c>
      <c r="E596" s="14" t="s">
        <v>707</v>
      </c>
      <c r="F596" s="15">
        <v>5899.57</v>
      </c>
      <c r="G596" s="14" t="s">
        <v>708</v>
      </c>
      <c r="H596" s="20">
        <v>43983</v>
      </c>
      <c r="I596" s="14" t="s">
        <v>1277</v>
      </c>
      <c r="J596" s="14" t="s">
        <v>1354</v>
      </c>
      <c r="K596" s="21">
        <v>10066</v>
      </c>
      <c r="L596" s="14" t="s">
        <v>635</v>
      </c>
      <c r="M596" s="21">
        <v>111700</v>
      </c>
      <c r="N596" s="14" t="s">
        <v>1355</v>
      </c>
      <c r="O596" s="14" t="s">
        <v>725</v>
      </c>
      <c r="P596" s="14" t="s">
        <v>726</v>
      </c>
      <c r="Q596" s="14" t="s">
        <v>727</v>
      </c>
      <c r="R596" s="14" t="s">
        <v>715</v>
      </c>
      <c r="S596" s="14" t="s">
        <v>742</v>
      </c>
    </row>
    <row r="597" spans="1:19" x14ac:dyDescent="0.25">
      <c r="A597" s="14" t="s">
        <v>703</v>
      </c>
      <c r="B597" s="14" t="s">
        <v>704</v>
      </c>
      <c r="C597" s="14" t="s">
        <v>705</v>
      </c>
      <c r="D597" s="14" t="s">
        <v>706</v>
      </c>
      <c r="E597" s="14" t="s">
        <v>707</v>
      </c>
      <c r="F597" s="15">
        <v>66.59</v>
      </c>
      <c r="G597" s="14" t="s">
        <v>708</v>
      </c>
      <c r="H597" s="20">
        <v>43922</v>
      </c>
      <c r="I597" s="14" t="s">
        <v>1356</v>
      </c>
      <c r="J597" s="14" t="s">
        <v>1357</v>
      </c>
      <c r="K597" s="21">
        <v>10066</v>
      </c>
      <c r="L597" s="14" t="s">
        <v>635</v>
      </c>
      <c r="M597" s="21">
        <v>113000</v>
      </c>
      <c r="N597" s="14" t="s">
        <v>1358</v>
      </c>
      <c r="O597" s="14" t="s">
        <v>712</v>
      </c>
      <c r="P597" s="14" t="s">
        <v>713</v>
      </c>
      <c r="Q597" s="14" t="s">
        <v>714</v>
      </c>
      <c r="R597" s="14" t="s">
        <v>715</v>
      </c>
      <c r="S597" s="14" t="s">
        <v>742</v>
      </c>
    </row>
    <row r="598" spans="1:19" x14ac:dyDescent="0.25">
      <c r="A598" s="14" t="s">
        <v>717</v>
      </c>
      <c r="B598" s="14" t="s">
        <v>704</v>
      </c>
      <c r="C598" s="14" t="s">
        <v>718</v>
      </c>
      <c r="D598" s="14" t="s">
        <v>706</v>
      </c>
      <c r="E598" s="14" t="s">
        <v>707</v>
      </c>
      <c r="F598" s="15">
        <v>67.81</v>
      </c>
      <c r="G598" s="14" t="s">
        <v>708</v>
      </c>
      <c r="H598" s="20">
        <v>43952</v>
      </c>
      <c r="I598" s="14" t="s">
        <v>1324</v>
      </c>
      <c r="J598" s="14" t="s">
        <v>1357</v>
      </c>
      <c r="K598" s="21">
        <v>10066</v>
      </c>
      <c r="L598" s="14" t="s">
        <v>635</v>
      </c>
      <c r="M598" s="21">
        <v>113000</v>
      </c>
      <c r="N598" s="14" t="s">
        <v>1358</v>
      </c>
      <c r="O598" s="14" t="s">
        <v>719</v>
      </c>
      <c r="P598" s="14" t="s">
        <v>720</v>
      </c>
      <c r="Q598" s="14" t="s">
        <v>721</v>
      </c>
      <c r="R598" s="14" t="s">
        <v>715</v>
      </c>
      <c r="S598" s="14" t="s">
        <v>742</v>
      </c>
    </row>
    <row r="599" spans="1:19" x14ac:dyDescent="0.25">
      <c r="A599" s="14" t="s">
        <v>723</v>
      </c>
      <c r="B599" s="14" t="s">
        <v>704</v>
      </c>
      <c r="C599" s="14" t="s">
        <v>724</v>
      </c>
      <c r="D599" s="14" t="s">
        <v>706</v>
      </c>
      <c r="E599" s="14" t="s">
        <v>707</v>
      </c>
      <c r="F599" s="15">
        <v>67.81</v>
      </c>
      <c r="G599" s="14" t="s">
        <v>708</v>
      </c>
      <c r="H599" s="20">
        <v>43983</v>
      </c>
      <c r="I599" s="14" t="s">
        <v>1280</v>
      </c>
      <c r="J599" s="14" t="s">
        <v>1357</v>
      </c>
      <c r="K599" s="21">
        <v>10066</v>
      </c>
      <c r="L599" s="14" t="s">
        <v>635</v>
      </c>
      <c r="M599" s="21">
        <v>113000</v>
      </c>
      <c r="N599" s="14" t="s">
        <v>1358</v>
      </c>
      <c r="O599" s="14" t="s">
        <v>725</v>
      </c>
      <c r="P599" s="14" t="s">
        <v>726</v>
      </c>
      <c r="Q599" s="14" t="s">
        <v>727</v>
      </c>
      <c r="R599" s="14" t="s">
        <v>715</v>
      </c>
      <c r="S599" s="14" t="s">
        <v>742</v>
      </c>
    </row>
    <row r="600" spans="1:19" x14ac:dyDescent="0.25">
      <c r="A600" s="14" t="s">
        <v>703</v>
      </c>
      <c r="B600" s="14" t="s">
        <v>704</v>
      </c>
      <c r="C600" s="14" t="s">
        <v>705</v>
      </c>
      <c r="D600" s="14" t="s">
        <v>706</v>
      </c>
      <c r="E600" s="14" t="s">
        <v>707</v>
      </c>
      <c r="F600" s="15">
        <v>912.76</v>
      </c>
      <c r="G600" s="14" t="s">
        <v>708</v>
      </c>
      <c r="H600" s="20">
        <v>43922</v>
      </c>
      <c r="I600" s="14" t="s">
        <v>1359</v>
      </c>
      <c r="J600" s="14" t="s">
        <v>1360</v>
      </c>
      <c r="K600" s="21">
        <v>10066</v>
      </c>
      <c r="L600" s="14" t="s">
        <v>635</v>
      </c>
      <c r="M600" s="21">
        <v>113010</v>
      </c>
      <c r="N600" s="14" t="s">
        <v>1361</v>
      </c>
      <c r="O600" s="14" t="s">
        <v>712</v>
      </c>
      <c r="P600" s="14" t="s">
        <v>713</v>
      </c>
      <c r="Q600" s="14" t="s">
        <v>714</v>
      </c>
      <c r="R600" s="14" t="s">
        <v>715</v>
      </c>
      <c r="S600" s="14" t="s">
        <v>716</v>
      </c>
    </row>
    <row r="601" spans="1:19" x14ac:dyDescent="0.25">
      <c r="A601" s="14" t="s">
        <v>717</v>
      </c>
      <c r="B601" s="14" t="s">
        <v>704</v>
      </c>
      <c r="C601" s="14" t="s">
        <v>718</v>
      </c>
      <c r="D601" s="14" t="s">
        <v>706</v>
      </c>
      <c r="E601" s="14" t="s">
        <v>707</v>
      </c>
      <c r="F601" s="15">
        <v>822.1</v>
      </c>
      <c r="G601" s="14" t="s">
        <v>708</v>
      </c>
      <c r="H601" s="20">
        <v>43952</v>
      </c>
      <c r="I601" s="14" t="s">
        <v>1327</v>
      </c>
      <c r="J601" s="14" t="s">
        <v>1360</v>
      </c>
      <c r="K601" s="21">
        <v>10066</v>
      </c>
      <c r="L601" s="14" t="s">
        <v>635</v>
      </c>
      <c r="M601" s="21">
        <v>113010</v>
      </c>
      <c r="N601" s="14" t="s">
        <v>1361</v>
      </c>
      <c r="O601" s="14" t="s">
        <v>719</v>
      </c>
      <c r="P601" s="14" t="s">
        <v>720</v>
      </c>
      <c r="Q601" s="14" t="s">
        <v>721</v>
      </c>
      <c r="R601" s="14" t="s">
        <v>715</v>
      </c>
      <c r="S601" s="14" t="s">
        <v>716</v>
      </c>
    </row>
    <row r="602" spans="1:19" x14ac:dyDescent="0.25">
      <c r="A602" s="14" t="s">
        <v>723</v>
      </c>
      <c r="B602" s="14" t="s">
        <v>704</v>
      </c>
      <c r="C602" s="14" t="s">
        <v>724</v>
      </c>
      <c r="D602" s="14" t="s">
        <v>706</v>
      </c>
      <c r="E602" s="14" t="s">
        <v>707</v>
      </c>
      <c r="F602" s="15">
        <v>778.11</v>
      </c>
      <c r="G602" s="14" t="s">
        <v>708</v>
      </c>
      <c r="H602" s="20">
        <v>43983</v>
      </c>
      <c r="I602" s="14" t="s">
        <v>1283</v>
      </c>
      <c r="J602" s="14" t="s">
        <v>1360</v>
      </c>
      <c r="K602" s="21">
        <v>10066</v>
      </c>
      <c r="L602" s="14" t="s">
        <v>635</v>
      </c>
      <c r="M602" s="21">
        <v>113010</v>
      </c>
      <c r="N602" s="14" t="s">
        <v>1361</v>
      </c>
      <c r="O602" s="14" t="s">
        <v>725</v>
      </c>
      <c r="P602" s="14" t="s">
        <v>726</v>
      </c>
      <c r="Q602" s="14" t="s">
        <v>727</v>
      </c>
      <c r="R602" s="14" t="s">
        <v>715</v>
      </c>
      <c r="S602" s="14" t="s">
        <v>716</v>
      </c>
    </row>
    <row r="603" spans="1:19" x14ac:dyDescent="0.25">
      <c r="A603" s="14" t="s">
        <v>703</v>
      </c>
      <c r="B603" s="14" t="s">
        <v>704</v>
      </c>
      <c r="C603" s="14" t="s">
        <v>705</v>
      </c>
      <c r="D603" s="14" t="s">
        <v>706</v>
      </c>
      <c r="E603" s="14" t="s">
        <v>707</v>
      </c>
      <c r="F603" s="15">
        <v>278.22000000000003</v>
      </c>
      <c r="G603" s="14" t="s">
        <v>708</v>
      </c>
      <c r="H603" s="20">
        <v>43922</v>
      </c>
      <c r="I603" s="14" t="s">
        <v>1362</v>
      </c>
      <c r="J603" s="14" t="s">
        <v>1363</v>
      </c>
      <c r="K603" s="21">
        <v>10066</v>
      </c>
      <c r="L603" s="14" t="s">
        <v>635</v>
      </c>
      <c r="M603" s="21">
        <v>113020</v>
      </c>
      <c r="N603" s="14" t="s">
        <v>1364</v>
      </c>
      <c r="O603" s="14" t="s">
        <v>712</v>
      </c>
      <c r="P603" s="14" t="s">
        <v>713</v>
      </c>
      <c r="Q603" s="14" t="s">
        <v>714</v>
      </c>
      <c r="R603" s="14" t="s">
        <v>715</v>
      </c>
      <c r="S603" s="14" t="s">
        <v>731</v>
      </c>
    </row>
    <row r="604" spans="1:19" x14ac:dyDescent="0.25">
      <c r="A604" s="14" t="s">
        <v>717</v>
      </c>
      <c r="B604" s="14" t="s">
        <v>704</v>
      </c>
      <c r="C604" s="14" t="s">
        <v>718</v>
      </c>
      <c r="D604" s="14" t="s">
        <v>706</v>
      </c>
      <c r="E604" s="14" t="s">
        <v>707</v>
      </c>
      <c r="F604" s="15">
        <v>278.22000000000003</v>
      </c>
      <c r="G604" s="14" t="s">
        <v>708</v>
      </c>
      <c r="H604" s="20">
        <v>43952</v>
      </c>
      <c r="I604" s="14" t="s">
        <v>1330</v>
      </c>
      <c r="J604" s="14" t="s">
        <v>1363</v>
      </c>
      <c r="K604" s="21">
        <v>10066</v>
      </c>
      <c r="L604" s="14" t="s">
        <v>635</v>
      </c>
      <c r="M604" s="21">
        <v>113020</v>
      </c>
      <c r="N604" s="14" t="s">
        <v>1364</v>
      </c>
      <c r="O604" s="14" t="s">
        <v>719</v>
      </c>
      <c r="P604" s="14" t="s">
        <v>720</v>
      </c>
      <c r="Q604" s="14" t="s">
        <v>721</v>
      </c>
      <c r="R604" s="14" t="s">
        <v>715</v>
      </c>
      <c r="S604" s="14" t="s">
        <v>731</v>
      </c>
    </row>
    <row r="605" spans="1:19" x14ac:dyDescent="0.25">
      <c r="A605" s="14" t="s">
        <v>723</v>
      </c>
      <c r="B605" s="14" t="s">
        <v>704</v>
      </c>
      <c r="C605" s="14" t="s">
        <v>724</v>
      </c>
      <c r="D605" s="14" t="s">
        <v>706</v>
      </c>
      <c r="E605" s="14" t="s">
        <v>707</v>
      </c>
      <c r="F605" s="15">
        <v>278.22000000000003</v>
      </c>
      <c r="G605" s="14" t="s">
        <v>708</v>
      </c>
      <c r="H605" s="20">
        <v>43983</v>
      </c>
      <c r="I605" s="14" t="s">
        <v>1286</v>
      </c>
      <c r="J605" s="14" t="s">
        <v>1363</v>
      </c>
      <c r="K605" s="21">
        <v>10066</v>
      </c>
      <c r="L605" s="14" t="s">
        <v>635</v>
      </c>
      <c r="M605" s="21">
        <v>113020</v>
      </c>
      <c r="N605" s="14" t="s">
        <v>1364</v>
      </c>
      <c r="O605" s="14" t="s">
        <v>725</v>
      </c>
      <c r="P605" s="14" t="s">
        <v>726</v>
      </c>
      <c r="Q605" s="14" t="s">
        <v>727</v>
      </c>
      <c r="R605" s="14" t="s">
        <v>715</v>
      </c>
      <c r="S605" s="14" t="s">
        <v>731</v>
      </c>
    </row>
    <row r="606" spans="1:19" x14ac:dyDescent="0.25">
      <c r="A606" s="14" t="s">
        <v>703</v>
      </c>
      <c r="B606" s="14" t="s">
        <v>704</v>
      </c>
      <c r="C606" s="14" t="s">
        <v>705</v>
      </c>
      <c r="D606" s="14" t="s">
        <v>706</v>
      </c>
      <c r="E606" s="14" t="s">
        <v>707</v>
      </c>
      <c r="F606" s="15">
        <v>10513.05</v>
      </c>
      <c r="G606" s="14" t="s">
        <v>708</v>
      </c>
      <c r="H606" s="20">
        <v>43922</v>
      </c>
      <c r="I606" s="14" t="s">
        <v>1365</v>
      </c>
      <c r="J606" s="14" t="s">
        <v>1366</v>
      </c>
      <c r="K606" s="21">
        <v>10066</v>
      </c>
      <c r="L606" s="14" t="s">
        <v>635</v>
      </c>
      <c r="M606" s="21">
        <v>113040</v>
      </c>
      <c r="N606" s="14" t="s">
        <v>1367</v>
      </c>
      <c r="O606" s="14" t="s">
        <v>712</v>
      </c>
      <c r="P606" s="14" t="s">
        <v>713</v>
      </c>
      <c r="Q606" s="14" t="s">
        <v>714</v>
      </c>
      <c r="R606" s="14" t="s">
        <v>715</v>
      </c>
      <c r="S606" s="14" t="s">
        <v>683</v>
      </c>
    </row>
    <row r="607" spans="1:19" x14ac:dyDescent="0.25">
      <c r="A607" s="14" t="s">
        <v>717</v>
      </c>
      <c r="B607" s="14" t="s">
        <v>704</v>
      </c>
      <c r="C607" s="14" t="s">
        <v>718</v>
      </c>
      <c r="D607" s="14" t="s">
        <v>706</v>
      </c>
      <c r="E607" s="14" t="s">
        <v>707</v>
      </c>
      <c r="F607" s="15">
        <v>10564.62</v>
      </c>
      <c r="G607" s="14" t="s">
        <v>708</v>
      </c>
      <c r="H607" s="20">
        <v>43952</v>
      </c>
      <c r="I607" s="14" t="s">
        <v>1333</v>
      </c>
      <c r="J607" s="14" t="s">
        <v>1366</v>
      </c>
      <c r="K607" s="21">
        <v>10066</v>
      </c>
      <c r="L607" s="14" t="s">
        <v>635</v>
      </c>
      <c r="M607" s="21">
        <v>113040</v>
      </c>
      <c r="N607" s="14" t="s">
        <v>1367</v>
      </c>
      <c r="O607" s="14" t="s">
        <v>719</v>
      </c>
      <c r="P607" s="14" t="s">
        <v>720</v>
      </c>
      <c r="Q607" s="14" t="s">
        <v>721</v>
      </c>
      <c r="R607" s="14" t="s">
        <v>715</v>
      </c>
      <c r="S607" s="14" t="s">
        <v>683</v>
      </c>
    </row>
    <row r="608" spans="1:19" x14ac:dyDescent="0.25">
      <c r="A608" s="14" t="s">
        <v>723</v>
      </c>
      <c r="B608" s="14" t="s">
        <v>704</v>
      </c>
      <c r="C608" s="14" t="s">
        <v>724</v>
      </c>
      <c r="D608" s="14" t="s">
        <v>706</v>
      </c>
      <c r="E608" s="14" t="s">
        <v>707</v>
      </c>
      <c r="F608" s="15">
        <v>10411.370000000001</v>
      </c>
      <c r="G608" s="14" t="s">
        <v>708</v>
      </c>
      <c r="H608" s="20">
        <v>43983</v>
      </c>
      <c r="I608" s="14" t="s">
        <v>1289</v>
      </c>
      <c r="J608" s="14" t="s">
        <v>1366</v>
      </c>
      <c r="K608" s="21">
        <v>10066</v>
      </c>
      <c r="L608" s="14" t="s">
        <v>635</v>
      </c>
      <c r="M608" s="21">
        <v>113040</v>
      </c>
      <c r="N608" s="14" t="s">
        <v>1367</v>
      </c>
      <c r="O608" s="14" t="s">
        <v>725</v>
      </c>
      <c r="P608" s="14" t="s">
        <v>726</v>
      </c>
      <c r="Q608" s="14" t="s">
        <v>727</v>
      </c>
      <c r="R608" s="14" t="s">
        <v>715</v>
      </c>
      <c r="S608" s="14" t="s">
        <v>683</v>
      </c>
    </row>
    <row r="609" spans="1:19" x14ac:dyDescent="0.25">
      <c r="A609" s="14" t="s">
        <v>723</v>
      </c>
      <c r="B609" s="14" t="s">
        <v>704</v>
      </c>
      <c r="C609" s="14" t="s">
        <v>724</v>
      </c>
      <c r="D609" s="14" t="s">
        <v>706</v>
      </c>
      <c r="E609" s="14" t="s">
        <v>707</v>
      </c>
      <c r="F609" s="15">
        <v>245.28</v>
      </c>
      <c r="G609" s="14" t="s">
        <v>708</v>
      </c>
      <c r="H609" s="20">
        <v>43983</v>
      </c>
      <c r="I609" s="14" t="s">
        <v>1368</v>
      </c>
      <c r="J609" s="14" t="s">
        <v>1366</v>
      </c>
      <c r="K609" s="21">
        <v>10066</v>
      </c>
      <c r="L609" s="14" t="s">
        <v>635</v>
      </c>
      <c r="M609" s="21">
        <v>113040</v>
      </c>
      <c r="N609" s="14" t="s">
        <v>1367</v>
      </c>
      <c r="O609" s="14" t="s">
        <v>725</v>
      </c>
      <c r="P609" s="14" t="s">
        <v>682</v>
      </c>
      <c r="Q609" s="14" t="s">
        <v>875</v>
      </c>
      <c r="R609" s="14" t="s">
        <v>715</v>
      </c>
      <c r="S609" s="14" t="s">
        <v>683</v>
      </c>
    </row>
    <row r="610" spans="1:19" x14ac:dyDescent="0.25">
      <c r="A610" s="14" t="s">
        <v>703</v>
      </c>
      <c r="B610" s="14" t="s">
        <v>704</v>
      </c>
      <c r="C610" s="14" t="s">
        <v>705</v>
      </c>
      <c r="D610" s="14" t="s">
        <v>706</v>
      </c>
      <c r="E610" s="14" t="s">
        <v>707</v>
      </c>
      <c r="F610" s="15">
        <v>1841.77</v>
      </c>
      <c r="G610" s="14" t="s">
        <v>708</v>
      </c>
      <c r="H610" s="20">
        <v>43922</v>
      </c>
      <c r="I610" s="14" t="s">
        <v>1369</v>
      </c>
      <c r="J610" s="14" t="s">
        <v>1370</v>
      </c>
      <c r="K610" s="21">
        <v>10066</v>
      </c>
      <c r="L610" s="14" t="s">
        <v>635</v>
      </c>
      <c r="M610" s="21">
        <v>113060</v>
      </c>
      <c r="N610" s="14" t="s">
        <v>1371</v>
      </c>
      <c r="O610" s="14" t="s">
        <v>712</v>
      </c>
      <c r="P610" s="14" t="s">
        <v>713</v>
      </c>
      <c r="Q610" s="14" t="s">
        <v>714</v>
      </c>
      <c r="R610" s="14" t="s">
        <v>715</v>
      </c>
      <c r="S610" s="14" t="s">
        <v>722</v>
      </c>
    </row>
    <row r="611" spans="1:19" x14ac:dyDescent="0.25">
      <c r="A611" s="14" t="s">
        <v>717</v>
      </c>
      <c r="B611" s="14" t="s">
        <v>704</v>
      </c>
      <c r="C611" s="14" t="s">
        <v>718</v>
      </c>
      <c r="D611" s="14" t="s">
        <v>706</v>
      </c>
      <c r="E611" s="14" t="s">
        <v>707</v>
      </c>
      <c r="F611" s="15">
        <v>1842.92</v>
      </c>
      <c r="G611" s="14" t="s">
        <v>708</v>
      </c>
      <c r="H611" s="20">
        <v>43952</v>
      </c>
      <c r="I611" s="14" t="s">
        <v>1337</v>
      </c>
      <c r="J611" s="14" t="s">
        <v>1370</v>
      </c>
      <c r="K611" s="21">
        <v>10066</v>
      </c>
      <c r="L611" s="14" t="s">
        <v>635</v>
      </c>
      <c r="M611" s="21">
        <v>113060</v>
      </c>
      <c r="N611" s="14" t="s">
        <v>1371</v>
      </c>
      <c r="O611" s="14" t="s">
        <v>719</v>
      </c>
      <c r="P611" s="14" t="s">
        <v>720</v>
      </c>
      <c r="Q611" s="14" t="s">
        <v>721</v>
      </c>
      <c r="R611" s="14" t="s">
        <v>715</v>
      </c>
      <c r="S611" s="14" t="s">
        <v>722</v>
      </c>
    </row>
    <row r="612" spans="1:19" x14ac:dyDescent="0.25">
      <c r="A612" s="14" t="s">
        <v>723</v>
      </c>
      <c r="B612" s="14" t="s">
        <v>704</v>
      </c>
      <c r="C612" s="14" t="s">
        <v>724</v>
      </c>
      <c r="D612" s="14" t="s">
        <v>706</v>
      </c>
      <c r="E612" s="14" t="s">
        <v>707</v>
      </c>
      <c r="F612" s="15">
        <v>1842.92</v>
      </c>
      <c r="G612" s="14" t="s">
        <v>708</v>
      </c>
      <c r="H612" s="20">
        <v>43983</v>
      </c>
      <c r="I612" s="14" t="s">
        <v>1292</v>
      </c>
      <c r="J612" s="14" t="s">
        <v>1370</v>
      </c>
      <c r="K612" s="21">
        <v>10066</v>
      </c>
      <c r="L612" s="14" t="s">
        <v>635</v>
      </c>
      <c r="M612" s="21">
        <v>113060</v>
      </c>
      <c r="N612" s="14" t="s">
        <v>1371</v>
      </c>
      <c r="O612" s="14" t="s">
        <v>725</v>
      </c>
      <c r="P612" s="14" t="s">
        <v>726</v>
      </c>
      <c r="Q612" s="14" t="s">
        <v>727</v>
      </c>
      <c r="R612" s="14" t="s">
        <v>715</v>
      </c>
      <c r="S612" s="14" t="s">
        <v>722</v>
      </c>
    </row>
    <row r="613" spans="1:19" x14ac:dyDescent="0.25">
      <c r="A613" s="14" t="s">
        <v>703</v>
      </c>
      <c r="B613" s="14" t="s">
        <v>704</v>
      </c>
      <c r="C613" s="14" t="s">
        <v>705</v>
      </c>
      <c r="D613" s="14" t="s">
        <v>706</v>
      </c>
      <c r="E613" s="14" t="s">
        <v>707</v>
      </c>
      <c r="F613" s="15">
        <v>1232.71</v>
      </c>
      <c r="G613" s="14" t="s">
        <v>708</v>
      </c>
      <c r="H613" s="20">
        <v>43922</v>
      </c>
      <c r="I613" s="14" t="s">
        <v>1372</v>
      </c>
      <c r="J613" s="14" t="s">
        <v>1373</v>
      </c>
      <c r="K613" s="21">
        <v>10066</v>
      </c>
      <c r="L613" s="14" t="s">
        <v>635</v>
      </c>
      <c r="M613" s="21">
        <v>114000</v>
      </c>
      <c r="N613" s="14" t="s">
        <v>1374</v>
      </c>
      <c r="O613" s="14" t="s">
        <v>712</v>
      </c>
      <c r="P613" s="14" t="s">
        <v>713</v>
      </c>
      <c r="Q613" s="14" t="s">
        <v>714</v>
      </c>
      <c r="R613" s="14" t="s">
        <v>715</v>
      </c>
      <c r="S613" s="14" t="s">
        <v>742</v>
      </c>
    </row>
    <row r="614" spans="1:19" x14ac:dyDescent="0.25">
      <c r="A614" s="14" t="s">
        <v>717</v>
      </c>
      <c r="B614" s="14" t="s">
        <v>704</v>
      </c>
      <c r="C614" s="14" t="s">
        <v>718</v>
      </c>
      <c r="D614" s="14" t="s">
        <v>706</v>
      </c>
      <c r="E614" s="14" t="s">
        <v>707</v>
      </c>
      <c r="F614" s="15">
        <v>1363.38</v>
      </c>
      <c r="G614" s="14" t="s">
        <v>708</v>
      </c>
      <c r="H614" s="20">
        <v>43952</v>
      </c>
      <c r="I614" s="14" t="s">
        <v>1340</v>
      </c>
      <c r="J614" s="14" t="s">
        <v>1373</v>
      </c>
      <c r="K614" s="21">
        <v>10066</v>
      </c>
      <c r="L614" s="14" t="s">
        <v>635</v>
      </c>
      <c r="M614" s="21">
        <v>114000</v>
      </c>
      <c r="N614" s="14" t="s">
        <v>1374</v>
      </c>
      <c r="O614" s="14" t="s">
        <v>719</v>
      </c>
      <c r="P614" s="14" t="s">
        <v>720</v>
      </c>
      <c r="Q614" s="14" t="s">
        <v>721</v>
      </c>
      <c r="R614" s="14" t="s">
        <v>715</v>
      </c>
      <c r="S614" s="14" t="s">
        <v>742</v>
      </c>
    </row>
    <row r="615" spans="1:19" x14ac:dyDescent="0.25">
      <c r="A615" s="14" t="s">
        <v>723</v>
      </c>
      <c r="B615" s="14" t="s">
        <v>704</v>
      </c>
      <c r="C615" s="14" t="s">
        <v>724</v>
      </c>
      <c r="D615" s="14" t="s">
        <v>706</v>
      </c>
      <c r="E615" s="14" t="s">
        <v>707</v>
      </c>
      <c r="F615" s="15">
        <v>1197.26</v>
      </c>
      <c r="G615" s="14" t="s">
        <v>708</v>
      </c>
      <c r="H615" s="20">
        <v>43983</v>
      </c>
      <c r="I615" s="14" t="s">
        <v>1296</v>
      </c>
      <c r="J615" s="14" t="s">
        <v>1373</v>
      </c>
      <c r="K615" s="21">
        <v>10066</v>
      </c>
      <c r="L615" s="14" t="s">
        <v>635</v>
      </c>
      <c r="M615" s="21">
        <v>114000</v>
      </c>
      <c r="N615" s="14" t="s">
        <v>1374</v>
      </c>
      <c r="O615" s="14" t="s">
        <v>725</v>
      </c>
      <c r="P615" s="14" t="s">
        <v>726</v>
      </c>
      <c r="Q615" s="14" t="s">
        <v>727</v>
      </c>
      <c r="R615" s="14" t="s">
        <v>715</v>
      </c>
      <c r="S615" s="14" t="s">
        <v>742</v>
      </c>
    </row>
    <row r="616" spans="1:19" x14ac:dyDescent="0.25">
      <c r="A616" s="14" t="s">
        <v>703</v>
      </c>
      <c r="B616" s="14" t="s">
        <v>704</v>
      </c>
      <c r="C616" s="14" t="s">
        <v>705</v>
      </c>
      <c r="D616" s="14" t="s">
        <v>706</v>
      </c>
      <c r="E616" s="14" t="s">
        <v>707</v>
      </c>
      <c r="F616" s="15">
        <v>2456.77</v>
      </c>
      <c r="G616" s="14" t="s">
        <v>708</v>
      </c>
      <c r="H616" s="20">
        <v>43922</v>
      </c>
      <c r="I616" s="14" t="s">
        <v>1375</v>
      </c>
      <c r="J616" s="14" t="s">
        <v>1376</v>
      </c>
      <c r="K616" s="21">
        <v>10066</v>
      </c>
      <c r="L616" s="14" t="s">
        <v>635</v>
      </c>
      <c r="M616" s="21">
        <v>114010</v>
      </c>
      <c r="N616" s="14" t="s">
        <v>1377</v>
      </c>
      <c r="O616" s="14" t="s">
        <v>712</v>
      </c>
      <c r="P616" s="14" t="s">
        <v>713</v>
      </c>
      <c r="Q616" s="14" t="s">
        <v>714</v>
      </c>
      <c r="R616" s="14" t="s">
        <v>715</v>
      </c>
      <c r="S616" s="14" t="s">
        <v>716</v>
      </c>
    </row>
    <row r="617" spans="1:19" x14ac:dyDescent="0.25">
      <c r="A617" s="14" t="s">
        <v>717</v>
      </c>
      <c r="B617" s="14" t="s">
        <v>704</v>
      </c>
      <c r="C617" s="14" t="s">
        <v>718</v>
      </c>
      <c r="D617" s="14" t="s">
        <v>706</v>
      </c>
      <c r="E617" s="14" t="s">
        <v>707</v>
      </c>
      <c r="F617" s="15">
        <v>2369.61</v>
      </c>
      <c r="G617" s="14" t="s">
        <v>708</v>
      </c>
      <c r="H617" s="20">
        <v>43952</v>
      </c>
      <c r="I617" s="14" t="s">
        <v>1343</v>
      </c>
      <c r="J617" s="14" t="s">
        <v>1376</v>
      </c>
      <c r="K617" s="21">
        <v>10066</v>
      </c>
      <c r="L617" s="14" t="s">
        <v>635</v>
      </c>
      <c r="M617" s="21">
        <v>114010</v>
      </c>
      <c r="N617" s="14" t="s">
        <v>1377</v>
      </c>
      <c r="O617" s="14" t="s">
        <v>719</v>
      </c>
      <c r="P617" s="14" t="s">
        <v>720</v>
      </c>
      <c r="Q617" s="14" t="s">
        <v>721</v>
      </c>
      <c r="R617" s="14" t="s">
        <v>715</v>
      </c>
      <c r="S617" s="14" t="s">
        <v>716</v>
      </c>
    </row>
    <row r="618" spans="1:19" x14ac:dyDescent="0.25">
      <c r="A618" s="14" t="s">
        <v>723</v>
      </c>
      <c r="B618" s="14" t="s">
        <v>704</v>
      </c>
      <c r="C618" s="14" t="s">
        <v>724</v>
      </c>
      <c r="D618" s="14" t="s">
        <v>706</v>
      </c>
      <c r="E618" s="14" t="s">
        <v>707</v>
      </c>
      <c r="F618" s="15">
        <v>2264.09</v>
      </c>
      <c r="G618" s="14" t="s">
        <v>708</v>
      </c>
      <c r="H618" s="20">
        <v>43983</v>
      </c>
      <c r="I618" s="14" t="s">
        <v>1299</v>
      </c>
      <c r="J618" s="14" t="s">
        <v>1376</v>
      </c>
      <c r="K618" s="21">
        <v>10066</v>
      </c>
      <c r="L618" s="14" t="s">
        <v>635</v>
      </c>
      <c r="M618" s="21">
        <v>114010</v>
      </c>
      <c r="N618" s="14" t="s">
        <v>1377</v>
      </c>
      <c r="O618" s="14" t="s">
        <v>725</v>
      </c>
      <c r="P618" s="14" t="s">
        <v>726</v>
      </c>
      <c r="Q618" s="14" t="s">
        <v>727</v>
      </c>
      <c r="R618" s="14" t="s">
        <v>715</v>
      </c>
      <c r="S618" s="14" t="s">
        <v>716</v>
      </c>
    </row>
    <row r="619" spans="1:19" x14ac:dyDescent="0.25">
      <c r="A619" s="14" t="s">
        <v>703</v>
      </c>
      <c r="B619" s="14" t="s">
        <v>704</v>
      </c>
      <c r="C619" s="14" t="s">
        <v>705</v>
      </c>
      <c r="D619" s="14" t="s">
        <v>706</v>
      </c>
      <c r="E619" s="14" t="s">
        <v>707</v>
      </c>
      <c r="F619" s="15">
        <v>529.61</v>
      </c>
      <c r="G619" s="14" t="s">
        <v>708</v>
      </c>
      <c r="H619" s="20">
        <v>43922</v>
      </c>
      <c r="I619" s="14" t="s">
        <v>1378</v>
      </c>
      <c r="J619" s="14" t="s">
        <v>1379</v>
      </c>
      <c r="K619" s="21">
        <v>10066</v>
      </c>
      <c r="L619" s="14" t="s">
        <v>635</v>
      </c>
      <c r="M619" s="21">
        <v>114020</v>
      </c>
      <c r="N619" s="14" t="s">
        <v>1380</v>
      </c>
      <c r="O619" s="14" t="s">
        <v>712</v>
      </c>
      <c r="P619" s="14" t="s">
        <v>713</v>
      </c>
      <c r="Q619" s="14" t="s">
        <v>714</v>
      </c>
      <c r="R619" s="14" t="s">
        <v>715</v>
      </c>
      <c r="S619" s="14" t="s">
        <v>731</v>
      </c>
    </row>
    <row r="620" spans="1:19" x14ac:dyDescent="0.25">
      <c r="A620" s="14" t="s">
        <v>717</v>
      </c>
      <c r="B620" s="14" t="s">
        <v>704</v>
      </c>
      <c r="C620" s="14" t="s">
        <v>718</v>
      </c>
      <c r="D620" s="14" t="s">
        <v>706</v>
      </c>
      <c r="E620" s="14" t="s">
        <v>707</v>
      </c>
      <c r="F620" s="15">
        <v>529.61</v>
      </c>
      <c r="G620" s="14" t="s">
        <v>708</v>
      </c>
      <c r="H620" s="20">
        <v>43952</v>
      </c>
      <c r="I620" s="14" t="s">
        <v>1346</v>
      </c>
      <c r="J620" s="14" t="s">
        <v>1379</v>
      </c>
      <c r="K620" s="21">
        <v>10066</v>
      </c>
      <c r="L620" s="14" t="s">
        <v>635</v>
      </c>
      <c r="M620" s="21">
        <v>114020</v>
      </c>
      <c r="N620" s="14" t="s">
        <v>1380</v>
      </c>
      <c r="O620" s="14" t="s">
        <v>719</v>
      </c>
      <c r="P620" s="14" t="s">
        <v>720</v>
      </c>
      <c r="Q620" s="14" t="s">
        <v>721</v>
      </c>
      <c r="R620" s="14" t="s">
        <v>715</v>
      </c>
      <c r="S620" s="14" t="s">
        <v>731</v>
      </c>
    </row>
    <row r="621" spans="1:19" x14ac:dyDescent="0.25">
      <c r="A621" s="14" t="s">
        <v>723</v>
      </c>
      <c r="B621" s="14" t="s">
        <v>704</v>
      </c>
      <c r="C621" s="14" t="s">
        <v>724</v>
      </c>
      <c r="D621" s="14" t="s">
        <v>706</v>
      </c>
      <c r="E621" s="14" t="s">
        <v>707</v>
      </c>
      <c r="F621" s="15">
        <v>529.61</v>
      </c>
      <c r="G621" s="14" t="s">
        <v>708</v>
      </c>
      <c r="H621" s="20">
        <v>43983</v>
      </c>
      <c r="I621" s="14" t="s">
        <v>1302</v>
      </c>
      <c r="J621" s="14" t="s">
        <v>1379</v>
      </c>
      <c r="K621" s="21">
        <v>10066</v>
      </c>
      <c r="L621" s="14" t="s">
        <v>635</v>
      </c>
      <c r="M621" s="21">
        <v>114020</v>
      </c>
      <c r="N621" s="14" t="s">
        <v>1380</v>
      </c>
      <c r="O621" s="14" t="s">
        <v>725</v>
      </c>
      <c r="P621" s="14" t="s">
        <v>726</v>
      </c>
      <c r="Q621" s="14" t="s">
        <v>727</v>
      </c>
      <c r="R621" s="14" t="s">
        <v>715</v>
      </c>
      <c r="S621" s="14" t="s">
        <v>731</v>
      </c>
    </row>
    <row r="622" spans="1:19" x14ac:dyDescent="0.25">
      <c r="A622" s="14" t="s">
        <v>703</v>
      </c>
      <c r="B622" s="14" t="s">
        <v>704</v>
      </c>
      <c r="C622" s="14" t="s">
        <v>705</v>
      </c>
      <c r="D622" s="14" t="s">
        <v>706</v>
      </c>
      <c r="E622" s="14" t="s">
        <v>707</v>
      </c>
      <c r="F622" s="15">
        <v>21794.69</v>
      </c>
      <c r="G622" s="14" t="s">
        <v>708</v>
      </c>
      <c r="H622" s="20">
        <v>43922</v>
      </c>
      <c r="I622" s="14" t="s">
        <v>1381</v>
      </c>
      <c r="J622" s="14" t="s">
        <v>1382</v>
      </c>
      <c r="K622" s="21">
        <v>10066</v>
      </c>
      <c r="L622" s="14" t="s">
        <v>635</v>
      </c>
      <c r="M622" s="21">
        <v>114040</v>
      </c>
      <c r="N622" s="14" t="s">
        <v>1383</v>
      </c>
      <c r="O622" s="14" t="s">
        <v>712</v>
      </c>
      <c r="P622" s="14" t="s">
        <v>713</v>
      </c>
      <c r="Q622" s="14" t="s">
        <v>714</v>
      </c>
      <c r="R622" s="14" t="s">
        <v>715</v>
      </c>
      <c r="S622" s="14" t="s">
        <v>683</v>
      </c>
    </row>
    <row r="623" spans="1:19" x14ac:dyDescent="0.25">
      <c r="A623" s="14" t="s">
        <v>717</v>
      </c>
      <c r="B623" s="14" t="s">
        <v>704</v>
      </c>
      <c r="C623" s="14" t="s">
        <v>718</v>
      </c>
      <c r="D623" s="14" t="s">
        <v>706</v>
      </c>
      <c r="E623" s="14" t="s">
        <v>707</v>
      </c>
      <c r="F623" s="15">
        <v>21579.97</v>
      </c>
      <c r="G623" s="14" t="s">
        <v>708</v>
      </c>
      <c r="H623" s="20">
        <v>43952</v>
      </c>
      <c r="I623" s="14" t="s">
        <v>1350</v>
      </c>
      <c r="J623" s="14" t="s">
        <v>1382</v>
      </c>
      <c r="K623" s="21">
        <v>10066</v>
      </c>
      <c r="L623" s="14" t="s">
        <v>635</v>
      </c>
      <c r="M623" s="21">
        <v>114040</v>
      </c>
      <c r="N623" s="14" t="s">
        <v>1383</v>
      </c>
      <c r="O623" s="14" t="s">
        <v>719</v>
      </c>
      <c r="P623" s="14" t="s">
        <v>720</v>
      </c>
      <c r="Q623" s="14" t="s">
        <v>721</v>
      </c>
      <c r="R623" s="14" t="s">
        <v>715</v>
      </c>
      <c r="S623" s="14" t="s">
        <v>683</v>
      </c>
    </row>
    <row r="624" spans="1:19" x14ac:dyDescent="0.25">
      <c r="A624" s="14" t="s">
        <v>723</v>
      </c>
      <c r="B624" s="14" t="s">
        <v>704</v>
      </c>
      <c r="C624" s="14" t="s">
        <v>724</v>
      </c>
      <c r="D624" s="14" t="s">
        <v>706</v>
      </c>
      <c r="E624" s="14" t="s">
        <v>707</v>
      </c>
      <c r="F624" s="15">
        <v>594.23</v>
      </c>
      <c r="G624" s="14" t="s">
        <v>708</v>
      </c>
      <c r="H624" s="20">
        <v>43983</v>
      </c>
      <c r="I624" s="14" t="s">
        <v>1384</v>
      </c>
      <c r="J624" s="14" t="s">
        <v>1382</v>
      </c>
      <c r="K624" s="21">
        <v>10066</v>
      </c>
      <c r="L624" s="14" t="s">
        <v>635</v>
      </c>
      <c r="M624" s="21">
        <v>114040</v>
      </c>
      <c r="N624" s="14" t="s">
        <v>1383</v>
      </c>
      <c r="O624" s="14" t="s">
        <v>725</v>
      </c>
      <c r="P624" s="14" t="s">
        <v>682</v>
      </c>
      <c r="Q624" s="14" t="s">
        <v>875</v>
      </c>
      <c r="R624" s="14" t="s">
        <v>715</v>
      </c>
      <c r="S624" s="14" t="s">
        <v>683</v>
      </c>
    </row>
    <row r="625" spans="1:19" x14ac:dyDescent="0.25">
      <c r="A625" s="14" t="s">
        <v>723</v>
      </c>
      <c r="B625" s="14" t="s">
        <v>704</v>
      </c>
      <c r="C625" s="14" t="s">
        <v>724</v>
      </c>
      <c r="D625" s="14" t="s">
        <v>706</v>
      </c>
      <c r="E625" s="14" t="s">
        <v>707</v>
      </c>
      <c r="F625" s="15">
        <v>21143.66</v>
      </c>
      <c r="G625" s="14" t="s">
        <v>708</v>
      </c>
      <c r="H625" s="20">
        <v>43983</v>
      </c>
      <c r="I625" s="14" t="s">
        <v>1305</v>
      </c>
      <c r="J625" s="14" t="s">
        <v>1382</v>
      </c>
      <c r="K625" s="21">
        <v>10066</v>
      </c>
      <c r="L625" s="14" t="s">
        <v>635</v>
      </c>
      <c r="M625" s="21">
        <v>114040</v>
      </c>
      <c r="N625" s="14" t="s">
        <v>1383</v>
      </c>
      <c r="O625" s="14" t="s">
        <v>725</v>
      </c>
      <c r="P625" s="14" t="s">
        <v>726</v>
      </c>
      <c r="Q625" s="14" t="s">
        <v>727</v>
      </c>
      <c r="R625" s="14" t="s">
        <v>715</v>
      </c>
      <c r="S625" s="14" t="s">
        <v>683</v>
      </c>
    </row>
    <row r="626" spans="1:19" x14ac:dyDescent="0.25">
      <c r="A626" s="14" t="s">
        <v>703</v>
      </c>
      <c r="B626" s="14" t="s">
        <v>704</v>
      </c>
      <c r="C626" s="14" t="s">
        <v>705</v>
      </c>
      <c r="D626" s="14" t="s">
        <v>706</v>
      </c>
      <c r="E626" s="14" t="s">
        <v>707</v>
      </c>
      <c r="F626" s="15">
        <v>8306.8700000000008</v>
      </c>
      <c r="G626" s="14" t="s">
        <v>708</v>
      </c>
      <c r="H626" s="20">
        <v>43922</v>
      </c>
      <c r="I626" s="14" t="s">
        <v>1385</v>
      </c>
      <c r="J626" s="14" t="s">
        <v>1386</v>
      </c>
      <c r="K626" s="21">
        <v>10066</v>
      </c>
      <c r="L626" s="14" t="s">
        <v>635</v>
      </c>
      <c r="M626" s="21">
        <v>114060</v>
      </c>
      <c r="N626" s="14" t="s">
        <v>1387</v>
      </c>
      <c r="O626" s="14" t="s">
        <v>712</v>
      </c>
      <c r="P626" s="14" t="s">
        <v>713</v>
      </c>
      <c r="Q626" s="14" t="s">
        <v>714</v>
      </c>
      <c r="R626" s="14" t="s">
        <v>715</v>
      </c>
      <c r="S626" s="14" t="s">
        <v>722</v>
      </c>
    </row>
    <row r="627" spans="1:19" x14ac:dyDescent="0.25">
      <c r="A627" s="14" t="s">
        <v>717</v>
      </c>
      <c r="B627" s="14" t="s">
        <v>704</v>
      </c>
      <c r="C627" s="14" t="s">
        <v>718</v>
      </c>
      <c r="D627" s="14" t="s">
        <v>706</v>
      </c>
      <c r="E627" s="14" t="s">
        <v>707</v>
      </c>
      <c r="F627" s="15">
        <v>8306.8700000000008</v>
      </c>
      <c r="G627" s="14" t="s">
        <v>708</v>
      </c>
      <c r="H627" s="20">
        <v>43952</v>
      </c>
      <c r="I627" s="14" t="s">
        <v>1353</v>
      </c>
      <c r="J627" s="14" t="s">
        <v>1386</v>
      </c>
      <c r="K627" s="21">
        <v>10066</v>
      </c>
      <c r="L627" s="14" t="s">
        <v>635</v>
      </c>
      <c r="M627" s="21">
        <v>114060</v>
      </c>
      <c r="N627" s="14" t="s">
        <v>1387</v>
      </c>
      <c r="O627" s="14" t="s">
        <v>719</v>
      </c>
      <c r="P627" s="14" t="s">
        <v>720</v>
      </c>
      <c r="Q627" s="14" t="s">
        <v>721</v>
      </c>
      <c r="R627" s="14" t="s">
        <v>715</v>
      </c>
      <c r="S627" s="14" t="s">
        <v>722</v>
      </c>
    </row>
    <row r="628" spans="1:19" x14ac:dyDescent="0.25">
      <c r="A628" s="14" t="s">
        <v>723</v>
      </c>
      <c r="B628" s="14" t="s">
        <v>704</v>
      </c>
      <c r="C628" s="14" t="s">
        <v>724</v>
      </c>
      <c r="D628" s="14" t="s">
        <v>706</v>
      </c>
      <c r="E628" s="14" t="s">
        <v>707</v>
      </c>
      <c r="F628" s="15">
        <v>8306.8700000000008</v>
      </c>
      <c r="G628" s="14" t="s">
        <v>708</v>
      </c>
      <c r="H628" s="20">
        <v>43983</v>
      </c>
      <c r="I628" s="14" t="s">
        <v>1308</v>
      </c>
      <c r="J628" s="14" t="s">
        <v>1386</v>
      </c>
      <c r="K628" s="21">
        <v>10066</v>
      </c>
      <c r="L628" s="14" t="s">
        <v>635</v>
      </c>
      <c r="M628" s="21">
        <v>114060</v>
      </c>
      <c r="N628" s="14" t="s">
        <v>1387</v>
      </c>
      <c r="O628" s="14" t="s">
        <v>725</v>
      </c>
      <c r="P628" s="14" t="s">
        <v>726</v>
      </c>
      <c r="Q628" s="14" t="s">
        <v>727</v>
      </c>
      <c r="R628" s="14" t="s">
        <v>715</v>
      </c>
      <c r="S628" s="14" t="s">
        <v>722</v>
      </c>
    </row>
    <row r="629" spans="1:19" x14ac:dyDescent="0.25">
      <c r="A629" s="14" t="s">
        <v>703</v>
      </c>
      <c r="B629" s="14" t="s">
        <v>704</v>
      </c>
      <c r="C629" s="14" t="s">
        <v>705</v>
      </c>
      <c r="D629" s="14" t="s">
        <v>706</v>
      </c>
      <c r="E629" s="14" t="s">
        <v>707</v>
      </c>
      <c r="F629" s="15">
        <v>2843.15</v>
      </c>
      <c r="G629" s="14" t="s">
        <v>708</v>
      </c>
      <c r="H629" s="20">
        <v>43922</v>
      </c>
      <c r="I629" s="14" t="s">
        <v>1388</v>
      </c>
      <c r="J629" s="14" t="s">
        <v>1389</v>
      </c>
      <c r="K629" s="21">
        <v>10067</v>
      </c>
      <c r="L629" s="14" t="s">
        <v>225</v>
      </c>
      <c r="M629" s="21">
        <v>111100</v>
      </c>
      <c r="N629" s="14" t="s">
        <v>1390</v>
      </c>
      <c r="O629" s="14" t="s">
        <v>712</v>
      </c>
      <c r="P629" s="14" t="s">
        <v>713</v>
      </c>
      <c r="Q629" s="14" t="s">
        <v>714</v>
      </c>
      <c r="R629" s="14" t="s">
        <v>715</v>
      </c>
      <c r="S629" s="14" t="s">
        <v>716</v>
      </c>
    </row>
    <row r="630" spans="1:19" x14ac:dyDescent="0.25">
      <c r="A630" s="14" t="s">
        <v>717</v>
      </c>
      <c r="B630" s="14" t="s">
        <v>704</v>
      </c>
      <c r="C630" s="14" t="s">
        <v>718</v>
      </c>
      <c r="D630" s="14" t="s">
        <v>706</v>
      </c>
      <c r="E630" s="14" t="s">
        <v>707</v>
      </c>
      <c r="F630" s="15">
        <v>2843.15</v>
      </c>
      <c r="G630" s="14" t="s">
        <v>708</v>
      </c>
      <c r="H630" s="20">
        <v>43952</v>
      </c>
      <c r="I630" s="14" t="s">
        <v>1356</v>
      </c>
      <c r="J630" s="14" t="s">
        <v>1389</v>
      </c>
      <c r="K630" s="21">
        <v>10067</v>
      </c>
      <c r="L630" s="14" t="s">
        <v>225</v>
      </c>
      <c r="M630" s="21">
        <v>111100</v>
      </c>
      <c r="N630" s="14" t="s">
        <v>1390</v>
      </c>
      <c r="O630" s="14" t="s">
        <v>719</v>
      </c>
      <c r="P630" s="14" t="s">
        <v>720</v>
      </c>
      <c r="Q630" s="14" t="s">
        <v>721</v>
      </c>
      <c r="R630" s="14" t="s">
        <v>715</v>
      </c>
      <c r="S630" s="14" t="s">
        <v>716</v>
      </c>
    </row>
    <row r="631" spans="1:19" x14ac:dyDescent="0.25">
      <c r="A631" s="14" t="s">
        <v>723</v>
      </c>
      <c r="B631" s="14" t="s">
        <v>704</v>
      </c>
      <c r="C631" s="14" t="s">
        <v>724</v>
      </c>
      <c r="D631" s="14" t="s">
        <v>706</v>
      </c>
      <c r="E631" s="14" t="s">
        <v>707</v>
      </c>
      <c r="F631" s="15">
        <v>2988.56</v>
      </c>
      <c r="G631" s="14" t="s">
        <v>708</v>
      </c>
      <c r="H631" s="20">
        <v>43983</v>
      </c>
      <c r="I631" s="14" t="s">
        <v>1311</v>
      </c>
      <c r="J631" s="14" t="s">
        <v>1389</v>
      </c>
      <c r="K631" s="21">
        <v>10067</v>
      </c>
      <c r="L631" s="14" t="s">
        <v>225</v>
      </c>
      <c r="M631" s="21">
        <v>111100</v>
      </c>
      <c r="N631" s="14" t="s">
        <v>1390</v>
      </c>
      <c r="O631" s="14" t="s">
        <v>725</v>
      </c>
      <c r="P631" s="14" t="s">
        <v>726</v>
      </c>
      <c r="Q631" s="14" t="s">
        <v>727</v>
      </c>
      <c r="R631" s="14" t="s">
        <v>715</v>
      </c>
      <c r="S631" s="14" t="s">
        <v>716</v>
      </c>
    </row>
    <row r="632" spans="1:19" x14ac:dyDescent="0.25">
      <c r="A632" s="14" t="s">
        <v>703</v>
      </c>
      <c r="B632" s="14" t="s">
        <v>704</v>
      </c>
      <c r="C632" s="14" t="s">
        <v>705</v>
      </c>
      <c r="D632" s="14" t="s">
        <v>706</v>
      </c>
      <c r="E632" s="14" t="s">
        <v>707</v>
      </c>
      <c r="F632" s="15">
        <v>2107.5700000000002</v>
      </c>
      <c r="G632" s="14" t="s">
        <v>708</v>
      </c>
      <c r="H632" s="20">
        <v>43922</v>
      </c>
      <c r="I632" s="14" t="s">
        <v>1391</v>
      </c>
      <c r="J632" s="14" t="s">
        <v>1392</v>
      </c>
      <c r="K632" s="21">
        <v>10067</v>
      </c>
      <c r="L632" s="14" t="s">
        <v>225</v>
      </c>
      <c r="M632" s="21">
        <v>111200</v>
      </c>
      <c r="N632" s="14" t="s">
        <v>1393</v>
      </c>
      <c r="O632" s="14" t="s">
        <v>712</v>
      </c>
      <c r="P632" s="14" t="s">
        <v>713</v>
      </c>
      <c r="Q632" s="14" t="s">
        <v>714</v>
      </c>
      <c r="R632" s="14" t="s">
        <v>715</v>
      </c>
      <c r="S632" s="14" t="s">
        <v>731</v>
      </c>
    </row>
    <row r="633" spans="1:19" x14ac:dyDescent="0.25">
      <c r="A633" s="14" t="s">
        <v>717</v>
      </c>
      <c r="B633" s="14" t="s">
        <v>704</v>
      </c>
      <c r="C633" s="14" t="s">
        <v>718</v>
      </c>
      <c r="D633" s="14" t="s">
        <v>706</v>
      </c>
      <c r="E633" s="14" t="s">
        <v>707</v>
      </c>
      <c r="F633" s="15">
        <v>1972.9</v>
      </c>
      <c r="G633" s="14" t="s">
        <v>708</v>
      </c>
      <c r="H633" s="20">
        <v>43952</v>
      </c>
      <c r="I633" s="14" t="s">
        <v>1359</v>
      </c>
      <c r="J633" s="14" t="s">
        <v>1392</v>
      </c>
      <c r="K633" s="21">
        <v>10067</v>
      </c>
      <c r="L633" s="14" t="s">
        <v>225</v>
      </c>
      <c r="M633" s="21">
        <v>111200</v>
      </c>
      <c r="N633" s="14" t="s">
        <v>1393</v>
      </c>
      <c r="O633" s="14" t="s">
        <v>719</v>
      </c>
      <c r="P633" s="14" t="s">
        <v>720</v>
      </c>
      <c r="Q633" s="14" t="s">
        <v>721</v>
      </c>
      <c r="R633" s="14" t="s">
        <v>715</v>
      </c>
      <c r="S633" s="14" t="s">
        <v>731</v>
      </c>
    </row>
    <row r="634" spans="1:19" x14ac:dyDescent="0.25">
      <c r="A634" s="14" t="s">
        <v>723</v>
      </c>
      <c r="B634" s="14" t="s">
        <v>704</v>
      </c>
      <c r="C634" s="14" t="s">
        <v>724</v>
      </c>
      <c r="D634" s="14" t="s">
        <v>706</v>
      </c>
      <c r="E634" s="14" t="s">
        <v>707</v>
      </c>
      <c r="F634" s="15">
        <v>1972.9</v>
      </c>
      <c r="G634" s="14" t="s">
        <v>708</v>
      </c>
      <c r="H634" s="20">
        <v>43983</v>
      </c>
      <c r="I634" s="14" t="s">
        <v>1314</v>
      </c>
      <c r="J634" s="14" t="s">
        <v>1392</v>
      </c>
      <c r="K634" s="21">
        <v>10067</v>
      </c>
      <c r="L634" s="14" t="s">
        <v>225</v>
      </c>
      <c r="M634" s="21">
        <v>111200</v>
      </c>
      <c r="N634" s="14" t="s">
        <v>1393</v>
      </c>
      <c r="O634" s="14" t="s">
        <v>725</v>
      </c>
      <c r="P634" s="14" t="s">
        <v>726</v>
      </c>
      <c r="Q634" s="14" t="s">
        <v>727</v>
      </c>
      <c r="R634" s="14" t="s">
        <v>715</v>
      </c>
      <c r="S634" s="14" t="s">
        <v>731</v>
      </c>
    </row>
    <row r="635" spans="1:19" x14ac:dyDescent="0.25">
      <c r="A635" s="14" t="s">
        <v>703</v>
      </c>
      <c r="B635" s="14" t="s">
        <v>704</v>
      </c>
      <c r="C635" s="14" t="s">
        <v>705</v>
      </c>
      <c r="D635" s="14" t="s">
        <v>706</v>
      </c>
      <c r="E635" s="14" t="s">
        <v>707</v>
      </c>
      <c r="F635" s="15">
        <v>67768.789999999994</v>
      </c>
      <c r="G635" s="14" t="s">
        <v>708</v>
      </c>
      <c r="H635" s="20">
        <v>43922</v>
      </c>
      <c r="I635" s="14" t="s">
        <v>1394</v>
      </c>
      <c r="J635" s="14" t="s">
        <v>1395</v>
      </c>
      <c r="K635" s="21">
        <v>10067</v>
      </c>
      <c r="L635" s="14" t="s">
        <v>225</v>
      </c>
      <c r="M635" s="21">
        <v>111400</v>
      </c>
      <c r="N635" s="14" t="s">
        <v>1396</v>
      </c>
      <c r="O635" s="14" t="s">
        <v>712</v>
      </c>
      <c r="P635" s="14" t="s">
        <v>713</v>
      </c>
      <c r="Q635" s="14" t="s">
        <v>714</v>
      </c>
      <c r="R635" s="14" t="s">
        <v>715</v>
      </c>
      <c r="S635" s="14" t="s">
        <v>683</v>
      </c>
    </row>
    <row r="636" spans="1:19" x14ac:dyDescent="0.25">
      <c r="A636" s="14" t="s">
        <v>717</v>
      </c>
      <c r="B636" s="14" t="s">
        <v>704</v>
      </c>
      <c r="C636" s="14" t="s">
        <v>718</v>
      </c>
      <c r="D636" s="14" t="s">
        <v>706</v>
      </c>
      <c r="E636" s="14" t="s">
        <v>707</v>
      </c>
      <c r="F636" s="15">
        <v>67768.789999999994</v>
      </c>
      <c r="G636" s="14" t="s">
        <v>708</v>
      </c>
      <c r="H636" s="20">
        <v>43952</v>
      </c>
      <c r="I636" s="14" t="s">
        <v>1362</v>
      </c>
      <c r="J636" s="14" t="s">
        <v>1395</v>
      </c>
      <c r="K636" s="21">
        <v>10067</v>
      </c>
      <c r="L636" s="14" t="s">
        <v>225</v>
      </c>
      <c r="M636" s="21">
        <v>111400</v>
      </c>
      <c r="N636" s="14" t="s">
        <v>1396</v>
      </c>
      <c r="O636" s="14" t="s">
        <v>719</v>
      </c>
      <c r="P636" s="14" t="s">
        <v>720</v>
      </c>
      <c r="Q636" s="14" t="s">
        <v>721</v>
      </c>
      <c r="R636" s="14" t="s">
        <v>715</v>
      </c>
      <c r="S636" s="14" t="s">
        <v>683</v>
      </c>
    </row>
    <row r="637" spans="1:19" x14ac:dyDescent="0.25">
      <c r="A637" s="14" t="s">
        <v>723</v>
      </c>
      <c r="B637" s="14" t="s">
        <v>704</v>
      </c>
      <c r="C637" s="14" t="s">
        <v>724</v>
      </c>
      <c r="D637" s="14" t="s">
        <v>706</v>
      </c>
      <c r="E637" s="14" t="s">
        <v>707</v>
      </c>
      <c r="F637" s="15">
        <v>67768.789999999994</v>
      </c>
      <c r="G637" s="14" t="s">
        <v>708</v>
      </c>
      <c r="H637" s="20">
        <v>43983</v>
      </c>
      <c r="I637" s="14" t="s">
        <v>1318</v>
      </c>
      <c r="J637" s="14" t="s">
        <v>1395</v>
      </c>
      <c r="K637" s="21">
        <v>10067</v>
      </c>
      <c r="L637" s="14" t="s">
        <v>225</v>
      </c>
      <c r="M637" s="21">
        <v>111400</v>
      </c>
      <c r="N637" s="14" t="s">
        <v>1396</v>
      </c>
      <c r="O637" s="14" t="s">
        <v>725</v>
      </c>
      <c r="P637" s="14" t="s">
        <v>726</v>
      </c>
      <c r="Q637" s="14" t="s">
        <v>727</v>
      </c>
      <c r="R637" s="14" t="s">
        <v>715</v>
      </c>
      <c r="S637" s="14" t="s">
        <v>683</v>
      </c>
    </row>
    <row r="638" spans="1:19" x14ac:dyDescent="0.25">
      <c r="A638" s="14" t="s">
        <v>717</v>
      </c>
      <c r="B638" s="14" t="s">
        <v>704</v>
      </c>
      <c r="C638" s="14" t="s">
        <v>718</v>
      </c>
      <c r="D638" s="14" t="s">
        <v>706</v>
      </c>
      <c r="E638" s="14" t="s">
        <v>707</v>
      </c>
      <c r="F638" s="15">
        <v>2063.35</v>
      </c>
      <c r="G638" s="14" t="s">
        <v>708</v>
      </c>
      <c r="H638" s="20">
        <v>43952</v>
      </c>
      <c r="I638" s="14" t="s">
        <v>1365</v>
      </c>
      <c r="J638" s="14" t="s">
        <v>1397</v>
      </c>
      <c r="K638" s="21">
        <v>10067</v>
      </c>
      <c r="L638" s="14" t="s">
        <v>225</v>
      </c>
      <c r="M638" s="21">
        <v>111500</v>
      </c>
      <c r="N638" s="14" t="s">
        <v>1398</v>
      </c>
      <c r="O638" s="14" t="s">
        <v>719</v>
      </c>
      <c r="P638" s="14" t="s">
        <v>720</v>
      </c>
      <c r="Q638" s="14" t="s">
        <v>721</v>
      </c>
      <c r="R638" s="14" t="s">
        <v>715</v>
      </c>
      <c r="S638" s="14" t="s">
        <v>687</v>
      </c>
    </row>
    <row r="639" spans="1:19" x14ac:dyDescent="0.25">
      <c r="A639" s="14" t="s">
        <v>703</v>
      </c>
      <c r="B639" s="14" t="s">
        <v>704</v>
      </c>
      <c r="C639" s="14" t="s">
        <v>705</v>
      </c>
      <c r="D639" s="14" t="s">
        <v>706</v>
      </c>
      <c r="E639" s="14" t="s">
        <v>707</v>
      </c>
      <c r="F639" s="15">
        <v>14369.42</v>
      </c>
      <c r="G639" s="14" t="s">
        <v>708</v>
      </c>
      <c r="H639" s="20">
        <v>43922</v>
      </c>
      <c r="I639" s="14" t="s">
        <v>1399</v>
      </c>
      <c r="J639" s="14" t="s">
        <v>1400</v>
      </c>
      <c r="K639" s="21">
        <v>10067</v>
      </c>
      <c r="L639" s="14" t="s">
        <v>225</v>
      </c>
      <c r="M639" s="21">
        <v>111600</v>
      </c>
      <c r="N639" s="14" t="s">
        <v>1401</v>
      </c>
      <c r="O639" s="14" t="s">
        <v>712</v>
      </c>
      <c r="P639" s="14" t="s">
        <v>713</v>
      </c>
      <c r="Q639" s="14" t="s">
        <v>714</v>
      </c>
      <c r="R639" s="14" t="s">
        <v>715</v>
      </c>
      <c r="S639" s="14" t="s">
        <v>722</v>
      </c>
    </row>
    <row r="640" spans="1:19" x14ac:dyDescent="0.25">
      <c r="A640" s="14" t="s">
        <v>717</v>
      </c>
      <c r="B640" s="14" t="s">
        <v>704</v>
      </c>
      <c r="C640" s="14" t="s">
        <v>718</v>
      </c>
      <c r="D640" s="14" t="s">
        <v>706</v>
      </c>
      <c r="E640" s="14" t="s">
        <v>707</v>
      </c>
      <c r="F640" s="15">
        <v>15188.18</v>
      </c>
      <c r="G640" s="14" t="s">
        <v>708</v>
      </c>
      <c r="H640" s="20">
        <v>43952</v>
      </c>
      <c r="I640" s="14" t="s">
        <v>1369</v>
      </c>
      <c r="J640" s="14" t="s">
        <v>1400</v>
      </c>
      <c r="K640" s="21">
        <v>10067</v>
      </c>
      <c r="L640" s="14" t="s">
        <v>225</v>
      </c>
      <c r="M640" s="21">
        <v>111600</v>
      </c>
      <c r="N640" s="14" t="s">
        <v>1401</v>
      </c>
      <c r="O640" s="14" t="s">
        <v>719</v>
      </c>
      <c r="P640" s="14" t="s">
        <v>720</v>
      </c>
      <c r="Q640" s="14" t="s">
        <v>721</v>
      </c>
      <c r="R640" s="14" t="s">
        <v>715</v>
      </c>
      <c r="S640" s="14" t="s">
        <v>722</v>
      </c>
    </row>
    <row r="641" spans="1:19" x14ac:dyDescent="0.25">
      <c r="A641" s="14" t="s">
        <v>723</v>
      </c>
      <c r="B641" s="14" t="s">
        <v>704</v>
      </c>
      <c r="C641" s="14" t="s">
        <v>724</v>
      </c>
      <c r="D641" s="14" t="s">
        <v>706</v>
      </c>
      <c r="E641" s="14" t="s">
        <v>707</v>
      </c>
      <c r="F641" s="15">
        <v>14775.98</v>
      </c>
      <c r="G641" s="14" t="s">
        <v>708</v>
      </c>
      <c r="H641" s="20">
        <v>43983</v>
      </c>
      <c r="I641" s="14" t="s">
        <v>1321</v>
      </c>
      <c r="J641" s="14" t="s">
        <v>1400</v>
      </c>
      <c r="K641" s="21">
        <v>10067</v>
      </c>
      <c r="L641" s="14" t="s">
        <v>225</v>
      </c>
      <c r="M641" s="21">
        <v>111600</v>
      </c>
      <c r="N641" s="14" t="s">
        <v>1401</v>
      </c>
      <c r="O641" s="14" t="s">
        <v>725</v>
      </c>
      <c r="P641" s="14" t="s">
        <v>726</v>
      </c>
      <c r="Q641" s="14" t="s">
        <v>727</v>
      </c>
      <c r="R641" s="14" t="s">
        <v>715</v>
      </c>
      <c r="S641" s="14" t="s">
        <v>722</v>
      </c>
    </row>
    <row r="642" spans="1:19" x14ac:dyDescent="0.25">
      <c r="A642" s="14" t="s">
        <v>703</v>
      </c>
      <c r="B642" s="14" t="s">
        <v>704</v>
      </c>
      <c r="C642" s="14" t="s">
        <v>705</v>
      </c>
      <c r="D642" s="14" t="s">
        <v>706</v>
      </c>
      <c r="E642" s="14" t="s">
        <v>707</v>
      </c>
      <c r="F642" s="15">
        <v>1285.6099999999999</v>
      </c>
      <c r="G642" s="14" t="s">
        <v>708</v>
      </c>
      <c r="H642" s="20">
        <v>43922</v>
      </c>
      <c r="I642" s="14" t="s">
        <v>1402</v>
      </c>
      <c r="J642" s="14" t="s">
        <v>1403</v>
      </c>
      <c r="K642" s="21">
        <v>10067</v>
      </c>
      <c r="L642" s="14" t="s">
        <v>225</v>
      </c>
      <c r="M642" s="21">
        <v>111700</v>
      </c>
      <c r="N642" s="14" t="s">
        <v>1404</v>
      </c>
      <c r="O642" s="14" t="s">
        <v>712</v>
      </c>
      <c r="P642" s="14" t="s">
        <v>713</v>
      </c>
      <c r="Q642" s="14" t="s">
        <v>714</v>
      </c>
      <c r="R642" s="14" t="s">
        <v>715</v>
      </c>
      <c r="S642" s="14" t="s">
        <v>742</v>
      </c>
    </row>
    <row r="643" spans="1:19" x14ac:dyDescent="0.25">
      <c r="A643" s="14" t="s">
        <v>717</v>
      </c>
      <c r="B643" s="14" t="s">
        <v>704</v>
      </c>
      <c r="C643" s="14" t="s">
        <v>718</v>
      </c>
      <c r="D643" s="14" t="s">
        <v>706</v>
      </c>
      <c r="E643" s="14" t="s">
        <v>707</v>
      </c>
      <c r="F643" s="15">
        <v>1285.6099999999999</v>
      </c>
      <c r="G643" s="14" t="s">
        <v>708</v>
      </c>
      <c r="H643" s="20">
        <v>43952</v>
      </c>
      <c r="I643" s="14" t="s">
        <v>1372</v>
      </c>
      <c r="J643" s="14" t="s">
        <v>1403</v>
      </c>
      <c r="K643" s="21">
        <v>10067</v>
      </c>
      <c r="L643" s="14" t="s">
        <v>225</v>
      </c>
      <c r="M643" s="21">
        <v>111700</v>
      </c>
      <c r="N643" s="14" t="s">
        <v>1404</v>
      </c>
      <c r="O643" s="14" t="s">
        <v>719</v>
      </c>
      <c r="P643" s="14" t="s">
        <v>720</v>
      </c>
      <c r="Q643" s="14" t="s">
        <v>721</v>
      </c>
      <c r="R643" s="14" t="s">
        <v>715</v>
      </c>
      <c r="S643" s="14" t="s">
        <v>742</v>
      </c>
    </row>
    <row r="644" spans="1:19" x14ac:dyDescent="0.25">
      <c r="A644" s="14" t="s">
        <v>723</v>
      </c>
      <c r="B644" s="14" t="s">
        <v>704</v>
      </c>
      <c r="C644" s="14" t="s">
        <v>724</v>
      </c>
      <c r="D644" s="14" t="s">
        <v>706</v>
      </c>
      <c r="E644" s="14" t="s">
        <v>707</v>
      </c>
      <c r="F644" s="15">
        <v>1285.6099999999999</v>
      </c>
      <c r="G644" s="14" t="s">
        <v>708</v>
      </c>
      <c r="H644" s="20">
        <v>43983</v>
      </c>
      <c r="I644" s="14" t="s">
        <v>1324</v>
      </c>
      <c r="J644" s="14" t="s">
        <v>1403</v>
      </c>
      <c r="K644" s="21">
        <v>10067</v>
      </c>
      <c r="L644" s="14" t="s">
        <v>225</v>
      </c>
      <c r="M644" s="21">
        <v>111700</v>
      </c>
      <c r="N644" s="14" t="s">
        <v>1404</v>
      </c>
      <c r="O644" s="14" t="s">
        <v>725</v>
      </c>
      <c r="P644" s="14" t="s">
        <v>726</v>
      </c>
      <c r="Q644" s="14" t="s">
        <v>727</v>
      </c>
      <c r="R644" s="14" t="s">
        <v>715</v>
      </c>
      <c r="S644" s="14" t="s">
        <v>742</v>
      </c>
    </row>
    <row r="645" spans="1:19" x14ac:dyDescent="0.25">
      <c r="A645" s="14" t="s">
        <v>703</v>
      </c>
      <c r="B645" s="14" t="s">
        <v>704</v>
      </c>
      <c r="C645" s="14" t="s">
        <v>705</v>
      </c>
      <c r="D645" s="14" t="s">
        <v>706</v>
      </c>
      <c r="E645" s="14" t="s">
        <v>707</v>
      </c>
      <c r="F645" s="15">
        <v>55.64</v>
      </c>
      <c r="G645" s="14" t="s">
        <v>708</v>
      </c>
      <c r="H645" s="20">
        <v>43922</v>
      </c>
      <c r="I645" s="14" t="s">
        <v>1405</v>
      </c>
      <c r="J645" s="14" t="s">
        <v>1406</v>
      </c>
      <c r="K645" s="21">
        <v>10067</v>
      </c>
      <c r="L645" s="14" t="s">
        <v>225</v>
      </c>
      <c r="M645" s="21">
        <v>113000</v>
      </c>
      <c r="N645" s="14" t="s">
        <v>1407</v>
      </c>
      <c r="O645" s="14" t="s">
        <v>712</v>
      </c>
      <c r="P645" s="14" t="s">
        <v>713</v>
      </c>
      <c r="Q645" s="14" t="s">
        <v>714</v>
      </c>
      <c r="R645" s="14" t="s">
        <v>715</v>
      </c>
      <c r="S645" s="14" t="s">
        <v>742</v>
      </c>
    </row>
    <row r="646" spans="1:19" x14ac:dyDescent="0.25">
      <c r="A646" s="14" t="s">
        <v>717</v>
      </c>
      <c r="B646" s="14" t="s">
        <v>704</v>
      </c>
      <c r="C646" s="14" t="s">
        <v>718</v>
      </c>
      <c r="D646" s="14" t="s">
        <v>706</v>
      </c>
      <c r="E646" s="14" t="s">
        <v>707</v>
      </c>
      <c r="F646" s="15">
        <v>68.349999999999994</v>
      </c>
      <c r="G646" s="14" t="s">
        <v>708</v>
      </c>
      <c r="H646" s="20">
        <v>43952</v>
      </c>
      <c r="I646" s="14" t="s">
        <v>1375</v>
      </c>
      <c r="J646" s="14" t="s">
        <v>1406</v>
      </c>
      <c r="K646" s="21">
        <v>10067</v>
      </c>
      <c r="L646" s="14" t="s">
        <v>225</v>
      </c>
      <c r="M646" s="21">
        <v>113000</v>
      </c>
      <c r="N646" s="14" t="s">
        <v>1407</v>
      </c>
      <c r="O646" s="14" t="s">
        <v>719</v>
      </c>
      <c r="P646" s="14" t="s">
        <v>720</v>
      </c>
      <c r="Q646" s="14" t="s">
        <v>721</v>
      </c>
      <c r="R646" s="14" t="s">
        <v>715</v>
      </c>
      <c r="S646" s="14" t="s">
        <v>742</v>
      </c>
    </row>
    <row r="647" spans="1:19" x14ac:dyDescent="0.25">
      <c r="A647" s="14" t="s">
        <v>723</v>
      </c>
      <c r="B647" s="14" t="s">
        <v>704</v>
      </c>
      <c r="C647" s="14" t="s">
        <v>724</v>
      </c>
      <c r="D647" s="14" t="s">
        <v>706</v>
      </c>
      <c r="E647" s="14" t="s">
        <v>707</v>
      </c>
      <c r="F647" s="15">
        <v>54.3</v>
      </c>
      <c r="G647" s="14" t="s">
        <v>708</v>
      </c>
      <c r="H647" s="20">
        <v>43983</v>
      </c>
      <c r="I647" s="14" t="s">
        <v>1327</v>
      </c>
      <c r="J647" s="14" t="s">
        <v>1406</v>
      </c>
      <c r="K647" s="21">
        <v>10067</v>
      </c>
      <c r="L647" s="14" t="s">
        <v>225</v>
      </c>
      <c r="M647" s="21">
        <v>113000</v>
      </c>
      <c r="N647" s="14" t="s">
        <v>1407</v>
      </c>
      <c r="O647" s="14" t="s">
        <v>725</v>
      </c>
      <c r="P647" s="14" t="s">
        <v>726</v>
      </c>
      <c r="Q647" s="14" t="s">
        <v>727</v>
      </c>
      <c r="R647" s="14" t="s">
        <v>715</v>
      </c>
      <c r="S647" s="14" t="s">
        <v>742</v>
      </c>
    </row>
    <row r="648" spans="1:19" x14ac:dyDescent="0.25">
      <c r="A648" s="14" t="s">
        <v>703</v>
      </c>
      <c r="B648" s="14" t="s">
        <v>704</v>
      </c>
      <c r="C648" s="14" t="s">
        <v>705</v>
      </c>
      <c r="D648" s="14" t="s">
        <v>706</v>
      </c>
      <c r="E648" s="14" t="s">
        <v>707</v>
      </c>
      <c r="F648" s="15">
        <v>289.39</v>
      </c>
      <c r="G648" s="14" t="s">
        <v>708</v>
      </c>
      <c r="H648" s="20">
        <v>43922</v>
      </c>
      <c r="I648" s="14" t="s">
        <v>1408</v>
      </c>
      <c r="J648" s="14" t="s">
        <v>1409</v>
      </c>
      <c r="K648" s="21">
        <v>10067</v>
      </c>
      <c r="L648" s="14" t="s">
        <v>225</v>
      </c>
      <c r="M648" s="21">
        <v>113010</v>
      </c>
      <c r="N648" s="14" t="s">
        <v>1410</v>
      </c>
      <c r="O648" s="14" t="s">
        <v>712</v>
      </c>
      <c r="P648" s="14" t="s">
        <v>713</v>
      </c>
      <c r="Q648" s="14" t="s">
        <v>714</v>
      </c>
      <c r="R648" s="14" t="s">
        <v>715</v>
      </c>
      <c r="S648" s="14" t="s">
        <v>716</v>
      </c>
    </row>
    <row r="649" spans="1:19" x14ac:dyDescent="0.25">
      <c r="A649" s="14" t="s">
        <v>717</v>
      </c>
      <c r="B649" s="14" t="s">
        <v>704</v>
      </c>
      <c r="C649" s="14" t="s">
        <v>718</v>
      </c>
      <c r="D649" s="14" t="s">
        <v>706</v>
      </c>
      <c r="E649" s="14" t="s">
        <v>707</v>
      </c>
      <c r="F649" s="15">
        <v>289.39</v>
      </c>
      <c r="G649" s="14" t="s">
        <v>708</v>
      </c>
      <c r="H649" s="20">
        <v>43952</v>
      </c>
      <c r="I649" s="14" t="s">
        <v>1378</v>
      </c>
      <c r="J649" s="14" t="s">
        <v>1409</v>
      </c>
      <c r="K649" s="21">
        <v>10067</v>
      </c>
      <c r="L649" s="14" t="s">
        <v>225</v>
      </c>
      <c r="M649" s="21">
        <v>113010</v>
      </c>
      <c r="N649" s="14" t="s">
        <v>1410</v>
      </c>
      <c r="O649" s="14" t="s">
        <v>719</v>
      </c>
      <c r="P649" s="14" t="s">
        <v>720</v>
      </c>
      <c r="Q649" s="14" t="s">
        <v>721</v>
      </c>
      <c r="R649" s="14" t="s">
        <v>715</v>
      </c>
      <c r="S649" s="14" t="s">
        <v>716</v>
      </c>
    </row>
    <row r="650" spans="1:19" x14ac:dyDescent="0.25">
      <c r="A650" s="14" t="s">
        <v>723</v>
      </c>
      <c r="B650" s="14" t="s">
        <v>704</v>
      </c>
      <c r="C650" s="14" t="s">
        <v>724</v>
      </c>
      <c r="D650" s="14" t="s">
        <v>706</v>
      </c>
      <c r="E650" s="14" t="s">
        <v>707</v>
      </c>
      <c r="F650" s="15">
        <v>309.35000000000002</v>
      </c>
      <c r="G650" s="14" t="s">
        <v>708</v>
      </c>
      <c r="H650" s="20">
        <v>43983</v>
      </c>
      <c r="I650" s="14" t="s">
        <v>1330</v>
      </c>
      <c r="J650" s="14" t="s">
        <v>1409</v>
      </c>
      <c r="K650" s="21">
        <v>10067</v>
      </c>
      <c r="L650" s="14" t="s">
        <v>225</v>
      </c>
      <c r="M650" s="21">
        <v>113010</v>
      </c>
      <c r="N650" s="14" t="s">
        <v>1410</v>
      </c>
      <c r="O650" s="14" t="s">
        <v>725</v>
      </c>
      <c r="P650" s="14" t="s">
        <v>726</v>
      </c>
      <c r="Q650" s="14" t="s">
        <v>727</v>
      </c>
      <c r="R650" s="14" t="s">
        <v>715</v>
      </c>
      <c r="S650" s="14" t="s">
        <v>716</v>
      </c>
    </row>
    <row r="651" spans="1:19" x14ac:dyDescent="0.25">
      <c r="A651" s="14" t="s">
        <v>703</v>
      </c>
      <c r="B651" s="14" t="s">
        <v>704</v>
      </c>
      <c r="C651" s="14" t="s">
        <v>705</v>
      </c>
      <c r="D651" s="14" t="s">
        <v>706</v>
      </c>
      <c r="E651" s="14" t="s">
        <v>707</v>
      </c>
      <c r="F651" s="15">
        <v>197.83</v>
      </c>
      <c r="G651" s="14" t="s">
        <v>708</v>
      </c>
      <c r="H651" s="20">
        <v>43922</v>
      </c>
      <c r="I651" s="14" t="s">
        <v>1411</v>
      </c>
      <c r="J651" s="14" t="s">
        <v>1412</v>
      </c>
      <c r="K651" s="21">
        <v>10067</v>
      </c>
      <c r="L651" s="14" t="s">
        <v>225</v>
      </c>
      <c r="M651" s="21">
        <v>113020</v>
      </c>
      <c r="N651" s="14" t="s">
        <v>1413</v>
      </c>
      <c r="O651" s="14" t="s">
        <v>712</v>
      </c>
      <c r="P651" s="14" t="s">
        <v>713</v>
      </c>
      <c r="Q651" s="14" t="s">
        <v>714</v>
      </c>
      <c r="R651" s="14" t="s">
        <v>715</v>
      </c>
      <c r="S651" s="14" t="s">
        <v>731</v>
      </c>
    </row>
    <row r="652" spans="1:19" x14ac:dyDescent="0.25">
      <c r="A652" s="14" t="s">
        <v>717</v>
      </c>
      <c r="B652" s="14" t="s">
        <v>704</v>
      </c>
      <c r="C652" s="14" t="s">
        <v>718</v>
      </c>
      <c r="D652" s="14" t="s">
        <v>706</v>
      </c>
      <c r="E652" s="14" t="s">
        <v>707</v>
      </c>
      <c r="F652" s="15">
        <v>180.01</v>
      </c>
      <c r="G652" s="14" t="s">
        <v>708</v>
      </c>
      <c r="H652" s="20">
        <v>43952</v>
      </c>
      <c r="I652" s="14" t="s">
        <v>1381</v>
      </c>
      <c r="J652" s="14" t="s">
        <v>1412</v>
      </c>
      <c r="K652" s="21">
        <v>10067</v>
      </c>
      <c r="L652" s="14" t="s">
        <v>225</v>
      </c>
      <c r="M652" s="21">
        <v>113020</v>
      </c>
      <c r="N652" s="14" t="s">
        <v>1413</v>
      </c>
      <c r="O652" s="14" t="s">
        <v>719</v>
      </c>
      <c r="P652" s="14" t="s">
        <v>720</v>
      </c>
      <c r="Q652" s="14" t="s">
        <v>721</v>
      </c>
      <c r="R652" s="14" t="s">
        <v>715</v>
      </c>
      <c r="S652" s="14" t="s">
        <v>731</v>
      </c>
    </row>
    <row r="653" spans="1:19" x14ac:dyDescent="0.25">
      <c r="A653" s="14" t="s">
        <v>723</v>
      </c>
      <c r="B653" s="14" t="s">
        <v>704</v>
      </c>
      <c r="C653" s="14" t="s">
        <v>724</v>
      </c>
      <c r="D653" s="14" t="s">
        <v>706</v>
      </c>
      <c r="E653" s="14" t="s">
        <v>707</v>
      </c>
      <c r="F653" s="15">
        <v>180.01</v>
      </c>
      <c r="G653" s="14" t="s">
        <v>708</v>
      </c>
      <c r="H653" s="20">
        <v>43983</v>
      </c>
      <c r="I653" s="14" t="s">
        <v>1333</v>
      </c>
      <c r="J653" s="14" t="s">
        <v>1412</v>
      </c>
      <c r="K653" s="21">
        <v>10067</v>
      </c>
      <c r="L653" s="14" t="s">
        <v>225</v>
      </c>
      <c r="M653" s="21">
        <v>113020</v>
      </c>
      <c r="N653" s="14" t="s">
        <v>1413</v>
      </c>
      <c r="O653" s="14" t="s">
        <v>725</v>
      </c>
      <c r="P653" s="14" t="s">
        <v>726</v>
      </c>
      <c r="Q653" s="14" t="s">
        <v>727</v>
      </c>
      <c r="R653" s="14" t="s">
        <v>715</v>
      </c>
      <c r="S653" s="14" t="s">
        <v>731</v>
      </c>
    </row>
    <row r="654" spans="1:19" x14ac:dyDescent="0.25">
      <c r="A654" s="14" t="s">
        <v>703</v>
      </c>
      <c r="B654" s="14" t="s">
        <v>704</v>
      </c>
      <c r="C654" s="14" t="s">
        <v>705</v>
      </c>
      <c r="D654" s="14" t="s">
        <v>706</v>
      </c>
      <c r="E654" s="14" t="s">
        <v>707</v>
      </c>
      <c r="F654" s="15">
        <v>7386.26</v>
      </c>
      <c r="G654" s="14" t="s">
        <v>708</v>
      </c>
      <c r="H654" s="20">
        <v>43922</v>
      </c>
      <c r="I654" s="14" t="s">
        <v>1414</v>
      </c>
      <c r="J654" s="14" t="s">
        <v>1415</v>
      </c>
      <c r="K654" s="21">
        <v>10067</v>
      </c>
      <c r="L654" s="14" t="s">
        <v>225</v>
      </c>
      <c r="M654" s="21">
        <v>113040</v>
      </c>
      <c r="N654" s="14" t="s">
        <v>1416</v>
      </c>
      <c r="O654" s="14" t="s">
        <v>712</v>
      </c>
      <c r="P654" s="14" t="s">
        <v>713</v>
      </c>
      <c r="Q654" s="14" t="s">
        <v>714</v>
      </c>
      <c r="R654" s="14" t="s">
        <v>715</v>
      </c>
      <c r="S654" s="14" t="s">
        <v>683</v>
      </c>
    </row>
    <row r="655" spans="1:19" x14ac:dyDescent="0.25">
      <c r="A655" s="14" t="s">
        <v>717</v>
      </c>
      <c r="B655" s="14" t="s">
        <v>704</v>
      </c>
      <c r="C655" s="14" t="s">
        <v>718</v>
      </c>
      <c r="D655" s="14" t="s">
        <v>706</v>
      </c>
      <c r="E655" s="14" t="s">
        <v>707</v>
      </c>
      <c r="F655" s="15">
        <v>7386.26</v>
      </c>
      <c r="G655" s="14" t="s">
        <v>708</v>
      </c>
      <c r="H655" s="20">
        <v>43952</v>
      </c>
      <c r="I655" s="14" t="s">
        <v>1385</v>
      </c>
      <c r="J655" s="14" t="s">
        <v>1415</v>
      </c>
      <c r="K655" s="21">
        <v>10067</v>
      </c>
      <c r="L655" s="14" t="s">
        <v>225</v>
      </c>
      <c r="M655" s="21">
        <v>113040</v>
      </c>
      <c r="N655" s="14" t="s">
        <v>1416</v>
      </c>
      <c r="O655" s="14" t="s">
        <v>719</v>
      </c>
      <c r="P655" s="14" t="s">
        <v>720</v>
      </c>
      <c r="Q655" s="14" t="s">
        <v>721</v>
      </c>
      <c r="R655" s="14" t="s">
        <v>715</v>
      </c>
      <c r="S655" s="14" t="s">
        <v>683</v>
      </c>
    </row>
    <row r="656" spans="1:19" x14ac:dyDescent="0.25">
      <c r="A656" s="14" t="s">
        <v>723</v>
      </c>
      <c r="B656" s="14" t="s">
        <v>704</v>
      </c>
      <c r="C656" s="14" t="s">
        <v>724</v>
      </c>
      <c r="D656" s="14" t="s">
        <v>706</v>
      </c>
      <c r="E656" s="14" t="s">
        <v>707</v>
      </c>
      <c r="F656" s="15">
        <v>7386.26</v>
      </c>
      <c r="G656" s="14" t="s">
        <v>708</v>
      </c>
      <c r="H656" s="20">
        <v>43983</v>
      </c>
      <c r="I656" s="14" t="s">
        <v>1337</v>
      </c>
      <c r="J656" s="14" t="s">
        <v>1415</v>
      </c>
      <c r="K656" s="21">
        <v>10067</v>
      </c>
      <c r="L656" s="14" t="s">
        <v>225</v>
      </c>
      <c r="M656" s="21">
        <v>113040</v>
      </c>
      <c r="N656" s="14" t="s">
        <v>1416</v>
      </c>
      <c r="O656" s="14" t="s">
        <v>725</v>
      </c>
      <c r="P656" s="14" t="s">
        <v>726</v>
      </c>
      <c r="Q656" s="14" t="s">
        <v>727</v>
      </c>
      <c r="R656" s="14" t="s">
        <v>715</v>
      </c>
      <c r="S656" s="14" t="s">
        <v>683</v>
      </c>
    </row>
    <row r="657" spans="1:19" x14ac:dyDescent="0.25">
      <c r="A657" s="14" t="s">
        <v>717</v>
      </c>
      <c r="B657" s="14" t="s">
        <v>704</v>
      </c>
      <c r="C657" s="14" t="s">
        <v>718</v>
      </c>
      <c r="D657" s="14" t="s">
        <v>706</v>
      </c>
      <c r="E657" s="14" t="s">
        <v>707</v>
      </c>
      <c r="F657" s="15">
        <v>182.31</v>
      </c>
      <c r="G657" s="14" t="s">
        <v>708</v>
      </c>
      <c r="H657" s="20">
        <v>43952</v>
      </c>
      <c r="I657" s="14" t="s">
        <v>1388</v>
      </c>
      <c r="J657" s="14" t="s">
        <v>1417</v>
      </c>
      <c r="K657" s="21">
        <v>10067</v>
      </c>
      <c r="L657" s="14" t="s">
        <v>225</v>
      </c>
      <c r="M657" s="21">
        <v>113050</v>
      </c>
      <c r="N657" s="14" t="s">
        <v>1418</v>
      </c>
      <c r="O657" s="14" t="s">
        <v>719</v>
      </c>
      <c r="P657" s="14" t="s">
        <v>720</v>
      </c>
      <c r="Q657" s="14" t="s">
        <v>721</v>
      </c>
      <c r="R657" s="14" t="s">
        <v>715</v>
      </c>
      <c r="S657" s="14" t="s">
        <v>687</v>
      </c>
    </row>
    <row r="658" spans="1:19" x14ac:dyDescent="0.25">
      <c r="A658" s="14" t="s">
        <v>703</v>
      </c>
      <c r="B658" s="14" t="s">
        <v>704</v>
      </c>
      <c r="C658" s="14" t="s">
        <v>705</v>
      </c>
      <c r="D658" s="14" t="s">
        <v>706</v>
      </c>
      <c r="E658" s="14" t="s">
        <v>707</v>
      </c>
      <c r="F658" s="15">
        <v>976.67</v>
      </c>
      <c r="G658" s="14" t="s">
        <v>708</v>
      </c>
      <c r="H658" s="20">
        <v>43922</v>
      </c>
      <c r="I658" s="14" t="s">
        <v>1419</v>
      </c>
      <c r="J658" s="14" t="s">
        <v>1420</v>
      </c>
      <c r="K658" s="21">
        <v>10067</v>
      </c>
      <c r="L658" s="14" t="s">
        <v>225</v>
      </c>
      <c r="M658" s="21">
        <v>113060</v>
      </c>
      <c r="N658" s="14" t="s">
        <v>1421</v>
      </c>
      <c r="O658" s="14" t="s">
        <v>712</v>
      </c>
      <c r="P658" s="14" t="s">
        <v>713</v>
      </c>
      <c r="Q658" s="14" t="s">
        <v>714</v>
      </c>
      <c r="R658" s="14" t="s">
        <v>715</v>
      </c>
      <c r="S658" s="14" t="s">
        <v>722</v>
      </c>
    </row>
    <row r="659" spans="1:19" x14ac:dyDescent="0.25">
      <c r="A659" s="14" t="s">
        <v>717</v>
      </c>
      <c r="B659" s="14" t="s">
        <v>704</v>
      </c>
      <c r="C659" s="14" t="s">
        <v>718</v>
      </c>
      <c r="D659" s="14" t="s">
        <v>706</v>
      </c>
      <c r="E659" s="14" t="s">
        <v>707</v>
      </c>
      <c r="F659" s="15">
        <v>1018.16</v>
      </c>
      <c r="G659" s="14" t="s">
        <v>708</v>
      </c>
      <c r="H659" s="20">
        <v>43952</v>
      </c>
      <c r="I659" s="14" t="s">
        <v>1391</v>
      </c>
      <c r="J659" s="14" t="s">
        <v>1420</v>
      </c>
      <c r="K659" s="21">
        <v>10067</v>
      </c>
      <c r="L659" s="14" t="s">
        <v>225</v>
      </c>
      <c r="M659" s="21">
        <v>113060</v>
      </c>
      <c r="N659" s="14" t="s">
        <v>1421</v>
      </c>
      <c r="O659" s="14" t="s">
        <v>719</v>
      </c>
      <c r="P659" s="14" t="s">
        <v>720</v>
      </c>
      <c r="Q659" s="14" t="s">
        <v>721</v>
      </c>
      <c r="R659" s="14" t="s">
        <v>715</v>
      </c>
      <c r="S659" s="14" t="s">
        <v>722</v>
      </c>
    </row>
    <row r="660" spans="1:19" x14ac:dyDescent="0.25">
      <c r="A660" s="14" t="s">
        <v>723</v>
      </c>
      <c r="B660" s="14" t="s">
        <v>704</v>
      </c>
      <c r="C660" s="14" t="s">
        <v>724</v>
      </c>
      <c r="D660" s="14" t="s">
        <v>706</v>
      </c>
      <c r="E660" s="14" t="s">
        <v>707</v>
      </c>
      <c r="F660" s="15">
        <v>976.67</v>
      </c>
      <c r="G660" s="14" t="s">
        <v>708</v>
      </c>
      <c r="H660" s="20">
        <v>43983</v>
      </c>
      <c r="I660" s="14" t="s">
        <v>1340</v>
      </c>
      <c r="J660" s="14" t="s">
        <v>1420</v>
      </c>
      <c r="K660" s="21">
        <v>10067</v>
      </c>
      <c r="L660" s="14" t="s">
        <v>225</v>
      </c>
      <c r="M660" s="21">
        <v>113060</v>
      </c>
      <c r="N660" s="14" t="s">
        <v>1421</v>
      </c>
      <c r="O660" s="14" t="s">
        <v>725</v>
      </c>
      <c r="P660" s="14" t="s">
        <v>726</v>
      </c>
      <c r="Q660" s="14" t="s">
        <v>727</v>
      </c>
      <c r="R660" s="14" t="s">
        <v>715</v>
      </c>
      <c r="S660" s="14" t="s">
        <v>722</v>
      </c>
    </row>
    <row r="661" spans="1:19" x14ac:dyDescent="0.25">
      <c r="A661" s="14" t="s">
        <v>703</v>
      </c>
      <c r="B661" s="14" t="s">
        <v>704</v>
      </c>
      <c r="C661" s="14" t="s">
        <v>705</v>
      </c>
      <c r="D661" s="14" t="s">
        <v>706</v>
      </c>
      <c r="E661" s="14" t="s">
        <v>707</v>
      </c>
      <c r="F661" s="15">
        <v>356.88</v>
      </c>
      <c r="G661" s="14" t="s">
        <v>708</v>
      </c>
      <c r="H661" s="20">
        <v>43922</v>
      </c>
      <c r="I661" s="14" t="s">
        <v>1422</v>
      </c>
      <c r="J661" s="14" t="s">
        <v>1423</v>
      </c>
      <c r="K661" s="21">
        <v>10067</v>
      </c>
      <c r="L661" s="14" t="s">
        <v>225</v>
      </c>
      <c r="M661" s="21">
        <v>114000</v>
      </c>
      <c r="N661" s="14" t="s">
        <v>1424</v>
      </c>
      <c r="O661" s="14" t="s">
        <v>712</v>
      </c>
      <c r="P661" s="14" t="s">
        <v>713</v>
      </c>
      <c r="Q661" s="14" t="s">
        <v>714</v>
      </c>
      <c r="R661" s="14" t="s">
        <v>715</v>
      </c>
      <c r="S661" s="14" t="s">
        <v>742</v>
      </c>
    </row>
    <row r="662" spans="1:19" x14ac:dyDescent="0.25">
      <c r="A662" s="14" t="s">
        <v>717</v>
      </c>
      <c r="B662" s="14" t="s">
        <v>704</v>
      </c>
      <c r="C662" s="14" t="s">
        <v>718</v>
      </c>
      <c r="D662" s="14" t="s">
        <v>706</v>
      </c>
      <c r="E662" s="14" t="s">
        <v>707</v>
      </c>
      <c r="F662" s="15">
        <v>356.88</v>
      </c>
      <c r="G662" s="14" t="s">
        <v>708</v>
      </c>
      <c r="H662" s="20">
        <v>43952</v>
      </c>
      <c r="I662" s="14" t="s">
        <v>1394</v>
      </c>
      <c r="J662" s="14" t="s">
        <v>1423</v>
      </c>
      <c r="K662" s="21">
        <v>10067</v>
      </c>
      <c r="L662" s="14" t="s">
        <v>225</v>
      </c>
      <c r="M662" s="21">
        <v>114000</v>
      </c>
      <c r="N662" s="14" t="s">
        <v>1424</v>
      </c>
      <c r="O662" s="14" t="s">
        <v>719</v>
      </c>
      <c r="P662" s="14" t="s">
        <v>720</v>
      </c>
      <c r="Q662" s="14" t="s">
        <v>721</v>
      </c>
      <c r="R662" s="14" t="s">
        <v>715</v>
      </c>
      <c r="S662" s="14" t="s">
        <v>742</v>
      </c>
    </row>
    <row r="663" spans="1:19" x14ac:dyDescent="0.25">
      <c r="A663" s="14" t="s">
        <v>723</v>
      </c>
      <c r="B663" s="14" t="s">
        <v>704</v>
      </c>
      <c r="C663" s="14" t="s">
        <v>724</v>
      </c>
      <c r="D663" s="14" t="s">
        <v>706</v>
      </c>
      <c r="E663" s="14" t="s">
        <v>707</v>
      </c>
      <c r="F663" s="15">
        <v>356.88</v>
      </c>
      <c r="G663" s="14" t="s">
        <v>708</v>
      </c>
      <c r="H663" s="20">
        <v>43983</v>
      </c>
      <c r="I663" s="14" t="s">
        <v>1343</v>
      </c>
      <c r="J663" s="14" t="s">
        <v>1423</v>
      </c>
      <c r="K663" s="21">
        <v>10067</v>
      </c>
      <c r="L663" s="14" t="s">
        <v>225</v>
      </c>
      <c r="M663" s="21">
        <v>114000</v>
      </c>
      <c r="N663" s="14" t="s">
        <v>1424</v>
      </c>
      <c r="O663" s="14" t="s">
        <v>725</v>
      </c>
      <c r="P663" s="14" t="s">
        <v>726</v>
      </c>
      <c r="Q663" s="14" t="s">
        <v>727</v>
      </c>
      <c r="R663" s="14" t="s">
        <v>715</v>
      </c>
      <c r="S663" s="14" t="s">
        <v>742</v>
      </c>
    </row>
    <row r="664" spans="1:19" x14ac:dyDescent="0.25">
      <c r="A664" s="14" t="s">
        <v>703</v>
      </c>
      <c r="B664" s="14" t="s">
        <v>704</v>
      </c>
      <c r="C664" s="14" t="s">
        <v>705</v>
      </c>
      <c r="D664" s="14" t="s">
        <v>706</v>
      </c>
      <c r="E664" s="14" t="s">
        <v>707</v>
      </c>
      <c r="F664" s="15">
        <v>789.29</v>
      </c>
      <c r="G664" s="14" t="s">
        <v>708</v>
      </c>
      <c r="H664" s="20">
        <v>43922</v>
      </c>
      <c r="I664" s="14" t="s">
        <v>1425</v>
      </c>
      <c r="J664" s="14" t="s">
        <v>1426</v>
      </c>
      <c r="K664" s="21">
        <v>10067</v>
      </c>
      <c r="L664" s="14" t="s">
        <v>225</v>
      </c>
      <c r="M664" s="21">
        <v>114010</v>
      </c>
      <c r="N664" s="14" t="s">
        <v>1427</v>
      </c>
      <c r="O664" s="14" t="s">
        <v>712</v>
      </c>
      <c r="P664" s="14" t="s">
        <v>713</v>
      </c>
      <c r="Q664" s="14" t="s">
        <v>714</v>
      </c>
      <c r="R664" s="14" t="s">
        <v>715</v>
      </c>
      <c r="S664" s="14" t="s">
        <v>716</v>
      </c>
    </row>
    <row r="665" spans="1:19" x14ac:dyDescent="0.25">
      <c r="A665" s="14" t="s">
        <v>717</v>
      </c>
      <c r="B665" s="14" t="s">
        <v>704</v>
      </c>
      <c r="C665" s="14" t="s">
        <v>718</v>
      </c>
      <c r="D665" s="14" t="s">
        <v>706</v>
      </c>
      <c r="E665" s="14" t="s">
        <v>707</v>
      </c>
      <c r="F665" s="15">
        <v>789.29</v>
      </c>
      <c r="G665" s="14" t="s">
        <v>708</v>
      </c>
      <c r="H665" s="20">
        <v>43952</v>
      </c>
      <c r="I665" s="14" t="s">
        <v>1399</v>
      </c>
      <c r="J665" s="14" t="s">
        <v>1426</v>
      </c>
      <c r="K665" s="21">
        <v>10067</v>
      </c>
      <c r="L665" s="14" t="s">
        <v>225</v>
      </c>
      <c r="M665" s="21">
        <v>114010</v>
      </c>
      <c r="N665" s="14" t="s">
        <v>1427</v>
      </c>
      <c r="O665" s="14" t="s">
        <v>719</v>
      </c>
      <c r="P665" s="14" t="s">
        <v>720</v>
      </c>
      <c r="Q665" s="14" t="s">
        <v>721</v>
      </c>
      <c r="R665" s="14" t="s">
        <v>715</v>
      </c>
      <c r="S665" s="14" t="s">
        <v>716</v>
      </c>
    </row>
    <row r="666" spans="1:19" x14ac:dyDescent="0.25">
      <c r="A666" s="14" t="s">
        <v>723</v>
      </c>
      <c r="B666" s="14" t="s">
        <v>704</v>
      </c>
      <c r="C666" s="14" t="s">
        <v>724</v>
      </c>
      <c r="D666" s="14" t="s">
        <v>706</v>
      </c>
      <c r="E666" s="14" t="s">
        <v>707</v>
      </c>
      <c r="F666" s="15">
        <v>829.66</v>
      </c>
      <c r="G666" s="14" t="s">
        <v>708</v>
      </c>
      <c r="H666" s="20">
        <v>43983</v>
      </c>
      <c r="I666" s="14" t="s">
        <v>1346</v>
      </c>
      <c r="J666" s="14" t="s">
        <v>1426</v>
      </c>
      <c r="K666" s="21">
        <v>10067</v>
      </c>
      <c r="L666" s="14" t="s">
        <v>225</v>
      </c>
      <c r="M666" s="21">
        <v>114010</v>
      </c>
      <c r="N666" s="14" t="s">
        <v>1427</v>
      </c>
      <c r="O666" s="14" t="s">
        <v>725</v>
      </c>
      <c r="P666" s="14" t="s">
        <v>726</v>
      </c>
      <c r="Q666" s="14" t="s">
        <v>727</v>
      </c>
      <c r="R666" s="14" t="s">
        <v>715</v>
      </c>
      <c r="S666" s="14" t="s">
        <v>716</v>
      </c>
    </row>
    <row r="667" spans="1:19" x14ac:dyDescent="0.25">
      <c r="A667" s="14" t="s">
        <v>703</v>
      </c>
      <c r="B667" s="14" t="s">
        <v>704</v>
      </c>
      <c r="C667" s="14" t="s">
        <v>705</v>
      </c>
      <c r="D667" s="14" t="s">
        <v>706</v>
      </c>
      <c r="E667" s="14" t="s">
        <v>707</v>
      </c>
      <c r="F667" s="15">
        <v>585.09</v>
      </c>
      <c r="G667" s="14" t="s">
        <v>708</v>
      </c>
      <c r="H667" s="20">
        <v>43922</v>
      </c>
      <c r="I667" s="14" t="s">
        <v>1428</v>
      </c>
      <c r="J667" s="14" t="s">
        <v>1429</v>
      </c>
      <c r="K667" s="21">
        <v>10067</v>
      </c>
      <c r="L667" s="14" t="s">
        <v>225</v>
      </c>
      <c r="M667" s="21">
        <v>114020</v>
      </c>
      <c r="N667" s="14" t="s">
        <v>1430</v>
      </c>
      <c r="O667" s="14" t="s">
        <v>712</v>
      </c>
      <c r="P667" s="14" t="s">
        <v>713</v>
      </c>
      <c r="Q667" s="14" t="s">
        <v>714</v>
      </c>
      <c r="R667" s="14" t="s">
        <v>715</v>
      </c>
      <c r="S667" s="14" t="s">
        <v>731</v>
      </c>
    </row>
    <row r="668" spans="1:19" x14ac:dyDescent="0.25">
      <c r="A668" s="14" t="s">
        <v>717</v>
      </c>
      <c r="B668" s="14" t="s">
        <v>704</v>
      </c>
      <c r="C668" s="14" t="s">
        <v>718</v>
      </c>
      <c r="D668" s="14" t="s">
        <v>706</v>
      </c>
      <c r="E668" s="14" t="s">
        <v>707</v>
      </c>
      <c r="F668" s="15">
        <v>547.70000000000005</v>
      </c>
      <c r="G668" s="14" t="s">
        <v>708</v>
      </c>
      <c r="H668" s="20">
        <v>43952</v>
      </c>
      <c r="I668" s="14" t="s">
        <v>1402</v>
      </c>
      <c r="J668" s="14" t="s">
        <v>1429</v>
      </c>
      <c r="K668" s="21">
        <v>10067</v>
      </c>
      <c r="L668" s="14" t="s">
        <v>225</v>
      </c>
      <c r="M668" s="21">
        <v>114020</v>
      </c>
      <c r="N668" s="14" t="s">
        <v>1430</v>
      </c>
      <c r="O668" s="14" t="s">
        <v>719</v>
      </c>
      <c r="P668" s="14" t="s">
        <v>720</v>
      </c>
      <c r="Q668" s="14" t="s">
        <v>721</v>
      </c>
      <c r="R668" s="14" t="s">
        <v>715</v>
      </c>
      <c r="S668" s="14" t="s">
        <v>731</v>
      </c>
    </row>
    <row r="669" spans="1:19" x14ac:dyDescent="0.25">
      <c r="A669" s="14" t="s">
        <v>723</v>
      </c>
      <c r="B669" s="14" t="s">
        <v>704</v>
      </c>
      <c r="C669" s="14" t="s">
        <v>724</v>
      </c>
      <c r="D669" s="14" t="s">
        <v>706</v>
      </c>
      <c r="E669" s="14" t="s">
        <v>707</v>
      </c>
      <c r="F669" s="15">
        <v>547.70000000000005</v>
      </c>
      <c r="G669" s="14" t="s">
        <v>708</v>
      </c>
      <c r="H669" s="20">
        <v>43983</v>
      </c>
      <c r="I669" s="14" t="s">
        <v>1350</v>
      </c>
      <c r="J669" s="14" t="s">
        <v>1429</v>
      </c>
      <c r="K669" s="21">
        <v>10067</v>
      </c>
      <c r="L669" s="14" t="s">
        <v>225</v>
      </c>
      <c r="M669" s="21">
        <v>114020</v>
      </c>
      <c r="N669" s="14" t="s">
        <v>1430</v>
      </c>
      <c r="O669" s="14" t="s">
        <v>725</v>
      </c>
      <c r="P669" s="14" t="s">
        <v>726</v>
      </c>
      <c r="Q669" s="14" t="s">
        <v>727</v>
      </c>
      <c r="R669" s="14" t="s">
        <v>715</v>
      </c>
      <c r="S669" s="14" t="s">
        <v>731</v>
      </c>
    </row>
    <row r="670" spans="1:19" x14ac:dyDescent="0.25">
      <c r="A670" s="14" t="s">
        <v>703</v>
      </c>
      <c r="B670" s="14" t="s">
        <v>704</v>
      </c>
      <c r="C670" s="14" t="s">
        <v>705</v>
      </c>
      <c r="D670" s="14" t="s">
        <v>706</v>
      </c>
      <c r="E670" s="14" t="s">
        <v>707</v>
      </c>
      <c r="F670" s="15">
        <v>15967.82</v>
      </c>
      <c r="G670" s="14" t="s">
        <v>708</v>
      </c>
      <c r="H670" s="20">
        <v>43922</v>
      </c>
      <c r="I670" s="14" t="s">
        <v>1431</v>
      </c>
      <c r="J670" s="14" t="s">
        <v>1432</v>
      </c>
      <c r="K670" s="21">
        <v>10067</v>
      </c>
      <c r="L670" s="14" t="s">
        <v>225</v>
      </c>
      <c r="M670" s="21">
        <v>114040</v>
      </c>
      <c r="N670" s="14" t="s">
        <v>1433</v>
      </c>
      <c r="O670" s="14" t="s">
        <v>712</v>
      </c>
      <c r="P670" s="14" t="s">
        <v>713</v>
      </c>
      <c r="Q670" s="14" t="s">
        <v>714</v>
      </c>
      <c r="R670" s="14" t="s">
        <v>715</v>
      </c>
      <c r="S670" s="14" t="s">
        <v>683</v>
      </c>
    </row>
    <row r="671" spans="1:19" x14ac:dyDescent="0.25">
      <c r="A671" s="14" t="s">
        <v>717</v>
      </c>
      <c r="B671" s="14" t="s">
        <v>704</v>
      </c>
      <c r="C671" s="14" t="s">
        <v>718</v>
      </c>
      <c r="D671" s="14" t="s">
        <v>706</v>
      </c>
      <c r="E671" s="14" t="s">
        <v>707</v>
      </c>
      <c r="F671" s="15">
        <v>15967.82</v>
      </c>
      <c r="G671" s="14" t="s">
        <v>708</v>
      </c>
      <c r="H671" s="20">
        <v>43952</v>
      </c>
      <c r="I671" s="14" t="s">
        <v>1405</v>
      </c>
      <c r="J671" s="14" t="s">
        <v>1432</v>
      </c>
      <c r="K671" s="21">
        <v>10067</v>
      </c>
      <c r="L671" s="14" t="s">
        <v>225</v>
      </c>
      <c r="M671" s="21">
        <v>114040</v>
      </c>
      <c r="N671" s="14" t="s">
        <v>1433</v>
      </c>
      <c r="O671" s="14" t="s">
        <v>719</v>
      </c>
      <c r="P671" s="14" t="s">
        <v>720</v>
      </c>
      <c r="Q671" s="14" t="s">
        <v>721</v>
      </c>
      <c r="R671" s="14" t="s">
        <v>715</v>
      </c>
      <c r="S671" s="14" t="s">
        <v>683</v>
      </c>
    </row>
    <row r="672" spans="1:19" x14ac:dyDescent="0.25">
      <c r="A672" s="14" t="s">
        <v>723</v>
      </c>
      <c r="B672" s="14" t="s">
        <v>704</v>
      </c>
      <c r="C672" s="14" t="s">
        <v>724</v>
      </c>
      <c r="D672" s="14" t="s">
        <v>706</v>
      </c>
      <c r="E672" s="14" t="s">
        <v>707</v>
      </c>
      <c r="F672" s="15">
        <v>15967.82</v>
      </c>
      <c r="G672" s="14" t="s">
        <v>708</v>
      </c>
      <c r="H672" s="20">
        <v>43983</v>
      </c>
      <c r="I672" s="14" t="s">
        <v>1353</v>
      </c>
      <c r="J672" s="14" t="s">
        <v>1432</v>
      </c>
      <c r="K672" s="21">
        <v>10067</v>
      </c>
      <c r="L672" s="14" t="s">
        <v>225</v>
      </c>
      <c r="M672" s="21">
        <v>114040</v>
      </c>
      <c r="N672" s="14" t="s">
        <v>1433</v>
      </c>
      <c r="O672" s="14" t="s">
        <v>725</v>
      </c>
      <c r="P672" s="14" t="s">
        <v>726</v>
      </c>
      <c r="Q672" s="14" t="s">
        <v>727</v>
      </c>
      <c r="R672" s="14" t="s">
        <v>715</v>
      </c>
      <c r="S672" s="14" t="s">
        <v>683</v>
      </c>
    </row>
    <row r="673" spans="1:19" x14ac:dyDescent="0.25">
      <c r="A673" s="14" t="s">
        <v>717</v>
      </c>
      <c r="B673" s="14" t="s">
        <v>704</v>
      </c>
      <c r="C673" s="14" t="s">
        <v>718</v>
      </c>
      <c r="D673" s="14" t="s">
        <v>706</v>
      </c>
      <c r="E673" s="14" t="s">
        <v>707</v>
      </c>
      <c r="F673" s="15">
        <v>486.17</v>
      </c>
      <c r="G673" s="14" t="s">
        <v>708</v>
      </c>
      <c r="H673" s="20">
        <v>43952</v>
      </c>
      <c r="I673" s="14" t="s">
        <v>1408</v>
      </c>
      <c r="J673" s="14" t="s">
        <v>1434</v>
      </c>
      <c r="K673" s="21">
        <v>10067</v>
      </c>
      <c r="L673" s="14" t="s">
        <v>225</v>
      </c>
      <c r="M673" s="21">
        <v>114050</v>
      </c>
      <c r="N673" s="14" t="s">
        <v>1435</v>
      </c>
      <c r="O673" s="14" t="s">
        <v>719</v>
      </c>
      <c r="P673" s="14" t="s">
        <v>720</v>
      </c>
      <c r="Q673" s="14" t="s">
        <v>721</v>
      </c>
      <c r="R673" s="14" t="s">
        <v>715</v>
      </c>
      <c r="S673" s="14" t="s">
        <v>687</v>
      </c>
    </row>
    <row r="674" spans="1:19" x14ac:dyDescent="0.25">
      <c r="A674" s="14" t="s">
        <v>703</v>
      </c>
      <c r="B674" s="14" t="s">
        <v>704</v>
      </c>
      <c r="C674" s="14" t="s">
        <v>705</v>
      </c>
      <c r="D674" s="14" t="s">
        <v>706</v>
      </c>
      <c r="E674" s="14" t="s">
        <v>707</v>
      </c>
      <c r="F674" s="15">
        <v>3989.12</v>
      </c>
      <c r="G674" s="14" t="s">
        <v>708</v>
      </c>
      <c r="H674" s="20">
        <v>43922</v>
      </c>
      <c r="I674" s="14" t="s">
        <v>1436</v>
      </c>
      <c r="J674" s="14" t="s">
        <v>1437</v>
      </c>
      <c r="K674" s="21">
        <v>10067</v>
      </c>
      <c r="L674" s="14" t="s">
        <v>225</v>
      </c>
      <c r="M674" s="21">
        <v>114060</v>
      </c>
      <c r="N674" s="14" t="s">
        <v>1438</v>
      </c>
      <c r="O674" s="14" t="s">
        <v>712</v>
      </c>
      <c r="P674" s="14" t="s">
        <v>713</v>
      </c>
      <c r="Q674" s="14" t="s">
        <v>714</v>
      </c>
      <c r="R674" s="14" t="s">
        <v>715</v>
      </c>
      <c r="S674" s="14" t="s">
        <v>722</v>
      </c>
    </row>
    <row r="675" spans="1:19" x14ac:dyDescent="0.25">
      <c r="A675" s="14" t="s">
        <v>717</v>
      </c>
      <c r="B675" s="14" t="s">
        <v>704</v>
      </c>
      <c r="C675" s="14" t="s">
        <v>718</v>
      </c>
      <c r="D675" s="14" t="s">
        <v>706</v>
      </c>
      <c r="E675" s="14" t="s">
        <v>707</v>
      </c>
      <c r="F675" s="15">
        <v>4012.38</v>
      </c>
      <c r="G675" s="14" t="s">
        <v>708</v>
      </c>
      <c r="H675" s="20">
        <v>43952</v>
      </c>
      <c r="I675" s="14" t="s">
        <v>1411</v>
      </c>
      <c r="J675" s="14" t="s">
        <v>1437</v>
      </c>
      <c r="K675" s="21">
        <v>10067</v>
      </c>
      <c r="L675" s="14" t="s">
        <v>225</v>
      </c>
      <c r="M675" s="21">
        <v>114060</v>
      </c>
      <c r="N675" s="14" t="s">
        <v>1438</v>
      </c>
      <c r="O675" s="14" t="s">
        <v>719</v>
      </c>
      <c r="P675" s="14" t="s">
        <v>720</v>
      </c>
      <c r="Q675" s="14" t="s">
        <v>721</v>
      </c>
      <c r="R675" s="14" t="s">
        <v>715</v>
      </c>
      <c r="S675" s="14" t="s">
        <v>722</v>
      </c>
    </row>
    <row r="676" spans="1:19" x14ac:dyDescent="0.25">
      <c r="A676" s="14" t="s">
        <v>723</v>
      </c>
      <c r="B676" s="14" t="s">
        <v>704</v>
      </c>
      <c r="C676" s="14" t="s">
        <v>724</v>
      </c>
      <c r="D676" s="14" t="s">
        <v>706</v>
      </c>
      <c r="E676" s="14" t="s">
        <v>707</v>
      </c>
      <c r="F676" s="15">
        <v>3989.12</v>
      </c>
      <c r="G676" s="14" t="s">
        <v>708</v>
      </c>
      <c r="H676" s="20">
        <v>43983</v>
      </c>
      <c r="I676" s="14" t="s">
        <v>1356</v>
      </c>
      <c r="J676" s="14" t="s">
        <v>1437</v>
      </c>
      <c r="K676" s="21">
        <v>10067</v>
      </c>
      <c r="L676" s="14" t="s">
        <v>225</v>
      </c>
      <c r="M676" s="21">
        <v>114060</v>
      </c>
      <c r="N676" s="14" t="s">
        <v>1438</v>
      </c>
      <c r="O676" s="14" t="s">
        <v>725</v>
      </c>
      <c r="P676" s="14" t="s">
        <v>726</v>
      </c>
      <c r="Q676" s="14" t="s">
        <v>727</v>
      </c>
      <c r="R676" s="14" t="s">
        <v>715</v>
      </c>
      <c r="S676" s="14" t="s">
        <v>722</v>
      </c>
    </row>
    <row r="677" spans="1:19" x14ac:dyDescent="0.25">
      <c r="A677" s="14" t="s">
        <v>703</v>
      </c>
      <c r="B677" s="14" t="s">
        <v>704</v>
      </c>
      <c r="C677" s="14" t="s">
        <v>705</v>
      </c>
      <c r="D677" s="14" t="s">
        <v>706</v>
      </c>
      <c r="E677" s="14" t="s">
        <v>707</v>
      </c>
      <c r="F677" s="15">
        <v>4951.82</v>
      </c>
      <c r="G677" s="14" t="s">
        <v>708</v>
      </c>
      <c r="H677" s="20">
        <v>43922</v>
      </c>
      <c r="I677" s="14" t="s">
        <v>1439</v>
      </c>
      <c r="J677" s="14" t="s">
        <v>1440</v>
      </c>
      <c r="K677" s="21">
        <v>10068</v>
      </c>
      <c r="L677" s="14" t="s">
        <v>636</v>
      </c>
      <c r="M677" s="21">
        <v>111100</v>
      </c>
      <c r="N677" s="14" t="s">
        <v>1441</v>
      </c>
      <c r="O677" s="14" t="s">
        <v>712</v>
      </c>
      <c r="P677" s="14" t="s">
        <v>713</v>
      </c>
      <c r="Q677" s="14" t="s">
        <v>714</v>
      </c>
      <c r="R677" s="14" t="s">
        <v>715</v>
      </c>
      <c r="S677" s="14" t="s">
        <v>716</v>
      </c>
    </row>
    <row r="678" spans="1:19" x14ac:dyDescent="0.25">
      <c r="A678" s="14" t="s">
        <v>717</v>
      </c>
      <c r="B678" s="14" t="s">
        <v>704</v>
      </c>
      <c r="C678" s="14" t="s">
        <v>718</v>
      </c>
      <c r="D678" s="14" t="s">
        <v>706</v>
      </c>
      <c r="E678" s="14" t="s">
        <v>707</v>
      </c>
      <c r="F678" s="15">
        <v>4951.82</v>
      </c>
      <c r="G678" s="14" t="s">
        <v>708</v>
      </c>
      <c r="H678" s="20">
        <v>43952</v>
      </c>
      <c r="I678" s="14" t="s">
        <v>1414</v>
      </c>
      <c r="J678" s="14" t="s">
        <v>1440</v>
      </c>
      <c r="K678" s="21">
        <v>10068</v>
      </c>
      <c r="L678" s="14" t="s">
        <v>636</v>
      </c>
      <c r="M678" s="21">
        <v>111100</v>
      </c>
      <c r="N678" s="14" t="s">
        <v>1441</v>
      </c>
      <c r="O678" s="14" t="s">
        <v>719</v>
      </c>
      <c r="P678" s="14" t="s">
        <v>720</v>
      </c>
      <c r="Q678" s="14" t="s">
        <v>721</v>
      </c>
      <c r="R678" s="14" t="s">
        <v>715</v>
      </c>
      <c r="S678" s="14" t="s">
        <v>716</v>
      </c>
    </row>
    <row r="679" spans="1:19" x14ac:dyDescent="0.25">
      <c r="A679" s="14" t="s">
        <v>723</v>
      </c>
      <c r="B679" s="14" t="s">
        <v>704</v>
      </c>
      <c r="C679" s="14" t="s">
        <v>724</v>
      </c>
      <c r="D679" s="14" t="s">
        <v>706</v>
      </c>
      <c r="E679" s="14" t="s">
        <v>707</v>
      </c>
      <c r="F679" s="15">
        <v>4951.82</v>
      </c>
      <c r="G679" s="14" t="s">
        <v>708</v>
      </c>
      <c r="H679" s="20">
        <v>43983</v>
      </c>
      <c r="I679" s="14" t="s">
        <v>1359</v>
      </c>
      <c r="J679" s="14" t="s">
        <v>1440</v>
      </c>
      <c r="K679" s="21">
        <v>10068</v>
      </c>
      <c r="L679" s="14" t="s">
        <v>636</v>
      </c>
      <c r="M679" s="21">
        <v>111100</v>
      </c>
      <c r="N679" s="14" t="s">
        <v>1441</v>
      </c>
      <c r="O679" s="14" t="s">
        <v>725</v>
      </c>
      <c r="P679" s="14" t="s">
        <v>726</v>
      </c>
      <c r="Q679" s="14" t="s">
        <v>727</v>
      </c>
      <c r="R679" s="14" t="s">
        <v>715</v>
      </c>
      <c r="S679" s="14" t="s">
        <v>716</v>
      </c>
    </row>
    <row r="680" spans="1:19" x14ac:dyDescent="0.25">
      <c r="A680" s="14" t="s">
        <v>703</v>
      </c>
      <c r="B680" s="14" t="s">
        <v>704</v>
      </c>
      <c r="C680" s="14" t="s">
        <v>705</v>
      </c>
      <c r="D680" s="14" t="s">
        <v>706</v>
      </c>
      <c r="E680" s="14" t="s">
        <v>707</v>
      </c>
      <c r="F680" s="15">
        <v>2107.54</v>
      </c>
      <c r="G680" s="14" t="s">
        <v>708</v>
      </c>
      <c r="H680" s="20">
        <v>43922</v>
      </c>
      <c r="I680" s="14" t="s">
        <v>1442</v>
      </c>
      <c r="J680" s="14" t="s">
        <v>1443</v>
      </c>
      <c r="K680" s="21">
        <v>10068</v>
      </c>
      <c r="L680" s="14" t="s">
        <v>636</v>
      </c>
      <c r="M680" s="21">
        <v>111200</v>
      </c>
      <c r="N680" s="14" t="s">
        <v>1444</v>
      </c>
      <c r="O680" s="14" t="s">
        <v>712</v>
      </c>
      <c r="P680" s="14" t="s">
        <v>713</v>
      </c>
      <c r="Q680" s="14" t="s">
        <v>714</v>
      </c>
      <c r="R680" s="14" t="s">
        <v>715</v>
      </c>
      <c r="S680" s="14" t="s">
        <v>731</v>
      </c>
    </row>
    <row r="681" spans="1:19" x14ac:dyDescent="0.25">
      <c r="A681" s="14" t="s">
        <v>717</v>
      </c>
      <c r="B681" s="14" t="s">
        <v>704</v>
      </c>
      <c r="C681" s="14" t="s">
        <v>718</v>
      </c>
      <c r="D681" s="14" t="s">
        <v>706</v>
      </c>
      <c r="E681" s="14" t="s">
        <v>707</v>
      </c>
      <c r="F681" s="15">
        <v>1972.89</v>
      </c>
      <c r="G681" s="14" t="s">
        <v>708</v>
      </c>
      <c r="H681" s="20">
        <v>43952</v>
      </c>
      <c r="I681" s="14" t="s">
        <v>1419</v>
      </c>
      <c r="J681" s="14" t="s">
        <v>1443</v>
      </c>
      <c r="K681" s="21">
        <v>10068</v>
      </c>
      <c r="L681" s="14" t="s">
        <v>636</v>
      </c>
      <c r="M681" s="21">
        <v>111200</v>
      </c>
      <c r="N681" s="14" t="s">
        <v>1444</v>
      </c>
      <c r="O681" s="14" t="s">
        <v>719</v>
      </c>
      <c r="P681" s="14" t="s">
        <v>720</v>
      </c>
      <c r="Q681" s="14" t="s">
        <v>721</v>
      </c>
      <c r="R681" s="14" t="s">
        <v>715</v>
      </c>
      <c r="S681" s="14" t="s">
        <v>731</v>
      </c>
    </row>
    <row r="682" spans="1:19" x14ac:dyDescent="0.25">
      <c r="A682" s="14" t="s">
        <v>723</v>
      </c>
      <c r="B682" s="14" t="s">
        <v>704</v>
      </c>
      <c r="C682" s="14" t="s">
        <v>724</v>
      </c>
      <c r="D682" s="14" t="s">
        <v>706</v>
      </c>
      <c r="E682" s="14" t="s">
        <v>707</v>
      </c>
      <c r="F682" s="15">
        <v>1972.89</v>
      </c>
      <c r="G682" s="14" t="s">
        <v>708</v>
      </c>
      <c r="H682" s="20">
        <v>43983</v>
      </c>
      <c r="I682" s="14" t="s">
        <v>1362</v>
      </c>
      <c r="J682" s="14" t="s">
        <v>1443</v>
      </c>
      <c r="K682" s="21">
        <v>10068</v>
      </c>
      <c r="L682" s="14" t="s">
        <v>636</v>
      </c>
      <c r="M682" s="21">
        <v>111200</v>
      </c>
      <c r="N682" s="14" t="s">
        <v>1444</v>
      </c>
      <c r="O682" s="14" t="s">
        <v>725</v>
      </c>
      <c r="P682" s="14" t="s">
        <v>726</v>
      </c>
      <c r="Q682" s="14" t="s">
        <v>727</v>
      </c>
      <c r="R682" s="14" t="s">
        <v>715</v>
      </c>
      <c r="S682" s="14" t="s">
        <v>731</v>
      </c>
    </row>
    <row r="683" spans="1:19" x14ac:dyDescent="0.25">
      <c r="A683" s="14" t="s">
        <v>703</v>
      </c>
      <c r="B683" s="14" t="s">
        <v>704</v>
      </c>
      <c r="C683" s="14" t="s">
        <v>705</v>
      </c>
      <c r="D683" s="14" t="s">
        <v>706</v>
      </c>
      <c r="E683" s="14" t="s">
        <v>707</v>
      </c>
      <c r="F683" s="15">
        <v>45044.52</v>
      </c>
      <c r="G683" s="14" t="s">
        <v>708</v>
      </c>
      <c r="H683" s="20">
        <v>43922</v>
      </c>
      <c r="I683" s="14" t="s">
        <v>1445</v>
      </c>
      <c r="J683" s="14" t="s">
        <v>1446</v>
      </c>
      <c r="K683" s="21">
        <v>10068</v>
      </c>
      <c r="L683" s="14" t="s">
        <v>636</v>
      </c>
      <c r="M683" s="21">
        <v>111400</v>
      </c>
      <c r="N683" s="14" t="s">
        <v>1447</v>
      </c>
      <c r="O683" s="14" t="s">
        <v>712</v>
      </c>
      <c r="P683" s="14" t="s">
        <v>713</v>
      </c>
      <c r="Q683" s="14" t="s">
        <v>714</v>
      </c>
      <c r="R683" s="14" t="s">
        <v>715</v>
      </c>
      <c r="S683" s="14" t="s">
        <v>683</v>
      </c>
    </row>
    <row r="684" spans="1:19" x14ac:dyDescent="0.25">
      <c r="A684" s="14" t="s">
        <v>717</v>
      </c>
      <c r="B684" s="14" t="s">
        <v>704</v>
      </c>
      <c r="C684" s="14" t="s">
        <v>718</v>
      </c>
      <c r="D684" s="14" t="s">
        <v>706</v>
      </c>
      <c r="E684" s="14" t="s">
        <v>707</v>
      </c>
      <c r="F684" s="15">
        <v>44548.43</v>
      </c>
      <c r="G684" s="14" t="s">
        <v>708</v>
      </c>
      <c r="H684" s="20">
        <v>43952</v>
      </c>
      <c r="I684" s="14" t="s">
        <v>1422</v>
      </c>
      <c r="J684" s="14" t="s">
        <v>1446</v>
      </c>
      <c r="K684" s="21">
        <v>10068</v>
      </c>
      <c r="L684" s="14" t="s">
        <v>636</v>
      </c>
      <c r="M684" s="21">
        <v>111400</v>
      </c>
      <c r="N684" s="14" t="s">
        <v>1447</v>
      </c>
      <c r="O684" s="14" t="s">
        <v>719</v>
      </c>
      <c r="P684" s="14" t="s">
        <v>720</v>
      </c>
      <c r="Q684" s="14" t="s">
        <v>721</v>
      </c>
      <c r="R684" s="14" t="s">
        <v>715</v>
      </c>
      <c r="S684" s="14" t="s">
        <v>683</v>
      </c>
    </row>
    <row r="685" spans="1:19" x14ac:dyDescent="0.25">
      <c r="A685" s="14" t="s">
        <v>723</v>
      </c>
      <c r="B685" s="14" t="s">
        <v>704</v>
      </c>
      <c r="C685" s="14" t="s">
        <v>724</v>
      </c>
      <c r="D685" s="14" t="s">
        <v>706</v>
      </c>
      <c r="E685" s="14" t="s">
        <v>707</v>
      </c>
      <c r="F685" s="15">
        <v>44765.48</v>
      </c>
      <c r="G685" s="14" t="s">
        <v>708</v>
      </c>
      <c r="H685" s="20">
        <v>43983</v>
      </c>
      <c r="I685" s="14" t="s">
        <v>1365</v>
      </c>
      <c r="J685" s="14" t="s">
        <v>1446</v>
      </c>
      <c r="K685" s="21">
        <v>10068</v>
      </c>
      <c r="L685" s="14" t="s">
        <v>636</v>
      </c>
      <c r="M685" s="21">
        <v>111400</v>
      </c>
      <c r="N685" s="14" t="s">
        <v>1447</v>
      </c>
      <c r="O685" s="14" t="s">
        <v>725</v>
      </c>
      <c r="P685" s="14" t="s">
        <v>726</v>
      </c>
      <c r="Q685" s="14" t="s">
        <v>727</v>
      </c>
      <c r="R685" s="14" t="s">
        <v>715</v>
      </c>
      <c r="S685" s="14" t="s">
        <v>683</v>
      </c>
    </row>
    <row r="686" spans="1:19" x14ac:dyDescent="0.25">
      <c r="A686" s="14" t="s">
        <v>717</v>
      </c>
      <c r="B686" s="14" t="s">
        <v>704</v>
      </c>
      <c r="C686" s="14" t="s">
        <v>718</v>
      </c>
      <c r="D686" s="14" t="s">
        <v>706</v>
      </c>
      <c r="E686" s="14" t="s">
        <v>707</v>
      </c>
      <c r="F686" s="15">
        <v>1903.6</v>
      </c>
      <c r="G686" s="14" t="s">
        <v>708</v>
      </c>
      <c r="H686" s="20">
        <v>43952</v>
      </c>
      <c r="I686" s="14" t="s">
        <v>1425</v>
      </c>
      <c r="J686" s="14" t="s">
        <v>1448</v>
      </c>
      <c r="K686" s="21">
        <v>10068</v>
      </c>
      <c r="L686" s="14" t="s">
        <v>636</v>
      </c>
      <c r="M686" s="21">
        <v>111500</v>
      </c>
      <c r="N686" s="14" t="s">
        <v>1449</v>
      </c>
      <c r="O686" s="14" t="s">
        <v>719</v>
      </c>
      <c r="P686" s="14" t="s">
        <v>720</v>
      </c>
      <c r="Q686" s="14" t="s">
        <v>721</v>
      </c>
      <c r="R686" s="14" t="s">
        <v>715</v>
      </c>
      <c r="S686" s="14" t="s">
        <v>687</v>
      </c>
    </row>
    <row r="687" spans="1:19" x14ac:dyDescent="0.25">
      <c r="A687" s="14" t="s">
        <v>703</v>
      </c>
      <c r="B687" s="14" t="s">
        <v>704</v>
      </c>
      <c r="C687" s="14" t="s">
        <v>705</v>
      </c>
      <c r="D687" s="14" t="s">
        <v>706</v>
      </c>
      <c r="E687" s="14" t="s">
        <v>707</v>
      </c>
      <c r="F687" s="15">
        <v>14092.16</v>
      </c>
      <c r="G687" s="14" t="s">
        <v>708</v>
      </c>
      <c r="H687" s="20">
        <v>43922</v>
      </c>
      <c r="I687" s="14" t="s">
        <v>1450</v>
      </c>
      <c r="J687" s="14" t="s">
        <v>1451</v>
      </c>
      <c r="K687" s="21">
        <v>10068</v>
      </c>
      <c r="L687" s="14" t="s">
        <v>636</v>
      </c>
      <c r="M687" s="21">
        <v>111600</v>
      </c>
      <c r="N687" s="14" t="s">
        <v>1452</v>
      </c>
      <c r="O687" s="14" t="s">
        <v>712</v>
      </c>
      <c r="P687" s="14" t="s">
        <v>713</v>
      </c>
      <c r="Q687" s="14" t="s">
        <v>714</v>
      </c>
      <c r="R687" s="14" t="s">
        <v>715</v>
      </c>
      <c r="S687" s="14" t="s">
        <v>722</v>
      </c>
    </row>
    <row r="688" spans="1:19" x14ac:dyDescent="0.25">
      <c r="A688" s="14" t="s">
        <v>717</v>
      </c>
      <c r="B688" s="14" t="s">
        <v>704</v>
      </c>
      <c r="C688" s="14" t="s">
        <v>718</v>
      </c>
      <c r="D688" s="14" t="s">
        <v>706</v>
      </c>
      <c r="E688" s="14" t="s">
        <v>707</v>
      </c>
      <c r="F688" s="15">
        <v>14887.08</v>
      </c>
      <c r="G688" s="14" t="s">
        <v>708</v>
      </c>
      <c r="H688" s="20">
        <v>43952</v>
      </c>
      <c r="I688" s="14" t="s">
        <v>1428</v>
      </c>
      <c r="J688" s="14" t="s">
        <v>1451</v>
      </c>
      <c r="K688" s="21">
        <v>10068</v>
      </c>
      <c r="L688" s="14" t="s">
        <v>636</v>
      </c>
      <c r="M688" s="21">
        <v>111600</v>
      </c>
      <c r="N688" s="14" t="s">
        <v>1452</v>
      </c>
      <c r="O688" s="14" t="s">
        <v>719</v>
      </c>
      <c r="P688" s="14" t="s">
        <v>720</v>
      </c>
      <c r="Q688" s="14" t="s">
        <v>721</v>
      </c>
      <c r="R688" s="14" t="s">
        <v>715</v>
      </c>
      <c r="S688" s="14" t="s">
        <v>722</v>
      </c>
    </row>
    <row r="689" spans="1:19" x14ac:dyDescent="0.25">
      <c r="A689" s="14" t="s">
        <v>723</v>
      </c>
      <c r="B689" s="14" t="s">
        <v>704</v>
      </c>
      <c r="C689" s="14" t="s">
        <v>724</v>
      </c>
      <c r="D689" s="14" t="s">
        <v>706</v>
      </c>
      <c r="E689" s="14" t="s">
        <v>707</v>
      </c>
      <c r="F689" s="15">
        <v>15238.51</v>
      </c>
      <c r="G689" s="14" t="s">
        <v>708</v>
      </c>
      <c r="H689" s="20">
        <v>43983</v>
      </c>
      <c r="I689" s="14" t="s">
        <v>1369</v>
      </c>
      <c r="J689" s="14" t="s">
        <v>1451</v>
      </c>
      <c r="K689" s="21">
        <v>10068</v>
      </c>
      <c r="L689" s="14" t="s">
        <v>636</v>
      </c>
      <c r="M689" s="21">
        <v>111600</v>
      </c>
      <c r="N689" s="14" t="s">
        <v>1452</v>
      </c>
      <c r="O689" s="14" t="s">
        <v>725</v>
      </c>
      <c r="P689" s="14" t="s">
        <v>726</v>
      </c>
      <c r="Q689" s="14" t="s">
        <v>727</v>
      </c>
      <c r="R689" s="14" t="s">
        <v>715</v>
      </c>
      <c r="S689" s="14" t="s">
        <v>722</v>
      </c>
    </row>
    <row r="690" spans="1:19" x14ac:dyDescent="0.25">
      <c r="A690" s="14" t="s">
        <v>703</v>
      </c>
      <c r="B690" s="14" t="s">
        <v>704</v>
      </c>
      <c r="C690" s="14" t="s">
        <v>705</v>
      </c>
      <c r="D690" s="14" t="s">
        <v>706</v>
      </c>
      <c r="E690" s="14" t="s">
        <v>707</v>
      </c>
      <c r="F690" s="15">
        <v>2069.77</v>
      </c>
      <c r="G690" s="14" t="s">
        <v>708</v>
      </c>
      <c r="H690" s="20">
        <v>43922</v>
      </c>
      <c r="I690" s="14" t="s">
        <v>1453</v>
      </c>
      <c r="J690" s="14" t="s">
        <v>1454</v>
      </c>
      <c r="K690" s="21">
        <v>10068</v>
      </c>
      <c r="L690" s="14" t="s">
        <v>636</v>
      </c>
      <c r="M690" s="21">
        <v>111700</v>
      </c>
      <c r="N690" s="14" t="s">
        <v>1455</v>
      </c>
      <c r="O690" s="14" t="s">
        <v>712</v>
      </c>
      <c r="P690" s="14" t="s">
        <v>713</v>
      </c>
      <c r="Q690" s="14" t="s">
        <v>714</v>
      </c>
      <c r="R690" s="14" t="s">
        <v>715</v>
      </c>
      <c r="S690" s="14" t="s">
        <v>742</v>
      </c>
    </row>
    <row r="691" spans="1:19" x14ac:dyDescent="0.25">
      <c r="A691" s="14" t="s">
        <v>717</v>
      </c>
      <c r="B691" s="14" t="s">
        <v>704</v>
      </c>
      <c r="C691" s="14" t="s">
        <v>718</v>
      </c>
      <c r="D691" s="14" t="s">
        <v>706</v>
      </c>
      <c r="E691" s="14" t="s">
        <v>707</v>
      </c>
      <c r="F691" s="15">
        <v>2084.2199999999998</v>
      </c>
      <c r="G691" s="14" t="s">
        <v>708</v>
      </c>
      <c r="H691" s="20">
        <v>43952</v>
      </c>
      <c r="I691" s="14" t="s">
        <v>1431</v>
      </c>
      <c r="J691" s="14" t="s">
        <v>1454</v>
      </c>
      <c r="K691" s="21">
        <v>10068</v>
      </c>
      <c r="L691" s="14" t="s">
        <v>636</v>
      </c>
      <c r="M691" s="21">
        <v>111700</v>
      </c>
      <c r="N691" s="14" t="s">
        <v>1455</v>
      </c>
      <c r="O691" s="14" t="s">
        <v>719</v>
      </c>
      <c r="P691" s="14" t="s">
        <v>720</v>
      </c>
      <c r="Q691" s="14" t="s">
        <v>721</v>
      </c>
      <c r="R691" s="14" t="s">
        <v>715</v>
      </c>
      <c r="S691" s="14" t="s">
        <v>742</v>
      </c>
    </row>
    <row r="692" spans="1:19" x14ac:dyDescent="0.25">
      <c r="A692" s="14" t="s">
        <v>723</v>
      </c>
      <c r="B692" s="14" t="s">
        <v>704</v>
      </c>
      <c r="C692" s="14" t="s">
        <v>724</v>
      </c>
      <c r="D692" s="14" t="s">
        <v>706</v>
      </c>
      <c r="E692" s="14" t="s">
        <v>707</v>
      </c>
      <c r="F692" s="15">
        <v>2084.2199999999998</v>
      </c>
      <c r="G692" s="14" t="s">
        <v>708</v>
      </c>
      <c r="H692" s="20">
        <v>43983</v>
      </c>
      <c r="I692" s="14" t="s">
        <v>1372</v>
      </c>
      <c r="J692" s="14" t="s">
        <v>1454</v>
      </c>
      <c r="K692" s="21">
        <v>10068</v>
      </c>
      <c r="L692" s="14" t="s">
        <v>636</v>
      </c>
      <c r="M692" s="21">
        <v>111700</v>
      </c>
      <c r="N692" s="14" t="s">
        <v>1455</v>
      </c>
      <c r="O692" s="14" t="s">
        <v>725</v>
      </c>
      <c r="P692" s="14" t="s">
        <v>726</v>
      </c>
      <c r="Q692" s="14" t="s">
        <v>727</v>
      </c>
      <c r="R692" s="14" t="s">
        <v>715</v>
      </c>
      <c r="S692" s="14" t="s">
        <v>742</v>
      </c>
    </row>
    <row r="693" spans="1:19" x14ac:dyDescent="0.25">
      <c r="A693" s="14" t="s">
        <v>703</v>
      </c>
      <c r="B693" s="14" t="s">
        <v>704</v>
      </c>
      <c r="C693" s="14" t="s">
        <v>705</v>
      </c>
      <c r="D693" s="14" t="s">
        <v>706</v>
      </c>
      <c r="E693" s="14" t="s">
        <v>707</v>
      </c>
      <c r="F693" s="15">
        <v>447.96</v>
      </c>
      <c r="G693" s="14" t="s">
        <v>708</v>
      </c>
      <c r="H693" s="20">
        <v>43922</v>
      </c>
      <c r="I693" s="14" t="s">
        <v>1456</v>
      </c>
      <c r="J693" s="14" t="s">
        <v>1457</v>
      </c>
      <c r="K693" s="21">
        <v>10068</v>
      </c>
      <c r="L693" s="14" t="s">
        <v>636</v>
      </c>
      <c r="M693" s="21">
        <v>113010</v>
      </c>
      <c r="N693" s="14" t="s">
        <v>1458</v>
      </c>
      <c r="O693" s="14" t="s">
        <v>712</v>
      </c>
      <c r="P693" s="14" t="s">
        <v>713</v>
      </c>
      <c r="Q693" s="14" t="s">
        <v>714</v>
      </c>
      <c r="R693" s="14" t="s">
        <v>715</v>
      </c>
      <c r="S693" s="14" t="s">
        <v>716</v>
      </c>
    </row>
    <row r="694" spans="1:19" x14ac:dyDescent="0.25">
      <c r="A694" s="14" t="s">
        <v>717</v>
      </c>
      <c r="B694" s="14" t="s">
        <v>704</v>
      </c>
      <c r="C694" s="14" t="s">
        <v>718</v>
      </c>
      <c r="D694" s="14" t="s">
        <v>706</v>
      </c>
      <c r="E694" s="14" t="s">
        <v>707</v>
      </c>
      <c r="F694" s="15">
        <v>447.96</v>
      </c>
      <c r="G694" s="14" t="s">
        <v>708</v>
      </c>
      <c r="H694" s="20">
        <v>43952</v>
      </c>
      <c r="I694" s="14" t="s">
        <v>1436</v>
      </c>
      <c r="J694" s="14" t="s">
        <v>1457</v>
      </c>
      <c r="K694" s="21">
        <v>10068</v>
      </c>
      <c r="L694" s="14" t="s">
        <v>636</v>
      </c>
      <c r="M694" s="21">
        <v>113010</v>
      </c>
      <c r="N694" s="14" t="s">
        <v>1458</v>
      </c>
      <c r="O694" s="14" t="s">
        <v>719</v>
      </c>
      <c r="P694" s="14" t="s">
        <v>720</v>
      </c>
      <c r="Q694" s="14" t="s">
        <v>721</v>
      </c>
      <c r="R694" s="14" t="s">
        <v>715</v>
      </c>
      <c r="S694" s="14" t="s">
        <v>716</v>
      </c>
    </row>
    <row r="695" spans="1:19" x14ac:dyDescent="0.25">
      <c r="A695" s="14" t="s">
        <v>723</v>
      </c>
      <c r="B695" s="14" t="s">
        <v>704</v>
      </c>
      <c r="C695" s="14" t="s">
        <v>724</v>
      </c>
      <c r="D695" s="14" t="s">
        <v>706</v>
      </c>
      <c r="E695" s="14" t="s">
        <v>707</v>
      </c>
      <c r="F695" s="15">
        <v>447.96</v>
      </c>
      <c r="G695" s="14" t="s">
        <v>708</v>
      </c>
      <c r="H695" s="20">
        <v>43983</v>
      </c>
      <c r="I695" s="14" t="s">
        <v>1375</v>
      </c>
      <c r="J695" s="14" t="s">
        <v>1457</v>
      </c>
      <c r="K695" s="21">
        <v>10068</v>
      </c>
      <c r="L695" s="14" t="s">
        <v>636</v>
      </c>
      <c r="M695" s="21">
        <v>113010</v>
      </c>
      <c r="N695" s="14" t="s">
        <v>1458</v>
      </c>
      <c r="O695" s="14" t="s">
        <v>725</v>
      </c>
      <c r="P695" s="14" t="s">
        <v>726</v>
      </c>
      <c r="Q695" s="14" t="s">
        <v>727</v>
      </c>
      <c r="R695" s="14" t="s">
        <v>715</v>
      </c>
      <c r="S695" s="14" t="s">
        <v>716</v>
      </c>
    </row>
    <row r="696" spans="1:19" x14ac:dyDescent="0.25">
      <c r="A696" s="14" t="s">
        <v>703</v>
      </c>
      <c r="B696" s="14" t="s">
        <v>704</v>
      </c>
      <c r="C696" s="14" t="s">
        <v>705</v>
      </c>
      <c r="D696" s="14" t="s">
        <v>706</v>
      </c>
      <c r="E696" s="14" t="s">
        <v>707</v>
      </c>
      <c r="F696" s="15">
        <v>197.83</v>
      </c>
      <c r="G696" s="14" t="s">
        <v>708</v>
      </c>
      <c r="H696" s="20">
        <v>43922</v>
      </c>
      <c r="I696" s="14" t="s">
        <v>1459</v>
      </c>
      <c r="J696" s="14" t="s">
        <v>1460</v>
      </c>
      <c r="K696" s="21">
        <v>10068</v>
      </c>
      <c r="L696" s="14" t="s">
        <v>636</v>
      </c>
      <c r="M696" s="21">
        <v>113020</v>
      </c>
      <c r="N696" s="14" t="s">
        <v>1461</v>
      </c>
      <c r="O696" s="14" t="s">
        <v>712</v>
      </c>
      <c r="P696" s="14" t="s">
        <v>713</v>
      </c>
      <c r="Q696" s="14" t="s">
        <v>714</v>
      </c>
      <c r="R696" s="14" t="s">
        <v>715</v>
      </c>
      <c r="S696" s="14" t="s">
        <v>731</v>
      </c>
    </row>
    <row r="697" spans="1:19" x14ac:dyDescent="0.25">
      <c r="A697" s="14" t="s">
        <v>717</v>
      </c>
      <c r="B697" s="14" t="s">
        <v>704</v>
      </c>
      <c r="C697" s="14" t="s">
        <v>718</v>
      </c>
      <c r="D697" s="14" t="s">
        <v>706</v>
      </c>
      <c r="E697" s="14" t="s">
        <v>707</v>
      </c>
      <c r="F697" s="15">
        <v>180.01</v>
      </c>
      <c r="G697" s="14" t="s">
        <v>708</v>
      </c>
      <c r="H697" s="20">
        <v>43952</v>
      </c>
      <c r="I697" s="14" t="s">
        <v>1439</v>
      </c>
      <c r="J697" s="14" t="s">
        <v>1460</v>
      </c>
      <c r="K697" s="21">
        <v>10068</v>
      </c>
      <c r="L697" s="14" t="s">
        <v>636</v>
      </c>
      <c r="M697" s="21">
        <v>113020</v>
      </c>
      <c r="N697" s="14" t="s">
        <v>1461</v>
      </c>
      <c r="O697" s="14" t="s">
        <v>719</v>
      </c>
      <c r="P697" s="14" t="s">
        <v>720</v>
      </c>
      <c r="Q697" s="14" t="s">
        <v>721</v>
      </c>
      <c r="R697" s="14" t="s">
        <v>715</v>
      </c>
      <c r="S697" s="14" t="s">
        <v>731</v>
      </c>
    </row>
    <row r="698" spans="1:19" x14ac:dyDescent="0.25">
      <c r="A698" s="14" t="s">
        <v>723</v>
      </c>
      <c r="B698" s="14" t="s">
        <v>704</v>
      </c>
      <c r="C698" s="14" t="s">
        <v>724</v>
      </c>
      <c r="D698" s="14" t="s">
        <v>706</v>
      </c>
      <c r="E698" s="14" t="s">
        <v>707</v>
      </c>
      <c r="F698" s="15">
        <v>180.01</v>
      </c>
      <c r="G698" s="14" t="s">
        <v>708</v>
      </c>
      <c r="H698" s="20">
        <v>43983</v>
      </c>
      <c r="I698" s="14" t="s">
        <v>1378</v>
      </c>
      <c r="J698" s="14" t="s">
        <v>1460</v>
      </c>
      <c r="K698" s="21">
        <v>10068</v>
      </c>
      <c r="L698" s="14" t="s">
        <v>636</v>
      </c>
      <c r="M698" s="21">
        <v>113020</v>
      </c>
      <c r="N698" s="14" t="s">
        <v>1461</v>
      </c>
      <c r="O698" s="14" t="s">
        <v>725</v>
      </c>
      <c r="P698" s="14" t="s">
        <v>726</v>
      </c>
      <c r="Q698" s="14" t="s">
        <v>727</v>
      </c>
      <c r="R698" s="14" t="s">
        <v>715</v>
      </c>
      <c r="S698" s="14" t="s">
        <v>731</v>
      </c>
    </row>
    <row r="699" spans="1:19" x14ac:dyDescent="0.25">
      <c r="A699" s="14" t="s">
        <v>703</v>
      </c>
      <c r="B699" s="14" t="s">
        <v>704</v>
      </c>
      <c r="C699" s="14" t="s">
        <v>705</v>
      </c>
      <c r="D699" s="14" t="s">
        <v>706</v>
      </c>
      <c r="E699" s="14" t="s">
        <v>707</v>
      </c>
      <c r="F699" s="15">
        <v>4792.8100000000004</v>
      </c>
      <c r="G699" s="14" t="s">
        <v>708</v>
      </c>
      <c r="H699" s="20">
        <v>43922</v>
      </c>
      <c r="I699" s="14" t="s">
        <v>1462</v>
      </c>
      <c r="J699" s="14" t="s">
        <v>1463</v>
      </c>
      <c r="K699" s="21">
        <v>10068</v>
      </c>
      <c r="L699" s="14" t="s">
        <v>636</v>
      </c>
      <c r="M699" s="21">
        <v>113040</v>
      </c>
      <c r="N699" s="14" t="s">
        <v>1464</v>
      </c>
      <c r="O699" s="14" t="s">
        <v>712</v>
      </c>
      <c r="P699" s="14" t="s">
        <v>713</v>
      </c>
      <c r="Q699" s="14" t="s">
        <v>714</v>
      </c>
      <c r="R699" s="14" t="s">
        <v>715</v>
      </c>
      <c r="S699" s="14" t="s">
        <v>683</v>
      </c>
    </row>
    <row r="700" spans="1:19" x14ac:dyDescent="0.25">
      <c r="A700" s="14" t="s">
        <v>717</v>
      </c>
      <c r="B700" s="14" t="s">
        <v>704</v>
      </c>
      <c r="C700" s="14" t="s">
        <v>718</v>
      </c>
      <c r="D700" s="14" t="s">
        <v>706</v>
      </c>
      <c r="E700" s="14" t="s">
        <v>707</v>
      </c>
      <c r="F700" s="15">
        <v>4698.67</v>
      </c>
      <c r="G700" s="14" t="s">
        <v>708</v>
      </c>
      <c r="H700" s="20">
        <v>43952</v>
      </c>
      <c r="I700" s="14" t="s">
        <v>1442</v>
      </c>
      <c r="J700" s="14" t="s">
        <v>1463</v>
      </c>
      <c r="K700" s="21">
        <v>10068</v>
      </c>
      <c r="L700" s="14" t="s">
        <v>636</v>
      </c>
      <c r="M700" s="21">
        <v>113040</v>
      </c>
      <c r="N700" s="14" t="s">
        <v>1464</v>
      </c>
      <c r="O700" s="14" t="s">
        <v>719</v>
      </c>
      <c r="P700" s="14" t="s">
        <v>720</v>
      </c>
      <c r="Q700" s="14" t="s">
        <v>721</v>
      </c>
      <c r="R700" s="14" t="s">
        <v>715</v>
      </c>
      <c r="S700" s="14" t="s">
        <v>683</v>
      </c>
    </row>
    <row r="701" spans="1:19" x14ac:dyDescent="0.25">
      <c r="A701" s="14" t="s">
        <v>723</v>
      </c>
      <c r="B701" s="14" t="s">
        <v>704</v>
      </c>
      <c r="C701" s="14" t="s">
        <v>724</v>
      </c>
      <c r="D701" s="14" t="s">
        <v>706</v>
      </c>
      <c r="E701" s="14" t="s">
        <v>707</v>
      </c>
      <c r="F701" s="15">
        <v>4673.41</v>
      </c>
      <c r="G701" s="14" t="s">
        <v>708</v>
      </c>
      <c r="H701" s="20">
        <v>43983</v>
      </c>
      <c r="I701" s="14" t="s">
        <v>1381</v>
      </c>
      <c r="J701" s="14" t="s">
        <v>1463</v>
      </c>
      <c r="K701" s="21">
        <v>10068</v>
      </c>
      <c r="L701" s="14" t="s">
        <v>636</v>
      </c>
      <c r="M701" s="21">
        <v>113040</v>
      </c>
      <c r="N701" s="14" t="s">
        <v>1464</v>
      </c>
      <c r="O701" s="14" t="s">
        <v>725</v>
      </c>
      <c r="P701" s="14" t="s">
        <v>726</v>
      </c>
      <c r="Q701" s="14" t="s">
        <v>727</v>
      </c>
      <c r="R701" s="14" t="s">
        <v>715</v>
      </c>
      <c r="S701" s="14" t="s">
        <v>683</v>
      </c>
    </row>
    <row r="702" spans="1:19" x14ac:dyDescent="0.25">
      <c r="A702" s="14" t="s">
        <v>717</v>
      </c>
      <c r="B702" s="14" t="s">
        <v>704</v>
      </c>
      <c r="C702" s="14" t="s">
        <v>718</v>
      </c>
      <c r="D702" s="14" t="s">
        <v>706</v>
      </c>
      <c r="E702" s="14" t="s">
        <v>707</v>
      </c>
      <c r="F702" s="15">
        <v>160.37</v>
      </c>
      <c r="G702" s="14" t="s">
        <v>708</v>
      </c>
      <c r="H702" s="20">
        <v>43952</v>
      </c>
      <c r="I702" s="14" t="s">
        <v>1445</v>
      </c>
      <c r="J702" s="14" t="s">
        <v>1465</v>
      </c>
      <c r="K702" s="21">
        <v>10068</v>
      </c>
      <c r="L702" s="14" t="s">
        <v>636</v>
      </c>
      <c r="M702" s="21">
        <v>113050</v>
      </c>
      <c r="N702" s="14" t="s">
        <v>1466</v>
      </c>
      <c r="O702" s="14" t="s">
        <v>719</v>
      </c>
      <c r="P702" s="14" t="s">
        <v>720</v>
      </c>
      <c r="Q702" s="14" t="s">
        <v>721</v>
      </c>
      <c r="R702" s="14" t="s">
        <v>715</v>
      </c>
      <c r="S702" s="14" t="s">
        <v>687</v>
      </c>
    </row>
    <row r="703" spans="1:19" x14ac:dyDescent="0.25">
      <c r="A703" s="14" t="s">
        <v>703</v>
      </c>
      <c r="B703" s="14" t="s">
        <v>704</v>
      </c>
      <c r="C703" s="14" t="s">
        <v>705</v>
      </c>
      <c r="D703" s="14" t="s">
        <v>706</v>
      </c>
      <c r="E703" s="14" t="s">
        <v>707</v>
      </c>
      <c r="F703" s="15">
        <v>848.12</v>
      </c>
      <c r="G703" s="14" t="s">
        <v>708</v>
      </c>
      <c r="H703" s="20">
        <v>43922</v>
      </c>
      <c r="I703" s="14" t="s">
        <v>1467</v>
      </c>
      <c r="J703" s="14" t="s">
        <v>1468</v>
      </c>
      <c r="K703" s="21">
        <v>10068</v>
      </c>
      <c r="L703" s="14" t="s">
        <v>636</v>
      </c>
      <c r="M703" s="21">
        <v>113060</v>
      </c>
      <c r="N703" s="14" t="s">
        <v>1469</v>
      </c>
      <c r="O703" s="14" t="s">
        <v>712</v>
      </c>
      <c r="P703" s="14" t="s">
        <v>713</v>
      </c>
      <c r="Q703" s="14" t="s">
        <v>714</v>
      </c>
      <c r="R703" s="14" t="s">
        <v>715</v>
      </c>
      <c r="S703" s="14" t="s">
        <v>722</v>
      </c>
    </row>
    <row r="704" spans="1:19" x14ac:dyDescent="0.25">
      <c r="A704" s="14" t="s">
        <v>717</v>
      </c>
      <c r="B704" s="14" t="s">
        <v>704</v>
      </c>
      <c r="C704" s="14" t="s">
        <v>718</v>
      </c>
      <c r="D704" s="14" t="s">
        <v>706</v>
      </c>
      <c r="E704" s="14" t="s">
        <v>707</v>
      </c>
      <c r="F704" s="15">
        <v>866.46</v>
      </c>
      <c r="G704" s="14" t="s">
        <v>708</v>
      </c>
      <c r="H704" s="20">
        <v>43952</v>
      </c>
      <c r="I704" s="14" t="s">
        <v>1450</v>
      </c>
      <c r="J704" s="14" t="s">
        <v>1468</v>
      </c>
      <c r="K704" s="21">
        <v>10068</v>
      </c>
      <c r="L704" s="14" t="s">
        <v>636</v>
      </c>
      <c r="M704" s="21">
        <v>113060</v>
      </c>
      <c r="N704" s="14" t="s">
        <v>1469</v>
      </c>
      <c r="O704" s="14" t="s">
        <v>719</v>
      </c>
      <c r="P704" s="14" t="s">
        <v>720</v>
      </c>
      <c r="Q704" s="14" t="s">
        <v>721</v>
      </c>
      <c r="R704" s="14" t="s">
        <v>715</v>
      </c>
      <c r="S704" s="14" t="s">
        <v>722</v>
      </c>
    </row>
    <row r="705" spans="1:19" x14ac:dyDescent="0.25">
      <c r="A705" s="14" t="s">
        <v>723</v>
      </c>
      <c r="B705" s="14" t="s">
        <v>704</v>
      </c>
      <c r="C705" s="14" t="s">
        <v>724</v>
      </c>
      <c r="D705" s="14" t="s">
        <v>706</v>
      </c>
      <c r="E705" s="14" t="s">
        <v>707</v>
      </c>
      <c r="F705" s="15">
        <v>910.21</v>
      </c>
      <c r="G705" s="14" t="s">
        <v>708</v>
      </c>
      <c r="H705" s="20">
        <v>43983</v>
      </c>
      <c r="I705" s="14" t="s">
        <v>1385</v>
      </c>
      <c r="J705" s="14" t="s">
        <v>1468</v>
      </c>
      <c r="K705" s="21">
        <v>10068</v>
      </c>
      <c r="L705" s="14" t="s">
        <v>636</v>
      </c>
      <c r="M705" s="21">
        <v>113060</v>
      </c>
      <c r="N705" s="14" t="s">
        <v>1469</v>
      </c>
      <c r="O705" s="14" t="s">
        <v>725</v>
      </c>
      <c r="P705" s="14" t="s">
        <v>726</v>
      </c>
      <c r="Q705" s="14" t="s">
        <v>727</v>
      </c>
      <c r="R705" s="14" t="s">
        <v>715</v>
      </c>
      <c r="S705" s="14" t="s">
        <v>722</v>
      </c>
    </row>
    <row r="706" spans="1:19" x14ac:dyDescent="0.25">
      <c r="A706" s="14" t="s">
        <v>703</v>
      </c>
      <c r="B706" s="14" t="s">
        <v>704</v>
      </c>
      <c r="C706" s="14" t="s">
        <v>705</v>
      </c>
      <c r="D706" s="14" t="s">
        <v>706</v>
      </c>
      <c r="E706" s="14" t="s">
        <v>707</v>
      </c>
      <c r="F706" s="15">
        <v>279.45999999999998</v>
      </c>
      <c r="G706" s="14" t="s">
        <v>708</v>
      </c>
      <c r="H706" s="20">
        <v>43922</v>
      </c>
      <c r="I706" s="14" t="s">
        <v>1470</v>
      </c>
      <c r="J706" s="14" t="s">
        <v>1471</v>
      </c>
      <c r="K706" s="21">
        <v>10068</v>
      </c>
      <c r="L706" s="14" t="s">
        <v>636</v>
      </c>
      <c r="M706" s="21">
        <v>114000</v>
      </c>
      <c r="N706" s="14" t="s">
        <v>1472</v>
      </c>
      <c r="O706" s="14" t="s">
        <v>712</v>
      </c>
      <c r="P706" s="14" t="s">
        <v>713</v>
      </c>
      <c r="Q706" s="14" t="s">
        <v>714</v>
      </c>
      <c r="R706" s="14" t="s">
        <v>715</v>
      </c>
      <c r="S706" s="14" t="s">
        <v>742</v>
      </c>
    </row>
    <row r="707" spans="1:19" x14ac:dyDescent="0.25">
      <c r="A707" s="14" t="s">
        <v>717</v>
      </c>
      <c r="B707" s="14" t="s">
        <v>704</v>
      </c>
      <c r="C707" s="14" t="s">
        <v>718</v>
      </c>
      <c r="D707" s="14" t="s">
        <v>706</v>
      </c>
      <c r="E707" s="14" t="s">
        <v>707</v>
      </c>
      <c r="F707" s="15">
        <v>279.45999999999998</v>
      </c>
      <c r="G707" s="14" t="s">
        <v>708</v>
      </c>
      <c r="H707" s="20">
        <v>43952</v>
      </c>
      <c r="I707" s="14" t="s">
        <v>1453</v>
      </c>
      <c r="J707" s="14" t="s">
        <v>1471</v>
      </c>
      <c r="K707" s="21">
        <v>10068</v>
      </c>
      <c r="L707" s="14" t="s">
        <v>636</v>
      </c>
      <c r="M707" s="21">
        <v>114000</v>
      </c>
      <c r="N707" s="14" t="s">
        <v>1472</v>
      </c>
      <c r="O707" s="14" t="s">
        <v>719</v>
      </c>
      <c r="P707" s="14" t="s">
        <v>720</v>
      </c>
      <c r="Q707" s="14" t="s">
        <v>721</v>
      </c>
      <c r="R707" s="14" t="s">
        <v>715</v>
      </c>
      <c r="S707" s="14" t="s">
        <v>742</v>
      </c>
    </row>
    <row r="708" spans="1:19" x14ac:dyDescent="0.25">
      <c r="A708" s="14" t="s">
        <v>723</v>
      </c>
      <c r="B708" s="14" t="s">
        <v>704</v>
      </c>
      <c r="C708" s="14" t="s">
        <v>724</v>
      </c>
      <c r="D708" s="14" t="s">
        <v>706</v>
      </c>
      <c r="E708" s="14" t="s">
        <v>707</v>
      </c>
      <c r="F708" s="15">
        <v>279.45999999999998</v>
      </c>
      <c r="G708" s="14" t="s">
        <v>708</v>
      </c>
      <c r="H708" s="20">
        <v>43983</v>
      </c>
      <c r="I708" s="14" t="s">
        <v>1388</v>
      </c>
      <c r="J708" s="14" t="s">
        <v>1471</v>
      </c>
      <c r="K708" s="21">
        <v>10068</v>
      </c>
      <c r="L708" s="14" t="s">
        <v>636</v>
      </c>
      <c r="M708" s="21">
        <v>114000</v>
      </c>
      <c r="N708" s="14" t="s">
        <v>1472</v>
      </c>
      <c r="O708" s="14" t="s">
        <v>725</v>
      </c>
      <c r="P708" s="14" t="s">
        <v>726</v>
      </c>
      <c r="Q708" s="14" t="s">
        <v>727</v>
      </c>
      <c r="R708" s="14" t="s">
        <v>715</v>
      </c>
      <c r="S708" s="14" t="s">
        <v>742</v>
      </c>
    </row>
    <row r="709" spans="1:19" x14ac:dyDescent="0.25">
      <c r="A709" s="14" t="s">
        <v>703</v>
      </c>
      <c r="B709" s="14" t="s">
        <v>704</v>
      </c>
      <c r="C709" s="14" t="s">
        <v>705</v>
      </c>
      <c r="D709" s="14" t="s">
        <v>706</v>
      </c>
      <c r="E709" s="14" t="s">
        <v>707</v>
      </c>
      <c r="F709" s="15">
        <v>1374.69</v>
      </c>
      <c r="G709" s="14" t="s">
        <v>708</v>
      </c>
      <c r="H709" s="20">
        <v>43922</v>
      </c>
      <c r="I709" s="14" t="s">
        <v>1473</v>
      </c>
      <c r="J709" s="14" t="s">
        <v>1474</v>
      </c>
      <c r="K709" s="21">
        <v>10068</v>
      </c>
      <c r="L709" s="14" t="s">
        <v>636</v>
      </c>
      <c r="M709" s="21">
        <v>114010</v>
      </c>
      <c r="N709" s="14" t="s">
        <v>1475</v>
      </c>
      <c r="O709" s="14" t="s">
        <v>712</v>
      </c>
      <c r="P709" s="14" t="s">
        <v>713</v>
      </c>
      <c r="Q709" s="14" t="s">
        <v>714</v>
      </c>
      <c r="R709" s="14" t="s">
        <v>715</v>
      </c>
      <c r="S709" s="14" t="s">
        <v>716</v>
      </c>
    </row>
    <row r="710" spans="1:19" x14ac:dyDescent="0.25">
      <c r="A710" s="14" t="s">
        <v>717</v>
      </c>
      <c r="B710" s="14" t="s">
        <v>704</v>
      </c>
      <c r="C710" s="14" t="s">
        <v>718</v>
      </c>
      <c r="D710" s="14" t="s">
        <v>706</v>
      </c>
      <c r="E710" s="14" t="s">
        <v>707</v>
      </c>
      <c r="F710" s="15">
        <v>1374.69</v>
      </c>
      <c r="G710" s="14" t="s">
        <v>708</v>
      </c>
      <c r="H710" s="20">
        <v>43952</v>
      </c>
      <c r="I710" s="14" t="s">
        <v>1456</v>
      </c>
      <c r="J710" s="14" t="s">
        <v>1474</v>
      </c>
      <c r="K710" s="21">
        <v>10068</v>
      </c>
      <c r="L710" s="14" t="s">
        <v>636</v>
      </c>
      <c r="M710" s="21">
        <v>114010</v>
      </c>
      <c r="N710" s="14" t="s">
        <v>1475</v>
      </c>
      <c r="O710" s="14" t="s">
        <v>719</v>
      </c>
      <c r="P710" s="14" t="s">
        <v>720</v>
      </c>
      <c r="Q710" s="14" t="s">
        <v>721</v>
      </c>
      <c r="R710" s="14" t="s">
        <v>715</v>
      </c>
      <c r="S710" s="14" t="s">
        <v>716</v>
      </c>
    </row>
    <row r="711" spans="1:19" x14ac:dyDescent="0.25">
      <c r="A711" s="14" t="s">
        <v>723</v>
      </c>
      <c r="B711" s="14" t="s">
        <v>704</v>
      </c>
      <c r="C711" s="14" t="s">
        <v>724</v>
      </c>
      <c r="D711" s="14" t="s">
        <v>706</v>
      </c>
      <c r="E711" s="14" t="s">
        <v>707</v>
      </c>
      <c r="F711" s="15">
        <v>1374.69</v>
      </c>
      <c r="G711" s="14" t="s">
        <v>708</v>
      </c>
      <c r="H711" s="20">
        <v>43983</v>
      </c>
      <c r="I711" s="14" t="s">
        <v>1391</v>
      </c>
      <c r="J711" s="14" t="s">
        <v>1474</v>
      </c>
      <c r="K711" s="21">
        <v>10068</v>
      </c>
      <c r="L711" s="14" t="s">
        <v>636</v>
      </c>
      <c r="M711" s="21">
        <v>114010</v>
      </c>
      <c r="N711" s="14" t="s">
        <v>1475</v>
      </c>
      <c r="O711" s="14" t="s">
        <v>725</v>
      </c>
      <c r="P711" s="14" t="s">
        <v>726</v>
      </c>
      <c r="Q711" s="14" t="s">
        <v>727</v>
      </c>
      <c r="R711" s="14" t="s">
        <v>715</v>
      </c>
      <c r="S711" s="14" t="s">
        <v>716</v>
      </c>
    </row>
    <row r="712" spans="1:19" x14ac:dyDescent="0.25">
      <c r="A712" s="14" t="s">
        <v>703</v>
      </c>
      <c r="B712" s="14" t="s">
        <v>704</v>
      </c>
      <c r="C712" s="14" t="s">
        <v>705</v>
      </c>
      <c r="D712" s="14" t="s">
        <v>706</v>
      </c>
      <c r="E712" s="14" t="s">
        <v>707</v>
      </c>
      <c r="F712" s="15">
        <v>585.07000000000005</v>
      </c>
      <c r="G712" s="14" t="s">
        <v>708</v>
      </c>
      <c r="H712" s="20">
        <v>43922</v>
      </c>
      <c r="I712" s="14" t="s">
        <v>1476</v>
      </c>
      <c r="J712" s="14" t="s">
        <v>1477</v>
      </c>
      <c r="K712" s="21">
        <v>10068</v>
      </c>
      <c r="L712" s="14" t="s">
        <v>636</v>
      </c>
      <c r="M712" s="21">
        <v>114020</v>
      </c>
      <c r="N712" s="14" t="s">
        <v>1478</v>
      </c>
      <c r="O712" s="14" t="s">
        <v>712</v>
      </c>
      <c r="P712" s="14" t="s">
        <v>713</v>
      </c>
      <c r="Q712" s="14" t="s">
        <v>714</v>
      </c>
      <c r="R712" s="14" t="s">
        <v>715</v>
      </c>
      <c r="S712" s="14" t="s">
        <v>731</v>
      </c>
    </row>
    <row r="713" spans="1:19" x14ac:dyDescent="0.25">
      <c r="A713" s="14" t="s">
        <v>717</v>
      </c>
      <c r="B713" s="14" t="s">
        <v>704</v>
      </c>
      <c r="C713" s="14" t="s">
        <v>718</v>
      </c>
      <c r="D713" s="14" t="s">
        <v>706</v>
      </c>
      <c r="E713" s="14" t="s">
        <v>707</v>
      </c>
      <c r="F713" s="15">
        <v>547.70000000000005</v>
      </c>
      <c r="G713" s="14" t="s">
        <v>708</v>
      </c>
      <c r="H713" s="20">
        <v>43952</v>
      </c>
      <c r="I713" s="14" t="s">
        <v>1459</v>
      </c>
      <c r="J713" s="14" t="s">
        <v>1477</v>
      </c>
      <c r="K713" s="21">
        <v>10068</v>
      </c>
      <c r="L713" s="14" t="s">
        <v>636</v>
      </c>
      <c r="M713" s="21">
        <v>114020</v>
      </c>
      <c r="N713" s="14" t="s">
        <v>1478</v>
      </c>
      <c r="O713" s="14" t="s">
        <v>719</v>
      </c>
      <c r="P713" s="14" t="s">
        <v>720</v>
      </c>
      <c r="Q713" s="14" t="s">
        <v>721</v>
      </c>
      <c r="R713" s="14" t="s">
        <v>715</v>
      </c>
      <c r="S713" s="14" t="s">
        <v>731</v>
      </c>
    </row>
    <row r="714" spans="1:19" x14ac:dyDescent="0.25">
      <c r="A714" s="14" t="s">
        <v>723</v>
      </c>
      <c r="B714" s="14" t="s">
        <v>704</v>
      </c>
      <c r="C714" s="14" t="s">
        <v>724</v>
      </c>
      <c r="D714" s="14" t="s">
        <v>706</v>
      </c>
      <c r="E714" s="14" t="s">
        <v>707</v>
      </c>
      <c r="F714" s="15">
        <v>547.70000000000005</v>
      </c>
      <c r="G714" s="14" t="s">
        <v>708</v>
      </c>
      <c r="H714" s="20">
        <v>43983</v>
      </c>
      <c r="I714" s="14" t="s">
        <v>1394</v>
      </c>
      <c r="J714" s="14" t="s">
        <v>1477</v>
      </c>
      <c r="K714" s="21">
        <v>10068</v>
      </c>
      <c r="L714" s="14" t="s">
        <v>636</v>
      </c>
      <c r="M714" s="21">
        <v>114020</v>
      </c>
      <c r="N714" s="14" t="s">
        <v>1478</v>
      </c>
      <c r="O714" s="14" t="s">
        <v>725</v>
      </c>
      <c r="P714" s="14" t="s">
        <v>726</v>
      </c>
      <c r="Q714" s="14" t="s">
        <v>727</v>
      </c>
      <c r="R714" s="14" t="s">
        <v>715</v>
      </c>
      <c r="S714" s="14" t="s">
        <v>731</v>
      </c>
    </row>
    <row r="715" spans="1:19" x14ac:dyDescent="0.25">
      <c r="A715" s="14" t="s">
        <v>703</v>
      </c>
      <c r="B715" s="14" t="s">
        <v>704</v>
      </c>
      <c r="C715" s="14" t="s">
        <v>705</v>
      </c>
      <c r="D715" s="14" t="s">
        <v>706</v>
      </c>
      <c r="E715" s="14" t="s">
        <v>707</v>
      </c>
      <c r="F715" s="15">
        <v>10769.37</v>
      </c>
      <c r="G715" s="14" t="s">
        <v>708</v>
      </c>
      <c r="H715" s="20">
        <v>43922</v>
      </c>
      <c r="I715" s="14" t="s">
        <v>1479</v>
      </c>
      <c r="J715" s="14" t="s">
        <v>1480</v>
      </c>
      <c r="K715" s="21">
        <v>10068</v>
      </c>
      <c r="L715" s="14" t="s">
        <v>636</v>
      </c>
      <c r="M715" s="21">
        <v>114040</v>
      </c>
      <c r="N715" s="14" t="s">
        <v>1481</v>
      </c>
      <c r="O715" s="14" t="s">
        <v>712</v>
      </c>
      <c r="P715" s="14" t="s">
        <v>713</v>
      </c>
      <c r="Q715" s="14" t="s">
        <v>714</v>
      </c>
      <c r="R715" s="14" t="s">
        <v>715</v>
      </c>
      <c r="S715" s="14" t="s">
        <v>683</v>
      </c>
    </row>
    <row r="716" spans="1:19" x14ac:dyDescent="0.25">
      <c r="A716" s="14" t="s">
        <v>717</v>
      </c>
      <c r="B716" s="14" t="s">
        <v>704</v>
      </c>
      <c r="C716" s="14" t="s">
        <v>718</v>
      </c>
      <c r="D716" s="14" t="s">
        <v>706</v>
      </c>
      <c r="E716" s="14" t="s">
        <v>707</v>
      </c>
      <c r="F716" s="15">
        <v>10127.950000000001</v>
      </c>
      <c r="G716" s="14" t="s">
        <v>708</v>
      </c>
      <c r="H716" s="20">
        <v>43952</v>
      </c>
      <c r="I716" s="14" t="s">
        <v>1462</v>
      </c>
      <c r="J716" s="14" t="s">
        <v>1480</v>
      </c>
      <c r="K716" s="21">
        <v>10068</v>
      </c>
      <c r="L716" s="14" t="s">
        <v>636</v>
      </c>
      <c r="M716" s="21">
        <v>114040</v>
      </c>
      <c r="N716" s="14" t="s">
        <v>1481</v>
      </c>
      <c r="O716" s="14" t="s">
        <v>719</v>
      </c>
      <c r="P716" s="14" t="s">
        <v>720</v>
      </c>
      <c r="Q716" s="14" t="s">
        <v>721</v>
      </c>
      <c r="R716" s="14" t="s">
        <v>715</v>
      </c>
      <c r="S716" s="14" t="s">
        <v>683</v>
      </c>
    </row>
    <row r="717" spans="1:19" x14ac:dyDescent="0.25">
      <c r="A717" s="14" t="s">
        <v>723</v>
      </c>
      <c r="B717" s="14" t="s">
        <v>704</v>
      </c>
      <c r="C717" s="14" t="s">
        <v>724</v>
      </c>
      <c r="D717" s="14" t="s">
        <v>706</v>
      </c>
      <c r="E717" s="14" t="s">
        <v>707</v>
      </c>
      <c r="F717" s="15">
        <v>10084.61</v>
      </c>
      <c r="G717" s="14" t="s">
        <v>708</v>
      </c>
      <c r="H717" s="20">
        <v>43983</v>
      </c>
      <c r="I717" s="14" t="s">
        <v>1399</v>
      </c>
      <c r="J717" s="14" t="s">
        <v>1480</v>
      </c>
      <c r="K717" s="21">
        <v>10068</v>
      </c>
      <c r="L717" s="14" t="s">
        <v>636</v>
      </c>
      <c r="M717" s="21">
        <v>114040</v>
      </c>
      <c r="N717" s="14" t="s">
        <v>1481</v>
      </c>
      <c r="O717" s="14" t="s">
        <v>725</v>
      </c>
      <c r="P717" s="14" t="s">
        <v>726</v>
      </c>
      <c r="Q717" s="14" t="s">
        <v>727</v>
      </c>
      <c r="R717" s="14" t="s">
        <v>715</v>
      </c>
      <c r="S717" s="14" t="s">
        <v>683</v>
      </c>
    </row>
    <row r="718" spans="1:19" x14ac:dyDescent="0.25">
      <c r="A718" s="14" t="s">
        <v>717</v>
      </c>
      <c r="B718" s="14" t="s">
        <v>704</v>
      </c>
      <c r="C718" s="14" t="s">
        <v>718</v>
      </c>
      <c r="D718" s="14" t="s">
        <v>706</v>
      </c>
      <c r="E718" s="14" t="s">
        <v>707</v>
      </c>
      <c r="F718" s="15">
        <v>448.53</v>
      </c>
      <c r="G718" s="14" t="s">
        <v>708</v>
      </c>
      <c r="H718" s="20">
        <v>43952</v>
      </c>
      <c r="I718" s="14" t="s">
        <v>1467</v>
      </c>
      <c r="J718" s="14" t="s">
        <v>1482</v>
      </c>
      <c r="K718" s="21">
        <v>10068</v>
      </c>
      <c r="L718" s="14" t="s">
        <v>636</v>
      </c>
      <c r="M718" s="21">
        <v>114050</v>
      </c>
      <c r="N718" s="14" t="s">
        <v>1483</v>
      </c>
      <c r="O718" s="14" t="s">
        <v>719</v>
      </c>
      <c r="P718" s="14" t="s">
        <v>720</v>
      </c>
      <c r="Q718" s="14" t="s">
        <v>721</v>
      </c>
      <c r="R718" s="14" t="s">
        <v>715</v>
      </c>
      <c r="S718" s="14" t="s">
        <v>687</v>
      </c>
    </row>
    <row r="719" spans="1:19" x14ac:dyDescent="0.25">
      <c r="A719" s="14" t="s">
        <v>703</v>
      </c>
      <c r="B719" s="14" t="s">
        <v>704</v>
      </c>
      <c r="C719" s="14" t="s">
        <v>705</v>
      </c>
      <c r="D719" s="14" t="s">
        <v>706</v>
      </c>
      <c r="E719" s="14" t="s">
        <v>707</v>
      </c>
      <c r="F719" s="15">
        <v>999.88</v>
      </c>
      <c r="G719" s="14" t="s">
        <v>708</v>
      </c>
      <c r="H719" s="20">
        <v>43922</v>
      </c>
      <c r="I719" s="14" t="s">
        <v>1484</v>
      </c>
      <c r="J719" s="14" t="s">
        <v>1485</v>
      </c>
      <c r="K719" s="21">
        <v>10068</v>
      </c>
      <c r="L719" s="14" t="s">
        <v>636</v>
      </c>
      <c r="M719" s="21">
        <v>114060</v>
      </c>
      <c r="N719" s="14" t="s">
        <v>1486</v>
      </c>
      <c r="O719" s="14" t="s">
        <v>712</v>
      </c>
      <c r="P719" s="14" t="s">
        <v>713</v>
      </c>
      <c r="Q719" s="14" t="s">
        <v>714</v>
      </c>
      <c r="R719" s="14" t="s">
        <v>715</v>
      </c>
      <c r="S719" s="14" t="s">
        <v>722</v>
      </c>
    </row>
    <row r="720" spans="1:19" x14ac:dyDescent="0.25">
      <c r="A720" s="14" t="s">
        <v>717</v>
      </c>
      <c r="B720" s="14" t="s">
        <v>704</v>
      </c>
      <c r="C720" s="14" t="s">
        <v>718</v>
      </c>
      <c r="D720" s="14" t="s">
        <v>706</v>
      </c>
      <c r="E720" s="14" t="s">
        <v>707</v>
      </c>
      <c r="F720" s="15">
        <v>4275.28</v>
      </c>
      <c r="G720" s="14" t="s">
        <v>708</v>
      </c>
      <c r="H720" s="20">
        <v>43952</v>
      </c>
      <c r="I720" s="14" t="s">
        <v>1470</v>
      </c>
      <c r="J720" s="14" t="s">
        <v>1485</v>
      </c>
      <c r="K720" s="21">
        <v>10068</v>
      </c>
      <c r="L720" s="14" t="s">
        <v>636</v>
      </c>
      <c r="M720" s="21">
        <v>114060</v>
      </c>
      <c r="N720" s="14" t="s">
        <v>1486</v>
      </c>
      <c r="O720" s="14" t="s">
        <v>719</v>
      </c>
      <c r="P720" s="14" t="s">
        <v>720</v>
      </c>
      <c r="Q720" s="14" t="s">
        <v>721</v>
      </c>
      <c r="R720" s="14" t="s">
        <v>715</v>
      </c>
      <c r="S720" s="14" t="s">
        <v>722</v>
      </c>
    </row>
    <row r="721" spans="1:19" x14ac:dyDescent="0.25">
      <c r="A721" s="14" t="s">
        <v>723</v>
      </c>
      <c r="B721" s="14" t="s">
        <v>704</v>
      </c>
      <c r="C721" s="14" t="s">
        <v>724</v>
      </c>
      <c r="D721" s="14" t="s">
        <v>706</v>
      </c>
      <c r="E721" s="14" t="s">
        <v>707</v>
      </c>
      <c r="F721" s="15">
        <v>3892.82</v>
      </c>
      <c r="G721" s="14" t="s">
        <v>708</v>
      </c>
      <c r="H721" s="20">
        <v>43983</v>
      </c>
      <c r="I721" s="14" t="s">
        <v>1402</v>
      </c>
      <c r="J721" s="14" t="s">
        <v>1485</v>
      </c>
      <c r="K721" s="21">
        <v>10068</v>
      </c>
      <c r="L721" s="14" t="s">
        <v>636</v>
      </c>
      <c r="M721" s="21">
        <v>114060</v>
      </c>
      <c r="N721" s="14" t="s">
        <v>1486</v>
      </c>
      <c r="O721" s="14" t="s">
        <v>725</v>
      </c>
      <c r="P721" s="14" t="s">
        <v>726</v>
      </c>
      <c r="Q721" s="14" t="s">
        <v>727</v>
      </c>
      <c r="R721" s="14" t="s">
        <v>715</v>
      </c>
      <c r="S721" s="14" t="s">
        <v>722</v>
      </c>
    </row>
    <row r="722" spans="1:19" x14ac:dyDescent="0.25">
      <c r="A722" s="14" t="s">
        <v>703</v>
      </c>
      <c r="B722" s="14" t="s">
        <v>704</v>
      </c>
      <c r="C722" s="14" t="s">
        <v>705</v>
      </c>
      <c r="D722" s="14" t="s">
        <v>706</v>
      </c>
      <c r="E722" s="14" t="s">
        <v>707</v>
      </c>
      <c r="F722" s="15">
        <v>5022.4799999999996</v>
      </c>
      <c r="G722" s="14" t="s">
        <v>708</v>
      </c>
      <c r="H722" s="20">
        <v>43922</v>
      </c>
      <c r="I722" s="14" t="s">
        <v>1487</v>
      </c>
      <c r="J722" s="14" t="s">
        <v>1488</v>
      </c>
      <c r="K722" s="21">
        <v>10069</v>
      </c>
      <c r="L722" s="14" t="s">
        <v>637</v>
      </c>
      <c r="M722" s="21">
        <v>111100</v>
      </c>
      <c r="N722" s="14" t="s">
        <v>1489</v>
      </c>
      <c r="O722" s="14" t="s">
        <v>712</v>
      </c>
      <c r="P722" s="14" t="s">
        <v>713</v>
      </c>
      <c r="Q722" s="14" t="s">
        <v>714</v>
      </c>
      <c r="R722" s="14" t="s">
        <v>715</v>
      </c>
      <c r="S722" s="14" t="s">
        <v>716</v>
      </c>
    </row>
    <row r="723" spans="1:19" x14ac:dyDescent="0.25">
      <c r="A723" s="14" t="s">
        <v>717</v>
      </c>
      <c r="B723" s="14" t="s">
        <v>704</v>
      </c>
      <c r="C723" s="14" t="s">
        <v>718</v>
      </c>
      <c r="D723" s="14" t="s">
        <v>706</v>
      </c>
      <c r="E723" s="14" t="s">
        <v>707</v>
      </c>
      <c r="F723" s="15">
        <v>5067.91</v>
      </c>
      <c r="G723" s="14" t="s">
        <v>708</v>
      </c>
      <c r="H723" s="20">
        <v>43952</v>
      </c>
      <c r="I723" s="14" t="s">
        <v>1473</v>
      </c>
      <c r="J723" s="14" t="s">
        <v>1488</v>
      </c>
      <c r="K723" s="21">
        <v>10069</v>
      </c>
      <c r="L723" s="14" t="s">
        <v>637</v>
      </c>
      <c r="M723" s="21">
        <v>111100</v>
      </c>
      <c r="N723" s="14" t="s">
        <v>1489</v>
      </c>
      <c r="O723" s="14" t="s">
        <v>719</v>
      </c>
      <c r="P723" s="14" t="s">
        <v>720</v>
      </c>
      <c r="Q723" s="14" t="s">
        <v>721</v>
      </c>
      <c r="R723" s="14" t="s">
        <v>715</v>
      </c>
      <c r="S723" s="14" t="s">
        <v>716</v>
      </c>
    </row>
    <row r="724" spans="1:19" x14ac:dyDescent="0.25">
      <c r="A724" s="14" t="s">
        <v>723</v>
      </c>
      <c r="B724" s="14" t="s">
        <v>704</v>
      </c>
      <c r="C724" s="14" t="s">
        <v>724</v>
      </c>
      <c r="D724" s="14" t="s">
        <v>706</v>
      </c>
      <c r="E724" s="14" t="s">
        <v>707</v>
      </c>
      <c r="F724" s="15">
        <v>5022.4799999999996</v>
      </c>
      <c r="G724" s="14" t="s">
        <v>708</v>
      </c>
      <c r="H724" s="20">
        <v>43983</v>
      </c>
      <c r="I724" s="14" t="s">
        <v>1405</v>
      </c>
      <c r="J724" s="14" t="s">
        <v>1488</v>
      </c>
      <c r="K724" s="21">
        <v>10069</v>
      </c>
      <c r="L724" s="14" t="s">
        <v>637</v>
      </c>
      <c r="M724" s="21">
        <v>111100</v>
      </c>
      <c r="N724" s="14" t="s">
        <v>1489</v>
      </c>
      <c r="O724" s="14" t="s">
        <v>725</v>
      </c>
      <c r="P724" s="14" t="s">
        <v>726</v>
      </c>
      <c r="Q724" s="14" t="s">
        <v>727</v>
      </c>
      <c r="R724" s="14" t="s">
        <v>715</v>
      </c>
      <c r="S724" s="14" t="s">
        <v>716</v>
      </c>
    </row>
    <row r="725" spans="1:19" x14ac:dyDescent="0.25">
      <c r="A725" s="14" t="s">
        <v>703</v>
      </c>
      <c r="B725" s="14" t="s">
        <v>704</v>
      </c>
      <c r="C725" s="14" t="s">
        <v>705</v>
      </c>
      <c r="D725" s="14" t="s">
        <v>706</v>
      </c>
      <c r="E725" s="14" t="s">
        <v>707</v>
      </c>
      <c r="F725" s="15">
        <v>8784.64</v>
      </c>
      <c r="G725" s="14" t="s">
        <v>708</v>
      </c>
      <c r="H725" s="20">
        <v>43922</v>
      </c>
      <c r="I725" s="14" t="s">
        <v>1490</v>
      </c>
      <c r="J725" s="14" t="s">
        <v>1491</v>
      </c>
      <c r="K725" s="21">
        <v>10069</v>
      </c>
      <c r="L725" s="14" t="s">
        <v>637</v>
      </c>
      <c r="M725" s="21">
        <v>111200</v>
      </c>
      <c r="N725" s="14" t="s">
        <v>1492</v>
      </c>
      <c r="O725" s="14" t="s">
        <v>712</v>
      </c>
      <c r="P725" s="14" t="s">
        <v>713</v>
      </c>
      <c r="Q725" s="14" t="s">
        <v>714</v>
      </c>
      <c r="R725" s="14" t="s">
        <v>715</v>
      </c>
      <c r="S725" s="14" t="s">
        <v>731</v>
      </c>
    </row>
    <row r="726" spans="1:19" x14ac:dyDescent="0.25">
      <c r="A726" s="14" t="s">
        <v>717</v>
      </c>
      <c r="B726" s="14" t="s">
        <v>704</v>
      </c>
      <c r="C726" s="14" t="s">
        <v>718</v>
      </c>
      <c r="D726" s="14" t="s">
        <v>706</v>
      </c>
      <c r="E726" s="14" t="s">
        <v>707</v>
      </c>
      <c r="F726" s="15">
        <v>8583.5300000000007</v>
      </c>
      <c r="G726" s="14" t="s">
        <v>708</v>
      </c>
      <c r="H726" s="20">
        <v>43952</v>
      </c>
      <c r="I726" s="14" t="s">
        <v>1476</v>
      </c>
      <c r="J726" s="14" t="s">
        <v>1491</v>
      </c>
      <c r="K726" s="21">
        <v>10069</v>
      </c>
      <c r="L726" s="14" t="s">
        <v>637</v>
      </c>
      <c r="M726" s="21">
        <v>111200</v>
      </c>
      <c r="N726" s="14" t="s">
        <v>1492</v>
      </c>
      <c r="O726" s="14" t="s">
        <v>719</v>
      </c>
      <c r="P726" s="14" t="s">
        <v>720</v>
      </c>
      <c r="Q726" s="14" t="s">
        <v>721</v>
      </c>
      <c r="R726" s="14" t="s">
        <v>715</v>
      </c>
      <c r="S726" s="14" t="s">
        <v>731</v>
      </c>
    </row>
    <row r="727" spans="1:19" x14ac:dyDescent="0.25">
      <c r="A727" s="14" t="s">
        <v>723</v>
      </c>
      <c r="B727" s="14" t="s">
        <v>704</v>
      </c>
      <c r="C727" s="14" t="s">
        <v>724</v>
      </c>
      <c r="D727" s="14" t="s">
        <v>706</v>
      </c>
      <c r="E727" s="14" t="s">
        <v>707</v>
      </c>
      <c r="F727" s="15">
        <v>9221.76</v>
      </c>
      <c r="G727" s="14" t="s">
        <v>708</v>
      </c>
      <c r="H727" s="20">
        <v>43983</v>
      </c>
      <c r="I727" s="14" t="s">
        <v>1408</v>
      </c>
      <c r="J727" s="14" t="s">
        <v>1491</v>
      </c>
      <c r="K727" s="21">
        <v>10069</v>
      </c>
      <c r="L727" s="14" t="s">
        <v>637</v>
      </c>
      <c r="M727" s="21">
        <v>111200</v>
      </c>
      <c r="N727" s="14" t="s">
        <v>1492</v>
      </c>
      <c r="O727" s="14" t="s">
        <v>725</v>
      </c>
      <c r="P727" s="14" t="s">
        <v>726</v>
      </c>
      <c r="Q727" s="14" t="s">
        <v>727</v>
      </c>
      <c r="R727" s="14" t="s">
        <v>715</v>
      </c>
      <c r="S727" s="14" t="s">
        <v>731</v>
      </c>
    </row>
    <row r="728" spans="1:19" x14ac:dyDescent="0.25">
      <c r="A728" s="14" t="s">
        <v>703</v>
      </c>
      <c r="B728" s="14" t="s">
        <v>704</v>
      </c>
      <c r="C728" s="14" t="s">
        <v>705</v>
      </c>
      <c r="D728" s="14" t="s">
        <v>706</v>
      </c>
      <c r="E728" s="14" t="s">
        <v>707</v>
      </c>
      <c r="F728" s="15">
        <v>4531.08</v>
      </c>
      <c r="G728" s="14" t="s">
        <v>708</v>
      </c>
      <c r="H728" s="20">
        <v>43922</v>
      </c>
      <c r="I728" s="14" t="s">
        <v>1493</v>
      </c>
      <c r="J728" s="14" t="s">
        <v>1494</v>
      </c>
      <c r="K728" s="21">
        <v>10069</v>
      </c>
      <c r="L728" s="14" t="s">
        <v>637</v>
      </c>
      <c r="M728" s="21">
        <v>111300</v>
      </c>
      <c r="N728" s="14" t="s">
        <v>1495</v>
      </c>
      <c r="O728" s="14" t="s">
        <v>712</v>
      </c>
      <c r="P728" s="14" t="s">
        <v>713</v>
      </c>
      <c r="Q728" s="14" t="s">
        <v>714</v>
      </c>
      <c r="R728" s="14" t="s">
        <v>715</v>
      </c>
      <c r="S728" s="14" t="s">
        <v>738</v>
      </c>
    </row>
    <row r="729" spans="1:19" x14ac:dyDescent="0.25">
      <c r="A729" s="14" t="s">
        <v>717</v>
      </c>
      <c r="B729" s="14" t="s">
        <v>704</v>
      </c>
      <c r="C729" s="14" t="s">
        <v>718</v>
      </c>
      <c r="D729" s="14" t="s">
        <v>706</v>
      </c>
      <c r="E729" s="14" t="s">
        <v>707</v>
      </c>
      <c r="F729" s="15">
        <v>4452.6899999999996</v>
      </c>
      <c r="G729" s="14" t="s">
        <v>708</v>
      </c>
      <c r="H729" s="20">
        <v>43952</v>
      </c>
      <c r="I729" s="14" t="s">
        <v>1479</v>
      </c>
      <c r="J729" s="14" t="s">
        <v>1494</v>
      </c>
      <c r="K729" s="21">
        <v>10069</v>
      </c>
      <c r="L729" s="14" t="s">
        <v>637</v>
      </c>
      <c r="M729" s="21">
        <v>111300</v>
      </c>
      <c r="N729" s="14" t="s">
        <v>1495</v>
      </c>
      <c r="O729" s="14" t="s">
        <v>719</v>
      </c>
      <c r="P729" s="14" t="s">
        <v>720</v>
      </c>
      <c r="Q729" s="14" t="s">
        <v>721</v>
      </c>
      <c r="R729" s="14" t="s">
        <v>715</v>
      </c>
      <c r="S729" s="14" t="s">
        <v>738</v>
      </c>
    </row>
    <row r="730" spans="1:19" x14ac:dyDescent="0.25">
      <c r="A730" s="14" t="s">
        <v>723</v>
      </c>
      <c r="B730" s="14" t="s">
        <v>704</v>
      </c>
      <c r="C730" s="14" t="s">
        <v>724</v>
      </c>
      <c r="D730" s="14" t="s">
        <v>706</v>
      </c>
      <c r="E730" s="14" t="s">
        <v>707</v>
      </c>
      <c r="F730" s="15">
        <v>4452.6899999999996</v>
      </c>
      <c r="G730" s="14" t="s">
        <v>708</v>
      </c>
      <c r="H730" s="20">
        <v>43983</v>
      </c>
      <c r="I730" s="14" t="s">
        <v>1411</v>
      </c>
      <c r="J730" s="14" t="s">
        <v>1494</v>
      </c>
      <c r="K730" s="21">
        <v>10069</v>
      </c>
      <c r="L730" s="14" t="s">
        <v>637</v>
      </c>
      <c r="M730" s="21">
        <v>111300</v>
      </c>
      <c r="N730" s="14" t="s">
        <v>1495</v>
      </c>
      <c r="O730" s="14" t="s">
        <v>725</v>
      </c>
      <c r="P730" s="14" t="s">
        <v>726</v>
      </c>
      <c r="Q730" s="14" t="s">
        <v>727</v>
      </c>
      <c r="R730" s="14" t="s">
        <v>715</v>
      </c>
      <c r="S730" s="14" t="s">
        <v>738</v>
      </c>
    </row>
    <row r="731" spans="1:19" x14ac:dyDescent="0.25">
      <c r="A731" s="14" t="s">
        <v>703</v>
      </c>
      <c r="B731" s="14" t="s">
        <v>704</v>
      </c>
      <c r="C731" s="14" t="s">
        <v>705</v>
      </c>
      <c r="D731" s="14" t="s">
        <v>706</v>
      </c>
      <c r="E731" s="14" t="s">
        <v>707</v>
      </c>
      <c r="F731" s="15">
        <v>81428.929999999993</v>
      </c>
      <c r="G731" s="14" t="s">
        <v>708</v>
      </c>
      <c r="H731" s="20">
        <v>43922</v>
      </c>
      <c r="I731" s="14" t="s">
        <v>1496</v>
      </c>
      <c r="J731" s="14" t="s">
        <v>1497</v>
      </c>
      <c r="K731" s="21">
        <v>10069</v>
      </c>
      <c r="L731" s="14" t="s">
        <v>637</v>
      </c>
      <c r="M731" s="21">
        <v>111400</v>
      </c>
      <c r="N731" s="14" t="s">
        <v>1498</v>
      </c>
      <c r="O731" s="14" t="s">
        <v>712</v>
      </c>
      <c r="P731" s="14" t="s">
        <v>713</v>
      </c>
      <c r="Q731" s="14" t="s">
        <v>714</v>
      </c>
      <c r="R731" s="14" t="s">
        <v>715</v>
      </c>
      <c r="S731" s="14" t="s">
        <v>683</v>
      </c>
    </row>
    <row r="732" spans="1:19" x14ac:dyDescent="0.25">
      <c r="A732" s="14" t="s">
        <v>717</v>
      </c>
      <c r="B732" s="14" t="s">
        <v>704</v>
      </c>
      <c r="C732" s="14" t="s">
        <v>718</v>
      </c>
      <c r="D732" s="14" t="s">
        <v>706</v>
      </c>
      <c r="E732" s="14" t="s">
        <v>707</v>
      </c>
      <c r="F732" s="15">
        <v>79743.41</v>
      </c>
      <c r="G732" s="14" t="s">
        <v>708</v>
      </c>
      <c r="H732" s="20">
        <v>43952</v>
      </c>
      <c r="I732" s="14" t="s">
        <v>1484</v>
      </c>
      <c r="J732" s="14" t="s">
        <v>1497</v>
      </c>
      <c r="K732" s="21">
        <v>10069</v>
      </c>
      <c r="L732" s="14" t="s">
        <v>637</v>
      </c>
      <c r="M732" s="21">
        <v>111400</v>
      </c>
      <c r="N732" s="14" t="s">
        <v>1498</v>
      </c>
      <c r="O732" s="14" t="s">
        <v>719</v>
      </c>
      <c r="P732" s="14" t="s">
        <v>720</v>
      </c>
      <c r="Q732" s="14" t="s">
        <v>721</v>
      </c>
      <c r="R732" s="14" t="s">
        <v>715</v>
      </c>
      <c r="S732" s="14" t="s">
        <v>683</v>
      </c>
    </row>
    <row r="733" spans="1:19" x14ac:dyDescent="0.25">
      <c r="A733" s="14" t="s">
        <v>723</v>
      </c>
      <c r="B733" s="14" t="s">
        <v>704</v>
      </c>
      <c r="C733" s="14" t="s">
        <v>724</v>
      </c>
      <c r="D733" s="14" t="s">
        <v>706</v>
      </c>
      <c r="E733" s="14" t="s">
        <v>707</v>
      </c>
      <c r="F733" s="15">
        <v>78301.990000000005</v>
      </c>
      <c r="G733" s="14" t="s">
        <v>708</v>
      </c>
      <c r="H733" s="20">
        <v>43983</v>
      </c>
      <c r="I733" s="14" t="s">
        <v>1414</v>
      </c>
      <c r="J733" s="14" t="s">
        <v>1497</v>
      </c>
      <c r="K733" s="21">
        <v>10069</v>
      </c>
      <c r="L733" s="14" t="s">
        <v>637</v>
      </c>
      <c r="M733" s="21">
        <v>111400</v>
      </c>
      <c r="N733" s="14" t="s">
        <v>1498</v>
      </c>
      <c r="O733" s="14" t="s">
        <v>725</v>
      </c>
      <c r="P733" s="14" t="s">
        <v>726</v>
      </c>
      <c r="Q733" s="14" t="s">
        <v>727</v>
      </c>
      <c r="R733" s="14" t="s">
        <v>715</v>
      </c>
      <c r="S733" s="14" t="s">
        <v>683</v>
      </c>
    </row>
    <row r="734" spans="1:19" x14ac:dyDescent="0.25">
      <c r="A734" s="14" t="s">
        <v>703</v>
      </c>
      <c r="B734" s="14" t="s">
        <v>704</v>
      </c>
      <c r="C734" s="14" t="s">
        <v>705</v>
      </c>
      <c r="D734" s="14" t="s">
        <v>706</v>
      </c>
      <c r="E734" s="14" t="s">
        <v>707</v>
      </c>
      <c r="F734" s="15">
        <v>43073.95</v>
      </c>
      <c r="G734" s="14" t="s">
        <v>708</v>
      </c>
      <c r="H734" s="20">
        <v>43922</v>
      </c>
      <c r="I734" s="14" t="s">
        <v>1499</v>
      </c>
      <c r="J734" s="14" t="s">
        <v>1500</v>
      </c>
      <c r="K734" s="21">
        <v>10069</v>
      </c>
      <c r="L734" s="14" t="s">
        <v>637</v>
      </c>
      <c r="M734" s="21">
        <v>111600</v>
      </c>
      <c r="N734" s="14" t="s">
        <v>1501</v>
      </c>
      <c r="O734" s="14" t="s">
        <v>712</v>
      </c>
      <c r="P734" s="14" t="s">
        <v>713</v>
      </c>
      <c r="Q734" s="14" t="s">
        <v>714</v>
      </c>
      <c r="R734" s="14" t="s">
        <v>715</v>
      </c>
      <c r="S734" s="14" t="s">
        <v>722</v>
      </c>
    </row>
    <row r="735" spans="1:19" x14ac:dyDescent="0.25">
      <c r="A735" s="14" t="s">
        <v>717</v>
      </c>
      <c r="B735" s="14" t="s">
        <v>704</v>
      </c>
      <c r="C735" s="14" t="s">
        <v>718</v>
      </c>
      <c r="D735" s="14" t="s">
        <v>706</v>
      </c>
      <c r="E735" s="14" t="s">
        <v>707</v>
      </c>
      <c r="F735" s="15">
        <v>44085.15</v>
      </c>
      <c r="G735" s="14" t="s">
        <v>708</v>
      </c>
      <c r="H735" s="20">
        <v>43952</v>
      </c>
      <c r="I735" s="14" t="s">
        <v>1487</v>
      </c>
      <c r="J735" s="14" t="s">
        <v>1500</v>
      </c>
      <c r="K735" s="21">
        <v>10069</v>
      </c>
      <c r="L735" s="14" t="s">
        <v>637</v>
      </c>
      <c r="M735" s="21">
        <v>111600</v>
      </c>
      <c r="N735" s="14" t="s">
        <v>1501</v>
      </c>
      <c r="O735" s="14" t="s">
        <v>719</v>
      </c>
      <c r="P735" s="14" t="s">
        <v>720</v>
      </c>
      <c r="Q735" s="14" t="s">
        <v>721</v>
      </c>
      <c r="R735" s="14" t="s">
        <v>715</v>
      </c>
      <c r="S735" s="14" t="s">
        <v>722</v>
      </c>
    </row>
    <row r="736" spans="1:19" x14ac:dyDescent="0.25">
      <c r="A736" s="14" t="s">
        <v>723</v>
      </c>
      <c r="B736" s="14" t="s">
        <v>704</v>
      </c>
      <c r="C736" s="14" t="s">
        <v>724</v>
      </c>
      <c r="D736" s="14" t="s">
        <v>706</v>
      </c>
      <c r="E736" s="14" t="s">
        <v>707</v>
      </c>
      <c r="F736" s="15">
        <v>42023.76</v>
      </c>
      <c r="G736" s="14" t="s">
        <v>708</v>
      </c>
      <c r="H736" s="20">
        <v>43983</v>
      </c>
      <c r="I736" s="14" t="s">
        <v>1419</v>
      </c>
      <c r="J736" s="14" t="s">
        <v>1500</v>
      </c>
      <c r="K736" s="21">
        <v>10069</v>
      </c>
      <c r="L736" s="14" t="s">
        <v>637</v>
      </c>
      <c r="M736" s="21">
        <v>111600</v>
      </c>
      <c r="N736" s="14" t="s">
        <v>1501</v>
      </c>
      <c r="O736" s="14" t="s">
        <v>725</v>
      </c>
      <c r="P736" s="14" t="s">
        <v>726</v>
      </c>
      <c r="Q736" s="14" t="s">
        <v>727</v>
      </c>
      <c r="R736" s="14" t="s">
        <v>715</v>
      </c>
      <c r="S736" s="14" t="s">
        <v>722</v>
      </c>
    </row>
    <row r="737" spans="1:19" x14ac:dyDescent="0.25">
      <c r="A737" s="14" t="s">
        <v>703</v>
      </c>
      <c r="B737" s="14" t="s">
        <v>704</v>
      </c>
      <c r="C737" s="14" t="s">
        <v>705</v>
      </c>
      <c r="D737" s="14" t="s">
        <v>706</v>
      </c>
      <c r="E737" s="14" t="s">
        <v>707</v>
      </c>
      <c r="F737" s="15">
        <v>9184.0300000000007</v>
      </c>
      <c r="G737" s="14" t="s">
        <v>708</v>
      </c>
      <c r="H737" s="20">
        <v>43922</v>
      </c>
      <c r="I737" s="14" t="s">
        <v>1502</v>
      </c>
      <c r="J737" s="14" t="s">
        <v>1503</v>
      </c>
      <c r="K737" s="21">
        <v>10069</v>
      </c>
      <c r="L737" s="14" t="s">
        <v>637</v>
      </c>
      <c r="M737" s="21">
        <v>111700</v>
      </c>
      <c r="N737" s="14" t="s">
        <v>1504</v>
      </c>
      <c r="O737" s="14" t="s">
        <v>712</v>
      </c>
      <c r="P737" s="14" t="s">
        <v>713</v>
      </c>
      <c r="Q737" s="14" t="s">
        <v>714</v>
      </c>
      <c r="R737" s="14" t="s">
        <v>715</v>
      </c>
      <c r="S737" s="14" t="s">
        <v>742</v>
      </c>
    </row>
    <row r="738" spans="1:19" x14ac:dyDescent="0.25">
      <c r="A738" s="14" t="s">
        <v>717</v>
      </c>
      <c r="B738" s="14" t="s">
        <v>704</v>
      </c>
      <c r="C738" s="14" t="s">
        <v>718</v>
      </c>
      <c r="D738" s="14" t="s">
        <v>706</v>
      </c>
      <c r="E738" s="14" t="s">
        <v>707</v>
      </c>
      <c r="F738" s="15">
        <v>11324.73</v>
      </c>
      <c r="G738" s="14" t="s">
        <v>708</v>
      </c>
      <c r="H738" s="20">
        <v>43952</v>
      </c>
      <c r="I738" s="14" t="s">
        <v>1490</v>
      </c>
      <c r="J738" s="14" t="s">
        <v>1503</v>
      </c>
      <c r="K738" s="21">
        <v>10069</v>
      </c>
      <c r="L738" s="14" t="s">
        <v>637</v>
      </c>
      <c r="M738" s="21">
        <v>111700</v>
      </c>
      <c r="N738" s="14" t="s">
        <v>1504</v>
      </c>
      <c r="O738" s="14" t="s">
        <v>719</v>
      </c>
      <c r="P738" s="14" t="s">
        <v>720</v>
      </c>
      <c r="Q738" s="14" t="s">
        <v>721</v>
      </c>
      <c r="R738" s="14" t="s">
        <v>715</v>
      </c>
      <c r="S738" s="14" t="s">
        <v>742</v>
      </c>
    </row>
    <row r="739" spans="1:19" x14ac:dyDescent="0.25">
      <c r="A739" s="14" t="s">
        <v>723</v>
      </c>
      <c r="B739" s="14" t="s">
        <v>704</v>
      </c>
      <c r="C739" s="14" t="s">
        <v>724</v>
      </c>
      <c r="D739" s="14" t="s">
        <v>706</v>
      </c>
      <c r="E739" s="14" t="s">
        <v>707</v>
      </c>
      <c r="F739" s="15">
        <v>9361.39</v>
      </c>
      <c r="G739" s="14" t="s">
        <v>708</v>
      </c>
      <c r="H739" s="20">
        <v>43983</v>
      </c>
      <c r="I739" s="14" t="s">
        <v>1422</v>
      </c>
      <c r="J739" s="14" t="s">
        <v>1503</v>
      </c>
      <c r="K739" s="21">
        <v>10069</v>
      </c>
      <c r="L739" s="14" t="s">
        <v>637</v>
      </c>
      <c r="M739" s="21">
        <v>111700</v>
      </c>
      <c r="N739" s="14" t="s">
        <v>1504</v>
      </c>
      <c r="O739" s="14" t="s">
        <v>725</v>
      </c>
      <c r="P739" s="14" t="s">
        <v>726</v>
      </c>
      <c r="Q739" s="14" t="s">
        <v>727</v>
      </c>
      <c r="R739" s="14" t="s">
        <v>715</v>
      </c>
      <c r="S739" s="14" t="s">
        <v>742</v>
      </c>
    </row>
    <row r="740" spans="1:19" x14ac:dyDescent="0.25">
      <c r="A740" s="14" t="s">
        <v>703</v>
      </c>
      <c r="B740" s="14" t="s">
        <v>704</v>
      </c>
      <c r="C740" s="14" t="s">
        <v>705</v>
      </c>
      <c r="D740" s="14" t="s">
        <v>706</v>
      </c>
      <c r="E740" s="14" t="s">
        <v>707</v>
      </c>
      <c r="F740" s="15">
        <v>431.37</v>
      </c>
      <c r="G740" s="14" t="s">
        <v>708</v>
      </c>
      <c r="H740" s="20">
        <v>43922</v>
      </c>
      <c r="I740" s="14" t="s">
        <v>1505</v>
      </c>
      <c r="J740" s="14" t="s">
        <v>1506</v>
      </c>
      <c r="K740" s="21">
        <v>10069</v>
      </c>
      <c r="L740" s="14" t="s">
        <v>637</v>
      </c>
      <c r="M740" s="21">
        <v>113000</v>
      </c>
      <c r="N740" s="14" t="s">
        <v>1507</v>
      </c>
      <c r="O740" s="14" t="s">
        <v>712</v>
      </c>
      <c r="P740" s="14" t="s">
        <v>713</v>
      </c>
      <c r="Q740" s="14" t="s">
        <v>714</v>
      </c>
      <c r="R740" s="14" t="s">
        <v>715</v>
      </c>
      <c r="S740" s="14" t="s">
        <v>742</v>
      </c>
    </row>
    <row r="741" spans="1:19" x14ac:dyDescent="0.25">
      <c r="A741" s="14" t="s">
        <v>717</v>
      </c>
      <c r="B741" s="14" t="s">
        <v>704</v>
      </c>
      <c r="C741" s="14" t="s">
        <v>718</v>
      </c>
      <c r="D741" s="14" t="s">
        <v>706</v>
      </c>
      <c r="E741" s="14" t="s">
        <v>707</v>
      </c>
      <c r="F741" s="15">
        <v>664.35</v>
      </c>
      <c r="G741" s="14" t="s">
        <v>708</v>
      </c>
      <c r="H741" s="20">
        <v>43952</v>
      </c>
      <c r="I741" s="14" t="s">
        <v>1493</v>
      </c>
      <c r="J741" s="14" t="s">
        <v>1506</v>
      </c>
      <c r="K741" s="21">
        <v>10069</v>
      </c>
      <c r="L741" s="14" t="s">
        <v>637</v>
      </c>
      <c r="M741" s="21">
        <v>113000</v>
      </c>
      <c r="N741" s="14" t="s">
        <v>1507</v>
      </c>
      <c r="O741" s="14" t="s">
        <v>719</v>
      </c>
      <c r="P741" s="14" t="s">
        <v>720</v>
      </c>
      <c r="Q741" s="14" t="s">
        <v>721</v>
      </c>
      <c r="R741" s="14" t="s">
        <v>715</v>
      </c>
      <c r="S741" s="14" t="s">
        <v>742</v>
      </c>
    </row>
    <row r="742" spans="1:19" x14ac:dyDescent="0.25">
      <c r="A742" s="14" t="s">
        <v>723</v>
      </c>
      <c r="B742" s="14" t="s">
        <v>704</v>
      </c>
      <c r="C742" s="14" t="s">
        <v>724</v>
      </c>
      <c r="D742" s="14" t="s">
        <v>706</v>
      </c>
      <c r="E742" s="14" t="s">
        <v>707</v>
      </c>
      <c r="F742" s="15">
        <v>447.82</v>
      </c>
      <c r="G742" s="14" t="s">
        <v>708</v>
      </c>
      <c r="H742" s="20">
        <v>43983</v>
      </c>
      <c r="I742" s="14" t="s">
        <v>1425</v>
      </c>
      <c r="J742" s="14" t="s">
        <v>1506</v>
      </c>
      <c r="K742" s="21">
        <v>10069</v>
      </c>
      <c r="L742" s="14" t="s">
        <v>637</v>
      </c>
      <c r="M742" s="21">
        <v>113000</v>
      </c>
      <c r="N742" s="14" t="s">
        <v>1507</v>
      </c>
      <c r="O742" s="14" t="s">
        <v>725</v>
      </c>
      <c r="P742" s="14" t="s">
        <v>726</v>
      </c>
      <c r="Q742" s="14" t="s">
        <v>727</v>
      </c>
      <c r="R742" s="14" t="s">
        <v>715</v>
      </c>
      <c r="S742" s="14" t="s">
        <v>742</v>
      </c>
    </row>
    <row r="743" spans="1:19" x14ac:dyDescent="0.25">
      <c r="A743" s="14" t="s">
        <v>703</v>
      </c>
      <c r="B743" s="14" t="s">
        <v>704</v>
      </c>
      <c r="C743" s="14" t="s">
        <v>705</v>
      </c>
      <c r="D743" s="14" t="s">
        <v>706</v>
      </c>
      <c r="E743" s="14" t="s">
        <v>707</v>
      </c>
      <c r="F743" s="15">
        <v>487.62</v>
      </c>
      <c r="G743" s="14" t="s">
        <v>708</v>
      </c>
      <c r="H743" s="20">
        <v>43922</v>
      </c>
      <c r="I743" s="14" t="s">
        <v>1508</v>
      </c>
      <c r="J743" s="14" t="s">
        <v>1509</v>
      </c>
      <c r="K743" s="21">
        <v>10069</v>
      </c>
      <c r="L743" s="14" t="s">
        <v>637</v>
      </c>
      <c r="M743" s="21">
        <v>113010</v>
      </c>
      <c r="N743" s="14" t="s">
        <v>1510</v>
      </c>
      <c r="O743" s="14" t="s">
        <v>712</v>
      </c>
      <c r="P743" s="14" t="s">
        <v>713</v>
      </c>
      <c r="Q743" s="14" t="s">
        <v>714</v>
      </c>
      <c r="R743" s="14" t="s">
        <v>715</v>
      </c>
      <c r="S743" s="14" t="s">
        <v>716</v>
      </c>
    </row>
    <row r="744" spans="1:19" x14ac:dyDescent="0.25">
      <c r="A744" s="14" t="s">
        <v>717</v>
      </c>
      <c r="B744" s="14" t="s">
        <v>704</v>
      </c>
      <c r="C744" s="14" t="s">
        <v>718</v>
      </c>
      <c r="D744" s="14" t="s">
        <v>706</v>
      </c>
      <c r="E744" s="14" t="s">
        <v>707</v>
      </c>
      <c r="F744" s="15">
        <v>493.86</v>
      </c>
      <c r="G744" s="14" t="s">
        <v>708</v>
      </c>
      <c r="H744" s="20">
        <v>43952</v>
      </c>
      <c r="I744" s="14" t="s">
        <v>1496</v>
      </c>
      <c r="J744" s="14" t="s">
        <v>1509</v>
      </c>
      <c r="K744" s="21">
        <v>10069</v>
      </c>
      <c r="L744" s="14" t="s">
        <v>637</v>
      </c>
      <c r="M744" s="21">
        <v>113010</v>
      </c>
      <c r="N744" s="14" t="s">
        <v>1510</v>
      </c>
      <c r="O744" s="14" t="s">
        <v>719</v>
      </c>
      <c r="P744" s="14" t="s">
        <v>720</v>
      </c>
      <c r="Q744" s="14" t="s">
        <v>721</v>
      </c>
      <c r="R744" s="14" t="s">
        <v>715</v>
      </c>
      <c r="S744" s="14" t="s">
        <v>716</v>
      </c>
    </row>
    <row r="745" spans="1:19" x14ac:dyDescent="0.25">
      <c r="A745" s="14" t="s">
        <v>723</v>
      </c>
      <c r="B745" s="14" t="s">
        <v>704</v>
      </c>
      <c r="C745" s="14" t="s">
        <v>724</v>
      </c>
      <c r="D745" s="14" t="s">
        <v>706</v>
      </c>
      <c r="E745" s="14" t="s">
        <v>707</v>
      </c>
      <c r="F745" s="15">
        <v>487.62</v>
      </c>
      <c r="G745" s="14" t="s">
        <v>708</v>
      </c>
      <c r="H745" s="20">
        <v>43983</v>
      </c>
      <c r="I745" s="14" t="s">
        <v>1428</v>
      </c>
      <c r="J745" s="14" t="s">
        <v>1509</v>
      </c>
      <c r="K745" s="21">
        <v>10069</v>
      </c>
      <c r="L745" s="14" t="s">
        <v>637</v>
      </c>
      <c r="M745" s="21">
        <v>113010</v>
      </c>
      <c r="N745" s="14" t="s">
        <v>1510</v>
      </c>
      <c r="O745" s="14" t="s">
        <v>725</v>
      </c>
      <c r="P745" s="14" t="s">
        <v>726</v>
      </c>
      <c r="Q745" s="14" t="s">
        <v>727</v>
      </c>
      <c r="R745" s="14" t="s">
        <v>715</v>
      </c>
      <c r="S745" s="14" t="s">
        <v>716</v>
      </c>
    </row>
    <row r="746" spans="1:19" x14ac:dyDescent="0.25">
      <c r="A746" s="14" t="s">
        <v>703</v>
      </c>
      <c r="B746" s="14" t="s">
        <v>704</v>
      </c>
      <c r="C746" s="14" t="s">
        <v>705</v>
      </c>
      <c r="D746" s="14" t="s">
        <v>706</v>
      </c>
      <c r="E746" s="14" t="s">
        <v>707</v>
      </c>
      <c r="F746" s="15">
        <v>587.01</v>
      </c>
      <c r="G746" s="14" t="s">
        <v>708</v>
      </c>
      <c r="H746" s="20">
        <v>43922</v>
      </c>
      <c r="I746" s="14" t="s">
        <v>1511</v>
      </c>
      <c r="J746" s="14" t="s">
        <v>1512</v>
      </c>
      <c r="K746" s="21">
        <v>10069</v>
      </c>
      <c r="L746" s="14" t="s">
        <v>637</v>
      </c>
      <c r="M746" s="21">
        <v>113020</v>
      </c>
      <c r="N746" s="14" t="s">
        <v>1513</v>
      </c>
      <c r="O746" s="14" t="s">
        <v>712</v>
      </c>
      <c r="P746" s="14" t="s">
        <v>713</v>
      </c>
      <c r="Q746" s="14" t="s">
        <v>714</v>
      </c>
      <c r="R746" s="14" t="s">
        <v>715</v>
      </c>
      <c r="S746" s="14" t="s">
        <v>731</v>
      </c>
    </row>
    <row r="747" spans="1:19" x14ac:dyDescent="0.25">
      <c r="A747" s="14" t="s">
        <v>717</v>
      </c>
      <c r="B747" s="14" t="s">
        <v>704</v>
      </c>
      <c r="C747" s="14" t="s">
        <v>718</v>
      </c>
      <c r="D747" s="14" t="s">
        <v>706</v>
      </c>
      <c r="E747" s="14" t="s">
        <v>707</v>
      </c>
      <c r="F747" s="15">
        <v>576.91</v>
      </c>
      <c r="G747" s="14" t="s">
        <v>708</v>
      </c>
      <c r="H747" s="20">
        <v>43952</v>
      </c>
      <c r="I747" s="14" t="s">
        <v>1499</v>
      </c>
      <c r="J747" s="14" t="s">
        <v>1512</v>
      </c>
      <c r="K747" s="21">
        <v>10069</v>
      </c>
      <c r="L747" s="14" t="s">
        <v>637</v>
      </c>
      <c r="M747" s="21">
        <v>113020</v>
      </c>
      <c r="N747" s="14" t="s">
        <v>1513</v>
      </c>
      <c r="O747" s="14" t="s">
        <v>719</v>
      </c>
      <c r="P747" s="14" t="s">
        <v>720</v>
      </c>
      <c r="Q747" s="14" t="s">
        <v>721</v>
      </c>
      <c r="R747" s="14" t="s">
        <v>715</v>
      </c>
      <c r="S747" s="14" t="s">
        <v>731</v>
      </c>
    </row>
    <row r="748" spans="1:19" x14ac:dyDescent="0.25">
      <c r="A748" s="14" t="s">
        <v>723</v>
      </c>
      <c r="B748" s="14" t="s">
        <v>704</v>
      </c>
      <c r="C748" s="14" t="s">
        <v>724</v>
      </c>
      <c r="D748" s="14" t="s">
        <v>706</v>
      </c>
      <c r="E748" s="14" t="s">
        <v>707</v>
      </c>
      <c r="F748" s="15">
        <v>618.45000000000005</v>
      </c>
      <c r="G748" s="14" t="s">
        <v>708</v>
      </c>
      <c r="H748" s="20">
        <v>43983</v>
      </c>
      <c r="I748" s="14" t="s">
        <v>1431</v>
      </c>
      <c r="J748" s="14" t="s">
        <v>1512</v>
      </c>
      <c r="K748" s="21">
        <v>10069</v>
      </c>
      <c r="L748" s="14" t="s">
        <v>637</v>
      </c>
      <c r="M748" s="21">
        <v>113020</v>
      </c>
      <c r="N748" s="14" t="s">
        <v>1513</v>
      </c>
      <c r="O748" s="14" t="s">
        <v>725</v>
      </c>
      <c r="P748" s="14" t="s">
        <v>726</v>
      </c>
      <c r="Q748" s="14" t="s">
        <v>727</v>
      </c>
      <c r="R748" s="14" t="s">
        <v>715</v>
      </c>
      <c r="S748" s="14" t="s">
        <v>731</v>
      </c>
    </row>
    <row r="749" spans="1:19" x14ac:dyDescent="0.25">
      <c r="A749" s="14" t="s">
        <v>703</v>
      </c>
      <c r="B749" s="14" t="s">
        <v>704</v>
      </c>
      <c r="C749" s="14" t="s">
        <v>705</v>
      </c>
      <c r="D749" s="14" t="s">
        <v>706</v>
      </c>
      <c r="E749" s="14" t="s">
        <v>707</v>
      </c>
      <c r="F749" s="15">
        <v>237.19</v>
      </c>
      <c r="G749" s="14" t="s">
        <v>708</v>
      </c>
      <c r="H749" s="20">
        <v>43922</v>
      </c>
      <c r="I749" s="14" t="s">
        <v>1514</v>
      </c>
      <c r="J749" s="14" t="s">
        <v>1515</v>
      </c>
      <c r="K749" s="21">
        <v>10069</v>
      </c>
      <c r="L749" s="14" t="s">
        <v>637</v>
      </c>
      <c r="M749" s="21">
        <v>113030</v>
      </c>
      <c r="N749" s="14" t="s">
        <v>1516</v>
      </c>
      <c r="O749" s="14" t="s">
        <v>712</v>
      </c>
      <c r="P749" s="14" t="s">
        <v>713</v>
      </c>
      <c r="Q749" s="14" t="s">
        <v>714</v>
      </c>
      <c r="R749" s="14" t="s">
        <v>715</v>
      </c>
      <c r="S749" s="14" t="s">
        <v>738</v>
      </c>
    </row>
    <row r="750" spans="1:19" x14ac:dyDescent="0.25">
      <c r="A750" s="14" t="s">
        <v>717</v>
      </c>
      <c r="B750" s="14" t="s">
        <v>704</v>
      </c>
      <c r="C750" s="14" t="s">
        <v>718</v>
      </c>
      <c r="D750" s="14" t="s">
        <v>706</v>
      </c>
      <c r="E750" s="14" t="s">
        <v>707</v>
      </c>
      <c r="F750" s="15">
        <v>226.42</v>
      </c>
      <c r="G750" s="14" t="s">
        <v>708</v>
      </c>
      <c r="H750" s="20">
        <v>43952</v>
      </c>
      <c r="I750" s="14" t="s">
        <v>1502</v>
      </c>
      <c r="J750" s="14" t="s">
        <v>1515</v>
      </c>
      <c r="K750" s="21">
        <v>10069</v>
      </c>
      <c r="L750" s="14" t="s">
        <v>637</v>
      </c>
      <c r="M750" s="21">
        <v>113030</v>
      </c>
      <c r="N750" s="14" t="s">
        <v>1516</v>
      </c>
      <c r="O750" s="14" t="s">
        <v>719</v>
      </c>
      <c r="P750" s="14" t="s">
        <v>720</v>
      </c>
      <c r="Q750" s="14" t="s">
        <v>721</v>
      </c>
      <c r="R750" s="14" t="s">
        <v>715</v>
      </c>
      <c r="S750" s="14" t="s">
        <v>738</v>
      </c>
    </row>
    <row r="751" spans="1:19" x14ac:dyDescent="0.25">
      <c r="A751" s="14" t="s">
        <v>723</v>
      </c>
      <c r="B751" s="14" t="s">
        <v>704</v>
      </c>
      <c r="C751" s="14" t="s">
        <v>724</v>
      </c>
      <c r="D751" s="14" t="s">
        <v>706</v>
      </c>
      <c r="E751" s="14" t="s">
        <v>707</v>
      </c>
      <c r="F751" s="15">
        <v>226.42</v>
      </c>
      <c r="G751" s="14" t="s">
        <v>708</v>
      </c>
      <c r="H751" s="20">
        <v>43983</v>
      </c>
      <c r="I751" s="14" t="s">
        <v>1436</v>
      </c>
      <c r="J751" s="14" t="s">
        <v>1515</v>
      </c>
      <c r="K751" s="21">
        <v>10069</v>
      </c>
      <c r="L751" s="14" t="s">
        <v>637</v>
      </c>
      <c r="M751" s="21">
        <v>113030</v>
      </c>
      <c r="N751" s="14" t="s">
        <v>1516</v>
      </c>
      <c r="O751" s="14" t="s">
        <v>725</v>
      </c>
      <c r="P751" s="14" t="s">
        <v>726</v>
      </c>
      <c r="Q751" s="14" t="s">
        <v>727</v>
      </c>
      <c r="R751" s="14" t="s">
        <v>715</v>
      </c>
      <c r="S751" s="14" t="s">
        <v>738</v>
      </c>
    </row>
    <row r="752" spans="1:19" x14ac:dyDescent="0.25">
      <c r="A752" s="14" t="s">
        <v>703</v>
      </c>
      <c r="B752" s="14" t="s">
        <v>704</v>
      </c>
      <c r="C752" s="14" t="s">
        <v>705</v>
      </c>
      <c r="D752" s="14" t="s">
        <v>706</v>
      </c>
      <c r="E752" s="14" t="s">
        <v>707</v>
      </c>
      <c r="F752" s="15">
        <v>9112.56</v>
      </c>
      <c r="G752" s="14" t="s">
        <v>708</v>
      </c>
      <c r="H752" s="20">
        <v>43922</v>
      </c>
      <c r="I752" s="14" t="s">
        <v>1517</v>
      </c>
      <c r="J752" s="14" t="s">
        <v>1518</v>
      </c>
      <c r="K752" s="21">
        <v>10069</v>
      </c>
      <c r="L752" s="14" t="s">
        <v>637</v>
      </c>
      <c r="M752" s="21">
        <v>113040</v>
      </c>
      <c r="N752" s="14" t="s">
        <v>1519</v>
      </c>
      <c r="O752" s="14" t="s">
        <v>712</v>
      </c>
      <c r="P752" s="14" t="s">
        <v>713</v>
      </c>
      <c r="Q752" s="14" t="s">
        <v>714</v>
      </c>
      <c r="R752" s="14" t="s">
        <v>715</v>
      </c>
      <c r="S752" s="14" t="s">
        <v>683</v>
      </c>
    </row>
    <row r="753" spans="1:19" x14ac:dyDescent="0.25">
      <c r="A753" s="14" t="s">
        <v>717</v>
      </c>
      <c r="B753" s="14" t="s">
        <v>704</v>
      </c>
      <c r="C753" s="14" t="s">
        <v>718</v>
      </c>
      <c r="D753" s="14" t="s">
        <v>706</v>
      </c>
      <c r="E753" s="14" t="s">
        <v>707</v>
      </c>
      <c r="F753" s="15">
        <v>8839.1299999999992</v>
      </c>
      <c r="G753" s="14" t="s">
        <v>708</v>
      </c>
      <c r="H753" s="20">
        <v>43952</v>
      </c>
      <c r="I753" s="14" t="s">
        <v>1505</v>
      </c>
      <c r="J753" s="14" t="s">
        <v>1518</v>
      </c>
      <c r="K753" s="21">
        <v>10069</v>
      </c>
      <c r="L753" s="14" t="s">
        <v>637</v>
      </c>
      <c r="M753" s="21">
        <v>113040</v>
      </c>
      <c r="N753" s="14" t="s">
        <v>1519</v>
      </c>
      <c r="O753" s="14" t="s">
        <v>719</v>
      </c>
      <c r="P753" s="14" t="s">
        <v>720</v>
      </c>
      <c r="Q753" s="14" t="s">
        <v>721</v>
      </c>
      <c r="R753" s="14" t="s">
        <v>715</v>
      </c>
      <c r="S753" s="14" t="s">
        <v>683</v>
      </c>
    </row>
    <row r="754" spans="1:19" x14ac:dyDescent="0.25">
      <c r="A754" s="14" t="s">
        <v>723</v>
      </c>
      <c r="B754" s="14" t="s">
        <v>704</v>
      </c>
      <c r="C754" s="14" t="s">
        <v>724</v>
      </c>
      <c r="D754" s="14" t="s">
        <v>706</v>
      </c>
      <c r="E754" s="14" t="s">
        <v>707</v>
      </c>
      <c r="F754" s="15">
        <v>8605.15</v>
      </c>
      <c r="G754" s="14" t="s">
        <v>708</v>
      </c>
      <c r="H754" s="20">
        <v>43983</v>
      </c>
      <c r="I754" s="14" t="s">
        <v>1439</v>
      </c>
      <c r="J754" s="14" t="s">
        <v>1518</v>
      </c>
      <c r="K754" s="21">
        <v>10069</v>
      </c>
      <c r="L754" s="14" t="s">
        <v>637</v>
      </c>
      <c r="M754" s="21">
        <v>113040</v>
      </c>
      <c r="N754" s="14" t="s">
        <v>1519</v>
      </c>
      <c r="O754" s="14" t="s">
        <v>725</v>
      </c>
      <c r="P754" s="14" t="s">
        <v>726</v>
      </c>
      <c r="Q754" s="14" t="s">
        <v>727</v>
      </c>
      <c r="R754" s="14" t="s">
        <v>715</v>
      </c>
      <c r="S754" s="14" t="s">
        <v>683</v>
      </c>
    </row>
    <row r="755" spans="1:19" x14ac:dyDescent="0.25">
      <c r="A755" s="14" t="s">
        <v>703</v>
      </c>
      <c r="B755" s="14" t="s">
        <v>704</v>
      </c>
      <c r="C755" s="14" t="s">
        <v>705</v>
      </c>
      <c r="D755" s="14" t="s">
        <v>706</v>
      </c>
      <c r="E755" s="14" t="s">
        <v>707</v>
      </c>
      <c r="F755" s="15">
        <v>3410.75</v>
      </c>
      <c r="G755" s="14" t="s">
        <v>708</v>
      </c>
      <c r="H755" s="20">
        <v>43922</v>
      </c>
      <c r="I755" s="14" t="s">
        <v>1520</v>
      </c>
      <c r="J755" s="14" t="s">
        <v>1521</v>
      </c>
      <c r="K755" s="21">
        <v>10069</v>
      </c>
      <c r="L755" s="14" t="s">
        <v>637</v>
      </c>
      <c r="M755" s="21">
        <v>113060</v>
      </c>
      <c r="N755" s="14" t="s">
        <v>1522</v>
      </c>
      <c r="O755" s="14" t="s">
        <v>712</v>
      </c>
      <c r="P755" s="14" t="s">
        <v>713</v>
      </c>
      <c r="Q755" s="14" t="s">
        <v>714</v>
      </c>
      <c r="R755" s="14" t="s">
        <v>715</v>
      </c>
      <c r="S755" s="14" t="s">
        <v>722</v>
      </c>
    </row>
    <row r="756" spans="1:19" x14ac:dyDescent="0.25">
      <c r="A756" s="14" t="s">
        <v>717</v>
      </c>
      <c r="B756" s="14" t="s">
        <v>704</v>
      </c>
      <c r="C756" s="14" t="s">
        <v>718</v>
      </c>
      <c r="D756" s="14" t="s">
        <v>706</v>
      </c>
      <c r="E756" s="14" t="s">
        <v>707</v>
      </c>
      <c r="F756" s="15">
        <v>3558.79</v>
      </c>
      <c r="G756" s="14" t="s">
        <v>708</v>
      </c>
      <c r="H756" s="20">
        <v>43952</v>
      </c>
      <c r="I756" s="14" t="s">
        <v>1508</v>
      </c>
      <c r="J756" s="14" t="s">
        <v>1521</v>
      </c>
      <c r="K756" s="21">
        <v>10069</v>
      </c>
      <c r="L756" s="14" t="s">
        <v>637</v>
      </c>
      <c r="M756" s="21">
        <v>113060</v>
      </c>
      <c r="N756" s="14" t="s">
        <v>1522</v>
      </c>
      <c r="O756" s="14" t="s">
        <v>719</v>
      </c>
      <c r="P756" s="14" t="s">
        <v>720</v>
      </c>
      <c r="Q756" s="14" t="s">
        <v>721</v>
      </c>
      <c r="R756" s="14" t="s">
        <v>715</v>
      </c>
      <c r="S756" s="14" t="s">
        <v>722</v>
      </c>
    </row>
    <row r="757" spans="1:19" x14ac:dyDescent="0.25">
      <c r="A757" s="14" t="s">
        <v>723</v>
      </c>
      <c r="B757" s="14" t="s">
        <v>704</v>
      </c>
      <c r="C757" s="14" t="s">
        <v>724</v>
      </c>
      <c r="D757" s="14" t="s">
        <v>706</v>
      </c>
      <c r="E757" s="14" t="s">
        <v>707</v>
      </c>
      <c r="F757" s="15">
        <v>3275.81</v>
      </c>
      <c r="G757" s="14" t="s">
        <v>708</v>
      </c>
      <c r="H757" s="20">
        <v>43983</v>
      </c>
      <c r="I757" s="14" t="s">
        <v>1442</v>
      </c>
      <c r="J757" s="14" t="s">
        <v>1521</v>
      </c>
      <c r="K757" s="21">
        <v>10069</v>
      </c>
      <c r="L757" s="14" t="s">
        <v>637</v>
      </c>
      <c r="M757" s="21">
        <v>113060</v>
      </c>
      <c r="N757" s="14" t="s">
        <v>1522</v>
      </c>
      <c r="O757" s="14" t="s">
        <v>725</v>
      </c>
      <c r="P757" s="14" t="s">
        <v>726</v>
      </c>
      <c r="Q757" s="14" t="s">
        <v>727</v>
      </c>
      <c r="R757" s="14" t="s">
        <v>715</v>
      </c>
      <c r="S757" s="14" t="s">
        <v>722</v>
      </c>
    </row>
    <row r="758" spans="1:19" x14ac:dyDescent="0.25">
      <c r="A758" s="14" t="s">
        <v>703</v>
      </c>
      <c r="B758" s="14" t="s">
        <v>704</v>
      </c>
      <c r="C758" s="14" t="s">
        <v>705</v>
      </c>
      <c r="D758" s="14" t="s">
        <v>706</v>
      </c>
      <c r="E758" s="14" t="s">
        <v>707</v>
      </c>
      <c r="F758" s="15">
        <v>1963.32</v>
      </c>
      <c r="G758" s="14" t="s">
        <v>708</v>
      </c>
      <c r="H758" s="20">
        <v>43922</v>
      </c>
      <c r="I758" s="14" t="s">
        <v>1523</v>
      </c>
      <c r="J758" s="14" t="s">
        <v>1524</v>
      </c>
      <c r="K758" s="21">
        <v>10069</v>
      </c>
      <c r="L758" s="14" t="s">
        <v>637</v>
      </c>
      <c r="M758" s="21">
        <v>114000</v>
      </c>
      <c r="N758" s="14" t="s">
        <v>1525</v>
      </c>
      <c r="O758" s="14" t="s">
        <v>712</v>
      </c>
      <c r="P758" s="14" t="s">
        <v>713</v>
      </c>
      <c r="Q758" s="14" t="s">
        <v>714</v>
      </c>
      <c r="R758" s="14" t="s">
        <v>715</v>
      </c>
      <c r="S758" s="14" t="s">
        <v>742</v>
      </c>
    </row>
    <row r="759" spans="1:19" x14ac:dyDescent="0.25">
      <c r="A759" s="14" t="s">
        <v>717</v>
      </c>
      <c r="B759" s="14" t="s">
        <v>704</v>
      </c>
      <c r="C759" s="14" t="s">
        <v>718</v>
      </c>
      <c r="D759" s="14" t="s">
        <v>706</v>
      </c>
      <c r="E759" s="14" t="s">
        <v>707</v>
      </c>
      <c r="F759" s="15">
        <v>2566.63</v>
      </c>
      <c r="G759" s="14" t="s">
        <v>708</v>
      </c>
      <c r="H759" s="20">
        <v>43952</v>
      </c>
      <c r="I759" s="14" t="s">
        <v>1511</v>
      </c>
      <c r="J759" s="14" t="s">
        <v>1524</v>
      </c>
      <c r="K759" s="21">
        <v>10069</v>
      </c>
      <c r="L759" s="14" t="s">
        <v>637</v>
      </c>
      <c r="M759" s="21">
        <v>114000</v>
      </c>
      <c r="N759" s="14" t="s">
        <v>1525</v>
      </c>
      <c r="O759" s="14" t="s">
        <v>719</v>
      </c>
      <c r="P759" s="14" t="s">
        <v>720</v>
      </c>
      <c r="Q759" s="14" t="s">
        <v>721</v>
      </c>
      <c r="R759" s="14" t="s">
        <v>715</v>
      </c>
      <c r="S759" s="14" t="s">
        <v>742</v>
      </c>
    </row>
    <row r="760" spans="1:19" x14ac:dyDescent="0.25">
      <c r="A760" s="14" t="s">
        <v>723</v>
      </c>
      <c r="B760" s="14" t="s">
        <v>704</v>
      </c>
      <c r="C760" s="14" t="s">
        <v>724</v>
      </c>
      <c r="D760" s="14" t="s">
        <v>706</v>
      </c>
      <c r="E760" s="14" t="s">
        <v>707</v>
      </c>
      <c r="F760" s="15">
        <v>2025.85</v>
      </c>
      <c r="G760" s="14" t="s">
        <v>708</v>
      </c>
      <c r="H760" s="20">
        <v>43983</v>
      </c>
      <c r="I760" s="14" t="s">
        <v>1445</v>
      </c>
      <c r="J760" s="14" t="s">
        <v>1524</v>
      </c>
      <c r="K760" s="21">
        <v>10069</v>
      </c>
      <c r="L760" s="14" t="s">
        <v>637</v>
      </c>
      <c r="M760" s="21">
        <v>114000</v>
      </c>
      <c r="N760" s="14" t="s">
        <v>1525</v>
      </c>
      <c r="O760" s="14" t="s">
        <v>725</v>
      </c>
      <c r="P760" s="14" t="s">
        <v>726</v>
      </c>
      <c r="Q760" s="14" t="s">
        <v>727</v>
      </c>
      <c r="R760" s="14" t="s">
        <v>715</v>
      </c>
      <c r="S760" s="14" t="s">
        <v>742</v>
      </c>
    </row>
    <row r="761" spans="1:19" x14ac:dyDescent="0.25">
      <c r="A761" s="14" t="s">
        <v>703</v>
      </c>
      <c r="B761" s="14" t="s">
        <v>704</v>
      </c>
      <c r="C761" s="14" t="s">
        <v>705</v>
      </c>
      <c r="D761" s="14" t="s">
        <v>706</v>
      </c>
      <c r="E761" s="14" t="s">
        <v>707</v>
      </c>
      <c r="F761" s="15">
        <v>828.4</v>
      </c>
      <c r="G761" s="14" t="s">
        <v>708</v>
      </c>
      <c r="H761" s="20">
        <v>43922</v>
      </c>
      <c r="I761" s="14" t="s">
        <v>1526</v>
      </c>
      <c r="J761" s="14" t="s">
        <v>1527</v>
      </c>
      <c r="K761" s="21">
        <v>10069</v>
      </c>
      <c r="L761" s="14" t="s">
        <v>637</v>
      </c>
      <c r="M761" s="21">
        <v>114010</v>
      </c>
      <c r="N761" s="14" t="s">
        <v>1528</v>
      </c>
      <c r="O761" s="14" t="s">
        <v>712</v>
      </c>
      <c r="P761" s="14" t="s">
        <v>713</v>
      </c>
      <c r="Q761" s="14" t="s">
        <v>714</v>
      </c>
      <c r="R761" s="14" t="s">
        <v>715</v>
      </c>
      <c r="S761" s="14" t="s">
        <v>716</v>
      </c>
    </row>
    <row r="762" spans="1:19" x14ac:dyDescent="0.25">
      <c r="A762" s="14" t="s">
        <v>717</v>
      </c>
      <c r="B762" s="14" t="s">
        <v>704</v>
      </c>
      <c r="C762" s="14" t="s">
        <v>718</v>
      </c>
      <c r="D762" s="14" t="s">
        <v>706</v>
      </c>
      <c r="E762" s="14" t="s">
        <v>707</v>
      </c>
      <c r="F762" s="15">
        <v>841.01</v>
      </c>
      <c r="G762" s="14" t="s">
        <v>708</v>
      </c>
      <c r="H762" s="20">
        <v>43952</v>
      </c>
      <c r="I762" s="14" t="s">
        <v>1514</v>
      </c>
      <c r="J762" s="14" t="s">
        <v>1527</v>
      </c>
      <c r="K762" s="21">
        <v>10069</v>
      </c>
      <c r="L762" s="14" t="s">
        <v>637</v>
      </c>
      <c r="M762" s="21">
        <v>114010</v>
      </c>
      <c r="N762" s="14" t="s">
        <v>1528</v>
      </c>
      <c r="O762" s="14" t="s">
        <v>719</v>
      </c>
      <c r="P762" s="14" t="s">
        <v>720</v>
      </c>
      <c r="Q762" s="14" t="s">
        <v>721</v>
      </c>
      <c r="R762" s="14" t="s">
        <v>715</v>
      </c>
      <c r="S762" s="14" t="s">
        <v>716</v>
      </c>
    </row>
    <row r="763" spans="1:19" x14ac:dyDescent="0.25">
      <c r="A763" s="14" t="s">
        <v>723</v>
      </c>
      <c r="B763" s="14" t="s">
        <v>704</v>
      </c>
      <c r="C763" s="14" t="s">
        <v>724</v>
      </c>
      <c r="D763" s="14" t="s">
        <v>706</v>
      </c>
      <c r="E763" s="14" t="s">
        <v>707</v>
      </c>
      <c r="F763" s="15">
        <v>828.4</v>
      </c>
      <c r="G763" s="14" t="s">
        <v>708</v>
      </c>
      <c r="H763" s="20">
        <v>43983</v>
      </c>
      <c r="I763" s="14" t="s">
        <v>1450</v>
      </c>
      <c r="J763" s="14" t="s">
        <v>1527</v>
      </c>
      <c r="K763" s="21">
        <v>10069</v>
      </c>
      <c r="L763" s="14" t="s">
        <v>637</v>
      </c>
      <c r="M763" s="21">
        <v>114010</v>
      </c>
      <c r="N763" s="14" t="s">
        <v>1528</v>
      </c>
      <c r="O763" s="14" t="s">
        <v>725</v>
      </c>
      <c r="P763" s="14" t="s">
        <v>726</v>
      </c>
      <c r="Q763" s="14" t="s">
        <v>727</v>
      </c>
      <c r="R763" s="14" t="s">
        <v>715</v>
      </c>
      <c r="S763" s="14" t="s">
        <v>716</v>
      </c>
    </row>
    <row r="764" spans="1:19" x14ac:dyDescent="0.25">
      <c r="A764" s="14" t="s">
        <v>703</v>
      </c>
      <c r="B764" s="14" t="s">
        <v>704</v>
      </c>
      <c r="C764" s="14" t="s">
        <v>705</v>
      </c>
      <c r="D764" s="14" t="s">
        <v>706</v>
      </c>
      <c r="E764" s="14" t="s">
        <v>707</v>
      </c>
      <c r="F764" s="15">
        <v>2438.7199999999998</v>
      </c>
      <c r="G764" s="14" t="s">
        <v>708</v>
      </c>
      <c r="H764" s="20">
        <v>43922</v>
      </c>
      <c r="I764" s="14" t="s">
        <v>1529</v>
      </c>
      <c r="J764" s="14" t="s">
        <v>1530</v>
      </c>
      <c r="K764" s="21">
        <v>10069</v>
      </c>
      <c r="L764" s="14" t="s">
        <v>637</v>
      </c>
      <c r="M764" s="21">
        <v>114020</v>
      </c>
      <c r="N764" s="14" t="s">
        <v>1531</v>
      </c>
      <c r="O764" s="14" t="s">
        <v>712</v>
      </c>
      <c r="P764" s="14" t="s">
        <v>713</v>
      </c>
      <c r="Q764" s="14" t="s">
        <v>714</v>
      </c>
      <c r="R764" s="14" t="s">
        <v>715</v>
      </c>
      <c r="S764" s="14" t="s">
        <v>731</v>
      </c>
    </row>
    <row r="765" spans="1:19" x14ac:dyDescent="0.25">
      <c r="A765" s="14" t="s">
        <v>717</v>
      </c>
      <c r="B765" s="14" t="s">
        <v>704</v>
      </c>
      <c r="C765" s="14" t="s">
        <v>718</v>
      </c>
      <c r="D765" s="14" t="s">
        <v>706</v>
      </c>
      <c r="E765" s="14" t="s">
        <v>707</v>
      </c>
      <c r="F765" s="15">
        <v>2382.9</v>
      </c>
      <c r="G765" s="14" t="s">
        <v>708</v>
      </c>
      <c r="H765" s="20">
        <v>43952</v>
      </c>
      <c r="I765" s="14" t="s">
        <v>1517</v>
      </c>
      <c r="J765" s="14" t="s">
        <v>1530</v>
      </c>
      <c r="K765" s="21">
        <v>10069</v>
      </c>
      <c r="L765" s="14" t="s">
        <v>637</v>
      </c>
      <c r="M765" s="21">
        <v>114020</v>
      </c>
      <c r="N765" s="14" t="s">
        <v>1531</v>
      </c>
      <c r="O765" s="14" t="s">
        <v>719</v>
      </c>
      <c r="P765" s="14" t="s">
        <v>720</v>
      </c>
      <c r="Q765" s="14" t="s">
        <v>721</v>
      </c>
      <c r="R765" s="14" t="s">
        <v>715</v>
      </c>
      <c r="S765" s="14" t="s">
        <v>731</v>
      </c>
    </row>
    <row r="766" spans="1:19" x14ac:dyDescent="0.25">
      <c r="A766" s="14" t="s">
        <v>723</v>
      </c>
      <c r="B766" s="14" t="s">
        <v>704</v>
      </c>
      <c r="C766" s="14" t="s">
        <v>724</v>
      </c>
      <c r="D766" s="14" t="s">
        <v>706</v>
      </c>
      <c r="E766" s="14" t="s">
        <v>707</v>
      </c>
      <c r="F766" s="15">
        <v>2560.0700000000002</v>
      </c>
      <c r="G766" s="14" t="s">
        <v>708</v>
      </c>
      <c r="H766" s="20">
        <v>43983</v>
      </c>
      <c r="I766" s="14" t="s">
        <v>1453</v>
      </c>
      <c r="J766" s="14" t="s">
        <v>1530</v>
      </c>
      <c r="K766" s="21">
        <v>10069</v>
      </c>
      <c r="L766" s="14" t="s">
        <v>637</v>
      </c>
      <c r="M766" s="21">
        <v>114020</v>
      </c>
      <c r="N766" s="14" t="s">
        <v>1531</v>
      </c>
      <c r="O766" s="14" t="s">
        <v>725</v>
      </c>
      <c r="P766" s="14" t="s">
        <v>726</v>
      </c>
      <c r="Q766" s="14" t="s">
        <v>727</v>
      </c>
      <c r="R766" s="14" t="s">
        <v>715</v>
      </c>
      <c r="S766" s="14" t="s">
        <v>731</v>
      </c>
    </row>
    <row r="767" spans="1:19" x14ac:dyDescent="0.25">
      <c r="A767" s="14" t="s">
        <v>703</v>
      </c>
      <c r="B767" s="14" t="s">
        <v>704</v>
      </c>
      <c r="C767" s="14" t="s">
        <v>705</v>
      </c>
      <c r="D767" s="14" t="s">
        <v>706</v>
      </c>
      <c r="E767" s="14" t="s">
        <v>707</v>
      </c>
      <c r="F767" s="15">
        <v>1257.8800000000001</v>
      </c>
      <c r="G767" s="14" t="s">
        <v>708</v>
      </c>
      <c r="H767" s="20">
        <v>43922</v>
      </c>
      <c r="I767" s="14" t="s">
        <v>1532</v>
      </c>
      <c r="J767" s="14" t="s">
        <v>1533</v>
      </c>
      <c r="K767" s="21">
        <v>10069</v>
      </c>
      <c r="L767" s="14" t="s">
        <v>637</v>
      </c>
      <c r="M767" s="21">
        <v>114030</v>
      </c>
      <c r="N767" s="14" t="s">
        <v>1534</v>
      </c>
      <c r="O767" s="14" t="s">
        <v>712</v>
      </c>
      <c r="P767" s="14" t="s">
        <v>713</v>
      </c>
      <c r="Q767" s="14" t="s">
        <v>714</v>
      </c>
      <c r="R767" s="14" t="s">
        <v>715</v>
      </c>
      <c r="S767" s="14" t="s">
        <v>738</v>
      </c>
    </row>
    <row r="768" spans="1:19" x14ac:dyDescent="0.25">
      <c r="A768" s="14" t="s">
        <v>717</v>
      </c>
      <c r="B768" s="14" t="s">
        <v>704</v>
      </c>
      <c r="C768" s="14" t="s">
        <v>718</v>
      </c>
      <c r="D768" s="14" t="s">
        <v>706</v>
      </c>
      <c r="E768" s="14" t="s">
        <v>707</v>
      </c>
      <c r="F768" s="15">
        <v>1236.1199999999999</v>
      </c>
      <c r="G768" s="14" t="s">
        <v>708</v>
      </c>
      <c r="H768" s="20">
        <v>43952</v>
      </c>
      <c r="I768" s="14" t="s">
        <v>1520</v>
      </c>
      <c r="J768" s="14" t="s">
        <v>1533</v>
      </c>
      <c r="K768" s="21">
        <v>10069</v>
      </c>
      <c r="L768" s="14" t="s">
        <v>637</v>
      </c>
      <c r="M768" s="21">
        <v>114030</v>
      </c>
      <c r="N768" s="14" t="s">
        <v>1534</v>
      </c>
      <c r="O768" s="14" t="s">
        <v>719</v>
      </c>
      <c r="P768" s="14" t="s">
        <v>720</v>
      </c>
      <c r="Q768" s="14" t="s">
        <v>721</v>
      </c>
      <c r="R768" s="14" t="s">
        <v>715</v>
      </c>
      <c r="S768" s="14" t="s">
        <v>738</v>
      </c>
    </row>
    <row r="769" spans="1:19" x14ac:dyDescent="0.25">
      <c r="A769" s="14" t="s">
        <v>723</v>
      </c>
      <c r="B769" s="14" t="s">
        <v>704</v>
      </c>
      <c r="C769" s="14" t="s">
        <v>724</v>
      </c>
      <c r="D769" s="14" t="s">
        <v>706</v>
      </c>
      <c r="E769" s="14" t="s">
        <v>707</v>
      </c>
      <c r="F769" s="15">
        <v>1236.1199999999999</v>
      </c>
      <c r="G769" s="14" t="s">
        <v>708</v>
      </c>
      <c r="H769" s="20">
        <v>43983</v>
      </c>
      <c r="I769" s="14" t="s">
        <v>1456</v>
      </c>
      <c r="J769" s="14" t="s">
        <v>1533</v>
      </c>
      <c r="K769" s="21">
        <v>10069</v>
      </c>
      <c r="L769" s="14" t="s">
        <v>637</v>
      </c>
      <c r="M769" s="21">
        <v>114030</v>
      </c>
      <c r="N769" s="14" t="s">
        <v>1534</v>
      </c>
      <c r="O769" s="14" t="s">
        <v>725</v>
      </c>
      <c r="P769" s="14" t="s">
        <v>726</v>
      </c>
      <c r="Q769" s="14" t="s">
        <v>727</v>
      </c>
      <c r="R769" s="14" t="s">
        <v>715</v>
      </c>
      <c r="S769" s="14" t="s">
        <v>738</v>
      </c>
    </row>
    <row r="770" spans="1:19" x14ac:dyDescent="0.25">
      <c r="A770" s="14" t="s">
        <v>703</v>
      </c>
      <c r="B770" s="14" t="s">
        <v>704</v>
      </c>
      <c r="C770" s="14" t="s">
        <v>705</v>
      </c>
      <c r="D770" s="14" t="s">
        <v>706</v>
      </c>
      <c r="E770" s="14" t="s">
        <v>707</v>
      </c>
      <c r="F770" s="15">
        <v>17781.7</v>
      </c>
      <c r="G770" s="14" t="s">
        <v>708</v>
      </c>
      <c r="H770" s="20">
        <v>43922</v>
      </c>
      <c r="I770" s="14" t="s">
        <v>1535</v>
      </c>
      <c r="J770" s="14" t="s">
        <v>1536</v>
      </c>
      <c r="K770" s="21">
        <v>10069</v>
      </c>
      <c r="L770" s="14" t="s">
        <v>637</v>
      </c>
      <c r="M770" s="21">
        <v>114040</v>
      </c>
      <c r="N770" s="14" t="s">
        <v>1537</v>
      </c>
      <c r="O770" s="14" t="s">
        <v>712</v>
      </c>
      <c r="P770" s="14" t="s">
        <v>713</v>
      </c>
      <c r="Q770" s="14" t="s">
        <v>714</v>
      </c>
      <c r="R770" s="14" t="s">
        <v>715</v>
      </c>
      <c r="S770" s="14" t="s">
        <v>683</v>
      </c>
    </row>
    <row r="771" spans="1:19" x14ac:dyDescent="0.25">
      <c r="A771" s="14" t="s">
        <v>717</v>
      </c>
      <c r="B771" s="14" t="s">
        <v>704</v>
      </c>
      <c r="C771" s="14" t="s">
        <v>718</v>
      </c>
      <c r="D771" s="14" t="s">
        <v>706</v>
      </c>
      <c r="E771" s="14" t="s">
        <v>707</v>
      </c>
      <c r="F771" s="15">
        <v>17286.61</v>
      </c>
      <c r="G771" s="14" t="s">
        <v>708</v>
      </c>
      <c r="H771" s="20">
        <v>43952</v>
      </c>
      <c r="I771" s="14" t="s">
        <v>1523</v>
      </c>
      <c r="J771" s="14" t="s">
        <v>1536</v>
      </c>
      <c r="K771" s="21">
        <v>10069</v>
      </c>
      <c r="L771" s="14" t="s">
        <v>637</v>
      </c>
      <c r="M771" s="21">
        <v>114040</v>
      </c>
      <c r="N771" s="14" t="s">
        <v>1537</v>
      </c>
      <c r="O771" s="14" t="s">
        <v>719</v>
      </c>
      <c r="P771" s="14" t="s">
        <v>720</v>
      </c>
      <c r="Q771" s="14" t="s">
        <v>721</v>
      </c>
      <c r="R771" s="14" t="s">
        <v>715</v>
      </c>
      <c r="S771" s="14" t="s">
        <v>683</v>
      </c>
    </row>
    <row r="772" spans="1:19" x14ac:dyDescent="0.25">
      <c r="A772" s="14" t="s">
        <v>723</v>
      </c>
      <c r="B772" s="14" t="s">
        <v>704</v>
      </c>
      <c r="C772" s="14" t="s">
        <v>724</v>
      </c>
      <c r="D772" s="14" t="s">
        <v>706</v>
      </c>
      <c r="E772" s="14" t="s">
        <v>707</v>
      </c>
      <c r="F772" s="15">
        <v>16881.439999999999</v>
      </c>
      <c r="G772" s="14" t="s">
        <v>708</v>
      </c>
      <c r="H772" s="20">
        <v>43983</v>
      </c>
      <c r="I772" s="14" t="s">
        <v>1459</v>
      </c>
      <c r="J772" s="14" t="s">
        <v>1536</v>
      </c>
      <c r="K772" s="21">
        <v>10069</v>
      </c>
      <c r="L772" s="14" t="s">
        <v>637</v>
      </c>
      <c r="M772" s="21">
        <v>114040</v>
      </c>
      <c r="N772" s="14" t="s">
        <v>1537</v>
      </c>
      <c r="O772" s="14" t="s">
        <v>725</v>
      </c>
      <c r="P772" s="14" t="s">
        <v>726</v>
      </c>
      <c r="Q772" s="14" t="s">
        <v>727</v>
      </c>
      <c r="R772" s="14" t="s">
        <v>715</v>
      </c>
      <c r="S772" s="14" t="s">
        <v>683</v>
      </c>
    </row>
    <row r="773" spans="1:19" x14ac:dyDescent="0.25">
      <c r="A773" s="14" t="s">
        <v>703</v>
      </c>
      <c r="B773" s="14" t="s">
        <v>704</v>
      </c>
      <c r="C773" s="14" t="s">
        <v>705</v>
      </c>
      <c r="D773" s="14" t="s">
        <v>706</v>
      </c>
      <c r="E773" s="14" t="s">
        <v>707</v>
      </c>
      <c r="F773" s="15">
        <v>10594.62</v>
      </c>
      <c r="G773" s="14" t="s">
        <v>708</v>
      </c>
      <c r="H773" s="20">
        <v>43922</v>
      </c>
      <c r="I773" s="14" t="s">
        <v>1538</v>
      </c>
      <c r="J773" s="14" t="s">
        <v>1539</v>
      </c>
      <c r="K773" s="21">
        <v>10069</v>
      </c>
      <c r="L773" s="14" t="s">
        <v>637</v>
      </c>
      <c r="M773" s="21">
        <v>114060</v>
      </c>
      <c r="N773" s="14" t="s">
        <v>1540</v>
      </c>
      <c r="O773" s="14" t="s">
        <v>712</v>
      </c>
      <c r="P773" s="14" t="s">
        <v>713</v>
      </c>
      <c r="Q773" s="14" t="s">
        <v>714</v>
      </c>
      <c r="R773" s="14" t="s">
        <v>715</v>
      </c>
      <c r="S773" s="14" t="s">
        <v>722</v>
      </c>
    </row>
    <row r="774" spans="1:19" x14ac:dyDescent="0.25">
      <c r="A774" s="14" t="s">
        <v>717</v>
      </c>
      <c r="B774" s="14" t="s">
        <v>704</v>
      </c>
      <c r="C774" s="14" t="s">
        <v>718</v>
      </c>
      <c r="D774" s="14" t="s">
        <v>706</v>
      </c>
      <c r="E774" s="14" t="s">
        <v>707</v>
      </c>
      <c r="F774" s="15">
        <v>10872.75</v>
      </c>
      <c r="G774" s="14" t="s">
        <v>708</v>
      </c>
      <c r="H774" s="20">
        <v>43952</v>
      </c>
      <c r="I774" s="14" t="s">
        <v>1526</v>
      </c>
      <c r="J774" s="14" t="s">
        <v>1539</v>
      </c>
      <c r="K774" s="21">
        <v>10069</v>
      </c>
      <c r="L774" s="14" t="s">
        <v>637</v>
      </c>
      <c r="M774" s="21">
        <v>114060</v>
      </c>
      <c r="N774" s="14" t="s">
        <v>1540</v>
      </c>
      <c r="O774" s="14" t="s">
        <v>719</v>
      </c>
      <c r="P774" s="14" t="s">
        <v>720</v>
      </c>
      <c r="Q774" s="14" t="s">
        <v>721</v>
      </c>
      <c r="R774" s="14" t="s">
        <v>715</v>
      </c>
      <c r="S774" s="14" t="s">
        <v>722</v>
      </c>
    </row>
    <row r="775" spans="1:19" x14ac:dyDescent="0.25">
      <c r="A775" s="14" t="s">
        <v>723</v>
      </c>
      <c r="B775" s="14" t="s">
        <v>704</v>
      </c>
      <c r="C775" s="14" t="s">
        <v>724</v>
      </c>
      <c r="D775" s="14" t="s">
        <v>706</v>
      </c>
      <c r="E775" s="14" t="s">
        <v>707</v>
      </c>
      <c r="F775" s="15">
        <v>10367.799999999999</v>
      </c>
      <c r="G775" s="14" t="s">
        <v>708</v>
      </c>
      <c r="H775" s="20">
        <v>43983</v>
      </c>
      <c r="I775" s="14" t="s">
        <v>1462</v>
      </c>
      <c r="J775" s="14" t="s">
        <v>1539</v>
      </c>
      <c r="K775" s="21">
        <v>10069</v>
      </c>
      <c r="L775" s="14" t="s">
        <v>637</v>
      </c>
      <c r="M775" s="21">
        <v>114060</v>
      </c>
      <c r="N775" s="14" t="s">
        <v>1540</v>
      </c>
      <c r="O775" s="14" t="s">
        <v>725</v>
      </c>
      <c r="P775" s="14" t="s">
        <v>726</v>
      </c>
      <c r="Q775" s="14" t="s">
        <v>727</v>
      </c>
      <c r="R775" s="14" t="s">
        <v>715</v>
      </c>
      <c r="S775" s="14" t="s">
        <v>722</v>
      </c>
    </row>
    <row r="776" spans="1:19" x14ac:dyDescent="0.25">
      <c r="A776" s="14" t="s">
        <v>703</v>
      </c>
      <c r="B776" s="14" t="s">
        <v>704</v>
      </c>
      <c r="C776" s="14" t="s">
        <v>705</v>
      </c>
      <c r="D776" s="14" t="s">
        <v>706</v>
      </c>
      <c r="E776" s="14" t="s">
        <v>707</v>
      </c>
      <c r="F776" s="15">
        <v>4222.3599999999997</v>
      </c>
      <c r="G776" s="14" t="s">
        <v>708</v>
      </c>
      <c r="H776" s="20">
        <v>43922</v>
      </c>
      <c r="I776" s="14" t="s">
        <v>1541</v>
      </c>
      <c r="J776" s="14" t="s">
        <v>1542</v>
      </c>
      <c r="K776" s="21">
        <v>10071</v>
      </c>
      <c r="L776" s="14" t="s">
        <v>638</v>
      </c>
      <c r="M776" s="21">
        <v>111100</v>
      </c>
      <c r="N776" s="14" t="s">
        <v>1543</v>
      </c>
      <c r="O776" s="14" t="s">
        <v>712</v>
      </c>
      <c r="P776" s="14" t="s">
        <v>713</v>
      </c>
      <c r="Q776" s="14" t="s">
        <v>714</v>
      </c>
      <c r="R776" s="14" t="s">
        <v>715</v>
      </c>
      <c r="S776" s="14" t="s">
        <v>716</v>
      </c>
    </row>
    <row r="777" spans="1:19" x14ac:dyDescent="0.25">
      <c r="A777" s="14" t="s">
        <v>717</v>
      </c>
      <c r="B777" s="14" t="s">
        <v>704</v>
      </c>
      <c r="C777" s="14" t="s">
        <v>718</v>
      </c>
      <c r="D777" s="14" t="s">
        <v>706</v>
      </c>
      <c r="E777" s="14" t="s">
        <v>707</v>
      </c>
      <c r="F777" s="15">
        <v>4222.3599999999997</v>
      </c>
      <c r="G777" s="14" t="s">
        <v>708</v>
      </c>
      <c r="H777" s="20">
        <v>43952</v>
      </c>
      <c r="I777" s="14" t="s">
        <v>1529</v>
      </c>
      <c r="J777" s="14" t="s">
        <v>1542</v>
      </c>
      <c r="K777" s="21">
        <v>10071</v>
      </c>
      <c r="L777" s="14" t="s">
        <v>638</v>
      </c>
      <c r="M777" s="21">
        <v>111100</v>
      </c>
      <c r="N777" s="14" t="s">
        <v>1543</v>
      </c>
      <c r="O777" s="14" t="s">
        <v>719</v>
      </c>
      <c r="P777" s="14" t="s">
        <v>720</v>
      </c>
      <c r="Q777" s="14" t="s">
        <v>721</v>
      </c>
      <c r="R777" s="14" t="s">
        <v>715</v>
      </c>
      <c r="S777" s="14" t="s">
        <v>716</v>
      </c>
    </row>
    <row r="778" spans="1:19" x14ac:dyDescent="0.25">
      <c r="A778" s="14" t="s">
        <v>723</v>
      </c>
      <c r="B778" s="14" t="s">
        <v>704</v>
      </c>
      <c r="C778" s="14" t="s">
        <v>724</v>
      </c>
      <c r="D778" s="14" t="s">
        <v>706</v>
      </c>
      <c r="E778" s="14" t="s">
        <v>707</v>
      </c>
      <c r="F778" s="15">
        <v>4330</v>
      </c>
      <c r="G778" s="14" t="s">
        <v>708</v>
      </c>
      <c r="H778" s="20">
        <v>43983</v>
      </c>
      <c r="I778" s="14" t="s">
        <v>1467</v>
      </c>
      <c r="J778" s="14" t="s">
        <v>1542</v>
      </c>
      <c r="K778" s="21">
        <v>10071</v>
      </c>
      <c r="L778" s="14" t="s">
        <v>638</v>
      </c>
      <c r="M778" s="21">
        <v>111100</v>
      </c>
      <c r="N778" s="14" t="s">
        <v>1543</v>
      </c>
      <c r="O778" s="14" t="s">
        <v>725</v>
      </c>
      <c r="P778" s="14" t="s">
        <v>726</v>
      </c>
      <c r="Q778" s="14" t="s">
        <v>727</v>
      </c>
      <c r="R778" s="14" t="s">
        <v>715</v>
      </c>
      <c r="S778" s="14" t="s">
        <v>716</v>
      </c>
    </row>
    <row r="779" spans="1:19" x14ac:dyDescent="0.25">
      <c r="A779" s="14" t="s">
        <v>703</v>
      </c>
      <c r="B779" s="14" t="s">
        <v>704</v>
      </c>
      <c r="C779" s="14" t="s">
        <v>705</v>
      </c>
      <c r="D779" s="14" t="s">
        <v>706</v>
      </c>
      <c r="E779" s="14" t="s">
        <v>707</v>
      </c>
      <c r="F779" s="15">
        <v>2002.5</v>
      </c>
      <c r="G779" s="14" t="s">
        <v>708</v>
      </c>
      <c r="H779" s="20">
        <v>43922</v>
      </c>
      <c r="I779" s="14" t="s">
        <v>1544</v>
      </c>
      <c r="J779" s="14" t="s">
        <v>1545</v>
      </c>
      <c r="K779" s="21">
        <v>10071</v>
      </c>
      <c r="L779" s="14" t="s">
        <v>638</v>
      </c>
      <c r="M779" s="21">
        <v>111200</v>
      </c>
      <c r="N779" s="14" t="s">
        <v>1546</v>
      </c>
      <c r="O779" s="14" t="s">
        <v>712</v>
      </c>
      <c r="P779" s="14" t="s">
        <v>713</v>
      </c>
      <c r="Q779" s="14" t="s">
        <v>714</v>
      </c>
      <c r="R779" s="14" t="s">
        <v>715</v>
      </c>
      <c r="S779" s="14" t="s">
        <v>731</v>
      </c>
    </row>
    <row r="780" spans="1:19" x14ac:dyDescent="0.25">
      <c r="A780" s="14" t="s">
        <v>717</v>
      </c>
      <c r="B780" s="14" t="s">
        <v>704</v>
      </c>
      <c r="C780" s="14" t="s">
        <v>718</v>
      </c>
      <c r="D780" s="14" t="s">
        <v>706</v>
      </c>
      <c r="E780" s="14" t="s">
        <v>707</v>
      </c>
      <c r="F780" s="15">
        <v>2002.5</v>
      </c>
      <c r="G780" s="14" t="s">
        <v>708</v>
      </c>
      <c r="H780" s="20">
        <v>43952</v>
      </c>
      <c r="I780" s="14" t="s">
        <v>1532</v>
      </c>
      <c r="J780" s="14" t="s">
        <v>1545</v>
      </c>
      <c r="K780" s="21">
        <v>10071</v>
      </c>
      <c r="L780" s="14" t="s">
        <v>638</v>
      </c>
      <c r="M780" s="21">
        <v>111200</v>
      </c>
      <c r="N780" s="14" t="s">
        <v>1546</v>
      </c>
      <c r="O780" s="14" t="s">
        <v>719</v>
      </c>
      <c r="P780" s="14" t="s">
        <v>720</v>
      </c>
      <c r="Q780" s="14" t="s">
        <v>721</v>
      </c>
      <c r="R780" s="14" t="s">
        <v>715</v>
      </c>
      <c r="S780" s="14" t="s">
        <v>731</v>
      </c>
    </row>
    <row r="781" spans="1:19" x14ac:dyDescent="0.25">
      <c r="A781" s="14" t="s">
        <v>723</v>
      </c>
      <c r="B781" s="14" t="s">
        <v>704</v>
      </c>
      <c r="C781" s="14" t="s">
        <v>724</v>
      </c>
      <c r="D781" s="14" t="s">
        <v>706</v>
      </c>
      <c r="E781" s="14" t="s">
        <v>707</v>
      </c>
      <c r="F781" s="15">
        <v>2002.5</v>
      </c>
      <c r="G781" s="14" t="s">
        <v>708</v>
      </c>
      <c r="H781" s="20">
        <v>43983</v>
      </c>
      <c r="I781" s="14" t="s">
        <v>1470</v>
      </c>
      <c r="J781" s="14" t="s">
        <v>1545</v>
      </c>
      <c r="K781" s="21">
        <v>10071</v>
      </c>
      <c r="L781" s="14" t="s">
        <v>638</v>
      </c>
      <c r="M781" s="21">
        <v>111200</v>
      </c>
      <c r="N781" s="14" t="s">
        <v>1546</v>
      </c>
      <c r="O781" s="14" t="s">
        <v>725</v>
      </c>
      <c r="P781" s="14" t="s">
        <v>726</v>
      </c>
      <c r="Q781" s="14" t="s">
        <v>727</v>
      </c>
      <c r="R781" s="14" t="s">
        <v>715</v>
      </c>
      <c r="S781" s="14" t="s">
        <v>731</v>
      </c>
    </row>
    <row r="782" spans="1:19" x14ac:dyDescent="0.25">
      <c r="A782" s="14" t="s">
        <v>703</v>
      </c>
      <c r="B782" s="14" t="s">
        <v>704</v>
      </c>
      <c r="C782" s="14" t="s">
        <v>705</v>
      </c>
      <c r="D782" s="14" t="s">
        <v>706</v>
      </c>
      <c r="E782" s="14" t="s">
        <v>707</v>
      </c>
      <c r="F782" s="15">
        <v>42341.45</v>
      </c>
      <c r="G782" s="14" t="s">
        <v>708</v>
      </c>
      <c r="H782" s="20">
        <v>43922</v>
      </c>
      <c r="I782" s="14" t="s">
        <v>1547</v>
      </c>
      <c r="J782" s="14" t="s">
        <v>1548</v>
      </c>
      <c r="K782" s="21">
        <v>10071</v>
      </c>
      <c r="L782" s="14" t="s">
        <v>638</v>
      </c>
      <c r="M782" s="21">
        <v>111400</v>
      </c>
      <c r="N782" s="14" t="s">
        <v>1549</v>
      </c>
      <c r="O782" s="14" t="s">
        <v>712</v>
      </c>
      <c r="P782" s="14" t="s">
        <v>713</v>
      </c>
      <c r="Q782" s="14" t="s">
        <v>714</v>
      </c>
      <c r="R782" s="14" t="s">
        <v>715</v>
      </c>
      <c r="S782" s="14" t="s">
        <v>683</v>
      </c>
    </row>
    <row r="783" spans="1:19" x14ac:dyDescent="0.25">
      <c r="A783" s="14" t="s">
        <v>717</v>
      </c>
      <c r="B783" s="14" t="s">
        <v>704</v>
      </c>
      <c r="C783" s="14" t="s">
        <v>718</v>
      </c>
      <c r="D783" s="14" t="s">
        <v>706</v>
      </c>
      <c r="E783" s="14" t="s">
        <v>707</v>
      </c>
      <c r="F783" s="15">
        <v>42341.45</v>
      </c>
      <c r="G783" s="14" t="s">
        <v>708</v>
      </c>
      <c r="H783" s="20">
        <v>43952</v>
      </c>
      <c r="I783" s="14" t="s">
        <v>1535</v>
      </c>
      <c r="J783" s="14" t="s">
        <v>1548</v>
      </c>
      <c r="K783" s="21">
        <v>10071</v>
      </c>
      <c r="L783" s="14" t="s">
        <v>638</v>
      </c>
      <c r="M783" s="21">
        <v>111400</v>
      </c>
      <c r="N783" s="14" t="s">
        <v>1549</v>
      </c>
      <c r="O783" s="14" t="s">
        <v>719</v>
      </c>
      <c r="P783" s="14" t="s">
        <v>720</v>
      </c>
      <c r="Q783" s="14" t="s">
        <v>721</v>
      </c>
      <c r="R783" s="14" t="s">
        <v>715</v>
      </c>
      <c r="S783" s="14" t="s">
        <v>683</v>
      </c>
    </row>
    <row r="784" spans="1:19" x14ac:dyDescent="0.25">
      <c r="A784" s="14" t="s">
        <v>723</v>
      </c>
      <c r="B784" s="14" t="s">
        <v>704</v>
      </c>
      <c r="C784" s="14" t="s">
        <v>724</v>
      </c>
      <c r="D784" s="14" t="s">
        <v>706</v>
      </c>
      <c r="E784" s="14" t="s">
        <v>707</v>
      </c>
      <c r="F784" s="15">
        <v>42856.43</v>
      </c>
      <c r="G784" s="14" t="s">
        <v>708</v>
      </c>
      <c r="H784" s="20">
        <v>43983</v>
      </c>
      <c r="I784" s="14" t="s">
        <v>1473</v>
      </c>
      <c r="J784" s="14" t="s">
        <v>1548</v>
      </c>
      <c r="K784" s="21">
        <v>10071</v>
      </c>
      <c r="L784" s="14" t="s">
        <v>638</v>
      </c>
      <c r="M784" s="21">
        <v>111400</v>
      </c>
      <c r="N784" s="14" t="s">
        <v>1549</v>
      </c>
      <c r="O784" s="14" t="s">
        <v>725</v>
      </c>
      <c r="P784" s="14" t="s">
        <v>726</v>
      </c>
      <c r="Q784" s="14" t="s">
        <v>727</v>
      </c>
      <c r="R784" s="14" t="s">
        <v>715</v>
      </c>
      <c r="S784" s="14" t="s">
        <v>683</v>
      </c>
    </row>
    <row r="785" spans="1:19" x14ac:dyDescent="0.25">
      <c r="A785" s="14" t="s">
        <v>703</v>
      </c>
      <c r="B785" s="14" t="s">
        <v>704</v>
      </c>
      <c r="C785" s="14" t="s">
        <v>705</v>
      </c>
      <c r="D785" s="14" t="s">
        <v>706</v>
      </c>
      <c r="E785" s="14" t="s">
        <v>707</v>
      </c>
      <c r="F785" s="15">
        <v>19308.060000000001</v>
      </c>
      <c r="G785" s="14" t="s">
        <v>708</v>
      </c>
      <c r="H785" s="20">
        <v>43922</v>
      </c>
      <c r="I785" s="14" t="s">
        <v>1550</v>
      </c>
      <c r="J785" s="14" t="s">
        <v>1551</v>
      </c>
      <c r="K785" s="21">
        <v>10071</v>
      </c>
      <c r="L785" s="14" t="s">
        <v>638</v>
      </c>
      <c r="M785" s="21">
        <v>111600</v>
      </c>
      <c r="N785" s="14" t="s">
        <v>1552</v>
      </c>
      <c r="O785" s="14" t="s">
        <v>712</v>
      </c>
      <c r="P785" s="14" t="s">
        <v>713</v>
      </c>
      <c r="Q785" s="14" t="s">
        <v>714</v>
      </c>
      <c r="R785" s="14" t="s">
        <v>715</v>
      </c>
      <c r="S785" s="14" t="s">
        <v>722</v>
      </c>
    </row>
    <row r="786" spans="1:19" x14ac:dyDescent="0.25">
      <c r="A786" s="14" t="s">
        <v>717</v>
      </c>
      <c r="B786" s="14" t="s">
        <v>704</v>
      </c>
      <c r="C786" s="14" t="s">
        <v>718</v>
      </c>
      <c r="D786" s="14" t="s">
        <v>706</v>
      </c>
      <c r="E786" s="14" t="s">
        <v>707</v>
      </c>
      <c r="F786" s="15">
        <v>20910.25</v>
      </c>
      <c r="G786" s="14" t="s">
        <v>708</v>
      </c>
      <c r="H786" s="20">
        <v>43952</v>
      </c>
      <c r="I786" s="14" t="s">
        <v>1538</v>
      </c>
      <c r="J786" s="14" t="s">
        <v>1551</v>
      </c>
      <c r="K786" s="21">
        <v>10071</v>
      </c>
      <c r="L786" s="14" t="s">
        <v>638</v>
      </c>
      <c r="M786" s="21">
        <v>111600</v>
      </c>
      <c r="N786" s="14" t="s">
        <v>1552</v>
      </c>
      <c r="O786" s="14" t="s">
        <v>719</v>
      </c>
      <c r="P786" s="14" t="s">
        <v>720</v>
      </c>
      <c r="Q786" s="14" t="s">
        <v>721</v>
      </c>
      <c r="R786" s="14" t="s">
        <v>715</v>
      </c>
      <c r="S786" s="14" t="s">
        <v>722</v>
      </c>
    </row>
    <row r="787" spans="1:19" x14ac:dyDescent="0.25">
      <c r="A787" s="14" t="s">
        <v>723</v>
      </c>
      <c r="B787" s="14" t="s">
        <v>704</v>
      </c>
      <c r="C787" s="14" t="s">
        <v>724</v>
      </c>
      <c r="D787" s="14" t="s">
        <v>706</v>
      </c>
      <c r="E787" s="14" t="s">
        <v>707</v>
      </c>
      <c r="F787" s="15">
        <v>20722.740000000002</v>
      </c>
      <c r="G787" s="14" t="s">
        <v>708</v>
      </c>
      <c r="H787" s="20">
        <v>43983</v>
      </c>
      <c r="I787" s="14" t="s">
        <v>1476</v>
      </c>
      <c r="J787" s="14" t="s">
        <v>1551</v>
      </c>
      <c r="K787" s="21">
        <v>10071</v>
      </c>
      <c r="L787" s="14" t="s">
        <v>638</v>
      </c>
      <c r="M787" s="21">
        <v>111600</v>
      </c>
      <c r="N787" s="14" t="s">
        <v>1552</v>
      </c>
      <c r="O787" s="14" t="s">
        <v>725</v>
      </c>
      <c r="P787" s="14" t="s">
        <v>726</v>
      </c>
      <c r="Q787" s="14" t="s">
        <v>727</v>
      </c>
      <c r="R787" s="14" t="s">
        <v>715</v>
      </c>
      <c r="S787" s="14" t="s">
        <v>722</v>
      </c>
    </row>
    <row r="788" spans="1:19" x14ac:dyDescent="0.25">
      <c r="A788" s="14" t="s">
        <v>703</v>
      </c>
      <c r="B788" s="14" t="s">
        <v>704</v>
      </c>
      <c r="C788" s="14" t="s">
        <v>705</v>
      </c>
      <c r="D788" s="14" t="s">
        <v>706</v>
      </c>
      <c r="E788" s="14" t="s">
        <v>707</v>
      </c>
      <c r="F788" s="15">
        <v>1839.31</v>
      </c>
      <c r="G788" s="14" t="s">
        <v>708</v>
      </c>
      <c r="H788" s="20">
        <v>43922</v>
      </c>
      <c r="I788" s="14" t="s">
        <v>1553</v>
      </c>
      <c r="J788" s="14" t="s">
        <v>1554</v>
      </c>
      <c r="K788" s="21">
        <v>10071</v>
      </c>
      <c r="L788" s="14" t="s">
        <v>638</v>
      </c>
      <c r="M788" s="21">
        <v>111700</v>
      </c>
      <c r="N788" s="14" t="s">
        <v>1555</v>
      </c>
      <c r="O788" s="14" t="s">
        <v>712</v>
      </c>
      <c r="P788" s="14" t="s">
        <v>713</v>
      </c>
      <c r="Q788" s="14" t="s">
        <v>714</v>
      </c>
      <c r="R788" s="14" t="s">
        <v>715</v>
      </c>
      <c r="S788" s="14" t="s">
        <v>742</v>
      </c>
    </row>
    <row r="789" spans="1:19" x14ac:dyDescent="0.25">
      <c r="A789" s="14" t="s">
        <v>717</v>
      </c>
      <c r="B789" s="14" t="s">
        <v>704</v>
      </c>
      <c r="C789" s="14" t="s">
        <v>718</v>
      </c>
      <c r="D789" s="14" t="s">
        <v>706</v>
      </c>
      <c r="E789" s="14" t="s">
        <v>707</v>
      </c>
      <c r="F789" s="15">
        <v>1839.31</v>
      </c>
      <c r="G789" s="14" t="s">
        <v>708</v>
      </c>
      <c r="H789" s="20">
        <v>43952</v>
      </c>
      <c r="I789" s="14" t="s">
        <v>1541</v>
      </c>
      <c r="J789" s="14" t="s">
        <v>1554</v>
      </c>
      <c r="K789" s="21">
        <v>10071</v>
      </c>
      <c r="L789" s="14" t="s">
        <v>638</v>
      </c>
      <c r="M789" s="21">
        <v>111700</v>
      </c>
      <c r="N789" s="14" t="s">
        <v>1555</v>
      </c>
      <c r="O789" s="14" t="s">
        <v>719</v>
      </c>
      <c r="P789" s="14" t="s">
        <v>720</v>
      </c>
      <c r="Q789" s="14" t="s">
        <v>721</v>
      </c>
      <c r="R789" s="14" t="s">
        <v>715</v>
      </c>
      <c r="S789" s="14" t="s">
        <v>742</v>
      </c>
    </row>
    <row r="790" spans="1:19" x14ac:dyDescent="0.25">
      <c r="A790" s="14" t="s">
        <v>723</v>
      </c>
      <c r="B790" s="14" t="s">
        <v>704</v>
      </c>
      <c r="C790" s="14" t="s">
        <v>724</v>
      </c>
      <c r="D790" s="14" t="s">
        <v>706</v>
      </c>
      <c r="E790" s="14" t="s">
        <v>707</v>
      </c>
      <c r="F790" s="15">
        <v>1843.3</v>
      </c>
      <c r="G790" s="14" t="s">
        <v>708</v>
      </c>
      <c r="H790" s="20">
        <v>43983</v>
      </c>
      <c r="I790" s="14" t="s">
        <v>1479</v>
      </c>
      <c r="J790" s="14" t="s">
        <v>1554</v>
      </c>
      <c r="K790" s="21">
        <v>10071</v>
      </c>
      <c r="L790" s="14" t="s">
        <v>638</v>
      </c>
      <c r="M790" s="21">
        <v>111700</v>
      </c>
      <c r="N790" s="14" t="s">
        <v>1555</v>
      </c>
      <c r="O790" s="14" t="s">
        <v>725</v>
      </c>
      <c r="P790" s="14" t="s">
        <v>726</v>
      </c>
      <c r="Q790" s="14" t="s">
        <v>727</v>
      </c>
      <c r="R790" s="14" t="s">
        <v>715</v>
      </c>
      <c r="S790" s="14" t="s">
        <v>742</v>
      </c>
    </row>
    <row r="791" spans="1:19" x14ac:dyDescent="0.25">
      <c r="A791" s="14" t="s">
        <v>703</v>
      </c>
      <c r="B791" s="14" t="s">
        <v>704</v>
      </c>
      <c r="C791" s="14" t="s">
        <v>705</v>
      </c>
      <c r="D791" s="14" t="s">
        <v>706</v>
      </c>
      <c r="E791" s="14" t="s">
        <v>707</v>
      </c>
      <c r="F791" s="15">
        <v>42.99</v>
      </c>
      <c r="G791" s="14" t="s">
        <v>708</v>
      </c>
      <c r="H791" s="20">
        <v>43922</v>
      </c>
      <c r="I791" s="14" t="s">
        <v>1556</v>
      </c>
      <c r="J791" s="14" t="s">
        <v>1557</v>
      </c>
      <c r="K791" s="21">
        <v>10071</v>
      </c>
      <c r="L791" s="14" t="s">
        <v>638</v>
      </c>
      <c r="M791" s="21">
        <v>113000</v>
      </c>
      <c r="N791" s="14" t="s">
        <v>1558</v>
      </c>
      <c r="O791" s="14" t="s">
        <v>712</v>
      </c>
      <c r="P791" s="14" t="s">
        <v>713</v>
      </c>
      <c r="Q791" s="14" t="s">
        <v>714</v>
      </c>
      <c r="R791" s="14" t="s">
        <v>715</v>
      </c>
      <c r="S791" s="14" t="s">
        <v>742</v>
      </c>
    </row>
    <row r="792" spans="1:19" x14ac:dyDescent="0.25">
      <c r="A792" s="14" t="s">
        <v>717</v>
      </c>
      <c r="B792" s="14" t="s">
        <v>704</v>
      </c>
      <c r="C792" s="14" t="s">
        <v>718</v>
      </c>
      <c r="D792" s="14" t="s">
        <v>706</v>
      </c>
      <c r="E792" s="14" t="s">
        <v>707</v>
      </c>
      <c r="F792" s="15">
        <v>42.99</v>
      </c>
      <c r="G792" s="14" t="s">
        <v>708</v>
      </c>
      <c r="H792" s="20">
        <v>43952</v>
      </c>
      <c r="I792" s="14" t="s">
        <v>1544</v>
      </c>
      <c r="J792" s="14" t="s">
        <v>1557</v>
      </c>
      <c r="K792" s="21">
        <v>10071</v>
      </c>
      <c r="L792" s="14" t="s">
        <v>638</v>
      </c>
      <c r="M792" s="21">
        <v>113000</v>
      </c>
      <c r="N792" s="14" t="s">
        <v>1558</v>
      </c>
      <c r="O792" s="14" t="s">
        <v>719</v>
      </c>
      <c r="P792" s="14" t="s">
        <v>720</v>
      </c>
      <c r="Q792" s="14" t="s">
        <v>721</v>
      </c>
      <c r="R792" s="14" t="s">
        <v>715</v>
      </c>
      <c r="S792" s="14" t="s">
        <v>742</v>
      </c>
    </row>
    <row r="793" spans="1:19" x14ac:dyDescent="0.25">
      <c r="A793" s="14" t="s">
        <v>723</v>
      </c>
      <c r="B793" s="14" t="s">
        <v>704</v>
      </c>
      <c r="C793" s="14" t="s">
        <v>724</v>
      </c>
      <c r="D793" s="14" t="s">
        <v>706</v>
      </c>
      <c r="E793" s="14" t="s">
        <v>707</v>
      </c>
      <c r="F793" s="15">
        <v>45.27</v>
      </c>
      <c r="G793" s="14" t="s">
        <v>708</v>
      </c>
      <c r="H793" s="20">
        <v>43983</v>
      </c>
      <c r="I793" s="14" t="s">
        <v>1484</v>
      </c>
      <c r="J793" s="14" t="s">
        <v>1557</v>
      </c>
      <c r="K793" s="21">
        <v>10071</v>
      </c>
      <c r="L793" s="14" t="s">
        <v>638</v>
      </c>
      <c r="M793" s="21">
        <v>113000</v>
      </c>
      <c r="N793" s="14" t="s">
        <v>1558</v>
      </c>
      <c r="O793" s="14" t="s">
        <v>725</v>
      </c>
      <c r="P793" s="14" t="s">
        <v>726</v>
      </c>
      <c r="Q793" s="14" t="s">
        <v>727</v>
      </c>
      <c r="R793" s="14" t="s">
        <v>715</v>
      </c>
      <c r="S793" s="14" t="s">
        <v>742</v>
      </c>
    </row>
    <row r="794" spans="1:19" x14ac:dyDescent="0.25">
      <c r="A794" s="14" t="s">
        <v>703</v>
      </c>
      <c r="B794" s="14" t="s">
        <v>704</v>
      </c>
      <c r="C794" s="14" t="s">
        <v>705</v>
      </c>
      <c r="D794" s="14" t="s">
        <v>706</v>
      </c>
      <c r="E794" s="14" t="s">
        <v>707</v>
      </c>
      <c r="F794" s="15">
        <v>380.65</v>
      </c>
      <c r="G794" s="14" t="s">
        <v>708</v>
      </c>
      <c r="H794" s="20">
        <v>43922</v>
      </c>
      <c r="I794" s="14" t="s">
        <v>1559</v>
      </c>
      <c r="J794" s="14" t="s">
        <v>1560</v>
      </c>
      <c r="K794" s="21">
        <v>10071</v>
      </c>
      <c r="L794" s="14" t="s">
        <v>638</v>
      </c>
      <c r="M794" s="21">
        <v>113010</v>
      </c>
      <c r="N794" s="14" t="s">
        <v>1561</v>
      </c>
      <c r="O794" s="14" t="s">
        <v>712</v>
      </c>
      <c r="P794" s="14" t="s">
        <v>713</v>
      </c>
      <c r="Q794" s="14" t="s">
        <v>714</v>
      </c>
      <c r="R794" s="14" t="s">
        <v>715</v>
      </c>
      <c r="S794" s="14" t="s">
        <v>716</v>
      </c>
    </row>
    <row r="795" spans="1:19" x14ac:dyDescent="0.25">
      <c r="A795" s="14" t="s">
        <v>717</v>
      </c>
      <c r="B795" s="14" t="s">
        <v>704</v>
      </c>
      <c r="C795" s="14" t="s">
        <v>718</v>
      </c>
      <c r="D795" s="14" t="s">
        <v>706</v>
      </c>
      <c r="E795" s="14" t="s">
        <v>707</v>
      </c>
      <c r="F795" s="15">
        <v>380.65</v>
      </c>
      <c r="G795" s="14" t="s">
        <v>708</v>
      </c>
      <c r="H795" s="20">
        <v>43952</v>
      </c>
      <c r="I795" s="14" t="s">
        <v>1547</v>
      </c>
      <c r="J795" s="14" t="s">
        <v>1560</v>
      </c>
      <c r="K795" s="21">
        <v>10071</v>
      </c>
      <c r="L795" s="14" t="s">
        <v>638</v>
      </c>
      <c r="M795" s="21">
        <v>113010</v>
      </c>
      <c r="N795" s="14" t="s">
        <v>1561</v>
      </c>
      <c r="O795" s="14" t="s">
        <v>719</v>
      </c>
      <c r="P795" s="14" t="s">
        <v>720</v>
      </c>
      <c r="Q795" s="14" t="s">
        <v>721</v>
      </c>
      <c r="R795" s="14" t="s">
        <v>715</v>
      </c>
      <c r="S795" s="14" t="s">
        <v>716</v>
      </c>
    </row>
    <row r="796" spans="1:19" x14ac:dyDescent="0.25">
      <c r="A796" s="14" t="s">
        <v>723</v>
      </c>
      <c r="B796" s="14" t="s">
        <v>704</v>
      </c>
      <c r="C796" s="14" t="s">
        <v>724</v>
      </c>
      <c r="D796" s="14" t="s">
        <v>706</v>
      </c>
      <c r="E796" s="14" t="s">
        <v>707</v>
      </c>
      <c r="F796" s="15">
        <v>395.5</v>
      </c>
      <c r="G796" s="14" t="s">
        <v>708</v>
      </c>
      <c r="H796" s="20">
        <v>43983</v>
      </c>
      <c r="I796" s="14" t="s">
        <v>1487</v>
      </c>
      <c r="J796" s="14" t="s">
        <v>1560</v>
      </c>
      <c r="K796" s="21">
        <v>10071</v>
      </c>
      <c r="L796" s="14" t="s">
        <v>638</v>
      </c>
      <c r="M796" s="21">
        <v>113010</v>
      </c>
      <c r="N796" s="14" t="s">
        <v>1561</v>
      </c>
      <c r="O796" s="14" t="s">
        <v>725</v>
      </c>
      <c r="P796" s="14" t="s">
        <v>726</v>
      </c>
      <c r="Q796" s="14" t="s">
        <v>727</v>
      </c>
      <c r="R796" s="14" t="s">
        <v>715</v>
      </c>
      <c r="S796" s="14" t="s">
        <v>716</v>
      </c>
    </row>
    <row r="797" spans="1:19" x14ac:dyDescent="0.25">
      <c r="A797" s="14" t="s">
        <v>703</v>
      </c>
      <c r="B797" s="14" t="s">
        <v>704</v>
      </c>
      <c r="C797" s="14" t="s">
        <v>705</v>
      </c>
      <c r="D797" s="14" t="s">
        <v>706</v>
      </c>
      <c r="E797" s="14" t="s">
        <v>707</v>
      </c>
      <c r="F797" s="15">
        <v>175.33</v>
      </c>
      <c r="G797" s="14" t="s">
        <v>708</v>
      </c>
      <c r="H797" s="20">
        <v>43922</v>
      </c>
      <c r="I797" s="14" t="s">
        <v>1562</v>
      </c>
      <c r="J797" s="14" t="s">
        <v>1563</v>
      </c>
      <c r="K797" s="21">
        <v>10071</v>
      </c>
      <c r="L797" s="14" t="s">
        <v>638</v>
      </c>
      <c r="M797" s="21">
        <v>113020</v>
      </c>
      <c r="N797" s="14" t="s">
        <v>1564</v>
      </c>
      <c r="O797" s="14" t="s">
        <v>712</v>
      </c>
      <c r="P797" s="14" t="s">
        <v>713</v>
      </c>
      <c r="Q797" s="14" t="s">
        <v>714</v>
      </c>
      <c r="R797" s="14" t="s">
        <v>715</v>
      </c>
      <c r="S797" s="14" t="s">
        <v>731</v>
      </c>
    </row>
    <row r="798" spans="1:19" x14ac:dyDescent="0.25">
      <c r="A798" s="14" t="s">
        <v>717</v>
      </c>
      <c r="B798" s="14" t="s">
        <v>704</v>
      </c>
      <c r="C798" s="14" t="s">
        <v>718</v>
      </c>
      <c r="D798" s="14" t="s">
        <v>706</v>
      </c>
      <c r="E798" s="14" t="s">
        <v>707</v>
      </c>
      <c r="F798" s="15">
        <v>175.33</v>
      </c>
      <c r="G798" s="14" t="s">
        <v>708</v>
      </c>
      <c r="H798" s="20">
        <v>43952</v>
      </c>
      <c r="I798" s="14" t="s">
        <v>1550</v>
      </c>
      <c r="J798" s="14" t="s">
        <v>1563</v>
      </c>
      <c r="K798" s="21">
        <v>10071</v>
      </c>
      <c r="L798" s="14" t="s">
        <v>638</v>
      </c>
      <c r="M798" s="21">
        <v>113020</v>
      </c>
      <c r="N798" s="14" t="s">
        <v>1564</v>
      </c>
      <c r="O798" s="14" t="s">
        <v>719</v>
      </c>
      <c r="P798" s="14" t="s">
        <v>720</v>
      </c>
      <c r="Q798" s="14" t="s">
        <v>721</v>
      </c>
      <c r="R798" s="14" t="s">
        <v>715</v>
      </c>
      <c r="S798" s="14" t="s">
        <v>731</v>
      </c>
    </row>
    <row r="799" spans="1:19" x14ac:dyDescent="0.25">
      <c r="A799" s="14" t="s">
        <v>723</v>
      </c>
      <c r="B799" s="14" t="s">
        <v>704</v>
      </c>
      <c r="C799" s="14" t="s">
        <v>724</v>
      </c>
      <c r="D799" s="14" t="s">
        <v>706</v>
      </c>
      <c r="E799" s="14" t="s">
        <v>707</v>
      </c>
      <c r="F799" s="15">
        <v>175.33</v>
      </c>
      <c r="G799" s="14" t="s">
        <v>708</v>
      </c>
      <c r="H799" s="20">
        <v>43983</v>
      </c>
      <c r="I799" s="14" t="s">
        <v>1490</v>
      </c>
      <c r="J799" s="14" t="s">
        <v>1563</v>
      </c>
      <c r="K799" s="21">
        <v>10071</v>
      </c>
      <c r="L799" s="14" t="s">
        <v>638</v>
      </c>
      <c r="M799" s="21">
        <v>113020</v>
      </c>
      <c r="N799" s="14" t="s">
        <v>1564</v>
      </c>
      <c r="O799" s="14" t="s">
        <v>725</v>
      </c>
      <c r="P799" s="14" t="s">
        <v>726</v>
      </c>
      <c r="Q799" s="14" t="s">
        <v>727</v>
      </c>
      <c r="R799" s="14" t="s">
        <v>715</v>
      </c>
      <c r="S799" s="14" t="s">
        <v>731</v>
      </c>
    </row>
    <row r="800" spans="1:19" x14ac:dyDescent="0.25">
      <c r="A800" s="14" t="s">
        <v>703</v>
      </c>
      <c r="B800" s="14" t="s">
        <v>704</v>
      </c>
      <c r="C800" s="14" t="s">
        <v>705</v>
      </c>
      <c r="D800" s="14" t="s">
        <v>706</v>
      </c>
      <c r="E800" s="14" t="s">
        <v>707</v>
      </c>
      <c r="F800" s="15">
        <v>4547.8599999999997</v>
      </c>
      <c r="G800" s="14" t="s">
        <v>708</v>
      </c>
      <c r="H800" s="20">
        <v>43922</v>
      </c>
      <c r="I800" s="14" t="s">
        <v>1565</v>
      </c>
      <c r="J800" s="14" t="s">
        <v>1566</v>
      </c>
      <c r="K800" s="21">
        <v>10071</v>
      </c>
      <c r="L800" s="14" t="s">
        <v>638</v>
      </c>
      <c r="M800" s="21">
        <v>113040</v>
      </c>
      <c r="N800" s="14" t="s">
        <v>1567</v>
      </c>
      <c r="O800" s="14" t="s">
        <v>712</v>
      </c>
      <c r="P800" s="14" t="s">
        <v>713</v>
      </c>
      <c r="Q800" s="14" t="s">
        <v>714</v>
      </c>
      <c r="R800" s="14" t="s">
        <v>715</v>
      </c>
      <c r="S800" s="14" t="s">
        <v>683</v>
      </c>
    </row>
    <row r="801" spans="1:19" x14ac:dyDescent="0.25">
      <c r="A801" s="14" t="s">
        <v>717</v>
      </c>
      <c r="B801" s="14" t="s">
        <v>704</v>
      </c>
      <c r="C801" s="14" t="s">
        <v>718</v>
      </c>
      <c r="D801" s="14" t="s">
        <v>706</v>
      </c>
      <c r="E801" s="14" t="s">
        <v>707</v>
      </c>
      <c r="F801" s="15">
        <v>4547.8599999999997</v>
      </c>
      <c r="G801" s="14" t="s">
        <v>708</v>
      </c>
      <c r="H801" s="20">
        <v>43952</v>
      </c>
      <c r="I801" s="14" t="s">
        <v>1553</v>
      </c>
      <c r="J801" s="14" t="s">
        <v>1566</v>
      </c>
      <c r="K801" s="21">
        <v>10071</v>
      </c>
      <c r="L801" s="14" t="s">
        <v>638</v>
      </c>
      <c r="M801" s="21">
        <v>113040</v>
      </c>
      <c r="N801" s="14" t="s">
        <v>1567</v>
      </c>
      <c r="O801" s="14" t="s">
        <v>719</v>
      </c>
      <c r="P801" s="14" t="s">
        <v>720</v>
      </c>
      <c r="Q801" s="14" t="s">
        <v>721</v>
      </c>
      <c r="R801" s="14" t="s">
        <v>715</v>
      </c>
      <c r="S801" s="14" t="s">
        <v>683</v>
      </c>
    </row>
    <row r="802" spans="1:19" x14ac:dyDescent="0.25">
      <c r="A802" s="14" t="s">
        <v>723</v>
      </c>
      <c r="B802" s="14" t="s">
        <v>704</v>
      </c>
      <c r="C802" s="14" t="s">
        <v>724</v>
      </c>
      <c r="D802" s="14" t="s">
        <v>706</v>
      </c>
      <c r="E802" s="14" t="s">
        <v>707</v>
      </c>
      <c r="F802" s="15">
        <v>4615.99</v>
      </c>
      <c r="G802" s="14" t="s">
        <v>708</v>
      </c>
      <c r="H802" s="20">
        <v>43983</v>
      </c>
      <c r="I802" s="14" t="s">
        <v>1493</v>
      </c>
      <c r="J802" s="14" t="s">
        <v>1566</v>
      </c>
      <c r="K802" s="21">
        <v>10071</v>
      </c>
      <c r="L802" s="14" t="s">
        <v>638</v>
      </c>
      <c r="M802" s="21">
        <v>113040</v>
      </c>
      <c r="N802" s="14" t="s">
        <v>1567</v>
      </c>
      <c r="O802" s="14" t="s">
        <v>725</v>
      </c>
      <c r="P802" s="14" t="s">
        <v>726</v>
      </c>
      <c r="Q802" s="14" t="s">
        <v>727</v>
      </c>
      <c r="R802" s="14" t="s">
        <v>715</v>
      </c>
      <c r="S802" s="14" t="s">
        <v>683</v>
      </c>
    </row>
    <row r="803" spans="1:19" x14ac:dyDescent="0.25">
      <c r="A803" s="14" t="s">
        <v>703</v>
      </c>
      <c r="B803" s="14" t="s">
        <v>704</v>
      </c>
      <c r="C803" s="14" t="s">
        <v>705</v>
      </c>
      <c r="D803" s="14" t="s">
        <v>706</v>
      </c>
      <c r="E803" s="14" t="s">
        <v>707</v>
      </c>
      <c r="F803" s="15">
        <v>1263.3599999999999</v>
      </c>
      <c r="G803" s="14" t="s">
        <v>708</v>
      </c>
      <c r="H803" s="20">
        <v>43922</v>
      </c>
      <c r="I803" s="14" t="s">
        <v>1568</v>
      </c>
      <c r="J803" s="14" t="s">
        <v>1569</v>
      </c>
      <c r="K803" s="21">
        <v>10071</v>
      </c>
      <c r="L803" s="14" t="s">
        <v>638</v>
      </c>
      <c r="M803" s="21">
        <v>113060</v>
      </c>
      <c r="N803" s="14" t="s">
        <v>1570</v>
      </c>
      <c r="O803" s="14" t="s">
        <v>712</v>
      </c>
      <c r="P803" s="14" t="s">
        <v>713</v>
      </c>
      <c r="Q803" s="14" t="s">
        <v>714</v>
      </c>
      <c r="R803" s="14" t="s">
        <v>715</v>
      </c>
      <c r="S803" s="14" t="s">
        <v>722</v>
      </c>
    </row>
    <row r="804" spans="1:19" x14ac:dyDescent="0.25">
      <c r="A804" s="14" t="s">
        <v>717</v>
      </c>
      <c r="B804" s="14" t="s">
        <v>704</v>
      </c>
      <c r="C804" s="14" t="s">
        <v>718</v>
      </c>
      <c r="D804" s="14" t="s">
        <v>706</v>
      </c>
      <c r="E804" s="14" t="s">
        <v>707</v>
      </c>
      <c r="F804" s="15">
        <v>1425.39</v>
      </c>
      <c r="G804" s="14" t="s">
        <v>708</v>
      </c>
      <c r="H804" s="20">
        <v>43952</v>
      </c>
      <c r="I804" s="14" t="s">
        <v>1556</v>
      </c>
      <c r="J804" s="14" t="s">
        <v>1569</v>
      </c>
      <c r="K804" s="21">
        <v>10071</v>
      </c>
      <c r="L804" s="14" t="s">
        <v>638</v>
      </c>
      <c r="M804" s="21">
        <v>113060</v>
      </c>
      <c r="N804" s="14" t="s">
        <v>1570</v>
      </c>
      <c r="O804" s="14" t="s">
        <v>719</v>
      </c>
      <c r="P804" s="14" t="s">
        <v>720</v>
      </c>
      <c r="Q804" s="14" t="s">
        <v>721</v>
      </c>
      <c r="R804" s="14" t="s">
        <v>715</v>
      </c>
      <c r="S804" s="14" t="s">
        <v>722</v>
      </c>
    </row>
    <row r="805" spans="1:19" x14ac:dyDescent="0.25">
      <c r="A805" s="14" t="s">
        <v>723</v>
      </c>
      <c r="B805" s="14" t="s">
        <v>704</v>
      </c>
      <c r="C805" s="14" t="s">
        <v>724</v>
      </c>
      <c r="D805" s="14" t="s">
        <v>706</v>
      </c>
      <c r="E805" s="14" t="s">
        <v>707</v>
      </c>
      <c r="F805" s="15">
        <v>1413.41</v>
      </c>
      <c r="G805" s="14" t="s">
        <v>708</v>
      </c>
      <c r="H805" s="20">
        <v>43983</v>
      </c>
      <c r="I805" s="14" t="s">
        <v>1496</v>
      </c>
      <c r="J805" s="14" t="s">
        <v>1569</v>
      </c>
      <c r="K805" s="21">
        <v>10071</v>
      </c>
      <c r="L805" s="14" t="s">
        <v>638</v>
      </c>
      <c r="M805" s="21">
        <v>113060</v>
      </c>
      <c r="N805" s="14" t="s">
        <v>1570</v>
      </c>
      <c r="O805" s="14" t="s">
        <v>725</v>
      </c>
      <c r="P805" s="14" t="s">
        <v>726</v>
      </c>
      <c r="Q805" s="14" t="s">
        <v>727</v>
      </c>
      <c r="R805" s="14" t="s">
        <v>715</v>
      </c>
      <c r="S805" s="14" t="s">
        <v>722</v>
      </c>
    </row>
    <row r="806" spans="1:19" x14ac:dyDescent="0.25">
      <c r="A806" s="14" t="s">
        <v>703</v>
      </c>
      <c r="B806" s="14" t="s">
        <v>704</v>
      </c>
      <c r="C806" s="14" t="s">
        <v>705</v>
      </c>
      <c r="D806" s="14" t="s">
        <v>706</v>
      </c>
      <c r="E806" s="14" t="s">
        <v>707</v>
      </c>
      <c r="F806" s="15">
        <v>452.12</v>
      </c>
      <c r="G806" s="14" t="s">
        <v>708</v>
      </c>
      <c r="H806" s="20">
        <v>43922</v>
      </c>
      <c r="I806" s="14" t="s">
        <v>1571</v>
      </c>
      <c r="J806" s="14" t="s">
        <v>1572</v>
      </c>
      <c r="K806" s="21">
        <v>10071</v>
      </c>
      <c r="L806" s="14" t="s">
        <v>638</v>
      </c>
      <c r="M806" s="21">
        <v>114000</v>
      </c>
      <c r="N806" s="14" t="s">
        <v>1573</v>
      </c>
      <c r="O806" s="14" t="s">
        <v>712</v>
      </c>
      <c r="P806" s="14" t="s">
        <v>713</v>
      </c>
      <c r="Q806" s="14" t="s">
        <v>714</v>
      </c>
      <c r="R806" s="14" t="s">
        <v>715</v>
      </c>
      <c r="S806" s="14" t="s">
        <v>742</v>
      </c>
    </row>
    <row r="807" spans="1:19" x14ac:dyDescent="0.25">
      <c r="A807" s="14" t="s">
        <v>717</v>
      </c>
      <c r="B807" s="14" t="s">
        <v>704</v>
      </c>
      <c r="C807" s="14" t="s">
        <v>718</v>
      </c>
      <c r="D807" s="14" t="s">
        <v>706</v>
      </c>
      <c r="E807" s="14" t="s">
        <v>707</v>
      </c>
      <c r="F807" s="15">
        <v>452.12</v>
      </c>
      <c r="G807" s="14" t="s">
        <v>708</v>
      </c>
      <c r="H807" s="20">
        <v>43952</v>
      </c>
      <c r="I807" s="14" t="s">
        <v>1559</v>
      </c>
      <c r="J807" s="14" t="s">
        <v>1572</v>
      </c>
      <c r="K807" s="21">
        <v>10071</v>
      </c>
      <c r="L807" s="14" t="s">
        <v>638</v>
      </c>
      <c r="M807" s="21">
        <v>114000</v>
      </c>
      <c r="N807" s="14" t="s">
        <v>1573</v>
      </c>
      <c r="O807" s="14" t="s">
        <v>719</v>
      </c>
      <c r="P807" s="14" t="s">
        <v>720</v>
      </c>
      <c r="Q807" s="14" t="s">
        <v>721</v>
      </c>
      <c r="R807" s="14" t="s">
        <v>715</v>
      </c>
      <c r="S807" s="14" t="s">
        <v>742</v>
      </c>
    </row>
    <row r="808" spans="1:19" x14ac:dyDescent="0.25">
      <c r="A808" s="14" t="s">
        <v>723</v>
      </c>
      <c r="B808" s="14" t="s">
        <v>704</v>
      </c>
      <c r="C808" s="14" t="s">
        <v>724</v>
      </c>
      <c r="D808" s="14" t="s">
        <v>706</v>
      </c>
      <c r="E808" s="14" t="s">
        <v>707</v>
      </c>
      <c r="F808" s="15">
        <v>453.23</v>
      </c>
      <c r="G808" s="14" t="s">
        <v>708</v>
      </c>
      <c r="H808" s="20">
        <v>43983</v>
      </c>
      <c r="I808" s="14" t="s">
        <v>1499</v>
      </c>
      <c r="J808" s="14" t="s">
        <v>1572</v>
      </c>
      <c r="K808" s="21">
        <v>10071</v>
      </c>
      <c r="L808" s="14" t="s">
        <v>638</v>
      </c>
      <c r="M808" s="21">
        <v>114000</v>
      </c>
      <c r="N808" s="14" t="s">
        <v>1573</v>
      </c>
      <c r="O808" s="14" t="s">
        <v>725</v>
      </c>
      <c r="P808" s="14" t="s">
        <v>726</v>
      </c>
      <c r="Q808" s="14" t="s">
        <v>727</v>
      </c>
      <c r="R808" s="14" t="s">
        <v>715</v>
      </c>
      <c r="S808" s="14" t="s">
        <v>742</v>
      </c>
    </row>
    <row r="809" spans="1:19" x14ac:dyDescent="0.25">
      <c r="A809" s="14" t="s">
        <v>703</v>
      </c>
      <c r="B809" s="14" t="s">
        <v>704</v>
      </c>
      <c r="C809" s="14" t="s">
        <v>705</v>
      </c>
      <c r="D809" s="14" t="s">
        <v>706</v>
      </c>
      <c r="E809" s="14" t="s">
        <v>707</v>
      </c>
      <c r="F809" s="15">
        <v>1178.04</v>
      </c>
      <c r="G809" s="14" t="s">
        <v>708</v>
      </c>
      <c r="H809" s="20">
        <v>43922</v>
      </c>
      <c r="I809" s="14" t="s">
        <v>1574</v>
      </c>
      <c r="J809" s="14" t="s">
        <v>1575</v>
      </c>
      <c r="K809" s="21">
        <v>10071</v>
      </c>
      <c r="L809" s="14" t="s">
        <v>638</v>
      </c>
      <c r="M809" s="21">
        <v>114010</v>
      </c>
      <c r="N809" s="14" t="s">
        <v>1576</v>
      </c>
      <c r="O809" s="14" t="s">
        <v>712</v>
      </c>
      <c r="P809" s="14" t="s">
        <v>713</v>
      </c>
      <c r="Q809" s="14" t="s">
        <v>714</v>
      </c>
      <c r="R809" s="14" t="s">
        <v>715</v>
      </c>
      <c r="S809" s="14" t="s">
        <v>716</v>
      </c>
    </row>
    <row r="810" spans="1:19" x14ac:dyDescent="0.25">
      <c r="A810" s="14" t="s">
        <v>717</v>
      </c>
      <c r="B810" s="14" t="s">
        <v>704</v>
      </c>
      <c r="C810" s="14" t="s">
        <v>718</v>
      </c>
      <c r="D810" s="14" t="s">
        <v>706</v>
      </c>
      <c r="E810" s="14" t="s">
        <v>707</v>
      </c>
      <c r="F810" s="15">
        <v>1178.04</v>
      </c>
      <c r="G810" s="14" t="s">
        <v>708</v>
      </c>
      <c r="H810" s="20">
        <v>43952</v>
      </c>
      <c r="I810" s="14" t="s">
        <v>1562</v>
      </c>
      <c r="J810" s="14" t="s">
        <v>1575</v>
      </c>
      <c r="K810" s="21">
        <v>10071</v>
      </c>
      <c r="L810" s="14" t="s">
        <v>638</v>
      </c>
      <c r="M810" s="21">
        <v>114010</v>
      </c>
      <c r="N810" s="14" t="s">
        <v>1576</v>
      </c>
      <c r="O810" s="14" t="s">
        <v>719</v>
      </c>
      <c r="P810" s="14" t="s">
        <v>720</v>
      </c>
      <c r="Q810" s="14" t="s">
        <v>721</v>
      </c>
      <c r="R810" s="14" t="s">
        <v>715</v>
      </c>
      <c r="S810" s="14" t="s">
        <v>716</v>
      </c>
    </row>
    <row r="811" spans="1:19" x14ac:dyDescent="0.25">
      <c r="A811" s="14" t="s">
        <v>723</v>
      </c>
      <c r="B811" s="14" t="s">
        <v>704</v>
      </c>
      <c r="C811" s="14" t="s">
        <v>724</v>
      </c>
      <c r="D811" s="14" t="s">
        <v>706</v>
      </c>
      <c r="E811" s="14" t="s">
        <v>707</v>
      </c>
      <c r="F811" s="15">
        <v>1208.07</v>
      </c>
      <c r="G811" s="14" t="s">
        <v>708</v>
      </c>
      <c r="H811" s="20">
        <v>43983</v>
      </c>
      <c r="I811" s="14" t="s">
        <v>1502</v>
      </c>
      <c r="J811" s="14" t="s">
        <v>1575</v>
      </c>
      <c r="K811" s="21">
        <v>10071</v>
      </c>
      <c r="L811" s="14" t="s">
        <v>638</v>
      </c>
      <c r="M811" s="21">
        <v>114010</v>
      </c>
      <c r="N811" s="14" t="s">
        <v>1576</v>
      </c>
      <c r="O811" s="14" t="s">
        <v>725</v>
      </c>
      <c r="P811" s="14" t="s">
        <v>726</v>
      </c>
      <c r="Q811" s="14" t="s">
        <v>727</v>
      </c>
      <c r="R811" s="14" t="s">
        <v>715</v>
      </c>
      <c r="S811" s="14" t="s">
        <v>716</v>
      </c>
    </row>
    <row r="812" spans="1:19" x14ac:dyDescent="0.25">
      <c r="A812" s="14" t="s">
        <v>703</v>
      </c>
      <c r="B812" s="14" t="s">
        <v>704</v>
      </c>
      <c r="C812" s="14" t="s">
        <v>705</v>
      </c>
      <c r="D812" s="14" t="s">
        <v>706</v>
      </c>
      <c r="E812" s="14" t="s">
        <v>707</v>
      </c>
      <c r="F812" s="15">
        <v>558.70000000000005</v>
      </c>
      <c r="G812" s="14" t="s">
        <v>708</v>
      </c>
      <c r="H812" s="20">
        <v>43922</v>
      </c>
      <c r="I812" s="14" t="s">
        <v>1577</v>
      </c>
      <c r="J812" s="14" t="s">
        <v>1578</v>
      </c>
      <c r="K812" s="21">
        <v>10071</v>
      </c>
      <c r="L812" s="14" t="s">
        <v>638</v>
      </c>
      <c r="M812" s="21">
        <v>114020</v>
      </c>
      <c r="N812" s="14" t="s">
        <v>1579</v>
      </c>
      <c r="O812" s="14" t="s">
        <v>712</v>
      </c>
      <c r="P812" s="14" t="s">
        <v>713</v>
      </c>
      <c r="Q812" s="14" t="s">
        <v>714</v>
      </c>
      <c r="R812" s="14" t="s">
        <v>715</v>
      </c>
      <c r="S812" s="14" t="s">
        <v>731</v>
      </c>
    </row>
    <row r="813" spans="1:19" x14ac:dyDescent="0.25">
      <c r="A813" s="14" t="s">
        <v>717</v>
      </c>
      <c r="B813" s="14" t="s">
        <v>704</v>
      </c>
      <c r="C813" s="14" t="s">
        <v>718</v>
      </c>
      <c r="D813" s="14" t="s">
        <v>706</v>
      </c>
      <c r="E813" s="14" t="s">
        <v>707</v>
      </c>
      <c r="F813" s="15">
        <v>558.70000000000005</v>
      </c>
      <c r="G813" s="14" t="s">
        <v>708</v>
      </c>
      <c r="H813" s="20">
        <v>43952</v>
      </c>
      <c r="I813" s="14" t="s">
        <v>1565</v>
      </c>
      <c r="J813" s="14" t="s">
        <v>1578</v>
      </c>
      <c r="K813" s="21">
        <v>10071</v>
      </c>
      <c r="L813" s="14" t="s">
        <v>638</v>
      </c>
      <c r="M813" s="21">
        <v>114020</v>
      </c>
      <c r="N813" s="14" t="s">
        <v>1579</v>
      </c>
      <c r="O813" s="14" t="s">
        <v>719</v>
      </c>
      <c r="P813" s="14" t="s">
        <v>720</v>
      </c>
      <c r="Q813" s="14" t="s">
        <v>721</v>
      </c>
      <c r="R813" s="14" t="s">
        <v>715</v>
      </c>
      <c r="S813" s="14" t="s">
        <v>731</v>
      </c>
    </row>
    <row r="814" spans="1:19" x14ac:dyDescent="0.25">
      <c r="A814" s="14" t="s">
        <v>723</v>
      </c>
      <c r="B814" s="14" t="s">
        <v>704</v>
      </c>
      <c r="C814" s="14" t="s">
        <v>724</v>
      </c>
      <c r="D814" s="14" t="s">
        <v>706</v>
      </c>
      <c r="E814" s="14" t="s">
        <v>707</v>
      </c>
      <c r="F814" s="15">
        <v>558.70000000000005</v>
      </c>
      <c r="G814" s="14" t="s">
        <v>708</v>
      </c>
      <c r="H814" s="20">
        <v>43983</v>
      </c>
      <c r="I814" s="14" t="s">
        <v>1505</v>
      </c>
      <c r="J814" s="14" t="s">
        <v>1578</v>
      </c>
      <c r="K814" s="21">
        <v>10071</v>
      </c>
      <c r="L814" s="14" t="s">
        <v>638</v>
      </c>
      <c r="M814" s="21">
        <v>114020</v>
      </c>
      <c r="N814" s="14" t="s">
        <v>1579</v>
      </c>
      <c r="O814" s="14" t="s">
        <v>725</v>
      </c>
      <c r="P814" s="14" t="s">
        <v>726</v>
      </c>
      <c r="Q814" s="14" t="s">
        <v>727</v>
      </c>
      <c r="R814" s="14" t="s">
        <v>715</v>
      </c>
      <c r="S814" s="14" t="s">
        <v>731</v>
      </c>
    </row>
    <row r="815" spans="1:19" x14ac:dyDescent="0.25">
      <c r="A815" s="14" t="s">
        <v>703</v>
      </c>
      <c r="B815" s="14" t="s">
        <v>704</v>
      </c>
      <c r="C815" s="14" t="s">
        <v>705</v>
      </c>
      <c r="D815" s="14" t="s">
        <v>706</v>
      </c>
      <c r="E815" s="14" t="s">
        <v>707</v>
      </c>
      <c r="F815" s="15">
        <v>10026.43</v>
      </c>
      <c r="G815" s="14" t="s">
        <v>708</v>
      </c>
      <c r="H815" s="20">
        <v>43922</v>
      </c>
      <c r="I815" s="14" t="s">
        <v>1580</v>
      </c>
      <c r="J815" s="14" t="s">
        <v>1581</v>
      </c>
      <c r="K815" s="21">
        <v>10071</v>
      </c>
      <c r="L815" s="14" t="s">
        <v>638</v>
      </c>
      <c r="M815" s="21">
        <v>114040</v>
      </c>
      <c r="N815" s="14" t="s">
        <v>1582</v>
      </c>
      <c r="O815" s="14" t="s">
        <v>712</v>
      </c>
      <c r="P815" s="14" t="s">
        <v>713</v>
      </c>
      <c r="Q815" s="14" t="s">
        <v>1583</v>
      </c>
      <c r="R815" s="14" t="s">
        <v>715</v>
      </c>
      <c r="S815" s="14" t="s">
        <v>683</v>
      </c>
    </row>
    <row r="816" spans="1:19" x14ac:dyDescent="0.25">
      <c r="A816" s="14" t="s">
        <v>717</v>
      </c>
      <c r="B816" s="14" t="s">
        <v>704</v>
      </c>
      <c r="C816" s="14" t="s">
        <v>718</v>
      </c>
      <c r="D816" s="14" t="s">
        <v>706</v>
      </c>
      <c r="E816" s="14" t="s">
        <v>707</v>
      </c>
      <c r="F816" s="15">
        <v>10026.43</v>
      </c>
      <c r="G816" s="14" t="s">
        <v>708</v>
      </c>
      <c r="H816" s="20">
        <v>43952</v>
      </c>
      <c r="I816" s="14" t="s">
        <v>1568</v>
      </c>
      <c r="J816" s="14" t="s">
        <v>1581</v>
      </c>
      <c r="K816" s="21">
        <v>10071</v>
      </c>
      <c r="L816" s="14" t="s">
        <v>638</v>
      </c>
      <c r="M816" s="21">
        <v>114040</v>
      </c>
      <c r="N816" s="14" t="s">
        <v>1582</v>
      </c>
      <c r="O816" s="14" t="s">
        <v>719</v>
      </c>
      <c r="P816" s="14" t="s">
        <v>720</v>
      </c>
      <c r="Q816" s="14" t="s">
        <v>721</v>
      </c>
      <c r="R816" s="14" t="s">
        <v>715</v>
      </c>
      <c r="S816" s="14" t="s">
        <v>683</v>
      </c>
    </row>
    <row r="817" spans="1:19" x14ac:dyDescent="0.25">
      <c r="A817" s="14" t="s">
        <v>723</v>
      </c>
      <c r="B817" s="14" t="s">
        <v>704</v>
      </c>
      <c r="C817" s="14" t="s">
        <v>724</v>
      </c>
      <c r="D817" s="14" t="s">
        <v>706</v>
      </c>
      <c r="E817" s="14" t="s">
        <v>707</v>
      </c>
      <c r="F817" s="15">
        <v>10148.379999999999</v>
      </c>
      <c r="G817" s="14" t="s">
        <v>708</v>
      </c>
      <c r="H817" s="20">
        <v>43983</v>
      </c>
      <c r="I817" s="14" t="s">
        <v>1508</v>
      </c>
      <c r="J817" s="14" t="s">
        <v>1581</v>
      </c>
      <c r="K817" s="21">
        <v>10071</v>
      </c>
      <c r="L817" s="14" t="s">
        <v>638</v>
      </c>
      <c r="M817" s="21">
        <v>114040</v>
      </c>
      <c r="N817" s="14" t="s">
        <v>1582</v>
      </c>
      <c r="O817" s="14" t="s">
        <v>725</v>
      </c>
      <c r="P817" s="14" t="s">
        <v>726</v>
      </c>
      <c r="Q817" s="14" t="s">
        <v>727</v>
      </c>
      <c r="R817" s="14" t="s">
        <v>715</v>
      </c>
      <c r="S817" s="14" t="s">
        <v>683</v>
      </c>
    </row>
    <row r="818" spans="1:19" x14ac:dyDescent="0.25">
      <c r="A818" s="14" t="s">
        <v>703</v>
      </c>
      <c r="B818" s="14" t="s">
        <v>704</v>
      </c>
      <c r="C818" s="14" t="s">
        <v>705</v>
      </c>
      <c r="D818" s="14" t="s">
        <v>706</v>
      </c>
      <c r="E818" s="14" t="s">
        <v>707</v>
      </c>
      <c r="F818" s="15">
        <v>5744.33</v>
      </c>
      <c r="G818" s="14" t="s">
        <v>708</v>
      </c>
      <c r="H818" s="20">
        <v>43922</v>
      </c>
      <c r="I818" s="14" t="s">
        <v>1584</v>
      </c>
      <c r="J818" s="14" t="s">
        <v>1585</v>
      </c>
      <c r="K818" s="21">
        <v>10071</v>
      </c>
      <c r="L818" s="14" t="s">
        <v>638</v>
      </c>
      <c r="M818" s="21">
        <v>114060</v>
      </c>
      <c r="N818" s="14" t="s">
        <v>1586</v>
      </c>
      <c r="O818" s="14" t="s">
        <v>712</v>
      </c>
      <c r="P818" s="14" t="s">
        <v>713</v>
      </c>
      <c r="Q818" s="14" t="s">
        <v>1583</v>
      </c>
      <c r="R818" s="14" t="s">
        <v>715</v>
      </c>
      <c r="S818" s="14" t="s">
        <v>722</v>
      </c>
    </row>
    <row r="819" spans="1:19" x14ac:dyDescent="0.25">
      <c r="A819" s="14" t="s">
        <v>717</v>
      </c>
      <c r="B819" s="14" t="s">
        <v>704</v>
      </c>
      <c r="C819" s="14" t="s">
        <v>718</v>
      </c>
      <c r="D819" s="14" t="s">
        <v>706</v>
      </c>
      <c r="E819" s="14" t="s">
        <v>707</v>
      </c>
      <c r="F819" s="15">
        <v>5867.2</v>
      </c>
      <c r="G819" s="14" t="s">
        <v>708</v>
      </c>
      <c r="H819" s="20">
        <v>43952</v>
      </c>
      <c r="I819" s="14" t="s">
        <v>1571</v>
      </c>
      <c r="J819" s="14" t="s">
        <v>1585</v>
      </c>
      <c r="K819" s="21">
        <v>10071</v>
      </c>
      <c r="L819" s="14" t="s">
        <v>638</v>
      </c>
      <c r="M819" s="21">
        <v>114060</v>
      </c>
      <c r="N819" s="14" t="s">
        <v>1586</v>
      </c>
      <c r="O819" s="14" t="s">
        <v>719</v>
      </c>
      <c r="P819" s="14" t="s">
        <v>720</v>
      </c>
      <c r="Q819" s="14" t="s">
        <v>721</v>
      </c>
      <c r="R819" s="14" t="s">
        <v>715</v>
      </c>
      <c r="S819" s="14" t="s">
        <v>722</v>
      </c>
    </row>
    <row r="820" spans="1:19" x14ac:dyDescent="0.25">
      <c r="A820" s="14" t="s">
        <v>723</v>
      </c>
      <c r="B820" s="14" t="s">
        <v>704</v>
      </c>
      <c r="C820" s="14" t="s">
        <v>724</v>
      </c>
      <c r="D820" s="14" t="s">
        <v>706</v>
      </c>
      <c r="E820" s="14" t="s">
        <v>707</v>
      </c>
      <c r="F820" s="15">
        <v>5705.56</v>
      </c>
      <c r="G820" s="14" t="s">
        <v>708</v>
      </c>
      <c r="H820" s="20">
        <v>43983</v>
      </c>
      <c r="I820" s="14" t="s">
        <v>1511</v>
      </c>
      <c r="J820" s="14" t="s">
        <v>1585</v>
      </c>
      <c r="K820" s="21">
        <v>10071</v>
      </c>
      <c r="L820" s="14" t="s">
        <v>638</v>
      </c>
      <c r="M820" s="21">
        <v>114060</v>
      </c>
      <c r="N820" s="14" t="s">
        <v>1586</v>
      </c>
      <c r="O820" s="14" t="s">
        <v>725</v>
      </c>
      <c r="P820" s="14" t="s">
        <v>726</v>
      </c>
      <c r="Q820" s="14" t="s">
        <v>727</v>
      </c>
      <c r="R820" s="14" t="s">
        <v>715</v>
      </c>
      <c r="S820" s="14" t="s">
        <v>722</v>
      </c>
    </row>
    <row r="821" spans="1:19" x14ac:dyDescent="0.25">
      <c r="A821" s="14" t="s">
        <v>703</v>
      </c>
      <c r="B821" s="14" t="s">
        <v>704</v>
      </c>
      <c r="C821" s="14" t="s">
        <v>705</v>
      </c>
      <c r="D821" s="14" t="s">
        <v>706</v>
      </c>
      <c r="E821" s="14" t="s">
        <v>707</v>
      </c>
      <c r="F821" s="15">
        <v>4658.4799999999996</v>
      </c>
      <c r="G821" s="14" t="s">
        <v>708</v>
      </c>
      <c r="H821" s="20">
        <v>43922</v>
      </c>
      <c r="I821" s="14" t="s">
        <v>1587</v>
      </c>
      <c r="J821" s="14" t="s">
        <v>1588</v>
      </c>
      <c r="K821" s="21">
        <v>10072</v>
      </c>
      <c r="L821" s="14" t="s">
        <v>639</v>
      </c>
      <c r="M821" s="21">
        <v>111100</v>
      </c>
      <c r="N821" s="14" t="s">
        <v>1589</v>
      </c>
      <c r="O821" s="14" t="s">
        <v>712</v>
      </c>
      <c r="P821" s="14" t="s">
        <v>713</v>
      </c>
      <c r="Q821" s="14" t="s">
        <v>1583</v>
      </c>
      <c r="R821" s="14" t="s">
        <v>715</v>
      </c>
      <c r="S821" s="14" t="s">
        <v>716</v>
      </c>
    </row>
    <row r="822" spans="1:19" x14ac:dyDescent="0.25">
      <c r="A822" s="14" t="s">
        <v>717</v>
      </c>
      <c r="B822" s="14" t="s">
        <v>704</v>
      </c>
      <c r="C822" s="14" t="s">
        <v>718</v>
      </c>
      <c r="D822" s="14" t="s">
        <v>706</v>
      </c>
      <c r="E822" s="14" t="s">
        <v>707</v>
      </c>
      <c r="F822" s="15">
        <v>4658.4799999999996</v>
      </c>
      <c r="G822" s="14" t="s">
        <v>708</v>
      </c>
      <c r="H822" s="20">
        <v>43952</v>
      </c>
      <c r="I822" s="14" t="s">
        <v>1574</v>
      </c>
      <c r="J822" s="14" t="s">
        <v>1588</v>
      </c>
      <c r="K822" s="21">
        <v>10072</v>
      </c>
      <c r="L822" s="14" t="s">
        <v>639</v>
      </c>
      <c r="M822" s="21">
        <v>111100</v>
      </c>
      <c r="N822" s="14" t="s">
        <v>1589</v>
      </c>
      <c r="O822" s="14" t="s">
        <v>719</v>
      </c>
      <c r="P822" s="14" t="s">
        <v>720</v>
      </c>
      <c r="Q822" s="14" t="s">
        <v>721</v>
      </c>
      <c r="R822" s="14" t="s">
        <v>715</v>
      </c>
      <c r="S822" s="14" t="s">
        <v>716</v>
      </c>
    </row>
    <row r="823" spans="1:19" x14ac:dyDescent="0.25">
      <c r="A823" s="14" t="s">
        <v>723</v>
      </c>
      <c r="B823" s="14" t="s">
        <v>704</v>
      </c>
      <c r="C823" s="14" t="s">
        <v>724</v>
      </c>
      <c r="D823" s="14" t="s">
        <v>706</v>
      </c>
      <c r="E823" s="14" t="s">
        <v>707</v>
      </c>
      <c r="F823" s="15">
        <v>4658.4799999999996</v>
      </c>
      <c r="G823" s="14" t="s">
        <v>708</v>
      </c>
      <c r="H823" s="20">
        <v>43983</v>
      </c>
      <c r="I823" s="14" t="s">
        <v>1514</v>
      </c>
      <c r="J823" s="14" t="s">
        <v>1588</v>
      </c>
      <c r="K823" s="21">
        <v>10072</v>
      </c>
      <c r="L823" s="14" t="s">
        <v>639</v>
      </c>
      <c r="M823" s="21">
        <v>111100</v>
      </c>
      <c r="N823" s="14" t="s">
        <v>1589</v>
      </c>
      <c r="O823" s="14" t="s">
        <v>725</v>
      </c>
      <c r="P823" s="14" t="s">
        <v>726</v>
      </c>
      <c r="Q823" s="14" t="s">
        <v>727</v>
      </c>
      <c r="R823" s="14" t="s">
        <v>715</v>
      </c>
      <c r="S823" s="14" t="s">
        <v>716</v>
      </c>
    </row>
    <row r="824" spans="1:19" x14ac:dyDescent="0.25">
      <c r="A824" s="14" t="s">
        <v>703</v>
      </c>
      <c r="B824" s="14" t="s">
        <v>704</v>
      </c>
      <c r="C824" s="14" t="s">
        <v>705</v>
      </c>
      <c r="D824" s="14" t="s">
        <v>706</v>
      </c>
      <c r="E824" s="14" t="s">
        <v>707</v>
      </c>
      <c r="F824" s="15">
        <v>1878.09</v>
      </c>
      <c r="G824" s="14" t="s">
        <v>708</v>
      </c>
      <c r="H824" s="20">
        <v>43922</v>
      </c>
      <c r="I824" s="14" t="s">
        <v>1590</v>
      </c>
      <c r="J824" s="14" t="s">
        <v>1591</v>
      </c>
      <c r="K824" s="21">
        <v>10072</v>
      </c>
      <c r="L824" s="14" t="s">
        <v>639</v>
      </c>
      <c r="M824" s="21">
        <v>111200</v>
      </c>
      <c r="N824" s="14" t="s">
        <v>1592</v>
      </c>
      <c r="O824" s="14" t="s">
        <v>712</v>
      </c>
      <c r="P824" s="14" t="s">
        <v>713</v>
      </c>
      <c r="Q824" s="14" t="s">
        <v>1583</v>
      </c>
      <c r="R824" s="14" t="s">
        <v>715</v>
      </c>
      <c r="S824" s="14" t="s">
        <v>731</v>
      </c>
    </row>
    <row r="825" spans="1:19" x14ac:dyDescent="0.25">
      <c r="A825" s="14" t="s">
        <v>717</v>
      </c>
      <c r="B825" s="14" t="s">
        <v>704</v>
      </c>
      <c r="C825" s="14" t="s">
        <v>718</v>
      </c>
      <c r="D825" s="14" t="s">
        <v>706</v>
      </c>
      <c r="E825" s="14" t="s">
        <v>707</v>
      </c>
      <c r="F825" s="15">
        <v>1878.09</v>
      </c>
      <c r="G825" s="14" t="s">
        <v>708</v>
      </c>
      <c r="H825" s="20">
        <v>43952</v>
      </c>
      <c r="I825" s="14" t="s">
        <v>1577</v>
      </c>
      <c r="J825" s="14" t="s">
        <v>1591</v>
      </c>
      <c r="K825" s="21">
        <v>10072</v>
      </c>
      <c r="L825" s="14" t="s">
        <v>639</v>
      </c>
      <c r="M825" s="21">
        <v>111200</v>
      </c>
      <c r="N825" s="14" t="s">
        <v>1592</v>
      </c>
      <c r="O825" s="14" t="s">
        <v>719</v>
      </c>
      <c r="P825" s="14" t="s">
        <v>720</v>
      </c>
      <c r="Q825" s="14" t="s">
        <v>721</v>
      </c>
      <c r="R825" s="14" t="s">
        <v>715</v>
      </c>
      <c r="S825" s="14" t="s">
        <v>731</v>
      </c>
    </row>
    <row r="826" spans="1:19" x14ac:dyDescent="0.25">
      <c r="A826" s="14" t="s">
        <v>723</v>
      </c>
      <c r="B826" s="14" t="s">
        <v>704</v>
      </c>
      <c r="C826" s="14" t="s">
        <v>724</v>
      </c>
      <c r="D826" s="14" t="s">
        <v>706</v>
      </c>
      <c r="E826" s="14" t="s">
        <v>707</v>
      </c>
      <c r="F826" s="15">
        <v>1878.09</v>
      </c>
      <c r="G826" s="14" t="s">
        <v>708</v>
      </c>
      <c r="H826" s="20">
        <v>43983</v>
      </c>
      <c r="I826" s="14" t="s">
        <v>1517</v>
      </c>
      <c r="J826" s="14" t="s">
        <v>1591</v>
      </c>
      <c r="K826" s="21">
        <v>10072</v>
      </c>
      <c r="L826" s="14" t="s">
        <v>639</v>
      </c>
      <c r="M826" s="21">
        <v>111200</v>
      </c>
      <c r="N826" s="14" t="s">
        <v>1592</v>
      </c>
      <c r="O826" s="14" t="s">
        <v>725</v>
      </c>
      <c r="P826" s="14" t="s">
        <v>726</v>
      </c>
      <c r="Q826" s="14" t="s">
        <v>727</v>
      </c>
      <c r="R826" s="14" t="s">
        <v>715</v>
      </c>
      <c r="S826" s="14" t="s">
        <v>731</v>
      </c>
    </row>
    <row r="827" spans="1:19" x14ac:dyDescent="0.25">
      <c r="A827" s="14" t="s">
        <v>703</v>
      </c>
      <c r="B827" s="14" t="s">
        <v>704</v>
      </c>
      <c r="C827" s="14" t="s">
        <v>705</v>
      </c>
      <c r="D827" s="14" t="s">
        <v>706</v>
      </c>
      <c r="E827" s="14" t="s">
        <v>707</v>
      </c>
      <c r="F827" s="15">
        <v>82048.92</v>
      </c>
      <c r="G827" s="14" t="s">
        <v>708</v>
      </c>
      <c r="H827" s="20">
        <v>43922</v>
      </c>
      <c r="I827" s="14" t="s">
        <v>1593</v>
      </c>
      <c r="J827" s="14" t="s">
        <v>1594</v>
      </c>
      <c r="K827" s="21">
        <v>10072</v>
      </c>
      <c r="L827" s="14" t="s">
        <v>639</v>
      </c>
      <c r="M827" s="21">
        <v>111400</v>
      </c>
      <c r="N827" s="14" t="s">
        <v>1595</v>
      </c>
      <c r="O827" s="14" t="s">
        <v>712</v>
      </c>
      <c r="P827" s="14" t="s">
        <v>713</v>
      </c>
      <c r="Q827" s="14" t="s">
        <v>1583</v>
      </c>
      <c r="R827" s="14" t="s">
        <v>715</v>
      </c>
      <c r="S827" s="14" t="s">
        <v>683</v>
      </c>
    </row>
    <row r="828" spans="1:19" x14ac:dyDescent="0.25">
      <c r="A828" s="14" t="s">
        <v>717</v>
      </c>
      <c r="B828" s="14" t="s">
        <v>704</v>
      </c>
      <c r="C828" s="14" t="s">
        <v>718</v>
      </c>
      <c r="D828" s="14" t="s">
        <v>706</v>
      </c>
      <c r="E828" s="14" t="s">
        <v>707</v>
      </c>
      <c r="F828" s="15">
        <v>82030.19</v>
      </c>
      <c r="G828" s="14" t="s">
        <v>708</v>
      </c>
      <c r="H828" s="20">
        <v>43952</v>
      </c>
      <c r="I828" s="14" t="s">
        <v>1580</v>
      </c>
      <c r="J828" s="14" t="s">
        <v>1594</v>
      </c>
      <c r="K828" s="21">
        <v>10072</v>
      </c>
      <c r="L828" s="14" t="s">
        <v>639</v>
      </c>
      <c r="M828" s="21">
        <v>111400</v>
      </c>
      <c r="N828" s="14" t="s">
        <v>1595</v>
      </c>
      <c r="O828" s="14" t="s">
        <v>719</v>
      </c>
      <c r="P828" s="14" t="s">
        <v>720</v>
      </c>
      <c r="Q828" s="14" t="s">
        <v>721</v>
      </c>
      <c r="R828" s="14" t="s">
        <v>715</v>
      </c>
      <c r="S828" s="14" t="s">
        <v>683</v>
      </c>
    </row>
    <row r="829" spans="1:19" x14ac:dyDescent="0.25">
      <c r="A829" s="14" t="s">
        <v>723</v>
      </c>
      <c r="B829" s="14" t="s">
        <v>704</v>
      </c>
      <c r="C829" s="14" t="s">
        <v>724</v>
      </c>
      <c r="D829" s="14" t="s">
        <v>706</v>
      </c>
      <c r="E829" s="14" t="s">
        <v>707</v>
      </c>
      <c r="F829" s="15">
        <v>83654.62</v>
      </c>
      <c r="G829" s="14" t="s">
        <v>708</v>
      </c>
      <c r="H829" s="20">
        <v>43983</v>
      </c>
      <c r="I829" s="14" t="s">
        <v>1520</v>
      </c>
      <c r="J829" s="14" t="s">
        <v>1594</v>
      </c>
      <c r="K829" s="21">
        <v>10072</v>
      </c>
      <c r="L829" s="14" t="s">
        <v>639</v>
      </c>
      <c r="M829" s="21">
        <v>111400</v>
      </c>
      <c r="N829" s="14" t="s">
        <v>1595</v>
      </c>
      <c r="O829" s="14" t="s">
        <v>725</v>
      </c>
      <c r="P829" s="14" t="s">
        <v>726</v>
      </c>
      <c r="Q829" s="14" t="s">
        <v>727</v>
      </c>
      <c r="R829" s="14" t="s">
        <v>715</v>
      </c>
      <c r="S829" s="14" t="s">
        <v>683</v>
      </c>
    </row>
    <row r="830" spans="1:19" x14ac:dyDescent="0.25">
      <c r="A830" s="14" t="s">
        <v>703</v>
      </c>
      <c r="B830" s="14" t="s">
        <v>704</v>
      </c>
      <c r="C830" s="14" t="s">
        <v>705</v>
      </c>
      <c r="D830" s="14" t="s">
        <v>706</v>
      </c>
      <c r="E830" s="14" t="s">
        <v>707</v>
      </c>
      <c r="F830" s="15">
        <v>42037.41</v>
      </c>
      <c r="G830" s="14" t="s">
        <v>708</v>
      </c>
      <c r="H830" s="20">
        <v>43922</v>
      </c>
      <c r="I830" s="14" t="s">
        <v>1596</v>
      </c>
      <c r="J830" s="14" t="s">
        <v>1597</v>
      </c>
      <c r="K830" s="21">
        <v>10072</v>
      </c>
      <c r="L830" s="14" t="s">
        <v>639</v>
      </c>
      <c r="M830" s="21">
        <v>111600</v>
      </c>
      <c r="N830" s="14" t="s">
        <v>1598</v>
      </c>
      <c r="O830" s="14" t="s">
        <v>712</v>
      </c>
      <c r="P830" s="14" t="s">
        <v>713</v>
      </c>
      <c r="Q830" s="14" t="s">
        <v>1583</v>
      </c>
      <c r="R830" s="14" t="s">
        <v>715</v>
      </c>
      <c r="S830" s="14" t="s">
        <v>722</v>
      </c>
    </row>
    <row r="831" spans="1:19" x14ac:dyDescent="0.25">
      <c r="A831" s="14" t="s">
        <v>717</v>
      </c>
      <c r="B831" s="14" t="s">
        <v>704</v>
      </c>
      <c r="C831" s="14" t="s">
        <v>718</v>
      </c>
      <c r="D831" s="14" t="s">
        <v>706</v>
      </c>
      <c r="E831" s="14" t="s">
        <v>707</v>
      </c>
      <c r="F831" s="15">
        <v>40075.01</v>
      </c>
      <c r="G831" s="14" t="s">
        <v>708</v>
      </c>
      <c r="H831" s="20">
        <v>43952</v>
      </c>
      <c r="I831" s="14" t="s">
        <v>1584</v>
      </c>
      <c r="J831" s="14" t="s">
        <v>1597</v>
      </c>
      <c r="K831" s="21">
        <v>10072</v>
      </c>
      <c r="L831" s="14" t="s">
        <v>639</v>
      </c>
      <c r="M831" s="21">
        <v>111600</v>
      </c>
      <c r="N831" s="14" t="s">
        <v>1598</v>
      </c>
      <c r="O831" s="14" t="s">
        <v>719</v>
      </c>
      <c r="P831" s="14" t="s">
        <v>720</v>
      </c>
      <c r="Q831" s="14" t="s">
        <v>721</v>
      </c>
      <c r="R831" s="14" t="s">
        <v>715</v>
      </c>
      <c r="S831" s="14" t="s">
        <v>722</v>
      </c>
    </row>
    <row r="832" spans="1:19" x14ac:dyDescent="0.25">
      <c r="A832" s="14" t="s">
        <v>723</v>
      </c>
      <c r="B832" s="14" t="s">
        <v>704</v>
      </c>
      <c r="C832" s="14" t="s">
        <v>724</v>
      </c>
      <c r="D832" s="14" t="s">
        <v>706</v>
      </c>
      <c r="E832" s="14" t="s">
        <v>707</v>
      </c>
      <c r="F832" s="15">
        <v>40107.480000000003</v>
      </c>
      <c r="G832" s="14" t="s">
        <v>708</v>
      </c>
      <c r="H832" s="20">
        <v>43983</v>
      </c>
      <c r="I832" s="14" t="s">
        <v>1523</v>
      </c>
      <c r="J832" s="14" t="s">
        <v>1597</v>
      </c>
      <c r="K832" s="21">
        <v>10072</v>
      </c>
      <c r="L832" s="14" t="s">
        <v>639</v>
      </c>
      <c r="M832" s="21">
        <v>111600</v>
      </c>
      <c r="N832" s="14" t="s">
        <v>1598</v>
      </c>
      <c r="O832" s="14" t="s">
        <v>725</v>
      </c>
      <c r="P832" s="14" t="s">
        <v>726</v>
      </c>
      <c r="Q832" s="14" t="s">
        <v>727</v>
      </c>
      <c r="R832" s="14" t="s">
        <v>715</v>
      </c>
      <c r="S832" s="14" t="s">
        <v>722</v>
      </c>
    </row>
    <row r="833" spans="1:19" x14ac:dyDescent="0.25">
      <c r="A833" s="14" t="s">
        <v>703</v>
      </c>
      <c r="B833" s="14" t="s">
        <v>704</v>
      </c>
      <c r="C833" s="14" t="s">
        <v>705</v>
      </c>
      <c r="D833" s="14" t="s">
        <v>706</v>
      </c>
      <c r="E833" s="14" t="s">
        <v>707</v>
      </c>
      <c r="F833" s="15">
        <v>2189.02</v>
      </c>
      <c r="G833" s="14" t="s">
        <v>708</v>
      </c>
      <c r="H833" s="20">
        <v>43922</v>
      </c>
      <c r="I833" s="14" t="s">
        <v>1599</v>
      </c>
      <c r="J833" s="14" t="s">
        <v>1600</v>
      </c>
      <c r="K833" s="21">
        <v>10072</v>
      </c>
      <c r="L833" s="14" t="s">
        <v>639</v>
      </c>
      <c r="M833" s="21">
        <v>111700</v>
      </c>
      <c r="N833" s="14" t="s">
        <v>1601</v>
      </c>
      <c r="O833" s="14" t="s">
        <v>712</v>
      </c>
      <c r="P833" s="14" t="s">
        <v>713</v>
      </c>
      <c r="Q833" s="14" t="s">
        <v>1583</v>
      </c>
      <c r="R833" s="14" t="s">
        <v>715</v>
      </c>
      <c r="S833" s="14" t="s">
        <v>742</v>
      </c>
    </row>
    <row r="834" spans="1:19" x14ac:dyDescent="0.25">
      <c r="A834" s="14" t="s">
        <v>717</v>
      </c>
      <c r="B834" s="14" t="s">
        <v>704</v>
      </c>
      <c r="C834" s="14" t="s">
        <v>718</v>
      </c>
      <c r="D834" s="14" t="s">
        <v>706</v>
      </c>
      <c r="E834" s="14" t="s">
        <v>707</v>
      </c>
      <c r="F834" s="15">
        <v>2051.31</v>
      </c>
      <c r="G834" s="14" t="s">
        <v>708</v>
      </c>
      <c r="H834" s="20">
        <v>43952</v>
      </c>
      <c r="I834" s="14" t="s">
        <v>1587</v>
      </c>
      <c r="J834" s="14" t="s">
        <v>1600</v>
      </c>
      <c r="K834" s="21">
        <v>10072</v>
      </c>
      <c r="L834" s="14" t="s">
        <v>639</v>
      </c>
      <c r="M834" s="21">
        <v>111700</v>
      </c>
      <c r="N834" s="14" t="s">
        <v>1601</v>
      </c>
      <c r="O834" s="14" t="s">
        <v>719</v>
      </c>
      <c r="P834" s="14" t="s">
        <v>720</v>
      </c>
      <c r="Q834" s="14" t="s">
        <v>721</v>
      </c>
      <c r="R834" s="14" t="s">
        <v>715</v>
      </c>
      <c r="S834" s="14" t="s">
        <v>742</v>
      </c>
    </row>
    <row r="835" spans="1:19" x14ac:dyDescent="0.25">
      <c r="A835" s="14" t="s">
        <v>723</v>
      </c>
      <c r="B835" s="14" t="s">
        <v>704</v>
      </c>
      <c r="C835" s="14" t="s">
        <v>724</v>
      </c>
      <c r="D835" s="14" t="s">
        <v>706</v>
      </c>
      <c r="E835" s="14" t="s">
        <v>707</v>
      </c>
      <c r="F835" s="15">
        <v>2051.31</v>
      </c>
      <c r="G835" s="14" t="s">
        <v>708</v>
      </c>
      <c r="H835" s="20">
        <v>43983</v>
      </c>
      <c r="I835" s="14" t="s">
        <v>1526</v>
      </c>
      <c r="J835" s="14" t="s">
        <v>1600</v>
      </c>
      <c r="K835" s="21">
        <v>10072</v>
      </c>
      <c r="L835" s="14" t="s">
        <v>639</v>
      </c>
      <c r="M835" s="21">
        <v>111700</v>
      </c>
      <c r="N835" s="14" t="s">
        <v>1601</v>
      </c>
      <c r="O835" s="14" t="s">
        <v>725</v>
      </c>
      <c r="P835" s="14" t="s">
        <v>726</v>
      </c>
      <c r="Q835" s="14" t="s">
        <v>727</v>
      </c>
      <c r="R835" s="14" t="s">
        <v>715</v>
      </c>
      <c r="S835" s="14" t="s">
        <v>742</v>
      </c>
    </row>
    <row r="836" spans="1:19" x14ac:dyDescent="0.25">
      <c r="A836" s="14" t="s">
        <v>703</v>
      </c>
      <c r="B836" s="14" t="s">
        <v>704</v>
      </c>
      <c r="C836" s="14" t="s">
        <v>705</v>
      </c>
      <c r="D836" s="14" t="s">
        <v>706</v>
      </c>
      <c r="E836" s="14" t="s">
        <v>707</v>
      </c>
      <c r="F836" s="15">
        <v>72.2</v>
      </c>
      <c r="G836" s="14" t="s">
        <v>708</v>
      </c>
      <c r="H836" s="20">
        <v>43922</v>
      </c>
      <c r="I836" s="14" t="s">
        <v>1602</v>
      </c>
      <c r="J836" s="14" t="s">
        <v>1603</v>
      </c>
      <c r="K836" s="21">
        <v>10072</v>
      </c>
      <c r="L836" s="14" t="s">
        <v>639</v>
      </c>
      <c r="M836" s="21">
        <v>113000</v>
      </c>
      <c r="N836" s="14" t="s">
        <v>1604</v>
      </c>
      <c r="O836" s="14" t="s">
        <v>712</v>
      </c>
      <c r="P836" s="14" t="s">
        <v>713</v>
      </c>
      <c r="Q836" s="14" t="s">
        <v>1583</v>
      </c>
      <c r="R836" s="14" t="s">
        <v>715</v>
      </c>
      <c r="S836" s="14" t="s">
        <v>742</v>
      </c>
    </row>
    <row r="837" spans="1:19" x14ac:dyDescent="0.25">
      <c r="A837" s="14" t="s">
        <v>717</v>
      </c>
      <c r="B837" s="14" t="s">
        <v>704</v>
      </c>
      <c r="C837" s="14" t="s">
        <v>718</v>
      </c>
      <c r="D837" s="14" t="s">
        <v>706</v>
      </c>
      <c r="E837" s="14" t="s">
        <v>707</v>
      </c>
      <c r="F837" s="15">
        <v>47.91</v>
      </c>
      <c r="G837" s="14" t="s">
        <v>708</v>
      </c>
      <c r="H837" s="20">
        <v>43952</v>
      </c>
      <c r="I837" s="14" t="s">
        <v>1590</v>
      </c>
      <c r="J837" s="14" t="s">
        <v>1603</v>
      </c>
      <c r="K837" s="21">
        <v>10072</v>
      </c>
      <c r="L837" s="14" t="s">
        <v>639</v>
      </c>
      <c r="M837" s="21">
        <v>113000</v>
      </c>
      <c r="N837" s="14" t="s">
        <v>1604</v>
      </c>
      <c r="O837" s="14" t="s">
        <v>719</v>
      </c>
      <c r="P837" s="14" t="s">
        <v>720</v>
      </c>
      <c r="Q837" s="14" t="s">
        <v>721</v>
      </c>
      <c r="R837" s="14" t="s">
        <v>715</v>
      </c>
      <c r="S837" s="14" t="s">
        <v>742</v>
      </c>
    </row>
    <row r="838" spans="1:19" x14ac:dyDescent="0.25">
      <c r="A838" s="14" t="s">
        <v>723</v>
      </c>
      <c r="B838" s="14" t="s">
        <v>704</v>
      </c>
      <c r="C838" s="14" t="s">
        <v>724</v>
      </c>
      <c r="D838" s="14" t="s">
        <v>706</v>
      </c>
      <c r="E838" s="14" t="s">
        <v>707</v>
      </c>
      <c r="F838" s="15">
        <v>47.91</v>
      </c>
      <c r="G838" s="14" t="s">
        <v>708</v>
      </c>
      <c r="H838" s="20">
        <v>43983</v>
      </c>
      <c r="I838" s="14" t="s">
        <v>1529</v>
      </c>
      <c r="J838" s="14" t="s">
        <v>1603</v>
      </c>
      <c r="K838" s="21">
        <v>10072</v>
      </c>
      <c r="L838" s="14" t="s">
        <v>639</v>
      </c>
      <c r="M838" s="21">
        <v>113000</v>
      </c>
      <c r="N838" s="14" t="s">
        <v>1604</v>
      </c>
      <c r="O838" s="14" t="s">
        <v>725</v>
      </c>
      <c r="P838" s="14" t="s">
        <v>726</v>
      </c>
      <c r="Q838" s="14" t="s">
        <v>727</v>
      </c>
      <c r="R838" s="14" t="s">
        <v>715</v>
      </c>
      <c r="S838" s="14" t="s">
        <v>742</v>
      </c>
    </row>
    <row r="839" spans="1:19" x14ac:dyDescent="0.25">
      <c r="A839" s="14" t="s">
        <v>703</v>
      </c>
      <c r="B839" s="14" t="s">
        <v>704</v>
      </c>
      <c r="C839" s="14" t="s">
        <v>705</v>
      </c>
      <c r="D839" s="14" t="s">
        <v>706</v>
      </c>
      <c r="E839" s="14" t="s">
        <v>707</v>
      </c>
      <c r="F839" s="15">
        <v>437.64</v>
      </c>
      <c r="G839" s="14" t="s">
        <v>708</v>
      </c>
      <c r="H839" s="20">
        <v>43922</v>
      </c>
      <c r="I839" s="14" t="s">
        <v>1605</v>
      </c>
      <c r="J839" s="14" t="s">
        <v>1606</v>
      </c>
      <c r="K839" s="21">
        <v>10072</v>
      </c>
      <c r="L839" s="14" t="s">
        <v>639</v>
      </c>
      <c r="M839" s="21">
        <v>113010</v>
      </c>
      <c r="N839" s="14" t="s">
        <v>1607</v>
      </c>
      <c r="O839" s="14" t="s">
        <v>712</v>
      </c>
      <c r="P839" s="14" t="s">
        <v>713</v>
      </c>
      <c r="Q839" s="14" t="s">
        <v>1583</v>
      </c>
      <c r="R839" s="14" t="s">
        <v>715</v>
      </c>
      <c r="S839" s="14" t="s">
        <v>716</v>
      </c>
    </row>
    <row r="840" spans="1:19" x14ac:dyDescent="0.25">
      <c r="A840" s="14" t="s">
        <v>717</v>
      </c>
      <c r="B840" s="14" t="s">
        <v>704</v>
      </c>
      <c r="C840" s="14" t="s">
        <v>718</v>
      </c>
      <c r="D840" s="14" t="s">
        <v>706</v>
      </c>
      <c r="E840" s="14" t="s">
        <v>707</v>
      </c>
      <c r="F840" s="15">
        <v>437.64</v>
      </c>
      <c r="G840" s="14" t="s">
        <v>708</v>
      </c>
      <c r="H840" s="20">
        <v>43952</v>
      </c>
      <c r="I840" s="14" t="s">
        <v>1593</v>
      </c>
      <c r="J840" s="14" t="s">
        <v>1606</v>
      </c>
      <c r="K840" s="21">
        <v>10072</v>
      </c>
      <c r="L840" s="14" t="s">
        <v>639</v>
      </c>
      <c r="M840" s="21">
        <v>113010</v>
      </c>
      <c r="N840" s="14" t="s">
        <v>1607</v>
      </c>
      <c r="O840" s="14" t="s">
        <v>719</v>
      </c>
      <c r="P840" s="14" t="s">
        <v>720</v>
      </c>
      <c r="Q840" s="14" t="s">
        <v>721</v>
      </c>
      <c r="R840" s="14" t="s">
        <v>715</v>
      </c>
      <c r="S840" s="14" t="s">
        <v>716</v>
      </c>
    </row>
    <row r="841" spans="1:19" x14ac:dyDescent="0.25">
      <c r="A841" s="14" t="s">
        <v>723</v>
      </c>
      <c r="B841" s="14" t="s">
        <v>704</v>
      </c>
      <c r="C841" s="14" t="s">
        <v>724</v>
      </c>
      <c r="D841" s="14" t="s">
        <v>706</v>
      </c>
      <c r="E841" s="14" t="s">
        <v>707</v>
      </c>
      <c r="F841" s="15">
        <v>437.64</v>
      </c>
      <c r="G841" s="14" t="s">
        <v>708</v>
      </c>
      <c r="H841" s="20">
        <v>43983</v>
      </c>
      <c r="I841" s="14" t="s">
        <v>1532</v>
      </c>
      <c r="J841" s="14" t="s">
        <v>1606</v>
      </c>
      <c r="K841" s="21">
        <v>10072</v>
      </c>
      <c r="L841" s="14" t="s">
        <v>639</v>
      </c>
      <c r="M841" s="21">
        <v>113010</v>
      </c>
      <c r="N841" s="14" t="s">
        <v>1607</v>
      </c>
      <c r="O841" s="14" t="s">
        <v>725</v>
      </c>
      <c r="P841" s="14" t="s">
        <v>726</v>
      </c>
      <c r="Q841" s="14" t="s">
        <v>727</v>
      </c>
      <c r="R841" s="14" t="s">
        <v>715</v>
      </c>
      <c r="S841" s="14" t="s">
        <v>716</v>
      </c>
    </row>
    <row r="842" spans="1:19" x14ac:dyDescent="0.25">
      <c r="A842" s="14" t="s">
        <v>703</v>
      </c>
      <c r="B842" s="14" t="s">
        <v>704</v>
      </c>
      <c r="C842" s="14" t="s">
        <v>705</v>
      </c>
      <c r="D842" s="14" t="s">
        <v>706</v>
      </c>
      <c r="E842" s="14" t="s">
        <v>707</v>
      </c>
      <c r="F842" s="15">
        <v>156.87</v>
      </c>
      <c r="G842" s="14" t="s">
        <v>708</v>
      </c>
      <c r="H842" s="20">
        <v>43922</v>
      </c>
      <c r="I842" s="14" t="s">
        <v>1608</v>
      </c>
      <c r="J842" s="14" t="s">
        <v>1609</v>
      </c>
      <c r="K842" s="21">
        <v>10072</v>
      </c>
      <c r="L842" s="14" t="s">
        <v>639</v>
      </c>
      <c r="M842" s="21">
        <v>113020</v>
      </c>
      <c r="N842" s="14" t="s">
        <v>1610</v>
      </c>
      <c r="O842" s="14" t="s">
        <v>712</v>
      </c>
      <c r="P842" s="14" t="s">
        <v>713</v>
      </c>
      <c r="Q842" s="14" t="s">
        <v>1583</v>
      </c>
      <c r="R842" s="14" t="s">
        <v>715</v>
      </c>
      <c r="S842" s="14" t="s">
        <v>731</v>
      </c>
    </row>
    <row r="843" spans="1:19" x14ac:dyDescent="0.25">
      <c r="A843" s="14" t="s">
        <v>717</v>
      </c>
      <c r="B843" s="14" t="s">
        <v>704</v>
      </c>
      <c r="C843" s="14" t="s">
        <v>718</v>
      </c>
      <c r="D843" s="14" t="s">
        <v>706</v>
      </c>
      <c r="E843" s="14" t="s">
        <v>707</v>
      </c>
      <c r="F843" s="15">
        <v>156.87</v>
      </c>
      <c r="G843" s="14" t="s">
        <v>708</v>
      </c>
      <c r="H843" s="20">
        <v>43952</v>
      </c>
      <c r="I843" s="14" t="s">
        <v>1596</v>
      </c>
      <c r="J843" s="14" t="s">
        <v>1609</v>
      </c>
      <c r="K843" s="21">
        <v>10072</v>
      </c>
      <c r="L843" s="14" t="s">
        <v>639</v>
      </c>
      <c r="M843" s="21">
        <v>113020</v>
      </c>
      <c r="N843" s="14" t="s">
        <v>1610</v>
      </c>
      <c r="O843" s="14" t="s">
        <v>719</v>
      </c>
      <c r="P843" s="14" t="s">
        <v>720</v>
      </c>
      <c r="Q843" s="14" t="s">
        <v>721</v>
      </c>
      <c r="R843" s="14" t="s">
        <v>715</v>
      </c>
      <c r="S843" s="14" t="s">
        <v>731</v>
      </c>
    </row>
    <row r="844" spans="1:19" x14ac:dyDescent="0.25">
      <c r="A844" s="14" t="s">
        <v>723</v>
      </c>
      <c r="B844" s="14" t="s">
        <v>704</v>
      </c>
      <c r="C844" s="14" t="s">
        <v>724</v>
      </c>
      <c r="D844" s="14" t="s">
        <v>706</v>
      </c>
      <c r="E844" s="14" t="s">
        <v>707</v>
      </c>
      <c r="F844" s="15">
        <v>156.87</v>
      </c>
      <c r="G844" s="14" t="s">
        <v>708</v>
      </c>
      <c r="H844" s="20">
        <v>43983</v>
      </c>
      <c r="I844" s="14" t="s">
        <v>1535</v>
      </c>
      <c r="J844" s="14" t="s">
        <v>1609</v>
      </c>
      <c r="K844" s="21">
        <v>10072</v>
      </c>
      <c r="L844" s="14" t="s">
        <v>639</v>
      </c>
      <c r="M844" s="21">
        <v>113020</v>
      </c>
      <c r="N844" s="14" t="s">
        <v>1610</v>
      </c>
      <c r="O844" s="14" t="s">
        <v>725</v>
      </c>
      <c r="P844" s="14" t="s">
        <v>726</v>
      </c>
      <c r="Q844" s="14" t="s">
        <v>727</v>
      </c>
      <c r="R844" s="14" t="s">
        <v>715</v>
      </c>
      <c r="S844" s="14" t="s">
        <v>731</v>
      </c>
    </row>
    <row r="845" spans="1:19" x14ac:dyDescent="0.25">
      <c r="A845" s="14" t="s">
        <v>703</v>
      </c>
      <c r="B845" s="14" t="s">
        <v>704</v>
      </c>
      <c r="C845" s="14" t="s">
        <v>705</v>
      </c>
      <c r="D845" s="14" t="s">
        <v>706</v>
      </c>
      <c r="E845" s="14" t="s">
        <v>707</v>
      </c>
      <c r="F845" s="15">
        <v>8707.85</v>
      </c>
      <c r="G845" s="14" t="s">
        <v>708</v>
      </c>
      <c r="H845" s="20">
        <v>43922</v>
      </c>
      <c r="I845" s="14" t="s">
        <v>1611</v>
      </c>
      <c r="J845" s="14" t="s">
        <v>1612</v>
      </c>
      <c r="K845" s="21">
        <v>10072</v>
      </c>
      <c r="L845" s="14" t="s">
        <v>639</v>
      </c>
      <c r="M845" s="21">
        <v>113040</v>
      </c>
      <c r="N845" s="14" t="s">
        <v>1613</v>
      </c>
      <c r="O845" s="14" t="s">
        <v>712</v>
      </c>
      <c r="P845" s="14" t="s">
        <v>713</v>
      </c>
      <c r="Q845" s="14" t="s">
        <v>1583</v>
      </c>
      <c r="R845" s="14" t="s">
        <v>715</v>
      </c>
      <c r="S845" s="14" t="s">
        <v>683</v>
      </c>
    </row>
    <row r="846" spans="1:19" x14ac:dyDescent="0.25">
      <c r="A846" s="14" t="s">
        <v>717</v>
      </c>
      <c r="B846" s="14" t="s">
        <v>704</v>
      </c>
      <c r="C846" s="14" t="s">
        <v>718</v>
      </c>
      <c r="D846" s="14" t="s">
        <v>706</v>
      </c>
      <c r="E846" s="14" t="s">
        <v>707</v>
      </c>
      <c r="F846" s="15">
        <v>8705.2800000000007</v>
      </c>
      <c r="G846" s="14" t="s">
        <v>708</v>
      </c>
      <c r="H846" s="20">
        <v>43952</v>
      </c>
      <c r="I846" s="14" t="s">
        <v>1599</v>
      </c>
      <c r="J846" s="14" t="s">
        <v>1612</v>
      </c>
      <c r="K846" s="21">
        <v>10072</v>
      </c>
      <c r="L846" s="14" t="s">
        <v>639</v>
      </c>
      <c r="M846" s="21">
        <v>113040</v>
      </c>
      <c r="N846" s="14" t="s">
        <v>1613</v>
      </c>
      <c r="O846" s="14" t="s">
        <v>719</v>
      </c>
      <c r="P846" s="14" t="s">
        <v>720</v>
      </c>
      <c r="Q846" s="14" t="s">
        <v>721</v>
      </c>
      <c r="R846" s="14" t="s">
        <v>715</v>
      </c>
      <c r="S846" s="14" t="s">
        <v>683</v>
      </c>
    </row>
    <row r="847" spans="1:19" x14ac:dyDescent="0.25">
      <c r="A847" s="14" t="s">
        <v>723</v>
      </c>
      <c r="B847" s="14" t="s">
        <v>704</v>
      </c>
      <c r="C847" s="14" t="s">
        <v>724</v>
      </c>
      <c r="D847" s="14" t="s">
        <v>706</v>
      </c>
      <c r="E847" s="14" t="s">
        <v>707</v>
      </c>
      <c r="F847" s="15">
        <v>8846.9599999999991</v>
      </c>
      <c r="G847" s="14" t="s">
        <v>708</v>
      </c>
      <c r="H847" s="20">
        <v>43983</v>
      </c>
      <c r="I847" s="14" t="s">
        <v>1538</v>
      </c>
      <c r="J847" s="14" t="s">
        <v>1612</v>
      </c>
      <c r="K847" s="21">
        <v>10072</v>
      </c>
      <c r="L847" s="14" t="s">
        <v>639</v>
      </c>
      <c r="M847" s="21">
        <v>113040</v>
      </c>
      <c r="N847" s="14" t="s">
        <v>1613</v>
      </c>
      <c r="O847" s="14" t="s">
        <v>725</v>
      </c>
      <c r="P847" s="14" t="s">
        <v>726</v>
      </c>
      <c r="Q847" s="14" t="s">
        <v>727</v>
      </c>
      <c r="R847" s="14" t="s">
        <v>715</v>
      </c>
      <c r="S847" s="14" t="s">
        <v>683</v>
      </c>
    </row>
    <row r="848" spans="1:19" x14ac:dyDescent="0.25">
      <c r="A848" s="14" t="s">
        <v>703</v>
      </c>
      <c r="B848" s="14" t="s">
        <v>704</v>
      </c>
      <c r="C848" s="14" t="s">
        <v>705</v>
      </c>
      <c r="D848" s="14" t="s">
        <v>706</v>
      </c>
      <c r="E848" s="14" t="s">
        <v>707</v>
      </c>
      <c r="F848" s="15">
        <v>3094.91</v>
      </c>
      <c r="G848" s="14" t="s">
        <v>708</v>
      </c>
      <c r="H848" s="20">
        <v>43922</v>
      </c>
      <c r="I848" s="14" t="s">
        <v>1614</v>
      </c>
      <c r="J848" s="14" t="s">
        <v>1615</v>
      </c>
      <c r="K848" s="21">
        <v>10072</v>
      </c>
      <c r="L848" s="14" t="s">
        <v>639</v>
      </c>
      <c r="M848" s="21">
        <v>113060</v>
      </c>
      <c r="N848" s="14" t="s">
        <v>1616</v>
      </c>
      <c r="O848" s="14" t="s">
        <v>712</v>
      </c>
      <c r="P848" s="14" t="s">
        <v>713</v>
      </c>
      <c r="Q848" s="14" t="s">
        <v>1583</v>
      </c>
      <c r="R848" s="14" t="s">
        <v>715</v>
      </c>
      <c r="S848" s="14" t="s">
        <v>722</v>
      </c>
    </row>
    <row r="849" spans="1:19" x14ac:dyDescent="0.25">
      <c r="A849" s="14" t="s">
        <v>717</v>
      </c>
      <c r="B849" s="14" t="s">
        <v>704</v>
      </c>
      <c r="C849" s="14" t="s">
        <v>718</v>
      </c>
      <c r="D849" s="14" t="s">
        <v>706</v>
      </c>
      <c r="E849" s="14" t="s">
        <v>707</v>
      </c>
      <c r="F849" s="15">
        <v>2890.96</v>
      </c>
      <c r="G849" s="14" t="s">
        <v>708</v>
      </c>
      <c r="H849" s="20">
        <v>43952</v>
      </c>
      <c r="I849" s="14" t="s">
        <v>1602</v>
      </c>
      <c r="J849" s="14" t="s">
        <v>1615</v>
      </c>
      <c r="K849" s="21">
        <v>10072</v>
      </c>
      <c r="L849" s="14" t="s">
        <v>639</v>
      </c>
      <c r="M849" s="21">
        <v>113060</v>
      </c>
      <c r="N849" s="14" t="s">
        <v>1616</v>
      </c>
      <c r="O849" s="14" t="s">
        <v>719</v>
      </c>
      <c r="P849" s="14" t="s">
        <v>720</v>
      </c>
      <c r="Q849" s="14" t="s">
        <v>721</v>
      </c>
      <c r="R849" s="14" t="s">
        <v>715</v>
      </c>
      <c r="S849" s="14" t="s">
        <v>722</v>
      </c>
    </row>
    <row r="850" spans="1:19" x14ac:dyDescent="0.25">
      <c r="A850" s="14" t="s">
        <v>723</v>
      </c>
      <c r="B850" s="14" t="s">
        <v>704</v>
      </c>
      <c r="C850" s="14" t="s">
        <v>724</v>
      </c>
      <c r="D850" s="14" t="s">
        <v>706</v>
      </c>
      <c r="E850" s="14" t="s">
        <v>707</v>
      </c>
      <c r="F850" s="15">
        <v>2895.42</v>
      </c>
      <c r="G850" s="14" t="s">
        <v>708</v>
      </c>
      <c r="H850" s="20">
        <v>43983</v>
      </c>
      <c r="I850" s="14" t="s">
        <v>1541</v>
      </c>
      <c r="J850" s="14" t="s">
        <v>1615</v>
      </c>
      <c r="K850" s="21">
        <v>10072</v>
      </c>
      <c r="L850" s="14" t="s">
        <v>639</v>
      </c>
      <c r="M850" s="21">
        <v>113060</v>
      </c>
      <c r="N850" s="14" t="s">
        <v>1616</v>
      </c>
      <c r="O850" s="14" t="s">
        <v>725</v>
      </c>
      <c r="P850" s="14" t="s">
        <v>726</v>
      </c>
      <c r="Q850" s="14" t="s">
        <v>727</v>
      </c>
      <c r="R850" s="14" t="s">
        <v>715</v>
      </c>
      <c r="S850" s="14" t="s">
        <v>722</v>
      </c>
    </row>
    <row r="851" spans="1:19" x14ac:dyDescent="0.25">
      <c r="A851" s="14" t="s">
        <v>703</v>
      </c>
      <c r="B851" s="14" t="s">
        <v>704</v>
      </c>
      <c r="C851" s="14" t="s">
        <v>705</v>
      </c>
      <c r="D851" s="14" t="s">
        <v>706</v>
      </c>
      <c r="E851" s="14" t="s">
        <v>707</v>
      </c>
      <c r="F851" s="15">
        <v>437.16</v>
      </c>
      <c r="G851" s="14" t="s">
        <v>708</v>
      </c>
      <c r="H851" s="20">
        <v>43922</v>
      </c>
      <c r="I851" s="14" t="s">
        <v>1617</v>
      </c>
      <c r="J851" s="14" t="s">
        <v>1618</v>
      </c>
      <c r="K851" s="21">
        <v>10072</v>
      </c>
      <c r="L851" s="14" t="s">
        <v>639</v>
      </c>
      <c r="M851" s="21">
        <v>114000</v>
      </c>
      <c r="N851" s="14" t="s">
        <v>1619</v>
      </c>
      <c r="O851" s="14" t="s">
        <v>712</v>
      </c>
      <c r="P851" s="14" t="s">
        <v>713</v>
      </c>
      <c r="Q851" s="14" t="s">
        <v>1583</v>
      </c>
      <c r="R851" s="14" t="s">
        <v>715</v>
      </c>
      <c r="S851" s="14" t="s">
        <v>742</v>
      </c>
    </row>
    <row r="852" spans="1:19" x14ac:dyDescent="0.25">
      <c r="A852" s="14" t="s">
        <v>717</v>
      </c>
      <c r="B852" s="14" t="s">
        <v>704</v>
      </c>
      <c r="C852" s="14" t="s">
        <v>718</v>
      </c>
      <c r="D852" s="14" t="s">
        <v>706</v>
      </c>
      <c r="E852" s="14" t="s">
        <v>707</v>
      </c>
      <c r="F852" s="15">
        <v>398.93</v>
      </c>
      <c r="G852" s="14" t="s">
        <v>708</v>
      </c>
      <c r="H852" s="20">
        <v>43952</v>
      </c>
      <c r="I852" s="14" t="s">
        <v>1605</v>
      </c>
      <c r="J852" s="14" t="s">
        <v>1618</v>
      </c>
      <c r="K852" s="21">
        <v>10072</v>
      </c>
      <c r="L852" s="14" t="s">
        <v>639</v>
      </c>
      <c r="M852" s="21">
        <v>114000</v>
      </c>
      <c r="N852" s="14" t="s">
        <v>1619</v>
      </c>
      <c r="O852" s="14" t="s">
        <v>719</v>
      </c>
      <c r="P852" s="14" t="s">
        <v>720</v>
      </c>
      <c r="Q852" s="14" t="s">
        <v>721</v>
      </c>
      <c r="R852" s="14" t="s">
        <v>715</v>
      </c>
      <c r="S852" s="14" t="s">
        <v>742</v>
      </c>
    </row>
    <row r="853" spans="1:19" x14ac:dyDescent="0.25">
      <c r="A853" s="14" t="s">
        <v>723</v>
      </c>
      <c r="B853" s="14" t="s">
        <v>704</v>
      </c>
      <c r="C853" s="14" t="s">
        <v>724</v>
      </c>
      <c r="D853" s="14" t="s">
        <v>706</v>
      </c>
      <c r="E853" s="14" t="s">
        <v>707</v>
      </c>
      <c r="F853" s="15">
        <v>398.93</v>
      </c>
      <c r="G853" s="14" t="s">
        <v>708</v>
      </c>
      <c r="H853" s="20">
        <v>43983</v>
      </c>
      <c r="I853" s="14" t="s">
        <v>1544</v>
      </c>
      <c r="J853" s="14" t="s">
        <v>1618</v>
      </c>
      <c r="K853" s="21">
        <v>10072</v>
      </c>
      <c r="L853" s="14" t="s">
        <v>639</v>
      </c>
      <c r="M853" s="21">
        <v>114000</v>
      </c>
      <c r="N853" s="14" t="s">
        <v>1619</v>
      </c>
      <c r="O853" s="14" t="s">
        <v>725</v>
      </c>
      <c r="P853" s="14" t="s">
        <v>726</v>
      </c>
      <c r="Q853" s="14" t="s">
        <v>727</v>
      </c>
      <c r="R853" s="14" t="s">
        <v>715</v>
      </c>
      <c r="S853" s="14" t="s">
        <v>742</v>
      </c>
    </row>
    <row r="854" spans="1:19" x14ac:dyDescent="0.25">
      <c r="A854" s="14" t="s">
        <v>703</v>
      </c>
      <c r="B854" s="14" t="s">
        <v>704</v>
      </c>
      <c r="C854" s="14" t="s">
        <v>705</v>
      </c>
      <c r="D854" s="14" t="s">
        <v>706</v>
      </c>
      <c r="E854" s="14" t="s">
        <v>707</v>
      </c>
      <c r="F854" s="15">
        <v>1293.25</v>
      </c>
      <c r="G854" s="14" t="s">
        <v>708</v>
      </c>
      <c r="H854" s="20">
        <v>43922</v>
      </c>
      <c r="I854" s="14" t="s">
        <v>1620</v>
      </c>
      <c r="J854" s="14" t="s">
        <v>1621</v>
      </c>
      <c r="K854" s="21">
        <v>10072</v>
      </c>
      <c r="L854" s="14" t="s">
        <v>639</v>
      </c>
      <c r="M854" s="21">
        <v>114010</v>
      </c>
      <c r="N854" s="14" t="s">
        <v>1622</v>
      </c>
      <c r="O854" s="14" t="s">
        <v>712</v>
      </c>
      <c r="P854" s="14" t="s">
        <v>713</v>
      </c>
      <c r="Q854" s="14" t="s">
        <v>1583</v>
      </c>
      <c r="R854" s="14" t="s">
        <v>715</v>
      </c>
      <c r="S854" s="14" t="s">
        <v>716</v>
      </c>
    </row>
    <row r="855" spans="1:19" x14ac:dyDescent="0.25">
      <c r="A855" s="14" t="s">
        <v>717</v>
      </c>
      <c r="B855" s="14" t="s">
        <v>704</v>
      </c>
      <c r="C855" s="14" t="s">
        <v>718</v>
      </c>
      <c r="D855" s="14" t="s">
        <v>706</v>
      </c>
      <c r="E855" s="14" t="s">
        <v>707</v>
      </c>
      <c r="F855" s="15">
        <v>1293.25</v>
      </c>
      <c r="G855" s="14" t="s">
        <v>708</v>
      </c>
      <c r="H855" s="20">
        <v>43952</v>
      </c>
      <c r="I855" s="14" t="s">
        <v>1608</v>
      </c>
      <c r="J855" s="14" t="s">
        <v>1621</v>
      </c>
      <c r="K855" s="21">
        <v>10072</v>
      </c>
      <c r="L855" s="14" t="s">
        <v>639</v>
      </c>
      <c r="M855" s="21">
        <v>114010</v>
      </c>
      <c r="N855" s="14" t="s">
        <v>1622</v>
      </c>
      <c r="O855" s="14" t="s">
        <v>719</v>
      </c>
      <c r="P855" s="14" t="s">
        <v>720</v>
      </c>
      <c r="Q855" s="14" t="s">
        <v>721</v>
      </c>
      <c r="R855" s="14" t="s">
        <v>715</v>
      </c>
      <c r="S855" s="14" t="s">
        <v>716</v>
      </c>
    </row>
    <row r="856" spans="1:19" x14ac:dyDescent="0.25">
      <c r="A856" s="14" t="s">
        <v>723</v>
      </c>
      <c r="B856" s="14" t="s">
        <v>704</v>
      </c>
      <c r="C856" s="14" t="s">
        <v>724</v>
      </c>
      <c r="D856" s="14" t="s">
        <v>706</v>
      </c>
      <c r="E856" s="14" t="s">
        <v>707</v>
      </c>
      <c r="F856" s="15">
        <v>1293.25</v>
      </c>
      <c r="G856" s="14" t="s">
        <v>708</v>
      </c>
      <c r="H856" s="20">
        <v>43983</v>
      </c>
      <c r="I856" s="14" t="s">
        <v>1547</v>
      </c>
      <c r="J856" s="14" t="s">
        <v>1621</v>
      </c>
      <c r="K856" s="21">
        <v>10072</v>
      </c>
      <c r="L856" s="14" t="s">
        <v>639</v>
      </c>
      <c r="M856" s="21">
        <v>114010</v>
      </c>
      <c r="N856" s="14" t="s">
        <v>1622</v>
      </c>
      <c r="O856" s="14" t="s">
        <v>725</v>
      </c>
      <c r="P856" s="14" t="s">
        <v>726</v>
      </c>
      <c r="Q856" s="14" t="s">
        <v>727</v>
      </c>
      <c r="R856" s="14" t="s">
        <v>715</v>
      </c>
      <c r="S856" s="14" t="s">
        <v>716</v>
      </c>
    </row>
    <row r="857" spans="1:19" x14ac:dyDescent="0.25">
      <c r="A857" s="14" t="s">
        <v>703</v>
      </c>
      <c r="B857" s="14" t="s">
        <v>704</v>
      </c>
      <c r="C857" s="14" t="s">
        <v>705</v>
      </c>
      <c r="D857" s="14" t="s">
        <v>706</v>
      </c>
      <c r="E857" s="14" t="s">
        <v>707</v>
      </c>
      <c r="F857" s="15">
        <v>521.38</v>
      </c>
      <c r="G857" s="14" t="s">
        <v>708</v>
      </c>
      <c r="H857" s="20">
        <v>43922</v>
      </c>
      <c r="I857" s="14" t="s">
        <v>1623</v>
      </c>
      <c r="J857" s="14" t="s">
        <v>1624</v>
      </c>
      <c r="K857" s="21">
        <v>10072</v>
      </c>
      <c r="L857" s="14" t="s">
        <v>639</v>
      </c>
      <c r="M857" s="21">
        <v>114020</v>
      </c>
      <c r="N857" s="14" t="s">
        <v>1625</v>
      </c>
      <c r="O857" s="14" t="s">
        <v>712</v>
      </c>
      <c r="P857" s="14" t="s">
        <v>713</v>
      </c>
      <c r="Q857" s="14" t="s">
        <v>1583</v>
      </c>
      <c r="R857" s="14" t="s">
        <v>715</v>
      </c>
      <c r="S857" s="14" t="s">
        <v>731</v>
      </c>
    </row>
    <row r="858" spans="1:19" x14ac:dyDescent="0.25">
      <c r="A858" s="14" t="s">
        <v>717</v>
      </c>
      <c r="B858" s="14" t="s">
        <v>704</v>
      </c>
      <c r="C858" s="14" t="s">
        <v>718</v>
      </c>
      <c r="D858" s="14" t="s">
        <v>706</v>
      </c>
      <c r="E858" s="14" t="s">
        <v>707</v>
      </c>
      <c r="F858" s="15">
        <v>521.38</v>
      </c>
      <c r="G858" s="14" t="s">
        <v>708</v>
      </c>
      <c r="H858" s="20">
        <v>43952</v>
      </c>
      <c r="I858" s="14" t="s">
        <v>1611</v>
      </c>
      <c r="J858" s="14" t="s">
        <v>1624</v>
      </c>
      <c r="K858" s="21">
        <v>10072</v>
      </c>
      <c r="L858" s="14" t="s">
        <v>639</v>
      </c>
      <c r="M858" s="21">
        <v>114020</v>
      </c>
      <c r="N858" s="14" t="s">
        <v>1625</v>
      </c>
      <c r="O858" s="14" t="s">
        <v>719</v>
      </c>
      <c r="P858" s="14" t="s">
        <v>720</v>
      </c>
      <c r="Q858" s="14" t="s">
        <v>721</v>
      </c>
      <c r="R858" s="14" t="s">
        <v>715</v>
      </c>
      <c r="S858" s="14" t="s">
        <v>731</v>
      </c>
    </row>
    <row r="859" spans="1:19" x14ac:dyDescent="0.25">
      <c r="A859" s="14" t="s">
        <v>723</v>
      </c>
      <c r="B859" s="14" t="s">
        <v>704</v>
      </c>
      <c r="C859" s="14" t="s">
        <v>724</v>
      </c>
      <c r="D859" s="14" t="s">
        <v>706</v>
      </c>
      <c r="E859" s="14" t="s">
        <v>707</v>
      </c>
      <c r="F859" s="15">
        <v>521.38</v>
      </c>
      <c r="G859" s="14" t="s">
        <v>708</v>
      </c>
      <c r="H859" s="20">
        <v>43983</v>
      </c>
      <c r="I859" s="14" t="s">
        <v>1550</v>
      </c>
      <c r="J859" s="14" t="s">
        <v>1624</v>
      </c>
      <c r="K859" s="21">
        <v>10072</v>
      </c>
      <c r="L859" s="14" t="s">
        <v>639</v>
      </c>
      <c r="M859" s="21">
        <v>114020</v>
      </c>
      <c r="N859" s="14" t="s">
        <v>1625</v>
      </c>
      <c r="O859" s="14" t="s">
        <v>725</v>
      </c>
      <c r="P859" s="14" t="s">
        <v>726</v>
      </c>
      <c r="Q859" s="14" t="s">
        <v>727</v>
      </c>
      <c r="R859" s="14" t="s">
        <v>715</v>
      </c>
      <c r="S859" s="14" t="s">
        <v>731</v>
      </c>
    </row>
    <row r="860" spans="1:19" x14ac:dyDescent="0.25">
      <c r="A860" s="14" t="s">
        <v>703</v>
      </c>
      <c r="B860" s="14" t="s">
        <v>704</v>
      </c>
      <c r="C860" s="14" t="s">
        <v>705</v>
      </c>
      <c r="D860" s="14" t="s">
        <v>706</v>
      </c>
      <c r="E860" s="14" t="s">
        <v>707</v>
      </c>
      <c r="F860" s="15">
        <v>18629.64</v>
      </c>
      <c r="G860" s="14" t="s">
        <v>708</v>
      </c>
      <c r="H860" s="20">
        <v>43922</v>
      </c>
      <c r="I860" s="14" t="s">
        <v>1626</v>
      </c>
      <c r="J860" s="14" t="s">
        <v>1627</v>
      </c>
      <c r="K860" s="21">
        <v>10072</v>
      </c>
      <c r="L860" s="14" t="s">
        <v>639</v>
      </c>
      <c r="M860" s="21">
        <v>114040</v>
      </c>
      <c r="N860" s="14" t="s">
        <v>1628</v>
      </c>
      <c r="O860" s="14" t="s">
        <v>712</v>
      </c>
      <c r="P860" s="14" t="s">
        <v>713</v>
      </c>
      <c r="Q860" s="14" t="s">
        <v>1583</v>
      </c>
      <c r="R860" s="14" t="s">
        <v>715</v>
      </c>
      <c r="S860" s="14" t="s">
        <v>683</v>
      </c>
    </row>
    <row r="861" spans="1:19" x14ac:dyDescent="0.25">
      <c r="A861" s="14" t="s">
        <v>717</v>
      </c>
      <c r="B861" s="14" t="s">
        <v>704</v>
      </c>
      <c r="C861" s="14" t="s">
        <v>718</v>
      </c>
      <c r="D861" s="14" t="s">
        <v>706</v>
      </c>
      <c r="E861" s="14" t="s">
        <v>707</v>
      </c>
      <c r="F861" s="15">
        <v>18625.22</v>
      </c>
      <c r="G861" s="14" t="s">
        <v>708</v>
      </c>
      <c r="H861" s="20">
        <v>43952</v>
      </c>
      <c r="I861" s="14" t="s">
        <v>1614</v>
      </c>
      <c r="J861" s="14" t="s">
        <v>1627</v>
      </c>
      <c r="K861" s="21">
        <v>10072</v>
      </c>
      <c r="L861" s="14" t="s">
        <v>639</v>
      </c>
      <c r="M861" s="21">
        <v>114040</v>
      </c>
      <c r="N861" s="14" t="s">
        <v>1628</v>
      </c>
      <c r="O861" s="14" t="s">
        <v>719</v>
      </c>
      <c r="P861" s="14" t="s">
        <v>720</v>
      </c>
      <c r="Q861" s="14" t="s">
        <v>721</v>
      </c>
      <c r="R861" s="14" t="s">
        <v>715</v>
      </c>
      <c r="S861" s="14" t="s">
        <v>683</v>
      </c>
    </row>
    <row r="862" spans="1:19" x14ac:dyDescent="0.25">
      <c r="A862" s="14" t="s">
        <v>723</v>
      </c>
      <c r="B862" s="14" t="s">
        <v>704</v>
      </c>
      <c r="C862" s="14" t="s">
        <v>724</v>
      </c>
      <c r="D862" s="14" t="s">
        <v>706</v>
      </c>
      <c r="E862" s="14" t="s">
        <v>707</v>
      </c>
      <c r="F862" s="15">
        <v>19007.8</v>
      </c>
      <c r="G862" s="14" t="s">
        <v>708</v>
      </c>
      <c r="H862" s="20">
        <v>43983</v>
      </c>
      <c r="I862" s="14" t="s">
        <v>1553</v>
      </c>
      <c r="J862" s="14" t="s">
        <v>1627</v>
      </c>
      <c r="K862" s="21">
        <v>10072</v>
      </c>
      <c r="L862" s="14" t="s">
        <v>639</v>
      </c>
      <c r="M862" s="21">
        <v>114040</v>
      </c>
      <c r="N862" s="14" t="s">
        <v>1628</v>
      </c>
      <c r="O862" s="14" t="s">
        <v>725</v>
      </c>
      <c r="P862" s="14" t="s">
        <v>726</v>
      </c>
      <c r="Q862" s="14" t="s">
        <v>727</v>
      </c>
      <c r="R862" s="14" t="s">
        <v>715</v>
      </c>
      <c r="S862" s="14" t="s">
        <v>683</v>
      </c>
    </row>
    <row r="863" spans="1:19" x14ac:dyDescent="0.25">
      <c r="A863" s="14" t="s">
        <v>703</v>
      </c>
      <c r="B863" s="14" t="s">
        <v>704</v>
      </c>
      <c r="C863" s="14" t="s">
        <v>705</v>
      </c>
      <c r="D863" s="14" t="s">
        <v>706</v>
      </c>
      <c r="E863" s="14" t="s">
        <v>707</v>
      </c>
      <c r="F863" s="15">
        <v>10834.76</v>
      </c>
      <c r="G863" s="14" t="s">
        <v>708</v>
      </c>
      <c r="H863" s="20">
        <v>43922</v>
      </c>
      <c r="I863" s="14" t="s">
        <v>1629</v>
      </c>
      <c r="J863" s="14" t="s">
        <v>1630</v>
      </c>
      <c r="K863" s="21">
        <v>10072</v>
      </c>
      <c r="L863" s="14" t="s">
        <v>639</v>
      </c>
      <c r="M863" s="21">
        <v>114060</v>
      </c>
      <c r="N863" s="14" t="s">
        <v>1631</v>
      </c>
      <c r="O863" s="14" t="s">
        <v>712</v>
      </c>
      <c r="P863" s="14" t="s">
        <v>713</v>
      </c>
      <c r="Q863" s="14" t="s">
        <v>1583</v>
      </c>
      <c r="R863" s="14" t="s">
        <v>715</v>
      </c>
      <c r="S863" s="14" t="s">
        <v>722</v>
      </c>
    </row>
    <row r="864" spans="1:19" x14ac:dyDescent="0.25">
      <c r="A864" s="14" t="s">
        <v>717</v>
      </c>
      <c r="B864" s="14" t="s">
        <v>704</v>
      </c>
      <c r="C864" s="14" t="s">
        <v>718</v>
      </c>
      <c r="D864" s="14" t="s">
        <v>706</v>
      </c>
      <c r="E864" s="14" t="s">
        <v>707</v>
      </c>
      <c r="F864" s="15">
        <v>10411.530000000001</v>
      </c>
      <c r="G864" s="14" t="s">
        <v>708</v>
      </c>
      <c r="H864" s="20">
        <v>43952</v>
      </c>
      <c r="I864" s="14" t="s">
        <v>1617</v>
      </c>
      <c r="J864" s="14" t="s">
        <v>1630</v>
      </c>
      <c r="K864" s="21">
        <v>10072</v>
      </c>
      <c r="L864" s="14" t="s">
        <v>639</v>
      </c>
      <c r="M864" s="21">
        <v>114060</v>
      </c>
      <c r="N864" s="14" t="s">
        <v>1631</v>
      </c>
      <c r="O864" s="14" t="s">
        <v>719</v>
      </c>
      <c r="P864" s="14" t="s">
        <v>720</v>
      </c>
      <c r="Q864" s="14" t="s">
        <v>721</v>
      </c>
      <c r="R864" s="14" t="s">
        <v>715</v>
      </c>
      <c r="S864" s="14" t="s">
        <v>722</v>
      </c>
    </row>
    <row r="865" spans="1:19" x14ac:dyDescent="0.25">
      <c r="A865" s="14" t="s">
        <v>723</v>
      </c>
      <c r="B865" s="14" t="s">
        <v>704</v>
      </c>
      <c r="C865" s="14" t="s">
        <v>724</v>
      </c>
      <c r="D865" s="14" t="s">
        <v>706</v>
      </c>
      <c r="E865" s="14" t="s">
        <v>707</v>
      </c>
      <c r="F865" s="15">
        <v>10420.540000000001</v>
      </c>
      <c r="G865" s="14" t="s">
        <v>708</v>
      </c>
      <c r="H865" s="20">
        <v>43983</v>
      </c>
      <c r="I865" s="14" t="s">
        <v>1556</v>
      </c>
      <c r="J865" s="14" t="s">
        <v>1630</v>
      </c>
      <c r="K865" s="21">
        <v>10072</v>
      </c>
      <c r="L865" s="14" t="s">
        <v>639</v>
      </c>
      <c r="M865" s="21">
        <v>114060</v>
      </c>
      <c r="N865" s="14" t="s">
        <v>1631</v>
      </c>
      <c r="O865" s="14" t="s">
        <v>725</v>
      </c>
      <c r="P865" s="14" t="s">
        <v>726</v>
      </c>
      <c r="Q865" s="14" t="s">
        <v>727</v>
      </c>
      <c r="R865" s="14" t="s">
        <v>715</v>
      </c>
      <c r="S865" s="14" t="s">
        <v>722</v>
      </c>
    </row>
    <row r="866" spans="1:19" x14ac:dyDescent="0.25">
      <c r="A866" s="14" t="s">
        <v>703</v>
      </c>
      <c r="B866" s="14" t="s">
        <v>704</v>
      </c>
      <c r="C866" s="14" t="s">
        <v>705</v>
      </c>
      <c r="D866" s="14" t="s">
        <v>706</v>
      </c>
      <c r="E866" s="14" t="s">
        <v>707</v>
      </c>
      <c r="F866" s="15">
        <v>4757.74</v>
      </c>
      <c r="G866" s="14" t="s">
        <v>708</v>
      </c>
      <c r="H866" s="20">
        <v>43922</v>
      </c>
      <c r="I866" s="14" t="s">
        <v>1632</v>
      </c>
      <c r="J866" s="14" t="s">
        <v>1633</v>
      </c>
      <c r="K866" s="21">
        <v>10073</v>
      </c>
      <c r="L866" s="14" t="s">
        <v>640</v>
      </c>
      <c r="M866" s="21">
        <v>111100</v>
      </c>
      <c r="N866" s="14" t="s">
        <v>1634</v>
      </c>
      <c r="O866" s="14" t="s">
        <v>712</v>
      </c>
      <c r="P866" s="14" t="s">
        <v>713</v>
      </c>
      <c r="Q866" s="14" t="s">
        <v>1583</v>
      </c>
      <c r="R866" s="14" t="s">
        <v>715</v>
      </c>
      <c r="S866" s="14" t="s">
        <v>716</v>
      </c>
    </row>
    <row r="867" spans="1:19" x14ac:dyDescent="0.25">
      <c r="A867" s="14" t="s">
        <v>717</v>
      </c>
      <c r="B867" s="14" t="s">
        <v>704</v>
      </c>
      <c r="C867" s="14" t="s">
        <v>718</v>
      </c>
      <c r="D867" s="14" t="s">
        <v>706</v>
      </c>
      <c r="E867" s="14" t="s">
        <v>707</v>
      </c>
      <c r="F867" s="15">
        <v>4848.1400000000003</v>
      </c>
      <c r="G867" s="14" t="s">
        <v>708</v>
      </c>
      <c r="H867" s="20">
        <v>43952</v>
      </c>
      <c r="I867" s="14" t="s">
        <v>1620</v>
      </c>
      <c r="J867" s="14" t="s">
        <v>1633</v>
      </c>
      <c r="K867" s="21">
        <v>10073</v>
      </c>
      <c r="L867" s="14" t="s">
        <v>640</v>
      </c>
      <c r="M867" s="21">
        <v>111100</v>
      </c>
      <c r="N867" s="14" t="s">
        <v>1634</v>
      </c>
      <c r="O867" s="14" t="s">
        <v>719</v>
      </c>
      <c r="P867" s="14" t="s">
        <v>720</v>
      </c>
      <c r="Q867" s="14" t="s">
        <v>721</v>
      </c>
      <c r="R867" s="14" t="s">
        <v>715</v>
      </c>
      <c r="S867" s="14" t="s">
        <v>716</v>
      </c>
    </row>
    <row r="868" spans="1:19" x14ac:dyDescent="0.25">
      <c r="A868" s="14" t="s">
        <v>723</v>
      </c>
      <c r="B868" s="14" t="s">
        <v>704</v>
      </c>
      <c r="C868" s="14" t="s">
        <v>724</v>
      </c>
      <c r="D868" s="14" t="s">
        <v>706</v>
      </c>
      <c r="E868" s="14" t="s">
        <v>707</v>
      </c>
      <c r="F868" s="15">
        <v>4848.1400000000003</v>
      </c>
      <c r="G868" s="14" t="s">
        <v>708</v>
      </c>
      <c r="H868" s="20">
        <v>43983</v>
      </c>
      <c r="I868" s="14" t="s">
        <v>1559</v>
      </c>
      <c r="J868" s="14" t="s">
        <v>1633</v>
      </c>
      <c r="K868" s="21">
        <v>10073</v>
      </c>
      <c r="L868" s="14" t="s">
        <v>640</v>
      </c>
      <c r="M868" s="21">
        <v>111100</v>
      </c>
      <c r="N868" s="14" t="s">
        <v>1634</v>
      </c>
      <c r="O868" s="14" t="s">
        <v>725</v>
      </c>
      <c r="P868" s="14" t="s">
        <v>726</v>
      </c>
      <c r="Q868" s="14" t="s">
        <v>727</v>
      </c>
      <c r="R868" s="14" t="s">
        <v>715</v>
      </c>
      <c r="S868" s="14" t="s">
        <v>716</v>
      </c>
    </row>
    <row r="869" spans="1:19" x14ac:dyDescent="0.25">
      <c r="A869" s="14" t="s">
        <v>703</v>
      </c>
      <c r="B869" s="14" t="s">
        <v>704</v>
      </c>
      <c r="C869" s="14" t="s">
        <v>705</v>
      </c>
      <c r="D869" s="14" t="s">
        <v>706</v>
      </c>
      <c r="E869" s="14" t="s">
        <v>707</v>
      </c>
      <c r="F869" s="15">
        <v>2120.21</v>
      </c>
      <c r="G869" s="14" t="s">
        <v>708</v>
      </c>
      <c r="H869" s="20">
        <v>43922</v>
      </c>
      <c r="I869" s="14" t="s">
        <v>1635</v>
      </c>
      <c r="J869" s="14" t="s">
        <v>1636</v>
      </c>
      <c r="K869" s="21">
        <v>10073</v>
      </c>
      <c r="L869" s="14" t="s">
        <v>640</v>
      </c>
      <c r="M869" s="21">
        <v>111200</v>
      </c>
      <c r="N869" s="14" t="s">
        <v>1637</v>
      </c>
      <c r="O869" s="14" t="s">
        <v>712</v>
      </c>
      <c r="P869" s="14" t="s">
        <v>713</v>
      </c>
      <c r="Q869" s="14" t="s">
        <v>1583</v>
      </c>
      <c r="R869" s="14" t="s">
        <v>715</v>
      </c>
      <c r="S869" s="14" t="s">
        <v>731</v>
      </c>
    </row>
    <row r="870" spans="1:19" x14ac:dyDescent="0.25">
      <c r="A870" s="14" t="s">
        <v>717</v>
      </c>
      <c r="B870" s="14" t="s">
        <v>704</v>
      </c>
      <c r="C870" s="14" t="s">
        <v>718</v>
      </c>
      <c r="D870" s="14" t="s">
        <v>706</v>
      </c>
      <c r="E870" s="14" t="s">
        <v>707</v>
      </c>
      <c r="F870" s="15">
        <v>2240.9899999999998</v>
      </c>
      <c r="G870" s="14" t="s">
        <v>708</v>
      </c>
      <c r="H870" s="20">
        <v>43952</v>
      </c>
      <c r="I870" s="14" t="s">
        <v>1623</v>
      </c>
      <c r="J870" s="14" t="s">
        <v>1636</v>
      </c>
      <c r="K870" s="21">
        <v>10073</v>
      </c>
      <c r="L870" s="14" t="s">
        <v>640</v>
      </c>
      <c r="M870" s="21">
        <v>111200</v>
      </c>
      <c r="N870" s="14" t="s">
        <v>1637</v>
      </c>
      <c r="O870" s="14" t="s">
        <v>719</v>
      </c>
      <c r="P870" s="14" t="s">
        <v>720</v>
      </c>
      <c r="Q870" s="14" t="s">
        <v>721</v>
      </c>
      <c r="R870" s="14" t="s">
        <v>715</v>
      </c>
      <c r="S870" s="14" t="s">
        <v>731</v>
      </c>
    </row>
    <row r="871" spans="1:19" x14ac:dyDescent="0.25">
      <c r="A871" s="14" t="s">
        <v>723</v>
      </c>
      <c r="B871" s="14" t="s">
        <v>704</v>
      </c>
      <c r="C871" s="14" t="s">
        <v>724</v>
      </c>
      <c r="D871" s="14" t="s">
        <v>706</v>
      </c>
      <c r="E871" s="14" t="s">
        <v>707</v>
      </c>
      <c r="F871" s="15">
        <v>2240.9899999999998</v>
      </c>
      <c r="G871" s="14" t="s">
        <v>708</v>
      </c>
      <c r="H871" s="20">
        <v>43983</v>
      </c>
      <c r="I871" s="14" t="s">
        <v>1562</v>
      </c>
      <c r="J871" s="14" t="s">
        <v>1636</v>
      </c>
      <c r="K871" s="21">
        <v>10073</v>
      </c>
      <c r="L871" s="14" t="s">
        <v>640</v>
      </c>
      <c r="M871" s="21">
        <v>111200</v>
      </c>
      <c r="N871" s="14" t="s">
        <v>1637</v>
      </c>
      <c r="O871" s="14" t="s">
        <v>725</v>
      </c>
      <c r="P871" s="14" t="s">
        <v>726</v>
      </c>
      <c r="Q871" s="14" t="s">
        <v>727</v>
      </c>
      <c r="R871" s="14" t="s">
        <v>715</v>
      </c>
      <c r="S871" s="14" t="s">
        <v>731</v>
      </c>
    </row>
    <row r="872" spans="1:19" x14ac:dyDescent="0.25">
      <c r="A872" s="14" t="s">
        <v>703</v>
      </c>
      <c r="B872" s="14" t="s">
        <v>704</v>
      </c>
      <c r="C872" s="14" t="s">
        <v>705</v>
      </c>
      <c r="D872" s="14" t="s">
        <v>706</v>
      </c>
      <c r="E872" s="14" t="s">
        <v>707</v>
      </c>
      <c r="F872" s="15">
        <v>40009.379999999997</v>
      </c>
      <c r="G872" s="14" t="s">
        <v>708</v>
      </c>
      <c r="H872" s="20">
        <v>43922</v>
      </c>
      <c r="I872" s="14" t="s">
        <v>1638</v>
      </c>
      <c r="J872" s="14" t="s">
        <v>1639</v>
      </c>
      <c r="K872" s="21">
        <v>10073</v>
      </c>
      <c r="L872" s="14" t="s">
        <v>640</v>
      </c>
      <c r="M872" s="21">
        <v>111400</v>
      </c>
      <c r="N872" s="14" t="s">
        <v>1640</v>
      </c>
      <c r="O872" s="14" t="s">
        <v>712</v>
      </c>
      <c r="P872" s="14" t="s">
        <v>713</v>
      </c>
      <c r="Q872" s="14" t="s">
        <v>1583</v>
      </c>
      <c r="R872" s="14" t="s">
        <v>715</v>
      </c>
      <c r="S872" s="14" t="s">
        <v>683</v>
      </c>
    </row>
    <row r="873" spans="1:19" x14ac:dyDescent="0.25">
      <c r="A873" s="14" t="s">
        <v>717</v>
      </c>
      <c r="B873" s="14" t="s">
        <v>704</v>
      </c>
      <c r="C873" s="14" t="s">
        <v>718</v>
      </c>
      <c r="D873" s="14" t="s">
        <v>706</v>
      </c>
      <c r="E873" s="14" t="s">
        <v>707</v>
      </c>
      <c r="F873" s="15">
        <v>39997.46</v>
      </c>
      <c r="G873" s="14" t="s">
        <v>708</v>
      </c>
      <c r="H873" s="20">
        <v>43952</v>
      </c>
      <c r="I873" s="14" t="s">
        <v>1626</v>
      </c>
      <c r="J873" s="14" t="s">
        <v>1639</v>
      </c>
      <c r="K873" s="21">
        <v>10073</v>
      </c>
      <c r="L873" s="14" t="s">
        <v>640</v>
      </c>
      <c r="M873" s="21">
        <v>111400</v>
      </c>
      <c r="N873" s="14" t="s">
        <v>1640</v>
      </c>
      <c r="O873" s="14" t="s">
        <v>719</v>
      </c>
      <c r="P873" s="14" t="s">
        <v>720</v>
      </c>
      <c r="Q873" s="14" t="s">
        <v>721</v>
      </c>
      <c r="R873" s="14" t="s">
        <v>715</v>
      </c>
      <c r="S873" s="14" t="s">
        <v>683</v>
      </c>
    </row>
    <row r="874" spans="1:19" x14ac:dyDescent="0.25">
      <c r="A874" s="14" t="s">
        <v>723</v>
      </c>
      <c r="B874" s="14" t="s">
        <v>704</v>
      </c>
      <c r="C874" s="14" t="s">
        <v>724</v>
      </c>
      <c r="D874" s="14" t="s">
        <v>706</v>
      </c>
      <c r="E874" s="14" t="s">
        <v>707</v>
      </c>
      <c r="F874" s="15">
        <v>40079.53</v>
      </c>
      <c r="G874" s="14" t="s">
        <v>708</v>
      </c>
      <c r="H874" s="20">
        <v>43983</v>
      </c>
      <c r="I874" s="14" t="s">
        <v>1565</v>
      </c>
      <c r="J874" s="14" t="s">
        <v>1639</v>
      </c>
      <c r="K874" s="21">
        <v>10073</v>
      </c>
      <c r="L874" s="14" t="s">
        <v>640</v>
      </c>
      <c r="M874" s="21">
        <v>111400</v>
      </c>
      <c r="N874" s="14" t="s">
        <v>1640</v>
      </c>
      <c r="O874" s="14" t="s">
        <v>725</v>
      </c>
      <c r="P874" s="14" t="s">
        <v>726</v>
      </c>
      <c r="Q874" s="14" t="s">
        <v>727</v>
      </c>
      <c r="R874" s="14" t="s">
        <v>715</v>
      </c>
      <c r="S874" s="14" t="s">
        <v>683</v>
      </c>
    </row>
    <row r="875" spans="1:19" x14ac:dyDescent="0.25">
      <c r="A875" s="14" t="s">
        <v>703</v>
      </c>
      <c r="B875" s="14" t="s">
        <v>704</v>
      </c>
      <c r="C875" s="14" t="s">
        <v>705</v>
      </c>
      <c r="D875" s="14" t="s">
        <v>706</v>
      </c>
      <c r="E875" s="14" t="s">
        <v>707</v>
      </c>
      <c r="F875" s="15">
        <v>17122.310000000001</v>
      </c>
      <c r="G875" s="14" t="s">
        <v>708</v>
      </c>
      <c r="H875" s="20">
        <v>43922</v>
      </c>
      <c r="I875" s="14" t="s">
        <v>1641</v>
      </c>
      <c r="J875" s="14" t="s">
        <v>1642</v>
      </c>
      <c r="K875" s="21">
        <v>10073</v>
      </c>
      <c r="L875" s="14" t="s">
        <v>640</v>
      </c>
      <c r="M875" s="21">
        <v>111600</v>
      </c>
      <c r="N875" s="14" t="s">
        <v>1643</v>
      </c>
      <c r="O875" s="14" t="s">
        <v>712</v>
      </c>
      <c r="P875" s="14" t="s">
        <v>713</v>
      </c>
      <c r="Q875" s="14" t="s">
        <v>1583</v>
      </c>
      <c r="R875" s="14" t="s">
        <v>715</v>
      </c>
      <c r="S875" s="14" t="s">
        <v>722</v>
      </c>
    </row>
    <row r="876" spans="1:19" x14ac:dyDescent="0.25">
      <c r="A876" s="14" t="s">
        <v>717</v>
      </c>
      <c r="B876" s="14" t="s">
        <v>704</v>
      </c>
      <c r="C876" s="14" t="s">
        <v>718</v>
      </c>
      <c r="D876" s="14" t="s">
        <v>706</v>
      </c>
      <c r="E876" s="14" t="s">
        <v>707</v>
      </c>
      <c r="F876" s="15">
        <v>19825.900000000001</v>
      </c>
      <c r="G876" s="14" t="s">
        <v>708</v>
      </c>
      <c r="H876" s="20">
        <v>43952</v>
      </c>
      <c r="I876" s="14" t="s">
        <v>1629</v>
      </c>
      <c r="J876" s="14" t="s">
        <v>1642</v>
      </c>
      <c r="K876" s="21">
        <v>10073</v>
      </c>
      <c r="L876" s="14" t="s">
        <v>640</v>
      </c>
      <c r="M876" s="21">
        <v>111600</v>
      </c>
      <c r="N876" s="14" t="s">
        <v>1643</v>
      </c>
      <c r="O876" s="14" t="s">
        <v>719</v>
      </c>
      <c r="P876" s="14" t="s">
        <v>720</v>
      </c>
      <c r="Q876" s="14" t="s">
        <v>721</v>
      </c>
      <c r="R876" s="14" t="s">
        <v>715</v>
      </c>
      <c r="S876" s="14" t="s">
        <v>722</v>
      </c>
    </row>
    <row r="877" spans="1:19" x14ac:dyDescent="0.25">
      <c r="A877" s="14" t="s">
        <v>723</v>
      </c>
      <c r="B877" s="14" t="s">
        <v>704</v>
      </c>
      <c r="C877" s="14" t="s">
        <v>724</v>
      </c>
      <c r="D877" s="14" t="s">
        <v>706</v>
      </c>
      <c r="E877" s="14" t="s">
        <v>707</v>
      </c>
      <c r="F877" s="15">
        <v>21168.880000000001</v>
      </c>
      <c r="G877" s="14" t="s">
        <v>708</v>
      </c>
      <c r="H877" s="20">
        <v>43983</v>
      </c>
      <c r="I877" s="14" t="s">
        <v>1568</v>
      </c>
      <c r="J877" s="14" t="s">
        <v>1642</v>
      </c>
      <c r="K877" s="21">
        <v>10073</v>
      </c>
      <c r="L877" s="14" t="s">
        <v>640</v>
      </c>
      <c r="M877" s="21">
        <v>111600</v>
      </c>
      <c r="N877" s="14" t="s">
        <v>1643</v>
      </c>
      <c r="O877" s="14" t="s">
        <v>725</v>
      </c>
      <c r="P877" s="14" t="s">
        <v>726</v>
      </c>
      <c r="Q877" s="14" t="s">
        <v>727</v>
      </c>
      <c r="R877" s="14" t="s">
        <v>715</v>
      </c>
      <c r="S877" s="14" t="s">
        <v>722</v>
      </c>
    </row>
    <row r="878" spans="1:19" x14ac:dyDescent="0.25">
      <c r="A878" s="14" t="s">
        <v>703</v>
      </c>
      <c r="B878" s="14" t="s">
        <v>704</v>
      </c>
      <c r="C878" s="14" t="s">
        <v>705</v>
      </c>
      <c r="D878" s="14" t="s">
        <v>706</v>
      </c>
      <c r="E878" s="14" t="s">
        <v>707</v>
      </c>
      <c r="F878" s="15">
        <v>2374.87</v>
      </c>
      <c r="G878" s="14" t="s">
        <v>708</v>
      </c>
      <c r="H878" s="20">
        <v>43922</v>
      </c>
      <c r="I878" s="14" t="s">
        <v>1644</v>
      </c>
      <c r="J878" s="14" t="s">
        <v>1645</v>
      </c>
      <c r="K878" s="21">
        <v>10073</v>
      </c>
      <c r="L878" s="14" t="s">
        <v>640</v>
      </c>
      <c r="M878" s="21">
        <v>111700</v>
      </c>
      <c r="N878" s="14" t="s">
        <v>1646</v>
      </c>
      <c r="O878" s="14" t="s">
        <v>712</v>
      </c>
      <c r="P878" s="14" t="s">
        <v>713</v>
      </c>
      <c r="Q878" s="14" t="s">
        <v>1583</v>
      </c>
      <c r="R878" s="14" t="s">
        <v>715</v>
      </c>
      <c r="S878" s="14" t="s">
        <v>742</v>
      </c>
    </row>
    <row r="879" spans="1:19" x14ac:dyDescent="0.25">
      <c r="A879" s="14" t="s">
        <v>717</v>
      </c>
      <c r="B879" s="14" t="s">
        <v>704</v>
      </c>
      <c r="C879" s="14" t="s">
        <v>718</v>
      </c>
      <c r="D879" s="14" t="s">
        <v>706</v>
      </c>
      <c r="E879" s="14" t="s">
        <v>707</v>
      </c>
      <c r="F879" s="15">
        <v>1329.28</v>
      </c>
      <c r="G879" s="14" t="s">
        <v>708</v>
      </c>
      <c r="H879" s="20">
        <v>43952</v>
      </c>
      <c r="I879" s="14" t="s">
        <v>1632</v>
      </c>
      <c r="J879" s="14" t="s">
        <v>1645</v>
      </c>
      <c r="K879" s="21">
        <v>10073</v>
      </c>
      <c r="L879" s="14" t="s">
        <v>640</v>
      </c>
      <c r="M879" s="21">
        <v>111700</v>
      </c>
      <c r="N879" s="14" t="s">
        <v>1646</v>
      </c>
      <c r="O879" s="14" t="s">
        <v>719</v>
      </c>
      <c r="P879" s="14" t="s">
        <v>720</v>
      </c>
      <c r="Q879" s="14" t="s">
        <v>721</v>
      </c>
      <c r="R879" s="14" t="s">
        <v>715</v>
      </c>
      <c r="S879" s="14" t="s">
        <v>742</v>
      </c>
    </row>
    <row r="880" spans="1:19" x14ac:dyDescent="0.25">
      <c r="A880" s="14" t="s">
        <v>723</v>
      </c>
      <c r="B880" s="14" t="s">
        <v>704</v>
      </c>
      <c r="C880" s="14" t="s">
        <v>724</v>
      </c>
      <c r="D880" s="14" t="s">
        <v>706</v>
      </c>
      <c r="E880" s="14" t="s">
        <v>707</v>
      </c>
      <c r="F880" s="15">
        <v>1292.0999999999999</v>
      </c>
      <c r="G880" s="14" t="s">
        <v>708</v>
      </c>
      <c r="H880" s="20">
        <v>43983</v>
      </c>
      <c r="I880" s="14" t="s">
        <v>1571</v>
      </c>
      <c r="J880" s="14" t="s">
        <v>1645</v>
      </c>
      <c r="K880" s="21">
        <v>10073</v>
      </c>
      <c r="L880" s="14" t="s">
        <v>640</v>
      </c>
      <c r="M880" s="21">
        <v>111700</v>
      </c>
      <c r="N880" s="14" t="s">
        <v>1646</v>
      </c>
      <c r="O880" s="14" t="s">
        <v>725</v>
      </c>
      <c r="P880" s="14" t="s">
        <v>726</v>
      </c>
      <c r="Q880" s="14" t="s">
        <v>727</v>
      </c>
      <c r="R880" s="14" t="s">
        <v>715</v>
      </c>
      <c r="S880" s="14" t="s">
        <v>742</v>
      </c>
    </row>
    <row r="881" spans="1:19" x14ac:dyDescent="0.25">
      <c r="A881" s="14" t="s">
        <v>703</v>
      </c>
      <c r="B881" s="14" t="s">
        <v>704</v>
      </c>
      <c r="C881" s="14" t="s">
        <v>705</v>
      </c>
      <c r="D881" s="14" t="s">
        <v>706</v>
      </c>
      <c r="E881" s="14" t="s">
        <v>707</v>
      </c>
      <c r="F881" s="15">
        <v>139.97</v>
      </c>
      <c r="G881" s="14" t="s">
        <v>708</v>
      </c>
      <c r="H881" s="20">
        <v>43922</v>
      </c>
      <c r="I881" s="14" t="s">
        <v>1647</v>
      </c>
      <c r="J881" s="14" t="s">
        <v>1648</v>
      </c>
      <c r="K881" s="21">
        <v>10073</v>
      </c>
      <c r="L881" s="14" t="s">
        <v>640</v>
      </c>
      <c r="M881" s="21">
        <v>113000</v>
      </c>
      <c r="N881" s="14" t="s">
        <v>1649</v>
      </c>
      <c r="O881" s="14" t="s">
        <v>712</v>
      </c>
      <c r="P881" s="14" t="s">
        <v>713</v>
      </c>
      <c r="Q881" s="14" t="s">
        <v>1583</v>
      </c>
      <c r="R881" s="14" t="s">
        <v>715</v>
      </c>
      <c r="S881" s="14" t="s">
        <v>742</v>
      </c>
    </row>
    <row r="882" spans="1:19" x14ac:dyDescent="0.25">
      <c r="A882" s="14" t="s">
        <v>717</v>
      </c>
      <c r="B882" s="14" t="s">
        <v>704</v>
      </c>
      <c r="C882" s="14" t="s">
        <v>718</v>
      </c>
      <c r="D882" s="14" t="s">
        <v>706</v>
      </c>
      <c r="E882" s="14" t="s">
        <v>707</v>
      </c>
      <c r="F882" s="15">
        <v>79.739999999999995</v>
      </c>
      <c r="G882" s="14" t="s">
        <v>708</v>
      </c>
      <c r="H882" s="20">
        <v>43952</v>
      </c>
      <c r="I882" s="14" t="s">
        <v>1635</v>
      </c>
      <c r="J882" s="14" t="s">
        <v>1648</v>
      </c>
      <c r="K882" s="21">
        <v>10073</v>
      </c>
      <c r="L882" s="14" t="s">
        <v>640</v>
      </c>
      <c r="M882" s="21">
        <v>113000</v>
      </c>
      <c r="N882" s="14" t="s">
        <v>1649</v>
      </c>
      <c r="O882" s="14" t="s">
        <v>719</v>
      </c>
      <c r="P882" s="14" t="s">
        <v>720</v>
      </c>
      <c r="Q882" s="14" t="s">
        <v>721</v>
      </c>
      <c r="R882" s="14" t="s">
        <v>715</v>
      </c>
      <c r="S882" s="14" t="s">
        <v>742</v>
      </c>
    </row>
    <row r="883" spans="1:19" x14ac:dyDescent="0.25">
      <c r="A883" s="14" t="s">
        <v>723</v>
      </c>
      <c r="B883" s="14" t="s">
        <v>704</v>
      </c>
      <c r="C883" s="14" t="s">
        <v>724</v>
      </c>
      <c r="D883" s="14" t="s">
        <v>706</v>
      </c>
      <c r="E883" s="14" t="s">
        <v>707</v>
      </c>
      <c r="F883" s="15">
        <v>95.64</v>
      </c>
      <c r="G883" s="14" t="s">
        <v>708</v>
      </c>
      <c r="H883" s="20">
        <v>43983</v>
      </c>
      <c r="I883" s="14" t="s">
        <v>1574</v>
      </c>
      <c r="J883" s="14" t="s">
        <v>1648</v>
      </c>
      <c r="K883" s="21">
        <v>10073</v>
      </c>
      <c r="L883" s="14" t="s">
        <v>640</v>
      </c>
      <c r="M883" s="21">
        <v>113000</v>
      </c>
      <c r="N883" s="14" t="s">
        <v>1649</v>
      </c>
      <c r="O883" s="14" t="s">
        <v>725</v>
      </c>
      <c r="P883" s="14" t="s">
        <v>726</v>
      </c>
      <c r="Q883" s="14" t="s">
        <v>727</v>
      </c>
      <c r="R883" s="14" t="s">
        <v>715</v>
      </c>
      <c r="S883" s="14" t="s">
        <v>742</v>
      </c>
    </row>
    <row r="884" spans="1:19" x14ac:dyDescent="0.25">
      <c r="A884" s="14" t="s">
        <v>703</v>
      </c>
      <c r="B884" s="14" t="s">
        <v>704</v>
      </c>
      <c r="C884" s="14" t="s">
        <v>705</v>
      </c>
      <c r="D884" s="14" t="s">
        <v>706</v>
      </c>
      <c r="E884" s="14" t="s">
        <v>707</v>
      </c>
      <c r="F884" s="15">
        <v>389.98</v>
      </c>
      <c r="G884" s="14" t="s">
        <v>708</v>
      </c>
      <c r="H884" s="20">
        <v>43922</v>
      </c>
      <c r="I884" s="14" t="s">
        <v>1650</v>
      </c>
      <c r="J884" s="14" t="s">
        <v>1651</v>
      </c>
      <c r="K884" s="21">
        <v>10073</v>
      </c>
      <c r="L884" s="14" t="s">
        <v>640</v>
      </c>
      <c r="M884" s="21">
        <v>113010</v>
      </c>
      <c r="N884" s="14" t="s">
        <v>1652</v>
      </c>
      <c r="O884" s="14" t="s">
        <v>712</v>
      </c>
      <c r="P884" s="14" t="s">
        <v>713</v>
      </c>
      <c r="Q884" s="14" t="s">
        <v>1583</v>
      </c>
      <c r="R884" s="14" t="s">
        <v>715</v>
      </c>
      <c r="S884" s="14" t="s">
        <v>716</v>
      </c>
    </row>
    <row r="885" spans="1:19" x14ac:dyDescent="0.25">
      <c r="A885" s="14" t="s">
        <v>717</v>
      </c>
      <c r="B885" s="14" t="s">
        <v>704</v>
      </c>
      <c r="C885" s="14" t="s">
        <v>718</v>
      </c>
      <c r="D885" s="14" t="s">
        <v>706</v>
      </c>
      <c r="E885" s="14" t="s">
        <v>707</v>
      </c>
      <c r="F885" s="15">
        <v>402.46</v>
      </c>
      <c r="G885" s="14" t="s">
        <v>708</v>
      </c>
      <c r="H885" s="20">
        <v>43952</v>
      </c>
      <c r="I885" s="14" t="s">
        <v>1638</v>
      </c>
      <c r="J885" s="14" t="s">
        <v>1651</v>
      </c>
      <c r="K885" s="21">
        <v>10073</v>
      </c>
      <c r="L885" s="14" t="s">
        <v>640</v>
      </c>
      <c r="M885" s="21">
        <v>113010</v>
      </c>
      <c r="N885" s="14" t="s">
        <v>1652</v>
      </c>
      <c r="O885" s="14" t="s">
        <v>719</v>
      </c>
      <c r="P885" s="14" t="s">
        <v>720</v>
      </c>
      <c r="Q885" s="14" t="s">
        <v>721</v>
      </c>
      <c r="R885" s="14" t="s">
        <v>715</v>
      </c>
      <c r="S885" s="14" t="s">
        <v>716</v>
      </c>
    </row>
    <row r="886" spans="1:19" x14ac:dyDescent="0.25">
      <c r="A886" s="14" t="s">
        <v>723</v>
      </c>
      <c r="B886" s="14" t="s">
        <v>704</v>
      </c>
      <c r="C886" s="14" t="s">
        <v>724</v>
      </c>
      <c r="D886" s="14" t="s">
        <v>706</v>
      </c>
      <c r="E886" s="14" t="s">
        <v>707</v>
      </c>
      <c r="F886" s="15">
        <v>402.46</v>
      </c>
      <c r="G886" s="14" t="s">
        <v>708</v>
      </c>
      <c r="H886" s="20">
        <v>43983</v>
      </c>
      <c r="I886" s="14" t="s">
        <v>1577</v>
      </c>
      <c r="J886" s="14" t="s">
        <v>1651</v>
      </c>
      <c r="K886" s="21">
        <v>10073</v>
      </c>
      <c r="L886" s="14" t="s">
        <v>640</v>
      </c>
      <c r="M886" s="21">
        <v>113010</v>
      </c>
      <c r="N886" s="14" t="s">
        <v>1652</v>
      </c>
      <c r="O886" s="14" t="s">
        <v>725</v>
      </c>
      <c r="P886" s="14" t="s">
        <v>726</v>
      </c>
      <c r="Q886" s="14" t="s">
        <v>727</v>
      </c>
      <c r="R886" s="14" t="s">
        <v>715</v>
      </c>
      <c r="S886" s="14" t="s">
        <v>716</v>
      </c>
    </row>
    <row r="887" spans="1:19" x14ac:dyDescent="0.25">
      <c r="A887" s="14" t="s">
        <v>703</v>
      </c>
      <c r="B887" s="14" t="s">
        <v>704</v>
      </c>
      <c r="C887" s="14" t="s">
        <v>705</v>
      </c>
      <c r="D887" s="14" t="s">
        <v>706</v>
      </c>
      <c r="E887" s="14" t="s">
        <v>707</v>
      </c>
      <c r="F887" s="15">
        <v>191.57</v>
      </c>
      <c r="G887" s="14" t="s">
        <v>708</v>
      </c>
      <c r="H887" s="20">
        <v>43922</v>
      </c>
      <c r="I887" s="14" t="s">
        <v>1653</v>
      </c>
      <c r="J887" s="14" t="s">
        <v>1654</v>
      </c>
      <c r="K887" s="21">
        <v>10073</v>
      </c>
      <c r="L887" s="14" t="s">
        <v>640</v>
      </c>
      <c r="M887" s="21">
        <v>113020</v>
      </c>
      <c r="N887" s="14" t="s">
        <v>1655</v>
      </c>
      <c r="O887" s="14" t="s">
        <v>712</v>
      </c>
      <c r="P887" s="14" t="s">
        <v>713</v>
      </c>
      <c r="Q887" s="14" t="s">
        <v>1583</v>
      </c>
      <c r="R887" s="14" t="s">
        <v>715</v>
      </c>
      <c r="S887" s="14" t="s">
        <v>731</v>
      </c>
    </row>
    <row r="888" spans="1:19" x14ac:dyDescent="0.25">
      <c r="A888" s="14" t="s">
        <v>717</v>
      </c>
      <c r="B888" s="14" t="s">
        <v>704</v>
      </c>
      <c r="C888" s="14" t="s">
        <v>718</v>
      </c>
      <c r="D888" s="14" t="s">
        <v>706</v>
      </c>
      <c r="E888" s="14" t="s">
        <v>707</v>
      </c>
      <c r="F888" s="15">
        <v>208.24</v>
      </c>
      <c r="G888" s="14" t="s">
        <v>708</v>
      </c>
      <c r="H888" s="20">
        <v>43952</v>
      </c>
      <c r="I888" s="14" t="s">
        <v>1641</v>
      </c>
      <c r="J888" s="14" t="s">
        <v>1654</v>
      </c>
      <c r="K888" s="21">
        <v>10073</v>
      </c>
      <c r="L888" s="14" t="s">
        <v>640</v>
      </c>
      <c r="M888" s="21">
        <v>113020</v>
      </c>
      <c r="N888" s="14" t="s">
        <v>1655</v>
      </c>
      <c r="O888" s="14" t="s">
        <v>719</v>
      </c>
      <c r="P888" s="14" t="s">
        <v>720</v>
      </c>
      <c r="Q888" s="14" t="s">
        <v>721</v>
      </c>
      <c r="R888" s="14" t="s">
        <v>715</v>
      </c>
      <c r="S888" s="14" t="s">
        <v>731</v>
      </c>
    </row>
    <row r="889" spans="1:19" x14ac:dyDescent="0.25">
      <c r="A889" s="14" t="s">
        <v>723</v>
      </c>
      <c r="B889" s="14" t="s">
        <v>704</v>
      </c>
      <c r="C889" s="14" t="s">
        <v>724</v>
      </c>
      <c r="D889" s="14" t="s">
        <v>706</v>
      </c>
      <c r="E889" s="14" t="s">
        <v>707</v>
      </c>
      <c r="F889" s="15">
        <v>208.24</v>
      </c>
      <c r="G889" s="14" t="s">
        <v>708</v>
      </c>
      <c r="H889" s="20">
        <v>43983</v>
      </c>
      <c r="I889" s="14" t="s">
        <v>1580</v>
      </c>
      <c r="J889" s="14" t="s">
        <v>1654</v>
      </c>
      <c r="K889" s="21">
        <v>10073</v>
      </c>
      <c r="L889" s="14" t="s">
        <v>640</v>
      </c>
      <c r="M889" s="21">
        <v>113020</v>
      </c>
      <c r="N889" s="14" t="s">
        <v>1655</v>
      </c>
      <c r="O889" s="14" t="s">
        <v>725</v>
      </c>
      <c r="P889" s="14" t="s">
        <v>726</v>
      </c>
      <c r="Q889" s="14" t="s">
        <v>727</v>
      </c>
      <c r="R889" s="14" t="s">
        <v>715</v>
      </c>
      <c r="S889" s="14" t="s">
        <v>731</v>
      </c>
    </row>
    <row r="890" spans="1:19" x14ac:dyDescent="0.25">
      <c r="A890" s="14" t="s">
        <v>703</v>
      </c>
      <c r="B890" s="14" t="s">
        <v>704</v>
      </c>
      <c r="C890" s="14" t="s">
        <v>705</v>
      </c>
      <c r="D890" s="14" t="s">
        <v>706</v>
      </c>
      <c r="E890" s="14" t="s">
        <v>707</v>
      </c>
      <c r="F890" s="15">
        <v>4303.8599999999997</v>
      </c>
      <c r="G890" s="14" t="s">
        <v>708</v>
      </c>
      <c r="H890" s="20">
        <v>43922</v>
      </c>
      <c r="I890" s="14" t="s">
        <v>1656</v>
      </c>
      <c r="J890" s="14" t="s">
        <v>1657</v>
      </c>
      <c r="K890" s="21">
        <v>10073</v>
      </c>
      <c r="L890" s="14" t="s">
        <v>640</v>
      </c>
      <c r="M890" s="21">
        <v>113040</v>
      </c>
      <c r="N890" s="14" t="s">
        <v>1658</v>
      </c>
      <c r="O890" s="14" t="s">
        <v>712</v>
      </c>
      <c r="P890" s="14" t="s">
        <v>713</v>
      </c>
      <c r="Q890" s="14" t="s">
        <v>1583</v>
      </c>
      <c r="R890" s="14" t="s">
        <v>715</v>
      </c>
      <c r="S890" s="14" t="s">
        <v>683</v>
      </c>
    </row>
    <row r="891" spans="1:19" x14ac:dyDescent="0.25">
      <c r="A891" s="14" t="s">
        <v>717</v>
      </c>
      <c r="B891" s="14" t="s">
        <v>704</v>
      </c>
      <c r="C891" s="14" t="s">
        <v>718</v>
      </c>
      <c r="D891" s="14" t="s">
        <v>706</v>
      </c>
      <c r="E891" s="14" t="s">
        <v>707</v>
      </c>
      <c r="F891" s="15">
        <v>4300.76</v>
      </c>
      <c r="G891" s="14" t="s">
        <v>708</v>
      </c>
      <c r="H891" s="20">
        <v>43952</v>
      </c>
      <c r="I891" s="14" t="s">
        <v>1644</v>
      </c>
      <c r="J891" s="14" t="s">
        <v>1657</v>
      </c>
      <c r="K891" s="21">
        <v>10073</v>
      </c>
      <c r="L891" s="14" t="s">
        <v>640</v>
      </c>
      <c r="M891" s="21">
        <v>113040</v>
      </c>
      <c r="N891" s="14" t="s">
        <v>1658</v>
      </c>
      <c r="O891" s="14" t="s">
        <v>719</v>
      </c>
      <c r="P891" s="14" t="s">
        <v>720</v>
      </c>
      <c r="Q891" s="14" t="s">
        <v>721</v>
      </c>
      <c r="R891" s="14" t="s">
        <v>715</v>
      </c>
      <c r="S891" s="14" t="s">
        <v>683</v>
      </c>
    </row>
    <row r="892" spans="1:19" x14ac:dyDescent="0.25">
      <c r="A892" s="14" t="s">
        <v>723</v>
      </c>
      <c r="B892" s="14" t="s">
        <v>704</v>
      </c>
      <c r="C892" s="14" t="s">
        <v>724</v>
      </c>
      <c r="D892" s="14" t="s">
        <v>706</v>
      </c>
      <c r="E892" s="14" t="s">
        <v>707</v>
      </c>
      <c r="F892" s="15">
        <v>4312.08</v>
      </c>
      <c r="G892" s="14" t="s">
        <v>708</v>
      </c>
      <c r="H892" s="20">
        <v>43983</v>
      </c>
      <c r="I892" s="14" t="s">
        <v>1584</v>
      </c>
      <c r="J892" s="14" t="s">
        <v>1657</v>
      </c>
      <c r="K892" s="21">
        <v>10073</v>
      </c>
      <c r="L892" s="14" t="s">
        <v>640</v>
      </c>
      <c r="M892" s="21">
        <v>113040</v>
      </c>
      <c r="N892" s="14" t="s">
        <v>1658</v>
      </c>
      <c r="O892" s="14" t="s">
        <v>725</v>
      </c>
      <c r="P892" s="14" t="s">
        <v>726</v>
      </c>
      <c r="Q892" s="14" t="s">
        <v>727</v>
      </c>
      <c r="R892" s="14" t="s">
        <v>715</v>
      </c>
      <c r="S892" s="14" t="s">
        <v>683</v>
      </c>
    </row>
    <row r="893" spans="1:19" x14ac:dyDescent="0.25">
      <c r="A893" s="14" t="s">
        <v>703</v>
      </c>
      <c r="B893" s="14" t="s">
        <v>704</v>
      </c>
      <c r="C893" s="14" t="s">
        <v>705</v>
      </c>
      <c r="D893" s="14" t="s">
        <v>706</v>
      </c>
      <c r="E893" s="14" t="s">
        <v>707</v>
      </c>
      <c r="F893" s="15">
        <v>1214.19</v>
      </c>
      <c r="G893" s="14" t="s">
        <v>708</v>
      </c>
      <c r="H893" s="20">
        <v>43922</v>
      </c>
      <c r="I893" s="14" t="s">
        <v>1659</v>
      </c>
      <c r="J893" s="14" t="s">
        <v>1660</v>
      </c>
      <c r="K893" s="21">
        <v>10073</v>
      </c>
      <c r="L893" s="14" t="s">
        <v>640</v>
      </c>
      <c r="M893" s="21">
        <v>113060</v>
      </c>
      <c r="N893" s="14" t="s">
        <v>1661</v>
      </c>
      <c r="O893" s="14" t="s">
        <v>712</v>
      </c>
      <c r="P893" s="14" t="s">
        <v>713</v>
      </c>
      <c r="Q893" s="14" t="s">
        <v>1583</v>
      </c>
      <c r="R893" s="14" t="s">
        <v>715</v>
      </c>
      <c r="S893" s="14" t="s">
        <v>722</v>
      </c>
    </row>
    <row r="894" spans="1:19" x14ac:dyDescent="0.25">
      <c r="A894" s="14" t="s">
        <v>717</v>
      </c>
      <c r="B894" s="14" t="s">
        <v>704</v>
      </c>
      <c r="C894" s="14" t="s">
        <v>718</v>
      </c>
      <c r="D894" s="14" t="s">
        <v>706</v>
      </c>
      <c r="E894" s="14" t="s">
        <v>707</v>
      </c>
      <c r="F894" s="15">
        <v>1402.21</v>
      </c>
      <c r="G894" s="14" t="s">
        <v>708</v>
      </c>
      <c r="H894" s="20">
        <v>43952</v>
      </c>
      <c r="I894" s="14" t="s">
        <v>1647</v>
      </c>
      <c r="J894" s="14" t="s">
        <v>1660</v>
      </c>
      <c r="K894" s="21">
        <v>10073</v>
      </c>
      <c r="L894" s="14" t="s">
        <v>640</v>
      </c>
      <c r="M894" s="21">
        <v>113060</v>
      </c>
      <c r="N894" s="14" t="s">
        <v>1661</v>
      </c>
      <c r="O894" s="14" t="s">
        <v>719</v>
      </c>
      <c r="P894" s="14" t="s">
        <v>720</v>
      </c>
      <c r="Q894" s="14" t="s">
        <v>721</v>
      </c>
      <c r="R894" s="14" t="s">
        <v>715</v>
      </c>
      <c r="S894" s="14" t="s">
        <v>722</v>
      </c>
    </row>
    <row r="895" spans="1:19" x14ac:dyDescent="0.25">
      <c r="A895" s="14" t="s">
        <v>723</v>
      </c>
      <c r="B895" s="14" t="s">
        <v>704</v>
      </c>
      <c r="C895" s="14" t="s">
        <v>724</v>
      </c>
      <c r="D895" s="14" t="s">
        <v>706</v>
      </c>
      <c r="E895" s="14" t="s">
        <v>707</v>
      </c>
      <c r="F895" s="15">
        <v>1576.68</v>
      </c>
      <c r="G895" s="14" t="s">
        <v>708</v>
      </c>
      <c r="H895" s="20">
        <v>43983</v>
      </c>
      <c r="I895" s="14" t="s">
        <v>1587</v>
      </c>
      <c r="J895" s="14" t="s">
        <v>1660</v>
      </c>
      <c r="K895" s="21">
        <v>10073</v>
      </c>
      <c r="L895" s="14" t="s">
        <v>640</v>
      </c>
      <c r="M895" s="21">
        <v>113060</v>
      </c>
      <c r="N895" s="14" t="s">
        <v>1661</v>
      </c>
      <c r="O895" s="14" t="s">
        <v>725</v>
      </c>
      <c r="P895" s="14" t="s">
        <v>726</v>
      </c>
      <c r="Q895" s="14" t="s">
        <v>727</v>
      </c>
      <c r="R895" s="14" t="s">
        <v>715</v>
      </c>
      <c r="S895" s="14" t="s">
        <v>722</v>
      </c>
    </row>
    <row r="896" spans="1:19" x14ac:dyDescent="0.25">
      <c r="A896" s="14" t="s">
        <v>703</v>
      </c>
      <c r="B896" s="14" t="s">
        <v>704</v>
      </c>
      <c r="C896" s="14" t="s">
        <v>705</v>
      </c>
      <c r="D896" s="14" t="s">
        <v>706</v>
      </c>
      <c r="E896" s="14" t="s">
        <v>707</v>
      </c>
      <c r="F896" s="15">
        <v>505.24</v>
      </c>
      <c r="G896" s="14" t="s">
        <v>708</v>
      </c>
      <c r="H896" s="20">
        <v>43922</v>
      </c>
      <c r="I896" s="14" t="s">
        <v>1662</v>
      </c>
      <c r="J896" s="14" t="s">
        <v>1663</v>
      </c>
      <c r="K896" s="21">
        <v>10073</v>
      </c>
      <c r="L896" s="14" t="s">
        <v>640</v>
      </c>
      <c r="M896" s="21">
        <v>114000</v>
      </c>
      <c r="N896" s="14" t="s">
        <v>1664</v>
      </c>
      <c r="O896" s="14" t="s">
        <v>712</v>
      </c>
      <c r="P896" s="14" t="s">
        <v>713</v>
      </c>
      <c r="Q896" s="14" t="s">
        <v>1583</v>
      </c>
      <c r="R896" s="14" t="s">
        <v>715</v>
      </c>
      <c r="S896" s="14" t="s">
        <v>742</v>
      </c>
    </row>
    <row r="897" spans="1:19" x14ac:dyDescent="0.25">
      <c r="A897" s="14" t="s">
        <v>717</v>
      </c>
      <c r="B897" s="14" t="s">
        <v>704</v>
      </c>
      <c r="C897" s="14" t="s">
        <v>718</v>
      </c>
      <c r="D897" s="14" t="s">
        <v>706</v>
      </c>
      <c r="E897" s="14" t="s">
        <v>707</v>
      </c>
      <c r="F897" s="15">
        <v>213.52</v>
      </c>
      <c r="G897" s="14" t="s">
        <v>708</v>
      </c>
      <c r="H897" s="20">
        <v>43952</v>
      </c>
      <c r="I897" s="14" t="s">
        <v>1650</v>
      </c>
      <c r="J897" s="14" t="s">
        <v>1663</v>
      </c>
      <c r="K897" s="21">
        <v>10073</v>
      </c>
      <c r="L897" s="14" t="s">
        <v>640</v>
      </c>
      <c r="M897" s="21">
        <v>114000</v>
      </c>
      <c r="N897" s="14" t="s">
        <v>1664</v>
      </c>
      <c r="O897" s="14" t="s">
        <v>719</v>
      </c>
      <c r="P897" s="14" t="s">
        <v>720</v>
      </c>
      <c r="Q897" s="14" t="s">
        <v>721</v>
      </c>
      <c r="R897" s="14" t="s">
        <v>715</v>
      </c>
      <c r="S897" s="14" t="s">
        <v>742</v>
      </c>
    </row>
    <row r="898" spans="1:19" x14ac:dyDescent="0.25">
      <c r="A898" s="14" t="s">
        <v>723</v>
      </c>
      <c r="B898" s="14" t="s">
        <v>704</v>
      </c>
      <c r="C898" s="14" t="s">
        <v>724</v>
      </c>
      <c r="D898" s="14" t="s">
        <v>706</v>
      </c>
      <c r="E898" s="14" t="s">
        <v>707</v>
      </c>
      <c r="F898" s="15">
        <v>183.02</v>
      </c>
      <c r="G898" s="14" t="s">
        <v>708</v>
      </c>
      <c r="H898" s="20">
        <v>43983</v>
      </c>
      <c r="I898" s="14" t="s">
        <v>1590</v>
      </c>
      <c r="J898" s="14" t="s">
        <v>1663</v>
      </c>
      <c r="K898" s="21">
        <v>10073</v>
      </c>
      <c r="L898" s="14" t="s">
        <v>640</v>
      </c>
      <c r="M898" s="21">
        <v>114000</v>
      </c>
      <c r="N898" s="14" t="s">
        <v>1664</v>
      </c>
      <c r="O898" s="14" t="s">
        <v>725</v>
      </c>
      <c r="P898" s="14" t="s">
        <v>726</v>
      </c>
      <c r="Q898" s="14" t="s">
        <v>727</v>
      </c>
      <c r="R898" s="14" t="s">
        <v>715</v>
      </c>
      <c r="S898" s="14" t="s">
        <v>742</v>
      </c>
    </row>
    <row r="899" spans="1:19" x14ac:dyDescent="0.25">
      <c r="A899" s="14" t="s">
        <v>703</v>
      </c>
      <c r="B899" s="14" t="s">
        <v>704</v>
      </c>
      <c r="C899" s="14" t="s">
        <v>705</v>
      </c>
      <c r="D899" s="14" t="s">
        <v>706</v>
      </c>
      <c r="E899" s="14" t="s">
        <v>707</v>
      </c>
      <c r="F899" s="15">
        <v>692.15</v>
      </c>
      <c r="G899" s="14" t="s">
        <v>708</v>
      </c>
      <c r="H899" s="20">
        <v>43922</v>
      </c>
      <c r="I899" s="14" t="s">
        <v>1665</v>
      </c>
      <c r="J899" s="14" t="s">
        <v>1666</v>
      </c>
      <c r="K899" s="21">
        <v>10073</v>
      </c>
      <c r="L899" s="14" t="s">
        <v>640</v>
      </c>
      <c r="M899" s="21">
        <v>114010</v>
      </c>
      <c r="N899" s="14" t="s">
        <v>1667</v>
      </c>
      <c r="O899" s="14" t="s">
        <v>712</v>
      </c>
      <c r="P899" s="14" t="s">
        <v>713</v>
      </c>
      <c r="Q899" s="14" t="s">
        <v>1583</v>
      </c>
      <c r="R899" s="14" t="s">
        <v>715</v>
      </c>
      <c r="S899" s="14" t="s">
        <v>716</v>
      </c>
    </row>
    <row r="900" spans="1:19" x14ac:dyDescent="0.25">
      <c r="A900" s="14" t="s">
        <v>717</v>
      </c>
      <c r="B900" s="14" t="s">
        <v>704</v>
      </c>
      <c r="C900" s="14" t="s">
        <v>718</v>
      </c>
      <c r="D900" s="14" t="s">
        <v>706</v>
      </c>
      <c r="E900" s="14" t="s">
        <v>707</v>
      </c>
      <c r="F900" s="15">
        <v>692.15</v>
      </c>
      <c r="G900" s="14" t="s">
        <v>708</v>
      </c>
      <c r="H900" s="20">
        <v>43952</v>
      </c>
      <c r="I900" s="14" t="s">
        <v>1653</v>
      </c>
      <c r="J900" s="14" t="s">
        <v>1666</v>
      </c>
      <c r="K900" s="21">
        <v>10073</v>
      </c>
      <c r="L900" s="14" t="s">
        <v>640</v>
      </c>
      <c r="M900" s="21">
        <v>114010</v>
      </c>
      <c r="N900" s="14" t="s">
        <v>1667</v>
      </c>
      <c r="O900" s="14" t="s">
        <v>719</v>
      </c>
      <c r="P900" s="14" t="s">
        <v>720</v>
      </c>
      <c r="Q900" s="14" t="s">
        <v>721</v>
      </c>
      <c r="R900" s="14" t="s">
        <v>715</v>
      </c>
      <c r="S900" s="14" t="s">
        <v>716</v>
      </c>
    </row>
    <row r="901" spans="1:19" x14ac:dyDescent="0.25">
      <c r="A901" s="14" t="s">
        <v>723</v>
      </c>
      <c r="B901" s="14" t="s">
        <v>704</v>
      </c>
      <c r="C901" s="14" t="s">
        <v>724</v>
      </c>
      <c r="D901" s="14" t="s">
        <v>706</v>
      </c>
      <c r="E901" s="14" t="s">
        <v>707</v>
      </c>
      <c r="F901" s="15">
        <v>692.15</v>
      </c>
      <c r="G901" s="14" t="s">
        <v>708</v>
      </c>
      <c r="H901" s="20">
        <v>43983</v>
      </c>
      <c r="I901" s="14" t="s">
        <v>1593</v>
      </c>
      <c r="J901" s="14" t="s">
        <v>1666</v>
      </c>
      <c r="K901" s="21">
        <v>10073</v>
      </c>
      <c r="L901" s="14" t="s">
        <v>640</v>
      </c>
      <c r="M901" s="21">
        <v>114010</v>
      </c>
      <c r="N901" s="14" t="s">
        <v>1667</v>
      </c>
      <c r="O901" s="14" t="s">
        <v>725</v>
      </c>
      <c r="P901" s="14" t="s">
        <v>726</v>
      </c>
      <c r="Q901" s="14" t="s">
        <v>727</v>
      </c>
      <c r="R901" s="14" t="s">
        <v>715</v>
      </c>
      <c r="S901" s="14" t="s">
        <v>716</v>
      </c>
    </row>
    <row r="902" spans="1:19" x14ac:dyDescent="0.25">
      <c r="A902" s="14" t="s">
        <v>703</v>
      </c>
      <c r="B902" s="14" t="s">
        <v>704</v>
      </c>
      <c r="C902" s="14" t="s">
        <v>705</v>
      </c>
      <c r="D902" s="14" t="s">
        <v>706</v>
      </c>
      <c r="E902" s="14" t="s">
        <v>707</v>
      </c>
      <c r="F902" s="15">
        <v>591.54</v>
      </c>
      <c r="G902" s="14" t="s">
        <v>708</v>
      </c>
      <c r="H902" s="20">
        <v>43922</v>
      </c>
      <c r="I902" s="14" t="s">
        <v>1668</v>
      </c>
      <c r="J902" s="14" t="s">
        <v>1669</v>
      </c>
      <c r="K902" s="21">
        <v>10073</v>
      </c>
      <c r="L902" s="14" t="s">
        <v>640</v>
      </c>
      <c r="M902" s="21">
        <v>114020</v>
      </c>
      <c r="N902" s="14" t="s">
        <v>1670</v>
      </c>
      <c r="O902" s="14" t="s">
        <v>712</v>
      </c>
      <c r="P902" s="14" t="s">
        <v>713</v>
      </c>
      <c r="Q902" s="14" t="s">
        <v>1583</v>
      </c>
      <c r="R902" s="14" t="s">
        <v>715</v>
      </c>
      <c r="S902" s="14" t="s">
        <v>731</v>
      </c>
    </row>
    <row r="903" spans="1:19" x14ac:dyDescent="0.25">
      <c r="A903" s="14" t="s">
        <v>717</v>
      </c>
      <c r="B903" s="14" t="s">
        <v>704</v>
      </c>
      <c r="C903" s="14" t="s">
        <v>718</v>
      </c>
      <c r="D903" s="14" t="s">
        <v>706</v>
      </c>
      <c r="E903" s="14" t="s">
        <v>707</v>
      </c>
      <c r="F903" s="15">
        <v>625.24</v>
      </c>
      <c r="G903" s="14" t="s">
        <v>708</v>
      </c>
      <c r="H903" s="20">
        <v>43952</v>
      </c>
      <c r="I903" s="14" t="s">
        <v>1656</v>
      </c>
      <c r="J903" s="14" t="s">
        <v>1669</v>
      </c>
      <c r="K903" s="21">
        <v>10073</v>
      </c>
      <c r="L903" s="14" t="s">
        <v>640</v>
      </c>
      <c r="M903" s="21">
        <v>114020</v>
      </c>
      <c r="N903" s="14" t="s">
        <v>1670</v>
      </c>
      <c r="O903" s="14" t="s">
        <v>719</v>
      </c>
      <c r="P903" s="14" t="s">
        <v>720</v>
      </c>
      <c r="Q903" s="14" t="s">
        <v>721</v>
      </c>
      <c r="R903" s="14" t="s">
        <v>715</v>
      </c>
      <c r="S903" s="14" t="s">
        <v>731</v>
      </c>
    </row>
    <row r="904" spans="1:19" x14ac:dyDescent="0.25">
      <c r="A904" s="14" t="s">
        <v>723</v>
      </c>
      <c r="B904" s="14" t="s">
        <v>704</v>
      </c>
      <c r="C904" s="14" t="s">
        <v>724</v>
      </c>
      <c r="D904" s="14" t="s">
        <v>706</v>
      </c>
      <c r="E904" s="14" t="s">
        <v>707</v>
      </c>
      <c r="F904" s="15">
        <v>625.24</v>
      </c>
      <c r="G904" s="14" t="s">
        <v>708</v>
      </c>
      <c r="H904" s="20">
        <v>43983</v>
      </c>
      <c r="I904" s="14" t="s">
        <v>1596</v>
      </c>
      <c r="J904" s="14" t="s">
        <v>1669</v>
      </c>
      <c r="K904" s="21">
        <v>10073</v>
      </c>
      <c r="L904" s="14" t="s">
        <v>640</v>
      </c>
      <c r="M904" s="21">
        <v>114020</v>
      </c>
      <c r="N904" s="14" t="s">
        <v>1670</v>
      </c>
      <c r="O904" s="14" t="s">
        <v>725</v>
      </c>
      <c r="P904" s="14" t="s">
        <v>726</v>
      </c>
      <c r="Q904" s="14" t="s">
        <v>727</v>
      </c>
      <c r="R904" s="14" t="s">
        <v>715</v>
      </c>
      <c r="S904" s="14" t="s">
        <v>731</v>
      </c>
    </row>
    <row r="905" spans="1:19" x14ac:dyDescent="0.25">
      <c r="A905" s="14" t="s">
        <v>703</v>
      </c>
      <c r="B905" s="14" t="s">
        <v>704</v>
      </c>
      <c r="C905" s="14" t="s">
        <v>705</v>
      </c>
      <c r="D905" s="14" t="s">
        <v>706</v>
      </c>
      <c r="E905" s="14" t="s">
        <v>707</v>
      </c>
      <c r="F905" s="15">
        <v>9638.59</v>
      </c>
      <c r="G905" s="14" t="s">
        <v>708</v>
      </c>
      <c r="H905" s="20">
        <v>43922</v>
      </c>
      <c r="I905" s="14" t="s">
        <v>1671</v>
      </c>
      <c r="J905" s="14" t="s">
        <v>1672</v>
      </c>
      <c r="K905" s="21">
        <v>10073</v>
      </c>
      <c r="L905" s="14" t="s">
        <v>640</v>
      </c>
      <c r="M905" s="21">
        <v>114040</v>
      </c>
      <c r="N905" s="14" t="s">
        <v>1673</v>
      </c>
      <c r="O905" s="14" t="s">
        <v>712</v>
      </c>
      <c r="P905" s="14" t="s">
        <v>713</v>
      </c>
      <c r="Q905" s="14" t="s">
        <v>1583</v>
      </c>
      <c r="R905" s="14" t="s">
        <v>715</v>
      </c>
      <c r="S905" s="14" t="s">
        <v>683</v>
      </c>
    </row>
    <row r="906" spans="1:19" x14ac:dyDescent="0.25">
      <c r="A906" s="14" t="s">
        <v>717</v>
      </c>
      <c r="B906" s="14" t="s">
        <v>704</v>
      </c>
      <c r="C906" s="14" t="s">
        <v>718</v>
      </c>
      <c r="D906" s="14" t="s">
        <v>706</v>
      </c>
      <c r="E906" s="14" t="s">
        <v>707</v>
      </c>
      <c r="F906" s="15">
        <v>9603.15</v>
      </c>
      <c r="G906" s="14" t="s">
        <v>708</v>
      </c>
      <c r="H906" s="20">
        <v>43952</v>
      </c>
      <c r="I906" s="14" t="s">
        <v>1659</v>
      </c>
      <c r="J906" s="14" t="s">
        <v>1672</v>
      </c>
      <c r="K906" s="21">
        <v>10073</v>
      </c>
      <c r="L906" s="14" t="s">
        <v>640</v>
      </c>
      <c r="M906" s="21">
        <v>114040</v>
      </c>
      <c r="N906" s="14" t="s">
        <v>1673</v>
      </c>
      <c r="O906" s="14" t="s">
        <v>719</v>
      </c>
      <c r="P906" s="14" t="s">
        <v>720</v>
      </c>
      <c r="Q906" s="14" t="s">
        <v>721</v>
      </c>
      <c r="R906" s="14" t="s">
        <v>715</v>
      </c>
      <c r="S906" s="14" t="s">
        <v>683</v>
      </c>
    </row>
    <row r="907" spans="1:19" x14ac:dyDescent="0.25">
      <c r="A907" s="14" t="s">
        <v>723</v>
      </c>
      <c r="B907" s="14" t="s">
        <v>704</v>
      </c>
      <c r="C907" s="14" t="s">
        <v>724</v>
      </c>
      <c r="D907" s="14" t="s">
        <v>706</v>
      </c>
      <c r="E907" s="14" t="s">
        <v>707</v>
      </c>
      <c r="F907" s="15">
        <v>9622.58</v>
      </c>
      <c r="G907" s="14" t="s">
        <v>708</v>
      </c>
      <c r="H907" s="20">
        <v>43983</v>
      </c>
      <c r="I907" s="14" t="s">
        <v>1599</v>
      </c>
      <c r="J907" s="14" t="s">
        <v>1672</v>
      </c>
      <c r="K907" s="21">
        <v>10073</v>
      </c>
      <c r="L907" s="14" t="s">
        <v>640</v>
      </c>
      <c r="M907" s="21">
        <v>114040</v>
      </c>
      <c r="N907" s="14" t="s">
        <v>1673</v>
      </c>
      <c r="O907" s="14" t="s">
        <v>725</v>
      </c>
      <c r="P907" s="14" t="s">
        <v>726</v>
      </c>
      <c r="Q907" s="14" t="s">
        <v>727</v>
      </c>
      <c r="R907" s="14" t="s">
        <v>715</v>
      </c>
      <c r="S907" s="14" t="s">
        <v>683</v>
      </c>
    </row>
    <row r="908" spans="1:19" x14ac:dyDescent="0.25">
      <c r="A908" s="14" t="s">
        <v>703</v>
      </c>
      <c r="B908" s="14" t="s">
        <v>704</v>
      </c>
      <c r="C908" s="14" t="s">
        <v>705</v>
      </c>
      <c r="D908" s="14" t="s">
        <v>706</v>
      </c>
      <c r="E908" s="14" t="s">
        <v>707</v>
      </c>
      <c r="F908" s="15">
        <v>4064.44</v>
      </c>
      <c r="G908" s="14" t="s">
        <v>708</v>
      </c>
      <c r="H908" s="20">
        <v>43922</v>
      </c>
      <c r="I908" s="14" t="s">
        <v>1674</v>
      </c>
      <c r="J908" s="14" t="s">
        <v>1675</v>
      </c>
      <c r="K908" s="21">
        <v>10073</v>
      </c>
      <c r="L908" s="14" t="s">
        <v>640</v>
      </c>
      <c r="M908" s="21">
        <v>114060</v>
      </c>
      <c r="N908" s="14" t="s">
        <v>1676</v>
      </c>
      <c r="O908" s="14" t="s">
        <v>712</v>
      </c>
      <c r="P908" s="14" t="s">
        <v>713</v>
      </c>
      <c r="Q908" s="14" t="s">
        <v>1583</v>
      </c>
      <c r="R908" s="14" t="s">
        <v>715</v>
      </c>
      <c r="S908" s="14" t="s">
        <v>722</v>
      </c>
    </row>
    <row r="909" spans="1:19" x14ac:dyDescent="0.25">
      <c r="A909" s="14" t="s">
        <v>717</v>
      </c>
      <c r="B909" s="14" t="s">
        <v>704</v>
      </c>
      <c r="C909" s="14" t="s">
        <v>718</v>
      </c>
      <c r="D909" s="14" t="s">
        <v>706</v>
      </c>
      <c r="E909" s="14" t="s">
        <v>707</v>
      </c>
      <c r="F909" s="15">
        <v>4635.8999999999996</v>
      </c>
      <c r="G909" s="14" t="s">
        <v>708</v>
      </c>
      <c r="H909" s="20">
        <v>43952</v>
      </c>
      <c r="I909" s="14" t="s">
        <v>1662</v>
      </c>
      <c r="J909" s="14" t="s">
        <v>1675</v>
      </c>
      <c r="K909" s="21">
        <v>10073</v>
      </c>
      <c r="L909" s="14" t="s">
        <v>640</v>
      </c>
      <c r="M909" s="21">
        <v>114060</v>
      </c>
      <c r="N909" s="14" t="s">
        <v>1676</v>
      </c>
      <c r="O909" s="14" t="s">
        <v>719</v>
      </c>
      <c r="P909" s="14" t="s">
        <v>720</v>
      </c>
      <c r="Q909" s="14" t="s">
        <v>721</v>
      </c>
      <c r="R909" s="14" t="s">
        <v>715</v>
      </c>
      <c r="S909" s="14" t="s">
        <v>722</v>
      </c>
    </row>
    <row r="910" spans="1:19" x14ac:dyDescent="0.25">
      <c r="A910" s="14" t="s">
        <v>723</v>
      </c>
      <c r="B910" s="14" t="s">
        <v>704</v>
      </c>
      <c r="C910" s="14" t="s">
        <v>724</v>
      </c>
      <c r="D910" s="14" t="s">
        <v>706</v>
      </c>
      <c r="E910" s="14" t="s">
        <v>707</v>
      </c>
      <c r="F910" s="15">
        <v>5193.42</v>
      </c>
      <c r="G910" s="14" t="s">
        <v>708</v>
      </c>
      <c r="H910" s="20">
        <v>43983</v>
      </c>
      <c r="I910" s="14" t="s">
        <v>1602</v>
      </c>
      <c r="J910" s="14" t="s">
        <v>1675</v>
      </c>
      <c r="K910" s="21">
        <v>10073</v>
      </c>
      <c r="L910" s="14" t="s">
        <v>640</v>
      </c>
      <c r="M910" s="21">
        <v>114060</v>
      </c>
      <c r="N910" s="14" t="s">
        <v>1676</v>
      </c>
      <c r="O910" s="14" t="s">
        <v>725</v>
      </c>
      <c r="P910" s="14" t="s">
        <v>726</v>
      </c>
      <c r="Q910" s="14" t="s">
        <v>727</v>
      </c>
      <c r="R910" s="14" t="s">
        <v>715</v>
      </c>
      <c r="S910" s="14" t="s">
        <v>722</v>
      </c>
    </row>
    <row r="911" spans="1:19" x14ac:dyDescent="0.25">
      <c r="A911" s="14" t="s">
        <v>703</v>
      </c>
      <c r="B911" s="14" t="s">
        <v>704</v>
      </c>
      <c r="C911" s="14" t="s">
        <v>705</v>
      </c>
      <c r="D911" s="14" t="s">
        <v>706</v>
      </c>
      <c r="E911" s="14" t="s">
        <v>707</v>
      </c>
      <c r="F911" s="15">
        <v>1900.03</v>
      </c>
      <c r="G911" s="14" t="s">
        <v>708</v>
      </c>
      <c r="H911" s="20">
        <v>43922</v>
      </c>
      <c r="I911" s="14" t="s">
        <v>1677</v>
      </c>
      <c r="J911" s="14" t="s">
        <v>1678</v>
      </c>
      <c r="K911" s="21">
        <v>10074</v>
      </c>
      <c r="L911" s="14" t="s">
        <v>641</v>
      </c>
      <c r="M911" s="21">
        <v>111100</v>
      </c>
      <c r="N911" s="14" t="s">
        <v>1679</v>
      </c>
      <c r="O911" s="14" t="s">
        <v>712</v>
      </c>
      <c r="P911" s="14" t="s">
        <v>713</v>
      </c>
      <c r="Q911" s="14" t="s">
        <v>1583</v>
      </c>
      <c r="R911" s="14" t="s">
        <v>715</v>
      </c>
      <c r="S911" s="14" t="s">
        <v>716</v>
      </c>
    </row>
    <row r="912" spans="1:19" x14ac:dyDescent="0.25">
      <c r="A912" s="14" t="s">
        <v>717</v>
      </c>
      <c r="B912" s="14" t="s">
        <v>704</v>
      </c>
      <c r="C912" s="14" t="s">
        <v>718</v>
      </c>
      <c r="D912" s="14" t="s">
        <v>706</v>
      </c>
      <c r="E912" s="14" t="s">
        <v>707</v>
      </c>
      <c r="F912" s="15">
        <v>1900.03</v>
      </c>
      <c r="G912" s="14" t="s">
        <v>708</v>
      </c>
      <c r="H912" s="20">
        <v>43952</v>
      </c>
      <c r="I912" s="14" t="s">
        <v>1665</v>
      </c>
      <c r="J912" s="14" t="s">
        <v>1678</v>
      </c>
      <c r="K912" s="21">
        <v>10074</v>
      </c>
      <c r="L912" s="14" t="s">
        <v>641</v>
      </c>
      <c r="M912" s="21">
        <v>111100</v>
      </c>
      <c r="N912" s="14" t="s">
        <v>1679</v>
      </c>
      <c r="O912" s="14" t="s">
        <v>719</v>
      </c>
      <c r="P912" s="14" t="s">
        <v>720</v>
      </c>
      <c r="Q912" s="14" t="s">
        <v>721</v>
      </c>
      <c r="R912" s="14" t="s">
        <v>715</v>
      </c>
      <c r="S912" s="14" t="s">
        <v>716</v>
      </c>
    </row>
    <row r="913" spans="1:19" x14ac:dyDescent="0.25">
      <c r="A913" s="14" t="s">
        <v>723</v>
      </c>
      <c r="B913" s="14" t="s">
        <v>704</v>
      </c>
      <c r="C913" s="14" t="s">
        <v>724</v>
      </c>
      <c r="D913" s="14" t="s">
        <v>706</v>
      </c>
      <c r="E913" s="14" t="s">
        <v>707</v>
      </c>
      <c r="F913" s="15">
        <v>1900.03</v>
      </c>
      <c r="G913" s="14" t="s">
        <v>708</v>
      </c>
      <c r="H913" s="20">
        <v>43983</v>
      </c>
      <c r="I913" s="14" t="s">
        <v>1605</v>
      </c>
      <c r="J913" s="14" t="s">
        <v>1678</v>
      </c>
      <c r="K913" s="21">
        <v>10074</v>
      </c>
      <c r="L913" s="14" t="s">
        <v>641</v>
      </c>
      <c r="M913" s="21">
        <v>111100</v>
      </c>
      <c r="N913" s="14" t="s">
        <v>1679</v>
      </c>
      <c r="O913" s="14" t="s">
        <v>725</v>
      </c>
      <c r="P913" s="14" t="s">
        <v>726</v>
      </c>
      <c r="Q913" s="14" t="s">
        <v>727</v>
      </c>
      <c r="R913" s="14" t="s">
        <v>715</v>
      </c>
      <c r="S913" s="14" t="s">
        <v>716</v>
      </c>
    </row>
    <row r="914" spans="1:19" x14ac:dyDescent="0.25">
      <c r="A914" s="14" t="s">
        <v>703</v>
      </c>
      <c r="B914" s="14" t="s">
        <v>704</v>
      </c>
      <c r="C914" s="14" t="s">
        <v>705</v>
      </c>
      <c r="D914" s="14" t="s">
        <v>706</v>
      </c>
      <c r="E914" s="14" t="s">
        <v>707</v>
      </c>
      <c r="F914" s="15">
        <v>4970.01</v>
      </c>
      <c r="G914" s="14" t="s">
        <v>708</v>
      </c>
      <c r="H914" s="20">
        <v>43922</v>
      </c>
      <c r="I914" s="14" t="s">
        <v>1680</v>
      </c>
      <c r="J914" s="14" t="s">
        <v>1681</v>
      </c>
      <c r="K914" s="21">
        <v>10074</v>
      </c>
      <c r="L914" s="14" t="s">
        <v>641</v>
      </c>
      <c r="M914" s="21">
        <v>111200</v>
      </c>
      <c r="N914" s="14" t="s">
        <v>1682</v>
      </c>
      <c r="O914" s="14" t="s">
        <v>712</v>
      </c>
      <c r="P914" s="14" t="s">
        <v>713</v>
      </c>
      <c r="Q914" s="14" t="s">
        <v>1583</v>
      </c>
      <c r="R914" s="14" t="s">
        <v>715</v>
      </c>
      <c r="S914" s="14" t="s">
        <v>731</v>
      </c>
    </row>
    <row r="915" spans="1:19" x14ac:dyDescent="0.25">
      <c r="A915" s="14" t="s">
        <v>717</v>
      </c>
      <c r="B915" s="14" t="s">
        <v>704</v>
      </c>
      <c r="C915" s="14" t="s">
        <v>718</v>
      </c>
      <c r="D915" s="14" t="s">
        <v>706</v>
      </c>
      <c r="E915" s="14" t="s">
        <v>707</v>
      </c>
      <c r="F915" s="15">
        <v>4427.6099999999997</v>
      </c>
      <c r="G915" s="14" t="s">
        <v>708</v>
      </c>
      <c r="H915" s="20">
        <v>43952</v>
      </c>
      <c r="I915" s="14" t="s">
        <v>1668</v>
      </c>
      <c r="J915" s="14" t="s">
        <v>1681</v>
      </c>
      <c r="K915" s="21">
        <v>10074</v>
      </c>
      <c r="L915" s="14" t="s">
        <v>641</v>
      </c>
      <c r="M915" s="21">
        <v>111200</v>
      </c>
      <c r="N915" s="14" t="s">
        <v>1682</v>
      </c>
      <c r="O915" s="14" t="s">
        <v>719</v>
      </c>
      <c r="P915" s="14" t="s">
        <v>720</v>
      </c>
      <c r="Q915" s="14" t="s">
        <v>721</v>
      </c>
      <c r="R915" s="14" t="s">
        <v>715</v>
      </c>
      <c r="S915" s="14" t="s">
        <v>731</v>
      </c>
    </row>
    <row r="916" spans="1:19" x14ac:dyDescent="0.25">
      <c r="A916" s="14" t="s">
        <v>723</v>
      </c>
      <c r="B916" s="14" t="s">
        <v>704</v>
      </c>
      <c r="C916" s="14" t="s">
        <v>724</v>
      </c>
      <c r="D916" s="14" t="s">
        <v>706</v>
      </c>
      <c r="E916" s="14" t="s">
        <v>707</v>
      </c>
      <c r="F916" s="15">
        <v>4427.6099999999997</v>
      </c>
      <c r="G916" s="14" t="s">
        <v>708</v>
      </c>
      <c r="H916" s="20">
        <v>43983</v>
      </c>
      <c r="I916" s="14" t="s">
        <v>1608</v>
      </c>
      <c r="J916" s="14" t="s">
        <v>1681</v>
      </c>
      <c r="K916" s="21">
        <v>10074</v>
      </c>
      <c r="L916" s="14" t="s">
        <v>641</v>
      </c>
      <c r="M916" s="21">
        <v>111200</v>
      </c>
      <c r="N916" s="14" t="s">
        <v>1682</v>
      </c>
      <c r="O916" s="14" t="s">
        <v>725</v>
      </c>
      <c r="P916" s="14" t="s">
        <v>726</v>
      </c>
      <c r="Q916" s="14" t="s">
        <v>727</v>
      </c>
      <c r="R916" s="14" t="s">
        <v>715</v>
      </c>
      <c r="S916" s="14" t="s">
        <v>731</v>
      </c>
    </row>
    <row r="917" spans="1:19" x14ac:dyDescent="0.25">
      <c r="A917" s="14" t="s">
        <v>703</v>
      </c>
      <c r="B917" s="14" t="s">
        <v>704</v>
      </c>
      <c r="C917" s="14" t="s">
        <v>705</v>
      </c>
      <c r="D917" s="14" t="s">
        <v>706</v>
      </c>
      <c r="E917" s="14" t="s">
        <v>707</v>
      </c>
      <c r="F917" s="15">
        <v>74226.41</v>
      </c>
      <c r="G917" s="14" t="s">
        <v>708</v>
      </c>
      <c r="H917" s="20">
        <v>43922</v>
      </c>
      <c r="I917" s="14" t="s">
        <v>1683</v>
      </c>
      <c r="J917" s="14" t="s">
        <v>1684</v>
      </c>
      <c r="K917" s="21">
        <v>10074</v>
      </c>
      <c r="L917" s="14" t="s">
        <v>641</v>
      </c>
      <c r="M917" s="21">
        <v>111400</v>
      </c>
      <c r="N917" s="14" t="s">
        <v>1685</v>
      </c>
      <c r="O917" s="14" t="s">
        <v>712</v>
      </c>
      <c r="P917" s="14" t="s">
        <v>713</v>
      </c>
      <c r="Q917" s="14" t="s">
        <v>1583</v>
      </c>
      <c r="R917" s="14" t="s">
        <v>715</v>
      </c>
      <c r="S917" s="14" t="s">
        <v>683</v>
      </c>
    </row>
    <row r="918" spans="1:19" x14ac:dyDescent="0.25">
      <c r="A918" s="14" t="s">
        <v>717</v>
      </c>
      <c r="B918" s="14" t="s">
        <v>704</v>
      </c>
      <c r="C918" s="14" t="s">
        <v>718</v>
      </c>
      <c r="D918" s="14" t="s">
        <v>706</v>
      </c>
      <c r="E918" s="14" t="s">
        <v>707</v>
      </c>
      <c r="F918" s="15">
        <v>71278.080000000002</v>
      </c>
      <c r="G918" s="14" t="s">
        <v>708</v>
      </c>
      <c r="H918" s="20">
        <v>43952</v>
      </c>
      <c r="I918" s="14" t="s">
        <v>1671</v>
      </c>
      <c r="J918" s="14" t="s">
        <v>1684</v>
      </c>
      <c r="K918" s="21">
        <v>10074</v>
      </c>
      <c r="L918" s="14" t="s">
        <v>641</v>
      </c>
      <c r="M918" s="21">
        <v>111400</v>
      </c>
      <c r="N918" s="14" t="s">
        <v>1685</v>
      </c>
      <c r="O918" s="14" t="s">
        <v>719</v>
      </c>
      <c r="P918" s="14" t="s">
        <v>720</v>
      </c>
      <c r="Q918" s="14" t="s">
        <v>721</v>
      </c>
      <c r="R918" s="14" t="s">
        <v>715</v>
      </c>
      <c r="S918" s="14" t="s">
        <v>683</v>
      </c>
    </row>
    <row r="919" spans="1:19" x14ac:dyDescent="0.25">
      <c r="A919" s="14" t="s">
        <v>723</v>
      </c>
      <c r="B919" s="14" t="s">
        <v>704</v>
      </c>
      <c r="C919" s="14" t="s">
        <v>724</v>
      </c>
      <c r="D919" s="14" t="s">
        <v>706</v>
      </c>
      <c r="E919" s="14" t="s">
        <v>707</v>
      </c>
      <c r="F919" s="15">
        <v>71322.48</v>
      </c>
      <c r="G919" s="14" t="s">
        <v>708</v>
      </c>
      <c r="H919" s="20">
        <v>43983</v>
      </c>
      <c r="I919" s="14" t="s">
        <v>1611</v>
      </c>
      <c r="J919" s="14" t="s">
        <v>1684</v>
      </c>
      <c r="K919" s="21">
        <v>10074</v>
      </c>
      <c r="L919" s="14" t="s">
        <v>641</v>
      </c>
      <c r="M919" s="21">
        <v>111400</v>
      </c>
      <c r="N919" s="14" t="s">
        <v>1685</v>
      </c>
      <c r="O919" s="14" t="s">
        <v>725</v>
      </c>
      <c r="P919" s="14" t="s">
        <v>726</v>
      </c>
      <c r="Q919" s="14" t="s">
        <v>727</v>
      </c>
      <c r="R919" s="14" t="s">
        <v>715</v>
      </c>
      <c r="S919" s="14" t="s">
        <v>683</v>
      </c>
    </row>
    <row r="920" spans="1:19" x14ac:dyDescent="0.25">
      <c r="A920" s="14" t="s">
        <v>703</v>
      </c>
      <c r="B920" s="14" t="s">
        <v>704</v>
      </c>
      <c r="C920" s="14" t="s">
        <v>705</v>
      </c>
      <c r="D920" s="14" t="s">
        <v>706</v>
      </c>
      <c r="E920" s="14" t="s">
        <v>707</v>
      </c>
      <c r="F920" s="15">
        <v>825.32</v>
      </c>
      <c r="G920" s="14" t="s">
        <v>708</v>
      </c>
      <c r="H920" s="20">
        <v>43922</v>
      </c>
      <c r="I920" s="14" t="s">
        <v>1686</v>
      </c>
      <c r="J920" s="14" t="s">
        <v>1687</v>
      </c>
      <c r="K920" s="21">
        <v>10074</v>
      </c>
      <c r="L920" s="14" t="s">
        <v>641</v>
      </c>
      <c r="M920" s="21">
        <v>111500</v>
      </c>
      <c r="N920" s="14" t="s">
        <v>1688</v>
      </c>
      <c r="O920" s="14" t="s">
        <v>712</v>
      </c>
      <c r="P920" s="14" t="s">
        <v>713</v>
      </c>
      <c r="Q920" s="14" t="s">
        <v>1583</v>
      </c>
      <c r="R920" s="14" t="s">
        <v>715</v>
      </c>
      <c r="S920" s="14" t="s">
        <v>687</v>
      </c>
    </row>
    <row r="921" spans="1:19" x14ac:dyDescent="0.25">
      <c r="A921" s="14" t="s">
        <v>703</v>
      </c>
      <c r="B921" s="14" t="s">
        <v>704</v>
      </c>
      <c r="C921" s="14" t="s">
        <v>705</v>
      </c>
      <c r="D921" s="14" t="s">
        <v>706</v>
      </c>
      <c r="E921" s="14" t="s">
        <v>707</v>
      </c>
      <c r="F921" s="15">
        <v>38908</v>
      </c>
      <c r="G921" s="14" t="s">
        <v>708</v>
      </c>
      <c r="H921" s="20">
        <v>43922</v>
      </c>
      <c r="I921" s="14" t="s">
        <v>1689</v>
      </c>
      <c r="J921" s="14" t="s">
        <v>1690</v>
      </c>
      <c r="K921" s="21">
        <v>10074</v>
      </c>
      <c r="L921" s="14" t="s">
        <v>641</v>
      </c>
      <c r="M921" s="21">
        <v>111600</v>
      </c>
      <c r="N921" s="14" t="s">
        <v>1691</v>
      </c>
      <c r="O921" s="14" t="s">
        <v>712</v>
      </c>
      <c r="P921" s="14" t="s">
        <v>713</v>
      </c>
      <c r="Q921" s="14" t="s">
        <v>1583</v>
      </c>
      <c r="R921" s="14" t="s">
        <v>715</v>
      </c>
      <c r="S921" s="14" t="s">
        <v>722</v>
      </c>
    </row>
    <row r="922" spans="1:19" x14ac:dyDescent="0.25">
      <c r="A922" s="14" t="s">
        <v>717</v>
      </c>
      <c r="B922" s="14" t="s">
        <v>704</v>
      </c>
      <c r="C922" s="14" t="s">
        <v>718</v>
      </c>
      <c r="D922" s="14" t="s">
        <v>706</v>
      </c>
      <c r="E922" s="14" t="s">
        <v>707</v>
      </c>
      <c r="F922" s="15">
        <v>37229.78</v>
      </c>
      <c r="G922" s="14" t="s">
        <v>708</v>
      </c>
      <c r="H922" s="20">
        <v>43952</v>
      </c>
      <c r="I922" s="14" t="s">
        <v>1674</v>
      </c>
      <c r="J922" s="14" t="s">
        <v>1690</v>
      </c>
      <c r="K922" s="21">
        <v>10074</v>
      </c>
      <c r="L922" s="14" t="s">
        <v>641</v>
      </c>
      <c r="M922" s="21">
        <v>111600</v>
      </c>
      <c r="N922" s="14" t="s">
        <v>1691</v>
      </c>
      <c r="O922" s="14" t="s">
        <v>719</v>
      </c>
      <c r="P922" s="14" t="s">
        <v>720</v>
      </c>
      <c r="Q922" s="14" t="s">
        <v>721</v>
      </c>
      <c r="R922" s="14" t="s">
        <v>715</v>
      </c>
      <c r="S922" s="14" t="s">
        <v>722</v>
      </c>
    </row>
    <row r="923" spans="1:19" x14ac:dyDescent="0.25">
      <c r="A923" s="14" t="s">
        <v>723</v>
      </c>
      <c r="B923" s="14" t="s">
        <v>704</v>
      </c>
      <c r="C923" s="14" t="s">
        <v>724</v>
      </c>
      <c r="D923" s="14" t="s">
        <v>706</v>
      </c>
      <c r="E923" s="14" t="s">
        <v>707</v>
      </c>
      <c r="F923" s="15">
        <v>37418.089999999997</v>
      </c>
      <c r="G923" s="14" t="s">
        <v>708</v>
      </c>
      <c r="H923" s="20">
        <v>43983</v>
      </c>
      <c r="I923" s="14" t="s">
        <v>1614</v>
      </c>
      <c r="J923" s="14" t="s">
        <v>1690</v>
      </c>
      <c r="K923" s="21">
        <v>10074</v>
      </c>
      <c r="L923" s="14" t="s">
        <v>641</v>
      </c>
      <c r="M923" s="21">
        <v>111600</v>
      </c>
      <c r="N923" s="14" t="s">
        <v>1691</v>
      </c>
      <c r="O923" s="14" t="s">
        <v>725</v>
      </c>
      <c r="P923" s="14" t="s">
        <v>726</v>
      </c>
      <c r="Q923" s="14" t="s">
        <v>727</v>
      </c>
      <c r="R923" s="14" t="s">
        <v>715</v>
      </c>
      <c r="S923" s="14" t="s">
        <v>722</v>
      </c>
    </row>
    <row r="924" spans="1:19" x14ac:dyDescent="0.25">
      <c r="A924" s="14" t="s">
        <v>703</v>
      </c>
      <c r="B924" s="14" t="s">
        <v>704</v>
      </c>
      <c r="C924" s="14" t="s">
        <v>705</v>
      </c>
      <c r="D924" s="14" t="s">
        <v>706</v>
      </c>
      <c r="E924" s="14" t="s">
        <v>707</v>
      </c>
      <c r="F924" s="15">
        <v>5304.25</v>
      </c>
      <c r="G924" s="14" t="s">
        <v>708</v>
      </c>
      <c r="H924" s="20">
        <v>43922</v>
      </c>
      <c r="I924" s="14" t="s">
        <v>1692</v>
      </c>
      <c r="J924" s="14" t="s">
        <v>1693</v>
      </c>
      <c r="K924" s="21">
        <v>10074</v>
      </c>
      <c r="L924" s="14" t="s">
        <v>641</v>
      </c>
      <c r="M924" s="21">
        <v>111700</v>
      </c>
      <c r="N924" s="14" t="s">
        <v>1694</v>
      </c>
      <c r="O924" s="14" t="s">
        <v>712</v>
      </c>
      <c r="P924" s="14" t="s">
        <v>713</v>
      </c>
      <c r="Q924" s="14" t="s">
        <v>1583</v>
      </c>
      <c r="R924" s="14" t="s">
        <v>715</v>
      </c>
      <c r="S924" s="14" t="s">
        <v>742</v>
      </c>
    </row>
    <row r="925" spans="1:19" x14ac:dyDescent="0.25">
      <c r="A925" s="14" t="s">
        <v>717</v>
      </c>
      <c r="B925" s="14" t="s">
        <v>704</v>
      </c>
      <c r="C925" s="14" t="s">
        <v>718</v>
      </c>
      <c r="D925" s="14" t="s">
        <v>706</v>
      </c>
      <c r="E925" s="14" t="s">
        <v>707</v>
      </c>
      <c r="F925" s="15">
        <v>4298.04</v>
      </c>
      <c r="G925" s="14" t="s">
        <v>708</v>
      </c>
      <c r="H925" s="20">
        <v>43952</v>
      </c>
      <c r="I925" s="14" t="s">
        <v>1677</v>
      </c>
      <c r="J925" s="14" t="s">
        <v>1693</v>
      </c>
      <c r="K925" s="21">
        <v>10074</v>
      </c>
      <c r="L925" s="14" t="s">
        <v>641</v>
      </c>
      <c r="M925" s="21">
        <v>111700</v>
      </c>
      <c r="N925" s="14" t="s">
        <v>1694</v>
      </c>
      <c r="O925" s="14" t="s">
        <v>719</v>
      </c>
      <c r="P925" s="14" t="s">
        <v>720</v>
      </c>
      <c r="Q925" s="14" t="s">
        <v>721</v>
      </c>
      <c r="R925" s="14" t="s">
        <v>715</v>
      </c>
      <c r="S925" s="14" t="s">
        <v>742</v>
      </c>
    </row>
    <row r="926" spans="1:19" x14ac:dyDescent="0.25">
      <c r="A926" s="14" t="s">
        <v>723</v>
      </c>
      <c r="B926" s="14" t="s">
        <v>704</v>
      </c>
      <c r="C926" s="14" t="s">
        <v>724</v>
      </c>
      <c r="D926" s="14" t="s">
        <v>706</v>
      </c>
      <c r="E926" s="14" t="s">
        <v>707</v>
      </c>
      <c r="F926" s="15">
        <v>4298.04</v>
      </c>
      <c r="G926" s="14" t="s">
        <v>708</v>
      </c>
      <c r="H926" s="20">
        <v>43983</v>
      </c>
      <c r="I926" s="14" t="s">
        <v>1617</v>
      </c>
      <c r="J926" s="14" t="s">
        <v>1693</v>
      </c>
      <c r="K926" s="21">
        <v>10074</v>
      </c>
      <c r="L926" s="14" t="s">
        <v>641</v>
      </c>
      <c r="M926" s="21">
        <v>111700</v>
      </c>
      <c r="N926" s="14" t="s">
        <v>1694</v>
      </c>
      <c r="O926" s="14" t="s">
        <v>725</v>
      </c>
      <c r="P926" s="14" t="s">
        <v>726</v>
      </c>
      <c r="Q926" s="14" t="s">
        <v>727</v>
      </c>
      <c r="R926" s="14" t="s">
        <v>715</v>
      </c>
      <c r="S926" s="14" t="s">
        <v>742</v>
      </c>
    </row>
    <row r="927" spans="1:19" x14ac:dyDescent="0.25">
      <c r="A927" s="14" t="s">
        <v>703</v>
      </c>
      <c r="B927" s="14" t="s">
        <v>704</v>
      </c>
      <c r="C927" s="14" t="s">
        <v>705</v>
      </c>
      <c r="D927" s="14" t="s">
        <v>706</v>
      </c>
      <c r="E927" s="14" t="s">
        <v>707</v>
      </c>
      <c r="F927" s="15">
        <v>268.61</v>
      </c>
      <c r="G927" s="14" t="s">
        <v>708</v>
      </c>
      <c r="H927" s="20">
        <v>43922</v>
      </c>
      <c r="I927" s="14" t="s">
        <v>1695</v>
      </c>
      <c r="J927" s="14" t="s">
        <v>1696</v>
      </c>
      <c r="K927" s="21">
        <v>10074</v>
      </c>
      <c r="L927" s="14" t="s">
        <v>641</v>
      </c>
      <c r="M927" s="21">
        <v>113000</v>
      </c>
      <c r="N927" s="14" t="s">
        <v>1697</v>
      </c>
      <c r="O927" s="14" t="s">
        <v>712</v>
      </c>
      <c r="P927" s="14" t="s">
        <v>713</v>
      </c>
      <c r="Q927" s="14" t="s">
        <v>1583</v>
      </c>
      <c r="R927" s="14" t="s">
        <v>715</v>
      </c>
      <c r="S927" s="14" t="s">
        <v>742</v>
      </c>
    </row>
    <row r="928" spans="1:19" x14ac:dyDescent="0.25">
      <c r="A928" s="14" t="s">
        <v>717</v>
      </c>
      <c r="B928" s="14" t="s">
        <v>704</v>
      </c>
      <c r="C928" s="14" t="s">
        <v>718</v>
      </c>
      <c r="D928" s="14" t="s">
        <v>706</v>
      </c>
      <c r="E928" s="14" t="s">
        <v>707</v>
      </c>
      <c r="F928" s="15">
        <v>228.43</v>
      </c>
      <c r="G928" s="14" t="s">
        <v>708</v>
      </c>
      <c r="H928" s="20">
        <v>43952</v>
      </c>
      <c r="I928" s="14" t="s">
        <v>1680</v>
      </c>
      <c r="J928" s="14" t="s">
        <v>1696</v>
      </c>
      <c r="K928" s="21">
        <v>10074</v>
      </c>
      <c r="L928" s="14" t="s">
        <v>641</v>
      </c>
      <c r="M928" s="21">
        <v>113000</v>
      </c>
      <c r="N928" s="14" t="s">
        <v>1697</v>
      </c>
      <c r="O928" s="14" t="s">
        <v>719</v>
      </c>
      <c r="P928" s="14" t="s">
        <v>720</v>
      </c>
      <c r="Q928" s="14" t="s">
        <v>721</v>
      </c>
      <c r="R928" s="14" t="s">
        <v>715</v>
      </c>
      <c r="S928" s="14" t="s">
        <v>742</v>
      </c>
    </row>
    <row r="929" spans="1:19" x14ac:dyDescent="0.25">
      <c r="A929" s="14" t="s">
        <v>723</v>
      </c>
      <c r="B929" s="14" t="s">
        <v>704</v>
      </c>
      <c r="C929" s="14" t="s">
        <v>724</v>
      </c>
      <c r="D929" s="14" t="s">
        <v>706</v>
      </c>
      <c r="E929" s="14" t="s">
        <v>707</v>
      </c>
      <c r="F929" s="15">
        <v>228.43</v>
      </c>
      <c r="G929" s="14" t="s">
        <v>708</v>
      </c>
      <c r="H929" s="20">
        <v>43983</v>
      </c>
      <c r="I929" s="14" t="s">
        <v>1620</v>
      </c>
      <c r="J929" s="14" t="s">
        <v>1696</v>
      </c>
      <c r="K929" s="21">
        <v>10074</v>
      </c>
      <c r="L929" s="14" t="s">
        <v>641</v>
      </c>
      <c r="M929" s="21">
        <v>113000</v>
      </c>
      <c r="N929" s="14" t="s">
        <v>1697</v>
      </c>
      <c r="O929" s="14" t="s">
        <v>725</v>
      </c>
      <c r="P929" s="14" t="s">
        <v>726</v>
      </c>
      <c r="Q929" s="14" t="s">
        <v>727</v>
      </c>
      <c r="R929" s="14" t="s">
        <v>715</v>
      </c>
      <c r="S929" s="14" t="s">
        <v>742</v>
      </c>
    </row>
    <row r="930" spans="1:19" x14ac:dyDescent="0.25">
      <c r="A930" s="14" t="s">
        <v>703</v>
      </c>
      <c r="B930" s="14" t="s">
        <v>704</v>
      </c>
      <c r="C930" s="14" t="s">
        <v>705</v>
      </c>
      <c r="D930" s="14" t="s">
        <v>706</v>
      </c>
      <c r="E930" s="14" t="s">
        <v>707</v>
      </c>
      <c r="F930" s="15">
        <v>159.88</v>
      </c>
      <c r="G930" s="14" t="s">
        <v>708</v>
      </c>
      <c r="H930" s="20">
        <v>43922</v>
      </c>
      <c r="I930" s="14" t="s">
        <v>1698</v>
      </c>
      <c r="J930" s="14" t="s">
        <v>1699</v>
      </c>
      <c r="K930" s="21">
        <v>10074</v>
      </c>
      <c r="L930" s="14" t="s">
        <v>641</v>
      </c>
      <c r="M930" s="21">
        <v>113010</v>
      </c>
      <c r="N930" s="14" t="s">
        <v>1700</v>
      </c>
      <c r="O930" s="14" t="s">
        <v>712</v>
      </c>
      <c r="P930" s="14" t="s">
        <v>713</v>
      </c>
      <c r="Q930" s="14" t="s">
        <v>1583</v>
      </c>
      <c r="R930" s="14" t="s">
        <v>715</v>
      </c>
      <c r="S930" s="14" t="s">
        <v>716</v>
      </c>
    </row>
    <row r="931" spans="1:19" x14ac:dyDescent="0.25">
      <c r="A931" s="14" t="s">
        <v>717</v>
      </c>
      <c r="B931" s="14" t="s">
        <v>704</v>
      </c>
      <c r="C931" s="14" t="s">
        <v>718</v>
      </c>
      <c r="D931" s="14" t="s">
        <v>706</v>
      </c>
      <c r="E931" s="14" t="s">
        <v>707</v>
      </c>
      <c r="F931" s="15">
        <v>159.88</v>
      </c>
      <c r="G931" s="14" t="s">
        <v>708</v>
      </c>
      <c r="H931" s="20">
        <v>43952</v>
      </c>
      <c r="I931" s="14" t="s">
        <v>1683</v>
      </c>
      <c r="J931" s="14" t="s">
        <v>1699</v>
      </c>
      <c r="K931" s="21">
        <v>10074</v>
      </c>
      <c r="L931" s="14" t="s">
        <v>641</v>
      </c>
      <c r="M931" s="21">
        <v>113010</v>
      </c>
      <c r="N931" s="14" t="s">
        <v>1700</v>
      </c>
      <c r="O931" s="14" t="s">
        <v>719</v>
      </c>
      <c r="P931" s="14" t="s">
        <v>720</v>
      </c>
      <c r="Q931" s="14" t="s">
        <v>721</v>
      </c>
      <c r="R931" s="14" t="s">
        <v>715</v>
      </c>
      <c r="S931" s="14" t="s">
        <v>716</v>
      </c>
    </row>
    <row r="932" spans="1:19" x14ac:dyDescent="0.25">
      <c r="A932" s="14" t="s">
        <v>723</v>
      </c>
      <c r="B932" s="14" t="s">
        <v>704</v>
      </c>
      <c r="C932" s="14" t="s">
        <v>724</v>
      </c>
      <c r="D932" s="14" t="s">
        <v>706</v>
      </c>
      <c r="E932" s="14" t="s">
        <v>707</v>
      </c>
      <c r="F932" s="15">
        <v>159.88</v>
      </c>
      <c r="G932" s="14" t="s">
        <v>708</v>
      </c>
      <c r="H932" s="20">
        <v>43983</v>
      </c>
      <c r="I932" s="14" t="s">
        <v>1623</v>
      </c>
      <c r="J932" s="14" t="s">
        <v>1699</v>
      </c>
      <c r="K932" s="21">
        <v>10074</v>
      </c>
      <c r="L932" s="14" t="s">
        <v>641</v>
      </c>
      <c r="M932" s="21">
        <v>113010</v>
      </c>
      <c r="N932" s="14" t="s">
        <v>1700</v>
      </c>
      <c r="O932" s="14" t="s">
        <v>725</v>
      </c>
      <c r="P932" s="14" t="s">
        <v>726</v>
      </c>
      <c r="Q932" s="14" t="s">
        <v>727</v>
      </c>
      <c r="R932" s="14" t="s">
        <v>715</v>
      </c>
      <c r="S932" s="14" t="s">
        <v>716</v>
      </c>
    </row>
    <row r="933" spans="1:19" x14ac:dyDescent="0.25">
      <c r="A933" s="14" t="s">
        <v>703</v>
      </c>
      <c r="B933" s="14" t="s">
        <v>704</v>
      </c>
      <c r="C933" s="14" t="s">
        <v>705</v>
      </c>
      <c r="D933" s="14" t="s">
        <v>706</v>
      </c>
      <c r="E933" s="14" t="s">
        <v>707</v>
      </c>
      <c r="F933" s="15">
        <v>394.11</v>
      </c>
      <c r="G933" s="14" t="s">
        <v>708</v>
      </c>
      <c r="H933" s="20">
        <v>43922</v>
      </c>
      <c r="I933" s="14" t="s">
        <v>1701</v>
      </c>
      <c r="J933" s="14" t="s">
        <v>1702</v>
      </c>
      <c r="K933" s="21">
        <v>10074</v>
      </c>
      <c r="L933" s="14" t="s">
        <v>641</v>
      </c>
      <c r="M933" s="21">
        <v>113020</v>
      </c>
      <c r="N933" s="14" t="s">
        <v>1703</v>
      </c>
      <c r="O933" s="14" t="s">
        <v>712</v>
      </c>
      <c r="P933" s="14" t="s">
        <v>713</v>
      </c>
      <c r="Q933" s="14" t="s">
        <v>1583</v>
      </c>
      <c r="R933" s="14" t="s">
        <v>715</v>
      </c>
      <c r="S933" s="14" t="s">
        <v>731</v>
      </c>
    </row>
    <row r="934" spans="1:19" x14ac:dyDescent="0.25">
      <c r="A934" s="14" t="s">
        <v>717</v>
      </c>
      <c r="B934" s="14" t="s">
        <v>704</v>
      </c>
      <c r="C934" s="14" t="s">
        <v>718</v>
      </c>
      <c r="D934" s="14" t="s">
        <v>706</v>
      </c>
      <c r="E934" s="14" t="s">
        <v>707</v>
      </c>
      <c r="F934" s="15">
        <v>346.54</v>
      </c>
      <c r="G934" s="14" t="s">
        <v>708</v>
      </c>
      <c r="H934" s="20">
        <v>43952</v>
      </c>
      <c r="I934" s="14" t="s">
        <v>1686</v>
      </c>
      <c r="J934" s="14" t="s">
        <v>1702</v>
      </c>
      <c r="K934" s="21">
        <v>10074</v>
      </c>
      <c r="L934" s="14" t="s">
        <v>641</v>
      </c>
      <c r="M934" s="21">
        <v>113020</v>
      </c>
      <c r="N934" s="14" t="s">
        <v>1703</v>
      </c>
      <c r="O934" s="14" t="s">
        <v>719</v>
      </c>
      <c r="P934" s="14" t="s">
        <v>720</v>
      </c>
      <c r="Q934" s="14" t="s">
        <v>721</v>
      </c>
      <c r="R934" s="14" t="s">
        <v>715</v>
      </c>
      <c r="S934" s="14" t="s">
        <v>731</v>
      </c>
    </row>
    <row r="935" spans="1:19" x14ac:dyDescent="0.25">
      <c r="A935" s="14" t="s">
        <v>723</v>
      </c>
      <c r="B935" s="14" t="s">
        <v>704</v>
      </c>
      <c r="C935" s="14" t="s">
        <v>724</v>
      </c>
      <c r="D935" s="14" t="s">
        <v>706</v>
      </c>
      <c r="E935" s="14" t="s">
        <v>707</v>
      </c>
      <c r="F935" s="15">
        <v>346.54</v>
      </c>
      <c r="G935" s="14" t="s">
        <v>708</v>
      </c>
      <c r="H935" s="20">
        <v>43983</v>
      </c>
      <c r="I935" s="14" t="s">
        <v>1626</v>
      </c>
      <c r="J935" s="14" t="s">
        <v>1702</v>
      </c>
      <c r="K935" s="21">
        <v>10074</v>
      </c>
      <c r="L935" s="14" t="s">
        <v>641</v>
      </c>
      <c r="M935" s="21">
        <v>113020</v>
      </c>
      <c r="N935" s="14" t="s">
        <v>1703</v>
      </c>
      <c r="O935" s="14" t="s">
        <v>725</v>
      </c>
      <c r="P935" s="14" t="s">
        <v>726</v>
      </c>
      <c r="Q935" s="14" t="s">
        <v>727</v>
      </c>
      <c r="R935" s="14" t="s">
        <v>715</v>
      </c>
      <c r="S935" s="14" t="s">
        <v>731</v>
      </c>
    </row>
    <row r="936" spans="1:19" x14ac:dyDescent="0.25">
      <c r="A936" s="14" t="s">
        <v>703</v>
      </c>
      <c r="B936" s="14" t="s">
        <v>704</v>
      </c>
      <c r="C936" s="14" t="s">
        <v>705</v>
      </c>
      <c r="D936" s="14" t="s">
        <v>706</v>
      </c>
      <c r="E936" s="14" t="s">
        <v>707</v>
      </c>
      <c r="F936" s="15">
        <v>8025.36</v>
      </c>
      <c r="G936" s="14" t="s">
        <v>708</v>
      </c>
      <c r="H936" s="20">
        <v>43922</v>
      </c>
      <c r="I936" s="14" t="s">
        <v>1704</v>
      </c>
      <c r="J936" s="14" t="s">
        <v>1705</v>
      </c>
      <c r="K936" s="21">
        <v>10074</v>
      </c>
      <c r="L936" s="14" t="s">
        <v>641</v>
      </c>
      <c r="M936" s="21">
        <v>113040</v>
      </c>
      <c r="N936" s="14" t="s">
        <v>1706</v>
      </c>
      <c r="O936" s="14" t="s">
        <v>712</v>
      </c>
      <c r="P936" s="14" t="s">
        <v>713</v>
      </c>
      <c r="Q936" s="14" t="s">
        <v>1583</v>
      </c>
      <c r="R936" s="14" t="s">
        <v>715</v>
      </c>
      <c r="S936" s="14" t="s">
        <v>683</v>
      </c>
    </row>
    <row r="937" spans="1:19" x14ac:dyDescent="0.25">
      <c r="A937" s="14" t="s">
        <v>717</v>
      </c>
      <c r="B937" s="14" t="s">
        <v>704</v>
      </c>
      <c r="C937" s="14" t="s">
        <v>718</v>
      </c>
      <c r="D937" s="14" t="s">
        <v>706</v>
      </c>
      <c r="E937" s="14" t="s">
        <v>707</v>
      </c>
      <c r="F937" s="15">
        <v>7534.96</v>
      </c>
      <c r="G937" s="14" t="s">
        <v>708</v>
      </c>
      <c r="H937" s="20">
        <v>43952</v>
      </c>
      <c r="I937" s="14" t="s">
        <v>1689</v>
      </c>
      <c r="J937" s="14" t="s">
        <v>1705</v>
      </c>
      <c r="K937" s="21">
        <v>10074</v>
      </c>
      <c r="L937" s="14" t="s">
        <v>641</v>
      </c>
      <c r="M937" s="21">
        <v>113040</v>
      </c>
      <c r="N937" s="14" t="s">
        <v>1706</v>
      </c>
      <c r="O937" s="14" t="s">
        <v>719</v>
      </c>
      <c r="P937" s="14" t="s">
        <v>720</v>
      </c>
      <c r="Q937" s="14" t="s">
        <v>721</v>
      </c>
      <c r="R937" s="14" t="s">
        <v>715</v>
      </c>
      <c r="S937" s="14" t="s">
        <v>683</v>
      </c>
    </row>
    <row r="938" spans="1:19" x14ac:dyDescent="0.25">
      <c r="A938" s="14" t="s">
        <v>723</v>
      </c>
      <c r="B938" s="14" t="s">
        <v>704</v>
      </c>
      <c r="C938" s="14" t="s">
        <v>724</v>
      </c>
      <c r="D938" s="14" t="s">
        <v>706</v>
      </c>
      <c r="E938" s="14" t="s">
        <v>707</v>
      </c>
      <c r="F938" s="15">
        <v>7541.05</v>
      </c>
      <c r="G938" s="14" t="s">
        <v>708</v>
      </c>
      <c r="H938" s="20">
        <v>43983</v>
      </c>
      <c r="I938" s="14" t="s">
        <v>1629</v>
      </c>
      <c r="J938" s="14" t="s">
        <v>1705</v>
      </c>
      <c r="K938" s="21">
        <v>10074</v>
      </c>
      <c r="L938" s="14" t="s">
        <v>641</v>
      </c>
      <c r="M938" s="21">
        <v>113040</v>
      </c>
      <c r="N938" s="14" t="s">
        <v>1706</v>
      </c>
      <c r="O938" s="14" t="s">
        <v>725</v>
      </c>
      <c r="P938" s="14" t="s">
        <v>726</v>
      </c>
      <c r="Q938" s="14" t="s">
        <v>727</v>
      </c>
      <c r="R938" s="14" t="s">
        <v>715</v>
      </c>
      <c r="S938" s="14" t="s">
        <v>683</v>
      </c>
    </row>
    <row r="939" spans="1:19" x14ac:dyDescent="0.25">
      <c r="A939" s="14" t="s">
        <v>703</v>
      </c>
      <c r="B939" s="14" t="s">
        <v>704</v>
      </c>
      <c r="C939" s="14" t="s">
        <v>705</v>
      </c>
      <c r="D939" s="14" t="s">
        <v>706</v>
      </c>
      <c r="E939" s="14" t="s">
        <v>707</v>
      </c>
      <c r="F939" s="15">
        <v>12.31</v>
      </c>
      <c r="G939" s="14" t="s">
        <v>708</v>
      </c>
      <c r="H939" s="20">
        <v>43922</v>
      </c>
      <c r="I939" s="14" t="s">
        <v>1707</v>
      </c>
      <c r="J939" s="14" t="s">
        <v>1708</v>
      </c>
      <c r="K939" s="21">
        <v>10074</v>
      </c>
      <c r="L939" s="14" t="s">
        <v>641</v>
      </c>
      <c r="M939" s="21">
        <v>113050</v>
      </c>
      <c r="N939" s="14" t="s">
        <v>1709</v>
      </c>
      <c r="O939" s="14" t="s">
        <v>712</v>
      </c>
      <c r="P939" s="14" t="s">
        <v>713</v>
      </c>
      <c r="Q939" s="14" t="s">
        <v>1583</v>
      </c>
      <c r="R939" s="14" t="s">
        <v>715</v>
      </c>
      <c r="S939" s="14" t="s">
        <v>687</v>
      </c>
    </row>
    <row r="940" spans="1:19" x14ac:dyDescent="0.25">
      <c r="A940" s="14" t="s">
        <v>703</v>
      </c>
      <c r="B940" s="14" t="s">
        <v>704</v>
      </c>
      <c r="C940" s="14" t="s">
        <v>705</v>
      </c>
      <c r="D940" s="14" t="s">
        <v>706</v>
      </c>
      <c r="E940" s="14" t="s">
        <v>707</v>
      </c>
      <c r="F940" s="15">
        <v>3016.62</v>
      </c>
      <c r="G940" s="14" t="s">
        <v>708</v>
      </c>
      <c r="H940" s="20">
        <v>43922</v>
      </c>
      <c r="I940" s="14" t="s">
        <v>1710</v>
      </c>
      <c r="J940" s="14" t="s">
        <v>1711</v>
      </c>
      <c r="K940" s="21">
        <v>10074</v>
      </c>
      <c r="L940" s="14" t="s">
        <v>641</v>
      </c>
      <c r="M940" s="21">
        <v>113060</v>
      </c>
      <c r="N940" s="14" t="s">
        <v>1712</v>
      </c>
      <c r="O940" s="14" t="s">
        <v>712</v>
      </c>
      <c r="P940" s="14" t="s">
        <v>713</v>
      </c>
      <c r="Q940" s="14" t="s">
        <v>1583</v>
      </c>
      <c r="R940" s="14" t="s">
        <v>715</v>
      </c>
      <c r="S940" s="14" t="s">
        <v>722</v>
      </c>
    </row>
    <row r="941" spans="1:19" x14ac:dyDescent="0.25">
      <c r="A941" s="14" t="s">
        <v>717</v>
      </c>
      <c r="B941" s="14" t="s">
        <v>704</v>
      </c>
      <c r="C941" s="14" t="s">
        <v>718</v>
      </c>
      <c r="D941" s="14" t="s">
        <v>706</v>
      </c>
      <c r="E941" s="14" t="s">
        <v>707</v>
      </c>
      <c r="F941" s="15">
        <v>2735.71</v>
      </c>
      <c r="G941" s="14" t="s">
        <v>708</v>
      </c>
      <c r="H941" s="20">
        <v>43952</v>
      </c>
      <c r="I941" s="14" t="s">
        <v>1692</v>
      </c>
      <c r="J941" s="14" t="s">
        <v>1711</v>
      </c>
      <c r="K941" s="21">
        <v>10074</v>
      </c>
      <c r="L941" s="14" t="s">
        <v>641</v>
      </c>
      <c r="M941" s="21">
        <v>113060</v>
      </c>
      <c r="N941" s="14" t="s">
        <v>1712</v>
      </c>
      <c r="O941" s="14" t="s">
        <v>719</v>
      </c>
      <c r="P941" s="14" t="s">
        <v>720</v>
      </c>
      <c r="Q941" s="14" t="s">
        <v>721</v>
      </c>
      <c r="R941" s="14" t="s">
        <v>715</v>
      </c>
      <c r="S941" s="14" t="s">
        <v>722</v>
      </c>
    </row>
    <row r="942" spans="1:19" x14ac:dyDescent="0.25">
      <c r="A942" s="14" t="s">
        <v>723</v>
      </c>
      <c r="B942" s="14" t="s">
        <v>704</v>
      </c>
      <c r="C942" s="14" t="s">
        <v>724</v>
      </c>
      <c r="D942" s="14" t="s">
        <v>706</v>
      </c>
      <c r="E942" s="14" t="s">
        <v>707</v>
      </c>
      <c r="F942" s="15">
        <v>2761.56</v>
      </c>
      <c r="G942" s="14" t="s">
        <v>708</v>
      </c>
      <c r="H942" s="20">
        <v>43983</v>
      </c>
      <c r="I942" s="14" t="s">
        <v>1632</v>
      </c>
      <c r="J942" s="14" t="s">
        <v>1711</v>
      </c>
      <c r="K942" s="21">
        <v>10074</v>
      </c>
      <c r="L942" s="14" t="s">
        <v>641</v>
      </c>
      <c r="M942" s="21">
        <v>113060</v>
      </c>
      <c r="N942" s="14" t="s">
        <v>1712</v>
      </c>
      <c r="O942" s="14" t="s">
        <v>725</v>
      </c>
      <c r="P942" s="14" t="s">
        <v>726</v>
      </c>
      <c r="Q942" s="14" t="s">
        <v>727</v>
      </c>
      <c r="R942" s="14" t="s">
        <v>715</v>
      </c>
      <c r="S942" s="14" t="s">
        <v>722</v>
      </c>
    </row>
    <row r="943" spans="1:19" x14ac:dyDescent="0.25">
      <c r="A943" s="14" t="s">
        <v>703</v>
      </c>
      <c r="B943" s="14" t="s">
        <v>704</v>
      </c>
      <c r="C943" s="14" t="s">
        <v>705</v>
      </c>
      <c r="D943" s="14" t="s">
        <v>706</v>
      </c>
      <c r="E943" s="14" t="s">
        <v>707</v>
      </c>
      <c r="F943" s="15">
        <v>1472.53</v>
      </c>
      <c r="G943" s="14" t="s">
        <v>708</v>
      </c>
      <c r="H943" s="20">
        <v>43922</v>
      </c>
      <c r="I943" s="14" t="s">
        <v>1713</v>
      </c>
      <c r="J943" s="14" t="s">
        <v>1714</v>
      </c>
      <c r="K943" s="21">
        <v>10074</v>
      </c>
      <c r="L943" s="14" t="s">
        <v>641</v>
      </c>
      <c r="M943" s="21">
        <v>114000</v>
      </c>
      <c r="N943" s="14" t="s">
        <v>1715</v>
      </c>
      <c r="O943" s="14" t="s">
        <v>712</v>
      </c>
      <c r="P943" s="14" t="s">
        <v>713</v>
      </c>
      <c r="Q943" s="14" t="s">
        <v>1583</v>
      </c>
      <c r="R943" s="14" t="s">
        <v>715</v>
      </c>
      <c r="S943" s="14" t="s">
        <v>742</v>
      </c>
    </row>
    <row r="944" spans="1:19" x14ac:dyDescent="0.25">
      <c r="A944" s="14" t="s">
        <v>717</v>
      </c>
      <c r="B944" s="14" t="s">
        <v>704</v>
      </c>
      <c r="C944" s="14" t="s">
        <v>718</v>
      </c>
      <c r="D944" s="14" t="s">
        <v>706</v>
      </c>
      <c r="E944" s="14" t="s">
        <v>707</v>
      </c>
      <c r="F944" s="15">
        <v>1193.18</v>
      </c>
      <c r="G944" s="14" t="s">
        <v>708</v>
      </c>
      <c r="H944" s="20">
        <v>43952</v>
      </c>
      <c r="I944" s="14" t="s">
        <v>1695</v>
      </c>
      <c r="J944" s="14" t="s">
        <v>1714</v>
      </c>
      <c r="K944" s="21">
        <v>10074</v>
      </c>
      <c r="L944" s="14" t="s">
        <v>641</v>
      </c>
      <c r="M944" s="21">
        <v>114000</v>
      </c>
      <c r="N944" s="14" t="s">
        <v>1715</v>
      </c>
      <c r="O944" s="14" t="s">
        <v>719</v>
      </c>
      <c r="P944" s="14" t="s">
        <v>720</v>
      </c>
      <c r="Q944" s="14" t="s">
        <v>721</v>
      </c>
      <c r="R944" s="14" t="s">
        <v>715</v>
      </c>
      <c r="S944" s="14" t="s">
        <v>742</v>
      </c>
    </row>
    <row r="945" spans="1:19" x14ac:dyDescent="0.25">
      <c r="A945" s="14" t="s">
        <v>723</v>
      </c>
      <c r="B945" s="14" t="s">
        <v>704</v>
      </c>
      <c r="C945" s="14" t="s">
        <v>724</v>
      </c>
      <c r="D945" s="14" t="s">
        <v>706</v>
      </c>
      <c r="E945" s="14" t="s">
        <v>707</v>
      </c>
      <c r="F945" s="15">
        <v>1193.18</v>
      </c>
      <c r="G945" s="14" t="s">
        <v>708</v>
      </c>
      <c r="H945" s="20">
        <v>43983</v>
      </c>
      <c r="I945" s="14" t="s">
        <v>1635</v>
      </c>
      <c r="J945" s="14" t="s">
        <v>1714</v>
      </c>
      <c r="K945" s="21">
        <v>10074</v>
      </c>
      <c r="L945" s="14" t="s">
        <v>641</v>
      </c>
      <c r="M945" s="21">
        <v>114000</v>
      </c>
      <c r="N945" s="14" t="s">
        <v>1715</v>
      </c>
      <c r="O945" s="14" t="s">
        <v>725</v>
      </c>
      <c r="P945" s="14" t="s">
        <v>726</v>
      </c>
      <c r="Q945" s="14" t="s">
        <v>727</v>
      </c>
      <c r="R945" s="14" t="s">
        <v>715</v>
      </c>
      <c r="S945" s="14" t="s">
        <v>742</v>
      </c>
    </row>
    <row r="946" spans="1:19" x14ac:dyDescent="0.25">
      <c r="A946" s="14" t="s">
        <v>703</v>
      </c>
      <c r="B946" s="14" t="s">
        <v>704</v>
      </c>
      <c r="C946" s="14" t="s">
        <v>705</v>
      </c>
      <c r="D946" s="14" t="s">
        <v>706</v>
      </c>
      <c r="E946" s="14" t="s">
        <v>707</v>
      </c>
      <c r="F946" s="15">
        <v>527.47</v>
      </c>
      <c r="G946" s="14" t="s">
        <v>708</v>
      </c>
      <c r="H946" s="20">
        <v>43922</v>
      </c>
      <c r="I946" s="14" t="s">
        <v>1716</v>
      </c>
      <c r="J946" s="14" t="s">
        <v>1717</v>
      </c>
      <c r="K946" s="21">
        <v>10074</v>
      </c>
      <c r="L946" s="14" t="s">
        <v>641</v>
      </c>
      <c r="M946" s="21">
        <v>114010</v>
      </c>
      <c r="N946" s="14" t="s">
        <v>1718</v>
      </c>
      <c r="O946" s="14" t="s">
        <v>712</v>
      </c>
      <c r="P946" s="14" t="s">
        <v>713</v>
      </c>
      <c r="Q946" s="14" t="s">
        <v>1583</v>
      </c>
      <c r="R946" s="14" t="s">
        <v>715</v>
      </c>
      <c r="S946" s="14" t="s">
        <v>716</v>
      </c>
    </row>
    <row r="947" spans="1:19" x14ac:dyDescent="0.25">
      <c r="A947" s="14" t="s">
        <v>717</v>
      </c>
      <c r="B947" s="14" t="s">
        <v>704</v>
      </c>
      <c r="C947" s="14" t="s">
        <v>718</v>
      </c>
      <c r="D947" s="14" t="s">
        <v>706</v>
      </c>
      <c r="E947" s="14" t="s">
        <v>707</v>
      </c>
      <c r="F947" s="15">
        <v>527.47</v>
      </c>
      <c r="G947" s="14" t="s">
        <v>708</v>
      </c>
      <c r="H947" s="20">
        <v>43952</v>
      </c>
      <c r="I947" s="14" t="s">
        <v>1698</v>
      </c>
      <c r="J947" s="14" t="s">
        <v>1717</v>
      </c>
      <c r="K947" s="21">
        <v>10074</v>
      </c>
      <c r="L947" s="14" t="s">
        <v>641</v>
      </c>
      <c r="M947" s="21">
        <v>114010</v>
      </c>
      <c r="N947" s="14" t="s">
        <v>1718</v>
      </c>
      <c r="O947" s="14" t="s">
        <v>719</v>
      </c>
      <c r="P947" s="14" t="s">
        <v>720</v>
      </c>
      <c r="Q947" s="14" t="s">
        <v>721</v>
      </c>
      <c r="R947" s="14" t="s">
        <v>715</v>
      </c>
      <c r="S947" s="14" t="s">
        <v>716</v>
      </c>
    </row>
    <row r="948" spans="1:19" x14ac:dyDescent="0.25">
      <c r="A948" s="14" t="s">
        <v>723</v>
      </c>
      <c r="B948" s="14" t="s">
        <v>704</v>
      </c>
      <c r="C948" s="14" t="s">
        <v>724</v>
      </c>
      <c r="D948" s="14" t="s">
        <v>706</v>
      </c>
      <c r="E948" s="14" t="s">
        <v>707</v>
      </c>
      <c r="F948" s="15">
        <v>527.47</v>
      </c>
      <c r="G948" s="14" t="s">
        <v>708</v>
      </c>
      <c r="H948" s="20">
        <v>43983</v>
      </c>
      <c r="I948" s="14" t="s">
        <v>1638</v>
      </c>
      <c r="J948" s="14" t="s">
        <v>1717</v>
      </c>
      <c r="K948" s="21">
        <v>10074</v>
      </c>
      <c r="L948" s="14" t="s">
        <v>641</v>
      </c>
      <c r="M948" s="21">
        <v>114010</v>
      </c>
      <c r="N948" s="14" t="s">
        <v>1718</v>
      </c>
      <c r="O948" s="14" t="s">
        <v>725</v>
      </c>
      <c r="P948" s="14" t="s">
        <v>726</v>
      </c>
      <c r="Q948" s="14" t="s">
        <v>727</v>
      </c>
      <c r="R948" s="14" t="s">
        <v>715</v>
      </c>
      <c r="S948" s="14" t="s">
        <v>716</v>
      </c>
    </row>
    <row r="949" spans="1:19" x14ac:dyDescent="0.25">
      <c r="A949" s="14" t="s">
        <v>703</v>
      </c>
      <c r="B949" s="14" t="s">
        <v>704</v>
      </c>
      <c r="C949" s="14" t="s">
        <v>705</v>
      </c>
      <c r="D949" s="14" t="s">
        <v>706</v>
      </c>
      <c r="E949" s="14" t="s">
        <v>707</v>
      </c>
      <c r="F949" s="15">
        <v>1256.43</v>
      </c>
      <c r="G949" s="14" t="s">
        <v>708</v>
      </c>
      <c r="H949" s="20">
        <v>43922</v>
      </c>
      <c r="I949" s="14" t="s">
        <v>1719</v>
      </c>
      <c r="J949" s="14" t="s">
        <v>1720</v>
      </c>
      <c r="K949" s="21">
        <v>10074</v>
      </c>
      <c r="L949" s="14" t="s">
        <v>641</v>
      </c>
      <c r="M949" s="21">
        <v>114020</v>
      </c>
      <c r="N949" s="14" t="s">
        <v>1721</v>
      </c>
      <c r="O949" s="14" t="s">
        <v>712</v>
      </c>
      <c r="P949" s="14" t="s">
        <v>713</v>
      </c>
      <c r="Q949" s="14" t="s">
        <v>1583</v>
      </c>
      <c r="R949" s="14" t="s">
        <v>715</v>
      </c>
      <c r="S949" s="14" t="s">
        <v>731</v>
      </c>
    </row>
    <row r="950" spans="1:19" x14ac:dyDescent="0.25">
      <c r="A950" s="14" t="s">
        <v>717</v>
      </c>
      <c r="B950" s="14" t="s">
        <v>704</v>
      </c>
      <c r="C950" s="14" t="s">
        <v>718</v>
      </c>
      <c r="D950" s="14" t="s">
        <v>706</v>
      </c>
      <c r="E950" s="14" t="s">
        <v>707</v>
      </c>
      <c r="F950" s="15">
        <v>1229.1500000000001</v>
      </c>
      <c r="G950" s="14" t="s">
        <v>708</v>
      </c>
      <c r="H950" s="20">
        <v>43952</v>
      </c>
      <c r="I950" s="14" t="s">
        <v>1701</v>
      </c>
      <c r="J950" s="14" t="s">
        <v>1720</v>
      </c>
      <c r="K950" s="21">
        <v>10074</v>
      </c>
      <c r="L950" s="14" t="s">
        <v>641</v>
      </c>
      <c r="M950" s="21">
        <v>114020</v>
      </c>
      <c r="N950" s="14" t="s">
        <v>1721</v>
      </c>
      <c r="O950" s="14" t="s">
        <v>719</v>
      </c>
      <c r="P950" s="14" t="s">
        <v>720</v>
      </c>
      <c r="Q950" s="14" t="s">
        <v>721</v>
      </c>
      <c r="R950" s="14" t="s">
        <v>715</v>
      </c>
      <c r="S950" s="14" t="s">
        <v>731</v>
      </c>
    </row>
    <row r="951" spans="1:19" x14ac:dyDescent="0.25">
      <c r="A951" s="14" t="s">
        <v>723</v>
      </c>
      <c r="B951" s="14" t="s">
        <v>704</v>
      </c>
      <c r="C951" s="14" t="s">
        <v>724</v>
      </c>
      <c r="D951" s="14" t="s">
        <v>706</v>
      </c>
      <c r="E951" s="14" t="s">
        <v>707</v>
      </c>
      <c r="F951" s="15">
        <v>1229.1500000000001</v>
      </c>
      <c r="G951" s="14" t="s">
        <v>708</v>
      </c>
      <c r="H951" s="20">
        <v>43983</v>
      </c>
      <c r="I951" s="14" t="s">
        <v>1641</v>
      </c>
      <c r="J951" s="14" t="s">
        <v>1720</v>
      </c>
      <c r="K951" s="21">
        <v>10074</v>
      </c>
      <c r="L951" s="14" t="s">
        <v>641</v>
      </c>
      <c r="M951" s="21">
        <v>114020</v>
      </c>
      <c r="N951" s="14" t="s">
        <v>1721</v>
      </c>
      <c r="O951" s="14" t="s">
        <v>725</v>
      </c>
      <c r="P951" s="14" t="s">
        <v>726</v>
      </c>
      <c r="Q951" s="14" t="s">
        <v>727</v>
      </c>
      <c r="R951" s="14" t="s">
        <v>715</v>
      </c>
      <c r="S951" s="14" t="s">
        <v>731</v>
      </c>
    </row>
    <row r="952" spans="1:19" x14ac:dyDescent="0.25">
      <c r="A952" s="14" t="s">
        <v>703</v>
      </c>
      <c r="B952" s="14" t="s">
        <v>704</v>
      </c>
      <c r="C952" s="14" t="s">
        <v>705</v>
      </c>
      <c r="D952" s="14" t="s">
        <v>706</v>
      </c>
      <c r="E952" s="14" t="s">
        <v>707</v>
      </c>
      <c r="F952" s="15">
        <v>16432.63</v>
      </c>
      <c r="G952" s="14" t="s">
        <v>708</v>
      </c>
      <c r="H952" s="20">
        <v>43922</v>
      </c>
      <c r="I952" s="14" t="s">
        <v>1722</v>
      </c>
      <c r="J952" s="14" t="s">
        <v>1723</v>
      </c>
      <c r="K952" s="21">
        <v>10074</v>
      </c>
      <c r="L952" s="14" t="s">
        <v>641</v>
      </c>
      <c r="M952" s="21">
        <v>114040</v>
      </c>
      <c r="N952" s="14" t="s">
        <v>1724</v>
      </c>
      <c r="O952" s="14" t="s">
        <v>712</v>
      </c>
      <c r="P952" s="14" t="s">
        <v>713</v>
      </c>
      <c r="Q952" s="14" t="s">
        <v>1583</v>
      </c>
      <c r="R952" s="14" t="s">
        <v>715</v>
      </c>
      <c r="S952" s="14" t="s">
        <v>683</v>
      </c>
    </row>
    <row r="953" spans="1:19" x14ac:dyDescent="0.25">
      <c r="A953" s="14" t="s">
        <v>717</v>
      </c>
      <c r="B953" s="14" t="s">
        <v>704</v>
      </c>
      <c r="C953" s="14" t="s">
        <v>718</v>
      </c>
      <c r="D953" s="14" t="s">
        <v>706</v>
      </c>
      <c r="E953" s="14" t="s">
        <v>707</v>
      </c>
      <c r="F953" s="15">
        <v>15485.87</v>
      </c>
      <c r="G953" s="14" t="s">
        <v>708</v>
      </c>
      <c r="H953" s="20">
        <v>43952</v>
      </c>
      <c r="I953" s="14" t="s">
        <v>1704</v>
      </c>
      <c r="J953" s="14" t="s">
        <v>1723</v>
      </c>
      <c r="K953" s="21">
        <v>10074</v>
      </c>
      <c r="L953" s="14" t="s">
        <v>641</v>
      </c>
      <c r="M953" s="21">
        <v>114040</v>
      </c>
      <c r="N953" s="14" t="s">
        <v>1724</v>
      </c>
      <c r="O953" s="14" t="s">
        <v>719</v>
      </c>
      <c r="P953" s="14" t="s">
        <v>720</v>
      </c>
      <c r="Q953" s="14" t="s">
        <v>721</v>
      </c>
      <c r="R953" s="14" t="s">
        <v>715</v>
      </c>
      <c r="S953" s="14" t="s">
        <v>683</v>
      </c>
    </row>
    <row r="954" spans="1:19" x14ac:dyDescent="0.25">
      <c r="A954" s="14" t="s">
        <v>723</v>
      </c>
      <c r="B954" s="14" t="s">
        <v>704</v>
      </c>
      <c r="C954" s="14" t="s">
        <v>724</v>
      </c>
      <c r="D954" s="14" t="s">
        <v>706</v>
      </c>
      <c r="E954" s="14" t="s">
        <v>707</v>
      </c>
      <c r="F954" s="15">
        <v>15496.33</v>
      </c>
      <c r="G954" s="14" t="s">
        <v>708</v>
      </c>
      <c r="H954" s="20">
        <v>43983</v>
      </c>
      <c r="I954" s="14" t="s">
        <v>1644</v>
      </c>
      <c r="J954" s="14" t="s">
        <v>1723</v>
      </c>
      <c r="K954" s="21">
        <v>10074</v>
      </c>
      <c r="L954" s="14" t="s">
        <v>641</v>
      </c>
      <c r="M954" s="21">
        <v>114040</v>
      </c>
      <c r="N954" s="14" t="s">
        <v>1724</v>
      </c>
      <c r="O954" s="14" t="s">
        <v>725</v>
      </c>
      <c r="P954" s="14" t="s">
        <v>726</v>
      </c>
      <c r="Q954" s="14" t="s">
        <v>727</v>
      </c>
      <c r="R954" s="14" t="s">
        <v>715</v>
      </c>
      <c r="S954" s="14" t="s">
        <v>683</v>
      </c>
    </row>
    <row r="955" spans="1:19" x14ac:dyDescent="0.25">
      <c r="A955" s="14" t="s">
        <v>703</v>
      </c>
      <c r="B955" s="14" t="s">
        <v>704</v>
      </c>
      <c r="C955" s="14" t="s">
        <v>705</v>
      </c>
      <c r="D955" s="14" t="s">
        <v>706</v>
      </c>
      <c r="E955" s="14" t="s">
        <v>707</v>
      </c>
      <c r="F955" s="15">
        <v>10315.049999999999</v>
      </c>
      <c r="G955" s="14" t="s">
        <v>708</v>
      </c>
      <c r="H955" s="20">
        <v>43922</v>
      </c>
      <c r="I955" s="14" t="s">
        <v>1725</v>
      </c>
      <c r="J955" s="14" t="s">
        <v>1726</v>
      </c>
      <c r="K955" s="21">
        <v>10074</v>
      </c>
      <c r="L955" s="14" t="s">
        <v>641</v>
      </c>
      <c r="M955" s="21">
        <v>114060</v>
      </c>
      <c r="N955" s="14" t="s">
        <v>1727</v>
      </c>
      <c r="O955" s="14" t="s">
        <v>712</v>
      </c>
      <c r="P955" s="14" t="s">
        <v>713</v>
      </c>
      <c r="Q955" s="14" t="s">
        <v>1583</v>
      </c>
      <c r="R955" s="14" t="s">
        <v>715</v>
      </c>
      <c r="S955" s="14" t="s">
        <v>722</v>
      </c>
    </row>
    <row r="956" spans="1:19" x14ac:dyDescent="0.25">
      <c r="A956" s="14" t="s">
        <v>717</v>
      </c>
      <c r="B956" s="14" t="s">
        <v>704</v>
      </c>
      <c r="C956" s="14" t="s">
        <v>718</v>
      </c>
      <c r="D956" s="14" t="s">
        <v>706</v>
      </c>
      <c r="E956" s="14" t="s">
        <v>707</v>
      </c>
      <c r="F956" s="15">
        <v>9947</v>
      </c>
      <c r="G956" s="14" t="s">
        <v>708</v>
      </c>
      <c r="H956" s="20">
        <v>43952</v>
      </c>
      <c r="I956" s="14" t="s">
        <v>1707</v>
      </c>
      <c r="J956" s="14" t="s">
        <v>1726</v>
      </c>
      <c r="K956" s="21">
        <v>10074</v>
      </c>
      <c r="L956" s="14" t="s">
        <v>641</v>
      </c>
      <c r="M956" s="21">
        <v>114060</v>
      </c>
      <c r="N956" s="14" t="s">
        <v>1727</v>
      </c>
      <c r="O956" s="14" t="s">
        <v>719</v>
      </c>
      <c r="P956" s="14" t="s">
        <v>720</v>
      </c>
      <c r="Q956" s="14" t="s">
        <v>721</v>
      </c>
      <c r="R956" s="14" t="s">
        <v>715</v>
      </c>
      <c r="S956" s="14" t="s">
        <v>722</v>
      </c>
    </row>
    <row r="957" spans="1:19" x14ac:dyDescent="0.25">
      <c r="A957" s="14" t="s">
        <v>723</v>
      </c>
      <c r="B957" s="14" t="s">
        <v>704</v>
      </c>
      <c r="C957" s="14" t="s">
        <v>724</v>
      </c>
      <c r="D957" s="14" t="s">
        <v>706</v>
      </c>
      <c r="E957" s="14" t="s">
        <v>707</v>
      </c>
      <c r="F957" s="15">
        <v>9947</v>
      </c>
      <c r="G957" s="14" t="s">
        <v>708</v>
      </c>
      <c r="H957" s="20">
        <v>43983</v>
      </c>
      <c r="I957" s="14" t="s">
        <v>1647</v>
      </c>
      <c r="J957" s="14" t="s">
        <v>1726</v>
      </c>
      <c r="K957" s="21">
        <v>10074</v>
      </c>
      <c r="L957" s="14" t="s">
        <v>641</v>
      </c>
      <c r="M957" s="21">
        <v>114060</v>
      </c>
      <c r="N957" s="14" t="s">
        <v>1727</v>
      </c>
      <c r="O957" s="14" t="s">
        <v>725</v>
      </c>
      <c r="P957" s="14" t="s">
        <v>726</v>
      </c>
      <c r="Q957" s="14" t="s">
        <v>727</v>
      </c>
      <c r="R957" s="14" t="s">
        <v>715</v>
      </c>
      <c r="S957" s="14" t="s">
        <v>722</v>
      </c>
    </row>
    <row r="958" spans="1:19" x14ac:dyDescent="0.25">
      <c r="A958" s="14" t="s">
        <v>703</v>
      </c>
      <c r="B958" s="14" t="s">
        <v>704</v>
      </c>
      <c r="C958" s="14" t="s">
        <v>705</v>
      </c>
      <c r="D958" s="14" t="s">
        <v>706</v>
      </c>
      <c r="E958" s="14" t="s">
        <v>707</v>
      </c>
      <c r="F958" s="15">
        <v>3911.96</v>
      </c>
      <c r="G958" s="14" t="s">
        <v>708</v>
      </c>
      <c r="H958" s="20">
        <v>43922</v>
      </c>
      <c r="I958" s="14" t="s">
        <v>1728</v>
      </c>
      <c r="J958" s="14" t="s">
        <v>1729</v>
      </c>
      <c r="K958" s="21">
        <v>10075</v>
      </c>
      <c r="L958" s="14" t="s">
        <v>642</v>
      </c>
      <c r="M958" s="21">
        <v>111100</v>
      </c>
      <c r="N958" s="14" t="s">
        <v>1730</v>
      </c>
      <c r="O958" s="14" t="s">
        <v>712</v>
      </c>
      <c r="P958" s="14" t="s">
        <v>713</v>
      </c>
      <c r="Q958" s="14" t="s">
        <v>1583</v>
      </c>
      <c r="R958" s="14" t="s">
        <v>715</v>
      </c>
      <c r="S958" s="14" t="s">
        <v>716</v>
      </c>
    </row>
    <row r="959" spans="1:19" x14ac:dyDescent="0.25">
      <c r="A959" s="14" t="s">
        <v>717</v>
      </c>
      <c r="B959" s="14" t="s">
        <v>704</v>
      </c>
      <c r="C959" s="14" t="s">
        <v>718</v>
      </c>
      <c r="D959" s="14" t="s">
        <v>706</v>
      </c>
      <c r="E959" s="14" t="s">
        <v>707</v>
      </c>
      <c r="F959" s="15">
        <v>3911.96</v>
      </c>
      <c r="G959" s="14" t="s">
        <v>708</v>
      </c>
      <c r="H959" s="20">
        <v>43952</v>
      </c>
      <c r="I959" s="14" t="s">
        <v>1710</v>
      </c>
      <c r="J959" s="14" t="s">
        <v>1729</v>
      </c>
      <c r="K959" s="21">
        <v>10075</v>
      </c>
      <c r="L959" s="14" t="s">
        <v>642</v>
      </c>
      <c r="M959" s="21">
        <v>111100</v>
      </c>
      <c r="N959" s="14" t="s">
        <v>1730</v>
      </c>
      <c r="O959" s="14" t="s">
        <v>719</v>
      </c>
      <c r="P959" s="14" t="s">
        <v>720</v>
      </c>
      <c r="Q959" s="14" t="s">
        <v>721</v>
      </c>
      <c r="R959" s="14" t="s">
        <v>715</v>
      </c>
      <c r="S959" s="14" t="s">
        <v>716</v>
      </c>
    </row>
    <row r="960" spans="1:19" x14ac:dyDescent="0.25">
      <c r="A960" s="14" t="s">
        <v>723</v>
      </c>
      <c r="B960" s="14" t="s">
        <v>704</v>
      </c>
      <c r="C960" s="14" t="s">
        <v>724</v>
      </c>
      <c r="D960" s="14" t="s">
        <v>706</v>
      </c>
      <c r="E960" s="14" t="s">
        <v>707</v>
      </c>
      <c r="F960" s="15">
        <v>3911.96</v>
      </c>
      <c r="G960" s="14" t="s">
        <v>708</v>
      </c>
      <c r="H960" s="20">
        <v>43983</v>
      </c>
      <c r="I960" s="14" t="s">
        <v>1650</v>
      </c>
      <c r="J960" s="14" t="s">
        <v>1729</v>
      </c>
      <c r="K960" s="21">
        <v>10075</v>
      </c>
      <c r="L960" s="14" t="s">
        <v>642</v>
      </c>
      <c r="M960" s="21">
        <v>111100</v>
      </c>
      <c r="N960" s="14" t="s">
        <v>1730</v>
      </c>
      <c r="O960" s="14" t="s">
        <v>725</v>
      </c>
      <c r="P960" s="14" t="s">
        <v>726</v>
      </c>
      <c r="Q960" s="14" t="s">
        <v>727</v>
      </c>
      <c r="R960" s="14" t="s">
        <v>715</v>
      </c>
      <c r="S960" s="14" t="s">
        <v>716</v>
      </c>
    </row>
    <row r="961" spans="1:19" x14ac:dyDescent="0.25">
      <c r="A961" s="14" t="s">
        <v>703</v>
      </c>
      <c r="B961" s="14" t="s">
        <v>704</v>
      </c>
      <c r="C961" s="14" t="s">
        <v>705</v>
      </c>
      <c r="D961" s="14" t="s">
        <v>706</v>
      </c>
      <c r="E961" s="14" t="s">
        <v>707</v>
      </c>
      <c r="F961" s="15">
        <v>233.83</v>
      </c>
      <c r="G961" s="14" t="s">
        <v>708</v>
      </c>
      <c r="H961" s="20">
        <v>43922</v>
      </c>
      <c r="I961" s="14" t="s">
        <v>1731</v>
      </c>
      <c r="J961" s="14" t="s">
        <v>1732</v>
      </c>
      <c r="K961" s="21">
        <v>10075</v>
      </c>
      <c r="L961" s="14" t="s">
        <v>642</v>
      </c>
      <c r="M961" s="21">
        <v>111200</v>
      </c>
      <c r="N961" s="14" t="s">
        <v>1733</v>
      </c>
      <c r="O961" s="14" t="s">
        <v>712</v>
      </c>
      <c r="P961" s="14" t="s">
        <v>713</v>
      </c>
      <c r="Q961" s="14" t="s">
        <v>1583</v>
      </c>
      <c r="R961" s="14" t="s">
        <v>715</v>
      </c>
      <c r="S961" s="14" t="s">
        <v>731</v>
      </c>
    </row>
    <row r="962" spans="1:19" x14ac:dyDescent="0.25">
      <c r="A962" s="14" t="s">
        <v>717</v>
      </c>
      <c r="B962" s="14" t="s">
        <v>704</v>
      </c>
      <c r="C962" s="14" t="s">
        <v>718</v>
      </c>
      <c r="D962" s="14" t="s">
        <v>706</v>
      </c>
      <c r="E962" s="14" t="s">
        <v>707</v>
      </c>
      <c r="F962" s="15">
        <v>233.83</v>
      </c>
      <c r="G962" s="14" t="s">
        <v>708</v>
      </c>
      <c r="H962" s="20">
        <v>43952</v>
      </c>
      <c r="I962" s="14" t="s">
        <v>1713</v>
      </c>
      <c r="J962" s="14" t="s">
        <v>1732</v>
      </c>
      <c r="K962" s="21">
        <v>10075</v>
      </c>
      <c r="L962" s="14" t="s">
        <v>642</v>
      </c>
      <c r="M962" s="21">
        <v>111200</v>
      </c>
      <c r="N962" s="14" t="s">
        <v>1733</v>
      </c>
      <c r="O962" s="14" t="s">
        <v>719</v>
      </c>
      <c r="P962" s="14" t="s">
        <v>720</v>
      </c>
      <c r="Q962" s="14" t="s">
        <v>721</v>
      </c>
      <c r="R962" s="14" t="s">
        <v>715</v>
      </c>
      <c r="S962" s="14" t="s">
        <v>731</v>
      </c>
    </row>
    <row r="963" spans="1:19" x14ac:dyDescent="0.25">
      <c r="A963" s="14" t="s">
        <v>723</v>
      </c>
      <c r="B963" s="14" t="s">
        <v>704</v>
      </c>
      <c r="C963" s="14" t="s">
        <v>724</v>
      </c>
      <c r="D963" s="14" t="s">
        <v>706</v>
      </c>
      <c r="E963" s="14" t="s">
        <v>707</v>
      </c>
      <c r="F963" s="15">
        <v>233.83</v>
      </c>
      <c r="G963" s="14" t="s">
        <v>708</v>
      </c>
      <c r="H963" s="20">
        <v>43983</v>
      </c>
      <c r="I963" s="14" t="s">
        <v>1653</v>
      </c>
      <c r="J963" s="14" t="s">
        <v>1732</v>
      </c>
      <c r="K963" s="21">
        <v>10075</v>
      </c>
      <c r="L963" s="14" t="s">
        <v>642</v>
      </c>
      <c r="M963" s="21">
        <v>111200</v>
      </c>
      <c r="N963" s="14" t="s">
        <v>1733</v>
      </c>
      <c r="O963" s="14" t="s">
        <v>725</v>
      </c>
      <c r="P963" s="14" t="s">
        <v>726</v>
      </c>
      <c r="Q963" s="14" t="s">
        <v>727</v>
      </c>
      <c r="R963" s="14" t="s">
        <v>715</v>
      </c>
      <c r="S963" s="14" t="s">
        <v>731</v>
      </c>
    </row>
    <row r="964" spans="1:19" x14ac:dyDescent="0.25">
      <c r="A964" s="14" t="s">
        <v>703</v>
      </c>
      <c r="B964" s="14" t="s">
        <v>704</v>
      </c>
      <c r="C964" s="14" t="s">
        <v>705</v>
      </c>
      <c r="D964" s="14" t="s">
        <v>706</v>
      </c>
      <c r="E964" s="14" t="s">
        <v>707</v>
      </c>
      <c r="F964" s="15">
        <v>47475.11</v>
      </c>
      <c r="G964" s="14" t="s">
        <v>708</v>
      </c>
      <c r="H964" s="20">
        <v>43922</v>
      </c>
      <c r="I964" s="14" t="s">
        <v>1734</v>
      </c>
      <c r="J964" s="14" t="s">
        <v>1735</v>
      </c>
      <c r="K964" s="21">
        <v>10075</v>
      </c>
      <c r="L964" s="14" t="s">
        <v>642</v>
      </c>
      <c r="M964" s="21">
        <v>111400</v>
      </c>
      <c r="N964" s="14" t="s">
        <v>1736</v>
      </c>
      <c r="O964" s="14" t="s">
        <v>712</v>
      </c>
      <c r="P964" s="14" t="s">
        <v>713</v>
      </c>
      <c r="Q964" s="14" t="s">
        <v>1583</v>
      </c>
      <c r="R964" s="14" t="s">
        <v>715</v>
      </c>
      <c r="S964" s="14" t="s">
        <v>683</v>
      </c>
    </row>
    <row r="965" spans="1:19" x14ac:dyDescent="0.25">
      <c r="A965" s="14" t="s">
        <v>717</v>
      </c>
      <c r="B965" s="14" t="s">
        <v>704</v>
      </c>
      <c r="C965" s="14" t="s">
        <v>718</v>
      </c>
      <c r="D965" s="14" t="s">
        <v>706</v>
      </c>
      <c r="E965" s="14" t="s">
        <v>707</v>
      </c>
      <c r="F965" s="15">
        <v>47225.279999999999</v>
      </c>
      <c r="G965" s="14" t="s">
        <v>708</v>
      </c>
      <c r="H965" s="20">
        <v>43952</v>
      </c>
      <c r="I965" s="14" t="s">
        <v>1716</v>
      </c>
      <c r="J965" s="14" t="s">
        <v>1735</v>
      </c>
      <c r="K965" s="21">
        <v>10075</v>
      </c>
      <c r="L965" s="14" t="s">
        <v>642</v>
      </c>
      <c r="M965" s="21">
        <v>111400</v>
      </c>
      <c r="N965" s="14" t="s">
        <v>1736</v>
      </c>
      <c r="O965" s="14" t="s">
        <v>719</v>
      </c>
      <c r="P965" s="14" t="s">
        <v>720</v>
      </c>
      <c r="Q965" s="14" t="s">
        <v>721</v>
      </c>
      <c r="R965" s="14" t="s">
        <v>715</v>
      </c>
      <c r="S965" s="14" t="s">
        <v>683</v>
      </c>
    </row>
    <row r="966" spans="1:19" x14ac:dyDescent="0.25">
      <c r="A966" s="14" t="s">
        <v>723</v>
      </c>
      <c r="B966" s="14" t="s">
        <v>704</v>
      </c>
      <c r="C966" s="14" t="s">
        <v>724</v>
      </c>
      <c r="D966" s="14" t="s">
        <v>706</v>
      </c>
      <c r="E966" s="14" t="s">
        <v>707</v>
      </c>
      <c r="F966" s="15">
        <v>46773.66</v>
      </c>
      <c r="G966" s="14" t="s">
        <v>708</v>
      </c>
      <c r="H966" s="20">
        <v>43983</v>
      </c>
      <c r="I966" s="14" t="s">
        <v>1656</v>
      </c>
      <c r="J966" s="14" t="s">
        <v>1735</v>
      </c>
      <c r="K966" s="21">
        <v>10075</v>
      </c>
      <c r="L966" s="14" t="s">
        <v>642</v>
      </c>
      <c r="M966" s="21">
        <v>111400</v>
      </c>
      <c r="N966" s="14" t="s">
        <v>1736</v>
      </c>
      <c r="O966" s="14" t="s">
        <v>725</v>
      </c>
      <c r="P966" s="14" t="s">
        <v>726</v>
      </c>
      <c r="Q966" s="14" t="s">
        <v>727</v>
      </c>
      <c r="R966" s="14" t="s">
        <v>715</v>
      </c>
      <c r="S966" s="14" t="s">
        <v>683</v>
      </c>
    </row>
    <row r="967" spans="1:19" x14ac:dyDescent="0.25">
      <c r="A967" s="14" t="s">
        <v>703</v>
      </c>
      <c r="B967" s="14" t="s">
        <v>704</v>
      </c>
      <c r="C967" s="14" t="s">
        <v>705</v>
      </c>
      <c r="D967" s="14" t="s">
        <v>706</v>
      </c>
      <c r="E967" s="14" t="s">
        <v>707</v>
      </c>
      <c r="F967" s="15">
        <v>23739.3</v>
      </c>
      <c r="G967" s="14" t="s">
        <v>708</v>
      </c>
      <c r="H967" s="20">
        <v>43922</v>
      </c>
      <c r="I967" s="14" t="s">
        <v>1737</v>
      </c>
      <c r="J967" s="14" t="s">
        <v>1738</v>
      </c>
      <c r="K967" s="21">
        <v>10075</v>
      </c>
      <c r="L967" s="14" t="s">
        <v>642</v>
      </c>
      <c r="M967" s="21">
        <v>111600</v>
      </c>
      <c r="N967" s="14" t="s">
        <v>1739</v>
      </c>
      <c r="O967" s="14" t="s">
        <v>712</v>
      </c>
      <c r="P967" s="14" t="s">
        <v>713</v>
      </c>
      <c r="Q967" s="14" t="s">
        <v>1583</v>
      </c>
      <c r="R967" s="14" t="s">
        <v>715</v>
      </c>
      <c r="S967" s="14" t="s">
        <v>722</v>
      </c>
    </row>
    <row r="968" spans="1:19" x14ac:dyDescent="0.25">
      <c r="A968" s="14" t="s">
        <v>717</v>
      </c>
      <c r="B968" s="14" t="s">
        <v>704</v>
      </c>
      <c r="C968" s="14" t="s">
        <v>718</v>
      </c>
      <c r="D968" s="14" t="s">
        <v>706</v>
      </c>
      <c r="E968" s="14" t="s">
        <v>707</v>
      </c>
      <c r="F968" s="15">
        <v>22218.61</v>
      </c>
      <c r="G968" s="14" t="s">
        <v>708</v>
      </c>
      <c r="H968" s="20">
        <v>43952</v>
      </c>
      <c r="I968" s="14" t="s">
        <v>1719</v>
      </c>
      <c r="J968" s="14" t="s">
        <v>1738</v>
      </c>
      <c r="K968" s="21">
        <v>10075</v>
      </c>
      <c r="L968" s="14" t="s">
        <v>642</v>
      </c>
      <c r="M968" s="21">
        <v>111600</v>
      </c>
      <c r="N968" s="14" t="s">
        <v>1739</v>
      </c>
      <c r="O968" s="14" t="s">
        <v>719</v>
      </c>
      <c r="P968" s="14" t="s">
        <v>720</v>
      </c>
      <c r="Q968" s="14" t="s">
        <v>721</v>
      </c>
      <c r="R968" s="14" t="s">
        <v>715</v>
      </c>
      <c r="S968" s="14" t="s">
        <v>722</v>
      </c>
    </row>
    <row r="969" spans="1:19" x14ac:dyDescent="0.25">
      <c r="A969" s="14" t="s">
        <v>723</v>
      </c>
      <c r="B969" s="14" t="s">
        <v>704</v>
      </c>
      <c r="C969" s="14" t="s">
        <v>724</v>
      </c>
      <c r="D969" s="14" t="s">
        <v>706</v>
      </c>
      <c r="E969" s="14" t="s">
        <v>707</v>
      </c>
      <c r="F969" s="15">
        <v>22026.959999999999</v>
      </c>
      <c r="G969" s="14" t="s">
        <v>708</v>
      </c>
      <c r="H969" s="20">
        <v>43983</v>
      </c>
      <c r="I969" s="14" t="s">
        <v>1659</v>
      </c>
      <c r="J969" s="14" t="s">
        <v>1738</v>
      </c>
      <c r="K969" s="21">
        <v>10075</v>
      </c>
      <c r="L969" s="14" t="s">
        <v>642</v>
      </c>
      <c r="M969" s="21">
        <v>111600</v>
      </c>
      <c r="N969" s="14" t="s">
        <v>1739</v>
      </c>
      <c r="O969" s="14" t="s">
        <v>725</v>
      </c>
      <c r="P969" s="14" t="s">
        <v>726</v>
      </c>
      <c r="Q969" s="14" t="s">
        <v>727</v>
      </c>
      <c r="R969" s="14" t="s">
        <v>715</v>
      </c>
      <c r="S969" s="14" t="s">
        <v>722</v>
      </c>
    </row>
    <row r="970" spans="1:19" x14ac:dyDescent="0.25">
      <c r="A970" s="14" t="s">
        <v>703</v>
      </c>
      <c r="B970" s="14" t="s">
        <v>704</v>
      </c>
      <c r="C970" s="14" t="s">
        <v>705</v>
      </c>
      <c r="D970" s="14" t="s">
        <v>706</v>
      </c>
      <c r="E970" s="14" t="s">
        <v>707</v>
      </c>
      <c r="F970" s="15">
        <v>6281.03</v>
      </c>
      <c r="G970" s="14" t="s">
        <v>708</v>
      </c>
      <c r="H970" s="20">
        <v>43922</v>
      </c>
      <c r="I970" s="14" t="s">
        <v>1740</v>
      </c>
      <c r="J970" s="14" t="s">
        <v>1741</v>
      </c>
      <c r="K970" s="21">
        <v>10075</v>
      </c>
      <c r="L970" s="14" t="s">
        <v>642</v>
      </c>
      <c r="M970" s="21">
        <v>111700</v>
      </c>
      <c r="N970" s="14" t="s">
        <v>1742</v>
      </c>
      <c r="O970" s="14" t="s">
        <v>712</v>
      </c>
      <c r="P970" s="14" t="s">
        <v>713</v>
      </c>
      <c r="Q970" s="14" t="s">
        <v>1583</v>
      </c>
      <c r="R970" s="14" t="s">
        <v>715</v>
      </c>
      <c r="S970" s="14" t="s">
        <v>742</v>
      </c>
    </row>
    <row r="971" spans="1:19" x14ac:dyDescent="0.25">
      <c r="A971" s="14" t="s">
        <v>717</v>
      </c>
      <c r="B971" s="14" t="s">
        <v>704</v>
      </c>
      <c r="C971" s="14" t="s">
        <v>718</v>
      </c>
      <c r="D971" s="14" t="s">
        <v>706</v>
      </c>
      <c r="E971" s="14" t="s">
        <v>707</v>
      </c>
      <c r="F971" s="15">
        <v>5883.41</v>
      </c>
      <c r="G971" s="14" t="s">
        <v>708</v>
      </c>
      <c r="H971" s="20">
        <v>43952</v>
      </c>
      <c r="I971" s="14" t="s">
        <v>1722</v>
      </c>
      <c r="J971" s="14" t="s">
        <v>1741</v>
      </c>
      <c r="K971" s="21">
        <v>10075</v>
      </c>
      <c r="L971" s="14" t="s">
        <v>642</v>
      </c>
      <c r="M971" s="21">
        <v>111700</v>
      </c>
      <c r="N971" s="14" t="s">
        <v>1742</v>
      </c>
      <c r="O971" s="14" t="s">
        <v>719</v>
      </c>
      <c r="P971" s="14" t="s">
        <v>720</v>
      </c>
      <c r="Q971" s="14" t="s">
        <v>721</v>
      </c>
      <c r="R971" s="14" t="s">
        <v>715</v>
      </c>
      <c r="S971" s="14" t="s">
        <v>742</v>
      </c>
    </row>
    <row r="972" spans="1:19" x14ac:dyDescent="0.25">
      <c r="A972" s="14" t="s">
        <v>723</v>
      </c>
      <c r="B972" s="14" t="s">
        <v>704</v>
      </c>
      <c r="C972" s="14" t="s">
        <v>724</v>
      </c>
      <c r="D972" s="14" t="s">
        <v>706</v>
      </c>
      <c r="E972" s="14" t="s">
        <v>707</v>
      </c>
      <c r="F972" s="15">
        <v>5816.24</v>
      </c>
      <c r="G972" s="14" t="s">
        <v>708</v>
      </c>
      <c r="H972" s="20">
        <v>43983</v>
      </c>
      <c r="I972" s="14" t="s">
        <v>1662</v>
      </c>
      <c r="J972" s="14" t="s">
        <v>1741</v>
      </c>
      <c r="K972" s="21">
        <v>10075</v>
      </c>
      <c r="L972" s="14" t="s">
        <v>642</v>
      </c>
      <c r="M972" s="21">
        <v>111700</v>
      </c>
      <c r="N972" s="14" t="s">
        <v>1742</v>
      </c>
      <c r="O972" s="14" t="s">
        <v>725</v>
      </c>
      <c r="P972" s="14" t="s">
        <v>726</v>
      </c>
      <c r="Q972" s="14" t="s">
        <v>727</v>
      </c>
      <c r="R972" s="14" t="s">
        <v>715</v>
      </c>
      <c r="S972" s="14" t="s">
        <v>742</v>
      </c>
    </row>
    <row r="973" spans="1:19" x14ac:dyDescent="0.25">
      <c r="A973" s="14" t="s">
        <v>703</v>
      </c>
      <c r="B973" s="14" t="s">
        <v>704</v>
      </c>
      <c r="C973" s="14" t="s">
        <v>705</v>
      </c>
      <c r="D973" s="14" t="s">
        <v>706</v>
      </c>
      <c r="E973" s="14" t="s">
        <v>707</v>
      </c>
      <c r="F973" s="15">
        <v>334.35</v>
      </c>
      <c r="G973" s="14" t="s">
        <v>708</v>
      </c>
      <c r="H973" s="20">
        <v>43922</v>
      </c>
      <c r="I973" s="14" t="s">
        <v>1743</v>
      </c>
      <c r="J973" s="14" t="s">
        <v>1744</v>
      </c>
      <c r="K973" s="21">
        <v>10075</v>
      </c>
      <c r="L973" s="14" t="s">
        <v>642</v>
      </c>
      <c r="M973" s="21">
        <v>113000</v>
      </c>
      <c r="N973" s="14" t="s">
        <v>1745</v>
      </c>
      <c r="O973" s="14" t="s">
        <v>712</v>
      </c>
      <c r="P973" s="14" t="s">
        <v>713</v>
      </c>
      <c r="Q973" s="14" t="s">
        <v>1583</v>
      </c>
      <c r="R973" s="14" t="s">
        <v>715</v>
      </c>
      <c r="S973" s="14" t="s">
        <v>742</v>
      </c>
    </row>
    <row r="974" spans="1:19" x14ac:dyDescent="0.25">
      <c r="A974" s="14" t="s">
        <v>717</v>
      </c>
      <c r="B974" s="14" t="s">
        <v>704</v>
      </c>
      <c r="C974" s="14" t="s">
        <v>718</v>
      </c>
      <c r="D974" s="14" t="s">
        <v>706</v>
      </c>
      <c r="E974" s="14" t="s">
        <v>707</v>
      </c>
      <c r="F974" s="15">
        <v>280.27999999999997</v>
      </c>
      <c r="G974" s="14" t="s">
        <v>708</v>
      </c>
      <c r="H974" s="20">
        <v>43952</v>
      </c>
      <c r="I974" s="14" t="s">
        <v>1725</v>
      </c>
      <c r="J974" s="14" t="s">
        <v>1744</v>
      </c>
      <c r="K974" s="21">
        <v>10075</v>
      </c>
      <c r="L974" s="14" t="s">
        <v>642</v>
      </c>
      <c r="M974" s="21">
        <v>113000</v>
      </c>
      <c r="N974" s="14" t="s">
        <v>1745</v>
      </c>
      <c r="O974" s="14" t="s">
        <v>719</v>
      </c>
      <c r="P974" s="14" t="s">
        <v>720</v>
      </c>
      <c r="Q974" s="14" t="s">
        <v>721</v>
      </c>
      <c r="R974" s="14" t="s">
        <v>715</v>
      </c>
      <c r="S974" s="14" t="s">
        <v>742</v>
      </c>
    </row>
    <row r="975" spans="1:19" x14ac:dyDescent="0.25">
      <c r="A975" s="14" t="s">
        <v>723</v>
      </c>
      <c r="B975" s="14" t="s">
        <v>704</v>
      </c>
      <c r="C975" s="14" t="s">
        <v>724</v>
      </c>
      <c r="D975" s="14" t="s">
        <v>706</v>
      </c>
      <c r="E975" s="14" t="s">
        <v>707</v>
      </c>
      <c r="F975" s="15">
        <v>298.57</v>
      </c>
      <c r="G975" s="14" t="s">
        <v>708</v>
      </c>
      <c r="H975" s="20">
        <v>43983</v>
      </c>
      <c r="I975" s="14" t="s">
        <v>1665</v>
      </c>
      <c r="J975" s="14" t="s">
        <v>1744</v>
      </c>
      <c r="K975" s="21">
        <v>10075</v>
      </c>
      <c r="L975" s="14" t="s">
        <v>642</v>
      </c>
      <c r="M975" s="21">
        <v>113000</v>
      </c>
      <c r="N975" s="14" t="s">
        <v>1745</v>
      </c>
      <c r="O975" s="14" t="s">
        <v>725</v>
      </c>
      <c r="P975" s="14" t="s">
        <v>726</v>
      </c>
      <c r="Q975" s="14" t="s">
        <v>727</v>
      </c>
      <c r="R975" s="14" t="s">
        <v>715</v>
      </c>
      <c r="S975" s="14" t="s">
        <v>742</v>
      </c>
    </row>
    <row r="976" spans="1:19" x14ac:dyDescent="0.25">
      <c r="A976" s="14" t="s">
        <v>703</v>
      </c>
      <c r="B976" s="14" t="s">
        <v>704</v>
      </c>
      <c r="C976" s="14" t="s">
        <v>705</v>
      </c>
      <c r="D976" s="14" t="s">
        <v>706</v>
      </c>
      <c r="E976" s="14" t="s">
        <v>707</v>
      </c>
      <c r="F976" s="15">
        <v>348.43</v>
      </c>
      <c r="G976" s="14" t="s">
        <v>708</v>
      </c>
      <c r="H976" s="20">
        <v>43922</v>
      </c>
      <c r="I976" s="14" t="s">
        <v>1746</v>
      </c>
      <c r="J976" s="14" t="s">
        <v>1747</v>
      </c>
      <c r="K976" s="21">
        <v>10075</v>
      </c>
      <c r="L976" s="14" t="s">
        <v>642</v>
      </c>
      <c r="M976" s="21">
        <v>113010</v>
      </c>
      <c r="N976" s="14" t="s">
        <v>1748</v>
      </c>
      <c r="O976" s="14" t="s">
        <v>712</v>
      </c>
      <c r="P976" s="14" t="s">
        <v>713</v>
      </c>
      <c r="Q976" s="14" t="s">
        <v>1583</v>
      </c>
      <c r="R976" s="14" t="s">
        <v>715</v>
      </c>
      <c r="S976" s="14" t="s">
        <v>716</v>
      </c>
    </row>
    <row r="977" spans="1:19" x14ac:dyDescent="0.25">
      <c r="A977" s="14" t="s">
        <v>717</v>
      </c>
      <c r="B977" s="14" t="s">
        <v>704</v>
      </c>
      <c r="C977" s="14" t="s">
        <v>718</v>
      </c>
      <c r="D977" s="14" t="s">
        <v>706</v>
      </c>
      <c r="E977" s="14" t="s">
        <v>707</v>
      </c>
      <c r="F977" s="15">
        <v>348.43</v>
      </c>
      <c r="G977" s="14" t="s">
        <v>708</v>
      </c>
      <c r="H977" s="20">
        <v>43952</v>
      </c>
      <c r="I977" s="14" t="s">
        <v>1728</v>
      </c>
      <c r="J977" s="14" t="s">
        <v>1747</v>
      </c>
      <c r="K977" s="21">
        <v>10075</v>
      </c>
      <c r="L977" s="14" t="s">
        <v>642</v>
      </c>
      <c r="M977" s="21">
        <v>113010</v>
      </c>
      <c r="N977" s="14" t="s">
        <v>1748</v>
      </c>
      <c r="O977" s="14" t="s">
        <v>719</v>
      </c>
      <c r="P977" s="14" t="s">
        <v>720</v>
      </c>
      <c r="Q977" s="14" t="s">
        <v>721</v>
      </c>
      <c r="R977" s="14" t="s">
        <v>715</v>
      </c>
      <c r="S977" s="14" t="s">
        <v>716</v>
      </c>
    </row>
    <row r="978" spans="1:19" x14ac:dyDescent="0.25">
      <c r="A978" s="14" t="s">
        <v>723</v>
      </c>
      <c r="B978" s="14" t="s">
        <v>704</v>
      </c>
      <c r="C978" s="14" t="s">
        <v>724</v>
      </c>
      <c r="D978" s="14" t="s">
        <v>706</v>
      </c>
      <c r="E978" s="14" t="s">
        <v>707</v>
      </c>
      <c r="F978" s="15">
        <v>348.43</v>
      </c>
      <c r="G978" s="14" t="s">
        <v>708</v>
      </c>
      <c r="H978" s="20">
        <v>43983</v>
      </c>
      <c r="I978" s="14" t="s">
        <v>1668</v>
      </c>
      <c r="J978" s="14" t="s">
        <v>1747</v>
      </c>
      <c r="K978" s="21">
        <v>10075</v>
      </c>
      <c r="L978" s="14" t="s">
        <v>642</v>
      </c>
      <c r="M978" s="21">
        <v>113010</v>
      </c>
      <c r="N978" s="14" t="s">
        <v>1748</v>
      </c>
      <c r="O978" s="14" t="s">
        <v>725</v>
      </c>
      <c r="P978" s="14" t="s">
        <v>726</v>
      </c>
      <c r="Q978" s="14" t="s">
        <v>727</v>
      </c>
      <c r="R978" s="14" t="s">
        <v>715</v>
      </c>
      <c r="S978" s="14" t="s">
        <v>716</v>
      </c>
    </row>
    <row r="979" spans="1:19" x14ac:dyDescent="0.25">
      <c r="A979" s="14" t="s">
        <v>703</v>
      </c>
      <c r="B979" s="14" t="s">
        <v>704</v>
      </c>
      <c r="C979" s="14" t="s">
        <v>705</v>
      </c>
      <c r="D979" s="14" t="s">
        <v>706</v>
      </c>
      <c r="E979" s="14" t="s">
        <v>707</v>
      </c>
      <c r="F979" s="15">
        <v>8.42</v>
      </c>
      <c r="G979" s="14" t="s">
        <v>708</v>
      </c>
      <c r="H979" s="20">
        <v>43922</v>
      </c>
      <c r="I979" s="14" t="s">
        <v>1749</v>
      </c>
      <c r="J979" s="14" t="s">
        <v>1750</v>
      </c>
      <c r="K979" s="21">
        <v>10075</v>
      </c>
      <c r="L979" s="14" t="s">
        <v>642</v>
      </c>
      <c r="M979" s="21">
        <v>113020</v>
      </c>
      <c r="N979" s="14" t="s">
        <v>1751</v>
      </c>
      <c r="O979" s="14" t="s">
        <v>712</v>
      </c>
      <c r="P979" s="14" t="s">
        <v>713</v>
      </c>
      <c r="Q979" s="14" t="s">
        <v>1583</v>
      </c>
      <c r="R979" s="14" t="s">
        <v>715</v>
      </c>
      <c r="S979" s="14" t="s">
        <v>731</v>
      </c>
    </row>
    <row r="980" spans="1:19" x14ac:dyDescent="0.25">
      <c r="A980" s="14" t="s">
        <v>717</v>
      </c>
      <c r="B980" s="14" t="s">
        <v>704</v>
      </c>
      <c r="C980" s="14" t="s">
        <v>718</v>
      </c>
      <c r="D980" s="14" t="s">
        <v>706</v>
      </c>
      <c r="E980" s="14" t="s">
        <v>707</v>
      </c>
      <c r="F980" s="15">
        <v>3.43</v>
      </c>
      <c r="G980" s="14" t="s">
        <v>708</v>
      </c>
      <c r="H980" s="20">
        <v>43952</v>
      </c>
      <c r="I980" s="14" t="s">
        <v>1731</v>
      </c>
      <c r="J980" s="14" t="s">
        <v>1750</v>
      </c>
      <c r="K980" s="21">
        <v>10075</v>
      </c>
      <c r="L980" s="14" t="s">
        <v>642</v>
      </c>
      <c r="M980" s="21">
        <v>113020</v>
      </c>
      <c r="N980" s="14" t="s">
        <v>1751</v>
      </c>
      <c r="O980" s="14" t="s">
        <v>719</v>
      </c>
      <c r="P980" s="14" t="s">
        <v>720</v>
      </c>
      <c r="Q980" s="14" t="s">
        <v>721</v>
      </c>
      <c r="R980" s="14" t="s">
        <v>715</v>
      </c>
      <c r="S980" s="14" t="s">
        <v>731</v>
      </c>
    </row>
    <row r="981" spans="1:19" x14ac:dyDescent="0.25">
      <c r="A981" s="14" t="s">
        <v>723</v>
      </c>
      <c r="B981" s="14" t="s">
        <v>704</v>
      </c>
      <c r="C981" s="14" t="s">
        <v>724</v>
      </c>
      <c r="D981" s="14" t="s">
        <v>706</v>
      </c>
      <c r="E981" s="14" t="s">
        <v>707</v>
      </c>
      <c r="F981" s="15">
        <v>6.16</v>
      </c>
      <c r="G981" s="14" t="s">
        <v>708</v>
      </c>
      <c r="H981" s="20">
        <v>43983</v>
      </c>
      <c r="I981" s="14" t="s">
        <v>1671</v>
      </c>
      <c r="J981" s="14" t="s">
        <v>1750</v>
      </c>
      <c r="K981" s="21">
        <v>10075</v>
      </c>
      <c r="L981" s="14" t="s">
        <v>642</v>
      </c>
      <c r="M981" s="21">
        <v>113020</v>
      </c>
      <c r="N981" s="14" t="s">
        <v>1751</v>
      </c>
      <c r="O981" s="14" t="s">
        <v>725</v>
      </c>
      <c r="P981" s="14" t="s">
        <v>726</v>
      </c>
      <c r="Q981" s="14" t="s">
        <v>727</v>
      </c>
      <c r="R981" s="14" t="s">
        <v>715</v>
      </c>
      <c r="S981" s="14" t="s">
        <v>731</v>
      </c>
    </row>
    <row r="982" spans="1:19" x14ac:dyDescent="0.25">
      <c r="A982" s="14" t="s">
        <v>703</v>
      </c>
      <c r="B982" s="14" t="s">
        <v>704</v>
      </c>
      <c r="C982" s="14" t="s">
        <v>705</v>
      </c>
      <c r="D982" s="14" t="s">
        <v>706</v>
      </c>
      <c r="E982" s="14" t="s">
        <v>707</v>
      </c>
      <c r="F982" s="15">
        <v>4809.5600000000004</v>
      </c>
      <c r="G982" s="14" t="s">
        <v>708</v>
      </c>
      <c r="H982" s="20">
        <v>43922</v>
      </c>
      <c r="I982" s="14" t="s">
        <v>1752</v>
      </c>
      <c r="J982" s="14" t="s">
        <v>1753</v>
      </c>
      <c r="K982" s="21">
        <v>10075</v>
      </c>
      <c r="L982" s="14" t="s">
        <v>642</v>
      </c>
      <c r="M982" s="21">
        <v>113040</v>
      </c>
      <c r="N982" s="14" t="s">
        <v>1754</v>
      </c>
      <c r="O982" s="14" t="s">
        <v>712</v>
      </c>
      <c r="P982" s="14" t="s">
        <v>713</v>
      </c>
      <c r="Q982" s="14" t="s">
        <v>1583</v>
      </c>
      <c r="R982" s="14" t="s">
        <v>715</v>
      </c>
      <c r="S982" s="14" t="s">
        <v>683</v>
      </c>
    </row>
    <row r="983" spans="1:19" x14ac:dyDescent="0.25">
      <c r="A983" s="14" t="s">
        <v>717</v>
      </c>
      <c r="B983" s="14" t="s">
        <v>704</v>
      </c>
      <c r="C983" s="14" t="s">
        <v>718</v>
      </c>
      <c r="D983" s="14" t="s">
        <v>706</v>
      </c>
      <c r="E983" s="14" t="s">
        <v>707</v>
      </c>
      <c r="F983" s="15">
        <v>4815.21</v>
      </c>
      <c r="G983" s="14" t="s">
        <v>708</v>
      </c>
      <c r="H983" s="20">
        <v>43952</v>
      </c>
      <c r="I983" s="14" t="s">
        <v>1734</v>
      </c>
      <c r="J983" s="14" t="s">
        <v>1753</v>
      </c>
      <c r="K983" s="21">
        <v>10075</v>
      </c>
      <c r="L983" s="14" t="s">
        <v>642</v>
      </c>
      <c r="M983" s="21">
        <v>113040</v>
      </c>
      <c r="N983" s="14" t="s">
        <v>1754</v>
      </c>
      <c r="O983" s="14" t="s">
        <v>719</v>
      </c>
      <c r="P983" s="14" t="s">
        <v>720</v>
      </c>
      <c r="Q983" s="14" t="s">
        <v>721</v>
      </c>
      <c r="R983" s="14" t="s">
        <v>715</v>
      </c>
      <c r="S983" s="14" t="s">
        <v>683</v>
      </c>
    </row>
    <row r="984" spans="1:19" x14ac:dyDescent="0.25">
      <c r="A984" s="14" t="s">
        <v>723</v>
      </c>
      <c r="B984" s="14" t="s">
        <v>704</v>
      </c>
      <c r="C984" s="14" t="s">
        <v>724</v>
      </c>
      <c r="D984" s="14" t="s">
        <v>706</v>
      </c>
      <c r="E984" s="14" t="s">
        <v>707</v>
      </c>
      <c r="F984" s="15">
        <v>4814.26</v>
      </c>
      <c r="G984" s="14" t="s">
        <v>708</v>
      </c>
      <c r="H984" s="20">
        <v>43983</v>
      </c>
      <c r="I984" s="14" t="s">
        <v>1674</v>
      </c>
      <c r="J984" s="14" t="s">
        <v>1753</v>
      </c>
      <c r="K984" s="21">
        <v>10075</v>
      </c>
      <c r="L984" s="14" t="s">
        <v>642</v>
      </c>
      <c r="M984" s="21">
        <v>113040</v>
      </c>
      <c r="N984" s="14" t="s">
        <v>1754</v>
      </c>
      <c r="O984" s="14" t="s">
        <v>725</v>
      </c>
      <c r="P984" s="14" t="s">
        <v>726</v>
      </c>
      <c r="Q984" s="14" t="s">
        <v>727</v>
      </c>
      <c r="R984" s="14" t="s">
        <v>715</v>
      </c>
      <c r="S984" s="14" t="s">
        <v>683</v>
      </c>
    </row>
    <row r="985" spans="1:19" x14ac:dyDescent="0.25">
      <c r="A985" s="14" t="s">
        <v>703</v>
      </c>
      <c r="B985" s="14" t="s">
        <v>704</v>
      </c>
      <c r="C985" s="14" t="s">
        <v>705</v>
      </c>
      <c r="D985" s="14" t="s">
        <v>706</v>
      </c>
      <c r="E985" s="14" t="s">
        <v>707</v>
      </c>
      <c r="F985" s="15">
        <v>1454.88</v>
      </c>
      <c r="G985" s="14" t="s">
        <v>708</v>
      </c>
      <c r="H985" s="20">
        <v>43922</v>
      </c>
      <c r="I985" s="14" t="s">
        <v>1755</v>
      </c>
      <c r="J985" s="14" t="s">
        <v>1756</v>
      </c>
      <c r="K985" s="21">
        <v>10075</v>
      </c>
      <c r="L985" s="14" t="s">
        <v>642</v>
      </c>
      <c r="M985" s="21">
        <v>113060</v>
      </c>
      <c r="N985" s="14" t="s">
        <v>1757</v>
      </c>
      <c r="O985" s="14" t="s">
        <v>712</v>
      </c>
      <c r="P985" s="14" t="s">
        <v>713</v>
      </c>
      <c r="Q985" s="14" t="s">
        <v>1583</v>
      </c>
      <c r="R985" s="14" t="s">
        <v>715</v>
      </c>
      <c r="S985" s="14" t="s">
        <v>722</v>
      </c>
    </row>
    <row r="986" spans="1:19" x14ac:dyDescent="0.25">
      <c r="A986" s="14" t="s">
        <v>717</v>
      </c>
      <c r="B986" s="14" t="s">
        <v>704</v>
      </c>
      <c r="C986" s="14" t="s">
        <v>718</v>
      </c>
      <c r="D986" s="14" t="s">
        <v>706</v>
      </c>
      <c r="E986" s="14" t="s">
        <v>707</v>
      </c>
      <c r="F986" s="15">
        <v>1267.67</v>
      </c>
      <c r="G986" s="14" t="s">
        <v>708</v>
      </c>
      <c r="H986" s="20">
        <v>43952</v>
      </c>
      <c r="I986" s="14" t="s">
        <v>1737</v>
      </c>
      <c r="J986" s="14" t="s">
        <v>1756</v>
      </c>
      <c r="K986" s="21">
        <v>10075</v>
      </c>
      <c r="L986" s="14" t="s">
        <v>642</v>
      </c>
      <c r="M986" s="21">
        <v>113060</v>
      </c>
      <c r="N986" s="14" t="s">
        <v>1757</v>
      </c>
      <c r="O986" s="14" t="s">
        <v>719</v>
      </c>
      <c r="P986" s="14" t="s">
        <v>720</v>
      </c>
      <c r="Q986" s="14" t="s">
        <v>721</v>
      </c>
      <c r="R986" s="14" t="s">
        <v>715</v>
      </c>
      <c r="S986" s="14" t="s">
        <v>722</v>
      </c>
    </row>
    <row r="987" spans="1:19" x14ac:dyDescent="0.25">
      <c r="A987" s="14" t="s">
        <v>723</v>
      </c>
      <c r="B987" s="14" t="s">
        <v>704</v>
      </c>
      <c r="C987" s="14" t="s">
        <v>724</v>
      </c>
      <c r="D987" s="14" t="s">
        <v>706</v>
      </c>
      <c r="E987" s="14" t="s">
        <v>707</v>
      </c>
      <c r="F987" s="15">
        <v>1343.01</v>
      </c>
      <c r="G987" s="14" t="s">
        <v>708</v>
      </c>
      <c r="H987" s="20">
        <v>43983</v>
      </c>
      <c r="I987" s="14" t="s">
        <v>1677</v>
      </c>
      <c r="J987" s="14" t="s">
        <v>1756</v>
      </c>
      <c r="K987" s="21">
        <v>10075</v>
      </c>
      <c r="L987" s="14" t="s">
        <v>642</v>
      </c>
      <c r="M987" s="21">
        <v>113060</v>
      </c>
      <c r="N987" s="14" t="s">
        <v>1757</v>
      </c>
      <c r="O987" s="14" t="s">
        <v>725</v>
      </c>
      <c r="P987" s="14" t="s">
        <v>726</v>
      </c>
      <c r="Q987" s="14" t="s">
        <v>727</v>
      </c>
      <c r="R987" s="14" t="s">
        <v>715</v>
      </c>
      <c r="S987" s="14" t="s">
        <v>722</v>
      </c>
    </row>
    <row r="988" spans="1:19" x14ac:dyDescent="0.25">
      <c r="A988" s="14" t="s">
        <v>703</v>
      </c>
      <c r="B988" s="14" t="s">
        <v>704</v>
      </c>
      <c r="C988" s="14" t="s">
        <v>705</v>
      </c>
      <c r="D988" s="14" t="s">
        <v>706</v>
      </c>
      <c r="E988" s="14" t="s">
        <v>707</v>
      </c>
      <c r="F988" s="15">
        <v>1658.41</v>
      </c>
      <c r="G988" s="14" t="s">
        <v>708</v>
      </c>
      <c r="H988" s="20">
        <v>43922</v>
      </c>
      <c r="I988" s="14" t="s">
        <v>1758</v>
      </c>
      <c r="J988" s="14" t="s">
        <v>1759</v>
      </c>
      <c r="K988" s="21">
        <v>10075</v>
      </c>
      <c r="L988" s="14" t="s">
        <v>642</v>
      </c>
      <c r="M988" s="21">
        <v>114000</v>
      </c>
      <c r="N988" s="14" t="s">
        <v>1760</v>
      </c>
      <c r="O988" s="14" t="s">
        <v>712</v>
      </c>
      <c r="P988" s="14" t="s">
        <v>713</v>
      </c>
      <c r="Q988" s="14" t="s">
        <v>1583</v>
      </c>
      <c r="R988" s="14" t="s">
        <v>715</v>
      </c>
      <c r="S988" s="14" t="s">
        <v>742</v>
      </c>
    </row>
    <row r="989" spans="1:19" x14ac:dyDescent="0.25">
      <c r="A989" s="14" t="s">
        <v>717</v>
      </c>
      <c r="B989" s="14" t="s">
        <v>704</v>
      </c>
      <c r="C989" s="14" t="s">
        <v>718</v>
      </c>
      <c r="D989" s="14" t="s">
        <v>706</v>
      </c>
      <c r="E989" s="14" t="s">
        <v>707</v>
      </c>
      <c r="F989" s="15">
        <v>1582.65</v>
      </c>
      <c r="G989" s="14" t="s">
        <v>708</v>
      </c>
      <c r="H989" s="20">
        <v>43952</v>
      </c>
      <c r="I989" s="14" t="s">
        <v>1740</v>
      </c>
      <c r="J989" s="14" t="s">
        <v>1759</v>
      </c>
      <c r="K989" s="21">
        <v>10075</v>
      </c>
      <c r="L989" s="14" t="s">
        <v>642</v>
      </c>
      <c r="M989" s="21">
        <v>114000</v>
      </c>
      <c r="N989" s="14" t="s">
        <v>1760</v>
      </c>
      <c r="O989" s="14" t="s">
        <v>719</v>
      </c>
      <c r="P989" s="14" t="s">
        <v>720</v>
      </c>
      <c r="Q989" s="14" t="s">
        <v>721</v>
      </c>
      <c r="R989" s="14" t="s">
        <v>715</v>
      </c>
      <c r="S989" s="14" t="s">
        <v>742</v>
      </c>
    </row>
    <row r="990" spans="1:19" x14ac:dyDescent="0.25">
      <c r="A990" s="14" t="s">
        <v>723</v>
      </c>
      <c r="B990" s="14" t="s">
        <v>704</v>
      </c>
      <c r="C990" s="14" t="s">
        <v>724</v>
      </c>
      <c r="D990" s="14" t="s">
        <v>706</v>
      </c>
      <c r="E990" s="14" t="s">
        <v>707</v>
      </c>
      <c r="F990" s="15">
        <v>1579.44</v>
      </c>
      <c r="G990" s="14" t="s">
        <v>708</v>
      </c>
      <c r="H990" s="20">
        <v>43983</v>
      </c>
      <c r="I990" s="14" t="s">
        <v>1680</v>
      </c>
      <c r="J990" s="14" t="s">
        <v>1759</v>
      </c>
      <c r="K990" s="21">
        <v>10075</v>
      </c>
      <c r="L990" s="14" t="s">
        <v>642</v>
      </c>
      <c r="M990" s="21">
        <v>114000</v>
      </c>
      <c r="N990" s="14" t="s">
        <v>1760</v>
      </c>
      <c r="O990" s="14" t="s">
        <v>725</v>
      </c>
      <c r="P990" s="14" t="s">
        <v>726</v>
      </c>
      <c r="Q990" s="14" t="s">
        <v>727</v>
      </c>
      <c r="R990" s="14" t="s">
        <v>715</v>
      </c>
      <c r="S990" s="14" t="s">
        <v>742</v>
      </c>
    </row>
    <row r="991" spans="1:19" x14ac:dyDescent="0.25">
      <c r="A991" s="14" t="s">
        <v>703</v>
      </c>
      <c r="B991" s="14" t="s">
        <v>704</v>
      </c>
      <c r="C991" s="14" t="s">
        <v>705</v>
      </c>
      <c r="D991" s="14" t="s">
        <v>706</v>
      </c>
      <c r="E991" s="14" t="s">
        <v>707</v>
      </c>
      <c r="F991" s="15">
        <v>1086.01</v>
      </c>
      <c r="G991" s="14" t="s">
        <v>708</v>
      </c>
      <c r="H991" s="20">
        <v>43922</v>
      </c>
      <c r="I991" s="14" t="s">
        <v>1761</v>
      </c>
      <c r="J991" s="14" t="s">
        <v>1762</v>
      </c>
      <c r="K991" s="21">
        <v>10075</v>
      </c>
      <c r="L991" s="14" t="s">
        <v>642</v>
      </c>
      <c r="M991" s="21">
        <v>114010</v>
      </c>
      <c r="N991" s="14" t="s">
        <v>1763</v>
      </c>
      <c r="O991" s="14" t="s">
        <v>712</v>
      </c>
      <c r="P991" s="14" t="s">
        <v>713</v>
      </c>
      <c r="Q991" s="14" t="s">
        <v>1583</v>
      </c>
      <c r="R991" s="14" t="s">
        <v>715</v>
      </c>
      <c r="S991" s="14" t="s">
        <v>716</v>
      </c>
    </row>
    <row r="992" spans="1:19" x14ac:dyDescent="0.25">
      <c r="A992" s="14" t="s">
        <v>717</v>
      </c>
      <c r="B992" s="14" t="s">
        <v>704</v>
      </c>
      <c r="C992" s="14" t="s">
        <v>718</v>
      </c>
      <c r="D992" s="14" t="s">
        <v>706</v>
      </c>
      <c r="E992" s="14" t="s">
        <v>707</v>
      </c>
      <c r="F992" s="15">
        <v>1086.01</v>
      </c>
      <c r="G992" s="14" t="s">
        <v>708</v>
      </c>
      <c r="H992" s="20">
        <v>43952</v>
      </c>
      <c r="I992" s="14" t="s">
        <v>1743</v>
      </c>
      <c r="J992" s="14" t="s">
        <v>1762</v>
      </c>
      <c r="K992" s="21">
        <v>10075</v>
      </c>
      <c r="L992" s="14" t="s">
        <v>642</v>
      </c>
      <c r="M992" s="21">
        <v>114010</v>
      </c>
      <c r="N992" s="14" t="s">
        <v>1763</v>
      </c>
      <c r="O992" s="14" t="s">
        <v>719</v>
      </c>
      <c r="P992" s="14" t="s">
        <v>720</v>
      </c>
      <c r="Q992" s="14" t="s">
        <v>721</v>
      </c>
      <c r="R992" s="14" t="s">
        <v>715</v>
      </c>
      <c r="S992" s="14" t="s">
        <v>716</v>
      </c>
    </row>
    <row r="993" spans="1:19" x14ac:dyDescent="0.25">
      <c r="A993" s="14" t="s">
        <v>723</v>
      </c>
      <c r="B993" s="14" t="s">
        <v>704</v>
      </c>
      <c r="C993" s="14" t="s">
        <v>724</v>
      </c>
      <c r="D993" s="14" t="s">
        <v>706</v>
      </c>
      <c r="E993" s="14" t="s">
        <v>707</v>
      </c>
      <c r="F993" s="15">
        <v>1086.01</v>
      </c>
      <c r="G993" s="14" t="s">
        <v>708</v>
      </c>
      <c r="H993" s="20">
        <v>43983</v>
      </c>
      <c r="I993" s="14" t="s">
        <v>1683</v>
      </c>
      <c r="J993" s="14" t="s">
        <v>1762</v>
      </c>
      <c r="K993" s="21">
        <v>10075</v>
      </c>
      <c r="L993" s="14" t="s">
        <v>642</v>
      </c>
      <c r="M993" s="21">
        <v>114010</v>
      </c>
      <c r="N993" s="14" t="s">
        <v>1763</v>
      </c>
      <c r="O993" s="14" t="s">
        <v>725</v>
      </c>
      <c r="P993" s="14" t="s">
        <v>726</v>
      </c>
      <c r="Q993" s="14" t="s">
        <v>727</v>
      </c>
      <c r="R993" s="14" t="s">
        <v>715</v>
      </c>
      <c r="S993" s="14" t="s">
        <v>716</v>
      </c>
    </row>
    <row r="994" spans="1:19" x14ac:dyDescent="0.25">
      <c r="A994" s="14" t="s">
        <v>703</v>
      </c>
      <c r="B994" s="14" t="s">
        <v>704</v>
      </c>
      <c r="C994" s="14" t="s">
        <v>705</v>
      </c>
      <c r="D994" s="14" t="s">
        <v>706</v>
      </c>
      <c r="E994" s="14" t="s">
        <v>707</v>
      </c>
      <c r="F994" s="15">
        <v>64.91</v>
      </c>
      <c r="G994" s="14" t="s">
        <v>708</v>
      </c>
      <c r="H994" s="20">
        <v>43922</v>
      </c>
      <c r="I994" s="14" t="s">
        <v>1764</v>
      </c>
      <c r="J994" s="14" t="s">
        <v>1765</v>
      </c>
      <c r="K994" s="21">
        <v>10075</v>
      </c>
      <c r="L994" s="14" t="s">
        <v>642</v>
      </c>
      <c r="M994" s="21">
        <v>114020</v>
      </c>
      <c r="N994" s="14" t="s">
        <v>1766</v>
      </c>
      <c r="O994" s="14" t="s">
        <v>712</v>
      </c>
      <c r="P994" s="14" t="s">
        <v>713</v>
      </c>
      <c r="Q994" s="14" t="s">
        <v>1583</v>
      </c>
      <c r="R994" s="14" t="s">
        <v>715</v>
      </c>
      <c r="S994" s="14" t="s">
        <v>731</v>
      </c>
    </row>
    <row r="995" spans="1:19" x14ac:dyDescent="0.25">
      <c r="A995" s="14" t="s">
        <v>717</v>
      </c>
      <c r="B995" s="14" t="s">
        <v>704</v>
      </c>
      <c r="C995" s="14" t="s">
        <v>718</v>
      </c>
      <c r="D995" s="14" t="s">
        <v>706</v>
      </c>
      <c r="E995" s="14" t="s">
        <v>707</v>
      </c>
      <c r="F995" s="15">
        <v>64.91</v>
      </c>
      <c r="G995" s="14" t="s">
        <v>708</v>
      </c>
      <c r="H995" s="20">
        <v>43952</v>
      </c>
      <c r="I995" s="14" t="s">
        <v>1746</v>
      </c>
      <c r="J995" s="14" t="s">
        <v>1765</v>
      </c>
      <c r="K995" s="21">
        <v>10075</v>
      </c>
      <c r="L995" s="14" t="s">
        <v>642</v>
      </c>
      <c r="M995" s="21">
        <v>114020</v>
      </c>
      <c r="N995" s="14" t="s">
        <v>1766</v>
      </c>
      <c r="O995" s="14" t="s">
        <v>719</v>
      </c>
      <c r="P995" s="14" t="s">
        <v>720</v>
      </c>
      <c r="Q995" s="14" t="s">
        <v>721</v>
      </c>
      <c r="R995" s="14" t="s">
        <v>715</v>
      </c>
      <c r="S995" s="14" t="s">
        <v>731</v>
      </c>
    </row>
    <row r="996" spans="1:19" x14ac:dyDescent="0.25">
      <c r="A996" s="14" t="s">
        <v>723</v>
      </c>
      <c r="B996" s="14" t="s">
        <v>704</v>
      </c>
      <c r="C996" s="14" t="s">
        <v>724</v>
      </c>
      <c r="D996" s="14" t="s">
        <v>706</v>
      </c>
      <c r="E996" s="14" t="s">
        <v>707</v>
      </c>
      <c r="F996" s="15">
        <v>64.91</v>
      </c>
      <c r="G996" s="14" t="s">
        <v>708</v>
      </c>
      <c r="H996" s="20">
        <v>43983</v>
      </c>
      <c r="I996" s="14" t="s">
        <v>1686</v>
      </c>
      <c r="J996" s="14" t="s">
        <v>1765</v>
      </c>
      <c r="K996" s="21">
        <v>10075</v>
      </c>
      <c r="L996" s="14" t="s">
        <v>642</v>
      </c>
      <c r="M996" s="21">
        <v>114020</v>
      </c>
      <c r="N996" s="14" t="s">
        <v>1766</v>
      </c>
      <c r="O996" s="14" t="s">
        <v>725</v>
      </c>
      <c r="P996" s="14" t="s">
        <v>726</v>
      </c>
      <c r="Q996" s="14" t="s">
        <v>727</v>
      </c>
      <c r="R996" s="14" t="s">
        <v>715</v>
      </c>
      <c r="S996" s="14" t="s">
        <v>731</v>
      </c>
    </row>
    <row r="997" spans="1:19" x14ac:dyDescent="0.25">
      <c r="A997" s="14" t="s">
        <v>703</v>
      </c>
      <c r="B997" s="14" t="s">
        <v>704</v>
      </c>
      <c r="C997" s="14" t="s">
        <v>705</v>
      </c>
      <c r="D997" s="14" t="s">
        <v>706</v>
      </c>
      <c r="E997" s="14" t="s">
        <v>707</v>
      </c>
      <c r="F997" s="15">
        <v>11186.16</v>
      </c>
      <c r="G997" s="14" t="s">
        <v>708</v>
      </c>
      <c r="H997" s="20">
        <v>43922</v>
      </c>
      <c r="I997" s="14" t="s">
        <v>1767</v>
      </c>
      <c r="J997" s="14" t="s">
        <v>1768</v>
      </c>
      <c r="K997" s="21">
        <v>10075</v>
      </c>
      <c r="L997" s="14" t="s">
        <v>642</v>
      </c>
      <c r="M997" s="21">
        <v>114040</v>
      </c>
      <c r="N997" s="14" t="s">
        <v>1769</v>
      </c>
      <c r="O997" s="14" t="s">
        <v>712</v>
      </c>
      <c r="P997" s="14" t="s">
        <v>713</v>
      </c>
      <c r="Q997" s="14" t="s">
        <v>1583</v>
      </c>
      <c r="R997" s="14" t="s">
        <v>715</v>
      </c>
      <c r="S997" s="14" t="s">
        <v>683</v>
      </c>
    </row>
    <row r="998" spans="1:19" x14ac:dyDescent="0.25">
      <c r="A998" s="14" t="s">
        <v>717</v>
      </c>
      <c r="B998" s="14" t="s">
        <v>704</v>
      </c>
      <c r="C998" s="14" t="s">
        <v>718</v>
      </c>
      <c r="D998" s="14" t="s">
        <v>706</v>
      </c>
      <c r="E998" s="14" t="s">
        <v>707</v>
      </c>
      <c r="F998" s="15">
        <v>11127.29</v>
      </c>
      <c r="G998" s="14" t="s">
        <v>708</v>
      </c>
      <c r="H998" s="20">
        <v>43952</v>
      </c>
      <c r="I998" s="14" t="s">
        <v>1749</v>
      </c>
      <c r="J998" s="14" t="s">
        <v>1768</v>
      </c>
      <c r="K998" s="21">
        <v>10075</v>
      </c>
      <c r="L998" s="14" t="s">
        <v>642</v>
      </c>
      <c r="M998" s="21">
        <v>114040</v>
      </c>
      <c r="N998" s="14" t="s">
        <v>1769</v>
      </c>
      <c r="O998" s="14" t="s">
        <v>719</v>
      </c>
      <c r="P998" s="14" t="s">
        <v>720</v>
      </c>
      <c r="Q998" s="14" t="s">
        <v>721</v>
      </c>
      <c r="R998" s="14" t="s">
        <v>715</v>
      </c>
      <c r="S998" s="14" t="s">
        <v>683</v>
      </c>
    </row>
    <row r="999" spans="1:19" x14ac:dyDescent="0.25">
      <c r="A999" s="14" t="s">
        <v>723</v>
      </c>
      <c r="B999" s="14" t="s">
        <v>704</v>
      </c>
      <c r="C999" s="14" t="s">
        <v>724</v>
      </c>
      <c r="D999" s="14" t="s">
        <v>706</v>
      </c>
      <c r="E999" s="14" t="s">
        <v>707</v>
      </c>
      <c r="F999" s="15">
        <v>11020.88</v>
      </c>
      <c r="G999" s="14" t="s">
        <v>708</v>
      </c>
      <c r="H999" s="20">
        <v>43983</v>
      </c>
      <c r="I999" s="14" t="s">
        <v>1689</v>
      </c>
      <c r="J999" s="14" t="s">
        <v>1768</v>
      </c>
      <c r="K999" s="21">
        <v>10075</v>
      </c>
      <c r="L999" s="14" t="s">
        <v>642</v>
      </c>
      <c r="M999" s="21">
        <v>114040</v>
      </c>
      <c r="N999" s="14" t="s">
        <v>1769</v>
      </c>
      <c r="O999" s="14" t="s">
        <v>725</v>
      </c>
      <c r="P999" s="14" t="s">
        <v>726</v>
      </c>
      <c r="Q999" s="14" t="s">
        <v>727</v>
      </c>
      <c r="R999" s="14" t="s">
        <v>715</v>
      </c>
      <c r="S999" s="14" t="s">
        <v>683</v>
      </c>
    </row>
    <row r="1000" spans="1:19" x14ac:dyDescent="0.25">
      <c r="A1000" s="14" t="s">
        <v>703</v>
      </c>
      <c r="B1000" s="14" t="s">
        <v>704</v>
      </c>
      <c r="C1000" s="14" t="s">
        <v>705</v>
      </c>
      <c r="D1000" s="14" t="s">
        <v>706</v>
      </c>
      <c r="E1000" s="14" t="s">
        <v>707</v>
      </c>
      <c r="F1000" s="15">
        <v>5913.49</v>
      </c>
      <c r="G1000" s="14" t="s">
        <v>708</v>
      </c>
      <c r="H1000" s="20">
        <v>43922</v>
      </c>
      <c r="I1000" s="14" t="s">
        <v>1770</v>
      </c>
      <c r="J1000" s="14" t="s">
        <v>1771</v>
      </c>
      <c r="K1000" s="21">
        <v>10075</v>
      </c>
      <c r="L1000" s="14" t="s">
        <v>642</v>
      </c>
      <c r="M1000" s="21">
        <v>114060</v>
      </c>
      <c r="N1000" s="14" t="s">
        <v>1772</v>
      </c>
      <c r="O1000" s="14" t="s">
        <v>712</v>
      </c>
      <c r="P1000" s="14" t="s">
        <v>713</v>
      </c>
      <c r="Q1000" s="14" t="s">
        <v>1583</v>
      </c>
      <c r="R1000" s="14" t="s">
        <v>715</v>
      </c>
      <c r="S1000" s="14" t="s">
        <v>722</v>
      </c>
    </row>
    <row r="1001" spans="1:19" x14ac:dyDescent="0.25">
      <c r="A1001" s="14" t="s">
        <v>717</v>
      </c>
      <c r="B1001" s="14" t="s">
        <v>704</v>
      </c>
      <c r="C1001" s="14" t="s">
        <v>718</v>
      </c>
      <c r="D1001" s="14" t="s">
        <v>706</v>
      </c>
      <c r="E1001" s="14" t="s">
        <v>707</v>
      </c>
      <c r="F1001" s="15">
        <v>5727.68</v>
      </c>
      <c r="G1001" s="14" t="s">
        <v>708</v>
      </c>
      <c r="H1001" s="20">
        <v>43952</v>
      </c>
      <c r="I1001" s="14" t="s">
        <v>1752</v>
      </c>
      <c r="J1001" s="14" t="s">
        <v>1771</v>
      </c>
      <c r="K1001" s="21">
        <v>10075</v>
      </c>
      <c r="L1001" s="14" t="s">
        <v>642</v>
      </c>
      <c r="M1001" s="21">
        <v>114060</v>
      </c>
      <c r="N1001" s="14" t="s">
        <v>1772</v>
      </c>
      <c r="O1001" s="14" t="s">
        <v>719</v>
      </c>
      <c r="P1001" s="14" t="s">
        <v>720</v>
      </c>
      <c r="Q1001" s="14" t="s">
        <v>721</v>
      </c>
      <c r="R1001" s="14" t="s">
        <v>715</v>
      </c>
      <c r="S1001" s="14" t="s">
        <v>722</v>
      </c>
    </row>
    <row r="1002" spans="1:19" x14ac:dyDescent="0.25">
      <c r="A1002" s="14" t="s">
        <v>723</v>
      </c>
      <c r="B1002" s="14" t="s">
        <v>704</v>
      </c>
      <c r="C1002" s="14" t="s">
        <v>724</v>
      </c>
      <c r="D1002" s="14" t="s">
        <v>706</v>
      </c>
      <c r="E1002" s="14" t="s">
        <v>707</v>
      </c>
      <c r="F1002" s="15">
        <v>6072.06</v>
      </c>
      <c r="G1002" s="14" t="s">
        <v>708</v>
      </c>
      <c r="H1002" s="20">
        <v>43983</v>
      </c>
      <c r="I1002" s="14" t="s">
        <v>1692</v>
      </c>
      <c r="J1002" s="14" t="s">
        <v>1771</v>
      </c>
      <c r="K1002" s="21">
        <v>10075</v>
      </c>
      <c r="L1002" s="14" t="s">
        <v>642</v>
      </c>
      <c r="M1002" s="21">
        <v>114060</v>
      </c>
      <c r="N1002" s="14" t="s">
        <v>1772</v>
      </c>
      <c r="O1002" s="14" t="s">
        <v>725</v>
      </c>
      <c r="P1002" s="14" t="s">
        <v>726</v>
      </c>
      <c r="Q1002" s="14" t="s">
        <v>727</v>
      </c>
      <c r="R1002" s="14" t="s">
        <v>715</v>
      </c>
      <c r="S1002" s="14" t="s">
        <v>722</v>
      </c>
    </row>
    <row r="1003" spans="1:19" x14ac:dyDescent="0.25">
      <c r="A1003" s="14" t="s">
        <v>703</v>
      </c>
      <c r="B1003" s="14" t="s">
        <v>704</v>
      </c>
      <c r="C1003" s="14" t="s">
        <v>705</v>
      </c>
      <c r="D1003" s="14" t="s">
        <v>706</v>
      </c>
      <c r="E1003" s="14" t="s">
        <v>707</v>
      </c>
      <c r="F1003" s="15">
        <v>2035.28</v>
      </c>
      <c r="G1003" s="14" t="s">
        <v>708</v>
      </c>
      <c r="H1003" s="20">
        <v>43922</v>
      </c>
      <c r="I1003" s="14" t="s">
        <v>1773</v>
      </c>
      <c r="J1003" s="14" t="s">
        <v>1774</v>
      </c>
      <c r="K1003" s="21">
        <v>10078</v>
      </c>
      <c r="L1003" s="14" t="s">
        <v>643</v>
      </c>
      <c r="M1003" s="21">
        <v>111100</v>
      </c>
      <c r="N1003" s="14" t="s">
        <v>1775</v>
      </c>
      <c r="O1003" s="14" t="s">
        <v>712</v>
      </c>
      <c r="P1003" s="14" t="s">
        <v>713</v>
      </c>
      <c r="Q1003" s="14" t="s">
        <v>1583</v>
      </c>
      <c r="R1003" s="14" t="s">
        <v>715</v>
      </c>
      <c r="S1003" s="14" t="s">
        <v>716</v>
      </c>
    </row>
    <row r="1004" spans="1:19" x14ac:dyDescent="0.25">
      <c r="A1004" s="14" t="s">
        <v>717</v>
      </c>
      <c r="B1004" s="14" t="s">
        <v>704</v>
      </c>
      <c r="C1004" s="14" t="s">
        <v>718</v>
      </c>
      <c r="D1004" s="14" t="s">
        <v>706</v>
      </c>
      <c r="E1004" s="14" t="s">
        <v>707</v>
      </c>
      <c r="F1004" s="15">
        <v>2038.21</v>
      </c>
      <c r="G1004" s="14" t="s">
        <v>708</v>
      </c>
      <c r="H1004" s="20">
        <v>43952</v>
      </c>
      <c r="I1004" s="14" t="s">
        <v>1755</v>
      </c>
      <c r="J1004" s="14" t="s">
        <v>1774</v>
      </c>
      <c r="K1004" s="21">
        <v>10078</v>
      </c>
      <c r="L1004" s="14" t="s">
        <v>643</v>
      </c>
      <c r="M1004" s="21">
        <v>111100</v>
      </c>
      <c r="N1004" s="14" t="s">
        <v>1775</v>
      </c>
      <c r="O1004" s="14" t="s">
        <v>719</v>
      </c>
      <c r="P1004" s="14" t="s">
        <v>720</v>
      </c>
      <c r="Q1004" s="14" t="s">
        <v>721</v>
      </c>
      <c r="R1004" s="14" t="s">
        <v>715</v>
      </c>
      <c r="S1004" s="14" t="s">
        <v>716</v>
      </c>
    </row>
    <row r="1005" spans="1:19" x14ac:dyDescent="0.25">
      <c r="A1005" s="14" t="s">
        <v>723</v>
      </c>
      <c r="B1005" s="14" t="s">
        <v>704</v>
      </c>
      <c r="C1005" s="14" t="s">
        <v>724</v>
      </c>
      <c r="D1005" s="14" t="s">
        <v>706</v>
      </c>
      <c r="E1005" s="14" t="s">
        <v>707</v>
      </c>
      <c r="F1005" s="15">
        <v>2035.28</v>
      </c>
      <c r="G1005" s="14" t="s">
        <v>708</v>
      </c>
      <c r="H1005" s="20">
        <v>43983</v>
      </c>
      <c r="I1005" s="14" t="s">
        <v>1695</v>
      </c>
      <c r="J1005" s="14" t="s">
        <v>1774</v>
      </c>
      <c r="K1005" s="21">
        <v>10078</v>
      </c>
      <c r="L1005" s="14" t="s">
        <v>643</v>
      </c>
      <c r="M1005" s="21">
        <v>111100</v>
      </c>
      <c r="N1005" s="14" t="s">
        <v>1775</v>
      </c>
      <c r="O1005" s="14" t="s">
        <v>725</v>
      </c>
      <c r="P1005" s="14" t="s">
        <v>726</v>
      </c>
      <c r="Q1005" s="14" t="s">
        <v>727</v>
      </c>
      <c r="R1005" s="14" t="s">
        <v>715</v>
      </c>
      <c r="S1005" s="14" t="s">
        <v>716</v>
      </c>
    </row>
    <row r="1006" spans="1:19" x14ac:dyDescent="0.25">
      <c r="A1006" s="14" t="s">
        <v>703</v>
      </c>
      <c r="B1006" s="14" t="s">
        <v>704</v>
      </c>
      <c r="C1006" s="14" t="s">
        <v>705</v>
      </c>
      <c r="D1006" s="14" t="s">
        <v>706</v>
      </c>
      <c r="E1006" s="14" t="s">
        <v>707</v>
      </c>
      <c r="F1006" s="15">
        <v>2330.2399999999998</v>
      </c>
      <c r="G1006" s="14" t="s">
        <v>708</v>
      </c>
      <c r="H1006" s="20">
        <v>43922</v>
      </c>
      <c r="I1006" s="14" t="s">
        <v>1776</v>
      </c>
      <c r="J1006" s="14" t="s">
        <v>1777</v>
      </c>
      <c r="K1006" s="21">
        <v>10078</v>
      </c>
      <c r="L1006" s="14" t="s">
        <v>643</v>
      </c>
      <c r="M1006" s="21">
        <v>111200</v>
      </c>
      <c r="N1006" s="14" t="s">
        <v>1778</v>
      </c>
      <c r="O1006" s="14" t="s">
        <v>712</v>
      </c>
      <c r="P1006" s="14" t="s">
        <v>713</v>
      </c>
      <c r="Q1006" s="14" t="s">
        <v>1583</v>
      </c>
      <c r="R1006" s="14" t="s">
        <v>715</v>
      </c>
      <c r="S1006" s="14" t="s">
        <v>731</v>
      </c>
    </row>
    <row r="1007" spans="1:19" x14ac:dyDescent="0.25">
      <c r="A1007" s="14" t="s">
        <v>717</v>
      </c>
      <c r="B1007" s="14" t="s">
        <v>704</v>
      </c>
      <c r="C1007" s="14" t="s">
        <v>718</v>
      </c>
      <c r="D1007" s="14" t="s">
        <v>706</v>
      </c>
      <c r="E1007" s="14" t="s">
        <v>707</v>
      </c>
      <c r="F1007" s="15">
        <v>2330.2399999999998</v>
      </c>
      <c r="G1007" s="14" t="s">
        <v>708</v>
      </c>
      <c r="H1007" s="20">
        <v>43952</v>
      </c>
      <c r="I1007" s="14" t="s">
        <v>1758</v>
      </c>
      <c r="J1007" s="14" t="s">
        <v>1777</v>
      </c>
      <c r="K1007" s="21">
        <v>10078</v>
      </c>
      <c r="L1007" s="14" t="s">
        <v>643</v>
      </c>
      <c r="M1007" s="21">
        <v>111200</v>
      </c>
      <c r="N1007" s="14" t="s">
        <v>1778</v>
      </c>
      <c r="O1007" s="14" t="s">
        <v>719</v>
      </c>
      <c r="P1007" s="14" t="s">
        <v>720</v>
      </c>
      <c r="Q1007" s="14" t="s">
        <v>721</v>
      </c>
      <c r="R1007" s="14" t="s">
        <v>715</v>
      </c>
      <c r="S1007" s="14" t="s">
        <v>731</v>
      </c>
    </row>
    <row r="1008" spans="1:19" x14ac:dyDescent="0.25">
      <c r="A1008" s="14" t="s">
        <v>723</v>
      </c>
      <c r="B1008" s="14" t="s">
        <v>704</v>
      </c>
      <c r="C1008" s="14" t="s">
        <v>724</v>
      </c>
      <c r="D1008" s="14" t="s">
        <v>706</v>
      </c>
      <c r="E1008" s="14" t="s">
        <v>707</v>
      </c>
      <c r="F1008" s="15">
        <v>2330.2399999999998</v>
      </c>
      <c r="G1008" s="14" t="s">
        <v>708</v>
      </c>
      <c r="H1008" s="20">
        <v>43983</v>
      </c>
      <c r="I1008" s="14" t="s">
        <v>1698</v>
      </c>
      <c r="J1008" s="14" t="s">
        <v>1777</v>
      </c>
      <c r="K1008" s="21">
        <v>10078</v>
      </c>
      <c r="L1008" s="14" t="s">
        <v>643</v>
      </c>
      <c r="M1008" s="21">
        <v>111200</v>
      </c>
      <c r="N1008" s="14" t="s">
        <v>1778</v>
      </c>
      <c r="O1008" s="14" t="s">
        <v>725</v>
      </c>
      <c r="P1008" s="14" t="s">
        <v>726</v>
      </c>
      <c r="Q1008" s="14" t="s">
        <v>727</v>
      </c>
      <c r="R1008" s="14" t="s">
        <v>715</v>
      </c>
      <c r="S1008" s="14" t="s">
        <v>731</v>
      </c>
    </row>
    <row r="1009" spans="1:19" x14ac:dyDescent="0.25">
      <c r="A1009" s="14" t="s">
        <v>703</v>
      </c>
      <c r="B1009" s="14" t="s">
        <v>704</v>
      </c>
      <c r="C1009" s="14" t="s">
        <v>705</v>
      </c>
      <c r="D1009" s="14" t="s">
        <v>706</v>
      </c>
      <c r="E1009" s="14" t="s">
        <v>707</v>
      </c>
      <c r="F1009" s="15">
        <v>21586.95</v>
      </c>
      <c r="G1009" s="14" t="s">
        <v>708</v>
      </c>
      <c r="H1009" s="20">
        <v>43922</v>
      </c>
      <c r="I1009" s="14" t="s">
        <v>1779</v>
      </c>
      <c r="J1009" s="14" t="s">
        <v>1780</v>
      </c>
      <c r="K1009" s="21">
        <v>10078</v>
      </c>
      <c r="L1009" s="14" t="s">
        <v>643</v>
      </c>
      <c r="M1009" s="21">
        <v>111400</v>
      </c>
      <c r="N1009" s="14" t="s">
        <v>1781</v>
      </c>
      <c r="O1009" s="14" t="s">
        <v>712</v>
      </c>
      <c r="P1009" s="14" t="s">
        <v>713</v>
      </c>
      <c r="Q1009" s="14" t="s">
        <v>1583</v>
      </c>
      <c r="R1009" s="14" t="s">
        <v>715</v>
      </c>
      <c r="S1009" s="14" t="s">
        <v>683</v>
      </c>
    </row>
    <row r="1010" spans="1:19" x14ac:dyDescent="0.25">
      <c r="A1010" s="14" t="s">
        <v>717</v>
      </c>
      <c r="B1010" s="14" t="s">
        <v>704</v>
      </c>
      <c r="C1010" s="14" t="s">
        <v>718</v>
      </c>
      <c r="D1010" s="14" t="s">
        <v>706</v>
      </c>
      <c r="E1010" s="14" t="s">
        <v>707</v>
      </c>
      <c r="F1010" s="15">
        <v>18816.36</v>
      </c>
      <c r="G1010" s="14" t="s">
        <v>708</v>
      </c>
      <c r="H1010" s="20">
        <v>43952</v>
      </c>
      <c r="I1010" s="14" t="s">
        <v>1761</v>
      </c>
      <c r="J1010" s="14" t="s">
        <v>1780</v>
      </c>
      <c r="K1010" s="21">
        <v>10078</v>
      </c>
      <c r="L1010" s="14" t="s">
        <v>643</v>
      </c>
      <c r="M1010" s="21">
        <v>111400</v>
      </c>
      <c r="N1010" s="14" t="s">
        <v>1781</v>
      </c>
      <c r="O1010" s="14" t="s">
        <v>719</v>
      </c>
      <c r="P1010" s="14" t="s">
        <v>720</v>
      </c>
      <c r="Q1010" s="14" t="s">
        <v>721</v>
      </c>
      <c r="R1010" s="14" t="s">
        <v>715</v>
      </c>
      <c r="S1010" s="14" t="s">
        <v>683</v>
      </c>
    </row>
    <row r="1011" spans="1:19" x14ac:dyDescent="0.25">
      <c r="A1011" s="14" t="s">
        <v>723</v>
      </c>
      <c r="B1011" s="14" t="s">
        <v>704</v>
      </c>
      <c r="C1011" s="14" t="s">
        <v>724</v>
      </c>
      <c r="D1011" s="14" t="s">
        <v>706</v>
      </c>
      <c r="E1011" s="14" t="s">
        <v>707</v>
      </c>
      <c r="F1011" s="15">
        <v>18816.36</v>
      </c>
      <c r="G1011" s="14" t="s">
        <v>708</v>
      </c>
      <c r="H1011" s="20">
        <v>43983</v>
      </c>
      <c r="I1011" s="14" t="s">
        <v>1701</v>
      </c>
      <c r="J1011" s="14" t="s">
        <v>1780</v>
      </c>
      <c r="K1011" s="21">
        <v>10078</v>
      </c>
      <c r="L1011" s="14" t="s">
        <v>643</v>
      </c>
      <c r="M1011" s="21">
        <v>111400</v>
      </c>
      <c r="N1011" s="14" t="s">
        <v>1781</v>
      </c>
      <c r="O1011" s="14" t="s">
        <v>725</v>
      </c>
      <c r="P1011" s="14" t="s">
        <v>726</v>
      </c>
      <c r="Q1011" s="14" t="s">
        <v>727</v>
      </c>
      <c r="R1011" s="14" t="s">
        <v>715</v>
      </c>
      <c r="S1011" s="14" t="s">
        <v>683</v>
      </c>
    </row>
    <row r="1012" spans="1:19" x14ac:dyDescent="0.25">
      <c r="A1012" s="14" t="s">
        <v>717</v>
      </c>
      <c r="B1012" s="14" t="s">
        <v>704</v>
      </c>
      <c r="C1012" s="14" t="s">
        <v>718</v>
      </c>
      <c r="D1012" s="14" t="s">
        <v>706</v>
      </c>
      <c r="E1012" s="14" t="s">
        <v>707</v>
      </c>
      <c r="F1012" s="15">
        <v>60</v>
      </c>
      <c r="G1012" s="14" t="s">
        <v>708</v>
      </c>
      <c r="H1012" s="20">
        <v>43952</v>
      </c>
      <c r="I1012" s="14" t="s">
        <v>1764</v>
      </c>
      <c r="J1012" s="14" t="s">
        <v>1782</v>
      </c>
      <c r="K1012" s="21">
        <v>10078</v>
      </c>
      <c r="L1012" s="14" t="s">
        <v>643</v>
      </c>
      <c r="M1012" s="21">
        <v>111450</v>
      </c>
      <c r="N1012" s="14" t="s">
        <v>1783</v>
      </c>
      <c r="O1012" s="14" t="s">
        <v>719</v>
      </c>
      <c r="P1012" s="14" t="s">
        <v>720</v>
      </c>
      <c r="Q1012" s="14" t="s">
        <v>721</v>
      </c>
      <c r="R1012" s="14" t="s">
        <v>715</v>
      </c>
      <c r="S1012" s="14" t="s">
        <v>753</v>
      </c>
    </row>
    <row r="1013" spans="1:19" x14ac:dyDescent="0.25">
      <c r="A1013" s="14" t="s">
        <v>703</v>
      </c>
      <c r="B1013" s="14" t="s">
        <v>704</v>
      </c>
      <c r="C1013" s="14" t="s">
        <v>705</v>
      </c>
      <c r="D1013" s="14" t="s">
        <v>706</v>
      </c>
      <c r="E1013" s="14" t="s">
        <v>707</v>
      </c>
      <c r="F1013" s="15">
        <v>5474.8</v>
      </c>
      <c r="G1013" s="14" t="s">
        <v>708</v>
      </c>
      <c r="H1013" s="20">
        <v>43922</v>
      </c>
      <c r="I1013" s="14" t="s">
        <v>1784</v>
      </c>
      <c r="J1013" s="14" t="s">
        <v>1785</v>
      </c>
      <c r="K1013" s="21">
        <v>10078</v>
      </c>
      <c r="L1013" s="14" t="s">
        <v>643</v>
      </c>
      <c r="M1013" s="21">
        <v>111600</v>
      </c>
      <c r="N1013" s="14" t="s">
        <v>1786</v>
      </c>
      <c r="O1013" s="14" t="s">
        <v>712</v>
      </c>
      <c r="P1013" s="14" t="s">
        <v>713</v>
      </c>
      <c r="Q1013" s="14" t="s">
        <v>1583</v>
      </c>
      <c r="R1013" s="14" t="s">
        <v>715</v>
      </c>
      <c r="S1013" s="14" t="s">
        <v>722</v>
      </c>
    </row>
    <row r="1014" spans="1:19" x14ac:dyDescent="0.25">
      <c r="A1014" s="14" t="s">
        <v>717</v>
      </c>
      <c r="B1014" s="14" t="s">
        <v>704</v>
      </c>
      <c r="C1014" s="14" t="s">
        <v>718</v>
      </c>
      <c r="D1014" s="14" t="s">
        <v>706</v>
      </c>
      <c r="E1014" s="14" t="s">
        <v>707</v>
      </c>
      <c r="F1014" s="15">
        <v>5366.23</v>
      </c>
      <c r="G1014" s="14" t="s">
        <v>708</v>
      </c>
      <c r="H1014" s="20">
        <v>43952</v>
      </c>
      <c r="I1014" s="14" t="s">
        <v>1767</v>
      </c>
      <c r="J1014" s="14" t="s">
        <v>1785</v>
      </c>
      <c r="K1014" s="21">
        <v>10078</v>
      </c>
      <c r="L1014" s="14" t="s">
        <v>643</v>
      </c>
      <c r="M1014" s="21">
        <v>111600</v>
      </c>
      <c r="N1014" s="14" t="s">
        <v>1786</v>
      </c>
      <c r="O1014" s="14" t="s">
        <v>719</v>
      </c>
      <c r="P1014" s="14" t="s">
        <v>720</v>
      </c>
      <c r="Q1014" s="14" t="s">
        <v>721</v>
      </c>
      <c r="R1014" s="14" t="s">
        <v>715</v>
      </c>
      <c r="S1014" s="14" t="s">
        <v>722</v>
      </c>
    </row>
    <row r="1015" spans="1:19" x14ac:dyDescent="0.25">
      <c r="A1015" s="14" t="s">
        <v>723</v>
      </c>
      <c r="B1015" s="14" t="s">
        <v>704</v>
      </c>
      <c r="C1015" s="14" t="s">
        <v>724</v>
      </c>
      <c r="D1015" s="14" t="s">
        <v>706</v>
      </c>
      <c r="E1015" s="14" t="s">
        <v>707</v>
      </c>
      <c r="F1015" s="15">
        <v>5366.23</v>
      </c>
      <c r="G1015" s="14" t="s">
        <v>708</v>
      </c>
      <c r="H1015" s="20">
        <v>43983</v>
      </c>
      <c r="I1015" s="14" t="s">
        <v>1704</v>
      </c>
      <c r="J1015" s="14" t="s">
        <v>1785</v>
      </c>
      <c r="K1015" s="21">
        <v>10078</v>
      </c>
      <c r="L1015" s="14" t="s">
        <v>643</v>
      </c>
      <c r="M1015" s="21">
        <v>111600</v>
      </c>
      <c r="N1015" s="14" t="s">
        <v>1786</v>
      </c>
      <c r="O1015" s="14" t="s">
        <v>725</v>
      </c>
      <c r="P1015" s="14" t="s">
        <v>726</v>
      </c>
      <c r="Q1015" s="14" t="s">
        <v>727</v>
      </c>
      <c r="R1015" s="14" t="s">
        <v>715</v>
      </c>
      <c r="S1015" s="14" t="s">
        <v>722</v>
      </c>
    </row>
    <row r="1016" spans="1:19" x14ac:dyDescent="0.25">
      <c r="A1016" s="14" t="s">
        <v>703</v>
      </c>
      <c r="B1016" s="14" t="s">
        <v>704</v>
      </c>
      <c r="C1016" s="14" t="s">
        <v>705</v>
      </c>
      <c r="D1016" s="14" t="s">
        <v>706</v>
      </c>
      <c r="E1016" s="14" t="s">
        <v>707</v>
      </c>
      <c r="F1016" s="15">
        <v>1787.23</v>
      </c>
      <c r="G1016" s="14" t="s">
        <v>708</v>
      </c>
      <c r="H1016" s="20">
        <v>43922</v>
      </c>
      <c r="I1016" s="14" t="s">
        <v>1787</v>
      </c>
      <c r="J1016" s="14" t="s">
        <v>1788</v>
      </c>
      <c r="K1016" s="21">
        <v>10078</v>
      </c>
      <c r="L1016" s="14" t="s">
        <v>643</v>
      </c>
      <c r="M1016" s="21">
        <v>111700</v>
      </c>
      <c r="N1016" s="14" t="s">
        <v>1789</v>
      </c>
      <c r="O1016" s="14" t="s">
        <v>712</v>
      </c>
      <c r="P1016" s="14" t="s">
        <v>713</v>
      </c>
      <c r="Q1016" s="14" t="s">
        <v>1583</v>
      </c>
      <c r="R1016" s="14" t="s">
        <v>715</v>
      </c>
      <c r="S1016" s="14" t="s">
        <v>742</v>
      </c>
    </row>
    <row r="1017" spans="1:19" x14ac:dyDescent="0.25">
      <c r="A1017" s="14" t="s">
        <v>717</v>
      </c>
      <c r="B1017" s="14" t="s">
        <v>704</v>
      </c>
      <c r="C1017" s="14" t="s">
        <v>718</v>
      </c>
      <c r="D1017" s="14" t="s">
        <v>706</v>
      </c>
      <c r="E1017" s="14" t="s">
        <v>707</v>
      </c>
      <c r="F1017" s="15">
        <v>1847.23</v>
      </c>
      <c r="G1017" s="14" t="s">
        <v>708</v>
      </c>
      <c r="H1017" s="20">
        <v>43952</v>
      </c>
      <c r="I1017" s="14" t="s">
        <v>1770</v>
      </c>
      <c r="J1017" s="14" t="s">
        <v>1788</v>
      </c>
      <c r="K1017" s="21">
        <v>10078</v>
      </c>
      <c r="L1017" s="14" t="s">
        <v>643</v>
      </c>
      <c r="M1017" s="21">
        <v>111700</v>
      </c>
      <c r="N1017" s="14" t="s">
        <v>1789</v>
      </c>
      <c r="O1017" s="14" t="s">
        <v>719</v>
      </c>
      <c r="P1017" s="14" t="s">
        <v>720</v>
      </c>
      <c r="Q1017" s="14" t="s">
        <v>721</v>
      </c>
      <c r="R1017" s="14" t="s">
        <v>715</v>
      </c>
      <c r="S1017" s="14" t="s">
        <v>742</v>
      </c>
    </row>
    <row r="1018" spans="1:19" x14ac:dyDescent="0.25">
      <c r="A1018" s="14" t="s">
        <v>723</v>
      </c>
      <c r="B1018" s="14" t="s">
        <v>704</v>
      </c>
      <c r="C1018" s="14" t="s">
        <v>724</v>
      </c>
      <c r="D1018" s="14" t="s">
        <v>706</v>
      </c>
      <c r="E1018" s="14" t="s">
        <v>707</v>
      </c>
      <c r="F1018" s="15">
        <v>1787.23</v>
      </c>
      <c r="G1018" s="14" t="s">
        <v>708</v>
      </c>
      <c r="H1018" s="20">
        <v>43983</v>
      </c>
      <c r="I1018" s="14" t="s">
        <v>1707</v>
      </c>
      <c r="J1018" s="14" t="s">
        <v>1788</v>
      </c>
      <c r="K1018" s="21">
        <v>10078</v>
      </c>
      <c r="L1018" s="14" t="s">
        <v>643</v>
      </c>
      <c r="M1018" s="21">
        <v>111700</v>
      </c>
      <c r="N1018" s="14" t="s">
        <v>1789</v>
      </c>
      <c r="O1018" s="14" t="s">
        <v>725</v>
      </c>
      <c r="P1018" s="14" t="s">
        <v>726</v>
      </c>
      <c r="Q1018" s="14" t="s">
        <v>727</v>
      </c>
      <c r="R1018" s="14" t="s">
        <v>715</v>
      </c>
      <c r="S1018" s="14" t="s">
        <v>742</v>
      </c>
    </row>
    <row r="1019" spans="1:19" x14ac:dyDescent="0.25">
      <c r="A1019" s="14" t="s">
        <v>703</v>
      </c>
      <c r="B1019" s="14" t="s">
        <v>704</v>
      </c>
      <c r="C1019" s="14" t="s">
        <v>705</v>
      </c>
      <c r="D1019" s="14" t="s">
        <v>706</v>
      </c>
      <c r="E1019" s="14" t="s">
        <v>707</v>
      </c>
      <c r="F1019" s="15">
        <v>19.690000000000001</v>
      </c>
      <c r="G1019" s="14" t="s">
        <v>708</v>
      </c>
      <c r="H1019" s="20">
        <v>43922</v>
      </c>
      <c r="I1019" s="14" t="s">
        <v>1790</v>
      </c>
      <c r="J1019" s="14" t="s">
        <v>1791</v>
      </c>
      <c r="K1019" s="21">
        <v>10078</v>
      </c>
      <c r="L1019" s="14" t="s">
        <v>643</v>
      </c>
      <c r="M1019" s="21">
        <v>113000</v>
      </c>
      <c r="N1019" s="14" t="s">
        <v>1792</v>
      </c>
      <c r="O1019" s="14" t="s">
        <v>712</v>
      </c>
      <c r="P1019" s="14" t="s">
        <v>713</v>
      </c>
      <c r="Q1019" s="14" t="s">
        <v>1583</v>
      </c>
      <c r="R1019" s="14" t="s">
        <v>715</v>
      </c>
      <c r="S1019" s="14" t="s">
        <v>742</v>
      </c>
    </row>
    <row r="1020" spans="1:19" x14ac:dyDescent="0.25">
      <c r="A1020" s="14" t="s">
        <v>717</v>
      </c>
      <c r="B1020" s="14" t="s">
        <v>704</v>
      </c>
      <c r="C1020" s="14" t="s">
        <v>718</v>
      </c>
      <c r="D1020" s="14" t="s">
        <v>706</v>
      </c>
      <c r="E1020" s="14" t="s">
        <v>707</v>
      </c>
      <c r="F1020" s="15">
        <v>15.15</v>
      </c>
      <c r="G1020" s="14" t="s">
        <v>708</v>
      </c>
      <c r="H1020" s="20">
        <v>43952</v>
      </c>
      <c r="I1020" s="14" t="s">
        <v>1773</v>
      </c>
      <c r="J1020" s="14" t="s">
        <v>1791</v>
      </c>
      <c r="K1020" s="21">
        <v>10078</v>
      </c>
      <c r="L1020" s="14" t="s">
        <v>643</v>
      </c>
      <c r="M1020" s="21">
        <v>113000</v>
      </c>
      <c r="N1020" s="14" t="s">
        <v>1792</v>
      </c>
      <c r="O1020" s="14" t="s">
        <v>719</v>
      </c>
      <c r="P1020" s="14" t="s">
        <v>720</v>
      </c>
      <c r="Q1020" s="14" t="s">
        <v>721</v>
      </c>
      <c r="R1020" s="14" t="s">
        <v>715</v>
      </c>
      <c r="S1020" s="14" t="s">
        <v>742</v>
      </c>
    </row>
    <row r="1021" spans="1:19" x14ac:dyDescent="0.25">
      <c r="A1021" s="14" t="s">
        <v>723</v>
      </c>
      <c r="B1021" s="14" t="s">
        <v>704</v>
      </c>
      <c r="C1021" s="14" t="s">
        <v>724</v>
      </c>
      <c r="D1021" s="14" t="s">
        <v>706</v>
      </c>
      <c r="E1021" s="14" t="s">
        <v>707</v>
      </c>
      <c r="F1021" s="15">
        <v>15.15</v>
      </c>
      <c r="G1021" s="14" t="s">
        <v>708</v>
      </c>
      <c r="H1021" s="20">
        <v>43983</v>
      </c>
      <c r="I1021" s="14" t="s">
        <v>1710</v>
      </c>
      <c r="J1021" s="14" t="s">
        <v>1791</v>
      </c>
      <c r="K1021" s="21">
        <v>10078</v>
      </c>
      <c r="L1021" s="14" t="s">
        <v>643</v>
      </c>
      <c r="M1021" s="21">
        <v>113000</v>
      </c>
      <c r="N1021" s="14" t="s">
        <v>1792</v>
      </c>
      <c r="O1021" s="14" t="s">
        <v>725</v>
      </c>
      <c r="P1021" s="14" t="s">
        <v>726</v>
      </c>
      <c r="Q1021" s="14" t="s">
        <v>727</v>
      </c>
      <c r="R1021" s="14" t="s">
        <v>715</v>
      </c>
      <c r="S1021" s="14" t="s">
        <v>742</v>
      </c>
    </row>
    <row r="1022" spans="1:19" x14ac:dyDescent="0.25">
      <c r="A1022" s="14" t="s">
        <v>703</v>
      </c>
      <c r="B1022" s="14" t="s">
        <v>704</v>
      </c>
      <c r="C1022" s="14" t="s">
        <v>705</v>
      </c>
      <c r="D1022" s="14" t="s">
        <v>706</v>
      </c>
      <c r="E1022" s="14" t="s">
        <v>707</v>
      </c>
      <c r="F1022" s="15">
        <v>78.83</v>
      </c>
      <c r="G1022" s="14" t="s">
        <v>708</v>
      </c>
      <c r="H1022" s="20">
        <v>43922</v>
      </c>
      <c r="I1022" s="14" t="s">
        <v>1793</v>
      </c>
      <c r="J1022" s="14" t="s">
        <v>1794</v>
      </c>
      <c r="K1022" s="21">
        <v>10078</v>
      </c>
      <c r="L1022" s="14" t="s">
        <v>643</v>
      </c>
      <c r="M1022" s="21">
        <v>113010</v>
      </c>
      <c r="N1022" s="14" t="s">
        <v>1795</v>
      </c>
      <c r="O1022" s="14" t="s">
        <v>712</v>
      </c>
      <c r="P1022" s="14" t="s">
        <v>713</v>
      </c>
      <c r="Q1022" s="14" t="s">
        <v>1583</v>
      </c>
      <c r="R1022" s="14" t="s">
        <v>715</v>
      </c>
      <c r="S1022" s="14" t="s">
        <v>716</v>
      </c>
    </row>
    <row r="1023" spans="1:19" x14ac:dyDescent="0.25">
      <c r="A1023" s="14" t="s">
        <v>717</v>
      </c>
      <c r="B1023" s="14" t="s">
        <v>704</v>
      </c>
      <c r="C1023" s="14" t="s">
        <v>718</v>
      </c>
      <c r="D1023" s="14" t="s">
        <v>706</v>
      </c>
      <c r="E1023" s="14" t="s">
        <v>707</v>
      </c>
      <c r="F1023" s="15">
        <v>79.239999999999995</v>
      </c>
      <c r="G1023" s="14" t="s">
        <v>708</v>
      </c>
      <c r="H1023" s="20">
        <v>43952</v>
      </c>
      <c r="I1023" s="14" t="s">
        <v>1776</v>
      </c>
      <c r="J1023" s="14" t="s">
        <v>1794</v>
      </c>
      <c r="K1023" s="21">
        <v>10078</v>
      </c>
      <c r="L1023" s="14" t="s">
        <v>643</v>
      </c>
      <c r="M1023" s="21">
        <v>113010</v>
      </c>
      <c r="N1023" s="14" t="s">
        <v>1795</v>
      </c>
      <c r="O1023" s="14" t="s">
        <v>719</v>
      </c>
      <c r="P1023" s="14" t="s">
        <v>720</v>
      </c>
      <c r="Q1023" s="14" t="s">
        <v>721</v>
      </c>
      <c r="R1023" s="14" t="s">
        <v>715</v>
      </c>
      <c r="S1023" s="14" t="s">
        <v>716</v>
      </c>
    </row>
    <row r="1024" spans="1:19" x14ac:dyDescent="0.25">
      <c r="A1024" s="14" t="s">
        <v>723</v>
      </c>
      <c r="B1024" s="14" t="s">
        <v>704</v>
      </c>
      <c r="C1024" s="14" t="s">
        <v>724</v>
      </c>
      <c r="D1024" s="14" t="s">
        <v>706</v>
      </c>
      <c r="E1024" s="14" t="s">
        <v>707</v>
      </c>
      <c r="F1024" s="15">
        <v>78.83</v>
      </c>
      <c r="G1024" s="14" t="s">
        <v>708</v>
      </c>
      <c r="H1024" s="20">
        <v>43983</v>
      </c>
      <c r="I1024" s="14" t="s">
        <v>1713</v>
      </c>
      <c r="J1024" s="14" t="s">
        <v>1794</v>
      </c>
      <c r="K1024" s="21">
        <v>10078</v>
      </c>
      <c r="L1024" s="14" t="s">
        <v>643</v>
      </c>
      <c r="M1024" s="21">
        <v>113010</v>
      </c>
      <c r="N1024" s="14" t="s">
        <v>1795</v>
      </c>
      <c r="O1024" s="14" t="s">
        <v>725</v>
      </c>
      <c r="P1024" s="14" t="s">
        <v>726</v>
      </c>
      <c r="Q1024" s="14" t="s">
        <v>727</v>
      </c>
      <c r="R1024" s="14" t="s">
        <v>715</v>
      </c>
      <c r="S1024" s="14" t="s">
        <v>716</v>
      </c>
    </row>
    <row r="1025" spans="1:19" x14ac:dyDescent="0.25">
      <c r="A1025" s="14" t="s">
        <v>703</v>
      </c>
      <c r="B1025" s="14" t="s">
        <v>704</v>
      </c>
      <c r="C1025" s="14" t="s">
        <v>705</v>
      </c>
      <c r="D1025" s="14" t="s">
        <v>706</v>
      </c>
      <c r="E1025" s="14" t="s">
        <v>707</v>
      </c>
      <c r="F1025" s="15">
        <v>176.51</v>
      </c>
      <c r="G1025" s="14" t="s">
        <v>708</v>
      </c>
      <c r="H1025" s="20">
        <v>43922</v>
      </c>
      <c r="I1025" s="14" t="s">
        <v>1796</v>
      </c>
      <c r="J1025" s="14" t="s">
        <v>1797</v>
      </c>
      <c r="K1025" s="21">
        <v>10078</v>
      </c>
      <c r="L1025" s="14" t="s">
        <v>643</v>
      </c>
      <c r="M1025" s="21">
        <v>113020</v>
      </c>
      <c r="N1025" s="14" t="s">
        <v>1798</v>
      </c>
      <c r="O1025" s="14" t="s">
        <v>712</v>
      </c>
      <c r="P1025" s="14" t="s">
        <v>713</v>
      </c>
      <c r="Q1025" s="14" t="s">
        <v>1583</v>
      </c>
      <c r="R1025" s="14" t="s">
        <v>715</v>
      </c>
      <c r="S1025" s="14" t="s">
        <v>731</v>
      </c>
    </row>
    <row r="1026" spans="1:19" x14ac:dyDescent="0.25">
      <c r="A1026" s="14" t="s">
        <v>717</v>
      </c>
      <c r="B1026" s="14" t="s">
        <v>704</v>
      </c>
      <c r="C1026" s="14" t="s">
        <v>718</v>
      </c>
      <c r="D1026" s="14" t="s">
        <v>706</v>
      </c>
      <c r="E1026" s="14" t="s">
        <v>707</v>
      </c>
      <c r="F1026" s="15">
        <v>176.51</v>
      </c>
      <c r="G1026" s="14" t="s">
        <v>708</v>
      </c>
      <c r="H1026" s="20">
        <v>43952</v>
      </c>
      <c r="I1026" s="14" t="s">
        <v>1779</v>
      </c>
      <c r="J1026" s="14" t="s">
        <v>1797</v>
      </c>
      <c r="K1026" s="21">
        <v>10078</v>
      </c>
      <c r="L1026" s="14" t="s">
        <v>643</v>
      </c>
      <c r="M1026" s="21">
        <v>113020</v>
      </c>
      <c r="N1026" s="14" t="s">
        <v>1798</v>
      </c>
      <c r="O1026" s="14" t="s">
        <v>719</v>
      </c>
      <c r="P1026" s="14" t="s">
        <v>720</v>
      </c>
      <c r="Q1026" s="14" t="s">
        <v>721</v>
      </c>
      <c r="R1026" s="14" t="s">
        <v>715</v>
      </c>
      <c r="S1026" s="14" t="s">
        <v>731</v>
      </c>
    </row>
    <row r="1027" spans="1:19" x14ac:dyDescent="0.25">
      <c r="A1027" s="14" t="s">
        <v>723</v>
      </c>
      <c r="B1027" s="14" t="s">
        <v>704</v>
      </c>
      <c r="C1027" s="14" t="s">
        <v>724</v>
      </c>
      <c r="D1027" s="14" t="s">
        <v>706</v>
      </c>
      <c r="E1027" s="14" t="s">
        <v>707</v>
      </c>
      <c r="F1027" s="15">
        <v>176.51</v>
      </c>
      <c r="G1027" s="14" t="s">
        <v>708</v>
      </c>
      <c r="H1027" s="20">
        <v>43983</v>
      </c>
      <c r="I1027" s="14" t="s">
        <v>1716</v>
      </c>
      <c r="J1027" s="14" t="s">
        <v>1797</v>
      </c>
      <c r="K1027" s="21">
        <v>10078</v>
      </c>
      <c r="L1027" s="14" t="s">
        <v>643</v>
      </c>
      <c r="M1027" s="21">
        <v>113020</v>
      </c>
      <c r="N1027" s="14" t="s">
        <v>1798</v>
      </c>
      <c r="O1027" s="14" t="s">
        <v>725</v>
      </c>
      <c r="P1027" s="14" t="s">
        <v>726</v>
      </c>
      <c r="Q1027" s="14" t="s">
        <v>727</v>
      </c>
      <c r="R1027" s="14" t="s">
        <v>715</v>
      </c>
      <c r="S1027" s="14" t="s">
        <v>731</v>
      </c>
    </row>
    <row r="1028" spans="1:19" x14ac:dyDescent="0.25">
      <c r="A1028" s="14" t="s">
        <v>703</v>
      </c>
      <c r="B1028" s="14" t="s">
        <v>704</v>
      </c>
      <c r="C1028" s="14" t="s">
        <v>705</v>
      </c>
      <c r="D1028" s="14" t="s">
        <v>706</v>
      </c>
      <c r="E1028" s="14" t="s">
        <v>707</v>
      </c>
      <c r="F1028" s="15">
        <v>2197.9</v>
      </c>
      <c r="G1028" s="14" t="s">
        <v>708</v>
      </c>
      <c r="H1028" s="20">
        <v>43922</v>
      </c>
      <c r="I1028" s="14" t="s">
        <v>1799</v>
      </c>
      <c r="J1028" s="14" t="s">
        <v>1800</v>
      </c>
      <c r="K1028" s="21">
        <v>10078</v>
      </c>
      <c r="L1028" s="14" t="s">
        <v>643</v>
      </c>
      <c r="M1028" s="21">
        <v>113040</v>
      </c>
      <c r="N1028" s="14" t="s">
        <v>1801</v>
      </c>
      <c r="O1028" s="14" t="s">
        <v>712</v>
      </c>
      <c r="P1028" s="14" t="s">
        <v>713</v>
      </c>
      <c r="Q1028" s="14" t="s">
        <v>1583</v>
      </c>
      <c r="R1028" s="14" t="s">
        <v>715</v>
      </c>
      <c r="S1028" s="14" t="s">
        <v>683</v>
      </c>
    </row>
    <row r="1029" spans="1:19" x14ac:dyDescent="0.25">
      <c r="A1029" s="14" t="s">
        <v>717</v>
      </c>
      <c r="B1029" s="14" t="s">
        <v>704</v>
      </c>
      <c r="C1029" s="14" t="s">
        <v>718</v>
      </c>
      <c r="D1029" s="14" t="s">
        <v>706</v>
      </c>
      <c r="E1029" s="14" t="s">
        <v>707</v>
      </c>
      <c r="F1029" s="15">
        <v>1916.57</v>
      </c>
      <c r="G1029" s="14" t="s">
        <v>708</v>
      </c>
      <c r="H1029" s="20">
        <v>43952</v>
      </c>
      <c r="I1029" s="14" t="s">
        <v>1784</v>
      </c>
      <c r="J1029" s="14" t="s">
        <v>1800</v>
      </c>
      <c r="K1029" s="21">
        <v>10078</v>
      </c>
      <c r="L1029" s="14" t="s">
        <v>643</v>
      </c>
      <c r="M1029" s="21">
        <v>113040</v>
      </c>
      <c r="N1029" s="14" t="s">
        <v>1801</v>
      </c>
      <c r="O1029" s="14" t="s">
        <v>719</v>
      </c>
      <c r="P1029" s="14" t="s">
        <v>720</v>
      </c>
      <c r="Q1029" s="14" t="s">
        <v>721</v>
      </c>
      <c r="R1029" s="14" t="s">
        <v>715</v>
      </c>
      <c r="S1029" s="14" t="s">
        <v>683</v>
      </c>
    </row>
    <row r="1030" spans="1:19" x14ac:dyDescent="0.25">
      <c r="A1030" s="14" t="s">
        <v>723</v>
      </c>
      <c r="B1030" s="14" t="s">
        <v>704</v>
      </c>
      <c r="C1030" s="14" t="s">
        <v>724</v>
      </c>
      <c r="D1030" s="14" t="s">
        <v>706</v>
      </c>
      <c r="E1030" s="14" t="s">
        <v>707</v>
      </c>
      <c r="F1030" s="15">
        <v>1916.57</v>
      </c>
      <c r="G1030" s="14" t="s">
        <v>708</v>
      </c>
      <c r="H1030" s="20">
        <v>43983</v>
      </c>
      <c r="I1030" s="14" t="s">
        <v>1719</v>
      </c>
      <c r="J1030" s="14" t="s">
        <v>1800</v>
      </c>
      <c r="K1030" s="21">
        <v>10078</v>
      </c>
      <c r="L1030" s="14" t="s">
        <v>643</v>
      </c>
      <c r="M1030" s="21">
        <v>113040</v>
      </c>
      <c r="N1030" s="14" t="s">
        <v>1801</v>
      </c>
      <c r="O1030" s="14" t="s">
        <v>725</v>
      </c>
      <c r="P1030" s="14" t="s">
        <v>726</v>
      </c>
      <c r="Q1030" s="14" t="s">
        <v>727</v>
      </c>
      <c r="R1030" s="14" t="s">
        <v>715</v>
      </c>
      <c r="S1030" s="14" t="s">
        <v>683</v>
      </c>
    </row>
    <row r="1031" spans="1:19" x14ac:dyDescent="0.25">
      <c r="A1031" s="14" t="s">
        <v>703</v>
      </c>
      <c r="B1031" s="14" t="s">
        <v>704</v>
      </c>
      <c r="C1031" s="14" t="s">
        <v>705</v>
      </c>
      <c r="D1031" s="14" t="s">
        <v>706</v>
      </c>
      <c r="E1031" s="14" t="s">
        <v>707</v>
      </c>
      <c r="F1031" s="15">
        <v>219.18</v>
      </c>
      <c r="G1031" s="14" t="s">
        <v>708</v>
      </c>
      <c r="H1031" s="20">
        <v>43922</v>
      </c>
      <c r="I1031" s="14" t="s">
        <v>1802</v>
      </c>
      <c r="J1031" s="14" t="s">
        <v>1803</v>
      </c>
      <c r="K1031" s="21">
        <v>10078</v>
      </c>
      <c r="L1031" s="14" t="s">
        <v>643</v>
      </c>
      <c r="M1031" s="21">
        <v>113060</v>
      </c>
      <c r="N1031" s="14" t="s">
        <v>1804</v>
      </c>
      <c r="O1031" s="14" t="s">
        <v>712</v>
      </c>
      <c r="P1031" s="14" t="s">
        <v>713</v>
      </c>
      <c r="Q1031" s="14" t="s">
        <v>1583</v>
      </c>
      <c r="R1031" s="14" t="s">
        <v>715</v>
      </c>
      <c r="S1031" s="14" t="s">
        <v>722</v>
      </c>
    </row>
    <row r="1032" spans="1:19" x14ac:dyDescent="0.25">
      <c r="A1032" s="14" t="s">
        <v>717</v>
      </c>
      <c r="B1032" s="14" t="s">
        <v>704</v>
      </c>
      <c r="C1032" s="14" t="s">
        <v>718</v>
      </c>
      <c r="D1032" s="14" t="s">
        <v>706</v>
      </c>
      <c r="E1032" s="14" t="s">
        <v>707</v>
      </c>
      <c r="F1032" s="15">
        <v>208.38</v>
      </c>
      <c r="G1032" s="14" t="s">
        <v>708</v>
      </c>
      <c r="H1032" s="20">
        <v>43952</v>
      </c>
      <c r="I1032" s="14" t="s">
        <v>1787</v>
      </c>
      <c r="J1032" s="14" t="s">
        <v>1803</v>
      </c>
      <c r="K1032" s="21">
        <v>10078</v>
      </c>
      <c r="L1032" s="14" t="s">
        <v>643</v>
      </c>
      <c r="M1032" s="21">
        <v>113060</v>
      </c>
      <c r="N1032" s="14" t="s">
        <v>1804</v>
      </c>
      <c r="O1032" s="14" t="s">
        <v>719</v>
      </c>
      <c r="P1032" s="14" t="s">
        <v>720</v>
      </c>
      <c r="Q1032" s="14" t="s">
        <v>721</v>
      </c>
      <c r="R1032" s="14" t="s">
        <v>715</v>
      </c>
      <c r="S1032" s="14" t="s">
        <v>722</v>
      </c>
    </row>
    <row r="1033" spans="1:19" x14ac:dyDescent="0.25">
      <c r="A1033" s="14" t="s">
        <v>723</v>
      </c>
      <c r="B1033" s="14" t="s">
        <v>704</v>
      </c>
      <c r="C1033" s="14" t="s">
        <v>724</v>
      </c>
      <c r="D1033" s="14" t="s">
        <v>706</v>
      </c>
      <c r="E1033" s="14" t="s">
        <v>707</v>
      </c>
      <c r="F1033" s="15">
        <v>208.38</v>
      </c>
      <c r="G1033" s="14" t="s">
        <v>708</v>
      </c>
      <c r="H1033" s="20">
        <v>43983</v>
      </c>
      <c r="I1033" s="14" t="s">
        <v>1722</v>
      </c>
      <c r="J1033" s="14" t="s">
        <v>1803</v>
      </c>
      <c r="K1033" s="21">
        <v>10078</v>
      </c>
      <c r="L1033" s="14" t="s">
        <v>643</v>
      </c>
      <c r="M1033" s="21">
        <v>113060</v>
      </c>
      <c r="N1033" s="14" t="s">
        <v>1804</v>
      </c>
      <c r="O1033" s="14" t="s">
        <v>725</v>
      </c>
      <c r="P1033" s="14" t="s">
        <v>726</v>
      </c>
      <c r="Q1033" s="14" t="s">
        <v>727</v>
      </c>
      <c r="R1033" s="14" t="s">
        <v>715</v>
      </c>
      <c r="S1033" s="14" t="s">
        <v>722</v>
      </c>
    </row>
    <row r="1034" spans="1:19" x14ac:dyDescent="0.25">
      <c r="A1034" s="14" t="s">
        <v>703</v>
      </c>
      <c r="B1034" s="14" t="s">
        <v>704</v>
      </c>
      <c r="C1034" s="14" t="s">
        <v>705</v>
      </c>
      <c r="D1034" s="14" t="s">
        <v>706</v>
      </c>
      <c r="E1034" s="14" t="s">
        <v>707</v>
      </c>
      <c r="F1034" s="15">
        <v>344</v>
      </c>
      <c r="G1034" s="14" t="s">
        <v>708</v>
      </c>
      <c r="H1034" s="20">
        <v>43922</v>
      </c>
      <c r="I1034" s="14" t="s">
        <v>1805</v>
      </c>
      <c r="J1034" s="14" t="s">
        <v>1806</v>
      </c>
      <c r="K1034" s="21">
        <v>10078</v>
      </c>
      <c r="L1034" s="14" t="s">
        <v>643</v>
      </c>
      <c r="M1034" s="21">
        <v>114000</v>
      </c>
      <c r="N1034" s="14" t="s">
        <v>1807</v>
      </c>
      <c r="O1034" s="14" t="s">
        <v>712</v>
      </c>
      <c r="P1034" s="14" t="s">
        <v>713</v>
      </c>
      <c r="Q1034" s="14" t="s">
        <v>1583</v>
      </c>
      <c r="R1034" s="14" t="s">
        <v>715</v>
      </c>
      <c r="S1034" s="14" t="s">
        <v>742</v>
      </c>
    </row>
    <row r="1035" spans="1:19" x14ac:dyDescent="0.25">
      <c r="A1035" s="14" t="s">
        <v>717</v>
      </c>
      <c r="B1035" s="14" t="s">
        <v>704</v>
      </c>
      <c r="C1035" s="14" t="s">
        <v>718</v>
      </c>
      <c r="D1035" s="14" t="s">
        <v>706</v>
      </c>
      <c r="E1035" s="14" t="s">
        <v>707</v>
      </c>
      <c r="F1035" s="15">
        <v>344</v>
      </c>
      <c r="G1035" s="14" t="s">
        <v>708</v>
      </c>
      <c r="H1035" s="20">
        <v>43952</v>
      </c>
      <c r="I1035" s="14" t="s">
        <v>1790</v>
      </c>
      <c r="J1035" s="14" t="s">
        <v>1806</v>
      </c>
      <c r="K1035" s="21">
        <v>10078</v>
      </c>
      <c r="L1035" s="14" t="s">
        <v>643</v>
      </c>
      <c r="M1035" s="21">
        <v>114000</v>
      </c>
      <c r="N1035" s="14" t="s">
        <v>1807</v>
      </c>
      <c r="O1035" s="14" t="s">
        <v>719</v>
      </c>
      <c r="P1035" s="14" t="s">
        <v>720</v>
      </c>
      <c r="Q1035" s="14" t="s">
        <v>721</v>
      </c>
      <c r="R1035" s="14" t="s">
        <v>715</v>
      </c>
      <c r="S1035" s="14" t="s">
        <v>742</v>
      </c>
    </row>
    <row r="1036" spans="1:19" x14ac:dyDescent="0.25">
      <c r="A1036" s="14" t="s">
        <v>723</v>
      </c>
      <c r="B1036" s="14" t="s">
        <v>704</v>
      </c>
      <c r="C1036" s="14" t="s">
        <v>724</v>
      </c>
      <c r="D1036" s="14" t="s">
        <v>706</v>
      </c>
      <c r="E1036" s="14" t="s">
        <v>707</v>
      </c>
      <c r="F1036" s="15">
        <v>344</v>
      </c>
      <c r="G1036" s="14" t="s">
        <v>708</v>
      </c>
      <c r="H1036" s="20">
        <v>43983</v>
      </c>
      <c r="I1036" s="14" t="s">
        <v>1725</v>
      </c>
      <c r="J1036" s="14" t="s">
        <v>1806</v>
      </c>
      <c r="K1036" s="21">
        <v>10078</v>
      </c>
      <c r="L1036" s="14" t="s">
        <v>643</v>
      </c>
      <c r="M1036" s="21">
        <v>114000</v>
      </c>
      <c r="N1036" s="14" t="s">
        <v>1807</v>
      </c>
      <c r="O1036" s="14" t="s">
        <v>725</v>
      </c>
      <c r="P1036" s="14" t="s">
        <v>726</v>
      </c>
      <c r="Q1036" s="14" t="s">
        <v>727</v>
      </c>
      <c r="R1036" s="14" t="s">
        <v>715</v>
      </c>
      <c r="S1036" s="14" t="s">
        <v>742</v>
      </c>
    </row>
    <row r="1037" spans="1:19" x14ac:dyDescent="0.25">
      <c r="A1037" s="14" t="s">
        <v>703</v>
      </c>
      <c r="B1037" s="14" t="s">
        <v>704</v>
      </c>
      <c r="C1037" s="14" t="s">
        <v>705</v>
      </c>
      <c r="D1037" s="14" t="s">
        <v>706</v>
      </c>
      <c r="E1037" s="14" t="s">
        <v>707</v>
      </c>
      <c r="F1037" s="15">
        <v>567.84</v>
      </c>
      <c r="G1037" s="14" t="s">
        <v>708</v>
      </c>
      <c r="H1037" s="20">
        <v>43922</v>
      </c>
      <c r="I1037" s="14" t="s">
        <v>1808</v>
      </c>
      <c r="J1037" s="14" t="s">
        <v>1809</v>
      </c>
      <c r="K1037" s="21">
        <v>10078</v>
      </c>
      <c r="L1037" s="14" t="s">
        <v>643</v>
      </c>
      <c r="M1037" s="21">
        <v>114010</v>
      </c>
      <c r="N1037" s="14" t="s">
        <v>1810</v>
      </c>
      <c r="O1037" s="14" t="s">
        <v>712</v>
      </c>
      <c r="P1037" s="14" t="s">
        <v>713</v>
      </c>
      <c r="Q1037" s="14" t="s">
        <v>1583</v>
      </c>
      <c r="R1037" s="14" t="s">
        <v>715</v>
      </c>
      <c r="S1037" s="14" t="s">
        <v>716</v>
      </c>
    </row>
    <row r="1038" spans="1:19" x14ac:dyDescent="0.25">
      <c r="A1038" s="14" t="s">
        <v>717</v>
      </c>
      <c r="B1038" s="14" t="s">
        <v>704</v>
      </c>
      <c r="C1038" s="14" t="s">
        <v>718</v>
      </c>
      <c r="D1038" s="14" t="s">
        <v>706</v>
      </c>
      <c r="E1038" s="14" t="s">
        <v>707</v>
      </c>
      <c r="F1038" s="15">
        <v>568.66</v>
      </c>
      <c r="G1038" s="14" t="s">
        <v>708</v>
      </c>
      <c r="H1038" s="20">
        <v>43952</v>
      </c>
      <c r="I1038" s="14" t="s">
        <v>1793</v>
      </c>
      <c r="J1038" s="14" t="s">
        <v>1809</v>
      </c>
      <c r="K1038" s="21">
        <v>10078</v>
      </c>
      <c r="L1038" s="14" t="s">
        <v>643</v>
      </c>
      <c r="M1038" s="21">
        <v>114010</v>
      </c>
      <c r="N1038" s="14" t="s">
        <v>1810</v>
      </c>
      <c r="O1038" s="14" t="s">
        <v>719</v>
      </c>
      <c r="P1038" s="14" t="s">
        <v>720</v>
      </c>
      <c r="Q1038" s="14" t="s">
        <v>721</v>
      </c>
      <c r="R1038" s="14" t="s">
        <v>715</v>
      </c>
      <c r="S1038" s="14" t="s">
        <v>716</v>
      </c>
    </row>
    <row r="1039" spans="1:19" x14ac:dyDescent="0.25">
      <c r="A1039" s="14" t="s">
        <v>723</v>
      </c>
      <c r="B1039" s="14" t="s">
        <v>704</v>
      </c>
      <c r="C1039" s="14" t="s">
        <v>724</v>
      </c>
      <c r="D1039" s="14" t="s">
        <v>706</v>
      </c>
      <c r="E1039" s="14" t="s">
        <v>707</v>
      </c>
      <c r="F1039" s="15">
        <v>567.84</v>
      </c>
      <c r="G1039" s="14" t="s">
        <v>708</v>
      </c>
      <c r="H1039" s="20">
        <v>43983</v>
      </c>
      <c r="I1039" s="14" t="s">
        <v>1728</v>
      </c>
      <c r="J1039" s="14" t="s">
        <v>1809</v>
      </c>
      <c r="K1039" s="21">
        <v>10078</v>
      </c>
      <c r="L1039" s="14" t="s">
        <v>643</v>
      </c>
      <c r="M1039" s="21">
        <v>114010</v>
      </c>
      <c r="N1039" s="14" t="s">
        <v>1810</v>
      </c>
      <c r="O1039" s="14" t="s">
        <v>725</v>
      </c>
      <c r="P1039" s="14" t="s">
        <v>726</v>
      </c>
      <c r="Q1039" s="14" t="s">
        <v>727</v>
      </c>
      <c r="R1039" s="14" t="s">
        <v>715</v>
      </c>
      <c r="S1039" s="14" t="s">
        <v>716</v>
      </c>
    </row>
    <row r="1040" spans="1:19" x14ac:dyDescent="0.25">
      <c r="A1040" s="14" t="s">
        <v>703</v>
      </c>
      <c r="B1040" s="14" t="s">
        <v>704</v>
      </c>
      <c r="C1040" s="14" t="s">
        <v>705</v>
      </c>
      <c r="D1040" s="14" t="s">
        <v>706</v>
      </c>
      <c r="E1040" s="14" t="s">
        <v>707</v>
      </c>
      <c r="F1040" s="15">
        <v>650.13</v>
      </c>
      <c r="G1040" s="14" t="s">
        <v>708</v>
      </c>
      <c r="H1040" s="20">
        <v>43922</v>
      </c>
      <c r="I1040" s="14" t="s">
        <v>1811</v>
      </c>
      <c r="J1040" s="14" t="s">
        <v>1812</v>
      </c>
      <c r="K1040" s="21">
        <v>10078</v>
      </c>
      <c r="L1040" s="14" t="s">
        <v>643</v>
      </c>
      <c r="M1040" s="21">
        <v>114020</v>
      </c>
      <c r="N1040" s="14" t="s">
        <v>1813</v>
      </c>
      <c r="O1040" s="14" t="s">
        <v>712</v>
      </c>
      <c r="P1040" s="14" t="s">
        <v>713</v>
      </c>
      <c r="Q1040" s="14" t="s">
        <v>1583</v>
      </c>
      <c r="R1040" s="14" t="s">
        <v>715</v>
      </c>
      <c r="S1040" s="14" t="s">
        <v>731</v>
      </c>
    </row>
    <row r="1041" spans="1:19" x14ac:dyDescent="0.25">
      <c r="A1041" s="14" t="s">
        <v>717</v>
      </c>
      <c r="B1041" s="14" t="s">
        <v>704</v>
      </c>
      <c r="C1041" s="14" t="s">
        <v>718</v>
      </c>
      <c r="D1041" s="14" t="s">
        <v>706</v>
      </c>
      <c r="E1041" s="14" t="s">
        <v>707</v>
      </c>
      <c r="F1041" s="15">
        <v>650.13</v>
      </c>
      <c r="G1041" s="14" t="s">
        <v>708</v>
      </c>
      <c r="H1041" s="20">
        <v>43952</v>
      </c>
      <c r="I1041" s="14" t="s">
        <v>1796</v>
      </c>
      <c r="J1041" s="14" t="s">
        <v>1812</v>
      </c>
      <c r="K1041" s="21">
        <v>10078</v>
      </c>
      <c r="L1041" s="14" t="s">
        <v>643</v>
      </c>
      <c r="M1041" s="21">
        <v>114020</v>
      </c>
      <c r="N1041" s="14" t="s">
        <v>1813</v>
      </c>
      <c r="O1041" s="14" t="s">
        <v>719</v>
      </c>
      <c r="P1041" s="14" t="s">
        <v>720</v>
      </c>
      <c r="Q1041" s="14" t="s">
        <v>721</v>
      </c>
      <c r="R1041" s="14" t="s">
        <v>715</v>
      </c>
      <c r="S1041" s="14" t="s">
        <v>731</v>
      </c>
    </row>
    <row r="1042" spans="1:19" x14ac:dyDescent="0.25">
      <c r="A1042" s="14" t="s">
        <v>723</v>
      </c>
      <c r="B1042" s="14" t="s">
        <v>704</v>
      </c>
      <c r="C1042" s="14" t="s">
        <v>724</v>
      </c>
      <c r="D1042" s="14" t="s">
        <v>706</v>
      </c>
      <c r="E1042" s="14" t="s">
        <v>707</v>
      </c>
      <c r="F1042" s="15">
        <v>650.13</v>
      </c>
      <c r="G1042" s="14" t="s">
        <v>708</v>
      </c>
      <c r="H1042" s="20">
        <v>43983</v>
      </c>
      <c r="I1042" s="14" t="s">
        <v>1731</v>
      </c>
      <c r="J1042" s="14" t="s">
        <v>1812</v>
      </c>
      <c r="K1042" s="21">
        <v>10078</v>
      </c>
      <c r="L1042" s="14" t="s">
        <v>643</v>
      </c>
      <c r="M1042" s="21">
        <v>114020</v>
      </c>
      <c r="N1042" s="14" t="s">
        <v>1813</v>
      </c>
      <c r="O1042" s="14" t="s">
        <v>725</v>
      </c>
      <c r="P1042" s="14" t="s">
        <v>726</v>
      </c>
      <c r="Q1042" s="14" t="s">
        <v>727</v>
      </c>
      <c r="R1042" s="14" t="s">
        <v>715</v>
      </c>
      <c r="S1042" s="14" t="s">
        <v>731</v>
      </c>
    </row>
    <row r="1043" spans="1:19" x14ac:dyDescent="0.25">
      <c r="A1043" s="14" t="s">
        <v>703</v>
      </c>
      <c r="B1043" s="14" t="s">
        <v>704</v>
      </c>
      <c r="C1043" s="14" t="s">
        <v>705</v>
      </c>
      <c r="D1043" s="14" t="s">
        <v>706</v>
      </c>
      <c r="E1043" s="14" t="s">
        <v>707</v>
      </c>
      <c r="F1043" s="15">
        <v>4804.25</v>
      </c>
      <c r="G1043" s="14" t="s">
        <v>708</v>
      </c>
      <c r="H1043" s="20">
        <v>43922</v>
      </c>
      <c r="I1043" s="14" t="s">
        <v>1814</v>
      </c>
      <c r="J1043" s="14" t="s">
        <v>1815</v>
      </c>
      <c r="K1043" s="21">
        <v>10078</v>
      </c>
      <c r="L1043" s="14" t="s">
        <v>643</v>
      </c>
      <c r="M1043" s="21">
        <v>114040</v>
      </c>
      <c r="N1043" s="14" t="s">
        <v>1816</v>
      </c>
      <c r="O1043" s="14" t="s">
        <v>712</v>
      </c>
      <c r="P1043" s="14" t="s">
        <v>713</v>
      </c>
      <c r="Q1043" s="14" t="s">
        <v>1583</v>
      </c>
      <c r="R1043" s="14" t="s">
        <v>715</v>
      </c>
      <c r="S1043" s="14" t="s">
        <v>683</v>
      </c>
    </row>
    <row r="1044" spans="1:19" x14ac:dyDescent="0.25">
      <c r="A1044" s="14" t="s">
        <v>717</v>
      </c>
      <c r="B1044" s="14" t="s">
        <v>704</v>
      </c>
      <c r="C1044" s="14" t="s">
        <v>718</v>
      </c>
      <c r="D1044" s="14" t="s">
        <v>706</v>
      </c>
      <c r="E1044" s="14" t="s">
        <v>707</v>
      </c>
      <c r="F1044" s="15">
        <v>4455.72</v>
      </c>
      <c r="G1044" s="14" t="s">
        <v>708</v>
      </c>
      <c r="H1044" s="20">
        <v>43952</v>
      </c>
      <c r="I1044" s="14" t="s">
        <v>1799</v>
      </c>
      <c r="J1044" s="14" t="s">
        <v>1815</v>
      </c>
      <c r="K1044" s="21">
        <v>10078</v>
      </c>
      <c r="L1044" s="14" t="s">
        <v>643</v>
      </c>
      <c r="M1044" s="21">
        <v>114040</v>
      </c>
      <c r="N1044" s="14" t="s">
        <v>1816</v>
      </c>
      <c r="O1044" s="14" t="s">
        <v>719</v>
      </c>
      <c r="P1044" s="14" t="s">
        <v>720</v>
      </c>
      <c r="Q1044" s="14" t="s">
        <v>721</v>
      </c>
      <c r="R1044" s="14" t="s">
        <v>715</v>
      </c>
      <c r="S1044" s="14" t="s">
        <v>683</v>
      </c>
    </row>
    <row r="1045" spans="1:19" x14ac:dyDescent="0.25">
      <c r="A1045" s="14" t="s">
        <v>723</v>
      </c>
      <c r="B1045" s="14" t="s">
        <v>704</v>
      </c>
      <c r="C1045" s="14" t="s">
        <v>724</v>
      </c>
      <c r="D1045" s="14" t="s">
        <v>706</v>
      </c>
      <c r="E1045" s="14" t="s">
        <v>707</v>
      </c>
      <c r="F1045" s="15">
        <v>4455.72</v>
      </c>
      <c r="G1045" s="14" t="s">
        <v>708</v>
      </c>
      <c r="H1045" s="20">
        <v>43983</v>
      </c>
      <c r="I1045" s="14" t="s">
        <v>1734</v>
      </c>
      <c r="J1045" s="14" t="s">
        <v>1815</v>
      </c>
      <c r="K1045" s="21">
        <v>10078</v>
      </c>
      <c r="L1045" s="14" t="s">
        <v>643</v>
      </c>
      <c r="M1045" s="21">
        <v>114040</v>
      </c>
      <c r="N1045" s="14" t="s">
        <v>1816</v>
      </c>
      <c r="O1045" s="14" t="s">
        <v>725</v>
      </c>
      <c r="P1045" s="14" t="s">
        <v>726</v>
      </c>
      <c r="Q1045" s="14" t="s">
        <v>727</v>
      </c>
      <c r="R1045" s="14" t="s">
        <v>715</v>
      </c>
      <c r="S1045" s="14" t="s">
        <v>683</v>
      </c>
    </row>
    <row r="1046" spans="1:19" x14ac:dyDescent="0.25">
      <c r="A1046" s="14" t="s">
        <v>703</v>
      </c>
      <c r="B1046" s="14" t="s">
        <v>704</v>
      </c>
      <c r="C1046" s="14" t="s">
        <v>705</v>
      </c>
      <c r="D1046" s="14" t="s">
        <v>706</v>
      </c>
      <c r="E1046" s="14" t="s">
        <v>707</v>
      </c>
      <c r="F1046" s="15">
        <v>1527.46</v>
      </c>
      <c r="G1046" s="14" t="s">
        <v>708</v>
      </c>
      <c r="H1046" s="20">
        <v>43922</v>
      </c>
      <c r="I1046" s="14" t="s">
        <v>1817</v>
      </c>
      <c r="J1046" s="14" t="s">
        <v>1818</v>
      </c>
      <c r="K1046" s="21">
        <v>10078</v>
      </c>
      <c r="L1046" s="14" t="s">
        <v>643</v>
      </c>
      <c r="M1046" s="21">
        <v>114060</v>
      </c>
      <c r="N1046" s="14" t="s">
        <v>1819</v>
      </c>
      <c r="O1046" s="14" t="s">
        <v>712</v>
      </c>
      <c r="P1046" s="14" t="s">
        <v>713</v>
      </c>
      <c r="Q1046" s="14" t="s">
        <v>1583</v>
      </c>
      <c r="R1046" s="14" t="s">
        <v>715</v>
      </c>
      <c r="S1046" s="14" t="s">
        <v>722</v>
      </c>
    </row>
    <row r="1047" spans="1:19" x14ac:dyDescent="0.25">
      <c r="A1047" s="14" t="s">
        <v>717</v>
      </c>
      <c r="B1047" s="14" t="s">
        <v>704</v>
      </c>
      <c r="C1047" s="14" t="s">
        <v>718</v>
      </c>
      <c r="D1047" s="14" t="s">
        <v>706</v>
      </c>
      <c r="E1047" s="14" t="s">
        <v>707</v>
      </c>
      <c r="F1047" s="15">
        <v>1497.16</v>
      </c>
      <c r="G1047" s="14" t="s">
        <v>708</v>
      </c>
      <c r="H1047" s="20">
        <v>43952</v>
      </c>
      <c r="I1047" s="14" t="s">
        <v>1802</v>
      </c>
      <c r="J1047" s="14" t="s">
        <v>1818</v>
      </c>
      <c r="K1047" s="21">
        <v>10078</v>
      </c>
      <c r="L1047" s="14" t="s">
        <v>643</v>
      </c>
      <c r="M1047" s="21">
        <v>114060</v>
      </c>
      <c r="N1047" s="14" t="s">
        <v>1819</v>
      </c>
      <c r="O1047" s="14" t="s">
        <v>719</v>
      </c>
      <c r="P1047" s="14" t="s">
        <v>720</v>
      </c>
      <c r="Q1047" s="14" t="s">
        <v>721</v>
      </c>
      <c r="R1047" s="14" t="s">
        <v>715</v>
      </c>
      <c r="S1047" s="14" t="s">
        <v>722</v>
      </c>
    </row>
    <row r="1048" spans="1:19" x14ac:dyDescent="0.25">
      <c r="A1048" s="14" t="s">
        <v>723</v>
      </c>
      <c r="B1048" s="14" t="s">
        <v>704</v>
      </c>
      <c r="C1048" s="14" t="s">
        <v>724</v>
      </c>
      <c r="D1048" s="14" t="s">
        <v>706</v>
      </c>
      <c r="E1048" s="14" t="s">
        <v>707</v>
      </c>
      <c r="F1048" s="15">
        <v>1497.16</v>
      </c>
      <c r="G1048" s="14" t="s">
        <v>708</v>
      </c>
      <c r="H1048" s="20">
        <v>43983</v>
      </c>
      <c r="I1048" s="14" t="s">
        <v>1737</v>
      </c>
      <c r="J1048" s="14" t="s">
        <v>1818</v>
      </c>
      <c r="K1048" s="21">
        <v>10078</v>
      </c>
      <c r="L1048" s="14" t="s">
        <v>643</v>
      </c>
      <c r="M1048" s="21">
        <v>114060</v>
      </c>
      <c r="N1048" s="14" t="s">
        <v>1819</v>
      </c>
      <c r="O1048" s="14" t="s">
        <v>725</v>
      </c>
      <c r="P1048" s="14" t="s">
        <v>726</v>
      </c>
      <c r="Q1048" s="14" t="s">
        <v>727</v>
      </c>
      <c r="R1048" s="14" t="s">
        <v>715</v>
      </c>
      <c r="S1048" s="14" t="s">
        <v>722</v>
      </c>
    </row>
    <row r="1049" spans="1:19" x14ac:dyDescent="0.25">
      <c r="A1049" s="14" t="s">
        <v>703</v>
      </c>
      <c r="B1049" s="14" t="s">
        <v>704</v>
      </c>
      <c r="C1049" s="14" t="s">
        <v>705</v>
      </c>
      <c r="D1049" s="14" t="s">
        <v>706</v>
      </c>
      <c r="E1049" s="14" t="s">
        <v>707</v>
      </c>
      <c r="F1049" s="15">
        <v>6957.54</v>
      </c>
      <c r="G1049" s="14" t="s">
        <v>708</v>
      </c>
      <c r="H1049" s="20">
        <v>43922</v>
      </c>
      <c r="I1049" s="14" t="s">
        <v>1820</v>
      </c>
      <c r="J1049" s="14" t="s">
        <v>1821</v>
      </c>
      <c r="K1049" s="21">
        <v>10080</v>
      </c>
      <c r="L1049" s="14" t="s">
        <v>644</v>
      </c>
      <c r="M1049" s="21">
        <v>111100</v>
      </c>
      <c r="N1049" s="14" t="s">
        <v>1822</v>
      </c>
      <c r="O1049" s="14" t="s">
        <v>712</v>
      </c>
      <c r="P1049" s="14" t="s">
        <v>713</v>
      </c>
      <c r="Q1049" s="14" t="s">
        <v>1583</v>
      </c>
      <c r="R1049" s="14" t="s">
        <v>715</v>
      </c>
      <c r="S1049" s="14" t="s">
        <v>716</v>
      </c>
    </row>
    <row r="1050" spans="1:19" x14ac:dyDescent="0.25">
      <c r="A1050" s="14" t="s">
        <v>717</v>
      </c>
      <c r="B1050" s="14" t="s">
        <v>704</v>
      </c>
      <c r="C1050" s="14" t="s">
        <v>718</v>
      </c>
      <c r="D1050" s="14" t="s">
        <v>706</v>
      </c>
      <c r="E1050" s="14" t="s">
        <v>707</v>
      </c>
      <c r="F1050" s="15">
        <v>6957.54</v>
      </c>
      <c r="G1050" s="14" t="s">
        <v>708</v>
      </c>
      <c r="H1050" s="20">
        <v>43952</v>
      </c>
      <c r="I1050" s="14" t="s">
        <v>1805</v>
      </c>
      <c r="J1050" s="14" t="s">
        <v>1821</v>
      </c>
      <c r="K1050" s="21">
        <v>10080</v>
      </c>
      <c r="L1050" s="14" t="s">
        <v>644</v>
      </c>
      <c r="M1050" s="21">
        <v>111100</v>
      </c>
      <c r="N1050" s="14" t="s">
        <v>1822</v>
      </c>
      <c r="O1050" s="14" t="s">
        <v>719</v>
      </c>
      <c r="P1050" s="14" t="s">
        <v>720</v>
      </c>
      <c r="Q1050" s="14" t="s">
        <v>721</v>
      </c>
      <c r="R1050" s="14" t="s">
        <v>715</v>
      </c>
      <c r="S1050" s="14" t="s">
        <v>716</v>
      </c>
    </row>
    <row r="1051" spans="1:19" x14ac:dyDescent="0.25">
      <c r="A1051" s="14" t="s">
        <v>723</v>
      </c>
      <c r="B1051" s="14" t="s">
        <v>704</v>
      </c>
      <c r="C1051" s="14" t="s">
        <v>724</v>
      </c>
      <c r="D1051" s="14" t="s">
        <v>706</v>
      </c>
      <c r="E1051" s="14" t="s">
        <v>707</v>
      </c>
      <c r="F1051" s="15">
        <v>6957.54</v>
      </c>
      <c r="G1051" s="14" t="s">
        <v>708</v>
      </c>
      <c r="H1051" s="20">
        <v>43983</v>
      </c>
      <c r="I1051" s="14" t="s">
        <v>1740</v>
      </c>
      <c r="J1051" s="14" t="s">
        <v>1821</v>
      </c>
      <c r="K1051" s="21">
        <v>10080</v>
      </c>
      <c r="L1051" s="14" t="s">
        <v>644</v>
      </c>
      <c r="M1051" s="21">
        <v>111100</v>
      </c>
      <c r="N1051" s="14" t="s">
        <v>1822</v>
      </c>
      <c r="O1051" s="14" t="s">
        <v>725</v>
      </c>
      <c r="P1051" s="14" t="s">
        <v>726</v>
      </c>
      <c r="Q1051" s="14" t="s">
        <v>727</v>
      </c>
      <c r="R1051" s="14" t="s">
        <v>715</v>
      </c>
      <c r="S1051" s="14" t="s">
        <v>716</v>
      </c>
    </row>
    <row r="1052" spans="1:19" x14ac:dyDescent="0.25">
      <c r="A1052" s="14" t="s">
        <v>703</v>
      </c>
      <c r="B1052" s="14" t="s">
        <v>704</v>
      </c>
      <c r="C1052" s="14" t="s">
        <v>705</v>
      </c>
      <c r="D1052" s="14" t="s">
        <v>706</v>
      </c>
      <c r="E1052" s="14" t="s">
        <v>707</v>
      </c>
      <c r="F1052" s="15">
        <v>1950.71</v>
      </c>
      <c r="G1052" s="14" t="s">
        <v>708</v>
      </c>
      <c r="H1052" s="20">
        <v>43922</v>
      </c>
      <c r="I1052" s="14" t="s">
        <v>1823</v>
      </c>
      <c r="J1052" s="14" t="s">
        <v>1824</v>
      </c>
      <c r="K1052" s="21">
        <v>10080</v>
      </c>
      <c r="L1052" s="14" t="s">
        <v>644</v>
      </c>
      <c r="M1052" s="21">
        <v>111200</v>
      </c>
      <c r="N1052" s="14" t="s">
        <v>1825</v>
      </c>
      <c r="O1052" s="14" t="s">
        <v>712</v>
      </c>
      <c r="P1052" s="14" t="s">
        <v>713</v>
      </c>
      <c r="Q1052" s="14" t="s">
        <v>1583</v>
      </c>
      <c r="R1052" s="14" t="s">
        <v>715</v>
      </c>
      <c r="S1052" s="14" t="s">
        <v>731</v>
      </c>
    </row>
    <row r="1053" spans="1:19" x14ac:dyDescent="0.25">
      <c r="A1053" s="14" t="s">
        <v>717</v>
      </c>
      <c r="B1053" s="14" t="s">
        <v>704</v>
      </c>
      <c r="C1053" s="14" t="s">
        <v>718</v>
      </c>
      <c r="D1053" s="14" t="s">
        <v>706</v>
      </c>
      <c r="E1053" s="14" t="s">
        <v>707</v>
      </c>
      <c r="F1053" s="15">
        <v>1950.71</v>
      </c>
      <c r="G1053" s="14" t="s">
        <v>708</v>
      </c>
      <c r="H1053" s="20">
        <v>43952</v>
      </c>
      <c r="I1053" s="14" t="s">
        <v>1808</v>
      </c>
      <c r="J1053" s="14" t="s">
        <v>1824</v>
      </c>
      <c r="K1053" s="21">
        <v>10080</v>
      </c>
      <c r="L1053" s="14" t="s">
        <v>644</v>
      </c>
      <c r="M1053" s="21">
        <v>111200</v>
      </c>
      <c r="N1053" s="14" t="s">
        <v>1825</v>
      </c>
      <c r="O1053" s="14" t="s">
        <v>719</v>
      </c>
      <c r="P1053" s="14" t="s">
        <v>720</v>
      </c>
      <c r="Q1053" s="14" t="s">
        <v>721</v>
      </c>
      <c r="R1053" s="14" t="s">
        <v>715</v>
      </c>
      <c r="S1053" s="14" t="s">
        <v>731</v>
      </c>
    </row>
    <row r="1054" spans="1:19" x14ac:dyDescent="0.25">
      <c r="A1054" s="14" t="s">
        <v>723</v>
      </c>
      <c r="B1054" s="14" t="s">
        <v>704</v>
      </c>
      <c r="C1054" s="14" t="s">
        <v>724</v>
      </c>
      <c r="D1054" s="14" t="s">
        <v>706</v>
      </c>
      <c r="E1054" s="14" t="s">
        <v>707</v>
      </c>
      <c r="F1054" s="15">
        <v>2002.89</v>
      </c>
      <c r="G1054" s="14" t="s">
        <v>708</v>
      </c>
      <c r="H1054" s="20">
        <v>43983</v>
      </c>
      <c r="I1054" s="14" t="s">
        <v>1743</v>
      </c>
      <c r="J1054" s="14" t="s">
        <v>1824</v>
      </c>
      <c r="K1054" s="21">
        <v>10080</v>
      </c>
      <c r="L1054" s="14" t="s">
        <v>644</v>
      </c>
      <c r="M1054" s="21">
        <v>111200</v>
      </c>
      <c r="N1054" s="14" t="s">
        <v>1825</v>
      </c>
      <c r="O1054" s="14" t="s">
        <v>725</v>
      </c>
      <c r="P1054" s="14" t="s">
        <v>726</v>
      </c>
      <c r="Q1054" s="14" t="s">
        <v>727</v>
      </c>
      <c r="R1054" s="14" t="s">
        <v>715</v>
      </c>
      <c r="S1054" s="14" t="s">
        <v>731</v>
      </c>
    </row>
    <row r="1055" spans="1:19" x14ac:dyDescent="0.25">
      <c r="A1055" s="14" t="s">
        <v>703</v>
      </c>
      <c r="B1055" s="14" t="s">
        <v>704</v>
      </c>
      <c r="C1055" s="14" t="s">
        <v>705</v>
      </c>
      <c r="D1055" s="14" t="s">
        <v>706</v>
      </c>
      <c r="E1055" s="14" t="s">
        <v>707</v>
      </c>
      <c r="F1055" s="15">
        <v>77117.62</v>
      </c>
      <c r="G1055" s="14" t="s">
        <v>708</v>
      </c>
      <c r="H1055" s="20">
        <v>43922</v>
      </c>
      <c r="I1055" s="14" t="s">
        <v>1826</v>
      </c>
      <c r="J1055" s="14" t="s">
        <v>1827</v>
      </c>
      <c r="K1055" s="21">
        <v>10080</v>
      </c>
      <c r="L1055" s="14" t="s">
        <v>644</v>
      </c>
      <c r="M1055" s="21">
        <v>111400</v>
      </c>
      <c r="N1055" s="14" t="s">
        <v>1828</v>
      </c>
      <c r="O1055" s="14" t="s">
        <v>712</v>
      </c>
      <c r="P1055" s="14" t="s">
        <v>713</v>
      </c>
      <c r="Q1055" s="14" t="s">
        <v>1583</v>
      </c>
      <c r="R1055" s="14" t="s">
        <v>715</v>
      </c>
      <c r="S1055" s="14" t="s">
        <v>683</v>
      </c>
    </row>
    <row r="1056" spans="1:19" x14ac:dyDescent="0.25">
      <c r="A1056" s="14" t="s">
        <v>717</v>
      </c>
      <c r="B1056" s="14" t="s">
        <v>704</v>
      </c>
      <c r="C1056" s="14" t="s">
        <v>718</v>
      </c>
      <c r="D1056" s="14" t="s">
        <v>706</v>
      </c>
      <c r="E1056" s="14" t="s">
        <v>707</v>
      </c>
      <c r="F1056" s="15">
        <v>77213.279999999999</v>
      </c>
      <c r="G1056" s="14" t="s">
        <v>708</v>
      </c>
      <c r="H1056" s="20">
        <v>43952</v>
      </c>
      <c r="I1056" s="14" t="s">
        <v>1811</v>
      </c>
      <c r="J1056" s="14" t="s">
        <v>1827</v>
      </c>
      <c r="K1056" s="21">
        <v>10080</v>
      </c>
      <c r="L1056" s="14" t="s">
        <v>644</v>
      </c>
      <c r="M1056" s="21">
        <v>111400</v>
      </c>
      <c r="N1056" s="14" t="s">
        <v>1828</v>
      </c>
      <c r="O1056" s="14" t="s">
        <v>719</v>
      </c>
      <c r="P1056" s="14" t="s">
        <v>720</v>
      </c>
      <c r="Q1056" s="14" t="s">
        <v>721</v>
      </c>
      <c r="R1056" s="14" t="s">
        <v>715</v>
      </c>
      <c r="S1056" s="14" t="s">
        <v>683</v>
      </c>
    </row>
    <row r="1057" spans="1:19" x14ac:dyDescent="0.25">
      <c r="A1057" s="14" t="s">
        <v>723</v>
      </c>
      <c r="B1057" s="14" t="s">
        <v>704</v>
      </c>
      <c r="C1057" s="14" t="s">
        <v>724</v>
      </c>
      <c r="D1057" s="14" t="s">
        <v>706</v>
      </c>
      <c r="E1057" s="14" t="s">
        <v>707</v>
      </c>
      <c r="F1057" s="15">
        <v>73225.490000000005</v>
      </c>
      <c r="G1057" s="14" t="s">
        <v>708</v>
      </c>
      <c r="H1057" s="20">
        <v>43983</v>
      </c>
      <c r="I1057" s="14" t="s">
        <v>1746</v>
      </c>
      <c r="J1057" s="14" t="s">
        <v>1827</v>
      </c>
      <c r="K1057" s="21">
        <v>10080</v>
      </c>
      <c r="L1057" s="14" t="s">
        <v>644</v>
      </c>
      <c r="M1057" s="21">
        <v>111400</v>
      </c>
      <c r="N1057" s="14" t="s">
        <v>1828</v>
      </c>
      <c r="O1057" s="14" t="s">
        <v>725</v>
      </c>
      <c r="P1057" s="14" t="s">
        <v>726</v>
      </c>
      <c r="Q1057" s="14" t="s">
        <v>727</v>
      </c>
      <c r="R1057" s="14" t="s">
        <v>715</v>
      </c>
      <c r="S1057" s="14" t="s">
        <v>683</v>
      </c>
    </row>
    <row r="1058" spans="1:19" x14ac:dyDescent="0.25">
      <c r="A1058" s="14" t="s">
        <v>703</v>
      </c>
      <c r="B1058" s="14" t="s">
        <v>704</v>
      </c>
      <c r="C1058" s="14" t="s">
        <v>705</v>
      </c>
      <c r="D1058" s="14" t="s">
        <v>706</v>
      </c>
      <c r="E1058" s="14" t="s">
        <v>707</v>
      </c>
      <c r="F1058" s="15">
        <v>32738.76</v>
      </c>
      <c r="G1058" s="14" t="s">
        <v>708</v>
      </c>
      <c r="H1058" s="20">
        <v>43922</v>
      </c>
      <c r="I1058" s="14" t="s">
        <v>1829</v>
      </c>
      <c r="J1058" s="14" t="s">
        <v>1830</v>
      </c>
      <c r="K1058" s="21">
        <v>10080</v>
      </c>
      <c r="L1058" s="14" t="s">
        <v>644</v>
      </c>
      <c r="M1058" s="21">
        <v>111600</v>
      </c>
      <c r="N1058" s="14" t="s">
        <v>1831</v>
      </c>
      <c r="O1058" s="14" t="s">
        <v>712</v>
      </c>
      <c r="P1058" s="14" t="s">
        <v>713</v>
      </c>
      <c r="Q1058" s="14" t="s">
        <v>1583</v>
      </c>
      <c r="R1058" s="14" t="s">
        <v>715</v>
      </c>
      <c r="S1058" s="14" t="s">
        <v>722</v>
      </c>
    </row>
    <row r="1059" spans="1:19" x14ac:dyDescent="0.25">
      <c r="A1059" s="14" t="s">
        <v>717</v>
      </c>
      <c r="B1059" s="14" t="s">
        <v>704</v>
      </c>
      <c r="C1059" s="14" t="s">
        <v>718</v>
      </c>
      <c r="D1059" s="14" t="s">
        <v>706</v>
      </c>
      <c r="E1059" s="14" t="s">
        <v>707</v>
      </c>
      <c r="F1059" s="15">
        <v>32576.85</v>
      </c>
      <c r="G1059" s="14" t="s">
        <v>708</v>
      </c>
      <c r="H1059" s="20">
        <v>43952</v>
      </c>
      <c r="I1059" s="14" t="s">
        <v>1814</v>
      </c>
      <c r="J1059" s="14" t="s">
        <v>1830</v>
      </c>
      <c r="K1059" s="21">
        <v>10080</v>
      </c>
      <c r="L1059" s="14" t="s">
        <v>644</v>
      </c>
      <c r="M1059" s="21">
        <v>111600</v>
      </c>
      <c r="N1059" s="14" t="s">
        <v>1831</v>
      </c>
      <c r="O1059" s="14" t="s">
        <v>719</v>
      </c>
      <c r="P1059" s="14" t="s">
        <v>720</v>
      </c>
      <c r="Q1059" s="14" t="s">
        <v>721</v>
      </c>
      <c r="R1059" s="14" t="s">
        <v>715</v>
      </c>
      <c r="S1059" s="14" t="s">
        <v>722</v>
      </c>
    </row>
    <row r="1060" spans="1:19" x14ac:dyDescent="0.25">
      <c r="A1060" s="14" t="s">
        <v>723</v>
      </c>
      <c r="B1060" s="14" t="s">
        <v>704</v>
      </c>
      <c r="C1060" s="14" t="s">
        <v>724</v>
      </c>
      <c r="D1060" s="14" t="s">
        <v>706</v>
      </c>
      <c r="E1060" s="14" t="s">
        <v>707</v>
      </c>
      <c r="F1060" s="15">
        <v>32713.19</v>
      </c>
      <c r="G1060" s="14" t="s">
        <v>708</v>
      </c>
      <c r="H1060" s="20">
        <v>43983</v>
      </c>
      <c r="I1060" s="14" t="s">
        <v>1749</v>
      </c>
      <c r="J1060" s="14" t="s">
        <v>1830</v>
      </c>
      <c r="K1060" s="21">
        <v>10080</v>
      </c>
      <c r="L1060" s="14" t="s">
        <v>644</v>
      </c>
      <c r="M1060" s="21">
        <v>111600</v>
      </c>
      <c r="N1060" s="14" t="s">
        <v>1831</v>
      </c>
      <c r="O1060" s="14" t="s">
        <v>725</v>
      </c>
      <c r="P1060" s="14" t="s">
        <v>726</v>
      </c>
      <c r="Q1060" s="14" t="s">
        <v>727</v>
      </c>
      <c r="R1060" s="14" t="s">
        <v>715</v>
      </c>
      <c r="S1060" s="14" t="s">
        <v>722</v>
      </c>
    </row>
    <row r="1061" spans="1:19" x14ac:dyDescent="0.25">
      <c r="A1061" s="14" t="s">
        <v>703</v>
      </c>
      <c r="B1061" s="14" t="s">
        <v>704</v>
      </c>
      <c r="C1061" s="14" t="s">
        <v>705</v>
      </c>
      <c r="D1061" s="14" t="s">
        <v>706</v>
      </c>
      <c r="E1061" s="14" t="s">
        <v>707</v>
      </c>
      <c r="F1061" s="15">
        <v>2727.68</v>
      </c>
      <c r="G1061" s="14" t="s">
        <v>708</v>
      </c>
      <c r="H1061" s="20">
        <v>43922</v>
      </c>
      <c r="I1061" s="14" t="s">
        <v>1832</v>
      </c>
      <c r="J1061" s="14" t="s">
        <v>1833</v>
      </c>
      <c r="K1061" s="21">
        <v>10080</v>
      </c>
      <c r="L1061" s="14" t="s">
        <v>644</v>
      </c>
      <c r="M1061" s="21">
        <v>111700</v>
      </c>
      <c r="N1061" s="14" t="s">
        <v>1834</v>
      </c>
      <c r="O1061" s="14" t="s">
        <v>712</v>
      </c>
      <c r="P1061" s="14" t="s">
        <v>713</v>
      </c>
      <c r="Q1061" s="14" t="s">
        <v>1583</v>
      </c>
      <c r="R1061" s="14" t="s">
        <v>715</v>
      </c>
      <c r="S1061" s="14" t="s">
        <v>742</v>
      </c>
    </row>
    <row r="1062" spans="1:19" x14ac:dyDescent="0.25">
      <c r="A1062" s="14" t="s">
        <v>717</v>
      </c>
      <c r="B1062" s="14" t="s">
        <v>704</v>
      </c>
      <c r="C1062" s="14" t="s">
        <v>718</v>
      </c>
      <c r="D1062" s="14" t="s">
        <v>706</v>
      </c>
      <c r="E1062" s="14" t="s">
        <v>707</v>
      </c>
      <c r="F1062" s="15">
        <v>2719.61</v>
      </c>
      <c r="G1062" s="14" t="s">
        <v>708</v>
      </c>
      <c r="H1062" s="20">
        <v>43952</v>
      </c>
      <c r="I1062" s="14" t="s">
        <v>1817</v>
      </c>
      <c r="J1062" s="14" t="s">
        <v>1833</v>
      </c>
      <c r="K1062" s="21">
        <v>10080</v>
      </c>
      <c r="L1062" s="14" t="s">
        <v>644</v>
      </c>
      <c r="M1062" s="21">
        <v>111700</v>
      </c>
      <c r="N1062" s="14" t="s">
        <v>1834</v>
      </c>
      <c r="O1062" s="14" t="s">
        <v>719</v>
      </c>
      <c r="P1062" s="14" t="s">
        <v>720</v>
      </c>
      <c r="Q1062" s="14" t="s">
        <v>721</v>
      </c>
      <c r="R1062" s="14" t="s">
        <v>715</v>
      </c>
      <c r="S1062" s="14" t="s">
        <v>742</v>
      </c>
    </row>
    <row r="1063" spans="1:19" x14ac:dyDescent="0.25">
      <c r="A1063" s="14" t="s">
        <v>723</v>
      </c>
      <c r="B1063" s="14" t="s">
        <v>704</v>
      </c>
      <c r="C1063" s="14" t="s">
        <v>724</v>
      </c>
      <c r="D1063" s="14" t="s">
        <v>706</v>
      </c>
      <c r="E1063" s="14" t="s">
        <v>707</v>
      </c>
      <c r="F1063" s="15">
        <v>2719.61</v>
      </c>
      <c r="G1063" s="14" t="s">
        <v>708</v>
      </c>
      <c r="H1063" s="20">
        <v>43983</v>
      </c>
      <c r="I1063" s="14" t="s">
        <v>1752</v>
      </c>
      <c r="J1063" s="14" t="s">
        <v>1833</v>
      </c>
      <c r="K1063" s="21">
        <v>10080</v>
      </c>
      <c r="L1063" s="14" t="s">
        <v>644</v>
      </c>
      <c r="M1063" s="21">
        <v>111700</v>
      </c>
      <c r="N1063" s="14" t="s">
        <v>1834</v>
      </c>
      <c r="O1063" s="14" t="s">
        <v>725</v>
      </c>
      <c r="P1063" s="14" t="s">
        <v>726</v>
      </c>
      <c r="Q1063" s="14" t="s">
        <v>727</v>
      </c>
      <c r="R1063" s="14" t="s">
        <v>715</v>
      </c>
      <c r="S1063" s="14" t="s">
        <v>742</v>
      </c>
    </row>
    <row r="1064" spans="1:19" x14ac:dyDescent="0.25">
      <c r="A1064" s="14" t="s">
        <v>703</v>
      </c>
      <c r="B1064" s="14" t="s">
        <v>704</v>
      </c>
      <c r="C1064" s="14" t="s">
        <v>705</v>
      </c>
      <c r="D1064" s="14" t="s">
        <v>706</v>
      </c>
      <c r="E1064" s="14" t="s">
        <v>707</v>
      </c>
      <c r="F1064" s="15">
        <v>11.51</v>
      </c>
      <c r="G1064" s="14" t="s">
        <v>708</v>
      </c>
      <c r="H1064" s="20">
        <v>43922</v>
      </c>
      <c r="I1064" s="14" t="s">
        <v>1835</v>
      </c>
      <c r="J1064" s="14" t="s">
        <v>1836</v>
      </c>
      <c r="K1064" s="21">
        <v>10080</v>
      </c>
      <c r="L1064" s="14" t="s">
        <v>644</v>
      </c>
      <c r="M1064" s="21">
        <v>113000</v>
      </c>
      <c r="N1064" s="14" t="s">
        <v>1837</v>
      </c>
      <c r="O1064" s="14" t="s">
        <v>712</v>
      </c>
      <c r="P1064" s="14" t="s">
        <v>713</v>
      </c>
      <c r="Q1064" s="14" t="s">
        <v>1583</v>
      </c>
      <c r="R1064" s="14" t="s">
        <v>715</v>
      </c>
      <c r="S1064" s="14" t="s">
        <v>742</v>
      </c>
    </row>
    <row r="1065" spans="1:19" x14ac:dyDescent="0.25">
      <c r="A1065" s="14" t="s">
        <v>717</v>
      </c>
      <c r="B1065" s="14" t="s">
        <v>704</v>
      </c>
      <c r="C1065" s="14" t="s">
        <v>718</v>
      </c>
      <c r="D1065" s="14" t="s">
        <v>706</v>
      </c>
      <c r="E1065" s="14" t="s">
        <v>707</v>
      </c>
      <c r="F1065" s="15">
        <v>11.51</v>
      </c>
      <c r="G1065" s="14" t="s">
        <v>708</v>
      </c>
      <c r="H1065" s="20">
        <v>43952</v>
      </c>
      <c r="I1065" s="14" t="s">
        <v>1820</v>
      </c>
      <c r="J1065" s="14" t="s">
        <v>1836</v>
      </c>
      <c r="K1065" s="21">
        <v>10080</v>
      </c>
      <c r="L1065" s="14" t="s">
        <v>644</v>
      </c>
      <c r="M1065" s="21">
        <v>113000</v>
      </c>
      <c r="N1065" s="14" t="s">
        <v>1837</v>
      </c>
      <c r="O1065" s="14" t="s">
        <v>719</v>
      </c>
      <c r="P1065" s="14" t="s">
        <v>720</v>
      </c>
      <c r="Q1065" s="14" t="s">
        <v>721</v>
      </c>
      <c r="R1065" s="14" t="s">
        <v>715</v>
      </c>
      <c r="S1065" s="14" t="s">
        <v>742</v>
      </c>
    </row>
    <row r="1066" spans="1:19" x14ac:dyDescent="0.25">
      <c r="A1066" s="14" t="s">
        <v>723</v>
      </c>
      <c r="B1066" s="14" t="s">
        <v>704</v>
      </c>
      <c r="C1066" s="14" t="s">
        <v>724</v>
      </c>
      <c r="D1066" s="14" t="s">
        <v>706</v>
      </c>
      <c r="E1066" s="14" t="s">
        <v>707</v>
      </c>
      <c r="F1066" s="15">
        <v>11.51</v>
      </c>
      <c r="G1066" s="14" t="s">
        <v>708</v>
      </c>
      <c r="H1066" s="20">
        <v>43983</v>
      </c>
      <c r="I1066" s="14" t="s">
        <v>1755</v>
      </c>
      <c r="J1066" s="14" t="s">
        <v>1836</v>
      </c>
      <c r="K1066" s="21">
        <v>10080</v>
      </c>
      <c r="L1066" s="14" t="s">
        <v>644</v>
      </c>
      <c r="M1066" s="21">
        <v>113000</v>
      </c>
      <c r="N1066" s="14" t="s">
        <v>1837</v>
      </c>
      <c r="O1066" s="14" t="s">
        <v>725</v>
      </c>
      <c r="P1066" s="14" t="s">
        <v>726</v>
      </c>
      <c r="Q1066" s="14" t="s">
        <v>727</v>
      </c>
      <c r="R1066" s="14" t="s">
        <v>715</v>
      </c>
      <c r="S1066" s="14" t="s">
        <v>742</v>
      </c>
    </row>
    <row r="1067" spans="1:19" x14ac:dyDescent="0.25">
      <c r="A1067" s="14" t="s">
        <v>703</v>
      </c>
      <c r="B1067" s="14" t="s">
        <v>704</v>
      </c>
      <c r="C1067" s="14" t="s">
        <v>705</v>
      </c>
      <c r="D1067" s="14" t="s">
        <v>706</v>
      </c>
      <c r="E1067" s="14" t="s">
        <v>707</v>
      </c>
      <c r="F1067" s="15">
        <v>652.30999999999995</v>
      </c>
      <c r="G1067" s="14" t="s">
        <v>708</v>
      </c>
      <c r="H1067" s="20">
        <v>43922</v>
      </c>
      <c r="I1067" s="14" t="s">
        <v>1838</v>
      </c>
      <c r="J1067" s="14" t="s">
        <v>1839</v>
      </c>
      <c r="K1067" s="21">
        <v>10080</v>
      </c>
      <c r="L1067" s="14" t="s">
        <v>644</v>
      </c>
      <c r="M1067" s="21">
        <v>113010</v>
      </c>
      <c r="N1067" s="14" t="s">
        <v>1840</v>
      </c>
      <c r="O1067" s="14" t="s">
        <v>712</v>
      </c>
      <c r="P1067" s="14" t="s">
        <v>713</v>
      </c>
      <c r="Q1067" s="14" t="s">
        <v>1583</v>
      </c>
      <c r="R1067" s="14" t="s">
        <v>715</v>
      </c>
      <c r="S1067" s="14" t="s">
        <v>716</v>
      </c>
    </row>
    <row r="1068" spans="1:19" x14ac:dyDescent="0.25">
      <c r="A1068" s="14" t="s">
        <v>717</v>
      </c>
      <c r="B1068" s="14" t="s">
        <v>704</v>
      </c>
      <c r="C1068" s="14" t="s">
        <v>718</v>
      </c>
      <c r="D1068" s="14" t="s">
        <v>706</v>
      </c>
      <c r="E1068" s="14" t="s">
        <v>707</v>
      </c>
      <c r="F1068" s="15">
        <v>652.30999999999995</v>
      </c>
      <c r="G1068" s="14" t="s">
        <v>708</v>
      </c>
      <c r="H1068" s="20">
        <v>43952</v>
      </c>
      <c r="I1068" s="14" t="s">
        <v>1823</v>
      </c>
      <c r="J1068" s="14" t="s">
        <v>1839</v>
      </c>
      <c r="K1068" s="21">
        <v>10080</v>
      </c>
      <c r="L1068" s="14" t="s">
        <v>644</v>
      </c>
      <c r="M1068" s="21">
        <v>113010</v>
      </c>
      <c r="N1068" s="14" t="s">
        <v>1840</v>
      </c>
      <c r="O1068" s="14" t="s">
        <v>719</v>
      </c>
      <c r="P1068" s="14" t="s">
        <v>720</v>
      </c>
      <c r="Q1068" s="14" t="s">
        <v>721</v>
      </c>
      <c r="R1068" s="14" t="s">
        <v>715</v>
      </c>
      <c r="S1068" s="14" t="s">
        <v>716</v>
      </c>
    </row>
    <row r="1069" spans="1:19" x14ac:dyDescent="0.25">
      <c r="A1069" s="14" t="s">
        <v>723</v>
      </c>
      <c r="B1069" s="14" t="s">
        <v>704</v>
      </c>
      <c r="C1069" s="14" t="s">
        <v>724</v>
      </c>
      <c r="D1069" s="14" t="s">
        <v>706</v>
      </c>
      <c r="E1069" s="14" t="s">
        <v>707</v>
      </c>
      <c r="F1069" s="15">
        <v>652.30999999999995</v>
      </c>
      <c r="G1069" s="14" t="s">
        <v>708</v>
      </c>
      <c r="H1069" s="20">
        <v>43983</v>
      </c>
      <c r="I1069" s="14" t="s">
        <v>1758</v>
      </c>
      <c r="J1069" s="14" t="s">
        <v>1839</v>
      </c>
      <c r="K1069" s="21">
        <v>10080</v>
      </c>
      <c r="L1069" s="14" t="s">
        <v>644</v>
      </c>
      <c r="M1069" s="21">
        <v>113010</v>
      </c>
      <c r="N1069" s="14" t="s">
        <v>1840</v>
      </c>
      <c r="O1069" s="14" t="s">
        <v>725</v>
      </c>
      <c r="P1069" s="14" t="s">
        <v>726</v>
      </c>
      <c r="Q1069" s="14" t="s">
        <v>727</v>
      </c>
      <c r="R1069" s="14" t="s">
        <v>715</v>
      </c>
      <c r="S1069" s="14" t="s">
        <v>716</v>
      </c>
    </row>
    <row r="1070" spans="1:19" x14ac:dyDescent="0.25">
      <c r="A1070" s="14" t="s">
        <v>703</v>
      </c>
      <c r="B1070" s="14" t="s">
        <v>704</v>
      </c>
      <c r="C1070" s="14" t="s">
        <v>705</v>
      </c>
      <c r="D1070" s="14" t="s">
        <v>706</v>
      </c>
      <c r="E1070" s="14" t="s">
        <v>707</v>
      </c>
      <c r="F1070" s="15">
        <v>166.84</v>
      </c>
      <c r="G1070" s="14" t="s">
        <v>708</v>
      </c>
      <c r="H1070" s="20">
        <v>43922</v>
      </c>
      <c r="I1070" s="14" t="s">
        <v>1841</v>
      </c>
      <c r="J1070" s="14" t="s">
        <v>1842</v>
      </c>
      <c r="K1070" s="21">
        <v>10080</v>
      </c>
      <c r="L1070" s="14" t="s">
        <v>644</v>
      </c>
      <c r="M1070" s="21">
        <v>113020</v>
      </c>
      <c r="N1070" s="14" t="s">
        <v>1843</v>
      </c>
      <c r="O1070" s="14" t="s">
        <v>712</v>
      </c>
      <c r="P1070" s="14" t="s">
        <v>713</v>
      </c>
      <c r="Q1070" s="14" t="s">
        <v>1583</v>
      </c>
      <c r="R1070" s="14" t="s">
        <v>715</v>
      </c>
      <c r="S1070" s="14" t="s">
        <v>731</v>
      </c>
    </row>
    <row r="1071" spans="1:19" x14ac:dyDescent="0.25">
      <c r="A1071" s="14" t="s">
        <v>717</v>
      </c>
      <c r="B1071" s="14" t="s">
        <v>704</v>
      </c>
      <c r="C1071" s="14" t="s">
        <v>718</v>
      </c>
      <c r="D1071" s="14" t="s">
        <v>706</v>
      </c>
      <c r="E1071" s="14" t="s">
        <v>707</v>
      </c>
      <c r="F1071" s="15">
        <v>166.84</v>
      </c>
      <c r="G1071" s="14" t="s">
        <v>708</v>
      </c>
      <c r="H1071" s="20">
        <v>43952</v>
      </c>
      <c r="I1071" s="14" t="s">
        <v>1826</v>
      </c>
      <c r="J1071" s="14" t="s">
        <v>1842</v>
      </c>
      <c r="K1071" s="21">
        <v>10080</v>
      </c>
      <c r="L1071" s="14" t="s">
        <v>644</v>
      </c>
      <c r="M1071" s="21">
        <v>113020</v>
      </c>
      <c r="N1071" s="14" t="s">
        <v>1843</v>
      </c>
      <c r="O1071" s="14" t="s">
        <v>719</v>
      </c>
      <c r="P1071" s="14" t="s">
        <v>720</v>
      </c>
      <c r="Q1071" s="14" t="s">
        <v>721</v>
      </c>
      <c r="R1071" s="14" t="s">
        <v>715</v>
      </c>
      <c r="S1071" s="14" t="s">
        <v>731</v>
      </c>
    </row>
    <row r="1072" spans="1:19" x14ac:dyDescent="0.25">
      <c r="A1072" s="14" t="s">
        <v>723</v>
      </c>
      <c r="B1072" s="14" t="s">
        <v>704</v>
      </c>
      <c r="C1072" s="14" t="s">
        <v>724</v>
      </c>
      <c r="D1072" s="14" t="s">
        <v>706</v>
      </c>
      <c r="E1072" s="14" t="s">
        <v>707</v>
      </c>
      <c r="F1072" s="15">
        <v>174.01</v>
      </c>
      <c r="G1072" s="14" t="s">
        <v>708</v>
      </c>
      <c r="H1072" s="20">
        <v>43983</v>
      </c>
      <c r="I1072" s="14" t="s">
        <v>1761</v>
      </c>
      <c r="J1072" s="14" t="s">
        <v>1842</v>
      </c>
      <c r="K1072" s="21">
        <v>10080</v>
      </c>
      <c r="L1072" s="14" t="s">
        <v>644</v>
      </c>
      <c r="M1072" s="21">
        <v>113020</v>
      </c>
      <c r="N1072" s="14" t="s">
        <v>1843</v>
      </c>
      <c r="O1072" s="14" t="s">
        <v>725</v>
      </c>
      <c r="P1072" s="14" t="s">
        <v>726</v>
      </c>
      <c r="Q1072" s="14" t="s">
        <v>727</v>
      </c>
      <c r="R1072" s="14" t="s">
        <v>715</v>
      </c>
      <c r="S1072" s="14" t="s">
        <v>731</v>
      </c>
    </row>
    <row r="1073" spans="1:19" x14ac:dyDescent="0.25">
      <c r="A1073" s="14" t="s">
        <v>703</v>
      </c>
      <c r="B1073" s="14" t="s">
        <v>704</v>
      </c>
      <c r="C1073" s="14" t="s">
        <v>705</v>
      </c>
      <c r="D1073" s="14" t="s">
        <v>706</v>
      </c>
      <c r="E1073" s="14" t="s">
        <v>707</v>
      </c>
      <c r="F1073" s="15">
        <v>7990.45</v>
      </c>
      <c r="G1073" s="14" t="s">
        <v>708</v>
      </c>
      <c r="H1073" s="20">
        <v>43922</v>
      </c>
      <c r="I1073" s="14" t="s">
        <v>1844</v>
      </c>
      <c r="J1073" s="14" t="s">
        <v>1845</v>
      </c>
      <c r="K1073" s="21">
        <v>10080</v>
      </c>
      <c r="L1073" s="14" t="s">
        <v>644</v>
      </c>
      <c r="M1073" s="21">
        <v>113040</v>
      </c>
      <c r="N1073" s="14" t="s">
        <v>1846</v>
      </c>
      <c r="O1073" s="14" t="s">
        <v>712</v>
      </c>
      <c r="P1073" s="14" t="s">
        <v>713</v>
      </c>
      <c r="Q1073" s="14" t="s">
        <v>1583</v>
      </c>
      <c r="R1073" s="14" t="s">
        <v>715</v>
      </c>
      <c r="S1073" s="14" t="s">
        <v>683</v>
      </c>
    </row>
    <row r="1074" spans="1:19" x14ac:dyDescent="0.25">
      <c r="A1074" s="14" t="s">
        <v>717</v>
      </c>
      <c r="B1074" s="14" t="s">
        <v>704</v>
      </c>
      <c r="C1074" s="14" t="s">
        <v>718</v>
      </c>
      <c r="D1074" s="14" t="s">
        <v>706</v>
      </c>
      <c r="E1074" s="14" t="s">
        <v>707</v>
      </c>
      <c r="F1074" s="15">
        <v>8251.99</v>
      </c>
      <c r="G1074" s="14" t="s">
        <v>708</v>
      </c>
      <c r="H1074" s="20">
        <v>43952</v>
      </c>
      <c r="I1074" s="14" t="s">
        <v>1829</v>
      </c>
      <c r="J1074" s="14" t="s">
        <v>1845</v>
      </c>
      <c r="K1074" s="21">
        <v>10080</v>
      </c>
      <c r="L1074" s="14" t="s">
        <v>644</v>
      </c>
      <c r="M1074" s="21">
        <v>113040</v>
      </c>
      <c r="N1074" s="14" t="s">
        <v>1846</v>
      </c>
      <c r="O1074" s="14" t="s">
        <v>719</v>
      </c>
      <c r="P1074" s="14" t="s">
        <v>720</v>
      </c>
      <c r="Q1074" s="14" t="s">
        <v>721</v>
      </c>
      <c r="R1074" s="14" t="s">
        <v>715</v>
      </c>
      <c r="S1074" s="14" t="s">
        <v>683</v>
      </c>
    </row>
    <row r="1075" spans="1:19" x14ac:dyDescent="0.25">
      <c r="A1075" s="14" t="s">
        <v>723</v>
      </c>
      <c r="B1075" s="14" t="s">
        <v>704</v>
      </c>
      <c r="C1075" s="14" t="s">
        <v>724</v>
      </c>
      <c r="D1075" s="14" t="s">
        <v>706</v>
      </c>
      <c r="E1075" s="14" t="s">
        <v>707</v>
      </c>
      <c r="F1075" s="15">
        <v>8018.86</v>
      </c>
      <c r="G1075" s="14" t="s">
        <v>708</v>
      </c>
      <c r="H1075" s="20">
        <v>43983</v>
      </c>
      <c r="I1075" s="14" t="s">
        <v>1764</v>
      </c>
      <c r="J1075" s="14" t="s">
        <v>1845</v>
      </c>
      <c r="K1075" s="21">
        <v>10080</v>
      </c>
      <c r="L1075" s="14" t="s">
        <v>644</v>
      </c>
      <c r="M1075" s="21">
        <v>113040</v>
      </c>
      <c r="N1075" s="14" t="s">
        <v>1846</v>
      </c>
      <c r="O1075" s="14" t="s">
        <v>725</v>
      </c>
      <c r="P1075" s="14" t="s">
        <v>726</v>
      </c>
      <c r="Q1075" s="14" t="s">
        <v>727</v>
      </c>
      <c r="R1075" s="14" t="s">
        <v>715</v>
      </c>
      <c r="S1075" s="14" t="s">
        <v>683</v>
      </c>
    </row>
    <row r="1076" spans="1:19" x14ac:dyDescent="0.25">
      <c r="A1076" s="14" t="s">
        <v>703</v>
      </c>
      <c r="B1076" s="14" t="s">
        <v>704</v>
      </c>
      <c r="C1076" s="14" t="s">
        <v>705</v>
      </c>
      <c r="D1076" s="14" t="s">
        <v>706</v>
      </c>
      <c r="E1076" s="14" t="s">
        <v>707</v>
      </c>
      <c r="F1076" s="15">
        <v>2356.4499999999998</v>
      </c>
      <c r="G1076" s="14" t="s">
        <v>708</v>
      </c>
      <c r="H1076" s="20">
        <v>43922</v>
      </c>
      <c r="I1076" s="14" t="s">
        <v>1847</v>
      </c>
      <c r="J1076" s="14" t="s">
        <v>1848</v>
      </c>
      <c r="K1076" s="21">
        <v>10080</v>
      </c>
      <c r="L1076" s="14" t="s">
        <v>644</v>
      </c>
      <c r="M1076" s="21">
        <v>113060</v>
      </c>
      <c r="N1076" s="14" t="s">
        <v>1849</v>
      </c>
      <c r="O1076" s="14" t="s">
        <v>712</v>
      </c>
      <c r="P1076" s="14" t="s">
        <v>713</v>
      </c>
      <c r="Q1076" s="14" t="s">
        <v>1583</v>
      </c>
      <c r="R1076" s="14" t="s">
        <v>715</v>
      </c>
      <c r="S1076" s="14" t="s">
        <v>722</v>
      </c>
    </row>
    <row r="1077" spans="1:19" x14ac:dyDescent="0.25">
      <c r="A1077" s="14" t="s">
        <v>717</v>
      </c>
      <c r="B1077" s="14" t="s">
        <v>704</v>
      </c>
      <c r="C1077" s="14" t="s">
        <v>718</v>
      </c>
      <c r="D1077" s="14" t="s">
        <v>706</v>
      </c>
      <c r="E1077" s="14" t="s">
        <v>707</v>
      </c>
      <c r="F1077" s="15">
        <v>2334.2199999999998</v>
      </c>
      <c r="G1077" s="14" t="s">
        <v>708</v>
      </c>
      <c r="H1077" s="20">
        <v>43952</v>
      </c>
      <c r="I1077" s="14" t="s">
        <v>1832</v>
      </c>
      <c r="J1077" s="14" t="s">
        <v>1848</v>
      </c>
      <c r="K1077" s="21">
        <v>10080</v>
      </c>
      <c r="L1077" s="14" t="s">
        <v>644</v>
      </c>
      <c r="M1077" s="21">
        <v>113060</v>
      </c>
      <c r="N1077" s="14" t="s">
        <v>1849</v>
      </c>
      <c r="O1077" s="14" t="s">
        <v>719</v>
      </c>
      <c r="P1077" s="14" t="s">
        <v>720</v>
      </c>
      <c r="Q1077" s="14" t="s">
        <v>721</v>
      </c>
      <c r="R1077" s="14" t="s">
        <v>715</v>
      </c>
      <c r="S1077" s="14" t="s">
        <v>722</v>
      </c>
    </row>
    <row r="1078" spans="1:19" x14ac:dyDescent="0.25">
      <c r="A1078" s="14" t="s">
        <v>723</v>
      </c>
      <c r="B1078" s="14" t="s">
        <v>704</v>
      </c>
      <c r="C1078" s="14" t="s">
        <v>724</v>
      </c>
      <c r="D1078" s="14" t="s">
        <v>706</v>
      </c>
      <c r="E1078" s="14" t="s">
        <v>707</v>
      </c>
      <c r="F1078" s="15">
        <v>2352.9499999999998</v>
      </c>
      <c r="G1078" s="14" t="s">
        <v>708</v>
      </c>
      <c r="H1078" s="20">
        <v>43983</v>
      </c>
      <c r="I1078" s="14" t="s">
        <v>1767</v>
      </c>
      <c r="J1078" s="14" t="s">
        <v>1848</v>
      </c>
      <c r="K1078" s="21">
        <v>10080</v>
      </c>
      <c r="L1078" s="14" t="s">
        <v>644</v>
      </c>
      <c r="M1078" s="21">
        <v>113060</v>
      </c>
      <c r="N1078" s="14" t="s">
        <v>1849</v>
      </c>
      <c r="O1078" s="14" t="s">
        <v>725</v>
      </c>
      <c r="P1078" s="14" t="s">
        <v>726</v>
      </c>
      <c r="Q1078" s="14" t="s">
        <v>727</v>
      </c>
      <c r="R1078" s="14" t="s">
        <v>715</v>
      </c>
      <c r="S1078" s="14" t="s">
        <v>722</v>
      </c>
    </row>
    <row r="1079" spans="1:19" x14ac:dyDescent="0.25">
      <c r="A1079" s="14" t="s">
        <v>703</v>
      </c>
      <c r="B1079" s="14" t="s">
        <v>704</v>
      </c>
      <c r="C1079" s="14" t="s">
        <v>705</v>
      </c>
      <c r="D1079" s="14" t="s">
        <v>706</v>
      </c>
      <c r="E1079" s="14" t="s">
        <v>707</v>
      </c>
      <c r="F1079" s="15">
        <v>312.89</v>
      </c>
      <c r="G1079" s="14" t="s">
        <v>708</v>
      </c>
      <c r="H1079" s="20">
        <v>43922</v>
      </c>
      <c r="I1079" s="14" t="s">
        <v>1850</v>
      </c>
      <c r="J1079" s="14" t="s">
        <v>1851</v>
      </c>
      <c r="K1079" s="21">
        <v>10080</v>
      </c>
      <c r="L1079" s="14" t="s">
        <v>644</v>
      </c>
      <c r="M1079" s="21">
        <v>114000</v>
      </c>
      <c r="N1079" s="14" t="s">
        <v>1852</v>
      </c>
      <c r="O1079" s="14" t="s">
        <v>712</v>
      </c>
      <c r="P1079" s="14" t="s">
        <v>713</v>
      </c>
      <c r="Q1079" s="14" t="s">
        <v>1583</v>
      </c>
      <c r="R1079" s="14" t="s">
        <v>715</v>
      </c>
      <c r="S1079" s="14" t="s">
        <v>742</v>
      </c>
    </row>
    <row r="1080" spans="1:19" x14ac:dyDescent="0.25">
      <c r="A1080" s="14" t="s">
        <v>717</v>
      </c>
      <c r="B1080" s="14" t="s">
        <v>704</v>
      </c>
      <c r="C1080" s="14" t="s">
        <v>718</v>
      </c>
      <c r="D1080" s="14" t="s">
        <v>706</v>
      </c>
      <c r="E1080" s="14" t="s">
        <v>707</v>
      </c>
      <c r="F1080" s="15">
        <v>312.89</v>
      </c>
      <c r="G1080" s="14" t="s">
        <v>708</v>
      </c>
      <c r="H1080" s="20">
        <v>43952</v>
      </c>
      <c r="I1080" s="14" t="s">
        <v>1835</v>
      </c>
      <c r="J1080" s="14" t="s">
        <v>1851</v>
      </c>
      <c r="K1080" s="21">
        <v>10080</v>
      </c>
      <c r="L1080" s="14" t="s">
        <v>644</v>
      </c>
      <c r="M1080" s="21">
        <v>114000</v>
      </c>
      <c r="N1080" s="14" t="s">
        <v>1852</v>
      </c>
      <c r="O1080" s="14" t="s">
        <v>719</v>
      </c>
      <c r="P1080" s="14" t="s">
        <v>720</v>
      </c>
      <c r="Q1080" s="14" t="s">
        <v>721</v>
      </c>
      <c r="R1080" s="14" t="s">
        <v>715</v>
      </c>
      <c r="S1080" s="14" t="s">
        <v>742</v>
      </c>
    </row>
    <row r="1081" spans="1:19" x14ac:dyDescent="0.25">
      <c r="A1081" s="14" t="s">
        <v>723</v>
      </c>
      <c r="B1081" s="14" t="s">
        <v>704</v>
      </c>
      <c r="C1081" s="14" t="s">
        <v>724</v>
      </c>
      <c r="D1081" s="14" t="s">
        <v>706</v>
      </c>
      <c r="E1081" s="14" t="s">
        <v>707</v>
      </c>
      <c r="F1081" s="15">
        <v>312.89</v>
      </c>
      <c r="G1081" s="14" t="s">
        <v>708</v>
      </c>
      <c r="H1081" s="20">
        <v>43983</v>
      </c>
      <c r="I1081" s="14" t="s">
        <v>1770</v>
      </c>
      <c r="J1081" s="14" t="s">
        <v>1851</v>
      </c>
      <c r="K1081" s="21">
        <v>10080</v>
      </c>
      <c r="L1081" s="14" t="s">
        <v>644</v>
      </c>
      <c r="M1081" s="21">
        <v>114000</v>
      </c>
      <c r="N1081" s="14" t="s">
        <v>1852</v>
      </c>
      <c r="O1081" s="14" t="s">
        <v>725</v>
      </c>
      <c r="P1081" s="14" t="s">
        <v>726</v>
      </c>
      <c r="Q1081" s="14" t="s">
        <v>727</v>
      </c>
      <c r="R1081" s="14" t="s">
        <v>715</v>
      </c>
      <c r="S1081" s="14" t="s">
        <v>742</v>
      </c>
    </row>
    <row r="1082" spans="1:19" x14ac:dyDescent="0.25">
      <c r="A1082" s="14" t="s">
        <v>703</v>
      </c>
      <c r="B1082" s="14" t="s">
        <v>704</v>
      </c>
      <c r="C1082" s="14" t="s">
        <v>705</v>
      </c>
      <c r="D1082" s="14" t="s">
        <v>706</v>
      </c>
      <c r="E1082" s="14" t="s">
        <v>707</v>
      </c>
      <c r="F1082" s="15">
        <v>1415.36</v>
      </c>
      <c r="G1082" s="14" t="s">
        <v>708</v>
      </c>
      <c r="H1082" s="20">
        <v>43922</v>
      </c>
      <c r="I1082" s="14" t="s">
        <v>1853</v>
      </c>
      <c r="J1082" s="14" t="s">
        <v>1854</v>
      </c>
      <c r="K1082" s="21">
        <v>10080</v>
      </c>
      <c r="L1082" s="14" t="s">
        <v>644</v>
      </c>
      <c r="M1082" s="21">
        <v>114010</v>
      </c>
      <c r="N1082" s="14" t="s">
        <v>1855</v>
      </c>
      <c r="O1082" s="14" t="s">
        <v>712</v>
      </c>
      <c r="P1082" s="14" t="s">
        <v>713</v>
      </c>
      <c r="Q1082" s="14" t="s">
        <v>1583</v>
      </c>
      <c r="R1082" s="14" t="s">
        <v>715</v>
      </c>
      <c r="S1082" s="14" t="s">
        <v>716</v>
      </c>
    </row>
    <row r="1083" spans="1:19" x14ac:dyDescent="0.25">
      <c r="A1083" s="14" t="s">
        <v>717</v>
      </c>
      <c r="B1083" s="14" t="s">
        <v>704</v>
      </c>
      <c r="C1083" s="14" t="s">
        <v>718</v>
      </c>
      <c r="D1083" s="14" t="s">
        <v>706</v>
      </c>
      <c r="E1083" s="14" t="s">
        <v>707</v>
      </c>
      <c r="F1083" s="15">
        <v>1415.36</v>
      </c>
      <c r="G1083" s="14" t="s">
        <v>708</v>
      </c>
      <c r="H1083" s="20">
        <v>43952</v>
      </c>
      <c r="I1083" s="14" t="s">
        <v>1838</v>
      </c>
      <c r="J1083" s="14" t="s">
        <v>1854</v>
      </c>
      <c r="K1083" s="21">
        <v>10080</v>
      </c>
      <c r="L1083" s="14" t="s">
        <v>644</v>
      </c>
      <c r="M1083" s="21">
        <v>114010</v>
      </c>
      <c r="N1083" s="14" t="s">
        <v>1855</v>
      </c>
      <c r="O1083" s="14" t="s">
        <v>719</v>
      </c>
      <c r="P1083" s="14" t="s">
        <v>720</v>
      </c>
      <c r="Q1083" s="14" t="s">
        <v>721</v>
      </c>
      <c r="R1083" s="14" t="s">
        <v>715</v>
      </c>
      <c r="S1083" s="14" t="s">
        <v>716</v>
      </c>
    </row>
    <row r="1084" spans="1:19" x14ac:dyDescent="0.25">
      <c r="A1084" s="14" t="s">
        <v>723</v>
      </c>
      <c r="B1084" s="14" t="s">
        <v>704</v>
      </c>
      <c r="C1084" s="14" t="s">
        <v>724</v>
      </c>
      <c r="D1084" s="14" t="s">
        <v>706</v>
      </c>
      <c r="E1084" s="14" t="s">
        <v>707</v>
      </c>
      <c r="F1084" s="15">
        <v>1415.36</v>
      </c>
      <c r="G1084" s="14" t="s">
        <v>708</v>
      </c>
      <c r="H1084" s="20">
        <v>43983</v>
      </c>
      <c r="I1084" s="14" t="s">
        <v>1773</v>
      </c>
      <c r="J1084" s="14" t="s">
        <v>1854</v>
      </c>
      <c r="K1084" s="21">
        <v>10080</v>
      </c>
      <c r="L1084" s="14" t="s">
        <v>644</v>
      </c>
      <c r="M1084" s="21">
        <v>114010</v>
      </c>
      <c r="N1084" s="14" t="s">
        <v>1855</v>
      </c>
      <c r="O1084" s="14" t="s">
        <v>725</v>
      </c>
      <c r="P1084" s="14" t="s">
        <v>726</v>
      </c>
      <c r="Q1084" s="14" t="s">
        <v>727</v>
      </c>
      <c r="R1084" s="14" t="s">
        <v>715</v>
      </c>
      <c r="S1084" s="14" t="s">
        <v>716</v>
      </c>
    </row>
    <row r="1085" spans="1:19" x14ac:dyDescent="0.25">
      <c r="A1085" s="14" t="s">
        <v>703</v>
      </c>
      <c r="B1085" s="14" t="s">
        <v>704</v>
      </c>
      <c r="C1085" s="14" t="s">
        <v>705</v>
      </c>
      <c r="D1085" s="14" t="s">
        <v>706</v>
      </c>
      <c r="E1085" s="14" t="s">
        <v>707</v>
      </c>
      <c r="F1085" s="15">
        <v>541.54</v>
      </c>
      <c r="G1085" s="14" t="s">
        <v>708</v>
      </c>
      <c r="H1085" s="20">
        <v>43922</v>
      </c>
      <c r="I1085" s="14" t="s">
        <v>1856</v>
      </c>
      <c r="J1085" s="14" t="s">
        <v>1857</v>
      </c>
      <c r="K1085" s="21">
        <v>10080</v>
      </c>
      <c r="L1085" s="14" t="s">
        <v>644</v>
      </c>
      <c r="M1085" s="21">
        <v>114020</v>
      </c>
      <c r="N1085" s="14" t="s">
        <v>1858</v>
      </c>
      <c r="O1085" s="14" t="s">
        <v>712</v>
      </c>
      <c r="P1085" s="14" t="s">
        <v>713</v>
      </c>
      <c r="Q1085" s="14" t="s">
        <v>1583</v>
      </c>
      <c r="R1085" s="14" t="s">
        <v>715</v>
      </c>
      <c r="S1085" s="14" t="s">
        <v>731</v>
      </c>
    </row>
    <row r="1086" spans="1:19" x14ac:dyDescent="0.25">
      <c r="A1086" s="14" t="s">
        <v>717</v>
      </c>
      <c r="B1086" s="14" t="s">
        <v>704</v>
      </c>
      <c r="C1086" s="14" t="s">
        <v>718</v>
      </c>
      <c r="D1086" s="14" t="s">
        <v>706</v>
      </c>
      <c r="E1086" s="14" t="s">
        <v>707</v>
      </c>
      <c r="F1086" s="15">
        <v>541.54</v>
      </c>
      <c r="G1086" s="14" t="s">
        <v>708</v>
      </c>
      <c r="H1086" s="20">
        <v>43952</v>
      </c>
      <c r="I1086" s="14" t="s">
        <v>1841</v>
      </c>
      <c r="J1086" s="14" t="s">
        <v>1857</v>
      </c>
      <c r="K1086" s="21">
        <v>10080</v>
      </c>
      <c r="L1086" s="14" t="s">
        <v>644</v>
      </c>
      <c r="M1086" s="21">
        <v>114020</v>
      </c>
      <c r="N1086" s="14" t="s">
        <v>1858</v>
      </c>
      <c r="O1086" s="14" t="s">
        <v>719</v>
      </c>
      <c r="P1086" s="14" t="s">
        <v>720</v>
      </c>
      <c r="Q1086" s="14" t="s">
        <v>721</v>
      </c>
      <c r="R1086" s="14" t="s">
        <v>715</v>
      </c>
      <c r="S1086" s="14" t="s">
        <v>731</v>
      </c>
    </row>
    <row r="1087" spans="1:19" x14ac:dyDescent="0.25">
      <c r="A1087" s="14" t="s">
        <v>723</v>
      </c>
      <c r="B1087" s="14" t="s">
        <v>704</v>
      </c>
      <c r="C1087" s="14" t="s">
        <v>724</v>
      </c>
      <c r="D1087" s="14" t="s">
        <v>706</v>
      </c>
      <c r="E1087" s="14" t="s">
        <v>707</v>
      </c>
      <c r="F1087" s="15">
        <v>556.03</v>
      </c>
      <c r="G1087" s="14" t="s">
        <v>708</v>
      </c>
      <c r="H1087" s="20">
        <v>43983</v>
      </c>
      <c r="I1087" s="14" t="s">
        <v>1776</v>
      </c>
      <c r="J1087" s="14" t="s">
        <v>1857</v>
      </c>
      <c r="K1087" s="21">
        <v>10080</v>
      </c>
      <c r="L1087" s="14" t="s">
        <v>644</v>
      </c>
      <c r="M1087" s="21">
        <v>114020</v>
      </c>
      <c r="N1087" s="14" t="s">
        <v>1858</v>
      </c>
      <c r="O1087" s="14" t="s">
        <v>725</v>
      </c>
      <c r="P1087" s="14" t="s">
        <v>726</v>
      </c>
      <c r="Q1087" s="14" t="s">
        <v>727</v>
      </c>
      <c r="R1087" s="14" t="s">
        <v>715</v>
      </c>
      <c r="S1087" s="14" t="s">
        <v>731</v>
      </c>
    </row>
    <row r="1088" spans="1:19" x14ac:dyDescent="0.25">
      <c r="A1088" s="14" t="s">
        <v>703</v>
      </c>
      <c r="B1088" s="14" t="s">
        <v>704</v>
      </c>
      <c r="C1088" s="14" t="s">
        <v>705</v>
      </c>
      <c r="D1088" s="14" t="s">
        <v>706</v>
      </c>
      <c r="E1088" s="14" t="s">
        <v>707</v>
      </c>
      <c r="F1088" s="15">
        <v>18301.86</v>
      </c>
      <c r="G1088" s="14" t="s">
        <v>708</v>
      </c>
      <c r="H1088" s="20">
        <v>43922</v>
      </c>
      <c r="I1088" s="14" t="s">
        <v>1859</v>
      </c>
      <c r="J1088" s="14" t="s">
        <v>1860</v>
      </c>
      <c r="K1088" s="21">
        <v>10080</v>
      </c>
      <c r="L1088" s="14" t="s">
        <v>644</v>
      </c>
      <c r="M1088" s="21">
        <v>114040</v>
      </c>
      <c r="N1088" s="14" t="s">
        <v>1861</v>
      </c>
      <c r="O1088" s="14" t="s">
        <v>712</v>
      </c>
      <c r="P1088" s="14" t="s">
        <v>713</v>
      </c>
      <c r="Q1088" s="14" t="s">
        <v>1583</v>
      </c>
      <c r="R1088" s="14" t="s">
        <v>715</v>
      </c>
      <c r="S1088" s="14" t="s">
        <v>683</v>
      </c>
    </row>
    <row r="1089" spans="1:19" x14ac:dyDescent="0.25">
      <c r="A1089" s="14" t="s">
        <v>717</v>
      </c>
      <c r="B1089" s="14" t="s">
        <v>704</v>
      </c>
      <c r="C1089" s="14" t="s">
        <v>718</v>
      </c>
      <c r="D1089" s="14" t="s">
        <v>706</v>
      </c>
      <c r="E1089" s="14" t="s">
        <v>707</v>
      </c>
      <c r="F1089" s="15">
        <v>18778.490000000002</v>
      </c>
      <c r="G1089" s="14" t="s">
        <v>708</v>
      </c>
      <c r="H1089" s="20">
        <v>43952</v>
      </c>
      <c r="I1089" s="14" t="s">
        <v>1844</v>
      </c>
      <c r="J1089" s="14" t="s">
        <v>1860</v>
      </c>
      <c r="K1089" s="21">
        <v>10080</v>
      </c>
      <c r="L1089" s="14" t="s">
        <v>644</v>
      </c>
      <c r="M1089" s="21">
        <v>114040</v>
      </c>
      <c r="N1089" s="14" t="s">
        <v>1861</v>
      </c>
      <c r="O1089" s="14" t="s">
        <v>719</v>
      </c>
      <c r="P1089" s="14" t="s">
        <v>720</v>
      </c>
      <c r="Q1089" s="14" t="s">
        <v>721</v>
      </c>
      <c r="R1089" s="14" t="s">
        <v>715</v>
      </c>
      <c r="S1089" s="14" t="s">
        <v>683</v>
      </c>
    </row>
    <row r="1090" spans="1:19" x14ac:dyDescent="0.25">
      <c r="A1090" s="14" t="s">
        <v>723</v>
      </c>
      <c r="B1090" s="14" t="s">
        <v>704</v>
      </c>
      <c r="C1090" s="14" t="s">
        <v>724</v>
      </c>
      <c r="D1090" s="14" t="s">
        <v>706</v>
      </c>
      <c r="E1090" s="14" t="s">
        <v>707</v>
      </c>
      <c r="F1090" s="15">
        <v>18350.59</v>
      </c>
      <c r="G1090" s="14" t="s">
        <v>708</v>
      </c>
      <c r="H1090" s="20">
        <v>43983</v>
      </c>
      <c r="I1090" s="14" t="s">
        <v>1779</v>
      </c>
      <c r="J1090" s="14" t="s">
        <v>1860</v>
      </c>
      <c r="K1090" s="21">
        <v>10080</v>
      </c>
      <c r="L1090" s="14" t="s">
        <v>644</v>
      </c>
      <c r="M1090" s="21">
        <v>114040</v>
      </c>
      <c r="N1090" s="14" t="s">
        <v>1861</v>
      </c>
      <c r="O1090" s="14" t="s">
        <v>725</v>
      </c>
      <c r="P1090" s="14" t="s">
        <v>726</v>
      </c>
      <c r="Q1090" s="14" t="s">
        <v>727</v>
      </c>
      <c r="R1090" s="14" t="s">
        <v>715</v>
      </c>
      <c r="S1090" s="14" t="s">
        <v>683</v>
      </c>
    </row>
    <row r="1091" spans="1:19" x14ac:dyDescent="0.25">
      <c r="A1091" s="14" t="s">
        <v>703</v>
      </c>
      <c r="B1091" s="14" t="s">
        <v>704</v>
      </c>
      <c r="C1091" s="14" t="s">
        <v>705</v>
      </c>
      <c r="D1091" s="14" t="s">
        <v>706</v>
      </c>
      <c r="E1091" s="14" t="s">
        <v>707</v>
      </c>
      <c r="F1091" s="15">
        <v>7760.49</v>
      </c>
      <c r="G1091" s="14" t="s">
        <v>708</v>
      </c>
      <c r="H1091" s="20">
        <v>43922</v>
      </c>
      <c r="I1091" s="14" t="s">
        <v>1862</v>
      </c>
      <c r="J1091" s="14" t="s">
        <v>1863</v>
      </c>
      <c r="K1091" s="21">
        <v>10080</v>
      </c>
      <c r="L1091" s="14" t="s">
        <v>644</v>
      </c>
      <c r="M1091" s="21">
        <v>114060</v>
      </c>
      <c r="N1091" s="14" t="s">
        <v>1864</v>
      </c>
      <c r="O1091" s="14" t="s">
        <v>712</v>
      </c>
      <c r="P1091" s="14" t="s">
        <v>713</v>
      </c>
      <c r="Q1091" s="14" t="s">
        <v>1583</v>
      </c>
      <c r="R1091" s="14" t="s">
        <v>715</v>
      </c>
      <c r="S1091" s="14" t="s">
        <v>722</v>
      </c>
    </row>
    <row r="1092" spans="1:19" x14ac:dyDescent="0.25">
      <c r="A1092" s="14" t="s">
        <v>717</v>
      </c>
      <c r="B1092" s="14" t="s">
        <v>704</v>
      </c>
      <c r="C1092" s="14" t="s">
        <v>718</v>
      </c>
      <c r="D1092" s="14" t="s">
        <v>706</v>
      </c>
      <c r="E1092" s="14" t="s">
        <v>707</v>
      </c>
      <c r="F1092" s="15">
        <v>7715.55</v>
      </c>
      <c r="G1092" s="14" t="s">
        <v>708</v>
      </c>
      <c r="H1092" s="20">
        <v>43952</v>
      </c>
      <c r="I1092" s="14" t="s">
        <v>1847</v>
      </c>
      <c r="J1092" s="14" t="s">
        <v>1863</v>
      </c>
      <c r="K1092" s="21">
        <v>10080</v>
      </c>
      <c r="L1092" s="14" t="s">
        <v>644</v>
      </c>
      <c r="M1092" s="21">
        <v>114060</v>
      </c>
      <c r="N1092" s="14" t="s">
        <v>1864</v>
      </c>
      <c r="O1092" s="14" t="s">
        <v>719</v>
      </c>
      <c r="P1092" s="14" t="s">
        <v>720</v>
      </c>
      <c r="Q1092" s="14" t="s">
        <v>721</v>
      </c>
      <c r="R1092" s="14" t="s">
        <v>715</v>
      </c>
      <c r="S1092" s="14" t="s">
        <v>722</v>
      </c>
    </row>
    <row r="1093" spans="1:19" x14ac:dyDescent="0.25">
      <c r="A1093" s="14" t="s">
        <v>723</v>
      </c>
      <c r="B1093" s="14" t="s">
        <v>704</v>
      </c>
      <c r="C1093" s="14" t="s">
        <v>724</v>
      </c>
      <c r="D1093" s="14" t="s">
        <v>706</v>
      </c>
      <c r="E1093" s="14" t="s">
        <v>707</v>
      </c>
      <c r="F1093" s="15">
        <v>7753.41</v>
      </c>
      <c r="G1093" s="14" t="s">
        <v>708</v>
      </c>
      <c r="H1093" s="20">
        <v>43983</v>
      </c>
      <c r="I1093" s="14" t="s">
        <v>1784</v>
      </c>
      <c r="J1093" s="14" t="s">
        <v>1863</v>
      </c>
      <c r="K1093" s="21">
        <v>10080</v>
      </c>
      <c r="L1093" s="14" t="s">
        <v>644</v>
      </c>
      <c r="M1093" s="21">
        <v>114060</v>
      </c>
      <c r="N1093" s="14" t="s">
        <v>1864</v>
      </c>
      <c r="O1093" s="14" t="s">
        <v>725</v>
      </c>
      <c r="P1093" s="14" t="s">
        <v>726</v>
      </c>
      <c r="Q1093" s="14" t="s">
        <v>727</v>
      </c>
      <c r="R1093" s="14" t="s">
        <v>715</v>
      </c>
      <c r="S1093" s="14" t="s">
        <v>722</v>
      </c>
    </row>
    <row r="1094" spans="1:19" x14ac:dyDescent="0.25">
      <c r="A1094" s="14" t="s">
        <v>703</v>
      </c>
      <c r="B1094" s="14" t="s">
        <v>704</v>
      </c>
      <c r="C1094" s="14" t="s">
        <v>705</v>
      </c>
      <c r="D1094" s="14" t="s">
        <v>706</v>
      </c>
      <c r="E1094" s="14" t="s">
        <v>707</v>
      </c>
      <c r="F1094" s="15">
        <v>3152.78</v>
      </c>
      <c r="G1094" s="14" t="s">
        <v>708</v>
      </c>
      <c r="H1094" s="20">
        <v>43922</v>
      </c>
      <c r="I1094" s="14" t="s">
        <v>1865</v>
      </c>
      <c r="J1094" s="14" t="s">
        <v>1866</v>
      </c>
      <c r="K1094" s="21">
        <v>10081</v>
      </c>
      <c r="L1094" s="14" t="s">
        <v>645</v>
      </c>
      <c r="M1094" s="21">
        <v>111100</v>
      </c>
      <c r="N1094" s="14" t="s">
        <v>1867</v>
      </c>
      <c r="O1094" s="14" t="s">
        <v>712</v>
      </c>
      <c r="P1094" s="14" t="s">
        <v>713</v>
      </c>
      <c r="Q1094" s="14" t="s">
        <v>1583</v>
      </c>
      <c r="R1094" s="14" t="s">
        <v>715</v>
      </c>
      <c r="S1094" s="14" t="s">
        <v>716</v>
      </c>
    </row>
    <row r="1095" spans="1:19" x14ac:dyDescent="0.25">
      <c r="A1095" s="14" t="s">
        <v>717</v>
      </c>
      <c r="B1095" s="14" t="s">
        <v>704</v>
      </c>
      <c r="C1095" s="14" t="s">
        <v>718</v>
      </c>
      <c r="D1095" s="14" t="s">
        <v>706</v>
      </c>
      <c r="E1095" s="14" t="s">
        <v>707</v>
      </c>
      <c r="F1095" s="15">
        <v>3152.78</v>
      </c>
      <c r="G1095" s="14" t="s">
        <v>708</v>
      </c>
      <c r="H1095" s="20">
        <v>43952</v>
      </c>
      <c r="I1095" s="14" t="s">
        <v>1850</v>
      </c>
      <c r="J1095" s="14" t="s">
        <v>1866</v>
      </c>
      <c r="K1095" s="21">
        <v>10081</v>
      </c>
      <c r="L1095" s="14" t="s">
        <v>645</v>
      </c>
      <c r="M1095" s="21">
        <v>111100</v>
      </c>
      <c r="N1095" s="14" t="s">
        <v>1867</v>
      </c>
      <c r="O1095" s="14" t="s">
        <v>719</v>
      </c>
      <c r="P1095" s="14" t="s">
        <v>720</v>
      </c>
      <c r="Q1095" s="14" t="s">
        <v>721</v>
      </c>
      <c r="R1095" s="14" t="s">
        <v>715</v>
      </c>
      <c r="S1095" s="14" t="s">
        <v>716</v>
      </c>
    </row>
    <row r="1096" spans="1:19" x14ac:dyDescent="0.25">
      <c r="A1096" s="14" t="s">
        <v>723</v>
      </c>
      <c r="B1096" s="14" t="s">
        <v>704</v>
      </c>
      <c r="C1096" s="14" t="s">
        <v>724</v>
      </c>
      <c r="D1096" s="14" t="s">
        <v>706</v>
      </c>
      <c r="E1096" s="14" t="s">
        <v>707</v>
      </c>
      <c r="F1096" s="15">
        <v>3165.64</v>
      </c>
      <c r="G1096" s="14" t="s">
        <v>708</v>
      </c>
      <c r="H1096" s="20">
        <v>43983</v>
      </c>
      <c r="I1096" s="14" t="s">
        <v>1787</v>
      </c>
      <c r="J1096" s="14" t="s">
        <v>1866</v>
      </c>
      <c r="K1096" s="21">
        <v>10081</v>
      </c>
      <c r="L1096" s="14" t="s">
        <v>645</v>
      </c>
      <c r="M1096" s="21">
        <v>111100</v>
      </c>
      <c r="N1096" s="14" t="s">
        <v>1867</v>
      </c>
      <c r="O1096" s="14" t="s">
        <v>725</v>
      </c>
      <c r="P1096" s="14" t="s">
        <v>726</v>
      </c>
      <c r="Q1096" s="14" t="s">
        <v>727</v>
      </c>
      <c r="R1096" s="14" t="s">
        <v>715</v>
      </c>
      <c r="S1096" s="14" t="s">
        <v>716</v>
      </c>
    </row>
    <row r="1097" spans="1:19" x14ac:dyDescent="0.25">
      <c r="A1097" s="14" t="s">
        <v>703</v>
      </c>
      <c r="B1097" s="14" t="s">
        <v>704</v>
      </c>
      <c r="C1097" s="14" t="s">
        <v>705</v>
      </c>
      <c r="D1097" s="14" t="s">
        <v>706</v>
      </c>
      <c r="E1097" s="14" t="s">
        <v>707</v>
      </c>
      <c r="F1097" s="15">
        <v>2781.06</v>
      </c>
      <c r="G1097" s="14" t="s">
        <v>708</v>
      </c>
      <c r="H1097" s="20">
        <v>43922</v>
      </c>
      <c r="I1097" s="14" t="s">
        <v>1868</v>
      </c>
      <c r="J1097" s="14" t="s">
        <v>1869</v>
      </c>
      <c r="K1097" s="21">
        <v>10081</v>
      </c>
      <c r="L1097" s="14" t="s">
        <v>645</v>
      </c>
      <c r="M1097" s="21">
        <v>111200</v>
      </c>
      <c r="N1097" s="14" t="s">
        <v>1870</v>
      </c>
      <c r="O1097" s="14" t="s">
        <v>712</v>
      </c>
      <c r="P1097" s="14" t="s">
        <v>713</v>
      </c>
      <c r="Q1097" s="14" t="s">
        <v>1583</v>
      </c>
      <c r="R1097" s="14" t="s">
        <v>715</v>
      </c>
      <c r="S1097" s="14" t="s">
        <v>731</v>
      </c>
    </row>
    <row r="1098" spans="1:19" x14ac:dyDescent="0.25">
      <c r="A1098" s="14" t="s">
        <v>717</v>
      </c>
      <c r="B1098" s="14" t="s">
        <v>704</v>
      </c>
      <c r="C1098" s="14" t="s">
        <v>718</v>
      </c>
      <c r="D1098" s="14" t="s">
        <v>706</v>
      </c>
      <c r="E1098" s="14" t="s">
        <v>707</v>
      </c>
      <c r="F1098" s="15">
        <v>1966.87</v>
      </c>
      <c r="G1098" s="14" t="s">
        <v>708</v>
      </c>
      <c r="H1098" s="20">
        <v>43952</v>
      </c>
      <c r="I1098" s="14" t="s">
        <v>1853</v>
      </c>
      <c r="J1098" s="14" t="s">
        <v>1869</v>
      </c>
      <c r="K1098" s="21">
        <v>10081</v>
      </c>
      <c r="L1098" s="14" t="s">
        <v>645</v>
      </c>
      <c r="M1098" s="21">
        <v>111200</v>
      </c>
      <c r="N1098" s="14" t="s">
        <v>1870</v>
      </c>
      <c r="O1098" s="14" t="s">
        <v>719</v>
      </c>
      <c r="P1098" s="14" t="s">
        <v>720</v>
      </c>
      <c r="Q1098" s="14" t="s">
        <v>721</v>
      </c>
      <c r="R1098" s="14" t="s">
        <v>715</v>
      </c>
      <c r="S1098" s="14" t="s">
        <v>731</v>
      </c>
    </row>
    <row r="1099" spans="1:19" x14ac:dyDescent="0.25">
      <c r="A1099" s="14" t="s">
        <v>723</v>
      </c>
      <c r="B1099" s="14" t="s">
        <v>704</v>
      </c>
      <c r="C1099" s="14" t="s">
        <v>724</v>
      </c>
      <c r="D1099" s="14" t="s">
        <v>706</v>
      </c>
      <c r="E1099" s="14" t="s">
        <v>707</v>
      </c>
      <c r="F1099" s="15">
        <v>1966.87</v>
      </c>
      <c r="G1099" s="14" t="s">
        <v>708</v>
      </c>
      <c r="H1099" s="20">
        <v>43983</v>
      </c>
      <c r="I1099" s="14" t="s">
        <v>1790</v>
      </c>
      <c r="J1099" s="14" t="s">
        <v>1869</v>
      </c>
      <c r="K1099" s="21">
        <v>10081</v>
      </c>
      <c r="L1099" s="14" t="s">
        <v>645</v>
      </c>
      <c r="M1099" s="21">
        <v>111200</v>
      </c>
      <c r="N1099" s="14" t="s">
        <v>1870</v>
      </c>
      <c r="O1099" s="14" t="s">
        <v>725</v>
      </c>
      <c r="P1099" s="14" t="s">
        <v>726</v>
      </c>
      <c r="Q1099" s="14" t="s">
        <v>727</v>
      </c>
      <c r="R1099" s="14" t="s">
        <v>715</v>
      </c>
      <c r="S1099" s="14" t="s">
        <v>731</v>
      </c>
    </row>
    <row r="1100" spans="1:19" x14ac:dyDescent="0.25">
      <c r="A1100" s="14" t="s">
        <v>703</v>
      </c>
      <c r="B1100" s="14" t="s">
        <v>704</v>
      </c>
      <c r="C1100" s="14" t="s">
        <v>705</v>
      </c>
      <c r="D1100" s="14" t="s">
        <v>706</v>
      </c>
      <c r="E1100" s="14" t="s">
        <v>707</v>
      </c>
      <c r="F1100" s="15">
        <v>46922.61</v>
      </c>
      <c r="G1100" s="14" t="s">
        <v>708</v>
      </c>
      <c r="H1100" s="20">
        <v>43922</v>
      </c>
      <c r="I1100" s="14" t="s">
        <v>1871</v>
      </c>
      <c r="J1100" s="14" t="s">
        <v>1872</v>
      </c>
      <c r="K1100" s="21">
        <v>10081</v>
      </c>
      <c r="L1100" s="14" t="s">
        <v>645</v>
      </c>
      <c r="M1100" s="21">
        <v>111400</v>
      </c>
      <c r="N1100" s="14" t="s">
        <v>1873</v>
      </c>
      <c r="O1100" s="14" t="s">
        <v>712</v>
      </c>
      <c r="P1100" s="14" t="s">
        <v>713</v>
      </c>
      <c r="Q1100" s="14" t="s">
        <v>1583</v>
      </c>
      <c r="R1100" s="14" t="s">
        <v>715</v>
      </c>
      <c r="S1100" s="14" t="s">
        <v>683</v>
      </c>
    </row>
    <row r="1101" spans="1:19" x14ac:dyDescent="0.25">
      <c r="A1101" s="14" t="s">
        <v>717</v>
      </c>
      <c r="B1101" s="14" t="s">
        <v>704</v>
      </c>
      <c r="C1101" s="14" t="s">
        <v>718</v>
      </c>
      <c r="D1101" s="14" t="s">
        <v>706</v>
      </c>
      <c r="E1101" s="14" t="s">
        <v>707</v>
      </c>
      <c r="F1101" s="15">
        <v>46922.61</v>
      </c>
      <c r="G1101" s="14" t="s">
        <v>708</v>
      </c>
      <c r="H1101" s="20">
        <v>43952</v>
      </c>
      <c r="I1101" s="14" t="s">
        <v>1856</v>
      </c>
      <c r="J1101" s="14" t="s">
        <v>1872</v>
      </c>
      <c r="K1101" s="21">
        <v>10081</v>
      </c>
      <c r="L1101" s="14" t="s">
        <v>645</v>
      </c>
      <c r="M1101" s="21">
        <v>111400</v>
      </c>
      <c r="N1101" s="14" t="s">
        <v>1873</v>
      </c>
      <c r="O1101" s="14" t="s">
        <v>719</v>
      </c>
      <c r="P1101" s="14" t="s">
        <v>720</v>
      </c>
      <c r="Q1101" s="14" t="s">
        <v>721</v>
      </c>
      <c r="R1101" s="14" t="s">
        <v>715</v>
      </c>
      <c r="S1101" s="14" t="s">
        <v>683</v>
      </c>
    </row>
    <row r="1102" spans="1:19" x14ac:dyDescent="0.25">
      <c r="A1102" s="14" t="s">
        <v>723</v>
      </c>
      <c r="B1102" s="14" t="s">
        <v>704</v>
      </c>
      <c r="C1102" s="14" t="s">
        <v>724</v>
      </c>
      <c r="D1102" s="14" t="s">
        <v>706</v>
      </c>
      <c r="E1102" s="14" t="s">
        <v>707</v>
      </c>
      <c r="F1102" s="15">
        <v>46922.61</v>
      </c>
      <c r="G1102" s="14" t="s">
        <v>708</v>
      </c>
      <c r="H1102" s="20">
        <v>43983</v>
      </c>
      <c r="I1102" s="14" t="s">
        <v>1793</v>
      </c>
      <c r="J1102" s="14" t="s">
        <v>1872</v>
      </c>
      <c r="K1102" s="21">
        <v>10081</v>
      </c>
      <c r="L1102" s="14" t="s">
        <v>645</v>
      </c>
      <c r="M1102" s="21">
        <v>111400</v>
      </c>
      <c r="N1102" s="14" t="s">
        <v>1873</v>
      </c>
      <c r="O1102" s="14" t="s">
        <v>725</v>
      </c>
      <c r="P1102" s="14" t="s">
        <v>726</v>
      </c>
      <c r="Q1102" s="14" t="s">
        <v>727</v>
      </c>
      <c r="R1102" s="14" t="s">
        <v>715</v>
      </c>
      <c r="S1102" s="14" t="s">
        <v>683</v>
      </c>
    </row>
    <row r="1103" spans="1:19" x14ac:dyDescent="0.25">
      <c r="A1103" s="14" t="s">
        <v>703</v>
      </c>
      <c r="B1103" s="14" t="s">
        <v>704</v>
      </c>
      <c r="C1103" s="14" t="s">
        <v>705</v>
      </c>
      <c r="D1103" s="14" t="s">
        <v>706</v>
      </c>
      <c r="E1103" s="14" t="s">
        <v>707</v>
      </c>
      <c r="F1103" s="15">
        <v>21834.66</v>
      </c>
      <c r="G1103" s="14" t="s">
        <v>708</v>
      </c>
      <c r="H1103" s="20">
        <v>43922</v>
      </c>
      <c r="I1103" s="14" t="s">
        <v>1874</v>
      </c>
      <c r="J1103" s="14" t="s">
        <v>1875</v>
      </c>
      <c r="K1103" s="21">
        <v>10081</v>
      </c>
      <c r="L1103" s="14" t="s">
        <v>645</v>
      </c>
      <c r="M1103" s="21">
        <v>111600</v>
      </c>
      <c r="N1103" s="14" t="s">
        <v>1876</v>
      </c>
      <c r="O1103" s="14" t="s">
        <v>712</v>
      </c>
      <c r="P1103" s="14" t="s">
        <v>713</v>
      </c>
      <c r="Q1103" s="14" t="s">
        <v>1583</v>
      </c>
      <c r="R1103" s="14" t="s">
        <v>715</v>
      </c>
      <c r="S1103" s="14" t="s">
        <v>722</v>
      </c>
    </row>
    <row r="1104" spans="1:19" x14ac:dyDescent="0.25">
      <c r="A1104" s="14" t="s">
        <v>717</v>
      </c>
      <c r="B1104" s="14" t="s">
        <v>704</v>
      </c>
      <c r="C1104" s="14" t="s">
        <v>718</v>
      </c>
      <c r="D1104" s="14" t="s">
        <v>706</v>
      </c>
      <c r="E1104" s="14" t="s">
        <v>707</v>
      </c>
      <c r="F1104" s="15">
        <v>21834.66</v>
      </c>
      <c r="G1104" s="14" t="s">
        <v>708</v>
      </c>
      <c r="H1104" s="20">
        <v>43952</v>
      </c>
      <c r="I1104" s="14" t="s">
        <v>1859</v>
      </c>
      <c r="J1104" s="14" t="s">
        <v>1875</v>
      </c>
      <c r="K1104" s="21">
        <v>10081</v>
      </c>
      <c r="L1104" s="14" t="s">
        <v>645</v>
      </c>
      <c r="M1104" s="21">
        <v>111600</v>
      </c>
      <c r="N1104" s="14" t="s">
        <v>1876</v>
      </c>
      <c r="O1104" s="14" t="s">
        <v>719</v>
      </c>
      <c r="P1104" s="14" t="s">
        <v>720</v>
      </c>
      <c r="Q1104" s="14" t="s">
        <v>721</v>
      </c>
      <c r="R1104" s="14" t="s">
        <v>715</v>
      </c>
      <c r="S1104" s="14" t="s">
        <v>722</v>
      </c>
    </row>
    <row r="1105" spans="1:19" x14ac:dyDescent="0.25">
      <c r="A1105" s="14" t="s">
        <v>723</v>
      </c>
      <c r="B1105" s="14" t="s">
        <v>704</v>
      </c>
      <c r="C1105" s="14" t="s">
        <v>724</v>
      </c>
      <c r="D1105" s="14" t="s">
        <v>706</v>
      </c>
      <c r="E1105" s="14" t="s">
        <v>707</v>
      </c>
      <c r="F1105" s="15">
        <v>21834.66</v>
      </c>
      <c r="G1105" s="14" t="s">
        <v>708</v>
      </c>
      <c r="H1105" s="20">
        <v>43983</v>
      </c>
      <c r="I1105" s="14" t="s">
        <v>1796</v>
      </c>
      <c r="J1105" s="14" t="s">
        <v>1875</v>
      </c>
      <c r="K1105" s="21">
        <v>10081</v>
      </c>
      <c r="L1105" s="14" t="s">
        <v>645</v>
      </c>
      <c r="M1105" s="21">
        <v>111600</v>
      </c>
      <c r="N1105" s="14" t="s">
        <v>1876</v>
      </c>
      <c r="O1105" s="14" t="s">
        <v>725</v>
      </c>
      <c r="P1105" s="14" t="s">
        <v>726</v>
      </c>
      <c r="Q1105" s="14" t="s">
        <v>727</v>
      </c>
      <c r="R1105" s="14" t="s">
        <v>715</v>
      </c>
      <c r="S1105" s="14" t="s">
        <v>722</v>
      </c>
    </row>
    <row r="1106" spans="1:19" x14ac:dyDescent="0.25">
      <c r="A1106" s="14" t="s">
        <v>703</v>
      </c>
      <c r="B1106" s="14" t="s">
        <v>704</v>
      </c>
      <c r="C1106" s="14" t="s">
        <v>705</v>
      </c>
      <c r="D1106" s="14" t="s">
        <v>706</v>
      </c>
      <c r="E1106" s="14" t="s">
        <v>707</v>
      </c>
      <c r="F1106" s="15">
        <v>3506.07</v>
      </c>
      <c r="G1106" s="14" t="s">
        <v>708</v>
      </c>
      <c r="H1106" s="20">
        <v>43922</v>
      </c>
      <c r="I1106" s="14" t="s">
        <v>1877</v>
      </c>
      <c r="J1106" s="14" t="s">
        <v>1878</v>
      </c>
      <c r="K1106" s="21">
        <v>10081</v>
      </c>
      <c r="L1106" s="14" t="s">
        <v>645</v>
      </c>
      <c r="M1106" s="21">
        <v>111700</v>
      </c>
      <c r="N1106" s="14" t="s">
        <v>1879</v>
      </c>
      <c r="O1106" s="14" t="s">
        <v>712</v>
      </c>
      <c r="P1106" s="14" t="s">
        <v>713</v>
      </c>
      <c r="Q1106" s="14" t="s">
        <v>1583</v>
      </c>
      <c r="R1106" s="14" t="s">
        <v>715</v>
      </c>
      <c r="S1106" s="14" t="s">
        <v>742</v>
      </c>
    </row>
    <row r="1107" spans="1:19" x14ac:dyDescent="0.25">
      <c r="A1107" s="14" t="s">
        <v>717</v>
      </c>
      <c r="B1107" s="14" t="s">
        <v>704</v>
      </c>
      <c r="C1107" s="14" t="s">
        <v>718</v>
      </c>
      <c r="D1107" s="14" t="s">
        <v>706</v>
      </c>
      <c r="E1107" s="14" t="s">
        <v>707</v>
      </c>
      <c r="F1107" s="15">
        <v>3492.54</v>
      </c>
      <c r="G1107" s="14" t="s">
        <v>708</v>
      </c>
      <c r="H1107" s="20">
        <v>43952</v>
      </c>
      <c r="I1107" s="14" t="s">
        <v>1862</v>
      </c>
      <c r="J1107" s="14" t="s">
        <v>1878</v>
      </c>
      <c r="K1107" s="21">
        <v>10081</v>
      </c>
      <c r="L1107" s="14" t="s">
        <v>645</v>
      </c>
      <c r="M1107" s="21">
        <v>111700</v>
      </c>
      <c r="N1107" s="14" t="s">
        <v>1879</v>
      </c>
      <c r="O1107" s="14" t="s">
        <v>719</v>
      </c>
      <c r="P1107" s="14" t="s">
        <v>720</v>
      </c>
      <c r="Q1107" s="14" t="s">
        <v>721</v>
      </c>
      <c r="R1107" s="14" t="s">
        <v>715</v>
      </c>
      <c r="S1107" s="14" t="s">
        <v>742</v>
      </c>
    </row>
    <row r="1108" spans="1:19" x14ac:dyDescent="0.25">
      <c r="A1108" s="14" t="s">
        <v>723</v>
      </c>
      <c r="B1108" s="14" t="s">
        <v>704</v>
      </c>
      <c r="C1108" s="14" t="s">
        <v>724</v>
      </c>
      <c r="D1108" s="14" t="s">
        <v>706</v>
      </c>
      <c r="E1108" s="14" t="s">
        <v>707</v>
      </c>
      <c r="F1108" s="15">
        <v>3492.54</v>
      </c>
      <c r="G1108" s="14" t="s">
        <v>708</v>
      </c>
      <c r="H1108" s="20">
        <v>43983</v>
      </c>
      <c r="I1108" s="14" t="s">
        <v>1799</v>
      </c>
      <c r="J1108" s="14" t="s">
        <v>1878</v>
      </c>
      <c r="K1108" s="21">
        <v>10081</v>
      </c>
      <c r="L1108" s="14" t="s">
        <v>645</v>
      </c>
      <c r="M1108" s="21">
        <v>111700</v>
      </c>
      <c r="N1108" s="14" t="s">
        <v>1879</v>
      </c>
      <c r="O1108" s="14" t="s">
        <v>725</v>
      </c>
      <c r="P1108" s="14" t="s">
        <v>726</v>
      </c>
      <c r="Q1108" s="14" t="s">
        <v>727</v>
      </c>
      <c r="R1108" s="14" t="s">
        <v>715</v>
      </c>
      <c r="S1108" s="14" t="s">
        <v>742</v>
      </c>
    </row>
    <row r="1109" spans="1:19" x14ac:dyDescent="0.25">
      <c r="A1109" s="14" t="s">
        <v>703</v>
      </c>
      <c r="B1109" s="14" t="s">
        <v>704</v>
      </c>
      <c r="C1109" s="14" t="s">
        <v>705</v>
      </c>
      <c r="D1109" s="14" t="s">
        <v>706</v>
      </c>
      <c r="E1109" s="14" t="s">
        <v>707</v>
      </c>
      <c r="F1109" s="15">
        <v>65.39</v>
      </c>
      <c r="G1109" s="14" t="s">
        <v>708</v>
      </c>
      <c r="H1109" s="20">
        <v>43922</v>
      </c>
      <c r="I1109" s="14" t="s">
        <v>1880</v>
      </c>
      <c r="J1109" s="14" t="s">
        <v>1881</v>
      </c>
      <c r="K1109" s="21">
        <v>10081</v>
      </c>
      <c r="L1109" s="14" t="s">
        <v>645</v>
      </c>
      <c r="M1109" s="21">
        <v>113000</v>
      </c>
      <c r="N1109" s="14" t="s">
        <v>1882</v>
      </c>
      <c r="O1109" s="14" t="s">
        <v>712</v>
      </c>
      <c r="P1109" s="14" t="s">
        <v>713</v>
      </c>
      <c r="Q1109" s="14" t="s">
        <v>1583</v>
      </c>
      <c r="R1109" s="14" t="s">
        <v>715</v>
      </c>
      <c r="S1109" s="14" t="s">
        <v>742</v>
      </c>
    </row>
    <row r="1110" spans="1:19" x14ac:dyDescent="0.25">
      <c r="A1110" s="14" t="s">
        <v>717</v>
      </c>
      <c r="B1110" s="14" t="s">
        <v>704</v>
      </c>
      <c r="C1110" s="14" t="s">
        <v>718</v>
      </c>
      <c r="D1110" s="14" t="s">
        <v>706</v>
      </c>
      <c r="E1110" s="14" t="s">
        <v>707</v>
      </c>
      <c r="F1110" s="15">
        <v>65.39</v>
      </c>
      <c r="G1110" s="14" t="s">
        <v>708</v>
      </c>
      <c r="H1110" s="20">
        <v>43952</v>
      </c>
      <c r="I1110" s="14" t="s">
        <v>1865</v>
      </c>
      <c r="J1110" s="14" t="s">
        <v>1881</v>
      </c>
      <c r="K1110" s="21">
        <v>10081</v>
      </c>
      <c r="L1110" s="14" t="s">
        <v>645</v>
      </c>
      <c r="M1110" s="21">
        <v>113000</v>
      </c>
      <c r="N1110" s="14" t="s">
        <v>1882</v>
      </c>
      <c r="O1110" s="14" t="s">
        <v>719</v>
      </c>
      <c r="P1110" s="14" t="s">
        <v>720</v>
      </c>
      <c r="Q1110" s="14" t="s">
        <v>721</v>
      </c>
      <c r="R1110" s="14" t="s">
        <v>715</v>
      </c>
      <c r="S1110" s="14" t="s">
        <v>742</v>
      </c>
    </row>
    <row r="1111" spans="1:19" x14ac:dyDescent="0.25">
      <c r="A1111" s="14" t="s">
        <v>723</v>
      </c>
      <c r="B1111" s="14" t="s">
        <v>704</v>
      </c>
      <c r="C1111" s="14" t="s">
        <v>724</v>
      </c>
      <c r="D1111" s="14" t="s">
        <v>706</v>
      </c>
      <c r="E1111" s="14" t="s">
        <v>707</v>
      </c>
      <c r="F1111" s="15">
        <v>65.39</v>
      </c>
      <c r="G1111" s="14" t="s">
        <v>708</v>
      </c>
      <c r="H1111" s="20">
        <v>43983</v>
      </c>
      <c r="I1111" s="14" t="s">
        <v>1802</v>
      </c>
      <c r="J1111" s="14" t="s">
        <v>1881</v>
      </c>
      <c r="K1111" s="21">
        <v>10081</v>
      </c>
      <c r="L1111" s="14" t="s">
        <v>645</v>
      </c>
      <c r="M1111" s="21">
        <v>113000</v>
      </c>
      <c r="N1111" s="14" t="s">
        <v>1882</v>
      </c>
      <c r="O1111" s="14" t="s">
        <v>725</v>
      </c>
      <c r="P1111" s="14" t="s">
        <v>726</v>
      </c>
      <c r="Q1111" s="14" t="s">
        <v>727</v>
      </c>
      <c r="R1111" s="14" t="s">
        <v>715</v>
      </c>
      <c r="S1111" s="14" t="s">
        <v>742</v>
      </c>
    </row>
    <row r="1112" spans="1:19" x14ac:dyDescent="0.25">
      <c r="A1112" s="14" t="s">
        <v>703</v>
      </c>
      <c r="B1112" s="14" t="s">
        <v>704</v>
      </c>
      <c r="C1112" s="14" t="s">
        <v>705</v>
      </c>
      <c r="D1112" s="14" t="s">
        <v>706</v>
      </c>
      <c r="E1112" s="14" t="s">
        <v>707</v>
      </c>
      <c r="F1112" s="15">
        <v>223.83</v>
      </c>
      <c r="G1112" s="14" t="s">
        <v>708</v>
      </c>
      <c r="H1112" s="20">
        <v>43922</v>
      </c>
      <c r="I1112" s="14" t="s">
        <v>1883</v>
      </c>
      <c r="J1112" s="14" t="s">
        <v>1884</v>
      </c>
      <c r="K1112" s="21">
        <v>10081</v>
      </c>
      <c r="L1112" s="14" t="s">
        <v>645</v>
      </c>
      <c r="M1112" s="21">
        <v>113010</v>
      </c>
      <c r="N1112" s="14" t="s">
        <v>1885</v>
      </c>
      <c r="O1112" s="14" t="s">
        <v>712</v>
      </c>
      <c r="P1112" s="14" t="s">
        <v>713</v>
      </c>
      <c r="Q1112" s="14" t="s">
        <v>1583</v>
      </c>
      <c r="R1112" s="14" t="s">
        <v>715</v>
      </c>
      <c r="S1112" s="14" t="s">
        <v>716</v>
      </c>
    </row>
    <row r="1113" spans="1:19" x14ac:dyDescent="0.25">
      <c r="A1113" s="14" t="s">
        <v>717</v>
      </c>
      <c r="B1113" s="14" t="s">
        <v>704</v>
      </c>
      <c r="C1113" s="14" t="s">
        <v>718</v>
      </c>
      <c r="D1113" s="14" t="s">
        <v>706</v>
      </c>
      <c r="E1113" s="14" t="s">
        <v>707</v>
      </c>
      <c r="F1113" s="15">
        <v>223.83</v>
      </c>
      <c r="G1113" s="14" t="s">
        <v>708</v>
      </c>
      <c r="H1113" s="20">
        <v>43952</v>
      </c>
      <c r="I1113" s="14" t="s">
        <v>1868</v>
      </c>
      <c r="J1113" s="14" t="s">
        <v>1884</v>
      </c>
      <c r="K1113" s="21">
        <v>10081</v>
      </c>
      <c r="L1113" s="14" t="s">
        <v>645</v>
      </c>
      <c r="M1113" s="21">
        <v>113010</v>
      </c>
      <c r="N1113" s="14" t="s">
        <v>1885</v>
      </c>
      <c r="O1113" s="14" t="s">
        <v>719</v>
      </c>
      <c r="P1113" s="14" t="s">
        <v>720</v>
      </c>
      <c r="Q1113" s="14" t="s">
        <v>721</v>
      </c>
      <c r="R1113" s="14" t="s">
        <v>715</v>
      </c>
      <c r="S1113" s="14" t="s">
        <v>716</v>
      </c>
    </row>
    <row r="1114" spans="1:19" x14ac:dyDescent="0.25">
      <c r="A1114" s="14" t="s">
        <v>723</v>
      </c>
      <c r="B1114" s="14" t="s">
        <v>704</v>
      </c>
      <c r="C1114" s="14" t="s">
        <v>724</v>
      </c>
      <c r="D1114" s="14" t="s">
        <v>706</v>
      </c>
      <c r="E1114" s="14" t="s">
        <v>707</v>
      </c>
      <c r="F1114" s="15">
        <v>227.14</v>
      </c>
      <c r="G1114" s="14" t="s">
        <v>708</v>
      </c>
      <c r="H1114" s="20">
        <v>43983</v>
      </c>
      <c r="I1114" s="14" t="s">
        <v>1805</v>
      </c>
      <c r="J1114" s="14" t="s">
        <v>1884</v>
      </c>
      <c r="K1114" s="21">
        <v>10081</v>
      </c>
      <c r="L1114" s="14" t="s">
        <v>645</v>
      </c>
      <c r="M1114" s="21">
        <v>113010</v>
      </c>
      <c r="N1114" s="14" t="s">
        <v>1885</v>
      </c>
      <c r="O1114" s="14" t="s">
        <v>725</v>
      </c>
      <c r="P1114" s="14" t="s">
        <v>726</v>
      </c>
      <c r="Q1114" s="14" t="s">
        <v>727</v>
      </c>
      <c r="R1114" s="14" t="s">
        <v>715</v>
      </c>
      <c r="S1114" s="14" t="s">
        <v>716</v>
      </c>
    </row>
    <row r="1115" spans="1:19" x14ac:dyDescent="0.25">
      <c r="A1115" s="14" t="s">
        <v>703</v>
      </c>
      <c r="B1115" s="14" t="s">
        <v>704</v>
      </c>
      <c r="C1115" s="14" t="s">
        <v>705</v>
      </c>
      <c r="D1115" s="14" t="s">
        <v>706</v>
      </c>
      <c r="E1115" s="14" t="s">
        <v>707</v>
      </c>
      <c r="F1115" s="15">
        <v>280.86</v>
      </c>
      <c r="G1115" s="14" t="s">
        <v>708</v>
      </c>
      <c r="H1115" s="20">
        <v>43922</v>
      </c>
      <c r="I1115" s="14" t="s">
        <v>1886</v>
      </c>
      <c r="J1115" s="14" t="s">
        <v>1887</v>
      </c>
      <c r="K1115" s="21">
        <v>10081</v>
      </c>
      <c r="L1115" s="14" t="s">
        <v>645</v>
      </c>
      <c r="M1115" s="21">
        <v>113020</v>
      </c>
      <c r="N1115" s="14" t="s">
        <v>1888</v>
      </c>
      <c r="O1115" s="14" t="s">
        <v>712</v>
      </c>
      <c r="P1115" s="14" t="s">
        <v>713</v>
      </c>
      <c r="Q1115" s="14" t="s">
        <v>1583</v>
      </c>
      <c r="R1115" s="14" t="s">
        <v>715</v>
      </c>
      <c r="S1115" s="14" t="s">
        <v>731</v>
      </c>
    </row>
    <row r="1116" spans="1:19" x14ac:dyDescent="0.25">
      <c r="A1116" s="14" t="s">
        <v>717</v>
      </c>
      <c r="B1116" s="14" t="s">
        <v>704</v>
      </c>
      <c r="C1116" s="14" t="s">
        <v>718</v>
      </c>
      <c r="D1116" s="14" t="s">
        <v>706</v>
      </c>
      <c r="E1116" s="14" t="s">
        <v>707</v>
      </c>
      <c r="F1116" s="15">
        <v>169.06</v>
      </c>
      <c r="G1116" s="14" t="s">
        <v>708</v>
      </c>
      <c r="H1116" s="20">
        <v>43952</v>
      </c>
      <c r="I1116" s="14" t="s">
        <v>1871</v>
      </c>
      <c r="J1116" s="14" t="s">
        <v>1887</v>
      </c>
      <c r="K1116" s="21">
        <v>10081</v>
      </c>
      <c r="L1116" s="14" t="s">
        <v>645</v>
      </c>
      <c r="M1116" s="21">
        <v>113020</v>
      </c>
      <c r="N1116" s="14" t="s">
        <v>1888</v>
      </c>
      <c r="O1116" s="14" t="s">
        <v>719</v>
      </c>
      <c r="P1116" s="14" t="s">
        <v>720</v>
      </c>
      <c r="Q1116" s="14" t="s">
        <v>721</v>
      </c>
      <c r="R1116" s="14" t="s">
        <v>715</v>
      </c>
      <c r="S1116" s="14" t="s">
        <v>731</v>
      </c>
    </row>
    <row r="1117" spans="1:19" x14ac:dyDescent="0.25">
      <c r="A1117" s="14" t="s">
        <v>723</v>
      </c>
      <c r="B1117" s="14" t="s">
        <v>704</v>
      </c>
      <c r="C1117" s="14" t="s">
        <v>724</v>
      </c>
      <c r="D1117" s="14" t="s">
        <v>706</v>
      </c>
      <c r="E1117" s="14" t="s">
        <v>707</v>
      </c>
      <c r="F1117" s="15">
        <v>169.06</v>
      </c>
      <c r="G1117" s="14" t="s">
        <v>708</v>
      </c>
      <c r="H1117" s="20">
        <v>43983</v>
      </c>
      <c r="I1117" s="14" t="s">
        <v>1808</v>
      </c>
      <c r="J1117" s="14" t="s">
        <v>1887</v>
      </c>
      <c r="K1117" s="21">
        <v>10081</v>
      </c>
      <c r="L1117" s="14" t="s">
        <v>645</v>
      </c>
      <c r="M1117" s="21">
        <v>113020</v>
      </c>
      <c r="N1117" s="14" t="s">
        <v>1888</v>
      </c>
      <c r="O1117" s="14" t="s">
        <v>725</v>
      </c>
      <c r="P1117" s="14" t="s">
        <v>726</v>
      </c>
      <c r="Q1117" s="14" t="s">
        <v>727</v>
      </c>
      <c r="R1117" s="14" t="s">
        <v>715</v>
      </c>
      <c r="S1117" s="14" t="s">
        <v>731</v>
      </c>
    </row>
    <row r="1118" spans="1:19" x14ac:dyDescent="0.25">
      <c r="A1118" s="14" t="s">
        <v>703</v>
      </c>
      <c r="B1118" s="14" t="s">
        <v>704</v>
      </c>
      <c r="C1118" s="14" t="s">
        <v>705</v>
      </c>
      <c r="D1118" s="14" t="s">
        <v>706</v>
      </c>
      <c r="E1118" s="14" t="s">
        <v>707</v>
      </c>
      <c r="F1118" s="15">
        <v>5161.6400000000003</v>
      </c>
      <c r="G1118" s="14" t="s">
        <v>708</v>
      </c>
      <c r="H1118" s="20">
        <v>43922</v>
      </c>
      <c r="I1118" s="14" t="s">
        <v>1889</v>
      </c>
      <c r="J1118" s="14" t="s">
        <v>1890</v>
      </c>
      <c r="K1118" s="21">
        <v>10081</v>
      </c>
      <c r="L1118" s="14" t="s">
        <v>645</v>
      </c>
      <c r="M1118" s="21">
        <v>113040</v>
      </c>
      <c r="N1118" s="14" t="s">
        <v>1891</v>
      </c>
      <c r="O1118" s="14" t="s">
        <v>712</v>
      </c>
      <c r="P1118" s="14" t="s">
        <v>713</v>
      </c>
      <c r="Q1118" s="14" t="s">
        <v>1583</v>
      </c>
      <c r="R1118" s="14" t="s">
        <v>715</v>
      </c>
      <c r="S1118" s="14" t="s">
        <v>683</v>
      </c>
    </row>
    <row r="1119" spans="1:19" x14ac:dyDescent="0.25">
      <c r="A1119" s="14" t="s">
        <v>717</v>
      </c>
      <c r="B1119" s="14" t="s">
        <v>704</v>
      </c>
      <c r="C1119" s="14" t="s">
        <v>718</v>
      </c>
      <c r="D1119" s="14" t="s">
        <v>706</v>
      </c>
      <c r="E1119" s="14" t="s">
        <v>707</v>
      </c>
      <c r="F1119" s="15">
        <v>5161.6400000000003</v>
      </c>
      <c r="G1119" s="14" t="s">
        <v>708</v>
      </c>
      <c r="H1119" s="20">
        <v>43952</v>
      </c>
      <c r="I1119" s="14" t="s">
        <v>1874</v>
      </c>
      <c r="J1119" s="14" t="s">
        <v>1890</v>
      </c>
      <c r="K1119" s="21">
        <v>10081</v>
      </c>
      <c r="L1119" s="14" t="s">
        <v>645</v>
      </c>
      <c r="M1119" s="21">
        <v>113040</v>
      </c>
      <c r="N1119" s="14" t="s">
        <v>1891</v>
      </c>
      <c r="O1119" s="14" t="s">
        <v>719</v>
      </c>
      <c r="P1119" s="14" t="s">
        <v>720</v>
      </c>
      <c r="Q1119" s="14" t="s">
        <v>721</v>
      </c>
      <c r="R1119" s="14" t="s">
        <v>715</v>
      </c>
      <c r="S1119" s="14" t="s">
        <v>683</v>
      </c>
    </row>
    <row r="1120" spans="1:19" x14ac:dyDescent="0.25">
      <c r="A1120" s="14" t="s">
        <v>723</v>
      </c>
      <c r="B1120" s="14" t="s">
        <v>704</v>
      </c>
      <c r="C1120" s="14" t="s">
        <v>724</v>
      </c>
      <c r="D1120" s="14" t="s">
        <v>706</v>
      </c>
      <c r="E1120" s="14" t="s">
        <v>707</v>
      </c>
      <c r="F1120" s="15">
        <v>5161.6400000000003</v>
      </c>
      <c r="G1120" s="14" t="s">
        <v>708</v>
      </c>
      <c r="H1120" s="20">
        <v>43983</v>
      </c>
      <c r="I1120" s="14" t="s">
        <v>1811</v>
      </c>
      <c r="J1120" s="14" t="s">
        <v>1890</v>
      </c>
      <c r="K1120" s="21">
        <v>10081</v>
      </c>
      <c r="L1120" s="14" t="s">
        <v>645</v>
      </c>
      <c r="M1120" s="21">
        <v>113040</v>
      </c>
      <c r="N1120" s="14" t="s">
        <v>1891</v>
      </c>
      <c r="O1120" s="14" t="s">
        <v>725</v>
      </c>
      <c r="P1120" s="14" t="s">
        <v>726</v>
      </c>
      <c r="Q1120" s="14" t="s">
        <v>727</v>
      </c>
      <c r="R1120" s="14" t="s">
        <v>715</v>
      </c>
      <c r="S1120" s="14" t="s">
        <v>683</v>
      </c>
    </row>
    <row r="1121" spans="1:19" x14ac:dyDescent="0.25">
      <c r="A1121" s="14" t="s">
        <v>703</v>
      </c>
      <c r="B1121" s="14" t="s">
        <v>704</v>
      </c>
      <c r="C1121" s="14" t="s">
        <v>705</v>
      </c>
      <c r="D1121" s="14" t="s">
        <v>706</v>
      </c>
      <c r="E1121" s="14" t="s">
        <v>707</v>
      </c>
      <c r="F1121" s="15">
        <v>1325.32</v>
      </c>
      <c r="G1121" s="14" t="s">
        <v>708</v>
      </c>
      <c r="H1121" s="20">
        <v>43922</v>
      </c>
      <c r="I1121" s="14" t="s">
        <v>1892</v>
      </c>
      <c r="J1121" s="14" t="s">
        <v>1893</v>
      </c>
      <c r="K1121" s="21">
        <v>10081</v>
      </c>
      <c r="L1121" s="14" t="s">
        <v>645</v>
      </c>
      <c r="M1121" s="21">
        <v>113060</v>
      </c>
      <c r="N1121" s="14" t="s">
        <v>1894</v>
      </c>
      <c r="O1121" s="14" t="s">
        <v>712</v>
      </c>
      <c r="P1121" s="14" t="s">
        <v>713</v>
      </c>
      <c r="Q1121" s="14" t="s">
        <v>1583</v>
      </c>
      <c r="R1121" s="14" t="s">
        <v>715</v>
      </c>
      <c r="S1121" s="14" t="s">
        <v>722</v>
      </c>
    </row>
    <row r="1122" spans="1:19" x14ac:dyDescent="0.25">
      <c r="A1122" s="14" t="s">
        <v>717</v>
      </c>
      <c r="B1122" s="14" t="s">
        <v>704</v>
      </c>
      <c r="C1122" s="14" t="s">
        <v>718</v>
      </c>
      <c r="D1122" s="14" t="s">
        <v>706</v>
      </c>
      <c r="E1122" s="14" t="s">
        <v>707</v>
      </c>
      <c r="F1122" s="15">
        <v>1325.32</v>
      </c>
      <c r="G1122" s="14" t="s">
        <v>708</v>
      </c>
      <c r="H1122" s="20">
        <v>43952</v>
      </c>
      <c r="I1122" s="14" t="s">
        <v>1877</v>
      </c>
      <c r="J1122" s="14" t="s">
        <v>1893</v>
      </c>
      <c r="K1122" s="21">
        <v>10081</v>
      </c>
      <c r="L1122" s="14" t="s">
        <v>645</v>
      </c>
      <c r="M1122" s="21">
        <v>113060</v>
      </c>
      <c r="N1122" s="14" t="s">
        <v>1894</v>
      </c>
      <c r="O1122" s="14" t="s">
        <v>719</v>
      </c>
      <c r="P1122" s="14" t="s">
        <v>720</v>
      </c>
      <c r="Q1122" s="14" t="s">
        <v>721</v>
      </c>
      <c r="R1122" s="14" t="s">
        <v>715</v>
      </c>
      <c r="S1122" s="14" t="s">
        <v>722</v>
      </c>
    </row>
    <row r="1123" spans="1:19" x14ac:dyDescent="0.25">
      <c r="A1123" s="14" t="s">
        <v>723</v>
      </c>
      <c r="B1123" s="14" t="s">
        <v>704</v>
      </c>
      <c r="C1123" s="14" t="s">
        <v>724</v>
      </c>
      <c r="D1123" s="14" t="s">
        <v>706</v>
      </c>
      <c r="E1123" s="14" t="s">
        <v>707</v>
      </c>
      <c r="F1123" s="15">
        <v>1325.32</v>
      </c>
      <c r="G1123" s="14" t="s">
        <v>708</v>
      </c>
      <c r="H1123" s="20">
        <v>43983</v>
      </c>
      <c r="I1123" s="14" t="s">
        <v>1814</v>
      </c>
      <c r="J1123" s="14" t="s">
        <v>1893</v>
      </c>
      <c r="K1123" s="21">
        <v>10081</v>
      </c>
      <c r="L1123" s="14" t="s">
        <v>645</v>
      </c>
      <c r="M1123" s="21">
        <v>113060</v>
      </c>
      <c r="N1123" s="14" t="s">
        <v>1894</v>
      </c>
      <c r="O1123" s="14" t="s">
        <v>725</v>
      </c>
      <c r="P1123" s="14" t="s">
        <v>726</v>
      </c>
      <c r="Q1123" s="14" t="s">
        <v>727</v>
      </c>
      <c r="R1123" s="14" t="s">
        <v>715</v>
      </c>
      <c r="S1123" s="14" t="s">
        <v>722</v>
      </c>
    </row>
    <row r="1124" spans="1:19" x14ac:dyDescent="0.25">
      <c r="A1124" s="14" t="s">
        <v>703</v>
      </c>
      <c r="B1124" s="14" t="s">
        <v>704</v>
      </c>
      <c r="C1124" s="14" t="s">
        <v>705</v>
      </c>
      <c r="D1124" s="14" t="s">
        <v>706</v>
      </c>
      <c r="E1124" s="14" t="s">
        <v>707</v>
      </c>
      <c r="F1124" s="15">
        <v>794.85</v>
      </c>
      <c r="G1124" s="14" t="s">
        <v>708</v>
      </c>
      <c r="H1124" s="20">
        <v>43922</v>
      </c>
      <c r="I1124" s="14" t="s">
        <v>1895</v>
      </c>
      <c r="J1124" s="14" t="s">
        <v>1896</v>
      </c>
      <c r="K1124" s="21">
        <v>10081</v>
      </c>
      <c r="L1124" s="14" t="s">
        <v>645</v>
      </c>
      <c r="M1124" s="21">
        <v>114000</v>
      </c>
      <c r="N1124" s="14" t="s">
        <v>1897</v>
      </c>
      <c r="O1124" s="14" t="s">
        <v>712</v>
      </c>
      <c r="P1124" s="14" t="s">
        <v>713</v>
      </c>
      <c r="Q1124" s="14" t="s">
        <v>1583</v>
      </c>
      <c r="R1124" s="14" t="s">
        <v>715</v>
      </c>
      <c r="S1124" s="14" t="s">
        <v>742</v>
      </c>
    </row>
    <row r="1125" spans="1:19" x14ac:dyDescent="0.25">
      <c r="A1125" s="14" t="s">
        <v>717</v>
      </c>
      <c r="B1125" s="14" t="s">
        <v>704</v>
      </c>
      <c r="C1125" s="14" t="s">
        <v>718</v>
      </c>
      <c r="D1125" s="14" t="s">
        <v>706</v>
      </c>
      <c r="E1125" s="14" t="s">
        <v>707</v>
      </c>
      <c r="F1125" s="15">
        <v>791.09</v>
      </c>
      <c r="G1125" s="14" t="s">
        <v>708</v>
      </c>
      <c r="H1125" s="20">
        <v>43952</v>
      </c>
      <c r="I1125" s="14" t="s">
        <v>1880</v>
      </c>
      <c r="J1125" s="14" t="s">
        <v>1896</v>
      </c>
      <c r="K1125" s="21">
        <v>10081</v>
      </c>
      <c r="L1125" s="14" t="s">
        <v>645</v>
      </c>
      <c r="M1125" s="21">
        <v>114000</v>
      </c>
      <c r="N1125" s="14" t="s">
        <v>1897</v>
      </c>
      <c r="O1125" s="14" t="s">
        <v>719</v>
      </c>
      <c r="P1125" s="14" t="s">
        <v>720</v>
      </c>
      <c r="Q1125" s="14" t="s">
        <v>721</v>
      </c>
      <c r="R1125" s="14" t="s">
        <v>715</v>
      </c>
      <c r="S1125" s="14" t="s">
        <v>742</v>
      </c>
    </row>
    <row r="1126" spans="1:19" x14ac:dyDescent="0.25">
      <c r="A1126" s="14" t="s">
        <v>723</v>
      </c>
      <c r="B1126" s="14" t="s">
        <v>704</v>
      </c>
      <c r="C1126" s="14" t="s">
        <v>724</v>
      </c>
      <c r="D1126" s="14" t="s">
        <v>706</v>
      </c>
      <c r="E1126" s="14" t="s">
        <v>707</v>
      </c>
      <c r="F1126" s="15">
        <v>791.09</v>
      </c>
      <c r="G1126" s="14" t="s">
        <v>708</v>
      </c>
      <c r="H1126" s="20">
        <v>43983</v>
      </c>
      <c r="I1126" s="14" t="s">
        <v>1817</v>
      </c>
      <c r="J1126" s="14" t="s">
        <v>1896</v>
      </c>
      <c r="K1126" s="21">
        <v>10081</v>
      </c>
      <c r="L1126" s="14" t="s">
        <v>645</v>
      </c>
      <c r="M1126" s="21">
        <v>114000</v>
      </c>
      <c r="N1126" s="14" t="s">
        <v>1897</v>
      </c>
      <c r="O1126" s="14" t="s">
        <v>725</v>
      </c>
      <c r="P1126" s="14" t="s">
        <v>726</v>
      </c>
      <c r="Q1126" s="14" t="s">
        <v>727</v>
      </c>
      <c r="R1126" s="14" t="s">
        <v>715</v>
      </c>
      <c r="S1126" s="14" t="s">
        <v>742</v>
      </c>
    </row>
    <row r="1127" spans="1:19" x14ac:dyDescent="0.25">
      <c r="A1127" s="14" t="s">
        <v>703</v>
      </c>
      <c r="B1127" s="14" t="s">
        <v>704</v>
      </c>
      <c r="C1127" s="14" t="s">
        <v>705</v>
      </c>
      <c r="D1127" s="14" t="s">
        <v>706</v>
      </c>
      <c r="E1127" s="14" t="s">
        <v>707</v>
      </c>
      <c r="F1127" s="15">
        <v>1029.72</v>
      </c>
      <c r="G1127" s="14" t="s">
        <v>708</v>
      </c>
      <c r="H1127" s="20">
        <v>43922</v>
      </c>
      <c r="I1127" s="14" t="s">
        <v>1898</v>
      </c>
      <c r="J1127" s="14" t="s">
        <v>1899</v>
      </c>
      <c r="K1127" s="21">
        <v>10081</v>
      </c>
      <c r="L1127" s="14" t="s">
        <v>645</v>
      </c>
      <c r="M1127" s="21">
        <v>114010</v>
      </c>
      <c r="N1127" s="14" t="s">
        <v>1900</v>
      </c>
      <c r="O1127" s="14" t="s">
        <v>712</v>
      </c>
      <c r="P1127" s="14" t="s">
        <v>713</v>
      </c>
      <c r="Q1127" s="14" t="s">
        <v>1583</v>
      </c>
      <c r="R1127" s="14" t="s">
        <v>715</v>
      </c>
      <c r="S1127" s="14" t="s">
        <v>716</v>
      </c>
    </row>
    <row r="1128" spans="1:19" x14ac:dyDescent="0.25">
      <c r="A1128" s="14" t="s">
        <v>717</v>
      </c>
      <c r="B1128" s="14" t="s">
        <v>704</v>
      </c>
      <c r="C1128" s="14" t="s">
        <v>718</v>
      </c>
      <c r="D1128" s="14" t="s">
        <v>706</v>
      </c>
      <c r="E1128" s="14" t="s">
        <v>707</v>
      </c>
      <c r="F1128" s="15">
        <v>1029.72</v>
      </c>
      <c r="G1128" s="14" t="s">
        <v>708</v>
      </c>
      <c r="H1128" s="20">
        <v>43952</v>
      </c>
      <c r="I1128" s="14" t="s">
        <v>1883</v>
      </c>
      <c r="J1128" s="14" t="s">
        <v>1899</v>
      </c>
      <c r="K1128" s="21">
        <v>10081</v>
      </c>
      <c r="L1128" s="14" t="s">
        <v>645</v>
      </c>
      <c r="M1128" s="21">
        <v>114010</v>
      </c>
      <c r="N1128" s="14" t="s">
        <v>1900</v>
      </c>
      <c r="O1128" s="14" t="s">
        <v>719</v>
      </c>
      <c r="P1128" s="14" t="s">
        <v>720</v>
      </c>
      <c r="Q1128" s="14" t="s">
        <v>721</v>
      </c>
      <c r="R1128" s="14" t="s">
        <v>715</v>
      </c>
      <c r="S1128" s="14" t="s">
        <v>716</v>
      </c>
    </row>
    <row r="1129" spans="1:19" x14ac:dyDescent="0.25">
      <c r="A1129" s="14" t="s">
        <v>723</v>
      </c>
      <c r="B1129" s="14" t="s">
        <v>704</v>
      </c>
      <c r="C1129" s="14" t="s">
        <v>724</v>
      </c>
      <c r="D1129" s="14" t="s">
        <v>706</v>
      </c>
      <c r="E1129" s="14" t="s">
        <v>707</v>
      </c>
      <c r="F1129" s="15">
        <v>1071.9100000000001</v>
      </c>
      <c r="G1129" s="14" t="s">
        <v>708</v>
      </c>
      <c r="H1129" s="20">
        <v>43983</v>
      </c>
      <c r="I1129" s="14" t="s">
        <v>1820</v>
      </c>
      <c r="J1129" s="14" t="s">
        <v>1899</v>
      </c>
      <c r="K1129" s="21">
        <v>10081</v>
      </c>
      <c r="L1129" s="14" t="s">
        <v>645</v>
      </c>
      <c r="M1129" s="21">
        <v>114010</v>
      </c>
      <c r="N1129" s="14" t="s">
        <v>1900</v>
      </c>
      <c r="O1129" s="14" t="s">
        <v>725</v>
      </c>
      <c r="P1129" s="14" t="s">
        <v>726</v>
      </c>
      <c r="Q1129" s="14" t="s">
        <v>727</v>
      </c>
      <c r="R1129" s="14" t="s">
        <v>715</v>
      </c>
      <c r="S1129" s="14" t="s">
        <v>716</v>
      </c>
    </row>
    <row r="1130" spans="1:19" x14ac:dyDescent="0.25">
      <c r="A1130" s="14" t="s">
        <v>703</v>
      </c>
      <c r="B1130" s="14" t="s">
        <v>704</v>
      </c>
      <c r="C1130" s="14" t="s">
        <v>705</v>
      </c>
      <c r="D1130" s="14" t="s">
        <v>706</v>
      </c>
      <c r="E1130" s="14" t="s">
        <v>707</v>
      </c>
      <c r="F1130" s="15">
        <v>772.05</v>
      </c>
      <c r="G1130" s="14" t="s">
        <v>708</v>
      </c>
      <c r="H1130" s="20">
        <v>43922</v>
      </c>
      <c r="I1130" s="14" t="s">
        <v>1901</v>
      </c>
      <c r="J1130" s="14" t="s">
        <v>1902</v>
      </c>
      <c r="K1130" s="21">
        <v>10081</v>
      </c>
      <c r="L1130" s="14" t="s">
        <v>645</v>
      </c>
      <c r="M1130" s="21">
        <v>114020</v>
      </c>
      <c r="N1130" s="14" t="s">
        <v>1903</v>
      </c>
      <c r="O1130" s="14" t="s">
        <v>712</v>
      </c>
      <c r="P1130" s="14" t="s">
        <v>713</v>
      </c>
      <c r="Q1130" s="14" t="s">
        <v>1583</v>
      </c>
      <c r="R1130" s="14" t="s">
        <v>715</v>
      </c>
      <c r="S1130" s="14" t="s">
        <v>731</v>
      </c>
    </row>
    <row r="1131" spans="1:19" x14ac:dyDescent="0.25">
      <c r="A1131" s="14" t="s">
        <v>717</v>
      </c>
      <c r="B1131" s="14" t="s">
        <v>704</v>
      </c>
      <c r="C1131" s="14" t="s">
        <v>718</v>
      </c>
      <c r="D1131" s="14" t="s">
        <v>706</v>
      </c>
      <c r="E1131" s="14" t="s">
        <v>707</v>
      </c>
      <c r="F1131" s="15">
        <v>546.03</v>
      </c>
      <c r="G1131" s="14" t="s">
        <v>708</v>
      </c>
      <c r="H1131" s="20">
        <v>43952</v>
      </c>
      <c r="I1131" s="14" t="s">
        <v>1886</v>
      </c>
      <c r="J1131" s="14" t="s">
        <v>1902</v>
      </c>
      <c r="K1131" s="21">
        <v>10081</v>
      </c>
      <c r="L1131" s="14" t="s">
        <v>645</v>
      </c>
      <c r="M1131" s="21">
        <v>114020</v>
      </c>
      <c r="N1131" s="14" t="s">
        <v>1903</v>
      </c>
      <c r="O1131" s="14" t="s">
        <v>719</v>
      </c>
      <c r="P1131" s="14" t="s">
        <v>720</v>
      </c>
      <c r="Q1131" s="14" t="s">
        <v>721</v>
      </c>
      <c r="R1131" s="14" t="s">
        <v>715</v>
      </c>
      <c r="S1131" s="14" t="s">
        <v>731</v>
      </c>
    </row>
    <row r="1132" spans="1:19" x14ac:dyDescent="0.25">
      <c r="A1132" s="14" t="s">
        <v>723</v>
      </c>
      <c r="B1132" s="14" t="s">
        <v>704</v>
      </c>
      <c r="C1132" s="14" t="s">
        <v>724</v>
      </c>
      <c r="D1132" s="14" t="s">
        <v>706</v>
      </c>
      <c r="E1132" s="14" t="s">
        <v>707</v>
      </c>
      <c r="F1132" s="15">
        <v>546.03</v>
      </c>
      <c r="G1132" s="14" t="s">
        <v>708</v>
      </c>
      <c r="H1132" s="20">
        <v>43983</v>
      </c>
      <c r="I1132" s="14" t="s">
        <v>1823</v>
      </c>
      <c r="J1132" s="14" t="s">
        <v>1902</v>
      </c>
      <c r="K1132" s="21">
        <v>10081</v>
      </c>
      <c r="L1132" s="14" t="s">
        <v>645</v>
      </c>
      <c r="M1132" s="21">
        <v>114020</v>
      </c>
      <c r="N1132" s="14" t="s">
        <v>1903</v>
      </c>
      <c r="O1132" s="14" t="s">
        <v>725</v>
      </c>
      <c r="P1132" s="14" t="s">
        <v>726</v>
      </c>
      <c r="Q1132" s="14" t="s">
        <v>727</v>
      </c>
      <c r="R1132" s="14" t="s">
        <v>715</v>
      </c>
      <c r="S1132" s="14" t="s">
        <v>731</v>
      </c>
    </row>
    <row r="1133" spans="1:19" x14ac:dyDescent="0.25">
      <c r="A1133" s="14" t="s">
        <v>703</v>
      </c>
      <c r="B1133" s="14" t="s">
        <v>704</v>
      </c>
      <c r="C1133" s="14" t="s">
        <v>705</v>
      </c>
      <c r="D1133" s="14" t="s">
        <v>706</v>
      </c>
      <c r="E1133" s="14" t="s">
        <v>707</v>
      </c>
      <c r="F1133" s="15">
        <v>11055.99</v>
      </c>
      <c r="G1133" s="14" t="s">
        <v>708</v>
      </c>
      <c r="H1133" s="20">
        <v>43922</v>
      </c>
      <c r="I1133" s="14" t="s">
        <v>1904</v>
      </c>
      <c r="J1133" s="14" t="s">
        <v>1905</v>
      </c>
      <c r="K1133" s="21">
        <v>10081</v>
      </c>
      <c r="L1133" s="14" t="s">
        <v>645</v>
      </c>
      <c r="M1133" s="21">
        <v>114040</v>
      </c>
      <c r="N1133" s="14" t="s">
        <v>1906</v>
      </c>
      <c r="O1133" s="14" t="s">
        <v>712</v>
      </c>
      <c r="P1133" s="14" t="s">
        <v>713</v>
      </c>
      <c r="Q1133" s="14" t="s">
        <v>1583</v>
      </c>
      <c r="R1133" s="14" t="s">
        <v>715</v>
      </c>
      <c r="S1133" s="14" t="s">
        <v>683</v>
      </c>
    </row>
    <row r="1134" spans="1:19" x14ac:dyDescent="0.25">
      <c r="A1134" s="14" t="s">
        <v>717</v>
      </c>
      <c r="B1134" s="14" t="s">
        <v>704</v>
      </c>
      <c r="C1134" s="14" t="s">
        <v>718</v>
      </c>
      <c r="D1134" s="14" t="s">
        <v>706</v>
      </c>
      <c r="E1134" s="14" t="s">
        <v>707</v>
      </c>
      <c r="F1134" s="15">
        <v>11055.99</v>
      </c>
      <c r="G1134" s="14" t="s">
        <v>708</v>
      </c>
      <c r="H1134" s="20">
        <v>43952</v>
      </c>
      <c r="I1134" s="14" t="s">
        <v>1889</v>
      </c>
      <c r="J1134" s="14" t="s">
        <v>1905</v>
      </c>
      <c r="K1134" s="21">
        <v>10081</v>
      </c>
      <c r="L1134" s="14" t="s">
        <v>645</v>
      </c>
      <c r="M1134" s="21">
        <v>114040</v>
      </c>
      <c r="N1134" s="14" t="s">
        <v>1906</v>
      </c>
      <c r="O1134" s="14" t="s">
        <v>719</v>
      </c>
      <c r="P1134" s="14" t="s">
        <v>720</v>
      </c>
      <c r="Q1134" s="14" t="s">
        <v>721</v>
      </c>
      <c r="R1134" s="14" t="s">
        <v>715</v>
      </c>
      <c r="S1134" s="14" t="s">
        <v>683</v>
      </c>
    </row>
    <row r="1135" spans="1:19" x14ac:dyDescent="0.25">
      <c r="A1135" s="14" t="s">
        <v>723</v>
      </c>
      <c r="B1135" s="14" t="s">
        <v>704</v>
      </c>
      <c r="C1135" s="14" t="s">
        <v>724</v>
      </c>
      <c r="D1135" s="14" t="s">
        <v>706</v>
      </c>
      <c r="E1135" s="14" t="s">
        <v>707</v>
      </c>
      <c r="F1135" s="15">
        <v>11055.99</v>
      </c>
      <c r="G1135" s="14" t="s">
        <v>708</v>
      </c>
      <c r="H1135" s="20">
        <v>43983</v>
      </c>
      <c r="I1135" s="14" t="s">
        <v>1826</v>
      </c>
      <c r="J1135" s="14" t="s">
        <v>1905</v>
      </c>
      <c r="K1135" s="21">
        <v>10081</v>
      </c>
      <c r="L1135" s="14" t="s">
        <v>645</v>
      </c>
      <c r="M1135" s="21">
        <v>114040</v>
      </c>
      <c r="N1135" s="14" t="s">
        <v>1906</v>
      </c>
      <c r="O1135" s="14" t="s">
        <v>725</v>
      </c>
      <c r="P1135" s="14" t="s">
        <v>726</v>
      </c>
      <c r="Q1135" s="14" t="s">
        <v>727</v>
      </c>
      <c r="R1135" s="14" t="s">
        <v>715</v>
      </c>
      <c r="S1135" s="14" t="s">
        <v>683</v>
      </c>
    </row>
    <row r="1136" spans="1:19" x14ac:dyDescent="0.25">
      <c r="A1136" s="14" t="s">
        <v>703</v>
      </c>
      <c r="B1136" s="14" t="s">
        <v>704</v>
      </c>
      <c r="C1136" s="14" t="s">
        <v>705</v>
      </c>
      <c r="D1136" s="14" t="s">
        <v>706</v>
      </c>
      <c r="E1136" s="14" t="s">
        <v>707</v>
      </c>
      <c r="F1136" s="15">
        <v>5995.17</v>
      </c>
      <c r="G1136" s="14" t="s">
        <v>708</v>
      </c>
      <c r="H1136" s="20">
        <v>43922</v>
      </c>
      <c r="I1136" s="14" t="s">
        <v>1907</v>
      </c>
      <c r="J1136" s="14" t="s">
        <v>1908</v>
      </c>
      <c r="K1136" s="21">
        <v>10081</v>
      </c>
      <c r="L1136" s="14" t="s">
        <v>645</v>
      </c>
      <c r="M1136" s="21">
        <v>114060</v>
      </c>
      <c r="N1136" s="14" t="s">
        <v>1909</v>
      </c>
      <c r="O1136" s="14" t="s">
        <v>712</v>
      </c>
      <c r="P1136" s="14" t="s">
        <v>713</v>
      </c>
      <c r="Q1136" s="14" t="s">
        <v>1583</v>
      </c>
      <c r="R1136" s="14" t="s">
        <v>715</v>
      </c>
      <c r="S1136" s="14" t="s">
        <v>722</v>
      </c>
    </row>
    <row r="1137" spans="1:19" x14ac:dyDescent="0.25">
      <c r="A1137" s="14" t="s">
        <v>717</v>
      </c>
      <c r="B1137" s="14" t="s">
        <v>704</v>
      </c>
      <c r="C1137" s="14" t="s">
        <v>718</v>
      </c>
      <c r="D1137" s="14" t="s">
        <v>706</v>
      </c>
      <c r="E1137" s="14" t="s">
        <v>707</v>
      </c>
      <c r="F1137" s="15">
        <v>5995.17</v>
      </c>
      <c r="G1137" s="14" t="s">
        <v>708</v>
      </c>
      <c r="H1137" s="20">
        <v>43952</v>
      </c>
      <c r="I1137" s="14" t="s">
        <v>1892</v>
      </c>
      <c r="J1137" s="14" t="s">
        <v>1908</v>
      </c>
      <c r="K1137" s="21">
        <v>10081</v>
      </c>
      <c r="L1137" s="14" t="s">
        <v>645</v>
      </c>
      <c r="M1137" s="21">
        <v>114060</v>
      </c>
      <c r="N1137" s="14" t="s">
        <v>1909</v>
      </c>
      <c r="O1137" s="14" t="s">
        <v>719</v>
      </c>
      <c r="P1137" s="14" t="s">
        <v>720</v>
      </c>
      <c r="Q1137" s="14" t="s">
        <v>721</v>
      </c>
      <c r="R1137" s="14" t="s">
        <v>715</v>
      </c>
      <c r="S1137" s="14" t="s">
        <v>722</v>
      </c>
    </row>
    <row r="1138" spans="1:19" x14ac:dyDescent="0.25">
      <c r="A1138" s="14" t="s">
        <v>723</v>
      </c>
      <c r="B1138" s="14" t="s">
        <v>704</v>
      </c>
      <c r="C1138" s="14" t="s">
        <v>724</v>
      </c>
      <c r="D1138" s="14" t="s">
        <v>706</v>
      </c>
      <c r="E1138" s="14" t="s">
        <v>707</v>
      </c>
      <c r="F1138" s="15">
        <v>5995.17</v>
      </c>
      <c r="G1138" s="14" t="s">
        <v>708</v>
      </c>
      <c r="H1138" s="20">
        <v>43983</v>
      </c>
      <c r="I1138" s="14" t="s">
        <v>1829</v>
      </c>
      <c r="J1138" s="14" t="s">
        <v>1908</v>
      </c>
      <c r="K1138" s="21">
        <v>10081</v>
      </c>
      <c r="L1138" s="14" t="s">
        <v>645</v>
      </c>
      <c r="M1138" s="21">
        <v>114060</v>
      </c>
      <c r="N1138" s="14" t="s">
        <v>1909</v>
      </c>
      <c r="O1138" s="14" t="s">
        <v>725</v>
      </c>
      <c r="P1138" s="14" t="s">
        <v>726</v>
      </c>
      <c r="Q1138" s="14" t="s">
        <v>727</v>
      </c>
      <c r="R1138" s="14" t="s">
        <v>715</v>
      </c>
      <c r="S1138" s="14" t="s">
        <v>722</v>
      </c>
    </row>
    <row r="1139" spans="1:19" x14ac:dyDescent="0.25">
      <c r="A1139" s="14" t="s">
        <v>703</v>
      </c>
      <c r="B1139" s="14" t="s">
        <v>704</v>
      </c>
      <c r="C1139" s="14" t="s">
        <v>705</v>
      </c>
      <c r="D1139" s="14" t="s">
        <v>706</v>
      </c>
      <c r="E1139" s="14" t="s">
        <v>707</v>
      </c>
      <c r="F1139" s="15">
        <v>3268.95</v>
      </c>
      <c r="G1139" s="14" t="s">
        <v>708</v>
      </c>
      <c r="H1139" s="20">
        <v>43922</v>
      </c>
      <c r="I1139" s="14" t="s">
        <v>1910</v>
      </c>
      <c r="J1139" s="14" t="s">
        <v>1911</v>
      </c>
      <c r="K1139" s="21">
        <v>10082</v>
      </c>
      <c r="L1139" s="14" t="s">
        <v>646</v>
      </c>
      <c r="M1139" s="21">
        <v>111100</v>
      </c>
      <c r="N1139" s="14" t="s">
        <v>1912</v>
      </c>
      <c r="O1139" s="14" t="s">
        <v>712</v>
      </c>
      <c r="P1139" s="14" t="s">
        <v>713</v>
      </c>
      <c r="Q1139" s="14" t="s">
        <v>1583</v>
      </c>
      <c r="R1139" s="14" t="s">
        <v>715</v>
      </c>
      <c r="S1139" s="14" t="s">
        <v>716</v>
      </c>
    </row>
    <row r="1140" spans="1:19" x14ac:dyDescent="0.25">
      <c r="A1140" s="14" t="s">
        <v>717</v>
      </c>
      <c r="B1140" s="14" t="s">
        <v>704</v>
      </c>
      <c r="C1140" s="14" t="s">
        <v>718</v>
      </c>
      <c r="D1140" s="14" t="s">
        <v>706</v>
      </c>
      <c r="E1140" s="14" t="s">
        <v>707</v>
      </c>
      <c r="F1140" s="15">
        <v>3268.95</v>
      </c>
      <c r="G1140" s="14" t="s">
        <v>708</v>
      </c>
      <c r="H1140" s="20">
        <v>43952</v>
      </c>
      <c r="I1140" s="14" t="s">
        <v>1895</v>
      </c>
      <c r="J1140" s="14" t="s">
        <v>1911</v>
      </c>
      <c r="K1140" s="21">
        <v>10082</v>
      </c>
      <c r="L1140" s="14" t="s">
        <v>646</v>
      </c>
      <c r="M1140" s="21">
        <v>111100</v>
      </c>
      <c r="N1140" s="14" t="s">
        <v>1912</v>
      </c>
      <c r="O1140" s="14" t="s">
        <v>719</v>
      </c>
      <c r="P1140" s="14" t="s">
        <v>720</v>
      </c>
      <c r="Q1140" s="14" t="s">
        <v>721</v>
      </c>
      <c r="R1140" s="14" t="s">
        <v>715</v>
      </c>
      <c r="S1140" s="14" t="s">
        <v>716</v>
      </c>
    </row>
    <row r="1141" spans="1:19" x14ac:dyDescent="0.25">
      <c r="A1141" s="14" t="s">
        <v>723</v>
      </c>
      <c r="B1141" s="14" t="s">
        <v>704</v>
      </c>
      <c r="C1141" s="14" t="s">
        <v>724</v>
      </c>
      <c r="D1141" s="14" t="s">
        <v>706</v>
      </c>
      <c r="E1141" s="14" t="s">
        <v>707</v>
      </c>
      <c r="F1141" s="15">
        <v>3370.29</v>
      </c>
      <c r="G1141" s="14" t="s">
        <v>708</v>
      </c>
      <c r="H1141" s="20">
        <v>43983</v>
      </c>
      <c r="I1141" s="14" t="s">
        <v>1832</v>
      </c>
      <c r="J1141" s="14" t="s">
        <v>1911</v>
      </c>
      <c r="K1141" s="21">
        <v>10082</v>
      </c>
      <c r="L1141" s="14" t="s">
        <v>646</v>
      </c>
      <c r="M1141" s="21">
        <v>111100</v>
      </c>
      <c r="N1141" s="14" t="s">
        <v>1912</v>
      </c>
      <c r="O1141" s="14" t="s">
        <v>725</v>
      </c>
      <c r="P1141" s="14" t="s">
        <v>726</v>
      </c>
      <c r="Q1141" s="14" t="s">
        <v>727</v>
      </c>
      <c r="R1141" s="14" t="s">
        <v>715</v>
      </c>
      <c r="S1141" s="14" t="s">
        <v>716</v>
      </c>
    </row>
    <row r="1142" spans="1:19" x14ac:dyDescent="0.25">
      <c r="A1142" s="14" t="s">
        <v>703</v>
      </c>
      <c r="B1142" s="14" t="s">
        <v>704</v>
      </c>
      <c r="C1142" s="14" t="s">
        <v>705</v>
      </c>
      <c r="D1142" s="14" t="s">
        <v>706</v>
      </c>
      <c r="E1142" s="14" t="s">
        <v>707</v>
      </c>
      <c r="F1142" s="15">
        <v>1917.28</v>
      </c>
      <c r="G1142" s="14" t="s">
        <v>708</v>
      </c>
      <c r="H1142" s="20">
        <v>43922</v>
      </c>
      <c r="I1142" s="14" t="s">
        <v>1913</v>
      </c>
      <c r="J1142" s="14" t="s">
        <v>1914</v>
      </c>
      <c r="K1142" s="21">
        <v>10082</v>
      </c>
      <c r="L1142" s="14" t="s">
        <v>646</v>
      </c>
      <c r="M1142" s="21">
        <v>111200</v>
      </c>
      <c r="N1142" s="14" t="s">
        <v>1915</v>
      </c>
      <c r="O1142" s="14" t="s">
        <v>712</v>
      </c>
      <c r="P1142" s="14" t="s">
        <v>713</v>
      </c>
      <c r="Q1142" s="14" t="s">
        <v>1583</v>
      </c>
      <c r="R1142" s="14" t="s">
        <v>715</v>
      </c>
      <c r="S1142" s="14" t="s">
        <v>731</v>
      </c>
    </row>
    <row r="1143" spans="1:19" x14ac:dyDescent="0.25">
      <c r="A1143" s="14" t="s">
        <v>717</v>
      </c>
      <c r="B1143" s="14" t="s">
        <v>704</v>
      </c>
      <c r="C1143" s="14" t="s">
        <v>718</v>
      </c>
      <c r="D1143" s="14" t="s">
        <v>706</v>
      </c>
      <c r="E1143" s="14" t="s">
        <v>707</v>
      </c>
      <c r="F1143" s="15">
        <v>1917.28</v>
      </c>
      <c r="G1143" s="14" t="s">
        <v>708</v>
      </c>
      <c r="H1143" s="20">
        <v>43952</v>
      </c>
      <c r="I1143" s="14" t="s">
        <v>1898</v>
      </c>
      <c r="J1143" s="14" t="s">
        <v>1914</v>
      </c>
      <c r="K1143" s="21">
        <v>10082</v>
      </c>
      <c r="L1143" s="14" t="s">
        <v>646</v>
      </c>
      <c r="M1143" s="21">
        <v>111200</v>
      </c>
      <c r="N1143" s="14" t="s">
        <v>1915</v>
      </c>
      <c r="O1143" s="14" t="s">
        <v>719</v>
      </c>
      <c r="P1143" s="14" t="s">
        <v>720</v>
      </c>
      <c r="Q1143" s="14" t="s">
        <v>721</v>
      </c>
      <c r="R1143" s="14" t="s">
        <v>715</v>
      </c>
      <c r="S1143" s="14" t="s">
        <v>731</v>
      </c>
    </row>
    <row r="1144" spans="1:19" x14ac:dyDescent="0.25">
      <c r="A1144" s="14" t="s">
        <v>723</v>
      </c>
      <c r="B1144" s="14" t="s">
        <v>704</v>
      </c>
      <c r="C1144" s="14" t="s">
        <v>724</v>
      </c>
      <c r="D1144" s="14" t="s">
        <v>706</v>
      </c>
      <c r="E1144" s="14" t="s">
        <v>707</v>
      </c>
      <c r="F1144" s="15">
        <v>1917.28</v>
      </c>
      <c r="G1144" s="14" t="s">
        <v>708</v>
      </c>
      <c r="H1144" s="20">
        <v>43983</v>
      </c>
      <c r="I1144" s="14" t="s">
        <v>1835</v>
      </c>
      <c r="J1144" s="14" t="s">
        <v>1914</v>
      </c>
      <c r="K1144" s="21">
        <v>10082</v>
      </c>
      <c r="L1144" s="14" t="s">
        <v>646</v>
      </c>
      <c r="M1144" s="21">
        <v>111200</v>
      </c>
      <c r="N1144" s="14" t="s">
        <v>1915</v>
      </c>
      <c r="O1144" s="14" t="s">
        <v>725</v>
      </c>
      <c r="P1144" s="14" t="s">
        <v>726</v>
      </c>
      <c r="Q1144" s="14" t="s">
        <v>727</v>
      </c>
      <c r="R1144" s="14" t="s">
        <v>715</v>
      </c>
      <c r="S1144" s="14" t="s">
        <v>731</v>
      </c>
    </row>
    <row r="1145" spans="1:19" x14ac:dyDescent="0.25">
      <c r="A1145" s="14" t="s">
        <v>703</v>
      </c>
      <c r="B1145" s="14" t="s">
        <v>704</v>
      </c>
      <c r="C1145" s="14" t="s">
        <v>705</v>
      </c>
      <c r="D1145" s="14" t="s">
        <v>706</v>
      </c>
      <c r="E1145" s="14" t="s">
        <v>707</v>
      </c>
      <c r="F1145" s="15">
        <v>49282.58</v>
      </c>
      <c r="G1145" s="14" t="s">
        <v>708</v>
      </c>
      <c r="H1145" s="20">
        <v>43922</v>
      </c>
      <c r="I1145" s="14" t="s">
        <v>1916</v>
      </c>
      <c r="J1145" s="14" t="s">
        <v>1917</v>
      </c>
      <c r="K1145" s="21">
        <v>10082</v>
      </c>
      <c r="L1145" s="14" t="s">
        <v>646</v>
      </c>
      <c r="M1145" s="21">
        <v>111400</v>
      </c>
      <c r="N1145" s="14" t="s">
        <v>1918</v>
      </c>
      <c r="O1145" s="14" t="s">
        <v>712</v>
      </c>
      <c r="P1145" s="14" t="s">
        <v>713</v>
      </c>
      <c r="Q1145" s="14" t="s">
        <v>1583</v>
      </c>
      <c r="R1145" s="14" t="s">
        <v>715</v>
      </c>
      <c r="S1145" s="14" t="s">
        <v>683</v>
      </c>
    </row>
    <row r="1146" spans="1:19" x14ac:dyDescent="0.25">
      <c r="A1146" s="14" t="s">
        <v>717</v>
      </c>
      <c r="B1146" s="14" t="s">
        <v>704</v>
      </c>
      <c r="C1146" s="14" t="s">
        <v>718</v>
      </c>
      <c r="D1146" s="14" t="s">
        <v>706</v>
      </c>
      <c r="E1146" s="14" t="s">
        <v>707</v>
      </c>
      <c r="F1146" s="15">
        <v>49389.86</v>
      </c>
      <c r="G1146" s="14" t="s">
        <v>708</v>
      </c>
      <c r="H1146" s="20">
        <v>43952</v>
      </c>
      <c r="I1146" s="14" t="s">
        <v>1901</v>
      </c>
      <c r="J1146" s="14" t="s">
        <v>1917</v>
      </c>
      <c r="K1146" s="21">
        <v>10082</v>
      </c>
      <c r="L1146" s="14" t="s">
        <v>646</v>
      </c>
      <c r="M1146" s="21">
        <v>111400</v>
      </c>
      <c r="N1146" s="14" t="s">
        <v>1918</v>
      </c>
      <c r="O1146" s="14" t="s">
        <v>719</v>
      </c>
      <c r="P1146" s="14" t="s">
        <v>720</v>
      </c>
      <c r="Q1146" s="14" t="s">
        <v>721</v>
      </c>
      <c r="R1146" s="14" t="s">
        <v>715</v>
      </c>
      <c r="S1146" s="14" t="s">
        <v>683</v>
      </c>
    </row>
    <row r="1147" spans="1:19" x14ac:dyDescent="0.25">
      <c r="A1147" s="14" t="s">
        <v>723</v>
      </c>
      <c r="B1147" s="14" t="s">
        <v>704</v>
      </c>
      <c r="C1147" s="14" t="s">
        <v>724</v>
      </c>
      <c r="D1147" s="14" t="s">
        <v>706</v>
      </c>
      <c r="E1147" s="14" t="s">
        <v>707</v>
      </c>
      <c r="F1147" s="15">
        <v>49403</v>
      </c>
      <c r="G1147" s="14" t="s">
        <v>708</v>
      </c>
      <c r="H1147" s="20">
        <v>43983</v>
      </c>
      <c r="I1147" s="14" t="s">
        <v>1838</v>
      </c>
      <c r="J1147" s="14" t="s">
        <v>1917</v>
      </c>
      <c r="K1147" s="21">
        <v>10082</v>
      </c>
      <c r="L1147" s="14" t="s">
        <v>646</v>
      </c>
      <c r="M1147" s="21">
        <v>111400</v>
      </c>
      <c r="N1147" s="14" t="s">
        <v>1918</v>
      </c>
      <c r="O1147" s="14" t="s">
        <v>725</v>
      </c>
      <c r="P1147" s="14" t="s">
        <v>726</v>
      </c>
      <c r="Q1147" s="14" t="s">
        <v>727</v>
      </c>
      <c r="R1147" s="14" t="s">
        <v>715</v>
      </c>
      <c r="S1147" s="14" t="s">
        <v>683</v>
      </c>
    </row>
    <row r="1148" spans="1:19" x14ac:dyDescent="0.25">
      <c r="A1148" s="14" t="s">
        <v>703</v>
      </c>
      <c r="B1148" s="14" t="s">
        <v>704</v>
      </c>
      <c r="C1148" s="14" t="s">
        <v>705</v>
      </c>
      <c r="D1148" s="14" t="s">
        <v>706</v>
      </c>
      <c r="E1148" s="14" t="s">
        <v>707</v>
      </c>
      <c r="F1148" s="15">
        <v>32848.18</v>
      </c>
      <c r="G1148" s="14" t="s">
        <v>708</v>
      </c>
      <c r="H1148" s="20">
        <v>43922</v>
      </c>
      <c r="I1148" s="14" t="s">
        <v>1919</v>
      </c>
      <c r="J1148" s="14" t="s">
        <v>1920</v>
      </c>
      <c r="K1148" s="21">
        <v>10082</v>
      </c>
      <c r="L1148" s="14" t="s">
        <v>646</v>
      </c>
      <c r="M1148" s="21">
        <v>111600</v>
      </c>
      <c r="N1148" s="14" t="s">
        <v>1921</v>
      </c>
      <c r="O1148" s="14" t="s">
        <v>712</v>
      </c>
      <c r="P1148" s="14" t="s">
        <v>713</v>
      </c>
      <c r="Q1148" s="14" t="s">
        <v>1583</v>
      </c>
      <c r="R1148" s="14" t="s">
        <v>715</v>
      </c>
      <c r="S1148" s="14" t="s">
        <v>722</v>
      </c>
    </row>
    <row r="1149" spans="1:19" x14ac:dyDescent="0.25">
      <c r="A1149" s="14" t="s">
        <v>717</v>
      </c>
      <c r="B1149" s="14" t="s">
        <v>704</v>
      </c>
      <c r="C1149" s="14" t="s">
        <v>718</v>
      </c>
      <c r="D1149" s="14" t="s">
        <v>706</v>
      </c>
      <c r="E1149" s="14" t="s">
        <v>707</v>
      </c>
      <c r="F1149" s="15">
        <v>30932.01</v>
      </c>
      <c r="G1149" s="14" t="s">
        <v>708</v>
      </c>
      <c r="H1149" s="20">
        <v>43952</v>
      </c>
      <c r="I1149" s="14" t="s">
        <v>1904</v>
      </c>
      <c r="J1149" s="14" t="s">
        <v>1920</v>
      </c>
      <c r="K1149" s="21">
        <v>10082</v>
      </c>
      <c r="L1149" s="14" t="s">
        <v>646</v>
      </c>
      <c r="M1149" s="21">
        <v>111600</v>
      </c>
      <c r="N1149" s="14" t="s">
        <v>1921</v>
      </c>
      <c r="O1149" s="14" t="s">
        <v>719</v>
      </c>
      <c r="P1149" s="14" t="s">
        <v>720</v>
      </c>
      <c r="Q1149" s="14" t="s">
        <v>721</v>
      </c>
      <c r="R1149" s="14" t="s">
        <v>715</v>
      </c>
      <c r="S1149" s="14" t="s">
        <v>722</v>
      </c>
    </row>
    <row r="1150" spans="1:19" x14ac:dyDescent="0.25">
      <c r="A1150" s="14" t="s">
        <v>723</v>
      </c>
      <c r="B1150" s="14" t="s">
        <v>704</v>
      </c>
      <c r="C1150" s="14" t="s">
        <v>724</v>
      </c>
      <c r="D1150" s="14" t="s">
        <v>706</v>
      </c>
      <c r="E1150" s="14" t="s">
        <v>707</v>
      </c>
      <c r="F1150" s="15">
        <v>30942.45</v>
      </c>
      <c r="G1150" s="14" t="s">
        <v>708</v>
      </c>
      <c r="H1150" s="20">
        <v>43983</v>
      </c>
      <c r="I1150" s="14" t="s">
        <v>1841</v>
      </c>
      <c r="J1150" s="14" t="s">
        <v>1920</v>
      </c>
      <c r="K1150" s="21">
        <v>10082</v>
      </c>
      <c r="L1150" s="14" t="s">
        <v>646</v>
      </c>
      <c r="M1150" s="21">
        <v>111600</v>
      </c>
      <c r="N1150" s="14" t="s">
        <v>1921</v>
      </c>
      <c r="O1150" s="14" t="s">
        <v>725</v>
      </c>
      <c r="P1150" s="14" t="s">
        <v>726</v>
      </c>
      <c r="Q1150" s="14" t="s">
        <v>727</v>
      </c>
      <c r="R1150" s="14" t="s">
        <v>715</v>
      </c>
      <c r="S1150" s="14" t="s">
        <v>722</v>
      </c>
    </row>
    <row r="1151" spans="1:19" x14ac:dyDescent="0.25">
      <c r="A1151" s="14" t="s">
        <v>703</v>
      </c>
      <c r="B1151" s="14" t="s">
        <v>704</v>
      </c>
      <c r="C1151" s="14" t="s">
        <v>705</v>
      </c>
      <c r="D1151" s="14" t="s">
        <v>706</v>
      </c>
      <c r="E1151" s="14" t="s">
        <v>707</v>
      </c>
      <c r="F1151" s="15">
        <v>2986.65</v>
      </c>
      <c r="G1151" s="14" t="s">
        <v>708</v>
      </c>
      <c r="H1151" s="20">
        <v>43922</v>
      </c>
      <c r="I1151" s="14" t="s">
        <v>1922</v>
      </c>
      <c r="J1151" s="14" t="s">
        <v>1923</v>
      </c>
      <c r="K1151" s="21">
        <v>10082</v>
      </c>
      <c r="L1151" s="14" t="s">
        <v>646</v>
      </c>
      <c r="M1151" s="21">
        <v>111700</v>
      </c>
      <c r="N1151" s="14" t="s">
        <v>1924</v>
      </c>
      <c r="O1151" s="14" t="s">
        <v>712</v>
      </c>
      <c r="P1151" s="14" t="s">
        <v>713</v>
      </c>
      <c r="Q1151" s="14" t="s">
        <v>1583</v>
      </c>
      <c r="R1151" s="14" t="s">
        <v>715</v>
      </c>
      <c r="S1151" s="14" t="s">
        <v>742</v>
      </c>
    </row>
    <row r="1152" spans="1:19" x14ac:dyDescent="0.25">
      <c r="A1152" s="14" t="s">
        <v>717</v>
      </c>
      <c r="B1152" s="14" t="s">
        <v>704</v>
      </c>
      <c r="C1152" s="14" t="s">
        <v>718</v>
      </c>
      <c r="D1152" s="14" t="s">
        <v>706</v>
      </c>
      <c r="E1152" s="14" t="s">
        <v>707</v>
      </c>
      <c r="F1152" s="15">
        <v>3056.03</v>
      </c>
      <c r="G1152" s="14" t="s">
        <v>708</v>
      </c>
      <c r="H1152" s="20">
        <v>43952</v>
      </c>
      <c r="I1152" s="14" t="s">
        <v>1907</v>
      </c>
      <c r="J1152" s="14" t="s">
        <v>1923</v>
      </c>
      <c r="K1152" s="21">
        <v>10082</v>
      </c>
      <c r="L1152" s="14" t="s">
        <v>646</v>
      </c>
      <c r="M1152" s="21">
        <v>111700</v>
      </c>
      <c r="N1152" s="14" t="s">
        <v>1924</v>
      </c>
      <c r="O1152" s="14" t="s">
        <v>719</v>
      </c>
      <c r="P1152" s="14" t="s">
        <v>720</v>
      </c>
      <c r="Q1152" s="14" t="s">
        <v>721</v>
      </c>
      <c r="R1152" s="14" t="s">
        <v>715</v>
      </c>
      <c r="S1152" s="14" t="s">
        <v>742</v>
      </c>
    </row>
    <row r="1153" spans="1:19" x14ac:dyDescent="0.25">
      <c r="A1153" s="14" t="s">
        <v>723</v>
      </c>
      <c r="B1153" s="14" t="s">
        <v>704</v>
      </c>
      <c r="C1153" s="14" t="s">
        <v>724</v>
      </c>
      <c r="D1153" s="14" t="s">
        <v>706</v>
      </c>
      <c r="E1153" s="14" t="s">
        <v>707</v>
      </c>
      <c r="F1153" s="15">
        <v>3056.03</v>
      </c>
      <c r="G1153" s="14" t="s">
        <v>708</v>
      </c>
      <c r="H1153" s="20">
        <v>43983</v>
      </c>
      <c r="I1153" s="14" t="s">
        <v>1844</v>
      </c>
      <c r="J1153" s="14" t="s">
        <v>1923</v>
      </c>
      <c r="K1153" s="21">
        <v>10082</v>
      </c>
      <c r="L1153" s="14" t="s">
        <v>646</v>
      </c>
      <c r="M1153" s="21">
        <v>111700</v>
      </c>
      <c r="N1153" s="14" t="s">
        <v>1924</v>
      </c>
      <c r="O1153" s="14" t="s">
        <v>725</v>
      </c>
      <c r="P1153" s="14" t="s">
        <v>726</v>
      </c>
      <c r="Q1153" s="14" t="s">
        <v>727</v>
      </c>
      <c r="R1153" s="14" t="s">
        <v>715</v>
      </c>
      <c r="S1153" s="14" t="s">
        <v>742</v>
      </c>
    </row>
    <row r="1154" spans="1:19" x14ac:dyDescent="0.25">
      <c r="A1154" s="14" t="s">
        <v>703</v>
      </c>
      <c r="B1154" s="14" t="s">
        <v>704</v>
      </c>
      <c r="C1154" s="14" t="s">
        <v>705</v>
      </c>
      <c r="D1154" s="14" t="s">
        <v>706</v>
      </c>
      <c r="E1154" s="14" t="s">
        <v>707</v>
      </c>
      <c r="F1154" s="15">
        <v>90.98</v>
      </c>
      <c r="G1154" s="14" t="s">
        <v>708</v>
      </c>
      <c r="H1154" s="20">
        <v>43922</v>
      </c>
      <c r="I1154" s="14" t="s">
        <v>1925</v>
      </c>
      <c r="J1154" s="14" t="s">
        <v>1926</v>
      </c>
      <c r="K1154" s="21">
        <v>10082</v>
      </c>
      <c r="L1154" s="14" t="s">
        <v>646</v>
      </c>
      <c r="M1154" s="21">
        <v>113000</v>
      </c>
      <c r="N1154" s="14" t="s">
        <v>1927</v>
      </c>
      <c r="O1154" s="14" t="s">
        <v>712</v>
      </c>
      <c r="P1154" s="14" t="s">
        <v>713</v>
      </c>
      <c r="Q1154" s="14" t="s">
        <v>1583</v>
      </c>
      <c r="R1154" s="14" t="s">
        <v>715</v>
      </c>
      <c r="S1154" s="14" t="s">
        <v>742</v>
      </c>
    </row>
    <row r="1155" spans="1:19" x14ac:dyDescent="0.25">
      <c r="A1155" s="14" t="s">
        <v>717</v>
      </c>
      <c r="B1155" s="14" t="s">
        <v>704</v>
      </c>
      <c r="C1155" s="14" t="s">
        <v>718</v>
      </c>
      <c r="D1155" s="14" t="s">
        <v>706</v>
      </c>
      <c r="E1155" s="14" t="s">
        <v>707</v>
      </c>
      <c r="F1155" s="15">
        <v>90.29</v>
      </c>
      <c r="G1155" s="14" t="s">
        <v>708</v>
      </c>
      <c r="H1155" s="20">
        <v>43952</v>
      </c>
      <c r="I1155" s="14" t="s">
        <v>1910</v>
      </c>
      <c r="J1155" s="14" t="s">
        <v>1926</v>
      </c>
      <c r="K1155" s="21">
        <v>10082</v>
      </c>
      <c r="L1155" s="14" t="s">
        <v>646</v>
      </c>
      <c r="M1155" s="21">
        <v>113000</v>
      </c>
      <c r="N1155" s="14" t="s">
        <v>1927</v>
      </c>
      <c r="O1155" s="14" t="s">
        <v>719</v>
      </c>
      <c r="P1155" s="14" t="s">
        <v>720</v>
      </c>
      <c r="Q1155" s="14" t="s">
        <v>721</v>
      </c>
      <c r="R1155" s="14" t="s">
        <v>715</v>
      </c>
      <c r="S1155" s="14" t="s">
        <v>742</v>
      </c>
    </row>
    <row r="1156" spans="1:19" x14ac:dyDescent="0.25">
      <c r="A1156" s="14" t="s">
        <v>723</v>
      </c>
      <c r="B1156" s="14" t="s">
        <v>704</v>
      </c>
      <c r="C1156" s="14" t="s">
        <v>724</v>
      </c>
      <c r="D1156" s="14" t="s">
        <v>706</v>
      </c>
      <c r="E1156" s="14" t="s">
        <v>707</v>
      </c>
      <c r="F1156" s="15">
        <v>90.29</v>
      </c>
      <c r="G1156" s="14" t="s">
        <v>708</v>
      </c>
      <c r="H1156" s="20">
        <v>43983</v>
      </c>
      <c r="I1156" s="14" t="s">
        <v>1847</v>
      </c>
      <c r="J1156" s="14" t="s">
        <v>1926</v>
      </c>
      <c r="K1156" s="21">
        <v>10082</v>
      </c>
      <c r="L1156" s="14" t="s">
        <v>646</v>
      </c>
      <c r="M1156" s="21">
        <v>113000</v>
      </c>
      <c r="N1156" s="14" t="s">
        <v>1927</v>
      </c>
      <c r="O1156" s="14" t="s">
        <v>725</v>
      </c>
      <c r="P1156" s="14" t="s">
        <v>726</v>
      </c>
      <c r="Q1156" s="14" t="s">
        <v>727</v>
      </c>
      <c r="R1156" s="14" t="s">
        <v>715</v>
      </c>
      <c r="S1156" s="14" t="s">
        <v>742</v>
      </c>
    </row>
    <row r="1157" spans="1:19" x14ac:dyDescent="0.25">
      <c r="A1157" s="14" t="s">
        <v>703</v>
      </c>
      <c r="B1157" s="14" t="s">
        <v>704</v>
      </c>
      <c r="C1157" s="14" t="s">
        <v>705</v>
      </c>
      <c r="D1157" s="14" t="s">
        <v>706</v>
      </c>
      <c r="E1157" s="14" t="s">
        <v>707</v>
      </c>
      <c r="F1157" s="15">
        <v>246.83</v>
      </c>
      <c r="G1157" s="14" t="s">
        <v>708</v>
      </c>
      <c r="H1157" s="20">
        <v>43922</v>
      </c>
      <c r="I1157" s="14" t="s">
        <v>1928</v>
      </c>
      <c r="J1157" s="14" t="s">
        <v>1929</v>
      </c>
      <c r="K1157" s="21">
        <v>10082</v>
      </c>
      <c r="L1157" s="14" t="s">
        <v>646</v>
      </c>
      <c r="M1157" s="21">
        <v>113010</v>
      </c>
      <c r="N1157" s="14" t="s">
        <v>1930</v>
      </c>
      <c r="O1157" s="14" t="s">
        <v>712</v>
      </c>
      <c r="P1157" s="14" t="s">
        <v>713</v>
      </c>
      <c r="Q1157" s="14" t="s">
        <v>1583</v>
      </c>
      <c r="R1157" s="14" t="s">
        <v>715</v>
      </c>
      <c r="S1157" s="14" t="s">
        <v>716</v>
      </c>
    </row>
    <row r="1158" spans="1:19" x14ac:dyDescent="0.25">
      <c r="A1158" s="14" t="s">
        <v>717</v>
      </c>
      <c r="B1158" s="14" t="s">
        <v>704</v>
      </c>
      <c r="C1158" s="14" t="s">
        <v>718</v>
      </c>
      <c r="D1158" s="14" t="s">
        <v>706</v>
      </c>
      <c r="E1158" s="14" t="s">
        <v>707</v>
      </c>
      <c r="F1158" s="15">
        <v>246.83</v>
      </c>
      <c r="G1158" s="14" t="s">
        <v>708</v>
      </c>
      <c r="H1158" s="20">
        <v>43952</v>
      </c>
      <c r="I1158" s="14" t="s">
        <v>1913</v>
      </c>
      <c r="J1158" s="14" t="s">
        <v>1929</v>
      </c>
      <c r="K1158" s="21">
        <v>10082</v>
      </c>
      <c r="L1158" s="14" t="s">
        <v>646</v>
      </c>
      <c r="M1158" s="21">
        <v>113010</v>
      </c>
      <c r="N1158" s="14" t="s">
        <v>1930</v>
      </c>
      <c r="O1158" s="14" t="s">
        <v>719</v>
      </c>
      <c r="P1158" s="14" t="s">
        <v>720</v>
      </c>
      <c r="Q1158" s="14" t="s">
        <v>721</v>
      </c>
      <c r="R1158" s="14" t="s">
        <v>715</v>
      </c>
      <c r="S1158" s="14" t="s">
        <v>716</v>
      </c>
    </row>
    <row r="1159" spans="1:19" x14ac:dyDescent="0.25">
      <c r="A1159" s="14" t="s">
        <v>723</v>
      </c>
      <c r="B1159" s="14" t="s">
        <v>704</v>
      </c>
      <c r="C1159" s="14" t="s">
        <v>724</v>
      </c>
      <c r="D1159" s="14" t="s">
        <v>706</v>
      </c>
      <c r="E1159" s="14" t="s">
        <v>707</v>
      </c>
      <c r="F1159" s="15">
        <v>260.75</v>
      </c>
      <c r="G1159" s="14" t="s">
        <v>708</v>
      </c>
      <c r="H1159" s="20">
        <v>43983</v>
      </c>
      <c r="I1159" s="14" t="s">
        <v>1850</v>
      </c>
      <c r="J1159" s="14" t="s">
        <v>1929</v>
      </c>
      <c r="K1159" s="21">
        <v>10082</v>
      </c>
      <c r="L1159" s="14" t="s">
        <v>646</v>
      </c>
      <c r="M1159" s="21">
        <v>113010</v>
      </c>
      <c r="N1159" s="14" t="s">
        <v>1930</v>
      </c>
      <c r="O1159" s="14" t="s">
        <v>725</v>
      </c>
      <c r="P1159" s="14" t="s">
        <v>726</v>
      </c>
      <c r="Q1159" s="14" t="s">
        <v>727</v>
      </c>
      <c r="R1159" s="14" t="s">
        <v>715</v>
      </c>
      <c r="S1159" s="14" t="s">
        <v>716</v>
      </c>
    </row>
    <row r="1160" spans="1:19" x14ac:dyDescent="0.25">
      <c r="A1160" s="14" t="s">
        <v>703</v>
      </c>
      <c r="B1160" s="14" t="s">
        <v>704</v>
      </c>
      <c r="C1160" s="14" t="s">
        <v>705</v>
      </c>
      <c r="D1160" s="14" t="s">
        <v>706</v>
      </c>
      <c r="E1160" s="14" t="s">
        <v>707</v>
      </c>
      <c r="F1160" s="15">
        <v>175.8</v>
      </c>
      <c r="G1160" s="14" t="s">
        <v>708</v>
      </c>
      <c r="H1160" s="20">
        <v>43922</v>
      </c>
      <c r="I1160" s="14" t="s">
        <v>1931</v>
      </c>
      <c r="J1160" s="14" t="s">
        <v>1932</v>
      </c>
      <c r="K1160" s="21">
        <v>10082</v>
      </c>
      <c r="L1160" s="14" t="s">
        <v>646</v>
      </c>
      <c r="M1160" s="21">
        <v>113020</v>
      </c>
      <c r="N1160" s="14" t="s">
        <v>1933</v>
      </c>
      <c r="O1160" s="14" t="s">
        <v>712</v>
      </c>
      <c r="P1160" s="14" t="s">
        <v>713</v>
      </c>
      <c r="Q1160" s="14" t="s">
        <v>1583</v>
      </c>
      <c r="R1160" s="14" t="s">
        <v>715</v>
      </c>
      <c r="S1160" s="14" t="s">
        <v>731</v>
      </c>
    </row>
    <row r="1161" spans="1:19" x14ac:dyDescent="0.25">
      <c r="A1161" s="14" t="s">
        <v>717</v>
      </c>
      <c r="B1161" s="14" t="s">
        <v>704</v>
      </c>
      <c r="C1161" s="14" t="s">
        <v>718</v>
      </c>
      <c r="D1161" s="14" t="s">
        <v>706</v>
      </c>
      <c r="E1161" s="14" t="s">
        <v>707</v>
      </c>
      <c r="F1161" s="15">
        <v>175.8</v>
      </c>
      <c r="G1161" s="14" t="s">
        <v>708</v>
      </c>
      <c r="H1161" s="20">
        <v>43952</v>
      </c>
      <c r="I1161" s="14" t="s">
        <v>1916</v>
      </c>
      <c r="J1161" s="14" t="s">
        <v>1932</v>
      </c>
      <c r="K1161" s="21">
        <v>10082</v>
      </c>
      <c r="L1161" s="14" t="s">
        <v>646</v>
      </c>
      <c r="M1161" s="21">
        <v>113020</v>
      </c>
      <c r="N1161" s="14" t="s">
        <v>1933</v>
      </c>
      <c r="O1161" s="14" t="s">
        <v>719</v>
      </c>
      <c r="P1161" s="14" t="s">
        <v>720</v>
      </c>
      <c r="Q1161" s="14" t="s">
        <v>721</v>
      </c>
      <c r="R1161" s="14" t="s">
        <v>715</v>
      </c>
      <c r="S1161" s="14" t="s">
        <v>731</v>
      </c>
    </row>
    <row r="1162" spans="1:19" x14ac:dyDescent="0.25">
      <c r="A1162" s="14" t="s">
        <v>723</v>
      </c>
      <c r="B1162" s="14" t="s">
        <v>704</v>
      </c>
      <c r="C1162" s="14" t="s">
        <v>724</v>
      </c>
      <c r="D1162" s="14" t="s">
        <v>706</v>
      </c>
      <c r="E1162" s="14" t="s">
        <v>707</v>
      </c>
      <c r="F1162" s="15">
        <v>175.8</v>
      </c>
      <c r="G1162" s="14" t="s">
        <v>708</v>
      </c>
      <c r="H1162" s="20">
        <v>43983</v>
      </c>
      <c r="I1162" s="14" t="s">
        <v>1853</v>
      </c>
      <c r="J1162" s="14" t="s">
        <v>1932</v>
      </c>
      <c r="K1162" s="21">
        <v>10082</v>
      </c>
      <c r="L1162" s="14" t="s">
        <v>646</v>
      </c>
      <c r="M1162" s="21">
        <v>113020</v>
      </c>
      <c r="N1162" s="14" t="s">
        <v>1933</v>
      </c>
      <c r="O1162" s="14" t="s">
        <v>725</v>
      </c>
      <c r="P1162" s="14" t="s">
        <v>726</v>
      </c>
      <c r="Q1162" s="14" t="s">
        <v>727</v>
      </c>
      <c r="R1162" s="14" t="s">
        <v>715</v>
      </c>
      <c r="S1162" s="14" t="s">
        <v>731</v>
      </c>
    </row>
    <row r="1163" spans="1:19" x14ac:dyDescent="0.25">
      <c r="A1163" s="14" t="s">
        <v>703</v>
      </c>
      <c r="B1163" s="14" t="s">
        <v>704</v>
      </c>
      <c r="C1163" s="14" t="s">
        <v>705</v>
      </c>
      <c r="D1163" s="14" t="s">
        <v>706</v>
      </c>
      <c r="E1163" s="14" t="s">
        <v>707</v>
      </c>
      <c r="F1163" s="15">
        <v>5203.96</v>
      </c>
      <c r="G1163" s="14" t="s">
        <v>708</v>
      </c>
      <c r="H1163" s="20">
        <v>43922</v>
      </c>
      <c r="I1163" s="14" t="s">
        <v>1934</v>
      </c>
      <c r="J1163" s="14" t="s">
        <v>1935</v>
      </c>
      <c r="K1163" s="21">
        <v>10082</v>
      </c>
      <c r="L1163" s="14" t="s">
        <v>646</v>
      </c>
      <c r="M1163" s="21">
        <v>113040</v>
      </c>
      <c r="N1163" s="14" t="s">
        <v>1936</v>
      </c>
      <c r="O1163" s="14" t="s">
        <v>712</v>
      </c>
      <c r="P1163" s="14" t="s">
        <v>713</v>
      </c>
      <c r="Q1163" s="14" t="s">
        <v>1583</v>
      </c>
      <c r="R1163" s="14" t="s">
        <v>715</v>
      </c>
      <c r="S1163" s="14" t="s">
        <v>683</v>
      </c>
    </row>
    <row r="1164" spans="1:19" x14ac:dyDescent="0.25">
      <c r="A1164" s="14" t="s">
        <v>717</v>
      </c>
      <c r="B1164" s="14" t="s">
        <v>704</v>
      </c>
      <c r="C1164" s="14" t="s">
        <v>718</v>
      </c>
      <c r="D1164" s="14" t="s">
        <v>706</v>
      </c>
      <c r="E1164" s="14" t="s">
        <v>707</v>
      </c>
      <c r="F1164" s="15">
        <v>5185.32</v>
      </c>
      <c r="G1164" s="14" t="s">
        <v>708</v>
      </c>
      <c r="H1164" s="20">
        <v>43952</v>
      </c>
      <c r="I1164" s="14" t="s">
        <v>1919</v>
      </c>
      <c r="J1164" s="14" t="s">
        <v>1935</v>
      </c>
      <c r="K1164" s="21">
        <v>10082</v>
      </c>
      <c r="L1164" s="14" t="s">
        <v>646</v>
      </c>
      <c r="M1164" s="21">
        <v>113040</v>
      </c>
      <c r="N1164" s="14" t="s">
        <v>1936</v>
      </c>
      <c r="O1164" s="14" t="s">
        <v>719</v>
      </c>
      <c r="P1164" s="14" t="s">
        <v>720</v>
      </c>
      <c r="Q1164" s="14" t="s">
        <v>721</v>
      </c>
      <c r="R1164" s="14" t="s">
        <v>715</v>
      </c>
      <c r="S1164" s="14" t="s">
        <v>683</v>
      </c>
    </row>
    <row r="1165" spans="1:19" x14ac:dyDescent="0.25">
      <c r="A1165" s="14" t="s">
        <v>723</v>
      </c>
      <c r="B1165" s="14" t="s">
        <v>704</v>
      </c>
      <c r="C1165" s="14" t="s">
        <v>724</v>
      </c>
      <c r="D1165" s="14" t="s">
        <v>706</v>
      </c>
      <c r="E1165" s="14" t="s">
        <v>707</v>
      </c>
      <c r="F1165" s="15">
        <v>5196.3599999999997</v>
      </c>
      <c r="G1165" s="14" t="s">
        <v>708</v>
      </c>
      <c r="H1165" s="20">
        <v>43983</v>
      </c>
      <c r="I1165" s="14" t="s">
        <v>1856</v>
      </c>
      <c r="J1165" s="14" t="s">
        <v>1935</v>
      </c>
      <c r="K1165" s="21">
        <v>10082</v>
      </c>
      <c r="L1165" s="14" t="s">
        <v>646</v>
      </c>
      <c r="M1165" s="21">
        <v>113040</v>
      </c>
      <c r="N1165" s="14" t="s">
        <v>1936</v>
      </c>
      <c r="O1165" s="14" t="s">
        <v>725</v>
      </c>
      <c r="P1165" s="14" t="s">
        <v>726</v>
      </c>
      <c r="Q1165" s="14" t="s">
        <v>727</v>
      </c>
      <c r="R1165" s="14" t="s">
        <v>715</v>
      </c>
      <c r="S1165" s="14" t="s">
        <v>683</v>
      </c>
    </row>
    <row r="1166" spans="1:19" x14ac:dyDescent="0.25">
      <c r="A1166" s="14" t="s">
        <v>703</v>
      </c>
      <c r="B1166" s="14" t="s">
        <v>704</v>
      </c>
      <c r="C1166" s="14" t="s">
        <v>705</v>
      </c>
      <c r="D1166" s="14" t="s">
        <v>706</v>
      </c>
      <c r="E1166" s="14" t="s">
        <v>707</v>
      </c>
      <c r="F1166" s="15">
        <v>1862.69</v>
      </c>
      <c r="G1166" s="14" t="s">
        <v>708</v>
      </c>
      <c r="H1166" s="20">
        <v>43922</v>
      </c>
      <c r="I1166" s="14" t="s">
        <v>1937</v>
      </c>
      <c r="J1166" s="14" t="s">
        <v>1938</v>
      </c>
      <c r="K1166" s="21">
        <v>10082</v>
      </c>
      <c r="L1166" s="14" t="s">
        <v>646</v>
      </c>
      <c r="M1166" s="21">
        <v>113060</v>
      </c>
      <c r="N1166" s="14" t="s">
        <v>1939</v>
      </c>
      <c r="O1166" s="14" t="s">
        <v>712</v>
      </c>
      <c r="P1166" s="14" t="s">
        <v>713</v>
      </c>
      <c r="Q1166" s="14" t="s">
        <v>1583</v>
      </c>
      <c r="R1166" s="14" t="s">
        <v>715</v>
      </c>
      <c r="S1166" s="14" t="s">
        <v>722</v>
      </c>
    </row>
    <row r="1167" spans="1:19" x14ac:dyDescent="0.25">
      <c r="A1167" s="14" t="s">
        <v>717</v>
      </c>
      <c r="B1167" s="14" t="s">
        <v>704</v>
      </c>
      <c r="C1167" s="14" t="s">
        <v>718</v>
      </c>
      <c r="D1167" s="14" t="s">
        <v>706</v>
      </c>
      <c r="E1167" s="14" t="s">
        <v>707</v>
      </c>
      <c r="F1167" s="15">
        <v>1889.78</v>
      </c>
      <c r="G1167" s="14" t="s">
        <v>708</v>
      </c>
      <c r="H1167" s="20">
        <v>43952</v>
      </c>
      <c r="I1167" s="14" t="s">
        <v>1922</v>
      </c>
      <c r="J1167" s="14" t="s">
        <v>1938</v>
      </c>
      <c r="K1167" s="21">
        <v>10082</v>
      </c>
      <c r="L1167" s="14" t="s">
        <v>646</v>
      </c>
      <c r="M1167" s="21">
        <v>113060</v>
      </c>
      <c r="N1167" s="14" t="s">
        <v>1939</v>
      </c>
      <c r="O1167" s="14" t="s">
        <v>719</v>
      </c>
      <c r="P1167" s="14" t="s">
        <v>720</v>
      </c>
      <c r="Q1167" s="14" t="s">
        <v>721</v>
      </c>
      <c r="R1167" s="14" t="s">
        <v>715</v>
      </c>
      <c r="S1167" s="14" t="s">
        <v>722</v>
      </c>
    </row>
    <row r="1168" spans="1:19" x14ac:dyDescent="0.25">
      <c r="A1168" s="14" t="s">
        <v>723</v>
      </c>
      <c r="B1168" s="14" t="s">
        <v>704</v>
      </c>
      <c r="C1168" s="14" t="s">
        <v>724</v>
      </c>
      <c r="D1168" s="14" t="s">
        <v>706</v>
      </c>
      <c r="E1168" s="14" t="s">
        <v>707</v>
      </c>
      <c r="F1168" s="15">
        <v>1889.78</v>
      </c>
      <c r="G1168" s="14" t="s">
        <v>708</v>
      </c>
      <c r="H1168" s="20">
        <v>43983</v>
      </c>
      <c r="I1168" s="14" t="s">
        <v>1859</v>
      </c>
      <c r="J1168" s="14" t="s">
        <v>1938</v>
      </c>
      <c r="K1168" s="21">
        <v>10082</v>
      </c>
      <c r="L1168" s="14" t="s">
        <v>646</v>
      </c>
      <c r="M1168" s="21">
        <v>113060</v>
      </c>
      <c r="N1168" s="14" t="s">
        <v>1939</v>
      </c>
      <c r="O1168" s="14" t="s">
        <v>725</v>
      </c>
      <c r="P1168" s="14" t="s">
        <v>726</v>
      </c>
      <c r="Q1168" s="14" t="s">
        <v>727</v>
      </c>
      <c r="R1168" s="14" t="s">
        <v>715</v>
      </c>
      <c r="S1168" s="14" t="s">
        <v>722</v>
      </c>
    </row>
    <row r="1169" spans="1:19" x14ac:dyDescent="0.25">
      <c r="A1169" s="14" t="s">
        <v>703</v>
      </c>
      <c r="B1169" s="14" t="s">
        <v>704</v>
      </c>
      <c r="C1169" s="14" t="s">
        <v>705</v>
      </c>
      <c r="D1169" s="14" t="s">
        <v>706</v>
      </c>
      <c r="E1169" s="14" t="s">
        <v>707</v>
      </c>
      <c r="F1169" s="15">
        <v>734.52</v>
      </c>
      <c r="G1169" s="14" t="s">
        <v>708</v>
      </c>
      <c r="H1169" s="20">
        <v>43922</v>
      </c>
      <c r="I1169" s="14" t="s">
        <v>1940</v>
      </c>
      <c r="J1169" s="14" t="s">
        <v>1941</v>
      </c>
      <c r="K1169" s="21">
        <v>10082</v>
      </c>
      <c r="L1169" s="14" t="s">
        <v>646</v>
      </c>
      <c r="M1169" s="21">
        <v>114000</v>
      </c>
      <c r="N1169" s="14" t="s">
        <v>1942</v>
      </c>
      <c r="O1169" s="14" t="s">
        <v>712</v>
      </c>
      <c r="P1169" s="14" t="s">
        <v>713</v>
      </c>
      <c r="Q1169" s="14" t="s">
        <v>1583</v>
      </c>
      <c r="R1169" s="14" t="s">
        <v>715</v>
      </c>
      <c r="S1169" s="14" t="s">
        <v>742</v>
      </c>
    </row>
    <row r="1170" spans="1:19" x14ac:dyDescent="0.25">
      <c r="A1170" s="14" t="s">
        <v>717</v>
      </c>
      <c r="B1170" s="14" t="s">
        <v>704</v>
      </c>
      <c r="C1170" s="14" t="s">
        <v>718</v>
      </c>
      <c r="D1170" s="14" t="s">
        <v>706</v>
      </c>
      <c r="E1170" s="14" t="s">
        <v>707</v>
      </c>
      <c r="F1170" s="15">
        <v>753.78</v>
      </c>
      <c r="G1170" s="14" t="s">
        <v>708</v>
      </c>
      <c r="H1170" s="20">
        <v>43952</v>
      </c>
      <c r="I1170" s="14" t="s">
        <v>1925</v>
      </c>
      <c r="J1170" s="14" t="s">
        <v>1941</v>
      </c>
      <c r="K1170" s="21">
        <v>10082</v>
      </c>
      <c r="L1170" s="14" t="s">
        <v>646</v>
      </c>
      <c r="M1170" s="21">
        <v>114000</v>
      </c>
      <c r="N1170" s="14" t="s">
        <v>1942</v>
      </c>
      <c r="O1170" s="14" t="s">
        <v>719</v>
      </c>
      <c r="P1170" s="14" t="s">
        <v>720</v>
      </c>
      <c r="Q1170" s="14" t="s">
        <v>721</v>
      </c>
      <c r="R1170" s="14" t="s">
        <v>715</v>
      </c>
      <c r="S1170" s="14" t="s">
        <v>742</v>
      </c>
    </row>
    <row r="1171" spans="1:19" x14ac:dyDescent="0.25">
      <c r="A1171" s="14" t="s">
        <v>723</v>
      </c>
      <c r="B1171" s="14" t="s">
        <v>704</v>
      </c>
      <c r="C1171" s="14" t="s">
        <v>724</v>
      </c>
      <c r="D1171" s="14" t="s">
        <v>706</v>
      </c>
      <c r="E1171" s="14" t="s">
        <v>707</v>
      </c>
      <c r="F1171" s="15">
        <v>753.78</v>
      </c>
      <c r="G1171" s="14" t="s">
        <v>708</v>
      </c>
      <c r="H1171" s="20">
        <v>43983</v>
      </c>
      <c r="I1171" s="14" t="s">
        <v>1862</v>
      </c>
      <c r="J1171" s="14" t="s">
        <v>1941</v>
      </c>
      <c r="K1171" s="21">
        <v>10082</v>
      </c>
      <c r="L1171" s="14" t="s">
        <v>646</v>
      </c>
      <c r="M1171" s="21">
        <v>114000</v>
      </c>
      <c r="N1171" s="14" t="s">
        <v>1942</v>
      </c>
      <c r="O1171" s="14" t="s">
        <v>725</v>
      </c>
      <c r="P1171" s="14" t="s">
        <v>726</v>
      </c>
      <c r="Q1171" s="14" t="s">
        <v>727</v>
      </c>
      <c r="R1171" s="14" t="s">
        <v>715</v>
      </c>
      <c r="S1171" s="14" t="s">
        <v>742</v>
      </c>
    </row>
    <row r="1172" spans="1:19" x14ac:dyDescent="0.25">
      <c r="A1172" s="14" t="s">
        <v>703</v>
      </c>
      <c r="B1172" s="14" t="s">
        <v>704</v>
      </c>
      <c r="C1172" s="14" t="s">
        <v>705</v>
      </c>
      <c r="D1172" s="14" t="s">
        <v>706</v>
      </c>
      <c r="E1172" s="14" t="s">
        <v>707</v>
      </c>
      <c r="F1172" s="15">
        <v>248.78</v>
      </c>
      <c r="G1172" s="14" t="s">
        <v>708</v>
      </c>
      <c r="H1172" s="20">
        <v>43922</v>
      </c>
      <c r="I1172" s="14" t="s">
        <v>1943</v>
      </c>
      <c r="J1172" s="14" t="s">
        <v>1944</v>
      </c>
      <c r="K1172" s="21">
        <v>10082</v>
      </c>
      <c r="L1172" s="14" t="s">
        <v>646</v>
      </c>
      <c r="M1172" s="21">
        <v>114010</v>
      </c>
      <c r="N1172" s="14" t="s">
        <v>1945</v>
      </c>
      <c r="O1172" s="14" t="s">
        <v>712</v>
      </c>
      <c r="P1172" s="14" t="s">
        <v>713</v>
      </c>
      <c r="Q1172" s="14" t="s">
        <v>1583</v>
      </c>
      <c r="R1172" s="14" t="s">
        <v>715</v>
      </c>
      <c r="S1172" s="14" t="s">
        <v>716</v>
      </c>
    </row>
    <row r="1173" spans="1:19" x14ac:dyDescent="0.25">
      <c r="A1173" s="14" t="s">
        <v>717</v>
      </c>
      <c r="B1173" s="14" t="s">
        <v>704</v>
      </c>
      <c r="C1173" s="14" t="s">
        <v>718</v>
      </c>
      <c r="D1173" s="14" t="s">
        <v>706</v>
      </c>
      <c r="E1173" s="14" t="s">
        <v>707</v>
      </c>
      <c r="F1173" s="15">
        <v>248.78</v>
      </c>
      <c r="G1173" s="14" t="s">
        <v>708</v>
      </c>
      <c r="H1173" s="20">
        <v>43952</v>
      </c>
      <c r="I1173" s="14" t="s">
        <v>1928</v>
      </c>
      <c r="J1173" s="14" t="s">
        <v>1944</v>
      </c>
      <c r="K1173" s="21">
        <v>10082</v>
      </c>
      <c r="L1173" s="14" t="s">
        <v>646</v>
      </c>
      <c r="M1173" s="21">
        <v>114010</v>
      </c>
      <c r="N1173" s="14" t="s">
        <v>1945</v>
      </c>
      <c r="O1173" s="14" t="s">
        <v>719</v>
      </c>
      <c r="P1173" s="14" t="s">
        <v>720</v>
      </c>
      <c r="Q1173" s="14" t="s">
        <v>721</v>
      </c>
      <c r="R1173" s="14" t="s">
        <v>715</v>
      </c>
      <c r="S1173" s="14" t="s">
        <v>716</v>
      </c>
    </row>
    <row r="1174" spans="1:19" x14ac:dyDescent="0.25">
      <c r="A1174" s="14" t="s">
        <v>723</v>
      </c>
      <c r="B1174" s="14" t="s">
        <v>704</v>
      </c>
      <c r="C1174" s="14" t="s">
        <v>724</v>
      </c>
      <c r="D1174" s="14" t="s">
        <v>706</v>
      </c>
      <c r="E1174" s="14" t="s">
        <v>707</v>
      </c>
      <c r="F1174" s="15">
        <v>248.78</v>
      </c>
      <c r="G1174" s="14" t="s">
        <v>708</v>
      </c>
      <c r="H1174" s="20">
        <v>43983</v>
      </c>
      <c r="I1174" s="14" t="s">
        <v>1865</v>
      </c>
      <c r="J1174" s="14" t="s">
        <v>1944</v>
      </c>
      <c r="K1174" s="21">
        <v>10082</v>
      </c>
      <c r="L1174" s="14" t="s">
        <v>646</v>
      </c>
      <c r="M1174" s="21">
        <v>114010</v>
      </c>
      <c r="N1174" s="14" t="s">
        <v>1945</v>
      </c>
      <c r="O1174" s="14" t="s">
        <v>725</v>
      </c>
      <c r="P1174" s="14" t="s">
        <v>726</v>
      </c>
      <c r="Q1174" s="14" t="s">
        <v>727</v>
      </c>
      <c r="R1174" s="14" t="s">
        <v>715</v>
      </c>
      <c r="S1174" s="14" t="s">
        <v>716</v>
      </c>
    </row>
    <row r="1175" spans="1:19" x14ac:dyDescent="0.25">
      <c r="A1175" s="14" t="s">
        <v>703</v>
      </c>
      <c r="B1175" s="14" t="s">
        <v>704</v>
      </c>
      <c r="C1175" s="14" t="s">
        <v>705</v>
      </c>
      <c r="D1175" s="14" t="s">
        <v>706</v>
      </c>
      <c r="E1175" s="14" t="s">
        <v>707</v>
      </c>
      <c r="F1175" s="15">
        <v>532.26</v>
      </c>
      <c r="G1175" s="14" t="s">
        <v>708</v>
      </c>
      <c r="H1175" s="20">
        <v>43922</v>
      </c>
      <c r="I1175" s="14" t="s">
        <v>1946</v>
      </c>
      <c r="J1175" s="14" t="s">
        <v>1947</v>
      </c>
      <c r="K1175" s="21">
        <v>10082</v>
      </c>
      <c r="L1175" s="14" t="s">
        <v>646</v>
      </c>
      <c r="M1175" s="21">
        <v>114020</v>
      </c>
      <c r="N1175" s="14" t="s">
        <v>1948</v>
      </c>
      <c r="O1175" s="14" t="s">
        <v>712</v>
      </c>
      <c r="P1175" s="14" t="s">
        <v>713</v>
      </c>
      <c r="Q1175" s="14" t="s">
        <v>1583</v>
      </c>
      <c r="R1175" s="14" t="s">
        <v>715</v>
      </c>
      <c r="S1175" s="14" t="s">
        <v>731</v>
      </c>
    </row>
    <row r="1176" spans="1:19" x14ac:dyDescent="0.25">
      <c r="A1176" s="14" t="s">
        <v>717</v>
      </c>
      <c r="B1176" s="14" t="s">
        <v>704</v>
      </c>
      <c r="C1176" s="14" t="s">
        <v>718</v>
      </c>
      <c r="D1176" s="14" t="s">
        <v>706</v>
      </c>
      <c r="E1176" s="14" t="s">
        <v>707</v>
      </c>
      <c r="F1176" s="15">
        <v>532.26</v>
      </c>
      <c r="G1176" s="14" t="s">
        <v>708</v>
      </c>
      <c r="H1176" s="20">
        <v>43952</v>
      </c>
      <c r="I1176" s="14" t="s">
        <v>1931</v>
      </c>
      <c r="J1176" s="14" t="s">
        <v>1947</v>
      </c>
      <c r="K1176" s="21">
        <v>10082</v>
      </c>
      <c r="L1176" s="14" t="s">
        <v>646</v>
      </c>
      <c r="M1176" s="21">
        <v>114020</v>
      </c>
      <c r="N1176" s="14" t="s">
        <v>1948</v>
      </c>
      <c r="O1176" s="14" t="s">
        <v>719</v>
      </c>
      <c r="P1176" s="14" t="s">
        <v>720</v>
      </c>
      <c r="Q1176" s="14" t="s">
        <v>721</v>
      </c>
      <c r="R1176" s="14" t="s">
        <v>715</v>
      </c>
      <c r="S1176" s="14" t="s">
        <v>731</v>
      </c>
    </row>
    <row r="1177" spans="1:19" x14ac:dyDescent="0.25">
      <c r="A1177" s="14" t="s">
        <v>723</v>
      </c>
      <c r="B1177" s="14" t="s">
        <v>704</v>
      </c>
      <c r="C1177" s="14" t="s">
        <v>724</v>
      </c>
      <c r="D1177" s="14" t="s">
        <v>706</v>
      </c>
      <c r="E1177" s="14" t="s">
        <v>707</v>
      </c>
      <c r="F1177" s="15">
        <v>532.26</v>
      </c>
      <c r="G1177" s="14" t="s">
        <v>708</v>
      </c>
      <c r="H1177" s="20">
        <v>43983</v>
      </c>
      <c r="I1177" s="14" t="s">
        <v>1868</v>
      </c>
      <c r="J1177" s="14" t="s">
        <v>1947</v>
      </c>
      <c r="K1177" s="21">
        <v>10082</v>
      </c>
      <c r="L1177" s="14" t="s">
        <v>646</v>
      </c>
      <c r="M1177" s="21">
        <v>114020</v>
      </c>
      <c r="N1177" s="14" t="s">
        <v>1948</v>
      </c>
      <c r="O1177" s="14" t="s">
        <v>725</v>
      </c>
      <c r="P1177" s="14" t="s">
        <v>726</v>
      </c>
      <c r="Q1177" s="14" t="s">
        <v>727</v>
      </c>
      <c r="R1177" s="14" t="s">
        <v>715</v>
      </c>
      <c r="S1177" s="14" t="s">
        <v>731</v>
      </c>
    </row>
    <row r="1178" spans="1:19" x14ac:dyDescent="0.25">
      <c r="A1178" s="14" t="s">
        <v>703</v>
      </c>
      <c r="B1178" s="14" t="s">
        <v>704</v>
      </c>
      <c r="C1178" s="14" t="s">
        <v>705</v>
      </c>
      <c r="D1178" s="14" t="s">
        <v>706</v>
      </c>
      <c r="E1178" s="14" t="s">
        <v>707</v>
      </c>
      <c r="F1178" s="15">
        <v>11742.98</v>
      </c>
      <c r="G1178" s="14" t="s">
        <v>708</v>
      </c>
      <c r="H1178" s="20">
        <v>43922</v>
      </c>
      <c r="I1178" s="14" t="s">
        <v>1949</v>
      </c>
      <c r="J1178" s="14" t="s">
        <v>1950</v>
      </c>
      <c r="K1178" s="21">
        <v>10082</v>
      </c>
      <c r="L1178" s="14" t="s">
        <v>646</v>
      </c>
      <c r="M1178" s="21">
        <v>114040</v>
      </c>
      <c r="N1178" s="14" t="s">
        <v>1951</v>
      </c>
      <c r="O1178" s="14" t="s">
        <v>712</v>
      </c>
      <c r="P1178" s="14" t="s">
        <v>713</v>
      </c>
      <c r="Q1178" s="14" t="s">
        <v>1583</v>
      </c>
      <c r="R1178" s="14" t="s">
        <v>715</v>
      </c>
      <c r="S1178" s="14" t="s">
        <v>683</v>
      </c>
    </row>
    <row r="1179" spans="1:19" x14ac:dyDescent="0.25">
      <c r="A1179" s="14" t="s">
        <v>717</v>
      </c>
      <c r="B1179" s="14" t="s">
        <v>704</v>
      </c>
      <c r="C1179" s="14" t="s">
        <v>718</v>
      </c>
      <c r="D1179" s="14" t="s">
        <v>706</v>
      </c>
      <c r="E1179" s="14" t="s">
        <v>707</v>
      </c>
      <c r="F1179" s="15">
        <v>11768.55</v>
      </c>
      <c r="G1179" s="14" t="s">
        <v>708</v>
      </c>
      <c r="H1179" s="20">
        <v>43952</v>
      </c>
      <c r="I1179" s="14" t="s">
        <v>1934</v>
      </c>
      <c r="J1179" s="14" t="s">
        <v>1950</v>
      </c>
      <c r="K1179" s="21">
        <v>10082</v>
      </c>
      <c r="L1179" s="14" t="s">
        <v>646</v>
      </c>
      <c r="M1179" s="21">
        <v>114040</v>
      </c>
      <c r="N1179" s="14" t="s">
        <v>1951</v>
      </c>
      <c r="O1179" s="14" t="s">
        <v>719</v>
      </c>
      <c r="P1179" s="14" t="s">
        <v>720</v>
      </c>
      <c r="Q1179" s="14" t="s">
        <v>721</v>
      </c>
      <c r="R1179" s="14" t="s">
        <v>715</v>
      </c>
      <c r="S1179" s="14" t="s">
        <v>683</v>
      </c>
    </row>
    <row r="1180" spans="1:19" x14ac:dyDescent="0.25">
      <c r="A1180" s="14" t="s">
        <v>723</v>
      </c>
      <c r="B1180" s="14" t="s">
        <v>704</v>
      </c>
      <c r="C1180" s="14" t="s">
        <v>724</v>
      </c>
      <c r="D1180" s="14" t="s">
        <v>706</v>
      </c>
      <c r="E1180" s="14" t="s">
        <v>707</v>
      </c>
      <c r="F1180" s="15">
        <v>11804.35</v>
      </c>
      <c r="G1180" s="14" t="s">
        <v>708</v>
      </c>
      <c r="H1180" s="20">
        <v>43983</v>
      </c>
      <c r="I1180" s="14" t="s">
        <v>1871</v>
      </c>
      <c r="J1180" s="14" t="s">
        <v>1950</v>
      </c>
      <c r="K1180" s="21">
        <v>10082</v>
      </c>
      <c r="L1180" s="14" t="s">
        <v>646</v>
      </c>
      <c r="M1180" s="21">
        <v>114040</v>
      </c>
      <c r="N1180" s="14" t="s">
        <v>1951</v>
      </c>
      <c r="O1180" s="14" t="s">
        <v>725</v>
      </c>
      <c r="P1180" s="14" t="s">
        <v>726</v>
      </c>
      <c r="Q1180" s="14" t="s">
        <v>727</v>
      </c>
      <c r="R1180" s="14" t="s">
        <v>715</v>
      </c>
      <c r="S1180" s="14" t="s">
        <v>683</v>
      </c>
    </row>
    <row r="1181" spans="1:19" x14ac:dyDescent="0.25">
      <c r="A1181" s="14" t="s">
        <v>703</v>
      </c>
      <c r="B1181" s="14" t="s">
        <v>704</v>
      </c>
      <c r="C1181" s="14" t="s">
        <v>705</v>
      </c>
      <c r="D1181" s="14" t="s">
        <v>706</v>
      </c>
      <c r="E1181" s="14" t="s">
        <v>707</v>
      </c>
      <c r="F1181" s="15">
        <v>7405.07</v>
      </c>
      <c r="G1181" s="14" t="s">
        <v>708</v>
      </c>
      <c r="H1181" s="20">
        <v>43922</v>
      </c>
      <c r="I1181" s="14" t="s">
        <v>1952</v>
      </c>
      <c r="J1181" s="14" t="s">
        <v>1953</v>
      </c>
      <c r="K1181" s="21">
        <v>10082</v>
      </c>
      <c r="L1181" s="14" t="s">
        <v>646</v>
      </c>
      <c r="M1181" s="21">
        <v>114060</v>
      </c>
      <c r="N1181" s="14" t="s">
        <v>1954</v>
      </c>
      <c r="O1181" s="14" t="s">
        <v>712</v>
      </c>
      <c r="P1181" s="14" t="s">
        <v>713</v>
      </c>
      <c r="Q1181" s="14" t="s">
        <v>1583</v>
      </c>
      <c r="R1181" s="14" t="s">
        <v>715</v>
      </c>
      <c r="S1181" s="14" t="s">
        <v>722</v>
      </c>
    </row>
    <row r="1182" spans="1:19" x14ac:dyDescent="0.25">
      <c r="A1182" s="14" t="s">
        <v>717</v>
      </c>
      <c r="B1182" s="14" t="s">
        <v>704</v>
      </c>
      <c r="C1182" s="14" t="s">
        <v>718</v>
      </c>
      <c r="D1182" s="14" t="s">
        <v>706</v>
      </c>
      <c r="E1182" s="14" t="s">
        <v>707</v>
      </c>
      <c r="F1182" s="15">
        <v>6332.28</v>
      </c>
      <c r="G1182" s="14" t="s">
        <v>708</v>
      </c>
      <c r="H1182" s="20">
        <v>43952</v>
      </c>
      <c r="I1182" s="14" t="s">
        <v>1937</v>
      </c>
      <c r="J1182" s="14" t="s">
        <v>1953</v>
      </c>
      <c r="K1182" s="21">
        <v>10082</v>
      </c>
      <c r="L1182" s="14" t="s">
        <v>646</v>
      </c>
      <c r="M1182" s="21">
        <v>114060</v>
      </c>
      <c r="N1182" s="14" t="s">
        <v>1954</v>
      </c>
      <c r="O1182" s="14" t="s">
        <v>719</v>
      </c>
      <c r="P1182" s="14" t="s">
        <v>720</v>
      </c>
      <c r="Q1182" s="14" t="s">
        <v>721</v>
      </c>
      <c r="R1182" s="14" t="s">
        <v>715</v>
      </c>
      <c r="S1182" s="14" t="s">
        <v>722</v>
      </c>
    </row>
    <row r="1183" spans="1:19" x14ac:dyDescent="0.25">
      <c r="A1183" s="14" t="s">
        <v>723</v>
      </c>
      <c r="B1183" s="14" t="s">
        <v>704</v>
      </c>
      <c r="C1183" s="14" t="s">
        <v>724</v>
      </c>
      <c r="D1183" s="14" t="s">
        <v>706</v>
      </c>
      <c r="E1183" s="14" t="s">
        <v>707</v>
      </c>
      <c r="F1183" s="15">
        <v>6915.07</v>
      </c>
      <c r="G1183" s="14" t="s">
        <v>708</v>
      </c>
      <c r="H1183" s="20">
        <v>43983</v>
      </c>
      <c r="I1183" s="14" t="s">
        <v>1874</v>
      </c>
      <c r="J1183" s="14" t="s">
        <v>1953</v>
      </c>
      <c r="K1183" s="21">
        <v>10082</v>
      </c>
      <c r="L1183" s="14" t="s">
        <v>646</v>
      </c>
      <c r="M1183" s="21">
        <v>114060</v>
      </c>
      <c r="N1183" s="14" t="s">
        <v>1954</v>
      </c>
      <c r="O1183" s="14" t="s">
        <v>725</v>
      </c>
      <c r="P1183" s="14" t="s">
        <v>726</v>
      </c>
      <c r="Q1183" s="14" t="s">
        <v>727</v>
      </c>
      <c r="R1183" s="14" t="s">
        <v>715</v>
      </c>
      <c r="S1183" s="14" t="s">
        <v>722</v>
      </c>
    </row>
    <row r="1184" spans="1:19" x14ac:dyDescent="0.25">
      <c r="A1184" s="14" t="s">
        <v>703</v>
      </c>
      <c r="B1184" s="14" t="s">
        <v>704</v>
      </c>
      <c r="C1184" s="14" t="s">
        <v>705</v>
      </c>
      <c r="D1184" s="14" t="s">
        <v>706</v>
      </c>
      <c r="E1184" s="14" t="s">
        <v>707</v>
      </c>
      <c r="F1184" s="15">
        <v>3942.69</v>
      </c>
      <c r="G1184" s="14" t="s">
        <v>708</v>
      </c>
      <c r="H1184" s="20">
        <v>43922</v>
      </c>
      <c r="I1184" s="14" t="s">
        <v>1955</v>
      </c>
      <c r="J1184" s="14" t="s">
        <v>1956</v>
      </c>
      <c r="K1184" s="21">
        <v>10085</v>
      </c>
      <c r="L1184" s="14" t="s">
        <v>647</v>
      </c>
      <c r="M1184" s="21">
        <v>111100</v>
      </c>
      <c r="N1184" s="14" t="s">
        <v>1957</v>
      </c>
      <c r="O1184" s="14" t="s">
        <v>712</v>
      </c>
      <c r="P1184" s="14" t="s">
        <v>713</v>
      </c>
      <c r="Q1184" s="14" t="s">
        <v>1583</v>
      </c>
      <c r="R1184" s="14" t="s">
        <v>715</v>
      </c>
      <c r="S1184" s="14" t="s">
        <v>716</v>
      </c>
    </row>
    <row r="1185" spans="1:19" x14ac:dyDescent="0.25">
      <c r="A1185" s="14" t="s">
        <v>717</v>
      </c>
      <c r="B1185" s="14" t="s">
        <v>704</v>
      </c>
      <c r="C1185" s="14" t="s">
        <v>718</v>
      </c>
      <c r="D1185" s="14" t="s">
        <v>706</v>
      </c>
      <c r="E1185" s="14" t="s">
        <v>707</v>
      </c>
      <c r="F1185" s="15">
        <v>3942.69</v>
      </c>
      <c r="G1185" s="14" t="s">
        <v>708</v>
      </c>
      <c r="H1185" s="20">
        <v>43952</v>
      </c>
      <c r="I1185" s="14" t="s">
        <v>1940</v>
      </c>
      <c r="J1185" s="14" t="s">
        <v>1956</v>
      </c>
      <c r="K1185" s="21">
        <v>10085</v>
      </c>
      <c r="L1185" s="14" t="s">
        <v>647</v>
      </c>
      <c r="M1185" s="21">
        <v>111100</v>
      </c>
      <c r="N1185" s="14" t="s">
        <v>1957</v>
      </c>
      <c r="O1185" s="14" t="s">
        <v>719</v>
      </c>
      <c r="P1185" s="14" t="s">
        <v>720</v>
      </c>
      <c r="Q1185" s="14" t="s">
        <v>721</v>
      </c>
      <c r="R1185" s="14" t="s">
        <v>715</v>
      </c>
      <c r="S1185" s="14" t="s">
        <v>716</v>
      </c>
    </row>
    <row r="1186" spans="1:19" x14ac:dyDescent="0.25">
      <c r="A1186" s="14" t="s">
        <v>723</v>
      </c>
      <c r="B1186" s="14" t="s">
        <v>704</v>
      </c>
      <c r="C1186" s="14" t="s">
        <v>724</v>
      </c>
      <c r="D1186" s="14" t="s">
        <v>706</v>
      </c>
      <c r="E1186" s="14" t="s">
        <v>707</v>
      </c>
      <c r="F1186" s="15">
        <v>3942.69</v>
      </c>
      <c r="G1186" s="14" t="s">
        <v>708</v>
      </c>
      <c r="H1186" s="20">
        <v>43983</v>
      </c>
      <c r="I1186" s="14" t="s">
        <v>1877</v>
      </c>
      <c r="J1186" s="14" t="s">
        <v>1956</v>
      </c>
      <c r="K1186" s="21">
        <v>10085</v>
      </c>
      <c r="L1186" s="14" t="s">
        <v>647</v>
      </c>
      <c r="M1186" s="21">
        <v>111100</v>
      </c>
      <c r="N1186" s="14" t="s">
        <v>1957</v>
      </c>
      <c r="O1186" s="14" t="s">
        <v>725</v>
      </c>
      <c r="P1186" s="14" t="s">
        <v>726</v>
      </c>
      <c r="Q1186" s="14" t="s">
        <v>727</v>
      </c>
      <c r="R1186" s="14" t="s">
        <v>715</v>
      </c>
      <c r="S1186" s="14" t="s">
        <v>716</v>
      </c>
    </row>
    <row r="1187" spans="1:19" x14ac:dyDescent="0.25">
      <c r="A1187" s="14" t="s">
        <v>703</v>
      </c>
      <c r="B1187" s="14" t="s">
        <v>704</v>
      </c>
      <c r="C1187" s="14" t="s">
        <v>705</v>
      </c>
      <c r="D1187" s="14" t="s">
        <v>706</v>
      </c>
      <c r="E1187" s="14" t="s">
        <v>707</v>
      </c>
      <c r="F1187" s="15">
        <v>3677.3</v>
      </c>
      <c r="G1187" s="14" t="s">
        <v>708</v>
      </c>
      <c r="H1187" s="20">
        <v>43922</v>
      </c>
      <c r="I1187" s="14" t="s">
        <v>1958</v>
      </c>
      <c r="J1187" s="14" t="s">
        <v>1959</v>
      </c>
      <c r="K1187" s="21">
        <v>10085</v>
      </c>
      <c r="L1187" s="14" t="s">
        <v>647</v>
      </c>
      <c r="M1187" s="21">
        <v>111200</v>
      </c>
      <c r="N1187" s="14" t="s">
        <v>1960</v>
      </c>
      <c r="O1187" s="14" t="s">
        <v>712</v>
      </c>
      <c r="P1187" s="14" t="s">
        <v>713</v>
      </c>
      <c r="Q1187" s="14" t="s">
        <v>1583</v>
      </c>
      <c r="R1187" s="14" t="s">
        <v>715</v>
      </c>
      <c r="S1187" s="14" t="s">
        <v>731</v>
      </c>
    </row>
    <row r="1188" spans="1:19" x14ac:dyDescent="0.25">
      <c r="A1188" s="14" t="s">
        <v>717</v>
      </c>
      <c r="B1188" s="14" t="s">
        <v>704</v>
      </c>
      <c r="C1188" s="14" t="s">
        <v>718</v>
      </c>
      <c r="D1188" s="14" t="s">
        <v>706</v>
      </c>
      <c r="E1188" s="14" t="s">
        <v>707</v>
      </c>
      <c r="F1188" s="15">
        <v>3677.3</v>
      </c>
      <c r="G1188" s="14" t="s">
        <v>708</v>
      </c>
      <c r="H1188" s="20">
        <v>43952</v>
      </c>
      <c r="I1188" s="14" t="s">
        <v>1943</v>
      </c>
      <c r="J1188" s="14" t="s">
        <v>1959</v>
      </c>
      <c r="K1188" s="21">
        <v>10085</v>
      </c>
      <c r="L1188" s="14" t="s">
        <v>647</v>
      </c>
      <c r="M1188" s="21">
        <v>111200</v>
      </c>
      <c r="N1188" s="14" t="s">
        <v>1960</v>
      </c>
      <c r="O1188" s="14" t="s">
        <v>719</v>
      </c>
      <c r="P1188" s="14" t="s">
        <v>720</v>
      </c>
      <c r="Q1188" s="14" t="s">
        <v>721</v>
      </c>
      <c r="R1188" s="14" t="s">
        <v>715</v>
      </c>
      <c r="S1188" s="14" t="s">
        <v>731</v>
      </c>
    </row>
    <row r="1189" spans="1:19" x14ac:dyDescent="0.25">
      <c r="A1189" s="14" t="s">
        <v>723</v>
      </c>
      <c r="B1189" s="14" t="s">
        <v>704</v>
      </c>
      <c r="C1189" s="14" t="s">
        <v>724</v>
      </c>
      <c r="D1189" s="14" t="s">
        <v>706</v>
      </c>
      <c r="E1189" s="14" t="s">
        <v>707</v>
      </c>
      <c r="F1189" s="15">
        <v>3677.3</v>
      </c>
      <c r="G1189" s="14" t="s">
        <v>708</v>
      </c>
      <c r="H1189" s="20">
        <v>43983</v>
      </c>
      <c r="I1189" s="14" t="s">
        <v>1880</v>
      </c>
      <c r="J1189" s="14" t="s">
        <v>1959</v>
      </c>
      <c r="K1189" s="21">
        <v>10085</v>
      </c>
      <c r="L1189" s="14" t="s">
        <v>647</v>
      </c>
      <c r="M1189" s="21">
        <v>111200</v>
      </c>
      <c r="N1189" s="14" t="s">
        <v>1960</v>
      </c>
      <c r="O1189" s="14" t="s">
        <v>725</v>
      </c>
      <c r="P1189" s="14" t="s">
        <v>726</v>
      </c>
      <c r="Q1189" s="14" t="s">
        <v>727</v>
      </c>
      <c r="R1189" s="14" t="s">
        <v>715</v>
      </c>
      <c r="S1189" s="14" t="s">
        <v>731</v>
      </c>
    </row>
    <row r="1190" spans="1:19" x14ac:dyDescent="0.25">
      <c r="A1190" s="14" t="s">
        <v>703</v>
      </c>
      <c r="B1190" s="14" t="s">
        <v>704</v>
      </c>
      <c r="C1190" s="14" t="s">
        <v>705</v>
      </c>
      <c r="D1190" s="14" t="s">
        <v>706</v>
      </c>
      <c r="E1190" s="14" t="s">
        <v>707</v>
      </c>
      <c r="F1190" s="15">
        <v>44885.49</v>
      </c>
      <c r="G1190" s="14" t="s">
        <v>708</v>
      </c>
      <c r="H1190" s="20">
        <v>43922</v>
      </c>
      <c r="I1190" s="14" t="s">
        <v>1961</v>
      </c>
      <c r="J1190" s="14" t="s">
        <v>1962</v>
      </c>
      <c r="K1190" s="21">
        <v>10085</v>
      </c>
      <c r="L1190" s="14" t="s">
        <v>647</v>
      </c>
      <c r="M1190" s="21">
        <v>111400</v>
      </c>
      <c r="N1190" s="14" t="s">
        <v>1963</v>
      </c>
      <c r="O1190" s="14" t="s">
        <v>712</v>
      </c>
      <c r="P1190" s="14" t="s">
        <v>713</v>
      </c>
      <c r="Q1190" s="14" t="s">
        <v>1583</v>
      </c>
      <c r="R1190" s="14" t="s">
        <v>715</v>
      </c>
      <c r="S1190" s="14" t="s">
        <v>683</v>
      </c>
    </row>
    <row r="1191" spans="1:19" x14ac:dyDescent="0.25">
      <c r="A1191" s="14" t="s">
        <v>717</v>
      </c>
      <c r="B1191" s="14" t="s">
        <v>704</v>
      </c>
      <c r="C1191" s="14" t="s">
        <v>718</v>
      </c>
      <c r="D1191" s="14" t="s">
        <v>706</v>
      </c>
      <c r="E1191" s="14" t="s">
        <v>707</v>
      </c>
      <c r="F1191" s="15">
        <v>45353.99</v>
      </c>
      <c r="G1191" s="14" t="s">
        <v>708</v>
      </c>
      <c r="H1191" s="20">
        <v>43952</v>
      </c>
      <c r="I1191" s="14" t="s">
        <v>1946</v>
      </c>
      <c r="J1191" s="14" t="s">
        <v>1962</v>
      </c>
      <c r="K1191" s="21">
        <v>10085</v>
      </c>
      <c r="L1191" s="14" t="s">
        <v>647</v>
      </c>
      <c r="M1191" s="21">
        <v>111400</v>
      </c>
      <c r="N1191" s="14" t="s">
        <v>1963</v>
      </c>
      <c r="O1191" s="14" t="s">
        <v>719</v>
      </c>
      <c r="P1191" s="14" t="s">
        <v>720</v>
      </c>
      <c r="Q1191" s="14" t="s">
        <v>721</v>
      </c>
      <c r="R1191" s="14" t="s">
        <v>715</v>
      </c>
      <c r="S1191" s="14" t="s">
        <v>683</v>
      </c>
    </row>
    <row r="1192" spans="1:19" x14ac:dyDescent="0.25">
      <c r="A1192" s="14" t="s">
        <v>723</v>
      </c>
      <c r="B1192" s="14" t="s">
        <v>704</v>
      </c>
      <c r="C1192" s="14" t="s">
        <v>724</v>
      </c>
      <c r="D1192" s="14" t="s">
        <v>706</v>
      </c>
      <c r="E1192" s="14" t="s">
        <v>707</v>
      </c>
      <c r="F1192" s="15">
        <v>45353.99</v>
      </c>
      <c r="G1192" s="14" t="s">
        <v>708</v>
      </c>
      <c r="H1192" s="20">
        <v>43983</v>
      </c>
      <c r="I1192" s="14" t="s">
        <v>1883</v>
      </c>
      <c r="J1192" s="14" t="s">
        <v>1962</v>
      </c>
      <c r="K1192" s="21">
        <v>10085</v>
      </c>
      <c r="L1192" s="14" t="s">
        <v>647</v>
      </c>
      <c r="M1192" s="21">
        <v>111400</v>
      </c>
      <c r="N1192" s="14" t="s">
        <v>1963</v>
      </c>
      <c r="O1192" s="14" t="s">
        <v>725</v>
      </c>
      <c r="P1192" s="14" t="s">
        <v>726</v>
      </c>
      <c r="Q1192" s="14" t="s">
        <v>727</v>
      </c>
      <c r="R1192" s="14" t="s">
        <v>715</v>
      </c>
      <c r="S1192" s="14" t="s">
        <v>683</v>
      </c>
    </row>
    <row r="1193" spans="1:19" x14ac:dyDescent="0.25">
      <c r="A1193" s="14" t="s">
        <v>703</v>
      </c>
      <c r="B1193" s="14" t="s">
        <v>704</v>
      </c>
      <c r="C1193" s="14" t="s">
        <v>705</v>
      </c>
      <c r="D1193" s="14" t="s">
        <v>706</v>
      </c>
      <c r="E1193" s="14" t="s">
        <v>707</v>
      </c>
      <c r="F1193" s="15">
        <v>12719.92</v>
      </c>
      <c r="G1193" s="14" t="s">
        <v>708</v>
      </c>
      <c r="H1193" s="20">
        <v>43922</v>
      </c>
      <c r="I1193" s="14" t="s">
        <v>1964</v>
      </c>
      <c r="J1193" s="14" t="s">
        <v>1965</v>
      </c>
      <c r="K1193" s="21">
        <v>10085</v>
      </c>
      <c r="L1193" s="14" t="s">
        <v>647</v>
      </c>
      <c r="M1193" s="21">
        <v>111600</v>
      </c>
      <c r="N1193" s="14" t="s">
        <v>1966</v>
      </c>
      <c r="O1193" s="14" t="s">
        <v>712</v>
      </c>
      <c r="P1193" s="14" t="s">
        <v>713</v>
      </c>
      <c r="Q1193" s="14" t="s">
        <v>1583</v>
      </c>
      <c r="R1193" s="14" t="s">
        <v>715</v>
      </c>
      <c r="S1193" s="14" t="s">
        <v>722</v>
      </c>
    </row>
    <row r="1194" spans="1:19" x14ac:dyDescent="0.25">
      <c r="A1194" s="14" t="s">
        <v>717</v>
      </c>
      <c r="B1194" s="14" t="s">
        <v>704</v>
      </c>
      <c r="C1194" s="14" t="s">
        <v>718</v>
      </c>
      <c r="D1194" s="14" t="s">
        <v>706</v>
      </c>
      <c r="E1194" s="14" t="s">
        <v>707</v>
      </c>
      <c r="F1194" s="15">
        <v>12052.81</v>
      </c>
      <c r="G1194" s="14" t="s">
        <v>708</v>
      </c>
      <c r="H1194" s="20">
        <v>43952</v>
      </c>
      <c r="I1194" s="14" t="s">
        <v>1949</v>
      </c>
      <c r="J1194" s="14" t="s">
        <v>1965</v>
      </c>
      <c r="K1194" s="21">
        <v>10085</v>
      </c>
      <c r="L1194" s="14" t="s">
        <v>647</v>
      </c>
      <c r="M1194" s="21">
        <v>111600</v>
      </c>
      <c r="N1194" s="14" t="s">
        <v>1966</v>
      </c>
      <c r="O1194" s="14" t="s">
        <v>719</v>
      </c>
      <c r="P1194" s="14" t="s">
        <v>720</v>
      </c>
      <c r="Q1194" s="14" t="s">
        <v>721</v>
      </c>
      <c r="R1194" s="14" t="s">
        <v>715</v>
      </c>
      <c r="S1194" s="14" t="s">
        <v>722</v>
      </c>
    </row>
    <row r="1195" spans="1:19" x14ac:dyDescent="0.25">
      <c r="A1195" s="14" t="s">
        <v>723</v>
      </c>
      <c r="B1195" s="14" t="s">
        <v>704</v>
      </c>
      <c r="C1195" s="14" t="s">
        <v>724</v>
      </c>
      <c r="D1195" s="14" t="s">
        <v>706</v>
      </c>
      <c r="E1195" s="14" t="s">
        <v>707</v>
      </c>
      <c r="F1195" s="15">
        <v>12052.81</v>
      </c>
      <c r="G1195" s="14" t="s">
        <v>708</v>
      </c>
      <c r="H1195" s="20">
        <v>43983</v>
      </c>
      <c r="I1195" s="14" t="s">
        <v>1886</v>
      </c>
      <c r="J1195" s="14" t="s">
        <v>1965</v>
      </c>
      <c r="K1195" s="21">
        <v>10085</v>
      </c>
      <c r="L1195" s="14" t="s">
        <v>647</v>
      </c>
      <c r="M1195" s="21">
        <v>111600</v>
      </c>
      <c r="N1195" s="14" t="s">
        <v>1966</v>
      </c>
      <c r="O1195" s="14" t="s">
        <v>725</v>
      </c>
      <c r="P1195" s="14" t="s">
        <v>726</v>
      </c>
      <c r="Q1195" s="14" t="s">
        <v>727</v>
      </c>
      <c r="R1195" s="14" t="s">
        <v>715</v>
      </c>
      <c r="S1195" s="14" t="s">
        <v>722</v>
      </c>
    </row>
    <row r="1196" spans="1:19" x14ac:dyDescent="0.25">
      <c r="A1196" s="14" t="s">
        <v>703</v>
      </c>
      <c r="B1196" s="14" t="s">
        <v>704</v>
      </c>
      <c r="C1196" s="14" t="s">
        <v>705</v>
      </c>
      <c r="D1196" s="14" t="s">
        <v>706</v>
      </c>
      <c r="E1196" s="14" t="s">
        <v>707</v>
      </c>
      <c r="F1196" s="15">
        <v>1780.32</v>
      </c>
      <c r="G1196" s="14" t="s">
        <v>708</v>
      </c>
      <c r="H1196" s="20">
        <v>43922</v>
      </c>
      <c r="I1196" s="14" t="s">
        <v>1967</v>
      </c>
      <c r="J1196" s="14" t="s">
        <v>1968</v>
      </c>
      <c r="K1196" s="21">
        <v>10085</v>
      </c>
      <c r="L1196" s="14" t="s">
        <v>647</v>
      </c>
      <c r="M1196" s="21">
        <v>111700</v>
      </c>
      <c r="N1196" s="14" t="s">
        <v>1969</v>
      </c>
      <c r="O1196" s="14" t="s">
        <v>712</v>
      </c>
      <c r="P1196" s="14" t="s">
        <v>713</v>
      </c>
      <c r="Q1196" s="14" t="s">
        <v>1583</v>
      </c>
      <c r="R1196" s="14" t="s">
        <v>715</v>
      </c>
      <c r="S1196" s="14" t="s">
        <v>742</v>
      </c>
    </row>
    <row r="1197" spans="1:19" x14ac:dyDescent="0.25">
      <c r="A1197" s="14" t="s">
        <v>717</v>
      </c>
      <c r="B1197" s="14" t="s">
        <v>704</v>
      </c>
      <c r="C1197" s="14" t="s">
        <v>718</v>
      </c>
      <c r="D1197" s="14" t="s">
        <v>706</v>
      </c>
      <c r="E1197" s="14" t="s">
        <v>707</v>
      </c>
      <c r="F1197" s="15">
        <v>1780.32</v>
      </c>
      <c r="G1197" s="14" t="s">
        <v>708</v>
      </c>
      <c r="H1197" s="20">
        <v>43952</v>
      </c>
      <c r="I1197" s="14" t="s">
        <v>1952</v>
      </c>
      <c r="J1197" s="14" t="s">
        <v>1968</v>
      </c>
      <c r="K1197" s="21">
        <v>10085</v>
      </c>
      <c r="L1197" s="14" t="s">
        <v>647</v>
      </c>
      <c r="M1197" s="21">
        <v>111700</v>
      </c>
      <c r="N1197" s="14" t="s">
        <v>1969</v>
      </c>
      <c r="O1197" s="14" t="s">
        <v>719</v>
      </c>
      <c r="P1197" s="14" t="s">
        <v>720</v>
      </c>
      <c r="Q1197" s="14" t="s">
        <v>721</v>
      </c>
      <c r="R1197" s="14" t="s">
        <v>715</v>
      </c>
      <c r="S1197" s="14" t="s">
        <v>742</v>
      </c>
    </row>
    <row r="1198" spans="1:19" x14ac:dyDescent="0.25">
      <c r="A1198" s="14" t="s">
        <v>723</v>
      </c>
      <c r="B1198" s="14" t="s">
        <v>704</v>
      </c>
      <c r="C1198" s="14" t="s">
        <v>724</v>
      </c>
      <c r="D1198" s="14" t="s">
        <v>706</v>
      </c>
      <c r="E1198" s="14" t="s">
        <v>707</v>
      </c>
      <c r="F1198" s="15">
        <v>1780.32</v>
      </c>
      <c r="G1198" s="14" t="s">
        <v>708</v>
      </c>
      <c r="H1198" s="20">
        <v>43983</v>
      </c>
      <c r="I1198" s="14" t="s">
        <v>1889</v>
      </c>
      <c r="J1198" s="14" t="s">
        <v>1968</v>
      </c>
      <c r="K1198" s="21">
        <v>10085</v>
      </c>
      <c r="L1198" s="14" t="s">
        <v>647</v>
      </c>
      <c r="M1198" s="21">
        <v>111700</v>
      </c>
      <c r="N1198" s="14" t="s">
        <v>1969</v>
      </c>
      <c r="O1198" s="14" t="s">
        <v>725</v>
      </c>
      <c r="P1198" s="14" t="s">
        <v>726</v>
      </c>
      <c r="Q1198" s="14" t="s">
        <v>727</v>
      </c>
      <c r="R1198" s="14" t="s">
        <v>715</v>
      </c>
      <c r="S1198" s="14" t="s">
        <v>742</v>
      </c>
    </row>
    <row r="1199" spans="1:19" x14ac:dyDescent="0.25">
      <c r="A1199" s="14" t="s">
        <v>703</v>
      </c>
      <c r="B1199" s="14" t="s">
        <v>704</v>
      </c>
      <c r="C1199" s="14" t="s">
        <v>705</v>
      </c>
      <c r="D1199" s="14" t="s">
        <v>706</v>
      </c>
      <c r="E1199" s="14" t="s">
        <v>707</v>
      </c>
      <c r="F1199" s="15">
        <v>16.190000000000001</v>
      </c>
      <c r="G1199" s="14" t="s">
        <v>708</v>
      </c>
      <c r="H1199" s="20">
        <v>43922</v>
      </c>
      <c r="I1199" s="14" t="s">
        <v>1970</v>
      </c>
      <c r="J1199" s="14" t="s">
        <v>1971</v>
      </c>
      <c r="K1199" s="21">
        <v>10085</v>
      </c>
      <c r="L1199" s="14" t="s">
        <v>647</v>
      </c>
      <c r="M1199" s="21">
        <v>113000</v>
      </c>
      <c r="N1199" s="14" t="s">
        <v>1972</v>
      </c>
      <c r="O1199" s="14" t="s">
        <v>712</v>
      </c>
      <c r="P1199" s="14" t="s">
        <v>713</v>
      </c>
      <c r="Q1199" s="14" t="s">
        <v>1583</v>
      </c>
      <c r="R1199" s="14" t="s">
        <v>715</v>
      </c>
      <c r="S1199" s="14" t="s">
        <v>742</v>
      </c>
    </row>
    <row r="1200" spans="1:19" x14ac:dyDescent="0.25">
      <c r="A1200" s="14" t="s">
        <v>717</v>
      </c>
      <c r="B1200" s="14" t="s">
        <v>704</v>
      </c>
      <c r="C1200" s="14" t="s">
        <v>718</v>
      </c>
      <c r="D1200" s="14" t="s">
        <v>706</v>
      </c>
      <c r="E1200" s="14" t="s">
        <v>707</v>
      </c>
      <c r="F1200" s="15">
        <v>15.6</v>
      </c>
      <c r="G1200" s="14" t="s">
        <v>708</v>
      </c>
      <c r="H1200" s="20">
        <v>43952</v>
      </c>
      <c r="I1200" s="14" t="s">
        <v>1955</v>
      </c>
      <c r="J1200" s="14" t="s">
        <v>1971</v>
      </c>
      <c r="K1200" s="21">
        <v>10085</v>
      </c>
      <c r="L1200" s="14" t="s">
        <v>647</v>
      </c>
      <c r="M1200" s="21">
        <v>113000</v>
      </c>
      <c r="N1200" s="14" t="s">
        <v>1972</v>
      </c>
      <c r="O1200" s="14" t="s">
        <v>719</v>
      </c>
      <c r="P1200" s="14" t="s">
        <v>720</v>
      </c>
      <c r="Q1200" s="14" t="s">
        <v>721</v>
      </c>
      <c r="R1200" s="14" t="s">
        <v>715</v>
      </c>
      <c r="S1200" s="14" t="s">
        <v>742</v>
      </c>
    </row>
    <row r="1201" spans="1:19" x14ac:dyDescent="0.25">
      <c r="A1201" s="14" t="s">
        <v>723</v>
      </c>
      <c r="B1201" s="14" t="s">
        <v>704</v>
      </c>
      <c r="C1201" s="14" t="s">
        <v>724</v>
      </c>
      <c r="D1201" s="14" t="s">
        <v>706</v>
      </c>
      <c r="E1201" s="14" t="s">
        <v>707</v>
      </c>
      <c r="F1201" s="15">
        <v>15.6</v>
      </c>
      <c r="G1201" s="14" t="s">
        <v>708</v>
      </c>
      <c r="H1201" s="20">
        <v>43983</v>
      </c>
      <c r="I1201" s="14" t="s">
        <v>1892</v>
      </c>
      <c r="J1201" s="14" t="s">
        <v>1971</v>
      </c>
      <c r="K1201" s="21">
        <v>10085</v>
      </c>
      <c r="L1201" s="14" t="s">
        <v>647</v>
      </c>
      <c r="M1201" s="21">
        <v>113000</v>
      </c>
      <c r="N1201" s="14" t="s">
        <v>1972</v>
      </c>
      <c r="O1201" s="14" t="s">
        <v>725</v>
      </c>
      <c r="P1201" s="14" t="s">
        <v>726</v>
      </c>
      <c r="Q1201" s="14" t="s">
        <v>727</v>
      </c>
      <c r="R1201" s="14" t="s">
        <v>715</v>
      </c>
      <c r="S1201" s="14" t="s">
        <v>742</v>
      </c>
    </row>
    <row r="1202" spans="1:19" x14ac:dyDescent="0.25">
      <c r="A1202" s="14" t="s">
        <v>703</v>
      </c>
      <c r="B1202" s="14" t="s">
        <v>704</v>
      </c>
      <c r="C1202" s="14" t="s">
        <v>705</v>
      </c>
      <c r="D1202" s="14" t="s">
        <v>706</v>
      </c>
      <c r="E1202" s="14" t="s">
        <v>707</v>
      </c>
      <c r="F1202" s="15">
        <v>260.37</v>
      </c>
      <c r="G1202" s="14" t="s">
        <v>708</v>
      </c>
      <c r="H1202" s="20">
        <v>43922</v>
      </c>
      <c r="I1202" s="14" t="s">
        <v>1973</v>
      </c>
      <c r="J1202" s="14" t="s">
        <v>1974</v>
      </c>
      <c r="K1202" s="21">
        <v>10085</v>
      </c>
      <c r="L1202" s="14" t="s">
        <v>647</v>
      </c>
      <c r="M1202" s="21">
        <v>113010</v>
      </c>
      <c r="N1202" s="14" t="s">
        <v>1975</v>
      </c>
      <c r="O1202" s="14" t="s">
        <v>712</v>
      </c>
      <c r="P1202" s="14" t="s">
        <v>713</v>
      </c>
      <c r="Q1202" s="14" t="s">
        <v>1583</v>
      </c>
      <c r="R1202" s="14" t="s">
        <v>715</v>
      </c>
      <c r="S1202" s="14" t="s">
        <v>716</v>
      </c>
    </row>
    <row r="1203" spans="1:19" x14ac:dyDescent="0.25">
      <c r="A1203" s="14" t="s">
        <v>717</v>
      </c>
      <c r="B1203" s="14" t="s">
        <v>704</v>
      </c>
      <c r="C1203" s="14" t="s">
        <v>718</v>
      </c>
      <c r="D1203" s="14" t="s">
        <v>706</v>
      </c>
      <c r="E1203" s="14" t="s">
        <v>707</v>
      </c>
      <c r="F1203" s="15">
        <v>260.37</v>
      </c>
      <c r="G1203" s="14" t="s">
        <v>708</v>
      </c>
      <c r="H1203" s="20">
        <v>43952</v>
      </c>
      <c r="I1203" s="14" t="s">
        <v>1958</v>
      </c>
      <c r="J1203" s="14" t="s">
        <v>1974</v>
      </c>
      <c r="K1203" s="21">
        <v>10085</v>
      </c>
      <c r="L1203" s="14" t="s">
        <v>647</v>
      </c>
      <c r="M1203" s="21">
        <v>113010</v>
      </c>
      <c r="N1203" s="14" t="s">
        <v>1975</v>
      </c>
      <c r="O1203" s="14" t="s">
        <v>719</v>
      </c>
      <c r="P1203" s="14" t="s">
        <v>720</v>
      </c>
      <c r="Q1203" s="14" t="s">
        <v>721</v>
      </c>
      <c r="R1203" s="14" t="s">
        <v>715</v>
      </c>
      <c r="S1203" s="14" t="s">
        <v>716</v>
      </c>
    </row>
    <row r="1204" spans="1:19" x14ac:dyDescent="0.25">
      <c r="A1204" s="14" t="s">
        <v>723</v>
      </c>
      <c r="B1204" s="14" t="s">
        <v>704</v>
      </c>
      <c r="C1204" s="14" t="s">
        <v>724</v>
      </c>
      <c r="D1204" s="14" t="s">
        <v>706</v>
      </c>
      <c r="E1204" s="14" t="s">
        <v>707</v>
      </c>
      <c r="F1204" s="15">
        <v>260.37</v>
      </c>
      <c r="G1204" s="14" t="s">
        <v>708</v>
      </c>
      <c r="H1204" s="20">
        <v>43983</v>
      </c>
      <c r="I1204" s="14" t="s">
        <v>1895</v>
      </c>
      <c r="J1204" s="14" t="s">
        <v>1974</v>
      </c>
      <c r="K1204" s="21">
        <v>10085</v>
      </c>
      <c r="L1204" s="14" t="s">
        <v>647</v>
      </c>
      <c r="M1204" s="21">
        <v>113010</v>
      </c>
      <c r="N1204" s="14" t="s">
        <v>1975</v>
      </c>
      <c r="O1204" s="14" t="s">
        <v>725</v>
      </c>
      <c r="P1204" s="14" t="s">
        <v>726</v>
      </c>
      <c r="Q1204" s="14" t="s">
        <v>727</v>
      </c>
      <c r="R1204" s="14" t="s">
        <v>715</v>
      </c>
      <c r="S1204" s="14" t="s">
        <v>716</v>
      </c>
    </row>
    <row r="1205" spans="1:19" x14ac:dyDescent="0.25">
      <c r="A1205" s="14" t="s">
        <v>703</v>
      </c>
      <c r="B1205" s="14" t="s">
        <v>704</v>
      </c>
      <c r="C1205" s="14" t="s">
        <v>705</v>
      </c>
      <c r="D1205" s="14" t="s">
        <v>706</v>
      </c>
      <c r="E1205" s="14" t="s">
        <v>707</v>
      </c>
      <c r="F1205" s="15">
        <v>305.44</v>
      </c>
      <c r="G1205" s="14" t="s">
        <v>708</v>
      </c>
      <c r="H1205" s="20">
        <v>43922</v>
      </c>
      <c r="I1205" s="14" t="s">
        <v>1976</v>
      </c>
      <c r="J1205" s="14" t="s">
        <v>1977</v>
      </c>
      <c r="K1205" s="21">
        <v>10085</v>
      </c>
      <c r="L1205" s="14" t="s">
        <v>647</v>
      </c>
      <c r="M1205" s="21">
        <v>113020</v>
      </c>
      <c r="N1205" s="14" t="s">
        <v>1978</v>
      </c>
      <c r="O1205" s="14" t="s">
        <v>712</v>
      </c>
      <c r="P1205" s="14" t="s">
        <v>713</v>
      </c>
      <c r="Q1205" s="14" t="s">
        <v>1583</v>
      </c>
      <c r="R1205" s="14" t="s">
        <v>715</v>
      </c>
      <c r="S1205" s="14" t="s">
        <v>731</v>
      </c>
    </row>
    <row r="1206" spans="1:19" x14ac:dyDescent="0.25">
      <c r="A1206" s="14" t="s">
        <v>717</v>
      </c>
      <c r="B1206" s="14" t="s">
        <v>704</v>
      </c>
      <c r="C1206" s="14" t="s">
        <v>718</v>
      </c>
      <c r="D1206" s="14" t="s">
        <v>706</v>
      </c>
      <c r="E1206" s="14" t="s">
        <v>707</v>
      </c>
      <c r="F1206" s="15">
        <v>305.44</v>
      </c>
      <c r="G1206" s="14" t="s">
        <v>708</v>
      </c>
      <c r="H1206" s="20">
        <v>43952</v>
      </c>
      <c r="I1206" s="14" t="s">
        <v>1961</v>
      </c>
      <c r="J1206" s="14" t="s">
        <v>1977</v>
      </c>
      <c r="K1206" s="21">
        <v>10085</v>
      </c>
      <c r="L1206" s="14" t="s">
        <v>647</v>
      </c>
      <c r="M1206" s="21">
        <v>113020</v>
      </c>
      <c r="N1206" s="14" t="s">
        <v>1978</v>
      </c>
      <c r="O1206" s="14" t="s">
        <v>719</v>
      </c>
      <c r="P1206" s="14" t="s">
        <v>720</v>
      </c>
      <c r="Q1206" s="14" t="s">
        <v>721</v>
      </c>
      <c r="R1206" s="14" t="s">
        <v>715</v>
      </c>
      <c r="S1206" s="14" t="s">
        <v>731</v>
      </c>
    </row>
    <row r="1207" spans="1:19" x14ac:dyDescent="0.25">
      <c r="A1207" s="14" t="s">
        <v>723</v>
      </c>
      <c r="B1207" s="14" t="s">
        <v>704</v>
      </c>
      <c r="C1207" s="14" t="s">
        <v>724</v>
      </c>
      <c r="D1207" s="14" t="s">
        <v>706</v>
      </c>
      <c r="E1207" s="14" t="s">
        <v>707</v>
      </c>
      <c r="F1207" s="15">
        <v>305.44</v>
      </c>
      <c r="G1207" s="14" t="s">
        <v>708</v>
      </c>
      <c r="H1207" s="20">
        <v>43983</v>
      </c>
      <c r="I1207" s="14" t="s">
        <v>1898</v>
      </c>
      <c r="J1207" s="14" t="s">
        <v>1977</v>
      </c>
      <c r="K1207" s="21">
        <v>10085</v>
      </c>
      <c r="L1207" s="14" t="s">
        <v>647</v>
      </c>
      <c r="M1207" s="21">
        <v>113020</v>
      </c>
      <c r="N1207" s="14" t="s">
        <v>1978</v>
      </c>
      <c r="O1207" s="14" t="s">
        <v>725</v>
      </c>
      <c r="P1207" s="14" t="s">
        <v>726</v>
      </c>
      <c r="Q1207" s="14" t="s">
        <v>727</v>
      </c>
      <c r="R1207" s="14" t="s">
        <v>715</v>
      </c>
      <c r="S1207" s="14" t="s">
        <v>731</v>
      </c>
    </row>
    <row r="1208" spans="1:19" x14ac:dyDescent="0.25">
      <c r="A1208" s="14" t="s">
        <v>703</v>
      </c>
      <c r="B1208" s="14" t="s">
        <v>704</v>
      </c>
      <c r="C1208" s="14" t="s">
        <v>705</v>
      </c>
      <c r="D1208" s="14" t="s">
        <v>706</v>
      </c>
      <c r="E1208" s="14" t="s">
        <v>707</v>
      </c>
      <c r="F1208" s="15">
        <v>4880.99</v>
      </c>
      <c r="G1208" s="14" t="s">
        <v>708</v>
      </c>
      <c r="H1208" s="20">
        <v>43922</v>
      </c>
      <c r="I1208" s="14" t="s">
        <v>1979</v>
      </c>
      <c r="J1208" s="14" t="s">
        <v>1980</v>
      </c>
      <c r="K1208" s="21">
        <v>10085</v>
      </c>
      <c r="L1208" s="14" t="s">
        <v>647</v>
      </c>
      <c r="M1208" s="21">
        <v>113040</v>
      </c>
      <c r="N1208" s="14" t="s">
        <v>1981</v>
      </c>
      <c r="O1208" s="14" t="s">
        <v>712</v>
      </c>
      <c r="P1208" s="14" t="s">
        <v>713</v>
      </c>
      <c r="Q1208" s="14" t="s">
        <v>714</v>
      </c>
      <c r="R1208" s="14" t="s">
        <v>715</v>
      </c>
      <c r="S1208" s="14" t="s">
        <v>683</v>
      </c>
    </row>
    <row r="1209" spans="1:19" x14ac:dyDescent="0.25">
      <c r="A1209" s="14" t="s">
        <v>717</v>
      </c>
      <c r="B1209" s="14" t="s">
        <v>704</v>
      </c>
      <c r="C1209" s="14" t="s">
        <v>718</v>
      </c>
      <c r="D1209" s="14" t="s">
        <v>706</v>
      </c>
      <c r="E1209" s="14" t="s">
        <v>707</v>
      </c>
      <c r="F1209" s="15">
        <v>4945.6400000000003</v>
      </c>
      <c r="G1209" s="14" t="s">
        <v>708</v>
      </c>
      <c r="H1209" s="20">
        <v>43952</v>
      </c>
      <c r="I1209" s="14" t="s">
        <v>1964</v>
      </c>
      <c r="J1209" s="14" t="s">
        <v>1980</v>
      </c>
      <c r="K1209" s="21">
        <v>10085</v>
      </c>
      <c r="L1209" s="14" t="s">
        <v>647</v>
      </c>
      <c r="M1209" s="21">
        <v>113040</v>
      </c>
      <c r="N1209" s="14" t="s">
        <v>1981</v>
      </c>
      <c r="O1209" s="14" t="s">
        <v>719</v>
      </c>
      <c r="P1209" s="14" t="s">
        <v>720</v>
      </c>
      <c r="Q1209" s="14" t="s">
        <v>721</v>
      </c>
      <c r="R1209" s="14" t="s">
        <v>715</v>
      </c>
      <c r="S1209" s="14" t="s">
        <v>683</v>
      </c>
    </row>
    <row r="1210" spans="1:19" x14ac:dyDescent="0.25">
      <c r="A1210" s="14" t="s">
        <v>723</v>
      </c>
      <c r="B1210" s="14" t="s">
        <v>704</v>
      </c>
      <c r="C1210" s="14" t="s">
        <v>724</v>
      </c>
      <c r="D1210" s="14" t="s">
        <v>706</v>
      </c>
      <c r="E1210" s="14" t="s">
        <v>707</v>
      </c>
      <c r="F1210" s="15">
        <v>4945.6400000000003</v>
      </c>
      <c r="G1210" s="14" t="s">
        <v>708</v>
      </c>
      <c r="H1210" s="20">
        <v>43983</v>
      </c>
      <c r="I1210" s="14" t="s">
        <v>1901</v>
      </c>
      <c r="J1210" s="14" t="s">
        <v>1980</v>
      </c>
      <c r="K1210" s="21">
        <v>10085</v>
      </c>
      <c r="L1210" s="14" t="s">
        <v>647</v>
      </c>
      <c r="M1210" s="21">
        <v>113040</v>
      </c>
      <c r="N1210" s="14" t="s">
        <v>1981</v>
      </c>
      <c r="O1210" s="14" t="s">
        <v>725</v>
      </c>
      <c r="P1210" s="14" t="s">
        <v>726</v>
      </c>
      <c r="Q1210" s="14" t="s">
        <v>727</v>
      </c>
      <c r="R1210" s="14" t="s">
        <v>715</v>
      </c>
      <c r="S1210" s="14" t="s">
        <v>683</v>
      </c>
    </row>
    <row r="1211" spans="1:19" x14ac:dyDescent="0.25">
      <c r="A1211" s="14" t="s">
        <v>703</v>
      </c>
      <c r="B1211" s="14" t="s">
        <v>704</v>
      </c>
      <c r="C1211" s="14" t="s">
        <v>705</v>
      </c>
      <c r="D1211" s="14" t="s">
        <v>706</v>
      </c>
      <c r="E1211" s="14" t="s">
        <v>707</v>
      </c>
      <c r="F1211" s="15">
        <v>888.13</v>
      </c>
      <c r="G1211" s="14" t="s">
        <v>708</v>
      </c>
      <c r="H1211" s="20">
        <v>43922</v>
      </c>
      <c r="I1211" s="14" t="s">
        <v>1982</v>
      </c>
      <c r="J1211" s="14" t="s">
        <v>1983</v>
      </c>
      <c r="K1211" s="21">
        <v>10085</v>
      </c>
      <c r="L1211" s="14" t="s">
        <v>647</v>
      </c>
      <c r="M1211" s="21">
        <v>113060</v>
      </c>
      <c r="N1211" s="14" t="s">
        <v>1984</v>
      </c>
      <c r="O1211" s="14" t="s">
        <v>712</v>
      </c>
      <c r="P1211" s="14" t="s">
        <v>713</v>
      </c>
      <c r="Q1211" s="14" t="s">
        <v>714</v>
      </c>
      <c r="R1211" s="14" t="s">
        <v>715</v>
      </c>
      <c r="S1211" s="14" t="s">
        <v>722</v>
      </c>
    </row>
    <row r="1212" spans="1:19" x14ac:dyDescent="0.25">
      <c r="A1212" s="14" t="s">
        <v>717</v>
      </c>
      <c r="B1212" s="14" t="s">
        <v>704</v>
      </c>
      <c r="C1212" s="14" t="s">
        <v>718</v>
      </c>
      <c r="D1212" s="14" t="s">
        <v>706</v>
      </c>
      <c r="E1212" s="14" t="s">
        <v>707</v>
      </c>
      <c r="F1212" s="15">
        <v>796.67</v>
      </c>
      <c r="G1212" s="14" t="s">
        <v>708</v>
      </c>
      <c r="H1212" s="20">
        <v>43952</v>
      </c>
      <c r="I1212" s="14" t="s">
        <v>1967</v>
      </c>
      <c r="J1212" s="14" t="s">
        <v>1983</v>
      </c>
      <c r="K1212" s="21">
        <v>10085</v>
      </c>
      <c r="L1212" s="14" t="s">
        <v>647</v>
      </c>
      <c r="M1212" s="21">
        <v>113060</v>
      </c>
      <c r="N1212" s="14" t="s">
        <v>1984</v>
      </c>
      <c r="O1212" s="14" t="s">
        <v>719</v>
      </c>
      <c r="P1212" s="14" t="s">
        <v>720</v>
      </c>
      <c r="Q1212" s="14" t="s">
        <v>721</v>
      </c>
      <c r="R1212" s="14" t="s">
        <v>715</v>
      </c>
      <c r="S1212" s="14" t="s">
        <v>722</v>
      </c>
    </row>
    <row r="1213" spans="1:19" x14ac:dyDescent="0.25">
      <c r="A1213" s="14" t="s">
        <v>723</v>
      </c>
      <c r="B1213" s="14" t="s">
        <v>704</v>
      </c>
      <c r="C1213" s="14" t="s">
        <v>724</v>
      </c>
      <c r="D1213" s="14" t="s">
        <v>706</v>
      </c>
      <c r="E1213" s="14" t="s">
        <v>707</v>
      </c>
      <c r="F1213" s="15">
        <v>796.67</v>
      </c>
      <c r="G1213" s="14" t="s">
        <v>708</v>
      </c>
      <c r="H1213" s="20">
        <v>43983</v>
      </c>
      <c r="I1213" s="14" t="s">
        <v>1904</v>
      </c>
      <c r="J1213" s="14" t="s">
        <v>1983</v>
      </c>
      <c r="K1213" s="21">
        <v>10085</v>
      </c>
      <c r="L1213" s="14" t="s">
        <v>647</v>
      </c>
      <c r="M1213" s="21">
        <v>113060</v>
      </c>
      <c r="N1213" s="14" t="s">
        <v>1984</v>
      </c>
      <c r="O1213" s="14" t="s">
        <v>725</v>
      </c>
      <c r="P1213" s="14" t="s">
        <v>726</v>
      </c>
      <c r="Q1213" s="14" t="s">
        <v>727</v>
      </c>
      <c r="R1213" s="14" t="s">
        <v>715</v>
      </c>
      <c r="S1213" s="14" t="s">
        <v>722</v>
      </c>
    </row>
    <row r="1214" spans="1:19" x14ac:dyDescent="0.25">
      <c r="A1214" s="14" t="s">
        <v>703</v>
      </c>
      <c r="B1214" s="14" t="s">
        <v>704</v>
      </c>
      <c r="C1214" s="14" t="s">
        <v>705</v>
      </c>
      <c r="D1214" s="14" t="s">
        <v>706</v>
      </c>
      <c r="E1214" s="14" t="s">
        <v>707</v>
      </c>
      <c r="F1214" s="15">
        <v>374.7</v>
      </c>
      <c r="G1214" s="14" t="s">
        <v>708</v>
      </c>
      <c r="H1214" s="20">
        <v>43922</v>
      </c>
      <c r="I1214" s="14" t="s">
        <v>1985</v>
      </c>
      <c r="J1214" s="14" t="s">
        <v>1986</v>
      </c>
      <c r="K1214" s="21">
        <v>10085</v>
      </c>
      <c r="L1214" s="14" t="s">
        <v>647</v>
      </c>
      <c r="M1214" s="21">
        <v>114000</v>
      </c>
      <c r="N1214" s="14" t="s">
        <v>1987</v>
      </c>
      <c r="O1214" s="14" t="s">
        <v>712</v>
      </c>
      <c r="P1214" s="14" t="s">
        <v>713</v>
      </c>
      <c r="Q1214" s="14" t="s">
        <v>714</v>
      </c>
      <c r="R1214" s="14" t="s">
        <v>715</v>
      </c>
      <c r="S1214" s="14" t="s">
        <v>742</v>
      </c>
    </row>
    <row r="1215" spans="1:19" x14ac:dyDescent="0.25">
      <c r="A1215" s="14" t="s">
        <v>717</v>
      </c>
      <c r="B1215" s="14" t="s">
        <v>704</v>
      </c>
      <c r="C1215" s="14" t="s">
        <v>718</v>
      </c>
      <c r="D1215" s="14" t="s">
        <v>706</v>
      </c>
      <c r="E1215" s="14" t="s">
        <v>707</v>
      </c>
      <c r="F1215" s="15">
        <v>374.7</v>
      </c>
      <c r="G1215" s="14" t="s">
        <v>708</v>
      </c>
      <c r="H1215" s="20">
        <v>43952</v>
      </c>
      <c r="I1215" s="14" t="s">
        <v>1970</v>
      </c>
      <c r="J1215" s="14" t="s">
        <v>1986</v>
      </c>
      <c r="K1215" s="21">
        <v>10085</v>
      </c>
      <c r="L1215" s="14" t="s">
        <v>647</v>
      </c>
      <c r="M1215" s="21">
        <v>114000</v>
      </c>
      <c r="N1215" s="14" t="s">
        <v>1987</v>
      </c>
      <c r="O1215" s="14" t="s">
        <v>719</v>
      </c>
      <c r="P1215" s="14" t="s">
        <v>720</v>
      </c>
      <c r="Q1215" s="14" t="s">
        <v>721</v>
      </c>
      <c r="R1215" s="14" t="s">
        <v>715</v>
      </c>
      <c r="S1215" s="14" t="s">
        <v>742</v>
      </c>
    </row>
    <row r="1216" spans="1:19" x14ac:dyDescent="0.25">
      <c r="A1216" s="14" t="s">
        <v>723</v>
      </c>
      <c r="B1216" s="14" t="s">
        <v>704</v>
      </c>
      <c r="C1216" s="14" t="s">
        <v>724</v>
      </c>
      <c r="D1216" s="14" t="s">
        <v>706</v>
      </c>
      <c r="E1216" s="14" t="s">
        <v>707</v>
      </c>
      <c r="F1216" s="15">
        <v>374.7</v>
      </c>
      <c r="G1216" s="14" t="s">
        <v>708</v>
      </c>
      <c r="H1216" s="20">
        <v>43983</v>
      </c>
      <c r="I1216" s="14" t="s">
        <v>1907</v>
      </c>
      <c r="J1216" s="14" t="s">
        <v>1986</v>
      </c>
      <c r="K1216" s="21">
        <v>10085</v>
      </c>
      <c r="L1216" s="14" t="s">
        <v>647</v>
      </c>
      <c r="M1216" s="21">
        <v>114000</v>
      </c>
      <c r="N1216" s="14" t="s">
        <v>1987</v>
      </c>
      <c r="O1216" s="14" t="s">
        <v>725</v>
      </c>
      <c r="P1216" s="14" t="s">
        <v>726</v>
      </c>
      <c r="Q1216" s="14" t="s">
        <v>727</v>
      </c>
      <c r="R1216" s="14" t="s">
        <v>715</v>
      </c>
      <c r="S1216" s="14" t="s">
        <v>742</v>
      </c>
    </row>
    <row r="1217" spans="1:19" x14ac:dyDescent="0.25">
      <c r="A1217" s="14" t="s">
        <v>703</v>
      </c>
      <c r="B1217" s="14" t="s">
        <v>704</v>
      </c>
      <c r="C1217" s="14" t="s">
        <v>705</v>
      </c>
      <c r="D1217" s="14" t="s">
        <v>706</v>
      </c>
      <c r="E1217" s="14" t="s">
        <v>707</v>
      </c>
      <c r="F1217" s="15">
        <v>1100.01</v>
      </c>
      <c r="G1217" s="14" t="s">
        <v>708</v>
      </c>
      <c r="H1217" s="20">
        <v>43922</v>
      </c>
      <c r="I1217" s="14" t="s">
        <v>1988</v>
      </c>
      <c r="J1217" s="14" t="s">
        <v>1989</v>
      </c>
      <c r="K1217" s="21">
        <v>10085</v>
      </c>
      <c r="L1217" s="14" t="s">
        <v>647</v>
      </c>
      <c r="M1217" s="21">
        <v>114010</v>
      </c>
      <c r="N1217" s="14" t="s">
        <v>1990</v>
      </c>
      <c r="O1217" s="14" t="s">
        <v>712</v>
      </c>
      <c r="P1217" s="14" t="s">
        <v>713</v>
      </c>
      <c r="Q1217" s="14" t="s">
        <v>714</v>
      </c>
      <c r="R1217" s="14" t="s">
        <v>715</v>
      </c>
      <c r="S1217" s="14" t="s">
        <v>716</v>
      </c>
    </row>
    <row r="1218" spans="1:19" x14ac:dyDescent="0.25">
      <c r="A1218" s="14" t="s">
        <v>717</v>
      </c>
      <c r="B1218" s="14" t="s">
        <v>704</v>
      </c>
      <c r="C1218" s="14" t="s">
        <v>718</v>
      </c>
      <c r="D1218" s="14" t="s">
        <v>706</v>
      </c>
      <c r="E1218" s="14" t="s">
        <v>707</v>
      </c>
      <c r="F1218" s="15">
        <v>1100.01</v>
      </c>
      <c r="G1218" s="14" t="s">
        <v>708</v>
      </c>
      <c r="H1218" s="20">
        <v>43952</v>
      </c>
      <c r="I1218" s="14" t="s">
        <v>1973</v>
      </c>
      <c r="J1218" s="14" t="s">
        <v>1989</v>
      </c>
      <c r="K1218" s="21">
        <v>10085</v>
      </c>
      <c r="L1218" s="14" t="s">
        <v>647</v>
      </c>
      <c r="M1218" s="21">
        <v>114010</v>
      </c>
      <c r="N1218" s="14" t="s">
        <v>1990</v>
      </c>
      <c r="O1218" s="14" t="s">
        <v>719</v>
      </c>
      <c r="P1218" s="14" t="s">
        <v>720</v>
      </c>
      <c r="Q1218" s="14" t="s">
        <v>721</v>
      </c>
      <c r="R1218" s="14" t="s">
        <v>715</v>
      </c>
      <c r="S1218" s="14" t="s">
        <v>716</v>
      </c>
    </row>
    <row r="1219" spans="1:19" x14ac:dyDescent="0.25">
      <c r="A1219" s="14" t="s">
        <v>723</v>
      </c>
      <c r="B1219" s="14" t="s">
        <v>704</v>
      </c>
      <c r="C1219" s="14" t="s">
        <v>724</v>
      </c>
      <c r="D1219" s="14" t="s">
        <v>706</v>
      </c>
      <c r="E1219" s="14" t="s">
        <v>707</v>
      </c>
      <c r="F1219" s="15">
        <v>1100.01</v>
      </c>
      <c r="G1219" s="14" t="s">
        <v>708</v>
      </c>
      <c r="H1219" s="20">
        <v>43983</v>
      </c>
      <c r="I1219" s="14" t="s">
        <v>1910</v>
      </c>
      <c r="J1219" s="14" t="s">
        <v>1989</v>
      </c>
      <c r="K1219" s="21">
        <v>10085</v>
      </c>
      <c r="L1219" s="14" t="s">
        <v>647</v>
      </c>
      <c r="M1219" s="21">
        <v>114010</v>
      </c>
      <c r="N1219" s="14" t="s">
        <v>1990</v>
      </c>
      <c r="O1219" s="14" t="s">
        <v>725</v>
      </c>
      <c r="P1219" s="14" t="s">
        <v>726</v>
      </c>
      <c r="Q1219" s="14" t="s">
        <v>727</v>
      </c>
      <c r="R1219" s="14" t="s">
        <v>715</v>
      </c>
      <c r="S1219" s="14" t="s">
        <v>716</v>
      </c>
    </row>
    <row r="1220" spans="1:19" x14ac:dyDescent="0.25">
      <c r="A1220" s="14" t="s">
        <v>703</v>
      </c>
      <c r="B1220" s="14" t="s">
        <v>704</v>
      </c>
      <c r="C1220" s="14" t="s">
        <v>705</v>
      </c>
      <c r="D1220" s="14" t="s">
        <v>706</v>
      </c>
      <c r="E1220" s="14" t="s">
        <v>707</v>
      </c>
      <c r="F1220" s="15">
        <v>1025.97</v>
      </c>
      <c r="G1220" s="14" t="s">
        <v>708</v>
      </c>
      <c r="H1220" s="20">
        <v>43922</v>
      </c>
      <c r="I1220" s="14" t="s">
        <v>1991</v>
      </c>
      <c r="J1220" s="14" t="s">
        <v>1992</v>
      </c>
      <c r="K1220" s="21">
        <v>10085</v>
      </c>
      <c r="L1220" s="14" t="s">
        <v>647</v>
      </c>
      <c r="M1220" s="21">
        <v>114020</v>
      </c>
      <c r="N1220" s="14" t="s">
        <v>1993</v>
      </c>
      <c r="O1220" s="14" t="s">
        <v>712</v>
      </c>
      <c r="P1220" s="14" t="s">
        <v>713</v>
      </c>
      <c r="Q1220" s="14" t="s">
        <v>714</v>
      </c>
      <c r="R1220" s="14" t="s">
        <v>715</v>
      </c>
      <c r="S1220" s="14" t="s">
        <v>731</v>
      </c>
    </row>
    <row r="1221" spans="1:19" x14ac:dyDescent="0.25">
      <c r="A1221" s="14" t="s">
        <v>717</v>
      </c>
      <c r="B1221" s="14" t="s">
        <v>704</v>
      </c>
      <c r="C1221" s="14" t="s">
        <v>718</v>
      </c>
      <c r="D1221" s="14" t="s">
        <v>706</v>
      </c>
      <c r="E1221" s="14" t="s">
        <v>707</v>
      </c>
      <c r="F1221" s="15">
        <v>1025.97</v>
      </c>
      <c r="G1221" s="14" t="s">
        <v>708</v>
      </c>
      <c r="H1221" s="20">
        <v>43952</v>
      </c>
      <c r="I1221" s="14" t="s">
        <v>1976</v>
      </c>
      <c r="J1221" s="14" t="s">
        <v>1992</v>
      </c>
      <c r="K1221" s="21">
        <v>10085</v>
      </c>
      <c r="L1221" s="14" t="s">
        <v>647</v>
      </c>
      <c r="M1221" s="21">
        <v>114020</v>
      </c>
      <c r="N1221" s="14" t="s">
        <v>1993</v>
      </c>
      <c r="O1221" s="14" t="s">
        <v>719</v>
      </c>
      <c r="P1221" s="14" t="s">
        <v>720</v>
      </c>
      <c r="Q1221" s="14" t="s">
        <v>721</v>
      </c>
      <c r="R1221" s="14" t="s">
        <v>715</v>
      </c>
      <c r="S1221" s="14" t="s">
        <v>731</v>
      </c>
    </row>
    <row r="1222" spans="1:19" x14ac:dyDescent="0.25">
      <c r="A1222" s="14" t="s">
        <v>723</v>
      </c>
      <c r="B1222" s="14" t="s">
        <v>704</v>
      </c>
      <c r="C1222" s="14" t="s">
        <v>724</v>
      </c>
      <c r="D1222" s="14" t="s">
        <v>706</v>
      </c>
      <c r="E1222" s="14" t="s">
        <v>707</v>
      </c>
      <c r="F1222" s="15">
        <v>1025.97</v>
      </c>
      <c r="G1222" s="14" t="s">
        <v>708</v>
      </c>
      <c r="H1222" s="20">
        <v>43983</v>
      </c>
      <c r="I1222" s="14" t="s">
        <v>1913</v>
      </c>
      <c r="J1222" s="14" t="s">
        <v>1992</v>
      </c>
      <c r="K1222" s="21">
        <v>10085</v>
      </c>
      <c r="L1222" s="14" t="s">
        <v>647</v>
      </c>
      <c r="M1222" s="21">
        <v>114020</v>
      </c>
      <c r="N1222" s="14" t="s">
        <v>1993</v>
      </c>
      <c r="O1222" s="14" t="s">
        <v>725</v>
      </c>
      <c r="P1222" s="14" t="s">
        <v>726</v>
      </c>
      <c r="Q1222" s="14" t="s">
        <v>727</v>
      </c>
      <c r="R1222" s="14" t="s">
        <v>715</v>
      </c>
      <c r="S1222" s="14" t="s">
        <v>731</v>
      </c>
    </row>
    <row r="1223" spans="1:19" x14ac:dyDescent="0.25">
      <c r="A1223" s="14" t="s">
        <v>703</v>
      </c>
      <c r="B1223" s="14" t="s">
        <v>704</v>
      </c>
      <c r="C1223" s="14" t="s">
        <v>705</v>
      </c>
      <c r="D1223" s="14" t="s">
        <v>706</v>
      </c>
      <c r="E1223" s="14" t="s">
        <v>707</v>
      </c>
      <c r="F1223" s="15">
        <v>9003.27</v>
      </c>
      <c r="G1223" s="14" t="s">
        <v>708</v>
      </c>
      <c r="H1223" s="20">
        <v>43922</v>
      </c>
      <c r="I1223" s="14" t="s">
        <v>1994</v>
      </c>
      <c r="J1223" s="14" t="s">
        <v>1995</v>
      </c>
      <c r="K1223" s="21">
        <v>10085</v>
      </c>
      <c r="L1223" s="14" t="s">
        <v>647</v>
      </c>
      <c r="M1223" s="21">
        <v>114040</v>
      </c>
      <c r="N1223" s="14" t="s">
        <v>1996</v>
      </c>
      <c r="O1223" s="14" t="s">
        <v>712</v>
      </c>
      <c r="P1223" s="14" t="s">
        <v>713</v>
      </c>
      <c r="Q1223" s="14" t="s">
        <v>714</v>
      </c>
      <c r="R1223" s="14" t="s">
        <v>715</v>
      </c>
      <c r="S1223" s="14" t="s">
        <v>683</v>
      </c>
    </row>
    <row r="1224" spans="1:19" x14ac:dyDescent="0.25">
      <c r="A1224" s="14" t="s">
        <v>717</v>
      </c>
      <c r="B1224" s="14" t="s">
        <v>704</v>
      </c>
      <c r="C1224" s="14" t="s">
        <v>718</v>
      </c>
      <c r="D1224" s="14" t="s">
        <v>706</v>
      </c>
      <c r="E1224" s="14" t="s">
        <v>707</v>
      </c>
      <c r="F1224" s="15">
        <v>9114.2099999999991</v>
      </c>
      <c r="G1224" s="14" t="s">
        <v>708</v>
      </c>
      <c r="H1224" s="20">
        <v>43952</v>
      </c>
      <c r="I1224" s="14" t="s">
        <v>1979</v>
      </c>
      <c r="J1224" s="14" t="s">
        <v>1995</v>
      </c>
      <c r="K1224" s="21">
        <v>10085</v>
      </c>
      <c r="L1224" s="14" t="s">
        <v>647</v>
      </c>
      <c r="M1224" s="21">
        <v>114040</v>
      </c>
      <c r="N1224" s="14" t="s">
        <v>1996</v>
      </c>
      <c r="O1224" s="14" t="s">
        <v>719</v>
      </c>
      <c r="P1224" s="14" t="s">
        <v>720</v>
      </c>
      <c r="Q1224" s="14" t="s">
        <v>721</v>
      </c>
      <c r="R1224" s="14" t="s">
        <v>715</v>
      </c>
      <c r="S1224" s="14" t="s">
        <v>683</v>
      </c>
    </row>
    <row r="1225" spans="1:19" x14ac:dyDescent="0.25">
      <c r="A1225" s="14" t="s">
        <v>723</v>
      </c>
      <c r="B1225" s="14" t="s">
        <v>704</v>
      </c>
      <c r="C1225" s="14" t="s">
        <v>724</v>
      </c>
      <c r="D1225" s="14" t="s">
        <v>706</v>
      </c>
      <c r="E1225" s="14" t="s">
        <v>707</v>
      </c>
      <c r="F1225" s="15">
        <v>9114.2099999999991</v>
      </c>
      <c r="G1225" s="14" t="s">
        <v>708</v>
      </c>
      <c r="H1225" s="20">
        <v>43983</v>
      </c>
      <c r="I1225" s="14" t="s">
        <v>1916</v>
      </c>
      <c r="J1225" s="14" t="s">
        <v>1995</v>
      </c>
      <c r="K1225" s="21">
        <v>10085</v>
      </c>
      <c r="L1225" s="14" t="s">
        <v>647</v>
      </c>
      <c r="M1225" s="21">
        <v>114040</v>
      </c>
      <c r="N1225" s="14" t="s">
        <v>1996</v>
      </c>
      <c r="O1225" s="14" t="s">
        <v>725</v>
      </c>
      <c r="P1225" s="14" t="s">
        <v>726</v>
      </c>
      <c r="Q1225" s="14" t="s">
        <v>727</v>
      </c>
      <c r="R1225" s="14" t="s">
        <v>715</v>
      </c>
      <c r="S1225" s="14" t="s">
        <v>683</v>
      </c>
    </row>
    <row r="1226" spans="1:19" x14ac:dyDescent="0.25">
      <c r="A1226" s="14" t="s">
        <v>703</v>
      </c>
      <c r="B1226" s="14" t="s">
        <v>704</v>
      </c>
      <c r="C1226" s="14" t="s">
        <v>705</v>
      </c>
      <c r="D1226" s="14" t="s">
        <v>706</v>
      </c>
      <c r="E1226" s="14" t="s">
        <v>707</v>
      </c>
      <c r="F1226" s="15">
        <v>3548.87</v>
      </c>
      <c r="G1226" s="14" t="s">
        <v>708</v>
      </c>
      <c r="H1226" s="20">
        <v>43922</v>
      </c>
      <c r="I1226" s="14" t="s">
        <v>1997</v>
      </c>
      <c r="J1226" s="14" t="s">
        <v>1998</v>
      </c>
      <c r="K1226" s="21">
        <v>10085</v>
      </c>
      <c r="L1226" s="14" t="s">
        <v>647</v>
      </c>
      <c r="M1226" s="21">
        <v>114060</v>
      </c>
      <c r="N1226" s="14" t="s">
        <v>1999</v>
      </c>
      <c r="O1226" s="14" t="s">
        <v>712</v>
      </c>
      <c r="P1226" s="14" t="s">
        <v>713</v>
      </c>
      <c r="Q1226" s="14" t="s">
        <v>714</v>
      </c>
      <c r="R1226" s="14" t="s">
        <v>715</v>
      </c>
      <c r="S1226" s="14" t="s">
        <v>722</v>
      </c>
    </row>
    <row r="1227" spans="1:19" x14ac:dyDescent="0.25">
      <c r="A1227" s="14" t="s">
        <v>717</v>
      </c>
      <c r="B1227" s="14" t="s">
        <v>704</v>
      </c>
      <c r="C1227" s="14" t="s">
        <v>718</v>
      </c>
      <c r="D1227" s="14" t="s">
        <v>706</v>
      </c>
      <c r="E1227" s="14" t="s">
        <v>707</v>
      </c>
      <c r="F1227" s="15">
        <v>3362.74</v>
      </c>
      <c r="G1227" s="14" t="s">
        <v>708</v>
      </c>
      <c r="H1227" s="20">
        <v>43952</v>
      </c>
      <c r="I1227" s="14" t="s">
        <v>1982</v>
      </c>
      <c r="J1227" s="14" t="s">
        <v>1998</v>
      </c>
      <c r="K1227" s="21">
        <v>10085</v>
      </c>
      <c r="L1227" s="14" t="s">
        <v>647</v>
      </c>
      <c r="M1227" s="21">
        <v>114060</v>
      </c>
      <c r="N1227" s="14" t="s">
        <v>1999</v>
      </c>
      <c r="O1227" s="14" t="s">
        <v>719</v>
      </c>
      <c r="P1227" s="14" t="s">
        <v>720</v>
      </c>
      <c r="Q1227" s="14" t="s">
        <v>721</v>
      </c>
      <c r="R1227" s="14" t="s">
        <v>715</v>
      </c>
      <c r="S1227" s="14" t="s">
        <v>722</v>
      </c>
    </row>
    <row r="1228" spans="1:19" x14ac:dyDescent="0.25">
      <c r="A1228" s="14" t="s">
        <v>723</v>
      </c>
      <c r="B1228" s="14" t="s">
        <v>704</v>
      </c>
      <c r="C1228" s="14" t="s">
        <v>724</v>
      </c>
      <c r="D1228" s="14" t="s">
        <v>706</v>
      </c>
      <c r="E1228" s="14" t="s">
        <v>707</v>
      </c>
      <c r="F1228" s="15">
        <v>3362.74</v>
      </c>
      <c r="G1228" s="14" t="s">
        <v>708</v>
      </c>
      <c r="H1228" s="20">
        <v>43983</v>
      </c>
      <c r="I1228" s="14" t="s">
        <v>1919</v>
      </c>
      <c r="J1228" s="14" t="s">
        <v>1998</v>
      </c>
      <c r="K1228" s="21">
        <v>10085</v>
      </c>
      <c r="L1228" s="14" t="s">
        <v>647</v>
      </c>
      <c r="M1228" s="21">
        <v>114060</v>
      </c>
      <c r="N1228" s="14" t="s">
        <v>1999</v>
      </c>
      <c r="O1228" s="14" t="s">
        <v>725</v>
      </c>
      <c r="P1228" s="14" t="s">
        <v>726</v>
      </c>
      <c r="Q1228" s="14" t="s">
        <v>727</v>
      </c>
      <c r="R1228" s="14" t="s">
        <v>715</v>
      </c>
      <c r="S1228" s="14" t="s">
        <v>722</v>
      </c>
    </row>
    <row r="1229" spans="1:19" x14ac:dyDescent="0.25">
      <c r="A1229" s="14" t="s">
        <v>703</v>
      </c>
      <c r="B1229" s="14" t="s">
        <v>704</v>
      </c>
      <c r="C1229" s="14" t="s">
        <v>705</v>
      </c>
      <c r="D1229" s="14" t="s">
        <v>706</v>
      </c>
      <c r="E1229" s="14" t="s">
        <v>707</v>
      </c>
      <c r="F1229" s="15">
        <v>3327.83</v>
      </c>
      <c r="G1229" s="14" t="s">
        <v>708</v>
      </c>
      <c r="H1229" s="20">
        <v>43922</v>
      </c>
      <c r="I1229" s="14" t="s">
        <v>2000</v>
      </c>
      <c r="J1229" s="14" t="s">
        <v>2001</v>
      </c>
      <c r="K1229" s="21">
        <v>10087</v>
      </c>
      <c r="L1229" s="14" t="s">
        <v>648</v>
      </c>
      <c r="M1229" s="21">
        <v>111100</v>
      </c>
      <c r="N1229" s="14" t="s">
        <v>2002</v>
      </c>
      <c r="O1229" s="14" t="s">
        <v>712</v>
      </c>
      <c r="P1229" s="14" t="s">
        <v>713</v>
      </c>
      <c r="Q1229" s="14" t="s">
        <v>714</v>
      </c>
      <c r="R1229" s="14" t="s">
        <v>715</v>
      </c>
      <c r="S1229" s="14" t="s">
        <v>716</v>
      </c>
    </row>
    <row r="1230" spans="1:19" x14ac:dyDescent="0.25">
      <c r="A1230" s="14" t="s">
        <v>717</v>
      </c>
      <c r="B1230" s="14" t="s">
        <v>704</v>
      </c>
      <c r="C1230" s="14" t="s">
        <v>718</v>
      </c>
      <c r="D1230" s="14" t="s">
        <v>706</v>
      </c>
      <c r="E1230" s="14" t="s">
        <v>707</v>
      </c>
      <c r="F1230" s="15">
        <v>3327.83</v>
      </c>
      <c r="G1230" s="14" t="s">
        <v>708</v>
      </c>
      <c r="H1230" s="20">
        <v>43952</v>
      </c>
      <c r="I1230" s="14" t="s">
        <v>1985</v>
      </c>
      <c r="J1230" s="14" t="s">
        <v>2001</v>
      </c>
      <c r="K1230" s="21">
        <v>10087</v>
      </c>
      <c r="L1230" s="14" t="s">
        <v>648</v>
      </c>
      <c r="M1230" s="21">
        <v>111100</v>
      </c>
      <c r="N1230" s="14" t="s">
        <v>2002</v>
      </c>
      <c r="O1230" s="14" t="s">
        <v>719</v>
      </c>
      <c r="P1230" s="14" t="s">
        <v>720</v>
      </c>
      <c r="Q1230" s="14" t="s">
        <v>721</v>
      </c>
      <c r="R1230" s="14" t="s">
        <v>715</v>
      </c>
      <c r="S1230" s="14" t="s">
        <v>716</v>
      </c>
    </row>
    <row r="1231" spans="1:19" x14ac:dyDescent="0.25">
      <c r="A1231" s="14" t="s">
        <v>723</v>
      </c>
      <c r="B1231" s="14" t="s">
        <v>704</v>
      </c>
      <c r="C1231" s="14" t="s">
        <v>724</v>
      </c>
      <c r="D1231" s="14" t="s">
        <v>706</v>
      </c>
      <c r="E1231" s="14" t="s">
        <v>707</v>
      </c>
      <c r="F1231" s="15">
        <v>3327.83</v>
      </c>
      <c r="G1231" s="14" t="s">
        <v>708</v>
      </c>
      <c r="H1231" s="20">
        <v>43983</v>
      </c>
      <c r="I1231" s="14" t="s">
        <v>1922</v>
      </c>
      <c r="J1231" s="14" t="s">
        <v>2001</v>
      </c>
      <c r="K1231" s="21">
        <v>10087</v>
      </c>
      <c r="L1231" s="14" t="s">
        <v>648</v>
      </c>
      <c r="M1231" s="21">
        <v>111100</v>
      </c>
      <c r="N1231" s="14" t="s">
        <v>2002</v>
      </c>
      <c r="O1231" s="14" t="s">
        <v>725</v>
      </c>
      <c r="P1231" s="14" t="s">
        <v>726</v>
      </c>
      <c r="Q1231" s="14" t="s">
        <v>727</v>
      </c>
      <c r="R1231" s="14" t="s">
        <v>715</v>
      </c>
      <c r="S1231" s="14" t="s">
        <v>716</v>
      </c>
    </row>
    <row r="1232" spans="1:19" x14ac:dyDescent="0.25">
      <c r="A1232" s="14" t="s">
        <v>703</v>
      </c>
      <c r="B1232" s="14" t="s">
        <v>704</v>
      </c>
      <c r="C1232" s="14" t="s">
        <v>705</v>
      </c>
      <c r="D1232" s="14" t="s">
        <v>706</v>
      </c>
      <c r="E1232" s="14" t="s">
        <v>707</v>
      </c>
      <c r="F1232" s="15">
        <v>4099.75</v>
      </c>
      <c r="G1232" s="14" t="s">
        <v>708</v>
      </c>
      <c r="H1232" s="20">
        <v>43922</v>
      </c>
      <c r="I1232" s="14" t="s">
        <v>2003</v>
      </c>
      <c r="J1232" s="14" t="s">
        <v>2004</v>
      </c>
      <c r="K1232" s="21">
        <v>10087</v>
      </c>
      <c r="L1232" s="14" t="s">
        <v>648</v>
      </c>
      <c r="M1232" s="21">
        <v>111200</v>
      </c>
      <c r="N1232" s="14" t="s">
        <v>2005</v>
      </c>
      <c r="O1232" s="14" t="s">
        <v>712</v>
      </c>
      <c r="P1232" s="14" t="s">
        <v>713</v>
      </c>
      <c r="Q1232" s="14" t="s">
        <v>714</v>
      </c>
      <c r="R1232" s="14" t="s">
        <v>715</v>
      </c>
      <c r="S1232" s="14" t="s">
        <v>731</v>
      </c>
    </row>
    <row r="1233" spans="1:19" x14ac:dyDescent="0.25">
      <c r="A1233" s="14" t="s">
        <v>717</v>
      </c>
      <c r="B1233" s="14" t="s">
        <v>704</v>
      </c>
      <c r="C1233" s="14" t="s">
        <v>718</v>
      </c>
      <c r="D1233" s="14" t="s">
        <v>706</v>
      </c>
      <c r="E1233" s="14" t="s">
        <v>707</v>
      </c>
      <c r="F1233" s="15">
        <v>4099.75</v>
      </c>
      <c r="G1233" s="14" t="s">
        <v>708</v>
      </c>
      <c r="H1233" s="20">
        <v>43952</v>
      </c>
      <c r="I1233" s="14" t="s">
        <v>1988</v>
      </c>
      <c r="J1233" s="14" t="s">
        <v>2004</v>
      </c>
      <c r="K1233" s="21">
        <v>10087</v>
      </c>
      <c r="L1233" s="14" t="s">
        <v>648</v>
      </c>
      <c r="M1233" s="21">
        <v>111200</v>
      </c>
      <c r="N1233" s="14" t="s">
        <v>2005</v>
      </c>
      <c r="O1233" s="14" t="s">
        <v>719</v>
      </c>
      <c r="P1233" s="14" t="s">
        <v>720</v>
      </c>
      <c r="Q1233" s="14" t="s">
        <v>721</v>
      </c>
      <c r="R1233" s="14" t="s">
        <v>715</v>
      </c>
      <c r="S1233" s="14" t="s">
        <v>731</v>
      </c>
    </row>
    <row r="1234" spans="1:19" x14ac:dyDescent="0.25">
      <c r="A1234" s="14" t="s">
        <v>723</v>
      </c>
      <c r="B1234" s="14" t="s">
        <v>704</v>
      </c>
      <c r="C1234" s="14" t="s">
        <v>724</v>
      </c>
      <c r="D1234" s="14" t="s">
        <v>706</v>
      </c>
      <c r="E1234" s="14" t="s">
        <v>707</v>
      </c>
      <c r="F1234" s="15">
        <v>4099.75</v>
      </c>
      <c r="G1234" s="14" t="s">
        <v>708</v>
      </c>
      <c r="H1234" s="20">
        <v>43983</v>
      </c>
      <c r="I1234" s="14" t="s">
        <v>1925</v>
      </c>
      <c r="J1234" s="14" t="s">
        <v>2004</v>
      </c>
      <c r="K1234" s="21">
        <v>10087</v>
      </c>
      <c r="L1234" s="14" t="s">
        <v>648</v>
      </c>
      <c r="M1234" s="21">
        <v>111200</v>
      </c>
      <c r="N1234" s="14" t="s">
        <v>2005</v>
      </c>
      <c r="O1234" s="14" t="s">
        <v>725</v>
      </c>
      <c r="P1234" s="14" t="s">
        <v>726</v>
      </c>
      <c r="Q1234" s="14" t="s">
        <v>727</v>
      </c>
      <c r="R1234" s="14" t="s">
        <v>715</v>
      </c>
      <c r="S1234" s="14" t="s">
        <v>731</v>
      </c>
    </row>
    <row r="1235" spans="1:19" x14ac:dyDescent="0.25">
      <c r="A1235" s="14" t="s">
        <v>703</v>
      </c>
      <c r="B1235" s="14" t="s">
        <v>704</v>
      </c>
      <c r="C1235" s="14" t="s">
        <v>705</v>
      </c>
      <c r="D1235" s="14" t="s">
        <v>706</v>
      </c>
      <c r="E1235" s="14" t="s">
        <v>707</v>
      </c>
      <c r="F1235" s="15">
        <v>63213.39</v>
      </c>
      <c r="G1235" s="14" t="s">
        <v>708</v>
      </c>
      <c r="H1235" s="20">
        <v>43922</v>
      </c>
      <c r="I1235" s="14" t="s">
        <v>2006</v>
      </c>
      <c r="J1235" s="14" t="s">
        <v>2007</v>
      </c>
      <c r="K1235" s="21">
        <v>10087</v>
      </c>
      <c r="L1235" s="14" t="s">
        <v>648</v>
      </c>
      <c r="M1235" s="21">
        <v>111400</v>
      </c>
      <c r="N1235" s="14" t="s">
        <v>2008</v>
      </c>
      <c r="O1235" s="14" t="s">
        <v>712</v>
      </c>
      <c r="P1235" s="14" t="s">
        <v>713</v>
      </c>
      <c r="Q1235" s="14" t="s">
        <v>714</v>
      </c>
      <c r="R1235" s="14" t="s">
        <v>715</v>
      </c>
      <c r="S1235" s="14" t="s">
        <v>683</v>
      </c>
    </row>
    <row r="1236" spans="1:19" x14ac:dyDescent="0.25">
      <c r="A1236" s="14" t="s">
        <v>717</v>
      </c>
      <c r="B1236" s="14" t="s">
        <v>704</v>
      </c>
      <c r="C1236" s="14" t="s">
        <v>718</v>
      </c>
      <c r="D1236" s="14" t="s">
        <v>706</v>
      </c>
      <c r="E1236" s="14" t="s">
        <v>707</v>
      </c>
      <c r="F1236" s="15">
        <v>64361.24</v>
      </c>
      <c r="G1236" s="14" t="s">
        <v>708</v>
      </c>
      <c r="H1236" s="20">
        <v>43952</v>
      </c>
      <c r="I1236" s="14" t="s">
        <v>1991</v>
      </c>
      <c r="J1236" s="14" t="s">
        <v>2007</v>
      </c>
      <c r="K1236" s="21">
        <v>10087</v>
      </c>
      <c r="L1236" s="14" t="s">
        <v>648</v>
      </c>
      <c r="M1236" s="21">
        <v>111400</v>
      </c>
      <c r="N1236" s="14" t="s">
        <v>2008</v>
      </c>
      <c r="O1236" s="14" t="s">
        <v>719</v>
      </c>
      <c r="P1236" s="14" t="s">
        <v>720</v>
      </c>
      <c r="Q1236" s="14" t="s">
        <v>721</v>
      </c>
      <c r="R1236" s="14" t="s">
        <v>715</v>
      </c>
      <c r="S1236" s="14" t="s">
        <v>683</v>
      </c>
    </row>
    <row r="1237" spans="1:19" x14ac:dyDescent="0.25">
      <c r="A1237" s="14" t="s">
        <v>723</v>
      </c>
      <c r="B1237" s="14" t="s">
        <v>704</v>
      </c>
      <c r="C1237" s="14" t="s">
        <v>724</v>
      </c>
      <c r="D1237" s="14" t="s">
        <v>706</v>
      </c>
      <c r="E1237" s="14" t="s">
        <v>707</v>
      </c>
      <c r="F1237" s="15">
        <v>72010.02</v>
      </c>
      <c r="G1237" s="14" t="s">
        <v>708</v>
      </c>
      <c r="H1237" s="20">
        <v>43983</v>
      </c>
      <c r="I1237" s="14" t="s">
        <v>1928</v>
      </c>
      <c r="J1237" s="14" t="s">
        <v>2007</v>
      </c>
      <c r="K1237" s="21">
        <v>10087</v>
      </c>
      <c r="L1237" s="14" t="s">
        <v>648</v>
      </c>
      <c r="M1237" s="21">
        <v>111400</v>
      </c>
      <c r="N1237" s="14" t="s">
        <v>2008</v>
      </c>
      <c r="O1237" s="14" t="s">
        <v>725</v>
      </c>
      <c r="P1237" s="14" t="s">
        <v>726</v>
      </c>
      <c r="Q1237" s="14" t="s">
        <v>727</v>
      </c>
      <c r="R1237" s="14" t="s">
        <v>715</v>
      </c>
      <c r="S1237" s="14" t="s">
        <v>683</v>
      </c>
    </row>
    <row r="1238" spans="1:19" x14ac:dyDescent="0.25">
      <c r="A1238" s="14" t="s">
        <v>723</v>
      </c>
      <c r="B1238" s="14" t="s">
        <v>704</v>
      </c>
      <c r="C1238" s="14" t="s">
        <v>724</v>
      </c>
      <c r="D1238" s="14" t="s">
        <v>706</v>
      </c>
      <c r="E1238" s="14" t="s">
        <v>707</v>
      </c>
      <c r="F1238" s="15">
        <v>240</v>
      </c>
      <c r="G1238" s="14" t="s">
        <v>708</v>
      </c>
      <c r="H1238" s="20">
        <v>43983</v>
      </c>
      <c r="I1238" s="14" t="s">
        <v>1931</v>
      </c>
      <c r="J1238" s="14" t="s">
        <v>2009</v>
      </c>
      <c r="K1238" s="21">
        <v>10087</v>
      </c>
      <c r="L1238" s="14" t="s">
        <v>648</v>
      </c>
      <c r="M1238" s="21">
        <v>111500</v>
      </c>
      <c r="N1238" s="14" t="s">
        <v>2010</v>
      </c>
      <c r="O1238" s="14" t="s">
        <v>725</v>
      </c>
      <c r="P1238" s="14" t="s">
        <v>726</v>
      </c>
      <c r="Q1238" s="14" t="s">
        <v>727</v>
      </c>
      <c r="R1238" s="14" t="s">
        <v>715</v>
      </c>
      <c r="S1238" s="14" t="s">
        <v>687</v>
      </c>
    </row>
    <row r="1239" spans="1:19" x14ac:dyDescent="0.25">
      <c r="A1239" s="14" t="s">
        <v>703</v>
      </c>
      <c r="B1239" s="14" t="s">
        <v>704</v>
      </c>
      <c r="C1239" s="14" t="s">
        <v>705</v>
      </c>
      <c r="D1239" s="14" t="s">
        <v>706</v>
      </c>
      <c r="E1239" s="14" t="s">
        <v>707</v>
      </c>
      <c r="F1239" s="15">
        <v>32252.75</v>
      </c>
      <c r="G1239" s="14" t="s">
        <v>708</v>
      </c>
      <c r="H1239" s="20">
        <v>43922</v>
      </c>
      <c r="I1239" s="14" t="s">
        <v>2011</v>
      </c>
      <c r="J1239" s="14" t="s">
        <v>2012</v>
      </c>
      <c r="K1239" s="21">
        <v>10087</v>
      </c>
      <c r="L1239" s="14" t="s">
        <v>648</v>
      </c>
      <c r="M1239" s="21">
        <v>111600</v>
      </c>
      <c r="N1239" s="14" t="s">
        <v>2013</v>
      </c>
      <c r="O1239" s="14" t="s">
        <v>712</v>
      </c>
      <c r="P1239" s="14" t="s">
        <v>713</v>
      </c>
      <c r="Q1239" s="14" t="s">
        <v>714</v>
      </c>
      <c r="R1239" s="14" t="s">
        <v>715</v>
      </c>
      <c r="S1239" s="14" t="s">
        <v>722</v>
      </c>
    </row>
    <row r="1240" spans="1:19" x14ac:dyDescent="0.25">
      <c r="A1240" s="14" t="s">
        <v>717</v>
      </c>
      <c r="B1240" s="14" t="s">
        <v>704</v>
      </c>
      <c r="C1240" s="14" t="s">
        <v>718</v>
      </c>
      <c r="D1240" s="14" t="s">
        <v>706</v>
      </c>
      <c r="E1240" s="14" t="s">
        <v>707</v>
      </c>
      <c r="F1240" s="15">
        <v>31182.02</v>
      </c>
      <c r="G1240" s="14" t="s">
        <v>708</v>
      </c>
      <c r="H1240" s="20">
        <v>43952</v>
      </c>
      <c r="I1240" s="14" t="s">
        <v>1994</v>
      </c>
      <c r="J1240" s="14" t="s">
        <v>2012</v>
      </c>
      <c r="K1240" s="21">
        <v>10087</v>
      </c>
      <c r="L1240" s="14" t="s">
        <v>648</v>
      </c>
      <c r="M1240" s="21">
        <v>111600</v>
      </c>
      <c r="N1240" s="14" t="s">
        <v>2013</v>
      </c>
      <c r="O1240" s="14" t="s">
        <v>719</v>
      </c>
      <c r="P1240" s="14" t="s">
        <v>720</v>
      </c>
      <c r="Q1240" s="14" t="s">
        <v>721</v>
      </c>
      <c r="R1240" s="14" t="s">
        <v>715</v>
      </c>
      <c r="S1240" s="14" t="s">
        <v>722</v>
      </c>
    </row>
    <row r="1241" spans="1:19" x14ac:dyDescent="0.25">
      <c r="A1241" s="14" t="s">
        <v>723</v>
      </c>
      <c r="B1241" s="14" t="s">
        <v>704</v>
      </c>
      <c r="C1241" s="14" t="s">
        <v>724</v>
      </c>
      <c r="D1241" s="14" t="s">
        <v>706</v>
      </c>
      <c r="E1241" s="14" t="s">
        <v>707</v>
      </c>
      <c r="F1241" s="15">
        <v>29782.78</v>
      </c>
      <c r="G1241" s="14" t="s">
        <v>708</v>
      </c>
      <c r="H1241" s="20">
        <v>43983</v>
      </c>
      <c r="I1241" s="14" t="s">
        <v>1934</v>
      </c>
      <c r="J1241" s="14" t="s">
        <v>2012</v>
      </c>
      <c r="K1241" s="21">
        <v>10087</v>
      </c>
      <c r="L1241" s="14" t="s">
        <v>648</v>
      </c>
      <c r="M1241" s="21">
        <v>111600</v>
      </c>
      <c r="N1241" s="14" t="s">
        <v>2013</v>
      </c>
      <c r="O1241" s="14" t="s">
        <v>725</v>
      </c>
      <c r="P1241" s="14" t="s">
        <v>726</v>
      </c>
      <c r="Q1241" s="14" t="s">
        <v>727</v>
      </c>
      <c r="R1241" s="14" t="s">
        <v>715</v>
      </c>
      <c r="S1241" s="14" t="s">
        <v>722</v>
      </c>
    </row>
    <row r="1242" spans="1:19" x14ac:dyDescent="0.25">
      <c r="A1242" s="14" t="s">
        <v>703</v>
      </c>
      <c r="B1242" s="14" t="s">
        <v>704</v>
      </c>
      <c r="C1242" s="14" t="s">
        <v>705</v>
      </c>
      <c r="D1242" s="14" t="s">
        <v>706</v>
      </c>
      <c r="E1242" s="14" t="s">
        <v>707</v>
      </c>
      <c r="F1242" s="15">
        <v>1897.08</v>
      </c>
      <c r="G1242" s="14" t="s">
        <v>708</v>
      </c>
      <c r="H1242" s="20">
        <v>43922</v>
      </c>
      <c r="I1242" s="14" t="s">
        <v>2014</v>
      </c>
      <c r="J1242" s="14" t="s">
        <v>2015</v>
      </c>
      <c r="K1242" s="21">
        <v>10087</v>
      </c>
      <c r="L1242" s="14" t="s">
        <v>648</v>
      </c>
      <c r="M1242" s="21">
        <v>111700</v>
      </c>
      <c r="N1242" s="14" t="s">
        <v>2016</v>
      </c>
      <c r="O1242" s="14" t="s">
        <v>712</v>
      </c>
      <c r="P1242" s="14" t="s">
        <v>713</v>
      </c>
      <c r="Q1242" s="14" t="s">
        <v>714</v>
      </c>
      <c r="R1242" s="14" t="s">
        <v>715</v>
      </c>
      <c r="S1242" s="14" t="s">
        <v>742</v>
      </c>
    </row>
    <row r="1243" spans="1:19" x14ac:dyDescent="0.25">
      <c r="A1243" s="14" t="s">
        <v>717</v>
      </c>
      <c r="B1243" s="14" t="s">
        <v>704</v>
      </c>
      <c r="C1243" s="14" t="s">
        <v>718</v>
      </c>
      <c r="D1243" s="14" t="s">
        <v>706</v>
      </c>
      <c r="E1243" s="14" t="s">
        <v>707</v>
      </c>
      <c r="F1243" s="15">
        <v>1897.08</v>
      </c>
      <c r="G1243" s="14" t="s">
        <v>708</v>
      </c>
      <c r="H1243" s="20">
        <v>43952</v>
      </c>
      <c r="I1243" s="14" t="s">
        <v>1997</v>
      </c>
      <c r="J1243" s="14" t="s">
        <v>2015</v>
      </c>
      <c r="K1243" s="21">
        <v>10087</v>
      </c>
      <c r="L1243" s="14" t="s">
        <v>648</v>
      </c>
      <c r="M1243" s="21">
        <v>111700</v>
      </c>
      <c r="N1243" s="14" t="s">
        <v>2016</v>
      </c>
      <c r="O1243" s="14" t="s">
        <v>719</v>
      </c>
      <c r="P1243" s="14" t="s">
        <v>720</v>
      </c>
      <c r="Q1243" s="14" t="s">
        <v>721</v>
      </c>
      <c r="R1243" s="14" t="s">
        <v>715</v>
      </c>
      <c r="S1243" s="14" t="s">
        <v>742</v>
      </c>
    </row>
    <row r="1244" spans="1:19" x14ac:dyDescent="0.25">
      <c r="A1244" s="14" t="s">
        <v>723</v>
      </c>
      <c r="B1244" s="14" t="s">
        <v>704</v>
      </c>
      <c r="C1244" s="14" t="s">
        <v>724</v>
      </c>
      <c r="D1244" s="14" t="s">
        <v>706</v>
      </c>
      <c r="E1244" s="14" t="s">
        <v>707</v>
      </c>
      <c r="F1244" s="15">
        <v>1144</v>
      </c>
      <c r="G1244" s="14" t="s">
        <v>708</v>
      </c>
      <c r="H1244" s="20">
        <v>43983</v>
      </c>
      <c r="I1244" s="14" t="s">
        <v>1937</v>
      </c>
      <c r="J1244" s="14" t="s">
        <v>2015</v>
      </c>
      <c r="K1244" s="21">
        <v>10087</v>
      </c>
      <c r="L1244" s="14" t="s">
        <v>648</v>
      </c>
      <c r="M1244" s="21">
        <v>111700</v>
      </c>
      <c r="N1244" s="14" t="s">
        <v>2016</v>
      </c>
      <c r="O1244" s="14" t="s">
        <v>725</v>
      </c>
      <c r="P1244" s="14" t="s">
        <v>726</v>
      </c>
      <c r="Q1244" s="14" t="s">
        <v>727</v>
      </c>
      <c r="R1244" s="14" t="s">
        <v>715</v>
      </c>
      <c r="S1244" s="14" t="s">
        <v>742</v>
      </c>
    </row>
    <row r="1245" spans="1:19" x14ac:dyDescent="0.25">
      <c r="A1245" s="14" t="s">
        <v>703</v>
      </c>
      <c r="B1245" s="14" t="s">
        <v>704</v>
      </c>
      <c r="C1245" s="14" t="s">
        <v>705</v>
      </c>
      <c r="D1245" s="14" t="s">
        <v>706</v>
      </c>
      <c r="E1245" s="14" t="s">
        <v>707</v>
      </c>
      <c r="F1245" s="15">
        <v>210.31</v>
      </c>
      <c r="G1245" s="14" t="s">
        <v>708</v>
      </c>
      <c r="H1245" s="20">
        <v>43922</v>
      </c>
      <c r="I1245" s="14" t="s">
        <v>2017</v>
      </c>
      <c r="J1245" s="14" t="s">
        <v>2018</v>
      </c>
      <c r="K1245" s="21">
        <v>10087</v>
      </c>
      <c r="L1245" s="14" t="s">
        <v>648</v>
      </c>
      <c r="M1245" s="21">
        <v>113010</v>
      </c>
      <c r="N1245" s="14" t="s">
        <v>2019</v>
      </c>
      <c r="O1245" s="14" t="s">
        <v>712</v>
      </c>
      <c r="P1245" s="14" t="s">
        <v>713</v>
      </c>
      <c r="Q1245" s="14" t="s">
        <v>714</v>
      </c>
      <c r="R1245" s="14" t="s">
        <v>715</v>
      </c>
      <c r="S1245" s="14" t="s">
        <v>716</v>
      </c>
    </row>
    <row r="1246" spans="1:19" x14ac:dyDescent="0.25">
      <c r="A1246" s="14" t="s">
        <v>717</v>
      </c>
      <c r="B1246" s="14" t="s">
        <v>704</v>
      </c>
      <c r="C1246" s="14" t="s">
        <v>718</v>
      </c>
      <c r="D1246" s="14" t="s">
        <v>706</v>
      </c>
      <c r="E1246" s="14" t="s">
        <v>707</v>
      </c>
      <c r="F1246" s="15">
        <v>210.31</v>
      </c>
      <c r="G1246" s="14" t="s">
        <v>708</v>
      </c>
      <c r="H1246" s="20">
        <v>43952</v>
      </c>
      <c r="I1246" s="14" t="s">
        <v>2000</v>
      </c>
      <c r="J1246" s="14" t="s">
        <v>2018</v>
      </c>
      <c r="K1246" s="21">
        <v>10087</v>
      </c>
      <c r="L1246" s="14" t="s">
        <v>648</v>
      </c>
      <c r="M1246" s="21">
        <v>113010</v>
      </c>
      <c r="N1246" s="14" t="s">
        <v>2019</v>
      </c>
      <c r="O1246" s="14" t="s">
        <v>719</v>
      </c>
      <c r="P1246" s="14" t="s">
        <v>720</v>
      </c>
      <c r="Q1246" s="14" t="s">
        <v>721</v>
      </c>
      <c r="R1246" s="14" t="s">
        <v>715</v>
      </c>
      <c r="S1246" s="14" t="s">
        <v>716</v>
      </c>
    </row>
    <row r="1247" spans="1:19" x14ac:dyDescent="0.25">
      <c r="A1247" s="14" t="s">
        <v>723</v>
      </c>
      <c r="B1247" s="14" t="s">
        <v>704</v>
      </c>
      <c r="C1247" s="14" t="s">
        <v>724</v>
      </c>
      <c r="D1247" s="14" t="s">
        <v>706</v>
      </c>
      <c r="E1247" s="14" t="s">
        <v>707</v>
      </c>
      <c r="F1247" s="15">
        <v>210.31</v>
      </c>
      <c r="G1247" s="14" t="s">
        <v>708</v>
      </c>
      <c r="H1247" s="20">
        <v>43983</v>
      </c>
      <c r="I1247" s="14" t="s">
        <v>1940</v>
      </c>
      <c r="J1247" s="14" t="s">
        <v>2018</v>
      </c>
      <c r="K1247" s="21">
        <v>10087</v>
      </c>
      <c r="L1247" s="14" t="s">
        <v>648</v>
      </c>
      <c r="M1247" s="21">
        <v>113010</v>
      </c>
      <c r="N1247" s="14" t="s">
        <v>2019</v>
      </c>
      <c r="O1247" s="14" t="s">
        <v>725</v>
      </c>
      <c r="P1247" s="14" t="s">
        <v>726</v>
      </c>
      <c r="Q1247" s="14" t="s">
        <v>727</v>
      </c>
      <c r="R1247" s="14" t="s">
        <v>715</v>
      </c>
      <c r="S1247" s="14" t="s">
        <v>716</v>
      </c>
    </row>
    <row r="1248" spans="1:19" x14ac:dyDescent="0.25">
      <c r="A1248" s="14" t="s">
        <v>703</v>
      </c>
      <c r="B1248" s="14" t="s">
        <v>704</v>
      </c>
      <c r="C1248" s="14" t="s">
        <v>705</v>
      </c>
      <c r="D1248" s="14" t="s">
        <v>706</v>
      </c>
      <c r="E1248" s="14" t="s">
        <v>707</v>
      </c>
      <c r="F1248" s="15">
        <v>191.62</v>
      </c>
      <c r="G1248" s="14" t="s">
        <v>708</v>
      </c>
      <c r="H1248" s="20">
        <v>43922</v>
      </c>
      <c r="I1248" s="14" t="s">
        <v>2020</v>
      </c>
      <c r="J1248" s="14" t="s">
        <v>2021</v>
      </c>
      <c r="K1248" s="21">
        <v>10087</v>
      </c>
      <c r="L1248" s="14" t="s">
        <v>648</v>
      </c>
      <c r="M1248" s="21">
        <v>113020</v>
      </c>
      <c r="N1248" s="14" t="s">
        <v>2022</v>
      </c>
      <c r="O1248" s="14" t="s">
        <v>712</v>
      </c>
      <c r="P1248" s="14" t="s">
        <v>713</v>
      </c>
      <c r="Q1248" s="14" t="s">
        <v>714</v>
      </c>
      <c r="R1248" s="14" t="s">
        <v>715</v>
      </c>
      <c r="S1248" s="14" t="s">
        <v>731</v>
      </c>
    </row>
    <row r="1249" spans="1:19" x14ac:dyDescent="0.25">
      <c r="A1249" s="14" t="s">
        <v>717</v>
      </c>
      <c r="B1249" s="14" t="s">
        <v>704</v>
      </c>
      <c r="C1249" s="14" t="s">
        <v>718</v>
      </c>
      <c r="D1249" s="14" t="s">
        <v>706</v>
      </c>
      <c r="E1249" s="14" t="s">
        <v>707</v>
      </c>
      <c r="F1249" s="15">
        <v>191.62</v>
      </c>
      <c r="G1249" s="14" t="s">
        <v>708</v>
      </c>
      <c r="H1249" s="20">
        <v>43952</v>
      </c>
      <c r="I1249" s="14" t="s">
        <v>2003</v>
      </c>
      <c r="J1249" s="14" t="s">
        <v>2021</v>
      </c>
      <c r="K1249" s="21">
        <v>10087</v>
      </c>
      <c r="L1249" s="14" t="s">
        <v>648</v>
      </c>
      <c r="M1249" s="21">
        <v>113020</v>
      </c>
      <c r="N1249" s="14" t="s">
        <v>2022</v>
      </c>
      <c r="O1249" s="14" t="s">
        <v>719</v>
      </c>
      <c r="P1249" s="14" t="s">
        <v>720</v>
      </c>
      <c r="Q1249" s="14" t="s">
        <v>721</v>
      </c>
      <c r="R1249" s="14" t="s">
        <v>715</v>
      </c>
      <c r="S1249" s="14" t="s">
        <v>731</v>
      </c>
    </row>
    <row r="1250" spans="1:19" x14ac:dyDescent="0.25">
      <c r="A1250" s="14" t="s">
        <v>723</v>
      </c>
      <c r="B1250" s="14" t="s">
        <v>704</v>
      </c>
      <c r="C1250" s="14" t="s">
        <v>724</v>
      </c>
      <c r="D1250" s="14" t="s">
        <v>706</v>
      </c>
      <c r="E1250" s="14" t="s">
        <v>707</v>
      </c>
      <c r="F1250" s="15">
        <v>191.62</v>
      </c>
      <c r="G1250" s="14" t="s">
        <v>708</v>
      </c>
      <c r="H1250" s="20">
        <v>43983</v>
      </c>
      <c r="I1250" s="14" t="s">
        <v>1943</v>
      </c>
      <c r="J1250" s="14" t="s">
        <v>2021</v>
      </c>
      <c r="K1250" s="21">
        <v>10087</v>
      </c>
      <c r="L1250" s="14" t="s">
        <v>648</v>
      </c>
      <c r="M1250" s="21">
        <v>113020</v>
      </c>
      <c r="N1250" s="14" t="s">
        <v>2022</v>
      </c>
      <c r="O1250" s="14" t="s">
        <v>725</v>
      </c>
      <c r="P1250" s="14" t="s">
        <v>726</v>
      </c>
      <c r="Q1250" s="14" t="s">
        <v>727</v>
      </c>
      <c r="R1250" s="14" t="s">
        <v>715</v>
      </c>
      <c r="S1250" s="14" t="s">
        <v>731</v>
      </c>
    </row>
    <row r="1251" spans="1:19" x14ac:dyDescent="0.25">
      <c r="A1251" s="14" t="s">
        <v>703</v>
      </c>
      <c r="B1251" s="14" t="s">
        <v>704</v>
      </c>
      <c r="C1251" s="14" t="s">
        <v>705</v>
      </c>
      <c r="D1251" s="14" t="s">
        <v>706</v>
      </c>
      <c r="E1251" s="14" t="s">
        <v>707</v>
      </c>
      <c r="F1251" s="15">
        <v>6665.21</v>
      </c>
      <c r="G1251" s="14" t="s">
        <v>708</v>
      </c>
      <c r="H1251" s="20">
        <v>43922</v>
      </c>
      <c r="I1251" s="14" t="s">
        <v>2023</v>
      </c>
      <c r="J1251" s="14" t="s">
        <v>2024</v>
      </c>
      <c r="K1251" s="21">
        <v>10087</v>
      </c>
      <c r="L1251" s="14" t="s">
        <v>648</v>
      </c>
      <c r="M1251" s="21">
        <v>113040</v>
      </c>
      <c r="N1251" s="14" t="s">
        <v>2025</v>
      </c>
      <c r="O1251" s="14" t="s">
        <v>712</v>
      </c>
      <c r="P1251" s="14" t="s">
        <v>713</v>
      </c>
      <c r="Q1251" s="14" t="s">
        <v>714</v>
      </c>
      <c r="R1251" s="14" t="s">
        <v>715</v>
      </c>
      <c r="S1251" s="14" t="s">
        <v>683</v>
      </c>
    </row>
    <row r="1252" spans="1:19" x14ac:dyDescent="0.25">
      <c r="A1252" s="14" t="s">
        <v>717</v>
      </c>
      <c r="B1252" s="14" t="s">
        <v>704</v>
      </c>
      <c r="C1252" s="14" t="s">
        <v>718</v>
      </c>
      <c r="D1252" s="14" t="s">
        <v>706</v>
      </c>
      <c r="E1252" s="14" t="s">
        <v>707</v>
      </c>
      <c r="F1252" s="15">
        <v>6815.96</v>
      </c>
      <c r="G1252" s="14" t="s">
        <v>708</v>
      </c>
      <c r="H1252" s="20">
        <v>43952</v>
      </c>
      <c r="I1252" s="14" t="s">
        <v>2006</v>
      </c>
      <c r="J1252" s="14" t="s">
        <v>2024</v>
      </c>
      <c r="K1252" s="21">
        <v>10087</v>
      </c>
      <c r="L1252" s="14" t="s">
        <v>648</v>
      </c>
      <c r="M1252" s="21">
        <v>113040</v>
      </c>
      <c r="N1252" s="14" t="s">
        <v>2025</v>
      </c>
      <c r="O1252" s="14" t="s">
        <v>719</v>
      </c>
      <c r="P1252" s="14" t="s">
        <v>720</v>
      </c>
      <c r="Q1252" s="14" t="s">
        <v>721</v>
      </c>
      <c r="R1252" s="14" t="s">
        <v>715</v>
      </c>
      <c r="S1252" s="14" t="s">
        <v>683</v>
      </c>
    </row>
    <row r="1253" spans="1:19" x14ac:dyDescent="0.25">
      <c r="A1253" s="14" t="s">
        <v>723</v>
      </c>
      <c r="B1253" s="14" t="s">
        <v>704</v>
      </c>
      <c r="C1253" s="14" t="s">
        <v>724</v>
      </c>
      <c r="D1253" s="14" t="s">
        <v>706</v>
      </c>
      <c r="E1253" s="14" t="s">
        <v>707</v>
      </c>
      <c r="F1253" s="15">
        <v>7087.89</v>
      </c>
      <c r="G1253" s="14" t="s">
        <v>708</v>
      </c>
      <c r="H1253" s="20">
        <v>43983</v>
      </c>
      <c r="I1253" s="14" t="s">
        <v>1946</v>
      </c>
      <c r="J1253" s="14" t="s">
        <v>2024</v>
      </c>
      <c r="K1253" s="21">
        <v>10087</v>
      </c>
      <c r="L1253" s="14" t="s">
        <v>648</v>
      </c>
      <c r="M1253" s="21">
        <v>113040</v>
      </c>
      <c r="N1253" s="14" t="s">
        <v>2025</v>
      </c>
      <c r="O1253" s="14" t="s">
        <v>725</v>
      </c>
      <c r="P1253" s="14" t="s">
        <v>726</v>
      </c>
      <c r="Q1253" s="14" t="s">
        <v>727</v>
      </c>
      <c r="R1253" s="14" t="s">
        <v>715</v>
      </c>
      <c r="S1253" s="14" t="s">
        <v>683</v>
      </c>
    </row>
    <row r="1254" spans="1:19" x14ac:dyDescent="0.25">
      <c r="A1254" s="14" t="s">
        <v>703</v>
      </c>
      <c r="B1254" s="14" t="s">
        <v>704</v>
      </c>
      <c r="C1254" s="14" t="s">
        <v>705</v>
      </c>
      <c r="D1254" s="14" t="s">
        <v>706</v>
      </c>
      <c r="E1254" s="14" t="s">
        <v>707</v>
      </c>
      <c r="F1254" s="15">
        <v>2155.12</v>
      </c>
      <c r="G1254" s="14" t="s">
        <v>708</v>
      </c>
      <c r="H1254" s="20">
        <v>43922</v>
      </c>
      <c r="I1254" s="14" t="s">
        <v>2026</v>
      </c>
      <c r="J1254" s="14" t="s">
        <v>2027</v>
      </c>
      <c r="K1254" s="21">
        <v>10087</v>
      </c>
      <c r="L1254" s="14" t="s">
        <v>648</v>
      </c>
      <c r="M1254" s="21">
        <v>113060</v>
      </c>
      <c r="N1254" s="14" t="s">
        <v>2028</v>
      </c>
      <c r="O1254" s="14" t="s">
        <v>712</v>
      </c>
      <c r="P1254" s="14" t="s">
        <v>713</v>
      </c>
      <c r="Q1254" s="14" t="s">
        <v>714</v>
      </c>
      <c r="R1254" s="14" t="s">
        <v>715</v>
      </c>
      <c r="S1254" s="14" t="s">
        <v>722</v>
      </c>
    </row>
    <row r="1255" spans="1:19" x14ac:dyDescent="0.25">
      <c r="A1255" s="14" t="s">
        <v>717</v>
      </c>
      <c r="B1255" s="14" t="s">
        <v>704</v>
      </c>
      <c r="C1255" s="14" t="s">
        <v>718</v>
      </c>
      <c r="D1255" s="14" t="s">
        <v>706</v>
      </c>
      <c r="E1255" s="14" t="s">
        <v>707</v>
      </c>
      <c r="F1255" s="15">
        <v>2084.02</v>
      </c>
      <c r="G1255" s="14" t="s">
        <v>708</v>
      </c>
      <c r="H1255" s="20">
        <v>43952</v>
      </c>
      <c r="I1255" s="14" t="s">
        <v>2011</v>
      </c>
      <c r="J1255" s="14" t="s">
        <v>2027</v>
      </c>
      <c r="K1255" s="21">
        <v>10087</v>
      </c>
      <c r="L1255" s="14" t="s">
        <v>648</v>
      </c>
      <c r="M1255" s="21">
        <v>113060</v>
      </c>
      <c r="N1255" s="14" t="s">
        <v>2028</v>
      </c>
      <c r="O1255" s="14" t="s">
        <v>719</v>
      </c>
      <c r="P1255" s="14" t="s">
        <v>720</v>
      </c>
      <c r="Q1255" s="14" t="s">
        <v>721</v>
      </c>
      <c r="R1255" s="14" t="s">
        <v>715</v>
      </c>
      <c r="S1255" s="14" t="s">
        <v>722</v>
      </c>
    </row>
    <row r="1256" spans="1:19" x14ac:dyDescent="0.25">
      <c r="A1256" s="14" t="s">
        <v>723</v>
      </c>
      <c r="B1256" s="14" t="s">
        <v>704</v>
      </c>
      <c r="C1256" s="14" t="s">
        <v>724</v>
      </c>
      <c r="D1256" s="14" t="s">
        <v>706</v>
      </c>
      <c r="E1256" s="14" t="s">
        <v>707</v>
      </c>
      <c r="F1256" s="15">
        <v>1990.3</v>
      </c>
      <c r="G1256" s="14" t="s">
        <v>708</v>
      </c>
      <c r="H1256" s="20">
        <v>43983</v>
      </c>
      <c r="I1256" s="14" t="s">
        <v>1949</v>
      </c>
      <c r="J1256" s="14" t="s">
        <v>2027</v>
      </c>
      <c r="K1256" s="21">
        <v>10087</v>
      </c>
      <c r="L1256" s="14" t="s">
        <v>648</v>
      </c>
      <c r="M1256" s="21">
        <v>113060</v>
      </c>
      <c r="N1256" s="14" t="s">
        <v>2028</v>
      </c>
      <c r="O1256" s="14" t="s">
        <v>725</v>
      </c>
      <c r="P1256" s="14" t="s">
        <v>726</v>
      </c>
      <c r="Q1256" s="14" t="s">
        <v>727</v>
      </c>
      <c r="R1256" s="14" t="s">
        <v>715</v>
      </c>
      <c r="S1256" s="14" t="s">
        <v>722</v>
      </c>
    </row>
    <row r="1257" spans="1:19" x14ac:dyDescent="0.25">
      <c r="A1257" s="14" t="s">
        <v>703</v>
      </c>
      <c r="B1257" s="14" t="s">
        <v>704</v>
      </c>
      <c r="C1257" s="14" t="s">
        <v>705</v>
      </c>
      <c r="D1257" s="14" t="s">
        <v>706</v>
      </c>
      <c r="E1257" s="14" t="s">
        <v>707</v>
      </c>
      <c r="F1257" s="15">
        <v>529.27</v>
      </c>
      <c r="G1257" s="14" t="s">
        <v>708</v>
      </c>
      <c r="H1257" s="20">
        <v>43922</v>
      </c>
      <c r="I1257" s="14" t="s">
        <v>2029</v>
      </c>
      <c r="J1257" s="14" t="s">
        <v>2030</v>
      </c>
      <c r="K1257" s="21">
        <v>10087</v>
      </c>
      <c r="L1257" s="14" t="s">
        <v>648</v>
      </c>
      <c r="M1257" s="21">
        <v>114000</v>
      </c>
      <c r="N1257" s="14" t="s">
        <v>2031</v>
      </c>
      <c r="O1257" s="14" t="s">
        <v>712</v>
      </c>
      <c r="P1257" s="14" t="s">
        <v>713</v>
      </c>
      <c r="Q1257" s="14" t="s">
        <v>714</v>
      </c>
      <c r="R1257" s="14" t="s">
        <v>715</v>
      </c>
      <c r="S1257" s="14" t="s">
        <v>742</v>
      </c>
    </row>
    <row r="1258" spans="1:19" x14ac:dyDescent="0.25">
      <c r="A1258" s="14" t="s">
        <v>717</v>
      </c>
      <c r="B1258" s="14" t="s">
        <v>704</v>
      </c>
      <c r="C1258" s="14" t="s">
        <v>718</v>
      </c>
      <c r="D1258" s="14" t="s">
        <v>706</v>
      </c>
      <c r="E1258" s="14" t="s">
        <v>707</v>
      </c>
      <c r="F1258" s="15">
        <v>529.27</v>
      </c>
      <c r="G1258" s="14" t="s">
        <v>708</v>
      </c>
      <c r="H1258" s="20">
        <v>43952</v>
      </c>
      <c r="I1258" s="14" t="s">
        <v>2014</v>
      </c>
      <c r="J1258" s="14" t="s">
        <v>2030</v>
      </c>
      <c r="K1258" s="21">
        <v>10087</v>
      </c>
      <c r="L1258" s="14" t="s">
        <v>648</v>
      </c>
      <c r="M1258" s="21">
        <v>114000</v>
      </c>
      <c r="N1258" s="14" t="s">
        <v>2031</v>
      </c>
      <c r="O1258" s="14" t="s">
        <v>719</v>
      </c>
      <c r="P1258" s="14" t="s">
        <v>720</v>
      </c>
      <c r="Q1258" s="14" t="s">
        <v>721</v>
      </c>
      <c r="R1258" s="14" t="s">
        <v>715</v>
      </c>
      <c r="S1258" s="14" t="s">
        <v>742</v>
      </c>
    </row>
    <row r="1259" spans="1:19" x14ac:dyDescent="0.25">
      <c r="A1259" s="14" t="s">
        <v>723</v>
      </c>
      <c r="B1259" s="14" t="s">
        <v>704</v>
      </c>
      <c r="C1259" s="14" t="s">
        <v>724</v>
      </c>
      <c r="D1259" s="14" t="s">
        <v>706</v>
      </c>
      <c r="E1259" s="14" t="s">
        <v>707</v>
      </c>
      <c r="F1259" s="15">
        <v>319.16000000000003</v>
      </c>
      <c r="G1259" s="14" t="s">
        <v>708</v>
      </c>
      <c r="H1259" s="20">
        <v>43983</v>
      </c>
      <c r="I1259" s="14" t="s">
        <v>1952</v>
      </c>
      <c r="J1259" s="14" t="s">
        <v>2030</v>
      </c>
      <c r="K1259" s="21">
        <v>10087</v>
      </c>
      <c r="L1259" s="14" t="s">
        <v>648</v>
      </c>
      <c r="M1259" s="21">
        <v>114000</v>
      </c>
      <c r="N1259" s="14" t="s">
        <v>2031</v>
      </c>
      <c r="O1259" s="14" t="s">
        <v>725</v>
      </c>
      <c r="P1259" s="14" t="s">
        <v>726</v>
      </c>
      <c r="Q1259" s="14" t="s">
        <v>727</v>
      </c>
      <c r="R1259" s="14" t="s">
        <v>715</v>
      </c>
      <c r="S1259" s="14" t="s">
        <v>742</v>
      </c>
    </row>
    <row r="1260" spans="1:19" x14ac:dyDescent="0.25">
      <c r="A1260" s="14" t="s">
        <v>703</v>
      </c>
      <c r="B1260" s="14" t="s">
        <v>704</v>
      </c>
      <c r="C1260" s="14" t="s">
        <v>705</v>
      </c>
      <c r="D1260" s="14" t="s">
        <v>706</v>
      </c>
      <c r="E1260" s="14" t="s">
        <v>707</v>
      </c>
      <c r="F1260" s="15">
        <v>928.47</v>
      </c>
      <c r="G1260" s="14" t="s">
        <v>708</v>
      </c>
      <c r="H1260" s="20">
        <v>43922</v>
      </c>
      <c r="I1260" s="14" t="s">
        <v>2032</v>
      </c>
      <c r="J1260" s="14" t="s">
        <v>2033</v>
      </c>
      <c r="K1260" s="21">
        <v>10087</v>
      </c>
      <c r="L1260" s="14" t="s">
        <v>648</v>
      </c>
      <c r="M1260" s="21">
        <v>114010</v>
      </c>
      <c r="N1260" s="14" t="s">
        <v>2034</v>
      </c>
      <c r="O1260" s="14" t="s">
        <v>712</v>
      </c>
      <c r="P1260" s="14" t="s">
        <v>713</v>
      </c>
      <c r="Q1260" s="14" t="s">
        <v>714</v>
      </c>
      <c r="R1260" s="14" t="s">
        <v>715</v>
      </c>
      <c r="S1260" s="14" t="s">
        <v>716</v>
      </c>
    </row>
    <row r="1261" spans="1:19" x14ac:dyDescent="0.25">
      <c r="A1261" s="14" t="s">
        <v>717</v>
      </c>
      <c r="B1261" s="14" t="s">
        <v>704</v>
      </c>
      <c r="C1261" s="14" t="s">
        <v>718</v>
      </c>
      <c r="D1261" s="14" t="s">
        <v>706</v>
      </c>
      <c r="E1261" s="14" t="s">
        <v>707</v>
      </c>
      <c r="F1261" s="15">
        <v>928.47</v>
      </c>
      <c r="G1261" s="14" t="s">
        <v>708</v>
      </c>
      <c r="H1261" s="20">
        <v>43952</v>
      </c>
      <c r="I1261" s="14" t="s">
        <v>2017</v>
      </c>
      <c r="J1261" s="14" t="s">
        <v>2033</v>
      </c>
      <c r="K1261" s="21">
        <v>10087</v>
      </c>
      <c r="L1261" s="14" t="s">
        <v>648</v>
      </c>
      <c r="M1261" s="21">
        <v>114010</v>
      </c>
      <c r="N1261" s="14" t="s">
        <v>2034</v>
      </c>
      <c r="O1261" s="14" t="s">
        <v>719</v>
      </c>
      <c r="P1261" s="14" t="s">
        <v>720</v>
      </c>
      <c r="Q1261" s="14" t="s">
        <v>721</v>
      </c>
      <c r="R1261" s="14" t="s">
        <v>715</v>
      </c>
      <c r="S1261" s="14" t="s">
        <v>716</v>
      </c>
    </row>
    <row r="1262" spans="1:19" x14ac:dyDescent="0.25">
      <c r="A1262" s="14" t="s">
        <v>723</v>
      </c>
      <c r="B1262" s="14" t="s">
        <v>704</v>
      </c>
      <c r="C1262" s="14" t="s">
        <v>724</v>
      </c>
      <c r="D1262" s="14" t="s">
        <v>706</v>
      </c>
      <c r="E1262" s="14" t="s">
        <v>707</v>
      </c>
      <c r="F1262" s="15">
        <v>928.47</v>
      </c>
      <c r="G1262" s="14" t="s">
        <v>708</v>
      </c>
      <c r="H1262" s="20">
        <v>43983</v>
      </c>
      <c r="I1262" s="14" t="s">
        <v>1955</v>
      </c>
      <c r="J1262" s="14" t="s">
        <v>2033</v>
      </c>
      <c r="K1262" s="21">
        <v>10087</v>
      </c>
      <c r="L1262" s="14" t="s">
        <v>648</v>
      </c>
      <c r="M1262" s="21">
        <v>114010</v>
      </c>
      <c r="N1262" s="14" t="s">
        <v>2034</v>
      </c>
      <c r="O1262" s="14" t="s">
        <v>725</v>
      </c>
      <c r="P1262" s="14" t="s">
        <v>726</v>
      </c>
      <c r="Q1262" s="14" t="s">
        <v>727</v>
      </c>
      <c r="R1262" s="14" t="s">
        <v>715</v>
      </c>
      <c r="S1262" s="14" t="s">
        <v>716</v>
      </c>
    </row>
    <row r="1263" spans="1:19" x14ac:dyDescent="0.25">
      <c r="A1263" s="14" t="s">
        <v>703</v>
      </c>
      <c r="B1263" s="14" t="s">
        <v>704</v>
      </c>
      <c r="C1263" s="14" t="s">
        <v>705</v>
      </c>
      <c r="D1263" s="14" t="s">
        <v>706</v>
      </c>
      <c r="E1263" s="14" t="s">
        <v>707</v>
      </c>
      <c r="F1263" s="15">
        <v>1143.83</v>
      </c>
      <c r="G1263" s="14" t="s">
        <v>708</v>
      </c>
      <c r="H1263" s="20">
        <v>43922</v>
      </c>
      <c r="I1263" s="14" t="s">
        <v>2035</v>
      </c>
      <c r="J1263" s="14" t="s">
        <v>2036</v>
      </c>
      <c r="K1263" s="21">
        <v>10087</v>
      </c>
      <c r="L1263" s="14" t="s">
        <v>648</v>
      </c>
      <c r="M1263" s="21">
        <v>114020</v>
      </c>
      <c r="N1263" s="14" t="s">
        <v>2037</v>
      </c>
      <c r="O1263" s="14" t="s">
        <v>712</v>
      </c>
      <c r="P1263" s="14" t="s">
        <v>713</v>
      </c>
      <c r="Q1263" s="14" t="s">
        <v>714</v>
      </c>
      <c r="R1263" s="14" t="s">
        <v>715</v>
      </c>
      <c r="S1263" s="14" t="s">
        <v>731</v>
      </c>
    </row>
    <row r="1264" spans="1:19" x14ac:dyDescent="0.25">
      <c r="A1264" s="14" t="s">
        <v>717</v>
      </c>
      <c r="B1264" s="14" t="s">
        <v>704</v>
      </c>
      <c r="C1264" s="14" t="s">
        <v>718</v>
      </c>
      <c r="D1264" s="14" t="s">
        <v>706</v>
      </c>
      <c r="E1264" s="14" t="s">
        <v>707</v>
      </c>
      <c r="F1264" s="15">
        <v>1143.83</v>
      </c>
      <c r="G1264" s="14" t="s">
        <v>708</v>
      </c>
      <c r="H1264" s="20">
        <v>43952</v>
      </c>
      <c r="I1264" s="14" t="s">
        <v>2020</v>
      </c>
      <c r="J1264" s="14" t="s">
        <v>2036</v>
      </c>
      <c r="K1264" s="21">
        <v>10087</v>
      </c>
      <c r="L1264" s="14" t="s">
        <v>648</v>
      </c>
      <c r="M1264" s="21">
        <v>114020</v>
      </c>
      <c r="N1264" s="14" t="s">
        <v>2037</v>
      </c>
      <c r="O1264" s="14" t="s">
        <v>719</v>
      </c>
      <c r="P1264" s="14" t="s">
        <v>720</v>
      </c>
      <c r="Q1264" s="14" t="s">
        <v>721</v>
      </c>
      <c r="R1264" s="14" t="s">
        <v>715</v>
      </c>
      <c r="S1264" s="14" t="s">
        <v>731</v>
      </c>
    </row>
    <row r="1265" spans="1:19" x14ac:dyDescent="0.25">
      <c r="A1265" s="14" t="s">
        <v>723</v>
      </c>
      <c r="B1265" s="14" t="s">
        <v>704</v>
      </c>
      <c r="C1265" s="14" t="s">
        <v>724</v>
      </c>
      <c r="D1265" s="14" t="s">
        <v>706</v>
      </c>
      <c r="E1265" s="14" t="s">
        <v>707</v>
      </c>
      <c r="F1265" s="15">
        <v>1143.83</v>
      </c>
      <c r="G1265" s="14" t="s">
        <v>708</v>
      </c>
      <c r="H1265" s="20">
        <v>43983</v>
      </c>
      <c r="I1265" s="14" t="s">
        <v>1958</v>
      </c>
      <c r="J1265" s="14" t="s">
        <v>2036</v>
      </c>
      <c r="K1265" s="21">
        <v>10087</v>
      </c>
      <c r="L1265" s="14" t="s">
        <v>648</v>
      </c>
      <c r="M1265" s="21">
        <v>114020</v>
      </c>
      <c r="N1265" s="14" t="s">
        <v>2037</v>
      </c>
      <c r="O1265" s="14" t="s">
        <v>725</v>
      </c>
      <c r="P1265" s="14" t="s">
        <v>726</v>
      </c>
      <c r="Q1265" s="14" t="s">
        <v>727</v>
      </c>
      <c r="R1265" s="14" t="s">
        <v>715</v>
      </c>
      <c r="S1265" s="14" t="s">
        <v>731</v>
      </c>
    </row>
    <row r="1266" spans="1:19" x14ac:dyDescent="0.25">
      <c r="A1266" s="14" t="s">
        <v>703</v>
      </c>
      <c r="B1266" s="14" t="s">
        <v>704</v>
      </c>
      <c r="C1266" s="14" t="s">
        <v>705</v>
      </c>
      <c r="D1266" s="14" t="s">
        <v>706</v>
      </c>
      <c r="E1266" s="14" t="s">
        <v>707</v>
      </c>
      <c r="F1266" s="15">
        <v>13713.67</v>
      </c>
      <c r="G1266" s="14" t="s">
        <v>708</v>
      </c>
      <c r="H1266" s="20">
        <v>43922</v>
      </c>
      <c r="I1266" s="14" t="s">
        <v>2038</v>
      </c>
      <c r="J1266" s="14" t="s">
        <v>2039</v>
      </c>
      <c r="K1266" s="21">
        <v>10087</v>
      </c>
      <c r="L1266" s="14" t="s">
        <v>648</v>
      </c>
      <c r="M1266" s="21">
        <v>114040</v>
      </c>
      <c r="N1266" s="14" t="s">
        <v>2040</v>
      </c>
      <c r="O1266" s="14" t="s">
        <v>712</v>
      </c>
      <c r="P1266" s="14" t="s">
        <v>713</v>
      </c>
      <c r="Q1266" s="14" t="s">
        <v>714</v>
      </c>
      <c r="R1266" s="14" t="s">
        <v>715</v>
      </c>
      <c r="S1266" s="14" t="s">
        <v>683</v>
      </c>
    </row>
    <row r="1267" spans="1:19" x14ac:dyDescent="0.25">
      <c r="A1267" s="14" t="s">
        <v>717</v>
      </c>
      <c r="B1267" s="14" t="s">
        <v>704</v>
      </c>
      <c r="C1267" s="14" t="s">
        <v>718</v>
      </c>
      <c r="D1267" s="14" t="s">
        <v>706</v>
      </c>
      <c r="E1267" s="14" t="s">
        <v>707</v>
      </c>
      <c r="F1267" s="15">
        <v>13985.48</v>
      </c>
      <c r="G1267" s="14" t="s">
        <v>708</v>
      </c>
      <c r="H1267" s="20">
        <v>43952</v>
      </c>
      <c r="I1267" s="14" t="s">
        <v>2023</v>
      </c>
      <c r="J1267" s="14" t="s">
        <v>2039</v>
      </c>
      <c r="K1267" s="21">
        <v>10087</v>
      </c>
      <c r="L1267" s="14" t="s">
        <v>648</v>
      </c>
      <c r="M1267" s="21">
        <v>114040</v>
      </c>
      <c r="N1267" s="14" t="s">
        <v>2040</v>
      </c>
      <c r="O1267" s="14" t="s">
        <v>719</v>
      </c>
      <c r="P1267" s="14" t="s">
        <v>720</v>
      </c>
      <c r="Q1267" s="14" t="s">
        <v>721</v>
      </c>
      <c r="R1267" s="14" t="s">
        <v>715</v>
      </c>
      <c r="S1267" s="14" t="s">
        <v>683</v>
      </c>
    </row>
    <row r="1268" spans="1:19" x14ac:dyDescent="0.25">
      <c r="A1268" s="14" t="s">
        <v>723</v>
      </c>
      <c r="B1268" s="14" t="s">
        <v>704</v>
      </c>
      <c r="C1268" s="14" t="s">
        <v>724</v>
      </c>
      <c r="D1268" s="14" t="s">
        <v>706</v>
      </c>
      <c r="E1268" s="14" t="s">
        <v>707</v>
      </c>
      <c r="F1268" s="15">
        <v>15796.71</v>
      </c>
      <c r="G1268" s="14" t="s">
        <v>708</v>
      </c>
      <c r="H1268" s="20">
        <v>43983</v>
      </c>
      <c r="I1268" s="14" t="s">
        <v>1961</v>
      </c>
      <c r="J1268" s="14" t="s">
        <v>2039</v>
      </c>
      <c r="K1268" s="21">
        <v>10087</v>
      </c>
      <c r="L1268" s="14" t="s">
        <v>648</v>
      </c>
      <c r="M1268" s="21">
        <v>114040</v>
      </c>
      <c r="N1268" s="14" t="s">
        <v>2040</v>
      </c>
      <c r="O1268" s="14" t="s">
        <v>725</v>
      </c>
      <c r="P1268" s="14" t="s">
        <v>726</v>
      </c>
      <c r="Q1268" s="14" t="s">
        <v>727</v>
      </c>
      <c r="R1268" s="14" t="s">
        <v>715</v>
      </c>
      <c r="S1268" s="14" t="s">
        <v>683</v>
      </c>
    </row>
    <row r="1269" spans="1:19" x14ac:dyDescent="0.25">
      <c r="A1269" s="14" t="s">
        <v>723</v>
      </c>
      <c r="B1269" s="14" t="s">
        <v>704</v>
      </c>
      <c r="C1269" s="14" t="s">
        <v>724</v>
      </c>
      <c r="D1269" s="14" t="s">
        <v>706</v>
      </c>
      <c r="E1269" s="14" t="s">
        <v>707</v>
      </c>
      <c r="F1269" s="15">
        <v>56.83</v>
      </c>
      <c r="G1269" s="14" t="s">
        <v>708</v>
      </c>
      <c r="H1269" s="20">
        <v>43983</v>
      </c>
      <c r="I1269" s="14" t="s">
        <v>1964</v>
      </c>
      <c r="J1269" s="14" t="s">
        <v>2041</v>
      </c>
      <c r="K1269" s="21">
        <v>10087</v>
      </c>
      <c r="L1269" s="14" t="s">
        <v>648</v>
      </c>
      <c r="M1269" s="21">
        <v>114050</v>
      </c>
      <c r="N1269" s="14" t="s">
        <v>2042</v>
      </c>
      <c r="O1269" s="14" t="s">
        <v>725</v>
      </c>
      <c r="P1269" s="14" t="s">
        <v>726</v>
      </c>
      <c r="Q1269" s="14" t="s">
        <v>727</v>
      </c>
      <c r="R1269" s="14" t="s">
        <v>715</v>
      </c>
      <c r="S1269" s="14" t="s">
        <v>687</v>
      </c>
    </row>
    <row r="1270" spans="1:19" x14ac:dyDescent="0.25">
      <c r="A1270" s="14" t="s">
        <v>703</v>
      </c>
      <c r="B1270" s="14" t="s">
        <v>704</v>
      </c>
      <c r="C1270" s="14" t="s">
        <v>705</v>
      </c>
      <c r="D1270" s="14" t="s">
        <v>706</v>
      </c>
      <c r="E1270" s="14" t="s">
        <v>707</v>
      </c>
      <c r="F1270" s="15">
        <v>8752.7199999999993</v>
      </c>
      <c r="G1270" s="14" t="s">
        <v>708</v>
      </c>
      <c r="H1270" s="20">
        <v>43922</v>
      </c>
      <c r="I1270" s="14" t="s">
        <v>2043</v>
      </c>
      <c r="J1270" s="14" t="s">
        <v>2044</v>
      </c>
      <c r="K1270" s="21">
        <v>10087</v>
      </c>
      <c r="L1270" s="14" t="s">
        <v>648</v>
      </c>
      <c r="M1270" s="21">
        <v>114060</v>
      </c>
      <c r="N1270" s="14" t="s">
        <v>2045</v>
      </c>
      <c r="O1270" s="14" t="s">
        <v>712</v>
      </c>
      <c r="P1270" s="14" t="s">
        <v>713</v>
      </c>
      <c r="Q1270" s="14" t="s">
        <v>714</v>
      </c>
      <c r="R1270" s="14" t="s">
        <v>715</v>
      </c>
      <c r="S1270" s="14" t="s">
        <v>722</v>
      </c>
    </row>
    <row r="1271" spans="1:19" x14ac:dyDescent="0.25">
      <c r="A1271" s="14" t="s">
        <v>717</v>
      </c>
      <c r="B1271" s="14" t="s">
        <v>704</v>
      </c>
      <c r="C1271" s="14" t="s">
        <v>718</v>
      </c>
      <c r="D1271" s="14" t="s">
        <v>706</v>
      </c>
      <c r="E1271" s="14" t="s">
        <v>707</v>
      </c>
      <c r="F1271" s="15">
        <v>8493.08</v>
      </c>
      <c r="G1271" s="14" t="s">
        <v>708</v>
      </c>
      <c r="H1271" s="20">
        <v>43952</v>
      </c>
      <c r="I1271" s="14" t="s">
        <v>2026</v>
      </c>
      <c r="J1271" s="14" t="s">
        <v>2044</v>
      </c>
      <c r="K1271" s="21">
        <v>10087</v>
      </c>
      <c r="L1271" s="14" t="s">
        <v>648</v>
      </c>
      <c r="M1271" s="21">
        <v>114060</v>
      </c>
      <c r="N1271" s="14" t="s">
        <v>2045</v>
      </c>
      <c r="O1271" s="14" t="s">
        <v>719</v>
      </c>
      <c r="P1271" s="14" t="s">
        <v>720</v>
      </c>
      <c r="Q1271" s="14" t="s">
        <v>721</v>
      </c>
      <c r="R1271" s="14" t="s">
        <v>715</v>
      </c>
      <c r="S1271" s="14" t="s">
        <v>722</v>
      </c>
    </row>
    <row r="1272" spans="1:19" x14ac:dyDescent="0.25">
      <c r="A1272" s="14" t="s">
        <v>723</v>
      </c>
      <c r="B1272" s="14" t="s">
        <v>704</v>
      </c>
      <c r="C1272" s="14" t="s">
        <v>724</v>
      </c>
      <c r="D1272" s="14" t="s">
        <v>706</v>
      </c>
      <c r="E1272" s="14" t="s">
        <v>707</v>
      </c>
      <c r="F1272" s="15">
        <v>8063.88</v>
      </c>
      <c r="G1272" s="14" t="s">
        <v>708</v>
      </c>
      <c r="H1272" s="20">
        <v>43983</v>
      </c>
      <c r="I1272" s="14" t="s">
        <v>1967</v>
      </c>
      <c r="J1272" s="14" t="s">
        <v>2044</v>
      </c>
      <c r="K1272" s="21">
        <v>10087</v>
      </c>
      <c r="L1272" s="14" t="s">
        <v>648</v>
      </c>
      <c r="M1272" s="21">
        <v>114060</v>
      </c>
      <c r="N1272" s="14" t="s">
        <v>2045</v>
      </c>
      <c r="O1272" s="14" t="s">
        <v>725</v>
      </c>
      <c r="P1272" s="14" t="s">
        <v>726</v>
      </c>
      <c r="Q1272" s="14" t="s">
        <v>727</v>
      </c>
      <c r="R1272" s="14" t="s">
        <v>715</v>
      </c>
      <c r="S1272" s="14" t="s">
        <v>722</v>
      </c>
    </row>
    <row r="1273" spans="1:19" x14ac:dyDescent="0.25">
      <c r="A1273" s="14" t="s">
        <v>703</v>
      </c>
      <c r="B1273" s="14" t="s">
        <v>704</v>
      </c>
      <c r="C1273" s="14" t="s">
        <v>705</v>
      </c>
      <c r="D1273" s="14" t="s">
        <v>706</v>
      </c>
      <c r="E1273" s="14" t="s">
        <v>707</v>
      </c>
      <c r="F1273" s="15">
        <v>8497</v>
      </c>
      <c r="G1273" s="14" t="s">
        <v>708</v>
      </c>
      <c r="H1273" s="20">
        <v>43922</v>
      </c>
      <c r="I1273" s="14" t="s">
        <v>2046</v>
      </c>
      <c r="J1273" s="14" t="s">
        <v>2047</v>
      </c>
      <c r="K1273" s="21">
        <v>10088</v>
      </c>
      <c r="L1273" s="14" t="s">
        <v>649</v>
      </c>
      <c r="M1273" s="21">
        <v>111100</v>
      </c>
      <c r="N1273" s="14" t="s">
        <v>2048</v>
      </c>
      <c r="O1273" s="14" t="s">
        <v>712</v>
      </c>
      <c r="P1273" s="14" t="s">
        <v>713</v>
      </c>
      <c r="Q1273" s="14" t="s">
        <v>714</v>
      </c>
      <c r="R1273" s="14" t="s">
        <v>715</v>
      </c>
      <c r="S1273" s="14" t="s">
        <v>716</v>
      </c>
    </row>
    <row r="1274" spans="1:19" x14ac:dyDescent="0.25">
      <c r="A1274" s="14" t="s">
        <v>717</v>
      </c>
      <c r="B1274" s="14" t="s">
        <v>704</v>
      </c>
      <c r="C1274" s="14" t="s">
        <v>718</v>
      </c>
      <c r="D1274" s="14" t="s">
        <v>706</v>
      </c>
      <c r="E1274" s="14" t="s">
        <v>707</v>
      </c>
      <c r="F1274" s="15">
        <v>8497</v>
      </c>
      <c r="G1274" s="14" t="s">
        <v>708</v>
      </c>
      <c r="H1274" s="20">
        <v>43952</v>
      </c>
      <c r="I1274" s="14" t="s">
        <v>2029</v>
      </c>
      <c r="J1274" s="14" t="s">
        <v>2047</v>
      </c>
      <c r="K1274" s="21">
        <v>10088</v>
      </c>
      <c r="L1274" s="14" t="s">
        <v>649</v>
      </c>
      <c r="M1274" s="21">
        <v>111100</v>
      </c>
      <c r="N1274" s="14" t="s">
        <v>2048</v>
      </c>
      <c r="O1274" s="14" t="s">
        <v>719</v>
      </c>
      <c r="P1274" s="14" t="s">
        <v>720</v>
      </c>
      <c r="Q1274" s="14" t="s">
        <v>721</v>
      </c>
      <c r="R1274" s="14" t="s">
        <v>715</v>
      </c>
      <c r="S1274" s="14" t="s">
        <v>716</v>
      </c>
    </row>
    <row r="1275" spans="1:19" x14ac:dyDescent="0.25">
      <c r="A1275" s="14" t="s">
        <v>723</v>
      </c>
      <c r="B1275" s="14" t="s">
        <v>704</v>
      </c>
      <c r="C1275" s="14" t="s">
        <v>724</v>
      </c>
      <c r="D1275" s="14" t="s">
        <v>706</v>
      </c>
      <c r="E1275" s="14" t="s">
        <v>707</v>
      </c>
      <c r="F1275" s="15">
        <v>8497</v>
      </c>
      <c r="G1275" s="14" t="s">
        <v>708</v>
      </c>
      <c r="H1275" s="20">
        <v>43983</v>
      </c>
      <c r="I1275" s="14" t="s">
        <v>1970</v>
      </c>
      <c r="J1275" s="14" t="s">
        <v>2047</v>
      </c>
      <c r="K1275" s="21">
        <v>10088</v>
      </c>
      <c r="L1275" s="14" t="s">
        <v>649</v>
      </c>
      <c r="M1275" s="21">
        <v>111100</v>
      </c>
      <c r="N1275" s="14" t="s">
        <v>2048</v>
      </c>
      <c r="O1275" s="14" t="s">
        <v>725</v>
      </c>
      <c r="P1275" s="14" t="s">
        <v>726</v>
      </c>
      <c r="Q1275" s="14" t="s">
        <v>727</v>
      </c>
      <c r="R1275" s="14" t="s">
        <v>715</v>
      </c>
      <c r="S1275" s="14" t="s">
        <v>716</v>
      </c>
    </row>
    <row r="1276" spans="1:19" x14ac:dyDescent="0.25">
      <c r="A1276" s="14" t="s">
        <v>703</v>
      </c>
      <c r="B1276" s="14" t="s">
        <v>704</v>
      </c>
      <c r="C1276" s="14" t="s">
        <v>705</v>
      </c>
      <c r="D1276" s="14" t="s">
        <v>706</v>
      </c>
      <c r="E1276" s="14" t="s">
        <v>707</v>
      </c>
      <c r="F1276" s="15">
        <v>1950</v>
      </c>
      <c r="G1276" s="14" t="s">
        <v>708</v>
      </c>
      <c r="H1276" s="20">
        <v>43922</v>
      </c>
      <c r="I1276" s="14" t="s">
        <v>2049</v>
      </c>
      <c r="J1276" s="14" t="s">
        <v>2050</v>
      </c>
      <c r="K1276" s="21">
        <v>10088</v>
      </c>
      <c r="L1276" s="14" t="s">
        <v>649</v>
      </c>
      <c r="M1276" s="21">
        <v>111200</v>
      </c>
      <c r="N1276" s="14" t="s">
        <v>2051</v>
      </c>
      <c r="O1276" s="14" t="s">
        <v>712</v>
      </c>
      <c r="P1276" s="14" t="s">
        <v>713</v>
      </c>
      <c r="Q1276" s="14" t="s">
        <v>714</v>
      </c>
      <c r="R1276" s="14" t="s">
        <v>715</v>
      </c>
      <c r="S1276" s="14" t="s">
        <v>731</v>
      </c>
    </row>
    <row r="1277" spans="1:19" x14ac:dyDescent="0.25">
      <c r="A1277" s="14" t="s">
        <v>717</v>
      </c>
      <c r="B1277" s="14" t="s">
        <v>704</v>
      </c>
      <c r="C1277" s="14" t="s">
        <v>718</v>
      </c>
      <c r="D1277" s="14" t="s">
        <v>706</v>
      </c>
      <c r="E1277" s="14" t="s">
        <v>707</v>
      </c>
      <c r="F1277" s="15">
        <v>1950</v>
      </c>
      <c r="G1277" s="14" t="s">
        <v>708</v>
      </c>
      <c r="H1277" s="20">
        <v>43952</v>
      </c>
      <c r="I1277" s="14" t="s">
        <v>2032</v>
      </c>
      <c r="J1277" s="14" t="s">
        <v>2050</v>
      </c>
      <c r="K1277" s="21">
        <v>10088</v>
      </c>
      <c r="L1277" s="14" t="s">
        <v>649</v>
      </c>
      <c r="M1277" s="21">
        <v>111200</v>
      </c>
      <c r="N1277" s="14" t="s">
        <v>2051</v>
      </c>
      <c r="O1277" s="14" t="s">
        <v>719</v>
      </c>
      <c r="P1277" s="14" t="s">
        <v>720</v>
      </c>
      <c r="Q1277" s="14" t="s">
        <v>721</v>
      </c>
      <c r="R1277" s="14" t="s">
        <v>715</v>
      </c>
      <c r="S1277" s="14" t="s">
        <v>731</v>
      </c>
    </row>
    <row r="1278" spans="1:19" x14ac:dyDescent="0.25">
      <c r="A1278" s="14" t="s">
        <v>723</v>
      </c>
      <c r="B1278" s="14" t="s">
        <v>704</v>
      </c>
      <c r="C1278" s="14" t="s">
        <v>724</v>
      </c>
      <c r="D1278" s="14" t="s">
        <v>706</v>
      </c>
      <c r="E1278" s="14" t="s">
        <v>707</v>
      </c>
      <c r="F1278" s="15">
        <v>1996.74</v>
      </c>
      <c r="G1278" s="14" t="s">
        <v>708</v>
      </c>
      <c r="H1278" s="20">
        <v>43983</v>
      </c>
      <c r="I1278" s="14" t="s">
        <v>1973</v>
      </c>
      <c r="J1278" s="14" t="s">
        <v>2050</v>
      </c>
      <c r="K1278" s="21">
        <v>10088</v>
      </c>
      <c r="L1278" s="14" t="s">
        <v>649</v>
      </c>
      <c r="M1278" s="21">
        <v>111200</v>
      </c>
      <c r="N1278" s="14" t="s">
        <v>2051</v>
      </c>
      <c r="O1278" s="14" t="s">
        <v>725</v>
      </c>
      <c r="P1278" s="14" t="s">
        <v>726</v>
      </c>
      <c r="Q1278" s="14" t="s">
        <v>727</v>
      </c>
      <c r="R1278" s="14" t="s">
        <v>715</v>
      </c>
      <c r="S1278" s="14" t="s">
        <v>731</v>
      </c>
    </row>
    <row r="1279" spans="1:19" x14ac:dyDescent="0.25">
      <c r="A1279" s="14" t="s">
        <v>703</v>
      </c>
      <c r="B1279" s="14" t="s">
        <v>704</v>
      </c>
      <c r="C1279" s="14" t="s">
        <v>705</v>
      </c>
      <c r="D1279" s="14" t="s">
        <v>706</v>
      </c>
      <c r="E1279" s="14" t="s">
        <v>707</v>
      </c>
      <c r="F1279" s="15">
        <v>74941.100000000006</v>
      </c>
      <c r="G1279" s="14" t="s">
        <v>708</v>
      </c>
      <c r="H1279" s="20">
        <v>43922</v>
      </c>
      <c r="I1279" s="14" t="s">
        <v>2052</v>
      </c>
      <c r="J1279" s="14" t="s">
        <v>2053</v>
      </c>
      <c r="K1279" s="21">
        <v>10088</v>
      </c>
      <c r="L1279" s="14" t="s">
        <v>649</v>
      </c>
      <c r="M1279" s="21">
        <v>111400</v>
      </c>
      <c r="N1279" s="14" t="s">
        <v>2054</v>
      </c>
      <c r="O1279" s="14" t="s">
        <v>712</v>
      </c>
      <c r="P1279" s="14" t="s">
        <v>713</v>
      </c>
      <c r="Q1279" s="14" t="s">
        <v>714</v>
      </c>
      <c r="R1279" s="14" t="s">
        <v>715</v>
      </c>
      <c r="S1279" s="14" t="s">
        <v>683</v>
      </c>
    </row>
    <row r="1280" spans="1:19" x14ac:dyDescent="0.25">
      <c r="A1280" s="14" t="s">
        <v>717</v>
      </c>
      <c r="B1280" s="14" t="s">
        <v>704</v>
      </c>
      <c r="C1280" s="14" t="s">
        <v>718</v>
      </c>
      <c r="D1280" s="14" t="s">
        <v>706</v>
      </c>
      <c r="E1280" s="14" t="s">
        <v>707</v>
      </c>
      <c r="F1280" s="15">
        <v>74941.100000000006</v>
      </c>
      <c r="G1280" s="14" t="s">
        <v>708</v>
      </c>
      <c r="H1280" s="20">
        <v>43952</v>
      </c>
      <c r="I1280" s="14" t="s">
        <v>2035</v>
      </c>
      <c r="J1280" s="14" t="s">
        <v>2053</v>
      </c>
      <c r="K1280" s="21">
        <v>10088</v>
      </c>
      <c r="L1280" s="14" t="s">
        <v>649</v>
      </c>
      <c r="M1280" s="21">
        <v>111400</v>
      </c>
      <c r="N1280" s="14" t="s">
        <v>2054</v>
      </c>
      <c r="O1280" s="14" t="s">
        <v>719</v>
      </c>
      <c r="P1280" s="14" t="s">
        <v>720</v>
      </c>
      <c r="Q1280" s="14" t="s">
        <v>721</v>
      </c>
      <c r="R1280" s="14" t="s">
        <v>715</v>
      </c>
      <c r="S1280" s="14" t="s">
        <v>683</v>
      </c>
    </row>
    <row r="1281" spans="1:19" x14ac:dyDescent="0.25">
      <c r="A1281" s="14" t="s">
        <v>723</v>
      </c>
      <c r="B1281" s="14" t="s">
        <v>704</v>
      </c>
      <c r="C1281" s="14" t="s">
        <v>724</v>
      </c>
      <c r="D1281" s="14" t="s">
        <v>706</v>
      </c>
      <c r="E1281" s="14" t="s">
        <v>707</v>
      </c>
      <c r="F1281" s="15">
        <v>74941.100000000006</v>
      </c>
      <c r="G1281" s="14" t="s">
        <v>708</v>
      </c>
      <c r="H1281" s="20">
        <v>43983</v>
      </c>
      <c r="I1281" s="14" t="s">
        <v>1976</v>
      </c>
      <c r="J1281" s="14" t="s">
        <v>2053</v>
      </c>
      <c r="K1281" s="21">
        <v>10088</v>
      </c>
      <c r="L1281" s="14" t="s">
        <v>649</v>
      </c>
      <c r="M1281" s="21">
        <v>111400</v>
      </c>
      <c r="N1281" s="14" t="s">
        <v>2054</v>
      </c>
      <c r="O1281" s="14" t="s">
        <v>725</v>
      </c>
      <c r="P1281" s="14" t="s">
        <v>726</v>
      </c>
      <c r="Q1281" s="14" t="s">
        <v>727</v>
      </c>
      <c r="R1281" s="14" t="s">
        <v>715</v>
      </c>
      <c r="S1281" s="14" t="s">
        <v>683</v>
      </c>
    </row>
    <row r="1282" spans="1:19" x14ac:dyDescent="0.25">
      <c r="A1282" s="14" t="s">
        <v>703</v>
      </c>
      <c r="B1282" s="14" t="s">
        <v>704</v>
      </c>
      <c r="C1282" s="14" t="s">
        <v>705</v>
      </c>
      <c r="D1282" s="14" t="s">
        <v>706</v>
      </c>
      <c r="E1282" s="14" t="s">
        <v>707</v>
      </c>
      <c r="F1282" s="15">
        <v>28014.54</v>
      </c>
      <c r="G1282" s="14" t="s">
        <v>708</v>
      </c>
      <c r="H1282" s="20">
        <v>43922</v>
      </c>
      <c r="I1282" s="14" t="s">
        <v>2055</v>
      </c>
      <c r="J1282" s="14" t="s">
        <v>2056</v>
      </c>
      <c r="K1282" s="21">
        <v>10088</v>
      </c>
      <c r="L1282" s="14" t="s">
        <v>649</v>
      </c>
      <c r="M1282" s="21">
        <v>111600</v>
      </c>
      <c r="N1282" s="14" t="s">
        <v>2057</v>
      </c>
      <c r="O1282" s="14" t="s">
        <v>712</v>
      </c>
      <c r="P1282" s="14" t="s">
        <v>713</v>
      </c>
      <c r="Q1282" s="14" t="s">
        <v>714</v>
      </c>
      <c r="R1282" s="14" t="s">
        <v>715</v>
      </c>
      <c r="S1282" s="14" t="s">
        <v>722</v>
      </c>
    </row>
    <row r="1283" spans="1:19" x14ac:dyDescent="0.25">
      <c r="A1283" s="14" t="s">
        <v>717</v>
      </c>
      <c r="B1283" s="14" t="s">
        <v>704</v>
      </c>
      <c r="C1283" s="14" t="s">
        <v>718</v>
      </c>
      <c r="D1283" s="14" t="s">
        <v>706</v>
      </c>
      <c r="E1283" s="14" t="s">
        <v>707</v>
      </c>
      <c r="F1283" s="15">
        <v>26265.89</v>
      </c>
      <c r="G1283" s="14" t="s">
        <v>708</v>
      </c>
      <c r="H1283" s="20">
        <v>43952</v>
      </c>
      <c r="I1283" s="14" t="s">
        <v>2038</v>
      </c>
      <c r="J1283" s="14" t="s">
        <v>2056</v>
      </c>
      <c r="K1283" s="21">
        <v>10088</v>
      </c>
      <c r="L1283" s="14" t="s">
        <v>649</v>
      </c>
      <c r="M1283" s="21">
        <v>111600</v>
      </c>
      <c r="N1283" s="14" t="s">
        <v>2057</v>
      </c>
      <c r="O1283" s="14" t="s">
        <v>719</v>
      </c>
      <c r="P1283" s="14" t="s">
        <v>720</v>
      </c>
      <c r="Q1283" s="14" t="s">
        <v>721</v>
      </c>
      <c r="R1283" s="14" t="s">
        <v>715</v>
      </c>
      <c r="S1283" s="14" t="s">
        <v>722</v>
      </c>
    </row>
    <row r="1284" spans="1:19" x14ac:dyDescent="0.25">
      <c r="A1284" s="14" t="s">
        <v>723</v>
      </c>
      <c r="B1284" s="14" t="s">
        <v>704</v>
      </c>
      <c r="C1284" s="14" t="s">
        <v>724</v>
      </c>
      <c r="D1284" s="14" t="s">
        <v>706</v>
      </c>
      <c r="E1284" s="14" t="s">
        <v>707</v>
      </c>
      <c r="F1284" s="15">
        <v>26158.880000000001</v>
      </c>
      <c r="G1284" s="14" t="s">
        <v>708</v>
      </c>
      <c r="H1284" s="20">
        <v>43983</v>
      </c>
      <c r="I1284" s="14" t="s">
        <v>1979</v>
      </c>
      <c r="J1284" s="14" t="s">
        <v>2056</v>
      </c>
      <c r="K1284" s="21">
        <v>10088</v>
      </c>
      <c r="L1284" s="14" t="s">
        <v>649</v>
      </c>
      <c r="M1284" s="21">
        <v>111600</v>
      </c>
      <c r="N1284" s="14" t="s">
        <v>2057</v>
      </c>
      <c r="O1284" s="14" t="s">
        <v>725</v>
      </c>
      <c r="P1284" s="14" t="s">
        <v>726</v>
      </c>
      <c r="Q1284" s="14" t="s">
        <v>727</v>
      </c>
      <c r="R1284" s="14" t="s">
        <v>715</v>
      </c>
      <c r="S1284" s="14" t="s">
        <v>722</v>
      </c>
    </row>
    <row r="1285" spans="1:19" x14ac:dyDescent="0.25">
      <c r="A1285" s="14" t="s">
        <v>703</v>
      </c>
      <c r="B1285" s="14" t="s">
        <v>704</v>
      </c>
      <c r="C1285" s="14" t="s">
        <v>705</v>
      </c>
      <c r="D1285" s="14" t="s">
        <v>706</v>
      </c>
      <c r="E1285" s="14" t="s">
        <v>707</v>
      </c>
      <c r="F1285" s="15">
        <v>4276.88</v>
      </c>
      <c r="G1285" s="14" t="s">
        <v>708</v>
      </c>
      <c r="H1285" s="20">
        <v>43922</v>
      </c>
      <c r="I1285" s="14" t="s">
        <v>2058</v>
      </c>
      <c r="J1285" s="14" t="s">
        <v>2059</v>
      </c>
      <c r="K1285" s="21">
        <v>10088</v>
      </c>
      <c r="L1285" s="14" t="s">
        <v>649</v>
      </c>
      <c r="M1285" s="21">
        <v>111700</v>
      </c>
      <c r="N1285" s="14" t="s">
        <v>2060</v>
      </c>
      <c r="O1285" s="14" t="s">
        <v>712</v>
      </c>
      <c r="P1285" s="14" t="s">
        <v>713</v>
      </c>
      <c r="Q1285" s="14" t="s">
        <v>714</v>
      </c>
      <c r="R1285" s="14" t="s">
        <v>715</v>
      </c>
      <c r="S1285" s="14" t="s">
        <v>742</v>
      </c>
    </row>
    <row r="1286" spans="1:19" x14ac:dyDescent="0.25">
      <c r="A1286" s="14" t="s">
        <v>717</v>
      </c>
      <c r="B1286" s="14" t="s">
        <v>704</v>
      </c>
      <c r="C1286" s="14" t="s">
        <v>718</v>
      </c>
      <c r="D1286" s="14" t="s">
        <v>706</v>
      </c>
      <c r="E1286" s="14" t="s">
        <v>707</v>
      </c>
      <c r="F1286" s="15">
        <v>3762.36</v>
      </c>
      <c r="G1286" s="14" t="s">
        <v>708</v>
      </c>
      <c r="H1286" s="20">
        <v>43952</v>
      </c>
      <c r="I1286" s="14" t="s">
        <v>2043</v>
      </c>
      <c r="J1286" s="14" t="s">
        <v>2059</v>
      </c>
      <c r="K1286" s="21">
        <v>10088</v>
      </c>
      <c r="L1286" s="14" t="s">
        <v>649</v>
      </c>
      <c r="M1286" s="21">
        <v>111700</v>
      </c>
      <c r="N1286" s="14" t="s">
        <v>2060</v>
      </c>
      <c r="O1286" s="14" t="s">
        <v>719</v>
      </c>
      <c r="P1286" s="14" t="s">
        <v>720</v>
      </c>
      <c r="Q1286" s="14" t="s">
        <v>721</v>
      </c>
      <c r="R1286" s="14" t="s">
        <v>715</v>
      </c>
      <c r="S1286" s="14" t="s">
        <v>742</v>
      </c>
    </row>
    <row r="1287" spans="1:19" x14ac:dyDescent="0.25">
      <c r="A1287" s="14" t="s">
        <v>723</v>
      </c>
      <c r="B1287" s="14" t="s">
        <v>704</v>
      </c>
      <c r="C1287" s="14" t="s">
        <v>724</v>
      </c>
      <c r="D1287" s="14" t="s">
        <v>706</v>
      </c>
      <c r="E1287" s="14" t="s">
        <v>707</v>
      </c>
      <c r="F1287" s="15">
        <v>3249.35</v>
      </c>
      <c r="G1287" s="14" t="s">
        <v>708</v>
      </c>
      <c r="H1287" s="20">
        <v>43983</v>
      </c>
      <c r="I1287" s="14" t="s">
        <v>1982</v>
      </c>
      <c r="J1287" s="14" t="s">
        <v>2059</v>
      </c>
      <c r="K1287" s="21">
        <v>10088</v>
      </c>
      <c r="L1287" s="14" t="s">
        <v>649</v>
      </c>
      <c r="M1287" s="21">
        <v>111700</v>
      </c>
      <c r="N1287" s="14" t="s">
        <v>2060</v>
      </c>
      <c r="O1287" s="14" t="s">
        <v>725</v>
      </c>
      <c r="P1287" s="14" t="s">
        <v>726</v>
      </c>
      <c r="Q1287" s="14" t="s">
        <v>727</v>
      </c>
      <c r="R1287" s="14" t="s">
        <v>715</v>
      </c>
      <c r="S1287" s="14" t="s">
        <v>742</v>
      </c>
    </row>
    <row r="1288" spans="1:19" x14ac:dyDescent="0.25">
      <c r="A1288" s="14" t="s">
        <v>723</v>
      </c>
      <c r="B1288" s="14" t="s">
        <v>704</v>
      </c>
      <c r="C1288" s="14" t="s">
        <v>724</v>
      </c>
      <c r="D1288" s="14" t="s">
        <v>706</v>
      </c>
      <c r="E1288" s="14" t="s">
        <v>707</v>
      </c>
      <c r="F1288" s="15">
        <v>505.43</v>
      </c>
      <c r="G1288" s="14" t="s">
        <v>708</v>
      </c>
      <c r="H1288" s="20">
        <v>43983</v>
      </c>
      <c r="I1288" s="14" t="s">
        <v>2061</v>
      </c>
      <c r="J1288" s="14" t="s">
        <v>2059</v>
      </c>
      <c r="K1288" s="21">
        <v>10088</v>
      </c>
      <c r="L1288" s="14" t="s">
        <v>649</v>
      </c>
      <c r="M1288" s="21">
        <v>111700</v>
      </c>
      <c r="N1288" s="14" t="s">
        <v>2060</v>
      </c>
      <c r="O1288" s="14" t="s">
        <v>725</v>
      </c>
      <c r="P1288" s="14" t="s">
        <v>682</v>
      </c>
      <c r="Q1288" s="14" t="s">
        <v>875</v>
      </c>
      <c r="R1288" s="14" t="s">
        <v>715</v>
      </c>
      <c r="S1288" s="14" t="s">
        <v>742</v>
      </c>
    </row>
    <row r="1289" spans="1:19" x14ac:dyDescent="0.25">
      <c r="A1289" s="14" t="s">
        <v>703</v>
      </c>
      <c r="B1289" s="14" t="s">
        <v>704</v>
      </c>
      <c r="C1289" s="14" t="s">
        <v>705</v>
      </c>
      <c r="D1289" s="14" t="s">
        <v>706</v>
      </c>
      <c r="E1289" s="14" t="s">
        <v>707</v>
      </c>
      <c r="F1289" s="15">
        <v>183.73</v>
      </c>
      <c r="G1289" s="14" t="s">
        <v>708</v>
      </c>
      <c r="H1289" s="20">
        <v>43922</v>
      </c>
      <c r="I1289" s="14" t="s">
        <v>2062</v>
      </c>
      <c r="J1289" s="14" t="s">
        <v>2063</v>
      </c>
      <c r="K1289" s="21">
        <v>10088</v>
      </c>
      <c r="L1289" s="14" t="s">
        <v>649</v>
      </c>
      <c r="M1289" s="21">
        <v>113000</v>
      </c>
      <c r="N1289" s="14" t="s">
        <v>2064</v>
      </c>
      <c r="O1289" s="14" t="s">
        <v>712</v>
      </c>
      <c r="P1289" s="14" t="s">
        <v>713</v>
      </c>
      <c r="Q1289" s="14" t="s">
        <v>714</v>
      </c>
      <c r="R1289" s="14" t="s">
        <v>715</v>
      </c>
      <c r="S1289" s="14" t="s">
        <v>742</v>
      </c>
    </row>
    <row r="1290" spans="1:19" x14ac:dyDescent="0.25">
      <c r="A1290" s="14" t="s">
        <v>717</v>
      </c>
      <c r="B1290" s="14" t="s">
        <v>704</v>
      </c>
      <c r="C1290" s="14" t="s">
        <v>718</v>
      </c>
      <c r="D1290" s="14" t="s">
        <v>706</v>
      </c>
      <c r="E1290" s="14" t="s">
        <v>707</v>
      </c>
      <c r="F1290" s="15">
        <v>149.11000000000001</v>
      </c>
      <c r="G1290" s="14" t="s">
        <v>708</v>
      </c>
      <c r="H1290" s="20">
        <v>43952</v>
      </c>
      <c r="I1290" s="14" t="s">
        <v>2046</v>
      </c>
      <c r="J1290" s="14" t="s">
        <v>2063</v>
      </c>
      <c r="K1290" s="21">
        <v>10088</v>
      </c>
      <c r="L1290" s="14" t="s">
        <v>649</v>
      </c>
      <c r="M1290" s="21">
        <v>113000</v>
      </c>
      <c r="N1290" s="14" t="s">
        <v>2064</v>
      </c>
      <c r="O1290" s="14" t="s">
        <v>719</v>
      </c>
      <c r="P1290" s="14" t="s">
        <v>720</v>
      </c>
      <c r="Q1290" s="14" t="s">
        <v>721</v>
      </c>
      <c r="R1290" s="14" t="s">
        <v>715</v>
      </c>
      <c r="S1290" s="14" t="s">
        <v>742</v>
      </c>
    </row>
    <row r="1291" spans="1:19" x14ac:dyDescent="0.25">
      <c r="A1291" s="14" t="s">
        <v>723</v>
      </c>
      <c r="B1291" s="14" t="s">
        <v>704</v>
      </c>
      <c r="C1291" s="14" t="s">
        <v>724</v>
      </c>
      <c r="D1291" s="14" t="s">
        <v>706</v>
      </c>
      <c r="E1291" s="14" t="s">
        <v>707</v>
      </c>
      <c r="F1291" s="15">
        <v>148.06</v>
      </c>
      <c r="G1291" s="14" t="s">
        <v>708</v>
      </c>
      <c r="H1291" s="20">
        <v>43983</v>
      </c>
      <c r="I1291" s="14" t="s">
        <v>1985</v>
      </c>
      <c r="J1291" s="14" t="s">
        <v>2063</v>
      </c>
      <c r="K1291" s="21">
        <v>10088</v>
      </c>
      <c r="L1291" s="14" t="s">
        <v>649</v>
      </c>
      <c r="M1291" s="21">
        <v>113000</v>
      </c>
      <c r="N1291" s="14" t="s">
        <v>2064</v>
      </c>
      <c r="O1291" s="14" t="s">
        <v>725</v>
      </c>
      <c r="P1291" s="14" t="s">
        <v>726</v>
      </c>
      <c r="Q1291" s="14" t="s">
        <v>727</v>
      </c>
      <c r="R1291" s="14" t="s">
        <v>715</v>
      </c>
      <c r="S1291" s="14" t="s">
        <v>742</v>
      </c>
    </row>
    <row r="1292" spans="1:19" x14ac:dyDescent="0.25">
      <c r="A1292" s="14" t="s">
        <v>703</v>
      </c>
      <c r="B1292" s="14" t="s">
        <v>704</v>
      </c>
      <c r="C1292" s="14" t="s">
        <v>705</v>
      </c>
      <c r="D1292" s="14" t="s">
        <v>706</v>
      </c>
      <c r="E1292" s="14" t="s">
        <v>707</v>
      </c>
      <c r="F1292" s="15">
        <v>746.57</v>
      </c>
      <c r="G1292" s="14" t="s">
        <v>708</v>
      </c>
      <c r="H1292" s="20">
        <v>43922</v>
      </c>
      <c r="I1292" s="14" t="s">
        <v>2065</v>
      </c>
      <c r="J1292" s="14" t="s">
        <v>2066</v>
      </c>
      <c r="K1292" s="21">
        <v>10088</v>
      </c>
      <c r="L1292" s="14" t="s">
        <v>649</v>
      </c>
      <c r="M1292" s="21">
        <v>113010</v>
      </c>
      <c r="N1292" s="14" t="s">
        <v>2067</v>
      </c>
      <c r="O1292" s="14" t="s">
        <v>712</v>
      </c>
      <c r="P1292" s="14" t="s">
        <v>713</v>
      </c>
      <c r="Q1292" s="14" t="s">
        <v>714</v>
      </c>
      <c r="R1292" s="14" t="s">
        <v>715</v>
      </c>
      <c r="S1292" s="14" t="s">
        <v>716</v>
      </c>
    </row>
    <row r="1293" spans="1:19" x14ac:dyDescent="0.25">
      <c r="A1293" s="14" t="s">
        <v>717</v>
      </c>
      <c r="B1293" s="14" t="s">
        <v>704</v>
      </c>
      <c r="C1293" s="14" t="s">
        <v>718</v>
      </c>
      <c r="D1293" s="14" t="s">
        <v>706</v>
      </c>
      <c r="E1293" s="14" t="s">
        <v>707</v>
      </c>
      <c r="F1293" s="15">
        <v>746.57</v>
      </c>
      <c r="G1293" s="14" t="s">
        <v>708</v>
      </c>
      <c r="H1293" s="20">
        <v>43952</v>
      </c>
      <c r="I1293" s="14" t="s">
        <v>2049</v>
      </c>
      <c r="J1293" s="14" t="s">
        <v>2066</v>
      </c>
      <c r="K1293" s="21">
        <v>10088</v>
      </c>
      <c r="L1293" s="14" t="s">
        <v>649</v>
      </c>
      <c r="M1293" s="21">
        <v>113010</v>
      </c>
      <c r="N1293" s="14" t="s">
        <v>2067</v>
      </c>
      <c r="O1293" s="14" t="s">
        <v>719</v>
      </c>
      <c r="P1293" s="14" t="s">
        <v>720</v>
      </c>
      <c r="Q1293" s="14" t="s">
        <v>721</v>
      </c>
      <c r="R1293" s="14" t="s">
        <v>715</v>
      </c>
      <c r="S1293" s="14" t="s">
        <v>716</v>
      </c>
    </row>
    <row r="1294" spans="1:19" x14ac:dyDescent="0.25">
      <c r="A1294" s="14" t="s">
        <v>723</v>
      </c>
      <c r="B1294" s="14" t="s">
        <v>704</v>
      </c>
      <c r="C1294" s="14" t="s">
        <v>724</v>
      </c>
      <c r="D1294" s="14" t="s">
        <v>706</v>
      </c>
      <c r="E1294" s="14" t="s">
        <v>707</v>
      </c>
      <c r="F1294" s="15">
        <v>746.57</v>
      </c>
      <c r="G1294" s="14" t="s">
        <v>708</v>
      </c>
      <c r="H1294" s="20">
        <v>43983</v>
      </c>
      <c r="I1294" s="14" t="s">
        <v>1988</v>
      </c>
      <c r="J1294" s="14" t="s">
        <v>2066</v>
      </c>
      <c r="K1294" s="21">
        <v>10088</v>
      </c>
      <c r="L1294" s="14" t="s">
        <v>649</v>
      </c>
      <c r="M1294" s="21">
        <v>113010</v>
      </c>
      <c r="N1294" s="14" t="s">
        <v>2067</v>
      </c>
      <c r="O1294" s="14" t="s">
        <v>725</v>
      </c>
      <c r="P1294" s="14" t="s">
        <v>726</v>
      </c>
      <c r="Q1294" s="14" t="s">
        <v>727</v>
      </c>
      <c r="R1294" s="14" t="s">
        <v>715</v>
      </c>
      <c r="S1294" s="14" t="s">
        <v>716</v>
      </c>
    </row>
    <row r="1295" spans="1:19" x14ac:dyDescent="0.25">
      <c r="A1295" s="14" t="s">
        <v>703</v>
      </c>
      <c r="B1295" s="14" t="s">
        <v>704</v>
      </c>
      <c r="C1295" s="14" t="s">
        <v>705</v>
      </c>
      <c r="D1295" s="14" t="s">
        <v>706</v>
      </c>
      <c r="E1295" s="14" t="s">
        <v>707</v>
      </c>
      <c r="F1295" s="15">
        <v>168.08</v>
      </c>
      <c r="G1295" s="14" t="s">
        <v>708</v>
      </c>
      <c r="H1295" s="20">
        <v>43922</v>
      </c>
      <c r="I1295" s="14" t="s">
        <v>2068</v>
      </c>
      <c r="J1295" s="14" t="s">
        <v>2069</v>
      </c>
      <c r="K1295" s="21">
        <v>10088</v>
      </c>
      <c r="L1295" s="14" t="s">
        <v>649</v>
      </c>
      <c r="M1295" s="21">
        <v>113020</v>
      </c>
      <c r="N1295" s="14" t="s">
        <v>2070</v>
      </c>
      <c r="O1295" s="14" t="s">
        <v>712</v>
      </c>
      <c r="P1295" s="14" t="s">
        <v>713</v>
      </c>
      <c r="Q1295" s="14" t="s">
        <v>714</v>
      </c>
      <c r="R1295" s="14" t="s">
        <v>715</v>
      </c>
      <c r="S1295" s="14" t="s">
        <v>731</v>
      </c>
    </row>
    <row r="1296" spans="1:19" x14ac:dyDescent="0.25">
      <c r="A1296" s="14" t="s">
        <v>717</v>
      </c>
      <c r="B1296" s="14" t="s">
        <v>704</v>
      </c>
      <c r="C1296" s="14" t="s">
        <v>718</v>
      </c>
      <c r="D1296" s="14" t="s">
        <v>706</v>
      </c>
      <c r="E1296" s="14" t="s">
        <v>707</v>
      </c>
      <c r="F1296" s="15">
        <v>168.08</v>
      </c>
      <c r="G1296" s="14" t="s">
        <v>708</v>
      </c>
      <c r="H1296" s="20">
        <v>43952</v>
      </c>
      <c r="I1296" s="14" t="s">
        <v>2052</v>
      </c>
      <c r="J1296" s="14" t="s">
        <v>2069</v>
      </c>
      <c r="K1296" s="21">
        <v>10088</v>
      </c>
      <c r="L1296" s="14" t="s">
        <v>649</v>
      </c>
      <c r="M1296" s="21">
        <v>113020</v>
      </c>
      <c r="N1296" s="14" t="s">
        <v>2070</v>
      </c>
      <c r="O1296" s="14" t="s">
        <v>719</v>
      </c>
      <c r="P1296" s="14" t="s">
        <v>720</v>
      </c>
      <c r="Q1296" s="14" t="s">
        <v>721</v>
      </c>
      <c r="R1296" s="14" t="s">
        <v>715</v>
      </c>
      <c r="S1296" s="14" t="s">
        <v>731</v>
      </c>
    </row>
    <row r="1297" spans="1:19" x14ac:dyDescent="0.25">
      <c r="A1297" s="14" t="s">
        <v>723</v>
      </c>
      <c r="B1297" s="14" t="s">
        <v>704</v>
      </c>
      <c r="C1297" s="14" t="s">
        <v>724</v>
      </c>
      <c r="D1297" s="14" t="s">
        <v>706</v>
      </c>
      <c r="E1297" s="14" t="s">
        <v>707</v>
      </c>
      <c r="F1297" s="15">
        <v>174.53</v>
      </c>
      <c r="G1297" s="14" t="s">
        <v>708</v>
      </c>
      <c r="H1297" s="20">
        <v>43983</v>
      </c>
      <c r="I1297" s="14" t="s">
        <v>1991</v>
      </c>
      <c r="J1297" s="14" t="s">
        <v>2069</v>
      </c>
      <c r="K1297" s="21">
        <v>10088</v>
      </c>
      <c r="L1297" s="14" t="s">
        <v>649</v>
      </c>
      <c r="M1297" s="21">
        <v>113020</v>
      </c>
      <c r="N1297" s="14" t="s">
        <v>2070</v>
      </c>
      <c r="O1297" s="14" t="s">
        <v>725</v>
      </c>
      <c r="P1297" s="14" t="s">
        <v>726</v>
      </c>
      <c r="Q1297" s="14" t="s">
        <v>727</v>
      </c>
      <c r="R1297" s="14" t="s">
        <v>715</v>
      </c>
      <c r="S1297" s="14" t="s">
        <v>731</v>
      </c>
    </row>
    <row r="1298" spans="1:19" x14ac:dyDescent="0.25">
      <c r="A1298" s="14" t="s">
        <v>703</v>
      </c>
      <c r="B1298" s="14" t="s">
        <v>704</v>
      </c>
      <c r="C1298" s="14" t="s">
        <v>705</v>
      </c>
      <c r="D1298" s="14" t="s">
        <v>706</v>
      </c>
      <c r="E1298" s="14" t="s">
        <v>707</v>
      </c>
      <c r="F1298" s="15">
        <v>7923.23</v>
      </c>
      <c r="G1298" s="14" t="s">
        <v>708</v>
      </c>
      <c r="H1298" s="20">
        <v>43922</v>
      </c>
      <c r="I1298" s="14" t="s">
        <v>2071</v>
      </c>
      <c r="J1298" s="14" t="s">
        <v>2072</v>
      </c>
      <c r="K1298" s="21">
        <v>10088</v>
      </c>
      <c r="L1298" s="14" t="s">
        <v>649</v>
      </c>
      <c r="M1298" s="21">
        <v>113040</v>
      </c>
      <c r="N1298" s="14" t="s">
        <v>2073</v>
      </c>
      <c r="O1298" s="14" t="s">
        <v>712</v>
      </c>
      <c r="P1298" s="14" t="s">
        <v>713</v>
      </c>
      <c r="Q1298" s="14" t="s">
        <v>714</v>
      </c>
      <c r="R1298" s="14" t="s">
        <v>715</v>
      </c>
      <c r="S1298" s="14" t="s">
        <v>683</v>
      </c>
    </row>
    <row r="1299" spans="1:19" x14ac:dyDescent="0.25">
      <c r="A1299" s="14" t="s">
        <v>717</v>
      </c>
      <c r="B1299" s="14" t="s">
        <v>704</v>
      </c>
      <c r="C1299" s="14" t="s">
        <v>718</v>
      </c>
      <c r="D1299" s="14" t="s">
        <v>706</v>
      </c>
      <c r="E1299" s="14" t="s">
        <v>707</v>
      </c>
      <c r="F1299" s="15">
        <v>7923.23</v>
      </c>
      <c r="G1299" s="14" t="s">
        <v>708</v>
      </c>
      <c r="H1299" s="20">
        <v>43952</v>
      </c>
      <c r="I1299" s="14" t="s">
        <v>2055</v>
      </c>
      <c r="J1299" s="14" t="s">
        <v>2072</v>
      </c>
      <c r="K1299" s="21">
        <v>10088</v>
      </c>
      <c r="L1299" s="14" t="s">
        <v>649</v>
      </c>
      <c r="M1299" s="21">
        <v>113040</v>
      </c>
      <c r="N1299" s="14" t="s">
        <v>2073</v>
      </c>
      <c r="O1299" s="14" t="s">
        <v>719</v>
      </c>
      <c r="P1299" s="14" t="s">
        <v>720</v>
      </c>
      <c r="Q1299" s="14" t="s">
        <v>721</v>
      </c>
      <c r="R1299" s="14" t="s">
        <v>715</v>
      </c>
      <c r="S1299" s="14" t="s">
        <v>683</v>
      </c>
    </row>
    <row r="1300" spans="1:19" x14ac:dyDescent="0.25">
      <c r="A1300" s="14" t="s">
        <v>723</v>
      </c>
      <c r="B1300" s="14" t="s">
        <v>704</v>
      </c>
      <c r="C1300" s="14" t="s">
        <v>724</v>
      </c>
      <c r="D1300" s="14" t="s">
        <v>706</v>
      </c>
      <c r="E1300" s="14" t="s">
        <v>707</v>
      </c>
      <c r="F1300" s="15">
        <v>7923.23</v>
      </c>
      <c r="G1300" s="14" t="s">
        <v>708</v>
      </c>
      <c r="H1300" s="20">
        <v>43983</v>
      </c>
      <c r="I1300" s="14" t="s">
        <v>1994</v>
      </c>
      <c r="J1300" s="14" t="s">
        <v>2072</v>
      </c>
      <c r="K1300" s="21">
        <v>10088</v>
      </c>
      <c r="L1300" s="14" t="s">
        <v>649</v>
      </c>
      <c r="M1300" s="21">
        <v>113040</v>
      </c>
      <c r="N1300" s="14" t="s">
        <v>2073</v>
      </c>
      <c r="O1300" s="14" t="s">
        <v>725</v>
      </c>
      <c r="P1300" s="14" t="s">
        <v>726</v>
      </c>
      <c r="Q1300" s="14" t="s">
        <v>727</v>
      </c>
      <c r="R1300" s="14" t="s">
        <v>715</v>
      </c>
      <c r="S1300" s="14" t="s">
        <v>683</v>
      </c>
    </row>
    <row r="1301" spans="1:19" x14ac:dyDescent="0.25">
      <c r="A1301" s="14" t="s">
        <v>703</v>
      </c>
      <c r="B1301" s="14" t="s">
        <v>704</v>
      </c>
      <c r="C1301" s="14" t="s">
        <v>705</v>
      </c>
      <c r="D1301" s="14" t="s">
        <v>706</v>
      </c>
      <c r="E1301" s="14" t="s">
        <v>707</v>
      </c>
      <c r="F1301" s="15">
        <v>2107.88</v>
      </c>
      <c r="G1301" s="14" t="s">
        <v>708</v>
      </c>
      <c r="H1301" s="20">
        <v>43922</v>
      </c>
      <c r="I1301" s="14" t="s">
        <v>2074</v>
      </c>
      <c r="J1301" s="14" t="s">
        <v>2075</v>
      </c>
      <c r="K1301" s="21">
        <v>10088</v>
      </c>
      <c r="L1301" s="14" t="s">
        <v>649</v>
      </c>
      <c r="M1301" s="21">
        <v>113060</v>
      </c>
      <c r="N1301" s="14" t="s">
        <v>2076</v>
      </c>
      <c r="O1301" s="14" t="s">
        <v>712</v>
      </c>
      <c r="P1301" s="14" t="s">
        <v>713</v>
      </c>
      <c r="Q1301" s="14" t="s">
        <v>714</v>
      </c>
      <c r="R1301" s="14" t="s">
        <v>715</v>
      </c>
      <c r="S1301" s="14" t="s">
        <v>722</v>
      </c>
    </row>
    <row r="1302" spans="1:19" x14ac:dyDescent="0.25">
      <c r="A1302" s="14" t="s">
        <v>717</v>
      </c>
      <c r="B1302" s="14" t="s">
        <v>704</v>
      </c>
      <c r="C1302" s="14" t="s">
        <v>718</v>
      </c>
      <c r="D1302" s="14" t="s">
        <v>706</v>
      </c>
      <c r="E1302" s="14" t="s">
        <v>707</v>
      </c>
      <c r="F1302" s="15">
        <v>1871.33</v>
      </c>
      <c r="G1302" s="14" t="s">
        <v>708</v>
      </c>
      <c r="H1302" s="20">
        <v>43952</v>
      </c>
      <c r="I1302" s="14" t="s">
        <v>2058</v>
      </c>
      <c r="J1302" s="14" t="s">
        <v>2075</v>
      </c>
      <c r="K1302" s="21">
        <v>10088</v>
      </c>
      <c r="L1302" s="14" t="s">
        <v>649</v>
      </c>
      <c r="M1302" s="21">
        <v>113060</v>
      </c>
      <c r="N1302" s="14" t="s">
        <v>2076</v>
      </c>
      <c r="O1302" s="14" t="s">
        <v>719</v>
      </c>
      <c r="P1302" s="14" t="s">
        <v>720</v>
      </c>
      <c r="Q1302" s="14" t="s">
        <v>721</v>
      </c>
      <c r="R1302" s="14" t="s">
        <v>715</v>
      </c>
      <c r="S1302" s="14" t="s">
        <v>722</v>
      </c>
    </row>
    <row r="1303" spans="1:19" x14ac:dyDescent="0.25">
      <c r="A1303" s="14" t="s">
        <v>723</v>
      </c>
      <c r="B1303" s="14" t="s">
        <v>704</v>
      </c>
      <c r="C1303" s="14" t="s">
        <v>724</v>
      </c>
      <c r="D1303" s="14" t="s">
        <v>706</v>
      </c>
      <c r="E1303" s="14" t="s">
        <v>707</v>
      </c>
      <c r="F1303" s="15">
        <v>1854.93</v>
      </c>
      <c r="G1303" s="14" t="s">
        <v>708</v>
      </c>
      <c r="H1303" s="20">
        <v>43983</v>
      </c>
      <c r="I1303" s="14" t="s">
        <v>1997</v>
      </c>
      <c r="J1303" s="14" t="s">
        <v>2075</v>
      </c>
      <c r="K1303" s="21">
        <v>10088</v>
      </c>
      <c r="L1303" s="14" t="s">
        <v>649</v>
      </c>
      <c r="M1303" s="21">
        <v>113060</v>
      </c>
      <c r="N1303" s="14" t="s">
        <v>2076</v>
      </c>
      <c r="O1303" s="14" t="s">
        <v>725</v>
      </c>
      <c r="P1303" s="14" t="s">
        <v>726</v>
      </c>
      <c r="Q1303" s="14" t="s">
        <v>727</v>
      </c>
      <c r="R1303" s="14" t="s">
        <v>715</v>
      </c>
      <c r="S1303" s="14" t="s">
        <v>722</v>
      </c>
    </row>
    <row r="1304" spans="1:19" x14ac:dyDescent="0.25">
      <c r="A1304" s="14" t="s">
        <v>703</v>
      </c>
      <c r="B1304" s="14" t="s">
        <v>704</v>
      </c>
      <c r="C1304" s="14" t="s">
        <v>705</v>
      </c>
      <c r="D1304" s="14" t="s">
        <v>706</v>
      </c>
      <c r="E1304" s="14" t="s">
        <v>707</v>
      </c>
      <c r="F1304" s="15">
        <v>930.34</v>
      </c>
      <c r="G1304" s="14" t="s">
        <v>708</v>
      </c>
      <c r="H1304" s="20">
        <v>43922</v>
      </c>
      <c r="I1304" s="14" t="s">
        <v>2077</v>
      </c>
      <c r="J1304" s="14" t="s">
        <v>2078</v>
      </c>
      <c r="K1304" s="21">
        <v>10088</v>
      </c>
      <c r="L1304" s="14" t="s">
        <v>649</v>
      </c>
      <c r="M1304" s="21">
        <v>114000</v>
      </c>
      <c r="N1304" s="14" t="s">
        <v>2079</v>
      </c>
      <c r="O1304" s="14" t="s">
        <v>712</v>
      </c>
      <c r="P1304" s="14" t="s">
        <v>713</v>
      </c>
      <c r="Q1304" s="14" t="s">
        <v>714</v>
      </c>
      <c r="R1304" s="14" t="s">
        <v>715</v>
      </c>
      <c r="S1304" s="14" t="s">
        <v>742</v>
      </c>
    </row>
    <row r="1305" spans="1:19" x14ac:dyDescent="0.25">
      <c r="A1305" s="14" t="s">
        <v>717</v>
      </c>
      <c r="B1305" s="14" t="s">
        <v>704</v>
      </c>
      <c r="C1305" s="14" t="s">
        <v>718</v>
      </c>
      <c r="D1305" s="14" t="s">
        <v>706</v>
      </c>
      <c r="E1305" s="14" t="s">
        <v>707</v>
      </c>
      <c r="F1305" s="15">
        <v>946.5</v>
      </c>
      <c r="G1305" s="14" t="s">
        <v>708</v>
      </c>
      <c r="H1305" s="20">
        <v>43952</v>
      </c>
      <c r="I1305" s="14" t="s">
        <v>2062</v>
      </c>
      <c r="J1305" s="14" t="s">
        <v>2078</v>
      </c>
      <c r="K1305" s="21">
        <v>10088</v>
      </c>
      <c r="L1305" s="14" t="s">
        <v>649</v>
      </c>
      <c r="M1305" s="21">
        <v>114000</v>
      </c>
      <c r="N1305" s="14" t="s">
        <v>2079</v>
      </c>
      <c r="O1305" s="14" t="s">
        <v>719</v>
      </c>
      <c r="P1305" s="14" t="s">
        <v>720</v>
      </c>
      <c r="Q1305" s="14" t="s">
        <v>721</v>
      </c>
      <c r="R1305" s="14" t="s">
        <v>715</v>
      </c>
      <c r="S1305" s="14" t="s">
        <v>742</v>
      </c>
    </row>
    <row r="1306" spans="1:19" x14ac:dyDescent="0.25">
      <c r="A1306" s="14" t="s">
        <v>723</v>
      </c>
      <c r="B1306" s="14" t="s">
        <v>704</v>
      </c>
      <c r="C1306" s="14" t="s">
        <v>724</v>
      </c>
      <c r="D1306" s="14" t="s">
        <v>706</v>
      </c>
      <c r="E1306" s="14" t="s">
        <v>707</v>
      </c>
      <c r="F1306" s="15">
        <v>952.06</v>
      </c>
      <c r="G1306" s="14" t="s">
        <v>708</v>
      </c>
      <c r="H1306" s="20">
        <v>43983</v>
      </c>
      <c r="I1306" s="14" t="s">
        <v>2000</v>
      </c>
      <c r="J1306" s="14" t="s">
        <v>2078</v>
      </c>
      <c r="K1306" s="21">
        <v>10088</v>
      </c>
      <c r="L1306" s="14" t="s">
        <v>649</v>
      </c>
      <c r="M1306" s="21">
        <v>114000</v>
      </c>
      <c r="N1306" s="14" t="s">
        <v>2079</v>
      </c>
      <c r="O1306" s="14" t="s">
        <v>725</v>
      </c>
      <c r="P1306" s="14" t="s">
        <v>726</v>
      </c>
      <c r="Q1306" s="14" t="s">
        <v>727</v>
      </c>
      <c r="R1306" s="14" t="s">
        <v>715</v>
      </c>
      <c r="S1306" s="14" t="s">
        <v>742</v>
      </c>
    </row>
    <row r="1307" spans="1:19" x14ac:dyDescent="0.25">
      <c r="A1307" s="14" t="s">
        <v>703</v>
      </c>
      <c r="B1307" s="14" t="s">
        <v>704</v>
      </c>
      <c r="C1307" s="14" t="s">
        <v>705</v>
      </c>
      <c r="D1307" s="14" t="s">
        <v>706</v>
      </c>
      <c r="E1307" s="14" t="s">
        <v>707</v>
      </c>
      <c r="F1307" s="15">
        <v>2370.66</v>
      </c>
      <c r="G1307" s="14" t="s">
        <v>708</v>
      </c>
      <c r="H1307" s="20">
        <v>43922</v>
      </c>
      <c r="I1307" s="14" t="s">
        <v>2080</v>
      </c>
      <c r="J1307" s="14" t="s">
        <v>2081</v>
      </c>
      <c r="K1307" s="21">
        <v>10088</v>
      </c>
      <c r="L1307" s="14" t="s">
        <v>649</v>
      </c>
      <c r="M1307" s="21">
        <v>114010</v>
      </c>
      <c r="N1307" s="14" t="s">
        <v>2082</v>
      </c>
      <c r="O1307" s="14" t="s">
        <v>712</v>
      </c>
      <c r="P1307" s="14" t="s">
        <v>713</v>
      </c>
      <c r="Q1307" s="14" t="s">
        <v>714</v>
      </c>
      <c r="R1307" s="14" t="s">
        <v>715</v>
      </c>
      <c r="S1307" s="14" t="s">
        <v>716</v>
      </c>
    </row>
    <row r="1308" spans="1:19" x14ac:dyDescent="0.25">
      <c r="A1308" s="14" t="s">
        <v>717</v>
      </c>
      <c r="B1308" s="14" t="s">
        <v>704</v>
      </c>
      <c r="C1308" s="14" t="s">
        <v>718</v>
      </c>
      <c r="D1308" s="14" t="s">
        <v>706</v>
      </c>
      <c r="E1308" s="14" t="s">
        <v>707</v>
      </c>
      <c r="F1308" s="15">
        <v>2370.66</v>
      </c>
      <c r="G1308" s="14" t="s">
        <v>708</v>
      </c>
      <c r="H1308" s="20">
        <v>43952</v>
      </c>
      <c r="I1308" s="14" t="s">
        <v>2065</v>
      </c>
      <c r="J1308" s="14" t="s">
        <v>2081</v>
      </c>
      <c r="K1308" s="21">
        <v>10088</v>
      </c>
      <c r="L1308" s="14" t="s">
        <v>649</v>
      </c>
      <c r="M1308" s="21">
        <v>114010</v>
      </c>
      <c r="N1308" s="14" t="s">
        <v>2082</v>
      </c>
      <c r="O1308" s="14" t="s">
        <v>719</v>
      </c>
      <c r="P1308" s="14" t="s">
        <v>720</v>
      </c>
      <c r="Q1308" s="14" t="s">
        <v>721</v>
      </c>
      <c r="R1308" s="14" t="s">
        <v>715</v>
      </c>
      <c r="S1308" s="14" t="s">
        <v>716</v>
      </c>
    </row>
    <row r="1309" spans="1:19" x14ac:dyDescent="0.25">
      <c r="A1309" s="14" t="s">
        <v>723</v>
      </c>
      <c r="B1309" s="14" t="s">
        <v>704</v>
      </c>
      <c r="C1309" s="14" t="s">
        <v>724</v>
      </c>
      <c r="D1309" s="14" t="s">
        <v>706</v>
      </c>
      <c r="E1309" s="14" t="s">
        <v>707</v>
      </c>
      <c r="F1309" s="15">
        <v>2370.66</v>
      </c>
      <c r="G1309" s="14" t="s">
        <v>708</v>
      </c>
      <c r="H1309" s="20">
        <v>43983</v>
      </c>
      <c r="I1309" s="14" t="s">
        <v>2003</v>
      </c>
      <c r="J1309" s="14" t="s">
        <v>2081</v>
      </c>
      <c r="K1309" s="21">
        <v>10088</v>
      </c>
      <c r="L1309" s="14" t="s">
        <v>649</v>
      </c>
      <c r="M1309" s="21">
        <v>114010</v>
      </c>
      <c r="N1309" s="14" t="s">
        <v>2082</v>
      </c>
      <c r="O1309" s="14" t="s">
        <v>725</v>
      </c>
      <c r="P1309" s="14" t="s">
        <v>726</v>
      </c>
      <c r="Q1309" s="14" t="s">
        <v>727</v>
      </c>
      <c r="R1309" s="14" t="s">
        <v>715</v>
      </c>
      <c r="S1309" s="14" t="s">
        <v>716</v>
      </c>
    </row>
    <row r="1310" spans="1:19" x14ac:dyDescent="0.25">
      <c r="A1310" s="14" t="s">
        <v>703</v>
      </c>
      <c r="B1310" s="14" t="s">
        <v>704</v>
      </c>
      <c r="C1310" s="14" t="s">
        <v>705</v>
      </c>
      <c r="D1310" s="14" t="s">
        <v>706</v>
      </c>
      <c r="E1310" s="14" t="s">
        <v>707</v>
      </c>
      <c r="F1310" s="15">
        <v>16866.009999999998</v>
      </c>
      <c r="G1310" s="14" t="s">
        <v>708</v>
      </c>
      <c r="H1310" s="20">
        <v>43922</v>
      </c>
      <c r="I1310" s="14" t="s">
        <v>2083</v>
      </c>
      <c r="J1310" s="14" t="s">
        <v>2084</v>
      </c>
      <c r="K1310" s="21">
        <v>10088</v>
      </c>
      <c r="L1310" s="14" t="s">
        <v>649</v>
      </c>
      <c r="M1310" s="21">
        <v>114040</v>
      </c>
      <c r="N1310" s="14" t="s">
        <v>2085</v>
      </c>
      <c r="O1310" s="14" t="s">
        <v>712</v>
      </c>
      <c r="P1310" s="14" t="s">
        <v>713</v>
      </c>
      <c r="Q1310" s="14" t="s">
        <v>714</v>
      </c>
      <c r="R1310" s="14" t="s">
        <v>715</v>
      </c>
      <c r="S1310" s="14" t="s">
        <v>683</v>
      </c>
    </row>
    <row r="1311" spans="1:19" x14ac:dyDescent="0.25">
      <c r="A1311" s="14" t="s">
        <v>717</v>
      </c>
      <c r="B1311" s="14" t="s">
        <v>704</v>
      </c>
      <c r="C1311" s="14" t="s">
        <v>718</v>
      </c>
      <c r="D1311" s="14" t="s">
        <v>706</v>
      </c>
      <c r="E1311" s="14" t="s">
        <v>707</v>
      </c>
      <c r="F1311" s="15">
        <v>16866.009999999998</v>
      </c>
      <c r="G1311" s="14" t="s">
        <v>708</v>
      </c>
      <c r="H1311" s="20">
        <v>43952</v>
      </c>
      <c r="I1311" s="14" t="s">
        <v>2068</v>
      </c>
      <c r="J1311" s="14" t="s">
        <v>2084</v>
      </c>
      <c r="K1311" s="21">
        <v>10088</v>
      </c>
      <c r="L1311" s="14" t="s">
        <v>649</v>
      </c>
      <c r="M1311" s="21">
        <v>114040</v>
      </c>
      <c r="N1311" s="14" t="s">
        <v>2085</v>
      </c>
      <c r="O1311" s="14" t="s">
        <v>719</v>
      </c>
      <c r="P1311" s="14" t="s">
        <v>720</v>
      </c>
      <c r="Q1311" s="14" t="s">
        <v>721</v>
      </c>
      <c r="R1311" s="14" t="s">
        <v>715</v>
      </c>
      <c r="S1311" s="14" t="s">
        <v>683</v>
      </c>
    </row>
    <row r="1312" spans="1:19" x14ac:dyDescent="0.25">
      <c r="A1312" s="14" t="s">
        <v>723</v>
      </c>
      <c r="B1312" s="14" t="s">
        <v>704</v>
      </c>
      <c r="C1312" s="14" t="s">
        <v>724</v>
      </c>
      <c r="D1312" s="14" t="s">
        <v>706</v>
      </c>
      <c r="E1312" s="14" t="s">
        <v>707</v>
      </c>
      <c r="F1312" s="15">
        <v>16866.009999999998</v>
      </c>
      <c r="G1312" s="14" t="s">
        <v>708</v>
      </c>
      <c r="H1312" s="20">
        <v>43983</v>
      </c>
      <c r="I1312" s="14" t="s">
        <v>2006</v>
      </c>
      <c r="J1312" s="14" t="s">
        <v>2084</v>
      </c>
      <c r="K1312" s="21">
        <v>10088</v>
      </c>
      <c r="L1312" s="14" t="s">
        <v>649</v>
      </c>
      <c r="M1312" s="21">
        <v>114040</v>
      </c>
      <c r="N1312" s="14" t="s">
        <v>2085</v>
      </c>
      <c r="O1312" s="14" t="s">
        <v>725</v>
      </c>
      <c r="P1312" s="14" t="s">
        <v>726</v>
      </c>
      <c r="Q1312" s="14" t="s">
        <v>727</v>
      </c>
      <c r="R1312" s="14" t="s">
        <v>715</v>
      </c>
      <c r="S1312" s="14" t="s">
        <v>683</v>
      </c>
    </row>
    <row r="1313" spans="1:19" x14ac:dyDescent="0.25">
      <c r="A1313" s="14" t="s">
        <v>703</v>
      </c>
      <c r="B1313" s="14" t="s">
        <v>704</v>
      </c>
      <c r="C1313" s="14" t="s">
        <v>705</v>
      </c>
      <c r="D1313" s="14" t="s">
        <v>706</v>
      </c>
      <c r="E1313" s="14" t="s">
        <v>707</v>
      </c>
      <c r="F1313" s="15">
        <v>7438.21</v>
      </c>
      <c r="G1313" s="14" t="s">
        <v>708</v>
      </c>
      <c r="H1313" s="20">
        <v>43922</v>
      </c>
      <c r="I1313" s="14" t="s">
        <v>2086</v>
      </c>
      <c r="J1313" s="14" t="s">
        <v>2087</v>
      </c>
      <c r="K1313" s="21">
        <v>10088</v>
      </c>
      <c r="L1313" s="14" t="s">
        <v>649</v>
      </c>
      <c r="M1313" s="21">
        <v>114060</v>
      </c>
      <c r="N1313" s="14" t="s">
        <v>2088</v>
      </c>
      <c r="O1313" s="14" t="s">
        <v>712</v>
      </c>
      <c r="P1313" s="14" t="s">
        <v>713</v>
      </c>
      <c r="Q1313" s="14" t="s">
        <v>714</v>
      </c>
      <c r="R1313" s="14" t="s">
        <v>715</v>
      </c>
      <c r="S1313" s="14" t="s">
        <v>722</v>
      </c>
    </row>
    <row r="1314" spans="1:19" x14ac:dyDescent="0.25">
      <c r="A1314" s="14" t="s">
        <v>717</v>
      </c>
      <c r="B1314" s="14" t="s">
        <v>704</v>
      </c>
      <c r="C1314" s="14" t="s">
        <v>718</v>
      </c>
      <c r="D1314" s="14" t="s">
        <v>706</v>
      </c>
      <c r="E1314" s="14" t="s">
        <v>707</v>
      </c>
      <c r="F1314" s="15">
        <v>7682.01</v>
      </c>
      <c r="G1314" s="14" t="s">
        <v>708</v>
      </c>
      <c r="H1314" s="20">
        <v>43952</v>
      </c>
      <c r="I1314" s="14" t="s">
        <v>2071</v>
      </c>
      <c r="J1314" s="14" t="s">
        <v>2087</v>
      </c>
      <c r="K1314" s="21">
        <v>10088</v>
      </c>
      <c r="L1314" s="14" t="s">
        <v>649</v>
      </c>
      <c r="M1314" s="21">
        <v>114060</v>
      </c>
      <c r="N1314" s="14" t="s">
        <v>2088</v>
      </c>
      <c r="O1314" s="14" t="s">
        <v>719</v>
      </c>
      <c r="P1314" s="14" t="s">
        <v>720</v>
      </c>
      <c r="Q1314" s="14" t="s">
        <v>721</v>
      </c>
      <c r="R1314" s="14" t="s">
        <v>715</v>
      </c>
      <c r="S1314" s="14" t="s">
        <v>722</v>
      </c>
    </row>
    <row r="1315" spans="1:19" x14ac:dyDescent="0.25">
      <c r="A1315" s="14" t="s">
        <v>723</v>
      </c>
      <c r="B1315" s="14" t="s">
        <v>704</v>
      </c>
      <c r="C1315" s="14" t="s">
        <v>724</v>
      </c>
      <c r="D1315" s="14" t="s">
        <v>706</v>
      </c>
      <c r="E1315" s="14" t="s">
        <v>707</v>
      </c>
      <c r="F1315" s="15">
        <v>7620.99</v>
      </c>
      <c r="G1315" s="14" t="s">
        <v>708</v>
      </c>
      <c r="H1315" s="20">
        <v>43983</v>
      </c>
      <c r="I1315" s="14" t="s">
        <v>2011</v>
      </c>
      <c r="J1315" s="14" t="s">
        <v>2087</v>
      </c>
      <c r="K1315" s="21">
        <v>10088</v>
      </c>
      <c r="L1315" s="14" t="s">
        <v>649</v>
      </c>
      <c r="M1315" s="21">
        <v>114060</v>
      </c>
      <c r="N1315" s="14" t="s">
        <v>2088</v>
      </c>
      <c r="O1315" s="14" t="s">
        <v>725</v>
      </c>
      <c r="P1315" s="14" t="s">
        <v>726</v>
      </c>
      <c r="Q1315" s="14" t="s">
        <v>727</v>
      </c>
      <c r="R1315" s="14" t="s">
        <v>715</v>
      </c>
      <c r="S1315" s="14" t="s">
        <v>722</v>
      </c>
    </row>
    <row r="1316" spans="1:19" x14ac:dyDescent="0.25">
      <c r="A1316" s="14" t="s">
        <v>703</v>
      </c>
      <c r="B1316" s="14" t="s">
        <v>704</v>
      </c>
      <c r="C1316" s="14" t="s">
        <v>705</v>
      </c>
      <c r="D1316" s="14" t="s">
        <v>706</v>
      </c>
      <c r="E1316" s="14" t="s">
        <v>707</v>
      </c>
      <c r="F1316" s="15">
        <v>2148.9899999999998</v>
      </c>
      <c r="G1316" s="14" t="s">
        <v>708</v>
      </c>
      <c r="H1316" s="20">
        <v>43922</v>
      </c>
      <c r="I1316" s="14" t="s">
        <v>2089</v>
      </c>
      <c r="J1316" s="14" t="s">
        <v>2090</v>
      </c>
      <c r="K1316" s="21">
        <v>10089</v>
      </c>
      <c r="L1316" s="14" t="s">
        <v>650</v>
      </c>
      <c r="M1316" s="21">
        <v>111100</v>
      </c>
      <c r="N1316" s="14" t="s">
        <v>2091</v>
      </c>
      <c r="O1316" s="14" t="s">
        <v>712</v>
      </c>
      <c r="P1316" s="14" t="s">
        <v>713</v>
      </c>
      <c r="Q1316" s="14" t="s">
        <v>714</v>
      </c>
      <c r="R1316" s="14" t="s">
        <v>715</v>
      </c>
      <c r="S1316" s="14" t="s">
        <v>716</v>
      </c>
    </row>
    <row r="1317" spans="1:19" x14ac:dyDescent="0.25">
      <c r="A1317" s="14" t="s">
        <v>717</v>
      </c>
      <c r="B1317" s="14" t="s">
        <v>704</v>
      </c>
      <c r="C1317" s="14" t="s">
        <v>718</v>
      </c>
      <c r="D1317" s="14" t="s">
        <v>706</v>
      </c>
      <c r="E1317" s="14" t="s">
        <v>707</v>
      </c>
      <c r="F1317" s="15">
        <v>2148.9899999999998</v>
      </c>
      <c r="G1317" s="14" t="s">
        <v>708</v>
      </c>
      <c r="H1317" s="20">
        <v>43952</v>
      </c>
      <c r="I1317" s="14" t="s">
        <v>2074</v>
      </c>
      <c r="J1317" s="14" t="s">
        <v>2090</v>
      </c>
      <c r="K1317" s="21">
        <v>10089</v>
      </c>
      <c r="L1317" s="14" t="s">
        <v>650</v>
      </c>
      <c r="M1317" s="21">
        <v>111100</v>
      </c>
      <c r="N1317" s="14" t="s">
        <v>2091</v>
      </c>
      <c r="O1317" s="14" t="s">
        <v>719</v>
      </c>
      <c r="P1317" s="14" t="s">
        <v>720</v>
      </c>
      <c r="Q1317" s="14" t="s">
        <v>721</v>
      </c>
      <c r="R1317" s="14" t="s">
        <v>715</v>
      </c>
      <c r="S1317" s="14" t="s">
        <v>716</v>
      </c>
    </row>
    <row r="1318" spans="1:19" x14ac:dyDescent="0.25">
      <c r="A1318" s="14" t="s">
        <v>723</v>
      </c>
      <c r="B1318" s="14" t="s">
        <v>704</v>
      </c>
      <c r="C1318" s="14" t="s">
        <v>724</v>
      </c>
      <c r="D1318" s="14" t="s">
        <v>706</v>
      </c>
      <c r="E1318" s="14" t="s">
        <v>707</v>
      </c>
      <c r="F1318" s="15">
        <v>2148.9899999999998</v>
      </c>
      <c r="G1318" s="14" t="s">
        <v>708</v>
      </c>
      <c r="H1318" s="20">
        <v>43983</v>
      </c>
      <c r="I1318" s="14" t="s">
        <v>2014</v>
      </c>
      <c r="J1318" s="14" t="s">
        <v>2090</v>
      </c>
      <c r="K1318" s="21">
        <v>10089</v>
      </c>
      <c r="L1318" s="14" t="s">
        <v>650</v>
      </c>
      <c r="M1318" s="21">
        <v>111100</v>
      </c>
      <c r="N1318" s="14" t="s">
        <v>2091</v>
      </c>
      <c r="O1318" s="14" t="s">
        <v>725</v>
      </c>
      <c r="P1318" s="14" t="s">
        <v>726</v>
      </c>
      <c r="Q1318" s="14" t="s">
        <v>727</v>
      </c>
      <c r="R1318" s="14" t="s">
        <v>715</v>
      </c>
      <c r="S1318" s="14" t="s">
        <v>716</v>
      </c>
    </row>
    <row r="1319" spans="1:19" x14ac:dyDescent="0.25">
      <c r="A1319" s="14" t="s">
        <v>703</v>
      </c>
      <c r="B1319" s="14" t="s">
        <v>704</v>
      </c>
      <c r="C1319" s="14" t="s">
        <v>705</v>
      </c>
      <c r="D1319" s="14" t="s">
        <v>706</v>
      </c>
      <c r="E1319" s="14" t="s">
        <v>707</v>
      </c>
      <c r="F1319" s="15">
        <v>3423.78</v>
      </c>
      <c r="G1319" s="14" t="s">
        <v>708</v>
      </c>
      <c r="H1319" s="20">
        <v>43922</v>
      </c>
      <c r="I1319" s="14" t="s">
        <v>2092</v>
      </c>
      <c r="J1319" s="14" t="s">
        <v>2093</v>
      </c>
      <c r="K1319" s="21">
        <v>10089</v>
      </c>
      <c r="L1319" s="14" t="s">
        <v>650</v>
      </c>
      <c r="M1319" s="21">
        <v>111200</v>
      </c>
      <c r="N1319" s="14" t="s">
        <v>2094</v>
      </c>
      <c r="O1319" s="14" t="s">
        <v>712</v>
      </c>
      <c r="P1319" s="14" t="s">
        <v>713</v>
      </c>
      <c r="Q1319" s="14" t="s">
        <v>714</v>
      </c>
      <c r="R1319" s="14" t="s">
        <v>715</v>
      </c>
      <c r="S1319" s="14" t="s">
        <v>731</v>
      </c>
    </row>
    <row r="1320" spans="1:19" x14ac:dyDescent="0.25">
      <c r="A1320" s="14" t="s">
        <v>717</v>
      </c>
      <c r="B1320" s="14" t="s">
        <v>704</v>
      </c>
      <c r="C1320" s="14" t="s">
        <v>718</v>
      </c>
      <c r="D1320" s="14" t="s">
        <v>706</v>
      </c>
      <c r="E1320" s="14" t="s">
        <v>707</v>
      </c>
      <c r="F1320" s="15">
        <v>3010.38</v>
      </c>
      <c r="G1320" s="14" t="s">
        <v>708</v>
      </c>
      <c r="H1320" s="20">
        <v>43952</v>
      </c>
      <c r="I1320" s="14" t="s">
        <v>2077</v>
      </c>
      <c r="J1320" s="14" t="s">
        <v>2093</v>
      </c>
      <c r="K1320" s="21">
        <v>10089</v>
      </c>
      <c r="L1320" s="14" t="s">
        <v>650</v>
      </c>
      <c r="M1320" s="21">
        <v>111200</v>
      </c>
      <c r="N1320" s="14" t="s">
        <v>2094</v>
      </c>
      <c r="O1320" s="14" t="s">
        <v>719</v>
      </c>
      <c r="P1320" s="14" t="s">
        <v>720</v>
      </c>
      <c r="Q1320" s="14" t="s">
        <v>721</v>
      </c>
      <c r="R1320" s="14" t="s">
        <v>715</v>
      </c>
      <c r="S1320" s="14" t="s">
        <v>731</v>
      </c>
    </row>
    <row r="1321" spans="1:19" x14ac:dyDescent="0.25">
      <c r="A1321" s="14" t="s">
        <v>723</v>
      </c>
      <c r="B1321" s="14" t="s">
        <v>704</v>
      </c>
      <c r="C1321" s="14" t="s">
        <v>724</v>
      </c>
      <c r="D1321" s="14" t="s">
        <v>706</v>
      </c>
      <c r="E1321" s="14" t="s">
        <v>707</v>
      </c>
      <c r="F1321" s="15">
        <v>3010.38</v>
      </c>
      <c r="G1321" s="14" t="s">
        <v>708</v>
      </c>
      <c r="H1321" s="20">
        <v>43983</v>
      </c>
      <c r="I1321" s="14" t="s">
        <v>2017</v>
      </c>
      <c r="J1321" s="14" t="s">
        <v>2093</v>
      </c>
      <c r="K1321" s="21">
        <v>10089</v>
      </c>
      <c r="L1321" s="14" t="s">
        <v>650</v>
      </c>
      <c r="M1321" s="21">
        <v>111200</v>
      </c>
      <c r="N1321" s="14" t="s">
        <v>2094</v>
      </c>
      <c r="O1321" s="14" t="s">
        <v>725</v>
      </c>
      <c r="P1321" s="14" t="s">
        <v>726</v>
      </c>
      <c r="Q1321" s="14" t="s">
        <v>727</v>
      </c>
      <c r="R1321" s="14" t="s">
        <v>715</v>
      </c>
      <c r="S1321" s="14" t="s">
        <v>731</v>
      </c>
    </row>
    <row r="1322" spans="1:19" x14ac:dyDescent="0.25">
      <c r="A1322" s="14" t="s">
        <v>703</v>
      </c>
      <c r="B1322" s="14" t="s">
        <v>704</v>
      </c>
      <c r="C1322" s="14" t="s">
        <v>705</v>
      </c>
      <c r="D1322" s="14" t="s">
        <v>706</v>
      </c>
      <c r="E1322" s="14" t="s">
        <v>707</v>
      </c>
      <c r="F1322" s="15">
        <v>39891.51</v>
      </c>
      <c r="G1322" s="14" t="s">
        <v>708</v>
      </c>
      <c r="H1322" s="20">
        <v>43922</v>
      </c>
      <c r="I1322" s="14" t="s">
        <v>2095</v>
      </c>
      <c r="J1322" s="14" t="s">
        <v>2096</v>
      </c>
      <c r="K1322" s="21">
        <v>10089</v>
      </c>
      <c r="L1322" s="14" t="s">
        <v>650</v>
      </c>
      <c r="M1322" s="21">
        <v>111400</v>
      </c>
      <c r="N1322" s="14" t="s">
        <v>2097</v>
      </c>
      <c r="O1322" s="14" t="s">
        <v>712</v>
      </c>
      <c r="P1322" s="14" t="s">
        <v>713</v>
      </c>
      <c r="Q1322" s="14" t="s">
        <v>714</v>
      </c>
      <c r="R1322" s="14" t="s">
        <v>715</v>
      </c>
      <c r="S1322" s="14" t="s">
        <v>683</v>
      </c>
    </row>
    <row r="1323" spans="1:19" x14ac:dyDescent="0.25">
      <c r="A1323" s="14" t="s">
        <v>717</v>
      </c>
      <c r="B1323" s="14" t="s">
        <v>704</v>
      </c>
      <c r="C1323" s="14" t="s">
        <v>718</v>
      </c>
      <c r="D1323" s="14" t="s">
        <v>706</v>
      </c>
      <c r="E1323" s="14" t="s">
        <v>707</v>
      </c>
      <c r="F1323" s="15">
        <v>39849.980000000003</v>
      </c>
      <c r="G1323" s="14" t="s">
        <v>708</v>
      </c>
      <c r="H1323" s="20">
        <v>43952</v>
      </c>
      <c r="I1323" s="14" t="s">
        <v>2080</v>
      </c>
      <c r="J1323" s="14" t="s">
        <v>2096</v>
      </c>
      <c r="K1323" s="21">
        <v>10089</v>
      </c>
      <c r="L1323" s="14" t="s">
        <v>650</v>
      </c>
      <c r="M1323" s="21">
        <v>111400</v>
      </c>
      <c r="N1323" s="14" t="s">
        <v>2097</v>
      </c>
      <c r="O1323" s="14" t="s">
        <v>719</v>
      </c>
      <c r="P1323" s="14" t="s">
        <v>720</v>
      </c>
      <c r="Q1323" s="14" t="s">
        <v>721</v>
      </c>
      <c r="R1323" s="14" t="s">
        <v>715</v>
      </c>
      <c r="S1323" s="14" t="s">
        <v>683</v>
      </c>
    </row>
    <row r="1324" spans="1:19" x14ac:dyDescent="0.25">
      <c r="A1324" s="14" t="s">
        <v>723</v>
      </c>
      <c r="B1324" s="14" t="s">
        <v>704</v>
      </c>
      <c r="C1324" s="14" t="s">
        <v>724</v>
      </c>
      <c r="D1324" s="14" t="s">
        <v>706</v>
      </c>
      <c r="E1324" s="14" t="s">
        <v>707</v>
      </c>
      <c r="F1324" s="15">
        <v>39995.33</v>
      </c>
      <c r="G1324" s="14" t="s">
        <v>708</v>
      </c>
      <c r="H1324" s="20">
        <v>43983</v>
      </c>
      <c r="I1324" s="14" t="s">
        <v>2020</v>
      </c>
      <c r="J1324" s="14" t="s">
        <v>2096</v>
      </c>
      <c r="K1324" s="21">
        <v>10089</v>
      </c>
      <c r="L1324" s="14" t="s">
        <v>650</v>
      </c>
      <c r="M1324" s="21">
        <v>111400</v>
      </c>
      <c r="N1324" s="14" t="s">
        <v>2097</v>
      </c>
      <c r="O1324" s="14" t="s">
        <v>725</v>
      </c>
      <c r="P1324" s="14" t="s">
        <v>726</v>
      </c>
      <c r="Q1324" s="14" t="s">
        <v>727</v>
      </c>
      <c r="R1324" s="14" t="s">
        <v>715</v>
      </c>
      <c r="S1324" s="14" t="s">
        <v>683</v>
      </c>
    </row>
    <row r="1325" spans="1:19" x14ac:dyDescent="0.25">
      <c r="A1325" s="14" t="s">
        <v>703</v>
      </c>
      <c r="B1325" s="14" t="s">
        <v>704</v>
      </c>
      <c r="C1325" s="14" t="s">
        <v>705</v>
      </c>
      <c r="D1325" s="14" t="s">
        <v>706</v>
      </c>
      <c r="E1325" s="14" t="s">
        <v>707</v>
      </c>
      <c r="F1325" s="15">
        <v>13594.82</v>
      </c>
      <c r="G1325" s="14" t="s">
        <v>708</v>
      </c>
      <c r="H1325" s="20">
        <v>43922</v>
      </c>
      <c r="I1325" s="14" t="s">
        <v>2098</v>
      </c>
      <c r="J1325" s="14" t="s">
        <v>2099</v>
      </c>
      <c r="K1325" s="21">
        <v>10089</v>
      </c>
      <c r="L1325" s="14" t="s">
        <v>650</v>
      </c>
      <c r="M1325" s="21">
        <v>111600</v>
      </c>
      <c r="N1325" s="14" t="s">
        <v>2100</v>
      </c>
      <c r="O1325" s="14" t="s">
        <v>712</v>
      </c>
      <c r="P1325" s="14" t="s">
        <v>713</v>
      </c>
      <c r="Q1325" s="14" t="s">
        <v>714</v>
      </c>
      <c r="R1325" s="14" t="s">
        <v>715</v>
      </c>
      <c r="S1325" s="14" t="s">
        <v>722</v>
      </c>
    </row>
    <row r="1326" spans="1:19" x14ac:dyDescent="0.25">
      <c r="A1326" s="14" t="s">
        <v>717</v>
      </c>
      <c r="B1326" s="14" t="s">
        <v>704</v>
      </c>
      <c r="C1326" s="14" t="s">
        <v>718</v>
      </c>
      <c r="D1326" s="14" t="s">
        <v>706</v>
      </c>
      <c r="E1326" s="14" t="s">
        <v>707</v>
      </c>
      <c r="F1326" s="15">
        <v>11927.43</v>
      </c>
      <c r="G1326" s="14" t="s">
        <v>708</v>
      </c>
      <c r="H1326" s="20">
        <v>43952</v>
      </c>
      <c r="I1326" s="14" t="s">
        <v>2083</v>
      </c>
      <c r="J1326" s="14" t="s">
        <v>2099</v>
      </c>
      <c r="K1326" s="21">
        <v>10089</v>
      </c>
      <c r="L1326" s="14" t="s">
        <v>650</v>
      </c>
      <c r="M1326" s="21">
        <v>111600</v>
      </c>
      <c r="N1326" s="14" t="s">
        <v>2100</v>
      </c>
      <c r="O1326" s="14" t="s">
        <v>719</v>
      </c>
      <c r="P1326" s="14" t="s">
        <v>720</v>
      </c>
      <c r="Q1326" s="14" t="s">
        <v>721</v>
      </c>
      <c r="R1326" s="14" t="s">
        <v>715</v>
      </c>
      <c r="S1326" s="14" t="s">
        <v>722</v>
      </c>
    </row>
    <row r="1327" spans="1:19" x14ac:dyDescent="0.25">
      <c r="A1327" s="14" t="s">
        <v>723</v>
      </c>
      <c r="B1327" s="14" t="s">
        <v>704</v>
      </c>
      <c r="C1327" s="14" t="s">
        <v>724</v>
      </c>
      <c r="D1327" s="14" t="s">
        <v>706</v>
      </c>
      <c r="E1327" s="14" t="s">
        <v>707</v>
      </c>
      <c r="F1327" s="15">
        <v>11927.43</v>
      </c>
      <c r="G1327" s="14" t="s">
        <v>708</v>
      </c>
      <c r="H1327" s="20">
        <v>43983</v>
      </c>
      <c r="I1327" s="14" t="s">
        <v>2023</v>
      </c>
      <c r="J1327" s="14" t="s">
        <v>2099</v>
      </c>
      <c r="K1327" s="21">
        <v>10089</v>
      </c>
      <c r="L1327" s="14" t="s">
        <v>650</v>
      </c>
      <c r="M1327" s="21">
        <v>111600</v>
      </c>
      <c r="N1327" s="14" t="s">
        <v>2100</v>
      </c>
      <c r="O1327" s="14" t="s">
        <v>725</v>
      </c>
      <c r="P1327" s="14" t="s">
        <v>726</v>
      </c>
      <c r="Q1327" s="14" t="s">
        <v>727</v>
      </c>
      <c r="R1327" s="14" t="s">
        <v>715</v>
      </c>
      <c r="S1327" s="14" t="s">
        <v>722</v>
      </c>
    </row>
    <row r="1328" spans="1:19" x14ac:dyDescent="0.25">
      <c r="A1328" s="14" t="s">
        <v>703</v>
      </c>
      <c r="B1328" s="14" t="s">
        <v>704</v>
      </c>
      <c r="C1328" s="14" t="s">
        <v>705</v>
      </c>
      <c r="D1328" s="14" t="s">
        <v>706</v>
      </c>
      <c r="E1328" s="14" t="s">
        <v>707</v>
      </c>
      <c r="F1328" s="15">
        <v>1344.38</v>
      </c>
      <c r="G1328" s="14" t="s">
        <v>708</v>
      </c>
      <c r="H1328" s="20">
        <v>43922</v>
      </c>
      <c r="I1328" s="14" t="s">
        <v>2101</v>
      </c>
      <c r="J1328" s="14" t="s">
        <v>2102</v>
      </c>
      <c r="K1328" s="21">
        <v>10089</v>
      </c>
      <c r="L1328" s="14" t="s">
        <v>650</v>
      </c>
      <c r="M1328" s="21">
        <v>111700</v>
      </c>
      <c r="N1328" s="14" t="s">
        <v>2103</v>
      </c>
      <c r="O1328" s="14" t="s">
        <v>712</v>
      </c>
      <c r="P1328" s="14" t="s">
        <v>713</v>
      </c>
      <c r="Q1328" s="14" t="s">
        <v>714</v>
      </c>
      <c r="R1328" s="14" t="s">
        <v>715</v>
      </c>
      <c r="S1328" s="14" t="s">
        <v>742</v>
      </c>
    </row>
    <row r="1329" spans="1:19" x14ac:dyDescent="0.25">
      <c r="A1329" s="14" t="s">
        <v>717</v>
      </c>
      <c r="B1329" s="14" t="s">
        <v>704</v>
      </c>
      <c r="C1329" s="14" t="s">
        <v>718</v>
      </c>
      <c r="D1329" s="14" t="s">
        <v>706</v>
      </c>
      <c r="E1329" s="14" t="s">
        <v>707</v>
      </c>
      <c r="F1329" s="15">
        <v>996.78</v>
      </c>
      <c r="G1329" s="14" t="s">
        <v>708</v>
      </c>
      <c r="H1329" s="20">
        <v>43952</v>
      </c>
      <c r="I1329" s="14" t="s">
        <v>2086</v>
      </c>
      <c r="J1329" s="14" t="s">
        <v>2102</v>
      </c>
      <c r="K1329" s="21">
        <v>10089</v>
      </c>
      <c r="L1329" s="14" t="s">
        <v>650</v>
      </c>
      <c r="M1329" s="21">
        <v>111700</v>
      </c>
      <c r="N1329" s="14" t="s">
        <v>2103</v>
      </c>
      <c r="O1329" s="14" t="s">
        <v>719</v>
      </c>
      <c r="P1329" s="14" t="s">
        <v>720</v>
      </c>
      <c r="Q1329" s="14" t="s">
        <v>721</v>
      </c>
      <c r="R1329" s="14" t="s">
        <v>715</v>
      </c>
      <c r="S1329" s="14" t="s">
        <v>742</v>
      </c>
    </row>
    <row r="1330" spans="1:19" x14ac:dyDescent="0.25">
      <c r="A1330" s="14" t="s">
        <v>723</v>
      </c>
      <c r="B1330" s="14" t="s">
        <v>704</v>
      </c>
      <c r="C1330" s="14" t="s">
        <v>724</v>
      </c>
      <c r="D1330" s="14" t="s">
        <v>706</v>
      </c>
      <c r="E1330" s="14" t="s">
        <v>707</v>
      </c>
      <c r="F1330" s="15">
        <v>996.78</v>
      </c>
      <c r="G1330" s="14" t="s">
        <v>708</v>
      </c>
      <c r="H1330" s="20">
        <v>43983</v>
      </c>
      <c r="I1330" s="14" t="s">
        <v>2026</v>
      </c>
      <c r="J1330" s="14" t="s">
        <v>2102</v>
      </c>
      <c r="K1330" s="21">
        <v>10089</v>
      </c>
      <c r="L1330" s="14" t="s">
        <v>650</v>
      </c>
      <c r="M1330" s="21">
        <v>111700</v>
      </c>
      <c r="N1330" s="14" t="s">
        <v>2103</v>
      </c>
      <c r="O1330" s="14" t="s">
        <v>725</v>
      </c>
      <c r="P1330" s="14" t="s">
        <v>726</v>
      </c>
      <c r="Q1330" s="14" t="s">
        <v>727</v>
      </c>
      <c r="R1330" s="14" t="s">
        <v>715</v>
      </c>
      <c r="S1330" s="14" t="s">
        <v>742</v>
      </c>
    </row>
    <row r="1331" spans="1:19" x14ac:dyDescent="0.25">
      <c r="A1331" s="14" t="s">
        <v>703</v>
      </c>
      <c r="B1331" s="14" t="s">
        <v>704</v>
      </c>
      <c r="C1331" s="14" t="s">
        <v>705</v>
      </c>
      <c r="D1331" s="14" t="s">
        <v>706</v>
      </c>
      <c r="E1331" s="14" t="s">
        <v>707</v>
      </c>
      <c r="F1331" s="15">
        <v>13.78</v>
      </c>
      <c r="G1331" s="14" t="s">
        <v>708</v>
      </c>
      <c r="H1331" s="20">
        <v>43922</v>
      </c>
      <c r="I1331" s="14" t="s">
        <v>2104</v>
      </c>
      <c r="J1331" s="14" t="s">
        <v>2105</v>
      </c>
      <c r="K1331" s="21">
        <v>10089</v>
      </c>
      <c r="L1331" s="14" t="s">
        <v>650</v>
      </c>
      <c r="M1331" s="21">
        <v>113000</v>
      </c>
      <c r="N1331" s="14" t="s">
        <v>2106</v>
      </c>
      <c r="O1331" s="14" t="s">
        <v>712</v>
      </c>
      <c r="P1331" s="14" t="s">
        <v>713</v>
      </c>
      <c r="Q1331" s="14" t="s">
        <v>714</v>
      </c>
      <c r="R1331" s="14" t="s">
        <v>715</v>
      </c>
      <c r="S1331" s="14" t="s">
        <v>742</v>
      </c>
    </row>
    <row r="1332" spans="1:19" x14ac:dyDescent="0.25">
      <c r="A1332" s="14" t="s">
        <v>717</v>
      </c>
      <c r="B1332" s="14" t="s">
        <v>704</v>
      </c>
      <c r="C1332" s="14" t="s">
        <v>718</v>
      </c>
      <c r="D1332" s="14" t="s">
        <v>706</v>
      </c>
      <c r="E1332" s="14" t="s">
        <v>707</v>
      </c>
      <c r="F1332" s="15">
        <v>8.74</v>
      </c>
      <c r="G1332" s="14" t="s">
        <v>708</v>
      </c>
      <c r="H1332" s="20">
        <v>43952</v>
      </c>
      <c r="I1332" s="14" t="s">
        <v>2089</v>
      </c>
      <c r="J1332" s="14" t="s">
        <v>2105</v>
      </c>
      <c r="K1332" s="21">
        <v>10089</v>
      </c>
      <c r="L1332" s="14" t="s">
        <v>650</v>
      </c>
      <c r="M1332" s="21">
        <v>113000</v>
      </c>
      <c r="N1332" s="14" t="s">
        <v>2106</v>
      </c>
      <c r="O1332" s="14" t="s">
        <v>719</v>
      </c>
      <c r="P1332" s="14" t="s">
        <v>720</v>
      </c>
      <c r="Q1332" s="14" t="s">
        <v>721</v>
      </c>
      <c r="R1332" s="14" t="s">
        <v>715</v>
      </c>
      <c r="S1332" s="14" t="s">
        <v>742</v>
      </c>
    </row>
    <row r="1333" spans="1:19" x14ac:dyDescent="0.25">
      <c r="A1333" s="14" t="s">
        <v>723</v>
      </c>
      <c r="B1333" s="14" t="s">
        <v>704</v>
      </c>
      <c r="C1333" s="14" t="s">
        <v>724</v>
      </c>
      <c r="D1333" s="14" t="s">
        <v>706</v>
      </c>
      <c r="E1333" s="14" t="s">
        <v>707</v>
      </c>
      <c r="F1333" s="15">
        <v>8.74</v>
      </c>
      <c r="G1333" s="14" t="s">
        <v>708</v>
      </c>
      <c r="H1333" s="20">
        <v>43983</v>
      </c>
      <c r="I1333" s="14" t="s">
        <v>2029</v>
      </c>
      <c r="J1333" s="14" t="s">
        <v>2105</v>
      </c>
      <c r="K1333" s="21">
        <v>10089</v>
      </c>
      <c r="L1333" s="14" t="s">
        <v>650</v>
      </c>
      <c r="M1333" s="21">
        <v>113000</v>
      </c>
      <c r="N1333" s="14" t="s">
        <v>2106</v>
      </c>
      <c r="O1333" s="14" t="s">
        <v>725</v>
      </c>
      <c r="P1333" s="14" t="s">
        <v>726</v>
      </c>
      <c r="Q1333" s="14" t="s">
        <v>727</v>
      </c>
      <c r="R1333" s="14" t="s">
        <v>715</v>
      </c>
      <c r="S1333" s="14" t="s">
        <v>742</v>
      </c>
    </row>
    <row r="1334" spans="1:19" x14ac:dyDescent="0.25">
      <c r="A1334" s="14" t="s">
        <v>703</v>
      </c>
      <c r="B1334" s="14" t="s">
        <v>704</v>
      </c>
      <c r="C1334" s="14" t="s">
        <v>705</v>
      </c>
      <c r="D1334" s="14" t="s">
        <v>706</v>
      </c>
      <c r="E1334" s="14" t="s">
        <v>707</v>
      </c>
      <c r="F1334" s="15">
        <v>190.03</v>
      </c>
      <c r="G1334" s="14" t="s">
        <v>708</v>
      </c>
      <c r="H1334" s="20">
        <v>43922</v>
      </c>
      <c r="I1334" s="14" t="s">
        <v>2107</v>
      </c>
      <c r="J1334" s="14" t="s">
        <v>2108</v>
      </c>
      <c r="K1334" s="21">
        <v>10089</v>
      </c>
      <c r="L1334" s="14" t="s">
        <v>650</v>
      </c>
      <c r="M1334" s="21">
        <v>113010</v>
      </c>
      <c r="N1334" s="14" t="s">
        <v>2109</v>
      </c>
      <c r="O1334" s="14" t="s">
        <v>712</v>
      </c>
      <c r="P1334" s="14" t="s">
        <v>713</v>
      </c>
      <c r="Q1334" s="14" t="s">
        <v>714</v>
      </c>
      <c r="R1334" s="14" t="s">
        <v>715</v>
      </c>
      <c r="S1334" s="14" t="s">
        <v>716</v>
      </c>
    </row>
    <row r="1335" spans="1:19" x14ac:dyDescent="0.25">
      <c r="A1335" s="14" t="s">
        <v>717</v>
      </c>
      <c r="B1335" s="14" t="s">
        <v>704</v>
      </c>
      <c r="C1335" s="14" t="s">
        <v>718</v>
      </c>
      <c r="D1335" s="14" t="s">
        <v>706</v>
      </c>
      <c r="E1335" s="14" t="s">
        <v>707</v>
      </c>
      <c r="F1335" s="15">
        <v>189.51</v>
      </c>
      <c r="G1335" s="14" t="s">
        <v>708</v>
      </c>
      <c r="H1335" s="20">
        <v>43952</v>
      </c>
      <c r="I1335" s="14" t="s">
        <v>2092</v>
      </c>
      <c r="J1335" s="14" t="s">
        <v>2108</v>
      </c>
      <c r="K1335" s="21">
        <v>10089</v>
      </c>
      <c r="L1335" s="14" t="s">
        <v>650</v>
      </c>
      <c r="M1335" s="21">
        <v>113010</v>
      </c>
      <c r="N1335" s="14" t="s">
        <v>2109</v>
      </c>
      <c r="O1335" s="14" t="s">
        <v>719</v>
      </c>
      <c r="P1335" s="14" t="s">
        <v>720</v>
      </c>
      <c r="Q1335" s="14" t="s">
        <v>721</v>
      </c>
      <c r="R1335" s="14" t="s">
        <v>715</v>
      </c>
      <c r="S1335" s="14" t="s">
        <v>716</v>
      </c>
    </row>
    <row r="1336" spans="1:19" x14ac:dyDescent="0.25">
      <c r="A1336" s="14" t="s">
        <v>723</v>
      </c>
      <c r="B1336" s="14" t="s">
        <v>704</v>
      </c>
      <c r="C1336" s="14" t="s">
        <v>724</v>
      </c>
      <c r="D1336" s="14" t="s">
        <v>706</v>
      </c>
      <c r="E1336" s="14" t="s">
        <v>707</v>
      </c>
      <c r="F1336" s="15">
        <v>189.51</v>
      </c>
      <c r="G1336" s="14" t="s">
        <v>708</v>
      </c>
      <c r="H1336" s="20">
        <v>43983</v>
      </c>
      <c r="I1336" s="14" t="s">
        <v>2032</v>
      </c>
      <c r="J1336" s="14" t="s">
        <v>2108</v>
      </c>
      <c r="K1336" s="21">
        <v>10089</v>
      </c>
      <c r="L1336" s="14" t="s">
        <v>650</v>
      </c>
      <c r="M1336" s="21">
        <v>113010</v>
      </c>
      <c r="N1336" s="14" t="s">
        <v>2109</v>
      </c>
      <c r="O1336" s="14" t="s">
        <v>725</v>
      </c>
      <c r="P1336" s="14" t="s">
        <v>726</v>
      </c>
      <c r="Q1336" s="14" t="s">
        <v>727</v>
      </c>
      <c r="R1336" s="14" t="s">
        <v>715</v>
      </c>
      <c r="S1336" s="14" t="s">
        <v>716</v>
      </c>
    </row>
    <row r="1337" spans="1:19" x14ac:dyDescent="0.25">
      <c r="A1337" s="14" t="s">
        <v>703</v>
      </c>
      <c r="B1337" s="14" t="s">
        <v>704</v>
      </c>
      <c r="C1337" s="14" t="s">
        <v>705</v>
      </c>
      <c r="D1337" s="14" t="s">
        <v>706</v>
      </c>
      <c r="E1337" s="14" t="s">
        <v>707</v>
      </c>
      <c r="F1337" s="15">
        <v>184.6</v>
      </c>
      <c r="G1337" s="14" t="s">
        <v>708</v>
      </c>
      <c r="H1337" s="20">
        <v>43922</v>
      </c>
      <c r="I1337" s="14" t="s">
        <v>2110</v>
      </c>
      <c r="J1337" s="14" t="s">
        <v>2111</v>
      </c>
      <c r="K1337" s="21">
        <v>10089</v>
      </c>
      <c r="L1337" s="14" t="s">
        <v>650</v>
      </c>
      <c r="M1337" s="21">
        <v>113020</v>
      </c>
      <c r="N1337" s="14" t="s">
        <v>2112</v>
      </c>
      <c r="O1337" s="14" t="s">
        <v>712</v>
      </c>
      <c r="P1337" s="14" t="s">
        <v>713</v>
      </c>
      <c r="Q1337" s="14" t="s">
        <v>714</v>
      </c>
      <c r="R1337" s="14" t="s">
        <v>715</v>
      </c>
      <c r="S1337" s="14" t="s">
        <v>731</v>
      </c>
    </row>
    <row r="1338" spans="1:19" x14ac:dyDescent="0.25">
      <c r="A1338" s="14" t="s">
        <v>717</v>
      </c>
      <c r="B1338" s="14" t="s">
        <v>704</v>
      </c>
      <c r="C1338" s="14" t="s">
        <v>718</v>
      </c>
      <c r="D1338" s="14" t="s">
        <v>706</v>
      </c>
      <c r="E1338" s="14" t="s">
        <v>707</v>
      </c>
      <c r="F1338" s="15">
        <v>119.12</v>
      </c>
      <c r="G1338" s="14" t="s">
        <v>708</v>
      </c>
      <c r="H1338" s="20">
        <v>43952</v>
      </c>
      <c r="I1338" s="14" t="s">
        <v>2095</v>
      </c>
      <c r="J1338" s="14" t="s">
        <v>2111</v>
      </c>
      <c r="K1338" s="21">
        <v>10089</v>
      </c>
      <c r="L1338" s="14" t="s">
        <v>650</v>
      </c>
      <c r="M1338" s="21">
        <v>113020</v>
      </c>
      <c r="N1338" s="14" t="s">
        <v>2112</v>
      </c>
      <c r="O1338" s="14" t="s">
        <v>719</v>
      </c>
      <c r="P1338" s="14" t="s">
        <v>720</v>
      </c>
      <c r="Q1338" s="14" t="s">
        <v>721</v>
      </c>
      <c r="R1338" s="14" t="s">
        <v>715</v>
      </c>
      <c r="S1338" s="14" t="s">
        <v>731</v>
      </c>
    </row>
    <row r="1339" spans="1:19" x14ac:dyDescent="0.25">
      <c r="A1339" s="14" t="s">
        <v>723</v>
      </c>
      <c r="B1339" s="14" t="s">
        <v>704</v>
      </c>
      <c r="C1339" s="14" t="s">
        <v>724</v>
      </c>
      <c r="D1339" s="14" t="s">
        <v>706</v>
      </c>
      <c r="E1339" s="14" t="s">
        <v>707</v>
      </c>
      <c r="F1339" s="15">
        <v>119.12</v>
      </c>
      <c r="G1339" s="14" t="s">
        <v>708</v>
      </c>
      <c r="H1339" s="20">
        <v>43983</v>
      </c>
      <c r="I1339" s="14" t="s">
        <v>2035</v>
      </c>
      <c r="J1339" s="14" t="s">
        <v>2111</v>
      </c>
      <c r="K1339" s="21">
        <v>10089</v>
      </c>
      <c r="L1339" s="14" t="s">
        <v>650</v>
      </c>
      <c r="M1339" s="21">
        <v>113020</v>
      </c>
      <c r="N1339" s="14" t="s">
        <v>2112</v>
      </c>
      <c r="O1339" s="14" t="s">
        <v>725</v>
      </c>
      <c r="P1339" s="14" t="s">
        <v>726</v>
      </c>
      <c r="Q1339" s="14" t="s">
        <v>727</v>
      </c>
      <c r="R1339" s="14" t="s">
        <v>715</v>
      </c>
      <c r="S1339" s="14" t="s">
        <v>731</v>
      </c>
    </row>
    <row r="1340" spans="1:19" x14ac:dyDescent="0.25">
      <c r="A1340" s="14" t="s">
        <v>703</v>
      </c>
      <c r="B1340" s="14" t="s">
        <v>704</v>
      </c>
      <c r="C1340" s="14" t="s">
        <v>705</v>
      </c>
      <c r="D1340" s="14" t="s">
        <v>706</v>
      </c>
      <c r="E1340" s="14" t="s">
        <v>707</v>
      </c>
      <c r="F1340" s="15">
        <v>4116.74</v>
      </c>
      <c r="G1340" s="14" t="s">
        <v>708</v>
      </c>
      <c r="H1340" s="20">
        <v>43922</v>
      </c>
      <c r="I1340" s="14" t="s">
        <v>2113</v>
      </c>
      <c r="J1340" s="14" t="s">
        <v>2114</v>
      </c>
      <c r="K1340" s="21">
        <v>10089</v>
      </c>
      <c r="L1340" s="14" t="s">
        <v>650</v>
      </c>
      <c r="M1340" s="21">
        <v>113040</v>
      </c>
      <c r="N1340" s="14" t="s">
        <v>2115</v>
      </c>
      <c r="O1340" s="14" t="s">
        <v>712</v>
      </c>
      <c r="P1340" s="14" t="s">
        <v>713</v>
      </c>
      <c r="Q1340" s="14" t="s">
        <v>714</v>
      </c>
      <c r="R1340" s="14" t="s">
        <v>715</v>
      </c>
      <c r="S1340" s="14" t="s">
        <v>683</v>
      </c>
    </row>
    <row r="1341" spans="1:19" x14ac:dyDescent="0.25">
      <c r="A1341" s="14" t="s">
        <v>717</v>
      </c>
      <c r="B1341" s="14" t="s">
        <v>704</v>
      </c>
      <c r="C1341" s="14" t="s">
        <v>718</v>
      </c>
      <c r="D1341" s="14" t="s">
        <v>706</v>
      </c>
      <c r="E1341" s="14" t="s">
        <v>707</v>
      </c>
      <c r="F1341" s="15">
        <v>4111.01</v>
      </c>
      <c r="G1341" s="14" t="s">
        <v>708</v>
      </c>
      <c r="H1341" s="20">
        <v>43952</v>
      </c>
      <c r="I1341" s="14" t="s">
        <v>2098</v>
      </c>
      <c r="J1341" s="14" t="s">
        <v>2114</v>
      </c>
      <c r="K1341" s="21">
        <v>10089</v>
      </c>
      <c r="L1341" s="14" t="s">
        <v>650</v>
      </c>
      <c r="M1341" s="21">
        <v>113040</v>
      </c>
      <c r="N1341" s="14" t="s">
        <v>2115</v>
      </c>
      <c r="O1341" s="14" t="s">
        <v>719</v>
      </c>
      <c r="P1341" s="14" t="s">
        <v>720</v>
      </c>
      <c r="Q1341" s="14" t="s">
        <v>721</v>
      </c>
      <c r="R1341" s="14" t="s">
        <v>715</v>
      </c>
      <c r="S1341" s="14" t="s">
        <v>683</v>
      </c>
    </row>
    <row r="1342" spans="1:19" x14ac:dyDescent="0.25">
      <c r="A1342" s="14" t="s">
        <v>723</v>
      </c>
      <c r="B1342" s="14" t="s">
        <v>704</v>
      </c>
      <c r="C1342" s="14" t="s">
        <v>724</v>
      </c>
      <c r="D1342" s="14" t="s">
        <v>706</v>
      </c>
      <c r="E1342" s="14" t="s">
        <v>707</v>
      </c>
      <c r="F1342" s="15">
        <v>4131.07</v>
      </c>
      <c r="G1342" s="14" t="s">
        <v>708</v>
      </c>
      <c r="H1342" s="20">
        <v>43983</v>
      </c>
      <c r="I1342" s="14" t="s">
        <v>2038</v>
      </c>
      <c r="J1342" s="14" t="s">
        <v>2114</v>
      </c>
      <c r="K1342" s="21">
        <v>10089</v>
      </c>
      <c r="L1342" s="14" t="s">
        <v>650</v>
      </c>
      <c r="M1342" s="21">
        <v>113040</v>
      </c>
      <c r="N1342" s="14" t="s">
        <v>2115</v>
      </c>
      <c r="O1342" s="14" t="s">
        <v>725</v>
      </c>
      <c r="P1342" s="14" t="s">
        <v>726</v>
      </c>
      <c r="Q1342" s="14" t="s">
        <v>727</v>
      </c>
      <c r="R1342" s="14" t="s">
        <v>715</v>
      </c>
      <c r="S1342" s="14" t="s">
        <v>683</v>
      </c>
    </row>
    <row r="1343" spans="1:19" x14ac:dyDescent="0.25">
      <c r="A1343" s="14" t="s">
        <v>703</v>
      </c>
      <c r="B1343" s="14" t="s">
        <v>704</v>
      </c>
      <c r="C1343" s="14" t="s">
        <v>705</v>
      </c>
      <c r="D1343" s="14" t="s">
        <v>706</v>
      </c>
      <c r="E1343" s="14" t="s">
        <v>707</v>
      </c>
      <c r="F1343" s="15">
        <v>632.67999999999995</v>
      </c>
      <c r="G1343" s="14" t="s">
        <v>708</v>
      </c>
      <c r="H1343" s="20">
        <v>43922</v>
      </c>
      <c r="I1343" s="14" t="s">
        <v>2116</v>
      </c>
      <c r="J1343" s="14" t="s">
        <v>2117</v>
      </c>
      <c r="K1343" s="21">
        <v>10089</v>
      </c>
      <c r="L1343" s="14" t="s">
        <v>650</v>
      </c>
      <c r="M1343" s="21">
        <v>113060</v>
      </c>
      <c r="N1343" s="14" t="s">
        <v>2118</v>
      </c>
      <c r="O1343" s="14" t="s">
        <v>712</v>
      </c>
      <c r="P1343" s="14" t="s">
        <v>713</v>
      </c>
      <c r="Q1343" s="14" t="s">
        <v>714</v>
      </c>
      <c r="R1343" s="14" t="s">
        <v>715</v>
      </c>
      <c r="S1343" s="14" t="s">
        <v>722</v>
      </c>
    </row>
    <row r="1344" spans="1:19" x14ac:dyDescent="0.25">
      <c r="A1344" s="14" t="s">
        <v>717</v>
      </c>
      <c r="B1344" s="14" t="s">
        <v>704</v>
      </c>
      <c r="C1344" s="14" t="s">
        <v>718</v>
      </c>
      <c r="D1344" s="14" t="s">
        <v>706</v>
      </c>
      <c r="E1344" s="14" t="s">
        <v>707</v>
      </c>
      <c r="F1344" s="15">
        <v>524.53</v>
      </c>
      <c r="G1344" s="14" t="s">
        <v>708</v>
      </c>
      <c r="H1344" s="20">
        <v>43952</v>
      </c>
      <c r="I1344" s="14" t="s">
        <v>2101</v>
      </c>
      <c r="J1344" s="14" t="s">
        <v>2117</v>
      </c>
      <c r="K1344" s="21">
        <v>10089</v>
      </c>
      <c r="L1344" s="14" t="s">
        <v>650</v>
      </c>
      <c r="M1344" s="21">
        <v>113060</v>
      </c>
      <c r="N1344" s="14" t="s">
        <v>2118</v>
      </c>
      <c r="O1344" s="14" t="s">
        <v>719</v>
      </c>
      <c r="P1344" s="14" t="s">
        <v>720</v>
      </c>
      <c r="Q1344" s="14" t="s">
        <v>721</v>
      </c>
      <c r="R1344" s="14" t="s">
        <v>715</v>
      </c>
      <c r="S1344" s="14" t="s">
        <v>722</v>
      </c>
    </row>
    <row r="1345" spans="1:19" x14ac:dyDescent="0.25">
      <c r="A1345" s="14" t="s">
        <v>723</v>
      </c>
      <c r="B1345" s="14" t="s">
        <v>704</v>
      </c>
      <c r="C1345" s="14" t="s">
        <v>724</v>
      </c>
      <c r="D1345" s="14" t="s">
        <v>706</v>
      </c>
      <c r="E1345" s="14" t="s">
        <v>707</v>
      </c>
      <c r="F1345" s="15">
        <v>524.53</v>
      </c>
      <c r="G1345" s="14" t="s">
        <v>708</v>
      </c>
      <c r="H1345" s="20">
        <v>43983</v>
      </c>
      <c r="I1345" s="14" t="s">
        <v>2043</v>
      </c>
      <c r="J1345" s="14" t="s">
        <v>2117</v>
      </c>
      <c r="K1345" s="21">
        <v>10089</v>
      </c>
      <c r="L1345" s="14" t="s">
        <v>650</v>
      </c>
      <c r="M1345" s="21">
        <v>113060</v>
      </c>
      <c r="N1345" s="14" t="s">
        <v>2118</v>
      </c>
      <c r="O1345" s="14" t="s">
        <v>725</v>
      </c>
      <c r="P1345" s="14" t="s">
        <v>726</v>
      </c>
      <c r="Q1345" s="14" t="s">
        <v>727</v>
      </c>
      <c r="R1345" s="14" t="s">
        <v>715</v>
      </c>
      <c r="S1345" s="14" t="s">
        <v>722</v>
      </c>
    </row>
    <row r="1346" spans="1:19" x14ac:dyDescent="0.25">
      <c r="A1346" s="14" t="s">
        <v>703</v>
      </c>
      <c r="B1346" s="14" t="s">
        <v>704</v>
      </c>
      <c r="C1346" s="14" t="s">
        <v>705</v>
      </c>
      <c r="D1346" s="14" t="s">
        <v>706</v>
      </c>
      <c r="E1346" s="14" t="s">
        <v>707</v>
      </c>
      <c r="F1346" s="15">
        <v>170.32</v>
      </c>
      <c r="G1346" s="14" t="s">
        <v>708</v>
      </c>
      <c r="H1346" s="20">
        <v>43922</v>
      </c>
      <c r="I1346" s="14" t="s">
        <v>2119</v>
      </c>
      <c r="J1346" s="14" t="s">
        <v>2120</v>
      </c>
      <c r="K1346" s="21">
        <v>10089</v>
      </c>
      <c r="L1346" s="14" t="s">
        <v>650</v>
      </c>
      <c r="M1346" s="21">
        <v>114000</v>
      </c>
      <c r="N1346" s="14" t="s">
        <v>2121</v>
      </c>
      <c r="O1346" s="14" t="s">
        <v>712</v>
      </c>
      <c r="P1346" s="14" t="s">
        <v>713</v>
      </c>
      <c r="Q1346" s="14" t="s">
        <v>714</v>
      </c>
      <c r="R1346" s="14" t="s">
        <v>715</v>
      </c>
      <c r="S1346" s="14" t="s">
        <v>742</v>
      </c>
    </row>
    <row r="1347" spans="1:19" x14ac:dyDescent="0.25">
      <c r="A1347" s="14" t="s">
        <v>717</v>
      </c>
      <c r="B1347" s="14" t="s">
        <v>704</v>
      </c>
      <c r="C1347" s="14" t="s">
        <v>718</v>
      </c>
      <c r="D1347" s="14" t="s">
        <v>706</v>
      </c>
      <c r="E1347" s="14" t="s">
        <v>707</v>
      </c>
      <c r="F1347" s="15">
        <v>170.32</v>
      </c>
      <c r="G1347" s="14" t="s">
        <v>708</v>
      </c>
      <c r="H1347" s="20">
        <v>43952</v>
      </c>
      <c r="I1347" s="14" t="s">
        <v>2104</v>
      </c>
      <c r="J1347" s="14" t="s">
        <v>2120</v>
      </c>
      <c r="K1347" s="21">
        <v>10089</v>
      </c>
      <c r="L1347" s="14" t="s">
        <v>650</v>
      </c>
      <c r="M1347" s="21">
        <v>114000</v>
      </c>
      <c r="N1347" s="14" t="s">
        <v>2121</v>
      </c>
      <c r="O1347" s="14" t="s">
        <v>719</v>
      </c>
      <c r="P1347" s="14" t="s">
        <v>720</v>
      </c>
      <c r="Q1347" s="14" t="s">
        <v>721</v>
      </c>
      <c r="R1347" s="14" t="s">
        <v>715</v>
      </c>
      <c r="S1347" s="14" t="s">
        <v>742</v>
      </c>
    </row>
    <row r="1348" spans="1:19" x14ac:dyDescent="0.25">
      <c r="A1348" s="14" t="s">
        <v>723</v>
      </c>
      <c r="B1348" s="14" t="s">
        <v>704</v>
      </c>
      <c r="C1348" s="14" t="s">
        <v>724</v>
      </c>
      <c r="D1348" s="14" t="s">
        <v>706</v>
      </c>
      <c r="E1348" s="14" t="s">
        <v>707</v>
      </c>
      <c r="F1348" s="15">
        <v>170.32</v>
      </c>
      <c r="G1348" s="14" t="s">
        <v>708</v>
      </c>
      <c r="H1348" s="20">
        <v>43983</v>
      </c>
      <c r="I1348" s="14" t="s">
        <v>2046</v>
      </c>
      <c r="J1348" s="14" t="s">
        <v>2120</v>
      </c>
      <c r="K1348" s="21">
        <v>10089</v>
      </c>
      <c r="L1348" s="14" t="s">
        <v>650</v>
      </c>
      <c r="M1348" s="21">
        <v>114000</v>
      </c>
      <c r="N1348" s="14" t="s">
        <v>2121</v>
      </c>
      <c r="O1348" s="14" t="s">
        <v>725</v>
      </c>
      <c r="P1348" s="14" t="s">
        <v>726</v>
      </c>
      <c r="Q1348" s="14" t="s">
        <v>727</v>
      </c>
      <c r="R1348" s="14" t="s">
        <v>715</v>
      </c>
      <c r="S1348" s="14" t="s">
        <v>742</v>
      </c>
    </row>
    <row r="1349" spans="1:19" x14ac:dyDescent="0.25">
      <c r="A1349" s="14" t="s">
        <v>703</v>
      </c>
      <c r="B1349" s="14" t="s">
        <v>704</v>
      </c>
      <c r="C1349" s="14" t="s">
        <v>705</v>
      </c>
      <c r="D1349" s="14" t="s">
        <v>706</v>
      </c>
      <c r="E1349" s="14" t="s">
        <v>707</v>
      </c>
      <c r="F1349" s="15">
        <v>599.55999999999995</v>
      </c>
      <c r="G1349" s="14" t="s">
        <v>708</v>
      </c>
      <c r="H1349" s="20">
        <v>43922</v>
      </c>
      <c r="I1349" s="14" t="s">
        <v>2122</v>
      </c>
      <c r="J1349" s="14" t="s">
        <v>2123</v>
      </c>
      <c r="K1349" s="21">
        <v>10089</v>
      </c>
      <c r="L1349" s="14" t="s">
        <v>650</v>
      </c>
      <c r="M1349" s="21">
        <v>114010</v>
      </c>
      <c r="N1349" s="14" t="s">
        <v>2124</v>
      </c>
      <c r="O1349" s="14" t="s">
        <v>712</v>
      </c>
      <c r="P1349" s="14" t="s">
        <v>713</v>
      </c>
      <c r="Q1349" s="14" t="s">
        <v>714</v>
      </c>
      <c r="R1349" s="14" t="s">
        <v>715</v>
      </c>
      <c r="S1349" s="14" t="s">
        <v>716</v>
      </c>
    </row>
    <row r="1350" spans="1:19" x14ac:dyDescent="0.25">
      <c r="A1350" s="14" t="s">
        <v>717</v>
      </c>
      <c r="B1350" s="14" t="s">
        <v>704</v>
      </c>
      <c r="C1350" s="14" t="s">
        <v>718</v>
      </c>
      <c r="D1350" s="14" t="s">
        <v>706</v>
      </c>
      <c r="E1350" s="14" t="s">
        <v>707</v>
      </c>
      <c r="F1350" s="15">
        <v>599.55999999999995</v>
      </c>
      <c r="G1350" s="14" t="s">
        <v>708</v>
      </c>
      <c r="H1350" s="20">
        <v>43952</v>
      </c>
      <c r="I1350" s="14" t="s">
        <v>2107</v>
      </c>
      <c r="J1350" s="14" t="s">
        <v>2123</v>
      </c>
      <c r="K1350" s="21">
        <v>10089</v>
      </c>
      <c r="L1350" s="14" t="s">
        <v>650</v>
      </c>
      <c r="M1350" s="21">
        <v>114010</v>
      </c>
      <c r="N1350" s="14" t="s">
        <v>2124</v>
      </c>
      <c r="O1350" s="14" t="s">
        <v>719</v>
      </c>
      <c r="P1350" s="14" t="s">
        <v>720</v>
      </c>
      <c r="Q1350" s="14" t="s">
        <v>721</v>
      </c>
      <c r="R1350" s="14" t="s">
        <v>715</v>
      </c>
      <c r="S1350" s="14" t="s">
        <v>716</v>
      </c>
    </row>
    <row r="1351" spans="1:19" x14ac:dyDescent="0.25">
      <c r="A1351" s="14" t="s">
        <v>723</v>
      </c>
      <c r="B1351" s="14" t="s">
        <v>704</v>
      </c>
      <c r="C1351" s="14" t="s">
        <v>724</v>
      </c>
      <c r="D1351" s="14" t="s">
        <v>706</v>
      </c>
      <c r="E1351" s="14" t="s">
        <v>707</v>
      </c>
      <c r="F1351" s="15">
        <v>599.55999999999995</v>
      </c>
      <c r="G1351" s="14" t="s">
        <v>708</v>
      </c>
      <c r="H1351" s="20">
        <v>43983</v>
      </c>
      <c r="I1351" s="14" t="s">
        <v>2049</v>
      </c>
      <c r="J1351" s="14" t="s">
        <v>2123</v>
      </c>
      <c r="K1351" s="21">
        <v>10089</v>
      </c>
      <c r="L1351" s="14" t="s">
        <v>650</v>
      </c>
      <c r="M1351" s="21">
        <v>114010</v>
      </c>
      <c r="N1351" s="14" t="s">
        <v>2124</v>
      </c>
      <c r="O1351" s="14" t="s">
        <v>725</v>
      </c>
      <c r="P1351" s="14" t="s">
        <v>726</v>
      </c>
      <c r="Q1351" s="14" t="s">
        <v>727</v>
      </c>
      <c r="R1351" s="14" t="s">
        <v>715</v>
      </c>
      <c r="S1351" s="14" t="s">
        <v>716</v>
      </c>
    </row>
    <row r="1352" spans="1:19" x14ac:dyDescent="0.25">
      <c r="A1352" s="14" t="s">
        <v>703</v>
      </c>
      <c r="B1352" s="14" t="s">
        <v>704</v>
      </c>
      <c r="C1352" s="14" t="s">
        <v>705</v>
      </c>
      <c r="D1352" s="14" t="s">
        <v>706</v>
      </c>
      <c r="E1352" s="14" t="s">
        <v>707</v>
      </c>
      <c r="F1352" s="15">
        <v>547.14</v>
      </c>
      <c r="G1352" s="14" t="s">
        <v>708</v>
      </c>
      <c r="H1352" s="20">
        <v>43922</v>
      </c>
      <c r="I1352" s="14" t="s">
        <v>2125</v>
      </c>
      <c r="J1352" s="14" t="s">
        <v>2126</v>
      </c>
      <c r="K1352" s="21">
        <v>10089</v>
      </c>
      <c r="L1352" s="14" t="s">
        <v>650</v>
      </c>
      <c r="M1352" s="21">
        <v>114020</v>
      </c>
      <c r="N1352" s="14" t="s">
        <v>2127</v>
      </c>
      <c r="O1352" s="14" t="s">
        <v>712</v>
      </c>
      <c r="P1352" s="14" t="s">
        <v>713</v>
      </c>
      <c r="Q1352" s="14" t="s">
        <v>714</v>
      </c>
      <c r="R1352" s="14" t="s">
        <v>715</v>
      </c>
      <c r="S1352" s="14" t="s">
        <v>731</v>
      </c>
    </row>
    <row r="1353" spans="1:19" x14ac:dyDescent="0.25">
      <c r="A1353" s="14" t="s">
        <v>717</v>
      </c>
      <c r="B1353" s="14" t="s">
        <v>704</v>
      </c>
      <c r="C1353" s="14" t="s">
        <v>718</v>
      </c>
      <c r="D1353" s="14" t="s">
        <v>706</v>
      </c>
      <c r="E1353" s="14" t="s">
        <v>707</v>
      </c>
      <c r="F1353" s="15">
        <v>443.76</v>
      </c>
      <c r="G1353" s="14" t="s">
        <v>708</v>
      </c>
      <c r="H1353" s="20">
        <v>43952</v>
      </c>
      <c r="I1353" s="14" t="s">
        <v>2110</v>
      </c>
      <c r="J1353" s="14" t="s">
        <v>2126</v>
      </c>
      <c r="K1353" s="21">
        <v>10089</v>
      </c>
      <c r="L1353" s="14" t="s">
        <v>650</v>
      </c>
      <c r="M1353" s="21">
        <v>114020</v>
      </c>
      <c r="N1353" s="14" t="s">
        <v>2127</v>
      </c>
      <c r="O1353" s="14" t="s">
        <v>719</v>
      </c>
      <c r="P1353" s="14" t="s">
        <v>720</v>
      </c>
      <c r="Q1353" s="14" t="s">
        <v>721</v>
      </c>
      <c r="R1353" s="14" t="s">
        <v>715</v>
      </c>
      <c r="S1353" s="14" t="s">
        <v>731</v>
      </c>
    </row>
    <row r="1354" spans="1:19" x14ac:dyDescent="0.25">
      <c r="A1354" s="14" t="s">
        <v>723</v>
      </c>
      <c r="B1354" s="14" t="s">
        <v>704</v>
      </c>
      <c r="C1354" s="14" t="s">
        <v>724</v>
      </c>
      <c r="D1354" s="14" t="s">
        <v>706</v>
      </c>
      <c r="E1354" s="14" t="s">
        <v>707</v>
      </c>
      <c r="F1354" s="15">
        <v>443.76</v>
      </c>
      <c r="G1354" s="14" t="s">
        <v>708</v>
      </c>
      <c r="H1354" s="20">
        <v>43983</v>
      </c>
      <c r="I1354" s="14" t="s">
        <v>2052</v>
      </c>
      <c r="J1354" s="14" t="s">
        <v>2126</v>
      </c>
      <c r="K1354" s="21">
        <v>10089</v>
      </c>
      <c r="L1354" s="14" t="s">
        <v>650</v>
      </c>
      <c r="M1354" s="21">
        <v>114020</v>
      </c>
      <c r="N1354" s="14" t="s">
        <v>2127</v>
      </c>
      <c r="O1354" s="14" t="s">
        <v>725</v>
      </c>
      <c r="P1354" s="14" t="s">
        <v>726</v>
      </c>
      <c r="Q1354" s="14" t="s">
        <v>727</v>
      </c>
      <c r="R1354" s="14" t="s">
        <v>715</v>
      </c>
      <c r="S1354" s="14" t="s">
        <v>731</v>
      </c>
    </row>
    <row r="1355" spans="1:19" x14ac:dyDescent="0.25">
      <c r="A1355" s="14" t="s">
        <v>703</v>
      </c>
      <c r="B1355" s="14" t="s">
        <v>704</v>
      </c>
      <c r="C1355" s="14" t="s">
        <v>705</v>
      </c>
      <c r="D1355" s="14" t="s">
        <v>706</v>
      </c>
      <c r="E1355" s="14" t="s">
        <v>707</v>
      </c>
      <c r="F1355" s="15">
        <v>8656.2999999999993</v>
      </c>
      <c r="G1355" s="14" t="s">
        <v>708</v>
      </c>
      <c r="H1355" s="20">
        <v>43922</v>
      </c>
      <c r="I1355" s="14" t="s">
        <v>2128</v>
      </c>
      <c r="J1355" s="14" t="s">
        <v>2129</v>
      </c>
      <c r="K1355" s="21">
        <v>10089</v>
      </c>
      <c r="L1355" s="14" t="s">
        <v>650</v>
      </c>
      <c r="M1355" s="21">
        <v>114040</v>
      </c>
      <c r="N1355" s="14" t="s">
        <v>2130</v>
      </c>
      <c r="O1355" s="14" t="s">
        <v>712</v>
      </c>
      <c r="P1355" s="14" t="s">
        <v>713</v>
      </c>
      <c r="Q1355" s="14" t="s">
        <v>714</v>
      </c>
      <c r="R1355" s="14" t="s">
        <v>715</v>
      </c>
      <c r="S1355" s="14" t="s">
        <v>683</v>
      </c>
    </row>
    <row r="1356" spans="1:19" x14ac:dyDescent="0.25">
      <c r="A1356" s="14" t="s">
        <v>717</v>
      </c>
      <c r="B1356" s="14" t="s">
        <v>704</v>
      </c>
      <c r="C1356" s="14" t="s">
        <v>718</v>
      </c>
      <c r="D1356" s="14" t="s">
        <v>706</v>
      </c>
      <c r="E1356" s="14" t="s">
        <v>707</v>
      </c>
      <c r="F1356" s="15">
        <v>8646.4699999999993</v>
      </c>
      <c r="G1356" s="14" t="s">
        <v>708</v>
      </c>
      <c r="H1356" s="20">
        <v>43952</v>
      </c>
      <c r="I1356" s="14" t="s">
        <v>2113</v>
      </c>
      <c r="J1356" s="14" t="s">
        <v>2129</v>
      </c>
      <c r="K1356" s="21">
        <v>10089</v>
      </c>
      <c r="L1356" s="14" t="s">
        <v>650</v>
      </c>
      <c r="M1356" s="21">
        <v>114040</v>
      </c>
      <c r="N1356" s="14" t="s">
        <v>2130</v>
      </c>
      <c r="O1356" s="14" t="s">
        <v>719</v>
      </c>
      <c r="P1356" s="14" t="s">
        <v>720</v>
      </c>
      <c r="Q1356" s="14" t="s">
        <v>721</v>
      </c>
      <c r="R1356" s="14" t="s">
        <v>715</v>
      </c>
      <c r="S1356" s="14" t="s">
        <v>683</v>
      </c>
    </row>
    <row r="1357" spans="1:19" x14ac:dyDescent="0.25">
      <c r="A1357" s="14" t="s">
        <v>723</v>
      </c>
      <c r="B1357" s="14" t="s">
        <v>704</v>
      </c>
      <c r="C1357" s="14" t="s">
        <v>724</v>
      </c>
      <c r="D1357" s="14" t="s">
        <v>706</v>
      </c>
      <c r="E1357" s="14" t="s">
        <v>707</v>
      </c>
      <c r="F1357" s="15">
        <v>8680.89</v>
      </c>
      <c r="G1357" s="14" t="s">
        <v>708</v>
      </c>
      <c r="H1357" s="20">
        <v>43983</v>
      </c>
      <c r="I1357" s="14" t="s">
        <v>2055</v>
      </c>
      <c r="J1357" s="14" t="s">
        <v>2129</v>
      </c>
      <c r="K1357" s="21">
        <v>10089</v>
      </c>
      <c r="L1357" s="14" t="s">
        <v>650</v>
      </c>
      <c r="M1357" s="21">
        <v>114040</v>
      </c>
      <c r="N1357" s="14" t="s">
        <v>2130</v>
      </c>
      <c r="O1357" s="14" t="s">
        <v>725</v>
      </c>
      <c r="P1357" s="14" t="s">
        <v>726</v>
      </c>
      <c r="Q1357" s="14" t="s">
        <v>727</v>
      </c>
      <c r="R1357" s="14" t="s">
        <v>715</v>
      </c>
      <c r="S1357" s="14" t="s">
        <v>683</v>
      </c>
    </row>
    <row r="1358" spans="1:19" x14ac:dyDescent="0.25">
      <c r="A1358" s="14" t="s">
        <v>703</v>
      </c>
      <c r="B1358" s="14" t="s">
        <v>704</v>
      </c>
      <c r="C1358" s="14" t="s">
        <v>705</v>
      </c>
      <c r="D1358" s="14" t="s">
        <v>706</v>
      </c>
      <c r="E1358" s="14" t="s">
        <v>707</v>
      </c>
      <c r="F1358" s="15">
        <v>3371.72</v>
      </c>
      <c r="G1358" s="14" t="s">
        <v>708</v>
      </c>
      <c r="H1358" s="20">
        <v>43922</v>
      </c>
      <c r="I1358" s="14" t="s">
        <v>2131</v>
      </c>
      <c r="J1358" s="14" t="s">
        <v>2132</v>
      </c>
      <c r="K1358" s="21">
        <v>10089</v>
      </c>
      <c r="L1358" s="14" t="s">
        <v>650</v>
      </c>
      <c r="M1358" s="21">
        <v>114060</v>
      </c>
      <c r="N1358" s="14" t="s">
        <v>2133</v>
      </c>
      <c r="O1358" s="14" t="s">
        <v>712</v>
      </c>
      <c r="P1358" s="14" t="s">
        <v>713</v>
      </c>
      <c r="Q1358" s="14" t="s">
        <v>714</v>
      </c>
      <c r="R1358" s="14" t="s">
        <v>715</v>
      </c>
      <c r="S1358" s="14" t="s">
        <v>722</v>
      </c>
    </row>
    <row r="1359" spans="1:19" x14ac:dyDescent="0.25">
      <c r="A1359" s="14" t="s">
        <v>717</v>
      </c>
      <c r="B1359" s="14" t="s">
        <v>704</v>
      </c>
      <c r="C1359" s="14" t="s">
        <v>718</v>
      </c>
      <c r="D1359" s="14" t="s">
        <v>706</v>
      </c>
      <c r="E1359" s="14" t="s">
        <v>707</v>
      </c>
      <c r="F1359" s="15">
        <v>3057.45</v>
      </c>
      <c r="G1359" s="14" t="s">
        <v>708</v>
      </c>
      <c r="H1359" s="20">
        <v>43952</v>
      </c>
      <c r="I1359" s="14" t="s">
        <v>2116</v>
      </c>
      <c r="J1359" s="14" t="s">
        <v>2132</v>
      </c>
      <c r="K1359" s="21">
        <v>10089</v>
      </c>
      <c r="L1359" s="14" t="s">
        <v>650</v>
      </c>
      <c r="M1359" s="21">
        <v>114060</v>
      </c>
      <c r="N1359" s="14" t="s">
        <v>2133</v>
      </c>
      <c r="O1359" s="14" t="s">
        <v>719</v>
      </c>
      <c r="P1359" s="14" t="s">
        <v>720</v>
      </c>
      <c r="Q1359" s="14" t="s">
        <v>721</v>
      </c>
      <c r="R1359" s="14" t="s">
        <v>715</v>
      </c>
      <c r="S1359" s="14" t="s">
        <v>722</v>
      </c>
    </row>
    <row r="1360" spans="1:19" x14ac:dyDescent="0.25">
      <c r="A1360" s="14" t="s">
        <v>723</v>
      </c>
      <c r="B1360" s="14" t="s">
        <v>704</v>
      </c>
      <c r="C1360" s="14" t="s">
        <v>724</v>
      </c>
      <c r="D1360" s="14" t="s">
        <v>706</v>
      </c>
      <c r="E1360" s="14" t="s">
        <v>707</v>
      </c>
      <c r="F1360" s="15">
        <v>3057.45</v>
      </c>
      <c r="G1360" s="14" t="s">
        <v>708</v>
      </c>
      <c r="H1360" s="20">
        <v>43983</v>
      </c>
      <c r="I1360" s="14" t="s">
        <v>2058</v>
      </c>
      <c r="J1360" s="14" t="s">
        <v>2132</v>
      </c>
      <c r="K1360" s="21">
        <v>10089</v>
      </c>
      <c r="L1360" s="14" t="s">
        <v>650</v>
      </c>
      <c r="M1360" s="21">
        <v>114060</v>
      </c>
      <c r="N1360" s="14" t="s">
        <v>2133</v>
      </c>
      <c r="O1360" s="14" t="s">
        <v>725</v>
      </c>
      <c r="P1360" s="14" t="s">
        <v>726</v>
      </c>
      <c r="Q1360" s="14" t="s">
        <v>727</v>
      </c>
      <c r="R1360" s="14" t="s">
        <v>715</v>
      </c>
      <c r="S1360" s="14" t="s">
        <v>722</v>
      </c>
    </row>
    <row r="1361" spans="1:19" x14ac:dyDescent="0.25">
      <c r="A1361" s="14" t="s">
        <v>703</v>
      </c>
      <c r="B1361" s="14" t="s">
        <v>704</v>
      </c>
      <c r="C1361" s="14" t="s">
        <v>705</v>
      </c>
      <c r="D1361" s="14" t="s">
        <v>706</v>
      </c>
      <c r="E1361" s="14" t="s">
        <v>707</v>
      </c>
      <c r="F1361" s="15">
        <v>4623.5</v>
      </c>
      <c r="G1361" s="14" t="s">
        <v>708</v>
      </c>
      <c r="H1361" s="20">
        <v>43922</v>
      </c>
      <c r="I1361" s="14" t="s">
        <v>2134</v>
      </c>
      <c r="J1361" s="14" t="s">
        <v>2135</v>
      </c>
      <c r="K1361" s="21">
        <v>10092</v>
      </c>
      <c r="L1361" s="14" t="s">
        <v>651</v>
      </c>
      <c r="M1361" s="21">
        <v>111100</v>
      </c>
      <c r="N1361" s="14" t="s">
        <v>2136</v>
      </c>
      <c r="O1361" s="14" t="s">
        <v>712</v>
      </c>
      <c r="P1361" s="14" t="s">
        <v>713</v>
      </c>
      <c r="Q1361" s="14" t="s">
        <v>714</v>
      </c>
      <c r="R1361" s="14" t="s">
        <v>715</v>
      </c>
      <c r="S1361" s="14" t="s">
        <v>716</v>
      </c>
    </row>
    <row r="1362" spans="1:19" x14ac:dyDescent="0.25">
      <c r="A1362" s="14" t="s">
        <v>717</v>
      </c>
      <c r="B1362" s="14" t="s">
        <v>704</v>
      </c>
      <c r="C1362" s="14" t="s">
        <v>718</v>
      </c>
      <c r="D1362" s="14" t="s">
        <v>706</v>
      </c>
      <c r="E1362" s="14" t="s">
        <v>707</v>
      </c>
      <c r="F1362" s="15">
        <v>2564.69</v>
      </c>
      <c r="G1362" s="14" t="s">
        <v>708</v>
      </c>
      <c r="H1362" s="20">
        <v>43952</v>
      </c>
      <c r="I1362" s="14" t="s">
        <v>2119</v>
      </c>
      <c r="J1362" s="14" t="s">
        <v>2135</v>
      </c>
      <c r="K1362" s="21">
        <v>10092</v>
      </c>
      <c r="L1362" s="14" t="s">
        <v>651</v>
      </c>
      <c r="M1362" s="21">
        <v>111100</v>
      </c>
      <c r="N1362" s="14" t="s">
        <v>2136</v>
      </c>
      <c r="O1362" s="14" t="s">
        <v>719</v>
      </c>
      <c r="P1362" s="14" t="s">
        <v>720</v>
      </c>
      <c r="Q1362" s="14" t="s">
        <v>721</v>
      </c>
      <c r="R1362" s="14" t="s">
        <v>715</v>
      </c>
      <c r="S1362" s="14" t="s">
        <v>716</v>
      </c>
    </row>
    <row r="1363" spans="1:19" x14ac:dyDescent="0.25">
      <c r="A1363" s="14" t="s">
        <v>723</v>
      </c>
      <c r="B1363" s="14" t="s">
        <v>704</v>
      </c>
      <c r="C1363" s="14" t="s">
        <v>724</v>
      </c>
      <c r="D1363" s="14" t="s">
        <v>706</v>
      </c>
      <c r="E1363" s="14" t="s">
        <v>707</v>
      </c>
      <c r="F1363" s="15">
        <v>2851.72</v>
      </c>
      <c r="G1363" s="14" t="s">
        <v>708</v>
      </c>
      <c r="H1363" s="20">
        <v>43983</v>
      </c>
      <c r="I1363" s="14" t="s">
        <v>2062</v>
      </c>
      <c r="J1363" s="14" t="s">
        <v>2135</v>
      </c>
      <c r="K1363" s="21">
        <v>10092</v>
      </c>
      <c r="L1363" s="14" t="s">
        <v>651</v>
      </c>
      <c r="M1363" s="21">
        <v>111100</v>
      </c>
      <c r="N1363" s="14" t="s">
        <v>2136</v>
      </c>
      <c r="O1363" s="14" t="s">
        <v>725</v>
      </c>
      <c r="P1363" s="14" t="s">
        <v>726</v>
      </c>
      <c r="Q1363" s="14" t="s">
        <v>727</v>
      </c>
      <c r="R1363" s="14" t="s">
        <v>715</v>
      </c>
      <c r="S1363" s="14" t="s">
        <v>716</v>
      </c>
    </row>
    <row r="1364" spans="1:19" x14ac:dyDescent="0.25">
      <c r="A1364" s="14" t="s">
        <v>703</v>
      </c>
      <c r="B1364" s="14" t="s">
        <v>704</v>
      </c>
      <c r="C1364" s="14" t="s">
        <v>705</v>
      </c>
      <c r="D1364" s="14" t="s">
        <v>706</v>
      </c>
      <c r="E1364" s="14" t="s">
        <v>707</v>
      </c>
      <c r="F1364" s="15">
        <v>1898.25</v>
      </c>
      <c r="G1364" s="14" t="s">
        <v>708</v>
      </c>
      <c r="H1364" s="20">
        <v>43922</v>
      </c>
      <c r="I1364" s="14" t="s">
        <v>2137</v>
      </c>
      <c r="J1364" s="14" t="s">
        <v>2138</v>
      </c>
      <c r="K1364" s="21">
        <v>10092</v>
      </c>
      <c r="L1364" s="14" t="s">
        <v>651</v>
      </c>
      <c r="M1364" s="21">
        <v>111200</v>
      </c>
      <c r="N1364" s="14" t="s">
        <v>2139</v>
      </c>
      <c r="O1364" s="14" t="s">
        <v>712</v>
      </c>
      <c r="P1364" s="14" t="s">
        <v>713</v>
      </c>
      <c r="Q1364" s="14" t="s">
        <v>714</v>
      </c>
      <c r="R1364" s="14" t="s">
        <v>715</v>
      </c>
      <c r="S1364" s="14" t="s">
        <v>731</v>
      </c>
    </row>
    <row r="1365" spans="1:19" x14ac:dyDescent="0.25">
      <c r="A1365" s="14" t="s">
        <v>717</v>
      </c>
      <c r="B1365" s="14" t="s">
        <v>704</v>
      </c>
      <c r="C1365" s="14" t="s">
        <v>718</v>
      </c>
      <c r="D1365" s="14" t="s">
        <v>706</v>
      </c>
      <c r="E1365" s="14" t="s">
        <v>707</v>
      </c>
      <c r="F1365" s="15">
        <v>1898.25</v>
      </c>
      <c r="G1365" s="14" t="s">
        <v>708</v>
      </c>
      <c r="H1365" s="20">
        <v>43952</v>
      </c>
      <c r="I1365" s="14" t="s">
        <v>2122</v>
      </c>
      <c r="J1365" s="14" t="s">
        <v>2138</v>
      </c>
      <c r="K1365" s="21">
        <v>10092</v>
      </c>
      <c r="L1365" s="14" t="s">
        <v>651</v>
      </c>
      <c r="M1365" s="21">
        <v>111200</v>
      </c>
      <c r="N1365" s="14" t="s">
        <v>2139</v>
      </c>
      <c r="O1365" s="14" t="s">
        <v>719</v>
      </c>
      <c r="P1365" s="14" t="s">
        <v>720</v>
      </c>
      <c r="Q1365" s="14" t="s">
        <v>721</v>
      </c>
      <c r="R1365" s="14" t="s">
        <v>715</v>
      </c>
      <c r="S1365" s="14" t="s">
        <v>731</v>
      </c>
    </row>
    <row r="1366" spans="1:19" x14ac:dyDescent="0.25">
      <c r="A1366" s="14" t="s">
        <v>723</v>
      </c>
      <c r="B1366" s="14" t="s">
        <v>704</v>
      </c>
      <c r="C1366" s="14" t="s">
        <v>724</v>
      </c>
      <c r="D1366" s="14" t="s">
        <v>706</v>
      </c>
      <c r="E1366" s="14" t="s">
        <v>707</v>
      </c>
      <c r="F1366" s="15">
        <v>2148.5500000000002</v>
      </c>
      <c r="G1366" s="14" t="s">
        <v>708</v>
      </c>
      <c r="H1366" s="20">
        <v>43983</v>
      </c>
      <c r="I1366" s="14" t="s">
        <v>2065</v>
      </c>
      <c r="J1366" s="14" t="s">
        <v>2138</v>
      </c>
      <c r="K1366" s="21">
        <v>10092</v>
      </c>
      <c r="L1366" s="14" t="s">
        <v>651</v>
      </c>
      <c r="M1366" s="21">
        <v>111200</v>
      </c>
      <c r="N1366" s="14" t="s">
        <v>2139</v>
      </c>
      <c r="O1366" s="14" t="s">
        <v>725</v>
      </c>
      <c r="P1366" s="14" t="s">
        <v>726</v>
      </c>
      <c r="Q1366" s="14" t="s">
        <v>727</v>
      </c>
      <c r="R1366" s="14" t="s">
        <v>715</v>
      </c>
      <c r="S1366" s="14" t="s">
        <v>731</v>
      </c>
    </row>
    <row r="1367" spans="1:19" x14ac:dyDescent="0.25">
      <c r="A1367" s="14" t="s">
        <v>703</v>
      </c>
      <c r="B1367" s="14" t="s">
        <v>704</v>
      </c>
      <c r="C1367" s="14" t="s">
        <v>705</v>
      </c>
      <c r="D1367" s="14" t="s">
        <v>706</v>
      </c>
      <c r="E1367" s="14" t="s">
        <v>707</v>
      </c>
      <c r="F1367" s="15">
        <v>71055.210000000006</v>
      </c>
      <c r="G1367" s="14" t="s">
        <v>708</v>
      </c>
      <c r="H1367" s="20">
        <v>43922</v>
      </c>
      <c r="I1367" s="14" t="s">
        <v>2140</v>
      </c>
      <c r="J1367" s="14" t="s">
        <v>2141</v>
      </c>
      <c r="K1367" s="21">
        <v>10092</v>
      </c>
      <c r="L1367" s="14" t="s">
        <v>651</v>
      </c>
      <c r="M1367" s="21">
        <v>111400</v>
      </c>
      <c r="N1367" s="14" t="s">
        <v>2142</v>
      </c>
      <c r="O1367" s="14" t="s">
        <v>712</v>
      </c>
      <c r="P1367" s="14" t="s">
        <v>713</v>
      </c>
      <c r="Q1367" s="14" t="s">
        <v>714</v>
      </c>
      <c r="R1367" s="14" t="s">
        <v>715</v>
      </c>
      <c r="S1367" s="14" t="s">
        <v>683</v>
      </c>
    </row>
    <row r="1368" spans="1:19" x14ac:dyDescent="0.25">
      <c r="A1368" s="14" t="s">
        <v>717</v>
      </c>
      <c r="B1368" s="14" t="s">
        <v>704</v>
      </c>
      <c r="C1368" s="14" t="s">
        <v>718</v>
      </c>
      <c r="D1368" s="14" t="s">
        <v>706</v>
      </c>
      <c r="E1368" s="14" t="s">
        <v>707</v>
      </c>
      <c r="F1368" s="15">
        <v>70656.539999999994</v>
      </c>
      <c r="G1368" s="14" t="s">
        <v>708</v>
      </c>
      <c r="H1368" s="20">
        <v>43952</v>
      </c>
      <c r="I1368" s="14" t="s">
        <v>2125</v>
      </c>
      <c r="J1368" s="14" t="s">
        <v>2141</v>
      </c>
      <c r="K1368" s="21">
        <v>10092</v>
      </c>
      <c r="L1368" s="14" t="s">
        <v>651</v>
      </c>
      <c r="M1368" s="21">
        <v>111400</v>
      </c>
      <c r="N1368" s="14" t="s">
        <v>2142</v>
      </c>
      <c r="O1368" s="14" t="s">
        <v>719</v>
      </c>
      <c r="P1368" s="14" t="s">
        <v>720</v>
      </c>
      <c r="Q1368" s="14" t="s">
        <v>721</v>
      </c>
      <c r="R1368" s="14" t="s">
        <v>715</v>
      </c>
      <c r="S1368" s="14" t="s">
        <v>683</v>
      </c>
    </row>
    <row r="1369" spans="1:19" x14ac:dyDescent="0.25">
      <c r="A1369" s="14" t="s">
        <v>723</v>
      </c>
      <c r="B1369" s="14" t="s">
        <v>704</v>
      </c>
      <c r="C1369" s="14" t="s">
        <v>724</v>
      </c>
      <c r="D1369" s="14" t="s">
        <v>706</v>
      </c>
      <c r="E1369" s="14" t="s">
        <v>707</v>
      </c>
      <c r="F1369" s="15">
        <v>69433.25</v>
      </c>
      <c r="G1369" s="14" t="s">
        <v>708</v>
      </c>
      <c r="H1369" s="20">
        <v>43983</v>
      </c>
      <c r="I1369" s="14" t="s">
        <v>2068</v>
      </c>
      <c r="J1369" s="14" t="s">
        <v>2141</v>
      </c>
      <c r="K1369" s="21">
        <v>10092</v>
      </c>
      <c r="L1369" s="14" t="s">
        <v>651</v>
      </c>
      <c r="M1369" s="21">
        <v>111400</v>
      </c>
      <c r="N1369" s="14" t="s">
        <v>2142</v>
      </c>
      <c r="O1369" s="14" t="s">
        <v>725</v>
      </c>
      <c r="P1369" s="14" t="s">
        <v>726</v>
      </c>
      <c r="Q1369" s="14" t="s">
        <v>727</v>
      </c>
      <c r="R1369" s="14" t="s">
        <v>715</v>
      </c>
      <c r="S1369" s="14" t="s">
        <v>683</v>
      </c>
    </row>
    <row r="1370" spans="1:19" x14ac:dyDescent="0.25">
      <c r="A1370" s="14" t="s">
        <v>703</v>
      </c>
      <c r="B1370" s="14" t="s">
        <v>704</v>
      </c>
      <c r="C1370" s="14" t="s">
        <v>705</v>
      </c>
      <c r="D1370" s="14" t="s">
        <v>706</v>
      </c>
      <c r="E1370" s="14" t="s">
        <v>707</v>
      </c>
      <c r="F1370" s="15">
        <v>30409.45</v>
      </c>
      <c r="G1370" s="14" t="s">
        <v>708</v>
      </c>
      <c r="H1370" s="20">
        <v>43922</v>
      </c>
      <c r="I1370" s="14" t="s">
        <v>2143</v>
      </c>
      <c r="J1370" s="14" t="s">
        <v>2144</v>
      </c>
      <c r="K1370" s="21">
        <v>10092</v>
      </c>
      <c r="L1370" s="14" t="s">
        <v>651</v>
      </c>
      <c r="M1370" s="21">
        <v>111600</v>
      </c>
      <c r="N1370" s="14" t="s">
        <v>2145</v>
      </c>
      <c r="O1370" s="14" t="s">
        <v>712</v>
      </c>
      <c r="P1370" s="14" t="s">
        <v>713</v>
      </c>
      <c r="Q1370" s="14" t="s">
        <v>714</v>
      </c>
      <c r="R1370" s="14" t="s">
        <v>715</v>
      </c>
      <c r="S1370" s="14" t="s">
        <v>722</v>
      </c>
    </row>
    <row r="1371" spans="1:19" x14ac:dyDescent="0.25">
      <c r="A1371" s="14" t="s">
        <v>717</v>
      </c>
      <c r="B1371" s="14" t="s">
        <v>704</v>
      </c>
      <c r="C1371" s="14" t="s">
        <v>718</v>
      </c>
      <c r="D1371" s="14" t="s">
        <v>706</v>
      </c>
      <c r="E1371" s="14" t="s">
        <v>707</v>
      </c>
      <c r="F1371" s="15">
        <v>30409.45</v>
      </c>
      <c r="G1371" s="14" t="s">
        <v>708</v>
      </c>
      <c r="H1371" s="20">
        <v>43952</v>
      </c>
      <c r="I1371" s="14" t="s">
        <v>2128</v>
      </c>
      <c r="J1371" s="14" t="s">
        <v>2144</v>
      </c>
      <c r="K1371" s="21">
        <v>10092</v>
      </c>
      <c r="L1371" s="14" t="s">
        <v>651</v>
      </c>
      <c r="M1371" s="21">
        <v>111600</v>
      </c>
      <c r="N1371" s="14" t="s">
        <v>2145</v>
      </c>
      <c r="O1371" s="14" t="s">
        <v>719</v>
      </c>
      <c r="P1371" s="14" t="s">
        <v>720</v>
      </c>
      <c r="Q1371" s="14" t="s">
        <v>721</v>
      </c>
      <c r="R1371" s="14" t="s">
        <v>715</v>
      </c>
      <c r="S1371" s="14" t="s">
        <v>722</v>
      </c>
    </row>
    <row r="1372" spans="1:19" x14ac:dyDescent="0.25">
      <c r="A1372" s="14" t="s">
        <v>723</v>
      </c>
      <c r="B1372" s="14" t="s">
        <v>704</v>
      </c>
      <c r="C1372" s="14" t="s">
        <v>724</v>
      </c>
      <c r="D1372" s="14" t="s">
        <v>706</v>
      </c>
      <c r="E1372" s="14" t="s">
        <v>707</v>
      </c>
      <c r="F1372" s="15">
        <v>30670.58</v>
      </c>
      <c r="G1372" s="14" t="s">
        <v>708</v>
      </c>
      <c r="H1372" s="20">
        <v>43983</v>
      </c>
      <c r="I1372" s="14" t="s">
        <v>2071</v>
      </c>
      <c r="J1372" s="14" t="s">
        <v>2144</v>
      </c>
      <c r="K1372" s="21">
        <v>10092</v>
      </c>
      <c r="L1372" s="14" t="s">
        <v>651</v>
      </c>
      <c r="M1372" s="21">
        <v>111600</v>
      </c>
      <c r="N1372" s="14" t="s">
        <v>2145</v>
      </c>
      <c r="O1372" s="14" t="s">
        <v>725</v>
      </c>
      <c r="P1372" s="14" t="s">
        <v>726</v>
      </c>
      <c r="Q1372" s="14" t="s">
        <v>727</v>
      </c>
      <c r="R1372" s="14" t="s">
        <v>715</v>
      </c>
      <c r="S1372" s="14" t="s">
        <v>722</v>
      </c>
    </row>
    <row r="1373" spans="1:19" x14ac:dyDescent="0.25">
      <c r="A1373" s="14" t="s">
        <v>703</v>
      </c>
      <c r="B1373" s="14" t="s">
        <v>704</v>
      </c>
      <c r="C1373" s="14" t="s">
        <v>705</v>
      </c>
      <c r="D1373" s="14" t="s">
        <v>706</v>
      </c>
      <c r="E1373" s="14" t="s">
        <v>707</v>
      </c>
      <c r="F1373" s="15">
        <v>1854.84</v>
      </c>
      <c r="G1373" s="14" t="s">
        <v>708</v>
      </c>
      <c r="H1373" s="20">
        <v>43922</v>
      </c>
      <c r="I1373" s="14" t="s">
        <v>2146</v>
      </c>
      <c r="J1373" s="14" t="s">
        <v>2147</v>
      </c>
      <c r="K1373" s="21">
        <v>10092</v>
      </c>
      <c r="L1373" s="14" t="s">
        <v>651</v>
      </c>
      <c r="M1373" s="21">
        <v>111700</v>
      </c>
      <c r="N1373" s="14" t="s">
        <v>2148</v>
      </c>
      <c r="O1373" s="14" t="s">
        <v>712</v>
      </c>
      <c r="P1373" s="14" t="s">
        <v>713</v>
      </c>
      <c r="Q1373" s="14" t="s">
        <v>714</v>
      </c>
      <c r="R1373" s="14" t="s">
        <v>715</v>
      </c>
      <c r="S1373" s="14" t="s">
        <v>742</v>
      </c>
    </row>
    <row r="1374" spans="1:19" x14ac:dyDescent="0.25">
      <c r="A1374" s="14" t="s">
        <v>717</v>
      </c>
      <c r="B1374" s="14" t="s">
        <v>704</v>
      </c>
      <c r="C1374" s="14" t="s">
        <v>718</v>
      </c>
      <c r="D1374" s="14" t="s">
        <v>706</v>
      </c>
      <c r="E1374" s="14" t="s">
        <v>707</v>
      </c>
      <c r="F1374" s="15">
        <v>1854.84</v>
      </c>
      <c r="G1374" s="14" t="s">
        <v>708</v>
      </c>
      <c r="H1374" s="20">
        <v>43952</v>
      </c>
      <c r="I1374" s="14" t="s">
        <v>2131</v>
      </c>
      <c r="J1374" s="14" t="s">
        <v>2147</v>
      </c>
      <c r="K1374" s="21">
        <v>10092</v>
      </c>
      <c r="L1374" s="14" t="s">
        <v>651</v>
      </c>
      <c r="M1374" s="21">
        <v>111700</v>
      </c>
      <c r="N1374" s="14" t="s">
        <v>2148</v>
      </c>
      <c r="O1374" s="14" t="s">
        <v>719</v>
      </c>
      <c r="P1374" s="14" t="s">
        <v>720</v>
      </c>
      <c r="Q1374" s="14" t="s">
        <v>721</v>
      </c>
      <c r="R1374" s="14" t="s">
        <v>715</v>
      </c>
      <c r="S1374" s="14" t="s">
        <v>742</v>
      </c>
    </row>
    <row r="1375" spans="1:19" x14ac:dyDescent="0.25">
      <c r="A1375" s="14" t="s">
        <v>723</v>
      </c>
      <c r="B1375" s="14" t="s">
        <v>704</v>
      </c>
      <c r="C1375" s="14" t="s">
        <v>724</v>
      </c>
      <c r="D1375" s="14" t="s">
        <v>706</v>
      </c>
      <c r="E1375" s="14" t="s">
        <v>707</v>
      </c>
      <c r="F1375" s="15">
        <v>1854.84</v>
      </c>
      <c r="G1375" s="14" t="s">
        <v>708</v>
      </c>
      <c r="H1375" s="20">
        <v>43983</v>
      </c>
      <c r="I1375" s="14" t="s">
        <v>2074</v>
      </c>
      <c r="J1375" s="14" t="s">
        <v>2147</v>
      </c>
      <c r="K1375" s="21">
        <v>10092</v>
      </c>
      <c r="L1375" s="14" t="s">
        <v>651</v>
      </c>
      <c r="M1375" s="21">
        <v>111700</v>
      </c>
      <c r="N1375" s="14" t="s">
        <v>2148</v>
      </c>
      <c r="O1375" s="14" t="s">
        <v>725</v>
      </c>
      <c r="P1375" s="14" t="s">
        <v>726</v>
      </c>
      <c r="Q1375" s="14" t="s">
        <v>727</v>
      </c>
      <c r="R1375" s="14" t="s">
        <v>715</v>
      </c>
      <c r="S1375" s="14" t="s">
        <v>742</v>
      </c>
    </row>
    <row r="1376" spans="1:19" x14ac:dyDescent="0.25">
      <c r="A1376" s="14" t="s">
        <v>703</v>
      </c>
      <c r="B1376" s="14" t="s">
        <v>704</v>
      </c>
      <c r="C1376" s="14" t="s">
        <v>705</v>
      </c>
      <c r="D1376" s="14" t="s">
        <v>706</v>
      </c>
      <c r="E1376" s="14" t="s">
        <v>707</v>
      </c>
      <c r="F1376" s="15">
        <v>27.4</v>
      </c>
      <c r="G1376" s="14" t="s">
        <v>708</v>
      </c>
      <c r="H1376" s="20">
        <v>43922</v>
      </c>
      <c r="I1376" s="14" t="s">
        <v>2149</v>
      </c>
      <c r="J1376" s="14" t="s">
        <v>2150</v>
      </c>
      <c r="K1376" s="21">
        <v>10092</v>
      </c>
      <c r="L1376" s="14" t="s">
        <v>651</v>
      </c>
      <c r="M1376" s="21">
        <v>113000</v>
      </c>
      <c r="N1376" s="14" t="s">
        <v>2151</v>
      </c>
      <c r="O1376" s="14" t="s">
        <v>712</v>
      </c>
      <c r="P1376" s="14" t="s">
        <v>713</v>
      </c>
      <c r="Q1376" s="14" t="s">
        <v>714</v>
      </c>
      <c r="R1376" s="14" t="s">
        <v>715</v>
      </c>
      <c r="S1376" s="14" t="s">
        <v>742</v>
      </c>
    </row>
    <row r="1377" spans="1:19" x14ac:dyDescent="0.25">
      <c r="A1377" s="14" t="s">
        <v>717</v>
      </c>
      <c r="B1377" s="14" t="s">
        <v>704</v>
      </c>
      <c r="C1377" s="14" t="s">
        <v>718</v>
      </c>
      <c r="D1377" s="14" t="s">
        <v>706</v>
      </c>
      <c r="E1377" s="14" t="s">
        <v>707</v>
      </c>
      <c r="F1377" s="15">
        <v>27.4</v>
      </c>
      <c r="G1377" s="14" t="s">
        <v>708</v>
      </c>
      <c r="H1377" s="20">
        <v>43952</v>
      </c>
      <c r="I1377" s="14" t="s">
        <v>2134</v>
      </c>
      <c r="J1377" s="14" t="s">
        <v>2150</v>
      </c>
      <c r="K1377" s="21">
        <v>10092</v>
      </c>
      <c r="L1377" s="14" t="s">
        <v>651</v>
      </c>
      <c r="M1377" s="21">
        <v>113000</v>
      </c>
      <c r="N1377" s="14" t="s">
        <v>2151</v>
      </c>
      <c r="O1377" s="14" t="s">
        <v>719</v>
      </c>
      <c r="P1377" s="14" t="s">
        <v>720</v>
      </c>
      <c r="Q1377" s="14" t="s">
        <v>721</v>
      </c>
      <c r="R1377" s="14" t="s">
        <v>715</v>
      </c>
      <c r="S1377" s="14" t="s">
        <v>742</v>
      </c>
    </row>
    <row r="1378" spans="1:19" x14ac:dyDescent="0.25">
      <c r="A1378" s="14" t="s">
        <v>723</v>
      </c>
      <c r="B1378" s="14" t="s">
        <v>704</v>
      </c>
      <c r="C1378" s="14" t="s">
        <v>724</v>
      </c>
      <c r="D1378" s="14" t="s">
        <v>706</v>
      </c>
      <c r="E1378" s="14" t="s">
        <v>707</v>
      </c>
      <c r="F1378" s="15">
        <v>27.4</v>
      </c>
      <c r="G1378" s="14" t="s">
        <v>708</v>
      </c>
      <c r="H1378" s="20">
        <v>43983</v>
      </c>
      <c r="I1378" s="14" t="s">
        <v>2077</v>
      </c>
      <c r="J1378" s="14" t="s">
        <v>2150</v>
      </c>
      <c r="K1378" s="21">
        <v>10092</v>
      </c>
      <c r="L1378" s="14" t="s">
        <v>651</v>
      </c>
      <c r="M1378" s="21">
        <v>113000</v>
      </c>
      <c r="N1378" s="14" t="s">
        <v>2151</v>
      </c>
      <c r="O1378" s="14" t="s">
        <v>725</v>
      </c>
      <c r="P1378" s="14" t="s">
        <v>726</v>
      </c>
      <c r="Q1378" s="14" t="s">
        <v>727</v>
      </c>
      <c r="R1378" s="14" t="s">
        <v>715</v>
      </c>
      <c r="S1378" s="14" t="s">
        <v>742</v>
      </c>
    </row>
    <row r="1379" spans="1:19" x14ac:dyDescent="0.25">
      <c r="A1379" s="14" t="s">
        <v>703</v>
      </c>
      <c r="B1379" s="14" t="s">
        <v>704</v>
      </c>
      <c r="C1379" s="14" t="s">
        <v>705</v>
      </c>
      <c r="D1379" s="14" t="s">
        <v>706</v>
      </c>
      <c r="E1379" s="14" t="s">
        <v>707</v>
      </c>
      <c r="F1379" s="15">
        <v>334.99</v>
      </c>
      <c r="G1379" s="14" t="s">
        <v>708</v>
      </c>
      <c r="H1379" s="20">
        <v>43922</v>
      </c>
      <c r="I1379" s="14" t="s">
        <v>2152</v>
      </c>
      <c r="J1379" s="14" t="s">
        <v>2153</v>
      </c>
      <c r="K1379" s="21">
        <v>10092</v>
      </c>
      <c r="L1379" s="14" t="s">
        <v>651</v>
      </c>
      <c r="M1379" s="21">
        <v>113010</v>
      </c>
      <c r="N1379" s="14" t="s">
        <v>2154</v>
      </c>
      <c r="O1379" s="14" t="s">
        <v>712</v>
      </c>
      <c r="P1379" s="14" t="s">
        <v>713</v>
      </c>
      <c r="Q1379" s="14" t="s">
        <v>714</v>
      </c>
      <c r="R1379" s="14" t="s">
        <v>715</v>
      </c>
      <c r="S1379" s="14" t="s">
        <v>716</v>
      </c>
    </row>
    <row r="1380" spans="1:19" x14ac:dyDescent="0.25">
      <c r="A1380" s="14" t="s">
        <v>717</v>
      </c>
      <c r="B1380" s="14" t="s">
        <v>704</v>
      </c>
      <c r="C1380" s="14" t="s">
        <v>718</v>
      </c>
      <c r="D1380" s="14" t="s">
        <v>706</v>
      </c>
      <c r="E1380" s="14" t="s">
        <v>707</v>
      </c>
      <c r="F1380" s="15">
        <v>151.88999999999999</v>
      </c>
      <c r="G1380" s="14" t="s">
        <v>708</v>
      </c>
      <c r="H1380" s="20">
        <v>43952</v>
      </c>
      <c r="I1380" s="14" t="s">
        <v>2137</v>
      </c>
      <c r="J1380" s="14" t="s">
        <v>2153</v>
      </c>
      <c r="K1380" s="21">
        <v>10092</v>
      </c>
      <c r="L1380" s="14" t="s">
        <v>651</v>
      </c>
      <c r="M1380" s="21">
        <v>113010</v>
      </c>
      <c r="N1380" s="14" t="s">
        <v>2154</v>
      </c>
      <c r="O1380" s="14" t="s">
        <v>719</v>
      </c>
      <c r="P1380" s="14" t="s">
        <v>720</v>
      </c>
      <c r="Q1380" s="14" t="s">
        <v>721</v>
      </c>
      <c r="R1380" s="14" t="s">
        <v>715</v>
      </c>
      <c r="S1380" s="14" t="s">
        <v>716</v>
      </c>
    </row>
    <row r="1381" spans="1:19" x14ac:dyDescent="0.25">
      <c r="A1381" s="14" t="s">
        <v>723</v>
      </c>
      <c r="B1381" s="14" t="s">
        <v>704</v>
      </c>
      <c r="C1381" s="14" t="s">
        <v>724</v>
      </c>
      <c r="D1381" s="14" t="s">
        <v>706</v>
      </c>
      <c r="E1381" s="14" t="s">
        <v>707</v>
      </c>
      <c r="F1381" s="15">
        <v>151.88999999999999</v>
      </c>
      <c r="G1381" s="14" t="s">
        <v>708</v>
      </c>
      <c r="H1381" s="20">
        <v>43983</v>
      </c>
      <c r="I1381" s="14" t="s">
        <v>2080</v>
      </c>
      <c r="J1381" s="14" t="s">
        <v>2153</v>
      </c>
      <c r="K1381" s="21">
        <v>10092</v>
      </c>
      <c r="L1381" s="14" t="s">
        <v>651</v>
      </c>
      <c r="M1381" s="21">
        <v>113010</v>
      </c>
      <c r="N1381" s="14" t="s">
        <v>2154</v>
      </c>
      <c r="O1381" s="14" t="s">
        <v>725</v>
      </c>
      <c r="P1381" s="14" t="s">
        <v>726</v>
      </c>
      <c r="Q1381" s="14" t="s">
        <v>727</v>
      </c>
      <c r="R1381" s="14" t="s">
        <v>715</v>
      </c>
      <c r="S1381" s="14" t="s">
        <v>716</v>
      </c>
    </row>
    <row r="1382" spans="1:19" x14ac:dyDescent="0.25">
      <c r="A1382" s="14" t="s">
        <v>703</v>
      </c>
      <c r="B1382" s="14" t="s">
        <v>704</v>
      </c>
      <c r="C1382" s="14" t="s">
        <v>705</v>
      </c>
      <c r="D1382" s="14" t="s">
        <v>706</v>
      </c>
      <c r="E1382" s="14" t="s">
        <v>707</v>
      </c>
      <c r="F1382" s="15">
        <v>160.94</v>
      </c>
      <c r="G1382" s="14" t="s">
        <v>708</v>
      </c>
      <c r="H1382" s="20">
        <v>43922</v>
      </c>
      <c r="I1382" s="14" t="s">
        <v>2155</v>
      </c>
      <c r="J1382" s="14" t="s">
        <v>2156</v>
      </c>
      <c r="K1382" s="21">
        <v>10092</v>
      </c>
      <c r="L1382" s="14" t="s">
        <v>651</v>
      </c>
      <c r="M1382" s="21">
        <v>113020</v>
      </c>
      <c r="N1382" s="14" t="s">
        <v>2157</v>
      </c>
      <c r="O1382" s="14" t="s">
        <v>712</v>
      </c>
      <c r="P1382" s="14" t="s">
        <v>713</v>
      </c>
      <c r="Q1382" s="14" t="s">
        <v>714</v>
      </c>
      <c r="R1382" s="14" t="s">
        <v>715</v>
      </c>
      <c r="S1382" s="14" t="s">
        <v>731</v>
      </c>
    </row>
    <row r="1383" spans="1:19" x14ac:dyDescent="0.25">
      <c r="A1383" s="14" t="s">
        <v>717</v>
      </c>
      <c r="B1383" s="14" t="s">
        <v>704</v>
      </c>
      <c r="C1383" s="14" t="s">
        <v>718</v>
      </c>
      <c r="D1383" s="14" t="s">
        <v>706</v>
      </c>
      <c r="E1383" s="14" t="s">
        <v>707</v>
      </c>
      <c r="F1383" s="15">
        <v>160.94</v>
      </c>
      <c r="G1383" s="14" t="s">
        <v>708</v>
      </c>
      <c r="H1383" s="20">
        <v>43952</v>
      </c>
      <c r="I1383" s="14" t="s">
        <v>2140</v>
      </c>
      <c r="J1383" s="14" t="s">
        <v>2156</v>
      </c>
      <c r="K1383" s="21">
        <v>10092</v>
      </c>
      <c r="L1383" s="14" t="s">
        <v>651</v>
      </c>
      <c r="M1383" s="21">
        <v>113020</v>
      </c>
      <c r="N1383" s="14" t="s">
        <v>2157</v>
      </c>
      <c r="O1383" s="14" t="s">
        <v>719</v>
      </c>
      <c r="P1383" s="14" t="s">
        <v>720</v>
      </c>
      <c r="Q1383" s="14" t="s">
        <v>721</v>
      </c>
      <c r="R1383" s="14" t="s">
        <v>715</v>
      </c>
      <c r="S1383" s="14" t="s">
        <v>731</v>
      </c>
    </row>
    <row r="1384" spans="1:19" x14ac:dyDescent="0.25">
      <c r="A1384" s="14" t="s">
        <v>723</v>
      </c>
      <c r="B1384" s="14" t="s">
        <v>704</v>
      </c>
      <c r="C1384" s="14" t="s">
        <v>724</v>
      </c>
      <c r="D1384" s="14" t="s">
        <v>706</v>
      </c>
      <c r="E1384" s="14" t="s">
        <v>707</v>
      </c>
      <c r="F1384" s="15">
        <v>195.48</v>
      </c>
      <c r="G1384" s="14" t="s">
        <v>708</v>
      </c>
      <c r="H1384" s="20">
        <v>43983</v>
      </c>
      <c r="I1384" s="14" t="s">
        <v>2083</v>
      </c>
      <c r="J1384" s="14" t="s">
        <v>2156</v>
      </c>
      <c r="K1384" s="21">
        <v>10092</v>
      </c>
      <c r="L1384" s="14" t="s">
        <v>651</v>
      </c>
      <c r="M1384" s="21">
        <v>113020</v>
      </c>
      <c r="N1384" s="14" t="s">
        <v>2157</v>
      </c>
      <c r="O1384" s="14" t="s">
        <v>725</v>
      </c>
      <c r="P1384" s="14" t="s">
        <v>726</v>
      </c>
      <c r="Q1384" s="14" t="s">
        <v>727</v>
      </c>
      <c r="R1384" s="14" t="s">
        <v>715</v>
      </c>
      <c r="S1384" s="14" t="s">
        <v>731</v>
      </c>
    </row>
    <row r="1385" spans="1:19" x14ac:dyDescent="0.25">
      <c r="A1385" s="14" t="s">
        <v>703</v>
      </c>
      <c r="B1385" s="14" t="s">
        <v>704</v>
      </c>
      <c r="C1385" s="14" t="s">
        <v>705</v>
      </c>
      <c r="D1385" s="14" t="s">
        <v>706</v>
      </c>
      <c r="E1385" s="14" t="s">
        <v>707</v>
      </c>
      <c r="F1385" s="15">
        <v>7735.45</v>
      </c>
      <c r="G1385" s="14" t="s">
        <v>708</v>
      </c>
      <c r="H1385" s="20">
        <v>43922</v>
      </c>
      <c r="I1385" s="14" t="s">
        <v>2158</v>
      </c>
      <c r="J1385" s="14" t="s">
        <v>2159</v>
      </c>
      <c r="K1385" s="21">
        <v>10092</v>
      </c>
      <c r="L1385" s="14" t="s">
        <v>651</v>
      </c>
      <c r="M1385" s="21">
        <v>113040</v>
      </c>
      <c r="N1385" s="14" t="s">
        <v>2160</v>
      </c>
      <c r="O1385" s="14" t="s">
        <v>712</v>
      </c>
      <c r="P1385" s="14" t="s">
        <v>713</v>
      </c>
      <c r="Q1385" s="14" t="s">
        <v>714</v>
      </c>
      <c r="R1385" s="14" t="s">
        <v>715</v>
      </c>
      <c r="S1385" s="14" t="s">
        <v>683</v>
      </c>
    </row>
    <row r="1386" spans="1:19" x14ac:dyDescent="0.25">
      <c r="A1386" s="14" t="s">
        <v>717</v>
      </c>
      <c r="B1386" s="14" t="s">
        <v>704</v>
      </c>
      <c r="C1386" s="14" t="s">
        <v>718</v>
      </c>
      <c r="D1386" s="14" t="s">
        <v>706</v>
      </c>
      <c r="E1386" s="14" t="s">
        <v>707</v>
      </c>
      <c r="F1386" s="15">
        <v>7680.44</v>
      </c>
      <c r="G1386" s="14" t="s">
        <v>708</v>
      </c>
      <c r="H1386" s="20">
        <v>43952</v>
      </c>
      <c r="I1386" s="14" t="s">
        <v>2143</v>
      </c>
      <c r="J1386" s="14" t="s">
        <v>2159</v>
      </c>
      <c r="K1386" s="21">
        <v>10092</v>
      </c>
      <c r="L1386" s="14" t="s">
        <v>651</v>
      </c>
      <c r="M1386" s="21">
        <v>113040</v>
      </c>
      <c r="N1386" s="14" t="s">
        <v>2160</v>
      </c>
      <c r="O1386" s="14" t="s">
        <v>719</v>
      </c>
      <c r="P1386" s="14" t="s">
        <v>720</v>
      </c>
      <c r="Q1386" s="14" t="s">
        <v>721</v>
      </c>
      <c r="R1386" s="14" t="s">
        <v>715</v>
      </c>
      <c r="S1386" s="14" t="s">
        <v>683</v>
      </c>
    </row>
    <row r="1387" spans="1:19" x14ac:dyDescent="0.25">
      <c r="A1387" s="14" t="s">
        <v>723</v>
      </c>
      <c r="B1387" s="14" t="s">
        <v>704</v>
      </c>
      <c r="C1387" s="14" t="s">
        <v>724</v>
      </c>
      <c r="D1387" s="14" t="s">
        <v>706</v>
      </c>
      <c r="E1387" s="14" t="s">
        <v>707</v>
      </c>
      <c r="F1387" s="15">
        <v>7680.44</v>
      </c>
      <c r="G1387" s="14" t="s">
        <v>708</v>
      </c>
      <c r="H1387" s="20">
        <v>43983</v>
      </c>
      <c r="I1387" s="14" t="s">
        <v>2086</v>
      </c>
      <c r="J1387" s="14" t="s">
        <v>2159</v>
      </c>
      <c r="K1387" s="21">
        <v>10092</v>
      </c>
      <c r="L1387" s="14" t="s">
        <v>651</v>
      </c>
      <c r="M1387" s="21">
        <v>113040</v>
      </c>
      <c r="N1387" s="14" t="s">
        <v>2160</v>
      </c>
      <c r="O1387" s="14" t="s">
        <v>725</v>
      </c>
      <c r="P1387" s="14" t="s">
        <v>726</v>
      </c>
      <c r="Q1387" s="14" t="s">
        <v>727</v>
      </c>
      <c r="R1387" s="14" t="s">
        <v>715</v>
      </c>
      <c r="S1387" s="14" t="s">
        <v>683</v>
      </c>
    </row>
    <row r="1388" spans="1:19" x14ac:dyDescent="0.25">
      <c r="A1388" s="14" t="s">
        <v>703</v>
      </c>
      <c r="B1388" s="14" t="s">
        <v>704</v>
      </c>
      <c r="C1388" s="14" t="s">
        <v>705</v>
      </c>
      <c r="D1388" s="14" t="s">
        <v>706</v>
      </c>
      <c r="E1388" s="14" t="s">
        <v>707</v>
      </c>
      <c r="F1388" s="15">
        <v>1949.65</v>
      </c>
      <c r="G1388" s="14" t="s">
        <v>708</v>
      </c>
      <c r="H1388" s="20">
        <v>43922</v>
      </c>
      <c r="I1388" s="14" t="s">
        <v>2161</v>
      </c>
      <c r="J1388" s="14" t="s">
        <v>2162</v>
      </c>
      <c r="K1388" s="21">
        <v>10092</v>
      </c>
      <c r="L1388" s="14" t="s">
        <v>651</v>
      </c>
      <c r="M1388" s="21">
        <v>113060</v>
      </c>
      <c r="N1388" s="14" t="s">
        <v>2163</v>
      </c>
      <c r="O1388" s="14" t="s">
        <v>712</v>
      </c>
      <c r="P1388" s="14" t="s">
        <v>713</v>
      </c>
      <c r="Q1388" s="14" t="s">
        <v>714</v>
      </c>
      <c r="R1388" s="14" t="s">
        <v>715</v>
      </c>
      <c r="S1388" s="14" t="s">
        <v>722</v>
      </c>
    </row>
    <row r="1389" spans="1:19" x14ac:dyDescent="0.25">
      <c r="A1389" s="14" t="s">
        <v>717</v>
      </c>
      <c r="B1389" s="14" t="s">
        <v>704</v>
      </c>
      <c r="C1389" s="14" t="s">
        <v>718</v>
      </c>
      <c r="D1389" s="14" t="s">
        <v>706</v>
      </c>
      <c r="E1389" s="14" t="s">
        <v>707</v>
      </c>
      <c r="F1389" s="15">
        <v>1949.65</v>
      </c>
      <c r="G1389" s="14" t="s">
        <v>708</v>
      </c>
      <c r="H1389" s="20">
        <v>43952</v>
      </c>
      <c r="I1389" s="14" t="s">
        <v>2146</v>
      </c>
      <c r="J1389" s="14" t="s">
        <v>2162</v>
      </c>
      <c r="K1389" s="21">
        <v>10092</v>
      </c>
      <c r="L1389" s="14" t="s">
        <v>651</v>
      </c>
      <c r="M1389" s="21">
        <v>113060</v>
      </c>
      <c r="N1389" s="14" t="s">
        <v>2163</v>
      </c>
      <c r="O1389" s="14" t="s">
        <v>719</v>
      </c>
      <c r="P1389" s="14" t="s">
        <v>720</v>
      </c>
      <c r="Q1389" s="14" t="s">
        <v>721</v>
      </c>
      <c r="R1389" s="14" t="s">
        <v>715</v>
      </c>
      <c r="S1389" s="14" t="s">
        <v>722</v>
      </c>
    </row>
    <row r="1390" spans="1:19" x14ac:dyDescent="0.25">
      <c r="A1390" s="14" t="s">
        <v>723</v>
      </c>
      <c r="B1390" s="14" t="s">
        <v>704</v>
      </c>
      <c r="C1390" s="14" t="s">
        <v>724</v>
      </c>
      <c r="D1390" s="14" t="s">
        <v>706</v>
      </c>
      <c r="E1390" s="14" t="s">
        <v>707</v>
      </c>
      <c r="F1390" s="15">
        <v>1985.68</v>
      </c>
      <c r="G1390" s="14" t="s">
        <v>708</v>
      </c>
      <c r="H1390" s="20">
        <v>43983</v>
      </c>
      <c r="I1390" s="14" t="s">
        <v>2089</v>
      </c>
      <c r="J1390" s="14" t="s">
        <v>2162</v>
      </c>
      <c r="K1390" s="21">
        <v>10092</v>
      </c>
      <c r="L1390" s="14" t="s">
        <v>651</v>
      </c>
      <c r="M1390" s="21">
        <v>113060</v>
      </c>
      <c r="N1390" s="14" t="s">
        <v>2163</v>
      </c>
      <c r="O1390" s="14" t="s">
        <v>725</v>
      </c>
      <c r="P1390" s="14" t="s">
        <v>726</v>
      </c>
      <c r="Q1390" s="14" t="s">
        <v>727</v>
      </c>
      <c r="R1390" s="14" t="s">
        <v>715</v>
      </c>
      <c r="S1390" s="14" t="s">
        <v>722</v>
      </c>
    </row>
    <row r="1391" spans="1:19" x14ac:dyDescent="0.25">
      <c r="A1391" s="14" t="s">
        <v>703</v>
      </c>
      <c r="B1391" s="14" t="s">
        <v>704</v>
      </c>
      <c r="C1391" s="14" t="s">
        <v>705</v>
      </c>
      <c r="D1391" s="14" t="s">
        <v>706</v>
      </c>
      <c r="E1391" s="14" t="s">
        <v>707</v>
      </c>
      <c r="F1391" s="15">
        <v>517.49</v>
      </c>
      <c r="G1391" s="14" t="s">
        <v>708</v>
      </c>
      <c r="H1391" s="20">
        <v>43922</v>
      </c>
      <c r="I1391" s="14" t="s">
        <v>2164</v>
      </c>
      <c r="J1391" s="14" t="s">
        <v>2165</v>
      </c>
      <c r="K1391" s="21">
        <v>10092</v>
      </c>
      <c r="L1391" s="14" t="s">
        <v>651</v>
      </c>
      <c r="M1391" s="21">
        <v>114000</v>
      </c>
      <c r="N1391" s="14" t="s">
        <v>2166</v>
      </c>
      <c r="O1391" s="14" t="s">
        <v>712</v>
      </c>
      <c r="P1391" s="14" t="s">
        <v>713</v>
      </c>
      <c r="Q1391" s="14" t="s">
        <v>714</v>
      </c>
      <c r="R1391" s="14" t="s">
        <v>715</v>
      </c>
      <c r="S1391" s="14" t="s">
        <v>742</v>
      </c>
    </row>
    <row r="1392" spans="1:19" x14ac:dyDescent="0.25">
      <c r="A1392" s="14" t="s">
        <v>717</v>
      </c>
      <c r="B1392" s="14" t="s">
        <v>704</v>
      </c>
      <c r="C1392" s="14" t="s">
        <v>718</v>
      </c>
      <c r="D1392" s="14" t="s">
        <v>706</v>
      </c>
      <c r="E1392" s="14" t="s">
        <v>707</v>
      </c>
      <c r="F1392" s="15">
        <v>517.49</v>
      </c>
      <c r="G1392" s="14" t="s">
        <v>708</v>
      </c>
      <c r="H1392" s="20">
        <v>43952</v>
      </c>
      <c r="I1392" s="14" t="s">
        <v>2149</v>
      </c>
      <c r="J1392" s="14" t="s">
        <v>2165</v>
      </c>
      <c r="K1392" s="21">
        <v>10092</v>
      </c>
      <c r="L1392" s="14" t="s">
        <v>651</v>
      </c>
      <c r="M1392" s="21">
        <v>114000</v>
      </c>
      <c r="N1392" s="14" t="s">
        <v>2166</v>
      </c>
      <c r="O1392" s="14" t="s">
        <v>719</v>
      </c>
      <c r="P1392" s="14" t="s">
        <v>720</v>
      </c>
      <c r="Q1392" s="14" t="s">
        <v>721</v>
      </c>
      <c r="R1392" s="14" t="s">
        <v>715</v>
      </c>
      <c r="S1392" s="14" t="s">
        <v>742</v>
      </c>
    </row>
    <row r="1393" spans="1:19" x14ac:dyDescent="0.25">
      <c r="A1393" s="14" t="s">
        <v>723</v>
      </c>
      <c r="B1393" s="14" t="s">
        <v>704</v>
      </c>
      <c r="C1393" s="14" t="s">
        <v>724</v>
      </c>
      <c r="D1393" s="14" t="s">
        <v>706</v>
      </c>
      <c r="E1393" s="14" t="s">
        <v>707</v>
      </c>
      <c r="F1393" s="15">
        <v>517.49</v>
      </c>
      <c r="G1393" s="14" t="s">
        <v>708</v>
      </c>
      <c r="H1393" s="20">
        <v>43983</v>
      </c>
      <c r="I1393" s="14" t="s">
        <v>2092</v>
      </c>
      <c r="J1393" s="14" t="s">
        <v>2165</v>
      </c>
      <c r="K1393" s="21">
        <v>10092</v>
      </c>
      <c r="L1393" s="14" t="s">
        <v>651</v>
      </c>
      <c r="M1393" s="21">
        <v>114000</v>
      </c>
      <c r="N1393" s="14" t="s">
        <v>2166</v>
      </c>
      <c r="O1393" s="14" t="s">
        <v>725</v>
      </c>
      <c r="P1393" s="14" t="s">
        <v>726</v>
      </c>
      <c r="Q1393" s="14" t="s">
        <v>727</v>
      </c>
      <c r="R1393" s="14" t="s">
        <v>715</v>
      </c>
      <c r="S1393" s="14" t="s">
        <v>742</v>
      </c>
    </row>
    <row r="1394" spans="1:19" x14ac:dyDescent="0.25">
      <c r="A1394" s="14" t="s">
        <v>703</v>
      </c>
      <c r="B1394" s="14" t="s">
        <v>704</v>
      </c>
      <c r="C1394" s="14" t="s">
        <v>705</v>
      </c>
      <c r="D1394" s="14" t="s">
        <v>706</v>
      </c>
      <c r="E1394" s="14" t="s">
        <v>707</v>
      </c>
      <c r="F1394" s="15">
        <v>1289.95</v>
      </c>
      <c r="G1394" s="14" t="s">
        <v>708</v>
      </c>
      <c r="H1394" s="20">
        <v>43922</v>
      </c>
      <c r="I1394" s="14" t="s">
        <v>2167</v>
      </c>
      <c r="J1394" s="14" t="s">
        <v>2168</v>
      </c>
      <c r="K1394" s="21">
        <v>10092</v>
      </c>
      <c r="L1394" s="14" t="s">
        <v>651</v>
      </c>
      <c r="M1394" s="21">
        <v>114010</v>
      </c>
      <c r="N1394" s="14" t="s">
        <v>2169</v>
      </c>
      <c r="O1394" s="14" t="s">
        <v>712</v>
      </c>
      <c r="P1394" s="14" t="s">
        <v>713</v>
      </c>
      <c r="Q1394" s="14" t="s">
        <v>714</v>
      </c>
      <c r="R1394" s="14" t="s">
        <v>715</v>
      </c>
      <c r="S1394" s="14" t="s">
        <v>716</v>
      </c>
    </row>
    <row r="1395" spans="1:19" x14ac:dyDescent="0.25">
      <c r="A1395" s="14" t="s">
        <v>717</v>
      </c>
      <c r="B1395" s="14" t="s">
        <v>704</v>
      </c>
      <c r="C1395" s="14" t="s">
        <v>718</v>
      </c>
      <c r="D1395" s="14" t="s">
        <v>706</v>
      </c>
      <c r="E1395" s="14" t="s">
        <v>707</v>
      </c>
      <c r="F1395" s="15">
        <v>715.54</v>
      </c>
      <c r="G1395" s="14" t="s">
        <v>708</v>
      </c>
      <c r="H1395" s="20">
        <v>43952</v>
      </c>
      <c r="I1395" s="14" t="s">
        <v>2152</v>
      </c>
      <c r="J1395" s="14" t="s">
        <v>2168</v>
      </c>
      <c r="K1395" s="21">
        <v>10092</v>
      </c>
      <c r="L1395" s="14" t="s">
        <v>651</v>
      </c>
      <c r="M1395" s="21">
        <v>114010</v>
      </c>
      <c r="N1395" s="14" t="s">
        <v>2169</v>
      </c>
      <c r="O1395" s="14" t="s">
        <v>719</v>
      </c>
      <c r="P1395" s="14" t="s">
        <v>720</v>
      </c>
      <c r="Q1395" s="14" t="s">
        <v>721</v>
      </c>
      <c r="R1395" s="14" t="s">
        <v>715</v>
      </c>
      <c r="S1395" s="14" t="s">
        <v>716</v>
      </c>
    </row>
    <row r="1396" spans="1:19" x14ac:dyDescent="0.25">
      <c r="A1396" s="14" t="s">
        <v>723</v>
      </c>
      <c r="B1396" s="14" t="s">
        <v>704</v>
      </c>
      <c r="C1396" s="14" t="s">
        <v>724</v>
      </c>
      <c r="D1396" s="14" t="s">
        <v>706</v>
      </c>
      <c r="E1396" s="14" t="s">
        <v>707</v>
      </c>
      <c r="F1396" s="15">
        <v>715.54</v>
      </c>
      <c r="G1396" s="14" t="s">
        <v>708</v>
      </c>
      <c r="H1396" s="20">
        <v>43983</v>
      </c>
      <c r="I1396" s="14" t="s">
        <v>2095</v>
      </c>
      <c r="J1396" s="14" t="s">
        <v>2168</v>
      </c>
      <c r="K1396" s="21">
        <v>10092</v>
      </c>
      <c r="L1396" s="14" t="s">
        <v>651</v>
      </c>
      <c r="M1396" s="21">
        <v>114010</v>
      </c>
      <c r="N1396" s="14" t="s">
        <v>2169</v>
      </c>
      <c r="O1396" s="14" t="s">
        <v>725</v>
      </c>
      <c r="P1396" s="14" t="s">
        <v>726</v>
      </c>
      <c r="Q1396" s="14" t="s">
        <v>727</v>
      </c>
      <c r="R1396" s="14" t="s">
        <v>715</v>
      </c>
      <c r="S1396" s="14" t="s">
        <v>716</v>
      </c>
    </row>
    <row r="1397" spans="1:19" x14ac:dyDescent="0.25">
      <c r="A1397" s="14" t="s">
        <v>703</v>
      </c>
      <c r="B1397" s="14" t="s">
        <v>704</v>
      </c>
      <c r="C1397" s="14" t="s">
        <v>705</v>
      </c>
      <c r="D1397" s="14" t="s">
        <v>706</v>
      </c>
      <c r="E1397" s="14" t="s">
        <v>707</v>
      </c>
      <c r="F1397" s="15">
        <v>1044.03</v>
      </c>
      <c r="G1397" s="14" t="s">
        <v>708</v>
      </c>
      <c r="H1397" s="20">
        <v>43922</v>
      </c>
      <c r="I1397" s="14" t="s">
        <v>2170</v>
      </c>
      <c r="J1397" s="14" t="s">
        <v>2171</v>
      </c>
      <c r="K1397" s="21">
        <v>10092</v>
      </c>
      <c r="L1397" s="14" t="s">
        <v>651</v>
      </c>
      <c r="M1397" s="21">
        <v>114020</v>
      </c>
      <c r="N1397" s="14" t="s">
        <v>2172</v>
      </c>
      <c r="O1397" s="14" t="s">
        <v>712</v>
      </c>
      <c r="P1397" s="14" t="s">
        <v>713</v>
      </c>
      <c r="Q1397" s="14" t="s">
        <v>714</v>
      </c>
      <c r="R1397" s="14" t="s">
        <v>715</v>
      </c>
      <c r="S1397" s="14" t="s">
        <v>731</v>
      </c>
    </row>
    <row r="1398" spans="1:19" x14ac:dyDescent="0.25">
      <c r="A1398" s="14" t="s">
        <v>717</v>
      </c>
      <c r="B1398" s="14" t="s">
        <v>704</v>
      </c>
      <c r="C1398" s="14" t="s">
        <v>718</v>
      </c>
      <c r="D1398" s="14" t="s">
        <v>706</v>
      </c>
      <c r="E1398" s="14" t="s">
        <v>707</v>
      </c>
      <c r="F1398" s="15">
        <v>1044.05</v>
      </c>
      <c r="G1398" s="14" t="s">
        <v>708</v>
      </c>
      <c r="H1398" s="20">
        <v>43952</v>
      </c>
      <c r="I1398" s="14" t="s">
        <v>2155</v>
      </c>
      <c r="J1398" s="14" t="s">
        <v>2171</v>
      </c>
      <c r="K1398" s="21">
        <v>10092</v>
      </c>
      <c r="L1398" s="14" t="s">
        <v>651</v>
      </c>
      <c r="M1398" s="21">
        <v>114020</v>
      </c>
      <c r="N1398" s="14" t="s">
        <v>2172</v>
      </c>
      <c r="O1398" s="14" t="s">
        <v>719</v>
      </c>
      <c r="P1398" s="14" t="s">
        <v>720</v>
      </c>
      <c r="Q1398" s="14" t="s">
        <v>721</v>
      </c>
      <c r="R1398" s="14" t="s">
        <v>715</v>
      </c>
      <c r="S1398" s="14" t="s">
        <v>731</v>
      </c>
    </row>
    <row r="1399" spans="1:19" x14ac:dyDescent="0.25">
      <c r="A1399" s="14" t="s">
        <v>723</v>
      </c>
      <c r="B1399" s="14" t="s">
        <v>704</v>
      </c>
      <c r="C1399" s="14" t="s">
        <v>724</v>
      </c>
      <c r="D1399" s="14" t="s">
        <v>706</v>
      </c>
      <c r="E1399" s="14" t="s">
        <v>707</v>
      </c>
      <c r="F1399" s="15">
        <v>1113.8699999999999</v>
      </c>
      <c r="G1399" s="14" t="s">
        <v>708</v>
      </c>
      <c r="H1399" s="20">
        <v>43983</v>
      </c>
      <c r="I1399" s="14" t="s">
        <v>2098</v>
      </c>
      <c r="J1399" s="14" t="s">
        <v>2171</v>
      </c>
      <c r="K1399" s="21">
        <v>10092</v>
      </c>
      <c r="L1399" s="14" t="s">
        <v>651</v>
      </c>
      <c r="M1399" s="21">
        <v>114020</v>
      </c>
      <c r="N1399" s="14" t="s">
        <v>2172</v>
      </c>
      <c r="O1399" s="14" t="s">
        <v>725</v>
      </c>
      <c r="P1399" s="14" t="s">
        <v>726</v>
      </c>
      <c r="Q1399" s="14" t="s">
        <v>727</v>
      </c>
      <c r="R1399" s="14" t="s">
        <v>715</v>
      </c>
      <c r="S1399" s="14" t="s">
        <v>731</v>
      </c>
    </row>
    <row r="1400" spans="1:19" x14ac:dyDescent="0.25">
      <c r="A1400" s="14" t="s">
        <v>703</v>
      </c>
      <c r="B1400" s="14" t="s">
        <v>704</v>
      </c>
      <c r="C1400" s="14" t="s">
        <v>705</v>
      </c>
      <c r="D1400" s="14" t="s">
        <v>706</v>
      </c>
      <c r="E1400" s="14" t="s">
        <v>707</v>
      </c>
      <c r="F1400" s="15">
        <v>16825.849999999999</v>
      </c>
      <c r="G1400" s="14" t="s">
        <v>708</v>
      </c>
      <c r="H1400" s="20">
        <v>43922</v>
      </c>
      <c r="I1400" s="14" t="s">
        <v>2173</v>
      </c>
      <c r="J1400" s="14" t="s">
        <v>2174</v>
      </c>
      <c r="K1400" s="21">
        <v>10092</v>
      </c>
      <c r="L1400" s="14" t="s">
        <v>651</v>
      </c>
      <c r="M1400" s="21">
        <v>114040</v>
      </c>
      <c r="N1400" s="14" t="s">
        <v>2175</v>
      </c>
      <c r="O1400" s="14" t="s">
        <v>712</v>
      </c>
      <c r="P1400" s="14" t="s">
        <v>713</v>
      </c>
      <c r="Q1400" s="14" t="s">
        <v>714</v>
      </c>
      <c r="R1400" s="14" t="s">
        <v>715</v>
      </c>
      <c r="S1400" s="14" t="s">
        <v>683</v>
      </c>
    </row>
    <row r="1401" spans="1:19" x14ac:dyDescent="0.25">
      <c r="A1401" s="14" t="s">
        <v>717</v>
      </c>
      <c r="B1401" s="14" t="s">
        <v>704</v>
      </c>
      <c r="C1401" s="14" t="s">
        <v>718</v>
      </c>
      <c r="D1401" s="14" t="s">
        <v>706</v>
      </c>
      <c r="E1401" s="14" t="s">
        <v>707</v>
      </c>
      <c r="F1401" s="15">
        <v>16731.439999999999</v>
      </c>
      <c r="G1401" s="14" t="s">
        <v>708</v>
      </c>
      <c r="H1401" s="20">
        <v>43952</v>
      </c>
      <c r="I1401" s="14" t="s">
        <v>2158</v>
      </c>
      <c r="J1401" s="14" t="s">
        <v>2174</v>
      </c>
      <c r="K1401" s="21">
        <v>10092</v>
      </c>
      <c r="L1401" s="14" t="s">
        <v>651</v>
      </c>
      <c r="M1401" s="21">
        <v>114040</v>
      </c>
      <c r="N1401" s="14" t="s">
        <v>2175</v>
      </c>
      <c r="O1401" s="14" t="s">
        <v>719</v>
      </c>
      <c r="P1401" s="14" t="s">
        <v>720</v>
      </c>
      <c r="Q1401" s="14" t="s">
        <v>721</v>
      </c>
      <c r="R1401" s="14" t="s">
        <v>715</v>
      </c>
      <c r="S1401" s="14" t="s">
        <v>683</v>
      </c>
    </row>
    <row r="1402" spans="1:19" x14ac:dyDescent="0.25">
      <c r="A1402" s="14" t="s">
        <v>723</v>
      </c>
      <c r="B1402" s="14" t="s">
        <v>704</v>
      </c>
      <c r="C1402" s="14" t="s">
        <v>724</v>
      </c>
      <c r="D1402" s="14" t="s">
        <v>706</v>
      </c>
      <c r="E1402" s="14" t="s">
        <v>707</v>
      </c>
      <c r="F1402" s="15">
        <v>16441.77</v>
      </c>
      <c r="G1402" s="14" t="s">
        <v>708</v>
      </c>
      <c r="H1402" s="20">
        <v>43983</v>
      </c>
      <c r="I1402" s="14" t="s">
        <v>2101</v>
      </c>
      <c r="J1402" s="14" t="s">
        <v>2174</v>
      </c>
      <c r="K1402" s="21">
        <v>10092</v>
      </c>
      <c r="L1402" s="14" t="s">
        <v>651</v>
      </c>
      <c r="M1402" s="21">
        <v>114040</v>
      </c>
      <c r="N1402" s="14" t="s">
        <v>2175</v>
      </c>
      <c r="O1402" s="14" t="s">
        <v>725</v>
      </c>
      <c r="P1402" s="14" t="s">
        <v>726</v>
      </c>
      <c r="Q1402" s="14" t="s">
        <v>727</v>
      </c>
      <c r="R1402" s="14" t="s">
        <v>715</v>
      </c>
      <c r="S1402" s="14" t="s">
        <v>683</v>
      </c>
    </row>
    <row r="1403" spans="1:19" x14ac:dyDescent="0.25">
      <c r="A1403" s="14" t="s">
        <v>703</v>
      </c>
      <c r="B1403" s="14" t="s">
        <v>704</v>
      </c>
      <c r="C1403" s="14" t="s">
        <v>705</v>
      </c>
      <c r="D1403" s="14" t="s">
        <v>706</v>
      </c>
      <c r="E1403" s="14" t="s">
        <v>707</v>
      </c>
      <c r="F1403" s="15">
        <v>7633.84</v>
      </c>
      <c r="G1403" s="14" t="s">
        <v>708</v>
      </c>
      <c r="H1403" s="20">
        <v>43922</v>
      </c>
      <c r="I1403" s="14" t="s">
        <v>2176</v>
      </c>
      <c r="J1403" s="14" t="s">
        <v>2177</v>
      </c>
      <c r="K1403" s="21">
        <v>10092</v>
      </c>
      <c r="L1403" s="14" t="s">
        <v>651</v>
      </c>
      <c r="M1403" s="21">
        <v>114060</v>
      </c>
      <c r="N1403" s="14" t="s">
        <v>2178</v>
      </c>
      <c r="O1403" s="14" t="s">
        <v>712</v>
      </c>
      <c r="P1403" s="14" t="s">
        <v>713</v>
      </c>
      <c r="Q1403" s="14" t="s">
        <v>714</v>
      </c>
      <c r="R1403" s="14" t="s">
        <v>715</v>
      </c>
      <c r="S1403" s="14" t="s">
        <v>722</v>
      </c>
    </row>
    <row r="1404" spans="1:19" x14ac:dyDescent="0.25">
      <c r="A1404" s="14" t="s">
        <v>717</v>
      </c>
      <c r="B1404" s="14" t="s">
        <v>704</v>
      </c>
      <c r="C1404" s="14" t="s">
        <v>718</v>
      </c>
      <c r="D1404" s="14" t="s">
        <v>706</v>
      </c>
      <c r="E1404" s="14" t="s">
        <v>707</v>
      </c>
      <c r="F1404" s="15">
        <v>7633.84</v>
      </c>
      <c r="G1404" s="14" t="s">
        <v>708</v>
      </c>
      <c r="H1404" s="20">
        <v>43952</v>
      </c>
      <c r="I1404" s="14" t="s">
        <v>2161</v>
      </c>
      <c r="J1404" s="14" t="s">
        <v>2177</v>
      </c>
      <c r="K1404" s="21">
        <v>10092</v>
      </c>
      <c r="L1404" s="14" t="s">
        <v>651</v>
      </c>
      <c r="M1404" s="21">
        <v>114060</v>
      </c>
      <c r="N1404" s="14" t="s">
        <v>2178</v>
      </c>
      <c r="O1404" s="14" t="s">
        <v>719</v>
      </c>
      <c r="P1404" s="14" t="s">
        <v>720</v>
      </c>
      <c r="Q1404" s="14" t="s">
        <v>721</v>
      </c>
      <c r="R1404" s="14" t="s">
        <v>715</v>
      </c>
      <c r="S1404" s="14" t="s">
        <v>722</v>
      </c>
    </row>
    <row r="1405" spans="1:19" x14ac:dyDescent="0.25">
      <c r="A1405" s="14" t="s">
        <v>723</v>
      </c>
      <c r="B1405" s="14" t="s">
        <v>704</v>
      </c>
      <c r="C1405" s="14" t="s">
        <v>724</v>
      </c>
      <c r="D1405" s="14" t="s">
        <v>706</v>
      </c>
      <c r="E1405" s="14" t="s">
        <v>707</v>
      </c>
      <c r="F1405" s="15">
        <v>6562.52</v>
      </c>
      <c r="G1405" s="14" t="s">
        <v>708</v>
      </c>
      <c r="H1405" s="20">
        <v>43983</v>
      </c>
      <c r="I1405" s="14" t="s">
        <v>2104</v>
      </c>
      <c r="J1405" s="14" t="s">
        <v>2177</v>
      </c>
      <c r="K1405" s="21">
        <v>10092</v>
      </c>
      <c r="L1405" s="14" t="s">
        <v>651</v>
      </c>
      <c r="M1405" s="21">
        <v>114060</v>
      </c>
      <c r="N1405" s="14" t="s">
        <v>2178</v>
      </c>
      <c r="O1405" s="14" t="s">
        <v>725</v>
      </c>
      <c r="P1405" s="14" t="s">
        <v>726</v>
      </c>
      <c r="Q1405" s="14" t="s">
        <v>727</v>
      </c>
      <c r="R1405" s="14" t="s">
        <v>715</v>
      </c>
      <c r="S1405" s="14" t="s">
        <v>722</v>
      </c>
    </row>
    <row r="1406" spans="1:19" x14ac:dyDescent="0.25">
      <c r="A1406" s="14" t="s">
        <v>703</v>
      </c>
      <c r="B1406" s="14" t="s">
        <v>704</v>
      </c>
      <c r="C1406" s="14" t="s">
        <v>705</v>
      </c>
      <c r="D1406" s="14" t="s">
        <v>706</v>
      </c>
      <c r="E1406" s="14" t="s">
        <v>707</v>
      </c>
      <c r="F1406" s="15">
        <v>3282.54</v>
      </c>
      <c r="G1406" s="14" t="s">
        <v>708</v>
      </c>
      <c r="H1406" s="20">
        <v>43922</v>
      </c>
      <c r="I1406" s="14" t="s">
        <v>2179</v>
      </c>
      <c r="J1406" s="14" t="s">
        <v>2180</v>
      </c>
      <c r="K1406" s="21">
        <v>10093</v>
      </c>
      <c r="L1406" s="14" t="s">
        <v>652</v>
      </c>
      <c r="M1406" s="21">
        <v>111100</v>
      </c>
      <c r="N1406" s="14" t="s">
        <v>2181</v>
      </c>
      <c r="O1406" s="14" t="s">
        <v>712</v>
      </c>
      <c r="P1406" s="14" t="s">
        <v>713</v>
      </c>
      <c r="Q1406" s="14" t="s">
        <v>714</v>
      </c>
      <c r="R1406" s="14" t="s">
        <v>715</v>
      </c>
      <c r="S1406" s="14" t="s">
        <v>716</v>
      </c>
    </row>
    <row r="1407" spans="1:19" x14ac:dyDescent="0.25">
      <c r="A1407" s="14" t="s">
        <v>717</v>
      </c>
      <c r="B1407" s="14" t="s">
        <v>704</v>
      </c>
      <c r="C1407" s="14" t="s">
        <v>718</v>
      </c>
      <c r="D1407" s="14" t="s">
        <v>706</v>
      </c>
      <c r="E1407" s="14" t="s">
        <v>707</v>
      </c>
      <c r="F1407" s="15">
        <v>3282.54</v>
      </c>
      <c r="G1407" s="14" t="s">
        <v>708</v>
      </c>
      <c r="H1407" s="20">
        <v>43952</v>
      </c>
      <c r="I1407" s="14" t="s">
        <v>2164</v>
      </c>
      <c r="J1407" s="14" t="s">
        <v>2180</v>
      </c>
      <c r="K1407" s="21">
        <v>10093</v>
      </c>
      <c r="L1407" s="14" t="s">
        <v>652</v>
      </c>
      <c r="M1407" s="21">
        <v>111100</v>
      </c>
      <c r="N1407" s="14" t="s">
        <v>2181</v>
      </c>
      <c r="O1407" s="14" t="s">
        <v>719</v>
      </c>
      <c r="P1407" s="14" t="s">
        <v>720</v>
      </c>
      <c r="Q1407" s="14" t="s">
        <v>721</v>
      </c>
      <c r="R1407" s="14" t="s">
        <v>715</v>
      </c>
      <c r="S1407" s="14" t="s">
        <v>716</v>
      </c>
    </row>
    <row r="1408" spans="1:19" x14ac:dyDescent="0.25">
      <c r="A1408" s="14" t="s">
        <v>723</v>
      </c>
      <c r="B1408" s="14" t="s">
        <v>704</v>
      </c>
      <c r="C1408" s="14" t="s">
        <v>724</v>
      </c>
      <c r="D1408" s="14" t="s">
        <v>706</v>
      </c>
      <c r="E1408" s="14" t="s">
        <v>707</v>
      </c>
      <c r="F1408" s="15">
        <v>3282.54</v>
      </c>
      <c r="G1408" s="14" t="s">
        <v>708</v>
      </c>
      <c r="H1408" s="20">
        <v>43983</v>
      </c>
      <c r="I1408" s="14" t="s">
        <v>2107</v>
      </c>
      <c r="J1408" s="14" t="s">
        <v>2180</v>
      </c>
      <c r="K1408" s="21">
        <v>10093</v>
      </c>
      <c r="L1408" s="14" t="s">
        <v>652</v>
      </c>
      <c r="M1408" s="21">
        <v>111100</v>
      </c>
      <c r="N1408" s="14" t="s">
        <v>2181</v>
      </c>
      <c r="O1408" s="14" t="s">
        <v>725</v>
      </c>
      <c r="P1408" s="14" t="s">
        <v>726</v>
      </c>
      <c r="Q1408" s="14" t="s">
        <v>727</v>
      </c>
      <c r="R1408" s="14" t="s">
        <v>715</v>
      </c>
      <c r="S1408" s="14" t="s">
        <v>716</v>
      </c>
    </row>
    <row r="1409" spans="1:19" x14ac:dyDescent="0.25">
      <c r="A1409" s="14" t="s">
        <v>703</v>
      </c>
      <c r="B1409" s="14" t="s">
        <v>704</v>
      </c>
      <c r="C1409" s="14" t="s">
        <v>705</v>
      </c>
      <c r="D1409" s="14" t="s">
        <v>706</v>
      </c>
      <c r="E1409" s="14" t="s">
        <v>707</v>
      </c>
      <c r="F1409" s="15">
        <v>2290.58</v>
      </c>
      <c r="G1409" s="14" t="s">
        <v>708</v>
      </c>
      <c r="H1409" s="20">
        <v>43922</v>
      </c>
      <c r="I1409" s="14" t="s">
        <v>2182</v>
      </c>
      <c r="J1409" s="14" t="s">
        <v>2183</v>
      </c>
      <c r="K1409" s="21">
        <v>10093</v>
      </c>
      <c r="L1409" s="14" t="s">
        <v>652</v>
      </c>
      <c r="M1409" s="21">
        <v>111200</v>
      </c>
      <c r="N1409" s="14" t="s">
        <v>2184</v>
      </c>
      <c r="O1409" s="14" t="s">
        <v>712</v>
      </c>
      <c r="P1409" s="14" t="s">
        <v>713</v>
      </c>
      <c r="Q1409" s="14" t="s">
        <v>714</v>
      </c>
      <c r="R1409" s="14" t="s">
        <v>715</v>
      </c>
      <c r="S1409" s="14" t="s">
        <v>731</v>
      </c>
    </row>
    <row r="1410" spans="1:19" x14ac:dyDescent="0.25">
      <c r="A1410" s="14" t="s">
        <v>717</v>
      </c>
      <c r="B1410" s="14" t="s">
        <v>704</v>
      </c>
      <c r="C1410" s="14" t="s">
        <v>718</v>
      </c>
      <c r="D1410" s="14" t="s">
        <v>706</v>
      </c>
      <c r="E1410" s="14" t="s">
        <v>707</v>
      </c>
      <c r="F1410" s="15">
        <v>2613.96</v>
      </c>
      <c r="G1410" s="14" t="s">
        <v>708</v>
      </c>
      <c r="H1410" s="20">
        <v>43952</v>
      </c>
      <c r="I1410" s="14" t="s">
        <v>2167</v>
      </c>
      <c r="J1410" s="14" t="s">
        <v>2183</v>
      </c>
      <c r="K1410" s="21">
        <v>10093</v>
      </c>
      <c r="L1410" s="14" t="s">
        <v>652</v>
      </c>
      <c r="M1410" s="21">
        <v>111200</v>
      </c>
      <c r="N1410" s="14" t="s">
        <v>2184</v>
      </c>
      <c r="O1410" s="14" t="s">
        <v>719</v>
      </c>
      <c r="P1410" s="14" t="s">
        <v>720</v>
      </c>
      <c r="Q1410" s="14" t="s">
        <v>721</v>
      </c>
      <c r="R1410" s="14" t="s">
        <v>715</v>
      </c>
      <c r="S1410" s="14" t="s">
        <v>731</v>
      </c>
    </row>
    <row r="1411" spans="1:19" x14ac:dyDescent="0.25">
      <c r="A1411" s="14" t="s">
        <v>723</v>
      </c>
      <c r="B1411" s="14" t="s">
        <v>704</v>
      </c>
      <c r="C1411" s="14" t="s">
        <v>724</v>
      </c>
      <c r="D1411" s="14" t="s">
        <v>706</v>
      </c>
      <c r="E1411" s="14" t="s">
        <v>707</v>
      </c>
      <c r="F1411" s="15">
        <v>1967.23</v>
      </c>
      <c r="G1411" s="14" t="s">
        <v>708</v>
      </c>
      <c r="H1411" s="20">
        <v>43983</v>
      </c>
      <c r="I1411" s="14" t="s">
        <v>2110</v>
      </c>
      <c r="J1411" s="14" t="s">
        <v>2183</v>
      </c>
      <c r="K1411" s="21">
        <v>10093</v>
      </c>
      <c r="L1411" s="14" t="s">
        <v>652</v>
      </c>
      <c r="M1411" s="21">
        <v>111200</v>
      </c>
      <c r="N1411" s="14" t="s">
        <v>2184</v>
      </c>
      <c r="O1411" s="14" t="s">
        <v>725</v>
      </c>
      <c r="P1411" s="14" t="s">
        <v>726</v>
      </c>
      <c r="Q1411" s="14" t="s">
        <v>727</v>
      </c>
      <c r="R1411" s="14" t="s">
        <v>715</v>
      </c>
      <c r="S1411" s="14" t="s">
        <v>731</v>
      </c>
    </row>
    <row r="1412" spans="1:19" x14ac:dyDescent="0.25">
      <c r="A1412" s="14" t="s">
        <v>703</v>
      </c>
      <c r="B1412" s="14" t="s">
        <v>704</v>
      </c>
      <c r="C1412" s="14" t="s">
        <v>705</v>
      </c>
      <c r="D1412" s="14" t="s">
        <v>706</v>
      </c>
      <c r="E1412" s="14" t="s">
        <v>707</v>
      </c>
      <c r="F1412" s="15">
        <v>38962.04</v>
      </c>
      <c r="G1412" s="14" t="s">
        <v>708</v>
      </c>
      <c r="H1412" s="20">
        <v>43922</v>
      </c>
      <c r="I1412" s="14" t="s">
        <v>2185</v>
      </c>
      <c r="J1412" s="14" t="s">
        <v>2186</v>
      </c>
      <c r="K1412" s="21">
        <v>10093</v>
      </c>
      <c r="L1412" s="14" t="s">
        <v>652</v>
      </c>
      <c r="M1412" s="21">
        <v>111400</v>
      </c>
      <c r="N1412" s="14" t="s">
        <v>2187</v>
      </c>
      <c r="O1412" s="14" t="s">
        <v>712</v>
      </c>
      <c r="P1412" s="14" t="s">
        <v>713</v>
      </c>
      <c r="Q1412" s="14" t="s">
        <v>714</v>
      </c>
      <c r="R1412" s="14" t="s">
        <v>715</v>
      </c>
      <c r="S1412" s="14" t="s">
        <v>683</v>
      </c>
    </row>
    <row r="1413" spans="1:19" x14ac:dyDescent="0.25">
      <c r="A1413" s="14" t="s">
        <v>717</v>
      </c>
      <c r="B1413" s="14" t="s">
        <v>704</v>
      </c>
      <c r="C1413" s="14" t="s">
        <v>718</v>
      </c>
      <c r="D1413" s="14" t="s">
        <v>706</v>
      </c>
      <c r="E1413" s="14" t="s">
        <v>707</v>
      </c>
      <c r="F1413" s="15">
        <v>38962.04</v>
      </c>
      <c r="G1413" s="14" t="s">
        <v>708</v>
      </c>
      <c r="H1413" s="20">
        <v>43952</v>
      </c>
      <c r="I1413" s="14" t="s">
        <v>2170</v>
      </c>
      <c r="J1413" s="14" t="s">
        <v>2186</v>
      </c>
      <c r="K1413" s="21">
        <v>10093</v>
      </c>
      <c r="L1413" s="14" t="s">
        <v>652</v>
      </c>
      <c r="M1413" s="21">
        <v>111400</v>
      </c>
      <c r="N1413" s="14" t="s">
        <v>2187</v>
      </c>
      <c r="O1413" s="14" t="s">
        <v>719</v>
      </c>
      <c r="P1413" s="14" t="s">
        <v>720</v>
      </c>
      <c r="Q1413" s="14" t="s">
        <v>721</v>
      </c>
      <c r="R1413" s="14" t="s">
        <v>715</v>
      </c>
      <c r="S1413" s="14" t="s">
        <v>683</v>
      </c>
    </row>
    <row r="1414" spans="1:19" x14ac:dyDescent="0.25">
      <c r="A1414" s="14" t="s">
        <v>723</v>
      </c>
      <c r="B1414" s="14" t="s">
        <v>704</v>
      </c>
      <c r="C1414" s="14" t="s">
        <v>724</v>
      </c>
      <c r="D1414" s="14" t="s">
        <v>706</v>
      </c>
      <c r="E1414" s="14" t="s">
        <v>707</v>
      </c>
      <c r="F1414" s="15">
        <v>37581.410000000003</v>
      </c>
      <c r="G1414" s="14" t="s">
        <v>708</v>
      </c>
      <c r="H1414" s="20">
        <v>43983</v>
      </c>
      <c r="I1414" s="14" t="s">
        <v>2113</v>
      </c>
      <c r="J1414" s="14" t="s">
        <v>2186</v>
      </c>
      <c r="K1414" s="21">
        <v>10093</v>
      </c>
      <c r="L1414" s="14" t="s">
        <v>652</v>
      </c>
      <c r="M1414" s="21">
        <v>111400</v>
      </c>
      <c r="N1414" s="14" t="s">
        <v>2187</v>
      </c>
      <c r="O1414" s="14" t="s">
        <v>725</v>
      </c>
      <c r="P1414" s="14" t="s">
        <v>726</v>
      </c>
      <c r="Q1414" s="14" t="s">
        <v>727</v>
      </c>
      <c r="R1414" s="14" t="s">
        <v>715</v>
      </c>
      <c r="S1414" s="14" t="s">
        <v>683</v>
      </c>
    </row>
    <row r="1415" spans="1:19" x14ac:dyDescent="0.25">
      <c r="A1415" s="14" t="s">
        <v>703</v>
      </c>
      <c r="B1415" s="14" t="s">
        <v>704</v>
      </c>
      <c r="C1415" s="14" t="s">
        <v>705</v>
      </c>
      <c r="D1415" s="14" t="s">
        <v>706</v>
      </c>
      <c r="E1415" s="14" t="s">
        <v>707</v>
      </c>
      <c r="F1415" s="15">
        <v>13143.47</v>
      </c>
      <c r="G1415" s="14" t="s">
        <v>708</v>
      </c>
      <c r="H1415" s="20">
        <v>43922</v>
      </c>
      <c r="I1415" s="14" t="s">
        <v>2188</v>
      </c>
      <c r="J1415" s="14" t="s">
        <v>2189</v>
      </c>
      <c r="K1415" s="21">
        <v>10093</v>
      </c>
      <c r="L1415" s="14" t="s">
        <v>652</v>
      </c>
      <c r="M1415" s="21">
        <v>111600</v>
      </c>
      <c r="N1415" s="14" t="s">
        <v>2190</v>
      </c>
      <c r="O1415" s="14" t="s">
        <v>712</v>
      </c>
      <c r="P1415" s="14" t="s">
        <v>713</v>
      </c>
      <c r="Q1415" s="14" t="s">
        <v>714</v>
      </c>
      <c r="R1415" s="14" t="s">
        <v>715</v>
      </c>
      <c r="S1415" s="14" t="s">
        <v>722</v>
      </c>
    </row>
    <row r="1416" spans="1:19" x14ac:dyDescent="0.25">
      <c r="A1416" s="14" t="s">
        <v>717</v>
      </c>
      <c r="B1416" s="14" t="s">
        <v>704</v>
      </c>
      <c r="C1416" s="14" t="s">
        <v>718</v>
      </c>
      <c r="D1416" s="14" t="s">
        <v>706</v>
      </c>
      <c r="E1416" s="14" t="s">
        <v>707</v>
      </c>
      <c r="F1416" s="15">
        <v>13024.61</v>
      </c>
      <c r="G1416" s="14" t="s">
        <v>708</v>
      </c>
      <c r="H1416" s="20">
        <v>43952</v>
      </c>
      <c r="I1416" s="14" t="s">
        <v>2173</v>
      </c>
      <c r="J1416" s="14" t="s">
        <v>2189</v>
      </c>
      <c r="K1416" s="21">
        <v>10093</v>
      </c>
      <c r="L1416" s="14" t="s">
        <v>652</v>
      </c>
      <c r="M1416" s="21">
        <v>111600</v>
      </c>
      <c r="N1416" s="14" t="s">
        <v>2190</v>
      </c>
      <c r="O1416" s="14" t="s">
        <v>719</v>
      </c>
      <c r="P1416" s="14" t="s">
        <v>720</v>
      </c>
      <c r="Q1416" s="14" t="s">
        <v>721</v>
      </c>
      <c r="R1416" s="14" t="s">
        <v>715</v>
      </c>
      <c r="S1416" s="14" t="s">
        <v>722</v>
      </c>
    </row>
    <row r="1417" spans="1:19" x14ac:dyDescent="0.25">
      <c r="A1417" s="14" t="s">
        <v>723</v>
      </c>
      <c r="B1417" s="14" t="s">
        <v>704</v>
      </c>
      <c r="C1417" s="14" t="s">
        <v>724</v>
      </c>
      <c r="D1417" s="14" t="s">
        <v>706</v>
      </c>
      <c r="E1417" s="14" t="s">
        <v>707</v>
      </c>
      <c r="F1417" s="15">
        <v>13024.61</v>
      </c>
      <c r="G1417" s="14" t="s">
        <v>708</v>
      </c>
      <c r="H1417" s="20">
        <v>43983</v>
      </c>
      <c r="I1417" s="14" t="s">
        <v>2116</v>
      </c>
      <c r="J1417" s="14" t="s">
        <v>2189</v>
      </c>
      <c r="K1417" s="21">
        <v>10093</v>
      </c>
      <c r="L1417" s="14" t="s">
        <v>652</v>
      </c>
      <c r="M1417" s="21">
        <v>111600</v>
      </c>
      <c r="N1417" s="14" t="s">
        <v>2190</v>
      </c>
      <c r="O1417" s="14" t="s">
        <v>725</v>
      </c>
      <c r="P1417" s="14" t="s">
        <v>726</v>
      </c>
      <c r="Q1417" s="14" t="s">
        <v>727</v>
      </c>
      <c r="R1417" s="14" t="s">
        <v>715</v>
      </c>
      <c r="S1417" s="14" t="s">
        <v>722</v>
      </c>
    </row>
    <row r="1418" spans="1:19" x14ac:dyDescent="0.25">
      <c r="A1418" s="14" t="s">
        <v>703</v>
      </c>
      <c r="B1418" s="14" t="s">
        <v>704</v>
      </c>
      <c r="C1418" s="14" t="s">
        <v>705</v>
      </c>
      <c r="D1418" s="14" t="s">
        <v>706</v>
      </c>
      <c r="E1418" s="14" t="s">
        <v>707</v>
      </c>
      <c r="F1418" s="15">
        <v>248.14</v>
      </c>
      <c r="G1418" s="14" t="s">
        <v>708</v>
      </c>
      <c r="H1418" s="20">
        <v>43922</v>
      </c>
      <c r="I1418" s="14" t="s">
        <v>2191</v>
      </c>
      <c r="J1418" s="14" t="s">
        <v>2192</v>
      </c>
      <c r="K1418" s="21">
        <v>10093</v>
      </c>
      <c r="L1418" s="14" t="s">
        <v>652</v>
      </c>
      <c r="M1418" s="21">
        <v>111700</v>
      </c>
      <c r="N1418" s="14" t="s">
        <v>2193</v>
      </c>
      <c r="O1418" s="14" t="s">
        <v>712</v>
      </c>
      <c r="P1418" s="14" t="s">
        <v>713</v>
      </c>
      <c r="Q1418" s="14" t="s">
        <v>714</v>
      </c>
      <c r="R1418" s="14" t="s">
        <v>715</v>
      </c>
      <c r="S1418" s="14" t="s">
        <v>742</v>
      </c>
    </row>
    <row r="1419" spans="1:19" x14ac:dyDescent="0.25">
      <c r="A1419" s="14" t="s">
        <v>717</v>
      </c>
      <c r="B1419" s="14" t="s">
        <v>704</v>
      </c>
      <c r="C1419" s="14" t="s">
        <v>718</v>
      </c>
      <c r="D1419" s="14" t="s">
        <v>706</v>
      </c>
      <c r="E1419" s="14" t="s">
        <v>707</v>
      </c>
      <c r="F1419" s="15">
        <v>248.14</v>
      </c>
      <c r="G1419" s="14" t="s">
        <v>708</v>
      </c>
      <c r="H1419" s="20">
        <v>43952</v>
      </c>
      <c r="I1419" s="14" t="s">
        <v>2176</v>
      </c>
      <c r="J1419" s="14" t="s">
        <v>2192</v>
      </c>
      <c r="K1419" s="21">
        <v>10093</v>
      </c>
      <c r="L1419" s="14" t="s">
        <v>652</v>
      </c>
      <c r="M1419" s="21">
        <v>111700</v>
      </c>
      <c r="N1419" s="14" t="s">
        <v>2193</v>
      </c>
      <c r="O1419" s="14" t="s">
        <v>719</v>
      </c>
      <c r="P1419" s="14" t="s">
        <v>720</v>
      </c>
      <c r="Q1419" s="14" t="s">
        <v>721</v>
      </c>
      <c r="R1419" s="14" t="s">
        <v>715</v>
      </c>
      <c r="S1419" s="14" t="s">
        <v>742</v>
      </c>
    </row>
    <row r="1420" spans="1:19" x14ac:dyDescent="0.25">
      <c r="A1420" s="14" t="s">
        <v>723</v>
      </c>
      <c r="B1420" s="14" t="s">
        <v>704</v>
      </c>
      <c r="C1420" s="14" t="s">
        <v>724</v>
      </c>
      <c r="D1420" s="14" t="s">
        <v>706</v>
      </c>
      <c r="E1420" s="14" t="s">
        <v>707</v>
      </c>
      <c r="F1420" s="15">
        <v>248.14</v>
      </c>
      <c r="G1420" s="14" t="s">
        <v>708</v>
      </c>
      <c r="H1420" s="20">
        <v>43983</v>
      </c>
      <c r="I1420" s="14" t="s">
        <v>2119</v>
      </c>
      <c r="J1420" s="14" t="s">
        <v>2192</v>
      </c>
      <c r="K1420" s="21">
        <v>10093</v>
      </c>
      <c r="L1420" s="14" t="s">
        <v>652</v>
      </c>
      <c r="M1420" s="21">
        <v>111700</v>
      </c>
      <c r="N1420" s="14" t="s">
        <v>2193</v>
      </c>
      <c r="O1420" s="14" t="s">
        <v>725</v>
      </c>
      <c r="P1420" s="14" t="s">
        <v>726</v>
      </c>
      <c r="Q1420" s="14" t="s">
        <v>727</v>
      </c>
      <c r="R1420" s="14" t="s">
        <v>715</v>
      </c>
      <c r="S1420" s="14" t="s">
        <v>742</v>
      </c>
    </row>
    <row r="1421" spans="1:19" x14ac:dyDescent="0.25">
      <c r="A1421" s="14" t="s">
        <v>703</v>
      </c>
      <c r="B1421" s="14" t="s">
        <v>704</v>
      </c>
      <c r="C1421" s="14" t="s">
        <v>705</v>
      </c>
      <c r="D1421" s="14" t="s">
        <v>706</v>
      </c>
      <c r="E1421" s="14" t="s">
        <v>707</v>
      </c>
      <c r="F1421" s="15">
        <v>250.95</v>
      </c>
      <c r="G1421" s="14" t="s">
        <v>708</v>
      </c>
      <c r="H1421" s="20">
        <v>43922</v>
      </c>
      <c r="I1421" s="14" t="s">
        <v>2194</v>
      </c>
      <c r="J1421" s="14" t="s">
        <v>2195</v>
      </c>
      <c r="K1421" s="21">
        <v>10093</v>
      </c>
      <c r="L1421" s="14" t="s">
        <v>652</v>
      </c>
      <c r="M1421" s="21">
        <v>113010</v>
      </c>
      <c r="N1421" s="14" t="s">
        <v>2196</v>
      </c>
      <c r="O1421" s="14" t="s">
        <v>712</v>
      </c>
      <c r="P1421" s="14" t="s">
        <v>713</v>
      </c>
      <c r="Q1421" s="14" t="s">
        <v>714</v>
      </c>
      <c r="R1421" s="14" t="s">
        <v>715</v>
      </c>
      <c r="S1421" s="14" t="s">
        <v>716</v>
      </c>
    </row>
    <row r="1422" spans="1:19" x14ac:dyDescent="0.25">
      <c r="A1422" s="14" t="s">
        <v>717</v>
      </c>
      <c r="B1422" s="14" t="s">
        <v>704</v>
      </c>
      <c r="C1422" s="14" t="s">
        <v>718</v>
      </c>
      <c r="D1422" s="14" t="s">
        <v>706</v>
      </c>
      <c r="E1422" s="14" t="s">
        <v>707</v>
      </c>
      <c r="F1422" s="15">
        <v>250.95</v>
      </c>
      <c r="G1422" s="14" t="s">
        <v>708</v>
      </c>
      <c r="H1422" s="20">
        <v>43952</v>
      </c>
      <c r="I1422" s="14" t="s">
        <v>2179</v>
      </c>
      <c r="J1422" s="14" t="s">
        <v>2195</v>
      </c>
      <c r="K1422" s="21">
        <v>10093</v>
      </c>
      <c r="L1422" s="14" t="s">
        <v>652</v>
      </c>
      <c r="M1422" s="21">
        <v>113010</v>
      </c>
      <c r="N1422" s="14" t="s">
        <v>2196</v>
      </c>
      <c r="O1422" s="14" t="s">
        <v>719</v>
      </c>
      <c r="P1422" s="14" t="s">
        <v>720</v>
      </c>
      <c r="Q1422" s="14" t="s">
        <v>721</v>
      </c>
      <c r="R1422" s="14" t="s">
        <v>715</v>
      </c>
      <c r="S1422" s="14" t="s">
        <v>716</v>
      </c>
    </row>
    <row r="1423" spans="1:19" x14ac:dyDescent="0.25">
      <c r="A1423" s="14" t="s">
        <v>723</v>
      </c>
      <c r="B1423" s="14" t="s">
        <v>704</v>
      </c>
      <c r="C1423" s="14" t="s">
        <v>724</v>
      </c>
      <c r="D1423" s="14" t="s">
        <v>706</v>
      </c>
      <c r="E1423" s="14" t="s">
        <v>707</v>
      </c>
      <c r="F1423" s="15">
        <v>250.95</v>
      </c>
      <c r="G1423" s="14" t="s">
        <v>708</v>
      </c>
      <c r="H1423" s="20">
        <v>43983</v>
      </c>
      <c r="I1423" s="14" t="s">
        <v>2122</v>
      </c>
      <c r="J1423" s="14" t="s">
        <v>2195</v>
      </c>
      <c r="K1423" s="21">
        <v>10093</v>
      </c>
      <c r="L1423" s="14" t="s">
        <v>652</v>
      </c>
      <c r="M1423" s="21">
        <v>113010</v>
      </c>
      <c r="N1423" s="14" t="s">
        <v>2196</v>
      </c>
      <c r="O1423" s="14" t="s">
        <v>725</v>
      </c>
      <c r="P1423" s="14" t="s">
        <v>726</v>
      </c>
      <c r="Q1423" s="14" t="s">
        <v>727</v>
      </c>
      <c r="R1423" s="14" t="s">
        <v>715</v>
      </c>
      <c r="S1423" s="14" t="s">
        <v>716</v>
      </c>
    </row>
    <row r="1424" spans="1:19" x14ac:dyDescent="0.25">
      <c r="A1424" s="14" t="s">
        <v>703</v>
      </c>
      <c r="B1424" s="14" t="s">
        <v>704</v>
      </c>
      <c r="C1424" s="14" t="s">
        <v>705</v>
      </c>
      <c r="D1424" s="14" t="s">
        <v>706</v>
      </c>
      <c r="E1424" s="14" t="s">
        <v>707</v>
      </c>
      <c r="F1424" s="15">
        <v>215.08</v>
      </c>
      <c r="G1424" s="14" t="s">
        <v>708</v>
      </c>
      <c r="H1424" s="20">
        <v>43922</v>
      </c>
      <c r="I1424" s="14" t="s">
        <v>2197</v>
      </c>
      <c r="J1424" s="14" t="s">
        <v>2198</v>
      </c>
      <c r="K1424" s="21">
        <v>10093</v>
      </c>
      <c r="L1424" s="14" t="s">
        <v>652</v>
      </c>
      <c r="M1424" s="21">
        <v>113020</v>
      </c>
      <c r="N1424" s="14" t="s">
        <v>2199</v>
      </c>
      <c r="O1424" s="14" t="s">
        <v>712</v>
      </c>
      <c r="P1424" s="14" t="s">
        <v>713</v>
      </c>
      <c r="Q1424" s="14" t="s">
        <v>714</v>
      </c>
      <c r="R1424" s="14" t="s">
        <v>715</v>
      </c>
      <c r="S1424" s="14" t="s">
        <v>731</v>
      </c>
    </row>
    <row r="1425" spans="1:19" x14ac:dyDescent="0.25">
      <c r="A1425" s="14" t="s">
        <v>717</v>
      </c>
      <c r="B1425" s="14" t="s">
        <v>704</v>
      </c>
      <c r="C1425" s="14" t="s">
        <v>718</v>
      </c>
      <c r="D1425" s="14" t="s">
        <v>706</v>
      </c>
      <c r="E1425" s="14" t="s">
        <v>707</v>
      </c>
      <c r="F1425" s="15">
        <v>259.70999999999998</v>
      </c>
      <c r="G1425" s="14" t="s">
        <v>708</v>
      </c>
      <c r="H1425" s="20">
        <v>43952</v>
      </c>
      <c r="I1425" s="14" t="s">
        <v>2182</v>
      </c>
      <c r="J1425" s="14" t="s">
        <v>2198</v>
      </c>
      <c r="K1425" s="21">
        <v>10093</v>
      </c>
      <c r="L1425" s="14" t="s">
        <v>652</v>
      </c>
      <c r="M1425" s="21">
        <v>113020</v>
      </c>
      <c r="N1425" s="14" t="s">
        <v>2199</v>
      </c>
      <c r="O1425" s="14" t="s">
        <v>719</v>
      </c>
      <c r="P1425" s="14" t="s">
        <v>720</v>
      </c>
      <c r="Q1425" s="14" t="s">
        <v>721</v>
      </c>
      <c r="R1425" s="14" t="s">
        <v>715</v>
      </c>
      <c r="S1425" s="14" t="s">
        <v>731</v>
      </c>
    </row>
    <row r="1426" spans="1:19" x14ac:dyDescent="0.25">
      <c r="A1426" s="14" t="s">
        <v>723</v>
      </c>
      <c r="B1426" s="14" t="s">
        <v>704</v>
      </c>
      <c r="C1426" s="14" t="s">
        <v>724</v>
      </c>
      <c r="D1426" s="14" t="s">
        <v>706</v>
      </c>
      <c r="E1426" s="14" t="s">
        <v>707</v>
      </c>
      <c r="F1426" s="15">
        <v>170.46</v>
      </c>
      <c r="G1426" s="14" t="s">
        <v>708</v>
      </c>
      <c r="H1426" s="20">
        <v>43983</v>
      </c>
      <c r="I1426" s="14" t="s">
        <v>2125</v>
      </c>
      <c r="J1426" s="14" t="s">
        <v>2198</v>
      </c>
      <c r="K1426" s="21">
        <v>10093</v>
      </c>
      <c r="L1426" s="14" t="s">
        <v>652</v>
      </c>
      <c r="M1426" s="21">
        <v>113020</v>
      </c>
      <c r="N1426" s="14" t="s">
        <v>2199</v>
      </c>
      <c r="O1426" s="14" t="s">
        <v>725</v>
      </c>
      <c r="P1426" s="14" t="s">
        <v>726</v>
      </c>
      <c r="Q1426" s="14" t="s">
        <v>727</v>
      </c>
      <c r="R1426" s="14" t="s">
        <v>715</v>
      </c>
      <c r="S1426" s="14" t="s">
        <v>731</v>
      </c>
    </row>
    <row r="1427" spans="1:19" x14ac:dyDescent="0.25">
      <c r="A1427" s="14" t="s">
        <v>703</v>
      </c>
      <c r="B1427" s="14" t="s">
        <v>704</v>
      </c>
      <c r="C1427" s="14" t="s">
        <v>705</v>
      </c>
      <c r="D1427" s="14" t="s">
        <v>706</v>
      </c>
      <c r="E1427" s="14" t="s">
        <v>707</v>
      </c>
      <c r="F1427" s="15">
        <v>3904.06</v>
      </c>
      <c r="G1427" s="14" t="s">
        <v>708</v>
      </c>
      <c r="H1427" s="20">
        <v>43922</v>
      </c>
      <c r="I1427" s="14" t="s">
        <v>2200</v>
      </c>
      <c r="J1427" s="14" t="s">
        <v>2201</v>
      </c>
      <c r="K1427" s="21">
        <v>10093</v>
      </c>
      <c r="L1427" s="14" t="s">
        <v>652</v>
      </c>
      <c r="M1427" s="21">
        <v>113040</v>
      </c>
      <c r="N1427" s="14" t="s">
        <v>2202</v>
      </c>
      <c r="O1427" s="14" t="s">
        <v>712</v>
      </c>
      <c r="P1427" s="14" t="s">
        <v>713</v>
      </c>
      <c r="Q1427" s="14" t="s">
        <v>714</v>
      </c>
      <c r="R1427" s="14" t="s">
        <v>715</v>
      </c>
      <c r="S1427" s="14" t="s">
        <v>683</v>
      </c>
    </row>
    <row r="1428" spans="1:19" x14ac:dyDescent="0.25">
      <c r="A1428" s="14" t="s">
        <v>717</v>
      </c>
      <c r="B1428" s="14" t="s">
        <v>704</v>
      </c>
      <c r="C1428" s="14" t="s">
        <v>718</v>
      </c>
      <c r="D1428" s="14" t="s">
        <v>706</v>
      </c>
      <c r="E1428" s="14" t="s">
        <v>707</v>
      </c>
      <c r="F1428" s="15">
        <v>3904.06</v>
      </c>
      <c r="G1428" s="14" t="s">
        <v>708</v>
      </c>
      <c r="H1428" s="20">
        <v>43952</v>
      </c>
      <c r="I1428" s="14" t="s">
        <v>2185</v>
      </c>
      <c r="J1428" s="14" t="s">
        <v>2201</v>
      </c>
      <c r="K1428" s="21">
        <v>10093</v>
      </c>
      <c r="L1428" s="14" t="s">
        <v>652</v>
      </c>
      <c r="M1428" s="21">
        <v>113040</v>
      </c>
      <c r="N1428" s="14" t="s">
        <v>2202</v>
      </c>
      <c r="O1428" s="14" t="s">
        <v>719</v>
      </c>
      <c r="P1428" s="14" t="s">
        <v>720</v>
      </c>
      <c r="Q1428" s="14" t="s">
        <v>721</v>
      </c>
      <c r="R1428" s="14" t="s">
        <v>715</v>
      </c>
      <c r="S1428" s="14" t="s">
        <v>683</v>
      </c>
    </row>
    <row r="1429" spans="1:19" x14ac:dyDescent="0.25">
      <c r="A1429" s="14" t="s">
        <v>723</v>
      </c>
      <c r="B1429" s="14" t="s">
        <v>704</v>
      </c>
      <c r="C1429" s="14" t="s">
        <v>724</v>
      </c>
      <c r="D1429" s="14" t="s">
        <v>706</v>
      </c>
      <c r="E1429" s="14" t="s">
        <v>707</v>
      </c>
      <c r="F1429" s="15">
        <v>3713.53</v>
      </c>
      <c r="G1429" s="14" t="s">
        <v>708</v>
      </c>
      <c r="H1429" s="20">
        <v>43983</v>
      </c>
      <c r="I1429" s="14" t="s">
        <v>2128</v>
      </c>
      <c r="J1429" s="14" t="s">
        <v>2201</v>
      </c>
      <c r="K1429" s="21">
        <v>10093</v>
      </c>
      <c r="L1429" s="14" t="s">
        <v>652</v>
      </c>
      <c r="M1429" s="21">
        <v>113040</v>
      </c>
      <c r="N1429" s="14" t="s">
        <v>2202</v>
      </c>
      <c r="O1429" s="14" t="s">
        <v>725</v>
      </c>
      <c r="P1429" s="14" t="s">
        <v>726</v>
      </c>
      <c r="Q1429" s="14" t="s">
        <v>727</v>
      </c>
      <c r="R1429" s="14" t="s">
        <v>715</v>
      </c>
      <c r="S1429" s="14" t="s">
        <v>683</v>
      </c>
    </row>
    <row r="1430" spans="1:19" x14ac:dyDescent="0.25">
      <c r="A1430" s="14" t="s">
        <v>703</v>
      </c>
      <c r="B1430" s="14" t="s">
        <v>704</v>
      </c>
      <c r="C1430" s="14" t="s">
        <v>705</v>
      </c>
      <c r="D1430" s="14" t="s">
        <v>706</v>
      </c>
      <c r="E1430" s="14" t="s">
        <v>707</v>
      </c>
      <c r="F1430" s="15">
        <v>779.02</v>
      </c>
      <c r="G1430" s="14" t="s">
        <v>708</v>
      </c>
      <c r="H1430" s="20">
        <v>43922</v>
      </c>
      <c r="I1430" s="14" t="s">
        <v>2203</v>
      </c>
      <c r="J1430" s="14" t="s">
        <v>2204</v>
      </c>
      <c r="K1430" s="21">
        <v>10093</v>
      </c>
      <c r="L1430" s="14" t="s">
        <v>652</v>
      </c>
      <c r="M1430" s="21">
        <v>113060</v>
      </c>
      <c r="N1430" s="14" t="s">
        <v>2205</v>
      </c>
      <c r="O1430" s="14" t="s">
        <v>712</v>
      </c>
      <c r="P1430" s="14" t="s">
        <v>713</v>
      </c>
      <c r="Q1430" s="14" t="s">
        <v>714</v>
      </c>
      <c r="R1430" s="14" t="s">
        <v>715</v>
      </c>
      <c r="S1430" s="14" t="s">
        <v>722</v>
      </c>
    </row>
    <row r="1431" spans="1:19" x14ac:dyDescent="0.25">
      <c r="A1431" s="14" t="s">
        <v>717</v>
      </c>
      <c r="B1431" s="14" t="s">
        <v>704</v>
      </c>
      <c r="C1431" s="14" t="s">
        <v>718</v>
      </c>
      <c r="D1431" s="14" t="s">
        <v>706</v>
      </c>
      <c r="E1431" s="14" t="s">
        <v>707</v>
      </c>
      <c r="F1431" s="15">
        <v>762.62</v>
      </c>
      <c r="G1431" s="14" t="s">
        <v>708</v>
      </c>
      <c r="H1431" s="20">
        <v>43952</v>
      </c>
      <c r="I1431" s="14" t="s">
        <v>2188</v>
      </c>
      <c r="J1431" s="14" t="s">
        <v>2204</v>
      </c>
      <c r="K1431" s="21">
        <v>10093</v>
      </c>
      <c r="L1431" s="14" t="s">
        <v>652</v>
      </c>
      <c r="M1431" s="21">
        <v>113060</v>
      </c>
      <c r="N1431" s="14" t="s">
        <v>2205</v>
      </c>
      <c r="O1431" s="14" t="s">
        <v>719</v>
      </c>
      <c r="P1431" s="14" t="s">
        <v>720</v>
      </c>
      <c r="Q1431" s="14" t="s">
        <v>721</v>
      </c>
      <c r="R1431" s="14" t="s">
        <v>715</v>
      </c>
      <c r="S1431" s="14" t="s">
        <v>722</v>
      </c>
    </row>
    <row r="1432" spans="1:19" x14ac:dyDescent="0.25">
      <c r="A1432" s="14" t="s">
        <v>723</v>
      </c>
      <c r="B1432" s="14" t="s">
        <v>704</v>
      </c>
      <c r="C1432" s="14" t="s">
        <v>724</v>
      </c>
      <c r="D1432" s="14" t="s">
        <v>706</v>
      </c>
      <c r="E1432" s="14" t="s">
        <v>707</v>
      </c>
      <c r="F1432" s="15">
        <v>762.62</v>
      </c>
      <c r="G1432" s="14" t="s">
        <v>708</v>
      </c>
      <c r="H1432" s="20">
        <v>43983</v>
      </c>
      <c r="I1432" s="14" t="s">
        <v>2131</v>
      </c>
      <c r="J1432" s="14" t="s">
        <v>2204</v>
      </c>
      <c r="K1432" s="21">
        <v>10093</v>
      </c>
      <c r="L1432" s="14" t="s">
        <v>652</v>
      </c>
      <c r="M1432" s="21">
        <v>113060</v>
      </c>
      <c r="N1432" s="14" t="s">
        <v>2205</v>
      </c>
      <c r="O1432" s="14" t="s">
        <v>725</v>
      </c>
      <c r="P1432" s="14" t="s">
        <v>726</v>
      </c>
      <c r="Q1432" s="14" t="s">
        <v>727</v>
      </c>
      <c r="R1432" s="14" t="s">
        <v>715</v>
      </c>
      <c r="S1432" s="14" t="s">
        <v>722</v>
      </c>
    </row>
    <row r="1433" spans="1:19" x14ac:dyDescent="0.25">
      <c r="A1433" s="14" t="s">
        <v>703</v>
      </c>
      <c r="B1433" s="14" t="s">
        <v>704</v>
      </c>
      <c r="C1433" s="14" t="s">
        <v>705</v>
      </c>
      <c r="D1433" s="14" t="s">
        <v>706</v>
      </c>
      <c r="E1433" s="14" t="s">
        <v>707</v>
      </c>
      <c r="F1433" s="15">
        <v>915.83</v>
      </c>
      <c r="G1433" s="14" t="s">
        <v>708</v>
      </c>
      <c r="H1433" s="20">
        <v>43922</v>
      </c>
      <c r="I1433" s="14" t="s">
        <v>2206</v>
      </c>
      <c r="J1433" s="14" t="s">
        <v>2207</v>
      </c>
      <c r="K1433" s="21">
        <v>10093</v>
      </c>
      <c r="L1433" s="14" t="s">
        <v>652</v>
      </c>
      <c r="M1433" s="21">
        <v>114010</v>
      </c>
      <c r="N1433" s="14" t="s">
        <v>2208</v>
      </c>
      <c r="O1433" s="14" t="s">
        <v>712</v>
      </c>
      <c r="P1433" s="14" t="s">
        <v>713</v>
      </c>
      <c r="Q1433" s="14" t="s">
        <v>714</v>
      </c>
      <c r="R1433" s="14" t="s">
        <v>715</v>
      </c>
      <c r="S1433" s="14" t="s">
        <v>716</v>
      </c>
    </row>
    <row r="1434" spans="1:19" x14ac:dyDescent="0.25">
      <c r="A1434" s="14" t="s">
        <v>717</v>
      </c>
      <c r="B1434" s="14" t="s">
        <v>704</v>
      </c>
      <c r="C1434" s="14" t="s">
        <v>718</v>
      </c>
      <c r="D1434" s="14" t="s">
        <v>706</v>
      </c>
      <c r="E1434" s="14" t="s">
        <v>707</v>
      </c>
      <c r="F1434" s="15">
        <v>915.83</v>
      </c>
      <c r="G1434" s="14" t="s">
        <v>708</v>
      </c>
      <c r="H1434" s="20">
        <v>43952</v>
      </c>
      <c r="I1434" s="14" t="s">
        <v>2191</v>
      </c>
      <c r="J1434" s="14" t="s">
        <v>2207</v>
      </c>
      <c r="K1434" s="21">
        <v>10093</v>
      </c>
      <c r="L1434" s="14" t="s">
        <v>652</v>
      </c>
      <c r="M1434" s="21">
        <v>114010</v>
      </c>
      <c r="N1434" s="14" t="s">
        <v>2208</v>
      </c>
      <c r="O1434" s="14" t="s">
        <v>719</v>
      </c>
      <c r="P1434" s="14" t="s">
        <v>720</v>
      </c>
      <c r="Q1434" s="14" t="s">
        <v>721</v>
      </c>
      <c r="R1434" s="14" t="s">
        <v>715</v>
      </c>
      <c r="S1434" s="14" t="s">
        <v>716</v>
      </c>
    </row>
    <row r="1435" spans="1:19" x14ac:dyDescent="0.25">
      <c r="A1435" s="14" t="s">
        <v>723</v>
      </c>
      <c r="B1435" s="14" t="s">
        <v>704</v>
      </c>
      <c r="C1435" s="14" t="s">
        <v>724</v>
      </c>
      <c r="D1435" s="14" t="s">
        <v>706</v>
      </c>
      <c r="E1435" s="14" t="s">
        <v>707</v>
      </c>
      <c r="F1435" s="15">
        <v>915.83</v>
      </c>
      <c r="G1435" s="14" t="s">
        <v>708</v>
      </c>
      <c r="H1435" s="20">
        <v>43983</v>
      </c>
      <c r="I1435" s="14" t="s">
        <v>2134</v>
      </c>
      <c r="J1435" s="14" t="s">
        <v>2207</v>
      </c>
      <c r="K1435" s="21">
        <v>10093</v>
      </c>
      <c r="L1435" s="14" t="s">
        <v>652</v>
      </c>
      <c r="M1435" s="21">
        <v>114010</v>
      </c>
      <c r="N1435" s="14" t="s">
        <v>2208</v>
      </c>
      <c r="O1435" s="14" t="s">
        <v>725</v>
      </c>
      <c r="P1435" s="14" t="s">
        <v>726</v>
      </c>
      <c r="Q1435" s="14" t="s">
        <v>727</v>
      </c>
      <c r="R1435" s="14" t="s">
        <v>715</v>
      </c>
      <c r="S1435" s="14" t="s">
        <v>716</v>
      </c>
    </row>
    <row r="1436" spans="1:19" x14ac:dyDescent="0.25">
      <c r="A1436" s="14" t="s">
        <v>703</v>
      </c>
      <c r="B1436" s="14" t="s">
        <v>704</v>
      </c>
      <c r="C1436" s="14" t="s">
        <v>705</v>
      </c>
      <c r="D1436" s="14" t="s">
        <v>706</v>
      </c>
      <c r="E1436" s="14" t="s">
        <v>707</v>
      </c>
      <c r="F1436" s="15">
        <v>639.07000000000005</v>
      </c>
      <c r="G1436" s="14" t="s">
        <v>708</v>
      </c>
      <c r="H1436" s="20">
        <v>43922</v>
      </c>
      <c r="I1436" s="14" t="s">
        <v>2209</v>
      </c>
      <c r="J1436" s="14" t="s">
        <v>2210</v>
      </c>
      <c r="K1436" s="21">
        <v>10093</v>
      </c>
      <c r="L1436" s="14" t="s">
        <v>652</v>
      </c>
      <c r="M1436" s="21">
        <v>114020</v>
      </c>
      <c r="N1436" s="14" t="s">
        <v>2211</v>
      </c>
      <c r="O1436" s="14" t="s">
        <v>712</v>
      </c>
      <c r="P1436" s="14" t="s">
        <v>713</v>
      </c>
      <c r="Q1436" s="14" t="s">
        <v>714</v>
      </c>
      <c r="R1436" s="14" t="s">
        <v>715</v>
      </c>
      <c r="S1436" s="14" t="s">
        <v>731</v>
      </c>
    </row>
    <row r="1437" spans="1:19" x14ac:dyDescent="0.25">
      <c r="A1437" s="14" t="s">
        <v>717</v>
      </c>
      <c r="B1437" s="14" t="s">
        <v>704</v>
      </c>
      <c r="C1437" s="14" t="s">
        <v>718</v>
      </c>
      <c r="D1437" s="14" t="s">
        <v>706</v>
      </c>
      <c r="E1437" s="14" t="s">
        <v>707</v>
      </c>
      <c r="F1437" s="15">
        <v>729.29</v>
      </c>
      <c r="G1437" s="14" t="s">
        <v>708</v>
      </c>
      <c r="H1437" s="20">
        <v>43952</v>
      </c>
      <c r="I1437" s="14" t="s">
        <v>2194</v>
      </c>
      <c r="J1437" s="14" t="s">
        <v>2210</v>
      </c>
      <c r="K1437" s="21">
        <v>10093</v>
      </c>
      <c r="L1437" s="14" t="s">
        <v>652</v>
      </c>
      <c r="M1437" s="21">
        <v>114020</v>
      </c>
      <c r="N1437" s="14" t="s">
        <v>2211</v>
      </c>
      <c r="O1437" s="14" t="s">
        <v>719</v>
      </c>
      <c r="P1437" s="14" t="s">
        <v>720</v>
      </c>
      <c r="Q1437" s="14" t="s">
        <v>721</v>
      </c>
      <c r="R1437" s="14" t="s">
        <v>715</v>
      </c>
      <c r="S1437" s="14" t="s">
        <v>731</v>
      </c>
    </row>
    <row r="1438" spans="1:19" x14ac:dyDescent="0.25">
      <c r="A1438" s="14" t="s">
        <v>723</v>
      </c>
      <c r="B1438" s="14" t="s">
        <v>704</v>
      </c>
      <c r="C1438" s="14" t="s">
        <v>724</v>
      </c>
      <c r="D1438" s="14" t="s">
        <v>706</v>
      </c>
      <c r="E1438" s="14" t="s">
        <v>707</v>
      </c>
      <c r="F1438" s="15">
        <v>548.86</v>
      </c>
      <c r="G1438" s="14" t="s">
        <v>708</v>
      </c>
      <c r="H1438" s="20">
        <v>43983</v>
      </c>
      <c r="I1438" s="14" t="s">
        <v>2137</v>
      </c>
      <c r="J1438" s="14" t="s">
        <v>2210</v>
      </c>
      <c r="K1438" s="21">
        <v>10093</v>
      </c>
      <c r="L1438" s="14" t="s">
        <v>652</v>
      </c>
      <c r="M1438" s="21">
        <v>114020</v>
      </c>
      <c r="N1438" s="14" t="s">
        <v>2211</v>
      </c>
      <c r="O1438" s="14" t="s">
        <v>725</v>
      </c>
      <c r="P1438" s="14" t="s">
        <v>726</v>
      </c>
      <c r="Q1438" s="14" t="s">
        <v>727</v>
      </c>
      <c r="R1438" s="14" t="s">
        <v>715</v>
      </c>
      <c r="S1438" s="14" t="s">
        <v>731</v>
      </c>
    </row>
    <row r="1439" spans="1:19" x14ac:dyDescent="0.25">
      <c r="A1439" s="14" t="s">
        <v>703</v>
      </c>
      <c r="B1439" s="14" t="s">
        <v>704</v>
      </c>
      <c r="C1439" s="14" t="s">
        <v>705</v>
      </c>
      <c r="D1439" s="14" t="s">
        <v>706</v>
      </c>
      <c r="E1439" s="14" t="s">
        <v>707</v>
      </c>
      <c r="F1439" s="15">
        <v>9226.2000000000007</v>
      </c>
      <c r="G1439" s="14" t="s">
        <v>708</v>
      </c>
      <c r="H1439" s="20">
        <v>43922</v>
      </c>
      <c r="I1439" s="14" t="s">
        <v>2212</v>
      </c>
      <c r="J1439" s="14" t="s">
        <v>2213</v>
      </c>
      <c r="K1439" s="21">
        <v>10093</v>
      </c>
      <c r="L1439" s="14" t="s">
        <v>652</v>
      </c>
      <c r="M1439" s="21">
        <v>114040</v>
      </c>
      <c r="N1439" s="14" t="s">
        <v>2214</v>
      </c>
      <c r="O1439" s="14" t="s">
        <v>712</v>
      </c>
      <c r="P1439" s="14" t="s">
        <v>713</v>
      </c>
      <c r="Q1439" s="14" t="s">
        <v>714</v>
      </c>
      <c r="R1439" s="14" t="s">
        <v>715</v>
      </c>
      <c r="S1439" s="14" t="s">
        <v>683</v>
      </c>
    </row>
    <row r="1440" spans="1:19" x14ac:dyDescent="0.25">
      <c r="A1440" s="14" t="s">
        <v>717</v>
      </c>
      <c r="B1440" s="14" t="s">
        <v>704</v>
      </c>
      <c r="C1440" s="14" t="s">
        <v>718</v>
      </c>
      <c r="D1440" s="14" t="s">
        <v>706</v>
      </c>
      <c r="E1440" s="14" t="s">
        <v>707</v>
      </c>
      <c r="F1440" s="15">
        <v>9226.2000000000007</v>
      </c>
      <c r="G1440" s="14" t="s">
        <v>708</v>
      </c>
      <c r="H1440" s="20">
        <v>43952</v>
      </c>
      <c r="I1440" s="14" t="s">
        <v>2197</v>
      </c>
      <c r="J1440" s="14" t="s">
        <v>2213</v>
      </c>
      <c r="K1440" s="21">
        <v>10093</v>
      </c>
      <c r="L1440" s="14" t="s">
        <v>652</v>
      </c>
      <c r="M1440" s="21">
        <v>114040</v>
      </c>
      <c r="N1440" s="14" t="s">
        <v>2214</v>
      </c>
      <c r="O1440" s="14" t="s">
        <v>719</v>
      </c>
      <c r="P1440" s="14" t="s">
        <v>720</v>
      </c>
      <c r="Q1440" s="14" t="s">
        <v>721</v>
      </c>
      <c r="R1440" s="14" t="s">
        <v>715</v>
      </c>
      <c r="S1440" s="14" t="s">
        <v>683</v>
      </c>
    </row>
    <row r="1441" spans="1:19" x14ac:dyDescent="0.25">
      <c r="A1441" s="14" t="s">
        <v>723</v>
      </c>
      <c r="B1441" s="14" t="s">
        <v>704</v>
      </c>
      <c r="C1441" s="14" t="s">
        <v>724</v>
      </c>
      <c r="D1441" s="14" t="s">
        <v>706</v>
      </c>
      <c r="E1441" s="14" t="s">
        <v>707</v>
      </c>
      <c r="F1441" s="15">
        <v>8899.27</v>
      </c>
      <c r="G1441" s="14" t="s">
        <v>708</v>
      </c>
      <c r="H1441" s="20">
        <v>43983</v>
      </c>
      <c r="I1441" s="14" t="s">
        <v>2140</v>
      </c>
      <c r="J1441" s="14" t="s">
        <v>2213</v>
      </c>
      <c r="K1441" s="21">
        <v>10093</v>
      </c>
      <c r="L1441" s="14" t="s">
        <v>652</v>
      </c>
      <c r="M1441" s="21">
        <v>114040</v>
      </c>
      <c r="N1441" s="14" t="s">
        <v>2214</v>
      </c>
      <c r="O1441" s="14" t="s">
        <v>725</v>
      </c>
      <c r="P1441" s="14" t="s">
        <v>726</v>
      </c>
      <c r="Q1441" s="14" t="s">
        <v>727</v>
      </c>
      <c r="R1441" s="14" t="s">
        <v>715</v>
      </c>
      <c r="S1441" s="14" t="s">
        <v>683</v>
      </c>
    </row>
    <row r="1442" spans="1:19" x14ac:dyDescent="0.25">
      <c r="A1442" s="14" t="s">
        <v>703</v>
      </c>
      <c r="B1442" s="14" t="s">
        <v>704</v>
      </c>
      <c r="C1442" s="14" t="s">
        <v>705</v>
      </c>
      <c r="D1442" s="14" t="s">
        <v>706</v>
      </c>
      <c r="E1442" s="14" t="s">
        <v>707</v>
      </c>
      <c r="F1442" s="15">
        <v>3427.97</v>
      </c>
      <c r="G1442" s="14" t="s">
        <v>708</v>
      </c>
      <c r="H1442" s="20">
        <v>43922</v>
      </c>
      <c r="I1442" s="14" t="s">
        <v>2215</v>
      </c>
      <c r="J1442" s="14" t="s">
        <v>2216</v>
      </c>
      <c r="K1442" s="21">
        <v>10093</v>
      </c>
      <c r="L1442" s="14" t="s">
        <v>652</v>
      </c>
      <c r="M1442" s="21">
        <v>114060</v>
      </c>
      <c r="N1442" s="14" t="s">
        <v>2217</v>
      </c>
      <c r="O1442" s="14" t="s">
        <v>712</v>
      </c>
      <c r="P1442" s="14" t="s">
        <v>713</v>
      </c>
      <c r="Q1442" s="14" t="s">
        <v>714</v>
      </c>
      <c r="R1442" s="14" t="s">
        <v>715</v>
      </c>
      <c r="S1442" s="14" t="s">
        <v>722</v>
      </c>
    </row>
    <row r="1443" spans="1:19" x14ac:dyDescent="0.25">
      <c r="A1443" s="14" t="s">
        <v>717</v>
      </c>
      <c r="B1443" s="14" t="s">
        <v>704</v>
      </c>
      <c r="C1443" s="14" t="s">
        <v>718</v>
      </c>
      <c r="D1443" s="14" t="s">
        <v>706</v>
      </c>
      <c r="E1443" s="14" t="s">
        <v>707</v>
      </c>
      <c r="F1443" s="15">
        <v>3633.87</v>
      </c>
      <c r="G1443" s="14" t="s">
        <v>708</v>
      </c>
      <c r="H1443" s="20">
        <v>43952</v>
      </c>
      <c r="I1443" s="14" t="s">
        <v>2200</v>
      </c>
      <c r="J1443" s="14" t="s">
        <v>2216</v>
      </c>
      <c r="K1443" s="21">
        <v>10093</v>
      </c>
      <c r="L1443" s="14" t="s">
        <v>652</v>
      </c>
      <c r="M1443" s="21">
        <v>114060</v>
      </c>
      <c r="N1443" s="14" t="s">
        <v>2217</v>
      </c>
      <c r="O1443" s="14" t="s">
        <v>719</v>
      </c>
      <c r="P1443" s="14" t="s">
        <v>720</v>
      </c>
      <c r="Q1443" s="14" t="s">
        <v>721</v>
      </c>
      <c r="R1443" s="14" t="s">
        <v>715</v>
      </c>
      <c r="S1443" s="14" t="s">
        <v>722</v>
      </c>
    </row>
    <row r="1444" spans="1:19" x14ac:dyDescent="0.25">
      <c r="A1444" s="14" t="s">
        <v>723</v>
      </c>
      <c r="B1444" s="14" t="s">
        <v>704</v>
      </c>
      <c r="C1444" s="14" t="s">
        <v>724</v>
      </c>
      <c r="D1444" s="14" t="s">
        <v>706</v>
      </c>
      <c r="E1444" s="14" t="s">
        <v>707</v>
      </c>
      <c r="F1444" s="15">
        <v>3633.87</v>
      </c>
      <c r="G1444" s="14" t="s">
        <v>708</v>
      </c>
      <c r="H1444" s="20">
        <v>43983</v>
      </c>
      <c r="I1444" s="14" t="s">
        <v>2143</v>
      </c>
      <c r="J1444" s="14" t="s">
        <v>2216</v>
      </c>
      <c r="K1444" s="21">
        <v>10093</v>
      </c>
      <c r="L1444" s="14" t="s">
        <v>652</v>
      </c>
      <c r="M1444" s="21">
        <v>114060</v>
      </c>
      <c r="N1444" s="14" t="s">
        <v>2217</v>
      </c>
      <c r="O1444" s="14" t="s">
        <v>725</v>
      </c>
      <c r="P1444" s="14" t="s">
        <v>726</v>
      </c>
      <c r="Q1444" s="14" t="s">
        <v>727</v>
      </c>
      <c r="R1444" s="14" t="s">
        <v>715</v>
      </c>
      <c r="S1444" s="14" t="s">
        <v>722</v>
      </c>
    </row>
    <row r="1445" spans="1:19" x14ac:dyDescent="0.25">
      <c r="A1445" s="14" t="s">
        <v>703</v>
      </c>
      <c r="B1445" s="14" t="s">
        <v>704</v>
      </c>
      <c r="C1445" s="14" t="s">
        <v>705</v>
      </c>
      <c r="D1445" s="14" t="s">
        <v>706</v>
      </c>
      <c r="E1445" s="14" t="s">
        <v>707</v>
      </c>
      <c r="F1445" s="15">
        <v>2999.91</v>
      </c>
      <c r="G1445" s="14" t="s">
        <v>708</v>
      </c>
      <c r="H1445" s="20">
        <v>43922</v>
      </c>
      <c r="I1445" s="14" t="s">
        <v>2218</v>
      </c>
      <c r="J1445" s="14" t="s">
        <v>2219</v>
      </c>
      <c r="K1445" s="21">
        <v>10094</v>
      </c>
      <c r="L1445" s="14" t="s">
        <v>653</v>
      </c>
      <c r="M1445" s="21">
        <v>111100</v>
      </c>
      <c r="N1445" s="14" t="s">
        <v>2220</v>
      </c>
      <c r="O1445" s="14" t="s">
        <v>712</v>
      </c>
      <c r="P1445" s="14" t="s">
        <v>713</v>
      </c>
      <c r="Q1445" s="14" t="s">
        <v>714</v>
      </c>
      <c r="R1445" s="14" t="s">
        <v>715</v>
      </c>
      <c r="S1445" s="14" t="s">
        <v>716</v>
      </c>
    </row>
    <row r="1446" spans="1:19" x14ac:dyDescent="0.25">
      <c r="A1446" s="14" t="s">
        <v>717</v>
      </c>
      <c r="B1446" s="14" t="s">
        <v>704</v>
      </c>
      <c r="C1446" s="14" t="s">
        <v>718</v>
      </c>
      <c r="D1446" s="14" t="s">
        <v>706</v>
      </c>
      <c r="E1446" s="14" t="s">
        <v>707</v>
      </c>
      <c r="F1446" s="15">
        <v>2999.91</v>
      </c>
      <c r="G1446" s="14" t="s">
        <v>708</v>
      </c>
      <c r="H1446" s="20">
        <v>43952</v>
      </c>
      <c r="I1446" s="14" t="s">
        <v>2203</v>
      </c>
      <c r="J1446" s="14" t="s">
        <v>2219</v>
      </c>
      <c r="K1446" s="21">
        <v>10094</v>
      </c>
      <c r="L1446" s="14" t="s">
        <v>653</v>
      </c>
      <c r="M1446" s="21">
        <v>111100</v>
      </c>
      <c r="N1446" s="14" t="s">
        <v>2220</v>
      </c>
      <c r="O1446" s="14" t="s">
        <v>719</v>
      </c>
      <c r="P1446" s="14" t="s">
        <v>720</v>
      </c>
      <c r="Q1446" s="14" t="s">
        <v>721</v>
      </c>
      <c r="R1446" s="14" t="s">
        <v>715</v>
      </c>
      <c r="S1446" s="14" t="s">
        <v>716</v>
      </c>
    </row>
    <row r="1447" spans="1:19" x14ac:dyDescent="0.25">
      <c r="A1447" s="14" t="s">
        <v>723</v>
      </c>
      <c r="B1447" s="14" t="s">
        <v>704</v>
      </c>
      <c r="C1447" s="14" t="s">
        <v>724</v>
      </c>
      <c r="D1447" s="14" t="s">
        <v>706</v>
      </c>
      <c r="E1447" s="14" t="s">
        <v>707</v>
      </c>
      <c r="F1447" s="15">
        <v>2999.91</v>
      </c>
      <c r="G1447" s="14" t="s">
        <v>708</v>
      </c>
      <c r="H1447" s="20">
        <v>43983</v>
      </c>
      <c r="I1447" s="14" t="s">
        <v>2146</v>
      </c>
      <c r="J1447" s="14" t="s">
        <v>2219</v>
      </c>
      <c r="K1447" s="21">
        <v>10094</v>
      </c>
      <c r="L1447" s="14" t="s">
        <v>653</v>
      </c>
      <c r="M1447" s="21">
        <v>111100</v>
      </c>
      <c r="N1447" s="14" t="s">
        <v>2220</v>
      </c>
      <c r="O1447" s="14" t="s">
        <v>725</v>
      </c>
      <c r="P1447" s="14" t="s">
        <v>726</v>
      </c>
      <c r="Q1447" s="14" t="s">
        <v>727</v>
      </c>
      <c r="R1447" s="14" t="s">
        <v>715</v>
      </c>
      <c r="S1447" s="14" t="s">
        <v>716</v>
      </c>
    </row>
    <row r="1448" spans="1:19" x14ac:dyDescent="0.25">
      <c r="A1448" s="14" t="s">
        <v>703</v>
      </c>
      <c r="B1448" s="14" t="s">
        <v>704</v>
      </c>
      <c r="C1448" s="14" t="s">
        <v>705</v>
      </c>
      <c r="D1448" s="14" t="s">
        <v>706</v>
      </c>
      <c r="E1448" s="14" t="s">
        <v>707</v>
      </c>
      <c r="F1448" s="15">
        <v>1957.08</v>
      </c>
      <c r="G1448" s="14" t="s">
        <v>708</v>
      </c>
      <c r="H1448" s="20">
        <v>43922</v>
      </c>
      <c r="I1448" s="14" t="s">
        <v>2221</v>
      </c>
      <c r="J1448" s="14" t="s">
        <v>2222</v>
      </c>
      <c r="K1448" s="21">
        <v>10094</v>
      </c>
      <c r="L1448" s="14" t="s">
        <v>653</v>
      </c>
      <c r="M1448" s="21">
        <v>111200</v>
      </c>
      <c r="N1448" s="14" t="s">
        <v>2223</v>
      </c>
      <c r="O1448" s="14" t="s">
        <v>712</v>
      </c>
      <c r="P1448" s="14" t="s">
        <v>713</v>
      </c>
      <c r="Q1448" s="14" t="s">
        <v>714</v>
      </c>
      <c r="R1448" s="14" t="s">
        <v>715</v>
      </c>
      <c r="S1448" s="14" t="s">
        <v>731</v>
      </c>
    </row>
    <row r="1449" spans="1:19" x14ac:dyDescent="0.25">
      <c r="A1449" s="14" t="s">
        <v>717</v>
      </c>
      <c r="B1449" s="14" t="s">
        <v>704</v>
      </c>
      <c r="C1449" s="14" t="s">
        <v>718</v>
      </c>
      <c r="D1449" s="14" t="s">
        <v>706</v>
      </c>
      <c r="E1449" s="14" t="s">
        <v>707</v>
      </c>
      <c r="F1449" s="15">
        <v>1957.08</v>
      </c>
      <c r="G1449" s="14" t="s">
        <v>708</v>
      </c>
      <c r="H1449" s="20">
        <v>43952</v>
      </c>
      <c r="I1449" s="14" t="s">
        <v>2206</v>
      </c>
      <c r="J1449" s="14" t="s">
        <v>2222</v>
      </c>
      <c r="K1449" s="21">
        <v>10094</v>
      </c>
      <c r="L1449" s="14" t="s">
        <v>653</v>
      </c>
      <c r="M1449" s="21">
        <v>111200</v>
      </c>
      <c r="N1449" s="14" t="s">
        <v>2223</v>
      </c>
      <c r="O1449" s="14" t="s">
        <v>719</v>
      </c>
      <c r="P1449" s="14" t="s">
        <v>720</v>
      </c>
      <c r="Q1449" s="14" t="s">
        <v>721</v>
      </c>
      <c r="R1449" s="14" t="s">
        <v>715</v>
      </c>
      <c r="S1449" s="14" t="s">
        <v>731</v>
      </c>
    </row>
    <row r="1450" spans="1:19" x14ac:dyDescent="0.25">
      <c r="A1450" s="14" t="s">
        <v>723</v>
      </c>
      <c r="B1450" s="14" t="s">
        <v>704</v>
      </c>
      <c r="C1450" s="14" t="s">
        <v>724</v>
      </c>
      <c r="D1450" s="14" t="s">
        <v>706</v>
      </c>
      <c r="E1450" s="14" t="s">
        <v>707</v>
      </c>
      <c r="F1450" s="15">
        <v>1957.08</v>
      </c>
      <c r="G1450" s="14" t="s">
        <v>708</v>
      </c>
      <c r="H1450" s="20">
        <v>43983</v>
      </c>
      <c r="I1450" s="14" t="s">
        <v>2149</v>
      </c>
      <c r="J1450" s="14" t="s">
        <v>2222</v>
      </c>
      <c r="K1450" s="21">
        <v>10094</v>
      </c>
      <c r="L1450" s="14" t="s">
        <v>653</v>
      </c>
      <c r="M1450" s="21">
        <v>111200</v>
      </c>
      <c r="N1450" s="14" t="s">
        <v>2223</v>
      </c>
      <c r="O1450" s="14" t="s">
        <v>725</v>
      </c>
      <c r="P1450" s="14" t="s">
        <v>726</v>
      </c>
      <c r="Q1450" s="14" t="s">
        <v>727</v>
      </c>
      <c r="R1450" s="14" t="s">
        <v>715</v>
      </c>
      <c r="S1450" s="14" t="s">
        <v>731</v>
      </c>
    </row>
    <row r="1451" spans="1:19" x14ac:dyDescent="0.25">
      <c r="A1451" s="14" t="s">
        <v>703</v>
      </c>
      <c r="B1451" s="14" t="s">
        <v>704</v>
      </c>
      <c r="C1451" s="14" t="s">
        <v>705</v>
      </c>
      <c r="D1451" s="14" t="s">
        <v>706</v>
      </c>
      <c r="E1451" s="14" t="s">
        <v>707</v>
      </c>
      <c r="F1451" s="15">
        <v>29738.49</v>
      </c>
      <c r="G1451" s="14" t="s">
        <v>708</v>
      </c>
      <c r="H1451" s="20">
        <v>43922</v>
      </c>
      <c r="I1451" s="14" t="s">
        <v>2224</v>
      </c>
      <c r="J1451" s="14" t="s">
        <v>2225</v>
      </c>
      <c r="K1451" s="21">
        <v>10094</v>
      </c>
      <c r="L1451" s="14" t="s">
        <v>653</v>
      </c>
      <c r="M1451" s="21">
        <v>111400</v>
      </c>
      <c r="N1451" s="14" t="s">
        <v>2226</v>
      </c>
      <c r="O1451" s="14" t="s">
        <v>712</v>
      </c>
      <c r="P1451" s="14" t="s">
        <v>713</v>
      </c>
      <c r="Q1451" s="14" t="s">
        <v>714</v>
      </c>
      <c r="R1451" s="14" t="s">
        <v>715</v>
      </c>
      <c r="S1451" s="14" t="s">
        <v>683</v>
      </c>
    </row>
    <row r="1452" spans="1:19" x14ac:dyDescent="0.25">
      <c r="A1452" s="14" t="s">
        <v>717</v>
      </c>
      <c r="B1452" s="14" t="s">
        <v>704</v>
      </c>
      <c r="C1452" s="14" t="s">
        <v>718</v>
      </c>
      <c r="D1452" s="14" t="s">
        <v>706</v>
      </c>
      <c r="E1452" s="14" t="s">
        <v>707</v>
      </c>
      <c r="F1452" s="15">
        <v>28068.14</v>
      </c>
      <c r="G1452" s="14" t="s">
        <v>708</v>
      </c>
      <c r="H1452" s="20">
        <v>43952</v>
      </c>
      <c r="I1452" s="14" t="s">
        <v>2209</v>
      </c>
      <c r="J1452" s="14" t="s">
        <v>2225</v>
      </c>
      <c r="K1452" s="21">
        <v>10094</v>
      </c>
      <c r="L1452" s="14" t="s">
        <v>653</v>
      </c>
      <c r="M1452" s="21">
        <v>111400</v>
      </c>
      <c r="N1452" s="14" t="s">
        <v>2226</v>
      </c>
      <c r="O1452" s="14" t="s">
        <v>719</v>
      </c>
      <c r="P1452" s="14" t="s">
        <v>720</v>
      </c>
      <c r="Q1452" s="14" t="s">
        <v>721</v>
      </c>
      <c r="R1452" s="14" t="s">
        <v>715</v>
      </c>
      <c r="S1452" s="14" t="s">
        <v>683</v>
      </c>
    </row>
    <row r="1453" spans="1:19" x14ac:dyDescent="0.25">
      <c r="A1453" s="14" t="s">
        <v>723</v>
      </c>
      <c r="B1453" s="14" t="s">
        <v>704</v>
      </c>
      <c r="C1453" s="14" t="s">
        <v>724</v>
      </c>
      <c r="D1453" s="14" t="s">
        <v>706</v>
      </c>
      <c r="E1453" s="14" t="s">
        <v>707</v>
      </c>
      <c r="F1453" s="15">
        <v>28068.14</v>
      </c>
      <c r="G1453" s="14" t="s">
        <v>708</v>
      </c>
      <c r="H1453" s="20">
        <v>43983</v>
      </c>
      <c r="I1453" s="14" t="s">
        <v>2152</v>
      </c>
      <c r="J1453" s="14" t="s">
        <v>2225</v>
      </c>
      <c r="K1453" s="21">
        <v>10094</v>
      </c>
      <c r="L1453" s="14" t="s">
        <v>653</v>
      </c>
      <c r="M1453" s="21">
        <v>111400</v>
      </c>
      <c r="N1453" s="14" t="s">
        <v>2226</v>
      </c>
      <c r="O1453" s="14" t="s">
        <v>725</v>
      </c>
      <c r="P1453" s="14" t="s">
        <v>726</v>
      </c>
      <c r="Q1453" s="14" t="s">
        <v>727</v>
      </c>
      <c r="R1453" s="14" t="s">
        <v>715</v>
      </c>
      <c r="S1453" s="14" t="s">
        <v>683</v>
      </c>
    </row>
    <row r="1454" spans="1:19" x14ac:dyDescent="0.25">
      <c r="A1454" s="14" t="s">
        <v>703</v>
      </c>
      <c r="B1454" s="14" t="s">
        <v>704</v>
      </c>
      <c r="C1454" s="14" t="s">
        <v>705</v>
      </c>
      <c r="D1454" s="14" t="s">
        <v>706</v>
      </c>
      <c r="E1454" s="14" t="s">
        <v>707</v>
      </c>
      <c r="F1454" s="15">
        <v>3275.54</v>
      </c>
      <c r="G1454" s="14" t="s">
        <v>708</v>
      </c>
      <c r="H1454" s="20">
        <v>43922</v>
      </c>
      <c r="I1454" s="14" t="s">
        <v>2227</v>
      </c>
      <c r="J1454" s="14" t="s">
        <v>2228</v>
      </c>
      <c r="K1454" s="21">
        <v>10094</v>
      </c>
      <c r="L1454" s="14" t="s">
        <v>653</v>
      </c>
      <c r="M1454" s="21">
        <v>111500</v>
      </c>
      <c r="N1454" s="14" t="s">
        <v>2229</v>
      </c>
      <c r="O1454" s="14" t="s">
        <v>712</v>
      </c>
      <c r="P1454" s="14" t="s">
        <v>713</v>
      </c>
      <c r="Q1454" s="14" t="s">
        <v>714</v>
      </c>
      <c r="R1454" s="14" t="s">
        <v>715</v>
      </c>
      <c r="S1454" s="14" t="s">
        <v>687</v>
      </c>
    </row>
    <row r="1455" spans="1:19" x14ac:dyDescent="0.25">
      <c r="A1455" s="14" t="s">
        <v>717</v>
      </c>
      <c r="B1455" s="14" t="s">
        <v>704</v>
      </c>
      <c r="C1455" s="14" t="s">
        <v>718</v>
      </c>
      <c r="D1455" s="14" t="s">
        <v>706</v>
      </c>
      <c r="E1455" s="14" t="s">
        <v>707</v>
      </c>
      <c r="F1455" s="15">
        <v>1362.47</v>
      </c>
      <c r="G1455" s="14" t="s">
        <v>708</v>
      </c>
      <c r="H1455" s="20">
        <v>43952</v>
      </c>
      <c r="I1455" s="14" t="s">
        <v>2212</v>
      </c>
      <c r="J1455" s="14" t="s">
        <v>2228</v>
      </c>
      <c r="K1455" s="21">
        <v>10094</v>
      </c>
      <c r="L1455" s="14" t="s">
        <v>653</v>
      </c>
      <c r="M1455" s="21">
        <v>111500</v>
      </c>
      <c r="N1455" s="14" t="s">
        <v>2229</v>
      </c>
      <c r="O1455" s="14" t="s">
        <v>719</v>
      </c>
      <c r="P1455" s="14" t="s">
        <v>720</v>
      </c>
      <c r="Q1455" s="14" t="s">
        <v>721</v>
      </c>
      <c r="R1455" s="14" t="s">
        <v>715</v>
      </c>
      <c r="S1455" s="14" t="s">
        <v>687</v>
      </c>
    </row>
    <row r="1456" spans="1:19" x14ac:dyDescent="0.25">
      <c r="A1456" s="14" t="s">
        <v>723</v>
      </c>
      <c r="B1456" s="14" t="s">
        <v>704</v>
      </c>
      <c r="C1456" s="14" t="s">
        <v>724</v>
      </c>
      <c r="D1456" s="14" t="s">
        <v>706</v>
      </c>
      <c r="E1456" s="14" t="s">
        <v>707</v>
      </c>
      <c r="F1456" s="15">
        <v>2631.67</v>
      </c>
      <c r="G1456" s="14" t="s">
        <v>708</v>
      </c>
      <c r="H1456" s="20">
        <v>43983</v>
      </c>
      <c r="I1456" s="14" t="s">
        <v>2155</v>
      </c>
      <c r="J1456" s="14" t="s">
        <v>2228</v>
      </c>
      <c r="K1456" s="21">
        <v>10094</v>
      </c>
      <c r="L1456" s="14" t="s">
        <v>653</v>
      </c>
      <c r="M1456" s="21">
        <v>111500</v>
      </c>
      <c r="N1456" s="14" t="s">
        <v>2229</v>
      </c>
      <c r="O1456" s="14" t="s">
        <v>725</v>
      </c>
      <c r="P1456" s="14" t="s">
        <v>726</v>
      </c>
      <c r="Q1456" s="14" t="s">
        <v>727</v>
      </c>
      <c r="R1456" s="14" t="s">
        <v>715</v>
      </c>
      <c r="S1456" s="14" t="s">
        <v>687</v>
      </c>
    </row>
    <row r="1457" spans="1:19" x14ac:dyDescent="0.25">
      <c r="A1457" s="14" t="s">
        <v>703</v>
      </c>
      <c r="B1457" s="14" t="s">
        <v>704</v>
      </c>
      <c r="C1457" s="14" t="s">
        <v>705</v>
      </c>
      <c r="D1457" s="14" t="s">
        <v>706</v>
      </c>
      <c r="E1457" s="14" t="s">
        <v>707</v>
      </c>
      <c r="F1457" s="15">
        <v>11104.38</v>
      </c>
      <c r="G1457" s="14" t="s">
        <v>708</v>
      </c>
      <c r="H1457" s="20">
        <v>43922</v>
      </c>
      <c r="I1457" s="14" t="s">
        <v>2230</v>
      </c>
      <c r="J1457" s="14" t="s">
        <v>2231</v>
      </c>
      <c r="K1457" s="21">
        <v>10094</v>
      </c>
      <c r="L1457" s="14" t="s">
        <v>653</v>
      </c>
      <c r="M1457" s="21">
        <v>111600</v>
      </c>
      <c r="N1457" s="14" t="s">
        <v>2232</v>
      </c>
      <c r="O1457" s="14" t="s">
        <v>712</v>
      </c>
      <c r="P1457" s="14" t="s">
        <v>713</v>
      </c>
      <c r="Q1457" s="14" t="s">
        <v>714</v>
      </c>
      <c r="R1457" s="14" t="s">
        <v>715</v>
      </c>
      <c r="S1457" s="14" t="s">
        <v>722</v>
      </c>
    </row>
    <row r="1458" spans="1:19" x14ac:dyDescent="0.25">
      <c r="A1458" s="14" t="s">
        <v>717</v>
      </c>
      <c r="B1458" s="14" t="s">
        <v>704</v>
      </c>
      <c r="C1458" s="14" t="s">
        <v>718</v>
      </c>
      <c r="D1458" s="14" t="s">
        <v>706</v>
      </c>
      <c r="E1458" s="14" t="s">
        <v>707</v>
      </c>
      <c r="F1458" s="15">
        <v>11104.38</v>
      </c>
      <c r="G1458" s="14" t="s">
        <v>708</v>
      </c>
      <c r="H1458" s="20">
        <v>43952</v>
      </c>
      <c r="I1458" s="14" t="s">
        <v>2215</v>
      </c>
      <c r="J1458" s="14" t="s">
        <v>2231</v>
      </c>
      <c r="K1458" s="21">
        <v>10094</v>
      </c>
      <c r="L1458" s="14" t="s">
        <v>653</v>
      </c>
      <c r="M1458" s="21">
        <v>111600</v>
      </c>
      <c r="N1458" s="14" t="s">
        <v>2232</v>
      </c>
      <c r="O1458" s="14" t="s">
        <v>719</v>
      </c>
      <c r="P1458" s="14" t="s">
        <v>720</v>
      </c>
      <c r="Q1458" s="14" t="s">
        <v>721</v>
      </c>
      <c r="R1458" s="14" t="s">
        <v>715</v>
      </c>
      <c r="S1458" s="14" t="s">
        <v>722</v>
      </c>
    </row>
    <row r="1459" spans="1:19" x14ac:dyDescent="0.25">
      <c r="A1459" s="14" t="s">
        <v>723</v>
      </c>
      <c r="B1459" s="14" t="s">
        <v>704</v>
      </c>
      <c r="C1459" s="14" t="s">
        <v>724</v>
      </c>
      <c r="D1459" s="14" t="s">
        <v>706</v>
      </c>
      <c r="E1459" s="14" t="s">
        <v>707</v>
      </c>
      <c r="F1459" s="15">
        <v>11104.38</v>
      </c>
      <c r="G1459" s="14" t="s">
        <v>708</v>
      </c>
      <c r="H1459" s="20">
        <v>43983</v>
      </c>
      <c r="I1459" s="14" t="s">
        <v>2158</v>
      </c>
      <c r="J1459" s="14" t="s">
        <v>2231</v>
      </c>
      <c r="K1459" s="21">
        <v>10094</v>
      </c>
      <c r="L1459" s="14" t="s">
        <v>653</v>
      </c>
      <c r="M1459" s="21">
        <v>111600</v>
      </c>
      <c r="N1459" s="14" t="s">
        <v>2232</v>
      </c>
      <c r="O1459" s="14" t="s">
        <v>725</v>
      </c>
      <c r="P1459" s="14" t="s">
        <v>726</v>
      </c>
      <c r="Q1459" s="14" t="s">
        <v>727</v>
      </c>
      <c r="R1459" s="14" t="s">
        <v>715</v>
      </c>
      <c r="S1459" s="14" t="s">
        <v>722</v>
      </c>
    </row>
    <row r="1460" spans="1:19" x14ac:dyDescent="0.25">
      <c r="A1460" s="14" t="s">
        <v>703</v>
      </c>
      <c r="B1460" s="14" t="s">
        <v>704</v>
      </c>
      <c r="C1460" s="14" t="s">
        <v>705</v>
      </c>
      <c r="D1460" s="14" t="s">
        <v>706</v>
      </c>
      <c r="E1460" s="14" t="s">
        <v>707</v>
      </c>
      <c r="F1460" s="15">
        <v>519.91999999999996</v>
      </c>
      <c r="G1460" s="14" t="s">
        <v>708</v>
      </c>
      <c r="H1460" s="20">
        <v>43922</v>
      </c>
      <c r="I1460" s="14" t="s">
        <v>2233</v>
      </c>
      <c r="J1460" s="14" t="s">
        <v>2234</v>
      </c>
      <c r="K1460" s="21">
        <v>10094</v>
      </c>
      <c r="L1460" s="14" t="s">
        <v>653</v>
      </c>
      <c r="M1460" s="21">
        <v>111700</v>
      </c>
      <c r="N1460" s="14" t="s">
        <v>2235</v>
      </c>
      <c r="O1460" s="14" t="s">
        <v>712</v>
      </c>
      <c r="P1460" s="14" t="s">
        <v>713</v>
      </c>
      <c r="Q1460" s="14" t="s">
        <v>714</v>
      </c>
      <c r="R1460" s="14" t="s">
        <v>715</v>
      </c>
      <c r="S1460" s="14" t="s">
        <v>742</v>
      </c>
    </row>
    <row r="1461" spans="1:19" x14ac:dyDescent="0.25">
      <c r="A1461" s="14" t="s">
        <v>717</v>
      </c>
      <c r="B1461" s="14" t="s">
        <v>704</v>
      </c>
      <c r="C1461" s="14" t="s">
        <v>718</v>
      </c>
      <c r="D1461" s="14" t="s">
        <v>706</v>
      </c>
      <c r="E1461" s="14" t="s">
        <v>707</v>
      </c>
      <c r="F1461" s="15">
        <v>519.91999999999996</v>
      </c>
      <c r="G1461" s="14" t="s">
        <v>708</v>
      </c>
      <c r="H1461" s="20">
        <v>43952</v>
      </c>
      <c r="I1461" s="14" t="s">
        <v>2218</v>
      </c>
      <c r="J1461" s="14" t="s">
        <v>2234</v>
      </c>
      <c r="K1461" s="21">
        <v>10094</v>
      </c>
      <c r="L1461" s="14" t="s">
        <v>653</v>
      </c>
      <c r="M1461" s="21">
        <v>111700</v>
      </c>
      <c r="N1461" s="14" t="s">
        <v>2235</v>
      </c>
      <c r="O1461" s="14" t="s">
        <v>719</v>
      </c>
      <c r="P1461" s="14" t="s">
        <v>720</v>
      </c>
      <c r="Q1461" s="14" t="s">
        <v>721</v>
      </c>
      <c r="R1461" s="14" t="s">
        <v>715</v>
      </c>
      <c r="S1461" s="14" t="s">
        <v>742</v>
      </c>
    </row>
    <row r="1462" spans="1:19" x14ac:dyDescent="0.25">
      <c r="A1462" s="14" t="s">
        <v>723</v>
      </c>
      <c r="B1462" s="14" t="s">
        <v>704</v>
      </c>
      <c r="C1462" s="14" t="s">
        <v>724</v>
      </c>
      <c r="D1462" s="14" t="s">
        <v>706</v>
      </c>
      <c r="E1462" s="14" t="s">
        <v>707</v>
      </c>
      <c r="F1462" s="15">
        <v>519.91999999999996</v>
      </c>
      <c r="G1462" s="14" t="s">
        <v>708</v>
      </c>
      <c r="H1462" s="20">
        <v>43983</v>
      </c>
      <c r="I1462" s="14" t="s">
        <v>2161</v>
      </c>
      <c r="J1462" s="14" t="s">
        <v>2234</v>
      </c>
      <c r="K1462" s="21">
        <v>10094</v>
      </c>
      <c r="L1462" s="14" t="s">
        <v>653</v>
      </c>
      <c r="M1462" s="21">
        <v>111700</v>
      </c>
      <c r="N1462" s="14" t="s">
        <v>2235</v>
      </c>
      <c r="O1462" s="14" t="s">
        <v>725</v>
      </c>
      <c r="P1462" s="14" t="s">
        <v>726</v>
      </c>
      <c r="Q1462" s="14" t="s">
        <v>727</v>
      </c>
      <c r="R1462" s="14" t="s">
        <v>715</v>
      </c>
      <c r="S1462" s="14" t="s">
        <v>742</v>
      </c>
    </row>
    <row r="1463" spans="1:19" x14ac:dyDescent="0.25">
      <c r="A1463" s="14" t="s">
        <v>703</v>
      </c>
      <c r="B1463" s="14" t="s">
        <v>704</v>
      </c>
      <c r="C1463" s="14" t="s">
        <v>705</v>
      </c>
      <c r="D1463" s="14" t="s">
        <v>706</v>
      </c>
      <c r="E1463" s="14" t="s">
        <v>707</v>
      </c>
      <c r="F1463" s="15">
        <v>20.77</v>
      </c>
      <c r="G1463" s="14" t="s">
        <v>708</v>
      </c>
      <c r="H1463" s="20">
        <v>43922</v>
      </c>
      <c r="I1463" s="14" t="s">
        <v>2236</v>
      </c>
      <c r="J1463" s="14" t="s">
        <v>2237</v>
      </c>
      <c r="K1463" s="21">
        <v>10094</v>
      </c>
      <c r="L1463" s="14" t="s">
        <v>653</v>
      </c>
      <c r="M1463" s="21">
        <v>113000</v>
      </c>
      <c r="N1463" s="14" t="s">
        <v>2238</v>
      </c>
      <c r="O1463" s="14" t="s">
        <v>712</v>
      </c>
      <c r="P1463" s="14" t="s">
        <v>713</v>
      </c>
      <c r="Q1463" s="14" t="s">
        <v>714</v>
      </c>
      <c r="R1463" s="14" t="s">
        <v>715</v>
      </c>
      <c r="S1463" s="14" t="s">
        <v>742</v>
      </c>
    </row>
    <row r="1464" spans="1:19" x14ac:dyDescent="0.25">
      <c r="A1464" s="14" t="s">
        <v>717</v>
      </c>
      <c r="B1464" s="14" t="s">
        <v>704</v>
      </c>
      <c r="C1464" s="14" t="s">
        <v>718</v>
      </c>
      <c r="D1464" s="14" t="s">
        <v>706</v>
      </c>
      <c r="E1464" s="14" t="s">
        <v>707</v>
      </c>
      <c r="F1464" s="15">
        <v>20.77</v>
      </c>
      <c r="G1464" s="14" t="s">
        <v>708</v>
      </c>
      <c r="H1464" s="20">
        <v>43952</v>
      </c>
      <c r="I1464" s="14" t="s">
        <v>2221</v>
      </c>
      <c r="J1464" s="14" t="s">
        <v>2237</v>
      </c>
      <c r="K1464" s="21">
        <v>10094</v>
      </c>
      <c r="L1464" s="14" t="s">
        <v>653</v>
      </c>
      <c r="M1464" s="21">
        <v>113000</v>
      </c>
      <c r="N1464" s="14" t="s">
        <v>2238</v>
      </c>
      <c r="O1464" s="14" t="s">
        <v>719</v>
      </c>
      <c r="P1464" s="14" t="s">
        <v>720</v>
      </c>
      <c r="Q1464" s="14" t="s">
        <v>721</v>
      </c>
      <c r="R1464" s="14" t="s">
        <v>715</v>
      </c>
      <c r="S1464" s="14" t="s">
        <v>742</v>
      </c>
    </row>
    <row r="1465" spans="1:19" x14ac:dyDescent="0.25">
      <c r="A1465" s="14" t="s">
        <v>723</v>
      </c>
      <c r="B1465" s="14" t="s">
        <v>704</v>
      </c>
      <c r="C1465" s="14" t="s">
        <v>724</v>
      </c>
      <c r="D1465" s="14" t="s">
        <v>706</v>
      </c>
      <c r="E1465" s="14" t="s">
        <v>707</v>
      </c>
      <c r="F1465" s="15">
        <v>20.77</v>
      </c>
      <c r="G1465" s="14" t="s">
        <v>708</v>
      </c>
      <c r="H1465" s="20">
        <v>43983</v>
      </c>
      <c r="I1465" s="14" t="s">
        <v>2164</v>
      </c>
      <c r="J1465" s="14" t="s">
        <v>2237</v>
      </c>
      <c r="K1465" s="21">
        <v>10094</v>
      </c>
      <c r="L1465" s="14" t="s">
        <v>653</v>
      </c>
      <c r="M1465" s="21">
        <v>113000</v>
      </c>
      <c r="N1465" s="14" t="s">
        <v>2238</v>
      </c>
      <c r="O1465" s="14" t="s">
        <v>725</v>
      </c>
      <c r="P1465" s="14" t="s">
        <v>726</v>
      </c>
      <c r="Q1465" s="14" t="s">
        <v>727</v>
      </c>
      <c r="R1465" s="14" t="s">
        <v>715</v>
      </c>
      <c r="S1465" s="14" t="s">
        <v>742</v>
      </c>
    </row>
    <row r="1466" spans="1:19" x14ac:dyDescent="0.25">
      <c r="A1466" s="14" t="s">
        <v>703</v>
      </c>
      <c r="B1466" s="14" t="s">
        <v>704</v>
      </c>
      <c r="C1466" s="14" t="s">
        <v>705</v>
      </c>
      <c r="D1466" s="14" t="s">
        <v>706</v>
      </c>
      <c r="E1466" s="14" t="s">
        <v>707</v>
      </c>
      <c r="F1466" s="15">
        <v>211.96</v>
      </c>
      <c r="G1466" s="14" t="s">
        <v>708</v>
      </c>
      <c r="H1466" s="20">
        <v>43922</v>
      </c>
      <c r="I1466" s="14" t="s">
        <v>2239</v>
      </c>
      <c r="J1466" s="14" t="s">
        <v>2240</v>
      </c>
      <c r="K1466" s="21">
        <v>10094</v>
      </c>
      <c r="L1466" s="14" t="s">
        <v>653</v>
      </c>
      <c r="M1466" s="21">
        <v>113010</v>
      </c>
      <c r="N1466" s="14" t="s">
        <v>2241</v>
      </c>
      <c r="O1466" s="14" t="s">
        <v>712</v>
      </c>
      <c r="P1466" s="14" t="s">
        <v>713</v>
      </c>
      <c r="Q1466" s="14" t="s">
        <v>714</v>
      </c>
      <c r="R1466" s="14" t="s">
        <v>715</v>
      </c>
      <c r="S1466" s="14" t="s">
        <v>716</v>
      </c>
    </row>
    <row r="1467" spans="1:19" x14ac:dyDescent="0.25">
      <c r="A1467" s="14" t="s">
        <v>717</v>
      </c>
      <c r="B1467" s="14" t="s">
        <v>704</v>
      </c>
      <c r="C1467" s="14" t="s">
        <v>718</v>
      </c>
      <c r="D1467" s="14" t="s">
        <v>706</v>
      </c>
      <c r="E1467" s="14" t="s">
        <v>707</v>
      </c>
      <c r="F1467" s="15">
        <v>211.96</v>
      </c>
      <c r="G1467" s="14" t="s">
        <v>708</v>
      </c>
      <c r="H1467" s="20">
        <v>43952</v>
      </c>
      <c r="I1467" s="14" t="s">
        <v>2224</v>
      </c>
      <c r="J1467" s="14" t="s">
        <v>2240</v>
      </c>
      <c r="K1467" s="21">
        <v>10094</v>
      </c>
      <c r="L1467" s="14" t="s">
        <v>653</v>
      </c>
      <c r="M1467" s="21">
        <v>113010</v>
      </c>
      <c r="N1467" s="14" t="s">
        <v>2241</v>
      </c>
      <c r="O1467" s="14" t="s">
        <v>719</v>
      </c>
      <c r="P1467" s="14" t="s">
        <v>720</v>
      </c>
      <c r="Q1467" s="14" t="s">
        <v>721</v>
      </c>
      <c r="R1467" s="14" t="s">
        <v>715</v>
      </c>
      <c r="S1467" s="14" t="s">
        <v>716</v>
      </c>
    </row>
    <row r="1468" spans="1:19" x14ac:dyDescent="0.25">
      <c r="A1468" s="14" t="s">
        <v>723</v>
      </c>
      <c r="B1468" s="14" t="s">
        <v>704</v>
      </c>
      <c r="C1468" s="14" t="s">
        <v>724</v>
      </c>
      <c r="D1468" s="14" t="s">
        <v>706</v>
      </c>
      <c r="E1468" s="14" t="s">
        <v>707</v>
      </c>
      <c r="F1468" s="15">
        <v>211.96</v>
      </c>
      <c r="G1468" s="14" t="s">
        <v>708</v>
      </c>
      <c r="H1468" s="20">
        <v>43983</v>
      </c>
      <c r="I1468" s="14" t="s">
        <v>2167</v>
      </c>
      <c r="J1468" s="14" t="s">
        <v>2240</v>
      </c>
      <c r="K1468" s="21">
        <v>10094</v>
      </c>
      <c r="L1468" s="14" t="s">
        <v>653</v>
      </c>
      <c r="M1468" s="21">
        <v>113010</v>
      </c>
      <c r="N1468" s="14" t="s">
        <v>2241</v>
      </c>
      <c r="O1468" s="14" t="s">
        <v>725</v>
      </c>
      <c r="P1468" s="14" t="s">
        <v>726</v>
      </c>
      <c r="Q1468" s="14" t="s">
        <v>727</v>
      </c>
      <c r="R1468" s="14" t="s">
        <v>715</v>
      </c>
      <c r="S1468" s="14" t="s">
        <v>716</v>
      </c>
    </row>
    <row r="1469" spans="1:19" x14ac:dyDescent="0.25">
      <c r="A1469" s="14" t="s">
        <v>703</v>
      </c>
      <c r="B1469" s="14" t="s">
        <v>704</v>
      </c>
      <c r="C1469" s="14" t="s">
        <v>705</v>
      </c>
      <c r="D1469" s="14" t="s">
        <v>706</v>
      </c>
      <c r="E1469" s="14" t="s">
        <v>707</v>
      </c>
      <c r="F1469" s="15">
        <v>169.06</v>
      </c>
      <c r="G1469" s="14" t="s">
        <v>708</v>
      </c>
      <c r="H1469" s="20">
        <v>43922</v>
      </c>
      <c r="I1469" s="14" t="s">
        <v>2242</v>
      </c>
      <c r="J1469" s="14" t="s">
        <v>2243</v>
      </c>
      <c r="K1469" s="21">
        <v>10094</v>
      </c>
      <c r="L1469" s="14" t="s">
        <v>653</v>
      </c>
      <c r="M1469" s="21">
        <v>113020</v>
      </c>
      <c r="N1469" s="14" t="s">
        <v>2244</v>
      </c>
      <c r="O1469" s="14" t="s">
        <v>712</v>
      </c>
      <c r="P1469" s="14" t="s">
        <v>713</v>
      </c>
      <c r="Q1469" s="14" t="s">
        <v>714</v>
      </c>
      <c r="R1469" s="14" t="s">
        <v>715</v>
      </c>
      <c r="S1469" s="14" t="s">
        <v>731</v>
      </c>
    </row>
    <row r="1470" spans="1:19" x14ac:dyDescent="0.25">
      <c r="A1470" s="14" t="s">
        <v>717</v>
      </c>
      <c r="B1470" s="14" t="s">
        <v>704</v>
      </c>
      <c r="C1470" s="14" t="s">
        <v>718</v>
      </c>
      <c r="D1470" s="14" t="s">
        <v>706</v>
      </c>
      <c r="E1470" s="14" t="s">
        <v>707</v>
      </c>
      <c r="F1470" s="15">
        <v>169.06</v>
      </c>
      <c r="G1470" s="14" t="s">
        <v>708</v>
      </c>
      <c r="H1470" s="20">
        <v>43952</v>
      </c>
      <c r="I1470" s="14" t="s">
        <v>2227</v>
      </c>
      <c r="J1470" s="14" t="s">
        <v>2243</v>
      </c>
      <c r="K1470" s="21">
        <v>10094</v>
      </c>
      <c r="L1470" s="14" t="s">
        <v>653</v>
      </c>
      <c r="M1470" s="21">
        <v>113020</v>
      </c>
      <c r="N1470" s="14" t="s">
        <v>2244</v>
      </c>
      <c r="O1470" s="14" t="s">
        <v>719</v>
      </c>
      <c r="P1470" s="14" t="s">
        <v>720</v>
      </c>
      <c r="Q1470" s="14" t="s">
        <v>721</v>
      </c>
      <c r="R1470" s="14" t="s">
        <v>715</v>
      </c>
      <c r="S1470" s="14" t="s">
        <v>731</v>
      </c>
    </row>
    <row r="1471" spans="1:19" x14ac:dyDescent="0.25">
      <c r="A1471" s="14" t="s">
        <v>723</v>
      </c>
      <c r="B1471" s="14" t="s">
        <v>704</v>
      </c>
      <c r="C1471" s="14" t="s">
        <v>724</v>
      </c>
      <c r="D1471" s="14" t="s">
        <v>706</v>
      </c>
      <c r="E1471" s="14" t="s">
        <v>707</v>
      </c>
      <c r="F1471" s="15">
        <v>169.06</v>
      </c>
      <c r="G1471" s="14" t="s">
        <v>708</v>
      </c>
      <c r="H1471" s="20">
        <v>43983</v>
      </c>
      <c r="I1471" s="14" t="s">
        <v>2170</v>
      </c>
      <c r="J1471" s="14" t="s">
        <v>2243</v>
      </c>
      <c r="K1471" s="21">
        <v>10094</v>
      </c>
      <c r="L1471" s="14" t="s">
        <v>653</v>
      </c>
      <c r="M1471" s="21">
        <v>113020</v>
      </c>
      <c r="N1471" s="14" t="s">
        <v>2244</v>
      </c>
      <c r="O1471" s="14" t="s">
        <v>725</v>
      </c>
      <c r="P1471" s="14" t="s">
        <v>726</v>
      </c>
      <c r="Q1471" s="14" t="s">
        <v>727</v>
      </c>
      <c r="R1471" s="14" t="s">
        <v>715</v>
      </c>
      <c r="S1471" s="14" t="s">
        <v>731</v>
      </c>
    </row>
    <row r="1472" spans="1:19" x14ac:dyDescent="0.25">
      <c r="A1472" s="14" t="s">
        <v>703</v>
      </c>
      <c r="B1472" s="14" t="s">
        <v>704</v>
      </c>
      <c r="C1472" s="14" t="s">
        <v>705</v>
      </c>
      <c r="D1472" s="14" t="s">
        <v>706</v>
      </c>
      <c r="E1472" s="14" t="s">
        <v>707</v>
      </c>
      <c r="F1472" s="15">
        <v>3026.68</v>
      </c>
      <c r="G1472" s="14" t="s">
        <v>708</v>
      </c>
      <c r="H1472" s="20">
        <v>43922</v>
      </c>
      <c r="I1472" s="14" t="s">
        <v>2245</v>
      </c>
      <c r="J1472" s="14" t="s">
        <v>2246</v>
      </c>
      <c r="K1472" s="21">
        <v>10094</v>
      </c>
      <c r="L1472" s="14" t="s">
        <v>653</v>
      </c>
      <c r="M1472" s="21">
        <v>113040</v>
      </c>
      <c r="N1472" s="14" t="s">
        <v>2247</v>
      </c>
      <c r="O1472" s="14" t="s">
        <v>712</v>
      </c>
      <c r="P1472" s="14" t="s">
        <v>713</v>
      </c>
      <c r="Q1472" s="14" t="s">
        <v>714</v>
      </c>
      <c r="R1472" s="14" t="s">
        <v>715</v>
      </c>
      <c r="S1472" s="14" t="s">
        <v>683</v>
      </c>
    </row>
    <row r="1473" spans="1:19" x14ac:dyDescent="0.25">
      <c r="A1473" s="14" t="s">
        <v>717</v>
      </c>
      <c r="B1473" s="14" t="s">
        <v>704</v>
      </c>
      <c r="C1473" s="14" t="s">
        <v>718</v>
      </c>
      <c r="D1473" s="14" t="s">
        <v>706</v>
      </c>
      <c r="E1473" s="14" t="s">
        <v>707</v>
      </c>
      <c r="F1473" s="15">
        <v>2930.72</v>
      </c>
      <c r="G1473" s="14" t="s">
        <v>708</v>
      </c>
      <c r="H1473" s="20">
        <v>43952</v>
      </c>
      <c r="I1473" s="14" t="s">
        <v>2230</v>
      </c>
      <c r="J1473" s="14" t="s">
        <v>2246</v>
      </c>
      <c r="K1473" s="21">
        <v>10094</v>
      </c>
      <c r="L1473" s="14" t="s">
        <v>653</v>
      </c>
      <c r="M1473" s="21">
        <v>113040</v>
      </c>
      <c r="N1473" s="14" t="s">
        <v>2247</v>
      </c>
      <c r="O1473" s="14" t="s">
        <v>719</v>
      </c>
      <c r="P1473" s="14" t="s">
        <v>720</v>
      </c>
      <c r="Q1473" s="14" t="s">
        <v>721</v>
      </c>
      <c r="R1473" s="14" t="s">
        <v>715</v>
      </c>
      <c r="S1473" s="14" t="s">
        <v>683</v>
      </c>
    </row>
    <row r="1474" spans="1:19" x14ac:dyDescent="0.25">
      <c r="A1474" s="14" t="s">
        <v>723</v>
      </c>
      <c r="B1474" s="14" t="s">
        <v>704</v>
      </c>
      <c r="C1474" s="14" t="s">
        <v>724</v>
      </c>
      <c r="D1474" s="14" t="s">
        <v>706</v>
      </c>
      <c r="E1474" s="14" t="s">
        <v>707</v>
      </c>
      <c r="F1474" s="15">
        <v>2930.72</v>
      </c>
      <c r="G1474" s="14" t="s">
        <v>708</v>
      </c>
      <c r="H1474" s="20">
        <v>43983</v>
      </c>
      <c r="I1474" s="14" t="s">
        <v>2173</v>
      </c>
      <c r="J1474" s="14" t="s">
        <v>2246</v>
      </c>
      <c r="K1474" s="21">
        <v>10094</v>
      </c>
      <c r="L1474" s="14" t="s">
        <v>653</v>
      </c>
      <c r="M1474" s="21">
        <v>113040</v>
      </c>
      <c r="N1474" s="14" t="s">
        <v>2247</v>
      </c>
      <c r="O1474" s="14" t="s">
        <v>725</v>
      </c>
      <c r="P1474" s="14" t="s">
        <v>726</v>
      </c>
      <c r="Q1474" s="14" t="s">
        <v>727</v>
      </c>
      <c r="R1474" s="14" t="s">
        <v>715</v>
      </c>
      <c r="S1474" s="14" t="s">
        <v>683</v>
      </c>
    </row>
    <row r="1475" spans="1:19" x14ac:dyDescent="0.25">
      <c r="A1475" s="14" t="s">
        <v>703</v>
      </c>
      <c r="B1475" s="14" t="s">
        <v>704</v>
      </c>
      <c r="C1475" s="14" t="s">
        <v>705</v>
      </c>
      <c r="D1475" s="14" t="s">
        <v>706</v>
      </c>
      <c r="E1475" s="14" t="s">
        <v>707</v>
      </c>
      <c r="F1475" s="15">
        <v>351.01</v>
      </c>
      <c r="G1475" s="14" t="s">
        <v>708</v>
      </c>
      <c r="H1475" s="20">
        <v>43922</v>
      </c>
      <c r="I1475" s="14" t="s">
        <v>2248</v>
      </c>
      <c r="J1475" s="14" t="s">
        <v>2249</v>
      </c>
      <c r="K1475" s="21">
        <v>10094</v>
      </c>
      <c r="L1475" s="14" t="s">
        <v>653</v>
      </c>
      <c r="M1475" s="21">
        <v>113050</v>
      </c>
      <c r="N1475" s="14" t="s">
        <v>2250</v>
      </c>
      <c r="O1475" s="14" t="s">
        <v>712</v>
      </c>
      <c r="P1475" s="14" t="s">
        <v>713</v>
      </c>
      <c r="Q1475" s="14" t="s">
        <v>714</v>
      </c>
      <c r="R1475" s="14" t="s">
        <v>715</v>
      </c>
      <c r="S1475" s="14" t="s">
        <v>687</v>
      </c>
    </row>
    <row r="1476" spans="1:19" x14ac:dyDescent="0.25">
      <c r="A1476" s="14" t="s">
        <v>717</v>
      </c>
      <c r="B1476" s="14" t="s">
        <v>704</v>
      </c>
      <c r="C1476" s="14" t="s">
        <v>718</v>
      </c>
      <c r="D1476" s="14" t="s">
        <v>706</v>
      </c>
      <c r="E1476" s="14" t="s">
        <v>707</v>
      </c>
      <c r="F1476" s="15">
        <v>87</v>
      </c>
      <c r="G1476" s="14" t="s">
        <v>708</v>
      </c>
      <c r="H1476" s="20">
        <v>43952</v>
      </c>
      <c r="I1476" s="14" t="s">
        <v>2233</v>
      </c>
      <c r="J1476" s="14" t="s">
        <v>2249</v>
      </c>
      <c r="K1476" s="21">
        <v>10094</v>
      </c>
      <c r="L1476" s="14" t="s">
        <v>653</v>
      </c>
      <c r="M1476" s="21">
        <v>113050</v>
      </c>
      <c r="N1476" s="14" t="s">
        <v>2250</v>
      </c>
      <c r="O1476" s="14" t="s">
        <v>719</v>
      </c>
      <c r="P1476" s="14" t="s">
        <v>720</v>
      </c>
      <c r="Q1476" s="14" t="s">
        <v>721</v>
      </c>
      <c r="R1476" s="14" t="s">
        <v>715</v>
      </c>
      <c r="S1476" s="14" t="s">
        <v>687</v>
      </c>
    </row>
    <row r="1477" spans="1:19" x14ac:dyDescent="0.25">
      <c r="A1477" s="14" t="s">
        <v>723</v>
      </c>
      <c r="B1477" s="14" t="s">
        <v>704</v>
      </c>
      <c r="C1477" s="14" t="s">
        <v>724</v>
      </c>
      <c r="D1477" s="14" t="s">
        <v>706</v>
      </c>
      <c r="E1477" s="14" t="s">
        <v>707</v>
      </c>
      <c r="F1477" s="15">
        <v>262.14999999999998</v>
      </c>
      <c r="G1477" s="14" t="s">
        <v>708</v>
      </c>
      <c r="H1477" s="20">
        <v>43983</v>
      </c>
      <c r="I1477" s="14" t="s">
        <v>2176</v>
      </c>
      <c r="J1477" s="14" t="s">
        <v>2249</v>
      </c>
      <c r="K1477" s="21">
        <v>10094</v>
      </c>
      <c r="L1477" s="14" t="s">
        <v>653</v>
      </c>
      <c r="M1477" s="21">
        <v>113050</v>
      </c>
      <c r="N1477" s="14" t="s">
        <v>2250</v>
      </c>
      <c r="O1477" s="14" t="s">
        <v>725</v>
      </c>
      <c r="P1477" s="14" t="s">
        <v>726</v>
      </c>
      <c r="Q1477" s="14" t="s">
        <v>727</v>
      </c>
      <c r="R1477" s="14" t="s">
        <v>715</v>
      </c>
      <c r="S1477" s="14" t="s">
        <v>687</v>
      </c>
    </row>
    <row r="1478" spans="1:19" x14ac:dyDescent="0.25">
      <c r="A1478" s="14" t="s">
        <v>703</v>
      </c>
      <c r="B1478" s="14" t="s">
        <v>704</v>
      </c>
      <c r="C1478" s="14" t="s">
        <v>705</v>
      </c>
      <c r="D1478" s="14" t="s">
        <v>706</v>
      </c>
      <c r="E1478" s="14" t="s">
        <v>707</v>
      </c>
      <c r="F1478" s="15">
        <v>835.18</v>
      </c>
      <c r="G1478" s="14" t="s">
        <v>708</v>
      </c>
      <c r="H1478" s="20">
        <v>43922</v>
      </c>
      <c r="I1478" s="14" t="s">
        <v>2251</v>
      </c>
      <c r="J1478" s="14" t="s">
        <v>2252</v>
      </c>
      <c r="K1478" s="21">
        <v>10094</v>
      </c>
      <c r="L1478" s="14" t="s">
        <v>653</v>
      </c>
      <c r="M1478" s="21">
        <v>113060</v>
      </c>
      <c r="N1478" s="14" t="s">
        <v>2253</v>
      </c>
      <c r="O1478" s="14" t="s">
        <v>712</v>
      </c>
      <c r="P1478" s="14" t="s">
        <v>713</v>
      </c>
      <c r="Q1478" s="14" t="s">
        <v>714</v>
      </c>
      <c r="R1478" s="14" t="s">
        <v>715</v>
      </c>
      <c r="S1478" s="14" t="s">
        <v>722</v>
      </c>
    </row>
    <row r="1479" spans="1:19" x14ac:dyDescent="0.25">
      <c r="A1479" s="14" t="s">
        <v>717</v>
      </c>
      <c r="B1479" s="14" t="s">
        <v>704</v>
      </c>
      <c r="C1479" s="14" t="s">
        <v>718</v>
      </c>
      <c r="D1479" s="14" t="s">
        <v>706</v>
      </c>
      <c r="E1479" s="14" t="s">
        <v>707</v>
      </c>
      <c r="F1479" s="15">
        <v>835.18</v>
      </c>
      <c r="G1479" s="14" t="s">
        <v>708</v>
      </c>
      <c r="H1479" s="20">
        <v>43952</v>
      </c>
      <c r="I1479" s="14" t="s">
        <v>2236</v>
      </c>
      <c r="J1479" s="14" t="s">
        <v>2252</v>
      </c>
      <c r="K1479" s="21">
        <v>10094</v>
      </c>
      <c r="L1479" s="14" t="s">
        <v>653</v>
      </c>
      <c r="M1479" s="21">
        <v>113060</v>
      </c>
      <c r="N1479" s="14" t="s">
        <v>2253</v>
      </c>
      <c r="O1479" s="14" t="s">
        <v>719</v>
      </c>
      <c r="P1479" s="14" t="s">
        <v>720</v>
      </c>
      <c r="Q1479" s="14" t="s">
        <v>721</v>
      </c>
      <c r="R1479" s="14" t="s">
        <v>715</v>
      </c>
      <c r="S1479" s="14" t="s">
        <v>722</v>
      </c>
    </row>
    <row r="1480" spans="1:19" x14ac:dyDescent="0.25">
      <c r="A1480" s="14" t="s">
        <v>723</v>
      </c>
      <c r="B1480" s="14" t="s">
        <v>704</v>
      </c>
      <c r="C1480" s="14" t="s">
        <v>724</v>
      </c>
      <c r="D1480" s="14" t="s">
        <v>706</v>
      </c>
      <c r="E1480" s="14" t="s">
        <v>707</v>
      </c>
      <c r="F1480" s="15">
        <v>835.18</v>
      </c>
      <c r="G1480" s="14" t="s">
        <v>708</v>
      </c>
      <c r="H1480" s="20">
        <v>43983</v>
      </c>
      <c r="I1480" s="14" t="s">
        <v>2179</v>
      </c>
      <c r="J1480" s="14" t="s">
        <v>2252</v>
      </c>
      <c r="K1480" s="21">
        <v>10094</v>
      </c>
      <c r="L1480" s="14" t="s">
        <v>653</v>
      </c>
      <c r="M1480" s="21">
        <v>113060</v>
      </c>
      <c r="N1480" s="14" t="s">
        <v>2253</v>
      </c>
      <c r="O1480" s="14" t="s">
        <v>725</v>
      </c>
      <c r="P1480" s="14" t="s">
        <v>726</v>
      </c>
      <c r="Q1480" s="14" t="s">
        <v>727</v>
      </c>
      <c r="R1480" s="14" t="s">
        <v>715</v>
      </c>
      <c r="S1480" s="14" t="s">
        <v>722</v>
      </c>
    </row>
    <row r="1481" spans="1:19" x14ac:dyDescent="0.25">
      <c r="A1481" s="14" t="s">
        <v>703</v>
      </c>
      <c r="B1481" s="14" t="s">
        <v>704</v>
      </c>
      <c r="C1481" s="14" t="s">
        <v>705</v>
      </c>
      <c r="D1481" s="14" t="s">
        <v>706</v>
      </c>
      <c r="E1481" s="14" t="s">
        <v>707</v>
      </c>
      <c r="F1481" s="15">
        <v>145.06</v>
      </c>
      <c r="G1481" s="14" t="s">
        <v>708</v>
      </c>
      <c r="H1481" s="20">
        <v>43922</v>
      </c>
      <c r="I1481" s="14" t="s">
        <v>2254</v>
      </c>
      <c r="J1481" s="14" t="s">
        <v>2255</v>
      </c>
      <c r="K1481" s="21">
        <v>10094</v>
      </c>
      <c r="L1481" s="14" t="s">
        <v>653</v>
      </c>
      <c r="M1481" s="21">
        <v>114000</v>
      </c>
      <c r="N1481" s="14" t="s">
        <v>2256</v>
      </c>
      <c r="O1481" s="14" t="s">
        <v>712</v>
      </c>
      <c r="P1481" s="14" t="s">
        <v>713</v>
      </c>
      <c r="Q1481" s="14" t="s">
        <v>714</v>
      </c>
      <c r="R1481" s="14" t="s">
        <v>715</v>
      </c>
      <c r="S1481" s="14" t="s">
        <v>742</v>
      </c>
    </row>
    <row r="1482" spans="1:19" x14ac:dyDescent="0.25">
      <c r="A1482" s="14" t="s">
        <v>717</v>
      </c>
      <c r="B1482" s="14" t="s">
        <v>704</v>
      </c>
      <c r="C1482" s="14" t="s">
        <v>718</v>
      </c>
      <c r="D1482" s="14" t="s">
        <v>706</v>
      </c>
      <c r="E1482" s="14" t="s">
        <v>707</v>
      </c>
      <c r="F1482" s="15">
        <v>145.06</v>
      </c>
      <c r="G1482" s="14" t="s">
        <v>708</v>
      </c>
      <c r="H1482" s="20">
        <v>43952</v>
      </c>
      <c r="I1482" s="14" t="s">
        <v>2239</v>
      </c>
      <c r="J1482" s="14" t="s">
        <v>2255</v>
      </c>
      <c r="K1482" s="21">
        <v>10094</v>
      </c>
      <c r="L1482" s="14" t="s">
        <v>653</v>
      </c>
      <c r="M1482" s="21">
        <v>114000</v>
      </c>
      <c r="N1482" s="14" t="s">
        <v>2256</v>
      </c>
      <c r="O1482" s="14" t="s">
        <v>719</v>
      </c>
      <c r="P1482" s="14" t="s">
        <v>720</v>
      </c>
      <c r="Q1482" s="14" t="s">
        <v>721</v>
      </c>
      <c r="R1482" s="14" t="s">
        <v>715</v>
      </c>
      <c r="S1482" s="14" t="s">
        <v>742</v>
      </c>
    </row>
    <row r="1483" spans="1:19" x14ac:dyDescent="0.25">
      <c r="A1483" s="14" t="s">
        <v>723</v>
      </c>
      <c r="B1483" s="14" t="s">
        <v>704</v>
      </c>
      <c r="C1483" s="14" t="s">
        <v>724</v>
      </c>
      <c r="D1483" s="14" t="s">
        <v>706</v>
      </c>
      <c r="E1483" s="14" t="s">
        <v>707</v>
      </c>
      <c r="F1483" s="15">
        <v>145.06</v>
      </c>
      <c r="G1483" s="14" t="s">
        <v>708</v>
      </c>
      <c r="H1483" s="20">
        <v>43983</v>
      </c>
      <c r="I1483" s="14" t="s">
        <v>2182</v>
      </c>
      <c r="J1483" s="14" t="s">
        <v>2255</v>
      </c>
      <c r="K1483" s="21">
        <v>10094</v>
      </c>
      <c r="L1483" s="14" t="s">
        <v>653</v>
      </c>
      <c r="M1483" s="21">
        <v>114000</v>
      </c>
      <c r="N1483" s="14" t="s">
        <v>2256</v>
      </c>
      <c r="O1483" s="14" t="s">
        <v>725</v>
      </c>
      <c r="P1483" s="14" t="s">
        <v>726</v>
      </c>
      <c r="Q1483" s="14" t="s">
        <v>727</v>
      </c>
      <c r="R1483" s="14" t="s">
        <v>715</v>
      </c>
      <c r="S1483" s="14" t="s">
        <v>742</v>
      </c>
    </row>
    <row r="1484" spans="1:19" x14ac:dyDescent="0.25">
      <c r="A1484" s="14" t="s">
        <v>703</v>
      </c>
      <c r="B1484" s="14" t="s">
        <v>704</v>
      </c>
      <c r="C1484" s="14" t="s">
        <v>705</v>
      </c>
      <c r="D1484" s="14" t="s">
        <v>706</v>
      </c>
      <c r="E1484" s="14" t="s">
        <v>707</v>
      </c>
      <c r="F1484" s="15">
        <v>836.98</v>
      </c>
      <c r="G1484" s="14" t="s">
        <v>708</v>
      </c>
      <c r="H1484" s="20">
        <v>43922</v>
      </c>
      <c r="I1484" s="14" t="s">
        <v>2257</v>
      </c>
      <c r="J1484" s="14" t="s">
        <v>2258</v>
      </c>
      <c r="K1484" s="21">
        <v>10094</v>
      </c>
      <c r="L1484" s="14" t="s">
        <v>653</v>
      </c>
      <c r="M1484" s="21">
        <v>114010</v>
      </c>
      <c r="N1484" s="14" t="s">
        <v>2259</v>
      </c>
      <c r="O1484" s="14" t="s">
        <v>712</v>
      </c>
      <c r="P1484" s="14" t="s">
        <v>713</v>
      </c>
      <c r="Q1484" s="14" t="s">
        <v>714</v>
      </c>
      <c r="R1484" s="14" t="s">
        <v>715</v>
      </c>
      <c r="S1484" s="14" t="s">
        <v>716</v>
      </c>
    </row>
    <row r="1485" spans="1:19" x14ac:dyDescent="0.25">
      <c r="A1485" s="14" t="s">
        <v>717</v>
      </c>
      <c r="B1485" s="14" t="s">
        <v>704</v>
      </c>
      <c r="C1485" s="14" t="s">
        <v>718</v>
      </c>
      <c r="D1485" s="14" t="s">
        <v>706</v>
      </c>
      <c r="E1485" s="14" t="s">
        <v>707</v>
      </c>
      <c r="F1485" s="15">
        <v>836.98</v>
      </c>
      <c r="G1485" s="14" t="s">
        <v>708</v>
      </c>
      <c r="H1485" s="20">
        <v>43952</v>
      </c>
      <c r="I1485" s="14" t="s">
        <v>2242</v>
      </c>
      <c r="J1485" s="14" t="s">
        <v>2258</v>
      </c>
      <c r="K1485" s="21">
        <v>10094</v>
      </c>
      <c r="L1485" s="14" t="s">
        <v>653</v>
      </c>
      <c r="M1485" s="21">
        <v>114010</v>
      </c>
      <c r="N1485" s="14" t="s">
        <v>2259</v>
      </c>
      <c r="O1485" s="14" t="s">
        <v>719</v>
      </c>
      <c r="P1485" s="14" t="s">
        <v>720</v>
      </c>
      <c r="Q1485" s="14" t="s">
        <v>721</v>
      </c>
      <c r="R1485" s="14" t="s">
        <v>715</v>
      </c>
      <c r="S1485" s="14" t="s">
        <v>716</v>
      </c>
    </row>
    <row r="1486" spans="1:19" x14ac:dyDescent="0.25">
      <c r="A1486" s="14" t="s">
        <v>723</v>
      </c>
      <c r="B1486" s="14" t="s">
        <v>704</v>
      </c>
      <c r="C1486" s="14" t="s">
        <v>724</v>
      </c>
      <c r="D1486" s="14" t="s">
        <v>706</v>
      </c>
      <c r="E1486" s="14" t="s">
        <v>707</v>
      </c>
      <c r="F1486" s="15">
        <v>836.98</v>
      </c>
      <c r="G1486" s="14" t="s">
        <v>708</v>
      </c>
      <c r="H1486" s="20">
        <v>43983</v>
      </c>
      <c r="I1486" s="14" t="s">
        <v>2185</v>
      </c>
      <c r="J1486" s="14" t="s">
        <v>2258</v>
      </c>
      <c r="K1486" s="21">
        <v>10094</v>
      </c>
      <c r="L1486" s="14" t="s">
        <v>653</v>
      </c>
      <c r="M1486" s="21">
        <v>114010</v>
      </c>
      <c r="N1486" s="14" t="s">
        <v>2259</v>
      </c>
      <c r="O1486" s="14" t="s">
        <v>725</v>
      </c>
      <c r="P1486" s="14" t="s">
        <v>726</v>
      </c>
      <c r="Q1486" s="14" t="s">
        <v>727</v>
      </c>
      <c r="R1486" s="14" t="s">
        <v>715</v>
      </c>
      <c r="S1486" s="14" t="s">
        <v>716</v>
      </c>
    </row>
    <row r="1487" spans="1:19" x14ac:dyDescent="0.25">
      <c r="A1487" s="14" t="s">
        <v>703</v>
      </c>
      <c r="B1487" s="14" t="s">
        <v>704</v>
      </c>
      <c r="C1487" s="14" t="s">
        <v>705</v>
      </c>
      <c r="D1487" s="14" t="s">
        <v>706</v>
      </c>
      <c r="E1487" s="14" t="s">
        <v>707</v>
      </c>
      <c r="F1487" s="15">
        <v>546.03</v>
      </c>
      <c r="G1487" s="14" t="s">
        <v>708</v>
      </c>
      <c r="H1487" s="20">
        <v>43922</v>
      </c>
      <c r="I1487" s="14" t="s">
        <v>2260</v>
      </c>
      <c r="J1487" s="14" t="s">
        <v>2261</v>
      </c>
      <c r="K1487" s="21">
        <v>10094</v>
      </c>
      <c r="L1487" s="14" t="s">
        <v>653</v>
      </c>
      <c r="M1487" s="21">
        <v>114020</v>
      </c>
      <c r="N1487" s="14" t="s">
        <v>2262</v>
      </c>
      <c r="O1487" s="14" t="s">
        <v>712</v>
      </c>
      <c r="P1487" s="14" t="s">
        <v>713</v>
      </c>
      <c r="Q1487" s="14" t="s">
        <v>714</v>
      </c>
      <c r="R1487" s="14" t="s">
        <v>715</v>
      </c>
      <c r="S1487" s="14" t="s">
        <v>731</v>
      </c>
    </row>
    <row r="1488" spans="1:19" x14ac:dyDescent="0.25">
      <c r="A1488" s="14" t="s">
        <v>717</v>
      </c>
      <c r="B1488" s="14" t="s">
        <v>704</v>
      </c>
      <c r="C1488" s="14" t="s">
        <v>718</v>
      </c>
      <c r="D1488" s="14" t="s">
        <v>706</v>
      </c>
      <c r="E1488" s="14" t="s">
        <v>707</v>
      </c>
      <c r="F1488" s="15">
        <v>546.03</v>
      </c>
      <c r="G1488" s="14" t="s">
        <v>708</v>
      </c>
      <c r="H1488" s="20">
        <v>43952</v>
      </c>
      <c r="I1488" s="14" t="s">
        <v>2245</v>
      </c>
      <c r="J1488" s="14" t="s">
        <v>2261</v>
      </c>
      <c r="K1488" s="21">
        <v>10094</v>
      </c>
      <c r="L1488" s="14" t="s">
        <v>653</v>
      </c>
      <c r="M1488" s="21">
        <v>114020</v>
      </c>
      <c r="N1488" s="14" t="s">
        <v>2262</v>
      </c>
      <c r="O1488" s="14" t="s">
        <v>719</v>
      </c>
      <c r="P1488" s="14" t="s">
        <v>720</v>
      </c>
      <c r="Q1488" s="14" t="s">
        <v>721</v>
      </c>
      <c r="R1488" s="14" t="s">
        <v>715</v>
      </c>
      <c r="S1488" s="14" t="s">
        <v>731</v>
      </c>
    </row>
    <row r="1489" spans="1:19" x14ac:dyDescent="0.25">
      <c r="A1489" s="14" t="s">
        <v>723</v>
      </c>
      <c r="B1489" s="14" t="s">
        <v>704</v>
      </c>
      <c r="C1489" s="14" t="s">
        <v>724</v>
      </c>
      <c r="D1489" s="14" t="s">
        <v>706</v>
      </c>
      <c r="E1489" s="14" t="s">
        <v>707</v>
      </c>
      <c r="F1489" s="15">
        <v>546.03</v>
      </c>
      <c r="G1489" s="14" t="s">
        <v>708</v>
      </c>
      <c r="H1489" s="20">
        <v>43983</v>
      </c>
      <c r="I1489" s="14" t="s">
        <v>2188</v>
      </c>
      <c r="J1489" s="14" t="s">
        <v>2261</v>
      </c>
      <c r="K1489" s="21">
        <v>10094</v>
      </c>
      <c r="L1489" s="14" t="s">
        <v>653</v>
      </c>
      <c r="M1489" s="21">
        <v>114020</v>
      </c>
      <c r="N1489" s="14" t="s">
        <v>2262</v>
      </c>
      <c r="O1489" s="14" t="s">
        <v>725</v>
      </c>
      <c r="P1489" s="14" t="s">
        <v>726</v>
      </c>
      <c r="Q1489" s="14" t="s">
        <v>727</v>
      </c>
      <c r="R1489" s="14" t="s">
        <v>715</v>
      </c>
      <c r="S1489" s="14" t="s">
        <v>731</v>
      </c>
    </row>
    <row r="1490" spans="1:19" x14ac:dyDescent="0.25">
      <c r="A1490" s="14" t="s">
        <v>703</v>
      </c>
      <c r="B1490" s="14" t="s">
        <v>704</v>
      </c>
      <c r="C1490" s="14" t="s">
        <v>705</v>
      </c>
      <c r="D1490" s="14" t="s">
        <v>706</v>
      </c>
      <c r="E1490" s="14" t="s">
        <v>707</v>
      </c>
      <c r="F1490" s="15">
        <v>5383.58</v>
      </c>
      <c r="G1490" s="14" t="s">
        <v>708</v>
      </c>
      <c r="H1490" s="20">
        <v>43922</v>
      </c>
      <c r="I1490" s="14" t="s">
        <v>2263</v>
      </c>
      <c r="J1490" s="14" t="s">
        <v>2264</v>
      </c>
      <c r="K1490" s="21">
        <v>10094</v>
      </c>
      <c r="L1490" s="14" t="s">
        <v>653</v>
      </c>
      <c r="M1490" s="21">
        <v>114040</v>
      </c>
      <c r="N1490" s="14" t="s">
        <v>2265</v>
      </c>
      <c r="O1490" s="14" t="s">
        <v>712</v>
      </c>
      <c r="P1490" s="14" t="s">
        <v>713</v>
      </c>
      <c r="Q1490" s="14" t="s">
        <v>714</v>
      </c>
      <c r="R1490" s="14" t="s">
        <v>715</v>
      </c>
      <c r="S1490" s="14" t="s">
        <v>683</v>
      </c>
    </row>
    <row r="1491" spans="1:19" x14ac:dyDescent="0.25">
      <c r="A1491" s="14" t="s">
        <v>717</v>
      </c>
      <c r="B1491" s="14" t="s">
        <v>704</v>
      </c>
      <c r="C1491" s="14" t="s">
        <v>718</v>
      </c>
      <c r="D1491" s="14" t="s">
        <v>706</v>
      </c>
      <c r="E1491" s="14" t="s">
        <v>707</v>
      </c>
      <c r="F1491" s="15">
        <v>4988.04</v>
      </c>
      <c r="G1491" s="14" t="s">
        <v>708</v>
      </c>
      <c r="H1491" s="20">
        <v>43952</v>
      </c>
      <c r="I1491" s="14" t="s">
        <v>2248</v>
      </c>
      <c r="J1491" s="14" t="s">
        <v>2264</v>
      </c>
      <c r="K1491" s="21">
        <v>10094</v>
      </c>
      <c r="L1491" s="14" t="s">
        <v>653</v>
      </c>
      <c r="M1491" s="21">
        <v>114040</v>
      </c>
      <c r="N1491" s="14" t="s">
        <v>2265</v>
      </c>
      <c r="O1491" s="14" t="s">
        <v>719</v>
      </c>
      <c r="P1491" s="14" t="s">
        <v>720</v>
      </c>
      <c r="Q1491" s="14" t="s">
        <v>721</v>
      </c>
      <c r="R1491" s="14" t="s">
        <v>715</v>
      </c>
      <c r="S1491" s="14" t="s">
        <v>683</v>
      </c>
    </row>
    <row r="1492" spans="1:19" x14ac:dyDescent="0.25">
      <c r="A1492" s="14" t="s">
        <v>723</v>
      </c>
      <c r="B1492" s="14" t="s">
        <v>704</v>
      </c>
      <c r="C1492" s="14" t="s">
        <v>724</v>
      </c>
      <c r="D1492" s="14" t="s">
        <v>706</v>
      </c>
      <c r="E1492" s="14" t="s">
        <v>707</v>
      </c>
      <c r="F1492" s="15">
        <v>4988.04</v>
      </c>
      <c r="G1492" s="14" t="s">
        <v>708</v>
      </c>
      <c r="H1492" s="20">
        <v>43983</v>
      </c>
      <c r="I1492" s="14" t="s">
        <v>2191</v>
      </c>
      <c r="J1492" s="14" t="s">
        <v>2264</v>
      </c>
      <c r="K1492" s="21">
        <v>10094</v>
      </c>
      <c r="L1492" s="14" t="s">
        <v>653</v>
      </c>
      <c r="M1492" s="21">
        <v>114040</v>
      </c>
      <c r="N1492" s="14" t="s">
        <v>2265</v>
      </c>
      <c r="O1492" s="14" t="s">
        <v>725</v>
      </c>
      <c r="P1492" s="14" t="s">
        <v>726</v>
      </c>
      <c r="Q1492" s="14" t="s">
        <v>727</v>
      </c>
      <c r="R1492" s="14" t="s">
        <v>715</v>
      </c>
      <c r="S1492" s="14" t="s">
        <v>683</v>
      </c>
    </row>
    <row r="1493" spans="1:19" x14ac:dyDescent="0.25">
      <c r="A1493" s="14" t="s">
        <v>703</v>
      </c>
      <c r="B1493" s="14" t="s">
        <v>704</v>
      </c>
      <c r="C1493" s="14" t="s">
        <v>705</v>
      </c>
      <c r="D1493" s="14" t="s">
        <v>706</v>
      </c>
      <c r="E1493" s="14" t="s">
        <v>707</v>
      </c>
      <c r="F1493" s="15">
        <v>775.65</v>
      </c>
      <c r="G1493" s="14" t="s">
        <v>708</v>
      </c>
      <c r="H1493" s="20">
        <v>43922</v>
      </c>
      <c r="I1493" s="14" t="s">
        <v>2266</v>
      </c>
      <c r="J1493" s="14" t="s">
        <v>2267</v>
      </c>
      <c r="K1493" s="21">
        <v>10094</v>
      </c>
      <c r="L1493" s="14" t="s">
        <v>653</v>
      </c>
      <c r="M1493" s="21">
        <v>114050</v>
      </c>
      <c r="N1493" s="14" t="s">
        <v>2268</v>
      </c>
      <c r="O1493" s="14" t="s">
        <v>712</v>
      </c>
      <c r="P1493" s="14" t="s">
        <v>713</v>
      </c>
      <c r="Q1493" s="14" t="s">
        <v>714</v>
      </c>
      <c r="R1493" s="14" t="s">
        <v>715</v>
      </c>
      <c r="S1493" s="14" t="s">
        <v>687</v>
      </c>
    </row>
    <row r="1494" spans="1:19" x14ac:dyDescent="0.25">
      <c r="A1494" s="14" t="s">
        <v>717</v>
      </c>
      <c r="B1494" s="14" t="s">
        <v>704</v>
      </c>
      <c r="C1494" s="14" t="s">
        <v>718</v>
      </c>
      <c r="D1494" s="14" t="s">
        <v>706</v>
      </c>
      <c r="E1494" s="14" t="s">
        <v>707</v>
      </c>
      <c r="F1494" s="15">
        <v>322.63</v>
      </c>
      <c r="G1494" s="14" t="s">
        <v>708</v>
      </c>
      <c r="H1494" s="20">
        <v>43952</v>
      </c>
      <c r="I1494" s="14" t="s">
        <v>2251</v>
      </c>
      <c r="J1494" s="14" t="s">
        <v>2267</v>
      </c>
      <c r="K1494" s="21">
        <v>10094</v>
      </c>
      <c r="L1494" s="14" t="s">
        <v>653</v>
      </c>
      <c r="M1494" s="21">
        <v>114050</v>
      </c>
      <c r="N1494" s="14" t="s">
        <v>2268</v>
      </c>
      <c r="O1494" s="14" t="s">
        <v>719</v>
      </c>
      <c r="P1494" s="14" t="s">
        <v>720</v>
      </c>
      <c r="Q1494" s="14" t="s">
        <v>721</v>
      </c>
      <c r="R1494" s="14" t="s">
        <v>715</v>
      </c>
      <c r="S1494" s="14" t="s">
        <v>687</v>
      </c>
    </row>
    <row r="1495" spans="1:19" x14ac:dyDescent="0.25">
      <c r="A1495" s="14" t="s">
        <v>723</v>
      </c>
      <c r="B1495" s="14" t="s">
        <v>704</v>
      </c>
      <c r="C1495" s="14" t="s">
        <v>724</v>
      </c>
      <c r="D1495" s="14" t="s">
        <v>706</v>
      </c>
      <c r="E1495" s="14" t="s">
        <v>707</v>
      </c>
      <c r="F1495" s="15">
        <v>623.17999999999995</v>
      </c>
      <c r="G1495" s="14" t="s">
        <v>708</v>
      </c>
      <c r="H1495" s="20">
        <v>43983</v>
      </c>
      <c r="I1495" s="14" t="s">
        <v>2194</v>
      </c>
      <c r="J1495" s="14" t="s">
        <v>2267</v>
      </c>
      <c r="K1495" s="21">
        <v>10094</v>
      </c>
      <c r="L1495" s="14" t="s">
        <v>653</v>
      </c>
      <c r="M1495" s="21">
        <v>114050</v>
      </c>
      <c r="N1495" s="14" t="s">
        <v>2268</v>
      </c>
      <c r="O1495" s="14" t="s">
        <v>725</v>
      </c>
      <c r="P1495" s="14" t="s">
        <v>726</v>
      </c>
      <c r="Q1495" s="14" t="s">
        <v>727</v>
      </c>
      <c r="R1495" s="14" t="s">
        <v>715</v>
      </c>
      <c r="S1495" s="14" t="s">
        <v>687</v>
      </c>
    </row>
    <row r="1496" spans="1:19" x14ac:dyDescent="0.25">
      <c r="A1496" s="14" t="s">
        <v>703</v>
      </c>
      <c r="B1496" s="14" t="s">
        <v>704</v>
      </c>
      <c r="C1496" s="14" t="s">
        <v>705</v>
      </c>
      <c r="D1496" s="14" t="s">
        <v>706</v>
      </c>
      <c r="E1496" s="14" t="s">
        <v>707</v>
      </c>
      <c r="F1496" s="15">
        <v>3098.11</v>
      </c>
      <c r="G1496" s="14" t="s">
        <v>708</v>
      </c>
      <c r="H1496" s="20">
        <v>43922</v>
      </c>
      <c r="I1496" s="14" t="s">
        <v>2269</v>
      </c>
      <c r="J1496" s="14" t="s">
        <v>2270</v>
      </c>
      <c r="K1496" s="21">
        <v>10094</v>
      </c>
      <c r="L1496" s="14" t="s">
        <v>653</v>
      </c>
      <c r="M1496" s="21">
        <v>114060</v>
      </c>
      <c r="N1496" s="14" t="s">
        <v>2271</v>
      </c>
      <c r="O1496" s="14" t="s">
        <v>712</v>
      </c>
      <c r="P1496" s="14" t="s">
        <v>713</v>
      </c>
      <c r="Q1496" s="14" t="s">
        <v>714</v>
      </c>
      <c r="R1496" s="14" t="s">
        <v>715</v>
      </c>
      <c r="S1496" s="14" t="s">
        <v>722</v>
      </c>
    </row>
    <row r="1497" spans="1:19" x14ac:dyDescent="0.25">
      <c r="A1497" s="14" t="s">
        <v>717</v>
      </c>
      <c r="B1497" s="14" t="s">
        <v>704</v>
      </c>
      <c r="C1497" s="14" t="s">
        <v>718</v>
      </c>
      <c r="D1497" s="14" t="s">
        <v>706</v>
      </c>
      <c r="E1497" s="14" t="s">
        <v>707</v>
      </c>
      <c r="F1497" s="15">
        <v>3098.11</v>
      </c>
      <c r="G1497" s="14" t="s">
        <v>708</v>
      </c>
      <c r="H1497" s="20">
        <v>43952</v>
      </c>
      <c r="I1497" s="14" t="s">
        <v>2254</v>
      </c>
      <c r="J1497" s="14" t="s">
        <v>2270</v>
      </c>
      <c r="K1497" s="21">
        <v>10094</v>
      </c>
      <c r="L1497" s="14" t="s">
        <v>653</v>
      </c>
      <c r="M1497" s="21">
        <v>114060</v>
      </c>
      <c r="N1497" s="14" t="s">
        <v>2271</v>
      </c>
      <c r="O1497" s="14" t="s">
        <v>719</v>
      </c>
      <c r="P1497" s="14" t="s">
        <v>720</v>
      </c>
      <c r="Q1497" s="14" t="s">
        <v>721</v>
      </c>
      <c r="R1497" s="14" t="s">
        <v>715</v>
      </c>
      <c r="S1497" s="14" t="s">
        <v>722</v>
      </c>
    </row>
    <row r="1498" spans="1:19" x14ac:dyDescent="0.25">
      <c r="A1498" s="14" t="s">
        <v>723</v>
      </c>
      <c r="B1498" s="14" t="s">
        <v>704</v>
      </c>
      <c r="C1498" s="14" t="s">
        <v>724</v>
      </c>
      <c r="D1498" s="14" t="s">
        <v>706</v>
      </c>
      <c r="E1498" s="14" t="s">
        <v>707</v>
      </c>
      <c r="F1498" s="15">
        <v>3098.11</v>
      </c>
      <c r="G1498" s="14" t="s">
        <v>708</v>
      </c>
      <c r="H1498" s="20">
        <v>43983</v>
      </c>
      <c r="I1498" s="14" t="s">
        <v>2197</v>
      </c>
      <c r="J1498" s="14" t="s">
        <v>2270</v>
      </c>
      <c r="K1498" s="21">
        <v>10094</v>
      </c>
      <c r="L1498" s="14" t="s">
        <v>653</v>
      </c>
      <c r="M1498" s="21">
        <v>114060</v>
      </c>
      <c r="N1498" s="14" t="s">
        <v>2271</v>
      </c>
      <c r="O1498" s="14" t="s">
        <v>725</v>
      </c>
      <c r="P1498" s="14" t="s">
        <v>726</v>
      </c>
      <c r="Q1498" s="14" t="s">
        <v>727</v>
      </c>
      <c r="R1498" s="14" t="s">
        <v>715</v>
      </c>
      <c r="S1498" s="14" t="s">
        <v>722</v>
      </c>
    </row>
    <row r="1499" spans="1:19" x14ac:dyDescent="0.25">
      <c r="A1499" s="14" t="s">
        <v>703</v>
      </c>
      <c r="B1499" s="14" t="s">
        <v>704</v>
      </c>
      <c r="C1499" s="14" t="s">
        <v>705</v>
      </c>
      <c r="D1499" s="14" t="s">
        <v>706</v>
      </c>
      <c r="E1499" s="14" t="s">
        <v>707</v>
      </c>
      <c r="F1499" s="15">
        <v>2741.65</v>
      </c>
      <c r="G1499" s="14" t="s">
        <v>708</v>
      </c>
      <c r="H1499" s="20">
        <v>43922</v>
      </c>
      <c r="I1499" s="14" t="s">
        <v>2272</v>
      </c>
      <c r="J1499" s="14" t="s">
        <v>2273</v>
      </c>
      <c r="K1499" s="21">
        <v>10095</v>
      </c>
      <c r="L1499" s="14" t="s">
        <v>654</v>
      </c>
      <c r="M1499" s="21">
        <v>111100</v>
      </c>
      <c r="N1499" s="14" t="s">
        <v>2274</v>
      </c>
      <c r="O1499" s="14" t="s">
        <v>712</v>
      </c>
      <c r="P1499" s="14" t="s">
        <v>713</v>
      </c>
      <c r="Q1499" s="14" t="s">
        <v>714</v>
      </c>
      <c r="R1499" s="14" t="s">
        <v>715</v>
      </c>
      <c r="S1499" s="14" t="s">
        <v>716</v>
      </c>
    </row>
    <row r="1500" spans="1:19" x14ac:dyDescent="0.25">
      <c r="A1500" s="14" t="s">
        <v>717</v>
      </c>
      <c r="B1500" s="14" t="s">
        <v>704</v>
      </c>
      <c r="C1500" s="14" t="s">
        <v>718</v>
      </c>
      <c r="D1500" s="14" t="s">
        <v>706</v>
      </c>
      <c r="E1500" s="14" t="s">
        <v>707</v>
      </c>
      <c r="F1500" s="15">
        <v>2741.65</v>
      </c>
      <c r="G1500" s="14" t="s">
        <v>708</v>
      </c>
      <c r="H1500" s="20">
        <v>43952</v>
      </c>
      <c r="I1500" s="14" t="s">
        <v>2257</v>
      </c>
      <c r="J1500" s="14" t="s">
        <v>2273</v>
      </c>
      <c r="K1500" s="21">
        <v>10095</v>
      </c>
      <c r="L1500" s="14" t="s">
        <v>654</v>
      </c>
      <c r="M1500" s="21">
        <v>111100</v>
      </c>
      <c r="N1500" s="14" t="s">
        <v>2274</v>
      </c>
      <c r="O1500" s="14" t="s">
        <v>719</v>
      </c>
      <c r="P1500" s="14" t="s">
        <v>720</v>
      </c>
      <c r="Q1500" s="14" t="s">
        <v>721</v>
      </c>
      <c r="R1500" s="14" t="s">
        <v>715</v>
      </c>
      <c r="S1500" s="14" t="s">
        <v>716</v>
      </c>
    </row>
    <row r="1501" spans="1:19" x14ac:dyDescent="0.25">
      <c r="A1501" s="14" t="s">
        <v>723</v>
      </c>
      <c r="B1501" s="14" t="s">
        <v>704</v>
      </c>
      <c r="C1501" s="14" t="s">
        <v>724</v>
      </c>
      <c r="D1501" s="14" t="s">
        <v>706</v>
      </c>
      <c r="E1501" s="14" t="s">
        <v>707</v>
      </c>
      <c r="F1501" s="15">
        <v>2741.65</v>
      </c>
      <c r="G1501" s="14" t="s">
        <v>708</v>
      </c>
      <c r="H1501" s="20">
        <v>43983</v>
      </c>
      <c r="I1501" s="14" t="s">
        <v>2200</v>
      </c>
      <c r="J1501" s="14" t="s">
        <v>2273</v>
      </c>
      <c r="K1501" s="21">
        <v>10095</v>
      </c>
      <c r="L1501" s="14" t="s">
        <v>654</v>
      </c>
      <c r="M1501" s="21">
        <v>111100</v>
      </c>
      <c r="N1501" s="14" t="s">
        <v>2274</v>
      </c>
      <c r="O1501" s="14" t="s">
        <v>725</v>
      </c>
      <c r="P1501" s="14" t="s">
        <v>726</v>
      </c>
      <c r="Q1501" s="14" t="s">
        <v>727</v>
      </c>
      <c r="R1501" s="14" t="s">
        <v>715</v>
      </c>
      <c r="S1501" s="14" t="s">
        <v>716</v>
      </c>
    </row>
    <row r="1502" spans="1:19" x14ac:dyDescent="0.25">
      <c r="A1502" s="14" t="s">
        <v>703</v>
      </c>
      <c r="B1502" s="14" t="s">
        <v>704</v>
      </c>
      <c r="C1502" s="14" t="s">
        <v>705</v>
      </c>
      <c r="D1502" s="14" t="s">
        <v>706</v>
      </c>
      <c r="E1502" s="14" t="s">
        <v>707</v>
      </c>
      <c r="F1502" s="15">
        <v>2376.29</v>
      </c>
      <c r="G1502" s="14" t="s">
        <v>708</v>
      </c>
      <c r="H1502" s="20">
        <v>43922</v>
      </c>
      <c r="I1502" s="14" t="s">
        <v>2275</v>
      </c>
      <c r="J1502" s="14" t="s">
        <v>2276</v>
      </c>
      <c r="K1502" s="21">
        <v>10095</v>
      </c>
      <c r="L1502" s="14" t="s">
        <v>654</v>
      </c>
      <c r="M1502" s="21">
        <v>111200</v>
      </c>
      <c r="N1502" s="14" t="s">
        <v>2277</v>
      </c>
      <c r="O1502" s="14" t="s">
        <v>712</v>
      </c>
      <c r="P1502" s="14" t="s">
        <v>713</v>
      </c>
      <c r="Q1502" s="14" t="s">
        <v>714</v>
      </c>
      <c r="R1502" s="14" t="s">
        <v>715</v>
      </c>
      <c r="S1502" s="14" t="s">
        <v>731</v>
      </c>
    </row>
    <row r="1503" spans="1:19" x14ac:dyDescent="0.25">
      <c r="A1503" s="14" t="s">
        <v>717</v>
      </c>
      <c r="B1503" s="14" t="s">
        <v>704</v>
      </c>
      <c r="C1503" s="14" t="s">
        <v>718</v>
      </c>
      <c r="D1503" s="14" t="s">
        <v>706</v>
      </c>
      <c r="E1503" s="14" t="s">
        <v>707</v>
      </c>
      <c r="F1503" s="15">
        <v>1983.99</v>
      </c>
      <c r="G1503" s="14" t="s">
        <v>708</v>
      </c>
      <c r="H1503" s="20">
        <v>43952</v>
      </c>
      <c r="I1503" s="14" t="s">
        <v>2260</v>
      </c>
      <c r="J1503" s="14" t="s">
        <v>2276</v>
      </c>
      <c r="K1503" s="21">
        <v>10095</v>
      </c>
      <c r="L1503" s="14" t="s">
        <v>654</v>
      </c>
      <c r="M1503" s="21">
        <v>111200</v>
      </c>
      <c r="N1503" s="14" t="s">
        <v>2277</v>
      </c>
      <c r="O1503" s="14" t="s">
        <v>719</v>
      </c>
      <c r="P1503" s="14" t="s">
        <v>720</v>
      </c>
      <c r="Q1503" s="14" t="s">
        <v>721</v>
      </c>
      <c r="R1503" s="14" t="s">
        <v>715</v>
      </c>
      <c r="S1503" s="14" t="s">
        <v>731</v>
      </c>
    </row>
    <row r="1504" spans="1:19" x14ac:dyDescent="0.25">
      <c r="A1504" s="14" t="s">
        <v>723</v>
      </c>
      <c r="B1504" s="14" t="s">
        <v>704</v>
      </c>
      <c r="C1504" s="14" t="s">
        <v>724</v>
      </c>
      <c r="D1504" s="14" t="s">
        <v>706</v>
      </c>
      <c r="E1504" s="14" t="s">
        <v>707</v>
      </c>
      <c r="F1504" s="15">
        <v>1983.99</v>
      </c>
      <c r="G1504" s="14" t="s">
        <v>708</v>
      </c>
      <c r="H1504" s="20">
        <v>43983</v>
      </c>
      <c r="I1504" s="14" t="s">
        <v>2203</v>
      </c>
      <c r="J1504" s="14" t="s">
        <v>2276</v>
      </c>
      <c r="K1504" s="21">
        <v>10095</v>
      </c>
      <c r="L1504" s="14" t="s">
        <v>654</v>
      </c>
      <c r="M1504" s="21">
        <v>111200</v>
      </c>
      <c r="N1504" s="14" t="s">
        <v>2277</v>
      </c>
      <c r="O1504" s="14" t="s">
        <v>725</v>
      </c>
      <c r="P1504" s="14" t="s">
        <v>726</v>
      </c>
      <c r="Q1504" s="14" t="s">
        <v>727</v>
      </c>
      <c r="R1504" s="14" t="s">
        <v>715</v>
      </c>
      <c r="S1504" s="14" t="s">
        <v>731</v>
      </c>
    </row>
    <row r="1505" spans="1:19" x14ac:dyDescent="0.25">
      <c r="A1505" s="14" t="s">
        <v>703</v>
      </c>
      <c r="B1505" s="14" t="s">
        <v>704</v>
      </c>
      <c r="C1505" s="14" t="s">
        <v>705</v>
      </c>
      <c r="D1505" s="14" t="s">
        <v>706</v>
      </c>
      <c r="E1505" s="14" t="s">
        <v>707</v>
      </c>
      <c r="F1505" s="15">
        <v>37149.360000000001</v>
      </c>
      <c r="G1505" s="14" t="s">
        <v>708</v>
      </c>
      <c r="H1505" s="20">
        <v>43922</v>
      </c>
      <c r="I1505" s="14" t="s">
        <v>2278</v>
      </c>
      <c r="J1505" s="14" t="s">
        <v>2279</v>
      </c>
      <c r="K1505" s="21">
        <v>10095</v>
      </c>
      <c r="L1505" s="14" t="s">
        <v>654</v>
      </c>
      <c r="M1505" s="21">
        <v>111400</v>
      </c>
      <c r="N1505" s="14" t="s">
        <v>2280</v>
      </c>
      <c r="O1505" s="14" t="s">
        <v>712</v>
      </c>
      <c r="P1505" s="14" t="s">
        <v>713</v>
      </c>
      <c r="Q1505" s="14" t="s">
        <v>714</v>
      </c>
      <c r="R1505" s="14" t="s">
        <v>715</v>
      </c>
      <c r="S1505" s="14" t="s">
        <v>683</v>
      </c>
    </row>
    <row r="1506" spans="1:19" x14ac:dyDescent="0.25">
      <c r="A1506" s="14" t="s">
        <v>717</v>
      </c>
      <c r="B1506" s="14" t="s">
        <v>704</v>
      </c>
      <c r="C1506" s="14" t="s">
        <v>718</v>
      </c>
      <c r="D1506" s="14" t="s">
        <v>706</v>
      </c>
      <c r="E1506" s="14" t="s">
        <v>707</v>
      </c>
      <c r="F1506" s="15">
        <v>36464.11</v>
      </c>
      <c r="G1506" s="14" t="s">
        <v>708</v>
      </c>
      <c r="H1506" s="20">
        <v>43952</v>
      </c>
      <c r="I1506" s="14" t="s">
        <v>2263</v>
      </c>
      <c r="J1506" s="14" t="s">
        <v>2279</v>
      </c>
      <c r="K1506" s="21">
        <v>10095</v>
      </c>
      <c r="L1506" s="14" t="s">
        <v>654</v>
      </c>
      <c r="M1506" s="21">
        <v>111400</v>
      </c>
      <c r="N1506" s="14" t="s">
        <v>2280</v>
      </c>
      <c r="O1506" s="14" t="s">
        <v>719</v>
      </c>
      <c r="P1506" s="14" t="s">
        <v>720</v>
      </c>
      <c r="Q1506" s="14" t="s">
        <v>721</v>
      </c>
      <c r="R1506" s="14" t="s">
        <v>715</v>
      </c>
      <c r="S1506" s="14" t="s">
        <v>683</v>
      </c>
    </row>
    <row r="1507" spans="1:19" x14ac:dyDescent="0.25">
      <c r="A1507" s="14" t="s">
        <v>723</v>
      </c>
      <c r="B1507" s="14" t="s">
        <v>704</v>
      </c>
      <c r="C1507" s="14" t="s">
        <v>724</v>
      </c>
      <c r="D1507" s="14" t="s">
        <v>706</v>
      </c>
      <c r="E1507" s="14" t="s">
        <v>707</v>
      </c>
      <c r="F1507" s="15">
        <v>36692.53</v>
      </c>
      <c r="G1507" s="14" t="s">
        <v>708</v>
      </c>
      <c r="H1507" s="20">
        <v>43983</v>
      </c>
      <c r="I1507" s="14" t="s">
        <v>2206</v>
      </c>
      <c r="J1507" s="14" t="s">
        <v>2279</v>
      </c>
      <c r="K1507" s="21">
        <v>10095</v>
      </c>
      <c r="L1507" s="14" t="s">
        <v>654</v>
      </c>
      <c r="M1507" s="21">
        <v>111400</v>
      </c>
      <c r="N1507" s="14" t="s">
        <v>2280</v>
      </c>
      <c r="O1507" s="14" t="s">
        <v>725</v>
      </c>
      <c r="P1507" s="14" t="s">
        <v>726</v>
      </c>
      <c r="Q1507" s="14" t="s">
        <v>727</v>
      </c>
      <c r="R1507" s="14" t="s">
        <v>715</v>
      </c>
      <c r="S1507" s="14" t="s">
        <v>683</v>
      </c>
    </row>
    <row r="1508" spans="1:19" x14ac:dyDescent="0.25">
      <c r="A1508" s="14" t="s">
        <v>717</v>
      </c>
      <c r="B1508" s="14" t="s">
        <v>704</v>
      </c>
      <c r="C1508" s="14" t="s">
        <v>718</v>
      </c>
      <c r="D1508" s="14" t="s">
        <v>706</v>
      </c>
      <c r="E1508" s="14" t="s">
        <v>707</v>
      </c>
      <c r="F1508" s="15">
        <v>2573.4299999999998</v>
      </c>
      <c r="G1508" s="14" t="s">
        <v>708</v>
      </c>
      <c r="H1508" s="20">
        <v>43952</v>
      </c>
      <c r="I1508" s="14" t="s">
        <v>2266</v>
      </c>
      <c r="J1508" s="14" t="s">
        <v>2281</v>
      </c>
      <c r="K1508" s="21">
        <v>10095</v>
      </c>
      <c r="L1508" s="14" t="s">
        <v>654</v>
      </c>
      <c r="M1508" s="21">
        <v>111500</v>
      </c>
      <c r="N1508" s="14" t="s">
        <v>2282</v>
      </c>
      <c r="O1508" s="14" t="s">
        <v>719</v>
      </c>
      <c r="P1508" s="14" t="s">
        <v>720</v>
      </c>
      <c r="Q1508" s="14" t="s">
        <v>721</v>
      </c>
      <c r="R1508" s="14" t="s">
        <v>715</v>
      </c>
      <c r="S1508" s="14" t="s">
        <v>687</v>
      </c>
    </row>
    <row r="1509" spans="1:19" x14ac:dyDescent="0.25">
      <c r="A1509" s="14" t="s">
        <v>703</v>
      </c>
      <c r="B1509" s="14" t="s">
        <v>704</v>
      </c>
      <c r="C1509" s="14" t="s">
        <v>705</v>
      </c>
      <c r="D1509" s="14" t="s">
        <v>706</v>
      </c>
      <c r="E1509" s="14" t="s">
        <v>707</v>
      </c>
      <c r="F1509" s="15">
        <v>8936.98</v>
      </c>
      <c r="G1509" s="14" t="s">
        <v>708</v>
      </c>
      <c r="H1509" s="20">
        <v>43922</v>
      </c>
      <c r="I1509" s="14" t="s">
        <v>2283</v>
      </c>
      <c r="J1509" s="14" t="s">
        <v>2284</v>
      </c>
      <c r="K1509" s="21">
        <v>10095</v>
      </c>
      <c r="L1509" s="14" t="s">
        <v>654</v>
      </c>
      <c r="M1509" s="21">
        <v>111600</v>
      </c>
      <c r="N1509" s="14" t="s">
        <v>2285</v>
      </c>
      <c r="O1509" s="14" t="s">
        <v>712</v>
      </c>
      <c r="P1509" s="14" t="s">
        <v>713</v>
      </c>
      <c r="Q1509" s="14" t="s">
        <v>714</v>
      </c>
      <c r="R1509" s="14" t="s">
        <v>715</v>
      </c>
      <c r="S1509" s="14" t="s">
        <v>722</v>
      </c>
    </row>
    <row r="1510" spans="1:19" x14ac:dyDescent="0.25">
      <c r="A1510" s="14" t="s">
        <v>717</v>
      </c>
      <c r="B1510" s="14" t="s">
        <v>704</v>
      </c>
      <c r="C1510" s="14" t="s">
        <v>718</v>
      </c>
      <c r="D1510" s="14" t="s">
        <v>706</v>
      </c>
      <c r="E1510" s="14" t="s">
        <v>707</v>
      </c>
      <c r="F1510" s="15">
        <v>8314.1299999999992</v>
      </c>
      <c r="G1510" s="14" t="s">
        <v>708</v>
      </c>
      <c r="H1510" s="20">
        <v>43952</v>
      </c>
      <c r="I1510" s="14" t="s">
        <v>2269</v>
      </c>
      <c r="J1510" s="14" t="s">
        <v>2284</v>
      </c>
      <c r="K1510" s="21">
        <v>10095</v>
      </c>
      <c r="L1510" s="14" t="s">
        <v>654</v>
      </c>
      <c r="M1510" s="21">
        <v>111600</v>
      </c>
      <c r="N1510" s="14" t="s">
        <v>2285</v>
      </c>
      <c r="O1510" s="14" t="s">
        <v>719</v>
      </c>
      <c r="P1510" s="14" t="s">
        <v>720</v>
      </c>
      <c r="Q1510" s="14" t="s">
        <v>721</v>
      </c>
      <c r="R1510" s="14" t="s">
        <v>715</v>
      </c>
      <c r="S1510" s="14" t="s">
        <v>722</v>
      </c>
    </row>
    <row r="1511" spans="1:19" x14ac:dyDescent="0.25">
      <c r="A1511" s="14" t="s">
        <v>723</v>
      </c>
      <c r="B1511" s="14" t="s">
        <v>704</v>
      </c>
      <c r="C1511" s="14" t="s">
        <v>724</v>
      </c>
      <c r="D1511" s="14" t="s">
        <v>706</v>
      </c>
      <c r="E1511" s="14" t="s">
        <v>707</v>
      </c>
      <c r="F1511" s="15">
        <v>8314.1299999999992</v>
      </c>
      <c r="G1511" s="14" t="s">
        <v>708</v>
      </c>
      <c r="H1511" s="20">
        <v>43983</v>
      </c>
      <c r="I1511" s="14" t="s">
        <v>2209</v>
      </c>
      <c r="J1511" s="14" t="s">
        <v>2284</v>
      </c>
      <c r="K1511" s="21">
        <v>10095</v>
      </c>
      <c r="L1511" s="14" t="s">
        <v>654</v>
      </c>
      <c r="M1511" s="21">
        <v>111600</v>
      </c>
      <c r="N1511" s="14" t="s">
        <v>2285</v>
      </c>
      <c r="O1511" s="14" t="s">
        <v>725</v>
      </c>
      <c r="P1511" s="14" t="s">
        <v>726</v>
      </c>
      <c r="Q1511" s="14" t="s">
        <v>727</v>
      </c>
      <c r="R1511" s="14" t="s">
        <v>715</v>
      </c>
      <c r="S1511" s="14" t="s">
        <v>722</v>
      </c>
    </row>
    <row r="1512" spans="1:19" x14ac:dyDescent="0.25">
      <c r="A1512" s="14" t="s">
        <v>703</v>
      </c>
      <c r="B1512" s="14" t="s">
        <v>704</v>
      </c>
      <c r="C1512" s="14" t="s">
        <v>705</v>
      </c>
      <c r="D1512" s="14" t="s">
        <v>706</v>
      </c>
      <c r="E1512" s="14" t="s">
        <v>707</v>
      </c>
      <c r="F1512" s="15">
        <v>2306.73</v>
      </c>
      <c r="G1512" s="14" t="s">
        <v>708</v>
      </c>
      <c r="H1512" s="20">
        <v>43922</v>
      </c>
      <c r="I1512" s="14" t="s">
        <v>2286</v>
      </c>
      <c r="J1512" s="14" t="s">
        <v>2287</v>
      </c>
      <c r="K1512" s="21">
        <v>10095</v>
      </c>
      <c r="L1512" s="14" t="s">
        <v>654</v>
      </c>
      <c r="M1512" s="21">
        <v>111700</v>
      </c>
      <c r="N1512" s="14" t="s">
        <v>2288</v>
      </c>
      <c r="O1512" s="14" t="s">
        <v>712</v>
      </c>
      <c r="P1512" s="14" t="s">
        <v>713</v>
      </c>
      <c r="Q1512" s="14" t="s">
        <v>714</v>
      </c>
      <c r="R1512" s="14" t="s">
        <v>715</v>
      </c>
      <c r="S1512" s="14" t="s">
        <v>742</v>
      </c>
    </row>
    <row r="1513" spans="1:19" x14ac:dyDescent="0.25">
      <c r="A1513" s="14" t="s">
        <v>717</v>
      </c>
      <c r="B1513" s="14" t="s">
        <v>704</v>
      </c>
      <c r="C1513" s="14" t="s">
        <v>718</v>
      </c>
      <c r="D1513" s="14" t="s">
        <v>706</v>
      </c>
      <c r="E1513" s="14" t="s">
        <v>707</v>
      </c>
      <c r="F1513" s="15">
        <v>1758.97</v>
      </c>
      <c r="G1513" s="14" t="s">
        <v>708</v>
      </c>
      <c r="H1513" s="20">
        <v>43952</v>
      </c>
      <c r="I1513" s="14" t="s">
        <v>2272</v>
      </c>
      <c r="J1513" s="14" t="s">
        <v>2287</v>
      </c>
      <c r="K1513" s="21">
        <v>10095</v>
      </c>
      <c r="L1513" s="14" t="s">
        <v>654</v>
      </c>
      <c r="M1513" s="21">
        <v>111700</v>
      </c>
      <c r="N1513" s="14" t="s">
        <v>2288</v>
      </c>
      <c r="O1513" s="14" t="s">
        <v>719</v>
      </c>
      <c r="P1513" s="14" t="s">
        <v>720</v>
      </c>
      <c r="Q1513" s="14" t="s">
        <v>721</v>
      </c>
      <c r="R1513" s="14" t="s">
        <v>715</v>
      </c>
      <c r="S1513" s="14" t="s">
        <v>742</v>
      </c>
    </row>
    <row r="1514" spans="1:19" x14ac:dyDescent="0.25">
      <c r="A1514" s="14" t="s">
        <v>723</v>
      </c>
      <c r="B1514" s="14" t="s">
        <v>704</v>
      </c>
      <c r="C1514" s="14" t="s">
        <v>724</v>
      </c>
      <c r="D1514" s="14" t="s">
        <v>706</v>
      </c>
      <c r="E1514" s="14" t="s">
        <v>707</v>
      </c>
      <c r="F1514" s="15">
        <v>1758.97</v>
      </c>
      <c r="G1514" s="14" t="s">
        <v>708</v>
      </c>
      <c r="H1514" s="20">
        <v>43983</v>
      </c>
      <c r="I1514" s="14" t="s">
        <v>2212</v>
      </c>
      <c r="J1514" s="14" t="s">
        <v>2287</v>
      </c>
      <c r="K1514" s="21">
        <v>10095</v>
      </c>
      <c r="L1514" s="14" t="s">
        <v>654</v>
      </c>
      <c r="M1514" s="21">
        <v>111700</v>
      </c>
      <c r="N1514" s="14" t="s">
        <v>2288</v>
      </c>
      <c r="O1514" s="14" t="s">
        <v>725</v>
      </c>
      <c r="P1514" s="14" t="s">
        <v>726</v>
      </c>
      <c r="Q1514" s="14" t="s">
        <v>727</v>
      </c>
      <c r="R1514" s="14" t="s">
        <v>715</v>
      </c>
      <c r="S1514" s="14" t="s">
        <v>742</v>
      </c>
    </row>
    <row r="1515" spans="1:19" x14ac:dyDescent="0.25">
      <c r="A1515" s="14" t="s">
        <v>703</v>
      </c>
      <c r="B1515" s="14" t="s">
        <v>704</v>
      </c>
      <c r="C1515" s="14" t="s">
        <v>705</v>
      </c>
      <c r="D1515" s="14" t="s">
        <v>706</v>
      </c>
      <c r="E1515" s="14" t="s">
        <v>707</v>
      </c>
      <c r="F1515" s="15">
        <v>48.82</v>
      </c>
      <c r="G1515" s="14" t="s">
        <v>708</v>
      </c>
      <c r="H1515" s="20">
        <v>43922</v>
      </c>
      <c r="I1515" s="14" t="s">
        <v>2289</v>
      </c>
      <c r="J1515" s="14" t="s">
        <v>2290</v>
      </c>
      <c r="K1515" s="21">
        <v>10095</v>
      </c>
      <c r="L1515" s="14" t="s">
        <v>654</v>
      </c>
      <c r="M1515" s="21">
        <v>113000</v>
      </c>
      <c r="N1515" s="14" t="s">
        <v>2291</v>
      </c>
      <c r="O1515" s="14" t="s">
        <v>712</v>
      </c>
      <c r="P1515" s="14" t="s">
        <v>713</v>
      </c>
      <c r="Q1515" s="14" t="s">
        <v>714</v>
      </c>
      <c r="R1515" s="14" t="s">
        <v>715</v>
      </c>
      <c r="S1515" s="14" t="s">
        <v>742</v>
      </c>
    </row>
    <row r="1516" spans="1:19" x14ac:dyDescent="0.25">
      <c r="A1516" s="14" t="s">
        <v>717</v>
      </c>
      <c r="B1516" s="14" t="s">
        <v>704</v>
      </c>
      <c r="C1516" s="14" t="s">
        <v>718</v>
      </c>
      <c r="D1516" s="14" t="s">
        <v>706</v>
      </c>
      <c r="E1516" s="14" t="s">
        <v>707</v>
      </c>
      <c r="F1516" s="15">
        <v>39.93</v>
      </c>
      <c r="G1516" s="14" t="s">
        <v>708</v>
      </c>
      <c r="H1516" s="20">
        <v>43952</v>
      </c>
      <c r="I1516" s="14" t="s">
        <v>2275</v>
      </c>
      <c r="J1516" s="14" t="s">
        <v>2290</v>
      </c>
      <c r="K1516" s="21">
        <v>10095</v>
      </c>
      <c r="L1516" s="14" t="s">
        <v>654</v>
      </c>
      <c r="M1516" s="21">
        <v>113000</v>
      </c>
      <c r="N1516" s="14" t="s">
        <v>2291</v>
      </c>
      <c r="O1516" s="14" t="s">
        <v>719</v>
      </c>
      <c r="P1516" s="14" t="s">
        <v>720</v>
      </c>
      <c r="Q1516" s="14" t="s">
        <v>721</v>
      </c>
      <c r="R1516" s="14" t="s">
        <v>715</v>
      </c>
      <c r="S1516" s="14" t="s">
        <v>742</v>
      </c>
    </row>
    <row r="1517" spans="1:19" x14ac:dyDescent="0.25">
      <c r="A1517" s="14" t="s">
        <v>723</v>
      </c>
      <c r="B1517" s="14" t="s">
        <v>704</v>
      </c>
      <c r="C1517" s="14" t="s">
        <v>724</v>
      </c>
      <c r="D1517" s="14" t="s">
        <v>706</v>
      </c>
      <c r="E1517" s="14" t="s">
        <v>707</v>
      </c>
      <c r="F1517" s="15">
        <v>39.93</v>
      </c>
      <c r="G1517" s="14" t="s">
        <v>708</v>
      </c>
      <c r="H1517" s="20">
        <v>43983</v>
      </c>
      <c r="I1517" s="14" t="s">
        <v>2215</v>
      </c>
      <c r="J1517" s="14" t="s">
        <v>2290</v>
      </c>
      <c r="K1517" s="21">
        <v>10095</v>
      </c>
      <c r="L1517" s="14" t="s">
        <v>654</v>
      </c>
      <c r="M1517" s="21">
        <v>113000</v>
      </c>
      <c r="N1517" s="14" t="s">
        <v>2291</v>
      </c>
      <c r="O1517" s="14" t="s">
        <v>725</v>
      </c>
      <c r="P1517" s="14" t="s">
        <v>726</v>
      </c>
      <c r="Q1517" s="14" t="s">
        <v>727</v>
      </c>
      <c r="R1517" s="14" t="s">
        <v>715</v>
      </c>
      <c r="S1517" s="14" t="s">
        <v>742</v>
      </c>
    </row>
    <row r="1518" spans="1:19" x14ac:dyDescent="0.25">
      <c r="A1518" s="14" t="s">
        <v>703</v>
      </c>
      <c r="B1518" s="14" t="s">
        <v>704</v>
      </c>
      <c r="C1518" s="14" t="s">
        <v>705</v>
      </c>
      <c r="D1518" s="14" t="s">
        <v>706</v>
      </c>
      <c r="E1518" s="14" t="s">
        <v>707</v>
      </c>
      <c r="F1518" s="15">
        <v>176.31</v>
      </c>
      <c r="G1518" s="14" t="s">
        <v>708</v>
      </c>
      <c r="H1518" s="20">
        <v>43922</v>
      </c>
      <c r="I1518" s="14" t="s">
        <v>2292</v>
      </c>
      <c r="J1518" s="14" t="s">
        <v>2293</v>
      </c>
      <c r="K1518" s="21">
        <v>10095</v>
      </c>
      <c r="L1518" s="14" t="s">
        <v>654</v>
      </c>
      <c r="M1518" s="21">
        <v>113010</v>
      </c>
      <c r="N1518" s="14" t="s">
        <v>2294</v>
      </c>
      <c r="O1518" s="14" t="s">
        <v>712</v>
      </c>
      <c r="P1518" s="14" t="s">
        <v>713</v>
      </c>
      <c r="Q1518" s="14" t="s">
        <v>714</v>
      </c>
      <c r="R1518" s="14" t="s">
        <v>715</v>
      </c>
      <c r="S1518" s="14" t="s">
        <v>716</v>
      </c>
    </row>
    <row r="1519" spans="1:19" x14ac:dyDescent="0.25">
      <c r="A1519" s="14" t="s">
        <v>717</v>
      </c>
      <c r="B1519" s="14" t="s">
        <v>704</v>
      </c>
      <c r="C1519" s="14" t="s">
        <v>718</v>
      </c>
      <c r="D1519" s="14" t="s">
        <v>706</v>
      </c>
      <c r="E1519" s="14" t="s">
        <v>707</v>
      </c>
      <c r="F1519" s="15">
        <v>176.31</v>
      </c>
      <c r="G1519" s="14" t="s">
        <v>708</v>
      </c>
      <c r="H1519" s="20">
        <v>43952</v>
      </c>
      <c r="I1519" s="14" t="s">
        <v>2278</v>
      </c>
      <c r="J1519" s="14" t="s">
        <v>2293</v>
      </c>
      <c r="K1519" s="21">
        <v>10095</v>
      </c>
      <c r="L1519" s="14" t="s">
        <v>654</v>
      </c>
      <c r="M1519" s="21">
        <v>113010</v>
      </c>
      <c r="N1519" s="14" t="s">
        <v>2294</v>
      </c>
      <c r="O1519" s="14" t="s">
        <v>719</v>
      </c>
      <c r="P1519" s="14" t="s">
        <v>720</v>
      </c>
      <c r="Q1519" s="14" t="s">
        <v>721</v>
      </c>
      <c r="R1519" s="14" t="s">
        <v>715</v>
      </c>
      <c r="S1519" s="14" t="s">
        <v>716</v>
      </c>
    </row>
    <row r="1520" spans="1:19" x14ac:dyDescent="0.25">
      <c r="A1520" s="14" t="s">
        <v>723</v>
      </c>
      <c r="B1520" s="14" t="s">
        <v>704</v>
      </c>
      <c r="C1520" s="14" t="s">
        <v>724</v>
      </c>
      <c r="D1520" s="14" t="s">
        <v>706</v>
      </c>
      <c r="E1520" s="14" t="s">
        <v>707</v>
      </c>
      <c r="F1520" s="15">
        <v>176.31</v>
      </c>
      <c r="G1520" s="14" t="s">
        <v>708</v>
      </c>
      <c r="H1520" s="20">
        <v>43983</v>
      </c>
      <c r="I1520" s="14" t="s">
        <v>2218</v>
      </c>
      <c r="J1520" s="14" t="s">
        <v>2293</v>
      </c>
      <c r="K1520" s="21">
        <v>10095</v>
      </c>
      <c r="L1520" s="14" t="s">
        <v>654</v>
      </c>
      <c r="M1520" s="21">
        <v>113010</v>
      </c>
      <c r="N1520" s="14" t="s">
        <v>2294</v>
      </c>
      <c r="O1520" s="14" t="s">
        <v>725</v>
      </c>
      <c r="P1520" s="14" t="s">
        <v>726</v>
      </c>
      <c r="Q1520" s="14" t="s">
        <v>727</v>
      </c>
      <c r="R1520" s="14" t="s">
        <v>715</v>
      </c>
      <c r="S1520" s="14" t="s">
        <v>716</v>
      </c>
    </row>
    <row r="1521" spans="1:19" x14ac:dyDescent="0.25">
      <c r="A1521" s="14" t="s">
        <v>703</v>
      </c>
      <c r="B1521" s="14" t="s">
        <v>704</v>
      </c>
      <c r="C1521" s="14" t="s">
        <v>705</v>
      </c>
      <c r="D1521" s="14" t="s">
        <v>706</v>
      </c>
      <c r="E1521" s="14" t="s">
        <v>707</v>
      </c>
      <c r="F1521" s="15">
        <v>226.91</v>
      </c>
      <c r="G1521" s="14" t="s">
        <v>708</v>
      </c>
      <c r="H1521" s="20">
        <v>43922</v>
      </c>
      <c r="I1521" s="14" t="s">
        <v>2295</v>
      </c>
      <c r="J1521" s="14" t="s">
        <v>2296</v>
      </c>
      <c r="K1521" s="21">
        <v>10095</v>
      </c>
      <c r="L1521" s="14" t="s">
        <v>654</v>
      </c>
      <c r="M1521" s="21">
        <v>113020</v>
      </c>
      <c r="N1521" s="14" t="s">
        <v>2297</v>
      </c>
      <c r="O1521" s="14" t="s">
        <v>712</v>
      </c>
      <c r="P1521" s="14" t="s">
        <v>713</v>
      </c>
      <c r="Q1521" s="14" t="s">
        <v>714</v>
      </c>
      <c r="R1521" s="14" t="s">
        <v>715</v>
      </c>
      <c r="S1521" s="14" t="s">
        <v>731</v>
      </c>
    </row>
    <row r="1522" spans="1:19" x14ac:dyDescent="0.25">
      <c r="A1522" s="14" t="s">
        <v>717</v>
      </c>
      <c r="B1522" s="14" t="s">
        <v>704</v>
      </c>
      <c r="C1522" s="14" t="s">
        <v>718</v>
      </c>
      <c r="D1522" s="14" t="s">
        <v>706</v>
      </c>
      <c r="E1522" s="14" t="s">
        <v>707</v>
      </c>
      <c r="F1522" s="15">
        <v>172.77</v>
      </c>
      <c r="G1522" s="14" t="s">
        <v>708</v>
      </c>
      <c r="H1522" s="20">
        <v>43952</v>
      </c>
      <c r="I1522" s="14" t="s">
        <v>2283</v>
      </c>
      <c r="J1522" s="14" t="s">
        <v>2296</v>
      </c>
      <c r="K1522" s="21">
        <v>10095</v>
      </c>
      <c r="L1522" s="14" t="s">
        <v>654</v>
      </c>
      <c r="M1522" s="21">
        <v>113020</v>
      </c>
      <c r="N1522" s="14" t="s">
        <v>2297</v>
      </c>
      <c r="O1522" s="14" t="s">
        <v>719</v>
      </c>
      <c r="P1522" s="14" t="s">
        <v>720</v>
      </c>
      <c r="Q1522" s="14" t="s">
        <v>721</v>
      </c>
      <c r="R1522" s="14" t="s">
        <v>715</v>
      </c>
      <c r="S1522" s="14" t="s">
        <v>731</v>
      </c>
    </row>
    <row r="1523" spans="1:19" x14ac:dyDescent="0.25">
      <c r="A1523" s="14" t="s">
        <v>723</v>
      </c>
      <c r="B1523" s="14" t="s">
        <v>704</v>
      </c>
      <c r="C1523" s="14" t="s">
        <v>724</v>
      </c>
      <c r="D1523" s="14" t="s">
        <v>706</v>
      </c>
      <c r="E1523" s="14" t="s">
        <v>707</v>
      </c>
      <c r="F1523" s="15">
        <v>172.77</v>
      </c>
      <c r="G1523" s="14" t="s">
        <v>708</v>
      </c>
      <c r="H1523" s="20">
        <v>43983</v>
      </c>
      <c r="I1523" s="14" t="s">
        <v>2221</v>
      </c>
      <c r="J1523" s="14" t="s">
        <v>2296</v>
      </c>
      <c r="K1523" s="21">
        <v>10095</v>
      </c>
      <c r="L1523" s="14" t="s">
        <v>654</v>
      </c>
      <c r="M1523" s="21">
        <v>113020</v>
      </c>
      <c r="N1523" s="14" t="s">
        <v>2297</v>
      </c>
      <c r="O1523" s="14" t="s">
        <v>725</v>
      </c>
      <c r="P1523" s="14" t="s">
        <v>726</v>
      </c>
      <c r="Q1523" s="14" t="s">
        <v>727</v>
      </c>
      <c r="R1523" s="14" t="s">
        <v>715</v>
      </c>
      <c r="S1523" s="14" t="s">
        <v>731</v>
      </c>
    </row>
    <row r="1524" spans="1:19" x14ac:dyDescent="0.25">
      <c r="A1524" s="14" t="s">
        <v>703</v>
      </c>
      <c r="B1524" s="14" t="s">
        <v>704</v>
      </c>
      <c r="C1524" s="14" t="s">
        <v>705</v>
      </c>
      <c r="D1524" s="14" t="s">
        <v>706</v>
      </c>
      <c r="E1524" s="14" t="s">
        <v>707</v>
      </c>
      <c r="F1524" s="15">
        <v>4013.36</v>
      </c>
      <c r="G1524" s="14" t="s">
        <v>708</v>
      </c>
      <c r="H1524" s="20">
        <v>43922</v>
      </c>
      <c r="I1524" s="14" t="s">
        <v>2298</v>
      </c>
      <c r="J1524" s="14" t="s">
        <v>2299</v>
      </c>
      <c r="K1524" s="21">
        <v>10095</v>
      </c>
      <c r="L1524" s="14" t="s">
        <v>654</v>
      </c>
      <c r="M1524" s="21">
        <v>113040</v>
      </c>
      <c r="N1524" s="14" t="s">
        <v>2300</v>
      </c>
      <c r="O1524" s="14" t="s">
        <v>712</v>
      </c>
      <c r="P1524" s="14" t="s">
        <v>713</v>
      </c>
      <c r="Q1524" s="14" t="s">
        <v>714</v>
      </c>
      <c r="R1524" s="14" t="s">
        <v>715</v>
      </c>
      <c r="S1524" s="14" t="s">
        <v>683</v>
      </c>
    </row>
    <row r="1525" spans="1:19" x14ac:dyDescent="0.25">
      <c r="A1525" s="14" t="s">
        <v>717</v>
      </c>
      <c r="B1525" s="14" t="s">
        <v>704</v>
      </c>
      <c r="C1525" s="14" t="s">
        <v>718</v>
      </c>
      <c r="D1525" s="14" t="s">
        <v>706</v>
      </c>
      <c r="E1525" s="14" t="s">
        <v>707</v>
      </c>
      <c r="F1525" s="15">
        <v>3918.8</v>
      </c>
      <c r="G1525" s="14" t="s">
        <v>708</v>
      </c>
      <c r="H1525" s="20">
        <v>43952</v>
      </c>
      <c r="I1525" s="14" t="s">
        <v>2286</v>
      </c>
      <c r="J1525" s="14" t="s">
        <v>2299</v>
      </c>
      <c r="K1525" s="21">
        <v>10095</v>
      </c>
      <c r="L1525" s="14" t="s">
        <v>654</v>
      </c>
      <c r="M1525" s="21">
        <v>113040</v>
      </c>
      <c r="N1525" s="14" t="s">
        <v>2300</v>
      </c>
      <c r="O1525" s="14" t="s">
        <v>719</v>
      </c>
      <c r="P1525" s="14" t="s">
        <v>720</v>
      </c>
      <c r="Q1525" s="14" t="s">
        <v>721</v>
      </c>
      <c r="R1525" s="14" t="s">
        <v>715</v>
      </c>
      <c r="S1525" s="14" t="s">
        <v>683</v>
      </c>
    </row>
    <row r="1526" spans="1:19" x14ac:dyDescent="0.25">
      <c r="A1526" s="14" t="s">
        <v>723</v>
      </c>
      <c r="B1526" s="14" t="s">
        <v>704</v>
      </c>
      <c r="C1526" s="14" t="s">
        <v>724</v>
      </c>
      <c r="D1526" s="14" t="s">
        <v>706</v>
      </c>
      <c r="E1526" s="14" t="s">
        <v>707</v>
      </c>
      <c r="F1526" s="15">
        <v>3950.32</v>
      </c>
      <c r="G1526" s="14" t="s">
        <v>708</v>
      </c>
      <c r="H1526" s="20">
        <v>43983</v>
      </c>
      <c r="I1526" s="14" t="s">
        <v>2224</v>
      </c>
      <c r="J1526" s="14" t="s">
        <v>2299</v>
      </c>
      <c r="K1526" s="21">
        <v>10095</v>
      </c>
      <c r="L1526" s="14" t="s">
        <v>654</v>
      </c>
      <c r="M1526" s="21">
        <v>113040</v>
      </c>
      <c r="N1526" s="14" t="s">
        <v>2300</v>
      </c>
      <c r="O1526" s="14" t="s">
        <v>725</v>
      </c>
      <c r="P1526" s="14" t="s">
        <v>726</v>
      </c>
      <c r="Q1526" s="14" t="s">
        <v>727</v>
      </c>
      <c r="R1526" s="14" t="s">
        <v>715</v>
      </c>
      <c r="S1526" s="14" t="s">
        <v>683</v>
      </c>
    </row>
    <row r="1527" spans="1:19" x14ac:dyDescent="0.25">
      <c r="A1527" s="14" t="s">
        <v>717</v>
      </c>
      <c r="B1527" s="14" t="s">
        <v>704</v>
      </c>
      <c r="C1527" s="14" t="s">
        <v>718</v>
      </c>
      <c r="D1527" s="14" t="s">
        <v>706</v>
      </c>
      <c r="E1527" s="14" t="s">
        <v>707</v>
      </c>
      <c r="F1527" s="15">
        <v>254.12</v>
      </c>
      <c r="G1527" s="14" t="s">
        <v>708</v>
      </c>
      <c r="H1527" s="20">
        <v>43952</v>
      </c>
      <c r="I1527" s="14" t="s">
        <v>2289</v>
      </c>
      <c r="J1527" s="14" t="s">
        <v>2301</v>
      </c>
      <c r="K1527" s="21">
        <v>10095</v>
      </c>
      <c r="L1527" s="14" t="s">
        <v>654</v>
      </c>
      <c r="M1527" s="21">
        <v>113050</v>
      </c>
      <c r="N1527" s="14" t="s">
        <v>2302</v>
      </c>
      <c r="O1527" s="14" t="s">
        <v>719</v>
      </c>
      <c r="P1527" s="14" t="s">
        <v>720</v>
      </c>
      <c r="Q1527" s="14" t="s">
        <v>721</v>
      </c>
      <c r="R1527" s="14" t="s">
        <v>715</v>
      </c>
      <c r="S1527" s="14" t="s">
        <v>687</v>
      </c>
    </row>
    <row r="1528" spans="1:19" x14ac:dyDescent="0.25">
      <c r="A1528" s="14" t="s">
        <v>703</v>
      </c>
      <c r="B1528" s="14" t="s">
        <v>704</v>
      </c>
      <c r="C1528" s="14" t="s">
        <v>705</v>
      </c>
      <c r="D1528" s="14" t="s">
        <v>706</v>
      </c>
      <c r="E1528" s="14" t="s">
        <v>707</v>
      </c>
      <c r="F1528" s="15">
        <v>576.22</v>
      </c>
      <c r="G1528" s="14" t="s">
        <v>708</v>
      </c>
      <c r="H1528" s="20">
        <v>43922</v>
      </c>
      <c r="I1528" s="14" t="s">
        <v>2303</v>
      </c>
      <c r="J1528" s="14" t="s">
        <v>2304</v>
      </c>
      <c r="K1528" s="21">
        <v>10095</v>
      </c>
      <c r="L1528" s="14" t="s">
        <v>654</v>
      </c>
      <c r="M1528" s="21">
        <v>113060</v>
      </c>
      <c r="N1528" s="14" t="s">
        <v>2305</v>
      </c>
      <c r="O1528" s="14" t="s">
        <v>712</v>
      </c>
      <c r="P1528" s="14" t="s">
        <v>713</v>
      </c>
      <c r="Q1528" s="14" t="s">
        <v>714</v>
      </c>
      <c r="R1528" s="14" t="s">
        <v>715</v>
      </c>
      <c r="S1528" s="14" t="s">
        <v>722</v>
      </c>
    </row>
    <row r="1529" spans="1:19" x14ac:dyDescent="0.25">
      <c r="A1529" s="14" t="s">
        <v>717</v>
      </c>
      <c r="B1529" s="14" t="s">
        <v>704</v>
      </c>
      <c r="C1529" s="14" t="s">
        <v>718</v>
      </c>
      <c r="D1529" s="14" t="s">
        <v>706</v>
      </c>
      <c r="E1529" s="14" t="s">
        <v>707</v>
      </c>
      <c r="F1529" s="15">
        <v>497.32</v>
      </c>
      <c r="G1529" s="14" t="s">
        <v>708</v>
      </c>
      <c r="H1529" s="20">
        <v>43952</v>
      </c>
      <c r="I1529" s="14" t="s">
        <v>2292</v>
      </c>
      <c r="J1529" s="14" t="s">
        <v>2304</v>
      </c>
      <c r="K1529" s="21">
        <v>10095</v>
      </c>
      <c r="L1529" s="14" t="s">
        <v>654</v>
      </c>
      <c r="M1529" s="21">
        <v>113060</v>
      </c>
      <c r="N1529" s="14" t="s">
        <v>2305</v>
      </c>
      <c r="O1529" s="14" t="s">
        <v>719</v>
      </c>
      <c r="P1529" s="14" t="s">
        <v>720</v>
      </c>
      <c r="Q1529" s="14" t="s">
        <v>721</v>
      </c>
      <c r="R1529" s="14" t="s">
        <v>715</v>
      </c>
      <c r="S1529" s="14" t="s">
        <v>722</v>
      </c>
    </row>
    <row r="1530" spans="1:19" x14ac:dyDescent="0.25">
      <c r="A1530" s="14" t="s">
        <v>723</v>
      </c>
      <c r="B1530" s="14" t="s">
        <v>704</v>
      </c>
      <c r="C1530" s="14" t="s">
        <v>724</v>
      </c>
      <c r="D1530" s="14" t="s">
        <v>706</v>
      </c>
      <c r="E1530" s="14" t="s">
        <v>707</v>
      </c>
      <c r="F1530" s="15">
        <v>497.32</v>
      </c>
      <c r="G1530" s="14" t="s">
        <v>708</v>
      </c>
      <c r="H1530" s="20">
        <v>43983</v>
      </c>
      <c r="I1530" s="14" t="s">
        <v>2227</v>
      </c>
      <c r="J1530" s="14" t="s">
        <v>2304</v>
      </c>
      <c r="K1530" s="21">
        <v>10095</v>
      </c>
      <c r="L1530" s="14" t="s">
        <v>654</v>
      </c>
      <c r="M1530" s="21">
        <v>113060</v>
      </c>
      <c r="N1530" s="14" t="s">
        <v>2305</v>
      </c>
      <c r="O1530" s="14" t="s">
        <v>725</v>
      </c>
      <c r="P1530" s="14" t="s">
        <v>726</v>
      </c>
      <c r="Q1530" s="14" t="s">
        <v>727</v>
      </c>
      <c r="R1530" s="14" t="s">
        <v>715</v>
      </c>
      <c r="S1530" s="14" t="s">
        <v>722</v>
      </c>
    </row>
    <row r="1531" spans="1:19" x14ac:dyDescent="0.25">
      <c r="A1531" s="14" t="s">
        <v>703</v>
      </c>
      <c r="B1531" s="14" t="s">
        <v>704</v>
      </c>
      <c r="C1531" s="14" t="s">
        <v>705</v>
      </c>
      <c r="D1531" s="14" t="s">
        <v>706</v>
      </c>
      <c r="E1531" s="14" t="s">
        <v>707</v>
      </c>
      <c r="F1531" s="15">
        <v>540.54999999999995</v>
      </c>
      <c r="G1531" s="14" t="s">
        <v>708</v>
      </c>
      <c r="H1531" s="20">
        <v>43922</v>
      </c>
      <c r="I1531" s="14" t="s">
        <v>2306</v>
      </c>
      <c r="J1531" s="14" t="s">
        <v>2307</v>
      </c>
      <c r="K1531" s="21">
        <v>10095</v>
      </c>
      <c r="L1531" s="14" t="s">
        <v>654</v>
      </c>
      <c r="M1531" s="21">
        <v>114000</v>
      </c>
      <c r="N1531" s="14" t="s">
        <v>2308</v>
      </c>
      <c r="O1531" s="14" t="s">
        <v>712</v>
      </c>
      <c r="P1531" s="14" t="s">
        <v>713</v>
      </c>
      <c r="Q1531" s="14" t="s">
        <v>714</v>
      </c>
      <c r="R1531" s="14" t="s">
        <v>715</v>
      </c>
      <c r="S1531" s="14" t="s">
        <v>742</v>
      </c>
    </row>
    <row r="1532" spans="1:19" x14ac:dyDescent="0.25">
      <c r="A1532" s="14" t="s">
        <v>717</v>
      </c>
      <c r="B1532" s="14" t="s">
        <v>704</v>
      </c>
      <c r="C1532" s="14" t="s">
        <v>718</v>
      </c>
      <c r="D1532" s="14" t="s">
        <v>706</v>
      </c>
      <c r="E1532" s="14" t="s">
        <v>707</v>
      </c>
      <c r="F1532" s="15">
        <v>392.2</v>
      </c>
      <c r="G1532" s="14" t="s">
        <v>708</v>
      </c>
      <c r="H1532" s="20">
        <v>43952</v>
      </c>
      <c r="I1532" s="14" t="s">
        <v>2295</v>
      </c>
      <c r="J1532" s="14" t="s">
        <v>2307</v>
      </c>
      <c r="K1532" s="21">
        <v>10095</v>
      </c>
      <c r="L1532" s="14" t="s">
        <v>654</v>
      </c>
      <c r="M1532" s="21">
        <v>114000</v>
      </c>
      <c r="N1532" s="14" t="s">
        <v>2308</v>
      </c>
      <c r="O1532" s="14" t="s">
        <v>719</v>
      </c>
      <c r="P1532" s="14" t="s">
        <v>720</v>
      </c>
      <c r="Q1532" s="14" t="s">
        <v>721</v>
      </c>
      <c r="R1532" s="14" t="s">
        <v>715</v>
      </c>
      <c r="S1532" s="14" t="s">
        <v>742</v>
      </c>
    </row>
    <row r="1533" spans="1:19" x14ac:dyDescent="0.25">
      <c r="A1533" s="14" t="s">
        <v>723</v>
      </c>
      <c r="B1533" s="14" t="s">
        <v>704</v>
      </c>
      <c r="C1533" s="14" t="s">
        <v>724</v>
      </c>
      <c r="D1533" s="14" t="s">
        <v>706</v>
      </c>
      <c r="E1533" s="14" t="s">
        <v>707</v>
      </c>
      <c r="F1533" s="15">
        <v>392.2</v>
      </c>
      <c r="G1533" s="14" t="s">
        <v>708</v>
      </c>
      <c r="H1533" s="20">
        <v>43983</v>
      </c>
      <c r="I1533" s="14" t="s">
        <v>2230</v>
      </c>
      <c r="J1533" s="14" t="s">
        <v>2307</v>
      </c>
      <c r="K1533" s="21">
        <v>10095</v>
      </c>
      <c r="L1533" s="14" t="s">
        <v>654</v>
      </c>
      <c r="M1533" s="21">
        <v>114000</v>
      </c>
      <c r="N1533" s="14" t="s">
        <v>2308</v>
      </c>
      <c r="O1533" s="14" t="s">
        <v>725</v>
      </c>
      <c r="P1533" s="14" t="s">
        <v>726</v>
      </c>
      <c r="Q1533" s="14" t="s">
        <v>727</v>
      </c>
      <c r="R1533" s="14" t="s">
        <v>715</v>
      </c>
      <c r="S1533" s="14" t="s">
        <v>742</v>
      </c>
    </row>
    <row r="1534" spans="1:19" x14ac:dyDescent="0.25">
      <c r="A1534" s="14" t="s">
        <v>703</v>
      </c>
      <c r="B1534" s="14" t="s">
        <v>704</v>
      </c>
      <c r="C1534" s="14" t="s">
        <v>705</v>
      </c>
      <c r="D1534" s="14" t="s">
        <v>706</v>
      </c>
      <c r="E1534" s="14" t="s">
        <v>707</v>
      </c>
      <c r="F1534" s="15">
        <v>764.92</v>
      </c>
      <c r="G1534" s="14" t="s">
        <v>708</v>
      </c>
      <c r="H1534" s="20">
        <v>43922</v>
      </c>
      <c r="I1534" s="14" t="s">
        <v>2309</v>
      </c>
      <c r="J1534" s="14" t="s">
        <v>2310</v>
      </c>
      <c r="K1534" s="21">
        <v>10095</v>
      </c>
      <c r="L1534" s="14" t="s">
        <v>654</v>
      </c>
      <c r="M1534" s="21">
        <v>114010</v>
      </c>
      <c r="N1534" s="14" t="s">
        <v>2311</v>
      </c>
      <c r="O1534" s="14" t="s">
        <v>712</v>
      </c>
      <c r="P1534" s="14" t="s">
        <v>713</v>
      </c>
      <c r="Q1534" s="14" t="s">
        <v>714</v>
      </c>
      <c r="R1534" s="14" t="s">
        <v>715</v>
      </c>
      <c r="S1534" s="14" t="s">
        <v>716</v>
      </c>
    </row>
    <row r="1535" spans="1:19" x14ac:dyDescent="0.25">
      <c r="A1535" s="14" t="s">
        <v>717</v>
      </c>
      <c r="B1535" s="14" t="s">
        <v>704</v>
      </c>
      <c r="C1535" s="14" t="s">
        <v>718</v>
      </c>
      <c r="D1535" s="14" t="s">
        <v>706</v>
      </c>
      <c r="E1535" s="14" t="s">
        <v>707</v>
      </c>
      <c r="F1535" s="15">
        <v>764.92</v>
      </c>
      <c r="G1535" s="14" t="s">
        <v>708</v>
      </c>
      <c r="H1535" s="20">
        <v>43952</v>
      </c>
      <c r="I1535" s="14" t="s">
        <v>2298</v>
      </c>
      <c r="J1535" s="14" t="s">
        <v>2310</v>
      </c>
      <c r="K1535" s="21">
        <v>10095</v>
      </c>
      <c r="L1535" s="14" t="s">
        <v>654</v>
      </c>
      <c r="M1535" s="21">
        <v>114010</v>
      </c>
      <c r="N1535" s="14" t="s">
        <v>2311</v>
      </c>
      <c r="O1535" s="14" t="s">
        <v>719</v>
      </c>
      <c r="P1535" s="14" t="s">
        <v>720</v>
      </c>
      <c r="Q1535" s="14" t="s">
        <v>721</v>
      </c>
      <c r="R1535" s="14" t="s">
        <v>715</v>
      </c>
      <c r="S1535" s="14" t="s">
        <v>716</v>
      </c>
    </row>
    <row r="1536" spans="1:19" x14ac:dyDescent="0.25">
      <c r="A1536" s="14" t="s">
        <v>723</v>
      </c>
      <c r="B1536" s="14" t="s">
        <v>704</v>
      </c>
      <c r="C1536" s="14" t="s">
        <v>724</v>
      </c>
      <c r="D1536" s="14" t="s">
        <v>706</v>
      </c>
      <c r="E1536" s="14" t="s">
        <v>707</v>
      </c>
      <c r="F1536" s="15">
        <v>764.92</v>
      </c>
      <c r="G1536" s="14" t="s">
        <v>708</v>
      </c>
      <c r="H1536" s="20">
        <v>43983</v>
      </c>
      <c r="I1536" s="14" t="s">
        <v>2233</v>
      </c>
      <c r="J1536" s="14" t="s">
        <v>2310</v>
      </c>
      <c r="K1536" s="21">
        <v>10095</v>
      </c>
      <c r="L1536" s="14" t="s">
        <v>654</v>
      </c>
      <c r="M1536" s="21">
        <v>114010</v>
      </c>
      <c r="N1536" s="14" t="s">
        <v>2311</v>
      </c>
      <c r="O1536" s="14" t="s">
        <v>725</v>
      </c>
      <c r="P1536" s="14" t="s">
        <v>726</v>
      </c>
      <c r="Q1536" s="14" t="s">
        <v>727</v>
      </c>
      <c r="R1536" s="14" t="s">
        <v>715</v>
      </c>
      <c r="S1536" s="14" t="s">
        <v>716</v>
      </c>
    </row>
    <row r="1537" spans="1:19" x14ac:dyDescent="0.25">
      <c r="A1537" s="14" t="s">
        <v>703</v>
      </c>
      <c r="B1537" s="14" t="s">
        <v>704</v>
      </c>
      <c r="C1537" s="14" t="s">
        <v>705</v>
      </c>
      <c r="D1537" s="14" t="s">
        <v>706</v>
      </c>
      <c r="E1537" s="14" t="s">
        <v>707</v>
      </c>
      <c r="F1537" s="15">
        <v>662.98</v>
      </c>
      <c r="G1537" s="14" t="s">
        <v>708</v>
      </c>
      <c r="H1537" s="20">
        <v>43922</v>
      </c>
      <c r="I1537" s="14" t="s">
        <v>2312</v>
      </c>
      <c r="J1537" s="14" t="s">
        <v>2313</v>
      </c>
      <c r="K1537" s="21">
        <v>10095</v>
      </c>
      <c r="L1537" s="14" t="s">
        <v>654</v>
      </c>
      <c r="M1537" s="21">
        <v>114020</v>
      </c>
      <c r="N1537" s="14" t="s">
        <v>2314</v>
      </c>
      <c r="O1537" s="14" t="s">
        <v>712</v>
      </c>
      <c r="P1537" s="14" t="s">
        <v>713</v>
      </c>
      <c r="Q1537" s="14" t="s">
        <v>714</v>
      </c>
      <c r="R1537" s="14" t="s">
        <v>715</v>
      </c>
      <c r="S1537" s="14" t="s">
        <v>731</v>
      </c>
    </row>
    <row r="1538" spans="1:19" x14ac:dyDescent="0.25">
      <c r="A1538" s="14" t="s">
        <v>717</v>
      </c>
      <c r="B1538" s="14" t="s">
        <v>704</v>
      </c>
      <c r="C1538" s="14" t="s">
        <v>718</v>
      </c>
      <c r="D1538" s="14" t="s">
        <v>706</v>
      </c>
      <c r="E1538" s="14" t="s">
        <v>707</v>
      </c>
      <c r="F1538" s="15">
        <v>553.53</v>
      </c>
      <c r="G1538" s="14" t="s">
        <v>708</v>
      </c>
      <c r="H1538" s="20">
        <v>43952</v>
      </c>
      <c r="I1538" s="14" t="s">
        <v>2303</v>
      </c>
      <c r="J1538" s="14" t="s">
        <v>2313</v>
      </c>
      <c r="K1538" s="21">
        <v>10095</v>
      </c>
      <c r="L1538" s="14" t="s">
        <v>654</v>
      </c>
      <c r="M1538" s="21">
        <v>114020</v>
      </c>
      <c r="N1538" s="14" t="s">
        <v>2314</v>
      </c>
      <c r="O1538" s="14" t="s">
        <v>719</v>
      </c>
      <c r="P1538" s="14" t="s">
        <v>720</v>
      </c>
      <c r="Q1538" s="14" t="s">
        <v>721</v>
      </c>
      <c r="R1538" s="14" t="s">
        <v>715</v>
      </c>
      <c r="S1538" s="14" t="s">
        <v>731</v>
      </c>
    </row>
    <row r="1539" spans="1:19" x14ac:dyDescent="0.25">
      <c r="A1539" s="14" t="s">
        <v>723</v>
      </c>
      <c r="B1539" s="14" t="s">
        <v>704</v>
      </c>
      <c r="C1539" s="14" t="s">
        <v>724</v>
      </c>
      <c r="D1539" s="14" t="s">
        <v>706</v>
      </c>
      <c r="E1539" s="14" t="s">
        <v>707</v>
      </c>
      <c r="F1539" s="15">
        <v>553.53</v>
      </c>
      <c r="G1539" s="14" t="s">
        <v>708</v>
      </c>
      <c r="H1539" s="20">
        <v>43983</v>
      </c>
      <c r="I1539" s="14" t="s">
        <v>2236</v>
      </c>
      <c r="J1539" s="14" t="s">
        <v>2313</v>
      </c>
      <c r="K1539" s="21">
        <v>10095</v>
      </c>
      <c r="L1539" s="14" t="s">
        <v>654</v>
      </c>
      <c r="M1539" s="21">
        <v>114020</v>
      </c>
      <c r="N1539" s="14" t="s">
        <v>2314</v>
      </c>
      <c r="O1539" s="14" t="s">
        <v>725</v>
      </c>
      <c r="P1539" s="14" t="s">
        <v>726</v>
      </c>
      <c r="Q1539" s="14" t="s">
        <v>727</v>
      </c>
      <c r="R1539" s="14" t="s">
        <v>715</v>
      </c>
      <c r="S1539" s="14" t="s">
        <v>731</v>
      </c>
    </row>
    <row r="1540" spans="1:19" x14ac:dyDescent="0.25">
      <c r="A1540" s="14" t="s">
        <v>703</v>
      </c>
      <c r="B1540" s="14" t="s">
        <v>704</v>
      </c>
      <c r="C1540" s="14" t="s">
        <v>705</v>
      </c>
      <c r="D1540" s="14" t="s">
        <v>706</v>
      </c>
      <c r="E1540" s="14" t="s">
        <v>707</v>
      </c>
      <c r="F1540" s="15">
        <v>8796.9699999999993</v>
      </c>
      <c r="G1540" s="14" t="s">
        <v>708</v>
      </c>
      <c r="H1540" s="20">
        <v>43922</v>
      </c>
      <c r="I1540" s="14" t="s">
        <v>2315</v>
      </c>
      <c r="J1540" s="14" t="s">
        <v>2316</v>
      </c>
      <c r="K1540" s="21">
        <v>10095</v>
      </c>
      <c r="L1540" s="14" t="s">
        <v>654</v>
      </c>
      <c r="M1540" s="21">
        <v>114040</v>
      </c>
      <c r="N1540" s="14" t="s">
        <v>2317</v>
      </c>
      <c r="O1540" s="14" t="s">
        <v>712</v>
      </c>
      <c r="P1540" s="14" t="s">
        <v>713</v>
      </c>
      <c r="Q1540" s="14" t="s">
        <v>714</v>
      </c>
      <c r="R1540" s="14" t="s">
        <v>715</v>
      </c>
      <c r="S1540" s="14" t="s">
        <v>683</v>
      </c>
    </row>
    <row r="1541" spans="1:19" x14ac:dyDescent="0.25">
      <c r="A1541" s="14" t="s">
        <v>717</v>
      </c>
      <c r="B1541" s="14" t="s">
        <v>704</v>
      </c>
      <c r="C1541" s="14" t="s">
        <v>718</v>
      </c>
      <c r="D1541" s="14" t="s">
        <v>706</v>
      </c>
      <c r="E1541" s="14" t="s">
        <v>707</v>
      </c>
      <c r="F1541" s="15">
        <v>8634.7000000000007</v>
      </c>
      <c r="G1541" s="14" t="s">
        <v>708</v>
      </c>
      <c r="H1541" s="20">
        <v>43952</v>
      </c>
      <c r="I1541" s="14" t="s">
        <v>2306</v>
      </c>
      <c r="J1541" s="14" t="s">
        <v>2316</v>
      </c>
      <c r="K1541" s="21">
        <v>10095</v>
      </c>
      <c r="L1541" s="14" t="s">
        <v>654</v>
      </c>
      <c r="M1541" s="21">
        <v>114040</v>
      </c>
      <c r="N1541" s="14" t="s">
        <v>2317</v>
      </c>
      <c r="O1541" s="14" t="s">
        <v>719</v>
      </c>
      <c r="P1541" s="14" t="s">
        <v>720</v>
      </c>
      <c r="Q1541" s="14" t="s">
        <v>721</v>
      </c>
      <c r="R1541" s="14" t="s">
        <v>715</v>
      </c>
      <c r="S1541" s="14" t="s">
        <v>683</v>
      </c>
    </row>
    <row r="1542" spans="1:19" x14ac:dyDescent="0.25">
      <c r="A1542" s="14" t="s">
        <v>723</v>
      </c>
      <c r="B1542" s="14" t="s">
        <v>704</v>
      </c>
      <c r="C1542" s="14" t="s">
        <v>724</v>
      </c>
      <c r="D1542" s="14" t="s">
        <v>706</v>
      </c>
      <c r="E1542" s="14" t="s">
        <v>707</v>
      </c>
      <c r="F1542" s="15">
        <v>8688.7900000000009</v>
      </c>
      <c r="G1542" s="14" t="s">
        <v>708</v>
      </c>
      <c r="H1542" s="20">
        <v>43983</v>
      </c>
      <c r="I1542" s="14" t="s">
        <v>2239</v>
      </c>
      <c r="J1542" s="14" t="s">
        <v>2316</v>
      </c>
      <c r="K1542" s="21">
        <v>10095</v>
      </c>
      <c r="L1542" s="14" t="s">
        <v>654</v>
      </c>
      <c r="M1542" s="21">
        <v>114040</v>
      </c>
      <c r="N1542" s="14" t="s">
        <v>2317</v>
      </c>
      <c r="O1542" s="14" t="s">
        <v>725</v>
      </c>
      <c r="P1542" s="14" t="s">
        <v>726</v>
      </c>
      <c r="Q1542" s="14" t="s">
        <v>727</v>
      </c>
      <c r="R1542" s="14" t="s">
        <v>715</v>
      </c>
      <c r="S1542" s="14" t="s">
        <v>683</v>
      </c>
    </row>
    <row r="1543" spans="1:19" x14ac:dyDescent="0.25">
      <c r="A1543" s="14" t="s">
        <v>717</v>
      </c>
      <c r="B1543" s="14" t="s">
        <v>704</v>
      </c>
      <c r="C1543" s="14" t="s">
        <v>718</v>
      </c>
      <c r="D1543" s="14" t="s">
        <v>706</v>
      </c>
      <c r="E1543" s="14" t="s">
        <v>707</v>
      </c>
      <c r="F1543" s="15">
        <v>609.39</v>
      </c>
      <c r="G1543" s="14" t="s">
        <v>708</v>
      </c>
      <c r="H1543" s="20">
        <v>43952</v>
      </c>
      <c r="I1543" s="14" t="s">
        <v>2309</v>
      </c>
      <c r="J1543" s="14" t="s">
        <v>2318</v>
      </c>
      <c r="K1543" s="21">
        <v>10095</v>
      </c>
      <c r="L1543" s="14" t="s">
        <v>654</v>
      </c>
      <c r="M1543" s="21">
        <v>114050</v>
      </c>
      <c r="N1543" s="14" t="s">
        <v>2319</v>
      </c>
      <c r="O1543" s="14" t="s">
        <v>719</v>
      </c>
      <c r="P1543" s="14" t="s">
        <v>720</v>
      </c>
      <c r="Q1543" s="14" t="s">
        <v>721</v>
      </c>
      <c r="R1543" s="14" t="s">
        <v>715</v>
      </c>
      <c r="S1543" s="14" t="s">
        <v>687</v>
      </c>
    </row>
    <row r="1544" spans="1:19" x14ac:dyDescent="0.25">
      <c r="A1544" s="14" t="s">
        <v>703</v>
      </c>
      <c r="B1544" s="14" t="s">
        <v>704</v>
      </c>
      <c r="C1544" s="14" t="s">
        <v>705</v>
      </c>
      <c r="D1544" s="14" t="s">
        <v>706</v>
      </c>
      <c r="E1544" s="14" t="s">
        <v>707</v>
      </c>
      <c r="F1544" s="15">
        <v>2493.41</v>
      </c>
      <c r="G1544" s="14" t="s">
        <v>708</v>
      </c>
      <c r="H1544" s="20">
        <v>43922</v>
      </c>
      <c r="I1544" s="14" t="s">
        <v>2320</v>
      </c>
      <c r="J1544" s="14" t="s">
        <v>2321</v>
      </c>
      <c r="K1544" s="21">
        <v>10095</v>
      </c>
      <c r="L1544" s="14" t="s">
        <v>654</v>
      </c>
      <c r="M1544" s="21">
        <v>114060</v>
      </c>
      <c r="N1544" s="14" t="s">
        <v>2322</v>
      </c>
      <c r="O1544" s="14" t="s">
        <v>712</v>
      </c>
      <c r="P1544" s="14" t="s">
        <v>713</v>
      </c>
      <c r="Q1544" s="14" t="s">
        <v>714</v>
      </c>
      <c r="R1544" s="14" t="s">
        <v>715</v>
      </c>
      <c r="S1544" s="14" t="s">
        <v>722</v>
      </c>
    </row>
    <row r="1545" spans="1:19" x14ac:dyDescent="0.25">
      <c r="A1545" s="14" t="s">
        <v>717</v>
      </c>
      <c r="B1545" s="14" t="s">
        <v>704</v>
      </c>
      <c r="C1545" s="14" t="s">
        <v>718</v>
      </c>
      <c r="D1545" s="14" t="s">
        <v>706</v>
      </c>
      <c r="E1545" s="14" t="s">
        <v>707</v>
      </c>
      <c r="F1545" s="15">
        <v>2319.64</v>
      </c>
      <c r="G1545" s="14" t="s">
        <v>708</v>
      </c>
      <c r="H1545" s="20">
        <v>43952</v>
      </c>
      <c r="I1545" s="14" t="s">
        <v>2312</v>
      </c>
      <c r="J1545" s="14" t="s">
        <v>2321</v>
      </c>
      <c r="K1545" s="21">
        <v>10095</v>
      </c>
      <c r="L1545" s="14" t="s">
        <v>654</v>
      </c>
      <c r="M1545" s="21">
        <v>114060</v>
      </c>
      <c r="N1545" s="14" t="s">
        <v>2322</v>
      </c>
      <c r="O1545" s="14" t="s">
        <v>719</v>
      </c>
      <c r="P1545" s="14" t="s">
        <v>720</v>
      </c>
      <c r="Q1545" s="14" t="s">
        <v>721</v>
      </c>
      <c r="R1545" s="14" t="s">
        <v>715</v>
      </c>
      <c r="S1545" s="14" t="s">
        <v>722</v>
      </c>
    </row>
    <row r="1546" spans="1:19" x14ac:dyDescent="0.25">
      <c r="A1546" s="14" t="s">
        <v>723</v>
      </c>
      <c r="B1546" s="14" t="s">
        <v>704</v>
      </c>
      <c r="C1546" s="14" t="s">
        <v>724</v>
      </c>
      <c r="D1546" s="14" t="s">
        <v>706</v>
      </c>
      <c r="E1546" s="14" t="s">
        <v>707</v>
      </c>
      <c r="F1546" s="15">
        <v>2319.64</v>
      </c>
      <c r="G1546" s="14" t="s">
        <v>708</v>
      </c>
      <c r="H1546" s="20">
        <v>43983</v>
      </c>
      <c r="I1546" s="14" t="s">
        <v>2242</v>
      </c>
      <c r="J1546" s="14" t="s">
        <v>2321</v>
      </c>
      <c r="K1546" s="21">
        <v>10095</v>
      </c>
      <c r="L1546" s="14" t="s">
        <v>654</v>
      </c>
      <c r="M1546" s="21">
        <v>114060</v>
      </c>
      <c r="N1546" s="14" t="s">
        <v>2322</v>
      </c>
      <c r="O1546" s="14" t="s">
        <v>725</v>
      </c>
      <c r="P1546" s="14" t="s">
        <v>726</v>
      </c>
      <c r="Q1546" s="14" t="s">
        <v>727</v>
      </c>
      <c r="R1546" s="14" t="s">
        <v>715</v>
      </c>
      <c r="S1546" s="14" t="s">
        <v>722</v>
      </c>
    </row>
    <row r="1547" spans="1:19" x14ac:dyDescent="0.25">
      <c r="A1547" s="14" t="s">
        <v>703</v>
      </c>
      <c r="B1547" s="14" t="s">
        <v>704</v>
      </c>
      <c r="C1547" s="14" t="s">
        <v>705</v>
      </c>
      <c r="D1547" s="14" t="s">
        <v>706</v>
      </c>
      <c r="E1547" s="14" t="s">
        <v>707</v>
      </c>
      <c r="F1547" s="15">
        <v>5016.67</v>
      </c>
      <c r="G1547" s="14" t="s">
        <v>708</v>
      </c>
      <c r="H1547" s="20">
        <v>43922</v>
      </c>
      <c r="I1547" s="14" t="s">
        <v>2323</v>
      </c>
      <c r="J1547" s="14" t="s">
        <v>2324</v>
      </c>
      <c r="K1547" s="21">
        <v>10096</v>
      </c>
      <c r="L1547" s="14" t="s">
        <v>655</v>
      </c>
      <c r="M1547" s="21">
        <v>111100</v>
      </c>
      <c r="N1547" s="14" t="s">
        <v>2325</v>
      </c>
      <c r="O1547" s="14" t="s">
        <v>712</v>
      </c>
      <c r="P1547" s="14" t="s">
        <v>713</v>
      </c>
      <c r="Q1547" s="14" t="s">
        <v>714</v>
      </c>
      <c r="R1547" s="14" t="s">
        <v>715</v>
      </c>
      <c r="S1547" s="14" t="s">
        <v>716</v>
      </c>
    </row>
    <row r="1548" spans="1:19" x14ac:dyDescent="0.25">
      <c r="A1548" s="14" t="s">
        <v>717</v>
      </c>
      <c r="B1548" s="14" t="s">
        <v>704</v>
      </c>
      <c r="C1548" s="14" t="s">
        <v>718</v>
      </c>
      <c r="D1548" s="14" t="s">
        <v>706</v>
      </c>
      <c r="E1548" s="14" t="s">
        <v>707</v>
      </c>
      <c r="F1548" s="15">
        <v>4880.93</v>
      </c>
      <c r="G1548" s="14" t="s">
        <v>708</v>
      </c>
      <c r="H1548" s="20">
        <v>43952</v>
      </c>
      <c r="I1548" s="14" t="s">
        <v>2315</v>
      </c>
      <c r="J1548" s="14" t="s">
        <v>2324</v>
      </c>
      <c r="K1548" s="21">
        <v>10096</v>
      </c>
      <c r="L1548" s="14" t="s">
        <v>655</v>
      </c>
      <c r="M1548" s="21">
        <v>111100</v>
      </c>
      <c r="N1548" s="14" t="s">
        <v>2325</v>
      </c>
      <c r="O1548" s="14" t="s">
        <v>719</v>
      </c>
      <c r="P1548" s="14" t="s">
        <v>720</v>
      </c>
      <c r="Q1548" s="14" t="s">
        <v>721</v>
      </c>
      <c r="R1548" s="14" t="s">
        <v>715</v>
      </c>
      <c r="S1548" s="14" t="s">
        <v>716</v>
      </c>
    </row>
    <row r="1549" spans="1:19" x14ac:dyDescent="0.25">
      <c r="A1549" s="14" t="s">
        <v>723</v>
      </c>
      <c r="B1549" s="14" t="s">
        <v>704</v>
      </c>
      <c r="C1549" s="14" t="s">
        <v>724</v>
      </c>
      <c r="D1549" s="14" t="s">
        <v>706</v>
      </c>
      <c r="E1549" s="14" t="s">
        <v>707</v>
      </c>
      <c r="F1549" s="15">
        <v>5098.12</v>
      </c>
      <c r="G1549" s="14" t="s">
        <v>708</v>
      </c>
      <c r="H1549" s="20">
        <v>43983</v>
      </c>
      <c r="I1549" s="14" t="s">
        <v>2245</v>
      </c>
      <c r="J1549" s="14" t="s">
        <v>2324</v>
      </c>
      <c r="K1549" s="21">
        <v>10096</v>
      </c>
      <c r="L1549" s="14" t="s">
        <v>655</v>
      </c>
      <c r="M1549" s="21">
        <v>111100</v>
      </c>
      <c r="N1549" s="14" t="s">
        <v>2325</v>
      </c>
      <c r="O1549" s="14" t="s">
        <v>725</v>
      </c>
      <c r="P1549" s="14" t="s">
        <v>726</v>
      </c>
      <c r="Q1549" s="14" t="s">
        <v>727</v>
      </c>
      <c r="R1549" s="14" t="s">
        <v>715</v>
      </c>
      <c r="S1549" s="14" t="s">
        <v>716</v>
      </c>
    </row>
    <row r="1550" spans="1:19" x14ac:dyDescent="0.25">
      <c r="A1550" s="14" t="s">
        <v>703</v>
      </c>
      <c r="B1550" s="14" t="s">
        <v>704</v>
      </c>
      <c r="C1550" s="14" t="s">
        <v>705</v>
      </c>
      <c r="D1550" s="14" t="s">
        <v>706</v>
      </c>
      <c r="E1550" s="14" t="s">
        <v>707</v>
      </c>
      <c r="F1550" s="15">
        <v>4439.41</v>
      </c>
      <c r="G1550" s="14" t="s">
        <v>708</v>
      </c>
      <c r="H1550" s="20">
        <v>43922</v>
      </c>
      <c r="I1550" s="14" t="s">
        <v>2326</v>
      </c>
      <c r="J1550" s="14" t="s">
        <v>2327</v>
      </c>
      <c r="K1550" s="21">
        <v>10096</v>
      </c>
      <c r="L1550" s="14" t="s">
        <v>655</v>
      </c>
      <c r="M1550" s="21">
        <v>111200</v>
      </c>
      <c r="N1550" s="14" t="s">
        <v>2328</v>
      </c>
      <c r="O1550" s="14" t="s">
        <v>712</v>
      </c>
      <c r="P1550" s="14" t="s">
        <v>713</v>
      </c>
      <c r="Q1550" s="14" t="s">
        <v>714</v>
      </c>
      <c r="R1550" s="14" t="s">
        <v>715</v>
      </c>
      <c r="S1550" s="14" t="s">
        <v>731</v>
      </c>
    </row>
    <row r="1551" spans="1:19" x14ac:dyDescent="0.25">
      <c r="A1551" s="14" t="s">
        <v>717</v>
      </c>
      <c r="B1551" s="14" t="s">
        <v>704</v>
      </c>
      <c r="C1551" s="14" t="s">
        <v>718</v>
      </c>
      <c r="D1551" s="14" t="s">
        <v>706</v>
      </c>
      <c r="E1551" s="14" t="s">
        <v>707</v>
      </c>
      <c r="F1551" s="15">
        <v>4587.04</v>
      </c>
      <c r="G1551" s="14" t="s">
        <v>708</v>
      </c>
      <c r="H1551" s="20">
        <v>43952</v>
      </c>
      <c r="I1551" s="14" t="s">
        <v>2320</v>
      </c>
      <c r="J1551" s="14" t="s">
        <v>2327</v>
      </c>
      <c r="K1551" s="21">
        <v>10096</v>
      </c>
      <c r="L1551" s="14" t="s">
        <v>655</v>
      </c>
      <c r="M1551" s="21">
        <v>111200</v>
      </c>
      <c r="N1551" s="14" t="s">
        <v>2328</v>
      </c>
      <c r="O1551" s="14" t="s">
        <v>719</v>
      </c>
      <c r="P1551" s="14" t="s">
        <v>720</v>
      </c>
      <c r="Q1551" s="14" t="s">
        <v>721</v>
      </c>
      <c r="R1551" s="14" t="s">
        <v>715</v>
      </c>
      <c r="S1551" s="14" t="s">
        <v>731</v>
      </c>
    </row>
    <row r="1552" spans="1:19" x14ac:dyDescent="0.25">
      <c r="A1552" s="14" t="s">
        <v>723</v>
      </c>
      <c r="B1552" s="14" t="s">
        <v>704</v>
      </c>
      <c r="C1552" s="14" t="s">
        <v>724</v>
      </c>
      <c r="D1552" s="14" t="s">
        <v>706</v>
      </c>
      <c r="E1552" s="14" t="s">
        <v>707</v>
      </c>
      <c r="F1552" s="15">
        <v>4522.58</v>
      </c>
      <c r="G1552" s="14" t="s">
        <v>708</v>
      </c>
      <c r="H1552" s="20">
        <v>43983</v>
      </c>
      <c r="I1552" s="14" t="s">
        <v>2248</v>
      </c>
      <c r="J1552" s="14" t="s">
        <v>2327</v>
      </c>
      <c r="K1552" s="21">
        <v>10096</v>
      </c>
      <c r="L1552" s="14" t="s">
        <v>655</v>
      </c>
      <c r="M1552" s="21">
        <v>111200</v>
      </c>
      <c r="N1552" s="14" t="s">
        <v>2328</v>
      </c>
      <c r="O1552" s="14" t="s">
        <v>725</v>
      </c>
      <c r="P1552" s="14" t="s">
        <v>726</v>
      </c>
      <c r="Q1552" s="14" t="s">
        <v>727</v>
      </c>
      <c r="R1552" s="14" t="s">
        <v>715</v>
      </c>
      <c r="S1552" s="14" t="s">
        <v>731</v>
      </c>
    </row>
    <row r="1553" spans="1:19" x14ac:dyDescent="0.25">
      <c r="A1553" s="14" t="s">
        <v>703</v>
      </c>
      <c r="B1553" s="14" t="s">
        <v>704</v>
      </c>
      <c r="C1553" s="14" t="s">
        <v>705</v>
      </c>
      <c r="D1553" s="14" t="s">
        <v>706</v>
      </c>
      <c r="E1553" s="14" t="s">
        <v>707</v>
      </c>
      <c r="F1553" s="15">
        <v>48746.84</v>
      </c>
      <c r="G1553" s="14" t="s">
        <v>708</v>
      </c>
      <c r="H1553" s="20">
        <v>43922</v>
      </c>
      <c r="I1553" s="14" t="s">
        <v>2329</v>
      </c>
      <c r="J1553" s="14" t="s">
        <v>2330</v>
      </c>
      <c r="K1553" s="21">
        <v>10096</v>
      </c>
      <c r="L1553" s="14" t="s">
        <v>655</v>
      </c>
      <c r="M1553" s="21">
        <v>111400</v>
      </c>
      <c r="N1553" s="14" t="s">
        <v>2331</v>
      </c>
      <c r="O1553" s="14" t="s">
        <v>712</v>
      </c>
      <c r="P1553" s="14" t="s">
        <v>713</v>
      </c>
      <c r="Q1553" s="14" t="s">
        <v>714</v>
      </c>
      <c r="R1553" s="14" t="s">
        <v>715</v>
      </c>
      <c r="S1553" s="14" t="s">
        <v>683</v>
      </c>
    </row>
    <row r="1554" spans="1:19" x14ac:dyDescent="0.25">
      <c r="A1554" s="14" t="s">
        <v>717</v>
      </c>
      <c r="B1554" s="14" t="s">
        <v>704</v>
      </c>
      <c r="C1554" s="14" t="s">
        <v>718</v>
      </c>
      <c r="D1554" s="14" t="s">
        <v>706</v>
      </c>
      <c r="E1554" s="14" t="s">
        <v>707</v>
      </c>
      <c r="F1554" s="15">
        <v>48997.279999999999</v>
      </c>
      <c r="G1554" s="14" t="s">
        <v>708</v>
      </c>
      <c r="H1554" s="20">
        <v>43952</v>
      </c>
      <c r="I1554" s="14" t="s">
        <v>2323</v>
      </c>
      <c r="J1554" s="14" t="s">
        <v>2330</v>
      </c>
      <c r="K1554" s="21">
        <v>10096</v>
      </c>
      <c r="L1554" s="14" t="s">
        <v>655</v>
      </c>
      <c r="M1554" s="21">
        <v>111400</v>
      </c>
      <c r="N1554" s="14" t="s">
        <v>2331</v>
      </c>
      <c r="O1554" s="14" t="s">
        <v>719</v>
      </c>
      <c r="P1554" s="14" t="s">
        <v>720</v>
      </c>
      <c r="Q1554" s="14" t="s">
        <v>721</v>
      </c>
      <c r="R1554" s="14" t="s">
        <v>715</v>
      </c>
      <c r="S1554" s="14" t="s">
        <v>683</v>
      </c>
    </row>
    <row r="1555" spans="1:19" x14ac:dyDescent="0.25">
      <c r="A1555" s="14" t="s">
        <v>723</v>
      </c>
      <c r="B1555" s="14" t="s">
        <v>704</v>
      </c>
      <c r="C1555" s="14" t="s">
        <v>724</v>
      </c>
      <c r="D1555" s="14" t="s">
        <v>706</v>
      </c>
      <c r="E1555" s="14" t="s">
        <v>707</v>
      </c>
      <c r="F1555" s="15">
        <v>48508.55</v>
      </c>
      <c r="G1555" s="14" t="s">
        <v>708</v>
      </c>
      <c r="H1555" s="20">
        <v>43983</v>
      </c>
      <c r="I1555" s="14" t="s">
        <v>2251</v>
      </c>
      <c r="J1555" s="14" t="s">
        <v>2330</v>
      </c>
      <c r="K1555" s="21">
        <v>10096</v>
      </c>
      <c r="L1555" s="14" t="s">
        <v>655</v>
      </c>
      <c r="M1555" s="21">
        <v>111400</v>
      </c>
      <c r="N1555" s="14" t="s">
        <v>2331</v>
      </c>
      <c r="O1555" s="14" t="s">
        <v>725</v>
      </c>
      <c r="P1555" s="14" t="s">
        <v>726</v>
      </c>
      <c r="Q1555" s="14" t="s">
        <v>727</v>
      </c>
      <c r="R1555" s="14" t="s">
        <v>715</v>
      </c>
      <c r="S1555" s="14" t="s">
        <v>683</v>
      </c>
    </row>
    <row r="1556" spans="1:19" x14ac:dyDescent="0.25">
      <c r="A1556" s="14" t="s">
        <v>703</v>
      </c>
      <c r="B1556" s="14" t="s">
        <v>704</v>
      </c>
      <c r="C1556" s="14" t="s">
        <v>705</v>
      </c>
      <c r="D1556" s="14" t="s">
        <v>706</v>
      </c>
      <c r="E1556" s="14" t="s">
        <v>707</v>
      </c>
      <c r="F1556" s="15">
        <v>17113.84</v>
      </c>
      <c r="G1556" s="14" t="s">
        <v>708</v>
      </c>
      <c r="H1556" s="20">
        <v>43922</v>
      </c>
      <c r="I1556" s="14" t="s">
        <v>2332</v>
      </c>
      <c r="J1556" s="14" t="s">
        <v>2333</v>
      </c>
      <c r="K1556" s="21">
        <v>10096</v>
      </c>
      <c r="L1556" s="14" t="s">
        <v>655</v>
      </c>
      <c r="M1556" s="21">
        <v>111600</v>
      </c>
      <c r="N1556" s="14" t="s">
        <v>2334</v>
      </c>
      <c r="O1556" s="14" t="s">
        <v>712</v>
      </c>
      <c r="P1556" s="14" t="s">
        <v>713</v>
      </c>
      <c r="Q1556" s="14" t="s">
        <v>714</v>
      </c>
      <c r="R1556" s="14" t="s">
        <v>715</v>
      </c>
      <c r="S1556" s="14" t="s">
        <v>722</v>
      </c>
    </row>
    <row r="1557" spans="1:19" x14ac:dyDescent="0.25">
      <c r="A1557" s="14" t="s">
        <v>717</v>
      </c>
      <c r="B1557" s="14" t="s">
        <v>704</v>
      </c>
      <c r="C1557" s="14" t="s">
        <v>718</v>
      </c>
      <c r="D1557" s="14" t="s">
        <v>706</v>
      </c>
      <c r="E1557" s="14" t="s">
        <v>707</v>
      </c>
      <c r="F1557" s="15">
        <v>17065.009999999998</v>
      </c>
      <c r="G1557" s="14" t="s">
        <v>708</v>
      </c>
      <c r="H1557" s="20">
        <v>43952</v>
      </c>
      <c r="I1557" s="14" t="s">
        <v>2326</v>
      </c>
      <c r="J1557" s="14" t="s">
        <v>2333</v>
      </c>
      <c r="K1557" s="21">
        <v>10096</v>
      </c>
      <c r="L1557" s="14" t="s">
        <v>655</v>
      </c>
      <c r="M1557" s="21">
        <v>111600</v>
      </c>
      <c r="N1557" s="14" t="s">
        <v>2334</v>
      </c>
      <c r="O1557" s="14" t="s">
        <v>719</v>
      </c>
      <c r="P1557" s="14" t="s">
        <v>720</v>
      </c>
      <c r="Q1557" s="14" t="s">
        <v>721</v>
      </c>
      <c r="R1557" s="14" t="s">
        <v>715</v>
      </c>
      <c r="S1557" s="14" t="s">
        <v>722</v>
      </c>
    </row>
    <row r="1558" spans="1:19" x14ac:dyDescent="0.25">
      <c r="A1558" s="14" t="s">
        <v>723</v>
      </c>
      <c r="B1558" s="14" t="s">
        <v>704</v>
      </c>
      <c r="C1558" s="14" t="s">
        <v>724</v>
      </c>
      <c r="D1558" s="14" t="s">
        <v>706</v>
      </c>
      <c r="E1558" s="14" t="s">
        <v>707</v>
      </c>
      <c r="F1558" s="15">
        <v>17065.009999999998</v>
      </c>
      <c r="G1558" s="14" t="s">
        <v>708</v>
      </c>
      <c r="H1558" s="20">
        <v>43983</v>
      </c>
      <c r="I1558" s="14" t="s">
        <v>2254</v>
      </c>
      <c r="J1558" s="14" t="s">
        <v>2333</v>
      </c>
      <c r="K1558" s="21">
        <v>10096</v>
      </c>
      <c r="L1558" s="14" t="s">
        <v>655</v>
      </c>
      <c r="M1558" s="21">
        <v>111600</v>
      </c>
      <c r="N1558" s="14" t="s">
        <v>2334</v>
      </c>
      <c r="O1558" s="14" t="s">
        <v>725</v>
      </c>
      <c r="P1558" s="14" t="s">
        <v>726</v>
      </c>
      <c r="Q1558" s="14" t="s">
        <v>727</v>
      </c>
      <c r="R1558" s="14" t="s">
        <v>715</v>
      </c>
      <c r="S1558" s="14" t="s">
        <v>722</v>
      </c>
    </row>
    <row r="1559" spans="1:19" x14ac:dyDescent="0.25">
      <c r="A1559" s="14" t="s">
        <v>703</v>
      </c>
      <c r="B1559" s="14" t="s">
        <v>704</v>
      </c>
      <c r="C1559" s="14" t="s">
        <v>705</v>
      </c>
      <c r="D1559" s="14" t="s">
        <v>706</v>
      </c>
      <c r="E1559" s="14" t="s">
        <v>707</v>
      </c>
      <c r="F1559" s="15">
        <v>329.31</v>
      </c>
      <c r="G1559" s="14" t="s">
        <v>708</v>
      </c>
      <c r="H1559" s="20">
        <v>43922</v>
      </c>
      <c r="I1559" s="14" t="s">
        <v>2335</v>
      </c>
      <c r="J1559" s="14" t="s">
        <v>2336</v>
      </c>
      <c r="K1559" s="21">
        <v>10096</v>
      </c>
      <c r="L1559" s="14" t="s">
        <v>655</v>
      </c>
      <c r="M1559" s="21">
        <v>113010</v>
      </c>
      <c r="N1559" s="14" t="s">
        <v>2337</v>
      </c>
      <c r="O1559" s="14" t="s">
        <v>712</v>
      </c>
      <c r="P1559" s="14" t="s">
        <v>713</v>
      </c>
      <c r="Q1559" s="14" t="s">
        <v>714</v>
      </c>
      <c r="R1559" s="14" t="s">
        <v>715</v>
      </c>
      <c r="S1559" s="14" t="s">
        <v>716</v>
      </c>
    </row>
    <row r="1560" spans="1:19" x14ac:dyDescent="0.25">
      <c r="A1560" s="14" t="s">
        <v>717</v>
      </c>
      <c r="B1560" s="14" t="s">
        <v>704</v>
      </c>
      <c r="C1560" s="14" t="s">
        <v>718</v>
      </c>
      <c r="D1560" s="14" t="s">
        <v>706</v>
      </c>
      <c r="E1560" s="14" t="s">
        <v>707</v>
      </c>
      <c r="F1560" s="15">
        <v>329.31</v>
      </c>
      <c r="G1560" s="14" t="s">
        <v>708</v>
      </c>
      <c r="H1560" s="20">
        <v>43952</v>
      </c>
      <c r="I1560" s="14" t="s">
        <v>2329</v>
      </c>
      <c r="J1560" s="14" t="s">
        <v>2336</v>
      </c>
      <c r="K1560" s="21">
        <v>10096</v>
      </c>
      <c r="L1560" s="14" t="s">
        <v>655</v>
      </c>
      <c r="M1560" s="21">
        <v>113010</v>
      </c>
      <c r="N1560" s="14" t="s">
        <v>2337</v>
      </c>
      <c r="O1560" s="14" t="s">
        <v>719</v>
      </c>
      <c r="P1560" s="14" t="s">
        <v>720</v>
      </c>
      <c r="Q1560" s="14" t="s">
        <v>721</v>
      </c>
      <c r="R1560" s="14" t="s">
        <v>715</v>
      </c>
      <c r="S1560" s="14" t="s">
        <v>716</v>
      </c>
    </row>
    <row r="1561" spans="1:19" x14ac:dyDescent="0.25">
      <c r="A1561" s="14" t="s">
        <v>723</v>
      </c>
      <c r="B1561" s="14" t="s">
        <v>704</v>
      </c>
      <c r="C1561" s="14" t="s">
        <v>724</v>
      </c>
      <c r="D1561" s="14" t="s">
        <v>706</v>
      </c>
      <c r="E1561" s="14" t="s">
        <v>707</v>
      </c>
      <c r="F1561" s="15">
        <v>329.31</v>
      </c>
      <c r="G1561" s="14" t="s">
        <v>708</v>
      </c>
      <c r="H1561" s="20">
        <v>43983</v>
      </c>
      <c r="I1561" s="14" t="s">
        <v>2257</v>
      </c>
      <c r="J1561" s="14" t="s">
        <v>2336</v>
      </c>
      <c r="K1561" s="21">
        <v>10096</v>
      </c>
      <c r="L1561" s="14" t="s">
        <v>655</v>
      </c>
      <c r="M1561" s="21">
        <v>113010</v>
      </c>
      <c r="N1561" s="14" t="s">
        <v>2337</v>
      </c>
      <c r="O1561" s="14" t="s">
        <v>725</v>
      </c>
      <c r="P1561" s="14" t="s">
        <v>726</v>
      </c>
      <c r="Q1561" s="14" t="s">
        <v>727</v>
      </c>
      <c r="R1561" s="14" t="s">
        <v>715</v>
      </c>
      <c r="S1561" s="14" t="s">
        <v>716</v>
      </c>
    </row>
    <row r="1562" spans="1:19" x14ac:dyDescent="0.25">
      <c r="A1562" s="14" t="s">
        <v>703</v>
      </c>
      <c r="B1562" s="14" t="s">
        <v>704</v>
      </c>
      <c r="C1562" s="14" t="s">
        <v>705</v>
      </c>
      <c r="D1562" s="14" t="s">
        <v>706</v>
      </c>
      <c r="E1562" s="14" t="s">
        <v>707</v>
      </c>
      <c r="F1562" s="15">
        <v>168.57</v>
      </c>
      <c r="G1562" s="14" t="s">
        <v>708</v>
      </c>
      <c r="H1562" s="20">
        <v>43922</v>
      </c>
      <c r="I1562" s="14" t="s">
        <v>2338</v>
      </c>
      <c r="J1562" s="14" t="s">
        <v>2339</v>
      </c>
      <c r="K1562" s="21">
        <v>10096</v>
      </c>
      <c r="L1562" s="14" t="s">
        <v>655</v>
      </c>
      <c r="M1562" s="21">
        <v>113020</v>
      </c>
      <c r="N1562" s="14" t="s">
        <v>2340</v>
      </c>
      <c r="O1562" s="14" t="s">
        <v>712</v>
      </c>
      <c r="P1562" s="14" t="s">
        <v>713</v>
      </c>
      <c r="Q1562" s="14" t="s">
        <v>714</v>
      </c>
      <c r="R1562" s="14" t="s">
        <v>715</v>
      </c>
      <c r="S1562" s="14" t="s">
        <v>731</v>
      </c>
    </row>
    <row r="1563" spans="1:19" x14ac:dyDescent="0.25">
      <c r="A1563" s="14" t="s">
        <v>717</v>
      </c>
      <c r="B1563" s="14" t="s">
        <v>704</v>
      </c>
      <c r="C1563" s="14" t="s">
        <v>718</v>
      </c>
      <c r="D1563" s="14" t="s">
        <v>706</v>
      </c>
      <c r="E1563" s="14" t="s">
        <v>707</v>
      </c>
      <c r="F1563" s="15">
        <v>162.25</v>
      </c>
      <c r="G1563" s="14" t="s">
        <v>708</v>
      </c>
      <c r="H1563" s="20">
        <v>43952</v>
      </c>
      <c r="I1563" s="14" t="s">
        <v>2332</v>
      </c>
      <c r="J1563" s="14" t="s">
        <v>2339</v>
      </c>
      <c r="K1563" s="21">
        <v>10096</v>
      </c>
      <c r="L1563" s="14" t="s">
        <v>655</v>
      </c>
      <c r="M1563" s="21">
        <v>113020</v>
      </c>
      <c r="N1563" s="14" t="s">
        <v>2340</v>
      </c>
      <c r="O1563" s="14" t="s">
        <v>719</v>
      </c>
      <c r="P1563" s="14" t="s">
        <v>720</v>
      </c>
      <c r="Q1563" s="14" t="s">
        <v>721</v>
      </c>
      <c r="R1563" s="14" t="s">
        <v>715</v>
      </c>
      <c r="S1563" s="14" t="s">
        <v>731</v>
      </c>
    </row>
    <row r="1564" spans="1:19" x14ac:dyDescent="0.25">
      <c r="A1564" s="14" t="s">
        <v>723</v>
      </c>
      <c r="B1564" s="14" t="s">
        <v>704</v>
      </c>
      <c r="C1564" s="14" t="s">
        <v>724</v>
      </c>
      <c r="D1564" s="14" t="s">
        <v>706</v>
      </c>
      <c r="E1564" s="14" t="s">
        <v>707</v>
      </c>
      <c r="F1564" s="15">
        <v>162.25</v>
      </c>
      <c r="G1564" s="14" t="s">
        <v>708</v>
      </c>
      <c r="H1564" s="20">
        <v>43983</v>
      </c>
      <c r="I1564" s="14" t="s">
        <v>2260</v>
      </c>
      <c r="J1564" s="14" t="s">
        <v>2339</v>
      </c>
      <c r="K1564" s="21">
        <v>10096</v>
      </c>
      <c r="L1564" s="14" t="s">
        <v>655</v>
      </c>
      <c r="M1564" s="21">
        <v>113020</v>
      </c>
      <c r="N1564" s="14" t="s">
        <v>2340</v>
      </c>
      <c r="O1564" s="14" t="s">
        <v>725</v>
      </c>
      <c r="P1564" s="14" t="s">
        <v>726</v>
      </c>
      <c r="Q1564" s="14" t="s">
        <v>727</v>
      </c>
      <c r="R1564" s="14" t="s">
        <v>715</v>
      </c>
      <c r="S1564" s="14" t="s">
        <v>731</v>
      </c>
    </row>
    <row r="1565" spans="1:19" x14ac:dyDescent="0.25">
      <c r="A1565" s="14" t="s">
        <v>703</v>
      </c>
      <c r="B1565" s="14" t="s">
        <v>704</v>
      </c>
      <c r="C1565" s="14" t="s">
        <v>705</v>
      </c>
      <c r="D1565" s="14" t="s">
        <v>706</v>
      </c>
      <c r="E1565" s="14" t="s">
        <v>707</v>
      </c>
      <c r="F1565" s="15">
        <v>5288.56</v>
      </c>
      <c r="G1565" s="14" t="s">
        <v>708</v>
      </c>
      <c r="H1565" s="20">
        <v>43922</v>
      </c>
      <c r="I1565" s="14" t="s">
        <v>2341</v>
      </c>
      <c r="J1565" s="14" t="s">
        <v>2342</v>
      </c>
      <c r="K1565" s="21">
        <v>10096</v>
      </c>
      <c r="L1565" s="14" t="s">
        <v>655</v>
      </c>
      <c r="M1565" s="21">
        <v>113040</v>
      </c>
      <c r="N1565" s="14" t="s">
        <v>2343</v>
      </c>
      <c r="O1565" s="14" t="s">
        <v>712</v>
      </c>
      <c r="P1565" s="14" t="s">
        <v>713</v>
      </c>
      <c r="Q1565" s="14" t="s">
        <v>714</v>
      </c>
      <c r="R1565" s="14" t="s">
        <v>715</v>
      </c>
      <c r="S1565" s="14" t="s">
        <v>683</v>
      </c>
    </row>
    <row r="1566" spans="1:19" x14ac:dyDescent="0.25">
      <c r="A1566" s="14" t="s">
        <v>717</v>
      </c>
      <c r="B1566" s="14" t="s">
        <v>704</v>
      </c>
      <c r="C1566" s="14" t="s">
        <v>718</v>
      </c>
      <c r="D1566" s="14" t="s">
        <v>706</v>
      </c>
      <c r="E1566" s="14" t="s">
        <v>707</v>
      </c>
      <c r="F1566" s="15">
        <v>5342.36</v>
      </c>
      <c r="G1566" s="14" t="s">
        <v>708</v>
      </c>
      <c r="H1566" s="20">
        <v>43952</v>
      </c>
      <c r="I1566" s="14" t="s">
        <v>2335</v>
      </c>
      <c r="J1566" s="14" t="s">
        <v>2342</v>
      </c>
      <c r="K1566" s="21">
        <v>10096</v>
      </c>
      <c r="L1566" s="14" t="s">
        <v>655</v>
      </c>
      <c r="M1566" s="21">
        <v>113040</v>
      </c>
      <c r="N1566" s="14" t="s">
        <v>2343</v>
      </c>
      <c r="O1566" s="14" t="s">
        <v>719</v>
      </c>
      <c r="P1566" s="14" t="s">
        <v>720</v>
      </c>
      <c r="Q1566" s="14" t="s">
        <v>721</v>
      </c>
      <c r="R1566" s="14" t="s">
        <v>715</v>
      </c>
      <c r="S1566" s="14" t="s">
        <v>683</v>
      </c>
    </row>
    <row r="1567" spans="1:19" x14ac:dyDescent="0.25">
      <c r="A1567" s="14" t="s">
        <v>723</v>
      </c>
      <c r="B1567" s="14" t="s">
        <v>704</v>
      </c>
      <c r="C1567" s="14" t="s">
        <v>724</v>
      </c>
      <c r="D1567" s="14" t="s">
        <v>706</v>
      </c>
      <c r="E1567" s="14" t="s">
        <v>707</v>
      </c>
      <c r="F1567" s="15">
        <v>5255.72</v>
      </c>
      <c r="G1567" s="14" t="s">
        <v>708</v>
      </c>
      <c r="H1567" s="20">
        <v>43983</v>
      </c>
      <c r="I1567" s="14" t="s">
        <v>2263</v>
      </c>
      <c r="J1567" s="14" t="s">
        <v>2342</v>
      </c>
      <c r="K1567" s="21">
        <v>10096</v>
      </c>
      <c r="L1567" s="14" t="s">
        <v>655</v>
      </c>
      <c r="M1567" s="21">
        <v>113040</v>
      </c>
      <c r="N1567" s="14" t="s">
        <v>2343</v>
      </c>
      <c r="O1567" s="14" t="s">
        <v>725</v>
      </c>
      <c r="P1567" s="14" t="s">
        <v>726</v>
      </c>
      <c r="Q1567" s="14" t="s">
        <v>727</v>
      </c>
      <c r="R1567" s="14" t="s">
        <v>715</v>
      </c>
      <c r="S1567" s="14" t="s">
        <v>683</v>
      </c>
    </row>
    <row r="1568" spans="1:19" x14ac:dyDescent="0.25">
      <c r="A1568" s="14" t="s">
        <v>703</v>
      </c>
      <c r="B1568" s="14" t="s">
        <v>704</v>
      </c>
      <c r="C1568" s="14" t="s">
        <v>705</v>
      </c>
      <c r="D1568" s="14" t="s">
        <v>706</v>
      </c>
      <c r="E1568" s="14" t="s">
        <v>707</v>
      </c>
      <c r="F1568" s="15">
        <v>1050.92</v>
      </c>
      <c r="G1568" s="14" t="s">
        <v>708</v>
      </c>
      <c r="H1568" s="20">
        <v>43922</v>
      </c>
      <c r="I1568" s="14" t="s">
        <v>2344</v>
      </c>
      <c r="J1568" s="14" t="s">
        <v>2345</v>
      </c>
      <c r="K1568" s="21">
        <v>10096</v>
      </c>
      <c r="L1568" s="14" t="s">
        <v>655</v>
      </c>
      <c r="M1568" s="21">
        <v>113060</v>
      </c>
      <c r="N1568" s="14" t="s">
        <v>2346</v>
      </c>
      <c r="O1568" s="14" t="s">
        <v>712</v>
      </c>
      <c r="P1568" s="14" t="s">
        <v>713</v>
      </c>
      <c r="Q1568" s="14" t="s">
        <v>714</v>
      </c>
      <c r="R1568" s="14" t="s">
        <v>715</v>
      </c>
      <c r="S1568" s="14" t="s">
        <v>722</v>
      </c>
    </row>
    <row r="1569" spans="1:19" x14ac:dyDescent="0.25">
      <c r="A1569" s="14" t="s">
        <v>717</v>
      </c>
      <c r="B1569" s="14" t="s">
        <v>704</v>
      </c>
      <c r="C1569" s="14" t="s">
        <v>718</v>
      </c>
      <c r="D1569" s="14" t="s">
        <v>706</v>
      </c>
      <c r="E1569" s="14" t="s">
        <v>707</v>
      </c>
      <c r="F1569" s="15">
        <v>1044.18</v>
      </c>
      <c r="G1569" s="14" t="s">
        <v>708</v>
      </c>
      <c r="H1569" s="20">
        <v>43952</v>
      </c>
      <c r="I1569" s="14" t="s">
        <v>2338</v>
      </c>
      <c r="J1569" s="14" t="s">
        <v>2345</v>
      </c>
      <c r="K1569" s="21">
        <v>10096</v>
      </c>
      <c r="L1569" s="14" t="s">
        <v>655</v>
      </c>
      <c r="M1569" s="21">
        <v>113060</v>
      </c>
      <c r="N1569" s="14" t="s">
        <v>2346</v>
      </c>
      <c r="O1569" s="14" t="s">
        <v>719</v>
      </c>
      <c r="P1569" s="14" t="s">
        <v>720</v>
      </c>
      <c r="Q1569" s="14" t="s">
        <v>721</v>
      </c>
      <c r="R1569" s="14" t="s">
        <v>715</v>
      </c>
      <c r="S1569" s="14" t="s">
        <v>722</v>
      </c>
    </row>
    <row r="1570" spans="1:19" x14ac:dyDescent="0.25">
      <c r="A1570" s="14" t="s">
        <v>723</v>
      </c>
      <c r="B1570" s="14" t="s">
        <v>704</v>
      </c>
      <c r="C1570" s="14" t="s">
        <v>724</v>
      </c>
      <c r="D1570" s="14" t="s">
        <v>706</v>
      </c>
      <c r="E1570" s="14" t="s">
        <v>707</v>
      </c>
      <c r="F1570" s="15">
        <v>1044.18</v>
      </c>
      <c r="G1570" s="14" t="s">
        <v>708</v>
      </c>
      <c r="H1570" s="20">
        <v>43983</v>
      </c>
      <c r="I1570" s="14" t="s">
        <v>2266</v>
      </c>
      <c r="J1570" s="14" t="s">
        <v>2345</v>
      </c>
      <c r="K1570" s="21">
        <v>10096</v>
      </c>
      <c r="L1570" s="14" t="s">
        <v>655</v>
      </c>
      <c r="M1570" s="21">
        <v>113060</v>
      </c>
      <c r="N1570" s="14" t="s">
        <v>2346</v>
      </c>
      <c r="O1570" s="14" t="s">
        <v>725</v>
      </c>
      <c r="P1570" s="14" t="s">
        <v>726</v>
      </c>
      <c r="Q1570" s="14" t="s">
        <v>727</v>
      </c>
      <c r="R1570" s="14" t="s">
        <v>715</v>
      </c>
      <c r="S1570" s="14" t="s">
        <v>722</v>
      </c>
    </row>
    <row r="1571" spans="1:19" x14ac:dyDescent="0.25">
      <c r="A1571" s="14" t="s">
        <v>703</v>
      </c>
      <c r="B1571" s="14" t="s">
        <v>704</v>
      </c>
      <c r="C1571" s="14" t="s">
        <v>705</v>
      </c>
      <c r="D1571" s="14" t="s">
        <v>706</v>
      </c>
      <c r="E1571" s="14" t="s">
        <v>707</v>
      </c>
      <c r="F1571" s="15">
        <v>1194.25</v>
      </c>
      <c r="G1571" s="14" t="s">
        <v>708</v>
      </c>
      <c r="H1571" s="20">
        <v>43922</v>
      </c>
      <c r="I1571" s="14" t="s">
        <v>2347</v>
      </c>
      <c r="J1571" s="14" t="s">
        <v>2348</v>
      </c>
      <c r="K1571" s="21">
        <v>10096</v>
      </c>
      <c r="L1571" s="14" t="s">
        <v>655</v>
      </c>
      <c r="M1571" s="21">
        <v>114010</v>
      </c>
      <c r="N1571" s="14" t="s">
        <v>2349</v>
      </c>
      <c r="O1571" s="14" t="s">
        <v>712</v>
      </c>
      <c r="P1571" s="14" t="s">
        <v>713</v>
      </c>
      <c r="Q1571" s="14" t="s">
        <v>714</v>
      </c>
      <c r="R1571" s="14" t="s">
        <v>715</v>
      </c>
      <c r="S1571" s="14" t="s">
        <v>716</v>
      </c>
    </row>
    <row r="1572" spans="1:19" x14ac:dyDescent="0.25">
      <c r="A1572" s="14" t="s">
        <v>717</v>
      </c>
      <c r="B1572" s="14" t="s">
        <v>704</v>
      </c>
      <c r="C1572" s="14" t="s">
        <v>718</v>
      </c>
      <c r="D1572" s="14" t="s">
        <v>706</v>
      </c>
      <c r="E1572" s="14" t="s">
        <v>707</v>
      </c>
      <c r="F1572" s="15">
        <v>1156.3800000000001</v>
      </c>
      <c r="G1572" s="14" t="s">
        <v>708</v>
      </c>
      <c r="H1572" s="20">
        <v>43952</v>
      </c>
      <c r="I1572" s="14" t="s">
        <v>2341</v>
      </c>
      <c r="J1572" s="14" t="s">
        <v>2348</v>
      </c>
      <c r="K1572" s="21">
        <v>10096</v>
      </c>
      <c r="L1572" s="14" t="s">
        <v>655</v>
      </c>
      <c r="M1572" s="21">
        <v>114010</v>
      </c>
      <c r="N1572" s="14" t="s">
        <v>2349</v>
      </c>
      <c r="O1572" s="14" t="s">
        <v>719</v>
      </c>
      <c r="P1572" s="14" t="s">
        <v>720</v>
      </c>
      <c r="Q1572" s="14" t="s">
        <v>721</v>
      </c>
      <c r="R1572" s="14" t="s">
        <v>715</v>
      </c>
      <c r="S1572" s="14" t="s">
        <v>716</v>
      </c>
    </row>
    <row r="1573" spans="1:19" x14ac:dyDescent="0.25">
      <c r="A1573" s="14" t="s">
        <v>723</v>
      </c>
      <c r="B1573" s="14" t="s">
        <v>704</v>
      </c>
      <c r="C1573" s="14" t="s">
        <v>724</v>
      </c>
      <c r="D1573" s="14" t="s">
        <v>706</v>
      </c>
      <c r="E1573" s="14" t="s">
        <v>707</v>
      </c>
      <c r="F1573" s="15">
        <v>1216.98</v>
      </c>
      <c r="G1573" s="14" t="s">
        <v>708</v>
      </c>
      <c r="H1573" s="20">
        <v>43983</v>
      </c>
      <c r="I1573" s="14" t="s">
        <v>2269</v>
      </c>
      <c r="J1573" s="14" t="s">
        <v>2348</v>
      </c>
      <c r="K1573" s="21">
        <v>10096</v>
      </c>
      <c r="L1573" s="14" t="s">
        <v>655</v>
      </c>
      <c r="M1573" s="21">
        <v>114010</v>
      </c>
      <c r="N1573" s="14" t="s">
        <v>2349</v>
      </c>
      <c r="O1573" s="14" t="s">
        <v>725</v>
      </c>
      <c r="P1573" s="14" t="s">
        <v>726</v>
      </c>
      <c r="Q1573" s="14" t="s">
        <v>727</v>
      </c>
      <c r="R1573" s="14" t="s">
        <v>715</v>
      </c>
      <c r="S1573" s="14" t="s">
        <v>716</v>
      </c>
    </row>
    <row r="1574" spans="1:19" x14ac:dyDescent="0.25">
      <c r="A1574" s="14" t="s">
        <v>703</v>
      </c>
      <c r="B1574" s="14" t="s">
        <v>704</v>
      </c>
      <c r="C1574" s="14" t="s">
        <v>705</v>
      </c>
      <c r="D1574" s="14" t="s">
        <v>706</v>
      </c>
      <c r="E1574" s="14" t="s">
        <v>707</v>
      </c>
      <c r="F1574" s="15">
        <v>1130.69</v>
      </c>
      <c r="G1574" s="14" t="s">
        <v>708</v>
      </c>
      <c r="H1574" s="20">
        <v>43922</v>
      </c>
      <c r="I1574" s="14" t="s">
        <v>2350</v>
      </c>
      <c r="J1574" s="14" t="s">
        <v>2351</v>
      </c>
      <c r="K1574" s="21">
        <v>10096</v>
      </c>
      <c r="L1574" s="14" t="s">
        <v>655</v>
      </c>
      <c r="M1574" s="21">
        <v>114020</v>
      </c>
      <c r="N1574" s="14" t="s">
        <v>2352</v>
      </c>
      <c r="O1574" s="14" t="s">
        <v>712</v>
      </c>
      <c r="P1574" s="14" t="s">
        <v>713</v>
      </c>
      <c r="Q1574" s="14" t="s">
        <v>714</v>
      </c>
      <c r="R1574" s="14" t="s">
        <v>715</v>
      </c>
      <c r="S1574" s="14" t="s">
        <v>731</v>
      </c>
    </row>
    <row r="1575" spans="1:19" x14ac:dyDescent="0.25">
      <c r="A1575" s="14" t="s">
        <v>717</v>
      </c>
      <c r="B1575" s="14" t="s">
        <v>704</v>
      </c>
      <c r="C1575" s="14" t="s">
        <v>718</v>
      </c>
      <c r="D1575" s="14" t="s">
        <v>706</v>
      </c>
      <c r="E1575" s="14" t="s">
        <v>707</v>
      </c>
      <c r="F1575" s="15">
        <v>1117.92</v>
      </c>
      <c r="G1575" s="14" t="s">
        <v>708</v>
      </c>
      <c r="H1575" s="20">
        <v>43952</v>
      </c>
      <c r="I1575" s="14" t="s">
        <v>2344</v>
      </c>
      <c r="J1575" s="14" t="s">
        <v>2351</v>
      </c>
      <c r="K1575" s="21">
        <v>10096</v>
      </c>
      <c r="L1575" s="14" t="s">
        <v>655</v>
      </c>
      <c r="M1575" s="21">
        <v>114020</v>
      </c>
      <c r="N1575" s="14" t="s">
        <v>2352</v>
      </c>
      <c r="O1575" s="14" t="s">
        <v>719</v>
      </c>
      <c r="P1575" s="14" t="s">
        <v>720</v>
      </c>
      <c r="Q1575" s="14" t="s">
        <v>721</v>
      </c>
      <c r="R1575" s="14" t="s">
        <v>715</v>
      </c>
      <c r="S1575" s="14" t="s">
        <v>731</v>
      </c>
    </row>
    <row r="1576" spans="1:19" x14ac:dyDescent="0.25">
      <c r="A1576" s="14" t="s">
        <v>723</v>
      </c>
      <c r="B1576" s="14" t="s">
        <v>704</v>
      </c>
      <c r="C1576" s="14" t="s">
        <v>724</v>
      </c>
      <c r="D1576" s="14" t="s">
        <v>706</v>
      </c>
      <c r="E1576" s="14" t="s">
        <v>707</v>
      </c>
      <c r="F1576" s="15">
        <v>1117.92</v>
      </c>
      <c r="G1576" s="14" t="s">
        <v>708</v>
      </c>
      <c r="H1576" s="20">
        <v>43983</v>
      </c>
      <c r="I1576" s="14" t="s">
        <v>2272</v>
      </c>
      <c r="J1576" s="14" t="s">
        <v>2351</v>
      </c>
      <c r="K1576" s="21">
        <v>10096</v>
      </c>
      <c r="L1576" s="14" t="s">
        <v>655</v>
      </c>
      <c r="M1576" s="21">
        <v>114020</v>
      </c>
      <c r="N1576" s="14" t="s">
        <v>2352</v>
      </c>
      <c r="O1576" s="14" t="s">
        <v>725</v>
      </c>
      <c r="P1576" s="14" t="s">
        <v>726</v>
      </c>
      <c r="Q1576" s="14" t="s">
        <v>727</v>
      </c>
      <c r="R1576" s="14" t="s">
        <v>715</v>
      </c>
      <c r="S1576" s="14" t="s">
        <v>731</v>
      </c>
    </row>
    <row r="1577" spans="1:19" x14ac:dyDescent="0.25">
      <c r="A1577" s="14" t="s">
        <v>703</v>
      </c>
      <c r="B1577" s="14" t="s">
        <v>704</v>
      </c>
      <c r="C1577" s="14" t="s">
        <v>705</v>
      </c>
      <c r="D1577" s="14" t="s">
        <v>706</v>
      </c>
      <c r="E1577" s="14" t="s">
        <v>707</v>
      </c>
      <c r="F1577" s="15">
        <v>10007.15</v>
      </c>
      <c r="G1577" s="14" t="s">
        <v>708</v>
      </c>
      <c r="H1577" s="20">
        <v>43922</v>
      </c>
      <c r="I1577" s="14" t="s">
        <v>2353</v>
      </c>
      <c r="J1577" s="14" t="s">
        <v>2354</v>
      </c>
      <c r="K1577" s="21">
        <v>10096</v>
      </c>
      <c r="L1577" s="14" t="s">
        <v>655</v>
      </c>
      <c r="M1577" s="21">
        <v>114040</v>
      </c>
      <c r="N1577" s="14" t="s">
        <v>2355</v>
      </c>
      <c r="O1577" s="14" t="s">
        <v>712</v>
      </c>
      <c r="P1577" s="14" t="s">
        <v>713</v>
      </c>
      <c r="Q1577" s="14" t="s">
        <v>714</v>
      </c>
      <c r="R1577" s="14" t="s">
        <v>715</v>
      </c>
      <c r="S1577" s="14" t="s">
        <v>683</v>
      </c>
    </row>
    <row r="1578" spans="1:19" x14ac:dyDescent="0.25">
      <c r="A1578" s="14" t="s">
        <v>717</v>
      </c>
      <c r="B1578" s="14" t="s">
        <v>704</v>
      </c>
      <c r="C1578" s="14" t="s">
        <v>718</v>
      </c>
      <c r="D1578" s="14" t="s">
        <v>706</v>
      </c>
      <c r="E1578" s="14" t="s">
        <v>707</v>
      </c>
      <c r="F1578" s="15">
        <v>10099.48</v>
      </c>
      <c r="G1578" s="14" t="s">
        <v>708</v>
      </c>
      <c r="H1578" s="20">
        <v>43952</v>
      </c>
      <c r="I1578" s="14" t="s">
        <v>2347</v>
      </c>
      <c r="J1578" s="14" t="s">
        <v>2354</v>
      </c>
      <c r="K1578" s="21">
        <v>10096</v>
      </c>
      <c r="L1578" s="14" t="s">
        <v>655</v>
      </c>
      <c r="M1578" s="21">
        <v>114040</v>
      </c>
      <c r="N1578" s="14" t="s">
        <v>2355</v>
      </c>
      <c r="O1578" s="14" t="s">
        <v>719</v>
      </c>
      <c r="P1578" s="14" t="s">
        <v>720</v>
      </c>
      <c r="Q1578" s="14" t="s">
        <v>721</v>
      </c>
      <c r="R1578" s="14" t="s">
        <v>715</v>
      </c>
      <c r="S1578" s="14" t="s">
        <v>683</v>
      </c>
    </row>
    <row r="1579" spans="1:19" x14ac:dyDescent="0.25">
      <c r="A1579" s="14" t="s">
        <v>723</v>
      </c>
      <c r="B1579" s="14" t="s">
        <v>704</v>
      </c>
      <c r="C1579" s="14" t="s">
        <v>724</v>
      </c>
      <c r="D1579" s="14" t="s">
        <v>706</v>
      </c>
      <c r="E1579" s="14" t="s">
        <v>707</v>
      </c>
      <c r="F1579" s="15">
        <v>9950.81</v>
      </c>
      <c r="G1579" s="14" t="s">
        <v>708</v>
      </c>
      <c r="H1579" s="20">
        <v>43983</v>
      </c>
      <c r="I1579" s="14" t="s">
        <v>2275</v>
      </c>
      <c r="J1579" s="14" t="s">
        <v>2354</v>
      </c>
      <c r="K1579" s="21">
        <v>10096</v>
      </c>
      <c r="L1579" s="14" t="s">
        <v>655</v>
      </c>
      <c r="M1579" s="21">
        <v>114040</v>
      </c>
      <c r="N1579" s="14" t="s">
        <v>2355</v>
      </c>
      <c r="O1579" s="14" t="s">
        <v>725</v>
      </c>
      <c r="P1579" s="14" t="s">
        <v>726</v>
      </c>
      <c r="Q1579" s="14" t="s">
        <v>727</v>
      </c>
      <c r="R1579" s="14" t="s">
        <v>715</v>
      </c>
      <c r="S1579" s="14" t="s">
        <v>683</v>
      </c>
    </row>
    <row r="1580" spans="1:19" x14ac:dyDescent="0.25">
      <c r="A1580" s="14" t="s">
        <v>703</v>
      </c>
      <c r="B1580" s="14" t="s">
        <v>704</v>
      </c>
      <c r="C1580" s="14" t="s">
        <v>705</v>
      </c>
      <c r="D1580" s="14" t="s">
        <v>706</v>
      </c>
      <c r="E1580" s="14" t="s">
        <v>707</v>
      </c>
      <c r="F1580" s="15">
        <v>4333.1099999999997</v>
      </c>
      <c r="G1580" s="14" t="s">
        <v>708</v>
      </c>
      <c r="H1580" s="20">
        <v>43922</v>
      </c>
      <c r="I1580" s="14" t="s">
        <v>2356</v>
      </c>
      <c r="J1580" s="14" t="s">
        <v>2357</v>
      </c>
      <c r="K1580" s="21">
        <v>10096</v>
      </c>
      <c r="L1580" s="14" t="s">
        <v>655</v>
      </c>
      <c r="M1580" s="21">
        <v>114060</v>
      </c>
      <c r="N1580" s="14" t="s">
        <v>2358</v>
      </c>
      <c r="O1580" s="14" t="s">
        <v>712</v>
      </c>
      <c r="P1580" s="14" t="s">
        <v>713</v>
      </c>
      <c r="Q1580" s="14" t="s">
        <v>714</v>
      </c>
      <c r="R1580" s="14" t="s">
        <v>715</v>
      </c>
      <c r="S1580" s="14" t="s">
        <v>722</v>
      </c>
    </row>
    <row r="1581" spans="1:19" x14ac:dyDescent="0.25">
      <c r="A1581" s="14" t="s">
        <v>717</v>
      </c>
      <c r="B1581" s="14" t="s">
        <v>704</v>
      </c>
      <c r="C1581" s="14" t="s">
        <v>718</v>
      </c>
      <c r="D1581" s="14" t="s">
        <v>706</v>
      </c>
      <c r="E1581" s="14" t="s">
        <v>707</v>
      </c>
      <c r="F1581" s="15">
        <v>4319.49</v>
      </c>
      <c r="G1581" s="14" t="s">
        <v>708</v>
      </c>
      <c r="H1581" s="20">
        <v>43952</v>
      </c>
      <c r="I1581" s="14" t="s">
        <v>2350</v>
      </c>
      <c r="J1581" s="14" t="s">
        <v>2357</v>
      </c>
      <c r="K1581" s="21">
        <v>10096</v>
      </c>
      <c r="L1581" s="14" t="s">
        <v>655</v>
      </c>
      <c r="M1581" s="21">
        <v>114060</v>
      </c>
      <c r="N1581" s="14" t="s">
        <v>2358</v>
      </c>
      <c r="O1581" s="14" t="s">
        <v>719</v>
      </c>
      <c r="P1581" s="14" t="s">
        <v>720</v>
      </c>
      <c r="Q1581" s="14" t="s">
        <v>721</v>
      </c>
      <c r="R1581" s="14" t="s">
        <v>715</v>
      </c>
      <c r="S1581" s="14" t="s">
        <v>722</v>
      </c>
    </row>
    <row r="1582" spans="1:19" x14ac:dyDescent="0.25">
      <c r="A1582" s="14" t="s">
        <v>723</v>
      </c>
      <c r="B1582" s="14" t="s">
        <v>704</v>
      </c>
      <c r="C1582" s="14" t="s">
        <v>724</v>
      </c>
      <c r="D1582" s="14" t="s">
        <v>706</v>
      </c>
      <c r="E1582" s="14" t="s">
        <v>707</v>
      </c>
      <c r="F1582" s="15">
        <v>4319.49</v>
      </c>
      <c r="G1582" s="14" t="s">
        <v>708</v>
      </c>
      <c r="H1582" s="20">
        <v>43983</v>
      </c>
      <c r="I1582" s="14" t="s">
        <v>2278</v>
      </c>
      <c r="J1582" s="14" t="s">
        <v>2357</v>
      </c>
      <c r="K1582" s="21">
        <v>10096</v>
      </c>
      <c r="L1582" s="14" t="s">
        <v>655</v>
      </c>
      <c r="M1582" s="21">
        <v>114060</v>
      </c>
      <c r="N1582" s="14" t="s">
        <v>2358</v>
      </c>
      <c r="O1582" s="14" t="s">
        <v>725</v>
      </c>
      <c r="P1582" s="14" t="s">
        <v>726</v>
      </c>
      <c r="Q1582" s="14" t="s">
        <v>727</v>
      </c>
      <c r="R1582" s="14" t="s">
        <v>715</v>
      </c>
      <c r="S1582" s="14" t="s">
        <v>722</v>
      </c>
    </row>
    <row r="1583" spans="1:19" x14ac:dyDescent="0.25">
      <c r="A1583" s="14" t="s">
        <v>703</v>
      </c>
      <c r="B1583" s="14" t="s">
        <v>704</v>
      </c>
      <c r="C1583" s="14" t="s">
        <v>705</v>
      </c>
      <c r="D1583" s="14" t="s">
        <v>706</v>
      </c>
      <c r="E1583" s="14" t="s">
        <v>707</v>
      </c>
      <c r="F1583" s="15">
        <v>2804.58</v>
      </c>
      <c r="G1583" s="14" t="s">
        <v>708</v>
      </c>
      <c r="H1583" s="20">
        <v>43922</v>
      </c>
      <c r="I1583" s="14" t="s">
        <v>2359</v>
      </c>
      <c r="J1583" s="14" t="s">
        <v>2360</v>
      </c>
      <c r="K1583" s="21">
        <v>10100</v>
      </c>
      <c r="L1583" s="14" t="s">
        <v>657</v>
      </c>
      <c r="M1583" s="21">
        <v>111100</v>
      </c>
      <c r="N1583" s="14" t="s">
        <v>2361</v>
      </c>
      <c r="O1583" s="14" t="s">
        <v>712</v>
      </c>
      <c r="P1583" s="14" t="s">
        <v>713</v>
      </c>
      <c r="Q1583" s="14" t="s">
        <v>714</v>
      </c>
      <c r="R1583" s="14" t="s">
        <v>715</v>
      </c>
      <c r="S1583" s="14" t="s">
        <v>716</v>
      </c>
    </row>
    <row r="1584" spans="1:19" x14ac:dyDescent="0.25">
      <c r="A1584" s="14" t="s">
        <v>717</v>
      </c>
      <c r="B1584" s="14" t="s">
        <v>704</v>
      </c>
      <c r="C1584" s="14" t="s">
        <v>718</v>
      </c>
      <c r="D1584" s="14" t="s">
        <v>706</v>
      </c>
      <c r="E1584" s="14" t="s">
        <v>707</v>
      </c>
      <c r="F1584" s="15">
        <v>2485.33</v>
      </c>
      <c r="G1584" s="14" t="s">
        <v>708</v>
      </c>
      <c r="H1584" s="20">
        <v>43952</v>
      </c>
      <c r="I1584" s="14" t="s">
        <v>2353</v>
      </c>
      <c r="J1584" s="14" t="s">
        <v>2360</v>
      </c>
      <c r="K1584" s="21">
        <v>10100</v>
      </c>
      <c r="L1584" s="14" t="s">
        <v>657</v>
      </c>
      <c r="M1584" s="21">
        <v>111100</v>
      </c>
      <c r="N1584" s="14" t="s">
        <v>2361</v>
      </c>
      <c r="O1584" s="14" t="s">
        <v>719</v>
      </c>
      <c r="P1584" s="14" t="s">
        <v>720</v>
      </c>
      <c r="Q1584" s="14" t="s">
        <v>721</v>
      </c>
      <c r="R1584" s="14" t="s">
        <v>715</v>
      </c>
      <c r="S1584" s="14" t="s">
        <v>716</v>
      </c>
    </row>
    <row r="1585" spans="1:19" x14ac:dyDescent="0.25">
      <c r="A1585" s="14" t="s">
        <v>723</v>
      </c>
      <c r="B1585" s="14" t="s">
        <v>704</v>
      </c>
      <c r="C1585" s="14" t="s">
        <v>724</v>
      </c>
      <c r="D1585" s="14" t="s">
        <v>706</v>
      </c>
      <c r="E1585" s="14" t="s">
        <v>707</v>
      </c>
      <c r="F1585" s="15">
        <v>2485.33</v>
      </c>
      <c r="G1585" s="14" t="s">
        <v>708</v>
      </c>
      <c r="H1585" s="20">
        <v>43983</v>
      </c>
      <c r="I1585" s="14" t="s">
        <v>2283</v>
      </c>
      <c r="J1585" s="14" t="s">
        <v>2360</v>
      </c>
      <c r="K1585" s="21">
        <v>10100</v>
      </c>
      <c r="L1585" s="14" t="s">
        <v>657</v>
      </c>
      <c r="M1585" s="21">
        <v>111100</v>
      </c>
      <c r="N1585" s="14" t="s">
        <v>2361</v>
      </c>
      <c r="O1585" s="14" t="s">
        <v>725</v>
      </c>
      <c r="P1585" s="14" t="s">
        <v>726</v>
      </c>
      <c r="Q1585" s="14" t="s">
        <v>727</v>
      </c>
      <c r="R1585" s="14" t="s">
        <v>715</v>
      </c>
      <c r="S1585" s="14" t="s">
        <v>716</v>
      </c>
    </row>
    <row r="1586" spans="1:19" x14ac:dyDescent="0.25">
      <c r="A1586" s="14" t="s">
        <v>703</v>
      </c>
      <c r="B1586" s="14" t="s">
        <v>704</v>
      </c>
      <c r="C1586" s="14" t="s">
        <v>705</v>
      </c>
      <c r="D1586" s="14" t="s">
        <v>706</v>
      </c>
      <c r="E1586" s="14" t="s">
        <v>707</v>
      </c>
      <c r="F1586" s="15">
        <v>1592.38</v>
      </c>
      <c r="G1586" s="14" t="s">
        <v>708</v>
      </c>
      <c r="H1586" s="20">
        <v>43922</v>
      </c>
      <c r="I1586" s="14" t="s">
        <v>2362</v>
      </c>
      <c r="J1586" s="14" t="s">
        <v>2363</v>
      </c>
      <c r="K1586" s="21">
        <v>10100</v>
      </c>
      <c r="L1586" s="14" t="s">
        <v>657</v>
      </c>
      <c r="M1586" s="21">
        <v>111200</v>
      </c>
      <c r="N1586" s="14" t="s">
        <v>2364</v>
      </c>
      <c r="O1586" s="14" t="s">
        <v>712</v>
      </c>
      <c r="P1586" s="14" t="s">
        <v>713</v>
      </c>
      <c r="Q1586" s="14" t="s">
        <v>714</v>
      </c>
      <c r="R1586" s="14" t="s">
        <v>715</v>
      </c>
      <c r="S1586" s="14" t="s">
        <v>731</v>
      </c>
    </row>
    <row r="1587" spans="1:19" x14ac:dyDescent="0.25">
      <c r="A1587" s="14" t="s">
        <v>717</v>
      </c>
      <c r="B1587" s="14" t="s">
        <v>704</v>
      </c>
      <c r="C1587" s="14" t="s">
        <v>718</v>
      </c>
      <c r="D1587" s="14" t="s">
        <v>706</v>
      </c>
      <c r="E1587" s="14" t="s">
        <v>707</v>
      </c>
      <c r="F1587" s="15">
        <v>1764.7</v>
      </c>
      <c r="G1587" s="14" t="s">
        <v>708</v>
      </c>
      <c r="H1587" s="20">
        <v>43952</v>
      </c>
      <c r="I1587" s="14" t="s">
        <v>2356</v>
      </c>
      <c r="J1587" s="14" t="s">
        <v>2363</v>
      </c>
      <c r="K1587" s="21">
        <v>10100</v>
      </c>
      <c r="L1587" s="14" t="s">
        <v>657</v>
      </c>
      <c r="M1587" s="21">
        <v>111200</v>
      </c>
      <c r="N1587" s="14" t="s">
        <v>2364</v>
      </c>
      <c r="O1587" s="14" t="s">
        <v>719</v>
      </c>
      <c r="P1587" s="14" t="s">
        <v>720</v>
      </c>
      <c r="Q1587" s="14" t="s">
        <v>721</v>
      </c>
      <c r="R1587" s="14" t="s">
        <v>715</v>
      </c>
      <c r="S1587" s="14" t="s">
        <v>731</v>
      </c>
    </row>
    <row r="1588" spans="1:19" x14ac:dyDescent="0.25">
      <c r="A1588" s="14" t="s">
        <v>723</v>
      </c>
      <c r="B1588" s="14" t="s">
        <v>704</v>
      </c>
      <c r="C1588" s="14" t="s">
        <v>724</v>
      </c>
      <c r="D1588" s="14" t="s">
        <v>706</v>
      </c>
      <c r="E1588" s="14" t="s">
        <v>707</v>
      </c>
      <c r="F1588" s="15">
        <v>1592.38</v>
      </c>
      <c r="G1588" s="14" t="s">
        <v>708</v>
      </c>
      <c r="H1588" s="20">
        <v>43983</v>
      </c>
      <c r="I1588" s="14" t="s">
        <v>2286</v>
      </c>
      <c r="J1588" s="14" t="s">
        <v>2363</v>
      </c>
      <c r="K1588" s="21">
        <v>10100</v>
      </c>
      <c r="L1588" s="14" t="s">
        <v>657</v>
      </c>
      <c r="M1588" s="21">
        <v>111200</v>
      </c>
      <c r="N1588" s="14" t="s">
        <v>2364</v>
      </c>
      <c r="O1588" s="14" t="s">
        <v>725</v>
      </c>
      <c r="P1588" s="14" t="s">
        <v>726</v>
      </c>
      <c r="Q1588" s="14" t="s">
        <v>727</v>
      </c>
      <c r="R1588" s="14" t="s">
        <v>715</v>
      </c>
      <c r="S1588" s="14" t="s">
        <v>731</v>
      </c>
    </row>
    <row r="1589" spans="1:19" x14ac:dyDescent="0.25">
      <c r="A1589" s="14" t="s">
        <v>703</v>
      </c>
      <c r="B1589" s="14" t="s">
        <v>704</v>
      </c>
      <c r="C1589" s="14" t="s">
        <v>705</v>
      </c>
      <c r="D1589" s="14" t="s">
        <v>706</v>
      </c>
      <c r="E1589" s="14" t="s">
        <v>707</v>
      </c>
      <c r="F1589" s="15">
        <v>39206.82</v>
      </c>
      <c r="G1589" s="14" t="s">
        <v>708</v>
      </c>
      <c r="H1589" s="20">
        <v>43922</v>
      </c>
      <c r="I1589" s="14" t="s">
        <v>2365</v>
      </c>
      <c r="J1589" s="14" t="s">
        <v>2366</v>
      </c>
      <c r="K1589" s="21">
        <v>10100</v>
      </c>
      <c r="L1589" s="14" t="s">
        <v>657</v>
      </c>
      <c r="M1589" s="21">
        <v>111400</v>
      </c>
      <c r="N1589" s="14" t="s">
        <v>2367</v>
      </c>
      <c r="O1589" s="14" t="s">
        <v>712</v>
      </c>
      <c r="P1589" s="14" t="s">
        <v>713</v>
      </c>
      <c r="Q1589" s="14" t="s">
        <v>714</v>
      </c>
      <c r="R1589" s="14" t="s">
        <v>715</v>
      </c>
      <c r="S1589" s="14" t="s">
        <v>683</v>
      </c>
    </row>
    <row r="1590" spans="1:19" x14ac:dyDescent="0.25">
      <c r="A1590" s="14" t="s">
        <v>717</v>
      </c>
      <c r="B1590" s="14" t="s">
        <v>704</v>
      </c>
      <c r="C1590" s="14" t="s">
        <v>718</v>
      </c>
      <c r="D1590" s="14" t="s">
        <v>706</v>
      </c>
      <c r="E1590" s="14" t="s">
        <v>707</v>
      </c>
      <c r="F1590" s="15">
        <v>39206.82</v>
      </c>
      <c r="G1590" s="14" t="s">
        <v>708</v>
      </c>
      <c r="H1590" s="20">
        <v>43952</v>
      </c>
      <c r="I1590" s="14" t="s">
        <v>2359</v>
      </c>
      <c r="J1590" s="14" t="s">
        <v>2366</v>
      </c>
      <c r="K1590" s="21">
        <v>10100</v>
      </c>
      <c r="L1590" s="14" t="s">
        <v>657</v>
      </c>
      <c r="M1590" s="21">
        <v>111400</v>
      </c>
      <c r="N1590" s="14" t="s">
        <v>2367</v>
      </c>
      <c r="O1590" s="14" t="s">
        <v>719</v>
      </c>
      <c r="P1590" s="14" t="s">
        <v>720</v>
      </c>
      <c r="Q1590" s="14" t="s">
        <v>721</v>
      </c>
      <c r="R1590" s="14" t="s">
        <v>715</v>
      </c>
      <c r="S1590" s="14" t="s">
        <v>683</v>
      </c>
    </row>
    <row r="1591" spans="1:19" x14ac:dyDescent="0.25">
      <c r="A1591" s="14" t="s">
        <v>723</v>
      </c>
      <c r="B1591" s="14" t="s">
        <v>704</v>
      </c>
      <c r="C1591" s="14" t="s">
        <v>724</v>
      </c>
      <c r="D1591" s="14" t="s">
        <v>706</v>
      </c>
      <c r="E1591" s="14" t="s">
        <v>707</v>
      </c>
      <c r="F1591" s="15">
        <v>39539.71</v>
      </c>
      <c r="G1591" s="14" t="s">
        <v>708</v>
      </c>
      <c r="H1591" s="20">
        <v>43983</v>
      </c>
      <c r="I1591" s="14" t="s">
        <v>2289</v>
      </c>
      <c r="J1591" s="14" t="s">
        <v>2366</v>
      </c>
      <c r="K1591" s="21">
        <v>10100</v>
      </c>
      <c r="L1591" s="14" t="s">
        <v>657</v>
      </c>
      <c r="M1591" s="21">
        <v>111400</v>
      </c>
      <c r="N1591" s="14" t="s">
        <v>2367</v>
      </c>
      <c r="O1591" s="14" t="s">
        <v>725</v>
      </c>
      <c r="P1591" s="14" t="s">
        <v>726</v>
      </c>
      <c r="Q1591" s="14" t="s">
        <v>727</v>
      </c>
      <c r="R1591" s="14" t="s">
        <v>715</v>
      </c>
      <c r="S1591" s="14" t="s">
        <v>683</v>
      </c>
    </row>
    <row r="1592" spans="1:19" x14ac:dyDescent="0.25">
      <c r="A1592" s="14" t="s">
        <v>703</v>
      </c>
      <c r="B1592" s="14" t="s">
        <v>704</v>
      </c>
      <c r="C1592" s="14" t="s">
        <v>705</v>
      </c>
      <c r="D1592" s="14" t="s">
        <v>706</v>
      </c>
      <c r="E1592" s="14" t="s">
        <v>707</v>
      </c>
      <c r="F1592" s="15">
        <v>9087.58</v>
      </c>
      <c r="G1592" s="14" t="s">
        <v>708</v>
      </c>
      <c r="H1592" s="20">
        <v>43922</v>
      </c>
      <c r="I1592" s="14" t="s">
        <v>2368</v>
      </c>
      <c r="J1592" s="14" t="s">
        <v>2369</v>
      </c>
      <c r="K1592" s="21">
        <v>10100</v>
      </c>
      <c r="L1592" s="14" t="s">
        <v>657</v>
      </c>
      <c r="M1592" s="21">
        <v>111600</v>
      </c>
      <c r="N1592" s="14" t="s">
        <v>2370</v>
      </c>
      <c r="O1592" s="14" t="s">
        <v>712</v>
      </c>
      <c r="P1592" s="14" t="s">
        <v>713</v>
      </c>
      <c r="Q1592" s="14" t="s">
        <v>714</v>
      </c>
      <c r="R1592" s="14" t="s">
        <v>715</v>
      </c>
      <c r="S1592" s="14" t="s">
        <v>722</v>
      </c>
    </row>
    <row r="1593" spans="1:19" x14ac:dyDescent="0.25">
      <c r="A1593" s="14" t="s">
        <v>717</v>
      </c>
      <c r="B1593" s="14" t="s">
        <v>704</v>
      </c>
      <c r="C1593" s="14" t="s">
        <v>718</v>
      </c>
      <c r="D1593" s="14" t="s">
        <v>706</v>
      </c>
      <c r="E1593" s="14" t="s">
        <v>707</v>
      </c>
      <c r="F1593" s="15">
        <v>8763.2800000000007</v>
      </c>
      <c r="G1593" s="14" t="s">
        <v>708</v>
      </c>
      <c r="H1593" s="20">
        <v>43952</v>
      </c>
      <c r="I1593" s="14" t="s">
        <v>2362</v>
      </c>
      <c r="J1593" s="14" t="s">
        <v>2369</v>
      </c>
      <c r="K1593" s="21">
        <v>10100</v>
      </c>
      <c r="L1593" s="14" t="s">
        <v>657</v>
      </c>
      <c r="M1593" s="21">
        <v>111600</v>
      </c>
      <c r="N1593" s="14" t="s">
        <v>2370</v>
      </c>
      <c r="O1593" s="14" t="s">
        <v>719</v>
      </c>
      <c r="P1593" s="14" t="s">
        <v>720</v>
      </c>
      <c r="Q1593" s="14" t="s">
        <v>721</v>
      </c>
      <c r="R1593" s="14" t="s">
        <v>715</v>
      </c>
      <c r="S1593" s="14" t="s">
        <v>722</v>
      </c>
    </row>
    <row r="1594" spans="1:19" x14ac:dyDescent="0.25">
      <c r="A1594" s="14" t="s">
        <v>723</v>
      </c>
      <c r="B1594" s="14" t="s">
        <v>704</v>
      </c>
      <c r="C1594" s="14" t="s">
        <v>724</v>
      </c>
      <c r="D1594" s="14" t="s">
        <v>706</v>
      </c>
      <c r="E1594" s="14" t="s">
        <v>707</v>
      </c>
      <c r="F1594" s="15">
        <v>8763.2800000000007</v>
      </c>
      <c r="G1594" s="14" t="s">
        <v>708</v>
      </c>
      <c r="H1594" s="20">
        <v>43983</v>
      </c>
      <c r="I1594" s="14" t="s">
        <v>2292</v>
      </c>
      <c r="J1594" s="14" t="s">
        <v>2369</v>
      </c>
      <c r="K1594" s="21">
        <v>10100</v>
      </c>
      <c r="L1594" s="14" t="s">
        <v>657</v>
      </c>
      <c r="M1594" s="21">
        <v>111600</v>
      </c>
      <c r="N1594" s="14" t="s">
        <v>2370</v>
      </c>
      <c r="O1594" s="14" t="s">
        <v>725</v>
      </c>
      <c r="P1594" s="14" t="s">
        <v>726</v>
      </c>
      <c r="Q1594" s="14" t="s">
        <v>727</v>
      </c>
      <c r="R1594" s="14" t="s">
        <v>715</v>
      </c>
      <c r="S1594" s="14" t="s">
        <v>722</v>
      </c>
    </row>
    <row r="1595" spans="1:19" x14ac:dyDescent="0.25">
      <c r="A1595" s="14" t="s">
        <v>703</v>
      </c>
      <c r="B1595" s="14" t="s">
        <v>704</v>
      </c>
      <c r="C1595" s="14" t="s">
        <v>705</v>
      </c>
      <c r="D1595" s="14" t="s">
        <v>706</v>
      </c>
      <c r="E1595" s="14" t="s">
        <v>707</v>
      </c>
      <c r="F1595" s="15">
        <v>1442.99</v>
      </c>
      <c r="G1595" s="14" t="s">
        <v>708</v>
      </c>
      <c r="H1595" s="20">
        <v>43922</v>
      </c>
      <c r="I1595" s="14" t="s">
        <v>2371</v>
      </c>
      <c r="J1595" s="14" t="s">
        <v>2372</v>
      </c>
      <c r="K1595" s="21">
        <v>10100</v>
      </c>
      <c r="L1595" s="14" t="s">
        <v>657</v>
      </c>
      <c r="M1595" s="21">
        <v>111700</v>
      </c>
      <c r="N1595" s="14" t="s">
        <v>2373</v>
      </c>
      <c r="O1595" s="14" t="s">
        <v>712</v>
      </c>
      <c r="P1595" s="14" t="s">
        <v>713</v>
      </c>
      <c r="Q1595" s="14" t="s">
        <v>714</v>
      </c>
      <c r="R1595" s="14" t="s">
        <v>715</v>
      </c>
      <c r="S1595" s="14" t="s">
        <v>742</v>
      </c>
    </row>
    <row r="1596" spans="1:19" x14ac:dyDescent="0.25">
      <c r="A1596" s="14" t="s">
        <v>717</v>
      </c>
      <c r="B1596" s="14" t="s">
        <v>704</v>
      </c>
      <c r="C1596" s="14" t="s">
        <v>718</v>
      </c>
      <c r="D1596" s="14" t="s">
        <v>706</v>
      </c>
      <c r="E1596" s="14" t="s">
        <v>707</v>
      </c>
      <c r="F1596" s="15">
        <v>867.55</v>
      </c>
      <c r="G1596" s="14" t="s">
        <v>708</v>
      </c>
      <c r="H1596" s="20">
        <v>43952</v>
      </c>
      <c r="I1596" s="14" t="s">
        <v>2365</v>
      </c>
      <c r="J1596" s="14" t="s">
        <v>2372</v>
      </c>
      <c r="K1596" s="21">
        <v>10100</v>
      </c>
      <c r="L1596" s="14" t="s">
        <v>657</v>
      </c>
      <c r="M1596" s="21">
        <v>111700</v>
      </c>
      <c r="N1596" s="14" t="s">
        <v>2373</v>
      </c>
      <c r="O1596" s="14" t="s">
        <v>719</v>
      </c>
      <c r="P1596" s="14" t="s">
        <v>720</v>
      </c>
      <c r="Q1596" s="14" t="s">
        <v>721</v>
      </c>
      <c r="R1596" s="14" t="s">
        <v>715</v>
      </c>
      <c r="S1596" s="14" t="s">
        <v>742</v>
      </c>
    </row>
    <row r="1597" spans="1:19" x14ac:dyDescent="0.25">
      <c r="A1597" s="14" t="s">
        <v>723</v>
      </c>
      <c r="B1597" s="14" t="s">
        <v>704</v>
      </c>
      <c r="C1597" s="14" t="s">
        <v>724</v>
      </c>
      <c r="D1597" s="14" t="s">
        <v>706</v>
      </c>
      <c r="E1597" s="14" t="s">
        <v>707</v>
      </c>
      <c r="F1597" s="15">
        <v>867.55</v>
      </c>
      <c r="G1597" s="14" t="s">
        <v>708</v>
      </c>
      <c r="H1597" s="20">
        <v>43983</v>
      </c>
      <c r="I1597" s="14" t="s">
        <v>2295</v>
      </c>
      <c r="J1597" s="14" t="s">
        <v>2372</v>
      </c>
      <c r="K1597" s="21">
        <v>10100</v>
      </c>
      <c r="L1597" s="14" t="s">
        <v>657</v>
      </c>
      <c r="M1597" s="21">
        <v>111700</v>
      </c>
      <c r="N1597" s="14" t="s">
        <v>2373</v>
      </c>
      <c r="O1597" s="14" t="s">
        <v>725</v>
      </c>
      <c r="P1597" s="14" t="s">
        <v>726</v>
      </c>
      <c r="Q1597" s="14" t="s">
        <v>727</v>
      </c>
      <c r="R1597" s="14" t="s">
        <v>715</v>
      </c>
      <c r="S1597" s="14" t="s">
        <v>742</v>
      </c>
    </row>
    <row r="1598" spans="1:19" x14ac:dyDescent="0.25">
      <c r="A1598" s="14" t="s">
        <v>703</v>
      </c>
      <c r="B1598" s="14" t="s">
        <v>704</v>
      </c>
      <c r="C1598" s="14" t="s">
        <v>705</v>
      </c>
      <c r="D1598" s="14" t="s">
        <v>706</v>
      </c>
      <c r="E1598" s="14" t="s">
        <v>707</v>
      </c>
      <c r="F1598" s="15">
        <v>53.06</v>
      </c>
      <c r="G1598" s="14" t="s">
        <v>708</v>
      </c>
      <c r="H1598" s="20">
        <v>43922</v>
      </c>
      <c r="I1598" s="14" t="s">
        <v>2374</v>
      </c>
      <c r="J1598" s="14" t="s">
        <v>2375</v>
      </c>
      <c r="K1598" s="21">
        <v>10100</v>
      </c>
      <c r="L1598" s="14" t="s">
        <v>657</v>
      </c>
      <c r="M1598" s="21">
        <v>113000</v>
      </c>
      <c r="N1598" s="14" t="s">
        <v>2376</v>
      </c>
      <c r="O1598" s="14" t="s">
        <v>712</v>
      </c>
      <c r="P1598" s="14" t="s">
        <v>713</v>
      </c>
      <c r="Q1598" s="14" t="s">
        <v>714</v>
      </c>
      <c r="R1598" s="14" t="s">
        <v>715</v>
      </c>
      <c r="S1598" s="14" t="s">
        <v>742</v>
      </c>
    </row>
    <row r="1599" spans="1:19" x14ac:dyDescent="0.25">
      <c r="A1599" s="14" t="s">
        <v>717</v>
      </c>
      <c r="B1599" s="14" t="s">
        <v>704</v>
      </c>
      <c r="C1599" s="14" t="s">
        <v>718</v>
      </c>
      <c r="D1599" s="14" t="s">
        <v>706</v>
      </c>
      <c r="E1599" s="14" t="s">
        <v>707</v>
      </c>
      <c r="F1599" s="15">
        <v>24.25</v>
      </c>
      <c r="G1599" s="14" t="s">
        <v>708</v>
      </c>
      <c r="H1599" s="20">
        <v>43952</v>
      </c>
      <c r="I1599" s="14" t="s">
        <v>2368</v>
      </c>
      <c r="J1599" s="14" t="s">
        <v>2375</v>
      </c>
      <c r="K1599" s="21">
        <v>10100</v>
      </c>
      <c r="L1599" s="14" t="s">
        <v>657</v>
      </c>
      <c r="M1599" s="21">
        <v>113000</v>
      </c>
      <c r="N1599" s="14" t="s">
        <v>2376</v>
      </c>
      <c r="O1599" s="14" t="s">
        <v>719</v>
      </c>
      <c r="P1599" s="14" t="s">
        <v>720</v>
      </c>
      <c r="Q1599" s="14" t="s">
        <v>721</v>
      </c>
      <c r="R1599" s="14" t="s">
        <v>715</v>
      </c>
      <c r="S1599" s="14" t="s">
        <v>742</v>
      </c>
    </row>
    <row r="1600" spans="1:19" x14ac:dyDescent="0.25">
      <c r="A1600" s="14" t="s">
        <v>723</v>
      </c>
      <c r="B1600" s="14" t="s">
        <v>704</v>
      </c>
      <c r="C1600" s="14" t="s">
        <v>724</v>
      </c>
      <c r="D1600" s="14" t="s">
        <v>706</v>
      </c>
      <c r="E1600" s="14" t="s">
        <v>707</v>
      </c>
      <c r="F1600" s="15">
        <v>25.53</v>
      </c>
      <c r="G1600" s="14" t="s">
        <v>708</v>
      </c>
      <c r="H1600" s="20">
        <v>43983</v>
      </c>
      <c r="I1600" s="14" t="s">
        <v>2298</v>
      </c>
      <c r="J1600" s="14" t="s">
        <v>2375</v>
      </c>
      <c r="K1600" s="21">
        <v>10100</v>
      </c>
      <c r="L1600" s="14" t="s">
        <v>657</v>
      </c>
      <c r="M1600" s="21">
        <v>113000</v>
      </c>
      <c r="N1600" s="14" t="s">
        <v>2376</v>
      </c>
      <c r="O1600" s="14" t="s">
        <v>725</v>
      </c>
      <c r="P1600" s="14" t="s">
        <v>726</v>
      </c>
      <c r="Q1600" s="14" t="s">
        <v>727</v>
      </c>
      <c r="R1600" s="14" t="s">
        <v>715</v>
      </c>
      <c r="S1600" s="14" t="s">
        <v>742</v>
      </c>
    </row>
    <row r="1601" spans="1:19" x14ac:dyDescent="0.25">
      <c r="A1601" s="14" t="s">
        <v>703</v>
      </c>
      <c r="B1601" s="14" t="s">
        <v>704</v>
      </c>
      <c r="C1601" s="14" t="s">
        <v>705</v>
      </c>
      <c r="D1601" s="14" t="s">
        <v>706</v>
      </c>
      <c r="E1601" s="14" t="s">
        <v>707</v>
      </c>
      <c r="F1601" s="15">
        <v>286.02</v>
      </c>
      <c r="G1601" s="14" t="s">
        <v>708</v>
      </c>
      <c r="H1601" s="20">
        <v>43922</v>
      </c>
      <c r="I1601" s="14" t="s">
        <v>2377</v>
      </c>
      <c r="J1601" s="14" t="s">
        <v>2378</v>
      </c>
      <c r="K1601" s="21">
        <v>10100</v>
      </c>
      <c r="L1601" s="14" t="s">
        <v>657</v>
      </c>
      <c r="M1601" s="21">
        <v>113010</v>
      </c>
      <c r="N1601" s="14" t="s">
        <v>2379</v>
      </c>
      <c r="O1601" s="14" t="s">
        <v>712</v>
      </c>
      <c r="P1601" s="14" t="s">
        <v>713</v>
      </c>
      <c r="Q1601" s="14" t="s">
        <v>714</v>
      </c>
      <c r="R1601" s="14" t="s">
        <v>715</v>
      </c>
      <c r="S1601" s="14" t="s">
        <v>716</v>
      </c>
    </row>
    <row r="1602" spans="1:19" x14ac:dyDescent="0.25">
      <c r="A1602" s="14" t="s">
        <v>717</v>
      </c>
      <c r="B1602" s="14" t="s">
        <v>704</v>
      </c>
      <c r="C1602" s="14" t="s">
        <v>718</v>
      </c>
      <c r="D1602" s="14" t="s">
        <v>706</v>
      </c>
      <c r="E1602" s="14" t="s">
        <v>707</v>
      </c>
      <c r="F1602" s="15">
        <v>241.96</v>
      </c>
      <c r="G1602" s="14" t="s">
        <v>708</v>
      </c>
      <c r="H1602" s="20">
        <v>43952</v>
      </c>
      <c r="I1602" s="14" t="s">
        <v>2371</v>
      </c>
      <c r="J1602" s="14" t="s">
        <v>2378</v>
      </c>
      <c r="K1602" s="21">
        <v>10100</v>
      </c>
      <c r="L1602" s="14" t="s">
        <v>657</v>
      </c>
      <c r="M1602" s="21">
        <v>113010</v>
      </c>
      <c r="N1602" s="14" t="s">
        <v>2379</v>
      </c>
      <c r="O1602" s="14" t="s">
        <v>719</v>
      </c>
      <c r="P1602" s="14" t="s">
        <v>720</v>
      </c>
      <c r="Q1602" s="14" t="s">
        <v>721</v>
      </c>
      <c r="R1602" s="14" t="s">
        <v>715</v>
      </c>
      <c r="S1602" s="14" t="s">
        <v>716</v>
      </c>
    </row>
    <row r="1603" spans="1:19" x14ac:dyDescent="0.25">
      <c r="A1603" s="14" t="s">
        <v>723</v>
      </c>
      <c r="B1603" s="14" t="s">
        <v>704</v>
      </c>
      <c r="C1603" s="14" t="s">
        <v>724</v>
      </c>
      <c r="D1603" s="14" t="s">
        <v>706</v>
      </c>
      <c r="E1603" s="14" t="s">
        <v>707</v>
      </c>
      <c r="F1603" s="15">
        <v>241.96</v>
      </c>
      <c r="G1603" s="14" t="s">
        <v>708</v>
      </c>
      <c r="H1603" s="20">
        <v>43983</v>
      </c>
      <c r="I1603" s="14" t="s">
        <v>2303</v>
      </c>
      <c r="J1603" s="14" t="s">
        <v>2378</v>
      </c>
      <c r="K1603" s="21">
        <v>10100</v>
      </c>
      <c r="L1603" s="14" t="s">
        <v>657</v>
      </c>
      <c r="M1603" s="21">
        <v>113010</v>
      </c>
      <c r="N1603" s="14" t="s">
        <v>2379</v>
      </c>
      <c r="O1603" s="14" t="s">
        <v>725</v>
      </c>
      <c r="P1603" s="14" t="s">
        <v>726</v>
      </c>
      <c r="Q1603" s="14" t="s">
        <v>727</v>
      </c>
      <c r="R1603" s="14" t="s">
        <v>715</v>
      </c>
      <c r="S1603" s="14" t="s">
        <v>716</v>
      </c>
    </row>
    <row r="1604" spans="1:19" x14ac:dyDescent="0.25">
      <c r="A1604" s="14" t="s">
        <v>703</v>
      </c>
      <c r="B1604" s="14" t="s">
        <v>704</v>
      </c>
      <c r="C1604" s="14" t="s">
        <v>705</v>
      </c>
      <c r="D1604" s="14" t="s">
        <v>706</v>
      </c>
      <c r="E1604" s="14" t="s">
        <v>707</v>
      </c>
      <c r="F1604" s="15">
        <v>39.479999999999997</v>
      </c>
      <c r="G1604" s="14" t="s">
        <v>708</v>
      </c>
      <c r="H1604" s="20">
        <v>43922</v>
      </c>
      <c r="I1604" s="14" t="s">
        <v>2380</v>
      </c>
      <c r="J1604" s="14" t="s">
        <v>2381</v>
      </c>
      <c r="K1604" s="21">
        <v>10100</v>
      </c>
      <c r="L1604" s="14" t="s">
        <v>657</v>
      </c>
      <c r="M1604" s="21">
        <v>113020</v>
      </c>
      <c r="N1604" s="14" t="s">
        <v>2382</v>
      </c>
      <c r="O1604" s="14" t="s">
        <v>712</v>
      </c>
      <c r="P1604" s="14" t="s">
        <v>713</v>
      </c>
      <c r="Q1604" s="14" t="s">
        <v>714</v>
      </c>
      <c r="R1604" s="14" t="s">
        <v>715</v>
      </c>
      <c r="S1604" s="14" t="s">
        <v>731</v>
      </c>
    </row>
    <row r="1605" spans="1:19" x14ac:dyDescent="0.25">
      <c r="A1605" s="14" t="s">
        <v>717</v>
      </c>
      <c r="B1605" s="14" t="s">
        <v>704</v>
      </c>
      <c r="C1605" s="14" t="s">
        <v>718</v>
      </c>
      <c r="D1605" s="14" t="s">
        <v>706</v>
      </c>
      <c r="E1605" s="14" t="s">
        <v>707</v>
      </c>
      <c r="F1605" s="15">
        <v>36.01</v>
      </c>
      <c r="G1605" s="14" t="s">
        <v>708</v>
      </c>
      <c r="H1605" s="20">
        <v>43952</v>
      </c>
      <c r="I1605" s="14" t="s">
        <v>2374</v>
      </c>
      <c r="J1605" s="14" t="s">
        <v>2381</v>
      </c>
      <c r="K1605" s="21">
        <v>10100</v>
      </c>
      <c r="L1605" s="14" t="s">
        <v>657</v>
      </c>
      <c r="M1605" s="21">
        <v>113020</v>
      </c>
      <c r="N1605" s="14" t="s">
        <v>2382</v>
      </c>
      <c r="O1605" s="14" t="s">
        <v>719</v>
      </c>
      <c r="P1605" s="14" t="s">
        <v>720</v>
      </c>
      <c r="Q1605" s="14" t="s">
        <v>721</v>
      </c>
      <c r="R1605" s="14" t="s">
        <v>715</v>
      </c>
      <c r="S1605" s="14" t="s">
        <v>731</v>
      </c>
    </row>
    <row r="1606" spans="1:19" x14ac:dyDescent="0.25">
      <c r="A1606" s="14" t="s">
        <v>723</v>
      </c>
      <c r="B1606" s="14" t="s">
        <v>704</v>
      </c>
      <c r="C1606" s="14" t="s">
        <v>724</v>
      </c>
      <c r="D1606" s="14" t="s">
        <v>706</v>
      </c>
      <c r="E1606" s="14" t="s">
        <v>707</v>
      </c>
      <c r="F1606" s="15">
        <v>10.95</v>
      </c>
      <c r="G1606" s="14" t="s">
        <v>708</v>
      </c>
      <c r="H1606" s="20">
        <v>43983</v>
      </c>
      <c r="I1606" s="14" t="s">
        <v>2306</v>
      </c>
      <c r="J1606" s="14" t="s">
        <v>2381</v>
      </c>
      <c r="K1606" s="21">
        <v>10100</v>
      </c>
      <c r="L1606" s="14" t="s">
        <v>657</v>
      </c>
      <c r="M1606" s="21">
        <v>113020</v>
      </c>
      <c r="N1606" s="14" t="s">
        <v>2382</v>
      </c>
      <c r="O1606" s="14" t="s">
        <v>725</v>
      </c>
      <c r="P1606" s="14" t="s">
        <v>726</v>
      </c>
      <c r="Q1606" s="14" t="s">
        <v>727</v>
      </c>
      <c r="R1606" s="14" t="s">
        <v>715</v>
      </c>
      <c r="S1606" s="14" t="s">
        <v>731</v>
      </c>
    </row>
    <row r="1607" spans="1:19" x14ac:dyDescent="0.25">
      <c r="A1607" s="14" t="s">
        <v>703</v>
      </c>
      <c r="B1607" s="14" t="s">
        <v>704</v>
      </c>
      <c r="C1607" s="14" t="s">
        <v>705</v>
      </c>
      <c r="D1607" s="14" t="s">
        <v>706</v>
      </c>
      <c r="E1607" s="14" t="s">
        <v>707</v>
      </c>
      <c r="F1607" s="15">
        <v>4073.92</v>
      </c>
      <c r="G1607" s="14" t="s">
        <v>708</v>
      </c>
      <c r="H1607" s="20">
        <v>43922</v>
      </c>
      <c r="I1607" s="14" t="s">
        <v>2383</v>
      </c>
      <c r="J1607" s="14" t="s">
        <v>2384</v>
      </c>
      <c r="K1607" s="21">
        <v>10100</v>
      </c>
      <c r="L1607" s="14" t="s">
        <v>657</v>
      </c>
      <c r="M1607" s="21">
        <v>113040</v>
      </c>
      <c r="N1607" s="14" t="s">
        <v>2385</v>
      </c>
      <c r="O1607" s="14" t="s">
        <v>712</v>
      </c>
      <c r="P1607" s="14" t="s">
        <v>713</v>
      </c>
      <c r="Q1607" s="14" t="s">
        <v>714</v>
      </c>
      <c r="R1607" s="14" t="s">
        <v>715</v>
      </c>
      <c r="S1607" s="14" t="s">
        <v>683</v>
      </c>
    </row>
    <row r="1608" spans="1:19" x14ac:dyDescent="0.25">
      <c r="A1608" s="14" t="s">
        <v>717</v>
      </c>
      <c r="B1608" s="14" t="s">
        <v>704</v>
      </c>
      <c r="C1608" s="14" t="s">
        <v>718</v>
      </c>
      <c r="D1608" s="14" t="s">
        <v>706</v>
      </c>
      <c r="E1608" s="14" t="s">
        <v>707</v>
      </c>
      <c r="F1608" s="15">
        <v>4073.92</v>
      </c>
      <c r="G1608" s="14" t="s">
        <v>708</v>
      </c>
      <c r="H1608" s="20">
        <v>43952</v>
      </c>
      <c r="I1608" s="14" t="s">
        <v>2377</v>
      </c>
      <c r="J1608" s="14" t="s">
        <v>2384</v>
      </c>
      <c r="K1608" s="21">
        <v>10100</v>
      </c>
      <c r="L1608" s="14" t="s">
        <v>657</v>
      </c>
      <c r="M1608" s="21">
        <v>113040</v>
      </c>
      <c r="N1608" s="14" t="s">
        <v>2385</v>
      </c>
      <c r="O1608" s="14" t="s">
        <v>719</v>
      </c>
      <c r="P1608" s="14" t="s">
        <v>720</v>
      </c>
      <c r="Q1608" s="14" t="s">
        <v>721</v>
      </c>
      <c r="R1608" s="14" t="s">
        <v>715</v>
      </c>
      <c r="S1608" s="14" t="s">
        <v>683</v>
      </c>
    </row>
    <row r="1609" spans="1:19" x14ac:dyDescent="0.25">
      <c r="A1609" s="14" t="s">
        <v>723</v>
      </c>
      <c r="B1609" s="14" t="s">
        <v>704</v>
      </c>
      <c r="C1609" s="14" t="s">
        <v>724</v>
      </c>
      <c r="D1609" s="14" t="s">
        <v>706</v>
      </c>
      <c r="E1609" s="14" t="s">
        <v>707</v>
      </c>
      <c r="F1609" s="15">
        <v>4073.92</v>
      </c>
      <c r="G1609" s="14" t="s">
        <v>708</v>
      </c>
      <c r="H1609" s="20">
        <v>43983</v>
      </c>
      <c r="I1609" s="14" t="s">
        <v>2309</v>
      </c>
      <c r="J1609" s="14" t="s">
        <v>2384</v>
      </c>
      <c r="K1609" s="21">
        <v>10100</v>
      </c>
      <c r="L1609" s="14" t="s">
        <v>657</v>
      </c>
      <c r="M1609" s="21">
        <v>113040</v>
      </c>
      <c r="N1609" s="14" t="s">
        <v>2385</v>
      </c>
      <c r="O1609" s="14" t="s">
        <v>725</v>
      </c>
      <c r="P1609" s="14" t="s">
        <v>726</v>
      </c>
      <c r="Q1609" s="14" t="s">
        <v>727</v>
      </c>
      <c r="R1609" s="14" t="s">
        <v>715</v>
      </c>
      <c r="S1609" s="14" t="s">
        <v>683</v>
      </c>
    </row>
    <row r="1610" spans="1:19" x14ac:dyDescent="0.25">
      <c r="A1610" s="14" t="s">
        <v>703</v>
      </c>
      <c r="B1610" s="14" t="s">
        <v>704</v>
      </c>
      <c r="C1610" s="14" t="s">
        <v>705</v>
      </c>
      <c r="D1610" s="14" t="s">
        <v>706</v>
      </c>
      <c r="E1610" s="14" t="s">
        <v>707</v>
      </c>
      <c r="F1610" s="15">
        <v>385.76</v>
      </c>
      <c r="G1610" s="14" t="s">
        <v>708</v>
      </c>
      <c r="H1610" s="20">
        <v>43922</v>
      </c>
      <c r="I1610" s="14" t="s">
        <v>2386</v>
      </c>
      <c r="J1610" s="14" t="s">
        <v>2387</v>
      </c>
      <c r="K1610" s="21">
        <v>10100</v>
      </c>
      <c r="L1610" s="14" t="s">
        <v>657</v>
      </c>
      <c r="M1610" s="21">
        <v>113060</v>
      </c>
      <c r="N1610" s="14" t="s">
        <v>2388</v>
      </c>
      <c r="O1610" s="14" t="s">
        <v>712</v>
      </c>
      <c r="P1610" s="14" t="s">
        <v>713</v>
      </c>
      <c r="Q1610" s="14" t="s">
        <v>714</v>
      </c>
      <c r="R1610" s="14" t="s">
        <v>715</v>
      </c>
      <c r="S1610" s="14" t="s">
        <v>722</v>
      </c>
    </row>
    <row r="1611" spans="1:19" x14ac:dyDescent="0.25">
      <c r="A1611" s="14" t="s">
        <v>717</v>
      </c>
      <c r="B1611" s="14" t="s">
        <v>704</v>
      </c>
      <c r="C1611" s="14" t="s">
        <v>718</v>
      </c>
      <c r="D1611" s="14" t="s">
        <v>706</v>
      </c>
      <c r="E1611" s="14" t="s">
        <v>707</v>
      </c>
      <c r="F1611" s="15">
        <v>351.71</v>
      </c>
      <c r="G1611" s="14" t="s">
        <v>708</v>
      </c>
      <c r="H1611" s="20">
        <v>43952</v>
      </c>
      <c r="I1611" s="14" t="s">
        <v>2380</v>
      </c>
      <c r="J1611" s="14" t="s">
        <v>2387</v>
      </c>
      <c r="K1611" s="21">
        <v>10100</v>
      </c>
      <c r="L1611" s="14" t="s">
        <v>657</v>
      </c>
      <c r="M1611" s="21">
        <v>113060</v>
      </c>
      <c r="N1611" s="14" t="s">
        <v>2388</v>
      </c>
      <c r="O1611" s="14" t="s">
        <v>719</v>
      </c>
      <c r="P1611" s="14" t="s">
        <v>720</v>
      </c>
      <c r="Q1611" s="14" t="s">
        <v>721</v>
      </c>
      <c r="R1611" s="14" t="s">
        <v>715</v>
      </c>
      <c r="S1611" s="14" t="s">
        <v>722</v>
      </c>
    </row>
    <row r="1612" spans="1:19" x14ac:dyDescent="0.25">
      <c r="A1612" s="14" t="s">
        <v>723</v>
      </c>
      <c r="B1612" s="14" t="s">
        <v>704</v>
      </c>
      <c r="C1612" s="14" t="s">
        <v>724</v>
      </c>
      <c r="D1612" s="14" t="s">
        <v>706</v>
      </c>
      <c r="E1612" s="14" t="s">
        <v>707</v>
      </c>
      <c r="F1612" s="15">
        <v>351.71</v>
      </c>
      <c r="G1612" s="14" t="s">
        <v>708</v>
      </c>
      <c r="H1612" s="20">
        <v>43983</v>
      </c>
      <c r="I1612" s="14" t="s">
        <v>2312</v>
      </c>
      <c r="J1612" s="14" t="s">
        <v>2387</v>
      </c>
      <c r="K1612" s="21">
        <v>10100</v>
      </c>
      <c r="L1612" s="14" t="s">
        <v>657</v>
      </c>
      <c r="M1612" s="21">
        <v>113060</v>
      </c>
      <c r="N1612" s="14" t="s">
        <v>2388</v>
      </c>
      <c r="O1612" s="14" t="s">
        <v>725</v>
      </c>
      <c r="P1612" s="14" t="s">
        <v>726</v>
      </c>
      <c r="Q1612" s="14" t="s">
        <v>727</v>
      </c>
      <c r="R1612" s="14" t="s">
        <v>715</v>
      </c>
      <c r="S1612" s="14" t="s">
        <v>722</v>
      </c>
    </row>
    <row r="1613" spans="1:19" x14ac:dyDescent="0.25">
      <c r="A1613" s="14" t="s">
        <v>703</v>
      </c>
      <c r="B1613" s="14" t="s">
        <v>704</v>
      </c>
      <c r="C1613" s="14" t="s">
        <v>705</v>
      </c>
      <c r="D1613" s="14" t="s">
        <v>706</v>
      </c>
      <c r="E1613" s="14" t="s">
        <v>707</v>
      </c>
      <c r="F1613" s="15">
        <v>341.34</v>
      </c>
      <c r="G1613" s="14" t="s">
        <v>708</v>
      </c>
      <c r="H1613" s="20">
        <v>43922</v>
      </c>
      <c r="I1613" s="14" t="s">
        <v>2389</v>
      </c>
      <c r="J1613" s="14" t="s">
        <v>2390</v>
      </c>
      <c r="K1613" s="21">
        <v>10100</v>
      </c>
      <c r="L1613" s="14" t="s">
        <v>657</v>
      </c>
      <c r="M1613" s="21">
        <v>114000</v>
      </c>
      <c r="N1613" s="14" t="s">
        <v>2391</v>
      </c>
      <c r="O1613" s="14" t="s">
        <v>712</v>
      </c>
      <c r="P1613" s="14" t="s">
        <v>713</v>
      </c>
      <c r="Q1613" s="14" t="s">
        <v>714</v>
      </c>
      <c r="R1613" s="14" t="s">
        <v>715</v>
      </c>
      <c r="S1613" s="14" t="s">
        <v>742</v>
      </c>
    </row>
    <row r="1614" spans="1:19" x14ac:dyDescent="0.25">
      <c r="A1614" s="14" t="s">
        <v>717</v>
      </c>
      <c r="B1614" s="14" t="s">
        <v>704</v>
      </c>
      <c r="C1614" s="14" t="s">
        <v>718</v>
      </c>
      <c r="D1614" s="14" t="s">
        <v>706</v>
      </c>
      <c r="E1614" s="14" t="s">
        <v>707</v>
      </c>
      <c r="F1614" s="15">
        <v>181.04</v>
      </c>
      <c r="G1614" s="14" t="s">
        <v>708</v>
      </c>
      <c r="H1614" s="20">
        <v>43952</v>
      </c>
      <c r="I1614" s="14" t="s">
        <v>2383</v>
      </c>
      <c r="J1614" s="14" t="s">
        <v>2390</v>
      </c>
      <c r="K1614" s="21">
        <v>10100</v>
      </c>
      <c r="L1614" s="14" t="s">
        <v>657</v>
      </c>
      <c r="M1614" s="21">
        <v>114000</v>
      </c>
      <c r="N1614" s="14" t="s">
        <v>2391</v>
      </c>
      <c r="O1614" s="14" t="s">
        <v>719</v>
      </c>
      <c r="P1614" s="14" t="s">
        <v>720</v>
      </c>
      <c r="Q1614" s="14" t="s">
        <v>721</v>
      </c>
      <c r="R1614" s="14" t="s">
        <v>715</v>
      </c>
      <c r="S1614" s="14" t="s">
        <v>742</v>
      </c>
    </row>
    <row r="1615" spans="1:19" x14ac:dyDescent="0.25">
      <c r="A1615" s="14" t="s">
        <v>723</v>
      </c>
      <c r="B1615" s="14" t="s">
        <v>704</v>
      </c>
      <c r="C1615" s="14" t="s">
        <v>724</v>
      </c>
      <c r="D1615" s="14" t="s">
        <v>706</v>
      </c>
      <c r="E1615" s="14" t="s">
        <v>707</v>
      </c>
      <c r="F1615" s="15">
        <v>242.05</v>
      </c>
      <c r="G1615" s="14" t="s">
        <v>708</v>
      </c>
      <c r="H1615" s="20">
        <v>43983</v>
      </c>
      <c r="I1615" s="14" t="s">
        <v>2315</v>
      </c>
      <c r="J1615" s="14" t="s">
        <v>2390</v>
      </c>
      <c r="K1615" s="21">
        <v>10100</v>
      </c>
      <c r="L1615" s="14" t="s">
        <v>657</v>
      </c>
      <c r="M1615" s="21">
        <v>114000</v>
      </c>
      <c r="N1615" s="14" t="s">
        <v>2391</v>
      </c>
      <c r="O1615" s="14" t="s">
        <v>725</v>
      </c>
      <c r="P1615" s="14" t="s">
        <v>726</v>
      </c>
      <c r="Q1615" s="14" t="s">
        <v>727</v>
      </c>
      <c r="R1615" s="14" t="s">
        <v>715</v>
      </c>
      <c r="S1615" s="14" t="s">
        <v>742</v>
      </c>
    </row>
    <row r="1616" spans="1:19" x14ac:dyDescent="0.25">
      <c r="A1616" s="14" t="s">
        <v>703</v>
      </c>
      <c r="B1616" s="14" t="s">
        <v>704</v>
      </c>
      <c r="C1616" s="14" t="s">
        <v>705</v>
      </c>
      <c r="D1616" s="14" t="s">
        <v>706</v>
      </c>
      <c r="E1616" s="14" t="s">
        <v>707</v>
      </c>
      <c r="F1616" s="15">
        <v>782.48</v>
      </c>
      <c r="G1616" s="14" t="s">
        <v>708</v>
      </c>
      <c r="H1616" s="20">
        <v>43922</v>
      </c>
      <c r="I1616" s="14" t="s">
        <v>2392</v>
      </c>
      <c r="J1616" s="14" t="s">
        <v>2393</v>
      </c>
      <c r="K1616" s="21">
        <v>10100</v>
      </c>
      <c r="L1616" s="14" t="s">
        <v>657</v>
      </c>
      <c r="M1616" s="21">
        <v>114010</v>
      </c>
      <c r="N1616" s="14" t="s">
        <v>2394</v>
      </c>
      <c r="O1616" s="14" t="s">
        <v>712</v>
      </c>
      <c r="P1616" s="14" t="s">
        <v>713</v>
      </c>
      <c r="Q1616" s="14" t="s">
        <v>714</v>
      </c>
      <c r="R1616" s="14" t="s">
        <v>715</v>
      </c>
      <c r="S1616" s="14" t="s">
        <v>716</v>
      </c>
    </row>
    <row r="1617" spans="1:19" x14ac:dyDescent="0.25">
      <c r="A1617" s="14" t="s">
        <v>717</v>
      </c>
      <c r="B1617" s="14" t="s">
        <v>704</v>
      </c>
      <c r="C1617" s="14" t="s">
        <v>718</v>
      </c>
      <c r="D1617" s="14" t="s">
        <v>706</v>
      </c>
      <c r="E1617" s="14" t="s">
        <v>707</v>
      </c>
      <c r="F1617" s="15">
        <v>693.41</v>
      </c>
      <c r="G1617" s="14" t="s">
        <v>708</v>
      </c>
      <c r="H1617" s="20">
        <v>43952</v>
      </c>
      <c r="I1617" s="14" t="s">
        <v>2386</v>
      </c>
      <c r="J1617" s="14" t="s">
        <v>2393</v>
      </c>
      <c r="K1617" s="21">
        <v>10100</v>
      </c>
      <c r="L1617" s="14" t="s">
        <v>657</v>
      </c>
      <c r="M1617" s="21">
        <v>114010</v>
      </c>
      <c r="N1617" s="14" t="s">
        <v>2394</v>
      </c>
      <c r="O1617" s="14" t="s">
        <v>719</v>
      </c>
      <c r="P1617" s="14" t="s">
        <v>720</v>
      </c>
      <c r="Q1617" s="14" t="s">
        <v>721</v>
      </c>
      <c r="R1617" s="14" t="s">
        <v>715</v>
      </c>
      <c r="S1617" s="14" t="s">
        <v>716</v>
      </c>
    </row>
    <row r="1618" spans="1:19" x14ac:dyDescent="0.25">
      <c r="A1618" s="14" t="s">
        <v>723</v>
      </c>
      <c r="B1618" s="14" t="s">
        <v>704</v>
      </c>
      <c r="C1618" s="14" t="s">
        <v>724</v>
      </c>
      <c r="D1618" s="14" t="s">
        <v>706</v>
      </c>
      <c r="E1618" s="14" t="s">
        <v>707</v>
      </c>
      <c r="F1618" s="15">
        <v>693.41</v>
      </c>
      <c r="G1618" s="14" t="s">
        <v>708</v>
      </c>
      <c r="H1618" s="20">
        <v>43983</v>
      </c>
      <c r="I1618" s="14" t="s">
        <v>2320</v>
      </c>
      <c r="J1618" s="14" t="s">
        <v>2393</v>
      </c>
      <c r="K1618" s="21">
        <v>10100</v>
      </c>
      <c r="L1618" s="14" t="s">
        <v>657</v>
      </c>
      <c r="M1618" s="21">
        <v>114010</v>
      </c>
      <c r="N1618" s="14" t="s">
        <v>2394</v>
      </c>
      <c r="O1618" s="14" t="s">
        <v>725</v>
      </c>
      <c r="P1618" s="14" t="s">
        <v>726</v>
      </c>
      <c r="Q1618" s="14" t="s">
        <v>727</v>
      </c>
      <c r="R1618" s="14" t="s">
        <v>715</v>
      </c>
      <c r="S1618" s="14" t="s">
        <v>716</v>
      </c>
    </row>
    <row r="1619" spans="1:19" x14ac:dyDescent="0.25">
      <c r="A1619" s="14" t="s">
        <v>703</v>
      </c>
      <c r="B1619" s="14" t="s">
        <v>704</v>
      </c>
      <c r="C1619" s="14" t="s">
        <v>705</v>
      </c>
      <c r="D1619" s="14" t="s">
        <v>706</v>
      </c>
      <c r="E1619" s="14" t="s">
        <v>707</v>
      </c>
      <c r="F1619" s="15">
        <v>444.28</v>
      </c>
      <c r="G1619" s="14" t="s">
        <v>708</v>
      </c>
      <c r="H1619" s="20">
        <v>43922</v>
      </c>
      <c r="I1619" s="14" t="s">
        <v>2395</v>
      </c>
      <c r="J1619" s="14" t="s">
        <v>2396</v>
      </c>
      <c r="K1619" s="21">
        <v>10100</v>
      </c>
      <c r="L1619" s="14" t="s">
        <v>657</v>
      </c>
      <c r="M1619" s="21">
        <v>114020</v>
      </c>
      <c r="N1619" s="14" t="s">
        <v>2397</v>
      </c>
      <c r="O1619" s="14" t="s">
        <v>712</v>
      </c>
      <c r="P1619" s="14" t="s">
        <v>713</v>
      </c>
      <c r="Q1619" s="14" t="s">
        <v>714</v>
      </c>
      <c r="R1619" s="14" t="s">
        <v>715</v>
      </c>
      <c r="S1619" s="14" t="s">
        <v>731</v>
      </c>
    </row>
    <row r="1620" spans="1:19" x14ac:dyDescent="0.25">
      <c r="A1620" s="14" t="s">
        <v>717</v>
      </c>
      <c r="B1620" s="14" t="s">
        <v>704</v>
      </c>
      <c r="C1620" s="14" t="s">
        <v>718</v>
      </c>
      <c r="D1620" s="14" t="s">
        <v>706</v>
      </c>
      <c r="E1620" s="14" t="s">
        <v>707</v>
      </c>
      <c r="F1620" s="15">
        <v>492.35</v>
      </c>
      <c r="G1620" s="14" t="s">
        <v>708</v>
      </c>
      <c r="H1620" s="20">
        <v>43952</v>
      </c>
      <c r="I1620" s="14" t="s">
        <v>2389</v>
      </c>
      <c r="J1620" s="14" t="s">
        <v>2396</v>
      </c>
      <c r="K1620" s="21">
        <v>10100</v>
      </c>
      <c r="L1620" s="14" t="s">
        <v>657</v>
      </c>
      <c r="M1620" s="21">
        <v>114020</v>
      </c>
      <c r="N1620" s="14" t="s">
        <v>2397</v>
      </c>
      <c r="O1620" s="14" t="s">
        <v>719</v>
      </c>
      <c r="P1620" s="14" t="s">
        <v>720</v>
      </c>
      <c r="Q1620" s="14" t="s">
        <v>721</v>
      </c>
      <c r="R1620" s="14" t="s">
        <v>715</v>
      </c>
      <c r="S1620" s="14" t="s">
        <v>731</v>
      </c>
    </row>
    <row r="1621" spans="1:19" x14ac:dyDescent="0.25">
      <c r="A1621" s="14" t="s">
        <v>723</v>
      </c>
      <c r="B1621" s="14" t="s">
        <v>704</v>
      </c>
      <c r="C1621" s="14" t="s">
        <v>724</v>
      </c>
      <c r="D1621" s="14" t="s">
        <v>706</v>
      </c>
      <c r="E1621" s="14" t="s">
        <v>707</v>
      </c>
      <c r="F1621" s="15">
        <v>444.28</v>
      </c>
      <c r="G1621" s="14" t="s">
        <v>708</v>
      </c>
      <c r="H1621" s="20">
        <v>43983</v>
      </c>
      <c r="I1621" s="14" t="s">
        <v>2323</v>
      </c>
      <c r="J1621" s="14" t="s">
        <v>2396</v>
      </c>
      <c r="K1621" s="21">
        <v>10100</v>
      </c>
      <c r="L1621" s="14" t="s">
        <v>657</v>
      </c>
      <c r="M1621" s="21">
        <v>114020</v>
      </c>
      <c r="N1621" s="14" t="s">
        <v>2397</v>
      </c>
      <c r="O1621" s="14" t="s">
        <v>725</v>
      </c>
      <c r="P1621" s="14" t="s">
        <v>726</v>
      </c>
      <c r="Q1621" s="14" t="s">
        <v>727</v>
      </c>
      <c r="R1621" s="14" t="s">
        <v>715</v>
      </c>
      <c r="S1621" s="14" t="s">
        <v>731</v>
      </c>
    </row>
    <row r="1622" spans="1:19" x14ac:dyDescent="0.25">
      <c r="A1622" s="14" t="s">
        <v>703</v>
      </c>
      <c r="B1622" s="14" t="s">
        <v>704</v>
      </c>
      <c r="C1622" s="14" t="s">
        <v>705</v>
      </c>
      <c r="D1622" s="14" t="s">
        <v>706</v>
      </c>
      <c r="E1622" s="14" t="s">
        <v>707</v>
      </c>
      <c r="F1622" s="15">
        <v>8978.49</v>
      </c>
      <c r="G1622" s="14" t="s">
        <v>708</v>
      </c>
      <c r="H1622" s="20">
        <v>43922</v>
      </c>
      <c r="I1622" s="14" t="s">
        <v>2398</v>
      </c>
      <c r="J1622" s="14" t="s">
        <v>2399</v>
      </c>
      <c r="K1622" s="21">
        <v>10100</v>
      </c>
      <c r="L1622" s="14" t="s">
        <v>657</v>
      </c>
      <c r="M1622" s="21">
        <v>114040</v>
      </c>
      <c r="N1622" s="14" t="s">
        <v>2400</v>
      </c>
      <c r="O1622" s="14" t="s">
        <v>712</v>
      </c>
      <c r="P1622" s="14" t="s">
        <v>713</v>
      </c>
      <c r="Q1622" s="14" t="s">
        <v>714</v>
      </c>
      <c r="R1622" s="14" t="s">
        <v>715</v>
      </c>
      <c r="S1622" s="14" t="s">
        <v>683</v>
      </c>
    </row>
    <row r="1623" spans="1:19" x14ac:dyDescent="0.25">
      <c r="A1623" s="14" t="s">
        <v>717</v>
      </c>
      <c r="B1623" s="14" t="s">
        <v>704</v>
      </c>
      <c r="C1623" s="14" t="s">
        <v>718</v>
      </c>
      <c r="D1623" s="14" t="s">
        <v>706</v>
      </c>
      <c r="E1623" s="14" t="s">
        <v>707</v>
      </c>
      <c r="F1623" s="15">
        <v>8978.49</v>
      </c>
      <c r="G1623" s="14" t="s">
        <v>708</v>
      </c>
      <c r="H1623" s="20">
        <v>43952</v>
      </c>
      <c r="I1623" s="14" t="s">
        <v>2392</v>
      </c>
      <c r="J1623" s="14" t="s">
        <v>2399</v>
      </c>
      <c r="K1623" s="21">
        <v>10100</v>
      </c>
      <c r="L1623" s="14" t="s">
        <v>657</v>
      </c>
      <c r="M1623" s="21">
        <v>114040</v>
      </c>
      <c r="N1623" s="14" t="s">
        <v>2400</v>
      </c>
      <c r="O1623" s="14" t="s">
        <v>719</v>
      </c>
      <c r="P1623" s="14" t="s">
        <v>720</v>
      </c>
      <c r="Q1623" s="14" t="s">
        <v>721</v>
      </c>
      <c r="R1623" s="14" t="s">
        <v>715</v>
      </c>
      <c r="S1623" s="14" t="s">
        <v>683</v>
      </c>
    </row>
    <row r="1624" spans="1:19" x14ac:dyDescent="0.25">
      <c r="A1624" s="14" t="s">
        <v>723</v>
      </c>
      <c r="B1624" s="14" t="s">
        <v>704</v>
      </c>
      <c r="C1624" s="14" t="s">
        <v>724</v>
      </c>
      <c r="D1624" s="14" t="s">
        <v>706</v>
      </c>
      <c r="E1624" s="14" t="s">
        <v>707</v>
      </c>
      <c r="F1624" s="15">
        <v>9974.39</v>
      </c>
      <c r="G1624" s="14" t="s">
        <v>708</v>
      </c>
      <c r="H1624" s="20">
        <v>43983</v>
      </c>
      <c r="I1624" s="14" t="s">
        <v>2326</v>
      </c>
      <c r="J1624" s="14" t="s">
        <v>2399</v>
      </c>
      <c r="K1624" s="21">
        <v>10100</v>
      </c>
      <c r="L1624" s="14" t="s">
        <v>657</v>
      </c>
      <c r="M1624" s="21">
        <v>114040</v>
      </c>
      <c r="N1624" s="14" t="s">
        <v>2400</v>
      </c>
      <c r="O1624" s="14" t="s">
        <v>725</v>
      </c>
      <c r="P1624" s="14" t="s">
        <v>726</v>
      </c>
      <c r="Q1624" s="14" t="s">
        <v>727</v>
      </c>
      <c r="R1624" s="14" t="s">
        <v>715</v>
      </c>
      <c r="S1624" s="14" t="s">
        <v>683</v>
      </c>
    </row>
    <row r="1625" spans="1:19" x14ac:dyDescent="0.25">
      <c r="A1625" s="14" t="s">
        <v>703</v>
      </c>
      <c r="B1625" s="14" t="s">
        <v>704</v>
      </c>
      <c r="C1625" s="14" t="s">
        <v>705</v>
      </c>
      <c r="D1625" s="14" t="s">
        <v>706</v>
      </c>
      <c r="E1625" s="14" t="s">
        <v>707</v>
      </c>
      <c r="F1625" s="15">
        <v>2327.0700000000002</v>
      </c>
      <c r="G1625" s="14" t="s">
        <v>708</v>
      </c>
      <c r="H1625" s="20">
        <v>43922</v>
      </c>
      <c r="I1625" s="14" t="s">
        <v>2401</v>
      </c>
      <c r="J1625" s="14" t="s">
        <v>2402</v>
      </c>
      <c r="K1625" s="21">
        <v>10100</v>
      </c>
      <c r="L1625" s="14" t="s">
        <v>657</v>
      </c>
      <c r="M1625" s="21">
        <v>114060</v>
      </c>
      <c r="N1625" s="14" t="s">
        <v>2403</v>
      </c>
      <c r="O1625" s="14" t="s">
        <v>712</v>
      </c>
      <c r="P1625" s="14" t="s">
        <v>713</v>
      </c>
      <c r="Q1625" s="14" t="s">
        <v>714</v>
      </c>
      <c r="R1625" s="14" t="s">
        <v>715</v>
      </c>
      <c r="S1625" s="14" t="s">
        <v>722</v>
      </c>
    </row>
    <row r="1626" spans="1:19" x14ac:dyDescent="0.25">
      <c r="A1626" s="14" t="s">
        <v>717</v>
      </c>
      <c r="B1626" s="14" t="s">
        <v>704</v>
      </c>
      <c r="C1626" s="14" t="s">
        <v>718</v>
      </c>
      <c r="D1626" s="14" t="s">
        <v>706</v>
      </c>
      <c r="E1626" s="14" t="s">
        <v>707</v>
      </c>
      <c r="F1626" s="15">
        <v>2250.54</v>
      </c>
      <c r="G1626" s="14" t="s">
        <v>708</v>
      </c>
      <c r="H1626" s="20">
        <v>43952</v>
      </c>
      <c r="I1626" s="14" t="s">
        <v>2395</v>
      </c>
      <c r="J1626" s="14" t="s">
        <v>2402</v>
      </c>
      <c r="K1626" s="21">
        <v>10100</v>
      </c>
      <c r="L1626" s="14" t="s">
        <v>657</v>
      </c>
      <c r="M1626" s="21">
        <v>114060</v>
      </c>
      <c r="N1626" s="14" t="s">
        <v>2403</v>
      </c>
      <c r="O1626" s="14" t="s">
        <v>719</v>
      </c>
      <c r="P1626" s="14" t="s">
        <v>720</v>
      </c>
      <c r="Q1626" s="14" t="s">
        <v>721</v>
      </c>
      <c r="R1626" s="14" t="s">
        <v>715</v>
      </c>
      <c r="S1626" s="14" t="s">
        <v>722</v>
      </c>
    </row>
    <row r="1627" spans="1:19" x14ac:dyDescent="0.25">
      <c r="A1627" s="14" t="s">
        <v>723</v>
      </c>
      <c r="B1627" s="14" t="s">
        <v>704</v>
      </c>
      <c r="C1627" s="14" t="s">
        <v>724</v>
      </c>
      <c r="D1627" s="14" t="s">
        <v>706</v>
      </c>
      <c r="E1627" s="14" t="s">
        <v>707</v>
      </c>
      <c r="F1627" s="15">
        <v>2250.54</v>
      </c>
      <c r="G1627" s="14" t="s">
        <v>708</v>
      </c>
      <c r="H1627" s="20">
        <v>43983</v>
      </c>
      <c r="I1627" s="14" t="s">
        <v>2329</v>
      </c>
      <c r="J1627" s="14" t="s">
        <v>2402</v>
      </c>
      <c r="K1627" s="21">
        <v>10100</v>
      </c>
      <c r="L1627" s="14" t="s">
        <v>657</v>
      </c>
      <c r="M1627" s="21">
        <v>114060</v>
      </c>
      <c r="N1627" s="14" t="s">
        <v>2403</v>
      </c>
      <c r="O1627" s="14" t="s">
        <v>725</v>
      </c>
      <c r="P1627" s="14" t="s">
        <v>726</v>
      </c>
      <c r="Q1627" s="14" t="s">
        <v>727</v>
      </c>
      <c r="R1627" s="14" t="s">
        <v>715</v>
      </c>
      <c r="S1627" s="14" t="s">
        <v>722</v>
      </c>
    </row>
    <row r="1628" spans="1:19" x14ac:dyDescent="0.25">
      <c r="A1628" s="14" t="s">
        <v>703</v>
      </c>
      <c r="B1628" s="14" t="s">
        <v>704</v>
      </c>
      <c r="C1628" s="14" t="s">
        <v>705</v>
      </c>
      <c r="D1628" s="14" t="s">
        <v>706</v>
      </c>
      <c r="E1628" s="14" t="s">
        <v>707</v>
      </c>
      <c r="F1628" s="15">
        <v>3467.58</v>
      </c>
      <c r="G1628" s="14" t="s">
        <v>708</v>
      </c>
      <c r="H1628" s="20">
        <v>43922</v>
      </c>
      <c r="I1628" s="14" t="s">
        <v>2404</v>
      </c>
      <c r="J1628" s="14" t="s">
        <v>2405</v>
      </c>
      <c r="K1628" s="21">
        <v>10101</v>
      </c>
      <c r="L1628" s="14" t="s">
        <v>658</v>
      </c>
      <c r="M1628" s="21">
        <v>111100</v>
      </c>
      <c r="N1628" s="14" t="s">
        <v>2406</v>
      </c>
      <c r="O1628" s="14" t="s">
        <v>712</v>
      </c>
      <c r="P1628" s="14" t="s">
        <v>713</v>
      </c>
      <c r="Q1628" s="14" t="s">
        <v>714</v>
      </c>
      <c r="R1628" s="14" t="s">
        <v>715</v>
      </c>
      <c r="S1628" s="14" t="s">
        <v>716</v>
      </c>
    </row>
    <row r="1629" spans="1:19" x14ac:dyDescent="0.25">
      <c r="A1629" s="14" t="s">
        <v>717</v>
      </c>
      <c r="B1629" s="14" t="s">
        <v>704</v>
      </c>
      <c r="C1629" s="14" t="s">
        <v>718</v>
      </c>
      <c r="D1629" s="14" t="s">
        <v>706</v>
      </c>
      <c r="E1629" s="14" t="s">
        <v>707</v>
      </c>
      <c r="F1629" s="15">
        <v>2901.84</v>
      </c>
      <c r="G1629" s="14" t="s">
        <v>708</v>
      </c>
      <c r="H1629" s="20">
        <v>43952</v>
      </c>
      <c r="I1629" s="14" t="s">
        <v>2398</v>
      </c>
      <c r="J1629" s="14" t="s">
        <v>2405</v>
      </c>
      <c r="K1629" s="21">
        <v>10101</v>
      </c>
      <c r="L1629" s="14" t="s">
        <v>658</v>
      </c>
      <c r="M1629" s="21">
        <v>111100</v>
      </c>
      <c r="N1629" s="14" t="s">
        <v>2406</v>
      </c>
      <c r="O1629" s="14" t="s">
        <v>719</v>
      </c>
      <c r="P1629" s="14" t="s">
        <v>720</v>
      </c>
      <c r="Q1629" s="14" t="s">
        <v>721</v>
      </c>
      <c r="R1629" s="14" t="s">
        <v>715</v>
      </c>
      <c r="S1629" s="14" t="s">
        <v>716</v>
      </c>
    </row>
    <row r="1630" spans="1:19" x14ac:dyDescent="0.25">
      <c r="A1630" s="14" t="s">
        <v>723</v>
      </c>
      <c r="B1630" s="14" t="s">
        <v>704</v>
      </c>
      <c r="C1630" s="14" t="s">
        <v>724</v>
      </c>
      <c r="D1630" s="14" t="s">
        <v>706</v>
      </c>
      <c r="E1630" s="14" t="s">
        <v>707</v>
      </c>
      <c r="F1630" s="15">
        <v>2738.66</v>
      </c>
      <c r="G1630" s="14" t="s">
        <v>708</v>
      </c>
      <c r="H1630" s="20">
        <v>43983</v>
      </c>
      <c r="I1630" s="14" t="s">
        <v>2332</v>
      </c>
      <c r="J1630" s="14" t="s">
        <v>2405</v>
      </c>
      <c r="K1630" s="21">
        <v>10101</v>
      </c>
      <c r="L1630" s="14" t="s">
        <v>658</v>
      </c>
      <c r="M1630" s="21">
        <v>111100</v>
      </c>
      <c r="N1630" s="14" t="s">
        <v>2406</v>
      </c>
      <c r="O1630" s="14" t="s">
        <v>725</v>
      </c>
      <c r="P1630" s="14" t="s">
        <v>726</v>
      </c>
      <c r="Q1630" s="14" t="s">
        <v>727</v>
      </c>
      <c r="R1630" s="14" t="s">
        <v>715</v>
      </c>
      <c r="S1630" s="14" t="s">
        <v>716</v>
      </c>
    </row>
    <row r="1631" spans="1:19" x14ac:dyDescent="0.25">
      <c r="A1631" s="14" t="s">
        <v>703</v>
      </c>
      <c r="B1631" s="14" t="s">
        <v>704</v>
      </c>
      <c r="C1631" s="14" t="s">
        <v>705</v>
      </c>
      <c r="D1631" s="14" t="s">
        <v>706</v>
      </c>
      <c r="E1631" s="14" t="s">
        <v>707</v>
      </c>
      <c r="F1631" s="15">
        <v>4726.1899999999996</v>
      </c>
      <c r="G1631" s="14" t="s">
        <v>708</v>
      </c>
      <c r="H1631" s="20">
        <v>43922</v>
      </c>
      <c r="I1631" s="14" t="s">
        <v>2407</v>
      </c>
      <c r="J1631" s="14" t="s">
        <v>2408</v>
      </c>
      <c r="K1631" s="21">
        <v>10101</v>
      </c>
      <c r="L1631" s="14" t="s">
        <v>658</v>
      </c>
      <c r="M1631" s="21">
        <v>111200</v>
      </c>
      <c r="N1631" s="14" t="s">
        <v>2409</v>
      </c>
      <c r="O1631" s="14" t="s">
        <v>712</v>
      </c>
      <c r="P1631" s="14" t="s">
        <v>713</v>
      </c>
      <c r="Q1631" s="14" t="s">
        <v>714</v>
      </c>
      <c r="R1631" s="14" t="s">
        <v>715</v>
      </c>
      <c r="S1631" s="14" t="s">
        <v>731</v>
      </c>
    </row>
    <row r="1632" spans="1:19" x14ac:dyDescent="0.25">
      <c r="A1632" s="14" t="s">
        <v>717</v>
      </c>
      <c r="B1632" s="14" t="s">
        <v>704</v>
      </c>
      <c r="C1632" s="14" t="s">
        <v>718</v>
      </c>
      <c r="D1632" s="14" t="s">
        <v>706</v>
      </c>
      <c r="E1632" s="14" t="s">
        <v>707</v>
      </c>
      <c r="F1632" s="15">
        <v>2766.19</v>
      </c>
      <c r="G1632" s="14" t="s">
        <v>708</v>
      </c>
      <c r="H1632" s="20">
        <v>43952</v>
      </c>
      <c r="I1632" s="14" t="s">
        <v>2401</v>
      </c>
      <c r="J1632" s="14" t="s">
        <v>2408</v>
      </c>
      <c r="K1632" s="21">
        <v>10101</v>
      </c>
      <c r="L1632" s="14" t="s">
        <v>658</v>
      </c>
      <c r="M1632" s="21">
        <v>111200</v>
      </c>
      <c r="N1632" s="14" t="s">
        <v>2409</v>
      </c>
      <c r="O1632" s="14" t="s">
        <v>719</v>
      </c>
      <c r="P1632" s="14" t="s">
        <v>720</v>
      </c>
      <c r="Q1632" s="14" t="s">
        <v>721</v>
      </c>
      <c r="R1632" s="14" t="s">
        <v>715</v>
      </c>
      <c r="S1632" s="14" t="s">
        <v>731</v>
      </c>
    </row>
    <row r="1633" spans="1:19" x14ac:dyDescent="0.25">
      <c r="A1633" s="14" t="s">
        <v>723</v>
      </c>
      <c r="B1633" s="14" t="s">
        <v>704</v>
      </c>
      <c r="C1633" s="14" t="s">
        <v>724</v>
      </c>
      <c r="D1633" s="14" t="s">
        <v>706</v>
      </c>
      <c r="E1633" s="14" t="s">
        <v>707</v>
      </c>
      <c r="F1633" s="15">
        <v>3044.41</v>
      </c>
      <c r="G1633" s="14" t="s">
        <v>708</v>
      </c>
      <c r="H1633" s="20">
        <v>43983</v>
      </c>
      <c r="I1633" s="14" t="s">
        <v>2335</v>
      </c>
      <c r="J1633" s="14" t="s">
        <v>2408</v>
      </c>
      <c r="K1633" s="21">
        <v>10101</v>
      </c>
      <c r="L1633" s="14" t="s">
        <v>658</v>
      </c>
      <c r="M1633" s="21">
        <v>111200</v>
      </c>
      <c r="N1633" s="14" t="s">
        <v>2409</v>
      </c>
      <c r="O1633" s="14" t="s">
        <v>725</v>
      </c>
      <c r="P1633" s="14" t="s">
        <v>726</v>
      </c>
      <c r="Q1633" s="14" t="s">
        <v>727</v>
      </c>
      <c r="R1633" s="14" t="s">
        <v>715</v>
      </c>
      <c r="S1633" s="14" t="s">
        <v>731</v>
      </c>
    </row>
    <row r="1634" spans="1:19" x14ac:dyDescent="0.25">
      <c r="A1634" s="14" t="s">
        <v>703</v>
      </c>
      <c r="B1634" s="14" t="s">
        <v>704</v>
      </c>
      <c r="C1634" s="14" t="s">
        <v>705</v>
      </c>
      <c r="D1634" s="14" t="s">
        <v>706</v>
      </c>
      <c r="E1634" s="14" t="s">
        <v>707</v>
      </c>
      <c r="F1634" s="15">
        <v>41321.53</v>
      </c>
      <c r="G1634" s="14" t="s">
        <v>708</v>
      </c>
      <c r="H1634" s="20">
        <v>43922</v>
      </c>
      <c r="I1634" s="14" t="s">
        <v>2410</v>
      </c>
      <c r="J1634" s="14" t="s">
        <v>2411</v>
      </c>
      <c r="K1634" s="21">
        <v>10101</v>
      </c>
      <c r="L1634" s="14" t="s">
        <v>658</v>
      </c>
      <c r="M1634" s="21">
        <v>111400</v>
      </c>
      <c r="N1634" s="14" t="s">
        <v>2412</v>
      </c>
      <c r="O1634" s="14" t="s">
        <v>712</v>
      </c>
      <c r="P1634" s="14" t="s">
        <v>713</v>
      </c>
      <c r="Q1634" s="14" t="s">
        <v>714</v>
      </c>
      <c r="R1634" s="14" t="s">
        <v>715</v>
      </c>
      <c r="S1634" s="14" t="s">
        <v>683</v>
      </c>
    </row>
    <row r="1635" spans="1:19" x14ac:dyDescent="0.25">
      <c r="A1635" s="14" t="s">
        <v>717</v>
      </c>
      <c r="B1635" s="14" t="s">
        <v>704</v>
      </c>
      <c r="C1635" s="14" t="s">
        <v>718</v>
      </c>
      <c r="D1635" s="14" t="s">
        <v>706</v>
      </c>
      <c r="E1635" s="14" t="s">
        <v>707</v>
      </c>
      <c r="F1635" s="15">
        <v>48386.92</v>
      </c>
      <c r="G1635" s="14" t="s">
        <v>708</v>
      </c>
      <c r="H1635" s="20">
        <v>43952</v>
      </c>
      <c r="I1635" s="14" t="s">
        <v>2404</v>
      </c>
      <c r="J1635" s="14" t="s">
        <v>2411</v>
      </c>
      <c r="K1635" s="21">
        <v>10101</v>
      </c>
      <c r="L1635" s="14" t="s">
        <v>658</v>
      </c>
      <c r="M1635" s="21">
        <v>111400</v>
      </c>
      <c r="N1635" s="14" t="s">
        <v>2412</v>
      </c>
      <c r="O1635" s="14" t="s">
        <v>719</v>
      </c>
      <c r="P1635" s="14" t="s">
        <v>720</v>
      </c>
      <c r="Q1635" s="14" t="s">
        <v>721</v>
      </c>
      <c r="R1635" s="14" t="s">
        <v>715</v>
      </c>
      <c r="S1635" s="14" t="s">
        <v>683</v>
      </c>
    </row>
    <row r="1636" spans="1:19" x14ac:dyDescent="0.25">
      <c r="A1636" s="14" t="s">
        <v>723</v>
      </c>
      <c r="B1636" s="14" t="s">
        <v>704</v>
      </c>
      <c r="C1636" s="14" t="s">
        <v>724</v>
      </c>
      <c r="D1636" s="14" t="s">
        <v>706</v>
      </c>
      <c r="E1636" s="14" t="s">
        <v>707</v>
      </c>
      <c r="F1636" s="15">
        <v>2133.64</v>
      </c>
      <c r="G1636" s="14" t="s">
        <v>708</v>
      </c>
      <c r="H1636" s="20">
        <v>43983</v>
      </c>
      <c r="I1636" s="14" t="s">
        <v>2413</v>
      </c>
      <c r="J1636" s="14" t="s">
        <v>2411</v>
      </c>
      <c r="K1636" s="21">
        <v>10101</v>
      </c>
      <c r="L1636" s="14" t="s">
        <v>658</v>
      </c>
      <c r="M1636" s="21">
        <v>111400</v>
      </c>
      <c r="N1636" s="14" t="s">
        <v>2412</v>
      </c>
      <c r="O1636" s="14" t="s">
        <v>725</v>
      </c>
      <c r="P1636" s="14" t="s">
        <v>682</v>
      </c>
      <c r="Q1636" s="14" t="s">
        <v>875</v>
      </c>
      <c r="R1636" s="14" t="s">
        <v>715</v>
      </c>
      <c r="S1636" s="14" t="s">
        <v>683</v>
      </c>
    </row>
    <row r="1637" spans="1:19" x14ac:dyDescent="0.25">
      <c r="A1637" s="14" t="s">
        <v>723</v>
      </c>
      <c r="B1637" s="14" t="s">
        <v>704</v>
      </c>
      <c r="C1637" s="14" t="s">
        <v>724</v>
      </c>
      <c r="D1637" s="14" t="s">
        <v>706</v>
      </c>
      <c r="E1637" s="14" t="s">
        <v>707</v>
      </c>
      <c r="F1637" s="15">
        <v>36578.76</v>
      </c>
      <c r="G1637" s="14" t="s">
        <v>708</v>
      </c>
      <c r="H1637" s="20">
        <v>43983</v>
      </c>
      <c r="I1637" s="14" t="s">
        <v>2338</v>
      </c>
      <c r="J1637" s="14" t="s">
        <v>2411</v>
      </c>
      <c r="K1637" s="21">
        <v>10101</v>
      </c>
      <c r="L1637" s="14" t="s">
        <v>658</v>
      </c>
      <c r="M1637" s="21">
        <v>111400</v>
      </c>
      <c r="N1637" s="14" t="s">
        <v>2412</v>
      </c>
      <c r="O1637" s="14" t="s">
        <v>725</v>
      </c>
      <c r="P1637" s="14" t="s">
        <v>726</v>
      </c>
      <c r="Q1637" s="14" t="s">
        <v>727</v>
      </c>
      <c r="R1637" s="14" t="s">
        <v>715</v>
      </c>
      <c r="S1637" s="14" t="s">
        <v>683</v>
      </c>
    </row>
    <row r="1638" spans="1:19" x14ac:dyDescent="0.25">
      <c r="A1638" s="14" t="s">
        <v>703</v>
      </c>
      <c r="B1638" s="14" t="s">
        <v>704</v>
      </c>
      <c r="C1638" s="14" t="s">
        <v>705</v>
      </c>
      <c r="D1638" s="14" t="s">
        <v>706</v>
      </c>
      <c r="E1638" s="14" t="s">
        <v>707</v>
      </c>
      <c r="F1638" s="15">
        <v>22413.18</v>
      </c>
      <c r="G1638" s="14" t="s">
        <v>708</v>
      </c>
      <c r="H1638" s="20">
        <v>43922</v>
      </c>
      <c r="I1638" s="14" t="s">
        <v>2414</v>
      </c>
      <c r="J1638" s="14" t="s">
        <v>2415</v>
      </c>
      <c r="K1638" s="21">
        <v>10101</v>
      </c>
      <c r="L1638" s="14" t="s">
        <v>658</v>
      </c>
      <c r="M1638" s="21">
        <v>111600</v>
      </c>
      <c r="N1638" s="14" t="s">
        <v>2416</v>
      </c>
      <c r="O1638" s="14" t="s">
        <v>712</v>
      </c>
      <c r="P1638" s="14" t="s">
        <v>713</v>
      </c>
      <c r="Q1638" s="14" t="s">
        <v>714</v>
      </c>
      <c r="R1638" s="14" t="s">
        <v>715</v>
      </c>
      <c r="S1638" s="14" t="s">
        <v>722</v>
      </c>
    </row>
    <row r="1639" spans="1:19" x14ac:dyDescent="0.25">
      <c r="A1639" s="14" t="s">
        <v>717</v>
      </c>
      <c r="B1639" s="14" t="s">
        <v>704</v>
      </c>
      <c r="C1639" s="14" t="s">
        <v>718</v>
      </c>
      <c r="D1639" s="14" t="s">
        <v>706</v>
      </c>
      <c r="E1639" s="14" t="s">
        <v>707</v>
      </c>
      <c r="F1639" s="15">
        <v>27429.14</v>
      </c>
      <c r="G1639" s="14" t="s">
        <v>708</v>
      </c>
      <c r="H1639" s="20">
        <v>43952</v>
      </c>
      <c r="I1639" s="14" t="s">
        <v>2407</v>
      </c>
      <c r="J1639" s="14" t="s">
        <v>2415</v>
      </c>
      <c r="K1639" s="21">
        <v>10101</v>
      </c>
      <c r="L1639" s="14" t="s">
        <v>658</v>
      </c>
      <c r="M1639" s="21">
        <v>111600</v>
      </c>
      <c r="N1639" s="14" t="s">
        <v>2416</v>
      </c>
      <c r="O1639" s="14" t="s">
        <v>719</v>
      </c>
      <c r="P1639" s="14" t="s">
        <v>720</v>
      </c>
      <c r="Q1639" s="14" t="s">
        <v>721</v>
      </c>
      <c r="R1639" s="14" t="s">
        <v>715</v>
      </c>
      <c r="S1639" s="14" t="s">
        <v>722</v>
      </c>
    </row>
    <row r="1640" spans="1:19" x14ac:dyDescent="0.25">
      <c r="A1640" s="14" t="s">
        <v>723</v>
      </c>
      <c r="B1640" s="14" t="s">
        <v>704</v>
      </c>
      <c r="C1640" s="14" t="s">
        <v>724</v>
      </c>
      <c r="D1640" s="14" t="s">
        <v>706</v>
      </c>
      <c r="E1640" s="14" t="s">
        <v>707</v>
      </c>
      <c r="F1640" s="15">
        <v>24208.48</v>
      </c>
      <c r="G1640" s="14" t="s">
        <v>708</v>
      </c>
      <c r="H1640" s="20">
        <v>43983</v>
      </c>
      <c r="I1640" s="14" t="s">
        <v>2341</v>
      </c>
      <c r="J1640" s="14" t="s">
        <v>2415</v>
      </c>
      <c r="K1640" s="21">
        <v>10101</v>
      </c>
      <c r="L1640" s="14" t="s">
        <v>658</v>
      </c>
      <c r="M1640" s="21">
        <v>111600</v>
      </c>
      <c r="N1640" s="14" t="s">
        <v>2416</v>
      </c>
      <c r="O1640" s="14" t="s">
        <v>725</v>
      </c>
      <c r="P1640" s="14" t="s">
        <v>726</v>
      </c>
      <c r="Q1640" s="14" t="s">
        <v>727</v>
      </c>
      <c r="R1640" s="14" t="s">
        <v>715</v>
      </c>
      <c r="S1640" s="14" t="s">
        <v>722</v>
      </c>
    </row>
    <row r="1641" spans="1:19" x14ac:dyDescent="0.25">
      <c r="A1641" s="14" t="s">
        <v>703</v>
      </c>
      <c r="B1641" s="14" t="s">
        <v>704</v>
      </c>
      <c r="C1641" s="14" t="s">
        <v>705</v>
      </c>
      <c r="D1641" s="14" t="s">
        <v>706</v>
      </c>
      <c r="E1641" s="14" t="s">
        <v>707</v>
      </c>
      <c r="F1641" s="15">
        <v>3288.38</v>
      </c>
      <c r="G1641" s="14" t="s">
        <v>708</v>
      </c>
      <c r="H1641" s="20">
        <v>43922</v>
      </c>
      <c r="I1641" s="14" t="s">
        <v>2417</v>
      </c>
      <c r="J1641" s="14" t="s">
        <v>2418</v>
      </c>
      <c r="K1641" s="21">
        <v>10101</v>
      </c>
      <c r="L1641" s="14" t="s">
        <v>658</v>
      </c>
      <c r="M1641" s="21">
        <v>111700</v>
      </c>
      <c r="N1641" s="14" t="s">
        <v>2419</v>
      </c>
      <c r="O1641" s="14" t="s">
        <v>712</v>
      </c>
      <c r="P1641" s="14" t="s">
        <v>713</v>
      </c>
      <c r="Q1641" s="14" t="s">
        <v>714</v>
      </c>
      <c r="R1641" s="14" t="s">
        <v>715</v>
      </c>
      <c r="S1641" s="14" t="s">
        <v>742</v>
      </c>
    </row>
    <row r="1642" spans="1:19" x14ac:dyDescent="0.25">
      <c r="A1642" s="14" t="s">
        <v>717</v>
      </c>
      <c r="B1642" s="14" t="s">
        <v>704</v>
      </c>
      <c r="C1642" s="14" t="s">
        <v>718</v>
      </c>
      <c r="D1642" s="14" t="s">
        <v>706</v>
      </c>
      <c r="E1642" s="14" t="s">
        <v>707</v>
      </c>
      <c r="F1642" s="15">
        <v>3074.33</v>
      </c>
      <c r="G1642" s="14" t="s">
        <v>708</v>
      </c>
      <c r="H1642" s="20">
        <v>43952</v>
      </c>
      <c r="I1642" s="14" t="s">
        <v>2410</v>
      </c>
      <c r="J1642" s="14" t="s">
        <v>2418</v>
      </c>
      <c r="K1642" s="21">
        <v>10101</v>
      </c>
      <c r="L1642" s="14" t="s">
        <v>658</v>
      </c>
      <c r="M1642" s="21">
        <v>111700</v>
      </c>
      <c r="N1642" s="14" t="s">
        <v>2419</v>
      </c>
      <c r="O1642" s="14" t="s">
        <v>719</v>
      </c>
      <c r="P1642" s="14" t="s">
        <v>720</v>
      </c>
      <c r="Q1642" s="14" t="s">
        <v>721</v>
      </c>
      <c r="R1642" s="14" t="s">
        <v>715</v>
      </c>
      <c r="S1642" s="14" t="s">
        <v>742</v>
      </c>
    </row>
    <row r="1643" spans="1:19" x14ac:dyDescent="0.25">
      <c r="A1643" s="14" t="s">
        <v>723</v>
      </c>
      <c r="B1643" s="14" t="s">
        <v>704</v>
      </c>
      <c r="C1643" s="14" t="s">
        <v>724</v>
      </c>
      <c r="D1643" s="14" t="s">
        <v>706</v>
      </c>
      <c r="E1643" s="14" t="s">
        <v>707</v>
      </c>
      <c r="F1643" s="15">
        <v>3165.56</v>
      </c>
      <c r="G1643" s="14" t="s">
        <v>708</v>
      </c>
      <c r="H1643" s="20">
        <v>43983</v>
      </c>
      <c r="I1643" s="14" t="s">
        <v>2344</v>
      </c>
      <c r="J1643" s="14" t="s">
        <v>2418</v>
      </c>
      <c r="K1643" s="21">
        <v>10101</v>
      </c>
      <c r="L1643" s="14" t="s">
        <v>658</v>
      </c>
      <c r="M1643" s="21">
        <v>111700</v>
      </c>
      <c r="N1643" s="14" t="s">
        <v>2419</v>
      </c>
      <c r="O1643" s="14" t="s">
        <v>725</v>
      </c>
      <c r="P1643" s="14" t="s">
        <v>726</v>
      </c>
      <c r="Q1643" s="14" t="s">
        <v>727</v>
      </c>
      <c r="R1643" s="14" t="s">
        <v>715</v>
      </c>
      <c r="S1643" s="14" t="s">
        <v>742</v>
      </c>
    </row>
    <row r="1644" spans="1:19" x14ac:dyDescent="0.25">
      <c r="A1644" s="14" t="s">
        <v>703</v>
      </c>
      <c r="B1644" s="14" t="s">
        <v>704</v>
      </c>
      <c r="C1644" s="14" t="s">
        <v>705</v>
      </c>
      <c r="D1644" s="14" t="s">
        <v>706</v>
      </c>
      <c r="E1644" s="14" t="s">
        <v>707</v>
      </c>
      <c r="F1644" s="15">
        <v>29.22</v>
      </c>
      <c r="G1644" s="14" t="s">
        <v>708</v>
      </c>
      <c r="H1644" s="20">
        <v>43922</v>
      </c>
      <c r="I1644" s="14" t="s">
        <v>2420</v>
      </c>
      <c r="J1644" s="14" t="s">
        <v>2421</v>
      </c>
      <c r="K1644" s="21">
        <v>10101</v>
      </c>
      <c r="L1644" s="14" t="s">
        <v>658</v>
      </c>
      <c r="M1644" s="21">
        <v>113000</v>
      </c>
      <c r="N1644" s="14" t="s">
        <v>2422</v>
      </c>
      <c r="O1644" s="14" t="s">
        <v>712</v>
      </c>
      <c r="P1644" s="14" t="s">
        <v>713</v>
      </c>
      <c r="Q1644" s="14" t="s">
        <v>714</v>
      </c>
      <c r="R1644" s="14" t="s">
        <v>715</v>
      </c>
      <c r="S1644" s="14" t="s">
        <v>742</v>
      </c>
    </row>
    <row r="1645" spans="1:19" x14ac:dyDescent="0.25">
      <c r="A1645" s="14" t="s">
        <v>717</v>
      </c>
      <c r="B1645" s="14" t="s">
        <v>704</v>
      </c>
      <c r="C1645" s="14" t="s">
        <v>718</v>
      </c>
      <c r="D1645" s="14" t="s">
        <v>706</v>
      </c>
      <c r="E1645" s="14" t="s">
        <v>707</v>
      </c>
      <c r="F1645" s="15">
        <v>28.62</v>
      </c>
      <c r="G1645" s="14" t="s">
        <v>708</v>
      </c>
      <c r="H1645" s="20">
        <v>43952</v>
      </c>
      <c r="I1645" s="14" t="s">
        <v>2414</v>
      </c>
      <c r="J1645" s="14" t="s">
        <v>2421</v>
      </c>
      <c r="K1645" s="21">
        <v>10101</v>
      </c>
      <c r="L1645" s="14" t="s">
        <v>658</v>
      </c>
      <c r="M1645" s="21">
        <v>113000</v>
      </c>
      <c r="N1645" s="14" t="s">
        <v>2422</v>
      </c>
      <c r="O1645" s="14" t="s">
        <v>719</v>
      </c>
      <c r="P1645" s="14" t="s">
        <v>720</v>
      </c>
      <c r="Q1645" s="14" t="s">
        <v>721</v>
      </c>
      <c r="R1645" s="14" t="s">
        <v>715</v>
      </c>
      <c r="S1645" s="14" t="s">
        <v>742</v>
      </c>
    </row>
    <row r="1646" spans="1:19" x14ac:dyDescent="0.25">
      <c r="A1646" s="14" t="s">
        <v>723</v>
      </c>
      <c r="B1646" s="14" t="s">
        <v>704</v>
      </c>
      <c r="C1646" s="14" t="s">
        <v>724</v>
      </c>
      <c r="D1646" s="14" t="s">
        <v>706</v>
      </c>
      <c r="E1646" s="14" t="s">
        <v>707</v>
      </c>
      <c r="F1646" s="15">
        <v>28.8</v>
      </c>
      <c r="G1646" s="14" t="s">
        <v>708</v>
      </c>
      <c r="H1646" s="20">
        <v>43983</v>
      </c>
      <c r="I1646" s="14" t="s">
        <v>2347</v>
      </c>
      <c r="J1646" s="14" t="s">
        <v>2421</v>
      </c>
      <c r="K1646" s="21">
        <v>10101</v>
      </c>
      <c r="L1646" s="14" t="s">
        <v>658</v>
      </c>
      <c r="M1646" s="21">
        <v>113000</v>
      </c>
      <c r="N1646" s="14" t="s">
        <v>2422</v>
      </c>
      <c r="O1646" s="14" t="s">
        <v>725</v>
      </c>
      <c r="P1646" s="14" t="s">
        <v>726</v>
      </c>
      <c r="Q1646" s="14" t="s">
        <v>727</v>
      </c>
      <c r="R1646" s="14" t="s">
        <v>715</v>
      </c>
      <c r="S1646" s="14" t="s">
        <v>742</v>
      </c>
    </row>
    <row r="1647" spans="1:19" x14ac:dyDescent="0.25">
      <c r="A1647" s="14" t="s">
        <v>703</v>
      </c>
      <c r="B1647" s="14" t="s">
        <v>704</v>
      </c>
      <c r="C1647" s="14" t="s">
        <v>705</v>
      </c>
      <c r="D1647" s="14" t="s">
        <v>706</v>
      </c>
      <c r="E1647" s="14" t="s">
        <v>707</v>
      </c>
      <c r="F1647" s="15">
        <v>212.12</v>
      </c>
      <c r="G1647" s="14" t="s">
        <v>708</v>
      </c>
      <c r="H1647" s="20">
        <v>43922</v>
      </c>
      <c r="I1647" s="14" t="s">
        <v>2423</v>
      </c>
      <c r="J1647" s="14" t="s">
        <v>2424</v>
      </c>
      <c r="K1647" s="21">
        <v>10101</v>
      </c>
      <c r="L1647" s="14" t="s">
        <v>658</v>
      </c>
      <c r="M1647" s="21">
        <v>113010</v>
      </c>
      <c r="N1647" s="14" t="s">
        <v>2425</v>
      </c>
      <c r="O1647" s="14" t="s">
        <v>712</v>
      </c>
      <c r="P1647" s="14" t="s">
        <v>713</v>
      </c>
      <c r="Q1647" s="14" t="s">
        <v>714</v>
      </c>
      <c r="R1647" s="14" t="s">
        <v>715</v>
      </c>
      <c r="S1647" s="14" t="s">
        <v>716</v>
      </c>
    </row>
    <row r="1648" spans="1:19" x14ac:dyDescent="0.25">
      <c r="A1648" s="14" t="s">
        <v>717</v>
      </c>
      <c r="B1648" s="14" t="s">
        <v>704</v>
      </c>
      <c r="C1648" s="14" t="s">
        <v>718</v>
      </c>
      <c r="D1648" s="14" t="s">
        <v>706</v>
      </c>
      <c r="E1648" s="14" t="s">
        <v>707</v>
      </c>
      <c r="F1648" s="15">
        <v>214.6</v>
      </c>
      <c r="G1648" s="14" t="s">
        <v>708</v>
      </c>
      <c r="H1648" s="20">
        <v>43952</v>
      </c>
      <c r="I1648" s="14" t="s">
        <v>2417</v>
      </c>
      <c r="J1648" s="14" t="s">
        <v>2424</v>
      </c>
      <c r="K1648" s="21">
        <v>10101</v>
      </c>
      <c r="L1648" s="14" t="s">
        <v>658</v>
      </c>
      <c r="M1648" s="21">
        <v>113010</v>
      </c>
      <c r="N1648" s="14" t="s">
        <v>2425</v>
      </c>
      <c r="O1648" s="14" t="s">
        <v>719</v>
      </c>
      <c r="P1648" s="14" t="s">
        <v>720</v>
      </c>
      <c r="Q1648" s="14" t="s">
        <v>721</v>
      </c>
      <c r="R1648" s="14" t="s">
        <v>715</v>
      </c>
      <c r="S1648" s="14" t="s">
        <v>716</v>
      </c>
    </row>
    <row r="1649" spans="1:19" x14ac:dyDescent="0.25">
      <c r="A1649" s="14" t="s">
        <v>723</v>
      </c>
      <c r="B1649" s="14" t="s">
        <v>704</v>
      </c>
      <c r="C1649" s="14" t="s">
        <v>724</v>
      </c>
      <c r="D1649" s="14" t="s">
        <v>706</v>
      </c>
      <c r="E1649" s="14" t="s">
        <v>707</v>
      </c>
      <c r="F1649" s="15">
        <v>213.05</v>
      </c>
      <c r="G1649" s="14" t="s">
        <v>708</v>
      </c>
      <c r="H1649" s="20">
        <v>43983</v>
      </c>
      <c r="I1649" s="14" t="s">
        <v>2350</v>
      </c>
      <c r="J1649" s="14" t="s">
        <v>2424</v>
      </c>
      <c r="K1649" s="21">
        <v>10101</v>
      </c>
      <c r="L1649" s="14" t="s">
        <v>658</v>
      </c>
      <c r="M1649" s="21">
        <v>113010</v>
      </c>
      <c r="N1649" s="14" t="s">
        <v>2425</v>
      </c>
      <c r="O1649" s="14" t="s">
        <v>725</v>
      </c>
      <c r="P1649" s="14" t="s">
        <v>726</v>
      </c>
      <c r="Q1649" s="14" t="s">
        <v>727</v>
      </c>
      <c r="R1649" s="14" t="s">
        <v>715</v>
      </c>
      <c r="S1649" s="14" t="s">
        <v>716</v>
      </c>
    </row>
    <row r="1650" spans="1:19" x14ac:dyDescent="0.25">
      <c r="A1650" s="14" t="s">
        <v>703</v>
      </c>
      <c r="B1650" s="14" t="s">
        <v>704</v>
      </c>
      <c r="C1650" s="14" t="s">
        <v>705</v>
      </c>
      <c r="D1650" s="14" t="s">
        <v>706</v>
      </c>
      <c r="E1650" s="14" t="s">
        <v>707</v>
      </c>
      <c r="F1650" s="15">
        <v>446.94</v>
      </c>
      <c r="G1650" s="14" t="s">
        <v>708</v>
      </c>
      <c r="H1650" s="20">
        <v>43922</v>
      </c>
      <c r="I1650" s="14" t="s">
        <v>2426</v>
      </c>
      <c r="J1650" s="14" t="s">
        <v>2427</v>
      </c>
      <c r="K1650" s="21">
        <v>10101</v>
      </c>
      <c r="L1650" s="14" t="s">
        <v>658</v>
      </c>
      <c r="M1650" s="21">
        <v>113020</v>
      </c>
      <c r="N1650" s="14" t="s">
        <v>2428</v>
      </c>
      <c r="O1650" s="14" t="s">
        <v>712</v>
      </c>
      <c r="P1650" s="14" t="s">
        <v>713</v>
      </c>
      <c r="Q1650" s="14" t="s">
        <v>714</v>
      </c>
      <c r="R1650" s="14" t="s">
        <v>715</v>
      </c>
      <c r="S1650" s="14" t="s">
        <v>731</v>
      </c>
    </row>
    <row r="1651" spans="1:19" x14ac:dyDescent="0.25">
      <c r="A1651" s="14" t="s">
        <v>717</v>
      </c>
      <c r="B1651" s="14" t="s">
        <v>704</v>
      </c>
      <c r="C1651" s="14" t="s">
        <v>718</v>
      </c>
      <c r="D1651" s="14" t="s">
        <v>706</v>
      </c>
      <c r="E1651" s="14" t="s">
        <v>707</v>
      </c>
      <c r="F1651" s="15">
        <v>177.8</v>
      </c>
      <c r="G1651" s="14" t="s">
        <v>708</v>
      </c>
      <c r="H1651" s="20">
        <v>43952</v>
      </c>
      <c r="I1651" s="14" t="s">
        <v>2420</v>
      </c>
      <c r="J1651" s="14" t="s">
        <v>2427</v>
      </c>
      <c r="K1651" s="21">
        <v>10101</v>
      </c>
      <c r="L1651" s="14" t="s">
        <v>658</v>
      </c>
      <c r="M1651" s="21">
        <v>113020</v>
      </c>
      <c r="N1651" s="14" t="s">
        <v>2428</v>
      </c>
      <c r="O1651" s="14" t="s">
        <v>719</v>
      </c>
      <c r="P1651" s="14" t="s">
        <v>720</v>
      </c>
      <c r="Q1651" s="14" t="s">
        <v>721</v>
      </c>
      <c r="R1651" s="14" t="s">
        <v>715</v>
      </c>
      <c r="S1651" s="14" t="s">
        <v>731</v>
      </c>
    </row>
    <row r="1652" spans="1:19" x14ac:dyDescent="0.25">
      <c r="A1652" s="14" t="s">
        <v>723</v>
      </c>
      <c r="B1652" s="14" t="s">
        <v>704</v>
      </c>
      <c r="C1652" s="14" t="s">
        <v>724</v>
      </c>
      <c r="D1652" s="14" t="s">
        <v>706</v>
      </c>
      <c r="E1652" s="14" t="s">
        <v>707</v>
      </c>
      <c r="F1652" s="15">
        <v>216</v>
      </c>
      <c r="G1652" s="14" t="s">
        <v>708</v>
      </c>
      <c r="H1652" s="20">
        <v>43983</v>
      </c>
      <c r="I1652" s="14" t="s">
        <v>2353</v>
      </c>
      <c r="J1652" s="14" t="s">
        <v>2427</v>
      </c>
      <c r="K1652" s="21">
        <v>10101</v>
      </c>
      <c r="L1652" s="14" t="s">
        <v>658</v>
      </c>
      <c r="M1652" s="21">
        <v>113020</v>
      </c>
      <c r="N1652" s="14" t="s">
        <v>2428</v>
      </c>
      <c r="O1652" s="14" t="s">
        <v>725</v>
      </c>
      <c r="P1652" s="14" t="s">
        <v>726</v>
      </c>
      <c r="Q1652" s="14" t="s">
        <v>727</v>
      </c>
      <c r="R1652" s="14" t="s">
        <v>715</v>
      </c>
      <c r="S1652" s="14" t="s">
        <v>731</v>
      </c>
    </row>
    <row r="1653" spans="1:19" x14ac:dyDescent="0.25">
      <c r="A1653" s="14" t="s">
        <v>703</v>
      </c>
      <c r="B1653" s="14" t="s">
        <v>704</v>
      </c>
      <c r="C1653" s="14" t="s">
        <v>705</v>
      </c>
      <c r="D1653" s="14" t="s">
        <v>706</v>
      </c>
      <c r="E1653" s="14" t="s">
        <v>707</v>
      </c>
      <c r="F1653" s="15">
        <v>4259.76</v>
      </c>
      <c r="G1653" s="14" t="s">
        <v>708</v>
      </c>
      <c r="H1653" s="20">
        <v>43922</v>
      </c>
      <c r="I1653" s="14" t="s">
        <v>2429</v>
      </c>
      <c r="J1653" s="14" t="s">
        <v>2430</v>
      </c>
      <c r="K1653" s="21">
        <v>10101</v>
      </c>
      <c r="L1653" s="14" t="s">
        <v>658</v>
      </c>
      <c r="M1653" s="21">
        <v>113040</v>
      </c>
      <c r="N1653" s="14" t="s">
        <v>2431</v>
      </c>
      <c r="O1653" s="14" t="s">
        <v>712</v>
      </c>
      <c r="P1653" s="14" t="s">
        <v>713</v>
      </c>
      <c r="Q1653" s="14" t="s">
        <v>714</v>
      </c>
      <c r="R1653" s="14" t="s">
        <v>715</v>
      </c>
      <c r="S1653" s="14" t="s">
        <v>683</v>
      </c>
    </row>
    <row r="1654" spans="1:19" x14ac:dyDescent="0.25">
      <c r="A1654" s="14" t="s">
        <v>717</v>
      </c>
      <c r="B1654" s="14" t="s">
        <v>704</v>
      </c>
      <c r="C1654" s="14" t="s">
        <v>718</v>
      </c>
      <c r="D1654" s="14" t="s">
        <v>706</v>
      </c>
      <c r="E1654" s="14" t="s">
        <v>707</v>
      </c>
      <c r="F1654" s="15">
        <v>5314.81</v>
      </c>
      <c r="G1654" s="14" t="s">
        <v>708</v>
      </c>
      <c r="H1654" s="20">
        <v>43952</v>
      </c>
      <c r="I1654" s="14" t="s">
        <v>2423</v>
      </c>
      <c r="J1654" s="14" t="s">
        <v>2430</v>
      </c>
      <c r="K1654" s="21">
        <v>10101</v>
      </c>
      <c r="L1654" s="14" t="s">
        <v>658</v>
      </c>
      <c r="M1654" s="21">
        <v>113040</v>
      </c>
      <c r="N1654" s="14" t="s">
        <v>2431</v>
      </c>
      <c r="O1654" s="14" t="s">
        <v>719</v>
      </c>
      <c r="P1654" s="14" t="s">
        <v>720</v>
      </c>
      <c r="Q1654" s="14" t="s">
        <v>721</v>
      </c>
      <c r="R1654" s="14" t="s">
        <v>715</v>
      </c>
      <c r="S1654" s="14" t="s">
        <v>683</v>
      </c>
    </row>
    <row r="1655" spans="1:19" x14ac:dyDescent="0.25">
      <c r="A1655" s="14" t="s">
        <v>723</v>
      </c>
      <c r="B1655" s="14" t="s">
        <v>704</v>
      </c>
      <c r="C1655" s="14" t="s">
        <v>724</v>
      </c>
      <c r="D1655" s="14" t="s">
        <v>706</v>
      </c>
      <c r="E1655" s="14" t="s">
        <v>707</v>
      </c>
      <c r="F1655" s="15">
        <v>3810.55</v>
      </c>
      <c r="G1655" s="14" t="s">
        <v>708</v>
      </c>
      <c r="H1655" s="20">
        <v>43983</v>
      </c>
      <c r="I1655" s="14" t="s">
        <v>2356</v>
      </c>
      <c r="J1655" s="14" t="s">
        <v>2430</v>
      </c>
      <c r="K1655" s="21">
        <v>10101</v>
      </c>
      <c r="L1655" s="14" t="s">
        <v>658</v>
      </c>
      <c r="M1655" s="21">
        <v>113040</v>
      </c>
      <c r="N1655" s="14" t="s">
        <v>2431</v>
      </c>
      <c r="O1655" s="14" t="s">
        <v>725</v>
      </c>
      <c r="P1655" s="14" t="s">
        <v>726</v>
      </c>
      <c r="Q1655" s="14" t="s">
        <v>727</v>
      </c>
      <c r="R1655" s="14" t="s">
        <v>715</v>
      </c>
      <c r="S1655" s="14" t="s">
        <v>683</v>
      </c>
    </row>
    <row r="1656" spans="1:19" x14ac:dyDescent="0.25">
      <c r="A1656" s="14" t="s">
        <v>723</v>
      </c>
      <c r="B1656" s="14" t="s">
        <v>704</v>
      </c>
      <c r="C1656" s="14" t="s">
        <v>724</v>
      </c>
      <c r="D1656" s="14" t="s">
        <v>706</v>
      </c>
      <c r="E1656" s="14" t="s">
        <v>707</v>
      </c>
      <c r="F1656" s="15">
        <v>191.96</v>
      </c>
      <c r="G1656" s="14" t="s">
        <v>708</v>
      </c>
      <c r="H1656" s="20">
        <v>43983</v>
      </c>
      <c r="I1656" s="14" t="s">
        <v>2432</v>
      </c>
      <c r="J1656" s="14" t="s">
        <v>2430</v>
      </c>
      <c r="K1656" s="21">
        <v>10101</v>
      </c>
      <c r="L1656" s="14" t="s">
        <v>658</v>
      </c>
      <c r="M1656" s="21">
        <v>113040</v>
      </c>
      <c r="N1656" s="14" t="s">
        <v>2431</v>
      </c>
      <c r="O1656" s="14" t="s">
        <v>725</v>
      </c>
      <c r="P1656" s="14" t="s">
        <v>682</v>
      </c>
      <c r="Q1656" s="14" t="s">
        <v>875</v>
      </c>
      <c r="R1656" s="14" t="s">
        <v>715</v>
      </c>
      <c r="S1656" s="14" t="s">
        <v>683</v>
      </c>
    </row>
    <row r="1657" spans="1:19" x14ac:dyDescent="0.25">
      <c r="A1657" s="14" t="s">
        <v>703</v>
      </c>
      <c r="B1657" s="14" t="s">
        <v>704</v>
      </c>
      <c r="C1657" s="14" t="s">
        <v>705</v>
      </c>
      <c r="D1657" s="14" t="s">
        <v>706</v>
      </c>
      <c r="E1657" s="14" t="s">
        <v>707</v>
      </c>
      <c r="F1657" s="15">
        <v>1624.43</v>
      </c>
      <c r="G1657" s="14" t="s">
        <v>708</v>
      </c>
      <c r="H1657" s="20">
        <v>43922</v>
      </c>
      <c r="I1657" s="14" t="s">
        <v>2433</v>
      </c>
      <c r="J1657" s="14" t="s">
        <v>2434</v>
      </c>
      <c r="K1657" s="21">
        <v>10101</v>
      </c>
      <c r="L1657" s="14" t="s">
        <v>658</v>
      </c>
      <c r="M1657" s="21">
        <v>113060</v>
      </c>
      <c r="N1657" s="14" t="s">
        <v>2435</v>
      </c>
      <c r="O1657" s="14" t="s">
        <v>712</v>
      </c>
      <c r="P1657" s="14" t="s">
        <v>713</v>
      </c>
      <c r="Q1657" s="14" t="s">
        <v>714</v>
      </c>
      <c r="R1657" s="14" t="s">
        <v>715</v>
      </c>
      <c r="S1657" s="14" t="s">
        <v>722</v>
      </c>
    </row>
    <row r="1658" spans="1:19" x14ac:dyDescent="0.25">
      <c r="A1658" s="14" t="s">
        <v>717</v>
      </c>
      <c r="B1658" s="14" t="s">
        <v>704</v>
      </c>
      <c r="C1658" s="14" t="s">
        <v>718</v>
      </c>
      <c r="D1658" s="14" t="s">
        <v>706</v>
      </c>
      <c r="E1658" s="14" t="s">
        <v>707</v>
      </c>
      <c r="F1658" s="15">
        <v>1778.03</v>
      </c>
      <c r="G1658" s="14" t="s">
        <v>708</v>
      </c>
      <c r="H1658" s="20">
        <v>43952</v>
      </c>
      <c r="I1658" s="14" t="s">
        <v>2426</v>
      </c>
      <c r="J1658" s="14" t="s">
        <v>2434</v>
      </c>
      <c r="K1658" s="21">
        <v>10101</v>
      </c>
      <c r="L1658" s="14" t="s">
        <v>658</v>
      </c>
      <c r="M1658" s="21">
        <v>113060</v>
      </c>
      <c r="N1658" s="14" t="s">
        <v>2435</v>
      </c>
      <c r="O1658" s="14" t="s">
        <v>719</v>
      </c>
      <c r="P1658" s="14" t="s">
        <v>720</v>
      </c>
      <c r="Q1658" s="14" t="s">
        <v>721</v>
      </c>
      <c r="R1658" s="14" t="s">
        <v>715</v>
      </c>
      <c r="S1658" s="14" t="s">
        <v>722</v>
      </c>
    </row>
    <row r="1659" spans="1:19" x14ac:dyDescent="0.25">
      <c r="A1659" s="14" t="s">
        <v>723</v>
      </c>
      <c r="B1659" s="14" t="s">
        <v>704</v>
      </c>
      <c r="C1659" s="14" t="s">
        <v>724</v>
      </c>
      <c r="D1659" s="14" t="s">
        <v>706</v>
      </c>
      <c r="E1659" s="14" t="s">
        <v>707</v>
      </c>
      <c r="F1659" s="15">
        <v>1770.36</v>
      </c>
      <c r="G1659" s="14" t="s">
        <v>708</v>
      </c>
      <c r="H1659" s="20">
        <v>43983</v>
      </c>
      <c r="I1659" s="14" t="s">
        <v>2359</v>
      </c>
      <c r="J1659" s="14" t="s">
        <v>2434</v>
      </c>
      <c r="K1659" s="21">
        <v>10101</v>
      </c>
      <c r="L1659" s="14" t="s">
        <v>658</v>
      </c>
      <c r="M1659" s="21">
        <v>113060</v>
      </c>
      <c r="N1659" s="14" t="s">
        <v>2435</v>
      </c>
      <c r="O1659" s="14" t="s">
        <v>725</v>
      </c>
      <c r="P1659" s="14" t="s">
        <v>726</v>
      </c>
      <c r="Q1659" s="14" t="s">
        <v>727</v>
      </c>
      <c r="R1659" s="14" t="s">
        <v>715</v>
      </c>
      <c r="S1659" s="14" t="s">
        <v>722</v>
      </c>
    </row>
    <row r="1660" spans="1:19" x14ac:dyDescent="0.25">
      <c r="A1660" s="14" t="s">
        <v>703</v>
      </c>
      <c r="B1660" s="14" t="s">
        <v>704</v>
      </c>
      <c r="C1660" s="14" t="s">
        <v>705</v>
      </c>
      <c r="D1660" s="14" t="s">
        <v>706</v>
      </c>
      <c r="E1660" s="14" t="s">
        <v>707</v>
      </c>
      <c r="F1660" s="15">
        <v>221.54</v>
      </c>
      <c r="G1660" s="14" t="s">
        <v>708</v>
      </c>
      <c r="H1660" s="20">
        <v>43922</v>
      </c>
      <c r="I1660" s="14" t="s">
        <v>2436</v>
      </c>
      <c r="J1660" s="14" t="s">
        <v>2437</v>
      </c>
      <c r="K1660" s="21">
        <v>10101</v>
      </c>
      <c r="L1660" s="14" t="s">
        <v>658</v>
      </c>
      <c r="M1660" s="21">
        <v>114000</v>
      </c>
      <c r="N1660" s="14" t="s">
        <v>2438</v>
      </c>
      <c r="O1660" s="14" t="s">
        <v>712</v>
      </c>
      <c r="P1660" s="14" t="s">
        <v>713</v>
      </c>
      <c r="Q1660" s="14" t="s">
        <v>714</v>
      </c>
      <c r="R1660" s="14" t="s">
        <v>715</v>
      </c>
      <c r="S1660" s="14" t="s">
        <v>742</v>
      </c>
    </row>
    <row r="1661" spans="1:19" x14ac:dyDescent="0.25">
      <c r="A1661" s="14" t="s">
        <v>717</v>
      </c>
      <c r="B1661" s="14" t="s">
        <v>704</v>
      </c>
      <c r="C1661" s="14" t="s">
        <v>718</v>
      </c>
      <c r="D1661" s="14" t="s">
        <v>706</v>
      </c>
      <c r="E1661" s="14" t="s">
        <v>707</v>
      </c>
      <c r="F1661" s="15">
        <v>221.54</v>
      </c>
      <c r="G1661" s="14" t="s">
        <v>708</v>
      </c>
      <c r="H1661" s="20">
        <v>43952</v>
      </c>
      <c r="I1661" s="14" t="s">
        <v>2429</v>
      </c>
      <c r="J1661" s="14" t="s">
        <v>2437</v>
      </c>
      <c r="K1661" s="21">
        <v>10101</v>
      </c>
      <c r="L1661" s="14" t="s">
        <v>658</v>
      </c>
      <c r="M1661" s="21">
        <v>114000</v>
      </c>
      <c r="N1661" s="14" t="s">
        <v>2438</v>
      </c>
      <c r="O1661" s="14" t="s">
        <v>719</v>
      </c>
      <c r="P1661" s="14" t="s">
        <v>720</v>
      </c>
      <c r="Q1661" s="14" t="s">
        <v>721</v>
      </c>
      <c r="R1661" s="14" t="s">
        <v>715</v>
      </c>
      <c r="S1661" s="14" t="s">
        <v>742</v>
      </c>
    </row>
    <row r="1662" spans="1:19" x14ac:dyDescent="0.25">
      <c r="A1662" s="14" t="s">
        <v>723</v>
      </c>
      <c r="B1662" s="14" t="s">
        <v>704</v>
      </c>
      <c r="C1662" s="14" t="s">
        <v>724</v>
      </c>
      <c r="D1662" s="14" t="s">
        <v>706</v>
      </c>
      <c r="E1662" s="14" t="s">
        <v>707</v>
      </c>
      <c r="F1662" s="15">
        <v>221.54</v>
      </c>
      <c r="G1662" s="14" t="s">
        <v>708</v>
      </c>
      <c r="H1662" s="20">
        <v>43983</v>
      </c>
      <c r="I1662" s="14" t="s">
        <v>2362</v>
      </c>
      <c r="J1662" s="14" t="s">
        <v>2437</v>
      </c>
      <c r="K1662" s="21">
        <v>10101</v>
      </c>
      <c r="L1662" s="14" t="s">
        <v>658</v>
      </c>
      <c r="M1662" s="21">
        <v>114000</v>
      </c>
      <c r="N1662" s="14" t="s">
        <v>2438</v>
      </c>
      <c r="O1662" s="14" t="s">
        <v>725</v>
      </c>
      <c r="P1662" s="14" t="s">
        <v>726</v>
      </c>
      <c r="Q1662" s="14" t="s">
        <v>727</v>
      </c>
      <c r="R1662" s="14" t="s">
        <v>715</v>
      </c>
      <c r="S1662" s="14" t="s">
        <v>742</v>
      </c>
    </row>
    <row r="1663" spans="1:19" x14ac:dyDescent="0.25">
      <c r="A1663" s="14" t="s">
        <v>703</v>
      </c>
      <c r="B1663" s="14" t="s">
        <v>704</v>
      </c>
      <c r="C1663" s="14" t="s">
        <v>705</v>
      </c>
      <c r="D1663" s="14" t="s">
        <v>706</v>
      </c>
      <c r="E1663" s="14" t="s">
        <v>707</v>
      </c>
      <c r="F1663" s="15">
        <v>962.64</v>
      </c>
      <c r="G1663" s="14" t="s">
        <v>708</v>
      </c>
      <c r="H1663" s="20">
        <v>43922</v>
      </c>
      <c r="I1663" s="14" t="s">
        <v>2439</v>
      </c>
      <c r="J1663" s="14" t="s">
        <v>2440</v>
      </c>
      <c r="K1663" s="21">
        <v>10101</v>
      </c>
      <c r="L1663" s="14" t="s">
        <v>658</v>
      </c>
      <c r="M1663" s="21">
        <v>114010</v>
      </c>
      <c r="N1663" s="14" t="s">
        <v>2441</v>
      </c>
      <c r="O1663" s="14" t="s">
        <v>712</v>
      </c>
      <c r="P1663" s="14" t="s">
        <v>713</v>
      </c>
      <c r="Q1663" s="14" t="s">
        <v>714</v>
      </c>
      <c r="R1663" s="14" t="s">
        <v>715</v>
      </c>
      <c r="S1663" s="14" t="s">
        <v>716</v>
      </c>
    </row>
    <row r="1664" spans="1:19" x14ac:dyDescent="0.25">
      <c r="A1664" s="14" t="s">
        <v>717</v>
      </c>
      <c r="B1664" s="14" t="s">
        <v>704</v>
      </c>
      <c r="C1664" s="14" t="s">
        <v>718</v>
      </c>
      <c r="D1664" s="14" t="s">
        <v>706</v>
      </c>
      <c r="E1664" s="14" t="s">
        <v>707</v>
      </c>
      <c r="F1664" s="15">
        <v>805.59</v>
      </c>
      <c r="G1664" s="14" t="s">
        <v>708</v>
      </c>
      <c r="H1664" s="20">
        <v>43952</v>
      </c>
      <c r="I1664" s="14" t="s">
        <v>2433</v>
      </c>
      <c r="J1664" s="14" t="s">
        <v>2440</v>
      </c>
      <c r="K1664" s="21">
        <v>10101</v>
      </c>
      <c r="L1664" s="14" t="s">
        <v>658</v>
      </c>
      <c r="M1664" s="21">
        <v>114010</v>
      </c>
      <c r="N1664" s="14" t="s">
        <v>2441</v>
      </c>
      <c r="O1664" s="14" t="s">
        <v>719</v>
      </c>
      <c r="P1664" s="14" t="s">
        <v>720</v>
      </c>
      <c r="Q1664" s="14" t="s">
        <v>721</v>
      </c>
      <c r="R1664" s="14" t="s">
        <v>715</v>
      </c>
      <c r="S1664" s="14" t="s">
        <v>716</v>
      </c>
    </row>
    <row r="1665" spans="1:19" x14ac:dyDescent="0.25">
      <c r="A1665" s="14" t="s">
        <v>723</v>
      </c>
      <c r="B1665" s="14" t="s">
        <v>704</v>
      </c>
      <c r="C1665" s="14" t="s">
        <v>724</v>
      </c>
      <c r="D1665" s="14" t="s">
        <v>706</v>
      </c>
      <c r="E1665" s="14" t="s">
        <v>707</v>
      </c>
      <c r="F1665" s="15">
        <v>760.29</v>
      </c>
      <c r="G1665" s="14" t="s">
        <v>708</v>
      </c>
      <c r="H1665" s="20">
        <v>43983</v>
      </c>
      <c r="I1665" s="14" t="s">
        <v>2365</v>
      </c>
      <c r="J1665" s="14" t="s">
        <v>2440</v>
      </c>
      <c r="K1665" s="21">
        <v>10101</v>
      </c>
      <c r="L1665" s="14" t="s">
        <v>658</v>
      </c>
      <c r="M1665" s="21">
        <v>114010</v>
      </c>
      <c r="N1665" s="14" t="s">
        <v>2441</v>
      </c>
      <c r="O1665" s="14" t="s">
        <v>725</v>
      </c>
      <c r="P1665" s="14" t="s">
        <v>726</v>
      </c>
      <c r="Q1665" s="14" t="s">
        <v>727</v>
      </c>
      <c r="R1665" s="14" t="s">
        <v>715</v>
      </c>
      <c r="S1665" s="14" t="s">
        <v>716</v>
      </c>
    </row>
    <row r="1666" spans="1:19" x14ac:dyDescent="0.25">
      <c r="A1666" s="14" t="s">
        <v>703</v>
      </c>
      <c r="B1666" s="14" t="s">
        <v>704</v>
      </c>
      <c r="C1666" s="14" t="s">
        <v>705</v>
      </c>
      <c r="D1666" s="14" t="s">
        <v>706</v>
      </c>
      <c r="E1666" s="14" t="s">
        <v>707</v>
      </c>
      <c r="F1666" s="15">
        <v>492.83</v>
      </c>
      <c r="G1666" s="14" t="s">
        <v>708</v>
      </c>
      <c r="H1666" s="20">
        <v>43922</v>
      </c>
      <c r="I1666" s="14" t="s">
        <v>2442</v>
      </c>
      <c r="J1666" s="14" t="s">
        <v>2443</v>
      </c>
      <c r="K1666" s="21">
        <v>10101</v>
      </c>
      <c r="L1666" s="14" t="s">
        <v>658</v>
      </c>
      <c r="M1666" s="21">
        <v>114020</v>
      </c>
      <c r="N1666" s="14" t="s">
        <v>2444</v>
      </c>
      <c r="O1666" s="14" t="s">
        <v>712</v>
      </c>
      <c r="P1666" s="14" t="s">
        <v>713</v>
      </c>
      <c r="Q1666" s="14" t="s">
        <v>714</v>
      </c>
      <c r="R1666" s="14" t="s">
        <v>715</v>
      </c>
      <c r="S1666" s="14" t="s">
        <v>731</v>
      </c>
    </row>
    <row r="1667" spans="1:19" x14ac:dyDescent="0.25">
      <c r="A1667" s="14" t="s">
        <v>717</v>
      </c>
      <c r="B1667" s="14" t="s">
        <v>704</v>
      </c>
      <c r="C1667" s="14" t="s">
        <v>718</v>
      </c>
      <c r="D1667" s="14" t="s">
        <v>706</v>
      </c>
      <c r="E1667" s="14" t="s">
        <v>707</v>
      </c>
      <c r="F1667" s="15">
        <v>767.92</v>
      </c>
      <c r="G1667" s="14" t="s">
        <v>708</v>
      </c>
      <c r="H1667" s="20">
        <v>43952</v>
      </c>
      <c r="I1667" s="14" t="s">
        <v>2436</v>
      </c>
      <c r="J1667" s="14" t="s">
        <v>2443</v>
      </c>
      <c r="K1667" s="21">
        <v>10101</v>
      </c>
      <c r="L1667" s="14" t="s">
        <v>658</v>
      </c>
      <c r="M1667" s="21">
        <v>114020</v>
      </c>
      <c r="N1667" s="14" t="s">
        <v>2444</v>
      </c>
      <c r="O1667" s="14" t="s">
        <v>719</v>
      </c>
      <c r="P1667" s="14" t="s">
        <v>720</v>
      </c>
      <c r="Q1667" s="14" t="s">
        <v>721</v>
      </c>
      <c r="R1667" s="14" t="s">
        <v>715</v>
      </c>
      <c r="S1667" s="14" t="s">
        <v>731</v>
      </c>
    </row>
    <row r="1668" spans="1:19" x14ac:dyDescent="0.25">
      <c r="A1668" s="14" t="s">
        <v>723</v>
      </c>
      <c r="B1668" s="14" t="s">
        <v>704</v>
      </c>
      <c r="C1668" s="14" t="s">
        <v>724</v>
      </c>
      <c r="D1668" s="14" t="s">
        <v>706</v>
      </c>
      <c r="E1668" s="14" t="s">
        <v>707</v>
      </c>
      <c r="F1668" s="15">
        <v>845.16</v>
      </c>
      <c r="G1668" s="14" t="s">
        <v>708</v>
      </c>
      <c r="H1668" s="20">
        <v>43983</v>
      </c>
      <c r="I1668" s="14" t="s">
        <v>2368</v>
      </c>
      <c r="J1668" s="14" t="s">
        <v>2443</v>
      </c>
      <c r="K1668" s="21">
        <v>10101</v>
      </c>
      <c r="L1668" s="14" t="s">
        <v>658</v>
      </c>
      <c r="M1668" s="21">
        <v>114020</v>
      </c>
      <c r="N1668" s="14" t="s">
        <v>2444</v>
      </c>
      <c r="O1668" s="14" t="s">
        <v>725</v>
      </c>
      <c r="P1668" s="14" t="s">
        <v>726</v>
      </c>
      <c r="Q1668" s="14" t="s">
        <v>727</v>
      </c>
      <c r="R1668" s="14" t="s">
        <v>715</v>
      </c>
      <c r="S1668" s="14" t="s">
        <v>731</v>
      </c>
    </row>
    <row r="1669" spans="1:19" x14ac:dyDescent="0.25">
      <c r="A1669" s="14" t="s">
        <v>703</v>
      </c>
      <c r="B1669" s="14" t="s">
        <v>704</v>
      </c>
      <c r="C1669" s="14" t="s">
        <v>705</v>
      </c>
      <c r="D1669" s="14" t="s">
        <v>706</v>
      </c>
      <c r="E1669" s="14" t="s">
        <v>707</v>
      </c>
      <c r="F1669" s="15">
        <v>8211.3700000000008</v>
      </c>
      <c r="G1669" s="14" t="s">
        <v>708</v>
      </c>
      <c r="H1669" s="20">
        <v>43922</v>
      </c>
      <c r="I1669" s="14" t="s">
        <v>2445</v>
      </c>
      <c r="J1669" s="14" t="s">
        <v>2446</v>
      </c>
      <c r="K1669" s="21">
        <v>10101</v>
      </c>
      <c r="L1669" s="14" t="s">
        <v>658</v>
      </c>
      <c r="M1669" s="21">
        <v>114040</v>
      </c>
      <c r="N1669" s="14" t="s">
        <v>2447</v>
      </c>
      <c r="O1669" s="14" t="s">
        <v>712</v>
      </c>
      <c r="P1669" s="14" t="s">
        <v>713</v>
      </c>
      <c r="Q1669" s="14" t="s">
        <v>714</v>
      </c>
      <c r="R1669" s="14" t="s">
        <v>715</v>
      </c>
      <c r="S1669" s="14" t="s">
        <v>683</v>
      </c>
    </row>
    <row r="1670" spans="1:19" x14ac:dyDescent="0.25">
      <c r="A1670" s="14" t="s">
        <v>717</v>
      </c>
      <c r="B1670" s="14" t="s">
        <v>704</v>
      </c>
      <c r="C1670" s="14" t="s">
        <v>718</v>
      </c>
      <c r="D1670" s="14" t="s">
        <v>706</v>
      </c>
      <c r="E1670" s="14" t="s">
        <v>707</v>
      </c>
      <c r="F1670" s="15">
        <v>7979.97</v>
      </c>
      <c r="G1670" s="14" t="s">
        <v>708</v>
      </c>
      <c r="H1670" s="20">
        <v>43952</v>
      </c>
      <c r="I1670" s="14" t="s">
        <v>2439</v>
      </c>
      <c r="J1670" s="14" t="s">
        <v>2446</v>
      </c>
      <c r="K1670" s="21">
        <v>10101</v>
      </c>
      <c r="L1670" s="14" t="s">
        <v>658</v>
      </c>
      <c r="M1670" s="21">
        <v>114040</v>
      </c>
      <c r="N1670" s="14" t="s">
        <v>2447</v>
      </c>
      <c r="O1670" s="14" t="s">
        <v>719</v>
      </c>
      <c r="P1670" s="14" t="s">
        <v>720</v>
      </c>
      <c r="Q1670" s="14" t="s">
        <v>721</v>
      </c>
      <c r="R1670" s="14" t="s">
        <v>715</v>
      </c>
      <c r="S1670" s="14" t="s">
        <v>683</v>
      </c>
    </row>
    <row r="1671" spans="1:19" x14ac:dyDescent="0.25">
      <c r="A1671" s="14" t="s">
        <v>723</v>
      </c>
      <c r="B1671" s="14" t="s">
        <v>704</v>
      </c>
      <c r="C1671" s="14" t="s">
        <v>724</v>
      </c>
      <c r="D1671" s="14" t="s">
        <v>706</v>
      </c>
      <c r="E1671" s="14" t="s">
        <v>707</v>
      </c>
      <c r="F1671" s="15">
        <v>7708.64</v>
      </c>
      <c r="G1671" s="14" t="s">
        <v>708</v>
      </c>
      <c r="H1671" s="20">
        <v>43983</v>
      </c>
      <c r="I1671" s="14" t="s">
        <v>2371</v>
      </c>
      <c r="J1671" s="14" t="s">
        <v>2446</v>
      </c>
      <c r="K1671" s="21">
        <v>10101</v>
      </c>
      <c r="L1671" s="14" t="s">
        <v>658</v>
      </c>
      <c r="M1671" s="21">
        <v>114040</v>
      </c>
      <c r="N1671" s="14" t="s">
        <v>2447</v>
      </c>
      <c r="O1671" s="14" t="s">
        <v>725</v>
      </c>
      <c r="P1671" s="14" t="s">
        <v>726</v>
      </c>
      <c r="Q1671" s="14" t="s">
        <v>727</v>
      </c>
      <c r="R1671" s="14" t="s">
        <v>715</v>
      </c>
      <c r="S1671" s="14" t="s">
        <v>683</v>
      </c>
    </row>
    <row r="1672" spans="1:19" x14ac:dyDescent="0.25">
      <c r="A1672" s="14" t="s">
        <v>723</v>
      </c>
      <c r="B1672" s="14" t="s">
        <v>704</v>
      </c>
      <c r="C1672" s="14" t="s">
        <v>724</v>
      </c>
      <c r="D1672" s="14" t="s">
        <v>706</v>
      </c>
      <c r="E1672" s="14" t="s">
        <v>707</v>
      </c>
      <c r="F1672" s="15">
        <v>502.73</v>
      </c>
      <c r="G1672" s="14" t="s">
        <v>708</v>
      </c>
      <c r="H1672" s="20">
        <v>43983</v>
      </c>
      <c r="I1672" s="14" t="s">
        <v>2448</v>
      </c>
      <c r="J1672" s="14" t="s">
        <v>2446</v>
      </c>
      <c r="K1672" s="21">
        <v>10101</v>
      </c>
      <c r="L1672" s="14" t="s">
        <v>658</v>
      </c>
      <c r="M1672" s="21">
        <v>114040</v>
      </c>
      <c r="N1672" s="14" t="s">
        <v>2447</v>
      </c>
      <c r="O1672" s="14" t="s">
        <v>725</v>
      </c>
      <c r="P1672" s="14" t="s">
        <v>682</v>
      </c>
      <c r="Q1672" s="14" t="s">
        <v>875</v>
      </c>
      <c r="R1672" s="14" t="s">
        <v>715</v>
      </c>
      <c r="S1672" s="14" t="s">
        <v>683</v>
      </c>
    </row>
    <row r="1673" spans="1:19" x14ac:dyDescent="0.25">
      <c r="A1673" s="14" t="s">
        <v>703</v>
      </c>
      <c r="B1673" s="14" t="s">
        <v>704</v>
      </c>
      <c r="C1673" s="14" t="s">
        <v>705</v>
      </c>
      <c r="D1673" s="14" t="s">
        <v>706</v>
      </c>
      <c r="E1673" s="14" t="s">
        <v>707</v>
      </c>
      <c r="F1673" s="15">
        <v>6002.05</v>
      </c>
      <c r="G1673" s="14" t="s">
        <v>708</v>
      </c>
      <c r="H1673" s="20">
        <v>43922</v>
      </c>
      <c r="I1673" s="14" t="s">
        <v>2449</v>
      </c>
      <c r="J1673" s="14" t="s">
        <v>2450</v>
      </c>
      <c r="K1673" s="21">
        <v>10101</v>
      </c>
      <c r="L1673" s="14" t="s">
        <v>658</v>
      </c>
      <c r="M1673" s="21">
        <v>114060</v>
      </c>
      <c r="N1673" s="14" t="s">
        <v>2451</v>
      </c>
      <c r="O1673" s="14" t="s">
        <v>712</v>
      </c>
      <c r="P1673" s="14" t="s">
        <v>713</v>
      </c>
      <c r="Q1673" s="14" t="s">
        <v>714</v>
      </c>
      <c r="R1673" s="14" t="s">
        <v>715</v>
      </c>
      <c r="S1673" s="14" t="s">
        <v>722</v>
      </c>
    </row>
    <row r="1674" spans="1:19" x14ac:dyDescent="0.25">
      <c r="A1674" s="14" t="s">
        <v>717</v>
      </c>
      <c r="B1674" s="14" t="s">
        <v>704</v>
      </c>
      <c r="C1674" s="14" t="s">
        <v>718</v>
      </c>
      <c r="D1674" s="14" t="s">
        <v>706</v>
      </c>
      <c r="E1674" s="14" t="s">
        <v>707</v>
      </c>
      <c r="F1674" s="15">
        <v>6759.82</v>
      </c>
      <c r="G1674" s="14" t="s">
        <v>708</v>
      </c>
      <c r="H1674" s="20">
        <v>43952</v>
      </c>
      <c r="I1674" s="14" t="s">
        <v>2442</v>
      </c>
      <c r="J1674" s="14" t="s">
        <v>2450</v>
      </c>
      <c r="K1674" s="21">
        <v>10101</v>
      </c>
      <c r="L1674" s="14" t="s">
        <v>658</v>
      </c>
      <c r="M1674" s="21">
        <v>114060</v>
      </c>
      <c r="N1674" s="14" t="s">
        <v>2451</v>
      </c>
      <c r="O1674" s="14" t="s">
        <v>719</v>
      </c>
      <c r="P1674" s="14" t="s">
        <v>720</v>
      </c>
      <c r="Q1674" s="14" t="s">
        <v>721</v>
      </c>
      <c r="R1674" s="14" t="s">
        <v>715</v>
      </c>
      <c r="S1674" s="14" t="s">
        <v>722</v>
      </c>
    </row>
    <row r="1675" spans="1:19" x14ac:dyDescent="0.25">
      <c r="A1675" s="14" t="s">
        <v>723</v>
      </c>
      <c r="B1675" s="14" t="s">
        <v>704</v>
      </c>
      <c r="C1675" s="14" t="s">
        <v>724</v>
      </c>
      <c r="D1675" s="14" t="s">
        <v>706</v>
      </c>
      <c r="E1675" s="14" t="s">
        <v>707</v>
      </c>
      <c r="F1675" s="15">
        <v>6053.35</v>
      </c>
      <c r="G1675" s="14" t="s">
        <v>708</v>
      </c>
      <c r="H1675" s="20">
        <v>43983</v>
      </c>
      <c r="I1675" s="14" t="s">
        <v>2374</v>
      </c>
      <c r="J1675" s="14" t="s">
        <v>2450</v>
      </c>
      <c r="K1675" s="21">
        <v>10101</v>
      </c>
      <c r="L1675" s="14" t="s">
        <v>658</v>
      </c>
      <c r="M1675" s="21">
        <v>114060</v>
      </c>
      <c r="N1675" s="14" t="s">
        <v>2451</v>
      </c>
      <c r="O1675" s="14" t="s">
        <v>725</v>
      </c>
      <c r="P1675" s="14" t="s">
        <v>726</v>
      </c>
      <c r="Q1675" s="14" t="s">
        <v>727</v>
      </c>
      <c r="R1675" s="14" t="s">
        <v>715</v>
      </c>
      <c r="S1675" s="14" t="s">
        <v>722</v>
      </c>
    </row>
    <row r="1676" spans="1:19" x14ac:dyDescent="0.25">
      <c r="A1676" s="14" t="s">
        <v>703</v>
      </c>
      <c r="B1676" s="14" t="s">
        <v>704</v>
      </c>
      <c r="C1676" s="14" t="s">
        <v>705</v>
      </c>
      <c r="D1676" s="14" t="s">
        <v>706</v>
      </c>
      <c r="E1676" s="14" t="s">
        <v>707</v>
      </c>
      <c r="F1676" s="15">
        <v>7774.78</v>
      </c>
      <c r="G1676" s="14" t="s">
        <v>708</v>
      </c>
      <c r="H1676" s="20">
        <v>43922</v>
      </c>
      <c r="I1676" s="14" t="s">
        <v>2452</v>
      </c>
      <c r="J1676" s="14" t="s">
        <v>2453</v>
      </c>
      <c r="K1676" s="21">
        <v>10105</v>
      </c>
      <c r="L1676" s="14" t="s">
        <v>659</v>
      </c>
      <c r="M1676" s="21">
        <v>111100</v>
      </c>
      <c r="N1676" s="14" t="s">
        <v>2454</v>
      </c>
      <c r="O1676" s="14" t="s">
        <v>712</v>
      </c>
      <c r="P1676" s="14" t="s">
        <v>713</v>
      </c>
      <c r="Q1676" s="14" t="s">
        <v>714</v>
      </c>
      <c r="R1676" s="14" t="s">
        <v>715</v>
      </c>
      <c r="S1676" s="14" t="s">
        <v>716</v>
      </c>
    </row>
    <row r="1677" spans="1:19" x14ac:dyDescent="0.25">
      <c r="A1677" s="14" t="s">
        <v>717</v>
      </c>
      <c r="B1677" s="14" t="s">
        <v>704</v>
      </c>
      <c r="C1677" s="14" t="s">
        <v>718</v>
      </c>
      <c r="D1677" s="14" t="s">
        <v>706</v>
      </c>
      <c r="E1677" s="14" t="s">
        <v>707</v>
      </c>
      <c r="F1677" s="15">
        <v>7774.78</v>
      </c>
      <c r="G1677" s="14" t="s">
        <v>708</v>
      </c>
      <c r="H1677" s="20">
        <v>43952</v>
      </c>
      <c r="I1677" s="14" t="s">
        <v>2445</v>
      </c>
      <c r="J1677" s="14" t="s">
        <v>2453</v>
      </c>
      <c r="K1677" s="21">
        <v>10105</v>
      </c>
      <c r="L1677" s="14" t="s">
        <v>659</v>
      </c>
      <c r="M1677" s="21">
        <v>111100</v>
      </c>
      <c r="N1677" s="14" t="s">
        <v>2454</v>
      </c>
      <c r="O1677" s="14" t="s">
        <v>719</v>
      </c>
      <c r="P1677" s="14" t="s">
        <v>720</v>
      </c>
      <c r="Q1677" s="14" t="s">
        <v>721</v>
      </c>
      <c r="R1677" s="14" t="s">
        <v>715</v>
      </c>
      <c r="S1677" s="14" t="s">
        <v>716</v>
      </c>
    </row>
    <row r="1678" spans="1:19" x14ac:dyDescent="0.25">
      <c r="A1678" s="14" t="s">
        <v>723</v>
      </c>
      <c r="B1678" s="14" t="s">
        <v>704</v>
      </c>
      <c r="C1678" s="14" t="s">
        <v>724</v>
      </c>
      <c r="D1678" s="14" t="s">
        <v>706</v>
      </c>
      <c r="E1678" s="14" t="s">
        <v>707</v>
      </c>
      <c r="F1678" s="15">
        <v>7774.78</v>
      </c>
      <c r="G1678" s="14" t="s">
        <v>708</v>
      </c>
      <c r="H1678" s="20">
        <v>43983</v>
      </c>
      <c r="I1678" s="14" t="s">
        <v>2377</v>
      </c>
      <c r="J1678" s="14" t="s">
        <v>2453</v>
      </c>
      <c r="K1678" s="21">
        <v>10105</v>
      </c>
      <c r="L1678" s="14" t="s">
        <v>659</v>
      </c>
      <c r="M1678" s="21">
        <v>111100</v>
      </c>
      <c r="N1678" s="14" t="s">
        <v>2454</v>
      </c>
      <c r="O1678" s="14" t="s">
        <v>725</v>
      </c>
      <c r="P1678" s="14" t="s">
        <v>726</v>
      </c>
      <c r="Q1678" s="14" t="s">
        <v>727</v>
      </c>
      <c r="R1678" s="14" t="s">
        <v>715</v>
      </c>
      <c r="S1678" s="14" t="s">
        <v>716</v>
      </c>
    </row>
    <row r="1679" spans="1:19" x14ac:dyDescent="0.25">
      <c r="A1679" s="14" t="s">
        <v>703</v>
      </c>
      <c r="B1679" s="14" t="s">
        <v>704</v>
      </c>
      <c r="C1679" s="14" t="s">
        <v>705</v>
      </c>
      <c r="D1679" s="14" t="s">
        <v>706</v>
      </c>
      <c r="E1679" s="14" t="s">
        <v>707</v>
      </c>
      <c r="F1679" s="15">
        <v>2295.56</v>
      </c>
      <c r="G1679" s="14" t="s">
        <v>708</v>
      </c>
      <c r="H1679" s="20">
        <v>43922</v>
      </c>
      <c r="I1679" s="14" t="s">
        <v>2455</v>
      </c>
      <c r="J1679" s="14" t="s">
        <v>2456</v>
      </c>
      <c r="K1679" s="21">
        <v>10105</v>
      </c>
      <c r="L1679" s="14" t="s">
        <v>659</v>
      </c>
      <c r="M1679" s="21">
        <v>111200</v>
      </c>
      <c r="N1679" s="14" t="s">
        <v>2457</v>
      </c>
      <c r="O1679" s="14" t="s">
        <v>712</v>
      </c>
      <c r="P1679" s="14" t="s">
        <v>713</v>
      </c>
      <c r="Q1679" s="14" t="s">
        <v>714</v>
      </c>
      <c r="R1679" s="14" t="s">
        <v>715</v>
      </c>
      <c r="S1679" s="14" t="s">
        <v>731</v>
      </c>
    </row>
    <row r="1680" spans="1:19" x14ac:dyDescent="0.25">
      <c r="A1680" s="14" t="s">
        <v>717</v>
      </c>
      <c r="B1680" s="14" t="s">
        <v>704</v>
      </c>
      <c r="C1680" s="14" t="s">
        <v>718</v>
      </c>
      <c r="D1680" s="14" t="s">
        <v>706</v>
      </c>
      <c r="E1680" s="14" t="s">
        <v>707</v>
      </c>
      <c r="F1680" s="15">
        <v>2295.56</v>
      </c>
      <c r="G1680" s="14" t="s">
        <v>708</v>
      </c>
      <c r="H1680" s="20">
        <v>43952</v>
      </c>
      <c r="I1680" s="14" t="s">
        <v>2449</v>
      </c>
      <c r="J1680" s="14" t="s">
        <v>2456</v>
      </c>
      <c r="K1680" s="21">
        <v>10105</v>
      </c>
      <c r="L1680" s="14" t="s">
        <v>659</v>
      </c>
      <c r="M1680" s="21">
        <v>111200</v>
      </c>
      <c r="N1680" s="14" t="s">
        <v>2457</v>
      </c>
      <c r="O1680" s="14" t="s">
        <v>719</v>
      </c>
      <c r="P1680" s="14" t="s">
        <v>720</v>
      </c>
      <c r="Q1680" s="14" t="s">
        <v>721</v>
      </c>
      <c r="R1680" s="14" t="s">
        <v>715</v>
      </c>
      <c r="S1680" s="14" t="s">
        <v>731</v>
      </c>
    </row>
    <row r="1681" spans="1:19" x14ac:dyDescent="0.25">
      <c r="A1681" s="14" t="s">
        <v>723</v>
      </c>
      <c r="B1681" s="14" t="s">
        <v>704</v>
      </c>
      <c r="C1681" s="14" t="s">
        <v>724</v>
      </c>
      <c r="D1681" s="14" t="s">
        <v>706</v>
      </c>
      <c r="E1681" s="14" t="s">
        <v>707</v>
      </c>
      <c r="F1681" s="15">
        <v>2295.56</v>
      </c>
      <c r="G1681" s="14" t="s">
        <v>708</v>
      </c>
      <c r="H1681" s="20">
        <v>43983</v>
      </c>
      <c r="I1681" s="14" t="s">
        <v>2380</v>
      </c>
      <c r="J1681" s="14" t="s">
        <v>2456</v>
      </c>
      <c r="K1681" s="21">
        <v>10105</v>
      </c>
      <c r="L1681" s="14" t="s">
        <v>659</v>
      </c>
      <c r="M1681" s="21">
        <v>111200</v>
      </c>
      <c r="N1681" s="14" t="s">
        <v>2457</v>
      </c>
      <c r="O1681" s="14" t="s">
        <v>725</v>
      </c>
      <c r="P1681" s="14" t="s">
        <v>726</v>
      </c>
      <c r="Q1681" s="14" t="s">
        <v>727</v>
      </c>
      <c r="R1681" s="14" t="s">
        <v>715</v>
      </c>
      <c r="S1681" s="14" t="s">
        <v>731</v>
      </c>
    </row>
    <row r="1682" spans="1:19" x14ac:dyDescent="0.25">
      <c r="A1682" s="14" t="s">
        <v>703</v>
      </c>
      <c r="B1682" s="14" t="s">
        <v>704</v>
      </c>
      <c r="C1682" s="14" t="s">
        <v>705</v>
      </c>
      <c r="D1682" s="14" t="s">
        <v>706</v>
      </c>
      <c r="E1682" s="14" t="s">
        <v>707</v>
      </c>
      <c r="F1682" s="15">
        <v>89473.68</v>
      </c>
      <c r="G1682" s="14" t="s">
        <v>708</v>
      </c>
      <c r="H1682" s="20">
        <v>43922</v>
      </c>
      <c r="I1682" s="14" t="s">
        <v>2458</v>
      </c>
      <c r="J1682" s="14" t="s">
        <v>2459</v>
      </c>
      <c r="K1682" s="21">
        <v>10105</v>
      </c>
      <c r="L1682" s="14" t="s">
        <v>659</v>
      </c>
      <c r="M1682" s="21">
        <v>111400</v>
      </c>
      <c r="N1682" s="14" t="s">
        <v>2460</v>
      </c>
      <c r="O1682" s="14" t="s">
        <v>712</v>
      </c>
      <c r="P1682" s="14" t="s">
        <v>713</v>
      </c>
      <c r="Q1682" s="14" t="s">
        <v>714</v>
      </c>
      <c r="R1682" s="14" t="s">
        <v>715</v>
      </c>
      <c r="S1682" s="14" t="s">
        <v>683</v>
      </c>
    </row>
    <row r="1683" spans="1:19" x14ac:dyDescent="0.25">
      <c r="A1683" s="14" t="s">
        <v>717</v>
      </c>
      <c r="B1683" s="14" t="s">
        <v>704</v>
      </c>
      <c r="C1683" s="14" t="s">
        <v>718</v>
      </c>
      <c r="D1683" s="14" t="s">
        <v>706</v>
      </c>
      <c r="E1683" s="14" t="s">
        <v>707</v>
      </c>
      <c r="F1683" s="15">
        <v>86599.27</v>
      </c>
      <c r="G1683" s="14" t="s">
        <v>708</v>
      </c>
      <c r="H1683" s="20">
        <v>43952</v>
      </c>
      <c r="I1683" s="14" t="s">
        <v>2452</v>
      </c>
      <c r="J1683" s="14" t="s">
        <v>2459</v>
      </c>
      <c r="K1683" s="21">
        <v>10105</v>
      </c>
      <c r="L1683" s="14" t="s">
        <v>659</v>
      </c>
      <c r="M1683" s="21">
        <v>111400</v>
      </c>
      <c r="N1683" s="14" t="s">
        <v>2460</v>
      </c>
      <c r="O1683" s="14" t="s">
        <v>719</v>
      </c>
      <c r="P1683" s="14" t="s">
        <v>720</v>
      </c>
      <c r="Q1683" s="14" t="s">
        <v>721</v>
      </c>
      <c r="R1683" s="14" t="s">
        <v>715</v>
      </c>
      <c r="S1683" s="14" t="s">
        <v>683</v>
      </c>
    </row>
    <row r="1684" spans="1:19" x14ac:dyDescent="0.25">
      <c r="A1684" s="14" t="s">
        <v>723</v>
      </c>
      <c r="B1684" s="14" t="s">
        <v>704</v>
      </c>
      <c r="C1684" s="14" t="s">
        <v>724</v>
      </c>
      <c r="D1684" s="14" t="s">
        <v>706</v>
      </c>
      <c r="E1684" s="14" t="s">
        <v>707</v>
      </c>
      <c r="F1684" s="15">
        <v>84796.34</v>
      </c>
      <c r="G1684" s="14" t="s">
        <v>708</v>
      </c>
      <c r="H1684" s="20">
        <v>43983</v>
      </c>
      <c r="I1684" s="14" t="s">
        <v>2383</v>
      </c>
      <c r="J1684" s="14" t="s">
        <v>2459</v>
      </c>
      <c r="K1684" s="21">
        <v>10105</v>
      </c>
      <c r="L1684" s="14" t="s">
        <v>659</v>
      </c>
      <c r="M1684" s="21">
        <v>111400</v>
      </c>
      <c r="N1684" s="14" t="s">
        <v>2460</v>
      </c>
      <c r="O1684" s="14" t="s">
        <v>725</v>
      </c>
      <c r="P1684" s="14" t="s">
        <v>726</v>
      </c>
      <c r="Q1684" s="14" t="s">
        <v>727</v>
      </c>
      <c r="R1684" s="14" t="s">
        <v>715</v>
      </c>
      <c r="S1684" s="14" t="s">
        <v>683</v>
      </c>
    </row>
    <row r="1685" spans="1:19" x14ac:dyDescent="0.25">
      <c r="A1685" s="14" t="s">
        <v>703</v>
      </c>
      <c r="B1685" s="14" t="s">
        <v>704</v>
      </c>
      <c r="C1685" s="14" t="s">
        <v>705</v>
      </c>
      <c r="D1685" s="14" t="s">
        <v>706</v>
      </c>
      <c r="E1685" s="14" t="s">
        <v>707</v>
      </c>
      <c r="F1685" s="15">
        <v>314.04000000000002</v>
      </c>
      <c r="G1685" s="14" t="s">
        <v>708</v>
      </c>
      <c r="H1685" s="20">
        <v>43922</v>
      </c>
      <c r="I1685" s="14" t="s">
        <v>2461</v>
      </c>
      <c r="J1685" s="14" t="s">
        <v>2462</v>
      </c>
      <c r="K1685" s="21">
        <v>10105</v>
      </c>
      <c r="L1685" s="14" t="s">
        <v>659</v>
      </c>
      <c r="M1685" s="21">
        <v>111450</v>
      </c>
      <c r="N1685" s="14" t="s">
        <v>2463</v>
      </c>
      <c r="O1685" s="14" t="s">
        <v>712</v>
      </c>
      <c r="P1685" s="14" t="s">
        <v>713</v>
      </c>
      <c r="Q1685" s="14" t="s">
        <v>714</v>
      </c>
      <c r="R1685" s="14" t="s">
        <v>715</v>
      </c>
      <c r="S1685" s="14" t="s">
        <v>753</v>
      </c>
    </row>
    <row r="1686" spans="1:19" x14ac:dyDescent="0.25">
      <c r="A1686" s="14" t="s">
        <v>717</v>
      </c>
      <c r="B1686" s="14" t="s">
        <v>704</v>
      </c>
      <c r="C1686" s="14" t="s">
        <v>718</v>
      </c>
      <c r="D1686" s="14" t="s">
        <v>706</v>
      </c>
      <c r="E1686" s="14" t="s">
        <v>707</v>
      </c>
      <c r="F1686" s="15">
        <v>314.04000000000002</v>
      </c>
      <c r="G1686" s="14" t="s">
        <v>708</v>
      </c>
      <c r="H1686" s="20">
        <v>43952</v>
      </c>
      <c r="I1686" s="14" t="s">
        <v>2455</v>
      </c>
      <c r="J1686" s="14" t="s">
        <v>2462</v>
      </c>
      <c r="K1686" s="21">
        <v>10105</v>
      </c>
      <c r="L1686" s="14" t="s">
        <v>659</v>
      </c>
      <c r="M1686" s="21">
        <v>111450</v>
      </c>
      <c r="N1686" s="14" t="s">
        <v>2463</v>
      </c>
      <c r="O1686" s="14" t="s">
        <v>719</v>
      </c>
      <c r="P1686" s="14" t="s">
        <v>720</v>
      </c>
      <c r="Q1686" s="14" t="s">
        <v>721</v>
      </c>
      <c r="R1686" s="14" t="s">
        <v>715</v>
      </c>
      <c r="S1686" s="14" t="s">
        <v>753</v>
      </c>
    </row>
    <row r="1687" spans="1:19" x14ac:dyDescent="0.25">
      <c r="A1687" s="14" t="s">
        <v>723</v>
      </c>
      <c r="B1687" s="14" t="s">
        <v>704</v>
      </c>
      <c r="C1687" s="14" t="s">
        <v>724</v>
      </c>
      <c r="D1687" s="14" t="s">
        <v>706</v>
      </c>
      <c r="E1687" s="14" t="s">
        <v>707</v>
      </c>
      <c r="F1687" s="15">
        <v>314.04000000000002</v>
      </c>
      <c r="G1687" s="14" t="s">
        <v>708</v>
      </c>
      <c r="H1687" s="20">
        <v>43983</v>
      </c>
      <c r="I1687" s="14" t="s">
        <v>2386</v>
      </c>
      <c r="J1687" s="14" t="s">
        <v>2462</v>
      </c>
      <c r="K1687" s="21">
        <v>10105</v>
      </c>
      <c r="L1687" s="14" t="s">
        <v>659</v>
      </c>
      <c r="M1687" s="21">
        <v>111450</v>
      </c>
      <c r="N1687" s="14" t="s">
        <v>2463</v>
      </c>
      <c r="O1687" s="14" t="s">
        <v>725</v>
      </c>
      <c r="P1687" s="14" t="s">
        <v>726</v>
      </c>
      <c r="Q1687" s="14" t="s">
        <v>727</v>
      </c>
      <c r="R1687" s="14" t="s">
        <v>715</v>
      </c>
      <c r="S1687" s="14" t="s">
        <v>753</v>
      </c>
    </row>
    <row r="1688" spans="1:19" x14ac:dyDescent="0.25">
      <c r="A1688" s="14" t="s">
        <v>703</v>
      </c>
      <c r="B1688" s="14" t="s">
        <v>704</v>
      </c>
      <c r="C1688" s="14" t="s">
        <v>705</v>
      </c>
      <c r="D1688" s="14" t="s">
        <v>706</v>
      </c>
      <c r="E1688" s="14" t="s">
        <v>707</v>
      </c>
      <c r="F1688" s="15">
        <v>45346.61</v>
      </c>
      <c r="G1688" s="14" t="s">
        <v>708</v>
      </c>
      <c r="H1688" s="20">
        <v>43922</v>
      </c>
      <c r="I1688" s="14" t="s">
        <v>2464</v>
      </c>
      <c r="J1688" s="14" t="s">
        <v>2465</v>
      </c>
      <c r="K1688" s="21">
        <v>10105</v>
      </c>
      <c r="L1688" s="14" t="s">
        <v>659</v>
      </c>
      <c r="M1688" s="21">
        <v>111600</v>
      </c>
      <c r="N1688" s="14" t="s">
        <v>2466</v>
      </c>
      <c r="O1688" s="14" t="s">
        <v>712</v>
      </c>
      <c r="P1688" s="14" t="s">
        <v>713</v>
      </c>
      <c r="Q1688" s="14" t="s">
        <v>714</v>
      </c>
      <c r="R1688" s="14" t="s">
        <v>715</v>
      </c>
      <c r="S1688" s="14" t="s">
        <v>722</v>
      </c>
    </row>
    <row r="1689" spans="1:19" x14ac:dyDescent="0.25">
      <c r="A1689" s="14" t="s">
        <v>717</v>
      </c>
      <c r="B1689" s="14" t="s">
        <v>704</v>
      </c>
      <c r="C1689" s="14" t="s">
        <v>718</v>
      </c>
      <c r="D1689" s="14" t="s">
        <v>706</v>
      </c>
      <c r="E1689" s="14" t="s">
        <v>707</v>
      </c>
      <c r="F1689" s="15">
        <v>47472.18</v>
      </c>
      <c r="G1689" s="14" t="s">
        <v>708</v>
      </c>
      <c r="H1689" s="20">
        <v>43952</v>
      </c>
      <c r="I1689" s="14" t="s">
        <v>2458</v>
      </c>
      <c r="J1689" s="14" t="s">
        <v>2465</v>
      </c>
      <c r="K1689" s="21">
        <v>10105</v>
      </c>
      <c r="L1689" s="14" t="s">
        <v>659</v>
      </c>
      <c r="M1689" s="21">
        <v>111600</v>
      </c>
      <c r="N1689" s="14" t="s">
        <v>2466</v>
      </c>
      <c r="O1689" s="14" t="s">
        <v>719</v>
      </c>
      <c r="P1689" s="14" t="s">
        <v>720</v>
      </c>
      <c r="Q1689" s="14" t="s">
        <v>721</v>
      </c>
      <c r="R1689" s="14" t="s">
        <v>715</v>
      </c>
      <c r="S1689" s="14" t="s">
        <v>722</v>
      </c>
    </row>
    <row r="1690" spans="1:19" x14ac:dyDescent="0.25">
      <c r="A1690" s="14" t="s">
        <v>723</v>
      </c>
      <c r="B1690" s="14" t="s">
        <v>704</v>
      </c>
      <c r="C1690" s="14" t="s">
        <v>724</v>
      </c>
      <c r="D1690" s="14" t="s">
        <v>706</v>
      </c>
      <c r="E1690" s="14" t="s">
        <v>707</v>
      </c>
      <c r="F1690" s="15">
        <v>45530.2</v>
      </c>
      <c r="G1690" s="14" t="s">
        <v>708</v>
      </c>
      <c r="H1690" s="20">
        <v>43983</v>
      </c>
      <c r="I1690" s="14" t="s">
        <v>2389</v>
      </c>
      <c r="J1690" s="14" t="s">
        <v>2465</v>
      </c>
      <c r="K1690" s="21">
        <v>10105</v>
      </c>
      <c r="L1690" s="14" t="s">
        <v>659</v>
      </c>
      <c r="M1690" s="21">
        <v>111600</v>
      </c>
      <c r="N1690" s="14" t="s">
        <v>2466</v>
      </c>
      <c r="O1690" s="14" t="s">
        <v>725</v>
      </c>
      <c r="P1690" s="14" t="s">
        <v>726</v>
      </c>
      <c r="Q1690" s="14" t="s">
        <v>727</v>
      </c>
      <c r="R1690" s="14" t="s">
        <v>715</v>
      </c>
      <c r="S1690" s="14" t="s">
        <v>722</v>
      </c>
    </row>
    <row r="1691" spans="1:19" x14ac:dyDescent="0.25">
      <c r="A1691" s="14" t="s">
        <v>703</v>
      </c>
      <c r="B1691" s="14" t="s">
        <v>704</v>
      </c>
      <c r="C1691" s="14" t="s">
        <v>705</v>
      </c>
      <c r="D1691" s="14" t="s">
        <v>706</v>
      </c>
      <c r="E1691" s="14" t="s">
        <v>707</v>
      </c>
      <c r="F1691" s="15">
        <v>3878.33</v>
      </c>
      <c r="G1691" s="14" t="s">
        <v>708</v>
      </c>
      <c r="H1691" s="20">
        <v>43922</v>
      </c>
      <c r="I1691" s="14" t="s">
        <v>2467</v>
      </c>
      <c r="J1691" s="14" t="s">
        <v>2468</v>
      </c>
      <c r="K1691" s="21">
        <v>10105</v>
      </c>
      <c r="L1691" s="14" t="s">
        <v>659</v>
      </c>
      <c r="M1691" s="21">
        <v>111700</v>
      </c>
      <c r="N1691" s="14" t="s">
        <v>2469</v>
      </c>
      <c r="O1691" s="14" t="s">
        <v>712</v>
      </c>
      <c r="P1691" s="14" t="s">
        <v>713</v>
      </c>
      <c r="Q1691" s="14" t="s">
        <v>714</v>
      </c>
      <c r="R1691" s="14" t="s">
        <v>715</v>
      </c>
      <c r="S1691" s="14" t="s">
        <v>742</v>
      </c>
    </row>
    <row r="1692" spans="1:19" x14ac:dyDescent="0.25">
      <c r="A1692" s="14" t="s">
        <v>717</v>
      </c>
      <c r="B1692" s="14" t="s">
        <v>704</v>
      </c>
      <c r="C1692" s="14" t="s">
        <v>718</v>
      </c>
      <c r="D1692" s="14" t="s">
        <v>706</v>
      </c>
      <c r="E1692" s="14" t="s">
        <v>707</v>
      </c>
      <c r="F1692" s="15">
        <v>3690.7</v>
      </c>
      <c r="G1692" s="14" t="s">
        <v>708</v>
      </c>
      <c r="H1692" s="20">
        <v>43952</v>
      </c>
      <c r="I1692" s="14" t="s">
        <v>2461</v>
      </c>
      <c r="J1692" s="14" t="s">
        <v>2468</v>
      </c>
      <c r="K1692" s="21">
        <v>10105</v>
      </c>
      <c r="L1692" s="14" t="s">
        <v>659</v>
      </c>
      <c r="M1692" s="21">
        <v>111700</v>
      </c>
      <c r="N1692" s="14" t="s">
        <v>2469</v>
      </c>
      <c r="O1692" s="14" t="s">
        <v>719</v>
      </c>
      <c r="P1692" s="14" t="s">
        <v>720</v>
      </c>
      <c r="Q1692" s="14" t="s">
        <v>721</v>
      </c>
      <c r="R1692" s="14" t="s">
        <v>715</v>
      </c>
      <c r="S1692" s="14" t="s">
        <v>742</v>
      </c>
    </row>
    <row r="1693" spans="1:19" x14ac:dyDescent="0.25">
      <c r="A1693" s="14" t="s">
        <v>723</v>
      </c>
      <c r="B1693" s="14" t="s">
        <v>704</v>
      </c>
      <c r="C1693" s="14" t="s">
        <v>724</v>
      </c>
      <c r="D1693" s="14" t="s">
        <v>706</v>
      </c>
      <c r="E1693" s="14" t="s">
        <v>707</v>
      </c>
      <c r="F1693" s="15">
        <v>3690.7</v>
      </c>
      <c r="G1693" s="14" t="s">
        <v>708</v>
      </c>
      <c r="H1693" s="20">
        <v>43983</v>
      </c>
      <c r="I1693" s="14" t="s">
        <v>2392</v>
      </c>
      <c r="J1693" s="14" t="s">
        <v>2468</v>
      </c>
      <c r="K1693" s="21">
        <v>10105</v>
      </c>
      <c r="L1693" s="14" t="s">
        <v>659</v>
      </c>
      <c r="M1693" s="21">
        <v>111700</v>
      </c>
      <c r="N1693" s="14" t="s">
        <v>2469</v>
      </c>
      <c r="O1693" s="14" t="s">
        <v>725</v>
      </c>
      <c r="P1693" s="14" t="s">
        <v>726</v>
      </c>
      <c r="Q1693" s="14" t="s">
        <v>727</v>
      </c>
      <c r="R1693" s="14" t="s">
        <v>715</v>
      </c>
      <c r="S1693" s="14" t="s">
        <v>742</v>
      </c>
    </row>
    <row r="1694" spans="1:19" x14ac:dyDescent="0.25">
      <c r="A1694" s="14" t="s">
        <v>703</v>
      </c>
      <c r="B1694" s="14" t="s">
        <v>704</v>
      </c>
      <c r="C1694" s="14" t="s">
        <v>705</v>
      </c>
      <c r="D1694" s="14" t="s">
        <v>706</v>
      </c>
      <c r="E1694" s="14" t="s">
        <v>707</v>
      </c>
      <c r="F1694" s="15">
        <v>20.99</v>
      </c>
      <c r="G1694" s="14" t="s">
        <v>708</v>
      </c>
      <c r="H1694" s="20">
        <v>43922</v>
      </c>
      <c r="I1694" s="14" t="s">
        <v>2470</v>
      </c>
      <c r="J1694" s="14" t="s">
        <v>2471</v>
      </c>
      <c r="K1694" s="21">
        <v>10105</v>
      </c>
      <c r="L1694" s="14" t="s">
        <v>659</v>
      </c>
      <c r="M1694" s="21">
        <v>113000</v>
      </c>
      <c r="N1694" s="14" t="s">
        <v>2472</v>
      </c>
      <c r="O1694" s="14" t="s">
        <v>712</v>
      </c>
      <c r="P1694" s="14" t="s">
        <v>713</v>
      </c>
      <c r="Q1694" s="14" t="s">
        <v>714</v>
      </c>
      <c r="R1694" s="14" t="s">
        <v>715</v>
      </c>
      <c r="S1694" s="14" t="s">
        <v>742</v>
      </c>
    </row>
    <row r="1695" spans="1:19" x14ac:dyDescent="0.25">
      <c r="A1695" s="14" t="s">
        <v>717</v>
      </c>
      <c r="B1695" s="14" t="s">
        <v>704</v>
      </c>
      <c r="C1695" s="14" t="s">
        <v>718</v>
      </c>
      <c r="D1695" s="14" t="s">
        <v>706</v>
      </c>
      <c r="E1695" s="14" t="s">
        <v>707</v>
      </c>
      <c r="F1695" s="15">
        <v>20.99</v>
      </c>
      <c r="G1695" s="14" t="s">
        <v>708</v>
      </c>
      <c r="H1695" s="20">
        <v>43952</v>
      </c>
      <c r="I1695" s="14" t="s">
        <v>2464</v>
      </c>
      <c r="J1695" s="14" t="s">
        <v>2471</v>
      </c>
      <c r="K1695" s="21">
        <v>10105</v>
      </c>
      <c r="L1695" s="14" t="s">
        <v>659</v>
      </c>
      <c r="M1695" s="21">
        <v>113000</v>
      </c>
      <c r="N1695" s="14" t="s">
        <v>2472</v>
      </c>
      <c r="O1695" s="14" t="s">
        <v>719</v>
      </c>
      <c r="P1695" s="14" t="s">
        <v>720</v>
      </c>
      <c r="Q1695" s="14" t="s">
        <v>721</v>
      </c>
      <c r="R1695" s="14" t="s">
        <v>715</v>
      </c>
      <c r="S1695" s="14" t="s">
        <v>742</v>
      </c>
    </row>
    <row r="1696" spans="1:19" x14ac:dyDescent="0.25">
      <c r="A1696" s="14" t="s">
        <v>723</v>
      </c>
      <c r="B1696" s="14" t="s">
        <v>704</v>
      </c>
      <c r="C1696" s="14" t="s">
        <v>724</v>
      </c>
      <c r="D1696" s="14" t="s">
        <v>706</v>
      </c>
      <c r="E1696" s="14" t="s">
        <v>707</v>
      </c>
      <c r="F1696" s="15">
        <v>20.99</v>
      </c>
      <c r="G1696" s="14" t="s">
        <v>708</v>
      </c>
      <c r="H1696" s="20">
        <v>43983</v>
      </c>
      <c r="I1696" s="14" t="s">
        <v>2395</v>
      </c>
      <c r="J1696" s="14" t="s">
        <v>2471</v>
      </c>
      <c r="K1696" s="21">
        <v>10105</v>
      </c>
      <c r="L1696" s="14" t="s">
        <v>659</v>
      </c>
      <c r="M1696" s="21">
        <v>113000</v>
      </c>
      <c r="N1696" s="14" t="s">
        <v>2472</v>
      </c>
      <c r="O1696" s="14" t="s">
        <v>725</v>
      </c>
      <c r="P1696" s="14" t="s">
        <v>726</v>
      </c>
      <c r="Q1696" s="14" t="s">
        <v>727</v>
      </c>
      <c r="R1696" s="14" t="s">
        <v>715</v>
      </c>
      <c r="S1696" s="14" t="s">
        <v>742</v>
      </c>
    </row>
    <row r="1697" spans="1:19" x14ac:dyDescent="0.25">
      <c r="A1697" s="14" t="s">
        <v>703</v>
      </c>
      <c r="B1697" s="14" t="s">
        <v>704</v>
      </c>
      <c r="C1697" s="14" t="s">
        <v>705</v>
      </c>
      <c r="D1697" s="14" t="s">
        <v>706</v>
      </c>
      <c r="E1697" s="14" t="s">
        <v>707</v>
      </c>
      <c r="F1697" s="15">
        <v>764.53</v>
      </c>
      <c r="G1697" s="14" t="s">
        <v>708</v>
      </c>
      <c r="H1697" s="20">
        <v>43922</v>
      </c>
      <c r="I1697" s="14" t="s">
        <v>2473</v>
      </c>
      <c r="J1697" s="14" t="s">
        <v>2474</v>
      </c>
      <c r="K1697" s="21">
        <v>10105</v>
      </c>
      <c r="L1697" s="14" t="s">
        <v>659</v>
      </c>
      <c r="M1697" s="21">
        <v>113010</v>
      </c>
      <c r="N1697" s="14" t="s">
        <v>2475</v>
      </c>
      <c r="O1697" s="14" t="s">
        <v>712</v>
      </c>
      <c r="P1697" s="14" t="s">
        <v>713</v>
      </c>
      <c r="Q1697" s="14" t="s">
        <v>714</v>
      </c>
      <c r="R1697" s="14" t="s">
        <v>715</v>
      </c>
      <c r="S1697" s="14" t="s">
        <v>716</v>
      </c>
    </row>
    <row r="1698" spans="1:19" x14ac:dyDescent="0.25">
      <c r="A1698" s="14" t="s">
        <v>717</v>
      </c>
      <c r="B1698" s="14" t="s">
        <v>704</v>
      </c>
      <c r="C1698" s="14" t="s">
        <v>718</v>
      </c>
      <c r="D1698" s="14" t="s">
        <v>706</v>
      </c>
      <c r="E1698" s="14" t="s">
        <v>707</v>
      </c>
      <c r="F1698" s="15">
        <v>764.53</v>
      </c>
      <c r="G1698" s="14" t="s">
        <v>708</v>
      </c>
      <c r="H1698" s="20">
        <v>43952</v>
      </c>
      <c r="I1698" s="14" t="s">
        <v>2467</v>
      </c>
      <c r="J1698" s="14" t="s">
        <v>2474</v>
      </c>
      <c r="K1698" s="21">
        <v>10105</v>
      </c>
      <c r="L1698" s="14" t="s">
        <v>659</v>
      </c>
      <c r="M1698" s="21">
        <v>113010</v>
      </c>
      <c r="N1698" s="14" t="s">
        <v>2475</v>
      </c>
      <c r="O1698" s="14" t="s">
        <v>719</v>
      </c>
      <c r="P1698" s="14" t="s">
        <v>720</v>
      </c>
      <c r="Q1698" s="14" t="s">
        <v>721</v>
      </c>
      <c r="R1698" s="14" t="s">
        <v>715</v>
      </c>
      <c r="S1698" s="14" t="s">
        <v>716</v>
      </c>
    </row>
    <row r="1699" spans="1:19" x14ac:dyDescent="0.25">
      <c r="A1699" s="14" t="s">
        <v>723</v>
      </c>
      <c r="B1699" s="14" t="s">
        <v>704</v>
      </c>
      <c r="C1699" s="14" t="s">
        <v>724</v>
      </c>
      <c r="D1699" s="14" t="s">
        <v>706</v>
      </c>
      <c r="E1699" s="14" t="s">
        <v>707</v>
      </c>
      <c r="F1699" s="15">
        <v>764.53</v>
      </c>
      <c r="G1699" s="14" t="s">
        <v>708</v>
      </c>
      <c r="H1699" s="20">
        <v>43983</v>
      </c>
      <c r="I1699" s="14" t="s">
        <v>2398</v>
      </c>
      <c r="J1699" s="14" t="s">
        <v>2474</v>
      </c>
      <c r="K1699" s="21">
        <v>10105</v>
      </c>
      <c r="L1699" s="14" t="s">
        <v>659</v>
      </c>
      <c r="M1699" s="21">
        <v>113010</v>
      </c>
      <c r="N1699" s="14" t="s">
        <v>2475</v>
      </c>
      <c r="O1699" s="14" t="s">
        <v>725</v>
      </c>
      <c r="P1699" s="14" t="s">
        <v>726</v>
      </c>
      <c r="Q1699" s="14" t="s">
        <v>727</v>
      </c>
      <c r="R1699" s="14" t="s">
        <v>715</v>
      </c>
      <c r="S1699" s="14" t="s">
        <v>716</v>
      </c>
    </row>
    <row r="1700" spans="1:19" x14ac:dyDescent="0.25">
      <c r="A1700" s="14" t="s">
        <v>703</v>
      </c>
      <c r="B1700" s="14" t="s">
        <v>704</v>
      </c>
      <c r="C1700" s="14" t="s">
        <v>705</v>
      </c>
      <c r="D1700" s="14" t="s">
        <v>706</v>
      </c>
      <c r="E1700" s="14" t="s">
        <v>707</v>
      </c>
      <c r="F1700" s="15">
        <v>167.68</v>
      </c>
      <c r="G1700" s="14" t="s">
        <v>708</v>
      </c>
      <c r="H1700" s="20">
        <v>43922</v>
      </c>
      <c r="I1700" s="14" t="s">
        <v>2476</v>
      </c>
      <c r="J1700" s="14" t="s">
        <v>2477</v>
      </c>
      <c r="K1700" s="21">
        <v>10105</v>
      </c>
      <c r="L1700" s="14" t="s">
        <v>659</v>
      </c>
      <c r="M1700" s="21">
        <v>113020</v>
      </c>
      <c r="N1700" s="14" t="s">
        <v>2478</v>
      </c>
      <c r="O1700" s="14" t="s">
        <v>712</v>
      </c>
      <c r="P1700" s="14" t="s">
        <v>713</v>
      </c>
      <c r="Q1700" s="14" t="s">
        <v>714</v>
      </c>
      <c r="R1700" s="14" t="s">
        <v>715</v>
      </c>
      <c r="S1700" s="14" t="s">
        <v>731</v>
      </c>
    </row>
    <row r="1701" spans="1:19" x14ac:dyDescent="0.25">
      <c r="A1701" s="14" t="s">
        <v>717</v>
      </c>
      <c r="B1701" s="14" t="s">
        <v>704</v>
      </c>
      <c r="C1701" s="14" t="s">
        <v>718</v>
      </c>
      <c r="D1701" s="14" t="s">
        <v>706</v>
      </c>
      <c r="E1701" s="14" t="s">
        <v>707</v>
      </c>
      <c r="F1701" s="15">
        <v>167.68</v>
      </c>
      <c r="G1701" s="14" t="s">
        <v>708</v>
      </c>
      <c r="H1701" s="20">
        <v>43952</v>
      </c>
      <c r="I1701" s="14" t="s">
        <v>2470</v>
      </c>
      <c r="J1701" s="14" t="s">
        <v>2477</v>
      </c>
      <c r="K1701" s="21">
        <v>10105</v>
      </c>
      <c r="L1701" s="14" t="s">
        <v>659</v>
      </c>
      <c r="M1701" s="21">
        <v>113020</v>
      </c>
      <c r="N1701" s="14" t="s">
        <v>2478</v>
      </c>
      <c r="O1701" s="14" t="s">
        <v>719</v>
      </c>
      <c r="P1701" s="14" t="s">
        <v>720</v>
      </c>
      <c r="Q1701" s="14" t="s">
        <v>721</v>
      </c>
      <c r="R1701" s="14" t="s">
        <v>715</v>
      </c>
      <c r="S1701" s="14" t="s">
        <v>731</v>
      </c>
    </row>
    <row r="1702" spans="1:19" x14ac:dyDescent="0.25">
      <c r="A1702" s="14" t="s">
        <v>723</v>
      </c>
      <c r="B1702" s="14" t="s">
        <v>704</v>
      </c>
      <c r="C1702" s="14" t="s">
        <v>724</v>
      </c>
      <c r="D1702" s="14" t="s">
        <v>706</v>
      </c>
      <c r="E1702" s="14" t="s">
        <v>707</v>
      </c>
      <c r="F1702" s="15">
        <v>167.68</v>
      </c>
      <c r="G1702" s="14" t="s">
        <v>708</v>
      </c>
      <c r="H1702" s="20">
        <v>43983</v>
      </c>
      <c r="I1702" s="14" t="s">
        <v>2401</v>
      </c>
      <c r="J1702" s="14" t="s">
        <v>2477</v>
      </c>
      <c r="K1702" s="21">
        <v>10105</v>
      </c>
      <c r="L1702" s="14" t="s">
        <v>659</v>
      </c>
      <c r="M1702" s="21">
        <v>113020</v>
      </c>
      <c r="N1702" s="14" t="s">
        <v>2478</v>
      </c>
      <c r="O1702" s="14" t="s">
        <v>725</v>
      </c>
      <c r="P1702" s="14" t="s">
        <v>726</v>
      </c>
      <c r="Q1702" s="14" t="s">
        <v>727</v>
      </c>
      <c r="R1702" s="14" t="s">
        <v>715</v>
      </c>
      <c r="S1702" s="14" t="s">
        <v>731</v>
      </c>
    </row>
    <row r="1703" spans="1:19" x14ac:dyDescent="0.25">
      <c r="A1703" s="14" t="s">
        <v>703</v>
      </c>
      <c r="B1703" s="14" t="s">
        <v>704</v>
      </c>
      <c r="C1703" s="14" t="s">
        <v>705</v>
      </c>
      <c r="D1703" s="14" t="s">
        <v>706</v>
      </c>
      <c r="E1703" s="14" t="s">
        <v>707</v>
      </c>
      <c r="F1703" s="15">
        <v>9416.49</v>
      </c>
      <c r="G1703" s="14" t="s">
        <v>708</v>
      </c>
      <c r="H1703" s="20">
        <v>43922</v>
      </c>
      <c r="I1703" s="14" t="s">
        <v>2479</v>
      </c>
      <c r="J1703" s="14" t="s">
        <v>2480</v>
      </c>
      <c r="K1703" s="21">
        <v>10105</v>
      </c>
      <c r="L1703" s="14" t="s">
        <v>659</v>
      </c>
      <c r="M1703" s="21">
        <v>113040</v>
      </c>
      <c r="N1703" s="14" t="s">
        <v>2481</v>
      </c>
      <c r="O1703" s="14" t="s">
        <v>712</v>
      </c>
      <c r="P1703" s="14" t="s">
        <v>713</v>
      </c>
      <c r="Q1703" s="14" t="s">
        <v>714</v>
      </c>
      <c r="R1703" s="14" t="s">
        <v>715</v>
      </c>
      <c r="S1703" s="14" t="s">
        <v>683</v>
      </c>
    </row>
    <row r="1704" spans="1:19" x14ac:dyDescent="0.25">
      <c r="A1704" s="14" t="s">
        <v>717</v>
      </c>
      <c r="B1704" s="14" t="s">
        <v>704</v>
      </c>
      <c r="C1704" s="14" t="s">
        <v>718</v>
      </c>
      <c r="D1704" s="14" t="s">
        <v>706</v>
      </c>
      <c r="E1704" s="14" t="s">
        <v>707</v>
      </c>
      <c r="F1704" s="15">
        <v>9321.27</v>
      </c>
      <c r="G1704" s="14" t="s">
        <v>708</v>
      </c>
      <c r="H1704" s="20">
        <v>43952</v>
      </c>
      <c r="I1704" s="14" t="s">
        <v>2473</v>
      </c>
      <c r="J1704" s="14" t="s">
        <v>2480</v>
      </c>
      <c r="K1704" s="21">
        <v>10105</v>
      </c>
      <c r="L1704" s="14" t="s">
        <v>659</v>
      </c>
      <c r="M1704" s="21">
        <v>113040</v>
      </c>
      <c r="N1704" s="14" t="s">
        <v>2481</v>
      </c>
      <c r="O1704" s="14" t="s">
        <v>719</v>
      </c>
      <c r="P1704" s="14" t="s">
        <v>720</v>
      </c>
      <c r="Q1704" s="14" t="s">
        <v>721</v>
      </c>
      <c r="R1704" s="14" t="s">
        <v>715</v>
      </c>
      <c r="S1704" s="14" t="s">
        <v>683</v>
      </c>
    </row>
    <row r="1705" spans="1:19" x14ac:dyDescent="0.25">
      <c r="A1705" s="14" t="s">
        <v>723</v>
      </c>
      <c r="B1705" s="14" t="s">
        <v>704</v>
      </c>
      <c r="C1705" s="14" t="s">
        <v>724</v>
      </c>
      <c r="D1705" s="14" t="s">
        <v>706</v>
      </c>
      <c r="E1705" s="14" t="s">
        <v>707</v>
      </c>
      <c r="F1705" s="15">
        <v>9270.41</v>
      </c>
      <c r="G1705" s="14" t="s">
        <v>708</v>
      </c>
      <c r="H1705" s="20">
        <v>43983</v>
      </c>
      <c r="I1705" s="14" t="s">
        <v>2404</v>
      </c>
      <c r="J1705" s="14" t="s">
        <v>2480</v>
      </c>
      <c r="K1705" s="21">
        <v>10105</v>
      </c>
      <c r="L1705" s="14" t="s">
        <v>659</v>
      </c>
      <c r="M1705" s="21">
        <v>113040</v>
      </c>
      <c r="N1705" s="14" t="s">
        <v>2481</v>
      </c>
      <c r="O1705" s="14" t="s">
        <v>725</v>
      </c>
      <c r="P1705" s="14" t="s">
        <v>726</v>
      </c>
      <c r="Q1705" s="14" t="s">
        <v>727</v>
      </c>
      <c r="R1705" s="14" t="s">
        <v>715</v>
      </c>
      <c r="S1705" s="14" t="s">
        <v>683</v>
      </c>
    </row>
    <row r="1706" spans="1:19" x14ac:dyDescent="0.25">
      <c r="A1706" s="14" t="s">
        <v>703</v>
      </c>
      <c r="B1706" s="14" t="s">
        <v>704</v>
      </c>
      <c r="C1706" s="14" t="s">
        <v>705</v>
      </c>
      <c r="D1706" s="14" t="s">
        <v>706</v>
      </c>
      <c r="E1706" s="14" t="s">
        <v>707</v>
      </c>
      <c r="F1706" s="15">
        <v>3305.76</v>
      </c>
      <c r="G1706" s="14" t="s">
        <v>708</v>
      </c>
      <c r="H1706" s="20">
        <v>43922</v>
      </c>
      <c r="I1706" s="14" t="s">
        <v>2482</v>
      </c>
      <c r="J1706" s="14" t="s">
        <v>2483</v>
      </c>
      <c r="K1706" s="21">
        <v>10105</v>
      </c>
      <c r="L1706" s="14" t="s">
        <v>659</v>
      </c>
      <c r="M1706" s="21">
        <v>113060</v>
      </c>
      <c r="N1706" s="14" t="s">
        <v>2484</v>
      </c>
      <c r="O1706" s="14" t="s">
        <v>712</v>
      </c>
      <c r="P1706" s="14" t="s">
        <v>713</v>
      </c>
      <c r="Q1706" s="14" t="s">
        <v>714</v>
      </c>
      <c r="R1706" s="14" t="s">
        <v>715</v>
      </c>
      <c r="S1706" s="14" t="s">
        <v>722</v>
      </c>
    </row>
    <row r="1707" spans="1:19" x14ac:dyDescent="0.25">
      <c r="A1707" s="14" t="s">
        <v>717</v>
      </c>
      <c r="B1707" s="14" t="s">
        <v>704</v>
      </c>
      <c r="C1707" s="14" t="s">
        <v>718</v>
      </c>
      <c r="D1707" s="14" t="s">
        <v>706</v>
      </c>
      <c r="E1707" s="14" t="s">
        <v>707</v>
      </c>
      <c r="F1707" s="15">
        <v>3409.9</v>
      </c>
      <c r="G1707" s="14" t="s">
        <v>708</v>
      </c>
      <c r="H1707" s="20">
        <v>43952</v>
      </c>
      <c r="I1707" s="14" t="s">
        <v>2476</v>
      </c>
      <c r="J1707" s="14" t="s">
        <v>2483</v>
      </c>
      <c r="K1707" s="21">
        <v>10105</v>
      </c>
      <c r="L1707" s="14" t="s">
        <v>659</v>
      </c>
      <c r="M1707" s="21">
        <v>113060</v>
      </c>
      <c r="N1707" s="14" t="s">
        <v>2484</v>
      </c>
      <c r="O1707" s="14" t="s">
        <v>719</v>
      </c>
      <c r="P1707" s="14" t="s">
        <v>720</v>
      </c>
      <c r="Q1707" s="14" t="s">
        <v>721</v>
      </c>
      <c r="R1707" s="14" t="s">
        <v>715</v>
      </c>
      <c r="S1707" s="14" t="s">
        <v>722</v>
      </c>
    </row>
    <row r="1708" spans="1:19" x14ac:dyDescent="0.25">
      <c r="A1708" s="14" t="s">
        <v>723</v>
      </c>
      <c r="B1708" s="14" t="s">
        <v>704</v>
      </c>
      <c r="C1708" s="14" t="s">
        <v>724</v>
      </c>
      <c r="D1708" s="14" t="s">
        <v>706</v>
      </c>
      <c r="E1708" s="14" t="s">
        <v>707</v>
      </c>
      <c r="F1708" s="15">
        <v>3236.45</v>
      </c>
      <c r="G1708" s="14" t="s">
        <v>708</v>
      </c>
      <c r="H1708" s="20">
        <v>43983</v>
      </c>
      <c r="I1708" s="14" t="s">
        <v>2407</v>
      </c>
      <c r="J1708" s="14" t="s">
        <v>2483</v>
      </c>
      <c r="K1708" s="21">
        <v>10105</v>
      </c>
      <c r="L1708" s="14" t="s">
        <v>659</v>
      </c>
      <c r="M1708" s="21">
        <v>113060</v>
      </c>
      <c r="N1708" s="14" t="s">
        <v>2484</v>
      </c>
      <c r="O1708" s="14" t="s">
        <v>725</v>
      </c>
      <c r="P1708" s="14" t="s">
        <v>726</v>
      </c>
      <c r="Q1708" s="14" t="s">
        <v>727</v>
      </c>
      <c r="R1708" s="14" t="s">
        <v>715</v>
      </c>
      <c r="S1708" s="14" t="s">
        <v>722</v>
      </c>
    </row>
    <row r="1709" spans="1:19" x14ac:dyDescent="0.25">
      <c r="A1709" s="14" t="s">
        <v>703</v>
      </c>
      <c r="B1709" s="14" t="s">
        <v>704</v>
      </c>
      <c r="C1709" s="14" t="s">
        <v>705</v>
      </c>
      <c r="D1709" s="14" t="s">
        <v>706</v>
      </c>
      <c r="E1709" s="14" t="s">
        <v>707</v>
      </c>
      <c r="F1709" s="15">
        <v>745.37</v>
      </c>
      <c r="G1709" s="14" t="s">
        <v>708</v>
      </c>
      <c r="H1709" s="20">
        <v>43922</v>
      </c>
      <c r="I1709" s="14" t="s">
        <v>2485</v>
      </c>
      <c r="J1709" s="14" t="s">
        <v>2486</v>
      </c>
      <c r="K1709" s="21">
        <v>10105</v>
      </c>
      <c r="L1709" s="14" t="s">
        <v>659</v>
      </c>
      <c r="M1709" s="21">
        <v>114000</v>
      </c>
      <c r="N1709" s="14" t="s">
        <v>2487</v>
      </c>
      <c r="O1709" s="14" t="s">
        <v>712</v>
      </c>
      <c r="P1709" s="14" t="s">
        <v>713</v>
      </c>
      <c r="Q1709" s="14" t="s">
        <v>714</v>
      </c>
      <c r="R1709" s="14" t="s">
        <v>715</v>
      </c>
      <c r="S1709" s="14" t="s">
        <v>742</v>
      </c>
    </row>
    <row r="1710" spans="1:19" x14ac:dyDescent="0.25">
      <c r="A1710" s="14" t="s">
        <v>717</v>
      </c>
      <c r="B1710" s="14" t="s">
        <v>704</v>
      </c>
      <c r="C1710" s="14" t="s">
        <v>718</v>
      </c>
      <c r="D1710" s="14" t="s">
        <v>706</v>
      </c>
      <c r="E1710" s="14" t="s">
        <v>707</v>
      </c>
      <c r="F1710" s="15">
        <v>693.28</v>
      </c>
      <c r="G1710" s="14" t="s">
        <v>708</v>
      </c>
      <c r="H1710" s="20">
        <v>43952</v>
      </c>
      <c r="I1710" s="14" t="s">
        <v>2479</v>
      </c>
      <c r="J1710" s="14" t="s">
        <v>2486</v>
      </c>
      <c r="K1710" s="21">
        <v>10105</v>
      </c>
      <c r="L1710" s="14" t="s">
        <v>659</v>
      </c>
      <c r="M1710" s="21">
        <v>114000</v>
      </c>
      <c r="N1710" s="14" t="s">
        <v>2487</v>
      </c>
      <c r="O1710" s="14" t="s">
        <v>719</v>
      </c>
      <c r="P1710" s="14" t="s">
        <v>720</v>
      </c>
      <c r="Q1710" s="14" t="s">
        <v>721</v>
      </c>
      <c r="R1710" s="14" t="s">
        <v>715</v>
      </c>
      <c r="S1710" s="14" t="s">
        <v>742</v>
      </c>
    </row>
    <row r="1711" spans="1:19" x14ac:dyDescent="0.25">
      <c r="A1711" s="14" t="s">
        <v>723</v>
      </c>
      <c r="B1711" s="14" t="s">
        <v>704</v>
      </c>
      <c r="C1711" s="14" t="s">
        <v>724</v>
      </c>
      <c r="D1711" s="14" t="s">
        <v>706</v>
      </c>
      <c r="E1711" s="14" t="s">
        <v>707</v>
      </c>
      <c r="F1711" s="15">
        <v>693.28</v>
      </c>
      <c r="G1711" s="14" t="s">
        <v>708</v>
      </c>
      <c r="H1711" s="20">
        <v>43983</v>
      </c>
      <c r="I1711" s="14" t="s">
        <v>2410</v>
      </c>
      <c r="J1711" s="14" t="s">
        <v>2486</v>
      </c>
      <c r="K1711" s="21">
        <v>10105</v>
      </c>
      <c r="L1711" s="14" t="s">
        <v>659</v>
      </c>
      <c r="M1711" s="21">
        <v>114000</v>
      </c>
      <c r="N1711" s="14" t="s">
        <v>2487</v>
      </c>
      <c r="O1711" s="14" t="s">
        <v>725</v>
      </c>
      <c r="P1711" s="14" t="s">
        <v>726</v>
      </c>
      <c r="Q1711" s="14" t="s">
        <v>727</v>
      </c>
      <c r="R1711" s="14" t="s">
        <v>715</v>
      </c>
      <c r="S1711" s="14" t="s">
        <v>742</v>
      </c>
    </row>
    <row r="1712" spans="1:19" x14ac:dyDescent="0.25">
      <c r="A1712" s="14" t="s">
        <v>703</v>
      </c>
      <c r="B1712" s="14" t="s">
        <v>704</v>
      </c>
      <c r="C1712" s="14" t="s">
        <v>705</v>
      </c>
      <c r="D1712" s="14" t="s">
        <v>706</v>
      </c>
      <c r="E1712" s="14" t="s">
        <v>707</v>
      </c>
      <c r="F1712" s="15">
        <v>1587.48</v>
      </c>
      <c r="G1712" s="14" t="s">
        <v>708</v>
      </c>
      <c r="H1712" s="20">
        <v>43922</v>
      </c>
      <c r="I1712" s="14" t="s">
        <v>2488</v>
      </c>
      <c r="J1712" s="14" t="s">
        <v>2489</v>
      </c>
      <c r="K1712" s="21">
        <v>10105</v>
      </c>
      <c r="L1712" s="14" t="s">
        <v>659</v>
      </c>
      <c r="M1712" s="21">
        <v>114010</v>
      </c>
      <c r="N1712" s="14" t="s">
        <v>2490</v>
      </c>
      <c r="O1712" s="14" t="s">
        <v>712</v>
      </c>
      <c r="P1712" s="14" t="s">
        <v>713</v>
      </c>
      <c r="Q1712" s="14" t="s">
        <v>714</v>
      </c>
      <c r="R1712" s="14" t="s">
        <v>715</v>
      </c>
      <c r="S1712" s="14" t="s">
        <v>716</v>
      </c>
    </row>
    <row r="1713" spans="1:19" x14ac:dyDescent="0.25">
      <c r="A1713" s="14" t="s">
        <v>717</v>
      </c>
      <c r="B1713" s="14" t="s">
        <v>704</v>
      </c>
      <c r="C1713" s="14" t="s">
        <v>718</v>
      </c>
      <c r="D1713" s="14" t="s">
        <v>706</v>
      </c>
      <c r="E1713" s="14" t="s">
        <v>707</v>
      </c>
      <c r="F1713" s="15">
        <v>1587.48</v>
      </c>
      <c r="G1713" s="14" t="s">
        <v>708</v>
      </c>
      <c r="H1713" s="20">
        <v>43952</v>
      </c>
      <c r="I1713" s="14" t="s">
        <v>2482</v>
      </c>
      <c r="J1713" s="14" t="s">
        <v>2489</v>
      </c>
      <c r="K1713" s="21">
        <v>10105</v>
      </c>
      <c r="L1713" s="14" t="s">
        <v>659</v>
      </c>
      <c r="M1713" s="21">
        <v>114010</v>
      </c>
      <c r="N1713" s="14" t="s">
        <v>2490</v>
      </c>
      <c r="O1713" s="14" t="s">
        <v>719</v>
      </c>
      <c r="P1713" s="14" t="s">
        <v>720</v>
      </c>
      <c r="Q1713" s="14" t="s">
        <v>721</v>
      </c>
      <c r="R1713" s="14" t="s">
        <v>715</v>
      </c>
      <c r="S1713" s="14" t="s">
        <v>716</v>
      </c>
    </row>
    <row r="1714" spans="1:19" x14ac:dyDescent="0.25">
      <c r="A1714" s="14" t="s">
        <v>723</v>
      </c>
      <c r="B1714" s="14" t="s">
        <v>704</v>
      </c>
      <c r="C1714" s="14" t="s">
        <v>724</v>
      </c>
      <c r="D1714" s="14" t="s">
        <v>706</v>
      </c>
      <c r="E1714" s="14" t="s">
        <v>707</v>
      </c>
      <c r="F1714" s="15">
        <v>1587.48</v>
      </c>
      <c r="G1714" s="14" t="s">
        <v>708</v>
      </c>
      <c r="H1714" s="20">
        <v>43983</v>
      </c>
      <c r="I1714" s="14" t="s">
        <v>2414</v>
      </c>
      <c r="J1714" s="14" t="s">
        <v>2489</v>
      </c>
      <c r="K1714" s="21">
        <v>10105</v>
      </c>
      <c r="L1714" s="14" t="s">
        <v>659</v>
      </c>
      <c r="M1714" s="21">
        <v>114010</v>
      </c>
      <c r="N1714" s="14" t="s">
        <v>2490</v>
      </c>
      <c r="O1714" s="14" t="s">
        <v>725</v>
      </c>
      <c r="P1714" s="14" t="s">
        <v>726</v>
      </c>
      <c r="Q1714" s="14" t="s">
        <v>727</v>
      </c>
      <c r="R1714" s="14" t="s">
        <v>715</v>
      </c>
      <c r="S1714" s="14" t="s">
        <v>716</v>
      </c>
    </row>
    <row r="1715" spans="1:19" x14ac:dyDescent="0.25">
      <c r="A1715" s="14" t="s">
        <v>703</v>
      </c>
      <c r="B1715" s="14" t="s">
        <v>704</v>
      </c>
      <c r="C1715" s="14" t="s">
        <v>705</v>
      </c>
      <c r="D1715" s="14" t="s">
        <v>706</v>
      </c>
      <c r="E1715" s="14" t="s">
        <v>707</v>
      </c>
      <c r="F1715" s="15">
        <v>372.47</v>
      </c>
      <c r="G1715" s="14" t="s">
        <v>708</v>
      </c>
      <c r="H1715" s="20">
        <v>43922</v>
      </c>
      <c r="I1715" s="14" t="s">
        <v>2491</v>
      </c>
      <c r="J1715" s="14" t="s">
        <v>2492</v>
      </c>
      <c r="K1715" s="21">
        <v>10105</v>
      </c>
      <c r="L1715" s="14" t="s">
        <v>659</v>
      </c>
      <c r="M1715" s="21">
        <v>114020</v>
      </c>
      <c r="N1715" s="14" t="s">
        <v>2493</v>
      </c>
      <c r="O1715" s="14" t="s">
        <v>712</v>
      </c>
      <c r="P1715" s="14" t="s">
        <v>713</v>
      </c>
      <c r="Q1715" s="14" t="s">
        <v>714</v>
      </c>
      <c r="R1715" s="14" t="s">
        <v>715</v>
      </c>
      <c r="S1715" s="14" t="s">
        <v>731</v>
      </c>
    </row>
    <row r="1716" spans="1:19" x14ac:dyDescent="0.25">
      <c r="A1716" s="14" t="s">
        <v>717</v>
      </c>
      <c r="B1716" s="14" t="s">
        <v>704</v>
      </c>
      <c r="C1716" s="14" t="s">
        <v>718</v>
      </c>
      <c r="D1716" s="14" t="s">
        <v>706</v>
      </c>
      <c r="E1716" s="14" t="s">
        <v>707</v>
      </c>
      <c r="F1716" s="15">
        <v>372.47</v>
      </c>
      <c r="G1716" s="14" t="s">
        <v>708</v>
      </c>
      <c r="H1716" s="20">
        <v>43952</v>
      </c>
      <c r="I1716" s="14" t="s">
        <v>2485</v>
      </c>
      <c r="J1716" s="14" t="s">
        <v>2492</v>
      </c>
      <c r="K1716" s="21">
        <v>10105</v>
      </c>
      <c r="L1716" s="14" t="s">
        <v>659</v>
      </c>
      <c r="M1716" s="21">
        <v>114020</v>
      </c>
      <c r="N1716" s="14" t="s">
        <v>2493</v>
      </c>
      <c r="O1716" s="14" t="s">
        <v>719</v>
      </c>
      <c r="P1716" s="14" t="s">
        <v>720</v>
      </c>
      <c r="Q1716" s="14" t="s">
        <v>721</v>
      </c>
      <c r="R1716" s="14" t="s">
        <v>715</v>
      </c>
      <c r="S1716" s="14" t="s">
        <v>731</v>
      </c>
    </row>
    <row r="1717" spans="1:19" x14ac:dyDescent="0.25">
      <c r="A1717" s="14" t="s">
        <v>723</v>
      </c>
      <c r="B1717" s="14" t="s">
        <v>704</v>
      </c>
      <c r="C1717" s="14" t="s">
        <v>724</v>
      </c>
      <c r="D1717" s="14" t="s">
        <v>706</v>
      </c>
      <c r="E1717" s="14" t="s">
        <v>707</v>
      </c>
      <c r="F1717" s="15">
        <v>372.47</v>
      </c>
      <c r="G1717" s="14" t="s">
        <v>708</v>
      </c>
      <c r="H1717" s="20">
        <v>43983</v>
      </c>
      <c r="I1717" s="14" t="s">
        <v>2417</v>
      </c>
      <c r="J1717" s="14" t="s">
        <v>2492</v>
      </c>
      <c r="K1717" s="21">
        <v>10105</v>
      </c>
      <c r="L1717" s="14" t="s">
        <v>659</v>
      </c>
      <c r="M1717" s="21">
        <v>114020</v>
      </c>
      <c r="N1717" s="14" t="s">
        <v>2493</v>
      </c>
      <c r="O1717" s="14" t="s">
        <v>725</v>
      </c>
      <c r="P1717" s="14" t="s">
        <v>726</v>
      </c>
      <c r="Q1717" s="14" t="s">
        <v>727</v>
      </c>
      <c r="R1717" s="14" t="s">
        <v>715</v>
      </c>
      <c r="S1717" s="14" t="s">
        <v>731</v>
      </c>
    </row>
    <row r="1718" spans="1:19" x14ac:dyDescent="0.25">
      <c r="A1718" s="14" t="s">
        <v>703</v>
      </c>
      <c r="B1718" s="14" t="s">
        <v>704</v>
      </c>
      <c r="C1718" s="14" t="s">
        <v>705</v>
      </c>
      <c r="D1718" s="14" t="s">
        <v>706</v>
      </c>
      <c r="E1718" s="14" t="s">
        <v>707</v>
      </c>
      <c r="F1718" s="15">
        <v>20332.62</v>
      </c>
      <c r="G1718" s="14" t="s">
        <v>708</v>
      </c>
      <c r="H1718" s="20">
        <v>43922</v>
      </c>
      <c r="I1718" s="14" t="s">
        <v>2494</v>
      </c>
      <c r="J1718" s="14" t="s">
        <v>2495</v>
      </c>
      <c r="K1718" s="21">
        <v>10105</v>
      </c>
      <c r="L1718" s="14" t="s">
        <v>659</v>
      </c>
      <c r="M1718" s="21">
        <v>114040</v>
      </c>
      <c r="N1718" s="14" t="s">
        <v>2496</v>
      </c>
      <c r="O1718" s="14" t="s">
        <v>712</v>
      </c>
      <c r="P1718" s="14" t="s">
        <v>713</v>
      </c>
      <c r="Q1718" s="14" t="s">
        <v>714</v>
      </c>
      <c r="R1718" s="14" t="s">
        <v>715</v>
      </c>
      <c r="S1718" s="14" t="s">
        <v>683</v>
      </c>
    </row>
    <row r="1719" spans="1:19" x14ac:dyDescent="0.25">
      <c r="A1719" s="14" t="s">
        <v>717</v>
      </c>
      <c r="B1719" s="14" t="s">
        <v>704</v>
      </c>
      <c r="C1719" s="14" t="s">
        <v>718</v>
      </c>
      <c r="D1719" s="14" t="s">
        <v>706</v>
      </c>
      <c r="E1719" s="14" t="s">
        <v>707</v>
      </c>
      <c r="F1719" s="15">
        <v>19960.43</v>
      </c>
      <c r="G1719" s="14" t="s">
        <v>708</v>
      </c>
      <c r="H1719" s="20">
        <v>43952</v>
      </c>
      <c r="I1719" s="14" t="s">
        <v>2488</v>
      </c>
      <c r="J1719" s="14" t="s">
        <v>2495</v>
      </c>
      <c r="K1719" s="21">
        <v>10105</v>
      </c>
      <c r="L1719" s="14" t="s">
        <v>659</v>
      </c>
      <c r="M1719" s="21">
        <v>114040</v>
      </c>
      <c r="N1719" s="14" t="s">
        <v>2496</v>
      </c>
      <c r="O1719" s="14" t="s">
        <v>719</v>
      </c>
      <c r="P1719" s="14" t="s">
        <v>720</v>
      </c>
      <c r="Q1719" s="14" t="s">
        <v>721</v>
      </c>
      <c r="R1719" s="14" t="s">
        <v>715</v>
      </c>
      <c r="S1719" s="14" t="s">
        <v>683</v>
      </c>
    </row>
    <row r="1720" spans="1:19" x14ac:dyDescent="0.25">
      <c r="A1720" s="14" t="s">
        <v>723</v>
      </c>
      <c r="B1720" s="14" t="s">
        <v>704</v>
      </c>
      <c r="C1720" s="14" t="s">
        <v>724</v>
      </c>
      <c r="D1720" s="14" t="s">
        <v>706</v>
      </c>
      <c r="E1720" s="14" t="s">
        <v>707</v>
      </c>
      <c r="F1720" s="15">
        <v>19873.16</v>
      </c>
      <c r="G1720" s="14" t="s">
        <v>708</v>
      </c>
      <c r="H1720" s="20">
        <v>43983</v>
      </c>
      <c r="I1720" s="14" t="s">
        <v>2420</v>
      </c>
      <c r="J1720" s="14" t="s">
        <v>2495</v>
      </c>
      <c r="K1720" s="21">
        <v>10105</v>
      </c>
      <c r="L1720" s="14" t="s">
        <v>659</v>
      </c>
      <c r="M1720" s="21">
        <v>114040</v>
      </c>
      <c r="N1720" s="14" t="s">
        <v>2496</v>
      </c>
      <c r="O1720" s="14" t="s">
        <v>725</v>
      </c>
      <c r="P1720" s="14" t="s">
        <v>726</v>
      </c>
      <c r="Q1720" s="14" t="s">
        <v>727</v>
      </c>
      <c r="R1720" s="14" t="s">
        <v>715</v>
      </c>
      <c r="S1720" s="14" t="s">
        <v>683</v>
      </c>
    </row>
    <row r="1721" spans="1:19" x14ac:dyDescent="0.25">
      <c r="A1721" s="14" t="s">
        <v>703</v>
      </c>
      <c r="B1721" s="14" t="s">
        <v>704</v>
      </c>
      <c r="C1721" s="14" t="s">
        <v>705</v>
      </c>
      <c r="D1721" s="14" t="s">
        <v>706</v>
      </c>
      <c r="E1721" s="14" t="s">
        <v>707</v>
      </c>
      <c r="F1721" s="15">
        <v>11602.4</v>
      </c>
      <c r="G1721" s="14" t="s">
        <v>708</v>
      </c>
      <c r="H1721" s="20">
        <v>43922</v>
      </c>
      <c r="I1721" s="14" t="s">
        <v>2497</v>
      </c>
      <c r="J1721" s="14" t="s">
        <v>2498</v>
      </c>
      <c r="K1721" s="21">
        <v>10105</v>
      </c>
      <c r="L1721" s="14" t="s">
        <v>659</v>
      </c>
      <c r="M1721" s="21">
        <v>114060</v>
      </c>
      <c r="N1721" s="14" t="s">
        <v>2499</v>
      </c>
      <c r="O1721" s="14" t="s">
        <v>712</v>
      </c>
      <c r="P1721" s="14" t="s">
        <v>713</v>
      </c>
      <c r="Q1721" s="14" t="s">
        <v>714</v>
      </c>
      <c r="R1721" s="14" t="s">
        <v>715</v>
      </c>
      <c r="S1721" s="14" t="s">
        <v>722</v>
      </c>
    </row>
    <row r="1722" spans="1:19" x14ac:dyDescent="0.25">
      <c r="A1722" s="14" t="s">
        <v>717</v>
      </c>
      <c r="B1722" s="14" t="s">
        <v>704</v>
      </c>
      <c r="C1722" s="14" t="s">
        <v>718</v>
      </c>
      <c r="D1722" s="14" t="s">
        <v>706</v>
      </c>
      <c r="E1722" s="14" t="s">
        <v>707</v>
      </c>
      <c r="F1722" s="15">
        <v>12371.42</v>
      </c>
      <c r="G1722" s="14" t="s">
        <v>708</v>
      </c>
      <c r="H1722" s="20">
        <v>43952</v>
      </c>
      <c r="I1722" s="14" t="s">
        <v>2491</v>
      </c>
      <c r="J1722" s="14" t="s">
        <v>2498</v>
      </c>
      <c r="K1722" s="21">
        <v>10105</v>
      </c>
      <c r="L1722" s="14" t="s">
        <v>659</v>
      </c>
      <c r="M1722" s="21">
        <v>114060</v>
      </c>
      <c r="N1722" s="14" t="s">
        <v>2499</v>
      </c>
      <c r="O1722" s="14" t="s">
        <v>719</v>
      </c>
      <c r="P1722" s="14" t="s">
        <v>720</v>
      </c>
      <c r="Q1722" s="14" t="s">
        <v>721</v>
      </c>
      <c r="R1722" s="14" t="s">
        <v>715</v>
      </c>
      <c r="S1722" s="14" t="s">
        <v>722</v>
      </c>
    </row>
    <row r="1723" spans="1:19" x14ac:dyDescent="0.25">
      <c r="A1723" s="14" t="s">
        <v>723</v>
      </c>
      <c r="B1723" s="14" t="s">
        <v>704</v>
      </c>
      <c r="C1723" s="14" t="s">
        <v>724</v>
      </c>
      <c r="D1723" s="14" t="s">
        <v>706</v>
      </c>
      <c r="E1723" s="14" t="s">
        <v>707</v>
      </c>
      <c r="F1723" s="15">
        <v>11874.36</v>
      </c>
      <c r="G1723" s="14" t="s">
        <v>708</v>
      </c>
      <c r="H1723" s="20">
        <v>43983</v>
      </c>
      <c r="I1723" s="14" t="s">
        <v>2423</v>
      </c>
      <c r="J1723" s="14" t="s">
        <v>2498</v>
      </c>
      <c r="K1723" s="21">
        <v>10105</v>
      </c>
      <c r="L1723" s="14" t="s">
        <v>659</v>
      </c>
      <c r="M1723" s="21">
        <v>114060</v>
      </c>
      <c r="N1723" s="14" t="s">
        <v>2499</v>
      </c>
      <c r="O1723" s="14" t="s">
        <v>725</v>
      </c>
      <c r="P1723" s="14" t="s">
        <v>726</v>
      </c>
      <c r="Q1723" s="14" t="s">
        <v>727</v>
      </c>
      <c r="R1723" s="14" t="s">
        <v>715</v>
      </c>
      <c r="S1723" s="14" t="s">
        <v>722</v>
      </c>
    </row>
    <row r="1724" spans="1:19" x14ac:dyDescent="0.25">
      <c r="A1724" s="14" t="s">
        <v>703</v>
      </c>
      <c r="B1724" s="14" t="s">
        <v>704</v>
      </c>
      <c r="C1724" s="14" t="s">
        <v>705</v>
      </c>
      <c r="D1724" s="14" t="s">
        <v>706</v>
      </c>
      <c r="E1724" s="14" t="s">
        <v>707</v>
      </c>
      <c r="F1724" s="15">
        <v>87.18</v>
      </c>
      <c r="G1724" s="14" t="s">
        <v>708</v>
      </c>
      <c r="H1724" s="20">
        <v>43922</v>
      </c>
      <c r="I1724" s="14" t="s">
        <v>2500</v>
      </c>
      <c r="J1724" s="14" t="s">
        <v>2501</v>
      </c>
      <c r="K1724" s="21">
        <v>10105</v>
      </c>
      <c r="L1724" s="14" t="s">
        <v>659</v>
      </c>
      <c r="M1724" s="21">
        <v>114070</v>
      </c>
      <c r="N1724" s="14" t="s">
        <v>2502</v>
      </c>
      <c r="O1724" s="14" t="s">
        <v>712</v>
      </c>
      <c r="P1724" s="14" t="s">
        <v>713</v>
      </c>
      <c r="Q1724" s="14" t="s">
        <v>714</v>
      </c>
      <c r="R1724" s="14" t="s">
        <v>715</v>
      </c>
      <c r="S1724" s="14" t="s">
        <v>753</v>
      </c>
    </row>
    <row r="1725" spans="1:19" x14ac:dyDescent="0.25">
      <c r="A1725" s="14" t="s">
        <v>717</v>
      </c>
      <c r="B1725" s="14" t="s">
        <v>704</v>
      </c>
      <c r="C1725" s="14" t="s">
        <v>718</v>
      </c>
      <c r="D1725" s="14" t="s">
        <v>706</v>
      </c>
      <c r="E1725" s="14" t="s">
        <v>707</v>
      </c>
      <c r="F1725" s="15">
        <v>87.18</v>
      </c>
      <c r="G1725" s="14" t="s">
        <v>708</v>
      </c>
      <c r="H1725" s="20">
        <v>43952</v>
      </c>
      <c r="I1725" s="14" t="s">
        <v>2494</v>
      </c>
      <c r="J1725" s="14" t="s">
        <v>2501</v>
      </c>
      <c r="K1725" s="21">
        <v>10105</v>
      </c>
      <c r="L1725" s="14" t="s">
        <v>659</v>
      </c>
      <c r="M1725" s="21">
        <v>114070</v>
      </c>
      <c r="N1725" s="14" t="s">
        <v>2502</v>
      </c>
      <c r="O1725" s="14" t="s">
        <v>719</v>
      </c>
      <c r="P1725" s="14" t="s">
        <v>720</v>
      </c>
      <c r="Q1725" s="14" t="s">
        <v>721</v>
      </c>
      <c r="R1725" s="14" t="s">
        <v>715</v>
      </c>
      <c r="S1725" s="14" t="s">
        <v>753</v>
      </c>
    </row>
    <row r="1726" spans="1:19" x14ac:dyDescent="0.25">
      <c r="A1726" s="14" t="s">
        <v>723</v>
      </c>
      <c r="B1726" s="14" t="s">
        <v>704</v>
      </c>
      <c r="C1726" s="14" t="s">
        <v>724</v>
      </c>
      <c r="D1726" s="14" t="s">
        <v>706</v>
      </c>
      <c r="E1726" s="14" t="s">
        <v>707</v>
      </c>
      <c r="F1726" s="15">
        <v>87.18</v>
      </c>
      <c r="G1726" s="14" t="s">
        <v>708</v>
      </c>
      <c r="H1726" s="20">
        <v>43983</v>
      </c>
      <c r="I1726" s="14" t="s">
        <v>2426</v>
      </c>
      <c r="J1726" s="14" t="s">
        <v>2501</v>
      </c>
      <c r="K1726" s="21">
        <v>10105</v>
      </c>
      <c r="L1726" s="14" t="s">
        <v>659</v>
      </c>
      <c r="M1726" s="21">
        <v>114070</v>
      </c>
      <c r="N1726" s="14" t="s">
        <v>2502</v>
      </c>
      <c r="O1726" s="14" t="s">
        <v>725</v>
      </c>
      <c r="P1726" s="14" t="s">
        <v>726</v>
      </c>
      <c r="Q1726" s="14" t="s">
        <v>727</v>
      </c>
      <c r="R1726" s="14" t="s">
        <v>715</v>
      </c>
      <c r="S1726" s="14" t="s">
        <v>753</v>
      </c>
    </row>
    <row r="1727" spans="1:19" x14ac:dyDescent="0.25">
      <c r="A1727" s="14" t="s">
        <v>703</v>
      </c>
      <c r="B1727" s="14" t="s">
        <v>704</v>
      </c>
      <c r="C1727" s="14" t="s">
        <v>705</v>
      </c>
      <c r="D1727" s="14" t="s">
        <v>706</v>
      </c>
      <c r="E1727" s="14" t="s">
        <v>707</v>
      </c>
      <c r="F1727" s="15">
        <v>7832.29</v>
      </c>
      <c r="G1727" s="14" t="s">
        <v>708</v>
      </c>
      <c r="H1727" s="20">
        <v>43922</v>
      </c>
      <c r="I1727" s="14" t="s">
        <v>2503</v>
      </c>
      <c r="J1727" s="14" t="s">
        <v>2504</v>
      </c>
      <c r="K1727" s="21">
        <v>10107</v>
      </c>
      <c r="L1727" s="14" t="s">
        <v>660</v>
      </c>
      <c r="M1727" s="21">
        <v>111100</v>
      </c>
      <c r="N1727" s="14" t="s">
        <v>2505</v>
      </c>
      <c r="O1727" s="14" t="s">
        <v>712</v>
      </c>
      <c r="P1727" s="14" t="s">
        <v>713</v>
      </c>
      <c r="Q1727" s="14" t="s">
        <v>714</v>
      </c>
      <c r="R1727" s="14" t="s">
        <v>715</v>
      </c>
      <c r="S1727" s="14" t="s">
        <v>716</v>
      </c>
    </row>
    <row r="1728" spans="1:19" x14ac:dyDescent="0.25">
      <c r="A1728" s="14" t="s">
        <v>717</v>
      </c>
      <c r="B1728" s="14" t="s">
        <v>704</v>
      </c>
      <c r="C1728" s="14" t="s">
        <v>718</v>
      </c>
      <c r="D1728" s="14" t="s">
        <v>706</v>
      </c>
      <c r="E1728" s="14" t="s">
        <v>707</v>
      </c>
      <c r="F1728" s="15">
        <v>7832.29</v>
      </c>
      <c r="G1728" s="14" t="s">
        <v>708</v>
      </c>
      <c r="H1728" s="20">
        <v>43952</v>
      </c>
      <c r="I1728" s="14" t="s">
        <v>2497</v>
      </c>
      <c r="J1728" s="14" t="s">
        <v>2504</v>
      </c>
      <c r="K1728" s="21">
        <v>10107</v>
      </c>
      <c r="L1728" s="14" t="s">
        <v>660</v>
      </c>
      <c r="M1728" s="21">
        <v>111100</v>
      </c>
      <c r="N1728" s="14" t="s">
        <v>2505</v>
      </c>
      <c r="O1728" s="14" t="s">
        <v>719</v>
      </c>
      <c r="P1728" s="14" t="s">
        <v>720</v>
      </c>
      <c r="Q1728" s="14" t="s">
        <v>721</v>
      </c>
      <c r="R1728" s="14" t="s">
        <v>715</v>
      </c>
      <c r="S1728" s="14" t="s">
        <v>716</v>
      </c>
    </row>
    <row r="1729" spans="1:19" x14ac:dyDescent="0.25">
      <c r="A1729" s="14" t="s">
        <v>723</v>
      </c>
      <c r="B1729" s="14" t="s">
        <v>704</v>
      </c>
      <c r="C1729" s="14" t="s">
        <v>724</v>
      </c>
      <c r="D1729" s="14" t="s">
        <v>706</v>
      </c>
      <c r="E1729" s="14" t="s">
        <v>707</v>
      </c>
      <c r="F1729" s="15">
        <v>7832.29</v>
      </c>
      <c r="G1729" s="14" t="s">
        <v>708</v>
      </c>
      <c r="H1729" s="20">
        <v>43983</v>
      </c>
      <c r="I1729" s="14" t="s">
        <v>2429</v>
      </c>
      <c r="J1729" s="14" t="s">
        <v>2504</v>
      </c>
      <c r="K1729" s="21">
        <v>10107</v>
      </c>
      <c r="L1729" s="14" t="s">
        <v>660</v>
      </c>
      <c r="M1729" s="21">
        <v>111100</v>
      </c>
      <c r="N1729" s="14" t="s">
        <v>2505</v>
      </c>
      <c r="O1729" s="14" t="s">
        <v>725</v>
      </c>
      <c r="P1729" s="14" t="s">
        <v>726</v>
      </c>
      <c r="Q1729" s="14" t="s">
        <v>727</v>
      </c>
      <c r="R1729" s="14" t="s">
        <v>715</v>
      </c>
      <c r="S1729" s="14" t="s">
        <v>716</v>
      </c>
    </row>
    <row r="1730" spans="1:19" x14ac:dyDescent="0.25">
      <c r="A1730" s="14" t="s">
        <v>703</v>
      </c>
      <c r="B1730" s="14" t="s">
        <v>704</v>
      </c>
      <c r="C1730" s="14" t="s">
        <v>705</v>
      </c>
      <c r="D1730" s="14" t="s">
        <v>706</v>
      </c>
      <c r="E1730" s="14" t="s">
        <v>707</v>
      </c>
      <c r="F1730" s="15">
        <v>7383.03</v>
      </c>
      <c r="G1730" s="14" t="s">
        <v>708</v>
      </c>
      <c r="H1730" s="20">
        <v>43922</v>
      </c>
      <c r="I1730" s="14" t="s">
        <v>2506</v>
      </c>
      <c r="J1730" s="14" t="s">
        <v>2507</v>
      </c>
      <c r="K1730" s="21">
        <v>10107</v>
      </c>
      <c r="L1730" s="14" t="s">
        <v>660</v>
      </c>
      <c r="M1730" s="21">
        <v>111200</v>
      </c>
      <c r="N1730" s="14" t="s">
        <v>2508</v>
      </c>
      <c r="O1730" s="14" t="s">
        <v>712</v>
      </c>
      <c r="P1730" s="14" t="s">
        <v>713</v>
      </c>
      <c r="Q1730" s="14" t="s">
        <v>714</v>
      </c>
      <c r="R1730" s="14" t="s">
        <v>715</v>
      </c>
      <c r="S1730" s="14" t="s">
        <v>731</v>
      </c>
    </row>
    <row r="1731" spans="1:19" x14ac:dyDescent="0.25">
      <c r="A1731" s="14" t="s">
        <v>717</v>
      </c>
      <c r="B1731" s="14" t="s">
        <v>704</v>
      </c>
      <c r="C1731" s="14" t="s">
        <v>718</v>
      </c>
      <c r="D1731" s="14" t="s">
        <v>706</v>
      </c>
      <c r="E1731" s="14" t="s">
        <v>707</v>
      </c>
      <c r="F1731" s="15">
        <v>7078.07</v>
      </c>
      <c r="G1731" s="14" t="s">
        <v>708</v>
      </c>
      <c r="H1731" s="20">
        <v>43952</v>
      </c>
      <c r="I1731" s="14" t="s">
        <v>2500</v>
      </c>
      <c r="J1731" s="14" t="s">
        <v>2507</v>
      </c>
      <c r="K1731" s="21">
        <v>10107</v>
      </c>
      <c r="L1731" s="14" t="s">
        <v>660</v>
      </c>
      <c r="M1731" s="21">
        <v>111200</v>
      </c>
      <c r="N1731" s="14" t="s">
        <v>2508</v>
      </c>
      <c r="O1731" s="14" t="s">
        <v>719</v>
      </c>
      <c r="P1731" s="14" t="s">
        <v>720</v>
      </c>
      <c r="Q1731" s="14" t="s">
        <v>721</v>
      </c>
      <c r="R1731" s="14" t="s">
        <v>715</v>
      </c>
      <c r="S1731" s="14" t="s">
        <v>731</v>
      </c>
    </row>
    <row r="1732" spans="1:19" x14ac:dyDescent="0.25">
      <c r="A1732" s="14" t="s">
        <v>723</v>
      </c>
      <c r="B1732" s="14" t="s">
        <v>704</v>
      </c>
      <c r="C1732" s="14" t="s">
        <v>724</v>
      </c>
      <c r="D1732" s="14" t="s">
        <v>706</v>
      </c>
      <c r="E1732" s="14" t="s">
        <v>707</v>
      </c>
      <c r="F1732" s="15">
        <v>7198.84</v>
      </c>
      <c r="G1732" s="14" t="s">
        <v>708</v>
      </c>
      <c r="H1732" s="20">
        <v>43983</v>
      </c>
      <c r="I1732" s="14" t="s">
        <v>2433</v>
      </c>
      <c r="J1732" s="14" t="s">
        <v>2507</v>
      </c>
      <c r="K1732" s="21">
        <v>10107</v>
      </c>
      <c r="L1732" s="14" t="s">
        <v>660</v>
      </c>
      <c r="M1732" s="21">
        <v>111200</v>
      </c>
      <c r="N1732" s="14" t="s">
        <v>2508</v>
      </c>
      <c r="O1732" s="14" t="s">
        <v>725</v>
      </c>
      <c r="P1732" s="14" t="s">
        <v>726</v>
      </c>
      <c r="Q1732" s="14" t="s">
        <v>727</v>
      </c>
      <c r="R1732" s="14" t="s">
        <v>715</v>
      </c>
      <c r="S1732" s="14" t="s">
        <v>731</v>
      </c>
    </row>
    <row r="1733" spans="1:19" x14ac:dyDescent="0.25">
      <c r="A1733" s="14" t="s">
        <v>703</v>
      </c>
      <c r="B1733" s="14" t="s">
        <v>704</v>
      </c>
      <c r="C1733" s="14" t="s">
        <v>705</v>
      </c>
      <c r="D1733" s="14" t="s">
        <v>706</v>
      </c>
      <c r="E1733" s="14" t="s">
        <v>707</v>
      </c>
      <c r="F1733" s="15">
        <v>76240.17</v>
      </c>
      <c r="G1733" s="14" t="s">
        <v>708</v>
      </c>
      <c r="H1733" s="20">
        <v>43922</v>
      </c>
      <c r="I1733" s="14" t="s">
        <v>2509</v>
      </c>
      <c r="J1733" s="14" t="s">
        <v>2510</v>
      </c>
      <c r="K1733" s="21">
        <v>10107</v>
      </c>
      <c r="L1733" s="14" t="s">
        <v>660</v>
      </c>
      <c r="M1733" s="21">
        <v>111400</v>
      </c>
      <c r="N1733" s="14" t="s">
        <v>2511</v>
      </c>
      <c r="O1733" s="14" t="s">
        <v>712</v>
      </c>
      <c r="P1733" s="14" t="s">
        <v>713</v>
      </c>
      <c r="Q1733" s="14" t="s">
        <v>714</v>
      </c>
      <c r="R1733" s="14" t="s">
        <v>715</v>
      </c>
      <c r="S1733" s="14" t="s">
        <v>683</v>
      </c>
    </row>
    <row r="1734" spans="1:19" x14ac:dyDescent="0.25">
      <c r="A1734" s="14" t="s">
        <v>717</v>
      </c>
      <c r="B1734" s="14" t="s">
        <v>704</v>
      </c>
      <c r="C1734" s="14" t="s">
        <v>718</v>
      </c>
      <c r="D1734" s="14" t="s">
        <v>706</v>
      </c>
      <c r="E1734" s="14" t="s">
        <v>707</v>
      </c>
      <c r="F1734" s="15">
        <v>76240.17</v>
      </c>
      <c r="G1734" s="14" t="s">
        <v>708</v>
      </c>
      <c r="H1734" s="20">
        <v>43952</v>
      </c>
      <c r="I1734" s="14" t="s">
        <v>2503</v>
      </c>
      <c r="J1734" s="14" t="s">
        <v>2510</v>
      </c>
      <c r="K1734" s="21">
        <v>10107</v>
      </c>
      <c r="L1734" s="14" t="s">
        <v>660</v>
      </c>
      <c r="M1734" s="21">
        <v>111400</v>
      </c>
      <c r="N1734" s="14" t="s">
        <v>2511</v>
      </c>
      <c r="O1734" s="14" t="s">
        <v>719</v>
      </c>
      <c r="P1734" s="14" t="s">
        <v>720</v>
      </c>
      <c r="Q1734" s="14" t="s">
        <v>721</v>
      </c>
      <c r="R1734" s="14" t="s">
        <v>715</v>
      </c>
      <c r="S1734" s="14" t="s">
        <v>683</v>
      </c>
    </row>
    <row r="1735" spans="1:19" x14ac:dyDescent="0.25">
      <c r="A1735" s="14" t="s">
        <v>723</v>
      </c>
      <c r="B1735" s="14" t="s">
        <v>704</v>
      </c>
      <c r="C1735" s="14" t="s">
        <v>724</v>
      </c>
      <c r="D1735" s="14" t="s">
        <v>706</v>
      </c>
      <c r="E1735" s="14" t="s">
        <v>707</v>
      </c>
      <c r="F1735" s="15">
        <v>76240.17</v>
      </c>
      <c r="G1735" s="14" t="s">
        <v>708</v>
      </c>
      <c r="H1735" s="20">
        <v>43983</v>
      </c>
      <c r="I1735" s="14" t="s">
        <v>2436</v>
      </c>
      <c r="J1735" s="14" t="s">
        <v>2510</v>
      </c>
      <c r="K1735" s="21">
        <v>10107</v>
      </c>
      <c r="L1735" s="14" t="s">
        <v>660</v>
      </c>
      <c r="M1735" s="21">
        <v>111400</v>
      </c>
      <c r="N1735" s="14" t="s">
        <v>2511</v>
      </c>
      <c r="O1735" s="14" t="s">
        <v>725</v>
      </c>
      <c r="P1735" s="14" t="s">
        <v>726</v>
      </c>
      <c r="Q1735" s="14" t="s">
        <v>727</v>
      </c>
      <c r="R1735" s="14" t="s">
        <v>715</v>
      </c>
      <c r="S1735" s="14" t="s">
        <v>683</v>
      </c>
    </row>
    <row r="1736" spans="1:19" x14ac:dyDescent="0.25">
      <c r="A1736" s="14" t="s">
        <v>703</v>
      </c>
      <c r="B1736" s="14" t="s">
        <v>704</v>
      </c>
      <c r="C1736" s="14" t="s">
        <v>705</v>
      </c>
      <c r="D1736" s="14" t="s">
        <v>706</v>
      </c>
      <c r="E1736" s="14" t="s">
        <v>707</v>
      </c>
      <c r="F1736" s="15">
        <v>29031.81</v>
      </c>
      <c r="G1736" s="14" t="s">
        <v>708</v>
      </c>
      <c r="H1736" s="20">
        <v>43922</v>
      </c>
      <c r="I1736" s="14" t="s">
        <v>2512</v>
      </c>
      <c r="J1736" s="14" t="s">
        <v>2513</v>
      </c>
      <c r="K1736" s="21">
        <v>10107</v>
      </c>
      <c r="L1736" s="14" t="s">
        <v>660</v>
      </c>
      <c r="M1736" s="21">
        <v>111600</v>
      </c>
      <c r="N1736" s="14" t="s">
        <v>2514</v>
      </c>
      <c r="O1736" s="14" t="s">
        <v>712</v>
      </c>
      <c r="P1736" s="14" t="s">
        <v>713</v>
      </c>
      <c r="Q1736" s="14" t="s">
        <v>714</v>
      </c>
      <c r="R1736" s="14" t="s">
        <v>715</v>
      </c>
      <c r="S1736" s="14" t="s">
        <v>722</v>
      </c>
    </row>
    <row r="1737" spans="1:19" x14ac:dyDescent="0.25">
      <c r="A1737" s="14" t="s">
        <v>717</v>
      </c>
      <c r="B1737" s="14" t="s">
        <v>704</v>
      </c>
      <c r="C1737" s="14" t="s">
        <v>718</v>
      </c>
      <c r="D1737" s="14" t="s">
        <v>706</v>
      </c>
      <c r="E1737" s="14" t="s">
        <v>707</v>
      </c>
      <c r="F1737" s="15">
        <v>29626.17</v>
      </c>
      <c r="G1737" s="14" t="s">
        <v>708</v>
      </c>
      <c r="H1737" s="20">
        <v>43952</v>
      </c>
      <c r="I1737" s="14" t="s">
        <v>2506</v>
      </c>
      <c r="J1737" s="14" t="s">
        <v>2513</v>
      </c>
      <c r="K1737" s="21">
        <v>10107</v>
      </c>
      <c r="L1737" s="14" t="s">
        <v>660</v>
      </c>
      <c r="M1737" s="21">
        <v>111600</v>
      </c>
      <c r="N1737" s="14" t="s">
        <v>2514</v>
      </c>
      <c r="O1737" s="14" t="s">
        <v>719</v>
      </c>
      <c r="P1737" s="14" t="s">
        <v>720</v>
      </c>
      <c r="Q1737" s="14" t="s">
        <v>721</v>
      </c>
      <c r="R1737" s="14" t="s">
        <v>715</v>
      </c>
      <c r="S1737" s="14" t="s">
        <v>722</v>
      </c>
    </row>
    <row r="1738" spans="1:19" x14ac:dyDescent="0.25">
      <c r="A1738" s="14" t="s">
        <v>723</v>
      </c>
      <c r="B1738" s="14" t="s">
        <v>704</v>
      </c>
      <c r="C1738" s="14" t="s">
        <v>724</v>
      </c>
      <c r="D1738" s="14" t="s">
        <v>706</v>
      </c>
      <c r="E1738" s="14" t="s">
        <v>707</v>
      </c>
      <c r="F1738" s="15">
        <v>29626.17</v>
      </c>
      <c r="G1738" s="14" t="s">
        <v>708</v>
      </c>
      <c r="H1738" s="20">
        <v>43983</v>
      </c>
      <c r="I1738" s="14" t="s">
        <v>2439</v>
      </c>
      <c r="J1738" s="14" t="s">
        <v>2513</v>
      </c>
      <c r="K1738" s="21">
        <v>10107</v>
      </c>
      <c r="L1738" s="14" t="s">
        <v>660</v>
      </c>
      <c r="M1738" s="21">
        <v>111600</v>
      </c>
      <c r="N1738" s="14" t="s">
        <v>2514</v>
      </c>
      <c r="O1738" s="14" t="s">
        <v>725</v>
      </c>
      <c r="P1738" s="14" t="s">
        <v>726</v>
      </c>
      <c r="Q1738" s="14" t="s">
        <v>727</v>
      </c>
      <c r="R1738" s="14" t="s">
        <v>715</v>
      </c>
      <c r="S1738" s="14" t="s">
        <v>722</v>
      </c>
    </row>
    <row r="1739" spans="1:19" x14ac:dyDescent="0.25">
      <c r="A1739" s="14" t="s">
        <v>703</v>
      </c>
      <c r="B1739" s="14" t="s">
        <v>704</v>
      </c>
      <c r="C1739" s="14" t="s">
        <v>705</v>
      </c>
      <c r="D1739" s="14" t="s">
        <v>706</v>
      </c>
      <c r="E1739" s="14" t="s">
        <v>707</v>
      </c>
      <c r="F1739" s="15">
        <v>5530.3</v>
      </c>
      <c r="G1739" s="14" t="s">
        <v>708</v>
      </c>
      <c r="H1739" s="20">
        <v>43922</v>
      </c>
      <c r="I1739" s="14" t="s">
        <v>2515</v>
      </c>
      <c r="J1739" s="14" t="s">
        <v>2516</v>
      </c>
      <c r="K1739" s="21">
        <v>10107</v>
      </c>
      <c r="L1739" s="14" t="s">
        <v>660</v>
      </c>
      <c r="M1739" s="21">
        <v>111700</v>
      </c>
      <c r="N1739" s="14" t="s">
        <v>2517</v>
      </c>
      <c r="O1739" s="14" t="s">
        <v>712</v>
      </c>
      <c r="P1739" s="14" t="s">
        <v>713</v>
      </c>
      <c r="Q1739" s="14" t="s">
        <v>714</v>
      </c>
      <c r="R1739" s="14" t="s">
        <v>715</v>
      </c>
      <c r="S1739" s="14" t="s">
        <v>742</v>
      </c>
    </row>
    <row r="1740" spans="1:19" x14ac:dyDescent="0.25">
      <c r="A1740" s="14" t="s">
        <v>717</v>
      </c>
      <c r="B1740" s="14" t="s">
        <v>704</v>
      </c>
      <c r="C1740" s="14" t="s">
        <v>718</v>
      </c>
      <c r="D1740" s="14" t="s">
        <v>706</v>
      </c>
      <c r="E1740" s="14" t="s">
        <v>707</v>
      </c>
      <c r="F1740" s="15">
        <v>5530.3</v>
      </c>
      <c r="G1740" s="14" t="s">
        <v>708</v>
      </c>
      <c r="H1740" s="20">
        <v>43952</v>
      </c>
      <c r="I1740" s="14" t="s">
        <v>2509</v>
      </c>
      <c r="J1740" s="14" t="s">
        <v>2516</v>
      </c>
      <c r="K1740" s="21">
        <v>10107</v>
      </c>
      <c r="L1740" s="14" t="s">
        <v>660</v>
      </c>
      <c r="M1740" s="21">
        <v>111700</v>
      </c>
      <c r="N1740" s="14" t="s">
        <v>2517</v>
      </c>
      <c r="O1740" s="14" t="s">
        <v>719</v>
      </c>
      <c r="P1740" s="14" t="s">
        <v>720</v>
      </c>
      <c r="Q1740" s="14" t="s">
        <v>721</v>
      </c>
      <c r="R1740" s="14" t="s">
        <v>715</v>
      </c>
      <c r="S1740" s="14" t="s">
        <v>742</v>
      </c>
    </row>
    <row r="1741" spans="1:19" x14ac:dyDescent="0.25">
      <c r="A1741" s="14" t="s">
        <v>723</v>
      </c>
      <c r="B1741" s="14" t="s">
        <v>704</v>
      </c>
      <c r="C1741" s="14" t="s">
        <v>724</v>
      </c>
      <c r="D1741" s="14" t="s">
        <v>706</v>
      </c>
      <c r="E1741" s="14" t="s">
        <v>707</v>
      </c>
      <c r="F1741" s="15">
        <v>5530.3</v>
      </c>
      <c r="G1741" s="14" t="s">
        <v>708</v>
      </c>
      <c r="H1741" s="20">
        <v>43983</v>
      </c>
      <c r="I1741" s="14" t="s">
        <v>2442</v>
      </c>
      <c r="J1741" s="14" t="s">
        <v>2516</v>
      </c>
      <c r="K1741" s="21">
        <v>10107</v>
      </c>
      <c r="L1741" s="14" t="s">
        <v>660</v>
      </c>
      <c r="M1741" s="21">
        <v>111700</v>
      </c>
      <c r="N1741" s="14" t="s">
        <v>2517</v>
      </c>
      <c r="O1741" s="14" t="s">
        <v>725</v>
      </c>
      <c r="P1741" s="14" t="s">
        <v>726</v>
      </c>
      <c r="Q1741" s="14" t="s">
        <v>727</v>
      </c>
      <c r="R1741" s="14" t="s">
        <v>715</v>
      </c>
      <c r="S1741" s="14" t="s">
        <v>742</v>
      </c>
    </row>
    <row r="1742" spans="1:19" x14ac:dyDescent="0.25">
      <c r="A1742" s="14" t="s">
        <v>703</v>
      </c>
      <c r="B1742" s="14" t="s">
        <v>704</v>
      </c>
      <c r="C1742" s="14" t="s">
        <v>705</v>
      </c>
      <c r="D1742" s="14" t="s">
        <v>706</v>
      </c>
      <c r="E1742" s="14" t="s">
        <v>707</v>
      </c>
      <c r="F1742" s="15">
        <v>76.08</v>
      </c>
      <c r="G1742" s="14" t="s">
        <v>708</v>
      </c>
      <c r="H1742" s="20">
        <v>43922</v>
      </c>
      <c r="I1742" s="14" t="s">
        <v>2518</v>
      </c>
      <c r="J1742" s="14" t="s">
        <v>2519</v>
      </c>
      <c r="K1742" s="21">
        <v>10107</v>
      </c>
      <c r="L1742" s="14" t="s">
        <v>660</v>
      </c>
      <c r="M1742" s="21">
        <v>113000</v>
      </c>
      <c r="N1742" s="14" t="s">
        <v>2520</v>
      </c>
      <c r="O1742" s="14" t="s">
        <v>712</v>
      </c>
      <c r="P1742" s="14" t="s">
        <v>713</v>
      </c>
      <c r="Q1742" s="14" t="s">
        <v>714</v>
      </c>
      <c r="R1742" s="14" t="s">
        <v>715</v>
      </c>
      <c r="S1742" s="14" t="s">
        <v>742</v>
      </c>
    </row>
    <row r="1743" spans="1:19" x14ac:dyDescent="0.25">
      <c r="A1743" s="14" t="s">
        <v>717</v>
      </c>
      <c r="B1743" s="14" t="s">
        <v>704</v>
      </c>
      <c r="C1743" s="14" t="s">
        <v>718</v>
      </c>
      <c r="D1743" s="14" t="s">
        <v>706</v>
      </c>
      <c r="E1743" s="14" t="s">
        <v>707</v>
      </c>
      <c r="F1743" s="15">
        <v>58.51</v>
      </c>
      <c r="G1743" s="14" t="s">
        <v>708</v>
      </c>
      <c r="H1743" s="20">
        <v>43952</v>
      </c>
      <c r="I1743" s="14" t="s">
        <v>2512</v>
      </c>
      <c r="J1743" s="14" t="s">
        <v>2519</v>
      </c>
      <c r="K1743" s="21">
        <v>10107</v>
      </c>
      <c r="L1743" s="14" t="s">
        <v>660</v>
      </c>
      <c r="M1743" s="21">
        <v>113000</v>
      </c>
      <c r="N1743" s="14" t="s">
        <v>2520</v>
      </c>
      <c r="O1743" s="14" t="s">
        <v>719</v>
      </c>
      <c r="P1743" s="14" t="s">
        <v>720</v>
      </c>
      <c r="Q1743" s="14" t="s">
        <v>721</v>
      </c>
      <c r="R1743" s="14" t="s">
        <v>715</v>
      </c>
      <c r="S1743" s="14" t="s">
        <v>742</v>
      </c>
    </row>
    <row r="1744" spans="1:19" x14ac:dyDescent="0.25">
      <c r="A1744" s="14" t="s">
        <v>723</v>
      </c>
      <c r="B1744" s="14" t="s">
        <v>704</v>
      </c>
      <c r="C1744" s="14" t="s">
        <v>724</v>
      </c>
      <c r="D1744" s="14" t="s">
        <v>706</v>
      </c>
      <c r="E1744" s="14" t="s">
        <v>707</v>
      </c>
      <c r="F1744" s="15">
        <v>58.51</v>
      </c>
      <c r="G1744" s="14" t="s">
        <v>708</v>
      </c>
      <c r="H1744" s="20">
        <v>43983</v>
      </c>
      <c r="I1744" s="14" t="s">
        <v>2445</v>
      </c>
      <c r="J1744" s="14" t="s">
        <v>2519</v>
      </c>
      <c r="K1744" s="21">
        <v>10107</v>
      </c>
      <c r="L1744" s="14" t="s">
        <v>660</v>
      </c>
      <c r="M1744" s="21">
        <v>113000</v>
      </c>
      <c r="N1744" s="14" t="s">
        <v>2520</v>
      </c>
      <c r="O1744" s="14" t="s">
        <v>725</v>
      </c>
      <c r="P1744" s="14" t="s">
        <v>726</v>
      </c>
      <c r="Q1744" s="14" t="s">
        <v>727</v>
      </c>
      <c r="R1744" s="14" t="s">
        <v>715</v>
      </c>
      <c r="S1744" s="14" t="s">
        <v>742</v>
      </c>
    </row>
    <row r="1745" spans="1:19" x14ac:dyDescent="0.25">
      <c r="A1745" s="14" t="s">
        <v>703</v>
      </c>
      <c r="B1745" s="14" t="s">
        <v>704</v>
      </c>
      <c r="C1745" s="14" t="s">
        <v>705</v>
      </c>
      <c r="D1745" s="14" t="s">
        <v>706</v>
      </c>
      <c r="E1745" s="14" t="s">
        <v>707</v>
      </c>
      <c r="F1745" s="15">
        <v>676.79</v>
      </c>
      <c r="G1745" s="14" t="s">
        <v>708</v>
      </c>
      <c r="H1745" s="20">
        <v>43922</v>
      </c>
      <c r="I1745" s="14" t="s">
        <v>2521</v>
      </c>
      <c r="J1745" s="14" t="s">
        <v>2522</v>
      </c>
      <c r="K1745" s="21">
        <v>10107</v>
      </c>
      <c r="L1745" s="14" t="s">
        <v>660</v>
      </c>
      <c r="M1745" s="21">
        <v>113010</v>
      </c>
      <c r="N1745" s="14" t="s">
        <v>2523</v>
      </c>
      <c r="O1745" s="14" t="s">
        <v>712</v>
      </c>
      <c r="P1745" s="14" t="s">
        <v>713</v>
      </c>
      <c r="Q1745" s="14" t="s">
        <v>714</v>
      </c>
      <c r="R1745" s="14" t="s">
        <v>715</v>
      </c>
      <c r="S1745" s="14" t="s">
        <v>716</v>
      </c>
    </row>
    <row r="1746" spans="1:19" x14ac:dyDescent="0.25">
      <c r="A1746" s="14" t="s">
        <v>717</v>
      </c>
      <c r="B1746" s="14" t="s">
        <v>704</v>
      </c>
      <c r="C1746" s="14" t="s">
        <v>718</v>
      </c>
      <c r="D1746" s="14" t="s">
        <v>706</v>
      </c>
      <c r="E1746" s="14" t="s">
        <v>707</v>
      </c>
      <c r="F1746" s="15">
        <v>676.79</v>
      </c>
      <c r="G1746" s="14" t="s">
        <v>708</v>
      </c>
      <c r="H1746" s="20">
        <v>43952</v>
      </c>
      <c r="I1746" s="14" t="s">
        <v>2515</v>
      </c>
      <c r="J1746" s="14" t="s">
        <v>2522</v>
      </c>
      <c r="K1746" s="21">
        <v>10107</v>
      </c>
      <c r="L1746" s="14" t="s">
        <v>660</v>
      </c>
      <c r="M1746" s="21">
        <v>113010</v>
      </c>
      <c r="N1746" s="14" t="s">
        <v>2523</v>
      </c>
      <c r="O1746" s="14" t="s">
        <v>719</v>
      </c>
      <c r="P1746" s="14" t="s">
        <v>720</v>
      </c>
      <c r="Q1746" s="14" t="s">
        <v>721</v>
      </c>
      <c r="R1746" s="14" t="s">
        <v>715</v>
      </c>
      <c r="S1746" s="14" t="s">
        <v>716</v>
      </c>
    </row>
    <row r="1747" spans="1:19" x14ac:dyDescent="0.25">
      <c r="A1747" s="14" t="s">
        <v>723</v>
      </c>
      <c r="B1747" s="14" t="s">
        <v>704</v>
      </c>
      <c r="C1747" s="14" t="s">
        <v>724</v>
      </c>
      <c r="D1747" s="14" t="s">
        <v>706</v>
      </c>
      <c r="E1747" s="14" t="s">
        <v>707</v>
      </c>
      <c r="F1747" s="15">
        <v>676.79</v>
      </c>
      <c r="G1747" s="14" t="s">
        <v>708</v>
      </c>
      <c r="H1747" s="20">
        <v>43983</v>
      </c>
      <c r="I1747" s="14" t="s">
        <v>2449</v>
      </c>
      <c r="J1747" s="14" t="s">
        <v>2522</v>
      </c>
      <c r="K1747" s="21">
        <v>10107</v>
      </c>
      <c r="L1747" s="14" t="s">
        <v>660</v>
      </c>
      <c r="M1747" s="21">
        <v>113010</v>
      </c>
      <c r="N1747" s="14" t="s">
        <v>2523</v>
      </c>
      <c r="O1747" s="14" t="s">
        <v>725</v>
      </c>
      <c r="P1747" s="14" t="s">
        <v>726</v>
      </c>
      <c r="Q1747" s="14" t="s">
        <v>727</v>
      </c>
      <c r="R1747" s="14" t="s">
        <v>715</v>
      </c>
      <c r="S1747" s="14" t="s">
        <v>716</v>
      </c>
    </row>
    <row r="1748" spans="1:19" x14ac:dyDescent="0.25">
      <c r="A1748" s="14" t="s">
        <v>703</v>
      </c>
      <c r="B1748" s="14" t="s">
        <v>704</v>
      </c>
      <c r="C1748" s="14" t="s">
        <v>705</v>
      </c>
      <c r="D1748" s="14" t="s">
        <v>706</v>
      </c>
      <c r="E1748" s="14" t="s">
        <v>707</v>
      </c>
      <c r="F1748" s="15">
        <v>291.12</v>
      </c>
      <c r="G1748" s="14" t="s">
        <v>708</v>
      </c>
      <c r="H1748" s="20">
        <v>43922</v>
      </c>
      <c r="I1748" s="14" t="s">
        <v>2524</v>
      </c>
      <c r="J1748" s="14" t="s">
        <v>2525</v>
      </c>
      <c r="K1748" s="21">
        <v>10107</v>
      </c>
      <c r="L1748" s="14" t="s">
        <v>660</v>
      </c>
      <c r="M1748" s="21">
        <v>113020</v>
      </c>
      <c r="N1748" s="14" t="s">
        <v>2526</v>
      </c>
      <c r="O1748" s="14" t="s">
        <v>712</v>
      </c>
      <c r="P1748" s="14" t="s">
        <v>713</v>
      </c>
      <c r="Q1748" s="14" t="s">
        <v>714</v>
      </c>
      <c r="R1748" s="14" t="s">
        <v>715</v>
      </c>
      <c r="S1748" s="14" t="s">
        <v>731</v>
      </c>
    </row>
    <row r="1749" spans="1:19" x14ac:dyDescent="0.25">
      <c r="A1749" s="14" t="s">
        <v>717</v>
      </c>
      <c r="B1749" s="14" t="s">
        <v>704</v>
      </c>
      <c r="C1749" s="14" t="s">
        <v>718</v>
      </c>
      <c r="D1749" s="14" t="s">
        <v>706</v>
      </c>
      <c r="E1749" s="14" t="s">
        <v>707</v>
      </c>
      <c r="F1749" s="15">
        <v>266.61</v>
      </c>
      <c r="G1749" s="14" t="s">
        <v>708</v>
      </c>
      <c r="H1749" s="20">
        <v>43952</v>
      </c>
      <c r="I1749" s="14" t="s">
        <v>2518</v>
      </c>
      <c r="J1749" s="14" t="s">
        <v>2525</v>
      </c>
      <c r="K1749" s="21">
        <v>10107</v>
      </c>
      <c r="L1749" s="14" t="s">
        <v>660</v>
      </c>
      <c r="M1749" s="21">
        <v>113020</v>
      </c>
      <c r="N1749" s="14" t="s">
        <v>2526</v>
      </c>
      <c r="O1749" s="14" t="s">
        <v>719</v>
      </c>
      <c r="P1749" s="14" t="s">
        <v>720</v>
      </c>
      <c r="Q1749" s="14" t="s">
        <v>721</v>
      </c>
      <c r="R1749" s="14" t="s">
        <v>715</v>
      </c>
      <c r="S1749" s="14" t="s">
        <v>731</v>
      </c>
    </row>
    <row r="1750" spans="1:19" x14ac:dyDescent="0.25">
      <c r="A1750" s="14" t="s">
        <v>723</v>
      </c>
      <c r="B1750" s="14" t="s">
        <v>704</v>
      </c>
      <c r="C1750" s="14" t="s">
        <v>724</v>
      </c>
      <c r="D1750" s="14" t="s">
        <v>706</v>
      </c>
      <c r="E1750" s="14" t="s">
        <v>707</v>
      </c>
      <c r="F1750" s="15">
        <v>283.27</v>
      </c>
      <c r="G1750" s="14" t="s">
        <v>708</v>
      </c>
      <c r="H1750" s="20">
        <v>43983</v>
      </c>
      <c r="I1750" s="14" t="s">
        <v>2452</v>
      </c>
      <c r="J1750" s="14" t="s">
        <v>2525</v>
      </c>
      <c r="K1750" s="21">
        <v>10107</v>
      </c>
      <c r="L1750" s="14" t="s">
        <v>660</v>
      </c>
      <c r="M1750" s="21">
        <v>113020</v>
      </c>
      <c r="N1750" s="14" t="s">
        <v>2526</v>
      </c>
      <c r="O1750" s="14" t="s">
        <v>725</v>
      </c>
      <c r="P1750" s="14" t="s">
        <v>726</v>
      </c>
      <c r="Q1750" s="14" t="s">
        <v>727</v>
      </c>
      <c r="R1750" s="14" t="s">
        <v>715</v>
      </c>
      <c r="S1750" s="14" t="s">
        <v>731</v>
      </c>
    </row>
    <row r="1751" spans="1:19" x14ac:dyDescent="0.25">
      <c r="A1751" s="14" t="s">
        <v>703</v>
      </c>
      <c r="B1751" s="14" t="s">
        <v>704</v>
      </c>
      <c r="C1751" s="14" t="s">
        <v>705</v>
      </c>
      <c r="D1751" s="14" t="s">
        <v>706</v>
      </c>
      <c r="E1751" s="14" t="s">
        <v>707</v>
      </c>
      <c r="F1751" s="15">
        <v>8101.67</v>
      </c>
      <c r="G1751" s="14" t="s">
        <v>708</v>
      </c>
      <c r="H1751" s="20">
        <v>43922</v>
      </c>
      <c r="I1751" s="14" t="s">
        <v>2527</v>
      </c>
      <c r="J1751" s="14" t="s">
        <v>2528</v>
      </c>
      <c r="K1751" s="21">
        <v>10107</v>
      </c>
      <c r="L1751" s="14" t="s">
        <v>660</v>
      </c>
      <c r="M1751" s="21">
        <v>113040</v>
      </c>
      <c r="N1751" s="14" t="s">
        <v>2529</v>
      </c>
      <c r="O1751" s="14" t="s">
        <v>712</v>
      </c>
      <c r="P1751" s="14" t="s">
        <v>713</v>
      </c>
      <c r="Q1751" s="14" t="s">
        <v>714</v>
      </c>
      <c r="R1751" s="14" t="s">
        <v>715</v>
      </c>
      <c r="S1751" s="14" t="s">
        <v>683</v>
      </c>
    </row>
    <row r="1752" spans="1:19" x14ac:dyDescent="0.25">
      <c r="A1752" s="14" t="s">
        <v>717</v>
      </c>
      <c r="B1752" s="14" t="s">
        <v>704</v>
      </c>
      <c r="C1752" s="14" t="s">
        <v>718</v>
      </c>
      <c r="D1752" s="14" t="s">
        <v>706</v>
      </c>
      <c r="E1752" s="14" t="s">
        <v>707</v>
      </c>
      <c r="F1752" s="15">
        <v>8101.67</v>
      </c>
      <c r="G1752" s="14" t="s">
        <v>708</v>
      </c>
      <c r="H1752" s="20">
        <v>43952</v>
      </c>
      <c r="I1752" s="14" t="s">
        <v>2521</v>
      </c>
      <c r="J1752" s="14" t="s">
        <v>2528</v>
      </c>
      <c r="K1752" s="21">
        <v>10107</v>
      </c>
      <c r="L1752" s="14" t="s">
        <v>660</v>
      </c>
      <c r="M1752" s="21">
        <v>113040</v>
      </c>
      <c r="N1752" s="14" t="s">
        <v>2529</v>
      </c>
      <c r="O1752" s="14" t="s">
        <v>719</v>
      </c>
      <c r="P1752" s="14" t="s">
        <v>720</v>
      </c>
      <c r="Q1752" s="14" t="s">
        <v>721</v>
      </c>
      <c r="R1752" s="14" t="s">
        <v>715</v>
      </c>
      <c r="S1752" s="14" t="s">
        <v>683</v>
      </c>
    </row>
    <row r="1753" spans="1:19" x14ac:dyDescent="0.25">
      <c r="A1753" s="14" t="s">
        <v>723</v>
      </c>
      <c r="B1753" s="14" t="s">
        <v>704</v>
      </c>
      <c r="C1753" s="14" t="s">
        <v>724</v>
      </c>
      <c r="D1753" s="14" t="s">
        <v>706</v>
      </c>
      <c r="E1753" s="14" t="s">
        <v>707</v>
      </c>
      <c r="F1753" s="15">
        <v>8101.67</v>
      </c>
      <c r="G1753" s="14" t="s">
        <v>708</v>
      </c>
      <c r="H1753" s="20">
        <v>43983</v>
      </c>
      <c r="I1753" s="14" t="s">
        <v>2455</v>
      </c>
      <c r="J1753" s="14" t="s">
        <v>2528</v>
      </c>
      <c r="K1753" s="21">
        <v>10107</v>
      </c>
      <c r="L1753" s="14" t="s">
        <v>660</v>
      </c>
      <c r="M1753" s="21">
        <v>113040</v>
      </c>
      <c r="N1753" s="14" t="s">
        <v>2529</v>
      </c>
      <c r="O1753" s="14" t="s">
        <v>725</v>
      </c>
      <c r="P1753" s="14" t="s">
        <v>726</v>
      </c>
      <c r="Q1753" s="14" t="s">
        <v>727</v>
      </c>
      <c r="R1753" s="14" t="s">
        <v>715</v>
      </c>
      <c r="S1753" s="14" t="s">
        <v>683</v>
      </c>
    </row>
    <row r="1754" spans="1:19" x14ac:dyDescent="0.25">
      <c r="A1754" s="14" t="s">
        <v>703</v>
      </c>
      <c r="B1754" s="14" t="s">
        <v>704</v>
      </c>
      <c r="C1754" s="14" t="s">
        <v>705</v>
      </c>
      <c r="D1754" s="14" t="s">
        <v>706</v>
      </c>
      <c r="E1754" s="14" t="s">
        <v>707</v>
      </c>
      <c r="F1754" s="15">
        <v>2159.88</v>
      </c>
      <c r="G1754" s="14" t="s">
        <v>708</v>
      </c>
      <c r="H1754" s="20">
        <v>43922</v>
      </c>
      <c r="I1754" s="14" t="s">
        <v>2530</v>
      </c>
      <c r="J1754" s="14" t="s">
        <v>2531</v>
      </c>
      <c r="K1754" s="21">
        <v>10107</v>
      </c>
      <c r="L1754" s="14" t="s">
        <v>660</v>
      </c>
      <c r="M1754" s="21">
        <v>113060</v>
      </c>
      <c r="N1754" s="14" t="s">
        <v>2532</v>
      </c>
      <c r="O1754" s="14" t="s">
        <v>712</v>
      </c>
      <c r="P1754" s="14" t="s">
        <v>713</v>
      </c>
      <c r="Q1754" s="14" t="s">
        <v>714</v>
      </c>
      <c r="R1754" s="14" t="s">
        <v>715</v>
      </c>
      <c r="S1754" s="14" t="s">
        <v>722</v>
      </c>
    </row>
    <row r="1755" spans="1:19" x14ac:dyDescent="0.25">
      <c r="A1755" s="14" t="s">
        <v>717</v>
      </c>
      <c r="B1755" s="14" t="s">
        <v>704</v>
      </c>
      <c r="C1755" s="14" t="s">
        <v>718</v>
      </c>
      <c r="D1755" s="14" t="s">
        <v>706</v>
      </c>
      <c r="E1755" s="14" t="s">
        <v>707</v>
      </c>
      <c r="F1755" s="15">
        <v>2204.15</v>
      </c>
      <c r="G1755" s="14" t="s">
        <v>708</v>
      </c>
      <c r="H1755" s="20">
        <v>43952</v>
      </c>
      <c r="I1755" s="14" t="s">
        <v>2524</v>
      </c>
      <c r="J1755" s="14" t="s">
        <v>2531</v>
      </c>
      <c r="K1755" s="21">
        <v>10107</v>
      </c>
      <c r="L1755" s="14" t="s">
        <v>660</v>
      </c>
      <c r="M1755" s="21">
        <v>113060</v>
      </c>
      <c r="N1755" s="14" t="s">
        <v>2532</v>
      </c>
      <c r="O1755" s="14" t="s">
        <v>719</v>
      </c>
      <c r="P1755" s="14" t="s">
        <v>720</v>
      </c>
      <c r="Q1755" s="14" t="s">
        <v>721</v>
      </c>
      <c r="R1755" s="14" t="s">
        <v>715</v>
      </c>
      <c r="S1755" s="14" t="s">
        <v>722</v>
      </c>
    </row>
    <row r="1756" spans="1:19" x14ac:dyDescent="0.25">
      <c r="A1756" s="14" t="s">
        <v>723</v>
      </c>
      <c r="B1756" s="14" t="s">
        <v>704</v>
      </c>
      <c r="C1756" s="14" t="s">
        <v>724</v>
      </c>
      <c r="D1756" s="14" t="s">
        <v>706</v>
      </c>
      <c r="E1756" s="14" t="s">
        <v>707</v>
      </c>
      <c r="F1756" s="15">
        <v>2204.15</v>
      </c>
      <c r="G1756" s="14" t="s">
        <v>708</v>
      </c>
      <c r="H1756" s="20">
        <v>43983</v>
      </c>
      <c r="I1756" s="14" t="s">
        <v>2458</v>
      </c>
      <c r="J1756" s="14" t="s">
        <v>2531</v>
      </c>
      <c r="K1756" s="21">
        <v>10107</v>
      </c>
      <c r="L1756" s="14" t="s">
        <v>660</v>
      </c>
      <c r="M1756" s="21">
        <v>113060</v>
      </c>
      <c r="N1756" s="14" t="s">
        <v>2532</v>
      </c>
      <c r="O1756" s="14" t="s">
        <v>725</v>
      </c>
      <c r="P1756" s="14" t="s">
        <v>726</v>
      </c>
      <c r="Q1756" s="14" t="s">
        <v>727</v>
      </c>
      <c r="R1756" s="14" t="s">
        <v>715</v>
      </c>
      <c r="S1756" s="14" t="s">
        <v>722</v>
      </c>
    </row>
    <row r="1757" spans="1:19" x14ac:dyDescent="0.25">
      <c r="A1757" s="14" t="s">
        <v>703</v>
      </c>
      <c r="B1757" s="14" t="s">
        <v>704</v>
      </c>
      <c r="C1757" s="14" t="s">
        <v>705</v>
      </c>
      <c r="D1757" s="14" t="s">
        <v>706</v>
      </c>
      <c r="E1757" s="14" t="s">
        <v>707</v>
      </c>
      <c r="F1757" s="15">
        <v>1298.94</v>
      </c>
      <c r="G1757" s="14" t="s">
        <v>708</v>
      </c>
      <c r="H1757" s="20">
        <v>43922</v>
      </c>
      <c r="I1757" s="14" t="s">
        <v>2533</v>
      </c>
      <c r="J1757" s="14" t="s">
        <v>2534</v>
      </c>
      <c r="K1757" s="21">
        <v>10107</v>
      </c>
      <c r="L1757" s="14" t="s">
        <v>660</v>
      </c>
      <c r="M1757" s="21">
        <v>114000</v>
      </c>
      <c r="N1757" s="14" t="s">
        <v>2535</v>
      </c>
      <c r="O1757" s="14" t="s">
        <v>712</v>
      </c>
      <c r="P1757" s="14" t="s">
        <v>713</v>
      </c>
      <c r="Q1757" s="14" t="s">
        <v>714</v>
      </c>
      <c r="R1757" s="14" t="s">
        <v>715</v>
      </c>
      <c r="S1757" s="14" t="s">
        <v>742</v>
      </c>
    </row>
    <row r="1758" spans="1:19" x14ac:dyDescent="0.25">
      <c r="A1758" s="14" t="s">
        <v>717</v>
      </c>
      <c r="B1758" s="14" t="s">
        <v>704</v>
      </c>
      <c r="C1758" s="14" t="s">
        <v>718</v>
      </c>
      <c r="D1758" s="14" t="s">
        <v>706</v>
      </c>
      <c r="E1758" s="14" t="s">
        <v>707</v>
      </c>
      <c r="F1758" s="15">
        <v>1298.94</v>
      </c>
      <c r="G1758" s="14" t="s">
        <v>708</v>
      </c>
      <c r="H1758" s="20">
        <v>43952</v>
      </c>
      <c r="I1758" s="14" t="s">
        <v>2527</v>
      </c>
      <c r="J1758" s="14" t="s">
        <v>2534</v>
      </c>
      <c r="K1758" s="21">
        <v>10107</v>
      </c>
      <c r="L1758" s="14" t="s">
        <v>660</v>
      </c>
      <c r="M1758" s="21">
        <v>114000</v>
      </c>
      <c r="N1758" s="14" t="s">
        <v>2535</v>
      </c>
      <c r="O1758" s="14" t="s">
        <v>719</v>
      </c>
      <c r="P1758" s="14" t="s">
        <v>720</v>
      </c>
      <c r="Q1758" s="14" t="s">
        <v>721</v>
      </c>
      <c r="R1758" s="14" t="s">
        <v>715</v>
      </c>
      <c r="S1758" s="14" t="s">
        <v>742</v>
      </c>
    </row>
    <row r="1759" spans="1:19" x14ac:dyDescent="0.25">
      <c r="A1759" s="14" t="s">
        <v>723</v>
      </c>
      <c r="B1759" s="14" t="s">
        <v>704</v>
      </c>
      <c r="C1759" s="14" t="s">
        <v>724</v>
      </c>
      <c r="D1759" s="14" t="s">
        <v>706</v>
      </c>
      <c r="E1759" s="14" t="s">
        <v>707</v>
      </c>
      <c r="F1759" s="15">
        <v>1298.94</v>
      </c>
      <c r="G1759" s="14" t="s">
        <v>708</v>
      </c>
      <c r="H1759" s="20">
        <v>43983</v>
      </c>
      <c r="I1759" s="14" t="s">
        <v>2461</v>
      </c>
      <c r="J1759" s="14" t="s">
        <v>2534</v>
      </c>
      <c r="K1759" s="21">
        <v>10107</v>
      </c>
      <c r="L1759" s="14" t="s">
        <v>660</v>
      </c>
      <c r="M1759" s="21">
        <v>114000</v>
      </c>
      <c r="N1759" s="14" t="s">
        <v>2535</v>
      </c>
      <c r="O1759" s="14" t="s">
        <v>725</v>
      </c>
      <c r="P1759" s="14" t="s">
        <v>726</v>
      </c>
      <c r="Q1759" s="14" t="s">
        <v>727</v>
      </c>
      <c r="R1759" s="14" t="s">
        <v>715</v>
      </c>
      <c r="S1759" s="14" t="s">
        <v>742</v>
      </c>
    </row>
    <row r="1760" spans="1:19" x14ac:dyDescent="0.25">
      <c r="A1760" s="14" t="s">
        <v>703</v>
      </c>
      <c r="B1760" s="14" t="s">
        <v>704</v>
      </c>
      <c r="C1760" s="14" t="s">
        <v>705</v>
      </c>
      <c r="D1760" s="14" t="s">
        <v>706</v>
      </c>
      <c r="E1760" s="14" t="s">
        <v>707</v>
      </c>
      <c r="F1760" s="15">
        <v>2185.21</v>
      </c>
      <c r="G1760" s="14" t="s">
        <v>708</v>
      </c>
      <c r="H1760" s="20">
        <v>43922</v>
      </c>
      <c r="I1760" s="14" t="s">
        <v>2536</v>
      </c>
      <c r="J1760" s="14" t="s">
        <v>2537</v>
      </c>
      <c r="K1760" s="21">
        <v>10107</v>
      </c>
      <c r="L1760" s="14" t="s">
        <v>660</v>
      </c>
      <c r="M1760" s="21">
        <v>114010</v>
      </c>
      <c r="N1760" s="14" t="s">
        <v>2538</v>
      </c>
      <c r="O1760" s="14" t="s">
        <v>712</v>
      </c>
      <c r="P1760" s="14" t="s">
        <v>713</v>
      </c>
      <c r="Q1760" s="14" t="s">
        <v>714</v>
      </c>
      <c r="R1760" s="14" t="s">
        <v>715</v>
      </c>
      <c r="S1760" s="14" t="s">
        <v>716</v>
      </c>
    </row>
    <row r="1761" spans="1:19" x14ac:dyDescent="0.25">
      <c r="A1761" s="14" t="s">
        <v>717</v>
      </c>
      <c r="B1761" s="14" t="s">
        <v>704</v>
      </c>
      <c r="C1761" s="14" t="s">
        <v>718</v>
      </c>
      <c r="D1761" s="14" t="s">
        <v>706</v>
      </c>
      <c r="E1761" s="14" t="s">
        <v>707</v>
      </c>
      <c r="F1761" s="15">
        <v>2185.21</v>
      </c>
      <c r="G1761" s="14" t="s">
        <v>708</v>
      </c>
      <c r="H1761" s="20">
        <v>43952</v>
      </c>
      <c r="I1761" s="14" t="s">
        <v>2530</v>
      </c>
      <c r="J1761" s="14" t="s">
        <v>2537</v>
      </c>
      <c r="K1761" s="21">
        <v>10107</v>
      </c>
      <c r="L1761" s="14" t="s">
        <v>660</v>
      </c>
      <c r="M1761" s="21">
        <v>114010</v>
      </c>
      <c r="N1761" s="14" t="s">
        <v>2538</v>
      </c>
      <c r="O1761" s="14" t="s">
        <v>719</v>
      </c>
      <c r="P1761" s="14" t="s">
        <v>720</v>
      </c>
      <c r="Q1761" s="14" t="s">
        <v>721</v>
      </c>
      <c r="R1761" s="14" t="s">
        <v>715</v>
      </c>
      <c r="S1761" s="14" t="s">
        <v>716</v>
      </c>
    </row>
    <row r="1762" spans="1:19" x14ac:dyDescent="0.25">
      <c r="A1762" s="14" t="s">
        <v>723</v>
      </c>
      <c r="B1762" s="14" t="s">
        <v>704</v>
      </c>
      <c r="C1762" s="14" t="s">
        <v>724</v>
      </c>
      <c r="D1762" s="14" t="s">
        <v>706</v>
      </c>
      <c r="E1762" s="14" t="s">
        <v>707</v>
      </c>
      <c r="F1762" s="15">
        <v>2185.21</v>
      </c>
      <c r="G1762" s="14" t="s">
        <v>708</v>
      </c>
      <c r="H1762" s="20">
        <v>43983</v>
      </c>
      <c r="I1762" s="14" t="s">
        <v>2464</v>
      </c>
      <c r="J1762" s="14" t="s">
        <v>2537</v>
      </c>
      <c r="K1762" s="21">
        <v>10107</v>
      </c>
      <c r="L1762" s="14" t="s">
        <v>660</v>
      </c>
      <c r="M1762" s="21">
        <v>114010</v>
      </c>
      <c r="N1762" s="14" t="s">
        <v>2538</v>
      </c>
      <c r="O1762" s="14" t="s">
        <v>725</v>
      </c>
      <c r="P1762" s="14" t="s">
        <v>726</v>
      </c>
      <c r="Q1762" s="14" t="s">
        <v>727</v>
      </c>
      <c r="R1762" s="14" t="s">
        <v>715</v>
      </c>
      <c r="S1762" s="14" t="s">
        <v>716</v>
      </c>
    </row>
    <row r="1763" spans="1:19" x14ac:dyDescent="0.25">
      <c r="A1763" s="14" t="s">
        <v>703</v>
      </c>
      <c r="B1763" s="14" t="s">
        <v>704</v>
      </c>
      <c r="C1763" s="14" t="s">
        <v>705</v>
      </c>
      <c r="D1763" s="14" t="s">
        <v>706</v>
      </c>
      <c r="E1763" s="14" t="s">
        <v>707</v>
      </c>
      <c r="F1763" s="15">
        <v>1922.88</v>
      </c>
      <c r="G1763" s="14" t="s">
        <v>708</v>
      </c>
      <c r="H1763" s="20">
        <v>43922</v>
      </c>
      <c r="I1763" s="14" t="s">
        <v>2539</v>
      </c>
      <c r="J1763" s="14" t="s">
        <v>2540</v>
      </c>
      <c r="K1763" s="21">
        <v>10107</v>
      </c>
      <c r="L1763" s="14" t="s">
        <v>660</v>
      </c>
      <c r="M1763" s="21">
        <v>114020</v>
      </c>
      <c r="N1763" s="14" t="s">
        <v>2541</v>
      </c>
      <c r="O1763" s="14" t="s">
        <v>712</v>
      </c>
      <c r="P1763" s="14" t="s">
        <v>713</v>
      </c>
      <c r="Q1763" s="14" t="s">
        <v>714</v>
      </c>
      <c r="R1763" s="14" t="s">
        <v>715</v>
      </c>
      <c r="S1763" s="14" t="s">
        <v>731</v>
      </c>
    </row>
    <row r="1764" spans="1:19" x14ac:dyDescent="0.25">
      <c r="A1764" s="14" t="s">
        <v>717</v>
      </c>
      <c r="B1764" s="14" t="s">
        <v>704</v>
      </c>
      <c r="C1764" s="14" t="s">
        <v>718</v>
      </c>
      <c r="D1764" s="14" t="s">
        <v>706</v>
      </c>
      <c r="E1764" s="14" t="s">
        <v>707</v>
      </c>
      <c r="F1764" s="15">
        <v>1837.8</v>
      </c>
      <c r="G1764" s="14" t="s">
        <v>708</v>
      </c>
      <c r="H1764" s="20">
        <v>43952</v>
      </c>
      <c r="I1764" s="14" t="s">
        <v>2533</v>
      </c>
      <c r="J1764" s="14" t="s">
        <v>2540</v>
      </c>
      <c r="K1764" s="21">
        <v>10107</v>
      </c>
      <c r="L1764" s="14" t="s">
        <v>660</v>
      </c>
      <c r="M1764" s="21">
        <v>114020</v>
      </c>
      <c r="N1764" s="14" t="s">
        <v>2541</v>
      </c>
      <c r="O1764" s="14" t="s">
        <v>719</v>
      </c>
      <c r="P1764" s="14" t="s">
        <v>720</v>
      </c>
      <c r="Q1764" s="14" t="s">
        <v>721</v>
      </c>
      <c r="R1764" s="14" t="s">
        <v>715</v>
      </c>
      <c r="S1764" s="14" t="s">
        <v>731</v>
      </c>
    </row>
    <row r="1765" spans="1:19" x14ac:dyDescent="0.25">
      <c r="A1765" s="14" t="s">
        <v>723</v>
      </c>
      <c r="B1765" s="14" t="s">
        <v>704</v>
      </c>
      <c r="C1765" s="14" t="s">
        <v>724</v>
      </c>
      <c r="D1765" s="14" t="s">
        <v>706</v>
      </c>
      <c r="E1765" s="14" t="s">
        <v>707</v>
      </c>
      <c r="F1765" s="15">
        <v>1871.49</v>
      </c>
      <c r="G1765" s="14" t="s">
        <v>708</v>
      </c>
      <c r="H1765" s="20">
        <v>43983</v>
      </c>
      <c r="I1765" s="14" t="s">
        <v>2467</v>
      </c>
      <c r="J1765" s="14" t="s">
        <v>2540</v>
      </c>
      <c r="K1765" s="21">
        <v>10107</v>
      </c>
      <c r="L1765" s="14" t="s">
        <v>660</v>
      </c>
      <c r="M1765" s="21">
        <v>114020</v>
      </c>
      <c r="N1765" s="14" t="s">
        <v>2541</v>
      </c>
      <c r="O1765" s="14" t="s">
        <v>725</v>
      </c>
      <c r="P1765" s="14" t="s">
        <v>726</v>
      </c>
      <c r="Q1765" s="14" t="s">
        <v>727</v>
      </c>
      <c r="R1765" s="14" t="s">
        <v>715</v>
      </c>
      <c r="S1765" s="14" t="s">
        <v>731</v>
      </c>
    </row>
    <row r="1766" spans="1:19" x14ac:dyDescent="0.25">
      <c r="A1766" s="14" t="s">
        <v>703</v>
      </c>
      <c r="B1766" s="14" t="s">
        <v>704</v>
      </c>
      <c r="C1766" s="14" t="s">
        <v>705</v>
      </c>
      <c r="D1766" s="14" t="s">
        <v>706</v>
      </c>
      <c r="E1766" s="14" t="s">
        <v>707</v>
      </c>
      <c r="F1766" s="15">
        <v>15905.75</v>
      </c>
      <c r="G1766" s="14" t="s">
        <v>708</v>
      </c>
      <c r="H1766" s="20">
        <v>43922</v>
      </c>
      <c r="I1766" s="14" t="s">
        <v>2542</v>
      </c>
      <c r="J1766" s="14" t="s">
        <v>2543</v>
      </c>
      <c r="K1766" s="21">
        <v>10107</v>
      </c>
      <c r="L1766" s="14" t="s">
        <v>660</v>
      </c>
      <c r="M1766" s="21">
        <v>114040</v>
      </c>
      <c r="N1766" s="14" t="s">
        <v>2544</v>
      </c>
      <c r="O1766" s="14" t="s">
        <v>712</v>
      </c>
      <c r="P1766" s="14" t="s">
        <v>713</v>
      </c>
      <c r="Q1766" s="14" t="s">
        <v>714</v>
      </c>
      <c r="R1766" s="14" t="s">
        <v>715</v>
      </c>
      <c r="S1766" s="14" t="s">
        <v>683</v>
      </c>
    </row>
    <row r="1767" spans="1:19" x14ac:dyDescent="0.25">
      <c r="A1767" s="14" t="s">
        <v>717</v>
      </c>
      <c r="B1767" s="14" t="s">
        <v>704</v>
      </c>
      <c r="C1767" s="14" t="s">
        <v>718</v>
      </c>
      <c r="D1767" s="14" t="s">
        <v>706</v>
      </c>
      <c r="E1767" s="14" t="s">
        <v>707</v>
      </c>
      <c r="F1767" s="15">
        <v>15905.75</v>
      </c>
      <c r="G1767" s="14" t="s">
        <v>708</v>
      </c>
      <c r="H1767" s="20">
        <v>43952</v>
      </c>
      <c r="I1767" s="14" t="s">
        <v>2536</v>
      </c>
      <c r="J1767" s="14" t="s">
        <v>2543</v>
      </c>
      <c r="K1767" s="21">
        <v>10107</v>
      </c>
      <c r="L1767" s="14" t="s">
        <v>660</v>
      </c>
      <c r="M1767" s="21">
        <v>114040</v>
      </c>
      <c r="N1767" s="14" t="s">
        <v>2544</v>
      </c>
      <c r="O1767" s="14" t="s">
        <v>719</v>
      </c>
      <c r="P1767" s="14" t="s">
        <v>720</v>
      </c>
      <c r="Q1767" s="14" t="s">
        <v>721</v>
      </c>
      <c r="R1767" s="14" t="s">
        <v>715</v>
      </c>
      <c r="S1767" s="14" t="s">
        <v>683</v>
      </c>
    </row>
    <row r="1768" spans="1:19" x14ac:dyDescent="0.25">
      <c r="A1768" s="14" t="s">
        <v>723</v>
      </c>
      <c r="B1768" s="14" t="s">
        <v>704</v>
      </c>
      <c r="C1768" s="14" t="s">
        <v>724</v>
      </c>
      <c r="D1768" s="14" t="s">
        <v>706</v>
      </c>
      <c r="E1768" s="14" t="s">
        <v>707</v>
      </c>
      <c r="F1768" s="15">
        <v>15905.75</v>
      </c>
      <c r="G1768" s="14" t="s">
        <v>708</v>
      </c>
      <c r="H1768" s="20">
        <v>43983</v>
      </c>
      <c r="I1768" s="14" t="s">
        <v>2470</v>
      </c>
      <c r="J1768" s="14" t="s">
        <v>2543</v>
      </c>
      <c r="K1768" s="21">
        <v>10107</v>
      </c>
      <c r="L1768" s="14" t="s">
        <v>660</v>
      </c>
      <c r="M1768" s="21">
        <v>114040</v>
      </c>
      <c r="N1768" s="14" t="s">
        <v>2544</v>
      </c>
      <c r="O1768" s="14" t="s">
        <v>725</v>
      </c>
      <c r="P1768" s="14" t="s">
        <v>726</v>
      </c>
      <c r="Q1768" s="14" t="s">
        <v>727</v>
      </c>
      <c r="R1768" s="14" t="s">
        <v>715</v>
      </c>
      <c r="S1768" s="14" t="s">
        <v>683</v>
      </c>
    </row>
    <row r="1769" spans="1:19" x14ac:dyDescent="0.25">
      <c r="A1769" s="14" t="s">
        <v>703</v>
      </c>
      <c r="B1769" s="14" t="s">
        <v>704</v>
      </c>
      <c r="C1769" s="14" t="s">
        <v>705</v>
      </c>
      <c r="D1769" s="14" t="s">
        <v>706</v>
      </c>
      <c r="E1769" s="14" t="s">
        <v>707</v>
      </c>
      <c r="F1769" s="15">
        <v>8176.19</v>
      </c>
      <c r="G1769" s="14" t="s">
        <v>708</v>
      </c>
      <c r="H1769" s="20">
        <v>43922</v>
      </c>
      <c r="I1769" s="14" t="s">
        <v>2545</v>
      </c>
      <c r="J1769" s="14" t="s">
        <v>2546</v>
      </c>
      <c r="K1769" s="21">
        <v>10107</v>
      </c>
      <c r="L1769" s="14" t="s">
        <v>660</v>
      </c>
      <c r="M1769" s="21">
        <v>114060</v>
      </c>
      <c r="N1769" s="14" t="s">
        <v>2547</v>
      </c>
      <c r="O1769" s="14" t="s">
        <v>712</v>
      </c>
      <c r="P1769" s="14" t="s">
        <v>713</v>
      </c>
      <c r="Q1769" s="14" t="s">
        <v>714</v>
      </c>
      <c r="R1769" s="14" t="s">
        <v>715</v>
      </c>
      <c r="S1769" s="14" t="s">
        <v>722</v>
      </c>
    </row>
    <row r="1770" spans="1:19" x14ac:dyDescent="0.25">
      <c r="A1770" s="14" t="s">
        <v>717</v>
      </c>
      <c r="B1770" s="14" t="s">
        <v>704</v>
      </c>
      <c r="C1770" s="14" t="s">
        <v>718</v>
      </c>
      <c r="D1770" s="14" t="s">
        <v>706</v>
      </c>
      <c r="E1770" s="14" t="s">
        <v>707</v>
      </c>
      <c r="F1770" s="15">
        <v>8265.7000000000007</v>
      </c>
      <c r="G1770" s="14" t="s">
        <v>708</v>
      </c>
      <c r="H1770" s="20">
        <v>43952</v>
      </c>
      <c r="I1770" s="14" t="s">
        <v>2539</v>
      </c>
      <c r="J1770" s="14" t="s">
        <v>2546</v>
      </c>
      <c r="K1770" s="21">
        <v>10107</v>
      </c>
      <c r="L1770" s="14" t="s">
        <v>660</v>
      </c>
      <c r="M1770" s="21">
        <v>114060</v>
      </c>
      <c r="N1770" s="14" t="s">
        <v>2547</v>
      </c>
      <c r="O1770" s="14" t="s">
        <v>719</v>
      </c>
      <c r="P1770" s="14" t="s">
        <v>720</v>
      </c>
      <c r="Q1770" s="14" t="s">
        <v>721</v>
      </c>
      <c r="R1770" s="14" t="s">
        <v>715</v>
      </c>
      <c r="S1770" s="14" t="s">
        <v>722</v>
      </c>
    </row>
    <row r="1771" spans="1:19" x14ac:dyDescent="0.25">
      <c r="A1771" s="14" t="s">
        <v>723</v>
      </c>
      <c r="B1771" s="14" t="s">
        <v>704</v>
      </c>
      <c r="C1771" s="14" t="s">
        <v>724</v>
      </c>
      <c r="D1771" s="14" t="s">
        <v>706</v>
      </c>
      <c r="E1771" s="14" t="s">
        <v>707</v>
      </c>
      <c r="F1771" s="15">
        <v>8265.7000000000007</v>
      </c>
      <c r="G1771" s="14" t="s">
        <v>708</v>
      </c>
      <c r="H1771" s="20">
        <v>43983</v>
      </c>
      <c r="I1771" s="14" t="s">
        <v>2473</v>
      </c>
      <c r="J1771" s="14" t="s">
        <v>2546</v>
      </c>
      <c r="K1771" s="21">
        <v>10107</v>
      </c>
      <c r="L1771" s="14" t="s">
        <v>660</v>
      </c>
      <c r="M1771" s="21">
        <v>114060</v>
      </c>
      <c r="N1771" s="14" t="s">
        <v>2547</v>
      </c>
      <c r="O1771" s="14" t="s">
        <v>725</v>
      </c>
      <c r="P1771" s="14" t="s">
        <v>726</v>
      </c>
      <c r="Q1771" s="14" t="s">
        <v>727</v>
      </c>
      <c r="R1771" s="14" t="s">
        <v>715</v>
      </c>
      <c r="S1771" s="14" t="s">
        <v>722</v>
      </c>
    </row>
    <row r="1772" spans="1:19" x14ac:dyDescent="0.25">
      <c r="A1772" s="14" t="s">
        <v>703</v>
      </c>
      <c r="B1772" s="14" t="s">
        <v>704</v>
      </c>
      <c r="C1772" s="14" t="s">
        <v>705</v>
      </c>
      <c r="D1772" s="14" t="s">
        <v>706</v>
      </c>
      <c r="E1772" s="14" t="s">
        <v>707</v>
      </c>
      <c r="F1772" s="15">
        <v>2501.69</v>
      </c>
      <c r="G1772" s="14" t="s">
        <v>708</v>
      </c>
      <c r="H1772" s="20">
        <v>43922</v>
      </c>
      <c r="I1772" s="14" t="s">
        <v>2548</v>
      </c>
      <c r="J1772" s="14" t="s">
        <v>2549</v>
      </c>
      <c r="K1772" s="21">
        <v>10108</v>
      </c>
      <c r="L1772" s="14" t="s">
        <v>661</v>
      </c>
      <c r="M1772" s="21">
        <v>111100</v>
      </c>
      <c r="N1772" s="14" t="s">
        <v>2550</v>
      </c>
      <c r="O1772" s="14" t="s">
        <v>712</v>
      </c>
      <c r="P1772" s="14" t="s">
        <v>713</v>
      </c>
      <c r="Q1772" s="14" t="s">
        <v>714</v>
      </c>
      <c r="R1772" s="14" t="s">
        <v>715</v>
      </c>
      <c r="S1772" s="14" t="s">
        <v>716</v>
      </c>
    </row>
    <row r="1773" spans="1:19" x14ac:dyDescent="0.25">
      <c r="A1773" s="14" t="s">
        <v>717</v>
      </c>
      <c r="B1773" s="14" t="s">
        <v>704</v>
      </c>
      <c r="C1773" s="14" t="s">
        <v>718</v>
      </c>
      <c r="D1773" s="14" t="s">
        <v>706</v>
      </c>
      <c r="E1773" s="14" t="s">
        <v>707</v>
      </c>
      <c r="F1773" s="15">
        <v>2397.2800000000002</v>
      </c>
      <c r="G1773" s="14" t="s">
        <v>708</v>
      </c>
      <c r="H1773" s="20">
        <v>43952</v>
      </c>
      <c r="I1773" s="14" t="s">
        <v>2542</v>
      </c>
      <c r="J1773" s="14" t="s">
        <v>2549</v>
      </c>
      <c r="K1773" s="21">
        <v>10108</v>
      </c>
      <c r="L1773" s="14" t="s">
        <v>661</v>
      </c>
      <c r="M1773" s="21">
        <v>111100</v>
      </c>
      <c r="N1773" s="14" t="s">
        <v>2550</v>
      </c>
      <c r="O1773" s="14" t="s">
        <v>719</v>
      </c>
      <c r="P1773" s="14" t="s">
        <v>720</v>
      </c>
      <c r="Q1773" s="14" t="s">
        <v>721</v>
      </c>
      <c r="R1773" s="14" t="s">
        <v>715</v>
      </c>
      <c r="S1773" s="14" t="s">
        <v>716</v>
      </c>
    </row>
    <row r="1774" spans="1:19" x14ac:dyDescent="0.25">
      <c r="A1774" s="14" t="s">
        <v>723</v>
      </c>
      <c r="B1774" s="14" t="s">
        <v>704</v>
      </c>
      <c r="C1774" s="14" t="s">
        <v>724</v>
      </c>
      <c r="D1774" s="14" t="s">
        <v>706</v>
      </c>
      <c r="E1774" s="14" t="s">
        <v>707</v>
      </c>
      <c r="F1774" s="15">
        <v>2397.2800000000002</v>
      </c>
      <c r="G1774" s="14" t="s">
        <v>708</v>
      </c>
      <c r="H1774" s="20">
        <v>43983</v>
      </c>
      <c r="I1774" s="14" t="s">
        <v>2476</v>
      </c>
      <c r="J1774" s="14" t="s">
        <v>2549</v>
      </c>
      <c r="K1774" s="21">
        <v>10108</v>
      </c>
      <c r="L1774" s="14" t="s">
        <v>661</v>
      </c>
      <c r="M1774" s="21">
        <v>111100</v>
      </c>
      <c r="N1774" s="14" t="s">
        <v>2550</v>
      </c>
      <c r="O1774" s="14" t="s">
        <v>725</v>
      </c>
      <c r="P1774" s="14" t="s">
        <v>726</v>
      </c>
      <c r="Q1774" s="14" t="s">
        <v>727</v>
      </c>
      <c r="R1774" s="14" t="s">
        <v>715</v>
      </c>
      <c r="S1774" s="14" t="s">
        <v>716</v>
      </c>
    </row>
    <row r="1775" spans="1:19" x14ac:dyDescent="0.25">
      <c r="A1775" s="14" t="s">
        <v>703</v>
      </c>
      <c r="B1775" s="14" t="s">
        <v>704</v>
      </c>
      <c r="C1775" s="14" t="s">
        <v>705</v>
      </c>
      <c r="D1775" s="14" t="s">
        <v>706</v>
      </c>
      <c r="E1775" s="14" t="s">
        <v>707</v>
      </c>
      <c r="F1775" s="15">
        <v>2768.72</v>
      </c>
      <c r="G1775" s="14" t="s">
        <v>708</v>
      </c>
      <c r="H1775" s="20">
        <v>43922</v>
      </c>
      <c r="I1775" s="14" t="s">
        <v>2551</v>
      </c>
      <c r="J1775" s="14" t="s">
        <v>2552</v>
      </c>
      <c r="K1775" s="21">
        <v>10108</v>
      </c>
      <c r="L1775" s="14" t="s">
        <v>661</v>
      </c>
      <c r="M1775" s="21">
        <v>111200</v>
      </c>
      <c r="N1775" s="14" t="s">
        <v>2553</v>
      </c>
      <c r="O1775" s="14" t="s">
        <v>712</v>
      </c>
      <c r="P1775" s="14" t="s">
        <v>713</v>
      </c>
      <c r="Q1775" s="14" t="s">
        <v>714</v>
      </c>
      <c r="R1775" s="14" t="s">
        <v>715</v>
      </c>
      <c r="S1775" s="14" t="s">
        <v>731</v>
      </c>
    </row>
    <row r="1776" spans="1:19" x14ac:dyDescent="0.25">
      <c r="A1776" s="14" t="s">
        <v>717</v>
      </c>
      <c r="B1776" s="14" t="s">
        <v>704</v>
      </c>
      <c r="C1776" s="14" t="s">
        <v>718</v>
      </c>
      <c r="D1776" s="14" t="s">
        <v>706</v>
      </c>
      <c r="E1776" s="14" t="s">
        <v>707</v>
      </c>
      <c r="F1776" s="15">
        <v>2091.7199999999998</v>
      </c>
      <c r="G1776" s="14" t="s">
        <v>708</v>
      </c>
      <c r="H1776" s="20">
        <v>43952</v>
      </c>
      <c r="I1776" s="14" t="s">
        <v>2545</v>
      </c>
      <c r="J1776" s="14" t="s">
        <v>2552</v>
      </c>
      <c r="K1776" s="21">
        <v>10108</v>
      </c>
      <c r="L1776" s="14" t="s">
        <v>661</v>
      </c>
      <c r="M1776" s="21">
        <v>111200</v>
      </c>
      <c r="N1776" s="14" t="s">
        <v>2553</v>
      </c>
      <c r="O1776" s="14" t="s">
        <v>719</v>
      </c>
      <c r="P1776" s="14" t="s">
        <v>720</v>
      </c>
      <c r="Q1776" s="14" t="s">
        <v>721</v>
      </c>
      <c r="R1776" s="14" t="s">
        <v>715</v>
      </c>
      <c r="S1776" s="14" t="s">
        <v>731</v>
      </c>
    </row>
    <row r="1777" spans="1:19" x14ac:dyDescent="0.25">
      <c r="A1777" s="14" t="s">
        <v>723</v>
      </c>
      <c r="B1777" s="14" t="s">
        <v>704</v>
      </c>
      <c r="C1777" s="14" t="s">
        <v>724</v>
      </c>
      <c r="D1777" s="14" t="s">
        <v>706</v>
      </c>
      <c r="E1777" s="14" t="s">
        <v>707</v>
      </c>
      <c r="F1777" s="15">
        <v>1898.25</v>
      </c>
      <c r="G1777" s="14" t="s">
        <v>708</v>
      </c>
      <c r="H1777" s="20">
        <v>43983</v>
      </c>
      <c r="I1777" s="14" t="s">
        <v>2479</v>
      </c>
      <c r="J1777" s="14" t="s">
        <v>2552</v>
      </c>
      <c r="K1777" s="21">
        <v>10108</v>
      </c>
      <c r="L1777" s="14" t="s">
        <v>661</v>
      </c>
      <c r="M1777" s="21">
        <v>111200</v>
      </c>
      <c r="N1777" s="14" t="s">
        <v>2553</v>
      </c>
      <c r="O1777" s="14" t="s">
        <v>725</v>
      </c>
      <c r="P1777" s="14" t="s">
        <v>726</v>
      </c>
      <c r="Q1777" s="14" t="s">
        <v>727</v>
      </c>
      <c r="R1777" s="14" t="s">
        <v>715</v>
      </c>
      <c r="S1777" s="14" t="s">
        <v>731</v>
      </c>
    </row>
    <row r="1778" spans="1:19" x14ac:dyDescent="0.25">
      <c r="A1778" s="14" t="s">
        <v>703</v>
      </c>
      <c r="B1778" s="14" t="s">
        <v>704</v>
      </c>
      <c r="C1778" s="14" t="s">
        <v>705</v>
      </c>
      <c r="D1778" s="14" t="s">
        <v>706</v>
      </c>
      <c r="E1778" s="14" t="s">
        <v>707</v>
      </c>
      <c r="F1778" s="15">
        <v>33699.410000000003</v>
      </c>
      <c r="G1778" s="14" t="s">
        <v>708</v>
      </c>
      <c r="H1778" s="20">
        <v>43922</v>
      </c>
      <c r="I1778" s="14" t="s">
        <v>2554</v>
      </c>
      <c r="J1778" s="14" t="s">
        <v>2555</v>
      </c>
      <c r="K1778" s="21">
        <v>10108</v>
      </c>
      <c r="L1778" s="14" t="s">
        <v>661</v>
      </c>
      <c r="M1778" s="21">
        <v>111400</v>
      </c>
      <c r="N1778" s="14" t="s">
        <v>2556</v>
      </c>
      <c r="O1778" s="14" t="s">
        <v>712</v>
      </c>
      <c r="P1778" s="14" t="s">
        <v>713</v>
      </c>
      <c r="Q1778" s="14" t="s">
        <v>714</v>
      </c>
      <c r="R1778" s="14" t="s">
        <v>715</v>
      </c>
      <c r="S1778" s="14" t="s">
        <v>683</v>
      </c>
    </row>
    <row r="1779" spans="1:19" x14ac:dyDescent="0.25">
      <c r="A1779" s="14" t="s">
        <v>717</v>
      </c>
      <c r="B1779" s="14" t="s">
        <v>704</v>
      </c>
      <c r="C1779" s="14" t="s">
        <v>718</v>
      </c>
      <c r="D1779" s="14" t="s">
        <v>706</v>
      </c>
      <c r="E1779" s="14" t="s">
        <v>707</v>
      </c>
      <c r="F1779" s="15">
        <v>31713.54</v>
      </c>
      <c r="G1779" s="14" t="s">
        <v>708</v>
      </c>
      <c r="H1779" s="20">
        <v>43952</v>
      </c>
      <c r="I1779" s="14" t="s">
        <v>2548</v>
      </c>
      <c r="J1779" s="14" t="s">
        <v>2555</v>
      </c>
      <c r="K1779" s="21">
        <v>10108</v>
      </c>
      <c r="L1779" s="14" t="s">
        <v>661</v>
      </c>
      <c r="M1779" s="21">
        <v>111400</v>
      </c>
      <c r="N1779" s="14" t="s">
        <v>2556</v>
      </c>
      <c r="O1779" s="14" t="s">
        <v>719</v>
      </c>
      <c r="P1779" s="14" t="s">
        <v>720</v>
      </c>
      <c r="Q1779" s="14" t="s">
        <v>721</v>
      </c>
      <c r="R1779" s="14" t="s">
        <v>715</v>
      </c>
      <c r="S1779" s="14" t="s">
        <v>683</v>
      </c>
    </row>
    <row r="1780" spans="1:19" x14ac:dyDescent="0.25">
      <c r="A1780" s="14" t="s">
        <v>723</v>
      </c>
      <c r="B1780" s="14" t="s">
        <v>704</v>
      </c>
      <c r="C1780" s="14" t="s">
        <v>724</v>
      </c>
      <c r="D1780" s="14" t="s">
        <v>706</v>
      </c>
      <c r="E1780" s="14" t="s">
        <v>707</v>
      </c>
      <c r="F1780" s="15">
        <v>4396.95</v>
      </c>
      <c r="G1780" s="14" t="s">
        <v>708</v>
      </c>
      <c r="H1780" s="20">
        <v>43983</v>
      </c>
      <c r="I1780" s="14" t="s">
        <v>2557</v>
      </c>
      <c r="J1780" s="14" t="s">
        <v>2555</v>
      </c>
      <c r="K1780" s="21">
        <v>10108</v>
      </c>
      <c r="L1780" s="14" t="s">
        <v>661</v>
      </c>
      <c r="M1780" s="21">
        <v>111400</v>
      </c>
      <c r="N1780" s="14" t="s">
        <v>2556</v>
      </c>
      <c r="O1780" s="14" t="s">
        <v>725</v>
      </c>
      <c r="P1780" s="14" t="s">
        <v>682</v>
      </c>
      <c r="Q1780" s="14" t="s">
        <v>875</v>
      </c>
      <c r="R1780" s="14" t="s">
        <v>715</v>
      </c>
      <c r="S1780" s="14" t="s">
        <v>683</v>
      </c>
    </row>
    <row r="1781" spans="1:19" x14ac:dyDescent="0.25">
      <c r="A1781" s="14" t="s">
        <v>723</v>
      </c>
      <c r="B1781" s="14" t="s">
        <v>704</v>
      </c>
      <c r="C1781" s="14" t="s">
        <v>724</v>
      </c>
      <c r="D1781" s="14" t="s">
        <v>706</v>
      </c>
      <c r="E1781" s="14" t="s">
        <v>707</v>
      </c>
      <c r="F1781" s="15">
        <v>27273.38</v>
      </c>
      <c r="G1781" s="14" t="s">
        <v>708</v>
      </c>
      <c r="H1781" s="20">
        <v>43983</v>
      </c>
      <c r="I1781" s="14" t="s">
        <v>2482</v>
      </c>
      <c r="J1781" s="14" t="s">
        <v>2555</v>
      </c>
      <c r="K1781" s="21">
        <v>10108</v>
      </c>
      <c r="L1781" s="14" t="s">
        <v>661</v>
      </c>
      <c r="M1781" s="21">
        <v>111400</v>
      </c>
      <c r="N1781" s="14" t="s">
        <v>2556</v>
      </c>
      <c r="O1781" s="14" t="s">
        <v>725</v>
      </c>
      <c r="P1781" s="14" t="s">
        <v>726</v>
      </c>
      <c r="Q1781" s="14" t="s">
        <v>727</v>
      </c>
      <c r="R1781" s="14" t="s">
        <v>715</v>
      </c>
      <c r="S1781" s="14" t="s">
        <v>683</v>
      </c>
    </row>
    <row r="1782" spans="1:19" x14ac:dyDescent="0.25">
      <c r="A1782" s="14" t="s">
        <v>703</v>
      </c>
      <c r="B1782" s="14" t="s">
        <v>704</v>
      </c>
      <c r="C1782" s="14" t="s">
        <v>705</v>
      </c>
      <c r="D1782" s="14" t="s">
        <v>706</v>
      </c>
      <c r="E1782" s="14" t="s">
        <v>707</v>
      </c>
      <c r="F1782" s="15">
        <v>8565.3799999999992</v>
      </c>
      <c r="G1782" s="14" t="s">
        <v>708</v>
      </c>
      <c r="H1782" s="20">
        <v>43922</v>
      </c>
      <c r="I1782" s="14" t="s">
        <v>2558</v>
      </c>
      <c r="J1782" s="14" t="s">
        <v>2559</v>
      </c>
      <c r="K1782" s="21">
        <v>10108</v>
      </c>
      <c r="L1782" s="14" t="s">
        <v>661</v>
      </c>
      <c r="M1782" s="21">
        <v>111600</v>
      </c>
      <c r="N1782" s="14" t="s">
        <v>2560</v>
      </c>
      <c r="O1782" s="14" t="s">
        <v>712</v>
      </c>
      <c r="P1782" s="14" t="s">
        <v>713</v>
      </c>
      <c r="Q1782" s="14" t="s">
        <v>714</v>
      </c>
      <c r="R1782" s="14" t="s">
        <v>715</v>
      </c>
      <c r="S1782" s="14" t="s">
        <v>722</v>
      </c>
    </row>
    <row r="1783" spans="1:19" x14ac:dyDescent="0.25">
      <c r="A1783" s="14" t="s">
        <v>717</v>
      </c>
      <c r="B1783" s="14" t="s">
        <v>704</v>
      </c>
      <c r="C1783" s="14" t="s">
        <v>718</v>
      </c>
      <c r="D1783" s="14" t="s">
        <v>706</v>
      </c>
      <c r="E1783" s="14" t="s">
        <v>707</v>
      </c>
      <c r="F1783" s="15">
        <v>8328.74</v>
      </c>
      <c r="G1783" s="14" t="s">
        <v>708</v>
      </c>
      <c r="H1783" s="20">
        <v>43952</v>
      </c>
      <c r="I1783" s="14" t="s">
        <v>2551</v>
      </c>
      <c r="J1783" s="14" t="s">
        <v>2559</v>
      </c>
      <c r="K1783" s="21">
        <v>10108</v>
      </c>
      <c r="L1783" s="14" t="s">
        <v>661</v>
      </c>
      <c r="M1783" s="21">
        <v>111600</v>
      </c>
      <c r="N1783" s="14" t="s">
        <v>2560</v>
      </c>
      <c r="O1783" s="14" t="s">
        <v>719</v>
      </c>
      <c r="P1783" s="14" t="s">
        <v>720</v>
      </c>
      <c r="Q1783" s="14" t="s">
        <v>721</v>
      </c>
      <c r="R1783" s="14" t="s">
        <v>715</v>
      </c>
      <c r="S1783" s="14" t="s">
        <v>722</v>
      </c>
    </row>
    <row r="1784" spans="1:19" x14ac:dyDescent="0.25">
      <c r="A1784" s="14" t="s">
        <v>723</v>
      </c>
      <c r="B1784" s="14" t="s">
        <v>704</v>
      </c>
      <c r="C1784" s="14" t="s">
        <v>724</v>
      </c>
      <c r="D1784" s="14" t="s">
        <v>706</v>
      </c>
      <c r="E1784" s="14" t="s">
        <v>707</v>
      </c>
      <c r="F1784" s="15">
        <v>8328.74</v>
      </c>
      <c r="G1784" s="14" t="s">
        <v>708</v>
      </c>
      <c r="H1784" s="20">
        <v>43983</v>
      </c>
      <c r="I1784" s="14" t="s">
        <v>2485</v>
      </c>
      <c r="J1784" s="14" t="s">
        <v>2559</v>
      </c>
      <c r="K1784" s="21">
        <v>10108</v>
      </c>
      <c r="L1784" s="14" t="s">
        <v>661</v>
      </c>
      <c r="M1784" s="21">
        <v>111600</v>
      </c>
      <c r="N1784" s="14" t="s">
        <v>2560</v>
      </c>
      <c r="O1784" s="14" t="s">
        <v>725</v>
      </c>
      <c r="P1784" s="14" t="s">
        <v>726</v>
      </c>
      <c r="Q1784" s="14" t="s">
        <v>727</v>
      </c>
      <c r="R1784" s="14" t="s">
        <v>715</v>
      </c>
      <c r="S1784" s="14" t="s">
        <v>722</v>
      </c>
    </row>
    <row r="1785" spans="1:19" x14ac:dyDescent="0.25">
      <c r="A1785" s="14" t="s">
        <v>703</v>
      </c>
      <c r="B1785" s="14" t="s">
        <v>704</v>
      </c>
      <c r="C1785" s="14" t="s">
        <v>705</v>
      </c>
      <c r="D1785" s="14" t="s">
        <v>706</v>
      </c>
      <c r="E1785" s="14" t="s">
        <v>707</v>
      </c>
      <c r="F1785" s="15">
        <v>1096.0899999999999</v>
      </c>
      <c r="G1785" s="14" t="s">
        <v>708</v>
      </c>
      <c r="H1785" s="20">
        <v>43922</v>
      </c>
      <c r="I1785" s="14" t="s">
        <v>2561</v>
      </c>
      <c r="J1785" s="14" t="s">
        <v>2562</v>
      </c>
      <c r="K1785" s="21">
        <v>10108</v>
      </c>
      <c r="L1785" s="14" t="s">
        <v>661</v>
      </c>
      <c r="M1785" s="21">
        <v>111700</v>
      </c>
      <c r="N1785" s="14" t="s">
        <v>2563</v>
      </c>
      <c r="O1785" s="14" t="s">
        <v>712</v>
      </c>
      <c r="P1785" s="14" t="s">
        <v>713</v>
      </c>
      <c r="Q1785" s="14" t="s">
        <v>714</v>
      </c>
      <c r="R1785" s="14" t="s">
        <v>715</v>
      </c>
      <c r="S1785" s="14" t="s">
        <v>742</v>
      </c>
    </row>
    <row r="1786" spans="1:19" x14ac:dyDescent="0.25">
      <c r="A1786" s="14" t="s">
        <v>717</v>
      </c>
      <c r="B1786" s="14" t="s">
        <v>704</v>
      </c>
      <c r="C1786" s="14" t="s">
        <v>718</v>
      </c>
      <c r="D1786" s="14" t="s">
        <v>706</v>
      </c>
      <c r="E1786" s="14" t="s">
        <v>707</v>
      </c>
      <c r="F1786" s="15">
        <v>1096.0899999999999</v>
      </c>
      <c r="G1786" s="14" t="s">
        <v>708</v>
      </c>
      <c r="H1786" s="20">
        <v>43952</v>
      </c>
      <c r="I1786" s="14" t="s">
        <v>2554</v>
      </c>
      <c r="J1786" s="14" t="s">
        <v>2562</v>
      </c>
      <c r="K1786" s="21">
        <v>10108</v>
      </c>
      <c r="L1786" s="14" t="s">
        <v>661</v>
      </c>
      <c r="M1786" s="21">
        <v>111700</v>
      </c>
      <c r="N1786" s="14" t="s">
        <v>2563</v>
      </c>
      <c r="O1786" s="14" t="s">
        <v>719</v>
      </c>
      <c r="P1786" s="14" t="s">
        <v>720</v>
      </c>
      <c r="Q1786" s="14" t="s">
        <v>721</v>
      </c>
      <c r="R1786" s="14" t="s">
        <v>715</v>
      </c>
      <c r="S1786" s="14" t="s">
        <v>742</v>
      </c>
    </row>
    <row r="1787" spans="1:19" x14ac:dyDescent="0.25">
      <c r="A1787" s="14" t="s">
        <v>723</v>
      </c>
      <c r="B1787" s="14" t="s">
        <v>704</v>
      </c>
      <c r="C1787" s="14" t="s">
        <v>724</v>
      </c>
      <c r="D1787" s="14" t="s">
        <v>706</v>
      </c>
      <c r="E1787" s="14" t="s">
        <v>707</v>
      </c>
      <c r="F1787" s="15">
        <v>1096.0899999999999</v>
      </c>
      <c r="G1787" s="14" t="s">
        <v>708</v>
      </c>
      <c r="H1787" s="20">
        <v>43983</v>
      </c>
      <c r="I1787" s="14" t="s">
        <v>2488</v>
      </c>
      <c r="J1787" s="14" t="s">
        <v>2562</v>
      </c>
      <c r="K1787" s="21">
        <v>10108</v>
      </c>
      <c r="L1787" s="14" t="s">
        <v>661</v>
      </c>
      <c r="M1787" s="21">
        <v>111700</v>
      </c>
      <c r="N1787" s="14" t="s">
        <v>2563</v>
      </c>
      <c r="O1787" s="14" t="s">
        <v>725</v>
      </c>
      <c r="P1787" s="14" t="s">
        <v>726</v>
      </c>
      <c r="Q1787" s="14" t="s">
        <v>727</v>
      </c>
      <c r="R1787" s="14" t="s">
        <v>715</v>
      </c>
      <c r="S1787" s="14" t="s">
        <v>742</v>
      </c>
    </row>
    <row r="1788" spans="1:19" x14ac:dyDescent="0.25">
      <c r="A1788" s="14" t="s">
        <v>703</v>
      </c>
      <c r="B1788" s="14" t="s">
        <v>704</v>
      </c>
      <c r="C1788" s="14" t="s">
        <v>705</v>
      </c>
      <c r="D1788" s="14" t="s">
        <v>706</v>
      </c>
      <c r="E1788" s="14" t="s">
        <v>707</v>
      </c>
      <c r="F1788" s="15">
        <v>143.19999999999999</v>
      </c>
      <c r="G1788" s="14" t="s">
        <v>708</v>
      </c>
      <c r="H1788" s="20">
        <v>43922</v>
      </c>
      <c r="I1788" s="14" t="s">
        <v>2564</v>
      </c>
      <c r="J1788" s="14" t="s">
        <v>2565</v>
      </c>
      <c r="K1788" s="21">
        <v>10108</v>
      </c>
      <c r="L1788" s="14" t="s">
        <v>661</v>
      </c>
      <c r="M1788" s="21">
        <v>113010</v>
      </c>
      <c r="N1788" s="14" t="s">
        <v>2566</v>
      </c>
      <c r="O1788" s="14" t="s">
        <v>712</v>
      </c>
      <c r="P1788" s="14" t="s">
        <v>713</v>
      </c>
      <c r="Q1788" s="14" t="s">
        <v>714</v>
      </c>
      <c r="R1788" s="14" t="s">
        <v>715</v>
      </c>
      <c r="S1788" s="14" t="s">
        <v>716</v>
      </c>
    </row>
    <row r="1789" spans="1:19" x14ac:dyDescent="0.25">
      <c r="A1789" s="14" t="s">
        <v>717</v>
      </c>
      <c r="B1789" s="14" t="s">
        <v>704</v>
      </c>
      <c r="C1789" s="14" t="s">
        <v>718</v>
      </c>
      <c r="D1789" s="14" t="s">
        <v>706</v>
      </c>
      <c r="E1789" s="14" t="s">
        <v>707</v>
      </c>
      <c r="F1789" s="15">
        <v>128.79</v>
      </c>
      <c r="G1789" s="14" t="s">
        <v>708</v>
      </c>
      <c r="H1789" s="20">
        <v>43952</v>
      </c>
      <c r="I1789" s="14" t="s">
        <v>2558</v>
      </c>
      <c r="J1789" s="14" t="s">
        <v>2565</v>
      </c>
      <c r="K1789" s="21">
        <v>10108</v>
      </c>
      <c r="L1789" s="14" t="s">
        <v>661</v>
      </c>
      <c r="M1789" s="21">
        <v>113010</v>
      </c>
      <c r="N1789" s="14" t="s">
        <v>2566</v>
      </c>
      <c r="O1789" s="14" t="s">
        <v>719</v>
      </c>
      <c r="P1789" s="14" t="s">
        <v>720</v>
      </c>
      <c r="Q1789" s="14" t="s">
        <v>721</v>
      </c>
      <c r="R1789" s="14" t="s">
        <v>715</v>
      </c>
      <c r="S1789" s="14" t="s">
        <v>716</v>
      </c>
    </row>
    <row r="1790" spans="1:19" x14ac:dyDescent="0.25">
      <c r="A1790" s="14" t="s">
        <v>723</v>
      </c>
      <c r="B1790" s="14" t="s">
        <v>704</v>
      </c>
      <c r="C1790" s="14" t="s">
        <v>724</v>
      </c>
      <c r="D1790" s="14" t="s">
        <v>706</v>
      </c>
      <c r="E1790" s="14" t="s">
        <v>707</v>
      </c>
      <c r="F1790" s="15">
        <v>128.79</v>
      </c>
      <c r="G1790" s="14" t="s">
        <v>708</v>
      </c>
      <c r="H1790" s="20">
        <v>43983</v>
      </c>
      <c r="I1790" s="14" t="s">
        <v>2491</v>
      </c>
      <c r="J1790" s="14" t="s">
        <v>2565</v>
      </c>
      <c r="K1790" s="21">
        <v>10108</v>
      </c>
      <c r="L1790" s="14" t="s">
        <v>661</v>
      </c>
      <c r="M1790" s="21">
        <v>113010</v>
      </c>
      <c r="N1790" s="14" t="s">
        <v>2566</v>
      </c>
      <c r="O1790" s="14" t="s">
        <v>725</v>
      </c>
      <c r="P1790" s="14" t="s">
        <v>726</v>
      </c>
      <c r="Q1790" s="14" t="s">
        <v>727</v>
      </c>
      <c r="R1790" s="14" t="s">
        <v>715</v>
      </c>
      <c r="S1790" s="14" t="s">
        <v>716</v>
      </c>
    </row>
    <row r="1791" spans="1:19" x14ac:dyDescent="0.25">
      <c r="A1791" s="14" t="s">
        <v>703</v>
      </c>
      <c r="B1791" s="14" t="s">
        <v>704</v>
      </c>
      <c r="C1791" s="14" t="s">
        <v>705</v>
      </c>
      <c r="D1791" s="14" t="s">
        <v>706</v>
      </c>
      <c r="E1791" s="14" t="s">
        <v>707</v>
      </c>
      <c r="F1791" s="15">
        <v>180.05</v>
      </c>
      <c r="G1791" s="14" t="s">
        <v>708</v>
      </c>
      <c r="H1791" s="20">
        <v>43922</v>
      </c>
      <c r="I1791" s="14" t="s">
        <v>2567</v>
      </c>
      <c r="J1791" s="14" t="s">
        <v>2568</v>
      </c>
      <c r="K1791" s="21">
        <v>10108</v>
      </c>
      <c r="L1791" s="14" t="s">
        <v>661</v>
      </c>
      <c r="M1791" s="21">
        <v>113020</v>
      </c>
      <c r="N1791" s="14" t="s">
        <v>2569</v>
      </c>
      <c r="O1791" s="14" t="s">
        <v>712</v>
      </c>
      <c r="P1791" s="14" t="s">
        <v>713</v>
      </c>
      <c r="Q1791" s="14" t="s">
        <v>714</v>
      </c>
      <c r="R1791" s="14" t="s">
        <v>715</v>
      </c>
      <c r="S1791" s="14" t="s">
        <v>731</v>
      </c>
    </row>
    <row r="1792" spans="1:19" x14ac:dyDescent="0.25">
      <c r="A1792" s="14" t="s">
        <v>717</v>
      </c>
      <c r="B1792" s="14" t="s">
        <v>704</v>
      </c>
      <c r="C1792" s="14" t="s">
        <v>718</v>
      </c>
      <c r="D1792" s="14" t="s">
        <v>706</v>
      </c>
      <c r="E1792" s="14" t="s">
        <v>707</v>
      </c>
      <c r="F1792" s="15">
        <v>160.94</v>
      </c>
      <c r="G1792" s="14" t="s">
        <v>708</v>
      </c>
      <c r="H1792" s="20">
        <v>43952</v>
      </c>
      <c r="I1792" s="14" t="s">
        <v>2561</v>
      </c>
      <c r="J1792" s="14" t="s">
        <v>2568</v>
      </c>
      <c r="K1792" s="21">
        <v>10108</v>
      </c>
      <c r="L1792" s="14" t="s">
        <v>661</v>
      </c>
      <c r="M1792" s="21">
        <v>113020</v>
      </c>
      <c r="N1792" s="14" t="s">
        <v>2569</v>
      </c>
      <c r="O1792" s="14" t="s">
        <v>719</v>
      </c>
      <c r="P1792" s="14" t="s">
        <v>720</v>
      </c>
      <c r="Q1792" s="14" t="s">
        <v>721</v>
      </c>
      <c r="R1792" s="14" t="s">
        <v>715</v>
      </c>
      <c r="S1792" s="14" t="s">
        <v>731</v>
      </c>
    </row>
    <row r="1793" spans="1:19" x14ac:dyDescent="0.25">
      <c r="A1793" s="14" t="s">
        <v>723</v>
      </c>
      <c r="B1793" s="14" t="s">
        <v>704</v>
      </c>
      <c r="C1793" s="14" t="s">
        <v>724</v>
      </c>
      <c r="D1793" s="14" t="s">
        <v>706</v>
      </c>
      <c r="E1793" s="14" t="s">
        <v>707</v>
      </c>
      <c r="F1793" s="15">
        <v>160.94</v>
      </c>
      <c r="G1793" s="14" t="s">
        <v>708</v>
      </c>
      <c r="H1793" s="20">
        <v>43983</v>
      </c>
      <c r="I1793" s="14" t="s">
        <v>2494</v>
      </c>
      <c r="J1793" s="14" t="s">
        <v>2568</v>
      </c>
      <c r="K1793" s="21">
        <v>10108</v>
      </c>
      <c r="L1793" s="14" t="s">
        <v>661</v>
      </c>
      <c r="M1793" s="21">
        <v>113020</v>
      </c>
      <c r="N1793" s="14" t="s">
        <v>2569</v>
      </c>
      <c r="O1793" s="14" t="s">
        <v>725</v>
      </c>
      <c r="P1793" s="14" t="s">
        <v>726</v>
      </c>
      <c r="Q1793" s="14" t="s">
        <v>727</v>
      </c>
      <c r="R1793" s="14" t="s">
        <v>715</v>
      </c>
      <c r="S1793" s="14" t="s">
        <v>731</v>
      </c>
    </row>
    <row r="1794" spans="1:19" x14ac:dyDescent="0.25">
      <c r="A1794" s="14" t="s">
        <v>703</v>
      </c>
      <c r="B1794" s="14" t="s">
        <v>704</v>
      </c>
      <c r="C1794" s="14" t="s">
        <v>705</v>
      </c>
      <c r="D1794" s="14" t="s">
        <v>706</v>
      </c>
      <c r="E1794" s="14" t="s">
        <v>707</v>
      </c>
      <c r="F1794" s="15">
        <v>3539.34</v>
      </c>
      <c r="G1794" s="14" t="s">
        <v>708</v>
      </c>
      <c r="H1794" s="20">
        <v>43922</v>
      </c>
      <c r="I1794" s="14" t="s">
        <v>2570</v>
      </c>
      <c r="J1794" s="14" t="s">
        <v>2571</v>
      </c>
      <c r="K1794" s="21">
        <v>10108</v>
      </c>
      <c r="L1794" s="14" t="s">
        <v>661</v>
      </c>
      <c r="M1794" s="21">
        <v>113040</v>
      </c>
      <c r="N1794" s="14" t="s">
        <v>2572</v>
      </c>
      <c r="O1794" s="14" t="s">
        <v>712</v>
      </c>
      <c r="P1794" s="14" t="s">
        <v>713</v>
      </c>
      <c r="Q1794" s="14" t="s">
        <v>714</v>
      </c>
      <c r="R1794" s="14" t="s">
        <v>715</v>
      </c>
      <c r="S1794" s="14" t="s">
        <v>683</v>
      </c>
    </row>
    <row r="1795" spans="1:19" x14ac:dyDescent="0.25">
      <c r="A1795" s="14" t="s">
        <v>717</v>
      </c>
      <c r="B1795" s="14" t="s">
        <v>704</v>
      </c>
      <c r="C1795" s="14" t="s">
        <v>718</v>
      </c>
      <c r="D1795" s="14" t="s">
        <v>706</v>
      </c>
      <c r="E1795" s="14" t="s">
        <v>707</v>
      </c>
      <c r="F1795" s="15">
        <v>3164.27</v>
      </c>
      <c r="G1795" s="14" t="s">
        <v>708</v>
      </c>
      <c r="H1795" s="20">
        <v>43952</v>
      </c>
      <c r="I1795" s="14" t="s">
        <v>2564</v>
      </c>
      <c r="J1795" s="14" t="s">
        <v>2571</v>
      </c>
      <c r="K1795" s="21">
        <v>10108</v>
      </c>
      <c r="L1795" s="14" t="s">
        <v>661</v>
      </c>
      <c r="M1795" s="21">
        <v>113040</v>
      </c>
      <c r="N1795" s="14" t="s">
        <v>2572</v>
      </c>
      <c r="O1795" s="14" t="s">
        <v>719</v>
      </c>
      <c r="P1795" s="14" t="s">
        <v>720</v>
      </c>
      <c r="Q1795" s="14" t="s">
        <v>721</v>
      </c>
      <c r="R1795" s="14" t="s">
        <v>715</v>
      </c>
      <c r="S1795" s="14" t="s">
        <v>683</v>
      </c>
    </row>
    <row r="1796" spans="1:19" x14ac:dyDescent="0.25">
      <c r="A1796" s="14" t="s">
        <v>723</v>
      </c>
      <c r="B1796" s="14" t="s">
        <v>704</v>
      </c>
      <c r="C1796" s="14" t="s">
        <v>724</v>
      </c>
      <c r="D1796" s="14" t="s">
        <v>706</v>
      </c>
      <c r="E1796" s="14" t="s">
        <v>707</v>
      </c>
      <c r="F1796" s="15">
        <v>2753.56</v>
      </c>
      <c r="G1796" s="14" t="s">
        <v>708</v>
      </c>
      <c r="H1796" s="20">
        <v>43983</v>
      </c>
      <c r="I1796" s="14" t="s">
        <v>2497</v>
      </c>
      <c r="J1796" s="14" t="s">
        <v>2571</v>
      </c>
      <c r="K1796" s="21">
        <v>10108</v>
      </c>
      <c r="L1796" s="14" t="s">
        <v>661</v>
      </c>
      <c r="M1796" s="21">
        <v>113040</v>
      </c>
      <c r="N1796" s="14" t="s">
        <v>2572</v>
      </c>
      <c r="O1796" s="14" t="s">
        <v>725</v>
      </c>
      <c r="P1796" s="14" t="s">
        <v>726</v>
      </c>
      <c r="Q1796" s="14" t="s">
        <v>727</v>
      </c>
      <c r="R1796" s="14" t="s">
        <v>715</v>
      </c>
      <c r="S1796" s="14" t="s">
        <v>683</v>
      </c>
    </row>
    <row r="1797" spans="1:19" x14ac:dyDescent="0.25">
      <c r="A1797" s="14" t="s">
        <v>723</v>
      </c>
      <c r="B1797" s="14" t="s">
        <v>704</v>
      </c>
      <c r="C1797" s="14" t="s">
        <v>724</v>
      </c>
      <c r="D1797" s="14" t="s">
        <v>706</v>
      </c>
      <c r="E1797" s="14" t="s">
        <v>707</v>
      </c>
      <c r="F1797" s="15">
        <v>403.28</v>
      </c>
      <c r="G1797" s="14" t="s">
        <v>708</v>
      </c>
      <c r="H1797" s="20">
        <v>43983</v>
      </c>
      <c r="I1797" s="14" t="s">
        <v>2573</v>
      </c>
      <c r="J1797" s="14" t="s">
        <v>2571</v>
      </c>
      <c r="K1797" s="21">
        <v>10108</v>
      </c>
      <c r="L1797" s="14" t="s">
        <v>661</v>
      </c>
      <c r="M1797" s="21">
        <v>113040</v>
      </c>
      <c r="N1797" s="14" t="s">
        <v>2572</v>
      </c>
      <c r="O1797" s="14" t="s">
        <v>725</v>
      </c>
      <c r="P1797" s="14" t="s">
        <v>682</v>
      </c>
      <c r="Q1797" s="14" t="s">
        <v>875</v>
      </c>
      <c r="R1797" s="14" t="s">
        <v>715</v>
      </c>
      <c r="S1797" s="14" t="s">
        <v>683</v>
      </c>
    </row>
    <row r="1798" spans="1:19" x14ac:dyDescent="0.25">
      <c r="A1798" s="14" t="s">
        <v>703</v>
      </c>
      <c r="B1798" s="14" t="s">
        <v>704</v>
      </c>
      <c r="C1798" s="14" t="s">
        <v>705</v>
      </c>
      <c r="D1798" s="14" t="s">
        <v>706</v>
      </c>
      <c r="E1798" s="14" t="s">
        <v>707</v>
      </c>
      <c r="F1798" s="15">
        <v>480.13</v>
      </c>
      <c r="G1798" s="14" t="s">
        <v>708</v>
      </c>
      <c r="H1798" s="20">
        <v>43922</v>
      </c>
      <c r="I1798" s="14" t="s">
        <v>2574</v>
      </c>
      <c r="J1798" s="14" t="s">
        <v>2575</v>
      </c>
      <c r="K1798" s="21">
        <v>10108</v>
      </c>
      <c r="L1798" s="14" t="s">
        <v>661</v>
      </c>
      <c r="M1798" s="21">
        <v>113060</v>
      </c>
      <c r="N1798" s="14" t="s">
        <v>2576</v>
      </c>
      <c r="O1798" s="14" t="s">
        <v>712</v>
      </c>
      <c r="P1798" s="14" t="s">
        <v>713</v>
      </c>
      <c r="Q1798" s="14" t="s">
        <v>714</v>
      </c>
      <c r="R1798" s="14" t="s">
        <v>715</v>
      </c>
      <c r="S1798" s="14" t="s">
        <v>722</v>
      </c>
    </row>
    <row r="1799" spans="1:19" x14ac:dyDescent="0.25">
      <c r="A1799" s="14" t="s">
        <v>717</v>
      </c>
      <c r="B1799" s="14" t="s">
        <v>704</v>
      </c>
      <c r="C1799" s="14" t="s">
        <v>718</v>
      </c>
      <c r="D1799" s="14" t="s">
        <v>706</v>
      </c>
      <c r="E1799" s="14" t="s">
        <v>707</v>
      </c>
      <c r="F1799" s="15">
        <v>447.48</v>
      </c>
      <c r="G1799" s="14" t="s">
        <v>708</v>
      </c>
      <c r="H1799" s="20">
        <v>43952</v>
      </c>
      <c r="I1799" s="14" t="s">
        <v>2567</v>
      </c>
      <c r="J1799" s="14" t="s">
        <v>2575</v>
      </c>
      <c r="K1799" s="21">
        <v>10108</v>
      </c>
      <c r="L1799" s="14" t="s">
        <v>661</v>
      </c>
      <c r="M1799" s="21">
        <v>113060</v>
      </c>
      <c r="N1799" s="14" t="s">
        <v>2576</v>
      </c>
      <c r="O1799" s="14" t="s">
        <v>719</v>
      </c>
      <c r="P1799" s="14" t="s">
        <v>720</v>
      </c>
      <c r="Q1799" s="14" t="s">
        <v>721</v>
      </c>
      <c r="R1799" s="14" t="s">
        <v>715</v>
      </c>
      <c r="S1799" s="14" t="s">
        <v>722</v>
      </c>
    </row>
    <row r="1800" spans="1:19" x14ac:dyDescent="0.25">
      <c r="A1800" s="14" t="s">
        <v>723</v>
      </c>
      <c r="B1800" s="14" t="s">
        <v>704</v>
      </c>
      <c r="C1800" s="14" t="s">
        <v>724</v>
      </c>
      <c r="D1800" s="14" t="s">
        <v>706</v>
      </c>
      <c r="E1800" s="14" t="s">
        <v>707</v>
      </c>
      <c r="F1800" s="15">
        <v>447.48</v>
      </c>
      <c r="G1800" s="14" t="s">
        <v>708</v>
      </c>
      <c r="H1800" s="20">
        <v>43983</v>
      </c>
      <c r="I1800" s="14" t="s">
        <v>2500</v>
      </c>
      <c r="J1800" s="14" t="s">
        <v>2575</v>
      </c>
      <c r="K1800" s="21">
        <v>10108</v>
      </c>
      <c r="L1800" s="14" t="s">
        <v>661</v>
      </c>
      <c r="M1800" s="21">
        <v>113060</v>
      </c>
      <c r="N1800" s="14" t="s">
        <v>2576</v>
      </c>
      <c r="O1800" s="14" t="s">
        <v>725</v>
      </c>
      <c r="P1800" s="14" t="s">
        <v>726</v>
      </c>
      <c r="Q1800" s="14" t="s">
        <v>727</v>
      </c>
      <c r="R1800" s="14" t="s">
        <v>715</v>
      </c>
      <c r="S1800" s="14" t="s">
        <v>722</v>
      </c>
    </row>
    <row r="1801" spans="1:19" x14ac:dyDescent="0.25">
      <c r="A1801" s="14" t="s">
        <v>703</v>
      </c>
      <c r="B1801" s="14" t="s">
        <v>704</v>
      </c>
      <c r="C1801" s="14" t="s">
        <v>705</v>
      </c>
      <c r="D1801" s="14" t="s">
        <v>706</v>
      </c>
      <c r="E1801" s="14" t="s">
        <v>707</v>
      </c>
      <c r="F1801" s="15">
        <v>305.81</v>
      </c>
      <c r="G1801" s="14" t="s">
        <v>708</v>
      </c>
      <c r="H1801" s="20">
        <v>43922</v>
      </c>
      <c r="I1801" s="14" t="s">
        <v>2577</v>
      </c>
      <c r="J1801" s="14" t="s">
        <v>2578</v>
      </c>
      <c r="K1801" s="21">
        <v>10108</v>
      </c>
      <c r="L1801" s="14" t="s">
        <v>661</v>
      </c>
      <c r="M1801" s="21">
        <v>114000</v>
      </c>
      <c r="N1801" s="14" t="s">
        <v>2579</v>
      </c>
      <c r="O1801" s="14" t="s">
        <v>712</v>
      </c>
      <c r="P1801" s="14" t="s">
        <v>713</v>
      </c>
      <c r="Q1801" s="14" t="s">
        <v>714</v>
      </c>
      <c r="R1801" s="14" t="s">
        <v>715</v>
      </c>
      <c r="S1801" s="14" t="s">
        <v>742</v>
      </c>
    </row>
    <row r="1802" spans="1:19" x14ac:dyDescent="0.25">
      <c r="A1802" s="14" t="s">
        <v>717</v>
      </c>
      <c r="B1802" s="14" t="s">
        <v>704</v>
      </c>
      <c r="C1802" s="14" t="s">
        <v>718</v>
      </c>
      <c r="D1802" s="14" t="s">
        <v>706</v>
      </c>
      <c r="E1802" s="14" t="s">
        <v>707</v>
      </c>
      <c r="F1802" s="15">
        <v>305.81</v>
      </c>
      <c r="G1802" s="14" t="s">
        <v>708</v>
      </c>
      <c r="H1802" s="20">
        <v>43952</v>
      </c>
      <c r="I1802" s="14" t="s">
        <v>2570</v>
      </c>
      <c r="J1802" s="14" t="s">
        <v>2578</v>
      </c>
      <c r="K1802" s="21">
        <v>10108</v>
      </c>
      <c r="L1802" s="14" t="s">
        <v>661</v>
      </c>
      <c r="M1802" s="21">
        <v>114000</v>
      </c>
      <c r="N1802" s="14" t="s">
        <v>2579</v>
      </c>
      <c r="O1802" s="14" t="s">
        <v>719</v>
      </c>
      <c r="P1802" s="14" t="s">
        <v>720</v>
      </c>
      <c r="Q1802" s="14" t="s">
        <v>721</v>
      </c>
      <c r="R1802" s="14" t="s">
        <v>715</v>
      </c>
      <c r="S1802" s="14" t="s">
        <v>742</v>
      </c>
    </row>
    <row r="1803" spans="1:19" x14ac:dyDescent="0.25">
      <c r="A1803" s="14" t="s">
        <v>723</v>
      </c>
      <c r="B1803" s="14" t="s">
        <v>704</v>
      </c>
      <c r="C1803" s="14" t="s">
        <v>724</v>
      </c>
      <c r="D1803" s="14" t="s">
        <v>706</v>
      </c>
      <c r="E1803" s="14" t="s">
        <v>707</v>
      </c>
      <c r="F1803" s="15">
        <v>305.81</v>
      </c>
      <c r="G1803" s="14" t="s">
        <v>708</v>
      </c>
      <c r="H1803" s="20">
        <v>43983</v>
      </c>
      <c r="I1803" s="14" t="s">
        <v>2503</v>
      </c>
      <c r="J1803" s="14" t="s">
        <v>2578</v>
      </c>
      <c r="K1803" s="21">
        <v>10108</v>
      </c>
      <c r="L1803" s="14" t="s">
        <v>661</v>
      </c>
      <c r="M1803" s="21">
        <v>114000</v>
      </c>
      <c r="N1803" s="14" t="s">
        <v>2579</v>
      </c>
      <c r="O1803" s="14" t="s">
        <v>725</v>
      </c>
      <c r="P1803" s="14" t="s">
        <v>726</v>
      </c>
      <c r="Q1803" s="14" t="s">
        <v>727</v>
      </c>
      <c r="R1803" s="14" t="s">
        <v>715</v>
      </c>
      <c r="S1803" s="14" t="s">
        <v>742</v>
      </c>
    </row>
    <row r="1804" spans="1:19" x14ac:dyDescent="0.25">
      <c r="A1804" s="14" t="s">
        <v>703</v>
      </c>
      <c r="B1804" s="14" t="s">
        <v>704</v>
      </c>
      <c r="C1804" s="14" t="s">
        <v>705</v>
      </c>
      <c r="D1804" s="14" t="s">
        <v>706</v>
      </c>
      <c r="E1804" s="14" t="s">
        <v>707</v>
      </c>
      <c r="F1804" s="15">
        <v>697.97</v>
      </c>
      <c r="G1804" s="14" t="s">
        <v>708</v>
      </c>
      <c r="H1804" s="20">
        <v>43922</v>
      </c>
      <c r="I1804" s="14" t="s">
        <v>2580</v>
      </c>
      <c r="J1804" s="14" t="s">
        <v>2581</v>
      </c>
      <c r="K1804" s="21">
        <v>10108</v>
      </c>
      <c r="L1804" s="14" t="s">
        <v>661</v>
      </c>
      <c r="M1804" s="21">
        <v>114010</v>
      </c>
      <c r="N1804" s="14" t="s">
        <v>2582</v>
      </c>
      <c r="O1804" s="14" t="s">
        <v>712</v>
      </c>
      <c r="P1804" s="14" t="s">
        <v>713</v>
      </c>
      <c r="Q1804" s="14" t="s">
        <v>714</v>
      </c>
      <c r="R1804" s="14" t="s">
        <v>715</v>
      </c>
      <c r="S1804" s="14" t="s">
        <v>716</v>
      </c>
    </row>
    <row r="1805" spans="1:19" x14ac:dyDescent="0.25">
      <c r="A1805" s="14" t="s">
        <v>717</v>
      </c>
      <c r="B1805" s="14" t="s">
        <v>704</v>
      </c>
      <c r="C1805" s="14" t="s">
        <v>718</v>
      </c>
      <c r="D1805" s="14" t="s">
        <v>706</v>
      </c>
      <c r="E1805" s="14" t="s">
        <v>707</v>
      </c>
      <c r="F1805" s="15">
        <v>668.84</v>
      </c>
      <c r="G1805" s="14" t="s">
        <v>708</v>
      </c>
      <c r="H1805" s="20">
        <v>43952</v>
      </c>
      <c r="I1805" s="14" t="s">
        <v>2574</v>
      </c>
      <c r="J1805" s="14" t="s">
        <v>2581</v>
      </c>
      <c r="K1805" s="21">
        <v>10108</v>
      </c>
      <c r="L1805" s="14" t="s">
        <v>661</v>
      </c>
      <c r="M1805" s="21">
        <v>114010</v>
      </c>
      <c r="N1805" s="14" t="s">
        <v>2582</v>
      </c>
      <c r="O1805" s="14" t="s">
        <v>719</v>
      </c>
      <c r="P1805" s="14" t="s">
        <v>720</v>
      </c>
      <c r="Q1805" s="14" t="s">
        <v>721</v>
      </c>
      <c r="R1805" s="14" t="s">
        <v>715</v>
      </c>
      <c r="S1805" s="14" t="s">
        <v>716</v>
      </c>
    </row>
    <row r="1806" spans="1:19" x14ac:dyDescent="0.25">
      <c r="A1806" s="14" t="s">
        <v>723</v>
      </c>
      <c r="B1806" s="14" t="s">
        <v>704</v>
      </c>
      <c r="C1806" s="14" t="s">
        <v>724</v>
      </c>
      <c r="D1806" s="14" t="s">
        <v>706</v>
      </c>
      <c r="E1806" s="14" t="s">
        <v>707</v>
      </c>
      <c r="F1806" s="15">
        <v>668.84</v>
      </c>
      <c r="G1806" s="14" t="s">
        <v>708</v>
      </c>
      <c r="H1806" s="20">
        <v>43983</v>
      </c>
      <c r="I1806" s="14" t="s">
        <v>2506</v>
      </c>
      <c r="J1806" s="14" t="s">
        <v>2581</v>
      </c>
      <c r="K1806" s="21">
        <v>10108</v>
      </c>
      <c r="L1806" s="14" t="s">
        <v>661</v>
      </c>
      <c r="M1806" s="21">
        <v>114010</v>
      </c>
      <c r="N1806" s="14" t="s">
        <v>2582</v>
      </c>
      <c r="O1806" s="14" t="s">
        <v>725</v>
      </c>
      <c r="P1806" s="14" t="s">
        <v>726</v>
      </c>
      <c r="Q1806" s="14" t="s">
        <v>727</v>
      </c>
      <c r="R1806" s="14" t="s">
        <v>715</v>
      </c>
      <c r="S1806" s="14" t="s">
        <v>716</v>
      </c>
    </row>
    <row r="1807" spans="1:19" x14ac:dyDescent="0.25">
      <c r="A1807" s="14" t="s">
        <v>703</v>
      </c>
      <c r="B1807" s="14" t="s">
        <v>704</v>
      </c>
      <c r="C1807" s="14" t="s">
        <v>705</v>
      </c>
      <c r="D1807" s="14" t="s">
        <v>706</v>
      </c>
      <c r="E1807" s="14" t="s">
        <v>707</v>
      </c>
      <c r="F1807" s="15">
        <v>529.61</v>
      </c>
      <c r="G1807" s="14" t="s">
        <v>708</v>
      </c>
      <c r="H1807" s="20">
        <v>43922</v>
      </c>
      <c r="I1807" s="14" t="s">
        <v>2583</v>
      </c>
      <c r="J1807" s="14" t="s">
        <v>2584</v>
      </c>
      <c r="K1807" s="21">
        <v>10108</v>
      </c>
      <c r="L1807" s="14" t="s">
        <v>661</v>
      </c>
      <c r="M1807" s="21">
        <v>114020</v>
      </c>
      <c r="N1807" s="14" t="s">
        <v>2585</v>
      </c>
      <c r="O1807" s="14" t="s">
        <v>712</v>
      </c>
      <c r="P1807" s="14" t="s">
        <v>713</v>
      </c>
      <c r="Q1807" s="14" t="s">
        <v>714</v>
      </c>
      <c r="R1807" s="14" t="s">
        <v>715</v>
      </c>
      <c r="S1807" s="14" t="s">
        <v>731</v>
      </c>
    </row>
    <row r="1808" spans="1:19" x14ac:dyDescent="0.25">
      <c r="A1808" s="14" t="s">
        <v>717</v>
      </c>
      <c r="B1808" s="14" t="s">
        <v>704</v>
      </c>
      <c r="C1808" s="14" t="s">
        <v>718</v>
      </c>
      <c r="D1808" s="14" t="s">
        <v>706</v>
      </c>
      <c r="E1808" s="14" t="s">
        <v>707</v>
      </c>
      <c r="F1808" s="15">
        <v>529.61</v>
      </c>
      <c r="G1808" s="14" t="s">
        <v>708</v>
      </c>
      <c r="H1808" s="20">
        <v>43952</v>
      </c>
      <c r="I1808" s="14" t="s">
        <v>2577</v>
      </c>
      <c r="J1808" s="14" t="s">
        <v>2584</v>
      </c>
      <c r="K1808" s="21">
        <v>10108</v>
      </c>
      <c r="L1808" s="14" t="s">
        <v>661</v>
      </c>
      <c r="M1808" s="21">
        <v>114020</v>
      </c>
      <c r="N1808" s="14" t="s">
        <v>2585</v>
      </c>
      <c r="O1808" s="14" t="s">
        <v>719</v>
      </c>
      <c r="P1808" s="14" t="s">
        <v>720</v>
      </c>
      <c r="Q1808" s="14" t="s">
        <v>721</v>
      </c>
      <c r="R1808" s="14" t="s">
        <v>715</v>
      </c>
      <c r="S1808" s="14" t="s">
        <v>731</v>
      </c>
    </row>
    <row r="1809" spans="1:19" x14ac:dyDescent="0.25">
      <c r="A1809" s="14" t="s">
        <v>723</v>
      </c>
      <c r="B1809" s="14" t="s">
        <v>704</v>
      </c>
      <c r="C1809" s="14" t="s">
        <v>724</v>
      </c>
      <c r="D1809" s="14" t="s">
        <v>706</v>
      </c>
      <c r="E1809" s="14" t="s">
        <v>707</v>
      </c>
      <c r="F1809" s="15">
        <v>529.61</v>
      </c>
      <c r="G1809" s="14" t="s">
        <v>708</v>
      </c>
      <c r="H1809" s="20">
        <v>43983</v>
      </c>
      <c r="I1809" s="14" t="s">
        <v>2509</v>
      </c>
      <c r="J1809" s="14" t="s">
        <v>2584</v>
      </c>
      <c r="K1809" s="21">
        <v>10108</v>
      </c>
      <c r="L1809" s="14" t="s">
        <v>661</v>
      </c>
      <c r="M1809" s="21">
        <v>114020</v>
      </c>
      <c r="N1809" s="14" t="s">
        <v>2585</v>
      </c>
      <c r="O1809" s="14" t="s">
        <v>725</v>
      </c>
      <c r="P1809" s="14" t="s">
        <v>726</v>
      </c>
      <c r="Q1809" s="14" t="s">
        <v>727</v>
      </c>
      <c r="R1809" s="14" t="s">
        <v>715</v>
      </c>
      <c r="S1809" s="14" t="s">
        <v>731</v>
      </c>
    </row>
    <row r="1810" spans="1:19" x14ac:dyDescent="0.25">
      <c r="A1810" s="14" t="s">
        <v>703</v>
      </c>
      <c r="B1810" s="14" t="s">
        <v>704</v>
      </c>
      <c r="C1810" s="14" t="s">
        <v>705</v>
      </c>
      <c r="D1810" s="14" t="s">
        <v>706</v>
      </c>
      <c r="E1810" s="14" t="s">
        <v>707</v>
      </c>
      <c r="F1810" s="15">
        <v>5791.78</v>
      </c>
      <c r="G1810" s="14" t="s">
        <v>708</v>
      </c>
      <c r="H1810" s="20">
        <v>43922</v>
      </c>
      <c r="I1810" s="14" t="s">
        <v>2586</v>
      </c>
      <c r="J1810" s="14" t="s">
        <v>2587</v>
      </c>
      <c r="K1810" s="21">
        <v>10108</v>
      </c>
      <c r="L1810" s="14" t="s">
        <v>661</v>
      </c>
      <c r="M1810" s="21">
        <v>114040</v>
      </c>
      <c r="N1810" s="14" t="s">
        <v>2588</v>
      </c>
      <c r="O1810" s="14" t="s">
        <v>712</v>
      </c>
      <c r="P1810" s="14" t="s">
        <v>713</v>
      </c>
      <c r="Q1810" s="14" t="s">
        <v>714</v>
      </c>
      <c r="R1810" s="14" t="s">
        <v>715</v>
      </c>
      <c r="S1810" s="14" t="s">
        <v>683</v>
      </c>
    </row>
    <row r="1811" spans="1:19" x14ac:dyDescent="0.25">
      <c r="A1811" s="14" t="s">
        <v>717</v>
      </c>
      <c r="B1811" s="14" t="s">
        <v>704</v>
      </c>
      <c r="C1811" s="14" t="s">
        <v>718</v>
      </c>
      <c r="D1811" s="14" t="s">
        <v>706</v>
      </c>
      <c r="E1811" s="14" t="s">
        <v>707</v>
      </c>
      <c r="F1811" s="15">
        <v>5396.8</v>
      </c>
      <c r="G1811" s="14" t="s">
        <v>708</v>
      </c>
      <c r="H1811" s="20">
        <v>43952</v>
      </c>
      <c r="I1811" s="14" t="s">
        <v>2580</v>
      </c>
      <c r="J1811" s="14" t="s">
        <v>2587</v>
      </c>
      <c r="K1811" s="21">
        <v>10108</v>
      </c>
      <c r="L1811" s="14" t="s">
        <v>661</v>
      </c>
      <c r="M1811" s="21">
        <v>114040</v>
      </c>
      <c r="N1811" s="14" t="s">
        <v>2588</v>
      </c>
      <c r="O1811" s="14" t="s">
        <v>719</v>
      </c>
      <c r="P1811" s="14" t="s">
        <v>720</v>
      </c>
      <c r="Q1811" s="14" t="s">
        <v>721</v>
      </c>
      <c r="R1811" s="14" t="s">
        <v>715</v>
      </c>
      <c r="S1811" s="14" t="s">
        <v>683</v>
      </c>
    </row>
    <row r="1812" spans="1:19" x14ac:dyDescent="0.25">
      <c r="A1812" s="14" t="s">
        <v>723</v>
      </c>
      <c r="B1812" s="14" t="s">
        <v>704</v>
      </c>
      <c r="C1812" s="14" t="s">
        <v>724</v>
      </c>
      <c r="D1812" s="14" t="s">
        <v>706</v>
      </c>
      <c r="E1812" s="14" t="s">
        <v>707</v>
      </c>
      <c r="F1812" s="15">
        <v>5135.3900000000003</v>
      </c>
      <c r="G1812" s="14" t="s">
        <v>708</v>
      </c>
      <c r="H1812" s="20">
        <v>43983</v>
      </c>
      <c r="I1812" s="14" t="s">
        <v>2512</v>
      </c>
      <c r="J1812" s="14" t="s">
        <v>2587</v>
      </c>
      <c r="K1812" s="21">
        <v>10108</v>
      </c>
      <c r="L1812" s="14" t="s">
        <v>661</v>
      </c>
      <c r="M1812" s="21">
        <v>114040</v>
      </c>
      <c r="N1812" s="14" t="s">
        <v>2588</v>
      </c>
      <c r="O1812" s="14" t="s">
        <v>725</v>
      </c>
      <c r="P1812" s="14" t="s">
        <v>726</v>
      </c>
      <c r="Q1812" s="14" t="s">
        <v>727</v>
      </c>
      <c r="R1812" s="14" t="s">
        <v>715</v>
      </c>
      <c r="S1812" s="14" t="s">
        <v>683</v>
      </c>
    </row>
    <row r="1813" spans="1:19" x14ac:dyDescent="0.25">
      <c r="A1813" s="14" t="s">
        <v>703</v>
      </c>
      <c r="B1813" s="14" t="s">
        <v>704</v>
      </c>
      <c r="C1813" s="14" t="s">
        <v>705</v>
      </c>
      <c r="D1813" s="14" t="s">
        <v>706</v>
      </c>
      <c r="E1813" s="14" t="s">
        <v>707</v>
      </c>
      <c r="F1813" s="15">
        <v>1689.52</v>
      </c>
      <c r="G1813" s="14" t="s">
        <v>708</v>
      </c>
      <c r="H1813" s="20">
        <v>43922</v>
      </c>
      <c r="I1813" s="14" t="s">
        <v>2589</v>
      </c>
      <c r="J1813" s="14" t="s">
        <v>2590</v>
      </c>
      <c r="K1813" s="21">
        <v>10108</v>
      </c>
      <c r="L1813" s="14" t="s">
        <v>661</v>
      </c>
      <c r="M1813" s="21">
        <v>114060</v>
      </c>
      <c r="N1813" s="14" t="s">
        <v>2591</v>
      </c>
      <c r="O1813" s="14" t="s">
        <v>712</v>
      </c>
      <c r="P1813" s="14" t="s">
        <v>713</v>
      </c>
      <c r="Q1813" s="14" t="s">
        <v>714</v>
      </c>
      <c r="R1813" s="14" t="s">
        <v>715</v>
      </c>
      <c r="S1813" s="14" t="s">
        <v>722</v>
      </c>
    </row>
    <row r="1814" spans="1:19" x14ac:dyDescent="0.25">
      <c r="A1814" s="14" t="s">
        <v>717</v>
      </c>
      <c r="B1814" s="14" t="s">
        <v>704</v>
      </c>
      <c r="C1814" s="14" t="s">
        <v>718</v>
      </c>
      <c r="D1814" s="14" t="s">
        <v>706</v>
      </c>
      <c r="E1814" s="14" t="s">
        <v>707</v>
      </c>
      <c r="F1814" s="15">
        <v>1623.5</v>
      </c>
      <c r="G1814" s="14" t="s">
        <v>708</v>
      </c>
      <c r="H1814" s="20">
        <v>43952</v>
      </c>
      <c r="I1814" s="14" t="s">
        <v>2583</v>
      </c>
      <c r="J1814" s="14" t="s">
        <v>2590</v>
      </c>
      <c r="K1814" s="21">
        <v>10108</v>
      </c>
      <c r="L1814" s="14" t="s">
        <v>661</v>
      </c>
      <c r="M1814" s="21">
        <v>114060</v>
      </c>
      <c r="N1814" s="14" t="s">
        <v>2591</v>
      </c>
      <c r="O1814" s="14" t="s">
        <v>719</v>
      </c>
      <c r="P1814" s="14" t="s">
        <v>720</v>
      </c>
      <c r="Q1814" s="14" t="s">
        <v>721</v>
      </c>
      <c r="R1814" s="14" t="s">
        <v>715</v>
      </c>
      <c r="S1814" s="14" t="s">
        <v>722</v>
      </c>
    </row>
    <row r="1815" spans="1:19" x14ac:dyDescent="0.25">
      <c r="A1815" s="14" t="s">
        <v>723</v>
      </c>
      <c r="B1815" s="14" t="s">
        <v>704</v>
      </c>
      <c r="C1815" s="14" t="s">
        <v>724</v>
      </c>
      <c r="D1815" s="14" t="s">
        <v>706</v>
      </c>
      <c r="E1815" s="14" t="s">
        <v>707</v>
      </c>
      <c r="F1815" s="15">
        <v>1623.5</v>
      </c>
      <c r="G1815" s="14" t="s">
        <v>708</v>
      </c>
      <c r="H1815" s="20">
        <v>43983</v>
      </c>
      <c r="I1815" s="14" t="s">
        <v>2515</v>
      </c>
      <c r="J1815" s="14" t="s">
        <v>2590</v>
      </c>
      <c r="K1815" s="21">
        <v>10108</v>
      </c>
      <c r="L1815" s="14" t="s">
        <v>661</v>
      </c>
      <c r="M1815" s="21">
        <v>114060</v>
      </c>
      <c r="N1815" s="14" t="s">
        <v>2591</v>
      </c>
      <c r="O1815" s="14" t="s">
        <v>725</v>
      </c>
      <c r="P1815" s="14" t="s">
        <v>726</v>
      </c>
      <c r="Q1815" s="14" t="s">
        <v>727</v>
      </c>
      <c r="R1815" s="14" t="s">
        <v>715</v>
      </c>
      <c r="S1815" s="14" t="s">
        <v>722</v>
      </c>
    </row>
    <row r="1816" spans="1:19" x14ac:dyDescent="0.25">
      <c r="A1816" s="14" t="s">
        <v>703</v>
      </c>
      <c r="B1816" s="14" t="s">
        <v>704</v>
      </c>
      <c r="C1816" s="14" t="s">
        <v>705</v>
      </c>
      <c r="D1816" s="14" t="s">
        <v>706</v>
      </c>
      <c r="E1816" s="14" t="s">
        <v>707</v>
      </c>
      <c r="F1816" s="15">
        <v>3491.5</v>
      </c>
      <c r="G1816" s="14" t="s">
        <v>708</v>
      </c>
      <c r="H1816" s="20">
        <v>43922</v>
      </c>
      <c r="I1816" s="14" t="s">
        <v>2592</v>
      </c>
      <c r="J1816" s="14" t="s">
        <v>2593</v>
      </c>
      <c r="K1816" s="21">
        <v>10109</v>
      </c>
      <c r="L1816" s="14" t="s">
        <v>662</v>
      </c>
      <c r="M1816" s="21">
        <v>111100</v>
      </c>
      <c r="N1816" s="14" t="s">
        <v>2594</v>
      </c>
      <c r="O1816" s="14" t="s">
        <v>712</v>
      </c>
      <c r="P1816" s="14" t="s">
        <v>713</v>
      </c>
      <c r="Q1816" s="14" t="s">
        <v>714</v>
      </c>
      <c r="R1816" s="14" t="s">
        <v>715</v>
      </c>
      <c r="S1816" s="14" t="s">
        <v>716</v>
      </c>
    </row>
    <row r="1817" spans="1:19" x14ac:dyDescent="0.25">
      <c r="A1817" s="14" t="s">
        <v>717</v>
      </c>
      <c r="B1817" s="14" t="s">
        <v>704</v>
      </c>
      <c r="C1817" s="14" t="s">
        <v>718</v>
      </c>
      <c r="D1817" s="14" t="s">
        <v>706</v>
      </c>
      <c r="E1817" s="14" t="s">
        <v>707</v>
      </c>
      <c r="F1817" s="15">
        <v>3491.5</v>
      </c>
      <c r="G1817" s="14" t="s">
        <v>708</v>
      </c>
      <c r="H1817" s="20">
        <v>43952</v>
      </c>
      <c r="I1817" s="14" t="s">
        <v>2586</v>
      </c>
      <c r="J1817" s="14" t="s">
        <v>2593</v>
      </c>
      <c r="K1817" s="21">
        <v>10109</v>
      </c>
      <c r="L1817" s="14" t="s">
        <v>662</v>
      </c>
      <c r="M1817" s="21">
        <v>111100</v>
      </c>
      <c r="N1817" s="14" t="s">
        <v>2594</v>
      </c>
      <c r="O1817" s="14" t="s">
        <v>719</v>
      </c>
      <c r="P1817" s="14" t="s">
        <v>720</v>
      </c>
      <c r="Q1817" s="14" t="s">
        <v>721</v>
      </c>
      <c r="R1817" s="14" t="s">
        <v>715</v>
      </c>
      <c r="S1817" s="14" t="s">
        <v>716</v>
      </c>
    </row>
    <row r="1818" spans="1:19" x14ac:dyDescent="0.25">
      <c r="A1818" s="14" t="s">
        <v>723</v>
      </c>
      <c r="B1818" s="14" t="s">
        <v>704</v>
      </c>
      <c r="C1818" s="14" t="s">
        <v>724</v>
      </c>
      <c r="D1818" s="14" t="s">
        <v>706</v>
      </c>
      <c r="E1818" s="14" t="s">
        <v>707</v>
      </c>
      <c r="F1818" s="15">
        <v>3491.5</v>
      </c>
      <c r="G1818" s="14" t="s">
        <v>708</v>
      </c>
      <c r="H1818" s="20">
        <v>43983</v>
      </c>
      <c r="I1818" s="14" t="s">
        <v>2518</v>
      </c>
      <c r="J1818" s="14" t="s">
        <v>2593</v>
      </c>
      <c r="K1818" s="21">
        <v>10109</v>
      </c>
      <c r="L1818" s="14" t="s">
        <v>662</v>
      </c>
      <c r="M1818" s="21">
        <v>111100</v>
      </c>
      <c r="N1818" s="14" t="s">
        <v>2594</v>
      </c>
      <c r="O1818" s="14" t="s">
        <v>725</v>
      </c>
      <c r="P1818" s="14" t="s">
        <v>726</v>
      </c>
      <c r="Q1818" s="14" t="s">
        <v>727</v>
      </c>
      <c r="R1818" s="14" t="s">
        <v>715</v>
      </c>
      <c r="S1818" s="14" t="s">
        <v>716</v>
      </c>
    </row>
    <row r="1819" spans="1:19" x14ac:dyDescent="0.25">
      <c r="A1819" s="14" t="s">
        <v>703</v>
      </c>
      <c r="B1819" s="14" t="s">
        <v>704</v>
      </c>
      <c r="C1819" s="14" t="s">
        <v>705</v>
      </c>
      <c r="D1819" s="14" t="s">
        <v>706</v>
      </c>
      <c r="E1819" s="14" t="s">
        <v>707</v>
      </c>
      <c r="F1819" s="15">
        <v>2142.27</v>
      </c>
      <c r="G1819" s="14" t="s">
        <v>708</v>
      </c>
      <c r="H1819" s="20">
        <v>43922</v>
      </c>
      <c r="I1819" s="14" t="s">
        <v>2595</v>
      </c>
      <c r="J1819" s="14" t="s">
        <v>2596</v>
      </c>
      <c r="K1819" s="21">
        <v>10109</v>
      </c>
      <c r="L1819" s="14" t="s">
        <v>662</v>
      </c>
      <c r="M1819" s="21">
        <v>111200</v>
      </c>
      <c r="N1819" s="14" t="s">
        <v>2597</v>
      </c>
      <c r="O1819" s="14" t="s">
        <v>712</v>
      </c>
      <c r="P1819" s="14" t="s">
        <v>713</v>
      </c>
      <c r="Q1819" s="14" t="s">
        <v>714</v>
      </c>
      <c r="R1819" s="14" t="s">
        <v>715</v>
      </c>
      <c r="S1819" s="14" t="s">
        <v>731</v>
      </c>
    </row>
    <row r="1820" spans="1:19" x14ac:dyDescent="0.25">
      <c r="A1820" s="14" t="s">
        <v>717</v>
      </c>
      <c r="B1820" s="14" t="s">
        <v>704</v>
      </c>
      <c r="C1820" s="14" t="s">
        <v>718</v>
      </c>
      <c r="D1820" s="14" t="s">
        <v>706</v>
      </c>
      <c r="E1820" s="14" t="s">
        <v>707</v>
      </c>
      <c r="F1820" s="15">
        <v>1965.42</v>
      </c>
      <c r="G1820" s="14" t="s">
        <v>708</v>
      </c>
      <c r="H1820" s="20">
        <v>43952</v>
      </c>
      <c r="I1820" s="14" t="s">
        <v>2589</v>
      </c>
      <c r="J1820" s="14" t="s">
        <v>2596</v>
      </c>
      <c r="K1820" s="21">
        <v>10109</v>
      </c>
      <c r="L1820" s="14" t="s">
        <v>662</v>
      </c>
      <c r="M1820" s="21">
        <v>111200</v>
      </c>
      <c r="N1820" s="14" t="s">
        <v>2597</v>
      </c>
      <c r="O1820" s="14" t="s">
        <v>719</v>
      </c>
      <c r="P1820" s="14" t="s">
        <v>720</v>
      </c>
      <c r="Q1820" s="14" t="s">
        <v>721</v>
      </c>
      <c r="R1820" s="14" t="s">
        <v>715</v>
      </c>
      <c r="S1820" s="14" t="s">
        <v>731</v>
      </c>
    </row>
    <row r="1821" spans="1:19" x14ac:dyDescent="0.25">
      <c r="A1821" s="14" t="s">
        <v>723</v>
      </c>
      <c r="B1821" s="14" t="s">
        <v>704</v>
      </c>
      <c r="C1821" s="14" t="s">
        <v>724</v>
      </c>
      <c r="D1821" s="14" t="s">
        <v>706</v>
      </c>
      <c r="E1821" s="14" t="s">
        <v>707</v>
      </c>
      <c r="F1821" s="15">
        <v>1965.42</v>
      </c>
      <c r="G1821" s="14" t="s">
        <v>708</v>
      </c>
      <c r="H1821" s="20">
        <v>43983</v>
      </c>
      <c r="I1821" s="14" t="s">
        <v>2521</v>
      </c>
      <c r="J1821" s="14" t="s">
        <v>2596</v>
      </c>
      <c r="K1821" s="21">
        <v>10109</v>
      </c>
      <c r="L1821" s="14" t="s">
        <v>662</v>
      </c>
      <c r="M1821" s="21">
        <v>111200</v>
      </c>
      <c r="N1821" s="14" t="s">
        <v>2597</v>
      </c>
      <c r="O1821" s="14" t="s">
        <v>725</v>
      </c>
      <c r="P1821" s="14" t="s">
        <v>726</v>
      </c>
      <c r="Q1821" s="14" t="s">
        <v>727</v>
      </c>
      <c r="R1821" s="14" t="s">
        <v>715</v>
      </c>
      <c r="S1821" s="14" t="s">
        <v>731</v>
      </c>
    </row>
    <row r="1822" spans="1:19" x14ac:dyDescent="0.25">
      <c r="A1822" s="14" t="s">
        <v>703</v>
      </c>
      <c r="B1822" s="14" t="s">
        <v>704</v>
      </c>
      <c r="C1822" s="14" t="s">
        <v>705</v>
      </c>
      <c r="D1822" s="14" t="s">
        <v>706</v>
      </c>
      <c r="E1822" s="14" t="s">
        <v>707</v>
      </c>
      <c r="F1822" s="15">
        <v>34000.04</v>
      </c>
      <c r="G1822" s="14" t="s">
        <v>708</v>
      </c>
      <c r="H1822" s="20">
        <v>43922</v>
      </c>
      <c r="I1822" s="14" t="s">
        <v>2598</v>
      </c>
      <c r="J1822" s="14" t="s">
        <v>2599</v>
      </c>
      <c r="K1822" s="21">
        <v>10109</v>
      </c>
      <c r="L1822" s="14" t="s">
        <v>662</v>
      </c>
      <c r="M1822" s="21">
        <v>111400</v>
      </c>
      <c r="N1822" s="14" t="s">
        <v>2600</v>
      </c>
      <c r="O1822" s="14" t="s">
        <v>712</v>
      </c>
      <c r="P1822" s="14" t="s">
        <v>713</v>
      </c>
      <c r="Q1822" s="14" t="s">
        <v>714</v>
      </c>
      <c r="R1822" s="14" t="s">
        <v>715</v>
      </c>
      <c r="S1822" s="14" t="s">
        <v>683</v>
      </c>
    </row>
    <row r="1823" spans="1:19" x14ac:dyDescent="0.25">
      <c r="A1823" s="14" t="s">
        <v>717</v>
      </c>
      <c r="B1823" s="14" t="s">
        <v>704</v>
      </c>
      <c r="C1823" s="14" t="s">
        <v>718</v>
      </c>
      <c r="D1823" s="14" t="s">
        <v>706</v>
      </c>
      <c r="E1823" s="14" t="s">
        <v>707</v>
      </c>
      <c r="F1823" s="15">
        <v>33565.78</v>
      </c>
      <c r="G1823" s="14" t="s">
        <v>708</v>
      </c>
      <c r="H1823" s="20">
        <v>43952</v>
      </c>
      <c r="I1823" s="14" t="s">
        <v>2592</v>
      </c>
      <c r="J1823" s="14" t="s">
        <v>2599</v>
      </c>
      <c r="K1823" s="21">
        <v>10109</v>
      </c>
      <c r="L1823" s="14" t="s">
        <v>662</v>
      </c>
      <c r="M1823" s="21">
        <v>111400</v>
      </c>
      <c r="N1823" s="14" t="s">
        <v>2600</v>
      </c>
      <c r="O1823" s="14" t="s">
        <v>719</v>
      </c>
      <c r="P1823" s="14" t="s">
        <v>720</v>
      </c>
      <c r="Q1823" s="14" t="s">
        <v>721</v>
      </c>
      <c r="R1823" s="14" t="s">
        <v>715</v>
      </c>
      <c r="S1823" s="14" t="s">
        <v>683</v>
      </c>
    </row>
    <row r="1824" spans="1:19" x14ac:dyDescent="0.25">
      <c r="A1824" s="14" t="s">
        <v>723</v>
      </c>
      <c r="B1824" s="14" t="s">
        <v>704</v>
      </c>
      <c r="C1824" s="14" t="s">
        <v>724</v>
      </c>
      <c r="D1824" s="14" t="s">
        <v>706</v>
      </c>
      <c r="E1824" s="14" t="s">
        <v>707</v>
      </c>
      <c r="F1824" s="15">
        <v>33565.78</v>
      </c>
      <c r="G1824" s="14" t="s">
        <v>708</v>
      </c>
      <c r="H1824" s="20">
        <v>43983</v>
      </c>
      <c r="I1824" s="14" t="s">
        <v>2524</v>
      </c>
      <c r="J1824" s="14" t="s">
        <v>2599</v>
      </c>
      <c r="K1824" s="21">
        <v>10109</v>
      </c>
      <c r="L1824" s="14" t="s">
        <v>662</v>
      </c>
      <c r="M1824" s="21">
        <v>111400</v>
      </c>
      <c r="N1824" s="14" t="s">
        <v>2600</v>
      </c>
      <c r="O1824" s="14" t="s">
        <v>725</v>
      </c>
      <c r="P1824" s="14" t="s">
        <v>726</v>
      </c>
      <c r="Q1824" s="14" t="s">
        <v>727</v>
      </c>
      <c r="R1824" s="14" t="s">
        <v>715</v>
      </c>
      <c r="S1824" s="14" t="s">
        <v>683</v>
      </c>
    </row>
    <row r="1825" spans="1:19" x14ac:dyDescent="0.25">
      <c r="A1825" s="14" t="s">
        <v>703</v>
      </c>
      <c r="B1825" s="14" t="s">
        <v>704</v>
      </c>
      <c r="C1825" s="14" t="s">
        <v>705</v>
      </c>
      <c r="D1825" s="14" t="s">
        <v>706</v>
      </c>
      <c r="E1825" s="14" t="s">
        <v>707</v>
      </c>
      <c r="F1825" s="15">
        <v>9550.7800000000007</v>
      </c>
      <c r="G1825" s="14" t="s">
        <v>708</v>
      </c>
      <c r="H1825" s="20">
        <v>43922</v>
      </c>
      <c r="I1825" s="14" t="s">
        <v>2601</v>
      </c>
      <c r="J1825" s="14" t="s">
        <v>2602</v>
      </c>
      <c r="K1825" s="21">
        <v>10109</v>
      </c>
      <c r="L1825" s="14" t="s">
        <v>662</v>
      </c>
      <c r="M1825" s="21">
        <v>111600</v>
      </c>
      <c r="N1825" s="14" t="s">
        <v>2603</v>
      </c>
      <c r="O1825" s="14" t="s">
        <v>712</v>
      </c>
      <c r="P1825" s="14" t="s">
        <v>713</v>
      </c>
      <c r="Q1825" s="14" t="s">
        <v>714</v>
      </c>
      <c r="R1825" s="14" t="s">
        <v>715</v>
      </c>
      <c r="S1825" s="14" t="s">
        <v>722</v>
      </c>
    </row>
    <row r="1826" spans="1:19" x14ac:dyDescent="0.25">
      <c r="A1826" s="14" t="s">
        <v>717</v>
      </c>
      <c r="B1826" s="14" t="s">
        <v>704</v>
      </c>
      <c r="C1826" s="14" t="s">
        <v>718</v>
      </c>
      <c r="D1826" s="14" t="s">
        <v>706</v>
      </c>
      <c r="E1826" s="14" t="s">
        <v>707</v>
      </c>
      <c r="F1826" s="15">
        <v>9208.5400000000009</v>
      </c>
      <c r="G1826" s="14" t="s">
        <v>708</v>
      </c>
      <c r="H1826" s="20">
        <v>43952</v>
      </c>
      <c r="I1826" s="14" t="s">
        <v>2595</v>
      </c>
      <c r="J1826" s="14" t="s">
        <v>2602</v>
      </c>
      <c r="K1826" s="21">
        <v>10109</v>
      </c>
      <c r="L1826" s="14" t="s">
        <v>662</v>
      </c>
      <c r="M1826" s="21">
        <v>111600</v>
      </c>
      <c r="N1826" s="14" t="s">
        <v>2603</v>
      </c>
      <c r="O1826" s="14" t="s">
        <v>719</v>
      </c>
      <c r="P1826" s="14" t="s">
        <v>720</v>
      </c>
      <c r="Q1826" s="14" t="s">
        <v>721</v>
      </c>
      <c r="R1826" s="14" t="s">
        <v>715</v>
      </c>
      <c r="S1826" s="14" t="s">
        <v>722</v>
      </c>
    </row>
    <row r="1827" spans="1:19" x14ac:dyDescent="0.25">
      <c r="A1827" s="14" t="s">
        <v>723</v>
      </c>
      <c r="B1827" s="14" t="s">
        <v>704</v>
      </c>
      <c r="C1827" s="14" t="s">
        <v>724</v>
      </c>
      <c r="D1827" s="14" t="s">
        <v>706</v>
      </c>
      <c r="E1827" s="14" t="s">
        <v>707</v>
      </c>
      <c r="F1827" s="15">
        <v>9781.7900000000009</v>
      </c>
      <c r="G1827" s="14" t="s">
        <v>708</v>
      </c>
      <c r="H1827" s="20">
        <v>43983</v>
      </c>
      <c r="I1827" s="14" t="s">
        <v>2527</v>
      </c>
      <c r="J1827" s="14" t="s">
        <v>2602</v>
      </c>
      <c r="K1827" s="21">
        <v>10109</v>
      </c>
      <c r="L1827" s="14" t="s">
        <v>662</v>
      </c>
      <c r="M1827" s="21">
        <v>111600</v>
      </c>
      <c r="N1827" s="14" t="s">
        <v>2603</v>
      </c>
      <c r="O1827" s="14" t="s">
        <v>725</v>
      </c>
      <c r="P1827" s="14" t="s">
        <v>726</v>
      </c>
      <c r="Q1827" s="14" t="s">
        <v>727</v>
      </c>
      <c r="R1827" s="14" t="s">
        <v>715</v>
      </c>
      <c r="S1827" s="14" t="s">
        <v>722</v>
      </c>
    </row>
    <row r="1828" spans="1:19" x14ac:dyDescent="0.25">
      <c r="A1828" s="14" t="s">
        <v>703</v>
      </c>
      <c r="B1828" s="14" t="s">
        <v>704</v>
      </c>
      <c r="C1828" s="14" t="s">
        <v>705</v>
      </c>
      <c r="D1828" s="14" t="s">
        <v>706</v>
      </c>
      <c r="E1828" s="14" t="s">
        <v>707</v>
      </c>
      <c r="F1828" s="15">
        <v>2537.65</v>
      </c>
      <c r="G1828" s="14" t="s">
        <v>708</v>
      </c>
      <c r="H1828" s="20">
        <v>43922</v>
      </c>
      <c r="I1828" s="14" t="s">
        <v>2604</v>
      </c>
      <c r="J1828" s="14" t="s">
        <v>2605</v>
      </c>
      <c r="K1828" s="21">
        <v>10109</v>
      </c>
      <c r="L1828" s="14" t="s">
        <v>662</v>
      </c>
      <c r="M1828" s="21">
        <v>111700</v>
      </c>
      <c r="N1828" s="14" t="s">
        <v>2606</v>
      </c>
      <c r="O1828" s="14" t="s">
        <v>712</v>
      </c>
      <c r="P1828" s="14" t="s">
        <v>713</v>
      </c>
      <c r="Q1828" s="14" t="s">
        <v>714</v>
      </c>
      <c r="R1828" s="14" t="s">
        <v>715</v>
      </c>
      <c r="S1828" s="14" t="s">
        <v>742</v>
      </c>
    </row>
    <row r="1829" spans="1:19" x14ac:dyDescent="0.25">
      <c r="A1829" s="14" t="s">
        <v>717</v>
      </c>
      <c r="B1829" s="14" t="s">
        <v>704</v>
      </c>
      <c r="C1829" s="14" t="s">
        <v>718</v>
      </c>
      <c r="D1829" s="14" t="s">
        <v>706</v>
      </c>
      <c r="E1829" s="14" t="s">
        <v>707</v>
      </c>
      <c r="F1829" s="15">
        <v>2187.8000000000002</v>
      </c>
      <c r="G1829" s="14" t="s">
        <v>708</v>
      </c>
      <c r="H1829" s="20">
        <v>43952</v>
      </c>
      <c r="I1829" s="14" t="s">
        <v>2598</v>
      </c>
      <c r="J1829" s="14" t="s">
        <v>2605</v>
      </c>
      <c r="K1829" s="21">
        <v>10109</v>
      </c>
      <c r="L1829" s="14" t="s">
        <v>662</v>
      </c>
      <c r="M1829" s="21">
        <v>111700</v>
      </c>
      <c r="N1829" s="14" t="s">
        <v>2606</v>
      </c>
      <c r="O1829" s="14" t="s">
        <v>719</v>
      </c>
      <c r="P1829" s="14" t="s">
        <v>720</v>
      </c>
      <c r="Q1829" s="14" t="s">
        <v>721</v>
      </c>
      <c r="R1829" s="14" t="s">
        <v>715</v>
      </c>
      <c r="S1829" s="14" t="s">
        <v>742</v>
      </c>
    </row>
    <row r="1830" spans="1:19" x14ac:dyDescent="0.25">
      <c r="A1830" s="14" t="s">
        <v>723</v>
      </c>
      <c r="B1830" s="14" t="s">
        <v>704</v>
      </c>
      <c r="C1830" s="14" t="s">
        <v>724</v>
      </c>
      <c r="D1830" s="14" t="s">
        <v>706</v>
      </c>
      <c r="E1830" s="14" t="s">
        <v>707</v>
      </c>
      <c r="F1830" s="15">
        <v>3373.71</v>
      </c>
      <c r="G1830" s="14" t="s">
        <v>708</v>
      </c>
      <c r="H1830" s="20">
        <v>43983</v>
      </c>
      <c r="I1830" s="14" t="s">
        <v>2530</v>
      </c>
      <c r="J1830" s="14" t="s">
        <v>2605</v>
      </c>
      <c r="K1830" s="21">
        <v>10109</v>
      </c>
      <c r="L1830" s="14" t="s">
        <v>662</v>
      </c>
      <c r="M1830" s="21">
        <v>111700</v>
      </c>
      <c r="N1830" s="14" t="s">
        <v>2606</v>
      </c>
      <c r="O1830" s="14" t="s">
        <v>725</v>
      </c>
      <c r="P1830" s="14" t="s">
        <v>726</v>
      </c>
      <c r="Q1830" s="14" t="s">
        <v>727</v>
      </c>
      <c r="R1830" s="14" t="s">
        <v>715</v>
      </c>
      <c r="S1830" s="14" t="s">
        <v>742</v>
      </c>
    </row>
    <row r="1831" spans="1:19" x14ac:dyDescent="0.25">
      <c r="A1831" s="14" t="s">
        <v>723</v>
      </c>
      <c r="B1831" s="14" t="s">
        <v>704</v>
      </c>
      <c r="C1831" s="14" t="s">
        <v>724</v>
      </c>
      <c r="D1831" s="14" t="s">
        <v>706</v>
      </c>
      <c r="E1831" s="14" t="s">
        <v>707</v>
      </c>
      <c r="F1831" s="15">
        <v>82.53</v>
      </c>
      <c r="G1831" s="14" t="s">
        <v>708</v>
      </c>
      <c r="H1831" s="20">
        <v>43983</v>
      </c>
      <c r="I1831" s="14" t="s">
        <v>2533</v>
      </c>
      <c r="J1831" s="14" t="s">
        <v>2607</v>
      </c>
      <c r="K1831" s="21">
        <v>10109</v>
      </c>
      <c r="L1831" s="14" t="s">
        <v>662</v>
      </c>
      <c r="M1831" s="21">
        <v>113000</v>
      </c>
      <c r="N1831" s="14" t="s">
        <v>2608</v>
      </c>
      <c r="O1831" s="14" t="s">
        <v>725</v>
      </c>
      <c r="P1831" s="14" t="s">
        <v>726</v>
      </c>
      <c r="Q1831" s="14" t="s">
        <v>727</v>
      </c>
      <c r="R1831" s="14" t="s">
        <v>715</v>
      </c>
      <c r="S1831" s="14" t="s">
        <v>742</v>
      </c>
    </row>
    <row r="1832" spans="1:19" x14ac:dyDescent="0.25">
      <c r="A1832" s="14" t="s">
        <v>703</v>
      </c>
      <c r="B1832" s="14" t="s">
        <v>704</v>
      </c>
      <c r="C1832" s="14" t="s">
        <v>705</v>
      </c>
      <c r="D1832" s="14" t="s">
        <v>706</v>
      </c>
      <c r="E1832" s="14" t="s">
        <v>707</v>
      </c>
      <c r="F1832" s="15">
        <v>277.39999999999998</v>
      </c>
      <c r="G1832" s="14" t="s">
        <v>708</v>
      </c>
      <c r="H1832" s="20">
        <v>43922</v>
      </c>
      <c r="I1832" s="14" t="s">
        <v>2609</v>
      </c>
      <c r="J1832" s="14" t="s">
        <v>2610</v>
      </c>
      <c r="K1832" s="21">
        <v>10109</v>
      </c>
      <c r="L1832" s="14" t="s">
        <v>662</v>
      </c>
      <c r="M1832" s="21">
        <v>113010</v>
      </c>
      <c r="N1832" s="14" t="s">
        <v>2611</v>
      </c>
      <c r="O1832" s="14" t="s">
        <v>712</v>
      </c>
      <c r="P1832" s="14" t="s">
        <v>713</v>
      </c>
      <c r="Q1832" s="14" t="s">
        <v>714</v>
      </c>
      <c r="R1832" s="14" t="s">
        <v>715</v>
      </c>
      <c r="S1832" s="14" t="s">
        <v>716</v>
      </c>
    </row>
    <row r="1833" spans="1:19" x14ac:dyDescent="0.25">
      <c r="A1833" s="14" t="s">
        <v>717</v>
      </c>
      <c r="B1833" s="14" t="s">
        <v>704</v>
      </c>
      <c r="C1833" s="14" t="s">
        <v>718</v>
      </c>
      <c r="D1833" s="14" t="s">
        <v>706</v>
      </c>
      <c r="E1833" s="14" t="s">
        <v>707</v>
      </c>
      <c r="F1833" s="15">
        <v>277.39999999999998</v>
      </c>
      <c r="G1833" s="14" t="s">
        <v>708</v>
      </c>
      <c r="H1833" s="20">
        <v>43952</v>
      </c>
      <c r="I1833" s="14" t="s">
        <v>2601</v>
      </c>
      <c r="J1833" s="14" t="s">
        <v>2610</v>
      </c>
      <c r="K1833" s="21">
        <v>10109</v>
      </c>
      <c r="L1833" s="14" t="s">
        <v>662</v>
      </c>
      <c r="M1833" s="21">
        <v>113010</v>
      </c>
      <c r="N1833" s="14" t="s">
        <v>2611</v>
      </c>
      <c r="O1833" s="14" t="s">
        <v>719</v>
      </c>
      <c r="P1833" s="14" t="s">
        <v>720</v>
      </c>
      <c r="Q1833" s="14" t="s">
        <v>721</v>
      </c>
      <c r="R1833" s="14" t="s">
        <v>715</v>
      </c>
      <c r="S1833" s="14" t="s">
        <v>716</v>
      </c>
    </row>
    <row r="1834" spans="1:19" x14ac:dyDescent="0.25">
      <c r="A1834" s="14" t="s">
        <v>723</v>
      </c>
      <c r="B1834" s="14" t="s">
        <v>704</v>
      </c>
      <c r="C1834" s="14" t="s">
        <v>724</v>
      </c>
      <c r="D1834" s="14" t="s">
        <v>706</v>
      </c>
      <c r="E1834" s="14" t="s">
        <v>707</v>
      </c>
      <c r="F1834" s="15">
        <v>277.39999999999998</v>
      </c>
      <c r="G1834" s="14" t="s">
        <v>708</v>
      </c>
      <c r="H1834" s="20">
        <v>43983</v>
      </c>
      <c r="I1834" s="14" t="s">
        <v>2536</v>
      </c>
      <c r="J1834" s="14" t="s">
        <v>2610</v>
      </c>
      <c r="K1834" s="21">
        <v>10109</v>
      </c>
      <c r="L1834" s="14" t="s">
        <v>662</v>
      </c>
      <c r="M1834" s="21">
        <v>113010</v>
      </c>
      <c r="N1834" s="14" t="s">
        <v>2611</v>
      </c>
      <c r="O1834" s="14" t="s">
        <v>725</v>
      </c>
      <c r="P1834" s="14" t="s">
        <v>726</v>
      </c>
      <c r="Q1834" s="14" t="s">
        <v>727</v>
      </c>
      <c r="R1834" s="14" t="s">
        <v>715</v>
      </c>
      <c r="S1834" s="14" t="s">
        <v>716</v>
      </c>
    </row>
    <row r="1835" spans="1:19" x14ac:dyDescent="0.25">
      <c r="A1835" s="14" t="s">
        <v>703</v>
      </c>
      <c r="B1835" s="14" t="s">
        <v>704</v>
      </c>
      <c r="C1835" s="14" t="s">
        <v>705</v>
      </c>
      <c r="D1835" s="14" t="s">
        <v>706</v>
      </c>
      <c r="E1835" s="14" t="s">
        <v>707</v>
      </c>
      <c r="F1835" s="15">
        <v>168.86</v>
      </c>
      <c r="G1835" s="14" t="s">
        <v>708</v>
      </c>
      <c r="H1835" s="20">
        <v>43922</v>
      </c>
      <c r="I1835" s="14" t="s">
        <v>2612</v>
      </c>
      <c r="J1835" s="14" t="s">
        <v>2613</v>
      </c>
      <c r="K1835" s="21">
        <v>10109</v>
      </c>
      <c r="L1835" s="14" t="s">
        <v>662</v>
      </c>
      <c r="M1835" s="21">
        <v>113020</v>
      </c>
      <c r="N1835" s="14" t="s">
        <v>2614</v>
      </c>
      <c r="O1835" s="14" t="s">
        <v>712</v>
      </c>
      <c r="P1835" s="14" t="s">
        <v>713</v>
      </c>
      <c r="Q1835" s="14" t="s">
        <v>714</v>
      </c>
      <c r="R1835" s="14" t="s">
        <v>715</v>
      </c>
      <c r="S1835" s="14" t="s">
        <v>731</v>
      </c>
    </row>
    <row r="1836" spans="1:19" x14ac:dyDescent="0.25">
      <c r="A1836" s="14" t="s">
        <v>717</v>
      </c>
      <c r="B1836" s="14" t="s">
        <v>704</v>
      </c>
      <c r="C1836" s="14" t="s">
        <v>718</v>
      </c>
      <c r="D1836" s="14" t="s">
        <v>706</v>
      </c>
      <c r="E1836" s="14" t="s">
        <v>707</v>
      </c>
      <c r="F1836" s="15">
        <v>168.86</v>
      </c>
      <c r="G1836" s="14" t="s">
        <v>708</v>
      </c>
      <c r="H1836" s="20">
        <v>43952</v>
      </c>
      <c r="I1836" s="14" t="s">
        <v>2604</v>
      </c>
      <c r="J1836" s="14" t="s">
        <v>2613</v>
      </c>
      <c r="K1836" s="21">
        <v>10109</v>
      </c>
      <c r="L1836" s="14" t="s">
        <v>662</v>
      </c>
      <c r="M1836" s="21">
        <v>113020</v>
      </c>
      <c r="N1836" s="14" t="s">
        <v>2614</v>
      </c>
      <c r="O1836" s="14" t="s">
        <v>719</v>
      </c>
      <c r="P1836" s="14" t="s">
        <v>720</v>
      </c>
      <c r="Q1836" s="14" t="s">
        <v>721</v>
      </c>
      <c r="R1836" s="14" t="s">
        <v>715</v>
      </c>
      <c r="S1836" s="14" t="s">
        <v>731</v>
      </c>
    </row>
    <row r="1837" spans="1:19" x14ac:dyDescent="0.25">
      <c r="A1837" s="14" t="s">
        <v>723</v>
      </c>
      <c r="B1837" s="14" t="s">
        <v>704</v>
      </c>
      <c r="C1837" s="14" t="s">
        <v>724</v>
      </c>
      <c r="D1837" s="14" t="s">
        <v>706</v>
      </c>
      <c r="E1837" s="14" t="s">
        <v>707</v>
      </c>
      <c r="F1837" s="15">
        <v>168.86</v>
      </c>
      <c r="G1837" s="14" t="s">
        <v>708</v>
      </c>
      <c r="H1837" s="20">
        <v>43983</v>
      </c>
      <c r="I1837" s="14" t="s">
        <v>2539</v>
      </c>
      <c r="J1837" s="14" t="s">
        <v>2613</v>
      </c>
      <c r="K1837" s="21">
        <v>10109</v>
      </c>
      <c r="L1837" s="14" t="s">
        <v>662</v>
      </c>
      <c r="M1837" s="21">
        <v>113020</v>
      </c>
      <c r="N1837" s="14" t="s">
        <v>2614</v>
      </c>
      <c r="O1837" s="14" t="s">
        <v>725</v>
      </c>
      <c r="P1837" s="14" t="s">
        <v>726</v>
      </c>
      <c r="Q1837" s="14" t="s">
        <v>727</v>
      </c>
      <c r="R1837" s="14" t="s">
        <v>715</v>
      </c>
      <c r="S1837" s="14" t="s">
        <v>731</v>
      </c>
    </row>
    <row r="1838" spans="1:19" x14ac:dyDescent="0.25">
      <c r="A1838" s="14" t="s">
        <v>703</v>
      </c>
      <c r="B1838" s="14" t="s">
        <v>704</v>
      </c>
      <c r="C1838" s="14" t="s">
        <v>705</v>
      </c>
      <c r="D1838" s="14" t="s">
        <v>706</v>
      </c>
      <c r="E1838" s="14" t="s">
        <v>707</v>
      </c>
      <c r="F1838" s="15">
        <v>3456.47</v>
      </c>
      <c r="G1838" s="14" t="s">
        <v>708</v>
      </c>
      <c r="H1838" s="20">
        <v>43922</v>
      </c>
      <c r="I1838" s="14" t="s">
        <v>2615</v>
      </c>
      <c r="J1838" s="14" t="s">
        <v>2616</v>
      </c>
      <c r="K1838" s="21">
        <v>10109</v>
      </c>
      <c r="L1838" s="14" t="s">
        <v>662</v>
      </c>
      <c r="M1838" s="21">
        <v>113040</v>
      </c>
      <c r="N1838" s="14" t="s">
        <v>2617</v>
      </c>
      <c r="O1838" s="14" t="s">
        <v>712</v>
      </c>
      <c r="P1838" s="14" t="s">
        <v>713</v>
      </c>
      <c r="Q1838" s="14" t="s">
        <v>714</v>
      </c>
      <c r="R1838" s="14" t="s">
        <v>715</v>
      </c>
      <c r="S1838" s="14" t="s">
        <v>683</v>
      </c>
    </row>
    <row r="1839" spans="1:19" x14ac:dyDescent="0.25">
      <c r="A1839" s="14" t="s">
        <v>717</v>
      </c>
      <c r="B1839" s="14" t="s">
        <v>704</v>
      </c>
      <c r="C1839" s="14" t="s">
        <v>718</v>
      </c>
      <c r="D1839" s="14" t="s">
        <v>706</v>
      </c>
      <c r="E1839" s="14" t="s">
        <v>707</v>
      </c>
      <c r="F1839" s="15">
        <v>3396.83</v>
      </c>
      <c r="G1839" s="14" t="s">
        <v>708</v>
      </c>
      <c r="H1839" s="20">
        <v>43952</v>
      </c>
      <c r="I1839" s="14" t="s">
        <v>2609</v>
      </c>
      <c r="J1839" s="14" t="s">
        <v>2616</v>
      </c>
      <c r="K1839" s="21">
        <v>10109</v>
      </c>
      <c r="L1839" s="14" t="s">
        <v>662</v>
      </c>
      <c r="M1839" s="21">
        <v>113040</v>
      </c>
      <c r="N1839" s="14" t="s">
        <v>2617</v>
      </c>
      <c r="O1839" s="14" t="s">
        <v>719</v>
      </c>
      <c r="P1839" s="14" t="s">
        <v>720</v>
      </c>
      <c r="Q1839" s="14" t="s">
        <v>721</v>
      </c>
      <c r="R1839" s="14" t="s">
        <v>715</v>
      </c>
      <c r="S1839" s="14" t="s">
        <v>683</v>
      </c>
    </row>
    <row r="1840" spans="1:19" x14ac:dyDescent="0.25">
      <c r="A1840" s="14" t="s">
        <v>723</v>
      </c>
      <c r="B1840" s="14" t="s">
        <v>704</v>
      </c>
      <c r="C1840" s="14" t="s">
        <v>724</v>
      </c>
      <c r="D1840" s="14" t="s">
        <v>706</v>
      </c>
      <c r="E1840" s="14" t="s">
        <v>707</v>
      </c>
      <c r="F1840" s="15">
        <v>3396.83</v>
      </c>
      <c r="G1840" s="14" t="s">
        <v>708</v>
      </c>
      <c r="H1840" s="20">
        <v>43983</v>
      </c>
      <c r="I1840" s="14" t="s">
        <v>2542</v>
      </c>
      <c r="J1840" s="14" t="s">
        <v>2616</v>
      </c>
      <c r="K1840" s="21">
        <v>10109</v>
      </c>
      <c r="L1840" s="14" t="s">
        <v>662</v>
      </c>
      <c r="M1840" s="21">
        <v>113040</v>
      </c>
      <c r="N1840" s="14" t="s">
        <v>2617</v>
      </c>
      <c r="O1840" s="14" t="s">
        <v>725</v>
      </c>
      <c r="P1840" s="14" t="s">
        <v>726</v>
      </c>
      <c r="Q1840" s="14" t="s">
        <v>727</v>
      </c>
      <c r="R1840" s="14" t="s">
        <v>715</v>
      </c>
      <c r="S1840" s="14" t="s">
        <v>683</v>
      </c>
    </row>
    <row r="1841" spans="1:19" x14ac:dyDescent="0.25">
      <c r="A1841" s="14" t="s">
        <v>703</v>
      </c>
      <c r="B1841" s="14" t="s">
        <v>704</v>
      </c>
      <c r="C1841" s="14" t="s">
        <v>705</v>
      </c>
      <c r="D1841" s="14" t="s">
        <v>706</v>
      </c>
      <c r="E1841" s="14" t="s">
        <v>707</v>
      </c>
      <c r="F1841" s="15">
        <v>503.31</v>
      </c>
      <c r="G1841" s="14" t="s">
        <v>708</v>
      </c>
      <c r="H1841" s="20">
        <v>43922</v>
      </c>
      <c r="I1841" s="14" t="s">
        <v>2618</v>
      </c>
      <c r="J1841" s="14" t="s">
        <v>2619</v>
      </c>
      <c r="K1841" s="21">
        <v>10109</v>
      </c>
      <c r="L1841" s="14" t="s">
        <v>662</v>
      </c>
      <c r="M1841" s="21">
        <v>113060</v>
      </c>
      <c r="N1841" s="14" t="s">
        <v>2620</v>
      </c>
      <c r="O1841" s="14" t="s">
        <v>712</v>
      </c>
      <c r="P1841" s="14" t="s">
        <v>713</v>
      </c>
      <c r="Q1841" s="14" t="s">
        <v>714</v>
      </c>
      <c r="R1841" s="14" t="s">
        <v>715</v>
      </c>
      <c r="S1841" s="14" t="s">
        <v>722</v>
      </c>
    </row>
    <row r="1842" spans="1:19" x14ac:dyDescent="0.25">
      <c r="A1842" s="14" t="s">
        <v>717</v>
      </c>
      <c r="B1842" s="14" t="s">
        <v>704</v>
      </c>
      <c r="C1842" s="14" t="s">
        <v>718</v>
      </c>
      <c r="D1842" s="14" t="s">
        <v>706</v>
      </c>
      <c r="E1842" s="14" t="s">
        <v>707</v>
      </c>
      <c r="F1842" s="15">
        <v>456.31</v>
      </c>
      <c r="G1842" s="14" t="s">
        <v>708</v>
      </c>
      <c r="H1842" s="20">
        <v>43952</v>
      </c>
      <c r="I1842" s="14" t="s">
        <v>2612</v>
      </c>
      <c r="J1842" s="14" t="s">
        <v>2619</v>
      </c>
      <c r="K1842" s="21">
        <v>10109</v>
      </c>
      <c r="L1842" s="14" t="s">
        <v>662</v>
      </c>
      <c r="M1842" s="21">
        <v>113060</v>
      </c>
      <c r="N1842" s="14" t="s">
        <v>2620</v>
      </c>
      <c r="O1842" s="14" t="s">
        <v>719</v>
      </c>
      <c r="P1842" s="14" t="s">
        <v>720</v>
      </c>
      <c r="Q1842" s="14" t="s">
        <v>721</v>
      </c>
      <c r="R1842" s="14" t="s">
        <v>715</v>
      </c>
      <c r="S1842" s="14" t="s">
        <v>722</v>
      </c>
    </row>
    <row r="1843" spans="1:19" x14ac:dyDescent="0.25">
      <c r="A1843" s="14" t="s">
        <v>723</v>
      </c>
      <c r="B1843" s="14" t="s">
        <v>704</v>
      </c>
      <c r="C1843" s="14" t="s">
        <v>724</v>
      </c>
      <c r="D1843" s="14" t="s">
        <v>706</v>
      </c>
      <c r="E1843" s="14" t="s">
        <v>707</v>
      </c>
      <c r="F1843" s="15">
        <v>535.03</v>
      </c>
      <c r="G1843" s="14" t="s">
        <v>708</v>
      </c>
      <c r="H1843" s="20">
        <v>43983</v>
      </c>
      <c r="I1843" s="14" t="s">
        <v>2545</v>
      </c>
      <c r="J1843" s="14" t="s">
        <v>2619</v>
      </c>
      <c r="K1843" s="21">
        <v>10109</v>
      </c>
      <c r="L1843" s="14" t="s">
        <v>662</v>
      </c>
      <c r="M1843" s="21">
        <v>113060</v>
      </c>
      <c r="N1843" s="14" t="s">
        <v>2620</v>
      </c>
      <c r="O1843" s="14" t="s">
        <v>725</v>
      </c>
      <c r="P1843" s="14" t="s">
        <v>726</v>
      </c>
      <c r="Q1843" s="14" t="s">
        <v>727</v>
      </c>
      <c r="R1843" s="14" t="s">
        <v>715</v>
      </c>
      <c r="S1843" s="14" t="s">
        <v>722</v>
      </c>
    </row>
    <row r="1844" spans="1:19" x14ac:dyDescent="0.25">
      <c r="A1844" s="14" t="s">
        <v>703</v>
      </c>
      <c r="B1844" s="14" t="s">
        <v>704</v>
      </c>
      <c r="C1844" s="14" t="s">
        <v>705</v>
      </c>
      <c r="D1844" s="14" t="s">
        <v>706</v>
      </c>
      <c r="E1844" s="14" t="s">
        <v>707</v>
      </c>
      <c r="F1844" s="15">
        <v>606.69000000000005</v>
      </c>
      <c r="G1844" s="14" t="s">
        <v>708</v>
      </c>
      <c r="H1844" s="20">
        <v>43922</v>
      </c>
      <c r="I1844" s="14" t="s">
        <v>2621</v>
      </c>
      <c r="J1844" s="14" t="s">
        <v>2622</v>
      </c>
      <c r="K1844" s="21">
        <v>10109</v>
      </c>
      <c r="L1844" s="14" t="s">
        <v>662</v>
      </c>
      <c r="M1844" s="21">
        <v>114000</v>
      </c>
      <c r="N1844" s="14" t="s">
        <v>2623</v>
      </c>
      <c r="O1844" s="14" t="s">
        <v>712</v>
      </c>
      <c r="P1844" s="14" t="s">
        <v>713</v>
      </c>
      <c r="Q1844" s="14" t="s">
        <v>714</v>
      </c>
      <c r="R1844" s="14" t="s">
        <v>715</v>
      </c>
      <c r="S1844" s="14" t="s">
        <v>742</v>
      </c>
    </row>
    <row r="1845" spans="1:19" x14ac:dyDescent="0.25">
      <c r="A1845" s="14" t="s">
        <v>717</v>
      </c>
      <c r="B1845" s="14" t="s">
        <v>704</v>
      </c>
      <c r="C1845" s="14" t="s">
        <v>718</v>
      </c>
      <c r="D1845" s="14" t="s">
        <v>706</v>
      </c>
      <c r="E1845" s="14" t="s">
        <v>707</v>
      </c>
      <c r="F1845" s="15">
        <v>518.57000000000005</v>
      </c>
      <c r="G1845" s="14" t="s">
        <v>708</v>
      </c>
      <c r="H1845" s="20">
        <v>43952</v>
      </c>
      <c r="I1845" s="14" t="s">
        <v>2615</v>
      </c>
      <c r="J1845" s="14" t="s">
        <v>2622</v>
      </c>
      <c r="K1845" s="21">
        <v>10109</v>
      </c>
      <c r="L1845" s="14" t="s">
        <v>662</v>
      </c>
      <c r="M1845" s="21">
        <v>114000</v>
      </c>
      <c r="N1845" s="14" t="s">
        <v>2623</v>
      </c>
      <c r="O1845" s="14" t="s">
        <v>719</v>
      </c>
      <c r="P1845" s="14" t="s">
        <v>720</v>
      </c>
      <c r="Q1845" s="14" t="s">
        <v>721</v>
      </c>
      <c r="R1845" s="14" t="s">
        <v>715</v>
      </c>
      <c r="S1845" s="14" t="s">
        <v>742</v>
      </c>
    </row>
    <row r="1846" spans="1:19" x14ac:dyDescent="0.25">
      <c r="A1846" s="14" t="s">
        <v>723</v>
      </c>
      <c r="B1846" s="14" t="s">
        <v>704</v>
      </c>
      <c r="C1846" s="14" t="s">
        <v>724</v>
      </c>
      <c r="D1846" s="14" t="s">
        <v>706</v>
      </c>
      <c r="E1846" s="14" t="s">
        <v>707</v>
      </c>
      <c r="F1846" s="15">
        <v>808.76</v>
      </c>
      <c r="G1846" s="14" t="s">
        <v>708</v>
      </c>
      <c r="H1846" s="20">
        <v>43983</v>
      </c>
      <c r="I1846" s="14" t="s">
        <v>2548</v>
      </c>
      <c r="J1846" s="14" t="s">
        <v>2622</v>
      </c>
      <c r="K1846" s="21">
        <v>10109</v>
      </c>
      <c r="L1846" s="14" t="s">
        <v>662</v>
      </c>
      <c r="M1846" s="21">
        <v>114000</v>
      </c>
      <c r="N1846" s="14" t="s">
        <v>2623</v>
      </c>
      <c r="O1846" s="14" t="s">
        <v>725</v>
      </c>
      <c r="P1846" s="14" t="s">
        <v>726</v>
      </c>
      <c r="Q1846" s="14" t="s">
        <v>727</v>
      </c>
      <c r="R1846" s="14" t="s">
        <v>715</v>
      </c>
      <c r="S1846" s="14" t="s">
        <v>742</v>
      </c>
    </row>
    <row r="1847" spans="1:19" x14ac:dyDescent="0.25">
      <c r="A1847" s="14" t="s">
        <v>703</v>
      </c>
      <c r="B1847" s="14" t="s">
        <v>704</v>
      </c>
      <c r="C1847" s="14" t="s">
        <v>705</v>
      </c>
      <c r="D1847" s="14" t="s">
        <v>706</v>
      </c>
      <c r="E1847" s="14" t="s">
        <v>707</v>
      </c>
      <c r="F1847" s="15">
        <v>969.28</v>
      </c>
      <c r="G1847" s="14" t="s">
        <v>708</v>
      </c>
      <c r="H1847" s="20">
        <v>43922</v>
      </c>
      <c r="I1847" s="14" t="s">
        <v>2624</v>
      </c>
      <c r="J1847" s="14" t="s">
        <v>2625</v>
      </c>
      <c r="K1847" s="21">
        <v>10109</v>
      </c>
      <c r="L1847" s="14" t="s">
        <v>662</v>
      </c>
      <c r="M1847" s="21">
        <v>114010</v>
      </c>
      <c r="N1847" s="14" t="s">
        <v>2626</v>
      </c>
      <c r="O1847" s="14" t="s">
        <v>712</v>
      </c>
      <c r="P1847" s="14" t="s">
        <v>713</v>
      </c>
      <c r="Q1847" s="14" t="s">
        <v>714</v>
      </c>
      <c r="R1847" s="14" t="s">
        <v>715</v>
      </c>
      <c r="S1847" s="14" t="s">
        <v>716</v>
      </c>
    </row>
    <row r="1848" spans="1:19" x14ac:dyDescent="0.25">
      <c r="A1848" s="14" t="s">
        <v>717</v>
      </c>
      <c r="B1848" s="14" t="s">
        <v>704</v>
      </c>
      <c r="C1848" s="14" t="s">
        <v>718</v>
      </c>
      <c r="D1848" s="14" t="s">
        <v>706</v>
      </c>
      <c r="E1848" s="14" t="s">
        <v>707</v>
      </c>
      <c r="F1848" s="15">
        <v>969.28</v>
      </c>
      <c r="G1848" s="14" t="s">
        <v>708</v>
      </c>
      <c r="H1848" s="20">
        <v>43952</v>
      </c>
      <c r="I1848" s="14" t="s">
        <v>2618</v>
      </c>
      <c r="J1848" s="14" t="s">
        <v>2625</v>
      </c>
      <c r="K1848" s="21">
        <v>10109</v>
      </c>
      <c r="L1848" s="14" t="s">
        <v>662</v>
      </c>
      <c r="M1848" s="21">
        <v>114010</v>
      </c>
      <c r="N1848" s="14" t="s">
        <v>2626</v>
      </c>
      <c r="O1848" s="14" t="s">
        <v>719</v>
      </c>
      <c r="P1848" s="14" t="s">
        <v>720</v>
      </c>
      <c r="Q1848" s="14" t="s">
        <v>721</v>
      </c>
      <c r="R1848" s="14" t="s">
        <v>715</v>
      </c>
      <c r="S1848" s="14" t="s">
        <v>716</v>
      </c>
    </row>
    <row r="1849" spans="1:19" x14ac:dyDescent="0.25">
      <c r="A1849" s="14" t="s">
        <v>723</v>
      </c>
      <c r="B1849" s="14" t="s">
        <v>704</v>
      </c>
      <c r="C1849" s="14" t="s">
        <v>724</v>
      </c>
      <c r="D1849" s="14" t="s">
        <v>706</v>
      </c>
      <c r="E1849" s="14" t="s">
        <v>707</v>
      </c>
      <c r="F1849" s="15">
        <v>969.28</v>
      </c>
      <c r="G1849" s="14" t="s">
        <v>708</v>
      </c>
      <c r="H1849" s="20">
        <v>43983</v>
      </c>
      <c r="I1849" s="14" t="s">
        <v>2551</v>
      </c>
      <c r="J1849" s="14" t="s">
        <v>2625</v>
      </c>
      <c r="K1849" s="21">
        <v>10109</v>
      </c>
      <c r="L1849" s="14" t="s">
        <v>662</v>
      </c>
      <c r="M1849" s="21">
        <v>114010</v>
      </c>
      <c r="N1849" s="14" t="s">
        <v>2626</v>
      </c>
      <c r="O1849" s="14" t="s">
        <v>725</v>
      </c>
      <c r="P1849" s="14" t="s">
        <v>726</v>
      </c>
      <c r="Q1849" s="14" t="s">
        <v>727</v>
      </c>
      <c r="R1849" s="14" t="s">
        <v>715</v>
      </c>
      <c r="S1849" s="14" t="s">
        <v>716</v>
      </c>
    </row>
    <row r="1850" spans="1:19" x14ac:dyDescent="0.25">
      <c r="A1850" s="14" t="s">
        <v>703</v>
      </c>
      <c r="B1850" s="14" t="s">
        <v>704</v>
      </c>
      <c r="C1850" s="14" t="s">
        <v>705</v>
      </c>
      <c r="D1850" s="14" t="s">
        <v>706</v>
      </c>
      <c r="E1850" s="14" t="s">
        <v>707</v>
      </c>
      <c r="F1850" s="15">
        <v>594.72</v>
      </c>
      <c r="G1850" s="14" t="s">
        <v>708</v>
      </c>
      <c r="H1850" s="20">
        <v>43922</v>
      </c>
      <c r="I1850" s="14" t="s">
        <v>2627</v>
      </c>
      <c r="J1850" s="14" t="s">
        <v>2628</v>
      </c>
      <c r="K1850" s="21">
        <v>10109</v>
      </c>
      <c r="L1850" s="14" t="s">
        <v>662</v>
      </c>
      <c r="M1850" s="21">
        <v>114020</v>
      </c>
      <c r="N1850" s="14" t="s">
        <v>2629</v>
      </c>
      <c r="O1850" s="14" t="s">
        <v>712</v>
      </c>
      <c r="P1850" s="14" t="s">
        <v>713</v>
      </c>
      <c r="Q1850" s="14" t="s">
        <v>714</v>
      </c>
      <c r="R1850" s="14" t="s">
        <v>715</v>
      </c>
      <c r="S1850" s="14" t="s">
        <v>731</v>
      </c>
    </row>
    <row r="1851" spans="1:19" x14ac:dyDescent="0.25">
      <c r="A1851" s="14" t="s">
        <v>717</v>
      </c>
      <c r="B1851" s="14" t="s">
        <v>704</v>
      </c>
      <c r="C1851" s="14" t="s">
        <v>718</v>
      </c>
      <c r="D1851" s="14" t="s">
        <v>706</v>
      </c>
      <c r="E1851" s="14" t="s">
        <v>707</v>
      </c>
      <c r="F1851" s="15">
        <v>545.62</v>
      </c>
      <c r="G1851" s="14" t="s">
        <v>708</v>
      </c>
      <c r="H1851" s="20">
        <v>43952</v>
      </c>
      <c r="I1851" s="14" t="s">
        <v>2621</v>
      </c>
      <c r="J1851" s="14" t="s">
        <v>2628</v>
      </c>
      <c r="K1851" s="21">
        <v>10109</v>
      </c>
      <c r="L1851" s="14" t="s">
        <v>662</v>
      </c>
      <c r="M1851" s="21">
        <v>114020</v>
      </c>
      <c r="N1851" s="14" t="s">
        <v>2629</v>
      </c>
      <c r="O1851" s="14" t="s">
        <v>719</v>
      </c>
      <c r="P1851" s="14" t="s">
        <v>720</v>
      </c>
      <c r="Q1851" s="14" t="s">
        <v>721</v>
      </c>
      <c r="R1851" s="14" t="s">
        <v>715</v>
      </c>
      <c r="S1851" s="14" t="s">
        <v>731</v>
      </c>
    </row>
    <row r="1852" spans="1:19" x14ac:dyDescent="0.25">
      <c r="A1852" s="14" t="s">
        <v>723</v>
      </c>
      <c r="B1852" s="14" t="s">
        <v>704</v>
      </c>
      <c r="C1852" s="14" t="s">
        <v>724</v>
      </c>
      <c r="D1852" s="14" t="s">
        <v>706</v>
      </c>
      <c r="E1852" s="14" t="s">
        <v>707</v>
      </c>
      <c r="F1852" s="15">
        <v>545.62</v>
      </c>
      <c r="G1852" s="14" t="s">
        <v>708</v>
      </c>
      <c r="H1852" s="20">
        <v>43983</v>
      </c>
      <c r="I1852" s="14" t="s">
        <v>2554</v>
      </c>
      <c r="J1852" s="14" t="s">
        <v>2628</v>
      </c>
      <c r="K1852" s="21">
        <v>10109</v>
      </c>
      <c r="L1852" s="14" t="s">
        <v>662</v>
      </c>
      <c r="M1852" s="21">
        <v>114020</v>
      </c>
      <c r="N1852" s="14" t="s">
        <v>2629</v>
      </c>
      <c r="O1852" s="14" t="s">
        <v>725</v>
      </c>
      <c r="P1852" s="14" t="s">
        <v>726</v>
      </c>
      <c r="Q1852" s="14" t="s">
        <v>727</v>
      </c>
      <c r="R1852" s="14" t="s">
        <v>715</v>
      </c>
      <c r="S1852" s="14" t="s">
        <v>731</v>
      </c>
    </row>
    <row r="1853" spans="1:19" x14ac:dyDescent="0.25">
      <c r="A1853" s="14" t="s">
        <v>703</v>
      </c>
      <c r="B1853" s="14" t="s">
        <v>704</v>
      </c>
      <c r="C1853" s="14" t="s">
        <v>705</v>
      </c>
      <c r="D1853" s="14" t="s">
        <v>706</v>
      </c>
      <c r="E1853" s="14" t="s">
        <v>707</v>
      </c>
      <c r="F1853" s="15">
        <v>7537.14</v>
      </c>
      <c r="G1853" s="14" t="s">
        <v>708</v>
      </c>
      <c r="H1853" s="20">
        <v>43922</v>
      </c>
      <c r="I1853" s="14" t="s">
        <v>2630</v>
      </c>
      <c r="J1853" s="14" t="s">
        <v>2631</v>
      </c>
      <c r="K1853" s="21">
        <v>10109</v>
      </c>
      <c r="L1853" s="14" t="s">
        <v>662</v>
      </c>
      <c r="M1853" s="21">
        <v>114040</v>
      </c>
      <c r="N1853" s="14" t="s">
        <v>2632</v>
      </c>
      <c r="O1853" s="14" t="s">
        <v>712</v>
      </c>
      <c r="P1853" s="14" t="s">
        <v>713</v>
      </c>
      <c r="Q1853" s="14" t="s">
        <v>714</v>
      </c>
      <c r="R1853" s="14" t="s">
        <v>715</v>
      </c>
      <c r="S1853" s="14" t="s">
        <v>683</v>
      </c>
    </row>
    <row r="1854" spans="1:19" x14ac:dyDescent="0.25">
      <c r="A1854" s="14" t="s">
        <v>717</v>
      </c>
      <c r="B1854" s="14" t="s">
        <v>704</v>
      </c>
      <c r="C1854" s="14" t="s">
        <v>718</v>
      </c>
      <c r="D1854" s="14" t="s">
        <v>706</v>
      </c>
      <c r="E1854" s="14" t="s">
        <v>707</v>
      </c>
      <c r="F1854" s="15">
        <v>7434.82</v>
      </c>
      <c r="G1854" s="14" t="s">
        <v>708</v>
      </c>
      <c r="H1854" s="20">
        <v>43952</v>
      </c>
      <c r="I1854" s="14" t="s">
        <v>2624</v>
      </c>
      <c r="J1854" s="14" t="s">
        <v>2631</v>
      </c>
      <c r="K1854" s="21">
        <v>10109</v>
      </c>
      <c r="L1854" s="14" t="s">
        <v>662</v>
      </c>
      <c r="M1854" s="21">
        <v>114040</v>
      </c>
      <c r="N1854" s="14" t="s">
        <v>2632</v>
      </c>
      <c r="O1854" s="14" t="s">
        <v>719</v>
      </c>
      <c r="P1854" s="14" t="s">
        <v>720</v>
      </c>
      <c r="Q1854" s="14" t="s">
        <v>721</v>
      </c>
      <c r="R1854" s="14" t="s">
        <v>715</v>
      </c>
      <c r="S1854" s="14" t="s">
        <v>683</v>
      </c>
    </row>
    <row r="1855" spans="1:19" x14ac:dyDescent="0.25">
      <c r="A1855" s="14" t="s">
        <v>723</v>
      </c>
      <c r="B1855" s="14" t="s">
        <v>704</v>
      </c>
      <c r="C1855" s="14" t="s">
        <v>724</v>
      </c>
      <c r="D1855" s="14" t="s">
        <v>706</v>
      </c>
      <c r="E1855" s="14" t="s">
        <v>707</v>
      </c>
      <c r="F1855" s="15">
        <v>7434.82</v>
      </c>
      <c r="G1855" s="14" t="s">
        <v>708</v>
      </c>
      <c r="H1855" s="20">
        <v>43983</v>
      </c>
      <c r="I1855" s="14" t="s">
        <v>2558</v>
      </c>
      <c r="J1855" s="14" t="s">
        <v>2631</v>
      </c>
      <c r="K1855" s="21">
        <v>10109</v>
      </c>
      <c r="L1855" s="14" t="s">
        <v>662</v>
      </c>
      <c r="M1855" s="21">
        <v>114040</v>
      </c>
      <c r="N1855" s="14" t="s">
        <v>2632</v>
      </c>
      <c r="O1855" s="14" t="s">
        <v>725</v>
      </c>
      <c r="P1855" s="14" t="s">
        <v>726</v>
      </c>
      <c r="Q1855" s="14" t="s">
        <v>727</v>
      </c>
      <c r="R1855" s="14" t="s">
        <v>715</v>
      </c>
      <c r="S1855" s="14" t="s">
        <v>683</v>
      </c>
    </row>
    <row r="1856" spans="1:19" x14ac:dyDescent="0.25">
      <c r="A1856" s="14" t="s">
        <v>703</v>
      </c>
      <c r="B1856" s="14" t="s">
        <v>704</v>
      </c>
      <c r="C1856" s="14" t="s">
        <v>705</v>
      </c>
      <c r="D1856" s="14" t="s">
        <v>706</v>
      </c>
      <c r="E1856" s="14" t="s">
        <v>707</v>
      </c>
      <c r="F1856" s="15">
        <v>2194.23</v>
      </c>
      <c r="G1856" s="14" t="s">
        <v>708</v>
      </c>
      <c r="H1856" s="20">
        <v>43922</v>
      </c>
      <c r="I1856" s="14" t="s">
        <v>2633</v>
      </c>
      <c r="J1856" s="14" t="s">
        <v>2634</v>
      </c>
      <c r="K1856" s="21">
        <v>10109</v>
      </c>
      <c r="L1856" s="14" t="s">
        <v>662</v>
      </c>
      <c r="M1856" s="21">
        <v>114060</v>
      </c>
      <c r="N1856" s="14" t="s">
        <v>2635</v>
      </c>
      <c r="O1856" s="14" t="s">
        <v>712</v>
      </c>
      <c r="P1856" s="14" t="s">
        <v>713</v>
      </c>
      <c r="Q1856" s="14" t="s">
        <v>714</v>
      </c>
      <c r="R1856" s="14" t="s">
        <v>715</v>
      </c>
      <c r="S1856" s="14" t="s">
        <v>722</v>
      </c>
    </row>
    <row r="1857" spans="1:19" x14ac:dyDescent="0.25">
      <c r="A1857" s="14" t="s">
        <v>717</v>
      </c>
      <c r="B1857" s="14" t="s">
        <v>704</v>
      </c>
      <c r="C1857" s="14" t="s">
        <v>718</v>
      </c>
      <c r="D1857" s="14" t="s">
        <v>706</v>
      </c>
      <c r="E1857" s="14" t="s">
        <v>707</v>
      </c>
      <c r="F1857" s="15">
        <v>2099.2199999999998</v>
      </c>
      <c r="G1857" s="14" t="s">
        <v>708</v>
      </c>
      <c r="H1857" s="20">
        <v>43952</v>
      </c>
      <c r="I1857" s="14" t="s">
        <v>2627</v>
      </c>
      <c r="J1857" s="14" t="s">
        <v>2634</v>
      </c>
      <c r="K1857" s="21">
        <v>10109</v>
      </c>
      <c r="L1857" s="14" t="s">
        <v>662</v>
      </c>
      <c r="M1857" s="21">
        <v>114060</v>
      </c>
      <c r="N1857" s="14" t="s">
        <v>2635</v>
      </c>
      <c r="O1857" s="14" t="s">
        <v>719</v>
      </c>
      <c r="P1857" s="14" t="s">
        <v>720</v>
      </c>
      <c r="Q1857" s="14" t="s">
        <v>721</v>
      </c>
      <c r="R1857" s="14" t="s">
        <v>715</v>
      </c>
      <c r="S1857" s="14" t="s">
        <v>722</v>
      </c>
    </row>
    <row r="1858" spans="1:19" x14ac:dyDescent="0.25">
      <c r="A1858" s="14" t="s">
        <v>723</v>
      </c>
      <c r="B1858" s="14" t="s">
        <v>704</v>
      </c>
      <c r="C1858" s="14" t="s">
        <v>724</v>
      </c>
      <c r="D1858" s="14" t="s">
        <v>706</v>
      </c>
      <c r="E1858" s="14" t="s">
        <v>707</v>
      </c>
      <c r="F1858" s="15">
        <v>2258.37</v>
      </c>
      <c r="G1858" s="14" t="s">
        <v>708</v>
      </c>
      <c r="H1858" s="20">
        <v>43983</v>
      </c>
      <c r="I1858" s="14" t="s">
        <v>2561</v>
      </c>
      <c r="J1858" s="14" t="s">
        <v>2634</v>
      </c>
      <c r="K1858" s="21">
        <v>10109</v>
      </c>
      <c r="L1858" s="14" t="s">
        <v>662</v>
      </c>
      <c r="M1858" s="21">
        <v>114060</v>
      </c>
      <c r="N1858" s="14" t="s">
        <v>2635</v>
      </c>
      <c r="O1858" s="14" t="s">
        <v>725</v>
      </c>
      <c r="P1858" s="14" t="s">
        <v>726</v>
      </c>
      <c r="Q1858" s="14" t="s">
        <v>727</v>
      </c>
      <c r="R1858" s="14" t="s">
        <v>715</v>
      </c>
      <c r="S1858" s="14" t="s">
        <v>722</v>
      </c>
    </row>
    <row r="1859" spans="1:19" x14ac:dyDescent="0.25">
      <c r="A1859" s="14" t="s">
        <v>703</v>
      </c>
      <c r="B1859" s="14" t="s">
        <v>704</v>
      </c>
      <c r="C1859" s="14" t="s">
        <v>705</v>
      </c>
      <c r="D1859" s="14" t="s">
        <v>706</v>
      </c>
      <c r="E1859" s="14" t="s">
        <v>707</v>
      </c>
      <c r="F1859" s="15">
        <v>5370.04</v>
      </c>
      <c r="G1859" s="14" t="s">
        <v>708</v>
      </c>
      <c r="H1859" s="20">
        <v>43922</v>
      </c>
      <c r="I1859" s="14" t="s">
        <v>2636</v>
      </c>
      <c r="J1859" s="14" t="s">
        <v>2637</v>
      </c>
      <c r="K1859" s="21">
        <v>10110</v>
      </c>
      <c r="L1859" s="14" t="s">
        <v>663</v>
      </c>
      <c r="M1859" s="21">
        <v>111100</v>
      </c>
      <c r="N1859" s="14" t="s">
        <v>2638</v>
      </c>
      <c r="O1859" s="14" t="s">
        <v>712</v>
      </c>
      <c r="P1859" s="14" t="s">
        <v>713</v>
      </c>
      <c r="Q1859" s="14" t="s">
        <v>714</v>
      </c>
      <c r="R1859" s="14" t="s">
        <v>715</v>
      </c>
      <c r="S1859" s="14" t="s">
        <v>716</v>
      </c>
    </row>
    <row r="1860" spans="1:19" x14ac:dyDescent="0.25">
      <c r="A1860" s="14" t="s">
        <v>717</v>
      </c>
      <c r="B1860" s="14" t="s">
        <v>704</v>
      </c>
      <c r="C1860" s="14" t="s">
        <v>718</v>
      </c>
      <c r="D1860" s="14" t="s">
        <v>706</v>
      </c>
      <c r="E1860" s="14" t="s">
        <v>707</v>
      </c>
      <c r="F1860" s="15">
        <v>5370.04</v>
      </c>
      <c r="G1860" s="14" t="s">
        <v>708</v>
      </c>
      <c r="H1860" s="20">
        <v>43952</v>
      </c>
      <c r="I1860" s="14" t="s">
        <v>2630</v>
      </c>
      <c r="J1860" s="14" t="s">
        <v>2637</v>
      </c>
      <c r="K1860" s="21">
        <v>10110</v>
      </c>
      <c r="L1860" s="14" t="s">
        <v>663</v>
      </c>
      <c r="M1860" s="21">
        <v>111100</v>
      </c>
      <c r="N1860" s="14" t="s">
        <v>2638</v>
      </c>
      <c r="O1860" s="14" t="s">
        <v>719</v>
      </c>
      <c r="P1860" s="14" t="s">
        <v>720</v>
      </c>
      <c r="Q1860" s="14" t="s">
        <v>721</v>
      </c>
      <c r="R1860" s="14" t="s">
        <v>715</v>
      </c>
      <c r="S1860" s="14" t="s">
        <v>716</v>
      </c>
    </row>
    <row r="1861" spans="1:19" x14ac:dyDescent="0.25">
      <c r="A1861" s="14" t="s">
        <v>723</v>
      </c>
      <c r="B1861" s="14" t="s">
        <v>704</v>
      </c>
      <c r="C1861" s="14" t="s">
        <v>724</v>
      </c>
      <c r="D1861" s="14" t="s">
        <v>706</v>
      </c>
      <c r="E1861" s="14" t="s">
        <v>707</v>
      </c>
      <c r="F1861" s="15">
        <v>5370.04</v>
      </c>
      <c r="G1861" s="14" t="s">
        <v>708</v>
      </c>
      <c r="H1861" s="20">
        <v>43983</v>
      </c>
      <c r="I1861" s="14" t="s">
        <v>2564</v>
      </c>
      <c r="J1861" s="14" t="s">
        <v>2637</v>
      </c>
      <c r="K1861" s="21">
        <v>10110</v>
      </c>
      <c r="L1861" s="14" t="s">
        <v>663</v>
      </c>
      <c r="M1861" s="21">
        <v>111100</v>
      </c>
      <c r="N1861" s="14" t="s">
        <v>2638</v>
      </c>
      <c r="O1861" s="14" t="s">
        <v>725</v>
      </c>
      <c r="P1861" s="14" t="s">
        <v>726</v>
      </c>
      <c r="Q1861" s="14" t="s">
        <v>727</v>
      </c>
      <c r="R1861" s="14" t="s">
        <v>715</v>
      </c>
      <c r="S1861" s="14" t="s">
        <v>716</v>
      </c>
    </row>
    <row r="1862" spans="1:19" x14ac:dyDescent="0.25">
      <c r="A1862" s="14" t="s">
        <v>703</v>
      </c>
      <c r="B1862" s="14" t="s">
        <v>704</v>
      </c>
      <c r="C1862" s="14" t="s">
        <v>705</v>
      </c>
      <c r="D1862" s="14" t="s">
        <v>706</v>
      </c>
      <c r="E1862" s="14" t="s">
        <v>707</v>
      </c>
      <c r="F1862" s="15">
        <v>2541.35</v>
      </c>
      <c r="G1862" s="14" t="s">
        <v>708</v>
      </c>
      <c r="H1862" s="20">
        <v>43922</v>
      </c>
      <c r="I1862" s="14" t="s">
        <v>2639</v>
      </c>
      <c r="J1862" s="14" t="s">
        <v>2640</v>
      </c>
      <c r="K1862" s="21">
        <v>10110</v>
      </c>
      <c r="L1862" s="14" t="s">
        <v>663</v>
      </c>
      <c r="M1862" s="21">
        <v>111200</v>
      </c>
      <c r="N1862" s="14" t="s">
        <v>2641</v>
      </c>
      <c r="O1862" s="14" t="s">
        <v>712</v>
      </c>
      <c r="P1862" s="14" t="s">
        <v>713</v>
      </c>
      <c r="Q1862" s="14" t="s">
        <v>714</v>
      </c>
      <c r="R1862" s="14" t="s">
        <v>715</v>
      </c>
      <c r="S1862" s="14" t="s">
        <v>731</v>
      </c>
    </row>
    <row r="1863" spans="1:19" x14ac:dyDescent="0.25">
      <c r="A1863" s="14" t="s">
        <v>717</v>
      </c>
      <c r="B1863" s="14" t="s">
        <v>704</v>
      </c>
      <c r="C1863" s="14" t="s">
        <v>718</v>
      </c>
      <c r="D1863" s="14" t="s">
        <v>706</v>
      </c>
      <c r="E1863" s="14" t="s">
        <v>707</v>
      </c>
      <c r="F1863" s="15">
        <v>2437.6799999999998</v>
      </c>
      <c r="G1863" s="14" t="s">
        <v>708</v>
      </c>
      <c r="H1863" s="20">
        <v>43952</v>
      </c>
      <c r="I1863" s="14" t="s">
        <v>2633</v>
      </c>
      <c r="J1863" s="14" t="s">
        <v>2640</v>
      </c>
      <c r="K1863" s="21">
        <v>10110</v>
      </c>
      <c r="L1863" s="14" t="s">
        <v>663</v>
      </c>
      <c r="M1863" s="21">
        <v>111200</v>
      </c>
      <c r="N1863" s="14" t="s">
        <v>2641</v>
      </c>
      <c r="O1863" s="14" t="s">
        <v>719</v>
      </c>
      <c r="P1863" s="14" t="s">
        <v>720</v>
      </c>
      <c r="Q1863" s="14" t="s">
        <v>721</v>
      </c>
      <c r="R1863" s="14" t="s">
        <v>715</v>
      </c>
      <c r="S1863" s="14" t="s">
        <v>731</v>
      </c>
    </row>
    <row r="1864" spans="1:19" x14ac:dyDescent="0.25">
      <c r="A1864" s="14" t="s">
        <v>723</v>
      </c>
      <c r="B1864" s="14" t="s">
        <v>704</v>
      </c>
      <c r="C1864" s="14" t="s">
        <v>724</v>
      </c>
      <c r="D1864" s="14" t="s">
        <v>706</v>
      </c>
      <c r="E1864" s="14" t="s">
        <v>707</v>
      </c>
      <c r="F1864" s="15">
        <v>2437.6799999999998</v>
      </c>
      <c r="G1864" s="14" t="s">
        <v>708</v>
      </c>
      <c r="H1864" s="20">
        <v>43983</v>
      </c>
      <c r="I1864" s="14" t="s">
        <v>2567</v>
      </c>
      <c r="J1864" s="14" t="s">
        <v>2640</v>
      </c>
      <c r="K1864" s="21">
        <v>10110</v>
      </c>
      <c r="L1864" s="14" t="s">
        <v>663</v>
      </c>
      <c r="M1864" s="21">
        <v>111200</v>
      </c>
      <c r="N1864" s="14" t="s">
        <v>2641</v>
      </c>
      <c r="O1864" s="14" t="s">
        <v>725</v>
      </c>
      <c r="P1864" s="14" t="s">
        <v>726</v>
      </c>
      <c r="Q1864" s="14" t="s">
        <v>727</v>
      </c>
      <c r="R1864" s="14" t="s">
        <v>715</v>
      </c>
      <c r="S1864" s="14" t="s">
        <v>731</v>
      </c>
    </row>
    <row r="1865" spans="1:19" x14ac:dyDescent="0.25">
      <c r="A1865" s="14" t="s">
        <v>703</v>
      </c>
      <c r="B1865" s="14" t="s">
        <v>704</v>
      </c>
      <c r="C1865" s="14" t="s">
        <v>705</v>
      </c>
      <c r="D1865" s="14" t="s">
        <v>706</v>
      </c>
      <c r="E1865" s="14" t="s">
        <v>707</v>
      </c>
      <c r="F1865" s="15">
        <v>62719.33</v>
      </c>
      <c r="G1865" s="14" t="s">
        <v>708</v>
      </c>
      <c r="H1865" s="20">
        <v>43922</v>
      </c>
      <c r="I1865" s="14" t="s">
        <v>2642</v>
      </c>
      <c r="J1865" s="14" t="s">
        <v>2643</v>
      </c>
      <c r="K1865" s="21">
        <v>10110</v>
      </c>
      <c r="L1865" s="14" t="s">
        <v>663</v>
      </c>
      <c r="M1865" s="21">
        <v>111400</v>
      </c>
      <c r="N1865" s="14" t="s">
        <v>2644</v>
      </c>
      <c r="O1865" s="14" t="s">
        <v>712</v>
      </c>
      <c r="P1865" s="14" t="s">
        <v>713</v>
      </c>
      <c r="Q1865" s="14" t="s">
        <v>714</v>
      </c>
      <c r="R1865" s="14" t="s">
        <v>715</v>
      </c>
      <c r="S1865" s="14" t="s">
        <v>683</v>
      </c>
    </row>
    <row r="1866" spans="1:19" x14ac:dyDescent="0.25">
      <c r="A1866" s="14" t="s">
        <v>717</v>
      </c>
      <c r="B1866" s="14" t="s">
        <v>704</v>
      </c>
      <c r="C1866" s="14" t="s">
        <v>718</v>
      </c>
      <c r="D1866" s="14" t="s">
        <v>706</v>
      </c>
      <c r="E1866" s="14" t="s">
        <v>707</v>
      </c>
      <c r="F1866" s="15">
        <v>62279.56</v>
      </c>
      <c r="G1866" s="14" t="s">
        <v>708</v>
      </c>
      <c r="H1866" s="20">
        <v>43952</v>
      </c>
      <c r="I1866" s="14" t="s">
        <v>2636</v>
      </c>
      <c r="J1866" s="14" t="s">
        <v>2643</v>
      </c>
      <c r="K1866" s="21">
        <v>10110</v>
      </c>
      <c r="L1866" s="14" t="s">
        <v>663</v>
      </c>
      <c r="M1866" s="21">
        <v>111400</v>
      </c>
      <c r="N1866" s="14" t="s">
        <v>2644</v>
      </c>
      <c r="O1866" s="14" t="s">
        <v>719</v>
      </c>
      <c r="P1866" s="14" t="s">
        <v>720</v>
      </c>
      <c r="Q1866" s="14" t="s">
        <v>721</v>
      </c>
      <c r="R1866" s="14" t="s">
        <v>715</v>
      </c>
      <c r="S1866" s="14" t="s">
        <v>683</v>
      </c>
    </row>
    <row r="1867" spans="1:19" x14ac:dyDescent="0.25">
      <c r="A1867" s="14" t="s">
        <v>723</v>
      </c>
      <c r="B1867" s="14" t="s">
        <v>704</v>
      </c>
      <c r="C1867" s="14" t="s">
        <v>724</v>
      </c>
      <c r="D1867" s="14" t="s">
        <v>706</v>
      </c>
      <c r="E1867" s="14" t="s">
        <v>707</v>
      </c>
      <c r="F1867" s="15">
        <v>60717.49</v>
      </c>
      <c r="G1867" s="14" t="s">
        <v>708</v>
      </c>
      <c r="H1867" s="20">
        <v>43983</v>
      </c>
      <c r="I1867" s="14" t="s">
        <v>2570</v>
      </c>
      <c r="J1867" s="14" t="s">
        <v>2643</v>
      </c>
      <c r="K1867" s="21">
        <v>10110</v>
      </c>
      <c r="L1867" s="14" t="s">
        <v>663</v>
      </c>
      <c r="M1867" s="21">
        <v>111400</v>
      </c>
      <c r="N1867" s="14" t="s">
        <v>2644</v>
      </c>
      <c r="O1867" s="14" t="s">
        <v>725</v>
      </c>
      <c r="P1867" s="14" t="s">
        <v>726</v>
      </c>
      <c r="Q1867" s="14" t="s">
        <v>727</v>
      </c>
      <c r="R1867" s="14" t="s">
        <v>715</v>
      </c>
      <c r="S1867" s="14" t="s">
        <v>683</v>
      </c>
    </row>
    <row r="1868" spans="1:19" x14ac:dyDescent="0.25">
      <c r="A1868" s="14" t="s">
        <v>703</v>
      </c>
      <c r="B1868" s="14" t="s">
        <v>704</v>
      </c>
      <c r="C1868" s="14" t="s">
        <v>705</v>
      </c>
      <c r="D1868" s="14" t="s">
        <v>706</v>
      </c>
      <c r="E1868" s="14" t="s">
        <v>707</v>
      </c>
      <c r="F1868" s="15">
        <v>14744.66</v>
      </c>
      <c r="G1868" s="14" t="s">
        <v>708</v>
      </c>
      <c r="H1868" s="20">
        <v>43922</v>
      </c>
      <c r="I1868" s="14" t="s">
        <v>2645</v>
      </c>
      <c r="J1868" s="14" t="s">
        <v>2646</v>
      </c>
      <c r="K1868" s="21">
        <v>10110</v>
      </c>
      <c r="L1868" s="14" t="s">
        <v>663</v>
      </c>
      <c r="M1868" s="21">
        <v>111600</v>
      </c>
      <c r="N1868" s="14" t="s">
        <v>2647</v>
      </c>
      <c r="O1868" s="14" t="s">
        <v>712</v>
      </c>
      <c r="P1868" s="14" t="s">
        <v>713</v>
      </c>
      <c r="Q1868" s="14" t="s">
        <v>714</v>
      </c>
      <c r="R1868" s="14" t="s">
        <v>715</v>
      </c>
      <c r="S1868" s="14" t="s">
        <v>722</v>
      </c>
    </row>
    <row r="1869" spans="1:19" x14ac:dyDescent="0.25">
      <c r="A1869" s="14" t="s">
        <v>717</v>
      </c>
      <c r="B1869" s="14" t="s">
        <v>704</v>
      </c>
      <c r="C1869" s="14" t="s">
        <v>718</v>
      </c>
      <c r="D1869" s="14" t="s">
        <v>706</v>
      </c>
      <c r="E1869" s="14" t="s">
        <v>707</v>
      </c>
      <c r="F1869" s="15">
        <v>14708.07</v>
      </c>
      <c r="G1869" s="14" t="s">
        <v>708</v>
      </c>
      <c r="H1869" s="20">
        <v>43952</v>
      </c>
      <c r="I1869" s="14" t="s">
        <v>2639</v>
      </c>
      <c r="J1869" s="14" t="s">
        <v>2646</v>
      </c>
      <c r="K1869" s="21">
        <v>10110</v>
      </c>
      <c r="L1869" s="14" t="s">
        <v>663</v>
      </c>
      <c r="M1869" s="21">
        <v>111600</v>
      </c>
      <c r="N1869" s="14" t="s">
        <v>2647</v>
      </c>
      <c r="O1869" s="14" t="s">
        <v>719</v>
      </c>
      <c r="P1869" s="14" t="s">
        <v>720</v>
      </c>
      <c r="Q1869" s="14" t="s">
        <v>721</v>
      </c>
      <c r="R1869" s="14" t="s">
        <v>715</v>
      </c>
      <c r="S1869" s="14" t="s">
        <v>722</v>
      </c>
    </row>
    <row r="1870" spans="1:19" x14ac:dyDescent="0.25">
      <c r="A1870" s="14" t="s">
        <v>723</v>
      </c>
      <c r="B1870" s="14" t="s">
        <v>704</v>
      </c>
      <c r="C1870" s="14" t="s">
        <v>724</v>
      </c>
      <c r="D1870" s="14" t="s">
        <v>706</v>
      </c>
      <c r="E1870" s="14" t="s">
        <v>707</v>
      </c>
      <c r="F1870" s="15">
        <v>14708.07</v>
      </c>
      <c r="G1870" s="14" t="s">
        <v>708</v>
      </c>
      <c r="H1870" s="20">
        <v>43983</v>
      </c>
      <c r="I1870" s="14" t="s">
        <v>2574</v>
      </c>
      <c r="J1870" s="14" t="s">
        <v>2646</v>
      </c>
      <c r="K1870" s="21">
        <v>10110</v>
      </c>
      <c r="L1870" s="14" t="s">
        <v>663</v>
      </c>
      <c r="M1870" s="21">
        <v>111600</v>
      </c>
      <c r="N1870" s="14" t="s">
        <v>2647</v>
      </c>
      <c r="O1870" s="14" t="s">
        <v>725</v>
      </c>
      <c r="P1870" s="14" t="s">
        <v>726</v>
      </c>
      <c r="Q1870" s="14" t="s">
        <v>727</v>
      </c>
      <c r="R1870" s="14" t="s">
        <v>715</v>
      </c>
      <c r="S1870" s="14" t="s">
        <v>722</v>
      </c>
    </row>
    <row r="1871" spans="1:19" x14ac:dyDescent="0.25">
      <c r="A1871" s="14" t="s">
        <v>703</v>
      </c>
      <c r="B1871" s="14" t="s">
        <v>704</v>
      </c>
      <c r="C1871" s="14" t="s">
        <v>705</v>
      </c>
      <c r="D1871" s="14" t="s">
        <v>706</v>
      </c>
      <c r="E1871" s="14" t="s">
        <v>707</v>
      </c>
      <c r="F1871" s="15">
        <v>831.49</v>
      </c>
      <c r="G1871" s="14" t="s">
        <v>708</v>
      </c>
      <c r="H1871" s="20">
        <v>43922</v>
      </c>
      <c r="I1871" s="14" t="s">
        <v>2648</v>
      </c>
      <c r="J1871" s="14" t="s">
        <v>2649</v>
      </c>
      <c r="K1871" s="21">
        <v>10110</v>
      </c>
      <c r="L1871" s="14" t="s">
        <v>663</v>
      </c>
      <c r="M1871" s="21">
        <v>111700</v>
      </c>
      <c r="N1871" s="14" t="s">
        <v>2650</v>
      </c>
      <c r="O1871" s="14" t="s">
        <v>712</v>
      </c>
      <c r="P1871" s="14" t="s">
        <v>713</v>
      </c>
      <c r="Q1871" s="14" t="s">
        <v>714</v>
      </c>
      <c r="R1871" s="14" t="s">
        <v>715</v>
      </c>
      <c r="S1871" s="14" t="s">
        <v>742</v>
      </c>
    </row>
    <row r="1872" spans="1:19" x14ac:dyDescent="0.25">
      <c r="A1872" s="14" t="s">
        <v>717</v>
      </c>
      <c r="B1872" s="14" t="s">
        <v>704</v>
      </c>
      <c r="C1872" s="14" t="s">
        <v>718</v>
      </c>
      <c r="D1872" s="14" t="s">
        <v>706</v>
      </c>
      <c r="E1872" s="14" t="s">
        <v>707</v>
      </c>
      <c r="F1872" s="15">
        <v>831.49</v>
      </c>
      <c r="G1872" s="14" t="s">
        <v>708</v>
      </c>
      <c r="H1872" s="20">
        <v>43952</v>
      </c>
      <c r="I1872" s="14" t="s">
        <v>2642</v>
      </c>
      <c r="J1872" s="14" t="s">
        <v>2649</v>
      </c>
      <c r="K1872" s="21">
        <v>10110</v>
      </c>
      <c r="L1872" s="14" t="s">
        <v>663</v>
      </c>
      <c r="M1872" s="21">
        <v>111700</v>
      </c>
      <c r="N1872" s="14" t="s">
        <v>2650</v>
      </c>
      <c r="O1872" s="14" t="s">
        <v>719</v>
      </c>
      <c r="P1872" s="14" t="s">
        <v>720</v>
      </c>
      <c r="Q1872" s="14" t="s">
        <v>721</v>
      </c>
      <c r="R1872" s="14" t="s">
        <v>715</v>
      </c>
      <c r="S1872" s="14" t="s">
        <v>742</v>
      </c>
    </row>
    <row r="1873" spans="1:19" x14ac:dyDescent="0.25">
      <c r="A1873" s="14" t="s">
        <v>723</v>
      </c>
      <c r="B1873" s="14" t="s">
        <v>704</v>
      </c>
      <c r="C1873" s="14" t="s">
        <v>724</v>
      </c>
      <c r="D1873" s="14" t="s">
        <v>706</v>
      </c>
      <c r="E1873" s="14" t="s">
        <v>707</v>
      </c>
      <c r="F1873" s="15">
        <v>831.49</v>
      </c>
      <c r="G1873" s="14" t="s">
        <v>708</v>
      </c>
      <c r="H1873" s="20">
        <v>43983</v>
      </c>
      <c r="I1873" s="14" t="s">
        <v>2577</v>
      </c>
      <c r="J1873" s="14" t="s">
        <v>2649</v>
      </c>
      <c r="K1873" s="21">
        <v>10110</v>
      </c>
      <c r="L1873" s="14" t="s">
        <v>663</v>
      </c>
      <c r="M1873" s="21">
        <v>111700</v>
      </c>
      <c r="N1873" s="14" t="s">
        <v>2650</v>
      </c>
      <c r="O1873" s="14" t="s">
        <v>725</v>
      </c>
      <c r="P1873" s="14" t="s">
        <v>726</v>
      </c>
      <c r="Q1873" s="14" t="s">
        <v>727</v>
      </c>
      <c r="R1873" s="14" t="s">
        <v>715</v>
      </c>
      <c r="S1873" s="14" t="s">
        <v>742</v>
      </c>
    </row>
    <row r="1874" spans="1:19" x14ac:dyDescent="0.25">
      <c r="A1874" s="14" t="s">
        <v>703</v>
      </c>
      <c r="B1874" s="14" t="s">
        <v>704</v>
      </c>
      <c r="C1874" s="14" t="s">
        <v>705</v>
      </c>
      <c r="D1874" s="14" t="s">
        <v>706</v>
      </c>
      <c r="E1874" s="14" t="s">
        <v>707</v>
      </c>
      <c r="F1874" s="15">
        <v>13.73</v>
      </c>
      <c r="G1874" s="14" t="s">
        <v>708</v>
      </c>
      <c r="H1874" s="20">
        <v>43922</v>
      </c>
      <c r="I1874" s="14" t="s">
        <v>2651</v>
      </c>
      <c r="J1874" s="14" t="s">
        <v>2652</v>
      </c>
      <c r="K1874" s="21">
        <v>10110</v>
      </c>
      <c r="L1874" s="14" t="s">
        <v>663</v>
      </c>
      <c r="M1874" s="21">
        <v>113000</v>
      </c>
      <c r="N1874" s="14" t="s">
        <v>2653</v>
      </c>
      <c r="O1874" s="14" t="s">
        <v>712</v>
      </c>
      <c r="P1874" s="14" t="s">
        <v>713</v>
      </c>
      <c r="Q1874" s="14" t="s">
        <v>714</v>
      </c>
      <c r="R1874" s="14" t="s">
        <v>715</v>
      </c>
      <c r="S1874" s="14" t="s">
        <v>742</v>
      </c>
    </row>
    <row r="1875" spans="1:19" x14ac:dyDescent="0.25">
      <c r="A1875" s="14" t="s">
        <v>717</v>
      </c>
      <c r="B1875" s="14" t="s">
        <v>704</v>
      </c>
      <c r="C1875" s="14" t="s">
        <v>718</v>
      </c>
      <c r="D1875" s="14" t="s">
        <v>706</v>
      </c>
      <c r="E1875" s="14" t="s">
        <v>707</v>
      </c>
      <c r="F1875" s="15">
        <v>13.73</v>
      </c>
      <c r="G1875" s="14" t="s">
        <v>708</v>
      </c>
      <c r="H1875" s="20">
        <v>43952</v>
      </c>
      <c r="I1875" s="14" t="s">
        <v>2645</v>
      </c>
      <c r="J1875" s="14" t="s">
        <v>2652</v>
      </c>
      <c r="K1875" s="21">
        <v>10110</v>
      </c>
      <c r="L1875" s="14" t="s">
        <v>663</v>
      </c>
      <c r="M1875" s="21">
        <v>113000</v>
      </c>
      <c r="N1875" s="14" t="s">
        <v>2653</v>
      </c>
      <c r="O1875" s="14" t="s">
        <v>719</v>
      </c>
      <c r="P1875" s="14" t="s">
        <v>720</v>
      </c>
      <c r="Q1875" s="14" t="s">
        <v>721</v>
      </c>
      <c r="R1875" s="14" t="s">
        <v>715</v>
      </c>
      <c r="S1875" s="14" t="s">
        <v>742</v>
      </c>
    </row>
    <row r="1876" spans="1:19" x14ac:dyDescent="0.25">
      <c r="A1876" s="14" t="s">
        <v>723</v>
      </c>
      <c r="B1876" s="14" t="s">
        <v>704</v>
      </c>
      <c r="C1876" s="14" t="s">
        <v>724</v>
      </c>
      <c r="D1876" s="14" t="s">
        <v>706</v>
      </c>
      <c r="E1876" s="14" t="s">
        <v>707</v>
      </c>
      <c r="F1876" s="15">
        <v>13.73</v>
      </c>
      <c r="G1876" s="14" t="s">
        <v>708</v>
      </c>
      <c r="H1876" s="20">
        <v>43983</v>
      </c>
      <c r="I1876" s="14" t="s">
        <v>2580</v>
      </c>
      <c r="J1876" s="14" t="s">
        <v>2652</v>
      </c>
      <c r="K1876" s="21">
        <v>10110</v>
      </c>
      <c r="L1876" s="14" t="s">
        <v>663</v>
      </c>
      <c r="M1876" s="21">
        <v>113000</v>
      </c>
      <c r="N1876" s="14" t="s">
        <v>2653</v>
      </c>
      <c r="O1876" s="14" t="s">
        <v>725</v>
      </c>
      <c r="P1876" s="14" t="s">
        <v>726</v>
      </c>
      <c r="Q1876" s="14" t="s">
        <v>727</v>
      </c>
      <c r="R1876" s="14" t="s">
        <v>715</v>
      </c>
      <c r="S1876" s="14" t="s">
        <v>742</v>
      </c>
    </row>
    <row r="1877" spans="1:19" x14ac:dyDescent="0.25">
      <c r="A1877" s="14" t="s">
        <v>703</v>
      </c>
      <c r="B1877" s="14" t="s">
        <v>704</v>
      </c>
      <c r="C1877" s="14" t="s">
        <v>705</v>
      </c>
      <c r="D1877" s="14" t="s">
        <v>706</v>
      </c>
      <c r="E1877" s="14" t="s">
        <v>707</v>
      </c>
      <c r="F1877" s="15">
        <v>405.18</v>
      </c>
      <c r="G1877" s="14" t="s">
        <v>708</v>
      </c>
      <c r="H1877" s="20">
        <v>43922</v>
      </c>
      <c r="I1877" s="14" t="s">
        <v>2654</v>
      </c>
      <c r="J1877" s="14" t="s">
        <v>2655</v>
      </c>
      <c r="K1877" s="21">
        <v>10110</v>
      </c>
      <c r="L1877" s="14" t="s">
        <v>663</v>
      </c>
      <c r="M1877" s="21">
        <v>113010</v>
      </c>
      <c r="N1877" s="14" t="s">
        <v>2656</v>
      </c>
      <c r="O1877" s="14" t="s">
        <v>712</v>
      </c>
      <c r="P1877" s="14" t="s">
        <v>713</v>
      </c>
      <c r="Q1877" s="14" t="s">
        <v>714</v>
      </c>
      <c r="R1877" s="14" t="s">
        <v>715</v>
      </c>
      <c r="S1877" s="14" t="s">
        <v>716</v>
      </c>
    </row>
    <row r="1878" spans="1:19" x14ac:dyDescent="0.25">
      <c r="A1878" s="14" t="s">
        <v>717</v>
      </c>
      <c r="B1878" s="14" t="s">
        <v>704</v>
      </c>
      <c r="C1878" s="14" t="s">
        <v>718</v>
      </c>
      <c r="D1878" s="14" t="s">
        <v>706</v>
      </c>
      <c r="E1878" s="14" t="s">
        <v>707</v>
      </c>
      <c r="F1878" s="15">
        <v>405.18</v>
      </c>
      <c r="G1878" s="14" t="s">
        <v>708</v>
      </c>
      <c r="H1878" s="20">
        <v>43952</v>
      </c>
      <c r="I1878" s="14" t="s">
        <v>2648</v>
      </c>
      <c r="J1878" s="14" t="s">
        <v>2655</v>
      </c>
      <c r="K1878" s="21">
        <v>10110</v>
      </c>
      <c r="L1878" s="14" t="s">
        <v>663</v>
      </c>
      <c r="M1878" s="21">
        <v>113010</v>
      </c>
      <c r="N1878" s="14" t="s">
        <v>2656</v>
      </c>
      <c r="O1878" s="14" t="s">
        <v>719</v>
      </c>
      <c r="P1878" s="14" t="s">
        <v>720</v>
      </c>
      <c r="Q1878" s="14" t="s">
        <v>721</v>
      </c>
      <c r="R1878" s="14" t="s">
        <v>715</v>
      </c>
      <c r="S1878" s="14" t="s">
        <v>716</v>
      </c>
    </row>
    <row r="1879" spans="1:19" x14ac:dyDescent="0.25">
      <c r="A1879" s="14" t="s">
        <v>723</v>
      </c>
      <c r="B1879" s="14" t="s">
        <v>704</v>
      </c>
      <c r="C1879" s="14" t="s">
        <v>724</v>
      </c>
      <c r="D1879" s="14" t="s">
        <v>706</v>
      </c>
      <c r="E1879" s="14" t="s">
        <v>707</v>
      </c>
      <c r="F1879" s="15">
        <v>405.18</v>
      </c>
      <c r="G1879" s="14" t="s">
        <v>708</v>
      </c>
      <c r="H1879" s="20">
        <v>43983</v>
      </c>
      <c r="I1879" s="14" t="s">
        <v>2583</v>
      </c>
      <c r="J1879" s="14" t="s">
        <v>2655</v>
      </c>
      <c r="K1879" s="21">
        <v>10110</v>
      </c>
      <c r="L1879" s="14" t="s">
        <v>663</v>
      </c>
      <c r="M1879" s="21">
        <v>113010</v>
      </c>
      <c r="N1879" s="14" t="s">
        <v>2656</v>
      </c>
      <c r="O1879" s="14" t="s">
        <v>725</v>
      </c>
      <c r="P1879" s="14" t="s">
        <v>726</v>
      </c>
      <c r="Q1879" s="14" t="s">
        <v>727</v>
      </c>
      <c r="R1879" s="14" t="s">
        <v>715</v>
      </c>
      <c r="S1879" s="14" t="s">
        <v>716</v>
      </c>
    </row>
    <row r="1880" spans="1:19" x14ac:dyDescent="0.25">
      <c r="A1880" s="14" t="s">
        <v>703</v>
      </c>
      <c r="B1880" s="14" t="s">
        <v>704</v>
      </c>
      <c r="C1880" s="14" t="s">
        <v>705</v>
      </c>
      <c r="D1880" s="14" t="s">
        <v>706</v>
      </c>
      <c r="E1880" s="14" t="s">
        <v>707</v>
      </c>
      <c r="F1880" s="15">
        <v>176.56</v>
      </c>
      <c r="G1880" s="14" t="s">
        <v>708</v>
      </c>
      <c r="H1880" s="20">
        <v>43922</v>
      </c>
      <c r="I1880" s="14" t="s">
        <v>2657</v>
      </c>
      <c r="J1880" s="14" t="s">
        <v>2658</v>
      </c>
      <c r="K1880" s="21">
        <v>10110</v>
      </c>
      <c r="L1880" s="14" t="s">
        <v>663</v>
      </c>
      <c r="M1880" s="21">
        <v>113020</v>
      </c>
      <c r="N1880" s="14" t="s">
        <v>2659</v>
      </c>
      <c r="O1880" s="14" t="s">
        <v>712</v>
      </c>
      <c r="P1880" s="14" t="s">
        <v>713</v>
      </c>
      <c r="Q1880" s="14" t="s">
        <v>714</v>
      </c>
      <c r="R1880" s="14" t="s">
        <v>715</v>
      </c>
      <c r="S1880" s="14" t="s">
        <v>731</v>
      </c>
    </row>
    <row r="1881" spans="1:19" x14ac:dyDescent="0.25">
      <c r="A1881" s="14" t="s">
        <v>717</v>
      </c>
      <c r="B1881" s="14" t="s">
        <v>704</v>
      </c>
      <c r="C1881" s="14" t="s">
        <v>718</v>
      </c>
      <c r="D1881" s="14" t="s">
        <v>706</v>
      </c>
      <c r="E1881" s="14" t="s">
        <v>707</v>
      </c>
      <c r="F1881" s="15">
        <v>162.25</v>
      </c>
      <c r="G1881" s="14" t="s">
        <v>708</v>
      </c>
      <c r="H1881" s="20">
        <v>43952</v>
      </c>
      <c r="I1881" s="14" t="s">
        <v>2651</v>
      </c>
      <c r="J1881" s="14" t="s">
        <v>2658</v>
      </c>
      <c r="K1881" s="21">
        <v>10110</v>
      </c>
      <c r="L1881" s="14" t="s">
        <v>663</v>
      </c>
      <c r="M1881" s="21">
        <v>113020</v>
      </c>
      <c r="N1881" s="14" t="s">
        <v>2659</v>
      </c>
      <c r="O1881" s="14" t="s">
        <v>719</v>
      </c>
      <c r="P1881" s="14" t="s">
        <v>720</v>
      </c>
      <c r="Q1881" s="14" t="s">
        <v>721</v>
      </c>
      <c r="R1881" s="14" t="s">
        <v>715</v>
      </c>
      <c r="S1881" s="14" t="s">
        <v>731</v>
      </c>
    </row>
    <row r="1882" spans="1:19" x14ac:dyDescent="0.25">
      <c r="A1882" s="14" t="s">
        <v>723</v>
      </c>
      <c r="B1882" s="14" t="s">
        <v>704</v>
      </c>
      <c r="C1882" s="14" t="s">
        <v>724</v>
      </c>
      <c r="D1882" s="14" t="s">
        <v>706</v>
      </c>
      <c r="E1882" s="14" t="s">
        <v>707</v>
      </c>
      <c r="F1882" s="15">
        <v>162.25</v>
      </c>
      <c r="G1882" s="14" t="s">
        <v>708</v>
      </c>
      <c r="H1882" s="20">
        <v>43983</v>
      </c>
      <c r="I1882" s="14" t="s">
        <v>2586</v>
      </c>
      <c r="J1882" s="14" t="s">
        <v>2658</v>
      </c>
      <c r="K1882" s="21">
        <v>10110</v>
      </c>
      <c r="L1882" s="14" t="s">
        <v>663</v>
      </c>
      <c r="M1882" s="21">
        <v>113020</v>
      </c>
      <c r="N1882" s="14" t="s">
        <v>2659</v>
      </c>
      <c r="O1882" s="14" t="s">
        <v>725</v>
      </c>
      <c r="P1882" s="14" t="s">
        <v>726</v>
      </c>
      <c r="Q1882" s="14" t="s">
        <v>727</v>
      </c>
      <c r="R1882" s="14" t="s">
        <v>715</v>
      </c>
      <c r="S1882" s="14" t="s">
        <v>731</v>
      </c>
    </row>
    <row r="1883" spans="1:19" x14ac:dyDescent="0.25">
      <c r="A1883" s="14" t="s">
        <v>703</v>
      </c>
      <c r="B1883" s="14" t="s">
        <v>704</v>
      </c>
      <c r="C1883" s="14" t="s">
        <v>705</v>
      </c>
      <c r="D1883" s="14" t="s">
        <v>706</v>
      </c>
      <c r="E1883" s="14" t="s">
        <v>707</v>
      </c>
      <c r="F1883" s="15">
        <v>6643.22</v>
      </c>
      <c r="G1883" s="14" t="s">
        <v>708</v>
      </c>
      <c r="H1883" s="20">
        <v>43922</v>
      </c>
      <c r="I1883" s="14" t="s">
        <v>2660</v>
      </c>
      <c r="J1883" s="14" t="s">
        <v>2661</v>
      </c>
      <c r="K1883" s="21">
        <v>10110</v>
      </c>
      <c r="L1883" s="14" t="s">
        <v>663</v>
      </c>
      <c r="M1883" s="21">
        <v>113040</v>
      </c>
      <c r="N1883" s="14" t="s">
        <v>2662</v>
      </c>
      <c r="O1883" s="14" t="s">
        <v>712</v>
      </c>
      <c r="P1883" s="14" t="s">
        <v>713</v>
      </c>
      <c r="Q1883" s="14" t="s">
        <v>714</v>
      </c>
      <c r="R1883" s="14" t="s">
        <v>715</v>
      </c>
      <c r="S1883" s="14" t="s">
        <v>683</v>
      </c>
    </row>
    <row r="1884" spans="1:19" x14ac:dyDescent="0.25">
      <c r="A1884" s="14" t="s">
        <v>717</v>
      </c>
      <c r="B1884" s="14" t="s">
        <v>704</v>
      </c>
      <c r="C1884" s="14" t="s">
        <v>718</v>
      </c>
      <c r="D1884" s="14" t="s">
        <v>706</v>
      </c>
      <c r="E1884" s="14" t="s">
        <v>707</v>
      </c>
      <c r="F1884" s="15">
        <v>6602.05</v>
      </c>
      <c r="G1884" s="14" t="s">
        <v>708</v>
      </c>
      <c r="H1884" s="20">
        <v>43952</v>
      </c>
      <c r="I1884" s="14" t="s">
        <v>2654</v>
      </c>
      <c r="J1884" s="14" t="s">
        <v>2661</v>
      </c>
      <c r="K1884" s="21">
        <v>10110</v>
      </c>
      <c r="L1884" s="14" t="s">
        <v>663</v>
      </c>
      <c r="M1884" s="21">
        <v>113040</v>
      </c>
      <c r="N1884" s="14" t="s">
        <v>2662</v>
      </c>
      <c r="O1884" s="14" t="s">
        <v>719</v>
      </c>
      <c r="P1884" s="14" t="s">
        <v>720</v>
      </c>
      <c r="Q1884" s="14" t="s">
        <v>721</v>
      </c>
      <c r="R1884" s="14" t="s">
        <v>715</v>
      </c>
      <c r="S1884" s="14" t="s">
        <v>683</v>
      </c>
    </row>
    <row r="1885" spans="1:19" x14ac:dyDescent="0.25">
      <c r="A1885" s="14" t="s">
        <v>723</v>
      </c>
      <c r="B1885" s="14" t="s">
        <v>704</v>
      </c>
      <c r="C1885" s="14" t="s">
        <v>724</v>
      </c>
      <c r="D1885" s="14" t="s">
        <v>706</v>
      </c>
      <c r="E1885" s="14" t="s">
        <v>707</v>
      </c>
      <c r="F1885" s="15">
        <v>6384.84</v>
      </c>
      <c r="G1885" s="14" t="s">
        <v>708</v>
      </c>
      <c r="H1885" s="20">
        <v>43983</v>
      </c>
      <c r="I1885" s="14" t="s">
        <v>2589</v>
      </c>
      <c r="J1885" s="14" t="s">
        <v>2661</v>
      </c>
      <c r="K1885" s="21">
        <v>10110</v>
      </c>
      <c r="L1885" s="14" t="s">
        <v>663</v>
      </c>
      <c r="M1885" s="21">
        <v>113040</v>
      </c>
      <c r="N1885" s="14" t="s">
        <v>2662</v>
      </c>
      <c r="O1885" s="14" t="s">
        <v>725</v>
      </c>
      <c r="P1885" s="14" t="s">
        <v>726</v>
      </c>
      <c r="Q1885" s="14" t="s">
        <v>727</v>
      </c>
      <c r="R1885" s="14" t="s">
        <v>715</v>
      </c>
      <c r="S1885" s="14" t="s">
        <v>683</v>
      </c>
    </row>
    <row r="1886" spans="1:19" x14ac:dyDescent="0.25">
      <c r="A1886" s="14" t="s">
        <v>703</v>
      </c>
      <c r="B1886" s="14" t="s">
        <v>704</v>
      </c>
      <c r="C1886" s="14" t="s">
        <v>705</v>
      </c>
      <c r="D1886" s="14" t="s">
        <v>706</v>
      </c>
      <c r="E1886" s="14" t="s">
        <v>707</v>
      </c>
      <c r="F1886" s="15">
        <v>737.04</v>
      </c>
      <c r="G1886" s="14" t="s">
        <v>708</v>
      </c>
      <c r="H1886" s="20">
        <v>43922</v>
      </c>
      <c r="I1886" s="14" t="s">
        <v>2663</v>
      </c>
      <c r="J1886" s="14" t="s">
        <v>2664</v>
      </c>
      <c r="K1886" s="21">
        <v>10110</v>
      </c>
      <c r="L1886" s="14" t="s">
        <v>663</v>
      </c>
      <c r="M1886" s="21">
        <v>113060</v>
      </c>
      <c r="N1886" s="14" t="s">
        <v>2665</v>
      </c>
      <c r="O1886" s="14" t="s">
        <v>712</v>
      </c>
      <c r="P1886" s="14" t="s">
        <v>713</v>
      </c>
      <c r="Q1886" s="14" t="s">
        <v>714</v>
      </c>
      <c r="R1886" s="14" t="s">
        <v>715</v>
      </c>
      <c r="S1886" s="14" t="s">
        <v>722</v>
      </c>
    </row>
    <row r="1887" spans="1:19" x14ac:dyDescent="0.25">
      <c r="A1887" s="14" t="s">
        <v>717</v>
      </c>
      <c r="B1887" s="14" t="s">
        <v>704</v>
      </c>
      <c r="C1887" s="14" t="s">
        <v>718</v>
      </c>
      <c r="D1887" s="14" t="s">
        <v>706</v>
      </c>
      <c r="E1887" s="14" t="s">
        <v>707</v>
      </c>
      <c r="F1887" s="15">
        <v>731.99</v>
      </c>
      <c r="G1887" s="14" t="s">
        <v>708</v>
      </c>
      <c r="H1887" s="20">
        <v>43952</v>
      </c>
      <c r="I1887" s="14" t="s">
        <v>2657</v>
      </c>
      <c r="J1887" s="14" t="s">
        <v>2664</v>
      </c>
      <c r="K1887" s="21">
        <v>10110</v>
      </c>
      <c r="L1887" s="14" t="s">
        <v>663</v>
      </c>
      <c r="M1887" s="21">
        <v>113060</v>
      </c>
      <c r="N1887" s="14" t="s">
        <v>2665</v>
      </c>
      <c r="O1887" s="14" t="s">
        <v>719</v>
      </c>
      <c r="P1887" s="14" t="s">
        <v>720</v>
      </c>
      <c r="Q1887" s="14" t="s">
        <v>721</v>
      </c>
      <c r="R1887" s="14" t="s">
        <v>715</v>
      </c>
      <c r="S1887" s="14" t="s">
        <v>722</v>
      </c>
    </row>
    <row r="1888" spans="1:19" x14ac:dyDescent="0.25">
      <c r="A1888" s="14" t="s">
        <v>723</v>
      </c>
      <c r="B1888" s="14" t="s">
        <v>704</v>
      </c>
      <c r="C1888" s="14" t="s">
        <v>724</v>
      </c>
      <c r="D1888" s="14" t="s">
        <v>706</v>
      </c>
      <c r="E1888" s="14" t="s">
        <v>707</v>
      </c>
      <c r="F1888" s="15">
        <v>731.99</v>
      </c>
      <c r="G1888" s="14" t="s">
        <v>708</v>
      </c>
      <c r="H1888" s="20">
        <v>43983</v>
      </c>
      <c r="I1888" s="14" t="s">
        <v>2592</v>
      </c>
      <c r="J1888" s="14" t="s">
        <v>2664</v>
      </c>
      <c r="K1888" s="21">
        <v>10110</v>
      </c>
      <c r="L1888" s="14" t="s">
        <v>663</v>
      </c>
      <c r="M1888" s="21">
        <v>113060</v>
      </c>
      <c r="N1888" s="14" t="s">
        <v>2665</v>
      </c>
      <c r="O1888" s="14" t="s">
        <v>725</v>
      </c>
      <c r="P1888" s="14" t="s">
        <v>726</v>
      </c>
      <c r="Q1888" s="14" t="s">
        <v>727</v>
      </c>
      <c r="R1888" s="14" t="s">
        <v>715</v>
      </c>
      <c r="S1888" s="14" t="s">
        <v>722</v>
      </c>
    </row>
    <row r="1889" spans="1:19" x14ac:dyDescent="0.25">
      <c r="A1889" s="14" t="s">
        <v>703</v>
      </c>
      <c r="B1889" s="14" t="s">
        <v>704</v>
      </c>
      <c r="C1889" s="14" t="s">
        <v>705</v>
      </c>
      <c r="D1889" s="14" t="s">
        <v>706</v>
      </c>
      <c r="E1889" s="14" t="s">
        <v>707</v>
      </c>
      <c r="F1889" s="15">
        <v>231.99</v>
      </c>
      <c r="G1889" s="14" t="s">
        <v>708</v>
      </c>
      <c r="H1889" s="20">
        <v>43922</v>
      </c>
      <c r="I1889" s="14" t="s">
        <v>2666</v>
      </c>
      <c r="J1889" s="14" t="s">
        <v>2667</v>
      </c>
      <c r="K1889" s="21">
        <v>10110</v>
      </c>
      <c r="L1889" s="14" t="s">
        <v>663</v>
      </c>
      <c r="M1889" s="21">
        <v>114000</v>
      </c>
      <c r="N1889" s="14" t="s">
        <v>2668</v>
      </c>
      <c r="O1889" s="14" t="s">
        <v>712</v>
      </c>
      <c r="P1889" s="14" t="s">
        <v>713</v>
      </c>
      <c r="Q1889" s="14" t="s">
        <v>714</v>
      </c>
      <c r="R1889" s="14" t="s">
        <v>715</v>
      </c>
      <c r="S1889" s="14" t="s">
        <v>742</v>
      </c>
    </row>
    <row r="1890" spans="1:19" x14ac:dyDescent="0.25">
      <c r="A1890" s="14" t="s">
        <v>717</v>
      </c>
      <c r="B1890" s="14" t="s">
        <v>704</v>
      </c>
      <c r="C1890" s="14" t="s">
        <v>718</v>
      </c>
      <c r="D1890" s="14" t="s">
        <v>706</v>
      </c>
      <c r="E1890" s="14" t="s">
        <v>707</v>
      </c>
      <c r="F1890" s="15">
        <v>231.99</v>
      </c>
      <c r="G1890" s="14" t="s">
        <v>708</v>
      </c>
      <c r="H1890" s="20">
        <v>43952</v>
      </c>
      <c r="I1890" s="14" t="s">
        <v>2660</v>
      </c>
      <c r="J1890" s="14" t="s">
        <v>2667</v>
      </c>
      <c r="K1890" s="21">
        <v>10110</v>
      </c>
      <c r="L1890" s="14" t="s">
        <v>663</v>
      </c>
      <c r="M1890" s="21">
        <v>114000</v>
      </c>
      <c r="N1890" s="14" t="s">
        <v>2668</v>
      </c>
      <c r="O1890" s="14" t="s">
        <v>719</v>
      </c>
      <c r="P1890" s="14" t="s">
        <v>720</v>
      </c>
      <c r="Q1890" s="14" t="s">
        <v>721</v>
      </c>
      <c r="R1890" s="14" t="s">
        <v>715</v>
      </c>
      <c r="S1890" s="14" t="s">
        <v>742</v>
      </c>
    </row>
    <row r="1891" spans="1:19" x14ac:dyDescent="0.25">
      <c r="A1891" s="14" t="s">
        <v>723</v>
      </c>
      <c r="B1891" s="14" t="s">
        <v>704</v>
      </c>
      <c r="C1891" s="14" t="s">
        <v>724</v>
      </c>
      <c r="D1891" s="14" t="s">
        <v>706</v>
      </c>
      <c r="E1891" s="14" t="s">
        <v>707</v>
      </c>
      <c r="F1891" s="15">
        <v>231.99</v>
      </c>
      <c r="G1891" s="14" t="s">
        <v>708</v>
      </c>
      <c r="H1891" s="20">
        <v>43983</v>
      </c>
      <c r="I1891" s="14" t="s">
        <v>2595</v>
      </c>
      <c r="J1891" s="14" t="s">
        <v>2667</v>
      </c>
      <c r="K1891" s="21">
        <v>10110</v>
      </c>
      <c r="L1891" s="14" t="s">
        <v>663</v>
      </c>
      <c r="M1891" s="21">
        <v>114000</v>
      </c>
      <c r="N1891" s="14" t="s">
        <v>2668</v>
      </c>
      <c r="O1891" s="14" t="s">
        <v>725</v>
      </c>
      <c r="P1891" s="14" t="s">
        <v>726</v>
      </c>
      <c r="Q1891" s="14" t="s">
        <v>727</v>
      </c>
      <c r="R1891" s="14" t="s">
        <v>715</v>
      </c>
      <c r="S1891" s="14" t="s">
        <v>742</v>
      </c>
    </row>
    <row r="1892" spans="1:19" x14ac:dyDescent="0.25">
      <c r="A1892" s="14" t="s">
        <v>703</v>
      </c>
      <c r="B1892" s="14" t="s">
        <v>704</v>
      </c>
      <c r="C1892" s="14" t="s">
        <v>705</v>
      </c>
      <c r="D1892" s="14" t="s">
        <v>706</v>
      </c>
      <c r="E1892" s="14" t="s">
        <v>707</v>
      </c>
      <c r="F1892" s="15">
        <v>1498.24</v>
      </c>
      <c r="G1892" s="14" t="s">
        <v>708</v>
      </c>
      <c r="H1892" s="20">
        <v>43922</v>
      </c>
      <c r="I1892" s="14" t="s">
        <v>2669</v>
      </c>
      <c r="J1892" s="14" t="s">
        <v>2670</v>
      </c>
      <c r="K1892" s="21">
        <v>10110</v>
      </c>
      <c r="L1892" s="14" t="s">
        <v>663</v>
      </c>
      <c r="M1892" s="21">
        <v>114010</v>
      </c>
      <c r="N1892" s="14" t="s">
        <v>2671</v>
      </c>
      <c r="O1892" s="14" t="s">
        <v>712</v>
      </c>
      <c r="P1892" s="14" t="s">
        <v>713</v>
      </c>
      <c r="Q1892" s="14" t="s">
        <v>714</v>
      </c>
      <c r="R1892" s="14" t="s">
        <v>715</v>
      </c>
      <c r="S1892" s="14" t="s">
        <v>716</v>
      </c>
    </row>
    <row r="1893" spans="1:19" x14ac:dyDescent="0.25">
      <c r="A1893" s="14" t="s">
        <v>717</v>
      </c>
      <c r="B1893" s="14" t="s">
        <v>704</v>
      </c>
      <c r="C1893" s="14" t="s">
        <v>718</v>
      </c>
      <c r="D1893" s="14" t="s">
        <v>706</v>
      </c>
      <c r="E1893" s="14" t="s">
        <v>707</v>
      </c>
      <c r="F1893" s="15">
        <v>1498.24</v>
      </c>
      <c r="G1893" s="14" t="s">
        <v>708</v>
      </c>
      <c r="H1893" s="20">
        <v>43952</v>
      </c>
      <c r="I1893" s="14" t="s">
        <v>2663</v>
      </c>
      <c r="J1893" s="14" t="s">
        <v>2670</v>
      </c>
      <c r="K1893" s="21">
        <v>10110</v>
      </c>
      <c r="L1893" s="14" t="s">
        <v>663</v>
      </c>
      <c r="M1893" s="21">
        <v>114010</v>
      </c>
      <c r="N1893" s="14" t="s">
        <v>2671</v>
      </c>
      <c r="O1893" s="14" t="s">
        <v>719</v>
      </c>
      <c r="P1893" s="14" t="s">
        <v>720</v>
      </c>
      <c r="Q1893" s="14" t="s">
        <v>721</v>
      </c>
      <c r="R1893" s="14" t="s">
        <v>715</v>
      </c>
      <c r="S1893" s="14" t="s">
        <v>716</v>
      </c>
    </row>
    <row r="1894" spans="1:19" x14ac:dyDescent="0.25">
      <c r="A1894" s="14" t="s">
        <v>723</v>
      </c>
      <c r="B1894" s="14" t="s">
        <v>704</v>
      </c>
      <c r="C1894" s="14" t="s">
        <v>724</v>
      </c>
      <c r="D1894" s="14" t="s">
        <v>706</v>
      </c>
      <c r="E1894" s="14" t="s">
        <v>707</v>
      </c>
      <c r="F1894" s="15">
        <v>1498.24</v>
      </c>
      <c r="G1894" s="14" t="s">
        <v>708</v>
      </c>
      <c r="H1894" s="20">
        <v>43983</v>
      </c>
      <c r="I1894" s="14" t="s">
        <v>2598</v>
      </c>
      <c r="J1894" s="14" t="s">
        <v>2670</v>
      </c>
      <c r="K1894" s="21">
        <v>10110</v>
      </c>
      <c r="L1894" s="14" t="s">
        <v>663</v>
      </c>
      <c r="M1894" s="21">
        <v>114010</v>
      </c>
      <c r="N1894" s="14" t="s">
        <v>2671</v>
      </c>
      <c r="O1894" s="14" t="s">
        <v>725</v>
      </c>
      <c r="P1894" s="14" t="s">
        <v>726</v>
      </c>
      <c r="Q1894" s="14" t="s">
        <v>727</v>
      </c>
      <c r="R1894" s="14" t="s">
        <v>715</v>
      </c>
      <c r="S1894" s="14" t="s">
        <v>716</v>
      </c>
    </row>
    <row r="1895" spans="1:19" x14ac:dyDescent="0.25">
      <c r="A1895" s="14" t="s">
        <v>703</v>
      </c>
      <c r="B1895" s="14" t="s">
        <v>704</v>
      </c>
      <c r="C1895" s="14" t="s">
        <v>705</v>
      </c>
      <c r="D1895" s="14" t="s">
        <v>706</v>
      </c>
      <c r="E1895" s="14" t="s">
        <v>707</v>
      </c>
      <c r="F1895" s="15">
        <v>561.19000000000005</v>
      </c>
      <c r="G1895" s="14" t="s">
        <v>708</v>
      </c>
      <c r="H1895" s="20">
        <v>43922</v>
      </c>
      <c r="I1895" s="14" t="s">
        <v>2672</v>
      </c>
      <c r="J1895" s="14" t="s">
        <v>2673</v>
      </c>
      <c r="K1895" s="21">
        <v>10110</v>
      </c>
      <c r="L1895" s="14" t="s">
        <v>663</v>
      </c>
      <c r="M1895" s="21">
        <v>114020</v>
      </c>
      <c r="N1895" s="14" t="s">
        <v>2674</v>
      </c>
      <c r="O1895" s="14" t="s">
        <v>712</v>
      </c>
      <c r="P1895" s="14" t="s">
        <v>713</v>
      </c>
      <c r="Q1895" s="14" t="s">
        <v>714</v>
      </c>
      <c r="R1895" s="14" t="s">
        <v>715</v>
      </c>
      <c r="S1895" s="14" t="s">
        <v>731</v>
      </c>
    </row>
    <row r="1896" spans="1:19" x14ac:dyDescent="0.25">
      <c r="A1896" s="14" t="s">
        <v>717</v>
      </c>
      <c r="B1896" s="14" t="s">
        <v>704</v>
      </c>
      <c r="C1896" s="14" t="s">
        <v>718</v>
      </c>
      <c r="D1896" s="14" t="s">
        <v>706</v>
      </c>
      <c r="E1896" s="14" t="s">
        <v>707</v>
      </c>
      <c r="F1896" s="15">
        <v>532.26</v>
      </c>
      <c r="G1896" s="14" t="s">
        <v>708</v>
      </c>
      <c r="H1896" s="20">
        <v>43952</v>
      </c>
      <c r="I1896" s="14" t="s">
        <v>2666</v>
      </c>
      <c r="J1896" s="14" t="s">
        <v>2673</v>
      </c>
      <c r="K1896" s="21">
        <v>10110</v>
      </c>
      <c r="L1896" s="14" t="s">
        <v>663</v>
      </c>
      <c r="M1896" s="21">
        <v>114020</v>
      </c>
      <c r="N1896" s="14" t="s">
        <v>2674</v>
      </c>
      <c r="O1896" s="14" t="s">
        <v>719</v>
      </c>
      <c r="P1896" s="14" t="s">
        <v>720</v>
      </c>
      <c r="Q1896" s="14" t="s">
        <v>721</v>
      </c>
      <c r="R1896" s="14" t="s">
        <v>715</v>
      </c>
      <c r="S1896" s="14" t="s">
        <v>731</v>
      </c>
    </row>
    <row r="1897" spans="1:19" x14ac:dyDescent="0.25">
      <c r="A1897" s="14" t="s">
        <v>723</v>
      </c>
      <c r="B1897" s="14" t="s">
        <v>704</v>
      </c>
      <c r="C1897" s="14" t="s">
        <v>724</v>
      </c>
      <c r="D1897" s="14" t="s">
        <v>706</v>
      </c>
      <c r="E1897" s="14" t="s">
        <v>707</v>
      </c>
      <c r="F1897" s="15">
        <v>532.26</v>
      </c>
      <c r="G1897" s="14" t="s">
        <v>708</v>
      </c>
      <c r="H1897" s="20">
        <v>43983</v>
      </c>
      <c r="I1897" s="14" t="s">
        <v>2601</v>
      </c>
      <c r="J1897" s="14" t="s">
        <v>2673</v>
      </c>
      <c r="K1897" s="21">
        <v>10110</v>
      </c>
      <c r="L1897" s="14" t="s">
        <v>663</v>
      </c>
      <c r="M1897" s="21">
        <v>114020</v>
      </c>
      <c r="N1897" s="14" t="s">
        <v>2674</v>
      </c>
      <c r="O1897" s="14" t="s">
        <v>725</v>
      </c>
      <c r="P1897" s="14" t="s">
        <v>726</v>
      </c>
      <c r="Q1897" s="14" t="s">
        <v>727</v>
      </c>
      <c r="R1897" s="14" t="s">
        <v>715</v>
      </c>
      <c r="S1897" s="14" t="s">
        <v>731</v>
      </c>
    </row>
    <row r="1898" spans="1:19" x14ac:dyDescent="0.25">
      <c r="A1898" s="14" t="s">
        <v>703</v>
      </c>
      <c r="B1898" s="14" t="s">
        <v>704</v>
      </c>
      <c r="C1898" s="14" t="s">
        <v>705</v>
      </c>
      <c r="D1898" s="14" t="s">
        <v>706</v>
      </c>
      <c r="E1898" s="14" t="s">
        <v>707</v>
      </c>
      <c r="F1898" s="15">
        <v>13434.14</v>
      </c>
      <c r="G1898" s="14" t="s">
        <v>708</v>
      </c>
      <c r="H1898" s="20">
        <v>43922</v>
      </c>
      <c r="I1898" s="14" t="s">
        <v>2675</v>
      </c>
      <c r="J1898" s="14" t="s">
        <v>2676</v>
      </c>
      <c r="K1898" s="21">
        <v>10110</v>
      </c>
      <c r="L1898" s="14" t="s">
        <v>663</v>
      </c>
      <c r="M1898" s="21">
        <v>114040</v>
      </c>
      <c r="N1898" s="14" t="s">
        <v>2677</v>
      </c>
      <c r="O1898" s="14" t="s">
        <v>712</v>
      </c>
      <c r="P1898" s="14" t="s">
        <v>713</v>
      </c>
      <c r="Q1898" s="14" t="s">
        <v>714</v>
      </c>
      <c r="R1898" s="14" t="s">
        <v>715</v>
      </c>
      <c r="S1898" s="14" t="s">
        <v>683</v>
      </c>
    </row>
    <row r="1899" spans="1:19" x14ac:dyDescent="0.25">
      <c r="A1899" s="14" t="s">
        <v>717</v>
      </c>
      <c r="B1899" s="14" t="s">
        <v>704</v>
      </c>
      <c r="C1899" s="14" t="s">
        <v>718</v>
      </c>
      <c r="D1899" s="14" t="s">
        <v>706</v>
      </c>
      <c r="E1899" s="14" t="s">
        <v>707</v>
      </c>
      <c r="F1899" s="15">
        <v>13363.49</v>
      </c>
      <c r="G1899" s="14" t="s">
        <v>708</v>
      </c>
      <c r="H1899" s="20">
        <v>43952</v>
      </c>
      <c r="I1899" s="14" t="s">
        <v>2669</v>
      </c>
      <c r="J1899" s="14" t="s">
        <v>2676</v>
      </c>
      <c r="K1899" s="21">
        <v>10110</v>
      </c>
      <c r="L1899" s="14" t="s">
        <v>663</v>
      </c>
      <c r="M1899" s="21">
        <v>114040</v>
      </c>
      <c r="N1899" s="14" t="s">
        <v>2677</v>
      </c>
      <c r="O1899" s="14" t="s">
        <v>719</v>
      </c>
      <c r="P1899" s="14" t="s">
        <v>720</v>
      </c>
      <c r="Q1899" s="14" t="s">
        <v>721</v>
      </c>
      <c r="R1899" s="14" t="s">
        <v>715</v>
      </c>
      <c r="S1899" s="14" t="s">
        <v>683</v>
      </c>
    </row>
    <row r="1900" spans="1:19" x14ac:dyDescent="0.25">
      <c r="A1900" s="14" t="s">
        <v>723</v>
      </c>
      <c r="B1900" s="14" t="s">
        <v>704</v>
      </c>
      <c r="C1900" s="14" t="s">
        <v>724</v>
      </c>
      <c r="D1900" s="14" t="s">
        <v>706</v>
      </c>
      <c r="E1900" s="14" t="s">
        <v>707</v>
      </c>
      <c r="F1900" s="15">
        <v>12960.66</v>
      </c>
      <c r="G1900" s="14" t="s">
        <v>708</v>
      </c>
      <c r="H1900" s="20">
        <v>43983</v>
      </c>
      <c r="I1900" s="14" t="s">
        <v>2604</v>
      </c>
      <c r="J1900" s="14" t="s">
        <v>2676</v>
      </c>
      <c r="K1900" s="21">
        <v>10110</v>
      </c>
      <c r="L1900" s="14" t="s">
        <v>663</v>
      </c>
      <c r="M1900" s="21">
        <v>114040</v>
      </c>
      <c r="N1900" s="14" t="s">
        <v>2677</v>
      </c>
      <c r="O1900" s="14" t="s">
        <v>725</v>
      </c>
      <c r="P1900" s="14" t="s">
        <v>726</v>
      </c>
      <c r="Q1900" s="14" t="s">
        <v>727</v>
      </c>
      <c r="R1900" s="14" t="s">
        <v>715</v>
      </c>
      <c r="S1900" s="14" t="s">
        <v>683</v>
      </c>
    </row>
    <row r="1901" spans="1:19" x14ac:dyDescent="0.25">
      <c r="A1901" s="14" t="s">
        <v>703</v>
      </c>
      <c r="B1901" s="14" t="s">
        <v>704</v>
      </c>
      <c r="C1901" s="14" t="s">
        <v>705</v>
      </c>
      <c r="D1901" s="14" t="s">
        <v>706</v>
      </c>
      <c r="E1901" s="14" t="s">
        <v>707</v>
      </c>
      <c r="F1901" s="15">
        <v>3635.17</v>
      </c>
      <c r="G1901" s="14" t="s">
        <v>708</v>
      </c>
      <c r="H1901" s="20">
        <v>43922</v>
      </c>
      <c r="I1901" s="14" t="s">
        <v>2678</v>
      </c>
      <c r="J1901" s="14" t="s">
        <v>2679</v>
      </c>
      <c r="K1901" s="21">
        <v>10110</v>
      </c>
      <c r="L1901" s="14" t="s">
        <v>663</v>
      </c>
      <c r="M1901" s="21">
        <v>114060</v>
      </c>
      <c r="N1901" s="14" t="s">
        <v>2680</v>
      </c>
      <c r="O1901" s="14" t="s">
        <v>712</v>
      </c>
      <c r="P1901" s="14" t="s">
        <v>713</v>
      </c>
      <c r="Q1901" s="14" t="s">
        <v>714</v>
      </c>
      <c r="R1901" s="14" t="s">
        <v>715</v>
      </c>
      <c r="S1901" s="14" t="s">
        <v>722</v>
      </c>
    </row>
    <row r="1902" spans="1:19" x14ac:dyDescent="0.25">
      <c r="A1902" s="14" t="s">
        <v>717</v>
      </c>
      <c r="B1902" s="14" t="s">
        <v>704</v>
      </c>
      <c r="C1902" s="14" t="s">
        <v>718</v>
      </c>
      <c r="D1902" s="14" t="s">
        <v>706</v>
      </c>
      <c r="E1902" s="14" t="s">
        <v>707</v>
      </c>
      <c r="F1902" s="15">
        <v>3910.33</v>
      </c>
      <c r="G1902" s="14" t="s">
        <v>708</v>
      </c>
      <c r="H1902" s="20">
        <v>43952</v>
      </c>
      <c r="I1902" s="14" t="s">
        <v>2672</v>
      </c>
      <c r="J1902" s="14" t="s">
        <v>2679</v>
      </c>
      <c r="K1902" s="21">
        <v>10110</v>
      </c>
      <c r="L1902" s="14" t="s">
        <v>663</v>
      </c>
      <c r="M1902" s="21">
        <v>114060</v>
      </c>
      <c r="N1902" s="14" t="s">
        <v>2680</v>
      </c>
      <c r="O1902" s="14" t="s">
        <v>719</v>
      </c>
      <c r="P1902" s="14" t="s">
        <v>720</v>
      </c>
      <c r="Q1902" s="14" t="s">
        <v>721</v>
      </c>
      <c r="R1902" s="14" t="s">
        <v>715</v>
      </c>
      <c r="S1902" s="14" t="s">
        <v>722</v>
      </c>
    </row>
    <row r="1903" spans="1:19" x14ac:dyDescent="0.25">
      <c r="A1903" s="14" t="s">
        <v>723</v>
      </c>
      <c r="B1903" s="14" t="s">
        <v>704</v>
      </c>
      <c r="C1903" s="14" t="s">
        <v>724</v>
      </c>
      <c r="D1903" s="14" t="s">
        <v>706</v>
      </c>
      <c r="E1903" s="14" t="s">
        <v>707</v>
      </c>
      <c r="F1903" s="15">
        <v>3910.33</v>
      </c>
      <c r="G1903" s="14" t="s">
        <v>708</v>
      </c>
      <c r="H1903" s="20">
        <v>43983</v>
      </c>
      <c r="I1903" s="14" t="s">
        <v>2609</v>
      </c>
      <c r="J1903" s="14" t="s">
        <v>2679</v>
      </c>
      <c r="K1903" s="21">
        <v>10110</v>
      </c>
      <c r="L1903" s="14" t="s">
        <v>663</v>
      </c>
      <c r="M1903" s="21">
        <v>114060</v>
      </c>
      <c r="N1903" s="14" t="s">
        <v>2680</v>
      </c>
      <c r="O1903" s="14" t="s">
        <v>725</v>
      </c>
      <c r="P1903" s="14" t="s">
        <v>726</v>
      </c>
      <c r="Q1903" s="14" t="s">
        <v>727</v>
      </c>
      <c r="R1903" s="14" t="s">
        <v>715</v>
      </c>
      <c r="S1903" s="14" t="s">
        <v>722</v>
      </c>
    </row>
    <row r="1904" spans="1:19" x14ac:dyDescent="0.25">
      <c r="A1904" s="14" t="s">
        <v>703</v>
      </c>
      <c r="B1904" s="14" t="s">
        <v>704</v>
      </c>
      <c r="C1904" s="14" t="s">
        <v>705</v>
      </c>
      <c r="D1904" s="14" t="s">
        <v>706</v>
      </c>
      <c r="E1904" s="14" t="s">
        <v>707</v>
      </c>
      <c r="F1904" s="15">
        <v>9304.06</v>
      </c>
      <c r="G1904" s="14" t="s">
        <v>708</v>
      </c>
      <c r="H1904" s="20">
        <v>43922</v>
      </c>
      <c r="I1904" s="14" t="s">
        <v>2681</v>
      </c>
      <c r="J1904" s="14" t="s">
        <v>2682</v>
      </c>
      <c r="K1904" s="21">
        <v>10114</v>
      </c>
      <c r="L1904" s="14" t="s">
        <v>664</v>
      </c>
      <c r="M1904" s="21">
        <v>111100</v>
      </c>
      <c r="N1904" s="14" t="s">
        <v>2683</v>
      </c>
      <c r="O1904" s="14" t="s">
        <v>712</v>
      </c>
      <c r="P1904" s="14" t="s">
        <v>713</v>
      </c>
      <c r="Q1904" s="14" t="s">
        <v>714</v>
      </c>
      <c r="R1904" s="14" t="s">
        <v>715</v>
      </c>
      <c r="S1904" s="14" t="s">
        <v>716</v>
      </c>
    </row>
    <row r="1905" spans="1:19" x14ac:dyDescent="0.25">
      <c r="A1905" s="14" t="s">
        <v>717</v>
      </c>
      <c r="B1905" s="14" t="s">
        <v>704</v>
      </c>
      <c r="C1905" s="14" t="s">
        <v>718</v>
      </c>
      <c r="D1905" s="14" t="s">
        <v>706</v>
      </c>
      <c r="E1905" s="14" t="s">
        <v>707</v>
      </c>
      <c r="F1905" s="15">
        <v>9304.06</v>
      </c>
      <c r="G1905" s="14" t="s">
        <v>708</v>
      </c>
      <c r="H1905" s="20">
        <v>43952</v>
      </c>
      <c r="I1905" s="14" t="s">
        <v>2675</v>
      </c>
      <c r="J1905" s="14" t="s">
        <v>2682</v>
      </c>
      <c r="K1905" s="21">
        <v>10114</v>
      </c>
      <c r="L1905" s="14" t="s">
        <v>664</v>
      </c>
      <c r="M1905" s="21">
        <v>111100</v>
      </c>
      <c r="N1905" s="14" t="s">
        <v>2683</v>
      </c>
      <c r="O1905" s="14" t="s">
        <v>719</v>
      </c>
      <c r="P1905" s="14" t="s">
        <v>720</v>
      </c>
      <c r="Q1905" s="14" t="s">
        <v>721</v>
      </c>
      <c r="R1905" s="14" t="s">
        <v>715</v>
      </c>
      <c r="S1905" s="14" t="s">
        <v>716</v>
      </c>
    </row>
    <row r="1906" spans="1:19" x14ac:dyDescent="0.25">
      <c r="A1906" s="14" t="s">
        <v>723</v>
      </c>
      <c r="B1906" s="14" t="s">
        <v>704</v>
      </c>
      <c r="C1906" s="14" t="s">
        <v>724</v>
      </c>
      <c r="D1906" s="14" t="s">
        <v>706</v>
      </c>
      <c r="E1906" s="14" t="s">
        <v>707</v>
      </c>
      <c r="F1906" s="15">
        <v>9304.06</v>
      </c>
      <c r="G1906" s="14" t="s">
        <v>708</v>
      </c>
      <c r="H1906" s="20">
        <v>43983</v>
      </c>
      <c r="I1906" s="14" t="s">
        <v>2612</v>
      </c>
      <c r="J1906" s="14" t="s">
        <v>2682</v>
      </c>
      <c r="K1906" s="21">
        <v>10114</v>
      </c>
      <c r="L1906" s="14" t="s">
        <v>664</v>
      </c>
      <c r="M1906" s="21">
        <v>111100</v>
      </c>
      <c r="N1906" s="14" t="s">
        <v>2683</v>
      </c>
      <c r="O1906" s="14" t="s">
        <v>725</v>
      </c>
      <c r="P1906" s="14" t="s">
        <v>726</v>
      </c>
      <c r="Q1906" s="14" t="s">
        <v>727</v>
      </c>
      <c r="R1906" s="14" t="s">
        <v>715</v>
      </c>
      <c r="S1906" s="14" t="s">
        <v>716</v>
      </c>
    </row>
    <row r="1907" spans="1:19" x14ac:dyDescent="0.25">
      <c r="A1907" s="14" t="s">
        <v>703</v>
      </c>
      <c r="B1907" s="14" t="s">
        <v>704</v>
      </c>
      <c r="C1907" s="14" t="s">
        <v>705</v>
      </c>
      <c r="D1907" s="14" t="s">
        <v>706</v>
      </c>
      <c r="E1907" s="14" t="s">
        <v>707</v>
      </c>
      <c r="F1907" s="15">
        <v>2214.5700000000002</v>
      </c>
      <c r="G1907" s="14" t="s">
        <v>708</v>
      </c>
      <c r="H1907" s="20">
        <v>43922</v>
      </c>
      <c r="I1907" s="14" t="s">
        <v>2684</v>
      </c>
      <c r="J1907" s="14" t="s">
        <v>2685</v>
      </c>
      <c r="K1907" s="21">
        <v>10114</v>
      </c>
      <c r="L1907" s="14" t="s">
        <v>664</v>
      </c>
      <c r="M1907" s="21">
        <v>111200</v>
      </c>
      <c r="N1907" s="14" t="s">
        <v>2686</v>
      </c>
      <c r="O1907" s="14" t="s">
        <v>712</v>
      </c>
      <c r="P1907" s="14" t="s">
        <v>713</v>
      </c>
      <c r="Q1907" s="14" t="s">
        <v>714</v>
      </c>
      <c r="R1907" s="14" t="s">
        <v>715</v>
      </c>
      <c r="S1907" s="14" t="s">
        <v>731</v>
      </c>
    </row>
    <row r="1908" spans="1:19" x14ac:dyDescent="0.25">
      <c r="A1908" s="14" t="s">
        <v>717</v>
      </c>
      <c r="B1908" s="14" t="s">
        <v>704</v>
      </c>
      <c r="C1908" s="14" t="s">
        <v>718</v>
      </c>
      <c r="D1908" s="14" t="s">
        <v>706</v>
      </c>
      <c r="E1908" s="14" t="s">
        <v>707</v>
      </c>
      <c r="F1908" s="15">
        <v>2214.5700000000002</v>
      </c>
      <c r="G1908" s="14" t="s">
        <v>708</v>
      </c>
      <c r="H1908" s="20">
        <v>43952</v>
      </c>
      <c r="I1908" s="14" t="s">
        <v>2678</v>
      </c>
      <c r="J1908" s="14" t="s">
        <v>2685</v>
      </c>
      <c r="K1908" s="21">
        <v>10114</v>
      </c>
      <c r="L1908" s="14" t="s">
        <v>664</v>
      </c>
      <c r="M1908" s="21">
        <v>111200</v>
      </c>
      <c r="N1908" s="14" t="s">
        <v>2686</v>
      </c>
      <c r="O1908" s="14" t="s">
        <v>719</v>
      </c>
      <c r="P1908" s="14" t="s">
        <v>720</v>
      </c>
      <c r="Q1908" s="14" t="s">
        <v>721</v>
      </c>
      <c r="R1908" s="14" t="s">
        <v>715</v>
      </c>
      <c r="S1908" s="14" t="s">
        <v>731</v>
      </c>
    </row>
    <row r="1909" spans="1:19" x14ac:dyDescent="0.25">
      <c r="A1909" s="14" t="s">
        <v>723</v>
      </c>
      <c r="B1909" s="14" t="s">
        <v>704</v>
      </c>
      <c r="C1909" s="14" t="s">
        <v>724</v>
      </c>
      <c r="D1909" s="14" t="s">
        <v>706</v>
      </c>
      <c r="E1909" s="14" t="s">
        <v>707</v>
      </c>
      <c r="F1909" s="15">
        <v>2214.5700000000002</v>
      </c>
      <c r="G1909" s="14" t="s">
        <v>708</v>
      </c>
      <c r="H1909" s="20">
        <v>43983</v>
      </c>
      <c r="I1909" s="14" t="s">
        <v>2615</v>
      </c>
      <c r="J1909" s="14" t="s">
        <v>2685</v>
      </c>
      <c r="K1909" s="21">
        <v>10114</v>
      </c>
      <c r="L1909" s="14" t="s">
        <v>664</v>
      </c>
      <c r="M1909" s="21">
        <v>111200</v>
      </c>
      <c r="N1909" s="14" t="s">
        <v>2686</v>
      </c>
      <c r="O1909" s="14" t="s">
        <v>725</v>
      </c>
      <c r="P1909" s="14" t="s">
        <v>726</v>
      </c>
      <c r="Q1909" s="14" t="s">
        <v>727</v>
      </c>
      <c r="R1909" s="14" t="s">
        <v>715</v>
      </c>
      <c r="S1909" s="14" t="s">
        <v>731</v>
      </c>
    </row>
    <row r="1910" spans="1:19" x14ac:dyDescent="0.25">
      <c r="A1910" s="14" t="s">
        <v>703</v>
      </c>
      <c r="B1910" s="14" t="s">
        <v>704</v>
      </c>
      <c r="C1910" s="14" t="s">
        <v>705</v>
      </c>
      <c r="D1910" s="14" t="s">
        <v>706</v>
      </c>
      <c r="E1910" s="14" t="s">
        <v>707</v>
      </c>
      <c r="F1910" s="15">
        <v>76587.39</v>
      </c>
      <c r="G1910" s="14" t="s">
        <v>708</v>
      </c>
      <c r="H1910" s="20">
        <v>43922</v>
      </c>
      <c r="I1910" s="14" t="s">
        <v>2687</v>
      </c>
      <c r="J1910" s="14" t="s">
        <v>2688</v>
      </c>
      <c r="K1910" s="21">
        <v>10114</v>
      </c>
      <c r="L1910" s="14" t="s">
        <v>664</v>
      </c>
      <c r="M1910" s="21">
        <v>111400</v>
      </c>
      <c r="N1910" s="14" t="s">
        <v>2689</v>
      </c>
      <c r="O1910" s="14" t="s">
        <v>712</v>
      </c>
      <c r="P1910" s="14" t="s">
        <v>713</v>
      </c>
      <c r="Q1910" s="14" t="s">
        <v>714</v>
      </c>
      <c r="R1910" s="14" t="s">
        <v>715</v>
      </c>
      <c r="S1910" s="14" t="s">
        <v>683</v>
      </c>
    </row>
    <row r="1911" spans="1:19" x14ac:dyDescent="0.25">
      <c r="A1911" s="14" t="s">
        <v>717</v>
      </c>
      <c r="B1911" s="14" t="s">
        <v>704</v>
      </c>
      <c r="C1911" s="14" t="s">
        <v>718</v>
      </c>
      <c r="D1911" s="14" t="s">
        <v>706</v>
      </c>
      <c r="E1911" s="14" t="s">
        <v>707</v>
      </c>
      <c r="F1911" s="15">
        <v>76783.28</v>
      </c>
      <c r="G1911" s="14" t="s">
        <v>708</v>
      </c>
      <c r="H1911" s="20">
        <v>43952</v>
      </c>
      <c r="I1911" s="14" t="s">
        <v>2681</v>
      </c>
      <c r="J1911" s="14" t="s">
        <v>2688</v>
      </c>
      <c r="K1911" s="21">
        <v>10114</v>
      </c>
      <c r="L1911" s="14" t="s">
        <v>664</v>
      </c>
      <c r="M1911" s="21">
        <v>111400</v>
      </c>
      <c r="N1911" s="14" t="s">
        <v>2689</v>
      </c>
      <c r="O1911" s="14" t="s">
        <v>719</v>
      </c>
      <c r="P1911" s="14" t="s">
        <v>720</v>
      </c>
      <c r="Q1911" s="14" t="s">
        <v>721</v>
      </c>
      <c r="R1911" s="14" t="s">
        <v>715</v>
      </c>
      <c r="S1911" s="14" t="s">
        <v>683</v>
      </c>
    </row>
    <row r="1912" spans="1:19" x14ac:dyDescent="0.25">
      <c r="A1912" s="14" t="s">
        <v>723</v>
      </c>
      <c r="B1912" s="14" t="s">
        <v>704</v>
      </c>
      <c r="C1912" s="14" t="s">
        <v>724</v>
      </c>
      <c r="D1912" s="14" t="s">
        <v>706</v>
      </c>
      <c r="E1912" s="14" t="s">
        <v>707</v>
      </c>
      <c r="F1912" s="15">
        <v>76036.34</v>
      </c>
      <c r="G1912" s="14" t="s">
        <v>708</v>
      </c>
      <c r="H1912" s="20">
        <v>43983</v>
      </c>
      <c r="I1912" s="14" t="s">
        <v>2618</v>
      </c>
      <c r="J1912" s="14" t="s">
        <v>2688</v>
      </c>
      <c r="K1912" s="21">
        <v>10114</v>
      </c>
      <c r="L1912" s="14" t="s">
        <v>664</v>
      </c>
      <c r="M1912" s="21">
        <v>111400</v>
      </c>
      <c r="N1912" s="14" t="s">
        <v>2689</v>
      </c>
      <c r="O1912" s="14" t="s">
        <v>725</v>
      </c>
      <c r="P1912" s="14" t="s">
        <v>726</v>
      </c>
      <c r="Q1912" s="14" t="s">
        <v>727</v>
      </c>
      <c r="R1912" s="14" t="s">
        <v>715</v>
      </c>
      <c r="S1912" s="14" t="s">
        <v>683</v>
      </c>
    </row>
    <row r="1913" spans="1:19" x14ac:dyDescent="0.25">
      <c r="A1913" s="14" t="s">
        <v>703</v>
      </c>
      <c r="B1913" s="14" t="s">
        <v>704</v>
      </c>
      <c r="C1913" s="14" t="s">
        <v>705</v>
      </c>
      <c r="D1913" s="14" t="s">
        <v>706</v>
      </c>
      <c r="E1913" s="14" t="s">
        <v>707</v>
      </c>
      <c r="F1913" s="15">
        <v>12917.28</v>
      </c>
      <c r="G1913" s="14" t="s">
        <v>708</v>
      </c>
      <c r="H1913" s="20">
        <v>43922</v>
      </c>
      <c r="I1913" s="14" t="s">
        <v>2690</v>
      </c>
      <c r="J1913" s="14" t="s">
        <v>2691</v>
      </c>
      <c r="K1913" s="21">
        <v>10114</v>
      </c>
      <c r="L1913" s="14" t="s">
        <v>664</v>
      </c>
      <c r="M1913" s="21">
        <v>111600</v>
      </c>
      <c r="N1913" s="14" t="s">
        <v>2692</v>
      </c>
      <c r="O1913" s="14" t="s">
        <v>712</v>
      </c>
      <c r="P1913" s="14" t="s">
        <v>713</v>
      </c>
      <c r="Q1913" s="14" t="s">
        <v>714</v>
      </c>
      <c r="R1913" s="14" t="s">
        <v>715</v>
      </c>
      <c r="S1913" s="14" t="s">
        <v>722</v>
      </c>
    </row>
    <row r="1914" spans="1:19" x14ac:dyDescent="0.25">
      <c r="A1914" s="14" t="s">
        <v>717</v>
      </c>
      <c r="B1914" s="14" t="s">
        <v>704</v>
      </c>
      <c r="C1914" s="14" t="s">
        <v>718</v>
      </c>
      <c r="D1914" s="14" t="s">
        <v>706</v>
      </c>
      <c r="E1914" s="14" t="s">
        <v>707</v>
      </c>
      <c r="F1914" s="15">
        <v>12658.11</v>
      </c>
      <c r="G1914" s="14" t="s">
        <v>708</v>
      </c>
      <c r="H1914" s="20">
        <v>43952</v>
      </c>
      <c r="I1914" s="14" t="s">
        <v>2684</v>
      </c>
      <c r="J1914" s="14" t="s">
        <v>2691</v>
      </c>
      <c r="K1914" s="21">
        <v>10114</v>
      </c>
      <c r="L1914" s="14" t="s">
        <v>664</v>
      </c>
      <c r="M1914" s="21">
        <v>111600</v>
      </c>
      <c r="N1914" s="14" t="s">
        <v>2692</v>
      </c>
      <c r="O1914" s="14" t="s">
        <v>719</v>
      </c>
      <c r="P1914" s="14" t="s">
        <v>720</v>
      </c>
      <c r="Q1914" s="14" t="s">
        <v>721</v>
      </c>
      <c r="R1914" s="14" t="s">
        <v>715</v>
      </c>
      <c r="S1914" s="14" t="s">
        <v>722</v>
      </c>
    </row>
    <row r="1915" spans="1:19" x14ac:dyDescent="0.25">
      <c r="A1915" s="14" t="s">
        <v>723</v>
      </c>
      <c r="B1915" s="14" t="s">
        <v>704</v>
      </c>
      <c r="C1915" s="14" t="s">
        <v>724</v>
      </c>
      <c r="D1915" s="14" t="s">
        <v>706</v>
      </c>
      <c r="E1915" s="14" t="s">
        <v>707</v>
      </c>
      <c r="F1915" s="15">
        <v>12658.11</v>
      </c>
      <c r="G1915" s="14" t="s">
        <v>708</v>
      </c>
      <c r="H1915" s="20">
        <v>43983</v>
      </c>
      <c r="I1915" s="14" t="s">
        <v>2621</v>
      </c>
      <c r="J1915" s="14" t="s">
        <v>2691</v>
      </c>
      <c r="K1915" s="21">
        <v>10114</v>
      </c>
      <c r="L1915" s="14" t="s">
        <v>664</v>
      </c>
      <c r="M1915" s="21">
        <v>111600</v>
      </c>
      <c r="N1915" s="14" t="s">
        <v>2692</v>
      </c>
      <c r="O1915" s="14" t="s">
        <v>725</v>
      </c>
      <c r="P1915" s="14" t="s">
        <v>726</v>
      </c>
      <c r="Q1915" s="14" t="s">
        <v>727</v>
      </c>
      <c r="R1915" s="14" t="s">
        <v>715</v>
      </c>
      <c r="S1915" s="14" t="s">
        <v>722</v>
      </c>
    </row>
    <row r="1916" spans="1:19" x14ac:dyDescent="0.25">
      <c r="A1916" s="14" t="s">
        <v>703</v>
      </c>
      <c r="B1916" s="14" t="s">
        <v>704</v>
      </c>
      <c r="C1916" s="14" t="s">
        <v>705</v>
      </c>
      <c r="D1916" s="14" t="s">
        <v>706</v>
      </c>
      <c r="E1916" s="14" t="s">
        <v>707</v>
      </c>
      <c r="F1916" s="15">
        <v>776.28</v>
      </c>
      <c r="G1916" s="14" t="s">
        <v>708</v>
      </c>
      <c r="H1916" s="20">
        <v>43922</v>
      </c>
      <c r="I1916" s="14" t="s">
        <v>2693</v>
      </c>
      <c r="J1916" s="14" t="s">
        <v>2694</v>
      </c>
      <c r="K1916" s="21">
        <v>10114</v>
      </c>
      <c r="L1916" s="14" t="s">
        <v>664</v>
      </c>
      <c r="M1916" s="21">
        <v>111700</v>
      </c>
      <c r="N1916" s="14" t="s">
        <v>2695</v>
      </c>
      <c r="O1916" s="14" t="s">
        <v>712</v>
      </c>
      <c r="P1916" s="14" t="s">
        <v>713</v>
      </c>
      <c r="Q1916" s="14" t="s">
        <v>714</v>
      </c>
      <c r="R1916" s="14" t="s">
        <v>715</v>
      </c>
      <c r="S1916" s="14" t="s">
        <v>742</v>
      </c>
    </row>
    <row r="1917" spans="1:19" x14ac:dyDescent="0.25">
      <c r="A1917" s="14" t="s">
        <v>717</v>
      </c>
      <c r="B1917" s="14" t="s">
        <v>704</v>
      </c>
      <c r="C1917" s="14" t="s">
        <v>718</v>
      </c>
      <c r="D1917" s="14" t="s">
        <v>706</v>
      </c>
      <c r="E1917" s="14" t="s">
        <v>707</v>
      </c>
      <c r="F1917" s="15">
        <v>1756.28</v>
      </c>
      <c r="G1917" s="14" t="s">
        <v>708</v>
      </c>
      <c r="H1917" s="20">
        <v>43952</v>
      </c>
      <c r="I1917" s="14" t="s">
        <v>2687</v>
      </c>
      <c r="J1917" s="14" t="s">
        <v>2694</v>
      </c>
      <c r="K1917" s="21">
        <v>10114</v>
      </c>
      <c r="L1917" s="14" t="s">
        <v>664</v>
      </c>
      <c r="M1917" s="21">
        <v>111700</v>
      </c>
      <c r="N1917" s="14" t="s">
        <v>2695</v>
      </c>
      <c r="O1917" s="14" t="s">
        <v>719</v>
      </c>
      <c r="P1917" s="14" t="s">
        <v>720</v>
      </c>
      <c r="Q1917" s="14" t="s">
        <v>721</v>
      </c>
      <c r="R1917" s="14" t="s">
        <v>715</v>
      </c>
      <c r="S1917" s="14" t="s">
        <v>742</v>
      </c>
    </row>
    <row r="1918" spans="1:19" x14ac:dyDescent="0.25">
      <c r="A1918" s="14" t="s">
        <v>723</v>
      </c>
      <c r="B1918" s="14" t="s">
        <v>704</v>
      </c>
      <c r="C1918" s="14" t="s">
        <v>724</v>
      </c>
      <c r="D1918" s="14" t="s">
        <v>706</v>
      </c>
      <c r="E1918" s="14" t="s">
        <v>707</v>
      </c>
      <c r="F1918" s="15">
        <v>1266.28</v>
      </c>
      <c r="G1918" s="14" t="s">
        <v>708</v>
      </c>
      <c r="H1918" s="20">
        <v>43983</v>
      </c>
      <c r="I1918" s="14" t="s">
        <v>2624</v>
      </c>
      <c r="J1918" s="14" t="s">
        <v>2694</v>
      </c>
      <c r="K1918" s="21">
        <v>10114</v>
      </c>
      <c r="L1918" s="14" t="s">
        <v>664</v>
      </c>
      <c r="M1918" s="21">
        <v>111700</v>
      </c>
      <c r="N1918" s="14" t="s">
        <v>2695</v>
      </c>
      <c r="O1918" s="14" t="s">
        <v>725</v>
      </c>
      <c r="P1918" s="14" t="s">
        <v>726</v>
      </c>
      <c r="Q1918" s="14" t="s">
        <v>727</v>
      </c>
      <c r="R1918" s="14" t="s">
        <v>715</v>
      </c>
      <c r="S1918" s="14" t="s">
        <v>742</v>
      </c>
    </row>
    <row r="1919" spans="1:19" x14ac:dyDescent="0.25">
      <c r="A1919" s="14" t="s">
        <v>717</v>
      </c>
      <c r="B1919" s="14" t="s">
        <v>704</v>
      </c>
      <c r="C1919" s="14" t="s">
        <v>718</v>
      </c>
      <c r="D1919" s="14" t="s">
        <v>706</v>
      </c>
      <c r="E1919" s="14" t="s">
        <v>707</v>
      </c>
      <c r="F1919" s="15">
        <v>34.22</v>
      </c>
      <c r="G1919" s="14" t="s">
        <v>708</v>
      </c>
      <c r="H1919" s="20">
        <v>43952</v>
      </c>
      <c r="I1919" s="14" t="s">
        <v>2690</v>
      </c>
      <c r="J1919" s="14" t="s">
        <v>2696</v>
      </c>
      <c r="K1919" s="21">
        <v>10114</v>
      </c>
      <c r="L1919" s="14" t="s">
        <v>664</v>
      </c>
      <c r="M1919" s="21">
        <v>113000</v>
      </c>
      <c r="N1919" s="14" t="s">
        <v>2697</v>
      </c>
      <c r="O1919" s="14" t="s">
        <v>719</v>
      </c>
      <c r="P1919" s="14" t="s">
        <v>720</v>
      </c>
      <c r="Q1919" s="14" t="s">
        <v>721</v>
      </c>
      <c r="R1919" s="14" t="s">
        <v>715</v>
      </c>
      <c r="S1919" s="14" t="s">
        <v>742</v>
      </c>
    </row>
    <row r="1920" spans="1:19" x14ac:dyDescent="0.25">
      <c r="A1920" s="14" t="s">
        <v>703</v>
      </c>
      <c r="B1920" s="14" t="s">
        <v>704</v>
      </c>
      <c r="C1920" s="14" t="s">
        <v>705</v>
      </c>
      <c r="D1920" s="14" t="s">
        <v>706</v>
      </c>
      <c r="E1920" s="14" t="s">
        <v>707</v>
      </c>
      <c r="F1920" s="15">
        <v>778.88</v>
      </c>
      <c r="G1920" s="14" t="s">
        <v>708</v>
      </c>
      <c r="H1920" s="20">
        <v>43922</v>
      </c>
      <c r="I1920" s="14" t="s">
        <v>2698</v>
      </c>
      <c r="J1920" s="14" t="s">
        <v>2699</v>
      </c>
      <c r="K1920" s="21">
        <v>10114</v>
      </c>
      <c r="L1920" s="14" t="s">
        <v>664</v>
      </c>
      <c r="M1920" s="21">
        <v>113010</v>
      </c>
      <c r="N1920" s="14" t="s">
        <v>2700</v>
      </c>
      <c r="O1920" s="14" t="s">
        <v>712</v>
      </c>
      <c r="P1920" s="14" t="s">
        <v>713</v>
      </c>
      <c r="Q1920" s="14" t="s">
        <v>714</v>
      </c>
      <c r="R1920" s="14" t="s">
        <v>715</v>
      </c>
      <c r="S1920" s="14" t="s">
        <v>716</v>
      </c>
    </row>
    <row r="1921" spans="1:19" x14ac:dyDescent="0.25">
      <c r="A1921" s="14" t="s">
        <v>717</v>
      </c>
      <c r="B1921" s="14" t="s">
        <v>704</v>
      </c>
      <c r="C1921" s="14" t="s">
        <v>718</v>
      </c>
      <c r="D1921" s="14" t="s">
        <v>706</v>
      </c>
      <c r="E1921" s="14" t="s">
        <v>707</v>
      </c>
      <c r="F1921" s="15">
        <v>778.88</v>
      </c>
      <c r="G1921" s="14" t="s">
        <v>708</v>
      </c>
      <c r="H1921" s="20">
        <v>43952</v>
      </c>
      <c r="I1921" s="14" t="s">
        <v>2693</v>
      </c>
      <c r="J1921" s="14" t="s">
        <v>2699</v>
      </c>
      <c r="K1921" s="21">
        <v>10114</v>
      </c>
      <c r="L1921" s="14" t="s">
        <v>664</v>
      </c>
      <c r="M1921" s="21">
        <v>113010</v>
      </c>
      <c r="N1921" s="14" t="s">
        <v>2700</v>
      </c>
      <c r="O1921" s="14" t="s">
        <v>719</v>
      </c>
      <c r="P1921" s="14" t="s">
        <v>720</v>
      </c>
      <c r="Q1921" s="14" t="s">
        <v>721</v>
      </c>
      <c r="R1921" s="14" t="s">
        <v>715</v>
      </c>
      <c r="S1921" s="14" t="s">
        <v>716</v>
      </c>
    </row>
    <row r="1922" spans="1:19" x14ac:dyDescent="0.25">
      <c r="A1922" s="14" t="s">
        <v>723</v>
      </c>
      <c r="B1922" s="14" t="s">
        <v>704</v>
      </c>
      <c r="C1922" s="14" t="s">
        <v>724</v>
      </c>
      <c r="D1922" s="14" t="s">
        <v>706</v>
      </c>
      <c r="E1922" s="14" t="s">
        <v>707</v>
      </c>
      <c r="F1922" s="15">
        <v>778.88</v>
      </c>
      <c r="G1922" s="14" t="s">
        <v>708</v>
      </c>
      <c r="H1922" s="20">
        <v>43983</v>
      </c>
      <c r="I1922" s="14" t="s">
        <v>2627</v>
      </c>
      <c r="J1922" s="14" t="s">
        <v>2699</v>
      </c>
      <c r="K1922" s="21">
        <v>10114</v>
      </c>
      <c r="L1922" s="14" t="s">
        <v>664</v>
      </c>
      <c r="M1922" s="21">
        <v>113010</v>
      </c>
      <c r="N1922" s="14" t="s">
        <v>2700</v>
      </c>
      <c r="O1922" s="14" t="s">
        <v>725</v>
      </c>
      <c r="P1922" s="14" t="s">
        <v>726</v>
      </c>
      <c r="Q1922" s="14" t="s">
        <v>727</v>
      </c>
      <c r="R1922" s="14" t="s">
        <v>715</v>
      </c>
      <c r="S1922" s="14" t="s">
        <v>716</v>
      </c>
    </row>
    <row r="1923" spans="1:19" x14ac:dyDescent="0.25">
      <c r="A1923" s="14" t="s">
        <v>703</v>
      </c>
      <c r="B1923" s="14" t="s">
        <v>704</v>
      </c>
      <c r="C1923" s="14" t="s">
        <v>705</v>
      </c>
      <c r="D1923" s="14" t="s">
        <v>706</v>
      </c>
      <c r="E1923" s="14" t="s">
        <v>707</v>
      </c>
      <c r="F1923" s="15">
        <v>204.59</v>
      </c>
      <c r="G1923" s="14" t="s">
        <v>708</v>
      </c>
      <c r="H1923" s="20">
        <v>43922</v>
      </c>
      <c r="I1923" s="14" t="s">
        <v>2701</v>
      </c>
      <c r="J1923" s="14" t="s">
        <v>2702</v>
      </c>
      <c r="K1923" s="21">
        <v>10114</v>
      </c>
      <c r="L1923" s="14" t="s">
        <v>664</v>
      </c>
      <c r="M1923" s="21">
        <v>113020</v>
      </c>
      <c r="N1923" s="14" t="s">
        <v>2703</v>
      </c>
      <c r="O1923" s="14" t="s">
        <v>712</v>
      </c>
      <c r="P1923" s="14" t="s">
        <v>713</v>
      </c>
      <c r="Q1923" s="14" t="s">
        <v>714</v>
      </c>
      <c r="R1923" s="14" t="s">
        <v>715</v>
      </c>
      <c r="S1923" s="14" t="s">
        <v>731</v>
      </c>
    </row>
    <row r="1924" spans="1:19" x14ac:dyDescent="0.25">
      <c r="A1924" s="14" t="s">
        <v>717</v>
      </c>
      <c r="B1924" s="14" t="s">
        <v>704</v>
      </c>
      <c r="C1924" s="14" t="s">
        <v>718</v>
      </c>
      <c r="D1924" s="14" t="s">
        <v>706</v>
      </c>
      <c r="E1924" s="14" t="s">
        <v>707</v>
      </c>
      <c r="F1924" s="15">
        <v>204.59</v>
      </c>
      <c r="G1924" s="14" t="s">
        <v>708</v>
      </c>
      <c r="H1924" s="20">
        <v>43952</v>
      </c>
      <c r="I1924" s="14" t="s">
        <v>2698</v>
      </c>
      <c r="J1924" s="14" t="s">
        <v>2702</v>
      </c>
      <c r="K1924" s="21">
        <v>10114</v>
      </c>
      <c r="L1924" s="14" t="s">
        <v>664</v>
      </c>
      <c r="M1924" s="21">
        <v>113020</v>
      </c>
      <c r="N1924" s="14" t="s">
        <v>2703</v>
      </c>
      <c r="O1924" s="14" t="s">
        <v>719</v>
      </c>
      <c r="P1924" s="14" t="s">
        <v>720</v>
      </c>
      <c r="Q1924" s="14" t="s">
        <v>721</v>
      </c>
      <c r="R1924" s="14" t="s">
        <v>715</v>
      </c>
      <c r="S1924" s="14" t="s">
        <v>731</v>
      </c>
    </row>
    <row r="1925" spans="1:19" x14ac:dyDescent="0.25">
      <c r="A1925" s="14" t="s">
        <v>723</v>
      </c>
      <c r="B1925" s="14" t="s">
        <v>704</v>
      </c>
      <c r="C1925" s="14" t="s">
        <v>724</v>
      </c>
      <c r="D1925" s="14" t="s">
        <v>706</v>
      </c>
      <c r="E1925" s="14" t="s">
        <v>707</v>
      </c>
      <c r="F1925" s="15">
        <v>204.59</v>
      </c>
      <c r="G1925" s="14" t="s">
        <v>708</v>
      </c>
      <c r="H1925" s="20">
        <v>43983</v>
      </c>
      <c r="I1925" s="14" t="s">
        <v>2630</v>
      </c>
      <c r="J1925" s="14" t="s">
        <v>2702</v>
      </c>
      <c r="K1925" s="21">
        <v>10114</v>
      </c>
      <c r="L1925" s="14" t="s">
        <v>664</v>
      </c>
      <c r="M1925" s="21">
        <v>113020</v>
      </c>
      <c r="N1925" s="14" t="s">
        <v>2703</v>
      </c>
      <c r="O1925" s="14" t="s">
        <v>725</v>
      </c>
      <c r="P1925" s="14" t="s">
        <v>726</v>
      </c>
      <c r="Q1925" s="14" t="s">
        <v>727</v>
      </c>
      <c r="R1925" s="14" t="s">
        <v>715</v>
      </c>
      <c r="S1925" s="14" t="s">
        <v>731</v>
      </c>
    </row>
    <row r="1926" spans="1:19" x14ac:dyDescent="0.25">
      <c r="A1926" s="14" t="s">
        <v>703</v>
      </c>
      <c r="B1926" s="14" t="s">
        <v>704</v>
      </c>
      <c r="C1926" s="14" t="s">
        <v>705</v>
      </c>
      <c r="D1926" s="14" t="s">
        <v>706</v>
      </c>
      <c r="E1926" s="14" t="s">
        <v>707</v>
      </c>
      <c r="F1926" s="15">
        <v>7274.37</v>
      </c>
      <c r="G1926" s="14" t="s">
        <v>708</v>
      </c>
      <c r="H1926" s="20">
        <v>43922</v>
      </c>
      <c r="I1926" s="14" t="s">
        <v>2704</v>
      </c>
      <c r="J1926" s="14" t="s">
        <v>2705</v>
      </c>
      <c r="K1926" s="21">
        <v>10114</v>
      </c>
      <c r="L1926" s="14" t="s">
        <v>664</v>
      </c>
      <c r="M1926" s="21">
        <v>113040</v>
      </c>
      <c r="N1926" s="14" t="s">
        <v>2706</v>
      </c>
      <c r="O1926" s="14" t="s">
        <v>712</v>
      </c>
      <c r="P1926" s="14" t="s">
        <v>713</v>
      </c>
      <c r="Q1926" s="14" t="s">
        <v>714</v>
      </c>
      <c r="R1926" s="14" t="s">
        <v>715</v>
      </c>
      <c r="S1926" s="14" t="s">
        <v>683</v>
      </c>
    </row>
    <row r="1927" spans="1:19" x14ac:dyDescent="0.25">
      <c r="A1927" s="14" t="s">
        <v>717</v>
      </c>
      <c r="B1927" s="14" t="s">
        <v>704</v>
      </c>
      <c r="C1927" s="14" t="s">
        <v>718</v>
      </c>
      <c r="D1927" s="14" t="s">
        <v>706</v>
      </c>
      <c r="E1927" s="14" t="s">
        <v>707</v>
      </c>
      <c r="F1927" s="15">
        <v>7320.74</v>
      </c>
      <c r="G1927" s="14" t="s">
        <v>708</v>
      </c>
      <c r="H1927" s="20">
        <v>43952</v>
      </c>
      <c r="I1927" s="14" t="s">
        <v>2701</v>
      </c>
      <c r="J1927" s="14" t="s">
        <v>2705</v>
      </c>
      <c r="K1927" s="21">
        <v>10114</v>
      </c>
      <c r="L1927" s="14" t="s">
        <v>664</v>
      </c>
      <c r="M1927" s="21">
        <v>113040</v>
      </c>
      <c r="N1927" s="14" t="s">
        <v>2706</v>
      </c>
      <c r="O1927" s="14" t="s">
        <v>719</v>
      </c>
      <c r="P1927" s="14" t="s">
        <v>720</v>
      </c>
      <c r="Q1927" s="14" t="s">
        <v>721</v>
      </c>
      <c r="R1927" s="14" t="s">
        <v>715</v>
      </c>
      <c r="S1927" s="14" t="s">
        <v>683</v>
      </c>
    </row>
    <row r="1928" spans="1:19" x14ac:dyDescent="0.25">
      <c r="A1928" s="14" t="s">
        <v>723</v>
      </c>
      <c r="B1928" s="14" t="s">
        <v>704</v>
      </c>
      <c r="C1928" s="14" t="s">
        <v>724</v>
      </c>
      <c r="D1928" s="14" t="s">
        <v>706</v>
      </c>
      <c r="E1928" s="14" t="s">
        <v>707</v>
      </c>
      <c r="F1928" s="15">
        <v>7166.31</v>
      </c>
      <c r="G1928" s="14" t="s">
        <v>708</v>
      </c>
      <c r="H1928" s="20">
        <v>43983</v>
      </c>
      <c r="I1928" s="14" t="s">
        <v>2633</v>
      </c>
      <c r="J1928" s="14" t="s">
        <v>2705</v>
      </c>
      <c r="K1928" s="21">
        <v>10114</v>
      </c>
      <c r="L1928" s="14" t="s">
        <v>664</v>
      </c>
      <c r="M1928" s="21">
        <v>113040</v>
      </c>
      <c r="N1928" s="14" t="s">
        <v>2706</v>
      </c>
      <c r="O1928" s="14" t="s">
        <v>725</v>
      </c>
      <c r="P1928" s="14" t="s">
        <v>726</v>
      </c>
      <c r="Q1928" s="14" t="s">
        <v>727</v>
      </c>
      <c r="R1928" s="14" t="s">
        <v>715</v>
      </c>
      <c r="S1928" s="14" t="s">
        <v>683</v>
      </c>
    </row>
    <row r="1929" spans="1:19" x14ac:dyDescent="0.25">
      <c r="A1929" s="14" t="s">
        <v>703</v>
      </c>
      <c r="B1929" s="14" t="s">
        <v>704</v>
      </c>
      <c r="C1929" s="14" t="s">
        <v>705</v>
      </c>
      <c r="D1929" s="14" t="s">
        <v>706</v>
      </c>
      <c r="E1929" s="14" t="s">
        <v>707</v>
      </c>
      <c r="F1929" s="15">
        <v>672.04</v>
      </c>
      <c r="G1929" s="14" t="s">
        <v>708</v>
      </c>
      <c r="H1929" s="20">
        <v>43922</v>
      </c>
      <c r="I1929" s="14" t="s">
        <v>2707</v>
      </c>
      <c r="J1929" s="14" t="s">
        <v>2708</v>
      </c>
      <c r="K1929" s="21">
        <v>10114</v>
      </c>
      <c r="L1929" s="14" t="s">
        <v>664</v>
      </c>
      <c r="M1929" s="21">
        <v>113060</v>
      </c>
      <c r="N1929" s="14" t="s">
        <v>2709</v>
      </c>
      <c r="O1929" s="14" t="s">
        <v>712</v>
      </c>
      <c r="P1929" s="14" t="s">
        <v>713</v>
      </c>
      <c r="Q1929" s="14" t="s">
        <v>714</v>
      </c>
      <c r="R1929" s="14" t="s">
        <v>715</v>
      </c>
      <c r="S1929" s="14" t="s">
        <v>722</v>
      </c>
    </row>
    <row r="1930" spans="1:19" x14ac:dyDescent="0.25">
      <c r="A1930" s="14" t="s">
        <v>717</v>
      </c>
      <c r="B1930" s="14" t="s">
        <v>704</v>
      </c>
      <c r="C1930" s="14" t="s">
        <v>718</v>
      </c>
      <c r="D1930" s="14" t="s">
        <v>706</v>
      </c>
      <c r="E1930" s="14" t="s">
        <v>707</v>
      </c>
      <c r="F1930" s="15">
        <v>636.27</v>
      </c>
      <c r="G1930" s="14" t="s">
        <v>708</v>
      </c>
      <c r="H1930" s="20">
        <v>43952</v>
      </c>
      <c r="I1930" s="14" t="s">
        <v>2704</v>
      </c>
      <c r="J1930" s="14" t="s">
        <v>2708</v>
      </c>
      <c r="K1930" s="21">
        <v>10114</v>
      </c>
      <c r="L1930" s="14" t="s">
        <v>664</v>
      </c>
      <c r="M1930" s="21">
        <v>113060</v>
      </c>
      <c r="N1930" s="14" t="s">
        <v>2709</v>
      </c>
      <c r="O1930" s="14" t="s">
        <v>719</v>
      </c>
      <c r="P1930" s="14" t="s">
        <v>720</v>
      </c>
      <c r="Q1930" s="14" t="s">
        <v>721</v>
      </c>
      <c r="R1930" s="14" t="s">
        <v>715</v>
      </c>
      <c r="S1930" s="14" t="s">
        <v>722</v>
      </c>
    </row>
    <row r="1931" spans="1:19" x14ac:dyDescent="0.25">
      <c r="A1931" s="14" t="s">
        <v>723</v>
      </c>
      <c r="B1931" s="14" t="s">
        <v>704</v>
      </c>
      <c r="C1931" s="14" t="s">
        <v>724</v>
      </c>
      <c r="D1931" s="14" t="s">
        <v>706</v>
      </c>
      <c r="E1931" s="14" t="s">
        <v>707</v>
      </c>
      <c r="F1931" s="15">
        <v>636.27</v>
      </c>
      <c r="G1931" s="14" t="s">
        <v>708</v>
      </c>
      <c r="H1931" s="20">
        <v>43983</v>
      </c>
      <c r="I1931" s="14" t="s">
        <v>2636</v>
      </c>
      <c r="J1931" s="14" t="s">
        <v>2708</v>
      </c>
      <c r="K1931" s="21">
        <v>10114</v>
      </c>
      <c r="L1931" s="14" t="s">
        <v>664</v>
      </c>
      <c r="M1931" s="21">
        <v>113060</v>
      </c>
      <c r="N1931" s="14" t="s">
        <v>2709</v>
      </c>
      <c r="O1931" s="14" t="s">
        <v>725</v>
      </c>
      <c r="P1931" s="14" t="s">
        <v>726</v>
      </c>
      <c r="Q1931" s="14" t="s">
        <v>727</v>
      </c>
      <c r="R1931" s="14" t="s">
        <v>715</v>
      </c>
      <c r="S1931" s="14" t="s">
        <v>722</v>
      </c>
    </row>
    <row r="1932" spans="1:19" x14ac:dyDescent="0.25">
      <c r="A1932" s="14" t="s">
        <v>703</v>
      </c>
      <c r="B1932" s="14" t="s">
        <v>704</v>
      </c>
      <c r="C1932" s="14" t="s">
        <v>705</v>
      </c>
      <c r="D1932" s="14" t="s">
        <v>706</v>
      </c>
      <c r="E1932" s="14" t="s">
        <v>707</v>
      </c>
      <c r="F1932" s="15">
        <v>216.58</v>
      </c>
      <c r="G1932" s="14" t="s">
        <v>708</v>
      </c>
      <c r="H1932" s="20">
        <v>43922</v>
      </c>
      <c r="I1932" s="14" t="s">
        <v>2710</v>
      </c>
      <c r="J1932" s="14" t="s">
        <v>2711</v>
      </c>
      <c r="K1932" s="21">
        <v>10114</v>
      </c>
      <c r="L1932" s="14" t="s">
        <v>664</v>
      </c>
      <c r="M1932" s="21">
        <v>114000</v>
      </c>
      <c r="N1932" s="14" t="s">
        <v>2712</v>
      </c>
      <c r="O1932" s="14" t="s">
        <v>712</v>
      </c>
      <c r="P1932" s="14" t="s">
        <v>713</v>
      </c>
      <c r="Q1932" s="14" t="s">
        <v>714</v>
      </c>
      <c r="R1932" s="14" t="s">
        <v>715</v>
      </c>
      <c r="S1932" s="14" t="s">
        <v>742</v>
      </c>
    </row>
    <row r="1933" spans="1:19" x14ac:dyDescent="0.25">
      <c r="A1933" s="14" t="s">
        <v>717</v>
      </c>
      <c r="B1933" s="14" t="s">
        <v>704</v>
      </c>
      <c r="C1933" s="14" t="s">
        <v>718</v>
      </c>
      <c r="D1933" s="14" t="s">
        <v>706</v>
      </c>
      <c r="E1933" s="14" t="s">
        <v>707</v>
      </c>
      <c r="F1933" s="15">
        <v>490</v>
      </c>
      <c r="G1933" s="14" t="s">
        <v>708</v>
      </c>
      <c r="H1933" s="20">
        <v>43952</v>
      </c>
      <c r="I1933" s="14" t="s">
        <v>2707</v>
      </c>
      <c r="J1933" s="14" t="s">
        <v>2711</v>
      </c>
      <c r="K1933" s="21">
        <v>10114</v>
      </c>
      <c r="L1933" s="14" t="s">
        <v>664</v>
      </c>
      <c r="M1933" s="21">
        <v>114000</v>
      </c>
      <c r="N1933" s="14" t="s">
        <v>2712</v>
      </c>
      <c r="O1933" s="14" t="s">
        <v>719</v>
      </c>
      <c r="P1933" s="14" t="s">
        <v>720</v>
      </c>
      <c r="Q1933" s="14" t="s">
        <v>721</v>
      </c>
      <c r="R1933" s="14" t="s">
        <v>715</v>
      </c>
      <c r="S1933" s="14" t="s">
        <v>742</v>
      </c>
    </row>
    <row r="1934" spans="1:19" x14ac:dyDescent="0.25">
      <c r="A1934" s="14" t="s">
        <v>723</v>
      </c>
      <c r="B1934" s="14" t="s">
        <v>704</v>
      </c>
      <c r="C1934" s="14" t="s">
        <v>724</v>
      </c>
      <c r="D1934" s="14" t="s">
        <v>706</v>
      </c>
      <c r="E1934" s="14" t="s">
        <v>707</v>
      </c>
      <c r="F1934" s="15">
        <v>353.29</v>
      </c>
      <c r="G1934" s="14" t="s">
        <v>708</v>
      </c>
      <c r="H1934" s="20">
        <v>43983</v>
      </c>
      <c r="I1934" s="14" t="s">
        <v>2639</v>
      </c>
      <c r="J1934" s="14" t="s">
        <v>2711</v>
      </c>
      <c r="K1934" s="21">
        <v>10114</v>
      </c>
      <c r="L1934" s="14" t="s">
        <v>664</v>
      </c>
      <c r="M1934" s="21">
        <v>114000</v>
      </c>
      <c r="N1934" s="14" t="s">
        <v>2712</v>
      </c>
      <c r="O1934" s="14" t="s">
        <v>725</v>
      </c>
      <c r="P1934" s="14" t="s">
        <v>726</v>
      </c>
      <c r="Q1934" s="14" t="s">
        <v>727</v>
      </c>
      <c r="R1934" s="14" t="s">
        <v>715</v>
      </c>
      <c r="S1934" s="14" t="s">
        <v>742</v>
      </c>
    </row>
    <row r="1935" spans="1:19" x14ac:dyDescent="0.25">
      <c r="A1935" s="14" t="s">
        <v>703</v>
      </c>
      <c r="B1935" s="14" t="s">
        <v>704</v>
      </c>
      <c r="C1935" s="14" t="s">
        <v>705</v>
      </c>
      <c r="D1935" s="14" t="s">
        <v>706</v>
      </c>
      <c r="E1935" s="14" t="s">
        <v>707</v>
      </c>
      <c r="F1935" s="15">
        <v>2059.83</v>
      </c>
      <c r="G1935" s="14" t="s">
        <v>708</v>
      </c>
      <c r="H1935" s="20">
        <v>43922</v>
      </c>
      <c r="I1935" s="14" t="s">
        <v>2713</v>
      </c>
      <c r="J1935" s="14" t="s">
        <v>2714</v>
      </c>
      <c r="K1935" s="21">
        <v>10114</v>
      </c>
      <c r="L1935" s="14" t="s">
        <v>664</v>
      </c>
      <c r="M1935" s="21">
        <v>114010</v>
      </c>
      <c r="N1935" s="14" t="s">
        <v>2715</v>
      </c>
      <c r="O1935" s="14" t="s">
        <v>712</v>
      </c>
      <c r="P1935" s="14" t="s">
        <v>713</v>
      </c>
      <c r="Q1935" s="14" t="s">
        <v>714</v>
      </c>
      <c r="R1935" s="14" t="s">
        <v>715</v>
      </c>
      <c r="S1935" s="14" t="s">
        <v>716</v>
      </c>
    </row>
    <row r="1936" spans="1:19" x14ac:dyDescent="0.25">
      <c r="A1936" s="14" t="s">
        <v>717</v>
      </c>
      <c r="B1936" s="14" t="s">
        <v>704</v>
      </c>
      <c r="C1936" s="14" t="s">
        <v>718</v>
      </c>
      <c r="D1936" s="14" t="s">
        <v>706</v>
      </c>
      <c r="E1936" s="14" t="s">
        <v>707</v>
      </c>
      <c r="F1936" s="15">
        <v>2059.83</v>
      </c>
      <c r="G1936" s="14" t="s">
        <v>708</v>
      </c>
      <c r="H1936" s="20">
        <v>43952</v>
      </c>
      <c r="I1936" s="14" t="s">
        <v>2710</v>
      </c>
      <c r="J1936" s="14" t="s">
        <v>2714</v>
      </c>
      <c r="K1936" s="21">
        <v>10114</v>
      </c>
      <c r="L1936" s="14" t="s">
        <v>664</v>
      </c>
      <c r="M1936" s="21">
        <v>114010</v>
      </c>
      <c r="N1936" s="14" t="s">
        <v>2715</v>
      </c>
      <c r="O1936" s="14" t="s">
        <v>719</v>
      </c>
      <c r="P1936" s="14" t="s">
        <v>720</v>
      </c>
      <c r="Q1936" s="14" t="s">
        <v>721</v>
      </c>
      <c r="R1936" s="14" t="s">
        <v>715</v>
      </c>
      <c r="S1936" s="14" t="s">
        <v>716</v>
      </c>
    </row>
    <row r="1937" spans="1:19" x14ac:dyDescent="0.25">
      <c r="A1937" s="14" t="s">
        <v>723</v>
      </c>
      <c r="B1937" s="14" t="s">
        <v>704</v>
      </c>
      <c r="C1937" s="14" t="s">
        <v>724</v>
      </c>
      <c r="D1937" s="14" t="s">
        <v>706</v>
      </c>
      <c r="E1937" s="14" t="s">
        <v>707</v>
      </c>
      <c r="F1937" s="15">
        <v>2059.83</v>
      </c>
      <c r="G1937" s="14" t="s">
        <v>708</v>
      </c>
      <c r="H1937" s="20">
        <v>43983</v>
      </c>
      <c r="I1937" s="14" t="s">
        <v>2642</v>
      </c>
      <c r="J1937" s="14" t="s">
        <v>2714</v>
      </c>
      <c r="K1937" s="21">
        <v>10114</v>
      </c>
      <c r="L1937" s="14" t="s">
        <v>664</v>
      </c>
      <c r="M1937" s="21">
        <v>114010</v>
      </c>
      <c r="N1937" s="14" t="s">
        <v>2715</v>
      </c>
      <c r="O1937" s="14" t="s">
        <v>725</v>
      </c>
      <c r="P1937" s="14" t="s">
        <v>726</v>
      </c>
      <c r="Q1937" s="14" t="s">
        <v>727</v>
      </c>
      <c r="R1937" s="14" t="s">
        <v>715</v>
      </c>
      <c r="S1937" s="14" t="s">
        <v>716</v>
      </c>
    </row>
    <row r="1938" spans="1:19" x14ac:dyDescent="0.25">
      <c r="A1938" s="14" t="s">
        <v>703</v>
      </c>
      <c r="B1938" s="14" t="s">
        <v>704</v>
      </c>
      <c r="C1938" s="14" t="s">
        <v>705</v>
      </c>
      <c r="D1938" s="14" t="s">
        <v>706</v>
      </c>
      <c r="E1938" s="14" t="s">
        <v>707</v>
      </c>
      <c r="F1938" s="15">
        <v>617.87</v>
      </c>
      <c r="G1938" s="14" t="s">
        <v>708</v>
      </c>
      <c r="H1938" s="20">
        <v>43922</v>
      </c>
      <c r="I1938" s="14" t="s">
        <v>2716</v>
      </c>
      <c r="J1938" s="14" t="s">
        <v>2717</v>
      </c>
      <c r="K1938" s="21">
        <v>10114</v>
      </c>
      <c r="L1938" s="14" t="s">
        <v>664</v>
      </c>
      <c r="M1938" s="21">
        <v>114020</v>
      </c>
      <c r="N1938" s="14" t="s">
        <v>2718</v>
      </c>
      <c r="O1938" s="14" t="s">
        <v>712</v>
      </c>
      <c r="P1938" s="14" t="s">
        <v>713</v>
      </c>
      <c r="Q1938" s="14" t="s">
        <v>714</v>
      </c>
      <c r="R1938" s="14" t="s">
        <v>715</v>
      </c>
      <c r="S1938" s="14" t="s">
        <v>731</v>
      </c>
    </row>
    <row r="1939" spans="1:19" x14ac:dyDescent="0.25">
      <c r="A1939" s="14" t="s">
        <v>717</v>
      </c>
      <c r="B1939" s="14" t="s">
        <v>704</v>
      </c>
      <c r="C1939" s="14" t="s">
        <v>718</v>
      </c>
      <c r="D1939" s="14" t="s">
        <v>706</v>
      </c>
      <c r="E1939" s="14" t="s">
        <v>707</v>
      </c>
      <c r="F1939" s="15">
        <v>617.87</v>
      </c>
      <c r="G1939" s="14" t="s">
        <v>708</v>
      </c>
      <c r="H1939" s="20">
        <v>43952</v>
      </c>
      <c r="I1939" s="14" t="s">
        <v>2713</v>
      </c>
      <c r="J1939" s="14" t="s">
        <v>2717</v>
      </c>
      <c r="K1939" s="21">
        <v>10114</v>
      </c>
      <c r="L1939" s="14" t="s">
        <v>664</v>
      </c>
      <c r="M1939" s="21">
        <v>114020</v>
      </c>
      <c r="N1939" s="14" t="s">
        <v>2718</v>
      </c>
      <c r="O1939" s="14" t="s">
        <v>719</v>
      </c>
      <c r="P1939" s="14" t="s">
        <v>720</v>
      </c>
      <c r="Q1939" s="14" t="s">
        <v>721</v>
      </c>
      <c r="R1939" s="14" t="s">
        <v>715</v>
      </c>
      <c r="S1939" s="14" t="s">
        <v>731</v>
      </c>
    </row>
    <row r="1940" spans="1:19" x14ac:dyDescent="0.25">
      <c r="A1940" s="14" t="s">
        <v>723</v>
      </c>
      <c r="B1940" s="14" t="s">
        <v>704</v>
      </c>
      <c r="C1940" s="14" t="s">
        <v>724</v>
      </c>
      <c r="D1940" s="14" t="s">
        <v>706</v>
      </c>
      <c r="E1940" s="14" t="s">
        <v>707</v>
      </c>
      <c r="F1940" s="15">
        <v>617.87</v>
      </c>
      <c r="G1940" s="14" t="s">
        <v>708</v>
      </c>
      <c r="H1940" s="20">
        <v>43983</v>
      </c>
      <c r="I1940" s="14" t="s">
        <v>2645</v>
      </c>
      <c r="J1940" s="14" t="s">
        <v>2717</v>
      </c>
      <c r="K1940" s="21">
        <v>10114</v>
      </c>
      <c r="L1940" s="14" t="s">
        <v>664</v>
      </c>
      <c r="M1940" s="21">
        <v>114020</v>
      </c>
      <c r="N1940" s="14" t="s">
        <v>2718</v>
      </c>
      <c r="O1940" s="14" t="s">
        <v>725</v>
      </c>
      <c r="P1940" s="14" t="s">
        <v>726</v>
      </c>
      <c r="Q1940" s="14" t="s">
        <v>727</v>
      </c>
      <c r="R1940" s="14" t="s">
        <v>715</v>
      </c>
      <c r="S1940" s="14" t="s">
        <v>731</v>
      </c>
    </row>
    <row r="1941" spans="1:19" x14ac:dyDescent="0.25">
      <c r="A1941" s="14" t="s">
        <v>703</v>
      </c>
      <c r="B1941" s="14" t="s">
        <v>704</v>
      </c>
      <c r="C1941" s="14" t="s">
        <v>705</v>
      </c>
      <c r="D1941" s="14" t="s">
        <v>706</v>
      </c>
      <c r="E1941" s="14" t="s">
        <v>707</v>
      </c>
      <c r="F1941" s="15">
        <v>18267.37</v>
      </c>
      <c r="G1941" s="14" t="s">
        <v>708</v>
      </c>
      <c r="H1941" s="20">
        <v>43922</v>
      </c>
      <c r="I1941" s="14" t="s">
        <v>2719</v>
      </c>
      <c r="J1941" s="14" t="s">
        <v>2720</v>
      </c>
      <c r="K1941" s="21">
        <v>10114</v>
      </c>
      <c r="L1941" s="14" t="s">
        <v>664</v>
      </c>
      <c r="M1941" s="21">
        <v>114040</v>
      </c>
      <c r="N1941" s="14" t="s">
        <v>2721</v>
      </c>
      <c r="O1941" s="14" t="s">
        <v>712</v>
      </c>
      <c r="P1941" s="14" t="s">
        <v>713</v>
      </c>
      <c r="Q1941" s="14" t="s">
        <v>714</v>
      </c>
      <c r="R1941" s="14" t="s">
        <v>715</v>
      </c>
      <c r="S1941" s="14" t="s">
        <v>683</v>
      </c>
    </row>
    <row r="1942" spans="1:19" x14ac:dyDescent="0.25">
      <c r="A1942" s="14" t="s">
        <v>717</v>
      </c>
      <c r="B1942" s="14" t="s">
        <v>704</v>
      </c>
      <c r="C1942" s="14" t="s">
        <v>718</v>
      </c>
      <c r="D1942" s="14" t="s">
        <v>706</v>
      </c>
      <c r="E1942" s="14" t="s">
        <v>707</v>
      </c>
      <c r="F1942" s="15">
        <v>18346.93</v>
      </c>
      <c r="G1942" s="14" t="s">
        <v>708</v>
      </c>
      <c r="H1942" s="20">
        <v>43952</v>
      </c>
      <c r="I1942" s="14" t="s">
        <v>2716</v>
      </c>
      <c r="J1942" s="14" t="s">
        <v>2720</v>
      </c>
      <c r="K1942" s="21">
        <v>10114</v>
      </c>
      <c r="L1942" s="14" t="s">
        <v>664</v>
      </c>
      <c r="M1942" s="21">
        <v>114040</v>
      </c>
      <c r="N1942" s="14" t="s">
        <v>2721</v>
      </c>
      <c r="O1942" s="14" t="s">
        <v>719</v>
      </c>
      <c r="P1942" s="14" t="s">
        <v>720</v>
      </c>
      <c r="Q1942" s="14" t="s">
        <v>721</v>
      </c>
      <c r="R1942" s="14" t="s">
        <v>715</v>
      </c>
      <c r="S1942" s="14" t="s">
        <v>683</v>
      </c>
    </row>
    <row r="1943" spans="1:19" x14ac:dyDescent="0.25">
      <c r="A1943" s="14" t="s">
        <v>723</v>
      </c>
      <c r="B1943" s="14" t="s">
        <v>704</v>
      </c>
      <c r="C1943" s="14" t="s">
        <v>724</v>
      </c>
      <c r="D1943" s="14" t="s">
        <v>706</v>
      </c>
      <c r="E1943" s="14" t="s">
        <v>707</v>
      </c>
      <c r="F1943" s="15">
        <v>18137.12</v>
      </c>
      <c r="G1943" s="14" t="s">
        <v>708</v>
      </c>
      <c r="H1943" s="20">
        <v>43983</v>
      </c>
      <c r="I1943" s="14" t="s">
        <v>2648</v>
      </c>
      <c r="J1943" s="14" t="s">
        <v>2720</v>
      </c>
      <c r="K1943" s="21">
        <v>10114</v>
      </c>
      <c r="L1943" s="14" t="s">
        <v>664</v>
      </c>
      <c r="M1943" s="21">
        <v>114040</v>
      </c>
      <c r="N1943" s="14" t="s">
        <v>2721</v>
      </c>
      <c r="O1943" s="14" t="s">
        <v>725</v>
      </c>
      <c r="P1943" s="14" t="s">
        <v>726</v>
      </c>
      <c r="Q1943" s="14" t="s">
        <v>727</v>
      </c>
      <c r="R1943" s="14" t="s">
        <v>715</v>
      </c>
      <c r="S1943" s="14" t="s">
        <v>683</v>
      </c>
    </row>
    <row r="1944" spans="1:19" x14ac:dyDescent="0.25">
      <c r="A1944" s="14" t="s">
        <v>703</v>
      </c>
      <c r="B1944" s="14" t="s">
        <v>704</v>
      </c>
      <c r="C1944" s="14" t="s">
        <v>705</v>
      </c>
      <c r="D1944" s="14" t="s">
        <v>706</v>
      </c>
      <c r="E1944" s="14" t="s">
        <v>707</v>
      </c>
      <c r="F1944" s="15">
        <v>3603.93</v>
      </c>
      <c r="G1944" s="14" t="s">
        <v>708</v>
      </c>
      <c r="H1944" s="20">
        <v>43922</v>
      </c>
      <c r="I1944" s="14" t="s">
        <v>2722</v>
      </c>
      <c r="J1944" s="14" t="s">
        <v>2723</v>
      </c>
      <c r="K1944" s="21">
        <v>10114</v>
      </c>
      <c r="L1944" s="14" t="s">
        <v>664</v>
      </c>
      <c r="M1944" s="21">
        <v>114060</v>
      </c>
      <c r="N1944" s="14" t="s">
        <v>2724</v>
      </c>
      <c r="O1944" s="14" t="s">
        <v>712</v>
      </c>
      <c r="P1944" s="14" t="s">
        <v>713</v>
      </c>
      <c r="Q1944" s="14" t="s">
        <v>714</v>
      </c>
      <c r="R1944" s="14" t="s">
        <v>715</v>
      </c>
      <c r="S1944" s="14" t="s">
        <v>722</v>
      </c>
    </row>
    <row r="1945" spans="1:19" x14ac:dyDescent="0.25">
      <c r="A1945" s="14" t="s">
        <v>717</v>
      </c>
      <c r="B1945" s="14" t="s">
        <v>704</v>
      </c>
      <c r="C1945" s="14" t="s">
        <v>718</v>
      </c>
      <c r="D1945" s="14" t="s">
        <v>706</v>
      </c>
      <c r="E1945" s="14" t="s">
        <v>707</v>
      </c>
      <c r="F1945" s="15">
        <v>3531.62</v>
      </c>
      <c r="G1945" s="14" t="s">
        <v>708</v>
      </c>
      <c r="H1945" s="20">
        <v>43952</v>
      </c>
      <c r="I1945" s="14" t="s">
        <v>2719</v>
      </c>
      <c r="J1945" s="14" t="s">
        <v>2723</v>
      </c>
      <c r="K1945" s="21">
        <v>10114</v>
      </c>
      <c r="L1945" s="14" t="s">
        <v>664</v>
      </c>
      <c r="M1945" s="21">
        <v>114060</v>
      </c>
      <c r="N1945" s="14" t="s">
        <v>2724</v>
      </c>
      <c r="O1945" s="14" t="s">
        <v>719</v>
      </c>
      <c r="P1945" s="14" t="s">
        <v>720</v>
      </c>
      <c r="Q1945" s="14" t="s">
        <v>721</v>
      </c>
      <c r="R1945" s="14" t="s">
        <v>715</v>
      </c>
      <c r="S1945" s="14" t="s">
        <v>722</v>
      </c>
    </row>
    <row r="1946" spans="1:19" x14ac:dyDescent="0.25">
      <c r="A1946" s="14" t="s">
        <v>723</v>
      </c>
      <c r="B1946" s="14" t="s">
        <v>704</v>
      </c>
      <c r="C1946" s="14" t="s">
        <v>724</v>
      </c>
      <c r="D1946" s="14" t="s">
        <v>706</v>
      </c>
      <c r="E1946" s="14" t="s">
        <v>707</v>
      </c>
      <c r="F1946" s="15">
        <v>3531.62</v>
      </c>
      <c r="G1946" s="14" t="s">
        <v>708</v>
      </c>
      <c r="H1946" s="20">
        <v>43983</v>
      </c>
      <c r="I1946" s="14" t="s">
        <v>2651</v>
      </c>
      <c r="J1946" s="14" t="s">
        <v>2723</v>
      </c>
      <c r="K1946" s="21">
        <v>10114</v>
      </c>
      <c r="L1946" s="14" t="s">
        <v>664</v>
      </c>
      <c r="M1946" s="21">
        <v>114060</v>
      </c>
      <c r="N1946" s="14" t="s">
        <v>2724</v>
      </c>
      <c r="O1946" s="14" t="s">
        <v>725</v>
      </c>
      <c r="P1946" s="14" t="s">
        <v>726</v>
      </c>
      <c r="Q1946" s="14" t="s">
        <v>727</v>
      </c>
      <c r="R1946" s="14" t="s">
        <v>715</v>
      </c>
      <c r="S1946" s="14" t="s">
        <v>722</v>
      </c>
    </row>
    <row r="1947" spans="1:19" x14ac:dyDescent="0.25">
      <c r="A1947" s="14" t="s">
        <v>703</v>
      </c>
      <c r="B1947" s="14" t="s">
        <v>704</v>
      </c>
      <c r="C1947" s="14" t="s">
        <v>705</v>
      </c>
      <c r="D1947" s="14" t="s">
        <v>706</v>
      </c>
      <c r="E1947" s="14" t="s">
        <v>707</v>
      </c>
      <c r="F1947" s="15">
        <v>9563.75</v>
      </c>
      <c r="G1947" s="14" t="s">
        <v>708</v>
      </c>
      <c r="H1947" s="20">
        <v>43922</v>
      </c>
      <c r="I1947" s="14" t="s">
        <v>2725</v>
      </c>
      <c r="J1947" s="14" t="s">
        <v>2726</v>
      </c>
      <c r="K1947" s="21">
        <v>10115</v>
      </c>
      <c r="L1947" s="14" t="s">
        <v>665</v>
      </c>
      <c r="M1947" s="21">
        <v>111100</v>
      </c>
      <c r="N1947" s="14" t="s">
        <v>2727</v>
      </c>
      <c r="O1947" s="14" t="s">
        <v>712</v>
      </c>
      <c r="P1947" s="14" t="s">
        <v>713</v>
      </c>
      <c r="Q1947" s="14" t="s">
        <v>714</v>
      </c>
      <c r="R1947" s="14" t="s">
        <v>715</v>
      </c>
      <c r="S1947" s="14" t="s">
        <v>716</v>
      </c>
    </row>
    <row r="1948" spans="1:19" x14ac:dyDescent="0.25">
      <c r="A1948" s="14" t="s">
        <v>717</v>
      </c>
      <c r="B1948" s="14" t="s">
        <v>704</v>
      </c>
      <c r="C1948" s="14" t="s">
        <v>718</v>
      </c>
      <c r="D1948" s="14" t="s">
        <v>706</v>
      </c>
      <c r="E1948" s="14" t="s">
        <v>707</v>
      </c>
      <c r="F1948" s="15">
        <v>9563.75</v>
      </c>
      <c r="G1948" s="14" t="s">
        <v>708</v>
      </c>
      <c r="H1948" s="20">
        <v>43952</v>
      </c>
      <c r="I1948" s="14" t="s">
        <v>2722</v>
      </c>
      <c r="J1948" s="14" t="s">
        <v>2726</v>
      </c>
      <c r="K1948" s="21">
        <v>10115</v>
      </c>
      <c r="L1948" s="14" t="s">
        <v>665</v>
      </c>
      <c r="M1948" s="21">
        <v>111100</v>
      </c>
      <c r="N1948" s="14" t="s">
        <v>2727</v>
      </c>
      <c r="O1948" s="14" t="s">
        <v>719</v>
      </c>
      <c r="P1948" s="14" t="s">
        <v>720</v>
      </c>
      <c r="Q1948" s="14" t="s">
        <v>721</v>
      </c>
      <c r="R1948" s="14" t="s">
        <v>715</v>
      </c>
      <c r="S1948" s="14" t="s">
        <v>716</v>
      </c>
    </row>
    <row r="1949" spans="1:19" x14ac:dyDescent="0.25">
      <c r="A1949" s="14" t="s">
        <v>723</v>
      </c>
      <c r="B1949" s="14" t="s">
        <v>704</v>
      </c>
      <c r="C1949" s="14" t="s">
        <v>724</v>
      </c>
      <c r="D1949" s="14" t="s">
        <v>706</v>
      </c>
      <c r="E1949" s="14" t="s">
        <v>707</v>
      </c>
      <c r="F1949" s="15">
        <v>9563.75</v>
      </c>
      <c r="G1949" s="14" t="s">
        <v>708</v>
      </c>
      <c r="H1949" s="20">
        <v>43983</v>
      </c>
      <c r="I1949" s="14" t="s">
        <v>2654</v>
      </c>
      <c r="J1949" s="14" t="s">
        <v>2726</v>
      </c>
      <c r="K1949" s="21">
        <v>10115</v>
      </c>
      <c r="L1949" s="14" t="s">
        <v>665</v>
      </c>
      <c r="M1949" s="21">
        <v>111100</v>
      </c>
      <c r="N1949" s="14" t="s">
        <v>2727</v>
      </c>
      <c r="O1949" s="14" t="s">
        <v>725</v>
      </c>
      <c r="P1949" s="14" t="s">
        <v>726</v>
      </c>
      <c r="Q1949" s="14" t="s">
        <v>727</v>
      </c>
      <c r="R1949" s="14" t="s">
        <v>715</v>
      </c>
      <c r="S1949" s="14" t="s">
        <v>716</v>
      </c>
    </row>
    <row r="1950" spans="1:19" x14ac:dyDescent="0.25">
      <c r="A1950" s="14" t="s">
        <v>703</v>
      </c>
      <c r="B1950" s="14" t="s">
        <v>704</v>
      </c>
      <c r="C1950" s="14" t="s">
        <v>705</v>
      </c>
      <c r="D1950" s="14" t="s">
        <v>706</v>
      </c>
      <c r="E1950" s="14" t="s">
        <v>707</v>
      </c>
      <c r="F1950" s="15">
        <v>2112.75</v>
      </c>
      <c r="G1950" s="14" t="s">
        <v>708</v>
      </c>
      <c r="H1950" s="20">
        <v>43922</v>
      </c>
      <c r="I1950" s="14" t="s">
        <v>2728</v>
      </c>
      <c r="J1950" s="14" t="s">
        <v>2729</v>
      </c>
      <c r="K1950" s="21">
        <v>10115</v>
      </c>
      <c r="L1950" s="14" t="s">
        <v>665</v>
      </c>
      <c r="M1950" s="21">
        <v>111200</v>
      </c>
      <c r="N1950" s="14" t="s">
        <v>2730</v>
      </c>
      <c r="O1950" s="14" t="s">
        <v>712</v>
      </c>
      <c r="P1950" s="14" t="s">
        <v>713</v>
      </c>
      <c r="Q1950" s="14" t="s">
        <v>714</v>
      </c>
      <c r="R1950" s="14" t="s">
        <v>715</v>
      </c>
      <c r="S1950" s="14" t="s">
        <v>731</v>
      </c>
    </row>
    <row r="1951" spans="1:19" x14ac:dyDescent="0.25">
      <c r="A1951" s="14" t="s">
        <v>717</v>
      </c>
      <c r="B1951" s="14" t="s">
        <v>704</v>
      </c>
      <c r="C1951" s="14" t="s">
        <v>718</v>
      </c>
      <c r="D1951" s="14" t="s">
        <v>706</v>
      </c>
      <c r="E1951" s="14" t="s">
        <v>707</v>
      </c>
      <c r="F1951" s="15">
        <v>2112.75</v>
      </c>
      <c r="G1951" s="14" t="s">
        <v>708</v>
      </c>
      <c r="H1951" s="20">
        <v>43952</v>
      </c>
      <c r="I1951" s="14" t="s">
        <v>2725</v>
      </c>
      <c r="J1951" s="14" t="s">
        <v>2729</v>
      </c>
      <c r="K1951" s="21">
        <v>10115</v>
      </c>
      <c r="L1951" s="14" t="s">
        <v>665</v>
      </c>
      <c r="M1951" s="21">
        <v>111200</v>
      </c>
      <c r="N1951" s="14" t="s">
        <v>2730</v>
      </c>
      <c r="O1951" s="14" t="s">
        <v>719</v>
      </c>
      <c r="P1951" s="14" t="s">
        <v>720</v>
      </c>
      <c r="Q1951" s="14" t="s">
        <v>721</v>
      </c>
      <c r="R1951" s="14" t="s">
        <v>715</v>
      </c>
      <c r="S1951" s="14" t="s">
        <v>731</v>
      </c>
    </row>
    <row r="1952" spans="1:19" x14ac:dyDescent="0.25">
      <c r="A1952" s="14" t="s">
        <v>723</v>
      </c>
      <c r="B1952" s="14" t="s">
        <v>704</v>
      </c>
      <c r="C1952" s="14" t="s">
        <v>724</v>
      </c>
      <c r="D1952" s="14" t="s">
        <v>706</v>
      </c>
      <c r="E1952" s="14" t="s">
        <v>707</v>
      </c>
      <c r="F1952" s="15">
        <v>3294.6</v>
      </c>
      <c r="G1952" s="14" t="s">
        <v>708</v>
      </c>
      <c r="H1952" s="20">
        <v>43983</v>
      </c>
      <c r="I1952" s="14" t="s">
        <v>2657</v>
      </c>
      <c r="J1952" s="14" t="s">
        <v>2729</v>
      </c>
      <c r="K1952" s="21">
        <v>10115</v>
      </c>
      <c r="L1952" s="14" t="s">
        <v>665</v>
      </c>
      <c r="M1952" s="21">
        <v>111200</v>
      </c>
      <c r="N1952" s="14" t="s">
        <v>2730</v>
      </c>
      <c r="O1952" s="14" t="s">
        <v>725</v>
      </c>
      <c r="P1952" s="14" t="s">
        <v>726</v>
      </c>
      <c r="Q1952" s="14" t="s">
        <v>727</v>
      </c>
      <c r="R1952" s="14" t="s">
        <v>715</v>
      </c>
      <c r="S1952" s="14" t="s">
        <v>731</v>
      </c>
    </row>
    <row r="1953" spans="1:19" x14ac:dyDescent="0.25">
      <c r="A1953" s="14" t="s">
        <v>703</v>
      </c>
      <c r="B1953" s="14" t="s">
        <v>704</v>
      </c>
      <c r="C1953" s="14" t="s">
        <v>705</v>
      </c>
      <c r="D1953" s="14" t="s">
        <v>706</v>
      </c>
      <c r="E1953" s="14" t="s">
        <v>707</v>
      </c>
      <c r="F1953" s="15">
        <v>77309.649999999994</v>
      </c>
      <c r="G1953" s="14" t="s">
        <v>708</v>
      </c>
      <c r="H1953" s="20">
        <v>43922</v>
      </c>
      <c r="I1953" s="14" t="s">
        <v>2731</v>
      </c>
      <c r="J1953" s="14" t="s">
        <v>2732</v>
      </c>
      <c r="K1953" s="21">
        <v>10115</v>
      </c>
      <c r="L1953" s="14" t="s">
        <v>665</v>
      </c>
      <c r="M1953" s="21">
        <v>111400</v>
      </c>
      <c r="N1953" s="14" t="s">
        <v>2733</v>
      </c>
      <c r="O1953" s="14" t="s">
        <v>712</v>
      </c>
      <c r="P1953" s="14" t="s">
        <v>713</v>
      </c>
      <c r="Q1953" s="14" t="s">
        <v>714</v>
      </c>
      <c r="R1953" s="14" t="s">
        <v>715</v>
      </c>
      <c r="S1953" s="14" t="s">
        <v>683</v>
      </c>
    </row>
    <row r="1954" spans="1:19" x14ac:dyDescent="0.25">
      <c r="A1954" s="14" t="s">
        <v>717</v>
      </c>
      <c r="B1954" s="14" t="s">
        <v>704</v>
      </c>
      <c r="C1954" s="14" t="s">
        <v>718</v>
      </c>
      <c r="D1954" s="14" t="s">
        <v>706</v>
      </c>
      <c r="E1954" s="14" t="s">
        <v>707</v>
      </c>
      <c r="F1954" s="15">
        <v>78107.100000000006</v>
      </c>
      <c r="G1954" s="14" t="s">
        <v>708</v>
      </c>
      <c r="H1954" s="20">
        <v>43952</v>
      </c>
      <c r="I1954" s="14" t="s">
        <v>2728</v>
      </c>
      <c r="J1954" s="14" t="s">
        <v>2732</v>
      </c>
      <c r="K1954" s="21">
        <v>10115</v>
      </c>
      <c r="L1954" s="14" t="s">
        <v>665</v>
      </c>
      <c r="M1954" s="21">
        <v>111400</v>
      </c>
      <c r="N1954" s="14" t="s">
        <v>2733</v>
      </c>
      <c r="O1954" s="14" t="s">
        <v>719</v>
      </c>
      <c r="P1954" s="14" t="s">
        <v>720</v>
      </c>
      <c r="Q1954" s="14" t="s">
        <v>721</v>
      </c>
      <c r="R1954" s="14" t="s">
        <v>715</v>
      </c>
      <c r="S1954" s="14" t="s">
        <v>683</v>
      </c>
    </row>
    <row r="1955" spans="1:19" x14ac:dyDescent="0.25">
      <c r="A1955" s="14" t="s">
        <v>723</v>
      </c>
      <c r="B1955" s="14" t="s">
        <v>704</v>
      </c>
      <c r="C1955" s="14" t="s">
        <v>724</v>
      </c>
      <c r="D1955" s="14" t="s">
        <v>706</v>
      </c>
      <c r="E1955" s="14" t="s">
        <v>707</v>
      </c>
      <c r="F1955" s="15">
        <v>78053.77</v>
      </c>
      <c r="G1955" s="14" t="s">
        <v>708</v>
      </c>
      <c r="H1955" s="20">
        <v>43983</v>
      </c>
      <c r="I1955" s="14" t="s">
        <v>2660</v>
      </c>
      <c r="J1955" s="14" t="s">
        <v>2732</v>
      </c>
      <c r="K1955" s="21">
        <v>10115</v>
      </c>
      <c r="L1955" s="14" t="s">
        <v>665</v>
      </c>
      <c r="M1955" s="21">
        <v>111400</v>
      </c>
      <c r="N1955" s="14" t="s">
        <v>2733</v>
      </c>
      <c r="O1955" s="14" t="s">
        <v>725</v>
      </c>
      <c r="P1955" s="14" t="s">
        <v>726</v>
      </c>
      <c r="Q1955" s="14" t="s">
        <v>727</v>
      </c>
      <c r="R1955" s="14" t="s">
        <v>715</v>
      </c>
      <c r="S1955" s="14" t="s">
        <v>683</v>
      </c>
    </row>
    <row r="1956" spans="1:19" x14ac:dyDescent="0.25">
      <c r="A1956" s="14" t="s">
        <v>717</v>
      </c>
      <c r="B1956" s="14" t="s">
        <v>704</v>
      </c>
      <c r="C1956" s="14" t="s">
        <v>718</v>
      </c>
      <c r="D1956" s="14" t="s">
        <v>706</v>
      </c>
      <c r="E1956" s="14" t="s">
        <v>707</v>
      </c>
      <c r="F1956" s="15">
        <v>3695.54</v>
      </c>
      <c r="G1956" s="14" t="s">
        <v>708</v>
      </c>
      <c r="H1956" s="20">
        <v>43952</v>
      </c>
      <c r="I1956" s="14" t="s">
        <v>2731</v>
      </c>
      <c r="J1956" s="14" t="s">
        <v>2734</v>
      </c>
      <c r="K1956" s="21">
        <v>10115</v>
      </c>
      <c r="L1956" s="14" t="s">
        <v>665</v>
      </c>
      <c r="M1956" s="21">
        <v>111500</v>
      </c>
      <c r="N1956" s="14" t="s">
        <v>2735</v>
      </c>
      <c r="O1956" s="14" t="s">
        <v>719</v>
      </c>
      <c r="P1956" s="14" t="s">
        <v>720</v>
      </c>
      <c r="Q1956" s="14" t="s">
        <v>721</v>
      </c>
      <c r="R1956" s="14" t="s">
        <v>715</v>
      </c>
      <c r="S1956" s="14" t="s">
        <v>687</v>
      </c>
    </row>
    <row r="1957" spans="1:19" x14ac:dyDescent="0.25">
      <c r="A1957" s="14" t="s">
        <v>723</v>
      </c>
      <c r="B1957" s="14" t="s">
        <v>704</v>
      </c>
      <c r="C1957" s="14" t="s">
        <v>724</v>
      </c>
      <c r="D1957" s="14" t="s">
        <v>706</v>
      </c>
      <c r="E1957" s="14" t="s">
        <v>707</v>
      </c>
      <c r="F1957" s="15">
        <v>1231.8499999999999</v>
      </c>
      <c r="G1957" s="14" t="s">
        <v>708</v>
      </c>
      <c r="H1957" s="20">
        <v>43983</v>
      </c>
      <c r="I1957" s="14" t="s">
        <v>2663</v>
      </c>
      <c r="J1957" s="14" t="s">
        <v>2734</v>
      </c>
      <c r="K1957" s="21">
        <v>10115</v>
      </c>
      <c r="L1957" s="14" t="s">
        <v>665</v>
      </c>
      <c r="M1957" s="21">
        <v>111500</v>
      </c>
      <c r="N1957" s="14" t="s">
        <v>2735</v>
      </c>
      <c r="O1957" s="14" t="s">
        <v>725</v>
      </c>
      <c r="P1957" s="14" t="s">
        <v>726</v>
      </c>
      <c r="Q1957" s="14" t="s">
        <v>727</v>
      </c>
      <c r="R1957" s="14" t="s">
        <v>715</v>
      </c>
      <c r="S1957" s="14" t="s">
        <v>687</v>
      </c>
    </row>
    <row r="1958" spans="1:19" x14ac:dyDescent="0.25">
      <c r="A1958" s="14" t="s">
        <v>703</v>
      </c>
      <c r="B1958" s="14" t="s">
        <v>704</v>
      </c>
      <c r="C1958" s="14" t="s">
        <v>705</v>
      </c>
      <c r="D1958" s="14" t="s">
        <v>706</v>
      </c>
      <c r="E1958" s="14" t="s">
        <v>707</v>
      </c>
      <c r="F1958" s="15">
        <v>33950.35</v>
      </c>
      <c r="G1958" s="14" t="s">
        <v>708</v>
      </c>
      <c r="H1958" s="20">
        <v>43922</v>
      </c>
      <c r="I1958" s="14" t="s">
        <v>2736</v>
      </c>
      <c r="J1958" s="14" t="s">
        <v>2737</v>
      </c>
      <c r="K1958" s="21">
        <v>10115</v>
      </c>
      <c r="L1958" s="14" t="s">
        <v>665</v>
      </c>
      <c r="M1958" s="21">
        <v>111600</v>
      </c>
      <c r="N1958" s="14" t="s">
        <v>2738</v>
      </c>
      <c r="O1958" s="14" t="s">
        <v>712</v>
      </c>
      <c r="P1958" s="14" t="s">
        <v>713</v>
      </c>
      <c r="Q1958" s="14" t="s">
        <v>714</v>
      </c>
      <c r="R1958" s="14" t="s">
        <v>715</v>
      </c>
      <c r="S1958" s="14" t="s">
        <v>722</v>
      </c>
    </row>
    <row r="1959" spans="1:19" x14ac:dyDescent="0.25">
      <c r="A1959" s="14" t="s">
        <v>717</v>
      </c>
      <c r="B1959" s="14" t="s">
        <v>704</v>
      </c>
      <c r="C1959" s="14" t="s">
        <v>718</v>
      </c>
      <c r="D1959" s="14" t="s">
        <v>706</v>
      </c>
      <c r="E1959" s="14" t="s">
        <v>707</v>
      </c>
      <c r="F1959" s="15">
        <v>33561.15</v>
      </c>
      <c r="G1959" s="14" t="s">
        <v>708</v>
      </c>
      <c r="H1959" s="20">
        <v>43952</v>
      </c>
      <c r="I1959" s="14" t="s">
        <v>2736</v>
      </c>
      <c r="J1959" s="14" t="s">
        <v>2737</v>
      </c>
      <c r="K1959" s="21">
        <v>10115</v>
      </c>
      <c r="L1959" s="14" t="s">
        <v>665</v>
      </c>
      <c r="M1959" s="21">
        <v>111600</v>
      </c>
      <c r="N1959" s="14" t="s">
        <v>2738</v>
      </c>
      <c r="O1959" s="14" t="s">
        <v>719</v>
      </c>
      <c r="P1959" s="14" t="s">
        <v>720</v>
      </c>
      <c r="Q1959" s="14" t="s">
        <v>721</v>
      </c>
      <c r="R1959" s="14" t="s">
        <v>715</v>
      </c>
      <c r="S1959" s="14" t="s">
        <v>722</v>
      </c>
    </row>
    <row r="1960" spans="1:19" x14ac:dyDescent="0.25">
      <c r="A1960" s="14" t="s">
        <v>723</v>
      </c>
      <c r="B1960" s="14" t="s">
        <v>704</v>
      </c>
      <c r="C1960" s="14" t="s">
        <v>724</v>
      </c>
      <c r="D1960" s="14" t="s">
        <v>706</v>
      </c>
      <c r="E1960" s="14" t="s">
        <v>707</v>
      </c>
      <c r="F1960" s="15">
        <v>1704.73</v>
      </c>
      <c r="G1960" s="14" t="s">
        <v>708</v>
      </c>
      <c r="H1960" s="20">
        <v>43983</v>
      </c>
      <c r="I1960" s="14" t="s">
        <v>2739</v>
      </c>
      <c r="J1960" s="14" t="s">
        <v>2737</v>
      </c>
      <c r="K1960" s="21">
        <v>10115</v>
      </c>
      <c r="L1960" s="14" t="s">
        <v>665</v>
      </c>
      <c r="M1960" s="21">
        <v>111600</v>
      </c>
      <c r="N1960" s="14" t="s">
        <v>2738</v>
      </c>
      <c r="O1960" s="14" t="s">
        <v>725</v>
      </c>
      <c r="P1960" s="14" t="s">
        <v>682</v>
      </c>
      <c r="Q1960" s="14" t="s">
        <v>875</v>
      </c>
      <c r="R1960" s="14" t="s">
        <v>715</v>
      </c>
      <c r="S1960" s="14" t="s">
        <v>722</v>
      </c>
    </row>
    <row r="1961" spans="1:19" x14ac:dyDescent="0.25">
      <c r="A1961" s="14" t="s">
        <v>723</v>
      </c>
      <c r="B1961" s="14" t="s">
        <v>704</v>
      </c>
      <c r="C1961" s="14" t="s">
        <v>724</v>
      </c>
      <c r="D1961" s="14" t="s">
        <v>706</v>
      </c>
      <c r="E1961" s="14" t="s">
        <v>707</v>
      </c>
      <c r="F1961" s="15">
        <v>31856.42</v>
      </c>
      <c r="G1961" s="14" t="s">
        <v>708</v>
      </c>
      <c r="H1961" s="20">
        <v>43983</v>
      </c>
      <c r="I1961" s="14" t="s">
        <v>2666</v>
      </c>
      <c r="J1961" s="14" t="s">
        <v>2737</v>
      </c>
      <c r="K1961" s="21">
        <v>10115</v>
      </c>
      <c r="L1961" s="14" t="s">
        <v>665</v>
      </c>
      <c r="M1961" s="21">
        <v>111600</v>
      </c>
      <c r="N1961" s="14" t="s">
        <v>2738</v>
      </c>
      <c r="O1961" s="14" t="s">
        <v>725</v>
      </c>
      <c r="P1961" s="14" t="s">
        <v>726</v>
      </c>
      <c r="Q1961" s="14" t="s">
        <v>727</v>
      </c>
      <c r="R1961" s="14" t="s">
        <v>715</v>
      </c>
      <c r="S1961" s="14" t="s">
        <v>722</v>
      </c>
    </row>
    <row r="1962" spans="1:19" x14ac:dyDescent="0.25">
      <c r="A1962" s="14" t="s">
        <v>703</v>
      </c>
      <c r="B1962" s="14" t="s">
        <v>704</v>
      </c>
      <c r="C1962" s="14" t="s">
        <v>705</v>
      </c>
      <c r="D1962" s="14" t="s">
        <v>706</v>
      </c>
      <c r="E1962" s="14" t="s">
        <v>707</v>
      </c>
      <c r="F1962" s="15">
        <v>777.86</v>
      </c>
      <c r="G1962" s="14" t="s">
        <v>708</v>
      </c>
      <c r="H1962" s="20">
        <v>43922</v>
      </c>
      <c r="I1962" s="14" t="s">
        <v>2740</v>
      </c>
      <c r="J1962" s="14" t="s">
        <v>2741</v>
      </c>
      <c r="K1962" s="21">
        <v>10115</v>
      </c>
      <c r="L1962" s="14" t="s">
        <v>665</v>
      </c>
      <c r="M1962" s="21">
        <v>111700</v>
      </c>
      <c r="N1962" s="14" t="s">
        <v>2742</v>
      </c>
      <c r="O1962" s="14" t="s">
        <v>712</v>
      </c>
      <c r="P1962" s="14" t="s">
        <v>713</v>
      </c>
      <c r="Q1962" s="14" t="s">
        <v>714</v>
      </c>
      <c r="R1962" s="14" t="s">
        <v>715</v>
      </c>
      <c r="S1962" s="14" t="s">
        <v>742</v>
      </c>
    </row>
    <row r="1963" spans="1:19" x14ac:dyDescent="0.25">
      <c r="A1963" s="14" t="s">
        <v>717</v>
      </c>
      <c r="B1963" s="14" t="s">
        <v>704</v>
      </c>
      <c r="C1963" s="14" t="s">
        <v>718</v>
      </c>
      <c r="D1963" s="14" t="s">
        <v>706</v>
      </c>
      <c r="E1963" s="14" t="s">
        <v>707</v>
      </c>
      <c r="F1963" s="15">
        <v>777.86</v>
      </c>
      <c r="G1963" s="14" t="s">
        <v>708</v>
      </c>
      <c r="H1963" s="20">
        <v>43952</v>
      </c>
      <c r="I1963" s="14" t="s">
        <v>2740</v>
      </c>
      <c r="J1963" s="14" t="s">
        <v>2741</v>
      </c>
      <c r="K1963" s="21">
        <v>10115</v>
      </c>
      <c r="L1963" s="14" t="s">
        <v>665</v>
      </c>
      <c r="M1963" s="21">
        <v>111700</v>
      </c>
      <c r="N1963" s="14" t="s">
        <v>2742</v>
      </c>
      <c r="O1963" s="14" t="s">
        <v>719</v>
      </c>
      <c r="P1963" s="14" t="s">
        <v>720</v>
      </c>
      <c r="Q1963" s="14" t="s">
        <v>721</v>
      </c>
      <c r="R1963" s="14" t="s">
        <v>715</v>
      </c>
      <c r="S1963" s="14" t="s">
        <v>742</v>
      </c>
    </row>
    <row r="1964" spans="1:19" x14ac:dyDescent="0.25">
      <c r="A1964" s="14" t="s">
        <v>723</v>
      </c>
      <c r="B1964" s="14" t="s">
        <v>704</v>
      </c>
      <c r="C1964" s="14" t="s">
        <v>724</v>
      </c>
      <c r="D1964" s="14" t="s">
        <v>706</v>
      </c>
      <c r="E1964" s="14" t="s">
        <v>707</v>
      </c>
      <c r="F1964" s="15">
        <v>777.86</v>
      </c>
      <c r="G1964" s="14" t="s">
        <v>708</v>
      </c>
      <c r="H1964" s="20">
        <v>43983</v>
      </c>
      <c r="I1964" s="14" t="s">
        <v>2669</v>
      </c>
      <c r="J1964" s="14" t="s">
        <v>2741</v>
      </c>
      <c r="K1964" s="21">
        <v>10115</v>
      </c>
      <c r="L1964" s="14" t="s">
        <v>665</v>
      </c>
      <c r="M1964" s="21">
        <v>111700</v>
      </c>
      <c r="N1964" s="14" t="s">
        <v>2742</v>
      </c>
      <c r="O1964" s="14" t="s">
        <v>725</v>
      </c>
      <c r="P1964" s="14" t="s">
        <v>726</v>
      </c>
      <c r="Q1964" s="14" t="s">
        <v>727</v>
      </c>
      <c r="R1964" s="14" t="s">
        <v>715</v>
      </c>
      <c r="S1964" s="14" t="s">
        <v>742</v>
      </c>
    </row>
    <row r="1965" spans="1:19" x14ac:dyDescent="0.25">
      <c r="A1965" s="14" t="s">
        <v>703</v>
      </c>
      <c r="B1965" s="14" t="s">
        <v>704</v>
      </c>
      <c r="C1965" s="14" t="s">
        <v>705</v>
      </c>
      <c r="D1965" s="14" t="s">
        <v>706</v>
      </c>
      <c r="E1965" s="14" t="s">
        <v>707</v>
      </c>
      <c r="F1965" s="15">
        <v>59.81</v>
      </c>
      <c r="G1965" s="14" t="s">
        <v>708</v>
      </c>
      <c r="H1965" s="20">
        <v>43922</v>
      </c>
      <c r="I1965" s="14" t="s">
        <v>2743</v>
      </c>
      <c r="J1965" s="14" t="s">
        <v>2744</v>
      </c>
      <c r="K1965" s="21">
        <v>10115</v>
      </c>
      <c r="L1965" s="14" t="s">
        <v>665</v>
      </c>
      <c r="M1965" s="21">
        <v>113000</v>
      </c>
      <c r="N1965" s="14" t="s">
        <v>2745</v>
      </c>
      <c r="O1965" s="14" t="s">
        <v>712</v>
      </c>
      <c r="P1965" s="14" t="s">
        <v>713</v>
      </c>
      <c r="Q1965" s="14" t="s">
        <v>714</v>
      </c>
      <c r="R1965" s="14" t="s">
        <v>715</v>
      </c>
      <c r="S1965" s="14" t="s">
        <v>742</v>
      </c>
    </row>
    <row r="1966" spans="1:19" x14ac:dyDescent="0.25">
      <c r="A1966" s="14" t="s">
        <v>717</v>
      </c>
      <c r="B1966" s="14" t="s">
        <v>704</v>
      </c>
      <c r="C1966" s="14" t="s">
        <v>718</v>
      </c>
      <c r="D1966" s="14" t="s">
        <v>706</v>
      </c>
      <c r="E1966" s="14" t="s">
        <v>707</v>
      </c>
      <c r="F1966" s="15">
        <v>59.81</v>
      </c>
      <c r="G1966" s="14" t="s">
        <v>708</v>
      </c>
      <c r="H1966" s="20">
        <v>43952</v>
      </c>
      <c r="I1966" s="14" t="s">
        <v>2743</v>
      </c>
      <c r="J1966" s="14" t="s">
        <v>2744</v>
      </c>
      <c r="K1966" s="21">
        <v>10115</v>
      </c>
      <c r="L1966" s="14" t="s">
        <v>665</v>
      </c>
      <c r="M1966" s="21">
        <v>113000</v>
      </c>
      <c r="N1966" s="14" t="s">
        <v>2745</v>
      </c>
      <c r="O1966" s="14" t="s">
        <v>719</v>
      </c>
      <c r="P1966" s="14" t="s">
        <v>720</v>
      </c>
      <c r="Q1966" s="14" t="s">
        <v>721</v>
      </c>
      <c r="R1966" s="14" t="s">
        <v>715</v>
      </c>
      <c r="S1966" s="14" t="s">
        <v>742</v>
      </c>
    </row>
    <row r="1967" spans="1:19" x14ac:dyDescent="0.25">
      <c r="A1967" s="14" t="s">
        <v>723</v>
      </c>
      <c r="B1967" s="14" t="s">
        <v>704</v>
      </c>
      <c r="C1967" s="14" t="s">
        <v>724</v>
      </c>
      <c r="D1967" s="14" t="s">
        <v>706</v>
      </c>
      <c r="E1967" s="14" t="s">
        <v>707</v>
      </c>
      <c r="F1967" s="15">
        <v>59.81</v>
      </c>
      <c r="G1967" s="14" t="s">
        <v>708</v>
      </c>
      <c r="H1967" s="20">
        <v>43983</v>
      </c>
      <c r="I1967" s="14" t="s">
        <v>2672</v>
      </c>
      <c r="J1967" s="14" t="s">
        <v>2744</v>
      </c>
      <c r="K1967" s="21">
        <v>10115</v>
      </c>
      <c r="L1967" s="14" t="s">
        <v>665</v>
      </c>
      <c r="M1967" s="21">
        <v>113000</v>
      </c>
      <c r="N1967" s="14" t="s">
        <v>2745</v>
      </c>
      <c r="O1967" s="14" t="s">
        <v>725</v>
      </c>
      <c r="P1967" s="14" t="s">
        <v>726</v>
      </c>
      <c r="Q1967" s="14" t="s">
        <v>727</v>
      </c>
      <c r="R1967" s="14" t="s">
        <v>715</v>
      </c>
      <c r="S1967" s="14" t="s">
        <v>742</v>
      </c>
    </row>
    <row r="1968" spans="1:19" x14ac:dyDescent="0.25">
      <c r="A1968" s="14" t="s">
        <v>703</v>
      </c>
      <c r="B1968" s="14" t="s">
        <v>704</v>
      </c>
      <c r="C1968" s="14" t="s">
        <v>705</v>
      </c>
      <c r="D1968" s="14" t="s">
        <v>706</v>
      </c>
      <c r="E1968" s="14" t="s">
        <v>707</v>
      </c>
      <c r="F1968" s="15">
        <v>823.66</v>
      </c>
      <c r="G1968" s="14" t="s">
        <v>708</v>
      </c>
      <c r="H1968" s="20">
        <v>43922</v>
      </c>
      <c r="I1968" s="14" t="s">
        <v>2746</v>
      </c>
      <c r="J1968" s="14" t="s">
        <v>2747</v>
      </c>
      <c r="K1968" s="21">
        <v>10115</v>
      </c>
      <c r="L1968" s="14" t="s">
        <v>665</v>
      </c>
      <c r="M1968" s="21">
        <v>113010</v>
      </c>
      <c r="N1968" s="14" t="s">
        <v>2748</v>
      </c>
      <c r="O1968" s="14" t="s">
        <v>712</v>
      </c>
      <c r="P1968" s="14" t="s">
        <v>713</v>
      </c>
      <c r="Q1968" s="14" t="s">
        <v>714</v>
      </c>
      <c r="R1968" s="14" t="s">
        <v>715</v>
      </c>
      <c r="S1968" s="14" t="s">
        <v>716</v>
      </c>
    </row>
    <row r="1969" spans="1:19" x14ac:dyDescent="0.25">
      <c r="A1969" s="14" t="s">
        <v>717</v>
      </c>
      <c r="B1969" s="14" t="s">
        <v>704</v>
      </c>
      <c r="C1969" s="14" t="s">
        <v>718</v>
      </c>
      <c r="D1969" s="14" t="s">
        <v>706</v>
      </c>
      <c r="E1969" s="14" t="s">
        <v>707</v>
      </c>
      <c r="F1969" s="15">
        <v>823.66</v>
      </c>
      <c r="G1969" s="14" t="s">
        <v>708</v>
      </c>
      <c r="H1969" s="20">
        <v>43952</v>
      </c>
      <c r="I1969" s="14" t="s">
        <v>2746</v>
      </c>
      <c r="J1969" s="14" t="s">
        <v>2747</v>
      </c>
      <c r="K1969" s="21">
        <v>10115</v>
      </c>
      <c r="L1969" s="14" t="s">
        <v>665</v>
      </c>
      <c r="M1969" s="21">
        <v>113010</v>
      </c>
      <c r="N1969" s="14" t="s">
        <v>2748</v>
      </c>
      <c r="O1969" s="14" t="s">
        <v>719</v>
      </c>
      <c r="P1969" s="14" t="s">
        <v>720</v>
      </c>
      <c r="Q1969" s="14" t="s">
        <v>721</v>
      </c>
      <c r="R1969" s="14" t="s">
        <v>715</v>
      </c>
      <c r="S1969" s="14" t="s">
        <v>716</v>
      </c>
    </row>
    <row r="1970" spans="1:19" x14ac:dyDescent="0.25">
      <c r="A1970" s="14" t="s">
        <v>723</v>
      </c>
      <c r="B1970" s="14" t="s">
        <v>704</v>
      </c>
      <c r="C1970" s="14" t="s">
        <v>724</v>
      </c>
      <c r="D1970" s="14" t="s">
        <v>706</v>
      </c>
      <c r="E1970" s="14" t="s">
        <v>707</v>
      </c>
      <c r="F1970" s="15">
        <v>823.66</v>
      </c>
      <c r="G1970" s="14" t="s">
        <v>708</v>
      </c>
      <c r="H1970" s="20">
        <v>43983</v>
      </c>
      <c r="I1970" s="14" t="s">
        <v>2675</v>
      </c>
      <c r="J1970" s="14" t="s">
        <v>2747</v>
      </c>
      <c r="K1970" s="21">
        <v>10115</v>
      </c>
      <c r="L1970" s="14" t="s">
        <v>665</v>
      </c>
      <c r="M1970" s="21">
        <v>113010</v>
      </c>
      <c r="N1970" s="14" t="s">
        <v>2748</v>
      </c>
      <c r="O1970" s="14" t="s">
        <v>725</v>
      </c>
      <c r="P1970" s="14" t="s">
        <v>726</v>
      </c>
      <c r="Q1970" s="14" t="s">
        <v>727</v>
      </c>
      <c r="R1970" s="14" t="s">
        <v>715</v>
      </c>
      <c r="S1970" s="14" t="s">
        <v>716</v>
      </c>
    </row>
    <row r="1971" spans="1:19" x14ac:dyDescent="0.25">
      <c r="A1971" s="14" t="s">
        <v>703</v>
      </c>
      <c r="B1971" s="14" t="s">
        <v>704</v>
      </c>
      <c r="C1971" s="14" t="s">
        <v>705</v>
      </c>
      <c r="D1971" s="14" t="s">
        <v>706</v>
      </c>
      <c r="E1971" s="14" t="s">
        <v>707</v>
      </c>
      <c r="F1971" s="15">
        <v>190.54</v>
      </c>
      <c r="G1971" s="14" t="s">
        <v>708</v>
      </c>
      <c r="H1971" s="20">
        <v>43922</v>
      </c>
      <c r="I1971" s="14" t="s">
        <v>2749</v>
      </c>
      <c r="J1971" s="14" t="s">
        <v>2750</v>
      </c>
      <c r="K1971" s="21">
        <v>10115</v>
      </c>
      <c r="L1971" s="14" t="s">
        <v>665</v>
      </c>
      <c r="M1971" s="21">
        <v>113020</v>
      </c>
      <c r="N1971" s="14" t="s">
        <v>2751</v>
      </c>
      <c r="O1971" s="14" t="s">
        <v>712</v>
      </c>
      <c r="P1971" s="14" t="s">
        <v>713</v>
      </c>
      <c r="Q1971" s="14" t="s">
        <v>714</v>
      </c>
      <c r="R1971" s="14" t="s">
        <v>715</v>
      </c>
      <c r="S1971" s="14" t="s">
        <v>731</v>
      </c>
    </row>
    <row r="1972" spans="1:19" x14ac:dyDescent="0.25">
      <c r="A1972" s="14" t="s">
        <v>717</v>
      </c>
      <c r="B1972" s="14" t="s">
        <v>704</v>
      </c>
      <c r="C1972" s="14" t="s">
        <v>718</v>
      </c>
      <c r="D1972" s="14" t="s">
        <v>706</v>
      </c>
      <c r="E1972" s="14" t="s">
        <v>707</v>
      </c>
      <c r="F1972" s="15">
        <v>190.54</v>
      </c>
      <c r="G1972" s="14" t="s">
        <v>708</v>
      </c>
      <c r="H1972" s="20">
        <v>43952</v>
      </c>
      <c r="I1972" s="14" t="s">
        <v>2749</v>
      </c>
      <c r="J1972" s="14" t="s">
        <v>2750</v>
      </c>
      <c r="K1972" s="21">
        <v>10115</v>
      </c>
      <c r="L1972" s="14" t="s">
        <v>665</v>
      </c>
      <c r="M1972" s="21">
        <v>113020</v>
      </c>
      <c r="N1972" s="14" t="s">
        <v>2751</v>
      </c>
      <c r="O1972" s="14" t="s">
        <v>719</v>
      </c>
      <c r="P1972" s="14" t="s">
        <v>720</v>
      </c>
      <c r="Q1972" s="14" t="s">
        <v>721</v>
      </c>
      <c r="R1972" s="14" t="s">
        <v>715</v>
      </c>
      <c r="S1972" s="14" t="s">
        <v>731</v>
      </c>
    </row>
    <row r="1973" spans="1:19" x14ac:dyDescent="0.25">
      <c r="A1973" s="14" t="s">
        <v>723</v>
      </c>
      <c r="B1973" s="14" t="s">
        <v>704</v>
      </c>
      <c r="C1973" s="14" t="s">
        <v>724</v>
      </c>
      <c r="D1973" s="14" t="s">
        <v>706</v>
      </c>
      <c r="E1973" s="14" t="s">
        <v>707</v>
      </c>
      <c r="F1973" s="15">
        <v>353.64</v>
      </c>
      <c r="G1973" s="14" t="s">
        <v>708</v>
      </c>
      <c r="H1973" s="20">
        <v>43983</v>
      </c>
      <c r="I1973" s="14" t="s">
        <v>2678</v>
      </c>
      <c r="J1973" s="14" t="s">
        <v>2750</v>
      </c>
      <c r="K1973" s="21">
        <v>10115</v>
      </c>
      <c r="L1973" s="14" t="s">
        <v>665</v>
      </c>
      <c r="M1973" s="21">
        <v>113020</v>
      </c>
      <c r="N1973" s="14" t="s">
        <v>2751</v>
      </c>
      <c r="O1973" s="14" t="s">
        <v>725</v>
      </c>
      <c r="P1973" s="14" t="s">
        <v>726</v>
      </c>
      <c r="Q1973" s="14" t="s">
        <v>727</v>
      </c>
      <c r="R1973" s="14" t="s">
        <v>715</v>
      </c>
      <c r="S1973" s="14" t="s">
        <v>731</v>
      </c>
    </row>
    <row r="1974" spans="1:19" x14ac:dyDescent="0.25">
      <c r="A1974" s="14" t="s">
        <v>703</v>
      </c>
      <c r="B1974" s="14" t="s">
        <v>704</v>
      </c>
      <c r="C1974" s="14" t="s">
        <v>705</v>
      </c>
      <c r="D1974" s="14" t="s">
        <v>706</v>
      </c>
      <c r="E1974" s="14" t="s">
        <v>707</v>
      </c>
      <c r="F1974" s="15">
        <v>8446.3700000000008</v>
      </c>
      <c r="G1974" s="14" t="s">
        <v>708</v>
      </c>
      <c r="H1974" s="20">
        <v>43922</v>
      </c>
      <c r="I1974" s="14" t="s">
        <v>2752</v>
      </c>
      <c r="J1974" s="14" t="s">
        <v>2753</v>
      </c>
      <c r="K1974" s="21">
        <v>10115</v>
      </c>
      <c r="L1974" s="14" t="s">
        <v>665</v>
      </c>
      <c r="M1974" s="21">
        <v>113040</v>
      </c>
      <c r="N1974" s="14" t="s">
        <v>2754</v>
      </c>
      <c r="O1974" s="14" t="s">
        <v>712</v>
      </c>
      <c r="P1974" s="14" t="s">
        <v>713</v>
      </c>
      <c r="Q1974" s="14" t="s">
        <v>714</v>
      </c>
      <c r="R1974" s="14" t="s">
        <v>715</v>
      </c>
      <c r="S1974" s="14" t="s">
        <v>683</v>
      </c>
    </row>
    <row r="1975" spans="1:19" x14ac:dyDescent="0.25">
      <c r="A1975" s="14" t="s">
        <v>717</v>
      </c>
      <c r="B1975" s="14" t="s">
        <v>704</v>
      </c>
      <c r="C1975" s="14" t="s">
        <v>718</v>
      </c>
      <c r="D1975" s="14" t="s">
        <v>706</v>
      </c>
      <c r="E1975" s="14" t="s">
        <v>707</v>
      </c>
      <c r="F1975" s="15">
        <v>8556.42</v>
      </c>
      <c r="G1975" s="14" t="s">
        <v>708</v>
      </c>
      <c r="H1975" s="20">
        <v>43952</v>
      </c>
      <c r="I1975" s="14" t="s">
        <v>2752</v>
      </c>
      <c r="J1975" s="14" t="s">
        <v>2753</v>
      </c>
      <c r="K1975" s="21">
        <v>10115</v>
      </c>
      <c r="L1975" s="14" t="s">
        <v>665</v>
      </c>
      <c r="M1975" s="21">
        <v>113040</v>
      </c>
      <c r="N1975" s="14" t="s">
        <v>2754</v>
      </c>
      <c r="O1975" s="14" t="s">
        <v>719</v>
      </c>
      <c r="P1975" s="14" t="s">
        <v>720</v>
      </c>
      <c r="Q1975" s="14" t="s">
        <v>721</v>
      </c>
      <c r="R1975" s="14" t="s">
        <v>715</v>
      </c>
      <c r="S1975" s="14" t="s">
        <v>683</v>
      </c>
    </row>
    <row r="1976" spans="1:19" x14ac:dyDescent="0.25">
      <c r="A1976" s="14" t="s">
        <v>723</v>
      </c>
      <c r="B1976" s="14" t="s">
        <v>704</v>
      </c>
      <c r="C1976" s="14" t="s">
        <v>724</v>
      </c>
      <c r="D1976" s="14" t="s">
        <v>706</v>
      </c>
      <c r="E1976" s="14" t="s">
        <v>707</v>
      </c>
      <c r="F1976" s="15">
        <v>8549.07</v>
      </c>
      <c r="G1976" s="14" t="s">
        <v>708</v>
      </c>
      <c r="H1976" s="20">
        <v>43983</v>
      </c>
      <c r="I1976" s="14" t="s">
        <v>2681</v>
      </c>
      <c r="J1976" s="14" t="s">
        <v>2753</v>
      </c>
      <c r="K1976" s="21">
        <v>10115</v>
      </c>
      <c r="L1976" s="14" t="s">
        <v>665</v>
      </c>
      <c r="M1976" s="21">
        <v>113040</v>
      </c>
      <c r="N1976" s="14" t="s">
        <v>2754</v>
      </c>
      <c r="O1976" s="14" t="s">
        <v>725</v>
      </c>
      <c r="P1976" s="14" t="s">
        <v>726</v>
      </c>
      <c r="Q1976" s="14" t="s">
        <v>727</v>
      </c>
      <c r="R1976" s="14" t="s">
        <v>715</v>
      </c>
      <c r="S1976" s="14" t="s">
        <v>683</v>
      </c>
    </row>
    <row r="1977" spans="1:19" x14ac:dyDescent="0.25">
      <c r="A1977" s="14" t="s">
        <v>717</v>
      </c>
      <c r="B1977" s="14" t="s">
        <v>704</v>
      </c>
      <c r="C1977" s="14" t="s">
        <v>718</v>
      </c>
      <c r="D1977" s="14" t="s">
        <v>706</v>
      </c>
      <c r="E1977" s="14" t="s">
        <v>707</v>
      </c>
      <c r="F1977" s="15">
        <v>408.97</v>
      </c>
      <c r="G1977" s="14" t="s">
        <v>708</v>
      </c>
      <c r="H1977" s="20">
        <v>43952</v>
      </c>
      <c r="I1977" s="14" t="s">
        <v>2755</v>
      </c>
      <c r="J1977" s="14" t="s">
        <v>2756</v>
      </c>
      <c r="K1977" s="21">
        <v>10115</v>
      </c>
      <c r="L1977" s="14" t="s">
        <v>665</v>
      </c>
      <c r="M1977" s="21">
        <v>113050</v>
      </c>
      <c r="N1977" s="14" t="s">
        <v>2757</v>
      </c>
      <c r="O1977" s="14" t="s">
        <v>719</v>
      </c>
      <c r="P1977" s="14" t="s">
        <v>720</v>
      </c>
      <c r="Q1977" s="14" t="s">
        <v>721</v>
      </c>
      <c r="R1977" s="14" t="s">
        <v>715</v>
      </c>
      <c r="S1977" s="14" t="s">
        <v>687</v>
      </c>
    </row>
    <row r="1978" spans="1:19" x14ac:dyDescent="0.25">
      <c r="A1978" s="14" t="s">
        <v>723</v>
      </c>
      <c r="B1978" s="14" t="s">
        <v>704</v>
      </c>
      <c r="C1978" s="14" t="s">
        <v>724</v>
      </c>
      <c r="D1978" s="14" t="s">
        <v>706</v>
      </c>
      <c r="E1978" s="14" t="s">
        <v>707</v>
      </c>
      <c r="F1978" s="15">
        <v>-32.04</v>
      </c>
      <c r="G1978" s="14" t="s">
        <v>708</v>
      </c>
      <c r="H1978" s="20">
        <v>43983</v>
      </c>
      <c r="I1978" s="14" t="s">
        <v>2684</v>
      </c>
      <c r="J1978" s="14" t="s">
        <v>2756</v>
      </c>
      <c r="K1978" s="21">
        <v>10115</v>
      </c>
      <c r="L1978" s="14" t="s">
        <v>665</v>
      </c>
      <c r="M1978" s="21">
        <v>113050</v>
      </c>
      <c r="N1978" s="14" t="s">
        <v>2757</v>
      </c>
      <c r="O1978" s="14" t="s">
        <v>725</v>
      </c>
      <c r="P1978" s="14" t="s">
        <v>726</v>
      </c>
      <c r="Q1978" s="14" t="s">
        <v>727</v>
      </c>
      <c r="R1978" s="14" t="s">
        <v>715</v>
      </c>
      <c r="S1978" s="14" t="s">
        <v>687</v>
      </c>
    </row>
    <row r="1979" spans="1:19" x14ac:dyDescent="0.25">
      <c r="A1979" s="14" t="s">
        <v>703</v>
      </c>
      <c r="B1979" s="14" t="s">
        <v>704</v>
      </c>
      <c r="C1979" s="14" t="s">
        <v>705</v>
      </c>
      <c r="D1979" s="14" t="s">
        <v>706</v>
      </c>
      <c r="E1979" s="14" t="s">
        <v>707</v>
      </c>
      <c r="F1979" s="15">
        <v>2278.36</v>
      </c>
      <c r="G1979" s="14" t="s">
        <v>708</v>
      </c>
      <c r="H1979" s="20">
        <v>43922</v>
      </c>
      <c r="I1979" s="14" t="s">
        <v>2755</v>
      </c>
      <c r="J1979" s="14" t="s">
        <v>2758</v>
      </c>
      <c r="K1979" s="21">
        <v>10115</v>
      </c>
      <c r="L1979" s="14" t="s">
        <v>665</v>
      </c>
      <c r="M1979" s="21">
        <v>113060</v>
      </c>
      <c r="N1979" s="14" t="s">
        <v>2759</v>
      </c>
      <c r="O1979" s="14" t="s">
        <v>712</v>
      </c>
      <c r="P1979" s="14" t="s">
        <v>713</v>
      </c>
      <c r="Q1979" s="14" t="s">
        <v>714</v>
      </c>
      <c r="R1979" s="14" t="s">
        <v>715</v>
      </c>
      <c r="S1979" s="14" t="s">
        <v>722</v>
      </c>
    </row>
    <row r="1980" spans="1:19" x14ac:dyDescent="0.25">
      <c r="A1980" s="14" t="s">
        <v>717</v>
      </c>
      <c r="B1980" s="14" t="s">
        <v>704</v>
      </c>
      <c r="C1980" s="14" t="s">
        <v>718</v>
      </c>
      <c r="D1980" s="14" t="s">
        <v>706</v>
      </c>
      <c r="E1980" s="14" t="s">
        <v>707</v>
      </c>
      <c r="F1980" s="15">
        <v>2325.66</v>
      </c>
      <c r="G1980" s="14" t="s">
        <v>708</v>
      </c>
      <c r="H1980" s="20">
        <v>43952</v>
      </c>
      <c r="I1980" s="14" t="s">
        <v>2760</v>
      </c>
      <c r="J1980" s="14" t="s">
        <v>2758</v>
      </c>
      <c r="K1980" s="21">
        <v>10115</v>
      </c>
      <c r="L1980" s="14" t="s">
        <v>665</v>
      </c>
      <c r="M1980" s="21">
        <v>113060</v>
      </c>
      <c r="N1980" s="14" t="s">
        <v>2759</v>
      </c>
      <c r="O1980" s="14" t="s">
        <v>719</v>
      </c>
      <c r="P1980" s="14" t="s">
        <v>720</v>
      </c>
      <c r="Q1980" s="14" t="s">
        <v>721</v>
      </c>
      <c r="R1980" s="14" t="s">
        <v>715</v>
      </c>
      <c r="S1980" s="14" t="s">
        <v>722</v>
      </c>
    </row>
    <row r="1981" spans="1:19" x14ac:dyDescent="0.25">
      <c r="A1981" s="14" t="s">
        <v>723</v>
      </c>
      <c r="B1981" s="14" t="s">
        <v>704</v>
      </c>
      <c r="C1981" s="14" t="s">
        <v>724</v>
      </c>
      <c r="D1981" s="14" t="s">
        <v>706</v>
      </c>
      <c r="E1981" s="14" t="s">
        <v>707</v>
      </c>
      <c r="F1981" s="15">
        <v>2191.42</v>
      </c>
      <c r="G1981" s="14" t="s">
        <v>708</v>
      </c>
      <c r="H1981" s="20">
        <v>43983</v>
      </c>
      <c r="I1981" s="14" t="s">
        <v>2687</v>
      </c>
      <c r="J1981" s="14" t="s">
        <v>2758</v>
      </c>
      <c r="K1981" s="21">
        <v>10115</v>
      </c>
      <c r="L1981" s="14" t="s">
        <v>665</v>
      </c>
      <c r="M1981" s="21">
        <v>113060</v>
      </c>
      <c r="N1981" s="14" t="s">
        <v>2759</v>
      </c>
      <c r="O1981" s="14" t="s">
        <v>725</v>
      </c>
      <c r="P1981" s="14" t="s">
        <v>726</v>
      </c>
      <c r="Q1981" s="14" t="s">
        <v>727</v>
      </c>
      <c r="R1981" s="14" t="s">
        <v>715</v>
      </c>
      <c r="S1981" s="14" t="s">
        <v>722</v>
      </c>
    </row>
    <row r="1982" spans="1:19" x14ac:dyDescent="0.25">
      <c r="A1982" s="14" t="s">
        <v>723</v>
      </c>
      <c r="B1982" s="14" t="s">
        <v>704</v>
      </c>
      <c r="C1982" s="14" t="s">
        <v>724</v>
      </c>
      <c r="D1982" s="14" t="s">
        <v>706</v>
      </c>
      <c r="E1982" s="14" t="s">
        <v>707</v>
      </c>
      <c r="F1982" s="15">
        <v>134.24</v>
      </c>
      <c r="G1982" s="14" t="s">
        <v>708</v>
      </c>
      <c r="H1982" s="20">
        <v>43983</v>
      </c>
      <c r="I1982" s="14" t="s">
        <v>2761</v>
      </c>
      <c r="J1982" s="14" t="s">
        <v>2758</v>
      </c>
      <c r="K1982" s="21">
        <v>10115</v>
      </c>
      <c r="L1982" s="14" t="s">
        <v>665</v>
      </c>
      <c r="M1982" s="21">
        <v>113060</v>
      </c>
      <c r="N1982" s="14" t="s">
        <v>2759</v>
      </c>
      <c r="O1982" s="14" t="s">
        <v>725</v>
      </c>
      <c r="P1982" s="14" t="s">
        <v>682</v>
      </c>
      <c r="Q1982" s="14" t="s">
        <v>875</v>
      </c>
      <c r="R1982" s="14" t="s">
        <v>715</v>
      </c>
      <c r="S1982" s="14" t="s">
        <v>722</v>
      </c>
    </row>
    <row r="1983" spans="1:19" x14ac:dyDescent="0.25">
      <c r="A1983" s="14" t="s">
        <v>703</v>
      </c>
      <c r="B1983" s="14" t="s">
        <v>704</v>
      </c>
      <c r="C1983" s="14" t="s">
        <v>705</v>
      </c>
      <c r="D1983" s="14" t="s">
        <v>706</v>
      </c>
      <c r="E1983" s="14" t="s">
        <v>707</v>
      </c>
      <c r="F1983" s="15">
        <v>217.04</v>
      </c>
      <c r="G1983" s="14" t="s">
        <v>708</v>
      </c>
      <c r="H1983" s="20">
        <v>43922</v>
      </c>
      <c r="I1983" s="14" t="s">
        <v>2760</v>
      </c>
      <c r="J1983" s="14" t="s">
        <v>2762</v>
      </c>
      <c r="K1983" s="21">
        <v>10115</v>
      </c>
      <c r="L1983" s="14" t="s">
        <v>665</v>
      </c>
      <c r="M1983" s="21">
        <v>114000</v>
      </c>
      <c r="N1983" s="14" t="s">
        <v>2763</v>
      </c>
      <c r="O1983" s="14" t="s">
        <v>712</v>
      </c>
      <c r="P1983" s="14" t="s">
        <v>713</v>
      </c>
      <c r="Q1983" s="14" t="s">
        <v>714</v>
      </c>
      <c r="R1983" s="14" t="s">
        <v>715</v>
      </c>
      <c r="S1983" s="14" t="s">
        <v>742</v>
      </c>
    </row>
    <row r="1984" spans="1:19" x14ac:dyDescent="0.25">
      <c r="A1984" s="14" t="s">
        <v>717</v>
      </c>
      <c r="B1984" s="14" t="s">
        <v>704</v>
      </c>
      <c r="C1984" s="14" t="s">
        <v>718</v>
      </c>
      <c r="D1984" s="14" t="s">
        <v>706</v>
      </c>
      <c r="E1984" s="14" t="s">
        <v>707</v>
      </c>
      <c r="F1984" s="15">
        <v>217.04</v>
      </c>
      <c r="G1984" s="14" t="s">
        <v>708</v>
      </c>
      <c r="H1984" s="20">
        <v>43952</v>
      </c>
      <c r="I1984" s="14" t="s">
        <v>2764</v>
      </c>
      <c r="J1984" s="14" t="s">
        <v>2762</v>
      </c>
      <c r="K1984" s="21">
        <v>10115</v>
      </c>
      <c r="L1984" s="14" t="s">
        <v>665</v>
      </c>
      <c r="M1984" s="21">
        <v>114000</v>
      </c>
      <c r="N1984" s="14" t="s">
        <v>2763</v>
      </c>
      <c r="O1984" s="14" t="s">
        <v>719</v>
      </c>
      <c r="P1984" s="14" t="s">
        <v>720</v>
      </c>
      <c r="Q1984" s="14" t="s">
        <v>721</v>
      </c>
      <c r="R1984" s="14" t="s">
        <v>715</v>
      </c>
      <c r="S1984" s="14" t="s">
        <v>742</v>
      </c>
    </row>
    <row r="1985" spans="1:19" x14ac:dyDescent="0.25">
      <c r="A1985" s="14" t="s">
        <v>723</v>
      </c>
      <c r="B1985" s="14" t="s">
        <v>704</v>
      </c>
      <c r="C1985" s="14" t="s">
        <v>724</v>
      </c>
      <c r="D1985" s="14" t="s">
        <v>706</v>
      </c>
      <c r="E1985" s="14" t="s">
        <v>707</v>
      </c>
      <c r="F1985" s="15">
        <v>217.04</v>
      </c>
      <c r="G1985" s="14" t="s">
        <v>708</v>
      </c>
      <c r="H1985" s="20">
        <v>43983</v>
      </c>
      <c r="I1985" s="14" t="s">
        <v>2690</v>
      </c>
      <c r="J1985" s="14" t="s">
        <v>2762</v>
      </c>
      <c r="K1985" s="21">
        <v>10115</v>
      </c>
      <c r="L1985" s="14" t="s">
        <v>665</v>
      </c>
      <c r="M1985" s="21">
        <v>114000</v>
      </c>
      <c r="N1985" s="14" t="s">
        <v>2763</v>
      </c>
      <c r="O1985" s="14" t="s">
        <v>725</v>
      </c>
      <c r="P1985" s="14" t="s">
        <v>726</v>
      </c>
      <c r="Q1985" s="14" t="s">
        <v>727</v>
      </c>
      <c r="R1985" s="14" t="s">
        <v>715</v>
      </c>
      <c r="S1985" s="14" t="s">
        <v>742</v>
      </c>
    </row>
    <row r="1986" spans="1:19" x14ac:dyDescent="0.25">
      <c r="A1986" s="14" t="s">
        <v>703</v>
      </c>
      <c r="B1986" s="14" t="s">
        <v>704</v>
      </c>
      <c r="C1986" s="14" t="s">
        <v>705</v>
      </c>
      <c r="D1986" s="14" t="s">
        <v>706</v>
      </c>
      <c r="E1986" s="14" t="s">
        <v>707</v>
      </c>
      <c r="F1986" s="15">
        <v>2668.28</v>
      </c>
      <c r="G1986" s="14" t="s">
        <v>708</v>
      </c>
      <c r="H1986" s="20">
        <v>43922</v>
      </c>
      <c r="I1986" s="14" t="s">
        <v>2764</v>
      </c>
      <c r="J1986" s="14" t="s">
        <v>2765</v>
      </c>
      <c r="K1986" s="21">
        <v>10115</v>
      </c>
      <c r="L1986" s="14" t="s">
        <v>665</v>
      </c>
      <c r="M1986" s="21">
        <v>114010</v>
      </c>
      <c r="N1986" s="14" t="s">
        <v>2766</v>
      </c>
      <c r="O1986" s="14" t="s">
        <v>712</v>
      </c>
      <c r="P1986" s="14" t="s">
        <v>713</v>
      </c>
      <c r="Q1986" s="14" t="s">
        <v>714</v>
      </c>
      <c r="R1986" s="14" t="s">
        <v>715</v>
      </c>
      <c r="S1986" s="14" t="s">
        <v>716</v>
      </c>
    </row>
    <row r="1987" spans="1:19" x14ac:dyDescent="0.25">
      <c r="A1987" s="14" t="s">
        <v>717</v>
      </c>
      <c r="B1987" s="14" t="s">
        <v>704</v>
      </c>
      <c r="C1987" s="14" t="s">
        <v>718</v>
      </c>
      <c r="D1987" s="14" t="s">
        <v>706</v>
      </c>
      <c r="E1987" s="14" t="s">
        <v>707</v>
      </c>
      <c r="F1987" s="15">
        <v>2668.28</v>
      </c>
      <c r="G1987" s="14" t="s">
        <v>708</v>
      </c>
      <c r="H1987" s="20">
        <v>43952</v>
      </c>
      <c r="I1987" s="14" t="s">
        <v>2767</v>
      </c>
      <c r="J1987" s="14" t="s">
        <v>2765</v>
      </c>
      <c r="K1987" s="21">
        <v>10115</v>
      </c>
      <c r="L1987" s="14" t="s">
        <v>665</v>
      </c>
      <c r="M1987" s="21">
        <v>114010</v>
      </c>
      <c r="N1987" s="14" t="s">
        <v>2766</v>
      </c>
      <c r="O1987" s="14" t="s">
        <v>719</v>
      </c>
      <c r="P1987" s="14" t="s">
        <v>720</v>
      </c>
      <c r="Q1987" s="14" t="s">
        <v>721</v>
      </c>
      <c r="R1987" s="14" t="s">
        <v>715</v>
      </c>
      <c r="S1987" s="14" t="s">
        <v>716</v>
      </c>
    </row>
    <row r="1988" spans="1:19" x14ac:dyDescent="0.25">
      <c r="A1988" s="14" t="s">
        <v>723</v>
      </c>
      <c r="B1988" s="14" t="s">
        <v>704</v>
      </c>
      <c r="C1988" s="14" t="s">
        <v>724</v>
      </c>
      <c r="D1988" s="14" t="s">
        <v>706</v>
      </c>
      <c r="E1988" s="14" t="s">
        <v>707</v>
      </c>
      <c r="F1988" s="15">
        <v>2668.28</v>
      </c>
      <c r="G1988" s="14" t="s">
        <v>708</v>
      </c>
      <c r="H1988" s="20">
        <v>43983</v>
      </c>
      <c r="I1988" s="14" t="s">
        <v>2693</v>
      </c>
      <c r="J1988" s="14" t="s">
        <v>2765</v>
      </c>
      <c r="K1988" s="21">
        <v>10115</v>
      </c>
      <c r="L1988" s="14" t="s">
        <v>665</v>
      </c>
      <c r="M1988" s="21">
        <v>114010</v>
      </c>
      <c r="N1988" s="14" t="s">
        <v>2766</v>
      </c>
      <c r="O1988" s="14" t="s">
        <v>725</v>
      </c>
      <c r="P1988" s="14" t="s">
        <v>726</v>
      </c>
      <c r="Q1988" s="14" t="s">
        <v>727</v>
      </c>
      <c r="R1988" s="14" t="s">
        <v>715</v>
      </c>
      <c r="S1988" s="14" t="s">
        <v>716</v>
      </c>
    </row>
    <row r="1989" spans="1:19" x14ac:dyDescent="0.25">
      <c r="A1989" s="14" t="s">
        <v>703</v>
      </c>
      <c r="B1989" s="14" t="s">
        <v>704</v>
      </c>
      <c r="C1989" s="14" t="s">
        <v>705</v>
      </c>
      <c r="D1989" s="14" t="s">
        <v>706</v>
      </c>
      <c r="E1989" s="14" t="s">
        <v>707</v>
      </c>
      <c r="F1989" s="15">
        <v>589.46</v>
      </c>
      <c r="G1989" s="14" t="s">
        <v>708</v>
      </c>
      <c r="H1989" s="20">
        <v>43922</v>
      </c>
      <c r="I1989" s="14" t="s">
        <v>2767</v>
      </c>
      <c r="J1989" s="14" t="s">
        <v>2768</v>
      </c>
      <c r="K1989" s="21">
        <v>10115</v>
      </c>
      <c r="L1989" s="14" t="s">
        <v>665</v>
      </c>
      <c r="M1989" s="21">
        <v>114020</v>
      </c>
      <c r="N1989" s="14" t="s">
        <v>2769</v>
      </c>
      <c r="O1989" s="14" t="s">
        <v>712</v>
      </c>
      <c r="P1989" s="14" t="s">
        <v>713</v>
      </c>
      <c r="Q1989" s="14" t="s">
        <v>714</v>
      </c>
      <c r="R1989" s="14" t="s">
        <v>715</v>
      </c>
      <c r="S1989" s="14" t="s">
        <v>731</v>
      </c>
    </row>
    <row r="1990" spans="1:19" x14ac:dyDescent="0.25">
      <c r="A1990" s="14" t="s">
        <v>717</v>
      </c>
      <c r="B1990" s="14" t="s">
        <v>704</v>
      </c>
      <c r="C1990" s="14" t="s">
        <v>718</v>
      </c>
      <c r="D1990" s="14" t="s">
        <v>706</v>
      </c>
      <c r="E1990" s="14" t="s">
        <v>707</v>
      </c>
      <c r="F1990" s="15">
        <v>589.46</v>
      </c>
      <c r="G1990" s="14" t="s">
        <v>708</v>
      </c>
      <c r="H1990" s="20">
        <v>43952</v>
      </c>
      <c r="I1990" s="14" t="s">
        <v>2770</v>
      </c>
      <c r="J1990" s="14" t="s">
        <v>2768</v>
      </c>
      <c r="K1990" s="21">
        <v>10115</v>
      </c>
      <c r="L1990" s="14" t="s">
        <v>665</v>
      </c>
      <c r="M1990" s="21">
        <v>114020</v>
      </c>
      <c r="N1990" s="14" t="s">
        <v>2769</v>
      </c>
      <c r="O1990" s="14" t="s">
        <v>719</v>
      </c>
      <c r="P1990" s="14" t="s">
        <v>720</v>
      </c>
      <c r="Q1990" s="14" t="s">
        <v>721</v>
      </c>
      <c r="R1990" s="14" t="s">
        <v>715</v>
      </c>
      <c r="S1990" s="14" t="s">
        <v>731</v>
      </c>
    </row>
    <row r="1991" spans="1:19" x14ac:dyDescent="0.25">
      <c r="A1991" s="14" t="s">
        <v>723</v>
      </c>
      <c r="B1991" s="14" t="s">
        <v>704</v>
      </c>
      <c r="C1991" s="14" t="s">
        <v>724</v>
      </c>
      <c r="D1991" s="14" t="s">
        <v>706</v>
      </c>
      <c r="E1991" s="14" t="s">
        <v>707</v>
      </c>
      <c r="F1991" s="15">
        <v>919.19</v>
      </c>
      <c r="G1991" s="14" t="s">
        <v>708</v>
      </c>
      <c r="H1991" s="20">
        <v>43983</v>
      </c>
      <c r="I1991" s="14" t="s">
        <v>2698</v>
      </c>
      <c r="J1991" s="14" t="s">
        <v>2768</v>
      </c>
      <c r="K1991" s="21">
        <v>10115</v>
      </c>
      <c r="L1991" s="14" t="s">
        <v>665</v>
      </c>
      <c r="M1991" s="21">
        <v>114020</v>
      </c>
      <c r="N1991" s="14" t="s">
        <v>2769</v>
      </c>
      <c r="O1991" s="14" t="s">
        <v>725</v>
      </c>
      <c r="P1991" s="14" t="s">
        <v>726</v>
      </c>
      <c r="Q1991" s="14" t="s">
        <v>727</v>
      </c>
      <c r="R1991" s="14" t="s">
        <v>715</v>
      </c>
      <c r="S1991" s="14" t="s">
        <v>731</v>
      </c>
    </row>
    <row r="1992" spans="1:19" x14ac:dyDescent="0.25">
      <c r="A1992" s="14" t="s">
        <v>703</v>
      </c>
      <c r="B1992" s="14" t="s">
        <v>704</v>
      </c>
      <c r="C1992" s="14" t="s">
        <v>705</v>
      </c>
      <c r="D1992" s="14" t="s">
        <v>706</v>
      </c>
      <c r="E1992" s="14" t="s">
        <v>707</v>
      </c>
      <c r="F1992" s="15">
        <v>17712.68</v>
      </c>
      <c r="G1992" s="14" t="s">
        <v>708</v>
      </c>
      <c r="H1992" s="20">
        <v>43922</v>
      </c>
      <c r="I1992" s="14" t="s">
        <v>2770</v>
      </c>
      <c r="J1992" s="14" t="s">
        <v>2771</v>
      </c>
      <c r="K1992" s="21">
        <v>10115</v>
      </c>
      <c r="L1992" s="14" t="s">
        <v>665</v>
      </c>
      <c r="M1992" s="21">
        <v>114040</v>
      </c>
      <c r="N1992" s="14" t="s">
        <v>2772</v>
      </c>
      <c r="O1992" s="14" t="s">
        <v>712</v>
      </c>
      <c r="P1992" s="14" t="s">
        <v>713</v>
      </c>
      <c r="Q1992" s="14" t="s">
        <v>714</v>
      </c>
      <c r="R1992" s="14" t="s">
        <v>715</v>
      </c>
      <c r="S1992" s="14" t="s">
        <v>683</v>
      </c>
    </row>
    <row r="1993" spans="1:19" x14ac:dyDescent="0.25">
      <c r="A1993" s="14" t="s">
        <v>717</v>
      </c>
      <c r="B1993" s="14" t="s">
        <v>704</v>
      </c>
      <c r="C1993" s="14" t="s">
        <v>718</v>
      </c>
      <c r="D1993" s="14" t="s">
        <v>706</v>
      </c>
      <c r="E1993" s="14" t="s">
        <v>707</v>
      </c>
      <c r="F1993" s="15">
        <v>17901.52</v>
      </c>
      <c r="G1993" s="14" t="s">
        <v>708</v>
      </c>
      <c r="H1993" s="20">
        <v>43952</v>
      </c>
      <c r="I1993" s="14" t="s">
        <v>2773</v>
      </c>
      <c r="J1993" s="14" t="s">
        <v>2771</v>
      </c>
      <c r="K1993" s="21">
        <v>10115</v>
      </c>
      <c r="L1993" s="14" t="s">
        <v>665</v>
      </c>
      <c r="M1993" s="21">
        <v>114040</v>
      </c>
      <c r="N1993" s="14" t="s">
        <v>2772</v>
      </c>
      <c r="O1993" s="14" t="s">
        <v>719</v>
      </c>
      <c r="P1993" s="14" t="s">
        <v>720</v>
      </c>
      <c r="Q1993" s="14" t="s">
        <v>721</v>
      </c>
      <c r="R1993" s="14" t="s">
        <v>715</v>
      </c>
      <c r="S1993" s="14" t="s">
        <v>683</v>
      </c>
    </row>
    <row r="1994" spans="1:19" x14ac:dyDescent="0.25">
      <c r="A1994" s="14" t="s">
        <v>723</v>
      </c>
      <c r="B1994" s="14" t="s">
        <v>704</v>
      </c>
      <c r="C1994" s="14" t="s">
        <v>724</v>
      </c>
      <c r="D1994" s="14" t="s">
        <v>706</v>
      </c>
      <c r="E1994" s="14" t="s">
        <v>707</v>
      </c>
      <c r="F1994" s="15">
        <v>17888.89</v>
      </c>
      <c r="G1994" s="14" t="s">
        <v>708</v>
      </c>
      <c r="H1994" s="20">
        <v>43983</v>
      </c>
      <c r="I1994" s="14" t="s">
        <v>2701</v>
      </c>
      <c r="J1994" s="14" t="s">
        <v>2771</v>
      </c>
      <c r="K1994" s="21">
        <v>10115</v>
      </c>
      <c r="L1994" s="14" t="s">
        <v>665</v>
      </c>
      <c r="M1994" s="21">
        <v>114040</v>
      </c>
      <c r="N1994" s="14" t="s">
        <v>2772</v>
      </c>
      <c r="O1994" s="14" t="s">
        <v>725</v>
      </c>
      <c r="P1994" s="14" t="s">
        <v>726</v>
      </c>
      <c r="Q1994" s="14" t="s">
        <v>727</v>
      </c>
      <c r="R1994" s="14" t="s">
        <v>715</v>
      </c>
      <c r="S1994" s="14" t="s">
        <v>683</v>
      </c>
    </row>
    <row r="1995" spans="1:19" x14ac:dyDescent="0.25">
      <c r="A1995" s="14" t="s">
        <v>717</v>
      </c>
      <c r="B1995" s="14" t="s">
        <v>704</v>
      </c>
      <c r="C1995" s="14" t="s">
        <v>718</v>
      </c>
      <c r="D1995" s="14" t="s">
        <v>706</v>
      </c>
      <c r="E1995" s="14" t="s">
        <v>707</v>
      </c>
      <c r="F1995" s="15">
        <v>875.1</v>
      </c>
      <c r="G1995" s="14" t="s">
        <v>708</v>
      </c>
      <c r="H1995" s="20">
        <v>43952</v>
      </c>
      <c r="I1995" s="14" t="s">
        <v>2774</v>
      </c>
      <c r="J1995" s="14" t="s">
        <v>2775</v>
      </c>
      <c r="K1995" s="21">
        <v>10115</v>
      </c>
      <c r="L1995" s="14" t="s">
        <v>665</v>
      </c>
      <c r="M1995" s="21">
        <v>114050</v>
      </c>
      <c r="N1995" s="14" t="s">
        <v>2776</v>
      </c>
      <c r="O1995" s="14" t="s">
        <v>719</v>
      </c>
      <c r="P1995" s="14" t="s">
        <v>720</v>
      </c>
      <c r="Q1995" s="14" t="s">
        <v>721</v>
      </c>
      <c r="R1995" s="14" t="s">
        <v>715</v>
      </c>
      <c r="S1995" s="14" t="s">
        <v>687</v>
      </c>
    </row>
    <row r="1996" spans="1:19" x14ac:dyDescent="0.25">
      <c r="A1996" s="14" t="s">
        <v>723</v>
      </c>
      <c r="B1996" s="14" t="s">
        <v>704</v>
      </c>
      <c r="C1996" s="14" t="s">
        <v>724</v>
      </c>
      <c r="D1996" s="14" t="s">
        <v>706</v>
      </c>
      <c r="E1996" s="14" t="s">
        <v>707</v>
      </c>
      <c r="F1996" s="15">
        <v>291.7</v>
      </c>
      <c r="G1996" s="14" t="s">
        <v>708</v>
      </c>
      <c r="H1996" s="20">
        <v>43983</v>
      </c>
      <c r="I1996" s="14" t="s">
        <v>2704</v>
      </c>
      <c r="J1996" s="14" t="s">
        <v>2775</v>
      </c>
      <c r="K1996" s="21">
        <v>10115</v>
      </c>
      <c r="L1996" s="14" t="s">
        <v>665</v>
      </c>
      <c r="M1996" s="21">
        <v>114050</v>
      </c>
      <c r="N1996" s="14" t="s">
        <v>2776</v>
      </c>
      <c r="O1996" s="14" t="s">
        <v>725</v>
      </c>
      <c r="P1996" s="14" t="s">
        <v>726</v>
      </c>
      <c r="Q1996" s="14" t="s">
        <v>727</v>
      </c>
      <c r="R1996" s="14" t="s">
        <v>715</v>
      </c>
      <c r="S1996" s="14" t="s">
        <v>687</v>
      </c>
    </row>
    <row r="1997" spans="1:19" x14ac:dyDescent="0.25">
      <c r="A1997" s="14" t="s">
        <v>703</v>
      </c>
      <c r="B1997" s="14" t="s">
        <v>704</v>
      </c>
      <c r="C1997" s="14" t="s">
        <v>705</v>
      </c>
      <c r="D1997" s="14" t="s">
        <v>706</v>
      </c>
      <c r="E1997" s="14" t="s">
        <v>707</v>
      </c>
      <c r="F1997" s="15">
        <v>8549.7099999999991</v>
      </c>
      <c r="G1997" s="14" t="s">
        <v>708</v>
      </c>
      <c r="H1997" s="20">
        <v>43922</v>
      </c>
      <c r="I1997" s="14" t="s">
        <v>2773</v>
      </c>
      <c r="J1997" s="14" t="s">
        <v>2777</v>
      </c>
      <c r="K1997" s="21">
        <v>10115</v>
      </c>
      <c r="L1997" s="14" t="s">
        <v>665</v>
      </c>
      <c r="M1997" s="21">
        <v>114060</v>
      </c>
      <c r="N1997" s="14" t="s">
        <v>2778</v>
      </c>
      <c r="O1997" s="14" t="s">
        <v>712</v>
      </c>
      <c r="P1997" s="14" t="s">
        <v>713</v>
      </c>
      <c r="Q1997" s="14" t="s">
        <v>714</v>
      </c>
      <c r="R1997" s="14" t="s">
        <v>715</v>
      </c>
      <c r="S1997" s="14" t="s">
        <v>722</v>
      </c>
    </row>
    <row r="1998" spans="1:19" x14ac:dyDescent="0.25">
      <c r="A1998" s="14" t="s">
        <v>717</v>
      </c>
      <c r="B1998" s="14" t="s">
        <v>704</v>
      </c>
      <c r="C1998" s="14" t="s">
        <v>718</v>
      </c>
      <c r="D1998" s="14" t="s">
        <v>706</v>
      </c>
      <c r="E1998" s="14" t="s">
        <v>707</v>
      </c>
      <c r="F1998" s="15">
        <v>8231.76</v>
      </c>
      <c r="G1998" s="14" t="s">
        <v>708</v>
      </c>
      <c r="H1998" s="20">
        <v>43952</v>
      </c>
      <c r="I1998" s="14" t="s">
        <v>2779</v>
      </c>
      <c r="J1998" s="14" t="s">
        <v>2777</v>
      </c>
      <c r="K1998" s="21">
        <v>10115</v>
      </c>
      <c r="L1998" s="14" t="s">
        <v>665</v>
      </c>
      <c r="M1998" s="21">
        <v>114060</v>
      </c>
      <c r="N1998" s="14" t="s">
        <v>2778</v>
      </c>
      <c r="O1998" s="14" t="s">
        <v>719</v>
      </c>
      <c r="P1998" s="14" t="s">
        <v>720</v>
      </c>
      <c r="Q1998" s="14" t="s">
        <v>721</v>
      </c>
      <c r="R1998" s="14" t="s">
        <v>715</v>
      </c>
      <c r="S1998" s="14" t="s">
        <v>722</v>
      </c>
    </row>
    <row r="1999" spans="1:19" x14ac:dyDescent="0.25">
      <c r="A1999" s="14" t="s">
        <v>723</v>
      </c>
      <c r="B1999" s="14" t="s">
        <v>704</v>
      </c>
      <c r="C1999" s="14" t="s">
        <v>724</v>
      </c>
      <c r="D1999" s="14" t="s">
        <v>706</v>
      </c>
      <c r="E1999" s="14" t="s">
        <v>707</v>
      </c>
      <c r="F1999" s="15">
        <v>7756.14</v>
      </c>
      <c r="G1999" s="14" t="s">
        <v>708</v>
      </c>
      <c r="H1999" s="20">
        <v>43983</v>
      </c>
      <c r="I1999" s="14" t="s">
        <v>2707</v>
      </c>
      <c r="J1999" s="14" t="s">
        <v>2777</v>
      </c>
      <c r="K1999" s="21">
        <v>10115</v>
      </c>
      <c r="L1999" s="14" t="s">
        <v>665</v>
      </c>
      <c r="M1999" s="21">
        <v>114060</v>
      </c>
      <c r="N1999" s="14" t="s">
        <v>2778</v>
      </c>
      <c r="O1999" s="14" t="s">
        <v>725</v>
      </c>
      <c r="P1999" s="14" t="s">
        <v>726</v>
      </c>
      <c r="Q1999" s="14" t="s">
        <v>727</v>
      </c>
      <c r="R1999" s="14" t="s">
        <v>715</v>
      </c>
      <c r="S1999" s="14" t="s">
        <v>722</v>
      </c>
    </row>
    <row r="2000" spans="1:19" x14ac:dyDescent="0.25">
      <c r="A2000" s="14" t="s">
        <v>723</v>
      </c>
      <c r="B2000" s="14" t="s">
        <v>704</v>
      </c>
      <c r="C2000" s="14" t="s">
        <v>724</v>
      </c>
      <c r="D2000" s="14" t="s">
        <v>706</v>
      </c>
      <c r="E2000" s="14" t="s">
        <v>707</v>
      </c>
      <c r="F2000" s="15">
        <v>475.62</v>
      </c>
      <c r="G2000" s="14" t="s">
        <v>708</v>
      </c>
      <c r="H2000" s="20">
        <v>43983</v>
      </c>
      <c r="I2000" s="14" t="s">
        <v>2780</v>
      </c>
      <c r="J2000" s="14" t="s">
        <v>2777</v>
      </c>
      <c r="K2000" s="21">
        <v>10115</v>
      </c>
      <c r="L2000" s="14" t="s">
        <v>665</v>
      </c>
      <c r="M2000" s="21">
        <v>114060</v>
      </c>
      <c r="N2000" s="14" t="s">
        <v>2778</v>
      </c>
      <c r="O2000" s="14" t="s">
        <v>725</v>
      </c>
      <c r="P2000" s="14" t="s">
        <v>682</v>
      </c>
      <c r="Q2000" s="14" t="s">
        <v>875</v>
      </c>
      <c r="R2000" s="14" t="s">
        <v>715</v>
      </c>
      <c r="S2000" s="14" t="s">
        <v>722</v>
      </c>
    </row>
    <row r="2001" spans="1:19" x14ac:dyDescent="0.25">
      <c r="A2001" s="14" t="s">
        <v>703</v>
      </c>
      <c r="B2001" s="14" t="s">
        <v>704</v>
      </c>
      <c r="C2001" s="14" t="s">
        <v>705</v>
      </c>
      <c r="D2001" s="14" t="s">
        <v>706</v>
      </c>
      <c r="E2001" s="14" t="s">
        <v>707</v>
      </c>
      <c r="F2001" s="15">
        <v>2722.16</v>
      </c>
      <c r="G2001" s="14" t="s">
        <v>708</v>
      </c>
      <c r="H2001" s="20">
        <v>43922</v>
      </c>
      <c r="I2001" s="14" t="s">
        <v>2774</v>
      </c>
      <c r="J2001" s="14" t="s">
        <v>2781</v>
      </c>
      <c r="K2001" s="21">
        <v>10116</v>
      </c>
      <c r="L2001" s="14" t="s">
        <v>666</v>
      </c>
      <c r="M2001" s="21">
        <v>111100</v>
      </c>
      <c r="N2001" s="14" t="s">
        <v>2782</v>
      </c>
      <c r="O2001" s="14" t="s">
        <v>712</v>
      </c>
      <c r="P2001" s="14" t="s">
        <v>713</v>
      </c>
      <c r="Q2001" s="14" t="s">
        <v>714</v>
      </c>
      <c r="R2001" s="14" t="s">
        <v>715</v>
      </c>
      <c r="S2001" s="14" t="s">
        <v>716</v>
      </c>
    </row>
    <row r="2002" spans="1:19" x14ac:dyDescent="0.25">
      <c r="A2002" s="14" t="s">
        <v>717</v>
      </c>
      <c r="B2002" s="14" t="s">
        <v>704</v>
      </c>
      <c r="C2002" s="14" t="s">
        <v>718</v>
      </c>
      <c r="D2002" s="14" t="s">
        <v>706</v>
      </c>
      <c r="E2002" s="14" t="s">
        <v>707</v>
      </c>
      <c r="F2002" s="15">
        <v>2722.16</v>
      </c>
      <c r="G2002" s="14" t="s">
        <v>708</v>
      </c>
      <c r="H2002" s="20">
        <v>43952</v>
      </c>
      <c r="I2002" s="14" t="s">
        <v>2783</v>
      </c>
      <c r="J2002" s="14" t="s">
        <v>2781</v>
      </c>
      <c r="K2002" s="21">
        <v>10116</v>
      </c>
      <c r="L2002" s="14" t="s">
        <v>666</v>
      </c>
      <c r="M2002" s="21">
        <v>111100</v>
      </c>
      <c r="N2002" s="14" t="s">
        <v>2782</v>
      </c>
      <c r="O2002" s="14" t="s">
        <v>719</v>
      </c>
      <c r="P2002" s="14" t="s">
        <v>720</v>
      </c>
      <c r="Q2002" s="14" t="s">
        <v>721</v>
      </c>
      <c r="R2002" s="14" t="s">
        <v>715</v>
      </c>
      <c r="S2002" s="14" t="s">
        <v>716</v>
      </c>
    </row>
    <row r="2003" spans="1:19" x14ac:dyDescent="0.25">
      <c r="A2003" s="14" t="s">
        <v>723</v>
      </c>
      <c r="B2003" s="14" t="s">
        <v>704</v>
      </c>
      <c r="C2003" s="14" t="s">
        <v>724</v>
      </c>
      <c r="D2003" s="14" t="s">
        <v>706</v>
      </c>
      <c r="E2003" s="14" t="s">
        <v>707</v>
      </c>
      <c r="F2003" s="15">
        <v>3218.99</v>
      </c>
      <c r="G2003" s="14" t="s">
        <v>708</v>
      </c>
      <c r="H2003" s="20">
        <v>43983</v>
      </c>
      <c r="I2003" s="14" t="s">
        <v>2710</v>
      </c>
      <c r="J2003" s="14" t="s">
        <v>2781</v>
      </c>
      <c r="K2003" s="21">
        <v>10116</v>
      </c>
      <c r="L2003" s="14" t="s">
        <v>666</v>
      </c>
      <c r="M2003" s="21">
        <v>111100</v>
      </c>
      <c r="N2003" s="14" t="s">
        <v>2782</v>
      </c>
      <c r="O2003" s="14" t="s">
        <v>725</v>
      </c>
      <c r="P2003" s="14" t="s">
        <v>726</v>
      </c>
      <c r="Q2003" s="14" t="s">
        <v>727</v>
      </c>
      <c r="R2003" s="14" t="s">
        <v>715</v>
      </c>
      <c r="S2003" s="14" t="s">
        <v>716</v>
      </c>
    </row>
    <row r="2004" spans="1:19" x14ac:dyDescent="0.25">
      <c r="A2004" s="14" t="s">
        <v>703</v>
      </c>
      <c r="B2004" s="14" t="s">
        <v>704</v>
      </c>
      <c r="C2004" s="14" t="s">
        <v>705</v>
      </c>
      <c r="D2004" s="14" t="s">
        <v>706</v>
      </c>
      <c r="E2004" s="14" t="s">
        <v>707</v>
      </c>
      <c r="F2004" s="15">
        <v>1864.75</v>
      </c>
      <c r="G2004" s="14" t="s">
        <v>708</v>
      </c>
      <c r="H2004" s="20">
        <v>43922</v>
      </c>
      <c r="I2004" s="14" t="s">
        <v>2779</v>
      </c>
      <c r="J2004" s="14" t="s">
        <v>2784</v>
      </c>
      <c r="K2004" s="21">
        <v>10116</v>
      </c>
      <c r="L2004" s="14" t="s">
        <v>666</v>
      </c>
      <c r="M2004" s="21">
        <v>111200</v>
      </c>
      <c r="N2004" s="14" t="s">
        <v>2785</v>
      </c>
      <c r="O2004" s="14" t="s">
        <v>712</v>
      </c>
      <c r="P2004" s="14" t="s">
        <v>713</v>
      </c>
      <c r="Q2004" s="14" t="s">
        <v>714</v>
      </c>
      <c r="R2004" s="14" t="s">
        <v>715</v>
      </c>
      <c r="S2004" s="14" t="s">
        <v>731</v>
      </c>
    </row>
    <row r="2005" spans="1:19" x14ac:dyDescent="0.25">
      <c r="A2005" s="14" t="s">
        <v>717</v>
      </c>
      <c r="B2005" s="14" t="s">
        <v>704</v>
      </c>
      <c r="C2005" s="14" t="s">
        <v>718</v>
      </c>
      <c r="D2005" s="14" t="s">
        <v>706</v>
      </c>
      <c r="E2005" s="14" t="s">
        <v>707</v>
      </c>
      <c r="F2005" s="15">
        <v>1864.75</v>
      </c>
      <c r="G2005" s="14" t="s">
        <v>708</v>
      </c>
      <c r="H2005" s="20">
        <v>43952</v>
      </c>
      <c r="I2005" s="14" t="s">
        <v>2786</v>
      </c>
      <c r="J2005" s="14" t="s">
        <v>2784</v>
      </c>
      <c r="K2005" s="21">
        <v>10116</v>
      </c>
      <c r="L2005" s="14" t="s">
        <v>666</v>
      </c>
      <c r="M2005" s="21">
        <v>111200</v>
      </c>
      <c r="N2005" s="14" t="s">
        <v>2785</v>
      </c>
      <c r="O2005" s="14" t="s">
        <v>719</v>
      </c>
      <c r="P2005" s="14" t="s">
        <v>720</v>
      </c>
      <c r="Q2005" s="14" t="s">
        <v>721</v>
      </c>
      <c r="R2005" s="14" t="s">
        <v>715</v>
      </c>
      <c r="S2005" s="14" t="s">
        <v>731</v>
      </c>
    </row>
    <row r="2006" spans="1:19" x14ac:dyDescent="0.25">
      <c r="A2006" s="14" t="s">
        <v>723</v>
      </c>
      <c r="B2006" s="14" t="s">
        <v>704</v>
      </c>
      <c r="C2006" s="14" t="s">
        <v>724</v>
      </c>
      <c r="D2006" s="14" t="s">
        <v>706</v>
      </c>
      <c r="E2006" s="14" t="s">
        <v>707</v>
      </c>
      <c r="F2006" s="15">
        <v>1864.75</v>
      </c>
      <c r="G2006" s="14" t="s">
        <v>708</v>
      </c>
      <c r="H2006" s="20">
        <v>43983</v>
      </c>
      <c r="I2006" s="14" t="s">
        <v>2713</v>
      </c>
      <c r="J2006" s="14" t="s">
        <v>2784</v>
      </c>
      <c r="K2006" s="21">
        <v>10116</v>
      </c>
      <c r="L2006" s="14" t="s">
        <v>666</v>
      </c>
      <c r="M2006" s="21">
        <v>111200</v>
      </c>
      <c r="N2006" s="14" t="s">
        <v>2785</v>
      </c>
      <c r="O2006" s="14" t="s">
        <v>725</v>
      </c>
      <c r="P2006" s="14" t="s">
        <v>726</v>
      </c>
      <c r="Q2006" s="14" t="s">
        <v>727</v>
      </c>
      <c r="R2006" s="14" t="s">
        <v>715</v>
      </c>
      <c r="S2006" s="14" t="s">
        <v>731</v>
      </c>
    </row>
    <row r="2007" spans="1:19" x14ac:dyDescent="0.25">
      <c r="A2007" s="14" t="s">
        <v>703</v>
      </c>
      <c r="B2007" s="14" t="s">
        <v>704</v>
      </c>
      <c r="C2007" s="14" t="s">
        <v>705</v>
      </c>
      <c r="D2007" s="14" t="s">
        <v>706</v>
      </c>
      <c r="E2007" s="14" t="s">
        <v>707</v>
      </c>
      <c r="F2007" s="15">
        <v>41574.39</v>
      </c>
      <c r="G2007" s="14" t="s">
        <v>708</v>
      </c>
      <c r="H2007" s="20">
        <v>43922</v>
      </c>
      <c r="I2007" s="14" t="s">
        <v>2783</v>
      </c>
      <c r="J2007" s="14" t="s">
        <v>2787</v>
      </c>
      <c r="K2007" s="21">
        <v>10116</v>
      </c>
      <c r="L2007" s="14" t="s">
        <v>666</v>
      </c>
      <c r="M2007" s="21">
        <v>111400</v>
      </c>
      <c r="N2007" s="14" t="s">
        <v>2788</v>
      </c>
      <c r="O2007" s="14" t="s">
        <v>712</v>
      </c>
      <c r="P2007" s="14" t="s">
        <v>713</v>
      </c>
      <c r="Q2007" s="14" t="s">
        <v>714</v>
      </c>
      <c r="R2007" s="14" t="s">
        <v>715</v>
      </c>
      <c r="S2007" s="14" t="s">
        <v>683</v>
      </c>
    </row>
    <row r="2008" spans="1:19" x14ac:dyDescent="0.25">
      <c r="A2008" s="14" t="s">
        <v>717</v>
      </c>
      <c r="B2008" s="14" t="s">
        <v>704</v>
      </c>
      <c r="C2008" s="14" t="s">
        <v>718</v>
      </c>
      <c r="D2008" s="14" t="s">
        <v>706</v>
      </c>
      <c r="E2008" s="14" t="s">
        <v>707</v>
      </c>
      <c r="F2008" s="15">
        <v>40924.39</v>
      </c>
      <c r="G2008" s="14" t="s">
        <v>708</v>
      </c>
      <c r="H2008" s="20">
        <v>43952</v>
      </c>
      <c r="I2008" s="14" t="s">
        <v>2789</v>
      </c>
      <c r="J2008" s="14" t="s">
        <v>2787</v>
      </c>
      <c r="K2008" s="21">
        <v>10116</v>
      </c>
      <c r="L2008" s="14" t="s">
        <v>666</v>
      </c>
      <c r="M2008" s="21">
        <v>111400</v>
      </c>
      <c r="N2008" s="14" t="s">
        <v>2788</v>
      </c>
      <c r="O2008" s="14" t="s">
        <v>719</v>
      </c>
      <c r="P2008" s="14" t="s">
        <v>720</v>
      </c>
      <c r="Q2008" s="14" t="s">
        <v>721</v>
      </c>
      <c r="R2008" s="14" t="s">
        <v>715</v>
      </c>
      <c r="S2008" s="14" t="s">
        <v>683</v>
      </c>
    </row>
    <row r="2009" spans="1:19" x14ac:dyDescent="0.25">
      <c r="A2009" s="14" t="s">
        <v>723</v>
      </c>
      <c r="B2009" s="14" t="s">
        <v>704</v>
      </c>
      <c r="C2009" s="14" t="s">
        <v>724</v>
      </c>
      <c r="D2009" s="14" t="s">
        <v>706</v>
      </c>
      <c r="E2009" s="14" t="s">
        <v>707</v>
      </c>
      <c r="F2009" s="15">
        <v>41224.39</v>
      </c>
      <c r="G2009" s="14" t="s">
        <v>708</v>
      </c>
      <c r="H2009" s="20">
        <v>43983</v>
      </c>
      <c r="I2009" s="14" t="s">
        <v>2716</v>
      </c>
      <c r="J2009" s="14" t="s">
        <v>2787</v>
      </c>
      <c r="K2009" s="21">
        <v>10116</v>
      </c>
      <c r="L2009" s="14" t="s">
        <v>666</v>
      </c>
      <c r="M2009" s="21">
        <v>111400</v>
      </c>
      <c r="N2009" s="14" t="s">
        <v>2788</v>
      </c>
      <c r="O2009" s="14" t="s">
        <v>725</v>
      </c>
      <c r="P2009" s="14" t="s">
        <v>726</v>
      </c>
      <c r="Q2009" s="14" t="s">
        <v>727</v>
      </c>
      <c r="R2009" s="14" t="s">
        <v>715</v>
      </c>
      <c r="S2009" s="14" t="s">
        <v>683</v>
      </c>
    </row>
    <row r="2010" spans="1:19" x14ac:dyDescent="0.25">
      <c r="A2010" s="14" t="s">
        <v>703</v>
      </c>
      <c r="B2010" s="14" t="s">
        <v>704</v>
      </c>
      <c r="C2010" s="14" t="s">
        <v>705</v>
      </c>
      <c r="D2010" s="14" t="s">
        <v>706</v>
      </c>
      <c r="E2010" s="14" t="s">
        <v>707</v>
      </c>
      <c r="F2010" s="15">
        <v>141.52000000000001</v>
      </c>
      <c r="G2010" s="14" t="s">
        <v>708</v>
      </c>
      <c r="H2010" s="20">
        <v>43922</v>
      </c>
      <c r="I2010" s="14" t="s">
        <v>2786</v>
      </c>
      <c r="J2010" s="14" t="s">
        <v>2790</v>
      </c>
      <c r="K2010" s="21">
        <v>10116</v>
      </c>
      <c r="L2010" s="14" t="s">
        <v>666</v>
      </c>
      <c r="M2010" s="21">
        <v>111500</v>
      </c>
      <c r="N2010" s="14" t="s">
        <v>2791</v>
      </c>
      <c r="O2010" s="14" t="s">
        <v>712</v>
      </c>
      <c r="P2010" s="14" t="s">
        <v>713</v>
      </c>
      <c r="Q2010" s="14" t="s">
        <v>714</v>
      </c>
      <c r="R2010" s="14" t="s">
        <v>715</v>
      </c>
      <c r="S2010" s="14" t="s">
        <v>687</v>
      </c>
    </row>
    <row r="2011" spans="1:19" x14ac:dyDescent="0.25">
      <c r="A2011" s="14" t="s">
        <v>703</v>
      </c>
      <c r="B2011" s="14" t="s">
        <v>704</v>
      </c>
      <c r="C2011" s="14" t="s">
        <v>705</v>
      </c>
      <c r="D2011" s="14" t="s">
        <v>706</v>
      </c>
      <c r="E2011" s="14" t="s">
        <v>707</v>
      </c>
      <c r="F2011" s="15">
        <v>17489.02</v>
      </c>
      <c r="G2011" s="14" t="s">
        <v>708</v>
      </c>
      <c r="H2011" s="20">
        <v>43922</v>
      </c>
      <c r="I2011" s="14" t="s">
        <v>2789</v>
      </c>
      <c r="J2011" s="14" t="s">
        <v>2792</v>
      </c>
      <c r="K2011" s="21">
        <v>10116</v>
      </c>
      <c r="L2011" s="14" t="s">
        <v>666</v>
      </c>
      <c r="M2011" s="21">
        <v>111600</v>
      </c>
      <c r="N2011" s="14" t="s">
        <v>2793</v>
      </c>
      <c r="O2011" s="14" t="s">
        <v>712</v>
      </c>
      <c r="P2011" s="14" t="s">
        <v>713</v>
      </c>
      <c r="Q2011" s="14" t="s">
        <v>714</v>
      </c>
      <c r="R2011" s="14" t="s">
        <v>715</v>
      </c>
      <c r="S2011" s="14" t="s">
        <v>722</v>
      </c>
    </row>
    <row r="2012" spans="1:19" x14ac:dyDescent="0.25">
      <c r="A2012" s="14" t="s">
        <v>717</v>
      </c>
      <c r="B2012" s="14" t="s">
        <v>704</v>
      </c>
      <c r="C2012" s="14" t="s">
        <v>718</v>
      </c>
      <c r="D2012" s="14" t="s">
        <v>706</v>
      </c>
      <c r="E2012" s="14" t="s">
        <v>707</v>
      </c>
      <c r="F2012" s="15">
        <v>16695.22</v>
      </c>
      <c r="G2012" s="14" t="s">
        <v>708</v>
      </c>
      <c r="H2012" s="20">
        <v>43952</v>
      </c>
      <c r="I2012" s="14" t="s">
        <v>2794</v>
      </c>
      <c r="J2012" s="14" t="s">
        <v>2792</v>
      </c>
      <c r="K2012" s="21">
        <v>10116</v>
      </c>
      <c r="L2012" s="14" t="s">
        <v>666</v>
      </c>
      <c r="M2012" s="21">
        <v>111600</v>
      </c>
      <c r="N2012" s="14" t="s">
        <v>2793</v>
      </c>
      <c r="O2012" s="14" t="s">
        <v>719</v>
      </c>
      <c r="P2012" s="14" t="s">
        <v>720</v>
      </c>
      <c r="Q2012" s="14" t="s">
        <v>721</v>
      </c>
      <c r="R2012" s="14" t="s">
        <v>715</v>
      </c>
      <c r="S2012" s="14" t="s">
        <v>722</v>
      </c>
    </row>
    <row r="2013" spans="1:19" x14ac:dyDescent="0.25">
      <c r="A2013" s="14" t="s">
        <v>723</v>
      </c>
      <c r="B2013" s="14" t="s">
        <v>704</v>
      </c>
      <c r="C2013" s="14" t="s">
        <v>724</v>
      </c>
      <c r="D2013" s="14" t="s">
        <v>706</v>
      </c>
      <c r="E2013" s="14" t="s">
        <v>707</v>
      </c>
      <c r="F2013" s="15">
        <v>199.03</v>
      </c>
      <c r="G2013" s="14" t="s">
        <v>708</v>
      </c>
      <c r="H2013" s="20">
        <v>43983</v>
      </c>
      <c r="I2013" s="14" t="s">
        <v>2795</v>
      </c>
      <c r="J2013" s="14" t="s">
        <v>2792</v>
      </c>
      <c r="K2013" s="21">
        <v>10116</v>
      </c>
      <c r="L2013" s="14" t="s">
        <v>666</v>
      </c>
      <c r="M2013" s="21">
        <v>111600</v>
      </c>
      <c r="N2013" s="14" t="s">
        <v>2793</v>
      </c>
      <c r="O2013" s="14" t="s">
        <v>725</v>
      </c>
      <c r="P2013" s="14" t="s">
        <v>682</v>
      </c>
      <c r="Q2013" s="14" t="s">
        <v>875</v>
      </c>
      <c r="R2013" s="14" t="s">
        <v>715</v>
      </c>
      <c r="S2013" s="14" t="s">
        <v>722</v>
      </c>
    </row>
    <row r="2014" spans="1:19" x14ac:dyDescent="0.25">
      <c r="A2014" s="14" t="s">
        <v>723</v>
      </c>
      <c r="B2014" s="14" t="s">
        <v>704</v>
      </c>
      <c r="C2014" s="14" t="s">
        <v>724</v>
      </c>
      <c r="D2014" s="14" t="s">
        <v>706</v>
      </c>
      <c r="E2014" s="14" t="s">
        <v>707</v>
      </c>
      <c r="F2014" s="15">
        <v>19556.419999999998</v>
      </c>
      <c r="G2014" s="14" t="s">
        <v>708</v>
      </c>
      <c r="H2014" s="20">
        <v>43983</v>
      </c>
      <c r="I2014" s="14" t="s">
        <v>2719</v>
      </c>
      <c r="J2014" s="14" t="s">
        <v>2792</v>
      </c>
      <c r="K2014" s="21">
        <v>10116</v>
      </c>
      <c r="L2014" s="14" t="s">
        <v>666</v>
      </c>
      <c r="M2014" s="21">
        <v>111600</v>
      </c>
      <c r="N2014" s="14" t="s">
        <v>2793</v>
      </c>
      <c r="O2014" s="14" t="s">
        <v>725</v>
      </c>
      <c r="P2014" s="14" t="s">
        <v>726</v>
      </c>
      <c r="Q2014" s="14" t="s">
        <v>727</v>
      </c>
      <c r="R2014" s="14" t="s">
        <v>715</v>
      </c>
      <c r="S2014" s="14" t="s">
        <v>722</v>
      </c>
    </row>
    <row r="2015" spans="1:19" x14ac:dyDescent="0.25">
      <c r="A2015" s="14" t="s">
        <v>703</v>
      </c>
      <c r="B2015" s="14" t="s">
        <v>704</v>
      </c>
      <c r="C2015" s="14" t="s">
        <v>705</v>
      </c>
      <c r="D2015" s="14" t="s">
        <v>706</v>
      </c>
      <c r="E2015" s="14" t="s">
        <v>707</v>
      </c>
      <c r="F2015" s="15">
        <v>2204.0700000000002</v>
      </c>
      <c r="G2015" s="14" t="s">
        <v>708</v>
      </c>
      <c r="H2015" s="20">
        <v>43922</v>
      </c>
      <c r="I2015" s="14" t="s">
        <v>2794</v>
      </c>
      <c r="J2015" s="14" t="s">
        <v>2796</v>
      </c>
      <c r="K2015" s="21">
        <v>10116</v>
      </c>
      <c r="L2015" s="14" t="s">
        <v>666</v>
      </c>
      <c r="M2015" s="21">
        <v>111700</v>
      </c>
      <c r="N2015" s="14" t="s">
        <v>2797</v>
      </c>
      <c r="O2015" s="14" t="s">
        <v>712</v>
      </c>
      <c r="P2015" s="14" t="s">
        <v>713</v>
      </c>
      <c r="Q2015" s="14" t="s">
        <v>714</v>
      </c>
      <c r="R2015" s="14" t="s">
        <v>715</v>
      </c>
      <c r="S2015" s="14" t="s">
        <v>742</v>
      </c>
    </row>
    <row r="2016" spans="1:19" x14ac:dyDescent="0.25">
      <c r="A2016" s="14" t="s">
        <v>717</v>
      </c>
      <c r="B2016" s="14" t="s">
        <v>704</v>
      </c>
      <c r="C2016" s="14" t="s">
        <v>718</v>
      </c>
      <c r="D2016" s="14" t="s">
        <v>706</v>
      </c>
      <c r="E2016" s="14" t="s">
        <v>707</v>
      </c>
      <c r="F2016" s="15">
        <v>2204.0700000000002</v>
      </c>
      <c r="G2016" s="14" t="s">
        <v>708</v>
      </c>
      <c r="H2016" s="20">
        <v>43952</v>
      </c>
      <c r="I2016" s="14" t="s">
        <v>2798</v>
      </c>
      <c r="J2016" s="14" t="s">
        <v>2796</v>
      </c>
      <c r="K2016" s="21">
        <v>10116</v>
      </c>
      <c r="L2016" s="14" t="s">
        <v>666</v>
      </c>
      <c r="M2016" s="21">
        <v>111700</v>
      </c>
      <c r="N2016" s="14" t="s">
        <v>2797</v>
      </c>
      <c r="O2016" s="14" t="s">
        <v>719</v>
      </c>
      <c r="P2016" s="14" t="s">
        <v>720</v>
      </c>
      <c r="Q2016" s="14" t="s">
        <v>721</v>
      </c>
      <c r="R2016" s="14" t="s">
        <v>715</v>
      </c>
      <c r="S2016" s="14" t="s">
        <v>742</v>
      </c>
    </row>
    <row r="2017" spans="1:19" x14ac:dyDescent="0.25">
      <c r="A2017" s="14" t="s">
        <v>723</v>
      </c>
      <c r="B2017" s="14" t="s">
        <v>704</v>
      </c>
      <c r="C2017" s="14" t="s">
        <v>724</v>
      </c>
      <c r="D2017" s="14" t="s">
        <v>706</v>
      </c>
      <c r="E2017" s="14" t="s">
        <v>707</v>
      </c>
      <c r="F2017" s="15">
        <v>2267.67</v>
      </c>
      <c r="G2017" s="14" t="s">
        <v>708</v>
      </c>
      <c r="H2017" s="20">
        <v>43983</v>
      </c>
      <c r="I2017" s="14" t="s">
        <v>2722</v>
      </c>
      <c r="J2017" s="14" t="s">
        <v>2796</v>
      </c>
      <c r="K2017" s="21">
        <v>10116</v>
      </c>
      <c r="L2017" s="14" t="s">
        <v>666</v>
      </c>
      <c r="M2017" s="21">
        <v>111700</v>
      </c>
      <c r="N2017" s="14" t="s">
        <v>2797</v>
      </c>
      <c r="O2017" s="14" t="s">
        <v>725</v>
      </c>
      <c r="P2017" s="14" t="s">
        <v>726</v>
      </c>
      <c r="Q2017" s="14" t="s">
        <v>727</v>
      </c>
      <c r="R2017" s="14" t="s">
        <v>715</v>
      </c>
      <c r="S2017" s="14" t="s">
        <v>742</v>
      </c>
    </row>
    <row r="2018" spans="1:19" x14ac:dyDescent="0.25">
      <c r="A2018" s="14" t="s">
        <v>703</v>
      </c>
      <c r="B2018" s="14" t="s">
        <v>704</v>
      </c>
      <c r="C2018" s="14" t="s">
        <v>705</v>
      </c>
      <c r="D2018" s="14" t="s">
        <v>706</v>
      </c>
      <c r="E2018" s="14" t="s">
        <v>707</v>
      </c>
      <c r="F2018" s="15">
        <v>99.71</v>
      </c>
      <c r="G2018" s="14" t="s">
        <v>708</v>
      </c>
      <c r="H2018" s="20">
        <v>43922</v>
      </c>
      <c r="I2018" s="14" t="s">
        <v>2798</v>
      </c>
      <c r="J2018" s="14" t="s">
        <v>2799</v>
      </c>
      <c r="K2018" s="21">
        <v>10116</v>
      </c>
      <c r="L2018" s="14" t="s">
        <v>666</v>
      </c>
      <c r="M2018" s="21">
        <v>113000</v>
      </c>
      <c r="N2018" s="14" t="s">
        <v>2800</v>
      </c>
      <c r="O2018" s="14" t="s">
        <v>712</v>
      </c>
      <c r="P2018" s="14" t="s">
        <v>713</v>
      </c>
      <c r="Q2018" s="14" t="s">
        <v>714</v>
      </c>
      <c r="R2018" s="14" t="s">
        <v>715</v>
      </c>
      <c r="S2018" s="14" t="s">
        <v>742</v>
      </c>
    </row>
    <row r="2019" spans="1:19" x14ac:dyDescent="0.25">
      <c r="A2019" s="14" t="s">
        <v>717</v>
      </c>
      <c r="B2019" s="14" t="s">
        <v>704</v>
      </c>
      <c r="C2019" s="14" t="s">
        <v>718</v>
      </c>
      <c r="D2019" s="14" t="s">
        <v>706</v>
      </c>
      <c r="E2019" s="14" t="s">
        <v>707</v>
      </c>
      <c r="F2019" s="15">
        <v>99.71</v>
      </c>
      <c r="G2019" s="14" t="s">
        <v>708</v>
      </c>
      <c r="H2019" s="20">
        <v>43952</v>
      </c>
      <c r="I2019" s="14" t="s">
        <v>2801</v>
      </c>
      <c r="J2019" s="14" t="s">
        <v>2799</v>
      </c>
      <c r="K2019" s="21">
        <v>10116</v>
      </c>
      <c r="L2019" s="14" t="s">
        <v>666</v>
      </c>
      <c r="M2019" s="21">
        <v>113000</v>
      </c>
      <c r="N2019" s="14" t="s">
        <v>2800</v>
      </c>
      <c r="O2019" s="14" t="s">
        <v>719</v>
      </c>
      <c r="P2019" s="14" t="s">
        <v>720</v>
      </c>
      <c r="Q2019" s="14" t="s">
        <v>721</v>
      </c>
      <c r="R2019" s="14" t="s">
        <v>715</v>
      </c>
      <c r="S2019" s="14" t="s">
        <v>742</v>
      </c>
    </row>
    <row r="2020" spans="1:19" x14ac:dyDescent="0.25">
      <c r="A2020" s="14" t="s">
        <v>723</v>
      </c>
      <c r="B2020" s="14" t="s">
        <v>704</v>
      </c>
      <c r="C2020" s="14" t="s">
        <v>724</v>
      </c>
      <c r="D2020" s="14" t="s">
        <v>706</v>
      </c>
      <c r="E2020" s="14" t="s">
        <v>707</v>
      </c>
      <c r="F2020" s="15">
        <v>102.35</v>
      </c>
      <c r="G2020" s="14" t="s">
        <v>708</v>
      </c>
      <c r="H2020" s="20">
        <v>43983</v>
      </c>
      <c r="I2020" s="14" t="s">
        <v>2725</v>
      </c>
      <c r="J2020" s="14" t="s">
        <v>2799</v>
      </c>
      <c r="K2020" s="21">
        <v>10116</v>
      </c>
      <c r="L2020" s="14" t="s">
        <v>666</v>
      </c>
      <c r="M2020" s="21">
        <v>113000</v>
      </c>
      <c r="N2020" s="14" t="s">
        <v>2800</v>
      </c>
      <c r="O2020" s="14" t="s">
        <v>725</v>
      </c>
      <c r="P2020" s="14" t="s">
        <v>726</v>
      </c>
      <c r="Q2020" s="14" t="s">
        <v>727</v>
      </c>
      <c r="R2020" s="14" t="s">
        <v>715</v>
      </c>
      <c r="S2020" s="14" t="s">
        <v>742</v>
      </c>
    </row>
    <row r="2021" spans="1:19" x14ac:dyDescent="0.25">
      <c r="A2021" s="14" t="s">
        <v>703</v>
      </c>
      <c r="B2021" s="14" t="s">
        <v>704</v>
      </c>
      <c r="C2021" s="14" t="s">
        <v>705</v>
      </c>
      <c r="D2021" s="14" t="s">
        <v>706</v>
      </c>
      <c r="E2021" s="14" t="s">
        <v>707</v>
      </c>
      <c r="F2021" s="15">
        <v>173.63</v>
      </c>
      <c r="G2021" s="14" t="s">
        <v>708</v>
      </c>
      <c r="H2021" s="20">
        <v>43922</v>
      </c>
      <c r="I2021" s="14" t="s">
        <v>2801</v>
      </c>
      <c r="J2021" s="14" t="s">
        <v>2802</v>
      </c>
      <c r="K2021" s="21">
        <v>10116</v>
      </c>
      <c r="L2021" s="14" t="s">
        <v>666</v>
      </c>
      <c r="M2021" s="21">
        <v>113010</v>
      </c>
      <c r="N2021" s="14" t="s">
        <v>2803</v>
      </c>
      <c r="O2021" s="14" t="s">
        <v>712</v>
      </c>
      <c r="P2021" s="14" t="s">
        <v>713</v>
      </c>
      <c r="Q2021" s="14" t="s">
        <v>714</v>
      </c>
      <c r="R2021" s="14" t="s">
        <v>715</v>
      </c>
      <c r="S2021" s="14" t="s">
        <v>716</v>
      </c>
    </row>
    <row r="2022" spans="1:19" x14ac:dyDescent="0.25">
      <c r="A2022" s="14" t="s">
        <v>717</v>
      </c>
      <c r="B2022" s="14" t="s">
        <v>704</v>
      </c>
      <c r="C2022" s="14" t="s">
        <v>718</v>
      </c>
      <c r="D2022" s="14" t="s">
        <v>706</v>
      </c>
      <c r="E2022" s="14" t="s">
        <v>707</v>
      </c>
      <c r="F2022" s="15">
        <v>173.63</v>
      </c>
      <c r="G2022" s="14" t="s">
        <v>708</v>
      </c>
      <c r="H2022" s="20">
        <v>43952</v>
      </c>
      <c r="I2022" s="14" t="s">
        <v>2804</v>
      </c>
      <c r="J2022" s="14" t="s">
        <v>2802</v>
      </c>
      <c r="K2022" s="21">
        <v>10116</v>
      </c>
      <c r="L2022" s="14" t="s">
        <v>666</v>
      </c>
      <c r="M2022" s="21">
        <v>113010</v>
      </c>
      <c r="N2022" s="14" t="s">
        <v>2803</v>
      </c>
      <c r="O2022" s="14" t="s">
        <v>719</v>
      </c>
      <c r="P2022" s="14" t="s">
        <v>720</v>
      </c>
      <c r="Q2022" s="14" t="s">
        <v>721</v>
      </c>
      <c r="R2022" s="14" t="s">
        <v>715</v>
      </c>
      <c r="S2022" s="14" t="s">
        <v>716</v>
      </c>
    </row>
    <row r="2023" spans="1:19" x14ac:dyDescent="0.25">
      <c r="A2023" s="14" t="s">
        <v>723</v>
      </c>
      <c r="B2023" s="14" t="s">
        <v>704</v>
      </c>
      <c r="C2023" s="14" t="s">
        <v>724</v>
      </c>
      <c r="D2023" s="14" t="s">
        <v>706</v>
      </c>
      <c r="E2023" s="14" t="s">
        <v>707</v>
      </c>
      <c r="F2023" s="15">
        <v>194.12</v>
      </c>
      <c r="G2023" s="14" t="s">
        <v>708</v>
      </c>
      <c r="H2023" s="20">
        <v>43983</v>
      </c>
      <c r="I2023" s="14" t="s">
        <v>2728</v>
      </c>
      <c r="J2023" s="14" t="s">
        <v>2802</v>
      </c>
      <c r="K2023" s="21">
        <v>10116</v>
      </c>
      <c r="L2023" s="14" t="s">
        <v>666</v>
      </c>
      <c r="M2023" s="21">
        <v>113010</v>
      </c>
      <c r="N2023" s="14" t="s">
        <v>2803</v>
      </c>
      <c r="O2023" s="14" t="s">
        <v>725</v>
      </c>
      <c r="P2023" s="14" t="s">
        <v>726</v>
      </c>
      <c r="Q2023" s="14" t="s">
        <v>727</v>
      </c>
      <c r="R2023" s="14" t="s">
        <v>715</v>
      </c>
      <c r="S2023" s="14" t="s">
        <v>716</v>
      </c>
    </row>
    <row r="2024" spans="1:19" x14ac:dyDescent="0.25">
      <c r="A2024" s="14" t="s">
        <v>703</v>
      </c>
      <c r="B2024" s="14" t="s">
        <v>704</v>
      </c>
      <c r="C2024" s="14" t="s">
        <v>705</v>
      </c>
      <c r="D2024" s="14" t="s">
        <v>706</v>
      </c>
      <c r="E2024" s="14" t="s">
        <v>707</v>
      </c>
      <c r="F2024" s="15">
        <v>156.32</v>
      </c>
      <c r="G2024" s="14" t="s">
        <v>708</v>
      </c>
      <c r="H2024" s="20">
        <v>43922</v>
      </c>
      <c r="I2024" s="14" t="s">
        <v>2804</v>
      </c>
      <c r="J2024" s="14" t="s">
        <v>2805</v>
      </c>
      <c r="K2024" s="21">
        <v>10116</v>
      </c>
      <c r="L2024" s="14" t="s">
        <v>666</v>
      </c>
      <c r="M2024" s="21">
        <v>113020</v>
      </c>
      <c r="N2024" s="14" t="s">
        <v>2806</v>
      </c>
      <c r="O2024" s="14" t="s">
        <v>712</v>
      </c>
      <c r="P2024" s="14" t="s">
        <v>713</v>
      </c>
      <c r="Q2024" s="14" t="s">
        <v>714</v>
      </c>
      <c r="R2024" s="14" t="s">
        <v>715</v>
      </c>
      <c r="S2024" s="14" t="s">
        <v>731</v>
      </c>
    </row>
    <row r="2025" spans="1:19" x14ac:dyDescent="0.25">
      <c r="A2025" s="14" t="s">
        <v>717</v>
      </c>
      <c r="B2025" s="14" t="s">
        <v>704</v>
      </c>
      <c r="C2025" s="14" t="s">
        <v>718</v>
      </c>
      <c r="D2025" s="14" t="s">
        <v>706</v>
      </c>
      <c r="E2025" s="14" t="s">
        <v>707</v>
      </c>
      <c r="F2025" s="15">
        <v>156.32</v>
      </c>
      <c r="G2025" s="14" t="s">
        <v>708</v>
      </c>
      <c r="H2025" s="20">
        <v>43952</v>
      </c>
      <c r="I2025" s="14" t="s">
        <v>2807</v>
      </c>
      <c r="J2025" s="14" t="s">
        <v>2805</v>
      </c>
      <c r="K2025" s="21">
        <v>10116</v>
      </c>
      <c r="L2025" s="14" t="s">
        <v>666</v>
      </c>
      <c r="M2025" s="21">
        <v>113020</v>
      </c>
      <c r="N2025" s="14" t="s">
        <v>2806</v>
      </c>
      <c r="O2025" s="14" t="s">
        <v>719</v>
      </c>
      <c r="P2025" s="14" t="s">
        <v>720</v>
      </c>
      <c r="Q2025" s="14" t="s">
        <v>721</v>
      </c>
      <c r="R2025" s="14" t="s">
        <v>715</v>
      </c>
      <c r="S2025" s="14" t="s">
        <v>731</v>
      </c>
    </row>
    <row r="2026" spans="1:19" x14ac:dyDescent="0.25">
      <c r="A2026" s="14" t="s">
        <v>723</v>
      </c>
      <c r="B2026" s="14" t="s">
        <v>704</v>
      </c>
      <c r="C2026" s="14" t="s">
        <v>724</v>
      </c>
      <c r="D2026" s="14" t="s">
        <v>706</v>
      </c>
      <c r="E2026" s="14" t="s">
        <v>707</v>
      </c>
      <c r="F2026" s="15">
        <v>156.32</v>
      </c>
      <c r="G2026" s="14" t="s">
        <v>708</v>
      </c>
      <c r="H2026" s="20">
        <v>43983</v>
      </c>
      <c r="I2026" s="14" t="s">
        <v>2731</v>
      </c>
      <c r="J2026" s="14" t="s">
        <v>2805</v>
      </c>
      <c r="K2026" s="21">
        <v>10116</v>
      </c>
      <c r="L2026" s="14" t="s">
        <v>666</v>
      </c>
      <c r="M2026" s="21">
        <v>113020</v>
      </c>
      <c r="N2026" s="14" t="s">
        <v>2806</v>
      </c>
      <c r="O2026" s="14" t="s">
        <v>725</v>
      </c>
      <c r="P2026" s="14" t="s">
        <v>726</v>
      </c>
      <c r="Q2026" s="14" t="s">
        <v>727</v>
      </c>
      <c r="R2026" s="14" t="s">
        <v>715</v>
      </c>
      <c r="S2026" s="14" t="s">
        <v>731</v>
      </c>
    </row>
    <row r="2027" spans="1:19" x14ac:dyDescent="0.25">
      <c r="A2027" s="14" t="s">
        <v>703</v>
      </c>
      <c r="B2027" s="14" t="s">
        <v>704</v>
      </c>
      <c r="C2027" s="14" t="s">
        <v>705</v>
      </c>
      <c r="D2027" s="14" t="s">
        <v>706</v>
      </c>
      <c r="E2027" s="14" t="s">
        <v>707</v>
      </c>
      <c r="F2027" s="15">
        <v>4525.0600000000004</v>
      </c>
      <c r="G2027" s="14" t="s">
        <v>708</v>
      </c>
      <c r="H2027" s="20">
        <v>43922</v>
      </c>
      <c r="I2027" s="14" t="s">
        <v>2807</v>
      </c>
      <c r="J2027" s="14" t="s">
        <v>2808</v>
      </c>
      <c r="K2027" s="21">
        <v>10116</v>
      </c>
      <c r="L2027" s="14" t="s">
        <v>666</v>
      </c>
      <c r="M2027" s="21">
        <v>113040</v>
      </c>
      <c r="N2027" s="14" t="s">
        <v>2809</v>
      </c>
      <c r="O2027" s="14" t="s">
        <v>712</v>
      </c>
      <c r="P2027" s="14" t="s">
        <v>713</v>
      </c>
      <c r="Q2027" s="14" t="s">
        <v>714</v>
      </c>
      <c r="R2027" s="14" t="s">
        <v>715</v>
      </c>
      <c r="S2027" s="14" t="s">
        <v>683</v>
      </c>
    </row>
    <row r="2028" spans="1:19" x14ac:dyDescent="0.25">
      <c r="A2028" s="14" t="s">
        <v>717</v>
      </c>
      <c r="B2028" s="14" t="s">
        <v>704</v>
      </c>
      <c r="C2028" s="14" t="s">
        <v>718</v>
      </c>
      <c r="D2028" s="14" t="s">
        <v>706</v>
      </c>
      <c r="E2028" s="14" t="s">
        <v>707</v>
      </c>
      <c r="F2028" s="15">
        <v>4435.3599999999997</v>
      </c>
      <c r="G2028" s="14" t="s">
        <v>708</v>
      </c>
      <c r="H2028" s="20">
        <v>43952</v>
      </c>
      <c r="I2028" s="14" t="s">
        <v>2810</v>
      </c>
      <c r="J2028" s="14" t="s">
        <v>2808</v>
      </c>
      <c r="K2028" s="21">
        <v>10116</v>
      </c>
      <c r="L2028" s="14" t="s">
        <v>666</v>
      </c>
      <c r="M2028" s="21">
        <v>113040</v>
      </c>
      <c r="N2028" s="14" t="s">
        <v>2809</v>
      </c>
      <c r="O2028" s="14" t="s">
        <v>719</v>
      </c>
      <c r="P2028" s="14" t="s">
        <v>720</v>
      </c>
      <c r="Q2028" s="14" t="s">
        <v>721</v>
      </c>
      <c r="R2028" s="14" t="s">
        <v>715</v>
      </c>
      <c r="S2028" s="14" t="s">
        <v>683</v>
      </c>
    </row>
    <row r="2029" spans="1:19" x14ac:dyDescent="0.25">
      <c r="A2029" s="14" t="s">
        <v>723</v>
      </c>
      <c r="B2029" s="14" t="s">
        <v>704</v>
      </c>
      <c r="C2029" s="14" t="s">
        <v>724</v>
      </c>
      <c r="D2029" s="14" t="s">
        <v>706</v>
      </c>
      <c r="E2029" s="14" t="s">
        <v>707</v>
      </c>
      <c r="F2029" s="15">
        <v>4476.76</v>
      </c>
      <c r="G2029" s="14" t="s">
        <v>708</v>
      </c>
      <c r="H2029" s="20">
        <v>43983</v>
      </c>
      <c r="I2029" s="14" t="s">
        <v>2736</v>
      </c>
      <c r="J2029" s="14" t="s">
        <v>2808</v>
      </c>
      <c r="K2029" s="21">
        <v>10116</v>
      </c>
      <c r="L2029" s="14" t="s">
        <v>666</v>
      </c>
      <c r="M2029" s="21">
        <v>113040</v>
      </c>
      <c r="N2029" s="14" t="s">
        <v>2809</v>
      </c>
      <c r="O2029" s="14" t="s">
        <v>725</v>
      </c>
      <c r="P2029" s="14" t="s">
        <v>726</v>
      </c>
      <c r="Q2029" s="14" t="s">
        <v>727</v>
      </c>
      <c r="R2029" s="14" t="s">
        <v>715</v>
      </c>
      <c r="S2029" s="14" t="s">
        <v>683</v>
      </c>
    </row>
    <row r="2030" spans="1:19" x14ac:dyDescent="0.25">
      <c r="A2030" s="14" t="s">
        <v>703</v>
      </c>
      <c r="B2030" s="14" t="s">
        <v>704</v>
      </c>
      <c r="C2030" s="14" t="s">
        <v>705</v>
      </c>
      <c r="D2030" s="14" t="s">
        <v>706</v>
      </c>
      <c r="E2030" s="14" t="s">
        <v>707</v>
      </c>
      <c r="F2030" s="15">
        <v>1083.97</v>
      </c>
      <c r="G2030" s="14" t="s">
        <v>708</v>
      </c>
      <c r="H2030" s="20">
        <v>43922</v>
      </c>
      <c r="I2030" s="14" t="s">
        <v>2810</v>
      </c>
      <c r="J2030" s="14" t="s">
        <v>2811</v>
      </c>
      <c r="K2030" s="21">
        <v>10116</v>
      </c>
      <c r="L2030" s="14" t="s">
        <v>666</v>
      </c>
      <c r="M2030" s="21">
        <v>113060</v>
      </c>
      <c r="N2030" s="14" t="s">
        <v>2812</v>
      </c>
      <c r="O2030" s="14" t="s">
        <v>712</v>
      </c>
      <c r="P2030" s="14" t="s">
        <v>713</v>
      </c>
      <c r="Q2030" s="14" t="s">
        <v>714</v>
      </c>
      <c r="R2030" s="14" t="s">
        <v>715</v>
      </c>
      <c r="S2030" s="14" t="s">
        <v>722</v>
      </c>
    </row>
    <row r="2031" spans="1:19" x14ac:dyDescent="0.25">
      <c r="A2031" s="14" t="s">
        <v>717</v>
      </c>
      <c r="B2031" s="14" t="s">
        <v>704</v>
      </c>
      <c r="C2031" s="14" t="s">
        <v>718</v>
      </c>
      <c r="D2031" s="14" t="s">
        <v>706</v>
      </c>
      <c r="E2031" s="14" t="s">
        <v>707</v>
      </c>
      <c r="F2031" s="15">
        <v>974.43</v>
      </c>
      <c r="G2031" s="14" t="s">
        <v>708</v>
      </c>
      <c r="H2031" s="20">
        <v>43952</v>
      </c>
      <c r="I2031" s="14" t="s">
        <v>2813</v>
      </c>
      <c r="J2031" s="14" t="s">
        <v>2811</v>
      </c>
      <c r="K2031" s="21">
        <v>10116</v>
      </c>
      <c r="L2031" s="14" t="s">
        <v>666</v>
      </c>
      <c r="M2031" s="21">
        <v>113060</v>
      </c>
      <c r="N2031" s="14" t="s">
        <v>2812</v>
      </c>
      <c r="O2031" s="14" t="s">
        <v>719</v>
      </c>
      <c r="P2031" s="14" t="s">
        <v>720</v>
      </c>
      <c r="Q2031" s="14" t="s">
        <v>721</v>
      </c>
      <c r="R2031" s="14" t="s">
        <v>715</v>
      </c>
      <c r="S2031" s="14" t="s">
        <v>722</v>
      </c>
    </row>
    <row r="2032" spans="1:19" x14ac:dyDescent="0.25">
      <c r="A2032" s="14" t="s">
        <v>723</v>
      </c>
      <c r="B2032" s="14" t="s">
        <v>704</v>
      </c>
      <c r="C2032" s="14" t="s">
        <v>724</v>
      </c>
      <c r="D2032" s="14" t="s">
        <v>706</v>
      </c>
      <c r="E2032" s="14" t="s">
        <v>707</v>
      </c>
      <c r="F2032" s="15">
        <v>1115.72</v>
      </c>
      <c r="G2032" s="14" t="s">
        <v>708</v>
      </c>
      <c r="H2032" s="20">
        <v>43983</v>
      </c>
      <c r="I2032" s="14" t="s">
        <v>2740</v>
      </c>
      <c r="J2032" s="14" t="s">
        <v>2811</v>
      </c>
      <c r="K2032" s="21">
        <v>10116</v>
      </c>
      <c r="L2032" s="14" t="s">
        <v>666</v>
      </c>
      <c r="M2032" s="21">
        <v>113060</v>
      </c>
      <c r="N2032" s="14" t="s">
        <v>2812</v>
      </c>
      <c r="O2032" s="14" t="s">
        <v>725</v>
      </c>
      <c r="P2032" s="14" t="s">
        <v>726</v>
      </c>
      <c r="Q2032" s="14" t="s">
        <v>727</v>
      </c>
      <c r="R2032" s="14" t="s">
        <v>715</v>
      </c>
      <c r="S2032" s="14" t="s">
        <v>722</v>
      </c>
    </row>
    <row r="2033" spans="1:19" x14ac:dyDescent="0.25">
      <c r="A2033" s="14" t="s">
        <v>703</v>
      </c>
      <c r="B2033" s="14" t="s">
        <v>704</v>
      </c>
      <c r="C2033" s="14" t="s">
        <v>705</v>
      </c>
      <c r="D2033" s="14" t="s">
        <v>706</v>
      </c>
      <c r="E2033" s="14" t="s">
        <v>707</v>
      </c>
      <c r="F2033" s="15">
        <v>568.46</v>
      </c>
      <c r="G2033" s="14" t="s">
        <v>708</v>
      </c>
      <c r="H2033" s="20">
        <v>43922</v>
      </c>
      <c r="I2033" s="14" t="s">
        <v>2813</v>
      </c>
      <c r="J2033" s="14" t="s">
        <v>2814</v>
      </c>
      <c r="K2033" s="21">
        <v>10116</v>
      </c>
      <c r="L2033" s="14" t="s">
        <v>666</v>
      </c>
      <c r="M2033" s="21">
        <v>114000</v>
      </c>
      <c r="N2033" s="14" t="s">
        <v>2815</v>
      </c>
      <c r="O2033" s="14" t="s">
        <v>712</v>
      </c>
      <c r="P2033" s="14" t="s">
        <v>713</v>
      </c>
      <c r="Q2033" s="14" t="s">
        <v>714</v>
      </c>
      <c r="R2033" s="14" t="s">
        <v>715</v>
      </c>
      <c r="S2033" s="14" t="s">
        <v>742</v>
      </c>
    </row>
    <row r="2034" spans="1:19" x14ac:dyDescent="0.25">
      <c r="A2034" s="14" t="s">
        <v>717</v>
      </c>
      <c r="B2034" s="14" t="s">
        <v>704</v>
      </c>
      <c r="C2034" s="14" t="s">
        <v>718</v>
      </c>
      <c r="D2034" s="14" t="s">
        <v>706</v>
      </c>
      <c r="E2034" s="14" t="s">
        <v>707</v>
      </c>
      <c r="F2034" s="15">
        <v>568.46</v>
      </c>
      <c r="G2034" s="14" t="s">
        <v>708</v>
      </c>
      <c r="H2034" s="20">
        <v>43952</v>
      </c>
      <c r="I2034" s="14" t="s">
        <v>2816</v>
      </c>
      <c r="J2034" s="14" t="s">
        <v>2814</v>
      </c>
      <c r="K2034" s="21">
        <v>10116</v>
      </c>
      <c r="L2034" s="14" t="s">
        <v>666</v>
      </c>
      <c r="M2034" s="21">
        <v>114000</v>
      </c>
      <c r="N2034" s="14" t="s">
        <v>2815</v>
      </c>
      <c r="O2034" s="14" t="s">
        <v>719</v>
      </c>
      <c r="P2034" s="14" t="s">
        <v>720</v>
      </c>
      <c r="Q2034" s="14" t="s">
        <v>721</v>
      </c>
      <c r="R2034" s="14" t="s">
        <v>715</v>
      </c>
      <c r="S2034" s="14" t="s">
        <v>742</v>
      </c>
    </row>
    <row r="2035" spans="1:19" x14ac:dyDescent="0.25">
      <c r="A2035" s="14" t="s">
        <v>723</v>
      </c>
      <c r="B2035" s="14" t="s">
        <v>704</v>
      </c>
      <c r="C2035" s="14" t="s">
        <v>724</v>
      </c>
      <c r="D2035" s="14" t="s">
        <v>706</v>
      </c>
      <c r="E2035" s="14" t="s">
        <v>707</v>
      </c>
      <c r="F2035" s="15">
        <v>586.21</v>
      </c>
      <c r="G2035" s="14" t="s">
        <v>708</v>
      </c>
      <c r="H2035" s="20">
        <v>43983</v>
      </c>
      <c r="I2035" s="14" t="s">
        <v>2743</v>
      </c>
      <c r="J2035" s="14" t="s">
        <v>2814</v>
      </c>
      <c r="K2035" s="21">
        <v>10116</v>
      </c>
      <c r="L2035" s="14" t="s">
        <v>666</v>
      </c>
      <c r="M2035" s="21">
        <v>114000</v>
      </c>
      <c r="N2035" s="14" t="s">
        <v>2815</v>
      </c>
      <c r="O2035" s="14" t="s">
        <v>725</v>
      </c>
      <c r="P2035" s="14" t="s">
        <v>726</v>
      </c>
      <c r="Q2035" s="14" t="s">
        <v>727</v>
      </c>
      <c r="R2035" s="14" t="s">
        <v>715</v>
      </c>
      <c r="S2035" s="14" t="s">
        <v>742</v>
      </c>
    </row>
    <row r="2036" spans="1:19" x14ac:dyDescent="0.25">
      <c r="A2036" s="14" t="s">
        <v>703</v>
      </c>
      <c r="B2036" s="14" t="s">
        <v>704</v>
      </c>
      <c r="C2036" s="14" t="s">
        <v>705</v>
      </c>
      <c r="D2036" s="14" t="s">
        <v>706</v>
      </c>
      <c r="E2036" s="14" t="s">
        <v>707</v>
      </c>
      <c r="F2036" s="15">
        <v>759.49</v>
      </c>
      <c r="G2036" s="14" t="s">
        <v>708</v>
      </c>
      <c r="H2036" s="20">
        <v>43922</v>
      </c>
      <c r="I2036" s="14" t="s">
        <v>2816</v>
      </c>
      <c r="J2036" s="14" t="s">
        <v>2817</v>
      </c>
      <c r="K2036" s="21">
        <v>10116</v>
      </c>
      <c r="L2036" s="14" t="s">
        <v>666</v>
      </c>
      <c r="M2036" s="21">
        <v>114010</v>
      </c>
      <c r="N2036" s="14" t="s">
        <v>2818</v>
      </c>
      <c r="O2036" s="14" t="s">
        <v>712</v>
      </c>
      <c r="P2036" s="14" t="s">
        <v>713</v>
      </c>
      <c r="Q2036" s="14" t="s">
        <v>714</v>
      </c>
      <c r="R2036" s="14" t="s">
        <v>715</v>
      </c>
      <c r="S2036" s="14" t="s">
        <v>716</v>
      </c>
    </row>
    <row r="2037" spans="1:19" x14ac:dyDescent="0.25">
      <c r="A2037" s="14" t="s">
        <v>717</v>
      </c>
      <c r="B2037" s="14" t="s">
        <v>704</v>
      </c>
      <c r="C2037" s="14" t="s">
        <v>718</v>
      </c>
      <c r="D2037" s="14" t="s">
        <v>706</v>
      </c>
      <c r="E2037" s="14" t="s">
        <v>707</v>
      </c>
      <c r="F2037" s="15">
        <v>759.49</v>
      </c>
      <c r="G2037" s="14" t="s">
        <v>708</v>
      </c>
      <c r="H2037" s="20">
        <v>43952</v>
      </c>
      <c r="I2037" s="14" t="s">
        <v>2819</v>
      </c>
      <c r="J2037" s="14" t="s">
        <v>2817</v>
      </c>
      <c r="K2037" s="21">
        <v>10116</v>
      </c>
      <c r="L2037" s="14" t="s">
        <v>666</v>
      </c>
      <c r="M2037" s="21">
        <v>114010</v>
      </c>
      <c r="N2037" s="14" t="s">
        <v>2818</v>
      </c>
      <c r="O2037" s="14" t="s">
        <v>719</v>
      </c>
      <c r="P2037" s="14" t="s">
        <v>720</v>
      </c>
      <c r="Q2037" s="14" t="s">
        <v>721</v>
      </c>
      <c r="R2037" s="14" t="s">
        <v>715</v>
      </c>
      <c r="S2037" s="14" t="s">
        <v>716</v>
      </c>
    </row>
    <row r="2038" spans="1:19" x14ac:dyDescent="0.25">
      <c r="A2038" s="14" t="s">
        <v>723</v>
      </c>
      <c r="B2038" s="14" t="s">
        <v>704</v>
      </c>
      <c r="C2038" s="14" t="s">
        <v>724</v>
      </c>
      <c r="D2038" s="14" t="s">
        <v>706</v>
      </c>
      <c r="E2038" s="14" t="s">
        <v>707</v>
      </c>
      <c r="F2038" s="15">
        <v>898.1</v>
      </c>
      <c r="G2038" s="14" t="s">
        <v>708</v>
      </c>
      <c r="H2038" s="20">
        <v>43983</v>
      </c>
      <c r="I2038" s="14" t="s">
        <v>2746</v>
      </c>
      <c r="J2038" s="14" t="s">
        <v>2817</v>
      </c>
      <c r="K2038" s="21">
        <v>10116</v>
      </c>
      <c r="L2038" s="14" t="s">
        <v>666</v>
      </c>
      <c r="M2038" s="21">
        <v>114010</v>
      </c>
      <c r="N2038" s="14" t="s">
        <v>2818</v>
      </c>
      <c r="O2038" s="14" t="s">
        <v>725</v>
      </c>
      <c r="P2038" s="14" t="s">
        <v>726</v>
      </c>
      <c r="Q2038" s="14" t="s">
        <v>727</v>
      </c>
      <c r="R2038" s="14" t="s">
        <v>715</v>
      </c>
      <c r="S2038" s="14" t="s">
        <v>716</v>
      </c>
    </row>
    <row r="2039" spans="1:19" x14ac:dyDescent="0.25">
      <c r="A2039" s="14" t="s">
        <v>703</v>
      </c>
      <c r="B2039" s="14" t="s">
        <v>704</v>
      </c>
      <c r="C2039" s="14" t="s">
        <v>705</v>
      </c>
      <c r="D2039" s="14" t="s">
        <v>706</v>
      </c>
      <c r="E2039" s="14" t="s">
        <v>707</v>
      </c>
      <c r="F2039" s="15">
        <v>520.27</v>
      </c>
      <c r="G2039" s="14" t="s">
        <v>708</v>
      </c>
      <c r="H2039" s="20">
        <v>43922</v>
      </c>
      <c r="I2039" s="14" t="s">
        <v>2819</v>
      </c>
      <c r="J2039" s="14" t="s">
        <v>2820</v>
      </c>
      <c r="K2039" s="21">
        <v>10116</v>
      </c>
      <c r="L2039" s="14" t="s">
        <v>666</v>
      </c>
      <c r="M2039" s="21">
        <v>114020</v>
      </c>
      <c r="N2039" s="14" t="s">
        <v>2821</v>
      </c>
      <c r="O2039" s="14" t="s">
        <v>712</v>
      </c>
      <c r="P2039" s="14" t="s">
        <v>713</v>
      </c>
      <c r="Q2039" s="14" t="s">
        <v>714</v>
      </c>
      <c r="R2039" s="14" t="s">
        <v>715</v>
      </c>
      <c r="S2039" s="14" t="s">
        <v>731</v>
      </c>
    </row>
    <row r="2040" spans="1:19" x14ac:dyDescent="0.25">
      <c r="A2040" s="14" t="s">
        <v>717</v>
      </c>
      <c r="B2040" s="14" t="s">
        <v>704</v>
      </c>
      <c r="C2040" s="14" t="s">
        <v>718</v>
      </c>
      <c r="D2040" s="14" t="s">
        <v>706</v>
      </c>
      <c r="E2040" s="14" t="s">
        <v>707</v>
      </c>
      <c r="F2040" s="15">
        <v>520.27</v>
      </c>
      <c r="G2040" s="14" t="s">
        <v>708</v>
      </c>
      <c r="H2040" s="20">
        <v>43952</v>
      </c>
      <c r="I2040" s="14" t="s">
        <v>2822</v>
      </c>
      <c r="J2040" s="14" t="s">
        <v>2820</v>
      </c>
      <c r="K2040" s="21">
        <v>10116</v>
      </c>
      <c r="L2040" s="14" t="s">
        <v>666</v>
      </c>
      <c r="M2040" s="21">
        <v>114020</v>
      </c>
      <c r="N2040" s="14" t="s">
        <v>2821</v>
      </c>
      <c r="O2040" s="14" t="s">
        <v>719</v>
      </c>
      <c r="P2040" s="14" t="s">
        <v>720</v>
      </c>
      <c r="Q2040" s="14" t="s">
        <v>721</v>
      </c>
      <c r="R2040" s="14" t="s">
        <v>715</v>
      </c>
      <c r="S2040" s="14" t="s">
        <v>731</v>
      </c>
    </row>
    <row r="2041" spans="1:19" x14ac:dyDescent="0.25">
      <c r="A2041" s="14" t="s">
        <v>723</v>
      </c>
      <c r="B2041" s="14" t="s">
        <v>704</v>
      </c>
      <c r="C2041" s="14" t="s">
        <v>724</v>
      </c>
      <c r="D2041" s="14" t="s">
        <v>706</v>
      </c>
      <c r="E2041" s="14" t="s">
        <v>707</v>
      </c>
      <c r="F2041" s="15">
        <v>520.27</v>
      </c>
      <c r="G2041" s="14" t="s">
        <v>708</v>
      </c>
      <c r="H2041" s="20">
        <v>43983</v>
      </c>
      <c r="I2041" s="14" t="s">
        <v>2749</v>
      </c>
      <c r="J2041" s="14" t="s">
        <v>2820</v>
      </c>
      <c r="K2041" s="21">
        <v>10116</v>
      </c>
      <c r="L2041" s="14" t="s">
        <v>666</v>
      </c>
      <c r="M2041" s="21">
        <v>114020</v>
      </c>
      <c r="N2041" s="14" t="s">
        <v>2821</v>
      </c>
      <c r="O2041" s="14" t="s">
        <v>725</v>
      </c>
      <c r="P2041" s="14" t="s">
        <v>726</v>
      </c>
      <c r="Q2041" s="14" t="s">
        <v>727</v>
      </c>
      <c r="R2041" s="14" t="s">
        <v>715</v>
      </c>
      <c r="S2041" s="14" t="s">
        <v>731</v>
      </c>
    </row>
    <row r="2042" spans="1:19" x14ac:dyDescent="0.25">
      <c r="A2042" s="14" t="s">
        <v>703</v>
      </c>
      <c r="B2042" s="14" t="s">
        <v>704</v>
      </c>
      <c r="C2042" s="14" t="s">
        <v>705</v>
      </c>
      <c r="D2042" s="14" t="s">
        <v>706</v>
      </c>
      <c r="E2042" s="14" t="s">
        <v>707</v>
      </c>
      <c r="F2042" s="15">
        <v>9844.82</v>
      </c>
      <c r="G2042" s="14" t="s">
        <v>708</v>
      </c>
      <c r="H2042" s="20">
        <v>43922</v>
      </c>
      <c r="I2042" s="14" t="s">
        <v>2822</v>
      </c>
      <c r="J2042" s="14" t="s">
        <v>2823</v>
      </c>
      <c r="K2042" s="21">
        <v>10116</v>
      </c>
      <c r="L2042" s="14" t="s">
        <v>666</v>
      </c>
      <c r="M2042" s="21">
        <v>114040</v>
      </c>
      <c r="N2042" s="14" t="s">
        <v>2824</v>
      </c>
      <c r="O2042" s="14" t="s">
        <v>712</v>
      </c>
      <c r="P2042" s="14" t="s">
        <v>713</v>
      </c>
      <c r="Q2042" s="14" t="s">
        <v>714</v>
      </c>
      <c r="R2042" s="14" t="s">
        <v>715</v>
      </c>
      <c r="S2042" s="14" t="s">
        <v>683</v>
      </c>
    </row>
    <row r="2043" spans="1:19" x14ac:dyDescent="0.25">
      <c r="A2043" s="14" t="s">
        <v>717</v>
      </c>
      <c r="B2043" s="14" t="s">
        <v>704</v>
      </c>
      <c r="C2043" s="14" t="s">
        <v>718</v>
      </c>
      <c r="D2043" s="14" t="s">
        <v>706</v>
      </c>
      <c r="E2043" s="14" t="s">
        <v>707</v>
      </c>
      <c r="F2043" s="15">
        <v>9690.9</v>
      </c>
      <c r="G2043" s="14" t="s">
        <v>708</v>
      </c>
      <c r="H2043" s="20">
        <v>43952</v>
      </c>
      <c r="I2043" s="14" t="s">
        <v>2825</v>
      </c>
      <c r="J2043" s="14" t="s">
        <v>2823</v>
      </c>
      <c r="K2043" s="21">
        <v>10116</v>
      </c>
      <c r="L2043" s="14" t="s">
        <v>666</v>
      </c>
      <c r="M2043" s="21">
        <v>114040</v>
      </c>
      <c r="N2043" s="14" t="s">
        <v>2824</v>
      </c>
      <c r="O2043" s="14" t="s">
        <v>719</v>
      </c>
      <c r="P2043" s="14" t="s">
        <v>720</v>
      </c>
      <c r="Q2043" s="14" t="s">
        <v>721</v>
      </c>
      <c r="R2043" s="14" t="s">
        <v>715</v>
      </c>
      <c r="S2043" s="14" t="s">
        <v>683</v>
      </c>
    </row>
    <row r="2044" spans="1:19" x14ac:dyDescent="0.25">
      <c r="A2044" s="14" t="s">
        <v>723</v>
      </c>
      <c r="B2044" s="14" t="s">
        <v>704</v>
      </c>
      <c r="C2044" s="14" t="s">
        <v>724</v>
      </c>
      <c r="D2044" s="14" t="s">
        <v>706</v>
      </c>
      <c r="E2044" s="14" t="s">
        <v>707</v>
      </c>
      <c r="F2044" s="15">
        <v>9761.94</v>
      </c>
      <c r="G2044" s="14" t="s">
        <v>708</v>
      </c>
      <c r="H2044" s="20">
        <v>43983</v>
      </c>
      <c r="I2044" s="14" t="s">
        <v>2752</v>
      </c>
      <c r="J2044" s="14" t="s">
        <v>2823</v>
      </c>
      <c r="K2044" s="21">
        <v>10116</v>
      </c>
      <c r="L2044" s="14" t="s">
        <v>666</v>
      </c>
      <c r="M2044" s="21">
        <v>114040</v>
      </c>
      <c r="N2044" s="14" t="s">
        <v>2824</v>
      </c>
      <c r="O2044" s="14" t="s">
        <v>725</v>
      </c>
      <c r="P2044" s="14" t="s">
        <v>726</v>
      </c>
      <c r="Q2044" s="14" t="s">
        <v>727</v>
      </c>
      <c r="R2044" s="14" t="s">
        <v>715</v>
      </c>
      <c r="S2044" s="14" t="s">
        <v>683</v>
      </c>
    </row>
    <row r="2045" spans="1:19" x14ac:dyDescent="0.25">
      <c r="A2045" s="14" t="s">
        <v>703</v>
      </c>
      <c r="B2045" s="14" t="s">
        <v>704</v>
      </c>
      <c r="C2045" s="14" t="s">
        <v>705</v>
      </c>
      <c r="D2045" s="14" t="s">
        <v>706</v>
      </c>
      <c r="E2045" s="14" t="s">
        <v>707</v>
      </c>
      <c r="F2045" s="15">
        <v>33.51</v>
      </c>
      <c r="G2045" s="14" t="s">
        <v>708</v>
      </c>
      <c r="H2045" s="20">
        <v>43922</v>
      </c>
      <c r="I2045" s="14" t="s">
        <v>2825</v>
      </c>
      <c r="J2045" s="14" t="s">
        <v>2826</v>
      </c>
      <c r="K2045" s="21">
        <v>10116</v>
      </c>
      <c r="L2045" s="14" t="s">
        <v>666</v>
      </c>
      <c r="M2045" s="21">
        <v>114050</v>
      </c>
      <c r="N2045" s="14" t="s">
        <v>2827</v>
      </c>
      <c r="O2045" s="14" t="s">
        <v>712</v>
      </c>
      <c r="P2045" s="14" t="s">
        <v>713</v>
      </c>
      <c r="Q2045" s="14" t="s">
        <v>714</v>
      </c>
      <c r="R2045" s="14" t="s">
        <v>715</v>
      </c>
      <c r="S2045" s="14" t="s">
        <v>687</v>
      </c>
    </row>
    <row r="2046" spans="1:19" x14ac:dyDescent="0.25">
      <c r="A2046" s="14" t="s">
        <v>703</v>
      </c>
      <c r="B2046" s="14" t="s">
        <v>704</v>
      </c>
      <c r="C2046" s="14" t="s">
        <v>705</v>
      </c>
      <c r="D2046" s="14" t="s">
        <v>706</v>
      </c>
      <c r="E2046" s="14" t="s">
        <v>707</v>
      </c>
      <c r="F2046" s="15">
        <v>4531.08</v>
      </c>
      <c r="G2046" s="14" t="s">
        <v>708</v>
      </c>
      <c r="H2046" s="20">
        <v>43922</v>
      </c>
      <c r="I2046" s="14" t="s">
        <v>2828</v>
      </c>
      <c r="J2046" s="14" t="s">
        <v>2829</v>
      </c>
      <c r="K2046" s="21">
        <v>10116</v>
      </c>
      <c r="L2046" s="14" t="s">
        <v>666</v>
      </c>
      <c r="M2046" s="21">
        <v>114060</v>
      </c>
      <c r="N2046" s="14" t="s">
        <v>2830</v>
      </c>
      <c r="O2046" s="14" t="s">
        <v>712</v>
      </c>
      <c r="P2046" s="14" t="s">
        <v>713</v>
      </c>
      <c r="Q2046" s="14" t="s">
        <v>714</v>
      </c>
      <c r="R2046" s="14" t="s">
        <v>715</v>
      </c>
      <c r="S2046" s="14" t="s">
        <v>722</v>
      </c>
    </row>
    <row r="2047" spans="1:19" x14ac:dyDescent="0.25">
      <c r="A2047" s="14" t="s">
        <v>717</v>
      </c>
      <c r="B2047" s="14" t="s">
        <v>704</v>
      </c>
      <c r="C2047" s="14" t="s">
        <v>718</v>
      </c>
      <c r="D2047" s="14" t="s">
        <v>706</v>
      </c>
      <c r="E2047" s="14" t="s">
        <v>707</v>
      </c>
      <c r="F2047" s="15">
        <v>4309.6099999999997</v>
      </c>
      <c r="G2047" s="14" t="s">
        <v>708</v>
      </c>
      <c r="H2047" s="20">
        <v>43952</v>
      </c>
      <c r="I2047" s="14" t="s">
        <v>2828</v>
      </c>
      <c r="J2047" s="14" t="s">
        <v>2829</v>
      </c>
      <c r="K2047" s="21">
        <v>10116</v>
      </c>
      <c r="L2047" s="14" t="s">
        <v>666</v>
      </c>
      <c r="M2047" s="21">
        <v>114060</v>
      </c>
      <c r="N2047" s="14" t="s">
        <v>2830</v>
      </c>
      <c r="O2047" s="14" t="s">
        <v>719</v>
      </c>
      <c r="P2047" s="14" t="s">
        <v>720</v>
      </c>
      <c r="Q2047" s="14" t="s">
        <v>721</v>
      </c>
      <c r="R2047" s="14" t="s">
        <v>715</v>
      </c>
      <c r="S2047" s="14" t="s">
        <v>722</v>
      </c>
    </row>
    <row r="2048" spans="1:19" x14ac:dyDescent="0.25">
      <c r="A2048" s="14" t="s">
        <v>723</v>
      </c>
      <c r="B2048" s="14" t="s">
        <v>704</v>
      </c>
      <c r="C2048" s="14" t="s">
        <v>724</v>
      </c>
      <c r="D2048" s="14" t="s">
        <v>706</v>
      </c>
      <c r="E2048" s="14" t="s">
        <v>707</v>
      </c>
      <c r="F2048" s="15">
        <v>5047.91</v>
      </c>
      <c r="G2048" s="14" t="s">
        <v>708</v>
      </c>
      <c r="H2048" s="20">
        <v>43983</v>
      </c>
      <c r="I2048" s="14" t="s">
        <v>2755</v>
      </c>
      <c r="J2048" s="14" t="s">
        <v>2829</v>
      </c>
      <c r="K2048" s="21">
        <v>10116</v>
      </c>
      <c r="L2048" s="14" t="s">
        <v>666</v>
      </c>
      <c r="M2048" s="21">
        <v>114060</v>
      </c>
      <c r="N2048" s="14" t="s">
        <v>2830</v>
      </c>
      <c r="O2048" s="14" t="s">
        <v>725</v>
      </c>
      <c r="P2048" s="14" t="s">
        <v>726</v>
      </c>
      <c r="Q2048" s="14" t="s">
        <v>727</v>
      </c>
      <c r="R2048" s="14" t="s">
        <v>715</v>
      </c>
      <c r="S2048" s="14" t="s">
        <v>722</v>
      </c>
    </row>
    <row r="2049" spans="1:19" x14ac:dyDescent="0.25">
      <c r="A2049" s="14" t="s">
        <v>703</v>
      </c>
      <c r="B2049" s="14" t="s">
        <v>704</v>
      </c>
      <c r="C2049" s="14" t="s">
        <v>705</v>
      </c>
      <c r="D2049" s="14" t="s">
        <v>706</v>
      </c>
      <c r="E2049" s="14" t="s">
        <v>707</v>
      </c>
      <c r="F2049" s="15">
        <v>2556.3200000000002</v>
      </c>
      <c r="G2049" s="14" t="s">
        <v>708</v>
      </c>
      <c r="H2049" s="20">
        <v>43922</v>
      </c>
      <c r="I2049" s="14" t="s">
        <v>2831</v>
      </c>
      <c r="J2049" s="14" t="s">
        <v>2832</v>
      </c>
      <c r="K2049" s="21">
        <v>10117</v>
      </c>
      <c r="L2049" s="14" t="s">
        <v>667</v>
      </c>
      <c r="M2049" s="21">
        <v>111100</v>
      </c>
      <c r="N2049" s="14" t="s">
        <v>2833</v>
      </c>
      <c r="O2049" s="14" t="s">
        <v>712</v>
      </c>
      <c r="P2049" s="14" t="s">
        <v>713</v>
      </c>
      <c r="Q2049" s="14" t="s">
        <v>714</v>
      </c>
      <c r="R2049" s="14" t="s">
        <v>715</v>
      </c>
      <c r="S2049" s="14" t="s">
        <v>716</v>
      </c>
    </row>
    <row r="2050" spans="1:19" x14ac:dyDescent="0.25">
      <c r="A2050" s="14" t="s">
        <v>717</v>
      </c>
      <c r="B2050" s="14" t="s">
        <v>704</v>
      </c>
      <c r="C2050" s="14" t="s">
        <v>718</v>
      </c>
      <c r="D2050" s="14" t="s">
        <v>706</v>
      </c>
      <c r="E2050" s="14" t="s">
        <v>707</v>
      </c>
      <c r="F2050" s="15">
        <v>2556.3200000000002</v>
      </c>
      <c r="G2050" s="14" t="s">
        <v>708</v>
      </c>
      <c r="H2050" s="20">
        <v>43952</v>
      </c>
      <c r="I2050" s="14" t="s">
        <v>2831</v>
      </c>
      <c r="J2050" s="14" t="s">
        <v>2832</v>
      </c>
      <c r="K2050" s="21">
        <v>10117</v>
      </c>
      <c r="L2050" s="14" t="s">
        <v>667</v>
      </c>
      <c r="M2050" s="21">
        <v>111100</v>
      </c>
      <c r="N2050" s="14" t="s">
        <v>2833</v>
      </c>
      <c r="O2050" s="14" t="s">
        <v>719</v>
      </c>
      <c r="P2050" s="14" t="s">
        <v>720</v>
      </c>
      <c r="Q2050" s="14" t="s">
        <v>721</v>
      </c>
      <c r="R2050" s="14" t="s">
        <v>715</v>
      </c>
      <c r="S2050" s="14" t="s">
        <v>716</v>
      </c>
    </row>
    <row r="2051" spans="1:19" x14ac:dyDescent="0.25">
      <c r="A2051" s="14" t="s">
        <v>723</v>
      </c>
      <c r="B2051" s="14" t="s">
        <v>704</v>
      </c>
      <c r="C2051" s="14" t="s">
        <v>724</v>
      </c>
      <c r="D2051" s="14" t="s">
        <v>706</v>
      </c>
      <c r="E2051" s="14" t="s">
        <v>707</v>
      </c>
      <c r="F2051" s="15">
        <v>2556.3200000000002</v>
      </c>
      <c r="G2051" s="14" t="s">
        <v>708</v>
      </c>
      <c r="H2051" s="20">
        <v>43983</v>
      </c>
      <c r="I2051" s="14" t="s">
        <v>2760</v>
      </c>
      <c r="J2051" s="14" t="s">
        <v>2832</v>
      </c>
      <c r="K2051" s="21">
        <v>10117</v>
      </c>
      <c r="L2051" s="14" t="s">
        <v>667</v>
      </c>
      <c r="M2051" s="21">
        <v>111100</v>
      </c>
      <c r="N2051" s="14" t="s">
        <v>2833</v>
      </c>
      <c r="O2051" s="14" t="s">
        <v>725</v>
      </c>
      <c r="P2051" s="14" t="s">
        <v>726</v>
      </c>
      <c r="Q2051" s="14" t="s">
        <v>727</v>
      </c>
      <c r="R2051" s="14" t="s">
        <v>715</v>
      </c>
      <c r="S2051" s="14" t="s">
        <v>716</v>
      </c>
    </row>
    <row r="2052" spans="1:19" x14ac:dyDescent="0.25">
      <c r="A2052" s="14" t="s">
        <v>703</v>
      </c>
      <c r="B2052" s="14" t="s">
        <v>704</v>
      </c>
      <c r="C2052" s="14" t="s">
        <v>705</v>
      </c>
      <c r="D2052" s="14" t="s">
        <v>706</v>
      </c>
      <c r="E2052" s="14" t="s">
        <v>707</v>
      </c>
      <c r="F2052" s="15">
        <v>3466.62</v>
      </c>
      <c r="G2052" s="14" t="s">
        <v>708</v>
      </c>
      <c r="H2052" s="20">
        <v>43922</v>
      </c>
      <c r="I2052" s="14" t="s">
        <v>2834</v>
      </c>
      <c r="J2052" s="14" t="s">
        <v>2835</v>
      </c>
      <c r="K2052" s="21">
        <v>10117</v>
      </c>
      <c r="L2052" s="14" t="s">
        <v>667</v>
      </c>
      <c r="M2052" s="21">
        <v>111200</v>
      </c>
      <c r="N2052" s="14" t="s">
        <v>2836</v>
      </c>
      <c r="O2052" s="14" t="s">
        <v>712</v>
      </c>
      <c r="P2052" s="14" t="s">
        <v>713</v>
      </c>
      <c r="Q2052" s="14" t="s">
        <v>714</v>
      </c>
      <c r="R2052" s="14" t="s">
        <v>715</v>
      </c>
      <c r="S2052" s="14" t="s">
        <v>731</v>
      </c>
    </row>
    <row r="2053" spans="1:19" x14ac:dyDescent="0.25">
      <c r="A2053" s="14" t="s">
        <v>717</v>
      </c>
      <c r="B2053" s="14" t="s">
        <v>704</v>
      </c>
      <c r="C2053" s="14" t="s">
        <v>718</v>
      </c>
      <c r="D2053" s="14" t="s">
        <v>706</v>
      </c>
      <c r="E2053" s="14" t="s">
        <v>707</v>
      </c>
      <c r="F2053" s="15">
        <v>3466.62</v>
      </c>
      <c r="G2053" s="14" t="s">
        <v>708</v>
      </c>
      <c r="H2053" s="20">
        <v>43952</v>
      </c>
      <c r="I2053" s="14" t="s">
        <v>2834</v>
      </c>
      <c r="J2053" s="14" t="s">
        <v>2835</v>
      </c>
      <c r="K2053" s="21">
        <v>10117</v>
      </c>
      <c r="L2053" s="14" t="s">
        <v>667</v>
      </c>
      <c r="M2053" s="21">
        <v>111200</v>
      </c>
      <c r="N2053" s="14" t="s">
        <v>2836</v>
      </c>
      <c r="O2053" s="14" t="s">
        <v>719</v>
      </c>
      <c r="P2053" s="14" t="s">
        <v>720</v>
      </c>
      <c r="Q2053" s="14" t="s">
        <v>721</v>
      </c>
      <c r="R2053" s="14" t="s">
        <v>715</v>
      </c>
      <c r="S2053" s="14" t="s">
        <v>731</v>
      </c>
    </row>
    <row r="2054" spans="1:19" x14ac:dyDescent="0.25">
      <c r="A2054" s="14" t="s">
        <v>723</v>
      </c>
      <c r="B2054" s="14" t="s">
        <v>704</v>
      </c>
      <c r="C2054" s="14" t="s">
        <v>724</v>
      </c>
      <c r="D2054" s="14" t="s">
        <v>706</v>
      </c>
      <c r="E2054" s="14" t="s">
        <v>707</v>
      </c>
      <c r="F2054" s="15">
        <v>3466.62</v>
      </c>
      <c r="G2054" s="14" t="s">
        <v>708</v>
      </c>
      <c r="H2054" s="20">
        <v>43983</v>
      </c>
      <c r="I2054" s="14" t="s">
        <v>2764</v>
      </c>
      <c r="J2054" s="14" t="s">
        <v>2835</v>
      </c>
      <c r="K2054" s="21">
        <v>10117</v>
      </c>
      <c r="L2054" s="14" t="s">
        <v>667</v>
      </c>
      <c r="M2054" s="21">
        <v>111200</v>
      </c>
      <c r="N2054" s="14" t="s">
        <v>2836</v>
      </c>
      <c r="O2054" s="14" t="s">
        <v>725</v>
      </c>
      <c r="P2054" s="14" t="s">
        <v>726</v>
      </c>
      <c r="Q2054" s="14" t="s">
        <v>727</v>
      </c>
      <c r="R2054" s="14" t="s">
        <v>715</v>
      </c>
      <c r="S2054" s="14" t="s">
        <v>731</v>
      </c>
    </row>
    <row r="2055" spans="1:19" x14ac:dyDescent="0.25">
      <c r="A2055" s="14" t="s">
        <v>703</v>
      </c>
      <c r="B2055" s="14" t="s">
        <v>704</v>
      </c>
      <c r="C2055" s="14" t="s">
        <v>705</v>
      </c>
      <c r="D2055" s="14" t="s">
        <v>706</v>
      </c>
      <c r="E2055" s="14" t="s">
        <v>707</v>
      </c>
      <c r="F2055" s="15">
        <v>45770.3</v>
      </c>
      <c r="G2055" s="14" t="s">
        <v>708</v>
      </c>
      <c r="H2055" s="20">
        <v>43922</v>
      </c>
      <c r="I2055" s="14" t="s">
        <v>2837</v>
      </c>
      <c r="J2055" s="14" t="s">
        <v>2838</v>
      </c>
      <c r="K2055" s="21">
        <v>10117</v>
      </c>
      <c r="L2055" s="14" t="s">
        <v>667</v>
      </c>
      <c r="M2055" s="21">
        <v>111400</v>
      </c>
      <c r="N2055" s="14" t="s">
        <v>2839</v>
      </c>
      <c r="O2055" s="14" t="s">
        <v>712</v>
      </c>
      <c r="P2055" s="14" t="s">
        <v>713</v>
      </c>
      <c r="Q2055" s="14" t="s">
        <v>714</v>
      </c>
      <c r="R2055" s="14" t="s">
        <v>715</v>
      </c>
      <c r="S2055" s="14" t="s">
        <v>683</v>
      </c>
    </row>
    <row r="2056" spans="1:19" x14ac:dyDescent="0.25">
      <c r="A2056" s="14" t="s">
        <v>717</v>
      </c>
      <c r="B2056" s="14" t="s">
        <v>704</v>
      </c>
      <c r="C2056" s="14" t="s">
        <v>718</v>
      </c>
      <c r="D2056" s="14" t="s">
        <v>706</v>
      </c>
      <c r="E2056" s="14" t="s">
        <v>707</v>
      </c>
      <c r="F2056" s="15">
        <v>44889.08</v>
      </c>
      <c r="G2056" s="14" t="s">
        <v>708</v>
      </c>
      <c r="H2056" s="20">
        <v>43952</v>
      </c>
      <c r="I2056" s="14" t="s">
        <v>2837</v>
      </c>
      <c r="J2056" s="14" t="s">
        <v>2838</v>
      </c>
      <c r="K2056" s="21">
        <v>10117</v>
      </c>
      <c r="L2056" s="14" t="s">
        <v>667</v>
      </c>
      <c r="M2056" s="21">
        <v>111400</v>
      </c>
      <c r="N2056" s="14" t="s">
        <v>2839</v>
      </c>
      <c r="O2056" s="14" t="s">
        <v>719</v>
      </c>
      <c r="P2056" s="14" t="s">
        <v>720</v>
      </c>
      <c r="Q2056" s="14" t="s">
        <v>721</v>
      </c>
      <c r="R2056" s="14" t="s">
        <v>715</v>
      </c>
      <c r="S2056" s="14" t="s">
        <v>683</v>
      </c>
    </row>
    <row r="2057" spans="1:19" x14ac:dyDescent="0.25">
      <c r="A2057" s="14" t="s">
        <v>723</v>
      </c>
      <c r="B2057" s="14" t="s">
        <v>704</v>
      </c>
      <c r="C2057" s="14" t="s">
        <v>724</v>
      </c>
      <c r="D2057" s="14" t="s">
        <v>706</v>
      </c>
      <c r="E2057" s="14" t="s">
        <v>707</v>
      </c>
      <c r="F2057" s="15">
        <v>44901.18</v>
      </c>
      <c r="G2057" s="14" t="s">
        <v>708</v>
      </c>
      <c r="H2057" s="20">
        <v>43983</v>
      </c>
      <c r="I2057" s="14" t="s">
        <v>2767</v>
      </c>
      <c r="J2057" s="14" t="s">
        <v>2838</v>
      </c>
      <c r="K2057" s="21">
        <v>10117</v>
      </c>
      <c r="L2057" s="14" t="s">
        <v>667</v>
      </c>
      <c r="M2057" s="21">
        <v>111400</v>
      </c>
      <c r="N2057" s="14" t="s">
        <v>2839</v>
      </c>
      <c r="O2057" s="14" t="s">
        <v>725</v>
      </c>
      <c r="P2057" s="14" t="s">
        <v>726</v>
      </c>
      <c r="Q2057" s="14" t="s">
        <v>727</v>
      </c>
      <c r="R2057" s="14" t="s">
        <v>715</v>
      </c>
      <c r="S2057" s="14" t="s">
        <v>683</v>
      </c>
    </row>
    <row r="2058" spans="1:19" x14ac:dyDescent="0.25">
      <c r="A2058" s="14" t="s">
        <v>703</v>
      </c>
      <c r="B2058" s="14" t="s">
        <v>704</v>
      </c>
      <c r="C2058" s="14" t="s">
        <v>705</v>
      </c>
      <c r="D2058" s="14" t="s">
        <v>706</v>
      </c>
      <c r="E2058" s="14" t="s">
        <v>707</v>
      </c>
      <c r="F2058" s="15">
        <v>9089.11</v>
      </c>
      <c r="G2058" s="14" t="s">
        <v>708</v>
      </c>
      <c r="H2058" s="20">
        <v>43922</v>
      </c>
      <c r="I2058" s="14" t="s">
        <v>2840</v>
      </c>
      <c r="J2058" s="14" t="s">
        <v>2841</v>
      </c>
      <c r="K2058" s="21">
        <v>10117</v>
      </c>
      <c r="L2058" s="14" t="s">
        <v>667</v>
      </c>
      <c r="M2058" s="21">
        <v>111600</v>
      </c>
      <c r="N2058" s="14" t="s">
        <v>2842</v>
      </c>
      <c r="O2058" s="14" t="s">
        <v>712</v>
      </c>
      <c r="P2058" s="14" t="s">
        <v>713</v>
      </c>
      <c r="Q2058" s="14" t="s">
        <v>714</v>
      </c>
      <c r="R2058" s="14" t="s">
        <v>715</v>
      </c>
      <c r="S2058" s="14" t="s">
        <v>722</v>
      </c>
    </row>
    <row r="2059" spans="1:19" x14ac:dyDescent="0.25">
      <c r="A2059" s="14" t="s">
        <v>717</v>
      </c>
      <c r="B2059" s="14" t="s">
        <v>704</v>
      </c>
      <c r="C2059" s="14" t="s">
        <v>718</v>
      </c>
      <c r="D2059" s="14" t="s">
        <v>706</v>
      </c>
      <c r="E2059" s="14" t="s">
        <v>707</v>
      </c>
      <c r="F2059" s="15">
        <v>9089.11</v>
      </c>
      <c r="G2059" s="14" t="s">
        <v>708</v>
      </c>
      <c r="H2059" s="20">
        <v>43952</v>
      </c>
      <c r="I2059" s="14" t="s">
        <v>2840</v>
      </c>
      <c r="J2059" s="14" t="s">
        <v>2841</v>
      </c>
      <c r="K2059" s="21">
        <v>10117</v>
      </c>
      <c r="L2059" s="14" t="s">
        <v>667</v>
      </c>
      <c r="M2059" s="21">
        <v>111600</v>
      </c>
      <c r="N2059" s="14" t="s">
        <v>2842</v>
      </c>
      <c r="O2059" s="14" t="s">
        <v>719</v>
      </c>
      <c r="P2059" s="14" t="s">
        <v>720</v>
      </c>
      <c r="Q2059" s="14" t="s">
        <v>721</v>
      </c>
      <c r="R2059" s="14" t="s">
        <v>715</v>
      </c>
      <c r="S2059" s="14" t="s">
        <v>722</v>
      </c>
    </row>
    <row r="2060" spans="1:19" x14ac:dyDescent="0.25">
      <c r="A2060" s="14" t="s">
        <v>723</v>
      </c>
      <c r="B2060" s="14" t="s">
        <v>704</v>
      </c>
      <c r="C2060" s="14" t="s">
        <v>724</v>
      </c>
      <c r="D2060" s="14" t="s">
        <v>706</v>
      </c>
      <c r="E2060" s="14" t="s">
        <v>707</v>
      </c>
      <c r="F2060" s="15">
        <v>9089.11</v>
      </c>
      <c r="G2060" s="14" t="s">
        <v>708</v>
      </c>
      <c r="H2060" s="20">
        <v>43983</v>
      </c>
      <c r="I2060" s="14" t="s">
        <v>2770</v>
      </c>
      <c r="J2060" s="14" t="s">
        <v>2841</v>
      </c>
      <c r="K2060" s="21">
        <v>10117</v>
      </c>
      <c r="L2060" s="14" t="s">
        <v>667</v>
      </c>
      <c r="M2060" s="21">
        <v>111600</v>
      </c>
      <c r="N2060" s="14" t="s">
        <v>2842</v>
      </c>
      <c r="O2060" s="14" t="s">
        <v>725</v>
      </c>
      <c r="P2060" s="14" t="s">
        <v>726</v>
      </c>
      <c r="Q2060" s="14" t="s">
        <v>727</v>
      </c>
      <c r="R2060" s="14" t="s">
        <v>715</v>
      </c>
      <c r="S2060" s="14" t="s">
        <v>722</v>
      </c>
    </row>
    <row r="2061" spans="1:19" x14ac:dyDescent="0.25">
      <c r="A2061" s="14" t="s">
        <v>703</v>
      </c>
      <c r="B2061" s="14" t="s">
        <v>704</v>
      </c>
      <c r="C2061" s="14" t="s">
        <v>705</v>
      </c>
      <c r="D2061" s="14" t="s">
        <v>706</v>
      </c>
      <c r="E2061" s="14" t="s">
        <v>707</v>
      </c>
      <c r="F2061" s="15">
        <v>266.5</v>
      </c>
      <c r="G2061" s="14" t="s">
        <v>708</v>
      </c>
      <c r="H2061" s="20">
        <v>43922</v>
      </c>
      <c r="I2061" s="14" t="s">
        <v>2843</v>
      </c>
      <c r="J2061" s="14" t="s">
        <v>2844</v>
      </c>
      <c r="K2061" s="21">
        <v>10117</v>
      </c>
      <c r="L2061" s="14" t="s">
        <v>667</v>
      </c>
      <c r="M2061" s="21">
        <v>111700</v>
      </c>
      <c r="N2061" s="14" t="s">
        <v>2845</v>
      </c>
      <c r="O2061" s="14" t="s">
        <v>712</v>
      </c>
      <c r="P2061" s="14" t="s">
        <v>713</v>
      </c>
      <c r="Q2061" s="14" t="s">
        <v>714</v>
      </c>
      <c r="R2061" s="14" t="s">
        <v>715</v>
      </c>
      <c r="S2061" s="14" t="s">
        <v>742</v>
      </c>
    </row>
    <row r="2062" spans="1:19" x14ac:dyDescent="0.25">
      <c r="A2062" s="14" t="s">
        <v>717</v>
      </c>
      <c r="B2062" s="14" t="s">
        <v>704</v>
      </c>
      <c r="C2062" s="14" t="s">
        <v>718</v>
      </c>
      <c r="D2062" s="14" t="s">
        <v>706</v>
      </c>
      <c r="E2062" s="14" t="s">
        <v>707</v>
      </c>
      <c r="F2062" s="15">
        <v>266.5</v>
      </c>
      <c r="G2062" s="14" t="s">
        <v>708</v>
      </c>
      <c r="H2062" s="20">
        <v>43952</v>
      </c>
      <c r="I2062" s="14" t="s">
        <v>2843</v>
      </c>
      <c r="J2062" s="14" t="s">
        <v>2844</v>
      </c>
      <c r="K2062" s="21">
        <v>10117</v>
      </c>
      <c r="L2062" s="14" t="s">
        <v>667</v>
      </c>
      <c r="M2062" s="21">
        <v>111700</v>
      </c>
      <c r="N2062" s="14" t="s">
        <v>2845</v>
      </c>
      <c r="O2062" s="14" t="s">
        <v>719</v>
      </c>
      <c r="P2062" s="14" t="s">
        <v>720</v>
      </c>
      <c r="Q2062" s="14" t="s">
        <v>721</v>
      </c>
      <c r="R2062" s="14" t="s">
        <v>715</v>
      </c>
      <c r="S2062" s="14" t="s">
        <v>742</v>
      </c>
    </row>
    <row r="2063" spans="1:19" x14ac:dyDescent="0.25">
      <c r="A2063" s="14" t="s">
        <v>723</v>
      </c>
      <c r="B2063" s="14" t="s">
        <v>704</v>
      </c>
      <c r="C2063" s="14" t="s">
        <v>724</v>
      </c>
      <c r="D2063" s="14" t="s">
        <v>706</v>
      </c>
      <c r="E2063" s="14" t="s">
        <v>707</v>
      </c>
      <c r="F2063" s="15">
        <v>266.5</v>
      </c>
      <c r="G2063" s="14" t="s">
        <v>708</v>
      </c>
      <c r="H2063" s="20">
        <v>43983</v>
      </c>
      <c r="I2063" s="14" t="s">
        <v>2773</v>
      </c>
      <c r="J2063" s="14" t="s">
        <v>2844</v>
      </c>
      <c r="K2063" s="21">
        <v>10117</v>
      </c>
      <c r="L2063" s="14" t="s">
        <v>667</v>
      </c>
      <c r="M2063" s="21">
        <v>111700</v>
      </c>
      <c r="N2063" s="14" t="s">
        <v>2845</v>
      </c>
      <c r="O2063" s="14" t="s">
        <v>725</v>
      </c>
      <c r="P2063" s="14" t="s">
        <v>726</v>
      </c>
      <c r="Q2063" s="14" t="s">
        <v>727</v>
      </c>
      <c r="R2063" s="14" t="s">
        <v>715</v>
      </c>
      <c r="S2063" s="14" t="s">
        <v>742</v>
      </c>
    </row>
    <row r="2064" spans="1:19" x14ac:dyDescent="0.25">
      <c r="A2064" s="14" t="s">
        <v>703</v>
      </c>
      <c r="B2064" s="14" t="s">
        <v>704</v>
      </c>
      <c r="C2064" s="14" t="s">
        <v>705</v>
      </c>
      <c r="D2064" s="14" t="s">
        <v>706</v>
      </c>
      <c r="E2064" s="14" t="s">
        <v>707</v>
      </c>
      <c r="F2064" s="15">
        <v>178.21</v>
      </c>
      <c r="G2064" s="14" t="s">
        <v>708</v>
      </c>
      <c r="H2064" s="20">
        <v>43922</v>
      </c>
      <c r="I2064" s="14" t="s">
        <v>2846</v>
      </c>
      <c r="J2064" s="14" t="s">
        <v>2847</v>
      </c>
      <c r="K2064" s="21">
        <v>10117</v>
      </c>
      <c r="L2064" s="14" t="s">
        <v>667</v>
      </c>
      <c r="M2064" s="21">
        <v>113010</v>
      </c>
      <c r="N2064" s="14" t="s">
        <v>2848</v>
      </c>
      <c r="O2064" s="14" t="s">
        <v>712</v>
      </c>
      <c r="P2064" s="14" t="s">
        <v>713</v>
      </c>
      <c r="Q2064" s="14" t="s">
        <v>714</v>
      </c>
      <c r="R2064" s="14" t="s">
        <v>715</v>
      </c>
      <c r="S2064" s="14" t="s">
        <v>716</v>
      </c>
    </row>
    <row r="2065" spans="1:19" x14ac:dyDescent="0.25">
      <c r="A2065" s="14" t="s">
        <v>717</v>
      </c>
      <c r="B2065" s="14" t="s">
        <v>704</v>
      </c>
      <c r="C2065" s="14" t="s">
        <v>718</v>
      </c>
      <c r="D2065" s="14" t="s">
        <v>706</v>
      </c>
      <c r="E2065" s="14" t="s">
        <v>707</v>
      </c>
      <c r="F2065" s="15">
        <v>178.21</v>
      </c>
      <c r="G2065" s="14" t="s">
        <v>708</v>
      </c>
      <c r="H2065" s="20">
        <v>43952</v>
      </c>
      <c r="I2065" s="14" t="s">
        <v>2846</v>
      </c>
      <c r="J2065" s="14" t="s">
        <v>2847</v>
      </c>
      <c r="K2065" s="21">
        <v>10117</v>
      </c>
      <c r="L2065" s="14" t="s">
        <v>667</v>
      </c>
      <c r="M2065" s="21">
        <v>113010</v>
      </c>
      <c r="N2065" s="14" t="s">
        <v>2848</v>
      </c>
      <c r="O2065" s="14" t="s">
        <v>719</v>
      </c>
      <c r="P2065" s="14" t="s">
        <v>720</v>
      </c>
      <c r="Q2065" s="14" t="s">
        <v>721</v>
      </c>
      <c r="R2065" s="14" t="s">
        <v>715</v>
      </c>
      <c r="S2065" s="14" t="s">
        <v>716</v>
      </c>
    </row>
    <row r="2066" spans="1:19" x14ac:dyDescent="0.25">
      <c r="A2066" s="14" t="s">
        <v>723</v>
      </c>
      <c r="B2066" s="14" t="s">
        <v>704</v>
      </c>
      <c r="C2066" s="14" t="s">
        <v>724</v>
      </c>
      <c r="D2066" s="14" t="s">
        <v>706</v>
      </c>
      <c r="E2066" s="14" t="s">
        <v>707</v>
      </c>
      <c r="F2066" s="15">
        <v>178.21</v>
      </c>
      <c r="G2066" s="14" t="s">
        <v>708</v>
      </c>
      <c r="H2066" s="20">
        <v>43983</v>
      </c>
      <c r="I2066" s="14" t="s">
        <v>2774</v>
      </c>
      <c r="J2066" s="14" t="s">
        <v>2847</v>
      </c>
      <c r="K2066" s="21">
        <v>10117</v>
      </c>
      <c r="L2066" s="14" t="s">
        <v>667</v>
      </c>
      <c r="M2066" s="21">
        <v>113010</v>
      </c>
      <c r="N2066" s="14" t="s">
        <v>2848</v>
      </c>
      <c r="O2066" s="14" t="s">
        <v>725</v>
      </c>
      <c r="P2066" s="14" t="s">
        <v>726</v>
      </c>
      <c r="Q2066" s="14" t="s">
        <v>727</v>
      </c>
      <c r="R2066" s="14" t="s">
        <v>715</v>
      </c>
      <c r="S2066" s="14" t="s">
        <v>716</v>
      </c>
    </row>
    <row r="2067" spans="1:19" x14ac:dyDescent="0.25">
      <c r="A2067" s="14" t="s">
        <v>703</v>
      </c>
      <c r="B2067" s="14" t="s">
        <v>704</v>
      </c>
      <c r="C2067" s="14" t="s">
        <v>705</v>
      </c>
      <c r="D2067" s="14" t="s">
        <v>706</v>
      </c>
      <c r="E2067" s="14" t="s">
        <v>707</v>
      </c>
      <c r="F2067" s="15">
        <v>170.46</v>
      </c>
      <c r="G2067" s="14" t="s">
        <v>708</v>
      </c>
      <c r="H2067" s="20">
        <v>43922</v>
      </c>
      <c r="I2067" s="14" t="s">
        <v>2849</v>
      </c>
      <c r="J2067" s="14" t="s">
        <v>2850</v>
      </c>
      <c r="K2067" s="21">
        <v>10117</v>
      </c>
      <c r="L2067" s="14" t="s">
        <v>667</v>
      </c>
      <c r="M2067" s="21">
        <v>113020</v>
      </c>
      <c r="N2067" s="14" t="s">
        <v>2851</v>
      </c>
      <c r="O2067" s="14" t="s">
        <v>712</v>
      </c>
      <c r="P2067" s="14" t="s">
        <v>713</v>
      </c>
      <c r="Q2067" s="14" t="s">
        <v>714</v>
      </c>
      <c r="R2067" s="14" t="s">
        <v>715</v>
      </c>
      <c r="S2067" s="14" t="s">
        <v>731</v>
      </c>
    </row>
    <row r="2068" spans="1:19" x14ac:dyDescent="0.25">
      <c r="A2068" s="14" t="s">
        <v>717</v>
      </c>
      <c r="B2068" s="14" t="s">
        <v>704</v>
      </c>
      <c r="C2068" s="14" t="s">
        <v>718</v>
      </c>
      <c r="D2068" s="14" t="s">
        <v>706</v>
      </c>
      <c r="E2068" s="14" t="s">
        <v>707</v>
      </c>
      <c r="F2068" s="15">
        <v>170.46</v>
      </c>
      <c r="G2068" s="14" t="s">
        <v>708</v>
      </c>
      <c r="H2068" s="20">
        <v>43952</v>
      </c>
      <c r="I2068" s="14" t="s">
        <v>2849</v>
      </c>
      <c r="J2068" s="14" t="s">
        <v>2850</v>
      </c>
      <c r="K2068" s="21">
        <v>10117</v>
      </c>
      <c r="L2068" s="14" t="s">
        <v>667</v>
      </c>
      <c r="M2068" s="21">
        <v>113020</v>
      </c>
      <c r="N2068" s="14" t="s">
        <v>2851</v>
      </c>
      <c r="O2068" s="14" t="s">
        <v>719</v>
      </c>
      <c r="P2068" s="14" t="s">
        <v>720</v>
      </c>
      <c r="Q2068" s="14" t="s">
        <v>721</v>
      </c>
      <c r="R2068" s="14" t="s">
        <v>715</v>
      </c>
      <c r="S2068" s="14" t="s">
        <v>731</v>
      </c>
    </row>
    <row r="2069" spans="1:19" x14ac:dyDescent="0.25">
      <c r="A2069" s="14" t="s">
        <v>723</v>
      </c>
      <c r="B2069" s="14" t="s">
        <v>704</v>
      </c>
      <c r="C2069" s="14" t="s">
        <v>724</v>
      </c>
      <c r="D2069" s="14" t="s">
        <v>706</v>
      </c>
      <c r="E2069" s="14" t="s">
        <v>707</v>
      </c>
      <c r="F2069" s="15">
        <v>170.46</v>
      </c>
      <c r="G2069" s="14" t="s">
        <v>708</v>
      </c>
      <c r="H2069" s="20">
        <v>43983</v>
      </c>
      <c r="I2069" s="14" t="s">
        <v>2779</v>
      </c>
      <c r="J2069" s="14" t="s">
        <v>2850</v>
      </c>
      <c r="K2069" s="21">
        <v>10117</v>
      </c>
      <c r="L2069" s="14" t="s">
        <v>667</v>
      </c>
      <c r="M2069" s="21">
        <v>113020</v>
      </c>
      <c r="N2069" s="14" t="s">
        <v>2851</v>
      </c>
      <c r="O2069" s="14" t="s">
        <v>725</v>
      </c>
      <c r="P2069" s="14" t="s">
        <v>726</v>
      </c>
      <c r="Q2069" s="14" t="s">
        <v>727</v>
      </c>
      <c r="R2069" s="14" t="s">
        <v>715</v>
      </c>
      <c r="S2069" s="14" t="s">
        <v>731</v>
      </c>
    </row>
    <row r="2070" spans="1:19" x14ac:dyDescent="0.25">
      <c r="A2070" s="14" t="s">
        <v>703</v>
      </c>
      <c r="B2070" s="14" t="s">
        <v>704</v>
      </c>
      <c r="C2070" s="14" t="s">
        <v>705</v>
      </c>
      <c r="D2070" s="14" t="s">
        <v>706</v>
      </c>
      <c r="E2070" s="14" t="s">
        <v>707</v>
      </c>
      <c r="F2070" s="15">
        <v>4817.79</v>
      </c>
      <c r="G2070" s="14" t="s">
        <v>708</v>
      </c>
      <c r="H2070" s="20">
        <v>43922</v>
      </c>
      <c r="I2070" s="14" t="s">
        <v>2852</v>
      </c>
      <c r="J2070" s="14" t="s">
        <v>2853</v>
      </c>
      <c r="K2070" s="21">
        <v>10117</v>
      </c>
      <c r="L2070" s="14" t="s">
        <v>667</v>
      </c>
      <c r="M2070" s="21">
        <v>113040</v>
      </c>
      <c r="N2070" s="14" t="s">
        <v>2854</v>
      </c>
      <c r="O2070" s="14" t="s">
        <v>712</v>
      </c>
      <c r="P2070" s="14" t="s">
        <v>713</v>
      </c>
      <c r="Q2070" s="14" t="s">
        <v>714</v>
      </c>
      <c r="R2070" s="14" t="s">
        <v>715</v>
      </c>
      <c r="S2070" s="14" t="s">
        <v>683</v>
      </c>
    </row>
    <row r="2071" spans="1:19" x14ac:dyDescent="0.25">
      <c r="A2071" s="14" t="s">
        <v>717</v>
      </c>
      <c r="B2071" s="14" t="s">
        <v>704</v>
      </c>
      <c r="C2071" s="14" t="s">
        <v>718</v>
      </c>
      <c r="D2071" s="14" t="s">
        <v>706</v>
      </c>
      <c r="E2071" s="14" t="s">
        <v>707</v>
      </c>
      <c r="F2071" s="15">
        <v>4696.18</v>
      </c>
      <c r="G2071" s="14" t="s">
        <v>708</v>
      </c>
      <c r="H2071" s="20">
        <v>43952</v>
      </c>
      <c r="I2071" s="14" t="s">
        <v>2852</v>
      </c>
      <c r="J2071" s="14" t="s">
        <v>2853</v>
      </c>
      <c r="K2071" s="21">
        <v>10117</v>
      </c>
      <c r="L2071" s="14" t="s">
        <v>667</v>
      </c>
      <c r="M2071" s="21">
        <v>113040</v>
      </c>
      <c r="N2071" s="14" t="s">
        <v>2854</v>
      </c>
      <c r="O2071" s="14" t="s">
        <v>719</v>
      </c>
      <c r="P2071" s="14" t="s">
        <v>720</v>
      </c>
      <c r="Q2071" s="14" t="s">
        <v>721</v>
      </c>
      <c r="R2071" s="14" t="s">
        <v>715</v>
      </c>
      <c r="S2071" s="14" t="s">
        <v>683</v>
      </c>
    </row>
    <row r="2072" spans="1:19" x14ac:dyDescent="0.25">
      <c r="A2072" s="14" t="s">
        <v>723</v>
      </c>
      <c r="B2072" s="14" t="s">
        <v>704</v>
      </c>
      <c r="C2072" s="14" t="s">
        <v>724</v>
      </c>
      <c r="D2072" s="14" t="s">
        <v>706</v>
      </c>
      <c r="E2072" s="14" t="s">
        <v>707</v>
      </c>
      <c r="F2072" s="15">
        <v>4699.49</v>
      </c>
      <c r="G2072" s="14" t="s">
        <v>708</v>
      </c>
      <c r="H2072" s="20">
        <v>43983</v>
      </c>
      <c r="I2072" s="14" t="s">
        <v>2783</v>
      </c>
      <c r="J2072" s="14" t="s">
        <v>2853</v>
      </c>
      <c r="K2072" s="21">
        <v>10117</v>
      </c>
      <c r="L2072" s="14" t="s">
        <v>667</v>
      </c>
      <c r="M2072" s="21">
        <v>113040</v>
      </c>
      <c r="N2072" s="14" t="s">
        <v>2854</v>
      </c>
      <c r="O2072" s="14" t="s">
        <v>725</v>
      </c>
      <c r="P2072" s="14" t="s">
        <v>726</v>
      </c>
      <c r="Q2072" s="14" t="s">
        <v>727</v>
      </c>
      <c r="R2072" s="14" t="s">
        <v>715</v>
      </c>
      <c r="S2072" s="14" t="s">
        <v>683</v>
      </c>
    </row>
    <row r="2073" spans="1:19" x14ac:dyDescent="0.25">
      <c r="A2073" s="14" t="s">
        <v>703</v>
      </c>
      <c r="B2073" s="14" t="s">
        <v>704</v>
      </c>
      <c r="C2073" s="14" t="s">
        <v>705</v>
      </c>
      <c r="D2073" s="14" t="s">
        <v>706</v>
      </c>
      <c r="E2073" s="14" t="s">
        <v>707</v>
      </c>
      <c r="F2073" s="15">
        <v>500.21</v>
      </c>
      <c r="G2073" s="14" t="s">
        <v>708</v>
      </c>
      <c r="H2073" s="20">
        <v>43922</v>
      </c>
      <c r="I2073" s="14" t="s">
        <v>2855</v>
      </c>
      <c r="J2073" s="14" t="s">
        <v>2856</v>
      </c>
      <c r="K2073" s="21">
        <v>10117</v>
      </c>
      <c r="L2073" s="14" t="s">
        <v>667</v>
      </c>
      <c r="M2073" s="21">
        <v>113060</v>
      </c>
      <c r="N2073" s="14" t="s">
        <v>2857</v>
      </c>
      <c r="O2073" s="14" t="s">
        <v>712</v>
      </c>
      <c r="P2073" s="14" t="s">
        <v>713</v>
      </c>
      <c r="Q2073" s="14" t="s">
        <v>714</v>
      </c>
      <c r="R2073" s="14" t="s">
        <v>715</v>
      </c>
      <c r="S2073" s="14" t="s">
        <v>722</v>
      </c>
    </row>
    <row r="2074" spans="1:19" x14ac:dyDescent="0.25">
      <c r="A2074" s="14" t="s">
        <v>717</v>
      </c>
      <c r="B2074" s="14" t="s">
        <v>704</v>
      </c>
      <c r="C2074" s="14" t="s">
        <v>718</v>
      </c>
      <c r="D2074" s="14" t="s">
        <v>706</v>
      </c>
      <c r="E2074" s="14" t="s">
        <v>707</v>
      </c>
      <c r="F2074" s="15">
        <v>500.21</v>
      </c>
      <c r="G2074" s="14" t="s">
        <v>708</v>
      </c>
      <c r="H2074" s="20">
        <v>43952</v>
      </c>
      <c r="I2074" s="14" t="s">
        <v>2855</v>
      </c>
      <c r="J2074" s="14" t="s">
        <v>2856</v>
      </c>
      <c r="K2074" s="21">
        <v>10117</v>
      </c>
      <c r="L2074" s="14" t="s">
        <v>667</v>
      </c>
      <c r="M2074" s="21">
        <v>113060</v>
      </c>
      <c r="N2074" s="14" t="s">
        <v>2857</v>
      </c>
      <c r="O2074" s="14" t="s">
        <v>719</v>
      </c>
      <c r="P2074" s="14" t="s">
        <v>720</v>
      </c>
      <c r="Q2074" s="14" t="s">
        <v>1246</v>
      </c>
      <c r="R2074" s="14" t="s">
        <v>715</v>
      </c>
      <c r="S2074" s="14" t="s">
        <v>722</v>
      </c>
    </row>
    <row r="2075" spans="1:19" x14ac:dyDescent="0.25">
      <c r="A2075" s="14" t="s">
        <v>723</v>
      </c>
      <c r="B2075" s="14" t="s">
        <v>704</v>
      </c>
      <c r="C2075" s="14" t="s">
        <v>724</v>
      </c>
      <c r="D2075" s="14" t="s">
        <v>706</v>
      </c>
      <c r="E2075" s="14" t="s">
        <v>707</v>
      </c>
      <c r="F2075" s="15">
        <v>500.21</v>
      </c>
      <c r="G2075" s="14" t="s">
        <v>708</v>
      </c>
      <c r="H2075" s="20">
        <v>43983</v>
      </c>
      <c r="I2075" s="14" t="s">
        <v>2786</v>
      </c>
      <c r="J2075" s="14" t="s">
        <v>2856</v>
      </c>
      <c r="K2075" s="21">
        <v>10117</v>
      </c>
      <c r="L2075" s="14" t="s">
        <v>667</v>
      </c>
      <c r="M2075" s="21">
        <v>113060</v>
      </c>
      <c r="N2075" s="14" t="s">
        <v>2857</v>
      </c>
      <c r="O2075" s="14" t="s">
        <v>725</v>
      </c>
      <c r="P2075" s="14" t="s">
        <v>726</v>
      </c>
      <c r="Q2075" s="14" t="s">
        <v>727</v>
      </c>
      <c r="R2075" s="14" t="s">
        <v>715</v>
      </c>
      <c r="S2075" s="14" t="s">
        <v>722</v>
      </c>
    </row>
    <row r="2076" spans="1:19" x14ac:dyDescent="0.25">
      <c r="A2076" s="14" t="s">
        <v>703</v>
      </c>
      <c r="B2076" s="14" t="s">
        <v>704</v>
      </c>
      <c r="C2076" s="14" t="s">
        <v>705</v>
      </c>
      <c r="D2076" s="14" t="s">
        <v>706</v>
      </c>
      <c r="E2076" s="14" t="s">
        <v>707</v>
      </c>
      <c r="F2076" s="15">
        <v>713.22</v>
      </c>
      <c r="G2076" s="14" t="s">
        <v>708</v>
      </c>
      <c r="H2076" s="20">
        <v>43922</v>
      </c>
      <c r="I2076" s="14" t="s">
        <v>2858</v>
      </c>
      <c r="J2076" s="14" t="s">
        <v>2859</v>
      </c>
      <c r="K2076" s="21">
        <v>10117</v>
      </c>
      <c r="L2076" s="14" t="s">
        <v>667</v>
      </c>
      <c r="M2076" s="21">
        <v>114010</v>
      </c>
      <c r="N2076" s="14" t="s">
        <v>2860</v>
      </c>
      <c r="O2076" s="14" t="s">
        <v>712</v>
      </c>
      <c r="P2076" s="14" t="s">
        <v>713</v>
      </c>
      <c r="Q2076" s="14" t="s">
        <v>714</v>
      </c>
      <c r="R2076" s="14" t="s">
        <v>715</v>
      </c>
      <c r="S2076" s="14" t="s">
        <v>716</v>
      </c>
    </row>
    <row r="2077" spans="1:19" x14ac:dyDescent="0.25">
      <c r="A2077" s="14" t="s">
        <v>717</v>
      </c>
      <c r="B2077" s="14" t="s">
        <v>704</v>
      </c>
      <c r="C2077" s="14" t="s">
        <v>718</v>
      </c>
      <c r="D2077" s="14" t="s">
        <v>706</v>
      </c>
      <c r="E2077" s="14" t="s">
        <v>707</v>
      </c>
      <c r="F2077" s="15">
        <v>713.22</v>
      </c>
      <c r="G2077" s="14" t="s">
        <v>708</v>
      </c>
      <c r="H2077" s="20">
        <v>43952</v>
      </c>
      <c r="I2077" s="14" t="s">
        <v>2858</v>
      </c>
      <c r="J2077" s="14" t="s">
        <v>2859</v>
      </c>
      <c r="K2077" s="21">
        <v>10117</v>
      </c>
      <c r="L2077" s="14" t="s">
        <v>667</v>
      </c>
      <c r="M2077" s="21">
        <v>114010</v>
      </c>
      <c r="N2077" s="14" t="s">
        <v>2860</v>
      </c>
      <c r="O2077" s="14" t="s">
        <v>719</v>
      </c>
      <c r="P2077" s="14" t="s">
        <v>720</v>
      </c>
      <c r="Q2077" s="14" t="s">
        <v>1246</v>
      </c>
      <c r="R2077" s="14" t="s">
        <v>715</v>
      </c>
      <c r="S2077" s="14" t="s">
        <v>716</v>
      </c>
    </row>
    <row r="2078" spans="1:19" x14ac:dyDescent="0.25">
      <c r="A2078" s="14" t="s">
        <v>723</v>
      </c>
      <c r="B2078" s="14" t="s">
        <v>704</v>
      </c>
      <c r="C2078" s="14" t="s">
        <v>724</v>
      </c>
      <c r="D2078" s="14" t="s">
        <v>706</v>
      </c>
      <c r="E2078" s="14" t="s">
        <v>707</v>
      </c>
      <c r="F2078" s="15">
        <v>713.22</v>
      </c>
      <c r="G2078" s="14" t="s">
        <v>708</v>
      </c>
      <c r="H2078" s="20">
        <v>43983</v>
      </c>
      <c r="I2078" s="14" t="s">
        <v>2789</v>
      </c>
      <c r="J2078" s="14" t="s">
        <v>2859</v>
      </c>
      <c r="K2078" s="21">
        <v>10117</v>
      </c>
      <c r="L2078" s="14" t="s">
        <v>667</v>
      </c>
      <c r="M2078" s="21">
        <v>114010</v>
      </c>
      <c r="N2078" s="14" t="s">
        <v>2860</v>
      </c>
      <c r="O2078" s="14" t="s">
        <v>725</v>
      </c>
      <c r="P2078" s="14" t="s">
        <v>726</v>
      </c>
      <c r="Q2078" s="14" t="s">
        <v>727</v>
      </c>
      <c r="R2078" s="14" t="s">
        <v>715</v>
      </c>
      <c r="S2078" s="14" t="s">
        <v>716</v>
      </c>
    </row>
    <row r="2079" spans="1:19" x14ac:dyDescent="0.25">
      <c r="A2079" s="14" t="s">
        <v>703</v>
      </c>
      <c r="B2079" s="14" t="s">
        <v>704</v>
      </c>
      <c r="C2079" s="14" t="s">
        <v>705</v>
      </c>
      <c r="D2079" s="14" t="s">
        <v>706</v>
      </c>
      <c r="E2079" s="14" t="s">
        <v>707</v>
      </c>
      <c r="F2079" s="15">
        <v>967.18</v>
      </c>
      <c r="G2079" s="14" t="s">
        <v>708</v>
      </c>
      <c r="H2079" s="20">
        <v>43922</v>
      </c>
      <c r="I2079" s="14" t="s">
        <v>2861</v>
      </c>
      <c r="J2079" s="14" t="s">
        <v>2862</v>
      </c>
      <c r="K2079" s="21">
        <v>10117</v>
      </c>
      <c r="L2079" s="14" t="s">
        <v>667</v>
      </c>
      <c r="M2079" s="21">
        <v>114020</v>
      </c>
      <c r="N2079" s="14" t="s">
        <v>2863</v>
      </c>
      <c r="O2079" s="14" t="s">
        <v>712</v>
      </c>
      <c r="P2079" s="14" t="s">
        <v>713</v>
      </c>
      <c r="Q2079" s="14" t="s">
        <v>714</v>
      </c>
      <c r="R2079" s="14" t="s">
        <v>715</v>
      </c>
      <c r="S2079" s="14" t="s">
        <v>731</v>
      </c>
    </row>
    <row r="2080" spans="1:19" x14ac:dyDescent="0.25">
      <c r="A2080" s="14" t="s">
        <v>717</v>
      </c>
      <c r="B2080" s="14" t="s">
        <v>704</v>
      </c>
      <c r="C2080" s="14" t="s">
        <v>718</v>
      </c>
      <c r="D2080" s="14" t="s">
        <v>706</v>
      </c>
      <c r="E2080" s="14" t="s">
        <v>707</v>
      </c>
      <c r="F2080" s="15">
        <v>967.18</v>
      </c>
      <c r="G2080" s="14" t="s">
        <v>708</v>
      </c>
      <c r="H2080" s="20">
        <v>43952</v>
      </c>
      <c r="I2080" s="14" t="s">
        <v>2861</v>
      </c>
      <c r="J2080" s="14" t="s">
        <v>2862</v>
      </c>
      <c r="K2080" s="21">
        <v>10117</v>
      </c>
      <c r="L2080" s="14" t="s">
        <v>667</v>
      </c>
      <c r="M2080" s="21">
        <v>114020</v>
      </c>
      <c r="N2080" s="14" t="s">
        <v>2863</v>
      </c>
      <c r="O2080" s="14" t="s">
        <v>719</v>
      </c>
      <c r="P2080" s="14" t="s">
        <v>720</v>
      </c>
      <c r="Q2080" s="14" t="s">
        <v>1246</v>
      </c>
      <c r="R2080" s="14" t="s">
        <v>715</v>
      </c>
      <c r="S2080" s="14" t="s">
        <v>731</v>
      </c>
    </row>
    <row r="2081" spans="1:19" x14ac:dyDescent="0.25">
      <c r="A2081" s="14" t="s">
        <v>723</v>
      </c>
      <c r="B2081" s="14" t="s">
        <v>704</v>
      </c>
      <c r="C2081" s="14" t="s">
        <v>724</v>
      </c>
      <c r="D2081" s="14" t="s">
        <v>706</v>
      </c>
      <c r="E2081" s="14" t="s">
        <v>707</v>
      </c>
      <c r="F2081" s="15">
        <v>967.18</v>
      </c>
      <c r="G2081" s="14" t="s">
        <v>708</v>
      </c>
      <c r="H2081" s="20">
        <v>43983</v>
      </c>
      <c r="I2081" s="14" t="s">
        <v>2794</v>
      </c>
      <c r="J2081" s="14" t="s">
        <v>2862</v>
      </c>
      <c r="K2081" s="21">
        <v>10117</v>
      </c>
      <c r="L2081" s="14" t="s">
        <v>667</v>
      </c>
      <c r="M2081" s="21">
        <v>114020</v>
      </c>
      <c r="N2081" s="14" t="s">
        <v>2863</v>
      </c>
      <c r="O2081" s="14" t="s">
        <v>725</v>
      </c>
      <c r="P2081" s="14" t="s">
        <v>726</v>
      </c>
      <c r="Q2081" s="14" t="s">
        <v>727</v>
      </c>
      <c r="R2081" s="14" t="s">
        <v>715</v>
      </c>
      <c r="S2081" s="14" t="s">
        <v>731</v>
      </c>
    </row>
    <row r="2082" spans="1:19" x14ac:dyDescent="0.25">
      <c r="A2082" s="14" t="s">
        <v>703</v>
      </c>
      <c r="B2082" s="14" t="s">
        <v>704</v>
      </c>
      <c r="C2082" s="14" t="s">
        <v>705</v>
      </c>
      <c r="D2082" s="14" t="s">
        <v>706</v>
      </c>
      <c r="E2082" s="14" t="s">
        <v>707</v>
      </c>
      <c r="F2082" s="15">
        <v>10091.23</v>
      </c>
      <c r="G2082" s="14" t="s">
        <v>708</v>
      </c>
      <c r="H2082" s="20">
        <v>43922</v>
      </c>
      <c r="I2082" s="14" t="s">
        <v>2864</v>
      </c>
      <c r="J2082" s="14" t="s">
        <v>2865</v>
      </c>
      <c r="K2082" s="21">
        <v>10117</v>
      </c>
      <c r="L2082" s="14" t="s">
        <v>667</v>
      </c>
      <c r="M2082" s="21">
        <v>114040</v>
      </c>
      <c r="N2082" s="14" t="s">
        <v>2866</v>
      </c>
      <c r="O2082" s="14" t="s">
        <v>712</v>
      </c>
      <c r="P2082" s="14" t="s">
        <v>713</v>
      </c>
      <c r="Q2082" s="14" t="s">
        <v>714</v>
      </c>
      <c r="R2082" s="14" t="s">
        <v>715</v>
      </c>
      <c r="S2082" s="14" t="s">
        <v>683</v>
      </c>
    </row>
    <row r="2083" spans="1:19" x14ac:dyDescent="0.25">
      <c r="A2083" s="14" t="s">
        <v>717</v>
      </c>
      <c r="B2083" s="14" t="s">
        <v>704</v>
      </c>
      <c r="C2083" s="14" t="s">
        <v>718</v>
      </c>
      <c r="D2083" s="14" t="s">
        <v>706</v>
      </c>
      <c r="E2083" s="14" t="s">
        <v>707</v>
      </c>
      <c r="F2083" s="15">
        <v>9882.56</v>
      </c>
      <c r="G2083" s="14" t="s">
        <v>708</v>
      </c>
      <c r="H2083" s="20">
        <v>43952</v>
      </c>
      <c r="I2083" s="14" t="s">
        <v>2864</v>
      </c>
      <c r="J2083" s="14" t="s">
        <v>2865</v>
      </c>
      <c r="K2083" s="21">
        <v>10117</v>
      </c>
      <c r="L2083" s="14" t="s">
        <v>667</v>
      </c>
      <c r="M2083" s="21">
        <v>114040</v>
      </c>
      <c r="N2083" s="14" t="s">
        <v>2866</v>
      </c>
      <c r="O2083" s="14" t="s">
        <v>719</v>
      </c>
      <c r="P2083" s="14" t="s">
        <v>720</v>
      </c>
      <c r="Q2083" s="14" t="s">
        <v>1246</v>
      </c>
      <c r="R2083" s="14" t="s">
        <v>715</v>
      </c>
      <c r="S2083" s="14" t="s">
        <v>683</v>
      </c>
    </row>
    <row r="2084" spans="1:19" x14ac:dyDescent="0.25">
      <c r="A2084" s="14" t="s">
        <v>723</v>
      </c>
      <c r="B2084" s="14" t="s">
        <v>704</v>
      </c>
      <c r="C2084" s="14" t="s">
        <v>724</v>
      </c>
      <c r="D2084" s="14" t="s">
        <v>706</v>
      </c>
      <c r="E2084" s="14" t="s">
        <v>707</v>
      </c>
      <c r="F2084" s="15">
        <v>9918.36</v>
      </c>
      <c r="G2084" s="14" t="s">
        <v>708</v>
      </c>
      <c r="H2084" s="20">
        <v>43983</v>
      </c>
      <c r="I2084" s="14" t="s">
        <v>2798</v>
      </c>
      <c r="J2084" s="14" t="s">
        <v>2865</v>
      </c>
      <c r="K2084" s="21">
        <v>10117</v>
      </c>
      <c r="L2084" s="14" t="s">
        <v>667</v>
      </c>
      <c r="M2084" s="21">
        <v>114040</v>
      </c>
      <c r="N2084" s="14" t="s">
        <v>2866</v>
      </c>
      <c r="O2084" s="14" t="s">
        <v>725</v>
      </c>
      <c r="P2084" s="14" t="s">
        <v>726</v>
      </c>
      <c r="Q2084" s="14" t="s">
        <v>727</v>
      </c>
      <c r="R2084" s="14" t="s">
        <v>715</v>
      </c>
      <c r="S2084" s="14" t="s">
        <v>683</v>
      </c>
    </row>
    <row r="2085" spans="1:19" x14ac:dyDescent="0.25">
      <c r="A2085" s="14" t="s">
        <v>703</v>
      </c>
      <c r="B2085" s="14" t="s">
        <v>704</v>
      </c>
      <c r="C2085" s="14" t="s">
        <v>705</v>
      </c>
      <c r="D2085" s="14" t="s">
        <v>706</v>
      </c>
      <c r="E2085" s="14" t="s">
        <v>707</v>
      </c>
      <c r="F2085" s="15">
        <v>2535.86</v>
      </c>
      <c r="G2085" s="14" t="s">
        <v>708</v>
      </c>
      <c r="H2085" s="20">
        <v>43922</v>
      </c>
      <c r="I2085" s="14" t="s">
        <v>2867</v>
      </c>
      <c r="J2085" s="14" t="s">
        <v>2868</v>
      </c>
      <c r="K2085" s="21">
        <v>10117</v>
      </c>
      <c r="L2085" s="14" t="s">
        <v>667</v>
      </c>
      <c r="M2085" s="21">
        <v>114060</v>
      </c>
      <c r="N2085" s="14" t="s">
        <v>2869</v>
      </c>
      <c r="O2085" s="14" t="s">
        <v>712</v>
      </c>
      <c r="P2085" s="14" t="s">
        <v>713</v>
      </c>
      <c r="Q2085" s="14" t="s">
        <v>714</v>
      </c>
      <c r="R2085" s="14" t="s">
        <v>715</v>
      </c>
      <c r="S2085" s="14" t="s">
        <v>722</v>
      </c>
    </row>
    <row r="2086" spans="1:19" x14ac:dyDescent="0.25">
      <c r="A2086" s="14" t="s">
        <v>717</v>
      </c>
      <c r="B2086" s="14" t="s">
        <v>704</v>
      </c>
      <c r="C2086" s="14" t="s">
        <v>718</v>
      </c>
      <c r="D2086" s="14" t="s">
        <v>706</v>
      </c>
      <c r="E2086" s="14" t="s">
        <v>707</v>
      </c>
      <c r="F2086" s="15">
        <v>2535.86</v>
      </c>
      <c r="G2086" s="14" t="s">
        <v>708</v>
      </c>
      <c r="H2086" s="20">
        <v>43952</v>
      </c>
      <c r="I2086" s="14" t="s">
        <v>2867</v>
      </c>
      <c r="J2086" s="14" t="s">
        <v>2868</v>
      </c>
      <c r="K2086" s="21">
        <v>10117</v>
      </c>
      <c r="L2086" s="14" t="s">
        <v>667</v>
      </c>
      <c r="M2086" s="21">
        <v>114060</v>
      </c>
      <c r="N2086" s="14" t="s">
        <v>2869</v>
      </c>
      <c r="O2086" s="14" t="s">
        <v>719</v>
      </c>
      <c r="P2086" s="14" t="s">
        <v>720</v>
      </c>
      <c r="Q2086" s="14" t="s">
        <v>1246</v>
      </c>
      <c r="R2086" s="14" t="s">
        <v>715</v>
      </c>
      <c r="S2086" s="14" t="s">
        <v>722</v>
      </c>
    </row>
    <row r="2087" spans="1:19" x14ac:dyDescent="0.25">
      <c r="A2087" s="14" t="s">
        <v>723</v>
      </c>
      <c r="B2087" s="14" t="s">
        <v>704</v>
      </c>
      <c r="C2087" s="14" t="s">
        <v>724</v>
      </c>
      <c r="D2087" s="14" t="s">
        <v>706</v>
      </c>
      <c r="E2087" s="14" t="s">
        <v>707</v>
      </c>
      <c r="F2087" s="15">
        <v>2535.86</v>
      </c>
      <c r="G2087" s="14" t="s">
        <v>708</v>
      </c>
      <c r="H2087" s="20">
        <v>43983</v>
      </c>
      <c r="I2087" s="14" t="s">
        <v>2801</v>
      </c>
      <c r="J2087" s="14" t="s">
        <v>2868</v>
      </c>
      <c r="K2087" s="21">
        <v>10117</v>
      </c>
      <c r="L2087" s="14" t="s">
        <v>667</v>
      </c>
      <c r="M2087" s="21">
        <v>114060</v>
      </c>
      <c r="N2087" s="14" t="s">
        <v>2869</v>
      </c>
      <c r="O2087" s="14" t="s">
        <v>725</v>
      </c>
      <c r="P2087" s="14" t="s">
        <v>726</v>
      </c>
      <c r="Q2087" s="14" t="s">
        <v>727</v>
      </c>
      <c r="R2087" s="14" t="s">
        <v>715</v>
      </c>
      <c r="S2087" s="14" t="s">
        <v>722</v>
      </c>
    </row>
    <row r="2088" spans="1:19" x14ac:dyDescent="0.25">
      <c r="A2088" s="14" t="s">
        <v>703</v>
      </c>
      <c r="B2088" s="14" t="s">
        <v>704</v>
      </c>
      <c r="C2088" s="14" t="s">
        <v>705</v>
      </c>
      <c r="D2088" s="14" t="s">
        <v>706</v>
      </c>
      <c r="E2088" s="14" t="s">
        <v>707</v>
      </c>
      <c r="F2088" s="15">
        <v>2621.35</v>
      </c>
      <c r="G2088" s="14" t="s">
        <v>708</v>
      </c>
      <c r="H2088" s="20">
        <v>43922</v>
      </c>
      <c r="I2088" s="14" t="s">
        <v>2870</v>
      </c>
      <c r="J2088" s="14" t="s">
        <v>2871</v>
      </c>
      <c r="K2088" s="21">
        <v>10118</v>
      </c>
      <c r="L2088" s="14" t="s">
        <v>668</v>
      </c>
      <c r="M2088" s="21">
        <v>111100</v>
      </c>
      <c r="N2088" s="14" t="s">
        <v>2872</v>
      </c>
      <c r="O2088" s="14" t="s">
        <v>712</v>
      </c>
      <c r="P2088" s="14" t="s">
        <v>713</v>
      </c>
      <c r="Q2088" s="14" t="s">
        <v>714</v>
      </c>
      <c r="R2088" s="14" t="s">
        <v>715</v>
      </c>
      <c r="S2088" s="14" t="s">
        <v>716</v>
      </c>
    </row>
    <row r="2089" spans="1:19" x14ac:dyDescent="0.25">
      <c r="A2089" s="14" t="s">
        <v>717</v>
      </c>
      <c r="B2089" s="14" t="s">
        <v>704</v>
      </c>
      <c r="C2089" s="14" t="s">
        <v>718</v>
      </c>
      <c r="D2089" s="14" t="s">
        <v>706</v>
      </c>
      <c r="E2089" s="14" t="s">
        <v>707</v>
      </c>
      <c r="F2089" s="15">
        <v>3144.94</v>
      </c>
      <c r="G2089" s="14" t="s">
        <v>708</v>
      </c>
      <c r="H2089" s="20">
        <v>43952</v>
      </c>
      <c r="I2089" s="14" t="s">
        <v>2870</v>
      </c>
      <c r="J2089" s="14" t="s">
        <v>2871</v>
      </c>
      <c r="K2089" s="21">
        <v>10118</v>
      </c>
      <c r="L2089" s="14" t="s">
        <v>668</v>
      </c>
      <c r="M2089" s="21">
        <v>111100</v>
      </c>
      <c r="N2089" s="14" t="s">
        <v>2872</v>
      </c>
      <c r="O2089" s="14" t="s">
        <v>719</v>
      </c>
      <c r="P2089" s="14" t="s">
        <v>720</v>
      </c>
      <c r="Q2089" s="14" t="s">
        <v>1246</v>
      </c>
      <c r="R2089" s="14" t="s">
        <v>715</v>
      </c>
      <c r="S2089" s="14" t="s">
        <v>716</v>
      </c>
    </row>
    <row r="2090" spans="1:19" x14ac:dyDescent="0.25">
      <c r="A2090" s="14" t="s">
        <v>723</v>
      </c>
      <c r="B2090" s="14" t="s">
        <v>704</v>
      </c>
      <c r="C2090" s="14" t="s">
        <v>724</v>
      </c>
      <c r="D2090" s="14" t="s">
        <v>706</v>
      </c>
      <c r="E2090" s="14" t="s">
        <v>707</v>
      </c>
      <c r="F2090" s="15">
        <v>2582.81</v>
      </c>
      <c r="G2090" s="14" t="s">
        <v>708</v>
      </c>
      <c r="H2090" s="20">
        <v>43983</v>
      </c>
      <c r="I2090" s="14" t="s">
        <v>2804</v>
      </c>
      <c r="J2090" s="14" t="s">
        <v>2871</v>
      </c>
      <c r="K2090" s="21">
        <v>10118</v>
      </c>
      <c r="L2090" s="14" t="s">
        <v>668</v>
      </c>
      <c r="M2090" s="21">
        <v>111100</v>
      </c>
      <c r="N2090" s="14" t="s">
        <v>2872</v>
      </c>
      <c r="O2090" s="14" t="s">
        <v>725</v>
      </c>
      <c r="P2090" s="14" t="s">
        <v>726</v>
      </c>
      <c r="Q2090" s="14" t="s">
        <v>727</v>
      </c>
      <c r="R2090" s="14" t="s">
        <v>715</v>
      </c>
      <c r="S2090" s="14" t="s">
        <v>716</v>
      </c>
    </row>
    <row r="2091" spans="1:19" x14ac:dyDescent="0.25">
      <c r="A2091" s="14" t="s">
        <v>703</v>
      </c>
      <c r="B2091" s="14" t="s">
        <v>704</v>
      </c>
      <c r="C2091" s="14" t="s">
        <v>705</v>
      </c>
      <c r="D2091" s="14" t="s">
        <v>706</v>
      </c>
      <c r="E2091" s="14" t="s">
        <v>707</v>
      </c>
      <c r="F2091" s="15">
        <v>1907.74</v>
      </c>
      <c r="G2091" s="14" t="s">
        <v>708</v>
      </c>
      <c r="H2091" s="20">
        <v>43922</v>
      </c>
      <c r="I2091" s="14" t="s">
        <v>2873</v>
      </c>
      <c r="J2091" s="14" t="s">
        <v>2874</v>
      </c>
      <c r="K2091" s="21">
        <v>10118</v>
      </c>
      <c r="L2091" s="14" t="s">
        <v>668</v>
      </c>
      <c r="M2091" s="21">
        <v>111200</v>
      </c>
      <c r="N2091" s="14" t="s">
        <v>2875</v>
      </c>
      <c r="O2091" s="14" t="s">
        <v>712</v>
      </c>
      <c r="P2091" s="14" t="s">
        <v>713</v>
      </c>
      <c r="Q2091" s="14" t="s">
        <v>714</v>
      </c>
      <c r="R2091" s="14" t="s">
        <v>715</v>
      </c>
      <c r="S2091" s="14" t="s">
        <v>731</v>
      </c>
    </row>
    <row r="2092" spans="1:19" x14ac:dyDescent="0.25">
      <c r="A2092" s="14" t="s">
        <v>717</v>
      </c>
      <c r="B2092" s="14" t="s">
        <v>704</v>
      </c>
      <c r="C2092" s="14" t="s">
        <v>718</v>
      </c>
      <c r="D2092" s="14" t="s">
        <v>706</v>
      </c>
      <c r="E2092" s="14" t="s">
        <v>707</v>
      </c>
      <c r="F2092" s="15">
        <v>1907.74</v>
      </c>
      <c r="G2092" s="14" t="s">
        <v>708</v>
      </c>
      <c r="H2092" s="20">
        <v>43952</v>
      </c>
      <c r="I2092" s="14" t="s">
        <v>2873</v>
      </c>
      <c r="J2092" s="14" t="s">
        <v>2874</v>
      </c>
      <c r="K2092" s="21">
        <v>10118</v>
      </c>
      <c r="L2092" s="14" t="s">
        <v>668</v>
      </c>
      <c r="M2092" s="21">
        <v>111200</v>
      </c>
      <c r="N2092" s="14" t="s">
        <v>2875</v>
      </c>
      <c r="O2092" s="14" t="s">
        <v>719</v>
      </c>
      <c r="P2092" s="14" t="s">
        <v>720</v>
      </c>
      <c r="Q2092" s="14" t="s">
        <v>1246</v>
      </c>
      <c r="R2092" s="14" t="s">
        <v>715</v>
      </c>
      <c r="S2092" s="14" t="s">
        <v>731</v>
      </c>
    </row>
    <row r="2093" spans="1:19" x14ac:dyDescent="0.25">
      <c r="A2093" s="14" t="s">
        <v>723</v>
      </c>
      <c r="B2093" s="14" t="s">
        <v>704</v>
      </c>
      <c r="C2093" s="14" t="s">
        <v>724</v>
      </c>
      <c r="D2093" s="14" t="s">
        <v>706</v>
      </c>
      <c r="E2093" s="14" t="s">
        <v>707</v>
      </c>
      <c r="F2093" s="15">
        <v>1907.74</v>
      </c>
      <c r="G2093" s="14" t="s">
        <v>708</v>
      </c>
      <c r="H2093" s="20">
        <v>43983</v>
      </c>
      <c r="I2093" s="14" t="s">
        <v>2807</v>
      </c>
      <c r="J2093" s="14" t="s">
        <v>2874</v>
      </c>
      <c r="K2093" s="21">
        <v>10118</v>
      </c>
      <c r="L2093" s="14" t="s">
        <v>668</v>
      </c>
      <c r="M2093" s="21">
        <v>111200</v>
      </c>
      <c r="N2093" s="14" t="s">
        <v>2875</v>
      </c>
      <c r="O2093" s="14" t="s">
        <v>725</v>
      </c>
      <c r="P2093" s="14" t="s">
        <v>726</v>
      </c>
      <c r="Q2093" s="14" t="s">
        <v>727</v>
      </c>
      <c r="R2093" s="14" t="s">
        <v>715</v>
      </c>
      <c r="S2093" s="14" t="s">
        <v>731</v>
      </c>
    </row>
    <row r="2094" spans="1:19" x14ac:dyDescent="0.25">
      <c r="A2094" s="14" t="s">
        <v>703</v>
      </c>
      <c r="B2094" s="14" t="s">
        <v>704</v>
      </c>
      <c r="C2094" s="14" t="s">
        <v>705</v>
      </c>
      <c r="D2094" s="14" t="s">
        <v>706</v>
      </c>
      <c r="E2094" s="14" t="s">
        <v>707</v>
      </c>
      <c r="F2094" s="15">
        <v>46942.74</v>
      </c>
      <c r="G2094" s="14" t="s">
        <v>708</v>
      </c>
      <c r="H2094" s="20">
        <v>43922</v>
      </c>
      <c r="I2094" s="14" t="s">
        <v>2876</v>
      </c>
      <c r="J2094" s="14" t="s">
        <v>2877</v>
      </c>
      <c r="K2094" s="21">
        <v>10118</v>
      </c>
      <c r="L2094" s="14" t="s">
        <v>668</v>
      </c>
      <c r="M2094" s="21">
        <v>111400</v>
      </c>
      <c r="N2094" s="14" t="s">
        <v>2878</v>
      </c>
      <c r="O2094" s="14" t="s">
        <v>712</v>
      </c>
      <c r="P2094" s="14" t="s">
        <v>713</v>
      </c>
      <c r="Q2094" s="14" t="s">
        <v>714</v>
      </c>
      <c r="R2094" s="14" t="s">
        <v>715</v>
      </c>
      <c r="S2094" s="14" t="s">
        <v>683</v>
      </c>
    </row>
    <row r="2095" spans="1:19" x14ac:dyDescent="0.25">
      <c r="A2095" s="14" t="s">
        <v>717</v>
      </c>
      <c r="B2095" s="14" t="s">
        <v>704</v>
      </c>
      <c r="C2095" s="14" t="s">
        <v>718</v>
      </c>
      <c r="D2095" s="14" t="s">
        <v>706</v>
      </c>
      <c r="E2095" s="14" t="s">
        <v>707</v>
      </c>
      <c r="F2095" s="15">
        <v>49771.53</v>
      </c>
      <c r="G2095" s="14" t="s">
        <v>708</v>
      </c>
      <c r="H2095" s="20">
        <v>43952</v>
      </c>
      <c r="I2095" s="14" t="s">
        <v>2876</v>
      </c>
      <c r="J2095" s="14" t="s">
        <v>2877</v>
      </c>
      <c r="K2095" s="21">
        <v>10118</v>
      </c>
      <c r="L2095" s="14" t="s">
        <v>668</v>
      </c>
      <c r="M2095" s="21">
        <v>111400</v>
      </c>
      <c r="N2095" s="14" t="s">
        <v>2878</v>
      </c>
      <c r="O2095" s="14" t="s">
        <v>719</v>
      </c>
      <c r="P2095" s="14" t="s">
        <v>720</v>
      </c>
      <c r="Q2095" s="14" t="s">
        <v>1246</v>
      </c>
      <c r="R2095" s="14" t="s">
        <v>715</v>
      </c>
      <c r="S2095" s="14" t="s">
        <v>683</v>
      </c>
    </row>
    <row r="2096" spans="1:19" x14ac:dyDescent="0.25">
      <c r="A2096" s="14" t="s">
        <v>723</v>
      </c>
      <c r="B2096" s="14" t="s">
        <v>704</v>
      </c>
      <c r="C2096" s="14" t="s">
        <v>724</v>
      </c>
      <c r="D2096" s="14" t="s">
        <v>706</v>
      </c>
      <c r="E2096" s="14" t="s">
        <v>707</v>
      </c>
      <c r="F2096" s="15">
        <v>48748.59</v>
      </c>
      <c r="G2096" s="14" t="s">
        <v>708</v>
      </c>
      <c r="H2096" s="20">
        <v>43983</v>
      </c>
      <c r="I2096" s="14" t="s">
        <v>2810</v>
      </c>
      <c r="J2096" s="14" t="s">
        <v>2877</v>
      </c>
      <c r="K2096" s="21">
        <v>10118</v>
      </c>
      <c r="L2096" s="14" t="s">
        <v>668</v>
      </c>
      <c r="M2096" s="21">
        <v>111400</v>
      </c>
      <c r="N2096" s="14" t="s">
        <v>2878</v>
      </c>
      <c r="O2096" s="14" t="s">
        <v>725</v>
      </c>
      <c r="P2096" s="14" t="s">
        <v>726</v>
      </c>
      <c r="Q2096" s="14" t="s">
        <v>727</v>
      </c>
      <c r="R2096" s="14" t="s">
        <v>715</v>
      </c>
      <c r="S2096" s="14" t="s">
        <v>683</v>
      </c>
    </row>
    <row r="2097" spans="1:19" x14ac:dyDescent="0.25">
      <c r="A2097" s="14" t="s">
        <v>703</v>
      </c>
      <c r="B2097" s="14" t="s">
        <v>704</v>
      </c>
      <c r="C2097" s="14" t="s">
        <v>705</v>
      </c>
      <c r="D2097" s="14" t="s">
        <v>706</v>
      </c>
      <c r="E2097" s="14" t="s">
        <v>707</v>
      </c>
      <c r="F2097" s="15">
        <v>25850.46</v>
      </c>
      <c r="G2097" s="14" t="s">
        <v>708</v>
      </c>
      <c r="H2097" s="20">
        <v>43922</v>
      </c>
      <c r="I2097" s="14" t="s">
        <v>2879</v>
      </c>
      <c r="J2097" s="14" t="s">
        <v>2880</v>
      </c>
      <c r="K2097" s="21">
        <v>10118</v>
      </c>
      <c r="L2097" s="14" t="s">
        <v>668</v>
      </c>
      <c r="M2097" s="21">
        <v>111600</v>
      </c>
      <c r="N2097" s="14" t="s">
        <v>2881</v>
      </c>
      <c r="O2097" s="14" t="s">
        <v>712</v>
      </c>
      <c r="P2097" s="14" t="s">
        <v>713</v>
      </c>
      <c r="Q2097" s="14" t="s">
        <v>714</v>
      </c>
      <c r="R2097" s="14" t="s">
        <v>715</v>
      </c>
      <c r="S2097" s="14" t="s">
        <v>722</v>
      </c>
    </row>
    <row r="2098" spans="1:19" x14ac:dyDescent="0.25">
      <c r="A2098" s="14" t="s">
        <v>717</v>
      </c>
      <c r="B2098" s="14" t="s">
        <v>704</v>
      </c>
      <c r="C2098" s="14" t="s">
        <v>718</v>
      </c>
      <c r="D2098" s="14" t="s">
        <v>706</v>
      </c>
      <c r="E2098" s="14" t="s">
        <v>707</v>
      </c>
      <c r="F2098" s="15">
        <v>25850.46</v>
      </c>
      <c r="G2098" s="14" t="s">
        <v>708</v>
      </c>
      <c r="H2098" s="20">
        <v>43952</v>
      </c>
      <c r="I2098" s="14" t="s">
        <v>2879</v>
      </c>
      <c r="J2098" s="14" t="s">
        <v>2880</v>
      </c>
      <c r="K2098" s="21">
        <v>10118</v>
      </c>
      <c r="L2098" s="14" t="s">
        <v>668</v>
      </c>
      <c r="M2098" s="21">
        <v>111600</v>
      </c>
      <c r="N2098" s="14" t="s">
        <v>2881</v>
      </c>
      <c r="O2098" s="14" t="s">
        <v>719</v>
      </c>
      <c r="P2098" s="14" t="s">
        <v>720</v>
      </c>
      <c r="Q2098" s="14" t="s">
        <v>1246</v>
      </c>
      <c r="R2098" s="14" t="s">
        <v>715</v>
      </c>
      <c r="S2098" s="14" t="s">
        <v>722</v>
      </c>
    </row>
    <row r="2099" spans="1:19" x14ac:dyDescent="0.25">
      <c r="A2099" s="14" t="s">
        <v>723</v>
      </c>
      <c r="B2099" s="14" t="s">
        <v>704</v>
      </c>
      <c r="C2099" s="14" t="s">
        <v>724</v>
      </c>
      <c r="D2099" s="14" t="s">
        <v>706</v>
      </c>
      <c r="E2099" s="14" t="s">
        <v>707</v>
      </c>
      <c r="F2099" s="15">
        <v>25850.46</v>
      </c>
      <c r="G2099" s="14" t="s">
        <v>708</v>
      </c>
      <c r="H2099" s="20">
        <v>43983</v>
      </c>
      <c r="I2099" s="14" t="s">
        <v>2813</v>
      </c>
      <c r="J2099" s="14" t="s">
        <v>2880</v>
      </c>
      <c r="K2099" s="21">
        <v>10118</v>
      </c>
      <c r="L2099" s="14" t="s">
        <v>668</v>
      </c>
      <c r="M2099" s="21">
        <v>111600</v>
      </c>
      <c r="N2099" s="14" t="s">
        <v>2881</v>
      </c>
      <c r="O2099" s="14" t="s">
        <v>725</v>
      </c>
      <c r="P2099" s="14" t="s">
        <v>726</v>
      </c>
      <c r="Q2099" s="14" t="s">
        <v>727</v>
      </c>
      <c r="R2099" s="14" t="s">
        <v>715</v>
      </c>
      <c r="S2099" s="14" t="s">
        <v>722</v>
      </c>
    </row>
    <row r="2100" spans="1:19" x14ac:dyDescent="0.25">
      <c r="A2100" s="14" t="s">
        <v>703</v>
      </c>
      <c r="B2100" s="14" t="s">
        <v>704</v>
      </c>
      <c r="C2100" s="14" t="s">
        <v>705</v>
      </c>
      <c r="D2100" s="14" t="s">
        <v>706</v>
      </c>
      <c r="E2100" s="14" t="s">
        <v>707</v>
      </c>
      <c r="F2100" s="15">
        <v>808.47</v>
      </c>
      <c r="G2100" s="14" t="s">
        <v>708</v>
      </c>
      <c r="H2100" s="20">
        <v>43922</v>
      </c>
      <c r="I2100" s="14" t="s">
        <v>2882</v>
      </c>
      <c r="J2100" s="14" t="s">
        <v>2883</v>
      </c>
      <c r="K2100" s="21">
        <v>10118</v>
      </c>
      <c r="L2100" s="14" t="s">
        <v>668</v>
      </c>
      <c r="M2100" s="21">
        <v>111700</v>
      </c>
      <c r="N2100" s="14" t="s">
        <v>2884</v>
      </c>
      <c r="O2100" s="14" t="s">
        <v>712</v>
      </c>
      <c r="P2100" s="14" t="s">
        <v>713</v>
      </c>
      <c r="Q2100" s="14" t="s">
        <v>714</v>
      </c>
      <c r="R2100" s="14" t="s">
        <v>715</v>
      </c>
      <c r="S2100" s="14" t="s">
        <v>742</v>
      </c>
    </row>
    <row r="2101" spans="1:19" x14ac:dyDescent="0.25">
      <c r="A2101" s="14" t="s">
        <v>717</v>
      </c>
      <c r="B2101" s="14" t="s">
        <v>704</v>
      </c>
      <c r="C2101" s="14" t="s">
        <v>718</v>
      </c>
      <c r="D2101" s="14" t="s">
        <v>706</v>
      </c>
      <c r="E2101" s="14" t="s">
        <v>707</v>
      </c>
      <c r="F2101" s="15">
        <v>748.14</v>
      </c>
      <c r="G2101" s="14" t="s">
        <v>708</v>
      </c>
      <c r="H2101" s="20">
        <v>43952</v>
      </c>
      <c r="I2101" s="14" t="s">
        <v>2882</v>
      </c>
      <c r="J2101" s="14" t="s">
        <v>2883</v>
      </c>
      <c r="K2101" s="21">
        <v>10118</v>
      </c>
      <c r="L2101" s="14" t="s">
        <v>668</v>
      </c>
      <c r="M2101" s="21">
        <v>111700</v>
      </c>
      <c r="N2101" s="14" t="s">
        <v>2884</v>
      </c>
      <c r="O2101" s="14" t="s">
        <v>719</v>
      </c>
      <c r="P2101" s="14" t="s">
        <v>720</v>
      </c>
      <c r="Q2101" s="14" t="s">
        <v>1246</v>
      </c>
      <c r="R2101" s="14" t="s">
        <v>715</v>
      </c>
      <c r="S2101" s="14" t="s">
        <v>742</v>
      </c>
    </row>
    <row r="2102" spans="1:19" x14ac:dyDescent="0.25">
      <c r="A2102" s="14" t="s">
        <v>723</v>
      </c>
      <c r="B2102" s="14" t="s">
        <v>704</v>
      </c>
      <c r="C2102" s="14" t="s">
        <v>724</v>
      </c>
      <c r="D2102" s="14" t="s">
        <v>706</v>
      </c>
      <c r="E2102" s="14" t="s">
        <v>707</v>
      </c>
      <c r="F2102" s="15">
        <v>748.14</v>
      </c>
      <c r="G2102" s="14" t="s">
        <v>708</v>
      </c>
      <c r="H2102" s="20">
        <v>43983</v>
      </c>
      <c r="I2102" s="14" t="s">
        <v>2816</v>
      </c>
      <c r="J2102" s="14" t="s">
        <v>2883</v>
      </c>
      <c r="K2102" s="21">
        <v>10118</v>
      </c>
      <c r="L2102" s="14" t="s">
        <v>668</v>
      </c>
      <c r="M2102" s="21">
        <v>111700</v>
      </c>
      <c r="N2102" s="14" t="s">
        <v>2884</v>
      </c>
      <c r="O2102" s="14" t="s">
        <v>725</v>
      </c>
      <c r="P2102" s="14" t="s">
        <v>726</v>
      </c>
      <c r="Q2102" s="14" t="s">
        <v>727</v>
      </c>
      <c r="R2102" s="14" t="s">
        <v>715</v>
      </c>
      <c r="S2102" s="14" t="s">
        <v>742</v>
      </c>
    </row>
    <row r="2103" spans="1:19" x14ac:dyDescent="0.25">
      <c r="A2103" s="14" t="s">
        <v>703</v>
      </c>
      <c r="B2103" s="14" t="s">
        <v>704</v>
      </c>
      <c r="C2103" s="14" t="s">
        <v>705</v>
      </c>
      <c r="D2103" s="14" t="s">
        <v>706</v>
      </c>
      <c r="E2103" s="14" t="s">
        <v>707</v>
      </c>
      <c r="F2103" s="15">
        <v>251.87</v>
      </c>
      <c r="G2103" s="14" t="s">
        <v>708</v>
      </c>
      <c r="H2103" s="20">
        <v>43922</v>
      </c>
      <c r="I2103" s="14" t="s">
        <v>2885</v>
      </c>
      <c r="J2103" s="14" t="s">
        <v>2886</v>
      </c>
      <c r="K2103" s="21">
        <v>10118</v>
      </c>
      <c r="L2103" s="14" t="s">
        <v>668</v>
      </c>
      <c r="M2103" s="21">
        <v>113010</v>
      </c>
      <c r="N2103" s="14" t="s">
        <v>2887</v>
      </c>
      <c r="O2103" s="14" t="s">
        <v>712</v>
      </c>
      <c r="P2103" s="14" t="s">
        <v>713</v>
      </c>
      <c r="Q2103" s="14" t="s">
        <v>714</v>
      </c>
      <c r="R2103" s="14" t="s">
        <v>715</v>
      </c>
      <c r="S2103" s="14" t="s">
        <v>716</v>
      </c>
    </row>
    <row r="2104" spans="1:19" x14ac:dyDescent="0.25">
      <c r="A2104" s="14" t="s">
        <v>717</v>
      </c>
      <c r="B2104" s="14" t="s">
        <v>704</v>
      </c>
      <c r="C2104" s="14" t="s">
        <v>718</v>
      </c>
      <c r="D2104" s="14" t="s">
        <v>706</v>
      </c>
      <c r="E2104" s="14" t="s">
        <v>707</v>
      </c>
      <c r="F2104" s="15">
        <v>251.87</v>
      </c>
      <c r="G2104" s="14" t="s">
        <v>708</v>
      </c>
      <c r="H2104" s="20">
        <v>43952</v>
      </c>
      <c r="I2104" s="14" t="s">
        <v>2885</v>
      </c>
      <c r="J2104" s="14" t="s">
        <v>2886</v>
      </c>
      <c r="K2104" s="21">
        <v>10118</v>
      </c>
      <c r="L2104" s="14" t="s">
        <v>668</v>
      </c>
      <c r="M2104" s="21">
        <v>113010</v>
      </c>
      <c r="N2104" s="14" t="s">
        <v>2887</v>
      </c>
      <c r="O2104" s="14" t="s">
        <v>719</v>
      </c>
      <c r="P2104" s="14" t="s">
        <v>720</v>
      </c>
      <c r="Q2104" s="14" t="s">
        <v>1246</v>
      </c>
      <c r="R2104" s="14" t="s">
        <v>715</v>
      </c>
      <c r="S2104" s="14" t="s">
        <v>716</v>
      </c>
    </row>
    <row r="2105" spans="1:19" x14ac:dyDescent="0.25">
      <c r="A2105" s="14" t="s">
        <v>723</v>
      </c>
      <c r="B2105" s="14" t="s">
        <v>704</v>
      </c>
      <c r="C2105" s="14" t="s">
        <v>724</v>
      </c>
      <c r="D2105" s="14" t="s">
        <v>706</v>
      </c>
      <c r="E2105" s="14" t="s">
        <v>707</v>
      </c>
      <c r="F2105" s="15">
        <v>251.87</v>
      </c>
      <c r="G2105" s="14" t="s">
        <v>708</v>
      </c>
      <c r="H2105" s="20">
        <v>43983</v>
      </c>
      <c r="I2105" s="14" t="s">
        <v>2819</v>
      </c>
      <c r="J2105" s="14" t="s">
        <v>2886</v>
      </c>
      <c r="K2105" s="21">
        <v>10118</v>
      </c>
      <c r="L2105" s="14" t="s">
        <v>668</v>
      </c>
      <c r="M2105" s="21">
        <v>113010</v>
      </c>
      <c r="N2105" s="14" t="s">
        <v>2887</v>
      </c>
      <c r="O2105" s="14" t="s">
        <v>725</v>
      </c>
      <c r="P2105" s="14" t="s">
        <v>726</v>
      </c>
      <c r="Q2105" s="14" t="s">
        <v>727</v>
      </c>
      <c r="R2105" s="14" t="s">
        <v>715</v>
      </c>
      <c r="S2105" s="14" t="s">
        <v>716</v>
      </c>
    </row>
    <row r="2106" spans="1:19" x14ac:dyDescent="0.25">
      <c r="A2106" s="14" t="s">
        <v>703</v>
      </c>
      <c r="B2106" s="14" t="s">
        <v>704</v>
      </c>
      <c r="C2106" s="14" t="s">
        <v>705</v>
      </c>
      <c r="D2106" s="14" t="s">
        <v>706</v>
      </c>
      <c r="E2106" s="14" t="s">
        <v>707</v>
      </c>
      <c r="F2106" s="15">
        <v>160.94</v>
      </c>
      <c r="G2106" s="14" t="s">
        <v>708</v>
      </c>
      <c r="H2106" s="20">
        <v>43922</v>
      </c>
      <c r="I2106" s="14" t="s">
        <v>2888</v>
      </c>
      <c r="J2106" s="14" t="s">
        <v>2889</v>
      </c>
      <c r="K2106" s="21">
        <v>10118</v>
      </c>
      <c r="L2106" s="14" t="s">
        <v>668</v>
      </c>
      <c r="M2106" s="21">
        <v>113020</v>
      </c>
      <c r="N2106" s="14" t="s">
        <v>2890</v>
      </c>
      <c r="O2106" s="14" t="s">
        <v>712</v>
      </c>
      <c r="P2106" s="14" t="s">
        <v>713</v>
      </c>
      <c r="Q2106" s="14" t="s">
        <v>714</v>
      </c>
      <c r="R2106" s="14" t="s">
        <v>715</v>
      </c>
      <c r="S2106" s="14" t="s">
        <v>731</v>
      </c>
    </row>
    <row r="2107" spans="1:19" x14ac:dyDescent="0.25">
      <c r="A2107" s="14" t="s">
        <v>717</v>
      </c>
      <c r="B2107" s="14" t="s">
        <v>704</v>
      </c>
      <c r="C2107" s="14" t="s">
        <v>718</v>
      </c>
      <c r="D2107" s="14" t="s">
        <v>706</v>
      </c>
      <c r="E2107" s="14" t="s">
        <v>707</v>
      </c>
      <c r="F2107" s="15">
        <v>160.94</v>
      </c>
      <c r="G2107" s="14" t="s">
        <v>708</v>
      </c>
      <c r="H2107" s="20">
        <v>43952</v>
      </c>
      <c r="I2107" s="14" t="s">
        <v>2888</v>
      </c>
      <c r="J2107" s="14" t="s">
        <v>2889</v>
      </c>
      <c r="K2107" s="21">
        <v>10118</v>
      </c>
      <c r="L2107" s="14" t="s">
        <v>668</v>
      </c>
      <c r="M2107" s="21">
        <v>113020</v>
      </c>
      <c r="N2107" s="14" t="s">
        <v>2890</v>
      </c>
      <c r="O2107" s="14" t="s">
        <v>719</v>
      </c>
      <c r="P2107" s="14" t="s">
        <v>720</v>
      </c>
      <c r="Q2107" s="14" t="s">
        <v>1246</v>
      </c>
      <c r="R2107" s="14" t="s">
        <v>715</v>
      </c>
      <c r="S2107" s="14" t="s">
        <v>731</v>
      </c>
    </row>
    <row r="2108" spans="1:19" x14ac:dyDescent="0.25">
      <c r="A2108" s="14" t="s">
        <v>723</v>
      </c>
      <c r="B2108" s="14" t="s">
        <v>704</v>
      </c>
      <c r="C2108" s="14" t="s">
        <v>724</v>
      </c>
      <c r="D2108" s="14" t="s">
        <v>706</v>
      </c>
      <c r="E2108" s="14" t="s">
        <v>707</v>
      </c>
      <c r="F2108" s="15">
        <v>160.94</v>
      </c>
      <c r="G2108" s="14" t="s">
        <v>708</v>
      </c>
      <c r="H2108" s="20">
        <v>43983</v>
      </c>
      <c r="I2108" s="14" t="s">
        <v>2822</v>
      </c>
      <c r="J2108" s="14" t="s">
        <v>2889</v>
      </c>
      <c r="K2108" s="21">
        <v>10118</v>
      </c>
      <c r="L2108" s="14" t="s">
        <v>668</v>
      </c>
      <c r="M2108" s="21">
        <v>113020</v>
      </c>
      <c r="N2108" s="14" t="s">
        <v>2890</v>
      </c>
      <c r="O2108" s="14" t="s">
        <v>725</v>
      </c>
      <c r="P2108" s="14" t="s">
        <v>726</v>
      </c>
      <c r="Q2108" s="14" t="s">
        <v>727</v>
      </c>
      <c r="R2108" s="14" t="s">
        <v>715</v>
      </c>
      <c r="S2108" s="14" t="s">
        <v>731</v>
      </c>
    </row>
    <row r="2109" spans="1:19" x14ac:dyDescent="0.25">
      <c r="A2109" s="14" t="s">
        <v>703</v>
      </c>
      <c r="B2109" s="14" t="s">
        <v>704</v>
      </c>
      <c r="C2109" s="14" t="s">
        <v>705</v>
      </c>
      <c r="D2109" s="14" t="s">
        <v>706</v>
      </c>
      <c r="E2109" s="14" t="s">
        <v>707</v>
      </c>
      <c r="F2109" s="15">
        <v>4700.4399999999996</v>
      </c>
      <c r="G2109" s="14" t="s">
        <v>708</v>
      </c>
      <c r="H2109" s="20">
        <v>43922</v>
      </c>
      <c r="I2109" s="14" t="s">
        <v>2891</v>
      </c>
      <c r="J2109" s="14" t="s">
        <v>2892</v>
      </c>
      <c r="K2109" s="21">
        <v>10118</v>
      </c>
      <c r="L2109" s="14" t="s">
        <v>668</v>
      </c>
      <c r="M2109" s="21">
        <v>113040</v>
      </c>
      <c r="N2109" s="14" t="s">
        <v>2893</v>
      </c>
      <c r="O2109" s="14" t="s">
        <v>712</v>
      </c>
      <c r="P2109" s="14" t="s">
        <v>713</v>
      </c>
      <c r="Q2109" s="14" t="s">
        <v>714</v>
      </c>
      <c r="R2109" s="14" t="s">
        <v>715</v>
      </c>
      <c r="S2109" s="14" t="s">
        <v>683</v>
      </c>
    </row>
    <row r="2110" spans="1:19" x14ac:dyDescent="0.25">
      <c r="A2110" s="14" t="s">
        <v>717</v>
      </c>
      <c r="B2110" s="14" t="s">
        <v>704</v>
      </c>
      <c r="C2110" s="14" t="s">
        <v>718</v>
      </c>
      <c r="D2110" s="14" t="s">
        <v>706</v>
      </c>
      <c r="E2110" s="14" t="s">
        <v>707</v>
      </c>
      <c r="F2110" s="15">
        <v>5302</v>
      </c>
      <c r="G2110" s="14" t="s">
        <v>708</v>
      </c>
      <c r="H2110" s="20">
        <v>43952</v>
      </c>
      <c r="I2110" s="14" t="s">
        <v>2891</v>
      </c>
      <c r="J2110" s="14" t="s">
        <v>2892</v>
      </c>
      <c r="K2110" s="21">
        <v>10118</v>
      </c>
      <c r="L2110" s="14" t="s">
        <v>668</v>
      </c>
      <c r="M2110" s="21">
        <v>113040</v>
      </c>
      <c r="N2110" s="14" t="s">
        <v>2893</v>
      </c>
      <c r="O2110" s="14" t="s">
        <v>719</v>
      </c>
      <c r="P2110" s="14" t="s">
        <v>720</v>
      </c>
      <c r="Q2110" s="14" t="s">
        <v>1246</v>
      </c>
      <c r="R2110" s="14" t="s">
        <v>715</v>
      </c>
      <c r="S2110" s="14" t="s">
        <v>683</v>
      </c>
    </row>
    <row r="2111" spans="1:19" x14ac:dyDescent="0.25">
      <c r="A2111" s="14" t="s">
        <v>723</v>
      </c>
      <c r="B2111" s="14" t="s">
        <v>704</v>
      </c>
      <c r="C2111" s="14" t="s">
        <v>724</v>
      </c>
      <c r="D2111" s="14" t="s">
        <v>706</v>
      </c>
      <c r="E2111" s="14" t="s">
        <v>707</v>
      </c>
      <c r="F2111" s="15">
        <v>5268.84</v>
      </c>
      <c r="G2111" s="14" t="s">
        <v>708</v>
      </c>
      <c r="H2111" s="20">
        <v>43983</v>
      </c>
      <c r="I2111" s="14" t="s">
        <v>2825</v>
      </c>
      <c r="J2111" s="14" t="s">
        <v>2892</v>
      </c>
      <c r="K2111" s="21">
        <v>10118</v>
      </c>
      <c r="L2111" s="14" t="s">
        <v>668</v>
      </c>
      <c r="M2111" s="21">
        <v>113040</v>
      </c>
      <c r="N2111" s="14" t="s">
        <v>2893</v>
      </c>
      <c r="O2111" s="14" t="s">
        <v>725</v>
      </c>
      <c r="P2111" s="14" t="s">
        <v>726</v>
      </c>
      <c r="Q2111" s="14" t="s">
        <v>727</v>
      </c>
      <c r="R2111" s="14" t="s">
        <v>715</v>
      </c>
      <c r="S2111" s="14" t="s">
        <v>683</v>
      </c>
    </row>
    <row r="2112" spans="1:19" x14ac:dyDescent="0.25">
      <c r="A2112" s="14" t="s">
        <v>703</v>
      </c>
      <c r="B2112" s="14" t="s">
        <v>704</v>
      </c>
      <c r="C2112" s="14" t="s">
        <v>705</v>
      </c>
      <c r="D2112" s="14" t="s">
        <v>706</v>
      </c>
      <c r="E2112" s="14" t="s">
        <v>707</v>
      </c>
      <c r="F2112" s="15">
        <v>1731.32</v>
      </c>
      <c r="G2112" s="14" t="s">
        <v>708</v>
      </c>
      <c r="H2112" s="20">
        <v>43922</v>
      </c>
      <c r="I2112" s="14" t="s">
        <v>2894</v>
      </c>
      <c r="J2112" s="14" t="s">
        <v>2895</v>
      </c>
      <c r="K2112" s="21">
        <v>10118</v>
      </c>
      <c r="L2112" s="14" t="s">
        <v>668</v>
      </c>
      <c r="M2112" s="21">
        <v>113060</v>
      </c>
      <c r="N2112" s="14" t="s">
        <v>2896</v>
      </c>
      <c r="O2112" s="14" t="s">
        <v>712</v>
      </c>
      <c r="P2112" s="14" t="s">
        <v>713</v>
      </c>
      <c r="Q2112" s="14" t="s">
        <v>714</v>
      </c>
      <c r="R2112" s="14" t="s">
        <v>715</v>
      </c>
      <c r="S2112" s="14" t="s">
        <v>722</v>
      </c>
    </row>
    <row r="2113" spans="1:19" x14ac:dyDescent="0.25">
      <c r="A2113" s="14" t="s">
        <v>717</v>
      </c>
      <c r="B2113" s="14" t="s">
        <v>704</v>
      </c>
      <c r="C2113" s="14" t="s">
        <v>718</v>
      </c>
      <c r="D2113" s="14" t="s">
        <v>706</v>
      </c>
      <c r="E2113" s="14" t="s">
        <v>707</v>
      </c>
      <c r="F2113" s="15">
        <v>1731.32</v>
      </c>
      <c r="G2113" s="14" t="s">
        <v>708</v>
      </c>
      <c r="H2113" s="20">
        <v>43952</v>
      </c>
      <c r="I2113" s="14" t="s">
        <v>2894</v>
      </c>
      <c r="J2113" s="14" t="s">
        <v>2895</v>
      </c>
      <c r="K2113" s="21">
        <v>10118</v>
      </c>
      <c r="L2113" s="14" t="s">
        <v>668</v>
      </c>
      <c r="M2113" s="21">
        <v>113060</v>
      </c>
      <c r="N2113" s="14" t="s">
        <v>2896</v>
      </c>
      <c r="O2113" s="14" t="s">
        <v>719</v>
      </c>
      <c r="P2113" s="14" t="s">
        <v>720</v>
      </c>
      <c r="Q2113" s="14" t="s">
        <v>1246</v>
      </c>
      <c r="R2113" s="14" t="s">
        <v>715</v>
      </c>
      <c r="S2113" s="14" t="s">
        <v>722</v>
      </c>
    </row>
    <row r="2114" spans="1:19" x14ac:dyDescent="0.25">
      <c r="A2114" s="14" t="s">
        <v>723</v>
      </c>
      <c r="B2114" s="14" t="s">
        <v>704</v>
      </c>
      <c r="C2114" s="14" t="s">
        <v>724</v>
      </c>
      <c r="D2114" s="14" t="s">
        <v>706</v>
      </c>
      <c r="E2114" s="14" t="s">
        <v>707</v>
      </c>
      <c r="F2114" s="15">
        <v>1731.32</v>
      </c>
      <c r="G2114" s="14" t="s">
        <v>708</v>
      </c>
      <c r="H2114" s="20">
        <v>43983</v>
      </c>
      <c r="I2114" s="14" t="s">
        <v>2828</v>
      </c>
      <c r="J2114" s="14" t="s">
        <v>2895</v>
      </c>
      <c r="K2114" s="21">
        <v>10118</v>
      </c>
      <c r="L2114" s="14" t="s">
        <v>668</v>
      </c>
      <c r="M2114" s="21">
        <v>113060</v>
      </c>
      <c r="N2114" s="14" t="s">
        <v>2896</v>
      </c>
      <c r="O2114" s="14" t="s">
        <v>725</v>
      </c>
      <c r="P2114" s="14" t="s">
        <v>726</v>
      </c>
      <c r="Q2114" s="14" t="s">
        <v>727</v>
      </c>
      <c r="R2114" s="14" t="s">
        <v>715</v>
      </c>
      <c r="S2114" s="14" t="s">
        <v>722</v>
      </c>
    </row>
    <row r="2115" spans="1:19" x14ac:dyDescent="0.25">
      <c r="A2115" s="14" t="s">
        <v>703</v>
      </c>
      <c r="B2115" s="14" t="s">
        <v>704</v>
      </c>
      <c r="C2115" s="14" t="s">
        <v>705</v>
      </c>
      <c r="D2115" s="14" t="s">
        <v>706</v>
      </c>
      <c r="E2115" s="14" t="s">
        <v>707</v>
      </c>
      <c r="F2115" s="15">
        <v>224.44</v>
      </c>
      <c r="G2115" s="14" t="s">
        <v>708</v>
      </c>
      <c r="H2115" s="20">
        <v>43922</v>
      </c>
      <c r="I2115" s="14" t="s">
        <v>2897</v>
      </c>
      <c r="J2115" s="14" t="s">
        <v>2898</v>
      </c>
      <c r="K2115" s="21">
        <v>10118</v>
      </c>
      <c r="L2115" s="14" t="s">
        <v>668</v>
      </c>
      <c r="M2115" s="21">
        <v>114000</v>
      </c>
      <c r="N2115" s="14" t="s">
        <v>2899</v>
      </c>
      <c r="O2115" s="14" t="s">
        <v>712</v>
      </c>
      <c r="P2115" s="14" t="s">
        <v>713</v>
      </c>
      <c r="Q2115" s="14" t="s">
        <v>714</v>
      </c>
      <c r="R2115" s="14" t="s">
        <v>715</v>
      </c>
      <c r="S2115" s="14" t="s">
        <v>742</v>
      </c>
    </row>
    <row r="2116" spans="1:19" x14ac:dyDescent="0.25">
      <c r="A2116" s="14" t="s">
        <v>717</v>
      </c>
      <c r="B2116" s="14" t="s">
        <v>704</v>
      </c>
      <c r="C2116" s="14" t="s">
        <v>718</v>
      </c>
      <c r="D2116" s="14" t="s">
        <v>706</v>
      </c>
      <c r="E2116" s="14" t="s">
        <v>707</v>
      </c>
      <c r="F2116" s="15">
        <v>207.69</v>
      </c>
      <c r="G2116" s="14" t="s">
        <v>708</v>
      </c>
      <c r="H2116" s="20">
        <v>43952</v>
      </c>
      <c r="I2116" s="14" t="s">
        <v>2897</v>
      </c>
      <c r="J2116" s="14" t="s">
        <v>2898</v>
      </c>
      <c r="K2116" s="21">
        <v>10118</v>
      </c>
      <c r="L2116" s="14" t="s">
        <v>668</v>
      </c>
      <c r="M2116" s="21">
        <v>114000</v>
      </c>
      <c r="N2116" s="14" t="s">
        <v>2899</v>
      </c>
      <c r="O2116" s="14" t="s">
        <v>719</v>
      </c>
      <c r="P2116" s="14" t="s">
        <v>720</v>
      </c>
      <c r="Q2116" s="14" t="s">
        <v>1246</v>
      </c>
      <c r="R2116" s="14" t="s">
        <v>715</v>
      </c>
      <c r="S2116" s="14" t="s">
        <v>742</v>
      </c>
    </row>
    <row r="2117" spans="1:19" x14ac:dyDescent="0.25">
      <c r="A2117" s="14" t="s">
        <v>723</v>
      </c>
      <c r="B2117" s="14" t="s">
        <v>704</v>
      </c>
      <c r="C2117" s="14" t="s">
        <v>724</v>
      </c>
      <c r="D2117" s="14" t="s">
        <v>706</v>
      </c>
      <c r="E2117" s="14" t="s">
        <v>707</v>
      </c>
      <c r="F2117" s="15">
        <v>207.69</v>
      </c>
      <c r="G2117" s="14" t="s">
        <v>708</v>
      </c>
      <c r="H2117" s="20">
        <v>43983</v>
      </c>
      <c r="I2117" s="14" t="s">
        <v>2831</v>
      </c>
      <c r="J2117" s="14" t="s">
        <v>2898</v>
      </c>
      <c r="K2117" s="21">
        <v>10118</v>
      </c>
      <c r="L2117" s="14" t="s">
        <v>668</v>
      </c>
      <c r="M2117" s="21">
        <v>114000</v>
      </c>
      <c r="N2117" s="14" t="s">
        <v>2899</v>
      </c>
      <c r="O2117" s="14" t="s">
        <v>725</v>
      </c>
      <c r="P2117" s="14" t="s">
        <v>726</v>
      </c>
      <c r="Q2117" s="14" t="s">
        <v>727</v>
      </c>
      <c r="R2117" s="14" t="s">
        <v>715</v>
      </c>
      <c r="S2117" s="14" t="s">
        <v>742</v>
      </c>
    </row>
    <row r="2118" spans="1:19" x14ac:dyDescent="0.25">
      <c r="A2118" s="14" t="s">
        <v>703</v>
      </c>
      <c r="B2118" s="14" t="s">
        <v>704</v>
      </c>
      <c r="C2118" s="14" t="s">
        <v>705</v>
      </c>
      <c r="D2118" s="14" t="s">
        <v>706</v>
      </c>
      <c r="E2118" s="14" t="s">
        <v>707</v>
      </c>
      <c r="F2118" s="15">
        <v>882.19</v>
      </c>
      <c r="G2118" s="14" t="s">
        <v>708</v>
      </c>
      <c r="H2118" s="20">
        <v>43922</v>
      </c>
      <c r="I2118" s="14" t="s">
        <v>2900</v>
      </c>
      <c r="J2118" s="14" t="s">
        <v>2901</v>
      </c>
      <c r="K2118" s="21">
        <v>10118</v>
      </c>
      <c r="L2118" s="14" t="s">
        <v>668</v>
      </c>
      <c r="M2118" s="21">
        <v>114010</v>
      </c>
      <c r="N2118" s="14" t="s">
        <v>2902</v>
      </c>
      <c r="O2118" s="14" t="s">
        <v>712</v>
      </c>
      <c r="P2118" s="14" t="s">
        <v>713</v>
      </c>
      <c r="Q2118" s="14" t="s">
        <v>714</v>
      </c>
      <c r="R2118" s="14" t="s">
        <v>715</v>
      </c>
      <c r="S2118" s="14" t="s">
        <v>716</v>
      </c>
    </row>
    <row r="2119" spans="1:19" x14ac:dyDescent="0.25">
      <c r="A2119" s="14" t="s">
        <v>717</v>
      </c>
      <c r="B2119" s="14" t="s">
        <v>704</v>
      </c>
      <c r="C2119" s="14" t="s">
        <v>718</v>
      </c>
      <c r="D2119" s="14" t="s">
        <v>706</v>
      </c>
      <c r="E2119" s="14" t="s">
        <v>707</v>
      </c>
      <c r="F2119" s="15">
        <v>882.19</v>
      </c>
      <c r="G2119" s="14" t="s">
        <v>708</v>
      </c>
      <c r="H2119" s="20">
        <v>43952</v>
      </c>
      <c r="I2119" s="14" t="s">
        <v>2900</v>
      </c>
      <c r="J2119" s="14" t="s">
        <v>2901</v>
      </c>
      <c r="K2119" s="21">
        <v>10118</v>
      </c>
      <c r="L2119" s="14" t="s">
        <v>668</v>
      </c>
      <c r="M2119" s="21">
        <v>114010</v>
      </c>
      <c r="N2119" s="14" t="s">
        <v>2902</v>
      </c>
      <c r="O2119" s="14" t="s">
        <v>719</v>
      </c>
      <c r="P2119" s="14" t="s">
        <v>720</v>
      </c>
      <c r="Q2119" s="14" t="s">
        <v>1246</v>
      </c>
      <c r="R2119" s="14" t="s">
        <v>715</v>
      </c>
      <c r="S2119" s="14" t="s">
        <v>716</v>
      </c>
    </row>
    <row r="2120" spans="1:19" x14ac:dyDescent="0.25">
      <c r="A2120" s="14" t="s">
        <v>723</v>
      </c>
      <c r="B2120" s="14" t="s">
        <v>704</v>
      </c>
      <c r="C2120" s="14" t="s">
        <v>724</v>
      </c>
      <c r="D2120" s="14" t="s">
        <v>706</v>
      </c>
      <c r="E2120" s="14" t="s">
        <v>707</v>
      </c>
      <c r="F2120" s="15">
        <v>755.63</v>
      </c>
      <c r="G2120" s="14" t="s">
        <v>708</v>
      </c>
      <c r="H2120" s="20">
        <v>43983</v>
      </c>
      <c r="I2120" s="14" t="s">
        <v>2834</v>
      </c>
      <c r="J2120" s="14" t="s">
        <v>2901</v>
      </c>
      <c r="K2120" s="21">
        <v>10118</v>
      </c>
      <c r="L2120" s="14" t="s">
        <v>668</v>
      </c>
      <c r="M2120" s="21">
        <v>114010</v>
      </c>
      <c r="N2120" s="14" t="s">
        <v>2902</v>
      </c>
      <c r="O2120" s="14" t="s">
        <v>725</v>
      </c>
      <c r="P2120" s="14" t="s">
        <v>726</v>
      </c>
      <c r="Q2120" s="14" t="s">
        <v>727</v>
      </c>
      <c r="R2120" s="14" t="s">
        <v>715</v>
      </c>
      <c r="S2120" s="14" t="s">
        <v>716</v>
      </c>
    </row>
    <row r="2121" spans="1:19" x14ac:dyDescent="0.25">
      <c r="A2121" s="14" t="s">
        <v>703</v>
      </c>
      <c r="B2121" s="14" t="s">
        <v>704</v>
      </c>
      <c r="C2121" s="14" t="s">
        <v>705</v>
      </c>
      <c r="D2121" s="14" t="s">
        <v>706</v>
      </c>
      <c r="E2121" s="14" t="s">
        <v>707</v>
      </c>
      <c r="F2121" s="15">
        <v>529.61</v>
      </c>
      <c r="G2121" s="14" t="s">
        <v>708</v>
      </c>
      <c r="H2121" s="20">
        <v>43922</v>
      </c>
      <c r="I2121" s="14" t="s">
        <v>2903</v>
      </c>
      <c r="J2121" s="14" t="s">
        <v>2904</v>
      </c>
      <c r="K2121" s="21">
        <v>10118</v>
      </c>
      <c r="L2121" s="14" t="s">
        <v>668</v>
      </c>
      <c r="M2121" s="21">
        <v>114020</v>
      </c>
      <c r="N2121" s="14" t="s">
        <v>2905</v>
      </c>
      <c r="O2121" s="14" t="s">
        <v>712</v>
      </c>
      <c r="P2121" s="14" t="s">
        <v>713</v>
      </c>
      <c r="Q2121" s="14" t="s">
        <v>714</v>
      </c>
      <c r="R2121" s="14" t="s">
        <v>715</v>
      </c>
      <c r="S2121" s="14" t="s">
        <v>731</v>
      </c>
    </row>
    <row r="2122" spans="1:19" x14ac:dyDescent="0.25">
      <c r="A2122" s="14" t="s">
        <v>717</v>
      </c>
      <c r="B2122" s="14" t="s">
        <v>704</v>
      </c>
      <c r="C2122" s="14" t="s">
        <v>718</v>
      </c>
      <c r="D2122" s="14" t="s">
        <v>706</v>
      </c>
      <c r="E2122" s="14" t="s">
        <v>707</v>
      </c>
      <c r="F2122" s="15">
        <v>529.61</v>
      </c>
      <c r="G2122" s="14" t="s">
        <v>708</v>
      </c>
      <c r="H2122" s="20">
        <v>43952</v>
      </c>
      <c r="I2122" s="14" t="s">
        <v>2903</v>
      </c>
      <c r="J2122" s="14" t="s">
        <v>2904</v>
      </c>
      <c r="K2122" s="21">
        <v>10118</v>
      </c>
      <c r="L2122" s="14" t="s">
        <v>668</v>
      </c>
      <c r="M2122" s="21">
        <v>114020</v>
      </c>
      <c r="N2122" s="14" t="s">
        <v>2905</v>
      </c>
      <c r="O2122" s="14" t="s">
        <v>719</v>
      </c>
      <c r="P2122" s="14" t="s">
        <v>720</v>
      </c>
      <c r="Q2122" s="14" t="s">
        <v>1246</v>
      </c>
      <c r="R2122" s="14" t="s">
        <v>715</v>
      </c>
      <c r="S2122" s="14" t="s">
        <v>731</v>
      </c>
    </row>
    <row r="2123" spans="1:19" x14ac:dyDescent="0.25">
      <c r="A2123" s="14" t="s">
        <v>723</v>
      </c>
      <c r="B2123" s="14" t="s">
        <v>704</v>
      </c>
      <c r="C2123" s="14" t="s">
        <v>724</v>
      </c>
      <c r="D2123" s="14" t="s">
        <v>706</v>
      </c>
      <c r="E2123" s="14" t="s">
        <v>707</v>
      </c>
      <c r="F2123" s="15">
        <v>529.61</v>
      </c>
      <c r="G2123" s="14" t="s">
        <v>708</v>
      </c>
      <c r="H2123" s="20">
        <v>43983</v>
      </c>
      <c r="I2123" s="14" t="s">
        <v>2837</v>
      </c>
      <c r="J2123" s="14" t="s">
        <v>2904</v>
      </c>
      <c r="K2123" s="21">
        <v>10118</v>
      </c>
      <c r="L2123" s="14" t="s">
        <v>668</v>
      </c>
      <c r="M2123" s="21">
        <v>114020</v>
      </c>
      <c r="N2123" s="14" t="s">
        <v>2905</v>
      </c>
      <c r="O2123" s="14" t="s">
        <v>725</v>
      </c>
      <c r="P2123" s="14" t="s">
        <v>726</v>
      </c>
      <c r="Q2123" s="14" t="s">
        <v>727</v>
      </c>
      <c r="R2123" s="14" t="s">
        <v>715</v>
      </c>
      <c r="S2123" s="14" t="s">
        <v>731</v>
      </c>
    </row>
    <row r="2124" spans="1:19" x14ac:dyDescent="0.25">
      <c r="A2124" s="14" t="s">
        <v>703</v>
      </c>
      <c r="B2124" s="14" t="s">
        <v>704</v>
      </c>
      <c r="C2124" s="14" t="s">
        <v>705</v>
      </c>
      <c r="D2124" s="14" t="s">
        <v>706</v>
      </c>
      <c r="E2124" s="14" t="s">
        <v>707</v>
      </c>
      <c r="F2124" s="15">
        <v>10602.59</v>
      </c>
      <c r="G2124" s="14" t="s">
        <v>708</v>
      </c>
      <c r="H2124" s="20">
        <v>43922</v>
      </c>
      <c r="I2124" s="14" t="s">
        <v>2906</v>
      </c>
      <c r="J2124" s="14" t="s">
        <v>2907</v>
      </c>
      <c r="K2124" s="21">
        <v>10118</v>
      </c>
      <c r="L2124" s="14" t="s">
        <v>668</v>
      </c>
      <c r="M2124" s="21">
        <v>114040</v>
      </c>
      <c r="N2124" s="14" t="s">
        <v>2908</v>
      </c>
      <c r="O2124" s="14" t="s">
        <v>712</v>
      </c>
      <c r="P2124" s="14" t="s">
        <v>713</v>
      </c>
      <c r="Q2124" s="14" t="s">
        <v>714</v>
      </c>
      <c r="R2124" s="14" t="s">
        <v>715</v>
      </c>
      <c r="S2124" s="14" t="s">
        <v>683</v>
      </c>
    </row>
    <row r="2125" spans="1:19" x14ac:dyDescent="0.25">
      <c r="A2125" s="14" t="s">
        <v>717</v>
      </c>
      <c r="B2125" s="14" t="s">
        <v>704</v>
      </c>
      <c r="C2125" s="14" t="s">
        <v>718</v>
      </c>
      <c r="D2125" s="14" t="s">
        <v>706</v>
      </c>
      <c r="E2125" s="14" t="s">
        <v>707</v>
      </c>
      <c r="F2125" s="15">
        <v>9140.91</v>
      </c>
      <c r="G2125" s="14" t="s">
        <v>708</v>
      </c>
      <c r="H2125" s="20">
        <v>43952</v>
      </c>
      <c r="I2125" s="14" t="s">
        <v>2906</v>
      </c>
      <c r="J2125" s="14" t="s">
        <v>2907</v>
      </c>
      <c r="K2125" s="21">
        <v>10118</v>
      </c>
      <c r="L2125" s="14" t="s">
        <v>668</v>
      </c>
      <c r="M2125" s="21">
        <v>114040</v>
      </c>
      <c r="N2125" s="14" t="s">
        <v>2908</v>
      </c>
      <c r="O2125" s="14" t="s">
        <v>719</v>
      </c>
      <c r="P2125" s="14" t="s">
        <v>720</v>
      </c>
      <c r="Q2125" s="14" t="s">
        <v>1246</v>
      </c>
      <c r="R2125" s="14" t="s">
        <v>715</v>
      </c>
      <c r="S2125" s="14" t="s">
        <v>683</v>
      </c>
    </row>
    <row r="2126" spans="1:19" x14ac:dyDescent="0.25">
      <c r="A2126" s="14" t="s">
        <v>723</v>
      </c>
      <c r="B2126" s="14" t="s">
        <v>704</v>
      </c>
      <c r="C2126" s="14" t="s">
        <v>724</v>
      </c>
      <c r="D2126" s="14" t="s">
        <v>706</v>
      </c>
      <c r="E2126" s="14" t="s">
        <v>707</v>
      </c>
      <c r="F2126" s="15">
        <v>10130.280000000001</v>
      </c>
      <c r="G2126" s="14" t="s">
        <v>708</v>
      </c>
      <c r="H2126" s="20">
        <v>43983</v>
      </c>
      <c r="I2126" s="14" t="s">
        <v>2840</v>
      </c>
      <c r="J2126" s="14" t="s">
        <v>2907</v>
      </c>
      <c r="K2126" s="21">
        <v>10118</v>
      </c>
      <c r="L2126" s="14" t="s">
        <v>668</v>
      </c>
      <c r="M2126" s="21">
        <v>114040</v>
      </c>
      <c r="N2126" s="14" t="s">
        <v>2908</v>
      </c>
      <c r="O2126" s="14" t="s">
        <v>725</v>
      </c>
      <c r="P2126" s="14" t="s">
        <v>726</v>
      </c>
      <c r="Q2126" s="14" t="s">
        <v>727</v>
      </c>
      <c r="R2126" s="14" t="s">
        <v>715</v>
      </c>
      <c r="S2126" s="14" t="s">
        <v>683</v>
      </c>
    </row>
    <row r="2127" spans="1:19" x14ac:dyDescent="0.25">
      <c r="A2127" s="14" t="s">
        <v>703</v>
      </c>
      <c r="B2127" s="14" t="s">
        <v>704</v>
      </c>
      <c r="C2127" s="14" t="s">
        <v>705</v>
      </c>
      <c r="D2127" s="14" t="s">
        <v>706</v>
      </c>
      <c r="E2127" s="14" t="s">
        <v>707</v>
      </c>
      <c r="F2127" s="15">
        <v>7176.38</v>
      </c>
      <c r="G2127" s="14" t="s">
        <v>708</v>
      </c>
      <c r="H2127" s="20">
        <v>43922</v>
      </c>
      <c r="I2127" s="14" t="s">
        <v>2909</v>
      </c>
      <c r="J2127" s="14" t="s">
        <v>2910</v>
      </c>
      <c r="K2127" s="21">
        <v>10118</v>
      </c>
      <c r="L2127" s="14" t="s">
        <v>668</v>
      </c>
      <c r="M2127" s="21">
        <v>114060</v>
      </c>
      <c r="N2127" s="14" t="s">
        <v>2911</v>
      </c>
      <c r="O2127" s="14" t="s">
        <v>712</v>
      </c>
      <c r="P2127" s="14" t="s">
        <v>713</v>
      </c>
      <c r="Q2127" s="14" t="s">
        <v>714</v>
      </c>
      <c r="R2127" s="14" t="s">
        <v>715</v>
      </c>
      <c r="S2127" s="14" t="s">
        <v>722</v>
      </c>
    </row>
    <row r="2128" spans="1:19" x14ac:dyDescent="0.25">
      <c r="A2128" s="14" t="s">
        <v>717</v>
      </c>
      <c r="B2128" s="14" t="s">
        <v>704</v>
      </c>
      <c r="C2128" s="14" t="s">
        <v>718</v>
      </c>
      <c r="D2128" s="14" t="s">
        <v>706</v>
      </c>
      <c r="E2128" s="14" t="s">
        <v>707</v>
      </c>
      <c r="F2128" s="15">
        <v>7176.38</v>
      </c>
      <c r="G2128" s="14" t="s">
        <v>708</v>
      </c>
      <c r="H2128" s="20">
        <v>43952</v>
      </c>
      <c r="I2128" s="14" t="s">
        <v>2909</v>
      </c>
      <c r="J2128" s="14" t="s">
        <v>2910</v>
      </c>
      <c r="K2128" s="21">
        <v>10118</v>
      </c>
      <c r="L2128" s="14" t="s">
        <v>668</v>
      </c>
      <c r="M2128" s="21">
        <v>114060</v>
      </c>
      <c r="N2128" s="14" t="s">
        <v>2911</v>
      </c>
      <c r="O2128" s="14" t="s">
        <v>719</v>
      </c>
      <c r="P2128" s="14" t="s">
        <v>720</v>
      </c>
      <c r="Q2128" s="14" t="s">
        <v>1246</v>
      </c>
      <c r="R2128" s="14" t="s">
        <v>715</v>
      </c>
      <c r="S2128" s="14" t="s">
        <v>722</v>
      </c>
    </row>
    <row r="2129" spans="1:19" x14ac:dyDescent="0.25">
      <c r="A2129" s="14" t="s">
        <v>723</v>
      </c>
      <c r="B2129" s="14" t="s">
        <v>704</v>
      </c>
      <c r="C2129" s="14" t="s">
        <v>724</v>
      </c>
      <c r="D2129" s="14" t="s">
        <v>706</v>
      </c>
      <c r="E2129" s="14" t="s">
        <v>707</v>
      </c>
      <c r="F2129" s="15">
        <v>7176.38</v>
      </c>
      <c r="G2129" s="14" t="s">
        <v>708</v>
      </c>
      <c r="H2129" s="20">
        <v>43983</v>
      </c>
      <c r="I2129" s="14" t="s">
        <v>2843</v>
      </c>
      <c r="J2129" s="14" t="s">
        <v>2910</v>
      </c>
      <c r="K2129" s="21">
        <v>10118</v>
      </c>
      <c r="L2129" s="14" t="s">
        <v>668</v>
      </c>
      <c r="M2129" s="21">
        <v>114060</v>
      </c>
      <c r="N2129" s="14" t="s">
        <v>2911</v>
      </c>
      <c r="O2129" s="14" t="s">
        <v>725</v>
      </c>
      <c r="P2129" s="14" t="s">
        <v>726</v>
      </c>
      <c r="Q2129" s="14" t="s">
        <v>727</v>
      </c>
      <c r="R2129" s="14" t="s">
        <v>715</v>
      </c>
      <c r="S2129" s="14" t="s">
        <v>722</v>
      </c>
    </row>
    <row r="2130" spans="1:19" x14ac:dyDescent="0.25">
      <c r="A2130" s="14" t="s">
        <v>703</v>
      </c>
      <c r="B2130" s="14" t="s">
        <v>704</v>
      </c>
      <c r="C2130" s="14" t="s">
        <v>705</v>
      </c>
      <c r="D2130" s="14" t="s">
        <v>706</v>
      </c>
      <c r="E2130" s="14" t="s">
        <v>707</v>
      </c>
      <c r="F2130" s="15">
        <v>6392.74</v>
      </c>
      <c r="G2130" s="14" t="s">
        <v>708</v>
      </c>
      <c r="H2130" s="20">
        <v>43922</v>
      </c>
      <c r="I2130" s="14" t="s">
        <v>2912</v>
      </c>
      <c r="J2130" s="14" t="s">
        <v>2913</v>
      </c>
      <c r="K2130" s="21">
        <v>10119</v>
      </c>
      <c r="L2130" s="14" t="s">
        <v>669</v>
      </c>
      <c r="M2130" s="21">
        <v>111100</v>
      </c>
      <c r="N2130" s="14" t="s">
        <v>2914</v>
      </c>
      <c r="O2130" s="14" t="s">
        <v>712</v>
      </c>
      <c r="P2130" s="14" t="s">
        <v>713</v>
      </c>
      <c r="Q2130" s="14" t="s">
        <v>714</v>
      </c>
      <c r="R2130" s="14" t="s">
        <v>715</v>
      </c>
      <c r="S2130" s="14" t="s">
        <v>716</v>
      </c>
    </row>
    <row r="2131" spans="1:19" x14ac:dyDescent="0.25">
      <c r="A2131" s="14" t="s">
        <v>717</v>
      </c>
      <c r="B2131" s="14" t="s">
        <v>704</v>
      </c>
      <c r="C2131" s="14" t="s">
        <v>718</v>
      </c>
      <c r="D2131" s="14" t="s">
        <v>706</v>
      </c>
      <c r="E2131" s="14" t="s">
        <v>707</v>
      </c>
      <c r="F2131" s="15">
        <v>6379.88</v>
      </c>
      <c r="G2131" s="14" t="s">
        <v>708</v>
      </c>
      <c r="H2131" s="20">
        <v>43952</v>
      </c>
      <c r="I2131" s="14" t="s">
        <v>2912</v>
      </c>
      <c r="J2131" s="14" t="s">
        <v>2913</v>
      </c>
      <c r="K2131" s="21">
        <v>10119</v>
      </c>
      <c r="L2131" s="14" t="s">
        <v>669</v>
      </c>
      <c r="M2131" s="21">
        <v>111100</v>
      </c>
      <c r="N2131" s="14" t="s">
        <v>2914</v>
      </c>
      <c r="O2131" s="14" t="s">
        <v>719</v>
      </c>
      <c r="P2131" s="14" t="s">
        <v>720</v>
      </c>
      <c r="Q2131" s="14" t="s">
        <v>1246</v>
      </c>
      <c r="R2131" s="14" t="s">
        <v>715</v>
      </c>
      <c r="S2131" s="14" t="s">
        <v>716</v>
      </c>
    </row>
    <row r="2132" spans="1:19" x14ac:dyDescent="0.25">
      <c r="A2132" s="14" t="s">
        <v>723</v>
      </c>
      <c r="B2132" s="14" t="s">
        <v>704</v>
      </c>
      <c r="C2132" s="14" t="s">
        <v>724</v>
      </c>
      <c r="D2132" s="14" t="s">
        <v>706</v>
      </c>
      <c r="E2132" s="14" t="s">
        <v>707</v>
      </c>
      <c r="F2132" s="15">
        <v>6379.88</v>
      </c>
      <c r="G2132" s="14" t="s">
        <v>708</v>
      </c>
      <c r="H2132" s="20">
        <v>43983</v>
      </c>
      <c r="I2132" s="14" t="s">
        <v>2846</v>
      </c>
      <c r="J2132" s="14" t="s">
        <v>2913</v>
      </c>
      <c r="K2132" s="21">
        <v>10119</v>
      </c>
      <c r="L2132" s="14" t="s">
        <v>669</v>
      </c>
      <c r="M2132" s="21">
        <v>111100</v>
      </c>
      <c r="N2132" s="14" t="s">
        <v>2914</v>
      </c>
      <c r="O2132" s="14" t="s">
        <v>725</v>
      </c>
      <c r="P2132" s="14" t="s">
        <v>726</v>
      </c>
      <c r="Q2132" s="14" t="s">
        <v>727</v>
      </c>
      <c r="R2132" s="14" t="s">
        <v>715</v>
      </c>
      <c r="S2132" s="14" t="s">
        <v>716</v>
      </c>
    </row>
    <row r="2133" spans="1:19" x14ac:dyDescent="0.25">
      <c r="A2133" s="14" t="s">
        <v>703</v>
      </c>
      <c r="B2133" s="14" t="s">
        <v>704</v>
      </c>
      <c r="C2133" s="14" t="s">
        <v>705</v>
      </c>
      <c r="D2133" s="14" t="s">
        <v>706</v>
      </c>
      <c r="E2133" s="14" t="s">
        <v>707</v>
      </c>
      <c r="F2133" s="15">
        <v>1917.29</v>
      </c>
      <c r="G2133" s="14" t="s">
        <v>708</v>
      </c>
      <c r="H2133" s="20">
        <v>43922</v>
      </c>
      <c r="I2133" s="14" t="s">
        <v>2915</v>
      </c>
      <c r="J2133" s="14" t="s">
        <v>2916</v>
      </c>
      <c r="K2133" s="21">
        <v>10119</v>
      </c>
      <c r="L2133" s="14" t="s">
        <v>669</v>
      </c>
      <c r="M2133" s="21">
        <v>111200</v>
      </c>
      <c r="N2133" s="14" t="s">
        <v>2917</v>
      </c>
      <c r="O2133" s="14" t="s">
        <v>712</v>
      </c>
      <c r="P2133" s="14" t="s">
        <v>713</v>
      </c>
      <c r="Q2133" s="14" t="s">
        <v>714</v>
      </c>
      <c r="R2133" s="14" t="s">
        <v>715</v>
      </c>
      <c r="S2133" s="14" t="s">
        <v>731</v>
      </c>
    </row>
    <row r="2134" spans="1:19" x14ac:dyDescent="0.25">
      <c r="A2134" s="14" t="s">
        <v>717</v>
      </c>
      <c r="B2134" s="14" t="s">
        <v>704</v>
      </c>
      <c r="C2134" s="14" t="s">
        <v>718</v>
      </c>
      <c r="D2134" s="14" t="s">
        <v>706</v>
      </c>
      <c r="E2134" s="14" t="s">
        <v>707</v>
      </c>
      <c r="F2134" s="15">
        <v>1917.29</v>
      </c>
      <c r="G2134" s="14" t="s">
        <v>708</v>
      </c>
      <c r="H2134" s="20">
        <v>43952</v>
      </c>
      <c r="I2134" s="14" t="s">
        <v>2915</v>
      </c>
      <c r="J2134" s="14" t="s">
        <v>2916</v>
      </c>
      <c r="K2134" s="21">
        <v>10119</v>
      </c>
      <c r="L2134" s="14" t="s">
        <v>669</v>
      </c>
      <c r="M2134" s="21">
        <v>111200</v>
      </c>
      <c r="N2134" s="14" t="s">
        <v>2917</v>
      </c>
      <c r="O2134" s="14" t="s">
        <v>719</v>
      </c>
      <c r="P2134" s="14" t="s">
        <v>720</v>
      </c>
      <c r="Q2134" s="14" t="s">
        <v>1246</v>
      </c>
      <c r="R2134" s="14" t="s">
        <v>715</v>
      </c>
      <c r="S2134" s="14" t="s">
        <v>731</v>
      </c>
    </row>
    <row r="2135" spans="1:19" x14ac:dyDescent="0.25">
      <c r="A2135" s="14" t="s">
        <v>723</v>
      </c>
      <c r="B2135" s="14" t="s">
        <v>704</v>
      </c>
      <c r="C2135" s="14" t="s">
        <v>724</v>
      </c>
      <c r="D2135" s="14" t="s">
        <v>706</v>
      </c>
      <c r="E2135" s="14" t="s">
        <v>707</v>
      </c>
      <c r="F2135" s="15">
        <v>1917.29</v>
      </c>
      <c r="G2135" s="14" t="s">
        <v>708</v>
      </c>
      <c r="H2135" s="20">
        <v>43983</v>
      </c>
      <c r="I2135" s="14" t="s">
        <v>2849</v>
      </c>
      <c r="J2135" s="14" t="s">
        <v>2916</v>
      </c>
      <c r="K2135" s="21">
        <v>10119</v>
      </c>
      <c r="L2135" s="14" t="s">
        <v>669</v>
      </c>
      <c r="M2135" s="21">
        <v>111200</v>
      </c>
      <c r="N2135" s="14" t="s">
        <v>2917</v>
      </c>
      <c r="O2135" s="14" t="s">
        <v>725</v>
      </c>
      <c r="P2135" s="14" t="s">
        <v>726</v>
      </c>
      <c r="Q2135" s="14" t="s">
        <v>727</v>
      </c>
      <c r="R2135" s="14" t="s">
        <v>715</v>
      </c>
      <c r="S2135" s="14" t="s">
        <v>731</v>
      </c>
    </row>
    <row r="2136" spans="1:19" x14ac:dyDescent="0.25">
      <c r="A2136" s="14" t="s">
        <v>703</v>
      </c>
      <c r="B2136" s="14" t="s">
        <v>704</v>
      </c>
      <c r="C2136" s="14" t="s">
        <v>705</v>
      </c>
      <c r="D2136" s="14" t="s">
        <v>706</v>
      </c>
      <c r="E2136" s="14" t="s">
        <v>707</v>
      </c>
      <c r="F2136" s="15">
        <v>34819.51</v>
      </c>
      <c r="G2136" s="14" t="s">
        <v>708</v>
      </c>
      <c r="H2136" s="20">
        <v>43922</v>
      </c>
      <c r="I2136" s="14" t="s">
        <v>2918</v>
      </c>
      <c r="J2136" s="14" t="s">
        <v>2919</v>
      </c>
      <c r="K2136" s="21">
        <v>10119</v>
      </c>
      <c r="L2136" s="14" t="s">
        <v>669</v>
      </c>
      <c r="M2136" s="21">
        <v>111400</v>
      </c>
      <c r="N2136" s="14" t="s">
        <v>2920</v>
      </c>
      <c r="O2136" s="14" t="s">
        <v>712</v>
      </c>
      <c r="P2136" s="14" t="s">
        <v>713</v>
      </c>
      <c r="Q2136" s="14" t="s">
        <v>714</v>
      </c>
      <c r="R2136" s="14" t="s">
        <v>715</v>
      </c>
      <c r="S2136" s="14" t="s">
        <v>683</v>
      </c>
    </row>
    <row r="2137" spans="1:19" x14ac:dyDescent="0.25">
      <c r="A2137" s="14" t="s">
        <v>717</v>
      </c>
      <c r="B2137" s="14" t="s">
        <v>704</v>
      </c>
      <c r="C2137" s="14" t="s">
        <v>718</v>
      </c>
      <c r="D2137" s="14" t="s">
        <v>706</v>
      </c>
      <c r="E2137" s="14" t="s">
        <v>707</v>
      </c>
      <c r="F2137" s="15">
        <v>34819.51</v>
      </c>
      <c r="G2137" s="14" t="s">
        <v>708</v>
      </c>
      <c r="H2137" s="20">
        <v>43952</v>
      </c>
      <c r="I2137" s="14" t="s">
        <v>2918</v>
      </c>
      <c r="J2137" s="14" t="s">
        <v>2919</v>
      </c>
      <c r="K2137" s="21">
        <v>10119</v>
      </c>
      <c r="L2137" s="14" t="s">
        <v>669</v>
      </c>
      <c r="M2137" s="21">
        <v>111400</v>
      </c>
      <c r="N2137" s="14" t="s">
        <v>2920</v>
      </c>
      <c r="O2137" s="14" t="s">
        <v>719</v>
      </c>
      <c r="P2137" s="14" t="s">
        <v>720</v>
      </c>
      <c r="Q2137" s="14" t="s">
        <v>1246</v>
      </c>
      <c r="R2137" s="14" t="s">
        <v>715</v>
      </c>
      <c r="S2137" s="14" t="s">
        <v>683</v>
      </c>
    </row>
    <row r="2138" spans="1:19" x14ac:dyDescent="0.25">
      <c r="A2138" s="14" t="s">
        <v>723</v>
      </c>
      <c r="B2138" s="14" t="s">
        <v>704</v>
      </c>
      <c r="C2138" s="14" t="s">
        <v>724</v>
      </c>
      <c r="D2138" s="14" t="s">
        <v>706</v>
      </c>
      <c r="E2138" s="14" t="s">
        <v>707</v>
      </c>
      <c r="F2138" s="15">
        <v>34819.51</v>
      </c>
      <c r="G2138" s="14" t="s">
        <v>708</v>
      </c>
      <c r="H2138" s="20">
        <v>43983</v>
      </c>
      <c r="I2138" s="14" t="s">
        <v>2852</v>
      </c>
      <c r="J2138" s="14" t="s">
        <v>2919</v>
      </c>
      <c r="K2138" s="21">
        <v>10119</v>
      </c>
      <c r="L2138" s="14" t="s">
        <v>669</v>
      </c>
      <c r="M2138" s="21">
        <v>111400</v>
      </c>
      <c r="N2138" s="14" t="s">
        <v>2920</v>
      </c>
      <c r="O2138" s="14" t="s">
        <v>725</v>
      </c>
      <c r="P2138" s="14" t="s">
        <v>726</v>
      </c>
      <c r="Q2138" s="14" t="s">
        <v>727</v>
      </c>
      <c r="R2138" s="14" t="s">
        <v>715</v>
      </c>
      <c r="S2138" s="14" t="s">
        <v>683</v>
      </c>
    </row>
    <row r="2139" spans="1:19" x14ac:dyDescent="0.25">
      <c r="A2139" s="14" t="s">
        <v>703</v>
      </c>
      <c r="B2139" s="14" t="s">
        <v>704</v>
      </c>
      <c r="C2139" s="14" t="s">
        <v>705</v>
      </c>
      <c r="D2139" s="14" t="s">
        <v>706</v>
      </c>
      <c r="E2139" s="14" t="s">
        <v>707</v>
      </c>
      <c r="F2139" s="15">
        <v>26581.61</v>
      </c>
      <c r="G2139" s="14" t="s">
        <v>708</v>
      </c>
      <c r="H2139" s="20">
        <v>43922</v>
      </c>
      <c r="I2139" s="14" t="s">
        <v>2921</v>
      </c>
      <c r="J2139" s="14" t="s">
        <v>2922</v>
      </c>
      <c r="K2139" s="21">
        <v>10119</v>
      </c>
      <c r="L2139" s="14" t="s">
        <v>669</v>
      </c>
      <c r="M2139" s="21">
        <v>111600</v>
      </c>
      <c r="N2139" s="14" t="s">
        <v>2923</v>
      </c>
      <c r="O2139" s="14" t="s">
        <v>712</v>
      </c>
      <c r="P2139" s="14" t="s">
        <v>713</v>
      </c>
      <c r="Q2139" s="14" t="s">
        <v>714</v>
      </c>
      <c r="R2139" s="14" t="s">
        <v>715</v>
      </c>
      <c r="S2139" s="14" t="s">
        <v>722</v>
      </c>
    </row>
    <row r="2140" spans="1:19" x14ac:dyDescent="0.25">
      <c r="A2140" s="14" t="s">
        <v>717</v>
      </c>
      <c r="B2140" s="14" t="s">
        <v>704</v>
      </c>
      <c r="C2140" s="14" t="s">
        <v>718</v>
      </c>
      <c r="D2140" s="14" t="s">
        <v>706</v>
      </c>
      <c r="E2140" s="14" t="s">
        <v>707</v>
      </c>
      <c r="F2140" s="15">
        <v>26124.5</v>
      </c>
      <c r="G2140" s="14" t="s">
        <v>708</v>
      </c>
      <c r="H2140" s="20">
        <v>43952</v>
      </c>
      <c r="I2140" s="14" t="s">
        <v>2921</v>
      </c>
      <c r="J2140" s="14" t="s">
        <v>2922</v>
      </c>
      <c r="K2140" s="21">
        <v>10119</v>
      </c>
      <c r="L2140" s="14" t="s">
        <v>669</v>
      </c>
      <c r="M2140" s="21">
        <v>111600</v>
      </c>
      <c r="N2140" s="14" t="s">
        <v>2923</v>
      </c>
      <c r="O2140" s="14" t="s">
        <v>719</v>
      </c>
      <c r="P2140" s="14" t="s">
        <v>720</v>
      </c>
      <c r="Q2140" s="14" t="s">
        <v>1246</v>
      </c>
      <c r="R2140" s="14" t="s">
        <v>715</v>
      </c>
      <c r="S2140" s="14" t="s">
        <v>722</v>
      </c>
    </row>
    <row r="2141" spans="1:19" x14ac:dyDescent="0.25">
      <c r="A2141" s="14" t="s">
        <v>723</v>
      </c>
      <c r="B2141" s="14" t="s">
        <v>704</v>
      </c>
      <c r="C2141" s="14" t="s">
        <v>724</v>
      </c>
      <c r="D2141" s="14" t="s">
        <v>706</v>
      </c>
      <c r="E2141" s="14" t="s">
        <v>707</v>
      </c>
      <c r="F2141" s="15">
        <v>26124.5</v>
      </c>
      <c r="G2141" s="14" t="s">
        <v>708</v>
      </c>
      <c r="H2141" s="20">
        <v>43983</v>
      </c>
      <c r="I2141" s="14" t="s">
        <v>2855</v>
      </c>
      <c r="J2141" s="14" t="s">
        <v>2922</v>
      </c>
      <c r="K2141" s="21">
        <v>10119</v>
      </c>
      <c r="L2141" s="14" t="s">
        <v>669</v>
      </c>
      <c r="M2141" s="21">
        <v>111600</v>
      </c>
      <c r="N2141" s="14" t="s">
        <v>2923</v>
      </c>
      <c r="O2141" s="14" t="s">
        <v>725</v>
      </c>
      <c r="P2141" s="14" t="s">
        <v>726</v>
      </c>
      <c r="Q2141" s="14" t="s">
        <v>727</v>
      </c>
      <c r="R2141" s="14" t="s">
        <v>715</v>
      </c>
      <c r="S2141" s="14" t="s">
        <v>722</v>
      </c>
    </row>
    <row r="2142" spans="1:19" x14ac:dyDescent="0.25">
      <c r="A2142" s="14" t="s">
        <v>703</v>
      </c>
      <c r="B2142" s="14" t="s">
        <v>704</v>
      </c>
      <c r="C2142" s="14" t="s">
        <v>705</v>
      </c>
      <c r="D2142" s="14" t="s">
        <v>706</v>
      </c>
      <c r="E2142" s="14" t="s">
        <v>707</v>
      </c>
      <c r="F2142" s="15">
        <v>896.72</v>
      </c>
      <c r="G2142" s="14" t="s">
        <v>708</v>
      </c>
      <c r="H2142" s="20">
        <v>43922</v>
      </c>
      <c r="I2142" s="14" t="s">
        <v>2924</v>
      </c>
      <c r="J2142" s="14" t="s">
        <v>2925</v>
      </c>
      <c r="K2142" s="21">
        <v>10119</v>
      </c>
      <c r="L2142" s="14" t="s">
        <v>669</v>
      </c>
      <c r="M2142" s="21">
        <v>111700</v>
      </c>
      <c r="N2142" s="14" t="s">
        <v>2926</v>
      </c>
      <c r="O2142" s="14" t="s">
        <v>712</v>
      </c>
      <c r="P2142" s="14" t="s">
        <v>713</v>
      </c>
      <c r="Q2142" s="14" t="s">
        <v>714</v>
      </c>
      <c r="R2142" s="14" t="s">
        <v>715</v>
      </c>
      <c r="S2142" s="14" t="s">
        <v>742</v>
      </c>
    </row>
    <row r="2143" spans="1:19" x14ac:dyDescent="0.25">
      <c r="A2143" s="14" t="s">
        <v>717</v>
      </c>
      <c r="B2143" s="14" t="s">
        <v>704</v>
      </c>
      <c r="C2143" s="14" t="s">
        <v>718</v>
      </c>
      <c r="D2143" s="14" t="s">
        <v>706</v>
      </c>
      <c r="E2143" s="14" t="s">
        <v>707</v>
      </c>
      <c r="F2143" s="15">
        <v>896.72</v>
      </c>
      <c r="G2143" s="14" t="s">
        <v>708</v>
      </c>
      <c r="H2143" s="20">
        <v>43952</v>
      </c>
      <c r="I2143" s="14" t="s">
        <v>2924</v>
      </c>
      <c r="J2143" s="14" t="s">
        <v>2925</v>
      </c>
      <c r="K2143" s="21">
        <v>10119</v>
      </c>
      <c r="L2143" s="14" t="s">
        <v>669</v>
      </c>
      <c r="M2143" s="21">
        <v>111700</v>
      </c>
      <c r="N2143" s="14" t="s">
        <v>2926</v>
      </c>
      <c r="O2143" s="14" t="s">
        <v>719</v>
      </c>
      <c r="P2143" s="14" t="s">
        <v>720</v>
      </c>
      <c r="Q2143" s="14" t="s">
        <v>1246</v>
      </c>
      <c r="R2143" s="14" t="s">
        <v>715</v>
      </c>
      <c r="S2143" s="14" t="s">
        <v>742</v>
      </c>
    </row>
    <row r="2144" spans="1:19" x14ac:dyDescent="0.25">
      <c r="A2144" s="14" t="s">
        <v>723</v>
      </c>
      <c r="B2144" s="14" t="s">
        <v>704</v>
      </c>
      <c r="C2144" s="14" t="s">
        <v>724</v>
      </c>
      <c r="D2144" s="14" t="s">
        <v>706</v>
      </c>
      <c r="E2144" s="14" t="s">
        <v>707</v>
      </c>
      <c r="F2144" s="15">
        <v>896.72</v>
      </c>
      <c r="G2144" s="14" t="s">
        <v>708</v>
      </c>
      <c r="H2144" s="20">
        <v>43983</v>
      </c>
      <c r="I2144" s="14" t="s">
        <v>2858</v>
      </c>
      <c r="J2144" s="14" t="s">
        <v>2925</v>
      </c>
      <c r="K2144" s="21">
        <v>10119</v>
      </c>
      <c r="L2144" s="14" t="s">
        <v>669</v>
      </c>
      <c r="M2144" s="21">
        <v>111700</v>
      </c>
      <c r="N2144" s="14" t="s">
        <v>2926</v>
      </c>
      <c r="O2144" s="14" t="s">
        <v>725</v>
      </c>
      <c r="P2144" s="14" t="s">
        <v>726</v>
      </c>
      <c r="Q2144" s="14" t="s">
        <v>727</v>
      </c>
      <c r="R2144" s="14" t="s">
        <v>715</v>
      </c>
      <c r="S2144" s="14" t="s">
        <v>742</v>
      </c>
    </row>
    <row r="2145" spans="1:19" x14ac:dyDescent="0.25">
      <c r="A2145" s="14" t="s">
        <v>703</v>
      </c>
      <c r="B2145" s="14" t="s">
        <v>704</v>
      </c>
      <c r="C2145" s="14" t="s">
        <v>705</v>
      </c>
      <c r="D2145" s="14" t="s">
        <v>706</v>
      </c>
      <c r="E2145" s="14" t="s">
        <v>707</v>
      </c>
      <c r="F2145" s="15">
        <v>573</v>
      </c>
      <c r="G2145" s="14" t="s">
        <v>708</v>
      </c>
      <c r="H2145" s="20">
        <v>43922</v>
      </c>
      <c r="I2145" s="14" t="s">
        <v>2927</v>
      </c>
      <c r="J2145" s="14" t="s">
        <v>2928</v>
      </c>
      <c r="K2145" s="21">
        <v>10119</v>
      </c>
      <c r="L2145" s="14" t="s">
        <v>669</v>
      </c>
      <c r="M2145" s="21">
        <v>113010</v>
      </c>
      <c r="N2145" s="14" t="s">
        <v>2929</v>
      </c>
      <c r="O2145" s="14" t="s">
        <v>712</v>
      </c>
      <c r="P2145" s="14" t="s">
        <v>713</v>
      </c>
      <c r="Q2145" s="14" t="s">
        <v>714</v>
      </c>
      <c r="R2145" s="14" t="s">
        <v>715</v>
      </c>
      <c r="S2145" s="14" t="s">
        <v>716</v>
      </c>
    </row>
    <row r="2146" spans="1:19" x14ac:dyDescent="0.25">
      <c r="A2146" s="14" t="s">
        <v>717</v>
      </c>
      <c r="B2146" s="14" t="s">
        <v>704</v>
      </c>
      <c r="C2146" s="14" t="s">
        <v>718</v>
      </c>
      <c r="D2146" s="14" t="s">
        <v>706</v>
      </c>
      <c r="E2146" s="14" t="s">
        <v>707</v>
      </c>
      <c r="F2146" s="15">
        <v>573</v>
      </c>
      <c r="G2146" s="14" t="s">
        <v>708</v>
      </c>
      <c r="H2146" s="20">
        <v>43952</v>
      </c>
      <c r="I2146" s="14" t="s">
        <v>2927</v>
      </c>
      <c r="J2146" s="14" t="s">
        <v>2928</v>
      </c>
      <c r="K2146" s="21">
        <v>10119</v>
      </c>
      <c r="L2146" s="14" t="s">
        <v>669</v>
      </c>
      <c r="M2146" s="21">
        <v>113010</v>
      </c>
      <c r="N2146" s="14" t="s">
        <v>2929</v>
      </c>
      <c r="O2146" s="14" t="s">
        <v>719</v>
      </c>
      <c r="P2146" s="14" t="s">
        <v>720</v>
      </c>
      <c r="Q2146" s="14" t="s">
        <v>1246</v>
      </c>
      <c r="R2146" s="14" t="s">
        <v>715</v>
      </c>
      <c r="S2146" s="14" t="s">
        <v>716</v>
      </c>
    </row>
    <row r="2147" spans="1:19" x14ac:dyDescent="0.25">
      <c r="A2147" s="14" t="s">
        <v>723</v>
      </c>
      <c r="B2147" s="14" t="s">
        <v>704</v>
      </c>
      <c r="C2147" s="14" t="s">
        <v>724</v>
      </c>
      <c r="D2147" s="14" t="s">
        <v>706</v>
      </c>
      <c r="E2147" s="14" t="s">
        <v>707</v>
      </c>
      <c r="F2147" s="15">
        <v>573</v>
      </c>
      <c r="G2147" s="14" t="s">
        <v>708</v>
      </c>
      <c r="H2147" s="20">
        <v>43983</v>
      </c>
      <c r="I2147" s="14" t="s">
        <v>2861</v>
      </c>
      <c r="J2147" s="14" t="s">
        <v>2928</v>
      </c>
      <c r="K2147" s="21">
        <v>10119</v>
      </c>
      <c r="L2147" s="14" t="s">
        <v>669</v>
      </c>
      <c r="M2147" s="21">
        <v>113010</v>
      </c>
      <c r="N2147" s="14" t="s">
        <v>2929</v>
      </c>
      <c r="O2147" s="14" t="s">
        <v>725</v>
      </c>
      <c r="P2147" s="14" t="s">
        <v>726</v>
      </c>
      <c r="Q2147" s="14" t="s">
        <v>727</v>
      </c>
      <c r="R2147" s="14" t="s">
        <v>715</v>
      </c>
      <c r="S2147" s="14" t="s">
        <v>716</v>
      </c>
    </row>
    <row r="2148" spans="1:19" x14ac:dyDescent="0.25">
      <c r="A2148" s="14" t="s">
        <v>703</v>
      </c>
      <c r="B2148" s="14" t="s">
        <v>704</v>
      </c>
      <c r="C2148" s="14" t="s">
        <v>705</v>
      </c>
      <c r="D2148" s="14" t="s">
        <v>706</v>
      </c>
      <c r="E2148" s="14" t="s">
        <v>707</v>
      </c>
      <c r="F2148" s="15">
        <v>162.25</v>
      </c>
      <c r="G2148" s="14" t="s">
        <v>708</v>
      </c>
      <c r="H2148" s="20">
        <v>43922</v>
      </c>
      <c r="I2148" s="14" t="s">
        <v>2930</v>
      </c>
      <c r="J2148" s="14" t="s">
        <v>2931</v>
      </c>
      <c r="K2148" s="21">
        <v>10119</v>
      </c>
      <c r="L2148" s="14" t="s">
        <v>669</v>
      </c>
      <c r="M2148" s="21">
        <v>113020</v>
      </c>
      <c r="N2148" s="14" t="s">
        <v>2932</v>
      </c>
      <c r="O2148" s="14" t="s">
        <v>712</v>
      </c>
      <c r="P2148" s="14" t="s">
        <v>713</v>
      </c>
      <c r="Q2148" s="14" t="s">
        <v>714</v>
      </c>
      <c r="R2148" s="14" t="s">
        <v>715</v>
      </c>
      <c r="S2148" s="14" t="s">
        <v>731</v>
      </c>
    </row>
    <row r="2149" spans="1:19" x14ac:dyDescent="0.25">
      <c r="A2149" s="14" t="s">
        <v>717</v>
      </c>
      <c r="B2149" s="14" t="s">
        <v>704</v>
      </c>
      <c r="C2149" s="14" t="s">
        <v>718</v>
      </c>
      <c r="D2149" s="14" t="s">
        <v>706</v>
      </c>
      <c r="E2149" s="14" t="s">
        <v>707</v>
      </c>
      <c r="F2149" s="15">
        <v>162.25</v>
      </c>
      <c r="G2149" s="14" t="s">
        <v>708</v>
      </c>
      <c r="H2149" s="20">
        <v>43952</v>
      </c>
      <c r="I2149" s="14" t="s">
        <v>2930</v>
      </c>
      <c r="J2149" s="14" t="s">
        <v>2931</v>
      </c>
      <c r="K2149" s="21">
        <v>10119</v>
      </c>
      <c r="L2149" s="14" t="s">
        <v>669</v>
      </c>
      <c r="M2149" s="21">
        <v>113020</v>
      </c>
      <c r="N2149" s="14" t="s">
        <v>2932</v>
      </c>
      <c r="O2149" s="14" t="s">
        <v>719</v>
      </c>
      <c r="P2149" s="14" t="s">
        <v>720</v>
      </c>
      <c r="Q2149" s="14" t="s">
        <v>1246</v>
      </c>
      <c r="R2149" s="14" t="s">
        <v>715</v>
      </c>
      <c r="S2149" s="14" t="s">
        <v>731</v>
      </c>
    </row>
    <row r="2150" spans="1:19" x14ac:dyDescent="0.25">
      <c r="A2150" s="14" t="s">
        <v>723</v>
      </c>
      <c r="B2150" s="14" t="s">
        <v>704</v>
      </c>
      <c r="C2150" s="14" t="s">
        <v>724</v>
      </c>
      <c r="D2150" s="14" t="s">
        <v>706</v>
      </c>
      <c r="E2150" s="14" t="s">
        <v>707</v>
      </c>
      <c r="F2150" s="15">
        <v>162.25</v>
      </c>
      <c r="G2150" s="14" t="s">
        <v>708</v>
      </c>
      <c r="H2150" s="20">
        <v>43983</v>
      </c>
      <c r="I2150" s="14" t="s">
        <v>2864</v>
      </c>
      <c r="J2150" s="14" t="s">
        <v>2931</v>
      </c>
      <c r="K2150" s="21">
        <v>10119</v>
      </c>
      <c r="L2150" s="14" t="s">
        <v>669</v>
      </c>
      <c r="M2150" s="21">
        <v>113020</v>
      </c>
      <c r="N2150" s="14" t="s">
        <v>2932</v>
      </c>
      <c r="O2150" s="14" t="s">
        <v>725</v>
      </c>
      <c r="P2150" s="14" t="s">
        <v>726</v>
      </c>
      <c r="Q2150" s="14" t="s">
        <v>727</v>
      </c>
      <c r="R2150" s="14" t="s">
        <v>715</v>
      </c>
      <c r="S2150" s="14" t="s">
        <v>731</v>
      </c>
    </row>
    <row r="2151" spans="1:19" x14ac:dyDescent="0.25">
      <c r="A2151" s="14" t="s">
        <v>703</v>
      </c>
      <c r="B2151" s="14" t="s">
        <v>704</v>
      </c>
      <c r="C2151" s="14" t="s">
        <v>705</v>
      </c>
      <c r="D2151" s="14" t="s">
        <v>706</v>
      </c>
      <c r="E2151" s="14" t="s">
        <v>707</v>
      </c>
      <c r="F2151" s="15">
        <v>3664.5</v>
      </c>
      <c r="G2151" s="14" t="s">
        <v>708</v>
      </c>
      <c r="H2151" s="20">
        <v>43922</v>
      </c>
      <c r="I2151" s="14" t="s">
        <v>2933</v>
      </c>
      <c r="J2151" s="14" t="s">
        <v>2934</v>
      </c>
      <c r="K2151" s="21">
        <v>10119</v>
      </c>
      <c r="L2151" s="14" t="s">
        <v>669</v>
      </c>
      <c r="M2151" s="21">
        <v>113040</v>
      </c>
      <c r="N2151" s="14" t="s">
        <v>2935</v>
      </c>
      <c r="O2151" s="14" t="s">
        <v>712</v>
      </c>
      <c r="P2151" s="14" t="s">
        <v>713</v>
      </c>
      <c r="Q2151" s="14" t="s">
        <v>714</v>
      </c>
      <c r="R2151" s="14" t="s">
        <v>715</v>
      </c>
      <c r="S2151" s="14" t="s">
        <v>683</v>
      </c>
    </row>
    <row r="2152" spans="1:19" x14ac:dyDescent="0.25">
      <c r="A2152" s="14" t="s">
        <v>717</v>
      </c>
      <c r="B2152" s="14" t="s">
        <v>704</v>
      </c>
      <c r="C2152" s="14" t="s">
        <v>718</v>
      </c>
      <c r="D2152" s="14" t="s">
        <v>706</v>
      </c>
      <c r="E2152" s="14" t="s">
        <v>707</v>
      </c>
      <c r="F2152" s="15">
        <v>3664.5</v>
      </c>
      <c r="G2152" s="14" t="s">
        <v>708</v>
      </c>
      <c r="H2152" s="20">
        <v>43952</v>
      </c>
      <c r="I2152" s="14" t="s">
        <v>2933</v>
      </c>
      <c r="J2152" s="14" t="s">
        <v>2934</v>
      </c>
      <c r="K2152" s="21">
        <v>10119</v>
      </c>
      <c r="L2152" s="14" t="s">
        <v>669</v>
      </c>
      <c r="M2152" s="21">
        <v>113040</v>
      </c>
      <c r="N2152" s="14" t="s">
        <v>2935</v>
      </c>
      <c r="O2152" s="14" t="s">
        <v>719</v>
      </c>
      <c r="P2152" s="14" t="s">
        <v>720</v>
      </c>
      <c r="Q2152" s="14" t="s">
        <v>1246</v>
      </c>
      <c r="R2152" s="14" t="s">
        <v>715</v>
      </c>
      <c r="S2152" s="14" t="s">
        <v>683</v>
      </c>
    </row>
    <row r="2153" spans="1:19" x14ac:dyDescent="0.25">
      <c r="A2153" s="14" t="s">
        <v>723</v>
      </c>
      <c r="B2153" s="14" t="s">
        <v>704</v>
      </c>
      <c r="C2153" s="14" t="s">
        <v>724</v>
      </c>
      <c r="D2153" s="14" t="s">
        <v>706</v>
      </c>
      <c r="E2153" s="14" t="s">
        <v>707</v>
      </c>
      <c r="F2153" s="15">
        <v>3664.5</v>
      </c>
      <c r="G2153" s="14" t="s">
        <v>708</v>
      </c>
      <c r="H2153" s="20">
        <v>43983</v>
      </c>
      <c r="I2153" s="14" t="s">
        <v>2867</v>
      </c>
      <c r="J2153" s="14" t="s">
        <v>2934</v>
      </c>
      <c r="K2153" s="21">
        <v>10119</v>
      </c>
      <c r="L2153" s="14" t="s">
        <v>669</v>
      </c>
      <c r="M2153" s="21">
        <v>113040</v>
      </c>
      <c r="N2153" s="14" t="s">
        <v>2935</v>
      </c>
      <c r="O2153" s="14" t="s">
        <v>725</v>
      </c>
      <c r="P2153" s="14" t="s">
        <v>726</v>
      </c>
      <c r="Q2153" s="14" t="s">
        <v>727</v>
      </c>
      <c r="R2153" s="14" t="s">
        <v>715</v>
      </c>
      <c r="S2153" s="14" t="s">
        <v>683</v>
      </c>
    </row>
    <row r="2154" spans="1:19" x14ac:dyDescent="0.25">
      <c r="A2154" s="14" t="s">
        <v>703</v>
      </c>
      <c r="B2154" s="14" t="s">
        <v>704</v>
      </c>
      <c r="C2154" s="14" t="s">
        <v>705</v>
      </c>
      <c r="D2154" s="14" t="s">
        <v>706</v>
      </c>
      <c r="E2154" s="14" t="s">
        <v>707</v>
      </c>
      <c r="F2154" s="15">
        <v>2033.75</v>
      </c>
      <c r="G2154" s="14" t="s">
        <v>708</v>
      </c>
      <c r="H2154" s="20">
        <v>43922</v>
      </c>
      <c r="I2154" s="14" t="s">
        <v>2936</v>
      </c>
      <c r="J2154" s="14" t="s">
        <v>2937</v>
      </c>
      <c r="K2154" s="21">
        <v>10119</v>
      </c>
      <c r="L2154" s="14" t="s">
        <v>669</v>
      </c>
      <c r="M2154" s="21">
        <v>113060</v>
      </c>
      <c r="N2154" s="14" t="s">
        <v>2938</v>
      </c>
      <c r="O2154" s="14" t="s">
        <v>712</v>
      </c>
      <c r="P2154" s="14" t="s">
        <v>713</v>
      </c>
      <c r="Q2154" s="14" t="s">
        <v>714</v>
      </c>
      <c r="R2154" s="14" t="s">
        <v>715</v>
      </c>
      <c r="S2154" s="14" t="s">
        <v>722</v>
      </c>
    </row>
    <row r="2155" spans="1:19" x14ac:dyDescent="0.25">
      <c r="A2155" s="14" t="s">
        <v>717</v>
      </c>
      <c r="B2155" s="14" t="s">
        <v>704</v>
      </c>
      <c r="C2155" s="14" t="s">
        <v>718</v>
      </c>
      <c r="D2155" s="14" t="s">
        <v>706</v>
      </c>
      <c r="E2155" s="14" t="s">
        <v>707</v>
      </c>
      <c r="F2155" s="15">
        <v>1970.98</v>
      </c>
      <c r="G2155" s="14" t="s">
        <v>708</v>
      </c>
      <c r="H2155" s="20">
        <v>43952</v>
      </c>
      <c r="I2155" s="14" t="s">
        <v>2936</v>
      </c>
      <c r="J2155" s="14" t="s">
        <v>2937</v>
      </c>
      <c r="K2155" s="21">
        <v>10119</v>
      </c>
      <c r="L2155" s="14" t="s">
        <v>669</v>
      </c>
      <c r="M2155" s="21">
        <v>113060</v>
      </c>
      <c r="N2155" s="14" t="s">
        <v>2938</v>
      </c>
      <c r="O2155" s="14" t="s">
        <v>719</v>
      </c>
      <c r="P2155" s="14" t="s">
        <v>720</v>
      </c>
      <c r="Q2155" s="14" t="s">
        <v>1246</v>
      </c>
      <c r="R2155" s="14" t="s">
        <v>715</v>
      </c>
      <c r="S2155" s="14" t="s">
        <v>722</v>
      </c>
    </row>
    <row r="2156" spans="1:19" x14ac:dyDescent="0.25">
      <c r="A2156" s="14" t="s">
        <v>723</v>
      </c>
      <c r="B2156" s="14" t="s">
        <v>704</v>
      </c>
      <c r="C2156" s="14" t="s">
        <v>724</v>
      </c>
      <c r="D2156" s="14" t="s">
        <v>706</v>
      </c>
      <c r="E2156" s="14" t="s">
        <v>707</v>
      </c>
      <c r="F2156" s="15">
        <v>1970.98</v>
      </c>
      <c r="G2156" s="14" t="s">
        <v>708</v>
      </c>
      <c r="H2156" s="20">
        <v>43983</v>
      </c>
      <c r="I2156" s="14" t="s">
        <v>2870</v>
      </c>
      <c r="J2156" s="14" t="s">
        <v>2937</v>
      </c>
      <c r="K2156" s="21">
        <v>10119</v>
      </c>
      <c r="L2156" s="14" t="s">
        <v>669</v>
      </c>
      <c r="M2156" s="21">
        <v>113060</v>
      </c>
      <c r="N2156" s="14" t="s">
        <v>2938</v>
      </c>
      <c r="O2156" s="14" t="s">
        <v>725</v>
      </c>
      <c r="P2156" s="14" t="s">
        <v>726</v>
      </c>
      <c r="Q2156" s="14" t="s">
        <v>727</v>
      </c>
      <c r="R2156" s="14" t="s">
        <v>715</v>
      </c>
      <c r="S2156" s="14" t="s">
        <v>722</v>
      </c>
    </row>
    <row r="2157" spans="1:19" x14ac:dyDescent="0.25">
      <c r="A2157" s="14" t="s">
        <v>703</v>
      </c>
      <c r="B2157" s="14" t="s">
        <v>704</v>
      </c>
      <c r="C2157" s="14" t="s">
        <v>705</v>
      </c>
      <c r="D2157" s="14" t="s">
        <v>706</v>
      </c>
      <c r="E2157" s="14" t="s">
        <v>707</v>
      </c>
      <c r="F2157" s="15">
        <v>142.1</v>
      </c>
      <c r="G2157" s="14" t="s">
        <v>708</v>
      </c>
      <c r="H2157" s="20">
        <v>43922</v>
      </c>
      <c r="I2157" s="14" t="s">
        <v>2939</v>
      </c>
      <c r="J2157" s="14" t="s">
        <v>2940</v>
      </c>
      <c r="K2157" s="21">
        <v>10119</v>
      </c>
      <c r="L2157" s="14" t="s">
        <v>669</v>
      </c>
      <c r="M2157" s="21">
        <v>114000</v>
      </c>
      <c r="N2157" s="14" t="s">
        <v>2941</v>
      </c>
      <c r="O2157" s="14" t="s">
        <v>712</v>
      </c>
      <c r="P2157" s="14" t="s">
        <v>713</v>
      </c>
      <c r="Q2157" s="14" t="s">
        <v>714</v>
      </c>
      <c r="R2157" s="14" t="s">
        <v>715</v>
      </c>
      <c r="S2157" s="14" t="s">
        <v>742</v>
      </c>
    </row>
    <row r="2158" spans="1:19" x14ac:dyDescent="0.25">
      <c r="A2158" s="14" t="s">
        <v>717</v>
      </c>
      <c r="B2158" s="14" t="s">
        <v>704</v>
      </c>
      <c r="C2158" s="14" t="s">
        <v>718</v>
      </c>
      <c r="D2158" s="14" t="s">
        <v>706</v>
      </c>
      <c r="E2158" s="14" t="s">
        <v>707</v>
      </c>
      <c r="F2158" s="15">
        <v>142.1</v>
      </c>
      <c r="G2158" s="14" t="s">
        <v>708</v>
      </c>
      <c r="H2158" s="20">
        <v>43952</v>
      </c>
      <c r="I2158" s="14" t="s">
        <v>2939</v>
      </c>
      <c r="J2158" s="14" t="s">
        <v>2940</v>
      </c>
      <c r="K2158" s="21">
        <v>10119</v>
      </c>
      <c r="L2158" s="14" t="s">
        <v>669</v>
      </c>
      <c r="M2158" s="21">
        <v>114000</v>
      </c>
      <c r="N2158" s="14" t="s">
        <v>2941</v>
      </c>
      <c r="O2158" s="14" t="s">
        <v>719</v>
      </c>
      <c r="P2158" s="14" t="s">
        <v>720</v>
      </c>
      <c r="Q2158" s="14" t="s">
        <v>1246</v>
      </c>
      <c r="R2158" s="14" t="s">
        <v>715</v>
      </c>
      <c r="S2158" s="14" t="s">
        <v>742</v>
      </c>
    </row>
    <row r="2159" spans="1:19" x14ac:dyDescent="0.25">
      <c r="A2159" s="14" t="s">
        <v>723</v>
      </c>
      <c r="B2159" s="14" t="s">
        <v>704</v>
      </c>
      <c r="C2159" s="14" t="s">
        <v>724</v>
      </c>
      <c r="D2159" s="14" t="s">
        <v>706</v>
      </c>
      <c r="E2159" s="14" t="s">
        <v>707</v>
      </c>
      <c r="F2159" s="15">
        <v>142.1</v>
      </c>
      <c r="G2159" s="14" t="s">
        <v>708</v>
      </c>
      <c r="H2159" s="20">
        <v>43983</v>
      </c>
      <c r="I2159" s="14" t="s">
        <v>2873</v>
      </c>
      <c r="J2159" s="14" t="s">
        <v>2940</v>
      </c>
      <c r="K2159" s="21">
        <v>10119</v>
      </c>
      <c r="L2159" s="14" t="s">
        <v>669</v>
      </c>
      <c r="M2159" s="21">
        <v>114000</v>
      </c>
      <c r="N2159" s="14" t="s">
        <v>2941</v>
      </c>
      <c r="O2159" s="14" t="s">
        <v>725</v>
      </c>
      <c r="P2159" s="14" t="s">
        <v>726</v>
      </c>
      <c r="Q2159" s="14" t="s">
        <v>727</v>
      </c>
      <c r="R2159" s="14" t="s">
        <v>715</v>
      </c>
      <c r="S2159" s="14" t="s">
        <v>742</v>
      </c>
    </row>
    <row r="2160" spans="1:19" x14ac:dyDescent="0.25">
      <c r="A2160" s="14" t="s">
        <v>703</v>
      </c>
      <c r="B2160" s="14" t="s">
        <v>704</v>
      </c>
      <c r="C2160" s="14" t="s">
        <v>705</v>
      </c>
      <c r="D2160" s="14" t="s">
        <v>706</v>
      </c>
      <c r="E2160" s="14" t="s">
        <v>707</v>
      </c>
      <c r="F2160" s="15">
        <v>1813.31</v>
      </c>
      <c r="G2160" s="14" t="s">
        <v>708</v>
      </c>
      <c r="H2160" s="20">
        <v>43922</v>
      </c>
      <c r="I2160" s="14" t="s">
        <v>2942</v>
      </c>
      <c r="J2160" s="14" t="s">
        <v>2943</v>
      </c>
      <c r="K2160" s="21">
        <v>10119</v>
      </c>
      <c r="L2160" s="14" t="s">
        <v>669</v>
      </c>
      <c r="M2160" s="21">
        <v>114010</v>
      </c>
      <c r="N2160" s="14" t="s">
        <v>2944</v>
      </c>
      <c r="O2160" s="14" t="s">
        <v>712</v>
      </c>
      <c r="P2160" s="14" t="s">
        <v>713</v>
      </c>
      <c r="Q2160" s="14" t="s">
        <v>714</v>
      </c>
      <c r="R2160" s="14" t="s">
        <v>715</v>
      </c>
      <c r="S2160" s="14" t="s">
        <v>716</v>
      </c>
    </row>
    <row r="2161" spans="1:19" x14ac:dyDescent="0.25">
      <c r="A2161" s="14" t="s">
        <v>717</v>
      </c>
      <c r="B2161" s="14" t="s">
        <v>704</v>
      </c>
      <c r="C2161" s="14" t="s">
        <v>718</v>
      </c>
      <c r="D2161" s="14" t="s">
        <v>706</v>
      </c>
      <c r="E2161" s="14" t="s">
        <v>707</v>
      </c>
      <c r="F2161" s="15">
        <v>1771.13</v>
      </c>
      <c r="G2161" s="14" t="s">
        <v>708</v>
      </c>
      <c r="H2161" s="20">
        <v>43952</v>
      </c>
      <c r="I2161" s="14" t="s">
        <v>2942</v>
      </c>
      <c r="J2161" s="14" t="s">
        <v>2943</v>
      </c>
      <c r="K2161" s="21">
        <v>10119</v>
      </c>
      <c r="L2161" s="14" t="s">
        <v>669</v>
      </c>
      <c r="M2161" s="21">
        <v>114010</v>
      </c>
      <c r="N2161" s="14" t="s">
        <v>2944</v>
      </c>
      <c r="O2161" s="14" t="s">
        <v>719</v>
      </c>
      <c r="P2161" s="14" t="s">
        <v>720</v>
      </c>
      <c r="Q2161" s="14" t="s">
        <v>1246</v>
      </c>
      <c r="R2161" s="14" t="s">
        <v>715</v>
      </c>
      <c r="S2161" s="14" t="s">
        <v>716</v>
      </c>
    </row>
    <row r="2162" spans="1:19" x14ac:dyDescent="0.25">
      <c r="A2162" s="14" t="s">
        <v>723</v>
      </c>
      <c r="B2162" s="14" t="s">
        <v>704</v>
      </c>
      <c r="C2162" s="14" t="s">
        <v>724</v>
      </c>
      <c r="D2162" s="14" t="s">
        <v>706</v>
      </c>
      <c r="E2162" s="14" t="s">
        <v>707</v>
      </c>
      <c r="F2162" s="15">
        <v>1771.13</v>
      </c>
      <c r="G2162" s="14" t="s">
        <v>708</v>
      </c>
      <c r="H2162" s="20">
        <v>43983</v>
      </c>
      <c r="I2162" s="14" t="s">
        <v>2876</v>
      </c>
      <c r="J2162" s="14" t="s">
        <v>2943</v>
      </c>
      <c r="K2162" s="21">
        <v>10119</v>
      </c>
      <c r="L2162" s="14" t="s">
        <v>669</v>
      </c>
      <c r="M2162" s="21">
        <v>114010</v>
      </c>
      <c r="N2162" s="14" t="s">
        <v>2944</v>
      </c>
      <c r="O2162" s="14" t="s">
        <v>725</v>
      </c>
      <c r="P2162" s="14" t="s">
        <v>726</v>
      </c>
      <c r="Q2162" s="14" t="s">
        <v>727</v>
      </c>
      <c r="R2162" s="14" t="s">
        <v>715</v>
      </c>
      <c r="S2162" s="14" t="s">
        <v>716</v>
      </c>
    </row>
    <row r="2163" spans="1:19" x14ac:dyDescent="0.25">
      <c r="A2163" s="14" t="s">
        <v>703</v>
      </c>
      <c r="B2163" s="14" t="s">
        <v>704</v>
      </c>
      <c r="C2163" s="14" t="s">
        <v>705</v>
      </c>
      <c r="D2163" s="14" t="s">
        <v>706</v>
      </c>
      <c r="E2163" s="14" t="s">
        <v>707</v>
      </c>
      <c r="F2163" s="15">
        <v>8204.27</v>
      </c>
      <c r="G2163" s="14" t="s">
        <v>708</v>
      </c>
      <c r="H2163" s="20">
        <v>43922</v>
      </c>
      <c r="I2163" s="14" t="s">
        <v>2945</v>
      </c>
      <c r="J2163" s="14" t="s">
        <v>2946</v>
      </c>
      <c r="K2163" s="21">
        <v>10119</v>
      </c>
      <c r="L2163" s="14" t="s">
        <v>669</v>
      </c>
      <c r="M2163" s="21">
        <v>114040</v>
      </c>
      <c r="N2163" s="14" t="s">
        <v>2947</v>
      </c>
      <c r="O2163" s="14" t="s">
        <v>712</v>
      </c>
      <c r="P2163" s="14" t="s">
        <v>713</v>
      </c>
      <c r="Q2163" s="14" t="s">
        <v>714</v>
      </c>
      <c r="R2163" s="14" t="s">
        <v>715</v>
      </c>
      <c r="S2163" s="14" t="s">
        <v>683</v>
      </c>
    </row>
    <row r="2164" spans="1:19" x14ac:dyDescent="0.25">
      <c r="A2164" s="14" t="s">
        <v>717</v>
      </c>
      <c r="B2164" s="14" t="s">
        <v>704</v>
      </c>
      <c r="C2164" s="14" t="s">
        <v>718</v>
      </c>
      <c r="D2164" s="14" t="s">
        <v>706</v>
      </c>
      <c r="E2164" s="14" t="s">
        <v>707</v>
      </c>
      <c r="F2164" s="15">
        <v>8204.27</v>
      </c>
      <c r="G2164" s="14" t="s">
        <v>708</v>
      </c>
      <c r="H2164" s="20">
        <v>43952</v>
      </c>
      <c r="I2164" s="14" t="s">
        <v>2945</v>
      </c>
      <c r="J2164" s="14" t="s">
        <v>2946</v>
      </c>
      <c r="K2164" s="21">
        <v>10119</v>
      </c>
      <c r="L2164" s="14" t="s">
        <v>669</v>
      </c>
      <c r="M2164" s="21">
        <v>114040</v>
      </c>
      <c r="N2164" s="14" t="s">
        <v>2947</v>
      </c>
      <c r="O2164" s="14" t="s">
        <v>719</v>
      </c>
      <c r="P2164" s="14" t="s">
        <v>720</v>
      </c>
      <c r="Q2164" s="14" t="s">
        <v>1246</v>
      </c>
      <c r="R2164" s="14" t="s">
        <v>715</v>
      </c>
      <c r="S2164" s="14" t="s">
        <v>683</v>
      </c>
    </row>
    <row r="2165" spans="1:19" x14ac:dyDescent="0.25">
      <c r="A2165" s="14" t="s">
        <v>723</v>
      </c>
      <c r="B2165" s="14" t="s">
        <v>704</v>
      </c>
      <c r="C2165" s="14" t="s">
        <v>724</v>
      </c>
      <c r="D2165" s="14" t="s">
        <v>706</v>
      </c>
      <c r="E2165" s="14" t="s">
        <v>707</v>
      </c>
      <c r="F2165" s="15">
        <v>8204.27</v>
      </c>
      <c r="G2165" s="14" t="s">
        <v>708</v>
      </c>
      <c r="H2165" s="20">
        <v>43983</v>
      </c>
      <c r="I2165" s="14" t="s">
        <v>2879</v>
      </c>
      <c r="J2165" s="14" t="s">
        <v>2946</v>
      </c>
      <c r="K2165" s="21">
        <v>10119</v>
      </c>
      <c r="L2165" s="14" t="s">
        <v>669</v>
      </c>
      <c r="M2165" s="21">
        <v>114040</v>
      </c>
      <c r="N2165" s="14" t="s">
        <v>2947</v>
      </c>
      <c r="O2165" s="14" t="s">
        <v>725</v>
      </c>
      <c r="P2165" s="14" t="s">
        <v>726</v>
      </c>
      <c r="Q2165" s="14" t="s">
        <v>727</v>
      </c>
      <c r="R2165" s="14" t="s">
        <v>715</v>
      </c>
      <c r="S2165" s="14" t="s">
        <v>683</v>
      </c>
    </row>
    <row r="2166" spans="1:19" x14ac:dyDescent="0.25">
      <c r="A2166" s="14" t="s">
        <v>703</v>
      </c>
      <c r="B2166" s="14" t="s">
        <v>704</v>
      </c>
      <c r="C2166" s="14" t="s">
        <v>705</v>
      </c>
      <c r="D2166" s="14" t="s">
        <v>706</v>
      </c>
      <c r="E2166" s="14" t="s">
        <v>707</v>
      </c>
      <c r="F2166" s="15">
        <v>6943.48</v>
      </c>
      <c r="G2166" s="14" t="s">
        <v>708</v>
      </c>
      <c r="H2166" s="20">
        <v>43922</v>
      </c>
      <c r="I2166" s="14" t="s">
        <v>2948</v>
      </c>
      <c r="J2166" s="14" t="s">
        <v>2949</v>
      </c>
      <c r="K2166" s="21">
        <v>10119</v>
      </c>
      <c r="L2166" s="14" t="s">
        <v>669</v>
      </c>
      <c r="M2166" s="21">
        <v>114060</v>
      </c>
      <c r="N2166" s="14" t="s">
        <v>2950</v>
      </c>
      <c r="O2166" s="14" t="s">
        <v>712</v>
      </c>
      <c r="P2166" s="14" t="s">
        <v>713</v>
      </c>
      <c r="Q2166" s="14" t="s">
        <v>714</v>
      </c>
      <c r="R2166" s="14" t="s">
        <v>715</v>
      </c>
      <c r="S2166" s="14" t="s">
        <v>722</v>
      </c>
    </row>
    <row r="2167" spans="1:19" x14ac:dyDescent="0.25">
      <c r="A2167" s="14" t="s">
        <v>717</v>
      </c>
      <c r="B2167" s="14" t="s">
        <v>704</v>
      </c>
      <c r="C2167" s="14" t="s">
        <v>718</v>
      </c>
      <c r="D2167" s="14" t="s">
        <v>706</v>
      </c>
      <c r="E2167" s="14" t="s">
        <v>707</v>
      </c>
      <c r="F2167" s="15">
        <v>7252.47</v>
      </c>
      <c r="G2167" s="14" t="s">
        <v>708</v>
      </c>
      <c r="H2167" s="20">
        <v>43952</v>
      </c>
      <c r="I2167" s="14" t="s">
        <v>2948</v>
      </c>
      <c r="J2167" s="14" t="s">
        <v>2949</v>
      </c>
      <c r="K2167" s="21">
        <v>10119</v>
      </c>
      <c r="L2167" s="14" t="s">
        <v>669</v>
      </c>
      <c r="M2167" s="21">
        <v>114060</v>
      </c>
      <c r="N2167" s="14" t="s">
        <v>2950</v>
      </c>
      <c r="O2167" s="14" t="s">
        <v>719</v>
      </c>
      <c r="P2167" s="14" t="s">
        <v>720</v>
      </c>
      <c r="Q2167" s="14" t="s">
        <v>1246</v>
      </c>
      <c r="R2167" s="14" t="s">
        <v>715</v>
      </c>
      <c r="S2167" s="14" t="s">
        <v>722</v>
      </c>
    </row>
    <row r="2168" spans="1:19" x14ac:dyDescent="0.25">
      <c r="A2168" s="14" t="s">
        <v>723</v>
      </c>
      <c r="B2168" s="14" t="s">
        <v>704</v>
      </c>
      <c r="C2168" s="14" t="s">
        <v>724</v>
      </c>
      <c r="D2168" s="14" t="s">
        <v>706</v>
      </c>
      <c r="E2168" s="14" t="s">
        <v>707</v>
      </c>
      <c r="F2168" s="15">
        <v>7252.47</v>
      </c>
      <c r="G2168" s="14" t="s">
        <v>708</v>
      </c>
      <c r="H2168" s="20">
        <v>43983</v>
      </c>
      <c r="I2168" s="14" t="s">
        <v>2882</v>
      </c>
      <c r="J2168" s="14" t="s">
        <v>2949</v>
      </c>
      <c r="K2168" s="21">
        <v>10119</v>
      </c>
      <c r="L2168" s="14" t="s">
        <v>669</v>
      </c>
      <c r="M2168" s="21">
        <v>114060</v>
      </c>
      <c r="N2168" s="14" t="s">
        <v>2950</v>
      </c>
      <c r="O2168" s="14" t="s">
        <v>725</v>
      </c>
      <c r="P2168" s="14" t="s">
        <v>726</v>
      </c>
      <c r="Q2168" s="14" t="s">
        <v>727</v>
      </c>
      <c r="R2168" s="14" t="s">
        <v>715</v>
      </c>
      <c r="S2168" s="14" t="s">
        <v>722</v>
      </c>
    </row>
    <row r="2169" spans="1:19" x14ac:dyDescent="0.25">
      <c r="A2169" s="14" t="s">
        <v>703</v>
      </c>
      <c r="B2169" s="14" t="s">
        <v>704</v>
      </c>
      <c r="C2169" s="14" t="s">
        <v>705</v>
      </c>
      <c r="D2169" s="14" t="s">
        <v>706</v>
      </c>
      <c r="E2169" s="14" t="s">
        <v>707</v>
      </c>
      <c r="F2169" s="15">
        <v>5900.42</v>
      </c>
      <c r="G2169" s="14" t="s">
        <v>708</v>
      </c>
      <c r="H2169" s="20">
        <v>43922</v>
      </c>
      <c r="I2169" s="14" t="s">
        <v>2951</v>
      </c>
      <c r="J2169" s="14" t="s">
        <v>2952</v>
      </c>
      <c r="K2169" s="21">
        <v>10121</v>
      </c>
      <c r="L2169" s="14" t="s">
        <v>670</v>
      </c>
      <c r="M2169" s="21">
        <v>111100</v>
      </c>
      <c r="N2169" s="14" t="s">
        <v>2953</v>
      </c>
      <c r="O2169" s="14" t="s">
        <v>712</v>
      </c>
      <c r="P2169" s="14" t="s">
        <v>713</v>
      </c>
      <c r="Q2169" s="14" t="s">
        <v>714</v>
      </c>
      <c r="R2169" s="14" t="s">
        <v>715</v>
      </c>
      <c r="S2169" s="14" t="s">
        <v>716</v>
      </c>
    </row>
    <row r="2170" spans="1:19" x14ac:dyDescent="0.25">
      <c r="A2170" s="14" t="s">
        <v>717</v>
      </c>
      <c r="B2170" s="14" t="s">
        <v>704</v>
      </c>
      <c r="C2170" s="14" t="s">
        <v>718</v>
      </c>
      <c r="D2170" s="14" t="s">
        <v>706</v>
      </c>
      <c r="E2170" s="14" t="s">
        <v>707</v>
      </c>
      <c r="F2170" s="15">
        <v>5900.42</v>
      </c>
      <c r="G2170" s="14" t="s">
        <v>708</v>
      </c>
      <c r="H2170" s="20">
        <v>43952</v>
      </c>
      <c r="I2170" s="14" t="s">
        <v>2951</v>
      </c>
      <c r="J2170" s="14" t="s">
        <v>2952</v>
      </c>
      <c r="K2170" s="21">
        <v>10121</v>
      </c>
      <c r="L2170" s="14" t="s">
        <v>670</v>
      </c>
      <c r="M2170" s="21">
        <v>111100</v>
      </c>
      <c r="N2170" s="14" t="s">
        <v>2953</v>
      </c>
      <c r="O2170" s="14" t="s">
        <v>719</v>
      </c>
      <c r="P2170" s="14" t="s">
        <v>720</v>
      </c>
      <c r="Q2170" s="14" t="s">
        <v>1246</v>
      </c>
      <c r="R2170" s="14" t="s">
        <v>715</v>
      </c>
      <c r="S2170" s="14" t="s">
        <v>716</v>
      </c>
    </row>
    <row r="2171" spans="1:19" x14ac:dyDescent="0.25">
      <c r="A2171" s="14" t="s">
        <v>723</v>
      </c>
      <c r="B2171" s="14" t="s">
        <v>704</v>
      </c>
      <c r="C2171" s="14" t="s">
        <v>724</v>
      </c>
      <c r="D2171" s="14" t="s">
        <v>706</v>
      </c>
      <c r="E2171" s="14" t="s">
        <v>707</v>
      </c>
      <c r="F2171" s="15">
        <v>5900.42</v>
      </c>
      <c r="G2171" s="14" t="s">
        <v>708</v>
      </c>
      <c r="H2171" s="20">
        <v>43983</v>
      </c>
      <c r="I2171" s="14" t="s">
        <v>2885</v>
      </c>
      <c r="J2171" s="14" t="s">
        <v>2952</v>
      </c>
      <c r="K2171" s="21">
        <v>10121</v>
      </c>
      <c r="L2171" s="14" t="s">
        <v>670</v>
      </c>
      <c r="M2171" s="21">
        <v>111100</v>
      </c>
      <c r="N2171" s="14" t="s">
        <v>2953</v>
      </c>
      <c r="O2171" s="14" t="s">
        <v>725</v>
      </c>
      <c r="P2171" s="14" t="s">
        <v>726</v>
      </c>
      <c r="Q2171" s="14" t="s">
        <v>727</v>
      </c>
      <c r="R2171" s="14" t="s">
        <v>715</v>
      </c>
      <c r="S2171" s="14" t="s">
        <v>716</v>
      </c>
    </row>
    <row r="2172" spans="1:19" x14ac:dyDescent="0.25">
      <c r="A2172" s="14" t="s">
        <v>703</v>
      </c>
      <c r="B2172" s="14" t="s">
        <v>704</v>
      </c>
      <c r="C2172" s="14" t="s">
        <v>705</v>
      </c>
      <c r="D2172" s="14" t="s">
        <v>706</v>
      </c>
      <c r="E2172" s="14" t="s">
        <v>707</v>
      </c>
      <c r="F2172" s="15">
        <v>3620.38</v>
      </c>
      <c r="G2172" s="14" t="s">
        <v>708</v>
      </c>
      <c r="H2172" s="20">
        <v>43922</v>
      </c>
      <c r="I2172" s="14" t="s">
        <v>2954</v>
      </c>
      <c r="J2172" s="14" t="s">
        <v>2955</v>
      </c>
      <c r="K2172" s="21">
        <v>10121</v>
      </c>
      <c r="L2172" s="14" t="s">
        <v>670</v>
      </c>
      <c r="M2172" s="21">
        <v>111200</v>
      </c>
      <c r="N2172" s="14" t="s">
        <v>2956</v>
      </c>
      <c r="O2172" s="14" t="s">
        <v>712</v>
      </c>
      <c r="P2172" s="14" t="s">
        <v>713</v>
      </c>
      <c r="Q2172" s="14" t="s">
        <v>714</v>
      </c>
      <c r="R2172" s="14" t="s">
        <v>715</v>
      </c>
      <c r="S2172" s="14" t="s">
        <v>731</v>
      </c>
    </row>
    <row r="2173" spans="1:19" x14ac:dyDescent="0.25">
      <c r="A2173" s="14" t="s">
        <v>717</v>
      </c>
      <c r="B2173" s="14" t="s">
        <v>704</v>
      </c>
      <c r="C2173" s="14" t="s">
        <v>718</v>
      </c>
      <c r="D2173" s="14" t="s">
        <v>706</v>
      </c>
      <c r="E2173" s="14" t="s">
        <v>707</v>
      </c>
      <c r="F2173" s="15">
        <v>3620.38</v>
      </c>
      <c r="G2173" s="14" t="s">
        <v>708</v>
      </c>
      <c r="H2173" s="20">
        <v>43952</v>
      </c>
      <c r="I2173" s="14" t="s">
        <v>2954</v>
      </c>
      <c r="J2173" s="14" t="s">
        <v>2955</v>
      </c>
      <c r="K2173" s="21">
        <v>10121</v>
      </c>
      <c r="L2173" s="14" t="s">
        <v>670</v>
      </c>
      <c r="M2173" s="21">
        <v>111200</v>
      </c>
      <c r="N2173" s="14" t="s">
        <v>2956</v>
      </c>
      <c r="O2173" s="14" t="s">
        <v>719</v>
      </c>
      <c r="P2173" s="14" t="s">
        <v>720</v>
      </c>
      <c r="Q2173" s="14" t="s">
        <v>721</v>
      </c>
      <c r="R2173" s="14" t="s">
        <v>715</v>
      </c>
      <c r="S2173" s="14" t="s">
        <v>731</v>
      </c>
    </row>
    <row r="2174" spans="1:19" x14ac:dyDescent="0.25">
      <c r="A2174" s="14" t="s">
        <v>723</v>
      </c>
      <c r="B2174" s="14" t="s">
        <v>704</v>
      </c>
      <c r="C2174" s="14" t="s">
        <v>724</v>
      </c>
      <c r="D2174" s="14" t="s">
        <v>706</v>
      </c>
      <c r="E2174" s="14" t="s">
        <v>707</v>
      </c>
      <c r="F2174" s="15">
        <v>3620.38</v>
      </c>
      <c r="G2174" s="14" t="s">
        <v>708</v>
      </c>
      <c r="H2174" s="20">
        <v>43983</v>
      </c>
      <c r="I2174" s="14" t="s">
        <v>2888</v>
      </c>
      <c r="J2174" s="14" t="s">
        <v>2955</v>
      </c>
      <c r="K2174" s="21">
        <v>10121</v>
      </c>
      <c r="L2174" s="14" t="s">
        <v>670</v>
      </c>
      <c r="M2174" s="21">
        <v>111200</v>
      </c>
      <c r="N2174" s="14" t="s">
        <v>2956</v>
      </c>
      <c r="O2174" s="14" t="s">
        <v>725</v>
      </c>
      <c r="P2174" s="14" t="s">
        <v>726</v>
      </c>
      <c r="Q2174" s="14" t="s">
        <v>727</v>
      </c>
      <c r="R2174" s="14" t="s">
        <v>715</v>
      </c>
      <c r="S2174" s="14" t="s">
        <v>731</v>
      </c>
    </row>
    <row r="2175" spans="1:19" x14ac:dyDescent="0.25">
      <c r="A2175" s="14" t="s">
        <v>703</v>
      </c>
      <c r="B2175" s="14" t="s">
        <v>704</v>
      </c>
      <c r="C2175" s="14" t="s">
        <v>705</v>
      </c>
      <c r="D2175" s="14" t="s">
        <v>706</v>
      </c>
      <c r="E2175" s="14" t="s">
        <v>707</v>
      </c>
      <c r="F2175" s="15">
        <v>50990.27</v>
      </c>
      <c r="G2175" s="14" t="s">
        <v>708</v>
      </c>
      <c r="H2175" s="20">
        <v>43922</v>
      </c>
      <c r="I2175" s="14" t="s">
        <v>2957</v>
      </c>
      <c r="J2175" s="14" t="s">
        <v>2958</v>
      </c>
      <c r="K2175" s="21">
        <v>10121</v>
      </c>
      <c r="L2175" s="14" t="s">
        <v>670</v>
      </c>
      <c r="M2175" s="21">
        <v>111400</v>
      </c>
      <c r="N2175" s="14" t="s">
        <v>2959</v>
      </c>
      <c r="O2175" s="14" t="s">
        <v>712</v>
      </c>
      <c r="P2175" s="14" t="s">
        <v>713</v>
      </c>
      <c r="Q2175" s="14" t="s">
        <v>714</v>
      </c>
      <c r="R2175" s="14" t="s">
        <v>715</v>
      </c>
      <c r="S2175" s="14" t="s">
        <v>683</v>
      </c>
    </row>
    <row r="2176" spans="1:19" x14ac:dyDescent="0.25">
      <c r="A2176" s="14" t="s">
        <v>717</v>
      </c>
      <c r="B2176" s="14" t="s">
        <v>704</v>
      </c>
      <c r="C2176" s="14" t="s">
        <v>718</v>
      </c>
      <c r="D2176" s="14" t="s">
        <v>706</v>
      </c>
      <c r="E2176" s="14" t="s">
        <v>707</v>
      </c>
      <c r="F2176" s="15">
        <v>51807.45</v>
      </c>
      <c r="G2176" s="14" t="s">
        <v>708</v>
      </c>
      <c r="H2176" s="20">
        <v>43952</v>
      </c>
      <c r="I2176" s="14" t="s">
        <v>2957</v>
      </c>
      <c r="J2176" s="14" t="s">
        <v>2958</v>
      </c>
      <c r="K2176" s="21">
        <v>10121</v>
      </c>
      <c r="L2176" s="14" t="s">
        <v>670</v>
      </c>
      <c r="M2176" s="21">
        <v>111400</v>
      </c>
      <c r="N2176" s="14" t="s">
        <v>2959</v>
      </c>
      <c r="O2176" s="14" t="s">
        <v>719</v>
      </c>
      <c r="P2176" s="14" t="s">
        <v>720</v>
      </c>
      <c r="Q2176" s="14" t="s">
        <v>721</v>
      </c>
      <c r="R2176" s="14" t="s">
        <v>715</v>
      </c>
      <c r="S2176" s="14" t="s">
        <v>683</v>
      </c>
    </row>
    <row r="2177" spans="1:19" x14ac:dyDescent="0.25">
      <c r="A2177" s="14" t="s">
        <v>723</v>
      </c>
      <c r="B2177" s="14" t="s">
        <v>704</v>
      </c>
      <c r="C2177" s="14" t="s">
        <v>724</v>
      </c>
      <c r="D2177" s="14" t="s">
        <v>706</v>
      </c>
      <c r="E2177" s="14" t="s">
        <v>707</v>
      </c>
      <c r="F2177" s="15">
        <v>49349.760000000002</v>
      </c>
      <c r="G2177" s="14" t="s">
        <v>708</v>
      </c>
      <c r="H2177" s="20">
        <v>43983</v>
      </c>
      <c r="I2177" s="14" t="s">
        <v>2891</v>
      </c>
      <c r="J2177" s="14" t="s">
        <v>2958</v>
      </c>
      <c r="K2177" s="21">
        <v>10121</v>
      </c>
      <c r="L2177" s="14" t="s">
        <v>670</v>
      </c>
      <c r="M2177" s="21">
        <v>111400</v>
      </c>
      <c r="N2177" s="14" t="s">
        <v>2959</v>
      </c>
      <c r="O2177" s="14" t="s">
        <v>725</v>
      </c>
      <c r="P2177" s="14" t="s">
        <v>726</v>
      </c>
      <c r="Q2177" s="14" t="s">
        <v>727</v>
      </c>
      <c r="R2177" s="14" t="s">
        <v>715</v>
      </c>
      <c r="S2177" s="14" t="s">
        <v>683</v>
      </c>
    </row>
    <row r="2178" spans="1:19" x14ac:dyDescent="0.25">
      <c r="A2178" s="14" t="s">
        <v>723</v>
      </c>
      <c r="B2178" s="14" t="s">
        <v>704</v>
      </c>
      <c r="C2178" s="14" t="s">
        <v>724</v>
      </c>
      <c r="D2178" s="14" t="s">
        <v>706</v>
      </c>
      <c r="E2178" s="14" t="s">
        <v>707</v>
      </c>
      <c r="F2178" s="15">
        <v>2664.67</v>
      </c>
      <c r="G2178" s="14" t="s">
        <v>708</v>
      </c>
      <c r="H2178" s="20">
        <v>43983</v>
      </c>
      <c r="I2178" s="14" t="s">
        <v>2960</v>
      </c>
      <c r="J2178" s="14" t="s">
        <v>2958</v>
      </c>
      <c r="K2178" s="21">
        <v>10121</v>
      </c>
      <c r="L2178" s="14" t="s">
        <v>670</v>
      </c>
      <c r="M2178" s="21">
        <v>111400</v>
      </c>
      <c r="N2178" s="14" t="s">
        <v>2959</v>
      </c>
      <c r="O2178" s="14" t="s">
        <v>725</v>
      </c>
      <c r="P2178" s="14" t="s">
        <v>682</v>
      </c>
      <c r="Q2178" s="14" t="s">
        <v>875</v>
      </c>
      <c r="R2178" s="14" t="s">
        <v>715</v>
      </c>
      <c r="S2178" s="14" t="s">
        <v>683</v>
      </c>
    </row>
    <row r="2179" spans="1:19" x14ac:dyDescent="0.25">
      <c r="A2179" s="14" t="s">
        <v>703</v>
      </c>
      <c r="B2179" s="14" t="s">
        <v>704</v>
      </c>
      <c r="C2179" s="14" t="s">
        <v>705</v>
      </c>
      <c r="D2179" s="14" t="s">
        <v>706</v>
      </c>
      <c r="E2179" s="14" t="s">
        <v>707</v>
      </c>
      <c r="F2179" s="15">
        <v>15255.06</v>
      </c>
      <c r="G2179" s="14" t="s">
        <v>708</v>
      </c>
      <c r="H2179" s="20">
        <v>43922</v>
      </c>
      <c r="I2179" s="14" t="s">
        <v>2961</v>
      </c>
      <c r="J2179" s="14" t="s">
        <v>2962</v>
      </c>
      <c r="K2179" s="21">
        <v>10121</v>
      </c>
      <c r="L2179" s="14" t="s">
        <v>670</v>
      </c>
      <c r="M2179" s="21">
        <v>111600</v>
      </c>
      <c r="N2179" s="14" t="s">
        <v>2963</v>
      </c>
      <c r="O2179" s="14" t="s">
        <v>712</v>
      </c>
      <c r="P2179" s="14" t="s">
        <v>713</v>
      </c>
      <c r="Q2179" s="14" t="s">
        <v>714</v>
      </c>
      <c r="R2179" s="14" t="s">
        <v>715</v>
      </c>
      <c r="S2179" s="14" t="s">
        <v>722</v>
      </c>
    </row>
    <row r="2180" spans="1:19" x14ac:dyDescent="0.25">
      <c r="A2180" s="14" t="s">
        <v>717</v>
      </c>
      <c r="B2180" s="14" t="s">
        <v>704</v>
      </c>
      <c r="C2180" s="14" t="s">
        <v>718</v>
      </c>
      <c r="D2180" s="14" t="s">
        <v>706</v>
      </c>
      <c r="E2180" s="14" t="s">
        <v>707</v>
      </c>
      <c r="F2180" s="15">
        <v>15255.06</v>
      </c>
      <c r="G2180" s="14" t="s">
        <v>708</v>
      </c>
      <c r="H2180" s="20">
        <v>43952</v>
      </c>
      <c r="I2180" s="14" t="s">
        <v>2961</v>
      </c>
      <c r="J2180" s="14" t="s">
        <v>2962</v>
      </c>
      <c r="K2180" s="21">
        <v>10121</v>
      </c>
      <c r="L2180" s="14" t="s">
        <v>670</v>
      </c>
      <c r="M2180" s="21">
        <v>111600</v>
      </c>
      <c r="N2180" s="14" t="s">
        <v>2963</v>
      </c>
      <c r="O2180" s="14" t="s">
        <v>719</v>
      </c>
      <c r="P2180" s="14" t="s">
        <v>720</v>
      </c>
      <c r="Q2180" s="14" t="s">
        <v>721</v>
      </c>
      <c r="R2180" s="14" t="s">
        <v>715</v>
      </c>
      <c r="S2180" s="14" t="s">
        <v>722</v>
      </c>
    </row>
    <row r="2181" spans="1:19" x14ac:dyDescent="0.25">
      <c r="A2181" s="14" t="s">
        <v>723</v>
      </c>
      <c r="B2181" s="14" t="s">
        <v>704</v>
      </c>
      <c r="C2181" s="14" t="s">
        <v>724</v>
      </c>
      <c r="D2181" s="14" t="s">
        <v>706</v>
      </c>
      <c r="E2181" s="14" t="s">
        <v>707</v>
      </c>
      <c r="F2181" s="15">
        <v>15255.06</v>
      </c>
      <c r="G2181" s="14" t="s">
        <v>708</v>
      </c>
      <c r="H2181" s="20">
        <v>43983</v>
      </c>
      <c r="I2181" s="14" t="s">
        <v>2894</v>
      </c>
      <c r="J2181" s="14" t="s">
        <v>2962</v>
      </c>
      <c r="K2181" s="21">
        <v>10121</v>
      </c>
      <c r="L2181" s="14" t="s">
        <v>670</v>
      </c>
      <c r="M2181" s="21">
        <v>111600</v>
      </c>
      <c r="N2181" s="14" t="s">
        <v>2963</v>
      </c>
      <c r="O2181" s="14" t="s">
        <v>725</v>
      </c>
      <c r="P2181" s="14" t="s">
        <v>726</v>
      </c>
      <c r="Q2181" s="14" t="s">
        <v>727</v>
      </c>
      <c r="R2181" s="14" t="s">
        <v>715</v>
      </c>
      <c r="S2181" s="14" t="s">
        <v>722</v>
      </c>
    </row>
    <row r="2182" spans="1:19" x14ac:dyDescent="0.25">
      <c r="A2182" s="14" t="s">
        <v>703</v>
      </c>
      <c r="B2182" s="14" t="s">
        <v>704</v>
      </c>
      <c r="C2182" s="14" t="s">
        <v>705</v>
      </c>
      <c r="D2182" s="14" t="s">
        <v>706</v>
      </c>
      <c r="E2182" s="14" t="s">
        <v>707</v>
      </c>
      <c r="F2182" s="15">
        <v>2588.4499999999998</v>
      </c>
      <c r="G2182" s="14" t="s">
        <v>708</v>
      </c>
      <c r="H2182" s="20">
        <v>43922</v>
      </c>
      <c r="I2182" s="14" t="s">
        <v>2964</v>
      </c>
      <c r="J2182" s="14" t="s">
        <v>2965</v>
      </c>
      <c r="K2182" s="21">
        <v>10121</v>
      </c>
      <c r="L2182" s="14" t="s">
        <v>670</v>
      </c>
      <c r="M2182" s="21">
        <v>111700</v>
      </c>
      <c r="N2182" s="14" t="s">
        <v>2966</v>
      </c>
      <c r="O2182" s="14" t="s">
        <v>712</v>
      </c>
      <c r="P2182" s="14" t="s">
        <v>713</v>
      </c>
      <c r="Q2182" s="14" t="s">
        <v>714</v>
      </c>
      <c r="R2182" s="14" t="s">
        <v>715</v>
      </c>
      <c r="S2182" s="14" t="s">
        <v>742</v>
      </c>
    </row>
    <row r="2183" spans="1:19" x14ac:dyDescent="0.25">
      <c r="A2183" s="14" t="s">
        <v>717</v>
      </c>
      <c r="B2183" s="14" t="s">
        <v>704</v>
      </c>
      <c r="C2183" s="14" t="s">
        <v>718</v>
      </c>
      <c r="D2183" s="14" t="s">
        <v>706</v>
      </c>
      <c r="E2183" s="14" t="s">
        <v>707</v>
      </c>
      <c r="F2183" s="15">
        <v>2588.4499999999998</v>
      </c>
      <c r="G2183" s="14" t="s">
        <v>708</v>
      </c>
      <c r="H2183" s="20">
        <v>43952</v>
      </c>
      <c r="I2183" s="14" t="s">
        <v>2964</v>
      </c>
      <c r="J2183" s="14" t="s">
        <v>2965</v>
      </c>
      <c r="K2183" s="21">
        <v>10121</v>
      </c>
      <c r="L2183" s="14" t="s">
        <v>670</v>
      </c>
      <c r="M2183" s="21">
        <v>111700</v>
      </c>
      <c r="N2183" s="14" t="s">
        <v>2966</v>
      </c>
      <c r="O2183" s="14" t="s">
        <v>719</v>
      </c>
      <c r="P2183" s="14" t="s">
        <v>720</v>
      </c>
      <c r="Q2183" s="14" t="s">
        <v>721</v>
      </c>
      <c r="R2183" s="14" t="s">
        <v>715</v>
      </c>
      <c r="S2183" s="14" t="s">
        <v>742</v>
      </c>
    </row>
    <row r="2184" spans="1:19" x14ac:dyDescent="0.25">
      <c r="A2184" s="14" t="s">
        <v>723</v>
      </c>
      <c r="B2184" s="14" t="s">
        <v>704</v>
      </c>
      <c r="C2184" s="14" t="s">
        <v>724</v>
      </c>
      <c r="D2184" s="14" t="s">
        <v>706</v>
      </c>
      <c r="E2184" s="14" t="s">
        <v>707</v>
      </c>
      <c r="F2184" s="15">
        <v>384.84</v>
      </c>
      <c r="G2184" s="14" t="s">
        <v>708</v>
      </c>
      <c r="H2184" s="20">
        <v>43983</v>
      </c>
      <c r="I2184" s="14" t="s">
        <v>2967</v>
      </c>
      <c r="J2184" s="14" t="s">
        <v>2965</v>
      </c>
      <c r="K2184" s="21">
        <v>10121</v>
      </c>
      <c r="L2184" s="14" t="s">
        <v>670</v>
      </c>
      <c r="M2184" s="21">
        <v>111700</v>
      </c>
      <c r="N2184" s="14" t="s">
        <v>2966</v>
      </c>
      <c r="O2184" s="14" t="s">
        <v>725</v>
      </c>
      <c r="P2184" s="14" t="s">
        <v>682</v>
      </c>
      <c r="Q2184" s="14" t="s">
        <v>875</v>
      </c>
      <c r="R2184" s="14" t="s">
        <v>715</v>
      </c>
      <c r="S2184" s="14" t="s">
        <v>742</v>
      </c>
    </row>
    <row r="2185" spans="1:19" x14ac:dyDescent="0.25">
      <c r="A2185" s="14" t="s">
        <v>723</v>
      </c>
      <c r="B2185" s="14" t="s">
        <v>704</v>
      </c>
      <c r="C2185" s="14" t="s">
        <v>724</v>
      </c>
      <c r="D2185" s="14" t="s">
        <v>706</v>
      </c>
      <c r="E2185" s="14" t="s">
        <v>707</v>
      </c>
      <c r="F2185" s="15">
        <v>2203.61</v>
      </c>
      <c r="G2185" s="14" t="s">
        <v>708</v>
      </c>
      <c r="H2185" s="20">
        <v>43983</v>
      </c>
      <c r="I2185" s="14" t="s">
        <v>2897</v>
      </c>
      <c r="J2185" s="14" t="s">
        <v>2965</v>
      </c>
      <c r="K2185" s="21">
        <v>10121</v>
      </c>
      <c r="L2185" s="14" t="s">
        <v>670</v>
      </c>
      <c r="M2185" s="21">
        <v>111700</v>
      </c>
      <c r="N2185" s="14" t="s">
        <v>2966</v>
      </c>
      <c r="O2185" s="14" t="s">
        <v>725</v>
      </c>
      <c r="P2185" s="14" t="s">
        <v>726</v>
      </c>
      <c r="Q2185" s="14" t="s">
        <v>727</v>
      </c>
      <c r="R2185" s="14" t="s">
        <v>715</v>
      </c>
      <c r="S2185" s="14" t="s">
        <v>742</v>
      </c>
    </row>
    <row r="2186" spans="1:19" x14ac:dyDescent="0.25">
      <c r="A2186" s="14" t="s">
        <v>703</v>
      </c>
      <c r="B2186" s="14" t="s">
        <v>704</v>
      </c>
      <c r="C2186" s="14" t="s">
        <v>705</v>
      </c>
      <c r="D2186" s="14" t="s">
        <v>706</v>
      </c>
      <c r="E2186" s="14" t="s">
        <v>707</v>
      </c>
      <c r="F2186" s="15">
        <v>69.5</v>
      </c>
      <c r="G2186" s="14" t="s">
        <v>708</v>
      </c>
      <c r="H2186" s="20">
        <v>43922</v>
      </c>
      <c r="I2186" s="14" t="s">
        <v>2968</v>
      </c>
      <c r="J2186" s="14" t="s">
        <v>2969</v>
      </c>
      <c r="K2186" s="21">
        <v>10121</v>
      </c>
      <c r="L2186" s="14" t="s">
        <v>670</v>
      </c>
      <c r="M2186" s="21">
        <v>113000</v>
      </c>
      <c r="N2186" s="14" t="s">
        <v>2970</v>
      </c>
      <c r="O2186" s="14" t="s">
        <v>712</v>
      </c>
      <c r="P2186" s="14" t="s">
        <v>713</v>
      </c>
      <c r="Q2186" s="14" t="s">
        <v>714</v>
      </c>
      <c r="R2186" s="14" t="s">
        <v>715</v>
      </c>
      <c r="S2186" s="14" t="s">
        <v>742</v>
      </c>
    </row>
    <row r="2187" spans="1:19" x14ac:dyDescent="0.25">
      <c r="A2187" s="14" t="s">
        <v>717</v>
      </c>
      <c r="B2187" s="14" t="s">
        <v>704</v>
      </c>
      <c r="C2187" s="14" t="s">
        <v>718</v>
      </c>
      <c r="D2187" s="14" t="s">
        <v>706</v>
      </c>
      <c r="E2187" s="14" t="s">
        <v>707</v>
      </c>
      <c r="F2187" s="15">
        <v>69.5</v>
      </c>
      <c r="G2187" s="14" t="s">
        <v>708</v>
      </c>
      <c r="H2187" s="20">
        <v>43952</v>
      </c>
      <c r="I2187" s="14" t="s">
        <v>2968</v>
      </c>
      <c r="J2187" s="14" t="s">
        <v>2969</v>
      </c>
      <c r="K2187" s="21">
        <v>10121</v>
      </c>
      <c r="L2187" s="14" t="s">
        <v>670</v>
      </c>
      <c r="M2187" s="21">
        <v>113000</v>
      </c>
      <c r="N2187" s="14" t="s">
        <v>2970</v>
      </c>
      <c r="O2187" s="14" t="s">
        <v>719</v>
      </c>
      <c r="P2187" s="14" t="s">
        <v>720</v>
      </c>
      <c r="Q2187" s="14" t="s">
        <v>721</v>
      </c>
      <c r="R2187" s="14" t="s">
        <v>715</v>
      </c>
      <c r="S2187" s="14" t="s">
        <v>742</v>
      </c>
    </row>
    <row r="2188" spans="1:19" x14ac:dyDescent="0.25">
      <c r="A2188" s="14" t="s">
        <v>723</v>
      </c>
      <c r="B2188" s="14" t="s">
        <v>704</v>
      </c>
      <c r="C2188" s="14" t="s">
        <v>724</v>
      </c>
      <c r="D2188" s="14" t="s">
        <v>706</v>
      </c>
      <c r="E2188" s="14" t="s">
        <v>707</v>
      </c>
      <c r="F2188" s="15">
        <v>69.5</v>
      </c>
      <c r="G2188" s="14" t="s">
        <v>708</v>
      </c>
      <c r="H2188" s="20">
        <v>43983</v>
      </c>
      <c r="I2188" s="14" t="s">
        <v>2900</v>
      </c>
      <c r="J2188" s="14" t="s">
        <v>2969</v>
      </c>
      <c r="K2188" s="21">
        <v>10121</v>
      </c>
      <c r="L2188" s="14" t="s">
        <v>670</v>
      </c>
      <c r="M2188" s="21">
        <v>113000</v>
      </c>
      <c r="N2188" s="14" t="s">
        <v>2970</v>
      </c>
      <c r="O2188" s="14" t="s">
        <v>725</v>
      </c>
      <c r="P2188" s="14" t="s">
        <v>726</v>
      </c>
      <c r="Q2188" s="14" t="s">
        <v>727</v>
      </c>
      <c r="R2188" s="14" t="s">
        <v>715</v>
      </c>
      <c r="S2188" s="14" t="s">
        <v>742</v>
      </c>
    </row>
    <row r="2189" spans="1:19" x14ac:dyDescent="0.25">
      <c r="A2189" s="14" t="s">
        <v>703</v>
      </c>
      <c r="B2189" s="14" t="s">
        <v>704</v>
      </c>
      <c r="C2189" s="14" t="s">
        <v>705</v>
      </c>
      <c r="D2189" s="14" t="s">
        <v>706</v>
      </c>
      <c r="E2189" s="14" t="s">
        <v>707</v>
      </c>
      <c r="F2189" s="15">
        <v>612.22</v>
      </c>
      <c r="G2189" s="14" t="s">
        <v>708</v>
      </c>
      <c r="H2189" s="20">
        <v>43922</v>
      </c>
      <c r="I2189" s="14" t="s">
        <v>2971</v>
      </c>
      <c r="J2189" s="14" t="s">
        <v>2972</v>
      </c>
      <c r="K2189" s="21">
        <v>10121</v>
      </c>
      <c r="L2189" s="14" t="s">
        <v>670</v>
      </c>
      <c r="M2189" s="21">
        <v>113010</v>
      </c>
      <c r="N2189" s="14" t="s">
        <v>2973</v>
      </c>
      <c r="O2189" s="14" t="s">
        <v>712</v>
      </c>
      <c r="P2189" s="14" t="s">
        <v>713</v>
      </c>
      <c r="Q2189" s="14" t="s">
        <v>714</v>
      </c>
      <c r="R2189" s="14" t="s">
        <v>715</v>
      </c>
      <c r="S2189" s="14" t="s">
        <v>716</v>
      </c>
    </row>
    <row r="2190" spans="1:19" x14ac:dyDescent="0.25">
      <c r="A2190" s="14" t="s">
        <v>717</v>
      </c>
      <c r="B2190" s="14" t="s">
        <v>704</v>
      </c>
      <c r="C2190" s="14" t="s">
        <v>718</v>
      </c>
      <c r="D2190" s="14" t="s">
        <v>706</v>
      </c>
      <c r="E2190" s="14" t="s">
        <v>707</v>
      </c>
      <c r="F2190" s="15">
        <v>612.22</v>
      </c>
      <c r="G2190" s="14" t="s">
        <v>708</v>
      </c>
      <c r="H2190" s="20">
        <v>43952</v>
      </c>
      <c r="I2190" s="14" t="s">
        <v>2971</v>
      </c>
      <c r="J2190" s="14" t="s">
        <v>2972</v>
      </c>
      <c r="K2190" s="21">
        <v>10121</v>
      </c>
      <c r="L2190" s="14" t="s">
        <v>670</v>
      </c>
      <c r="M2190" s="21">
        <v>113010</v>
      </c>
      <c r="N2190" s="14" t="s">
        <v>2973</v>
      </c>
      <c r="O2190" s="14" t="s">
        <v>719</v>
      </c>
      <c r="P2190" s="14" t="s">
        <v>720</v>
      </c>
      <c r="Q2190" s="14" t="s">
        <v>721</v>
      </c>
      <c r="R2190" s="14" t="s">
        <v>715</v>
      </c>
      <c r="S2190" s="14" t="s">
        <v>716</v>
      </c>
    </row>
    <row r="2191" spans="1:19" x14ac:dyDescent="0.25">
      <c r="A2191" s="14" t="s">
        <v>723</v>
      </c>
      <c r="B2191" s="14" t="s">
        <v>704</v>
      </c>
      <c r="C2191" s="14" t="s">
        <v>724</v>
      </c>
      <c r="D2191" s="14" t="s">
        <v>706</v>
      </c>
      <c r="E2191" s="14" t="s">
        <v>707</v>
      </c>
      <c r="F2191" s="15">
        <v>612.22</v>
      </c>
      <c r="G2191" s="14" t="s">
        <v>708</v>
      </c>
      <c r="H2191" s="20">
        <v>43983</v>
      </c>
      <c r="I2191" s="14" t="s">
        <v>2903</v>
      </c>
      <c r="J2191" s="14" t="s">
        <v>2972</v>
      </c>
      <c r="K2191" s="21">
        <v>10121</v>
      </c>
      <c r="L2191" s="14" t="s">
        <v>670</v>
      </c>
      <c r="M2191" s="21">
        <v>113010</v>
      </c>
      <c r="N2191" s="14" t="s">
        <v>2973</v>
      </c>
      <c r="O2191" s="14" t="s">
        <v>725</v>
      </c>
      <c r="P2191" s="14" t="s">
        <v>726</v>
      </c>
      <c r="Q2191" s="14" t="s">
        <v>727</v>
      </c>
      <c r="R2191" s="14" t="s">
        <v>715</v>
      </c>
      <c r="S2191" s="14" t="s">
        <v>716</v>
      </c>
    </row>
    <row r="2192" spans="1:19" x14ac:dyDescent="0.25">
      <c r="A2192" s="14" t="s">
        <v>703</v>
      </c>
      <c r="B2192" s="14" t="s">
        <v>704</v>
      </c>
      <c r="C2192" s="14" t="s">
        <v>705</v>
      </c>
      <c r="D2192" s="14" t="s">
        <v>706</v>
      </c>
      <c r="E2192" s="14" t="s">
        <v>707</v>
      </c>
      <c r="F2192" s="15">
        <v>285.07</v>
      </c>
      <c r="G2192" s="14" t="s">
        <v>708</v>
      </c>
      <c r="H2192" s="20">
        <v>43922</v>
      </c>
      <c r="I2192" s="14" t="s">
        <v>2974</v>
      </c>
      <c r="J2192" s="14" t="s">
        <v>2975</v>
      </c>
      <c r="K2192" s="21">
        <v>10121</v>
      </c>
      <c r="L2192" s="14" t="s">
        <v>670</v>
      </c>
      <c r="M2192" s="21">
        <v>113020</v>
      </c>
      <c r="N2192" s="14" t="s">
        <v>2976</v>
      </c>
      <c r="O2192" s="14" t="s">
        <v>712</v>
      </c>
      <c r="P2192" s="14" t="s">
        <v>713</v>
      </c>
      <c r="Q2192" s="14" t="s">
        <v>714</v>
      </c>
      <c r="R2192" s="14" t="s">
        <v>715</v>
      </c>
      <c r="S2192" s="14" t="s">
        <v>731</v>
      </c>
    </row>
    <row r="2193" spans="1:19" x14ac:dyDescent="0.25">
      <c r="A2193" s="14" t="s">
        <v>717</v>
      </c>
      <c r="B2193" s="14" t="s">
        <v>704</v>
      </c>
      <c r="C2193" s="14" t="s">
        <v>718</v>
      </c>
      <c r="D2193" s="14" t="s">
        <v>706</v>
      </c>
      <c r="E2193" s="14" t="s">
        <v>707</v>
      </c>
      <c r="F2193" s="15">
        <v>285.07</v>
      </c>
      <c r="G2193" s="14" t="s">
        <v>708</v>
      </c>
      <c r="H2193" s="20">
        <v>43952</v>
      </c>
      <c r="I2193" s="14" t="s">
        <v>2974</v>
      </c>
      <c r="J2193" s="14" t="s">
        <v>2975</v>
      </c>
      <c r="K2193" s="21">
        <v>10121</v>
      </c>
      <c r="L2193" s="14" t="s">
        <v>670</v>
      </c>
      <c r="M2193" s="21">
        <v>113020</v>
      </c>
      <c r="N2193" s="14" t="s">
        <v>2976</v>
      </c>
      <c r="O2193" s="14" t="s">
        <v>719</v>
      </c>
      <c r="P2193" s="14" t="s">
        <v>720</v>
      </c>
      <c r="Q2193" s="14" t="s">
        <v>721</v>
      </c>
      <c r="R2193" s="14" t="s">
        <v>715</v>
      </c>
      <c r="S2193" s="14" t="s">
        <v>731</v>
      </c>
    </row>
    <row r="2194" spans="1:19" x14ac:dyDescent="0.25">
      <c r="A2194" s="14" t="s">
        <v>723</v>
      </c>
      <c r="B2194" s="14" t="s">
        <v>704</v>
      </c>
      <c r="C2194" s="14" t="s">
        <v>724</v>
      </c>
      <c r="D2194" s="14" t="s">
        <v>706</v>
      </c>
      <c r="E2194" s="14" t="s">
        <v>707</v>
      </c>
      <c r="F2194" s="15">
        <v>285.07</v>
      </c>
      <c r="G2194" s="14" t="s">
        <v>708</v>
      </c>
      <c r="H2194" s="20">
        <v>43983</v>
      </c>
      <c r="I2194" s="14" t="s">
        <v>2906</v>
      </c>
      <c r="J2194" s="14" t="s">
        <v>2975</v>
      </c>
      <c r="K2194" s="21">
        <v>10121</v>
      </c>
      <c r="L2194" s="14" t="s">
        <v>670</v>
      </c>
      <c r="M2194" s="21">
        <v>113020</v>
      </c>
      <c r="N2194" s="14" t="s">
        <v>2976</v>
      </c>
      <c r="O2194" s="14" t="s">
        <v>725</v>
      </c>
      <c r="P2194" s="14" t="s">
        <v>726</v>
      </c>
      <c r="Q2194" s="14" t="s">
        <v>727</v>
      </c>
      <c r="R2194" s="14" t="s">
        <v>715</v>
      </c>
      <c r="S2194" s="14" t="s">
        <v>731</v>
      </c>
    </row>
    <row r="2195" spans="1:19" x14ac:dyDescent="0.25">
      <c r="A2195" s="14" t="s">
        <v>703</v>
      </c>
      <c r="B2195" s="14" t="s">
        <v>704</v>
      </c>
      <c r="C2195" s="14" t="s">
        <v>705</v>
      </c>
      <c r="D2195" s="14" t="s">
        <v>706</v>
      </c>
      <c r="E2195" s="14" t="s">
        <v>707</v>
      </c>
      <c r="F2195" s="15">
        <v>5123.53</v>
      </c>
      <c r="G2195" s="14" t="s">
        <v>708</v>
      </c>
      <c r="H2195" s="20">
        <v>43922</v>
      </c>
      <c r="I2195" s="14" t="s">
        <v>2977</v>
      </c>
      <c r="J2195" s="14" t="s">
        <v>2978</v>
      </c>
      <c r="K2195" s="21">
        <v>10121</v>
      </c>
      <c r="L2195" s="14" t="s">
        <v>670</v>
      </c>
      <c r="M2195" s="21">
        <v>113040</v>
      </c>
      <c r="N2195" s="14" t="s">
        <v>2979</v>
      </c>
      <c r="O2195" s="14" t="s">
        <v>712</v>
      </c>
      <c r="P2195" s="14" t="s">
        <v>713</v>
      </c>
      <c r="Q2195" s="14" t="s">
        <v>714</v>
      </c>
      <c r="R2195" s="14" t="s">
        <v>715</v>
      </c>
      <c r="S2195" s="14" t="s">
        <v>683</v>
      </c>
    </row>
    <row r="2196" spans="1:19" x14ac:dyDescent="0.25">
      <c r="A2196" s="14" t="s">
        <v>717</v>
      </c>
      <c r="B2196" s="14" t="s">
        <v>704</v>
      </c>
      <c r="C2196" s="14" t="s">
        <v>718</v>
      </c>
      <c r="D2196" s="14" t="s">
        <v>706</v>
      </c>
      <c r="E2196" s="14" t="s">
        <v>707</v>
      </c>
      <c r="F2196" s="15">
        <v>5236.3100000000004</v>
      </c>
      <c r="G2196" s="14" t="s">
        <v>708</v>
      </c>
      <c r="H2196" s="20">
        <v>43952</v>
      </c>
      <c r="I2196" s="14" t="s">
        <v>2977</v>
      </c>
      <c r="J2196" s="14" t="s">
        <v>2978</v>
      </c>
      <c r="K2196" s="21">
        <v>10121</v>
      </c>
      <c r="L2196" s="14" t="s">
        <v>670</v>
      </c>
      <c r="M2196" s="21">
        <v>113040</v>
      </c>
      <c r="N2196" s="14" t="s">
        <v>2979</v>
      </c>
      <c r="O2196" s="14" t="s">
        <v>719</v>
      </c>
      <c r="P2196" s="14" t="s">
        <v>720</v>
      </c>
      <c r="Q2196" s="14" t="s">
        <v>721</v>
      </c>
      <c r="R2196" s="14" t="s">
        <v>715</v>
      </c>
      <c r="S2196" s="14" t="s">
        <v>683</v>
      </c>
    </row>
    <row r="2197" spans="1:19" x14ac:dyDescent="0.25">
      <c r="A2197" s="14" t="s">
        <v>723</v>
      </c>
      <c r="B2197" s="14" t="s">
        <v>704</v>
      </c>
      <c r="C2197" s="14" t="s">
        <v>724</v>
      </c>
      <c r="D2197" s="14" t="s">
        <v>706</v>
      </c>
      <c r="E2197" s="14" t="s">
        <v>707</v>
      </c>
      <c r="F2197" s="15">
        <v>4998.16</v>
      </c>
      <c r="G2197" s="14" t="s">
        <v>708</v>
      </c>
      <c r="H2197" s="20">
        <v>43983</v>
      </c>
      <c r="I2197" s="14" t="s">
        <v>2909</v>
      </c>
      <c r="J2197" s="14" t="s">
        <v>2978</v>
      </c>
      <c r="K2197" s="21">
        <v>10121</v>
      </c>
      <c r="L2197" s="14" t="s">
        <v>670</v>
      </c>
      <c r="M2197" s="21">
        <v>113040</v>
      </c>
      <c r="N2197" s="14" t="s">
        <v>2979</v>
      </c>
      <c r="O2197" s="14" t="s">
        <v>725</v>
      </c>
      <c r="P2197" s="14" t="s">
        <v>726</v>
      </c>
      <c r="Q2197" s="14" t="s">
        <v>727</v>
      </c>
      <c r="R2197" s="14" t="s">
        <v>715</v>
      </c>
      <c r="S2197" s="14" t="s">
        <v>683</v>
      </c>
    </row>
    <row r="2198" spans="1:19" x14ac:dyDescent="0.25">
      <c r="A2198" s="14" t="s">
        <v>723</v>
      </c>
      <c r="B2198" s="14" t="s">
        <v>704</v>
      </c>
      <c r="C2198" s="14" t="s">
        <v>724</v>
      </c>
      <c r="D2198" s="14" t="s">
        <v>706</v>
      </c>
      <c r="E2198" s="14" t="s">
        <v>707</v>
      </c>
      <c r="F2198" s="15">
        <v>266.70999999999998</v>
      </c>
      <c r="G2198" s="14" t="s">
        <v>708</v>
      </c>
      <c r="H2198" s="20">
        <v>43983</v>
      </c>
      <c r="I2198" s="14" t="s">
        <v>2980</v>
      </c>
      <c r="J2198" s="14" t="s">
        <v>2978</v>
      </c>
      <c r="K2198" s="21">
        <v>10121</v>
      </c>
      <c r="L2198" s="14" t="s">
        <v>670</v>
      </c>
      <c r="M2198" s="21">
        <v>113040</v>
      </c>
      <c r="N2198" s="14" t="s">
        <v>2979</v>
      </c>
      <c r="O2198" s="14" t="s">
        <v>725</v>
      </c>
      <c r="P2198" s="14" t="s">
        <v>682</v>
      </c>
      <c r="Q2198" s="14" t="s">
        <v>875</v>
      </c>
      <c r="R2198" s="14" t="s">
        <v>715</v>
      </c>
      <c r="S2198" s="14" t="s">
        <v>683</v>
      </c>
    </row>
    <row r="2199" spans="1:19" x14ac:dyDescent="0.25">
      <c r="A2199" s="14" t="s">
        <v>703</v>
      </c>
      <c r="B2199" s="14" t="s">
        <v>704</v>
      </c>
      <c r="C2199" s="14" t="s">
        <v>705</v>
      </c>
      <c r="D2199" s="14" t="s">
        <v>706</v>
      </c>
      <c r="E2199" s="14" t="s">
        <v>707</v>
      </c>
      <c r="F2199" s="15">
        <v>1089.69</v>
      </c>
      <c r="G2199" s="14" t="s">
        <v>708</v>
      </c>
      <c r="H2199" s="20">
        <v>43922</v>
      </c>
      <c r="I2199" s="14" t="s">
        <v>2981</v>
      </c>
      <c r="J2199" s="14" t="s">
        <v>2982</v>
      </c>
      <c r="K2199" s="21">
        <v>10121</v>
      </c>
      <c r="L2199" s="14" t="s">
        <v>670</v>
      </c>
      <c r="M2199" s="21">
        <v>113060</v>
      </c>
      <c r="N2199" s="14" t="s">
        <v>2983</v>
      </c>
      <c r="O2199" s="14" t="s">
        <v>712</v>
      </c>
      <c r="P2199" s="14" t="s">
        <v>713</v>
      </c>
      <c r="Q2199" s="14" t="s">
        <v>714</v>
      </c>
      <c r="R2199" s="14" t="s">
        <v>715</v>
      </c>
      <c r="S2199" s="14" t="s">
        <v>722</v>
      </c>
    </row>
    <row r="2200" spans="1:19" x14ac:dyDescent="0.25">
      <c r="A2200" s="14" t="s">
        <v>717</v>
      </c>
      <c r="B2200" s="14" t="s">
        <v>704</v>
      </c>
      <c r="C2200" s="14" t="s">
        <v>718</v>
      </c>
      <c r="D2200" s="14" t="s">
        <v>706</v>
      </c>
      <c r="E2200" s="14" t="s">
        <v>707</v>
      </c>
      <c r="F2200" s="15">
        <v>1089.69</v>
      </c>
      <c r="G2200" s="14" t="s">
        <v>708</v>
      </c>
      <c r="H2200" s="20">
        <v>43952</v>
      </c>
      <c r="I2200" s="14" t="s">
        <v>2981</v>
      </c>
      <c r="J2200" s="14" t="s">
        <v>2982</v>
      </c>
      <c r="K2200" s="21">
        <v>10121</v>
      </c>
      <c r="L2200" s="14" t="s">
        <v>670</v>
      </c>
      <c r="M2200" s="21">
        <v>113060</v>
      </c>
      <c r="N2200" s="14" t="s">
        <v>2983</v>
      </c>
      <c r="O2200" s="14" t="s">
        <v>719</v>
      </c>
      <c r="P2200" s="14" t="s">
        <v>720</v>
      </c>
      <c r="Q2200" s="14" t="s">
        <v>721</v>
      </c>
      <c r="R2200" s="14" t="s">
        <v>715</v>
      </c>
      <c r="S2200" s="14" t="s">
        <v>722</v>
      </c>
    </row>
    <row r="2201" spans="1:19" x14ac:dyDescent="0.25">
      <c r="A2201" s="14" t="s">
        <v>723</v>
      </c>
      <c r="B2201" s="14" t="s">
        <v>704</v>
      </c>
      <c r="C2201" s="14" t="s">
        <v>724</v>
      </c>
      <c r="D2201" s="14" t="s">
        <v>706</v>
      </c>
      <c r="E2201" s="14" t="s">
        <v>707</v>
      </c>
      <c r="F2201" s="15">
        <v>1089.69</v>
      </c>
      <c r="G2201" s="14" t="s">
        <v>708</v>
      </c>
      <c r="H2201" s="20">
        <v>43983</v>
      </c>
      <c r="I2201" s="14" t="s">
        <v>2912</v>
      </c>
      <c r="J2201" s="14" t="s">
        <v>2982</v>
      </c>
      <c r="K2201" s="21">
        <v>10121</v>
      </c>
      <c r="L2201" s="14" t="s">
        <v>670</v>
      </c>
      <c r="M2201" s="21">
        <v>113060</v>
      </c>
      <c r="N2201" s="14" t="s">
        <v>2983</v>
      </c>
      <c r="O2201" s="14" t="s">
        <v>725</v>
      </c>
      <c r="P2201" s="14" t="s">
        <v>726</v>
      </c>
      <c r="Q2201" s="14" t="s">
        <v>727</v>
      </c>
      <c r="R2201" s="14" t="s">
        <v>715</v>
      </c>
      <c r="S2201" s="14" t="s">
        <v>722</v>
      </c>
    </row>
    <row r="2202" spans="1:19" x14ac:dyDescent="0.25">
      <c r="A2202" s="14" t="s">
        <v>703</v>
      </c>
      <c r="B2202" s="14" t="s">
        <v>704</v>
      </c>
      <c r="C2202" s="14" t="s">
        <v>705</v>
      </c>
      <c r="D2202" s="14" t="s">
        <v>706</v>
      </c>
      <c r="E2202" s="14" t="s">
        <v>707</v>
      </c>
      <c r="F2202" s="15">
        <v>361.63</v>
      </c>
      <c r="G2202" s="14" t="s">
        <v>708</v>
      </c>
      <c r="H2202" s="20">
        <v>43922</v>
      </c>
      <c r="I2202" s="14" t="s">
        <v>2984</v>
      </c>
      <c r="J2202" s="14" t="s">
        <v>2985</v>
      </c>
      <c r="K2202" s="21">
        <v>10121</v>
      </c>
      <c r="L2202" s="14" t="s">
        <v>670</v>
      </c>
      <c r="M2202" s="21">
        <v>114000</v>
      </c>
      <c r="N2202" s="14" t="s">
        <v>2986</v>
      </c>
      <c r="O2202" s="14" t="s">
        <v>712</v>
      </c>
      <c r="P2202" s="14" t="s">
        <v>713</v>
      </c>
      <c r="Q2202" s="14" t="s">
        <v>714</v>
      </c>
      <c r="R2202" s="14" t="s">
        <v>715</v>
      </c>
      <c r="S2202" s="14" t="s">
        <v>742</v>
      </c>
    </row>
    <row r="2203" spans="1:19" x14ac:dyDescent="0.25">
      <c r="A2203" s="14" t="s">
        <v>717</v>
      </c>
      <c r="B2203" s="14" t="s">
        <v>704</v>
      </c>
      <c r="C2203" s="14" t="s">
        <v>718</v>
      </c>
      <c r="D2203" s="14" t="s">
        <v>706</v>
      </c>
      <c r="E2203" s="14" t="s">
        <v>707</v>
      </c>
      <c r="F2203" s="15">
        <v>361.63</v>
      </c>
      <c r="G2203" s="14" t="s">
        <v>708</v>
      </c>
      <c r="H2203" s="20">
        <v>43952</v>
      </c>
      <c r="I2203" s="14" t="s">
        <v>2984</v>
      </c>
      <c r="J2203" s="14" t="s">
        <v>2985</v>
      </c>
      <c r="K2203" s="21">
        <v>10121</v>
      </c>
      <c r="L2203" s="14" t="s">
        <v>670</v>
      </c>
      <c r="M2203" s="21">
        <v>114000</v>
      </c>
      <c r="N2203" s="14" t="s">
        <v>2986</v>
      </c>
      <c r="O2203" s="14" t="s">
        <v>719</v>
      </c>
      <c r="P2203" s="14" t="s">
        <v>720</v>
      </c>
      <c r="Q2203" s="14" t="s">
        <v>721</v>
      </c>
      <c r="R2203" s="14" t="s">
        <v>715</v>
      </c>
      <c r="S2203" s="14" t="s">
        <v>742</v>
      </c>
    </row>
    <row r="2204" spans="1:19" x14ac:dyDescent="0.25">
      <c r="A2204" s="14" t="s">
        <v>723</v>
      </c>
      <c r="B2204" s="14" t="s">
        <v>704</v>
      </c>
      <c r="C2204" s="14" t="s">
        <v>724</v>
      </c>
      <c r="D2204" s="14" t="s">
        <v>706</v>
      </c>
      <c r="E2204" s="14" t="s">
        <v>707</v>
      </c>
      <c r="F2204" s="15">
        <v>361.63</v>
      </c>
      <c r="G2204" s="14" t="s">
        <v>708</v>
      </c>
      <c r="H2204" s="20">
        <v>43983</v>
      </c>
      <c r="I2204" s="14" t="s">
        <v>2915</v>
      </c>
      <c r="J2204" s="14" t="s">
        <v>2985</v>
      </c>
      <c r="K2204" s="21">
        <v>10121</v>
      </c>
      <c r="L2204" s="14" t="s">
        <v>670</v>
      </c>
      <c r="M2204" s="21">
        <v>114000</v>
      </c>
      <c r="N2204" s="14" t="s">
        <v>2986</v>
      </c>
      <c r="O2204" s="14" t="s">
        <v>725</v>
      </c>
      <c r="P2204" s="14" t="s">
        <v>726</v>
      </c>
      <c r="Q2204" s="14" t="s">
        <v>727</v>
      </c>
      <c r="R2204" s="14" t="s">
        <v>715</v>
      </c>
      <c r="S2204" s="14" t="s">
        <v>742</v>
      </c>
    </row>
    <row r="2205" spans="1:19" x14ac:dyDescent="0.25">
      <c r="A2205" s="14" t="s">
        <v>703</v>
      </c>
      <c r="B2205" s="14" t="s">
        <v>704</v>
      </c>
      <c r="C2205" s="14" t="s">
        <v>705</v>
      </c>
      <c r="D2205" s="14" t="s">
        <v>706</v>
      </c>
      <c r="E2205" s="14" t="s">
        <v>707</v>
      </c>
      <c r="F2205" s="15">
        <v>1646.22</v>
      </c>
      <c r="G2205" s="14" t="s">
        <v>708</v>
      </c>
      <c r="H2205" s="20">
        <v>43922</v>
      </c>
      <c r="I2205" s="14" t="s">
        <v>2987</v>
      </c>
      <c r="J2205" s="14" t="s">
        <v>2988</v>
      </c>
      <c r="K2205" s="21">
        <v>10121</v>
      </c>
      <c r="L2205" s="14" t="s">
        <v>670</v>
      </c>
      <c r="M2205" s="21">
        <v>114010</v>
      </c>
      <c r="N2205" s="14" t="s">
        <v>2989</v>
      </c>
      <c r="O2205" s="14" t="s">
        <v>712</v>
      </c>
      <c r="P2205" s="14" t="s">
        <v>713</v>
      </c>
      <c r="Q2205" s="14" t="s">
        <v>714</v>
      </c>
      <c r="R2205" s="14" t="s">
        <v>715</v>
      </c>
      <c r="S2205" s="14" t="s">
        <v>716</v>
      </c>
    </row>
    <row r="2206" spans="1:19" x14ac:dyDescent="0.25">
      <c r="A2206" s="14" t="s">
        <v>717</v>
      </c>
      <c r="B2206" s="14" t="s">
        <v>704</v>
      </c>
      <c r="C2206" s="14" t="s">
        <v>718</v>
      </c>
      <c r="D2206" s="14" t="s">
        <v>706</v>
      </c>
      <c r="E2206" s="14" t="s">
        <v>707</v>
      </c>
      <c r="F2206" s="15">
        <v>1646.22</v>
      </c>
      <c r="G2206" s="14" t="s">
        <v>708</v>
      </c>
      <c r="H2206" s="20">
        <v>43952</v>
      </c>
      <c r="I2206" s="14" t="s">
        <v>2987</v>
      </c>
      <c r="J2206" s="14" t="s">
        <v>2988</v>
      </c>
      <c r="K2206" s="21">
        <v>10121</v>
      </c>
      <c r="L2206" s="14" t="s">
        <v>670</v>
      </c>
      <c r="M2206" s="21">
        <v>114010</v>
      </c>
      <c r="N2206" s="14" t="s">
        <v>2989</v>
      </c>
      <c r="O2206" s="14" t="s">
        <v>719</v>
      </c>
      <c r="P2206" s="14" t="s">
        <v>720</v>
      </c>
      <c r="Q2206" s="14" t="s">
        <v>721</v>
      </c>
      <c r="R2206" s="14" t="s">
        <v>715</v>
      </c>
      <c r="S2206" s="14" t="s">
        <v>716</v>
      </c>
    </row>
    <row r="2207" spans="1:19" x14ac:dyDescent="0.25">
      <c r="A2207" s="14" t="s">
        <v>723</v>
      </c>
      <c r="B2207" s="14" t="s">
        <v>704</v>
      </c>
      <c r="C2207" s="14" t="s">
        <v>724</v>
      </c>
      <c r="D2207" s="14" t="s">
        <v>706</v>
      </c>
      <c r="E2207" s="14" t="s">
        <v>707</v>
      </c>
      <c r="F2207" s="15">
        <v>1646.22</v>
      </c>
      <c r="G2207" s="14" t="s">
        <v>708</v>
      </c>
      <c r="H2207" s="20">
        <v>43983</v>
      </c>
      <c r="I2207" s="14" t="s">
        <v>2918</v>
      </c>
      <c r="J2207" s="14" t="s">
        <v>2988</v>
      </c>
      <c r="K2207" s="21">
        <v>10121</v>
      </c>
      <c r="L2207" s="14" t="s">
        <v>670</v>
      </c>
      <c r="M2207" s="21">
        <v>114010</v>
      </c>
      <c r="N2207" s="14" t="s">
        <v>2989</v>
      </c>
      <c r="O2207" s="14" t="s">
        <v>725</v>
      </c>
      <c r="P2207" s="14" t="s">
        <v>726</v>
      </c>
      <c r="Q2207" s="14" t="s">
        <v>727</v>
      </c>
      <c r="R2207" s="14" t="s">
        <v>715</v>
      </c>
      <c r="S2207" s="14" t="s">
        <v>716</v>
      </c>
    </row>
    <row r="2208" spans="1:19" x14ac:dyDescent="0.25">
      <c r="A2208" s="14" t="s">
        <v>703</v>
      </c>
      <c r="B2208" s="14" t="s">
        <v>704</v>
      </c>
      <c r="C2208" s="14" t="s">
        <v>705</v>
      </c>
      <c r="D2208" s="14" t="s">
        <v>706</v>
      </c>
      <c r="E2208" s="14" t="s">
        <v>707</v>
      </c>
      <c r="F2208" s="15">
        <v>1010.08</v>
      </c>
      <c r="G2208" s="14" t="s">
        <v>708</v>
      </c>
      <c r="H2208" s="20">
        <v>43922</v>
      </c>
      <c r="I2208" s="14" t="s">
        <v>2990</v>
      </c>
      <c r="J2208" s="14" t="s">
        <v>2991</v>
      </c>
      <c r="K2208" s="21">
        <v>10121</v>
      </c>
      <c r="L2208" s="14" t="s">
        <v>670</v>
      </c>
      <c r="M2208" s="21">
        <v>114020</v>
      </c>
      <c r="N2208" s="14" t="s">
        <v>2992</v>
      </c>
      <c r="O2208" s="14" t="s">
        <v>712</v>
      </c>
      <c r="P2208" s="14" t="s">
        <v>713</v>
      </c>
      <c r="Q2208" s="14" t="s">
        <v>714</v>
      </c>
      <c r="R2208" s="14" t="s">
        <v>715</v>
      </c>
      <c r="S2208" s="14" t="s">
        <v>731</v>
      </c>
    </row>
    <row r="2209" spans="1:19" x14ac:dyDescent="0.25">
      <c r="A2209" s="14" t="s">
        <v>717</v>
      </c>
      <c r="B2209" s="14" t="s">
        <v>704</v>
      </c>
      <c r="C2209" s="14" t="s">
        <v>718</v>
      </c>
      <c r="D2209" s="14" t="s">
        <v>706</v>
      </c>
      <c r="E2209" s="14" t="s">
        <v>707</v>
      </c>
      <c r="F2209" s="15">
        <v>1010.08</v>
      </c>
      <c r="G2209" s="14" t="s">
        <v>708</v>
      </c>
      <c r="H2209" s="20">
        <v>43952</v>
      </c>
      <c r="I2209" s="14" t="s">
        <v>2990</v>
      </c>
      <c r="J2209" s="14" t="s">
        <v>2991</v>
      </c>
      <c r="K2209" s="21">
        <v>10121</v>
      </c>
      <c r="L2209" s="14" t="s">
        <v>670</v>
      </c>
      <c r="M2209" s="21">
        <v>114020</v>
      </c>
      <c r="N2209" s="14" t="s">
        <v>2992</v>
      </c>
      <c r="O2209" s="14" t="s">
        <v>719</v>
      </c>
      <c r="P2209" s="14" t="s">
        <v>720</v>
      </c>
      <c r="Q2209" s="14" t="s">
        <v>721</v>
      </c>
      <c r="R2209" s="14" t="s">
        <v>715</v>
      </c>
      <c r="S2209" s="14" t="s">
        <v>731</v>
      </c>
    </row>
    <row r="2210" spans="1:19" x14ac:dyDescent="0.25">
      <c r="A2210" s="14" t="s">
        <v>723</v>
      </c>
      <c r="B2210" s="14" t="s">
        <v>704</v>
      </c>
      <c r="C2210" s="14" t="s">
        <v>724</v>
      </c>
      <c r="D2210" s="14" t="s">
        <v>706</v>
      </c>
      <c r="E2210" s="14" t="s">
        <v>707</v>
      </c>
      <c r="F2210" s="15">
        <v>1010.08</v>
      </c>
      <c r="G2210" s="14" t="s">
        <v>708</v>
      </c>
      <c r="H2210" s="20">
        <v>43983</v>
      </c>
      <c r="I2210" s="14" t="s">
        <v>2921</v>
      </c>
      <c r="J2210" s="14" t="s">
        <v>2991</v>
      </c>
      <c r="K2210" s="21">
        <v>10121</v>
      </c>
      <c r="L2210" s="14" t="s">
        <v>670</v>
      </c>
      <c r="M2210" s="21">
        <v>114020</v>
      </c>
      <c r="N2210" s="14" t="s">
        <v>2992</v>
      </c>
      <c r="O2210" s="14" t="s">
        <v>725</v>
      </c>
      <c r="P2210" s="14" t="s">
        <v>726</v>
      </c>
      <c r="Q2210" s="14" t="s">
        <v>727</v>
      </c>
      <c r="R2210" s="14" t="s">
        <v>715</v>
      </c>
      <c r="S2210" s="14" t="s">
        <v>731</v>
      </c>
    </row>
    <row r="2211" spans="1:19" x14ac:dyDescent="0.25">
      <c r="A2211" s="14" t="s">
        <v>703</v>
      </c>
      <c r="B2211" s="14" t="s">
        <v>704</v>
      </c>
      <c r="C2211" s="14" t="s">
        <v>705</v>
      </c>
      <c r="D2211" s="14" t="s">
        <v>706</v>
      </c>
      <c r="E2211" s="14" t="s">
        <v>707</v>
      </c>
      <c r="F2211" s="15">
        <v>11443.51</v>
      </c>
      <c r="G2211" s="14" t="s">
        <v>708</v>
      </c>
      <c r="H2211" s="20">
        <v>43922</v>
      </c>
      <c r="I2211" s="14" t="s">
        <v>2993</v>
      </c>
      <c r="J2211" s="14" t="s">
        <v>2994</v>
      </c>
      <c r="K2211" s="21">
        <v>10121</v>
      </c>
      <c r="L2211" s="14" t="s">
        <v>670</v>
      </c>
      <c r="M2211" s="21">
        <v>114040</v>
      </c>
      <c r="N2211" s="14" t="s">
        <v>2995</v>
      </c>
      <c r="O2211" s="14" t="s">
        <v>712</v>
      </c>
      <c r="P2211" s="14" t="s">
        <v>713</v>
      </c>
      <c r="Q2211" s="14" t="s">
        <v>714</v>
      </c>
      <c r="R2211" s="14" t="s">
        <v>715</v>
      </c>
      <c r="S2211" s="14" t="s">
        <v>683</v>
      </c>
    </row>
    <row r="2212" spans="1:19" x14ac:dyDescent="0.25">
      <c r="A2212" s="14" t="s">
        <v>717</v>
      </c>
      <c r="B2212" s="14" t="s">
        <v>704</v>
      </c>
      <c r="C2212" s="14" t="s">
        <v>718</v>
      </c>
      <c r="D2212" s="14" t="s">
        <v>706</v>
      </c>
      <c r="E2212" s="14" t="s">
        <v>707</v>
      </c>
      <c r="F2212" s="15">
        <v>11637.01</v>
      </c>
      <c r="G2212" s="14" t="s">
        <v>708</v>
      </c>
      <c r="H2212" s="20">
        <v>43952</v>
      </c>
      <c r="I2212" s="14" t="s">
        <v>2993</v>
      </c>
      <c r="J2212" s="14" t="s">
        <v>2994</v>
      </c>
      <c r="K2212" s="21">
        <v>10121</v>
      </c>
      <c r="L2212" s="14" t="s">
        <v>670</v>
      </c>
      <c r="M2212" s="21">
        <v>114040</v>
      </c>
      <c r="N2212" s="14" t="s">
        <v>2995</v>
      </c>
      <c r="O2212" s="14" t="s">
        <v>719</v>
      </c>
      <c r="P2212" s="14" t="s">
        <v>720</v>
      </c>
      <c r="Q2212" s="14" t="s">
        <v>721</v>
      </c>
      <c r="R2212" s="14" t="s">
        <v>715</v>
      </c>
      <c r="S2212" s="14" t="s">
        <v>683</v>
      </c>
    </row>
    <row r="2213" spans="1:19" x14ac:dyDescent="0.25">
      <c r="A2213" s="14" t="s">
        <v>723</v>
      </c>
      <c r="B2213" s="14" t="s">
        <v>704</v>
      </c>
      <c r="C2213" s="14" t="s">
        <v>724</v>
      </c>
      <c r="D2213" s="14" t="s">
        <v>706</v>
      </c>
      <c r="E2213" s="14" t="s">
        <v>707</v>
      </c>
      <c r="F2213" s="15">
        <v>11686.03</v>
      </c>
      <c r="G2213" s="14" t="s">
        <v>708</v>
      </c>
      <c r="H2213" s="20">
        <v>43983</v>
      </c>
      <c r="I2213" s="14" t="s">
        <v>2924</v>
      </c>
      <c r="J2213" s="14" t="s">
        <v>2994</v>
      </c>
      <c r="K2213" s="21">
        <v>10121</v>
      </c>
      <c r="L2213" s="14" t="s">
        <v>670</v>
      </c>
      <c r="M2213" s="21">
        <v>114040</v>
      </c>
      <c r="N2213" s="14" t="s">
        <v>2995</v>
      </c>
      <c r="O2213" s="14" t="s">
        <v>725</v>
      </c>
      <c r="P2213" s="14" t="s">
        <v>726</v>
      </c>
      <c r="Q2213" s="14" t="s">
        <v>727</v>
      </c>
      <c r="R2213" s="14" t="s">
        <v>715</v>
      </c>
      <c r="S2213" s="14" t="s">
        <v>683</v>
      </c>
    </row>
    <row r="2214" spans="1:19" x14ac:dyDescent="0.25">
      <c r="A2214" s="14" t="s">
        <v>703</v>
      </c>
      <c r="B2214" s="14" t="s">
        <v>704</v>
      </c>
      <c r="C2214" s="14" t="s">
        <v>705</v>
      </c>
      <c r="D2214" s="14" t="s">
        <v>706</v>
      </c>
      <c r="E2214" s="14" t="s">
        <v>707</v>
      </c>
      <c r="F2214" s="15">
        <v>4256.1499999999996</v>
      </c>
      <c r="G2214" s="14" t="s">
        <v>708</v>
      </c>
      <c r="H2214" s="20">
        <v>43922</v>
      </c>
      <c r="I2214" s="14" t="s">
        <v>2996</v>
      </c>
      <c r="J2214" s="14" t="s">
        <v>2997</v>
      </c>
      <c r="K2214" s="21">
        <v>10121</v>
      </c>
      <c r="L2214" s="14" t="s">
        <v>670</v>
      </c>
      <c r="M2214" s="21">
        <v>114060</v>
      </c>
      <c r="N2214" s="14" t="s">
        <v>2998</v>
      </c>
      <c r="O2214" s="14" t="s">
        <v>712</v>
      </c>
      <c r="P2214" s="14" t="s">
        <v>713</v>
      </c>
      <c r="Q2214" s="14" t="s">
        <v>714</v>
      </c>
      <c r="R2214" s="14" t="s">
        <v>715</v>
      </c>
      <c r="S2214" s="14" t="s">
        <v>722</v>
      </c>
    </row>
    <row r="2215" spans="1:19" x14ac:dyDescent="0.25">
      <c r="A2215" s="14" t="s">
        <v>717</v>
      </c>
      <c r="B2215" s="14" t="s">
        <v>704</v>
      </c>
      <c r="C2215" s="14" t="s">
        <v>718</v>
      </c>
      <c r="D2215" s="14" t="s">
        <v>706</v>
      </c>
      <c r="E2215" s="14" t="s">
        <v>707</v>
      </c>
      <c r="F2215" s="15">
        <v>4256.1499999999996</v>
      </c>
      <c r="G2215" s="14" t="s">
        <v>708</v>
      </c>
      <c r="H2215" s="20">
        <v>43952</v>
      </c>
      <c r="I2215" s="14" t="s">
        <v>2996</v>
      </c>
      <c r="J2215" s="14" t="s">
        <v>2997</v>
      </c>
      <c r="K2215" s="21">
        <v>10121</v>
      </c>
      <c r="L2215" s="14" t="s">
        <v>670</v>
      </c>
      <c r="M2215" s="21">
        <v>114060</v>
      </c>
      <c r="N2215" s="14" t="s">
        <v>2998</v>
      </c>
      <c r="O2215" s="14" t="s">
        <v>719</v>
      </c>
      <c r="P2215" s="14" t="s">
        <v>720</v>
      </c>
      <c r="Q2215" s="14" t="s">
        <v>721</v>
      </c>
      <c r="R2215" s="14" t="s">
        <v>715</v>
      </c>
      <c r="S2215" s="14" t="s">
        <v>722</v>
      </c>
    </row>
    <row r="2216" spans="1:19" x14ac:dyDescent="0.25">
      <c r="A2216" s="14" t="s">
        <v>723</v>
      </c>
      <c r="B2216" s="14" t="s">
        <v>704</v>
      </c>
      <c r="C2216" s="14" t="s">
        <v>724</v>
      </c>
      <c r="D2216" s="14" t="s">
        <v>706</v>
      </c>
      <c r="E2216" s="14" t="s">
        <v>707</v>
      </c>
      <c r="F2216" s="15">
        <v>4256.1499999999996</v>
      </c>
      <c r="G2216" s="14" t="s">
        <v>708</v>
      </c>
      <c r="H2216" s="20">
        <v>43983</v>
      </c>
      <c r="I2216" s="14" t="s">
        <v>2927</v>
      </c>
      <c r="J2216" s="14" t="s">
        <v>2997</v>
      </c>
      <c r="K2216" s="21">
        <v>10121</v>
      </c>
      <c r="L2216" s="14" t="s">
        <v>670</v>
      </c>
      <c r="M2216" s="21">
        <v>114060</v>
      </c>
      <c r="N2216" s="14" t="s">
        <v>2998</v>
      </c>
      <c r="O2216" s="14" t="s">
        <v>725</v>
      </c>
      <c r="P2216" s="14" t="s">
        <v>726</v>
      </c>
      <c r="Q2216" s="14" t="s">
        <v>727</v>
      </c>
      <c r="R2216" s="14" t="s">
        <v>715</v>
      </c>
      <c r="S2216" s="14" t="s">
        <v>722</v>
      </c>
    </row>
    <row r="2217" spans="1:19" x14ac:dyDescent="0.25">
      <c r="A2217" s="14" t="s">
        <v>703</v>
      </c>
      <c r="B2217" s="14" t="s">
        <v>704</v>
      </c>
      <c r="C2217" s="14" t="s">
        <v>705</v>
      </c>
      <c r="D2217" s="14" t="s">
        <v>706</v>
      </c>
      <c r="E2217" s="14" t="s">
        <v>707</v>
      </c>
      <c r="F2217" s="15">
        <v>14616.84</v>
      </c>
      <c r="G2217" s="14" t="s">
        <v>708</v>
      </c>
      <c r="H2217" s="20">
        <v>43922</v>
      </c>
      <c r="I2217" s="14" t="s">
        <v>2999</v>
      </c>
      <c r="J2217" s="14" t="s">
        <v>3000</v>
      </c>
      <c r="K2217" s="21">
        <v>10127</v>
      </c>
      <c r="L2217" s="14" t="s">
        <v>671</v>
      </c>
      <c r="M2217" s="21">
        <v>111100</v>
      </c>
      <c r="N2217" s="14" t="s">
        <v>3001</v>
      </c>
      <c r="O2217" s="14" t="s">
        <v>712</v>
      </c>
      <c r="P2217" s="14" t="s">
        <v>713</v>
      </c>
      <c r="Q2217" s="14" t="s">
        <v>714</v>
      </c>
      <c r="R2217" s="14" t="s">
        <v>715</v>
      </c>
      <c r="S2217" s="14" t="s">
        <v>716</v>
      </c>
    </row>
    <row r="2218" spans="1:19" x14ac:dyDescent="0.25">
      <c r="A2218" s="14" t="s">
        <v>717</v>
      </c>
      <c r="B2218" s="14" t="s">
        <v>704</v>
      </c>
      <c r="C2218" s="14" t="s">
        <v>718</v>
      </c>
      <c r="D2218" s="14" t="s">
        <v>706</v>
      </c>
      <c r="E2218" s="14" t="s">
        <v>707</v>
      </c>
      <c r="F2218" s="15">
        <v>14523.52</v>
      </c>
      <c r="G2218" s="14" t="s">
        <v>708</v>
      </c>
      <c r="H2218" s="20">
        <v>43952</v>
      </c>
      <c r="I2218" s="14" t="s">
        <v>2999</v>
      </c>
      <c r="J2218" s="14" t="s">
        <v>3000</v>
      </c>
      <c r="K2218" s="21">
        <v>10127</v>
      </c>
      <c r="L2218" s="14" t="s">
        <v>671</v>
      </c>
      <c r="M2218" s="21">
        <v>111100</v>
      </c>
      <c r="N2218" s="14" t="s">
        <v>3001</v>
      </c>
      <c r="O2218" s="14" t="s">
        <v>719</v>
      </c>
      <c r="P2218" s="14" t="s">
        <v>720</v>
      </c>
      <c r="Q2218" s="14" t="s">
        <v>721</v>
      </c>
      <c r="R2218" s="14" t="s">
        <v>715</v>
      </c>
      <c r="S2218" s="14" t="s">
        <v>716</v>
      </c>
    </row>
    <row r="2219" spans="1:19" x14ac:dyDescent="0.25">
      <c r="A2219" s="14" t="s">
        <v>723</v>
      </c>
      <c r="B2219" s="14" t="s">
        <v>704</v>
      </c>
      <c r="C2219" s="14" t="s">
        <v>724</v>
      </c>
      <c r="D2219" s="14" t="s">
        <v>706</v>
      </c>
      <c r="E2219" s="14" t="s">
        <v>707</v>
      </c>
      <c r="F2219" s="15">
        <v>14968.96</v>
      </c>
      <c r="G2219" s="14" t="s">
        <v>708</v>
      </c>
      <c r="H2219" s="20">
        <v>43983</v>
      </c>
      <c r="I2219" s="14" t="s">
        <v>2930</v>
      </c>
      <c r="J2219" s="14" t="s">
        <v>3000</v>
      </c>
      <c r="K2219" s="21">
        <v>10127</v>
      </c>
      <c r="L2219" s="14" t="s">
        <v>671</v>
      </c>
      <c r="M2219" s="21">
        <v>111100</v>
      </c>
      <c r="N2219" s="14" t="s">
        <v>3001</v>
      </c>
      <c r="O2219" s="14" t="s">
        <v>725</v>
      </c>
      <c r="P2219" s="14" t="s">
        <v>726</v>
      </c>
      <c r="Q2219" s="14" t="s">
        <v>727</v>
      </c>
      <c r="R2219" s="14" t="s">
        <v>715</v>
      </c>
      <c r="S2219" s="14" t="s">
        <v>716</v>
      </c>
    </row>
    <row r="2220" spans="1:19" x14ac:dyDescent="0.25">
      <c r="A2220" s="14" t="s">
        <v>703</v>
      </c>
      <c r="B2220" s="14" t="s">
        <v>704</v>
      </c>
      <c r="C2220" s="14" t="s">
        <v>705</v>
      </c>
      <c r="D2220" s="14" t="s">
        <v>706</v>
      </c>
      <c r="E2220" s="14" t="s">
        <v>707</v>
      </c>
      <c r="F2220" s="15">
        <v>14404.76</v>
      </c>
      <c r="G2220" s="14" t="s">
        <v>708</v>
      </c>
      <c r="H2220" s="20">
        <v>43922</v>
      </c>
      <c r="I2220" s="14" t="s">
        <v>3002</v>
      </c>
      <c r="J2220" s="14" t="s">
        <v>3003</v>
      </c>
      <c r="K2220" s="21">
        <v>10127</v>
      </c>
      <c r="L2220" s="14" t="s">
        <v>671</v>
      </c>
      <c r="M2220" s="21">
        <v>111200</v>
      </c>
      <c r="N2220" s="14" t="s">
        <v>3004</v>
      </c>
      <c r="O2220" s="14" t="s">
        <v>712</v>
      </c>
      <c r="P2220" s="14" t="s">
        <v>713</v>
      </c>
      <c r="Q2220" s="14" t="s">
        <v>714</v>
      </c>
      <c r="R2220" s="14" t="s">
        <v>715</v>
      </c>
      <c r="S2220" s="14" t="s">
        <v>731</v>
      </c>
    </row>
    <row r="2221" spans="1:19" x14ac:dyDescent="0.25">
      <c r="A2221" s="14" t="s">
        <v>717</v>
      </c>
      <c r="B2221" s="14" t="s">
        <v>704</v>
      </c>
      <c r="C2221" s="14" t="s">
        <v>718</v>
      </c>
      <c r="D2221" s="14" t="s">
        <v>706</v>
      </c>
      <c r="E2221" s="14" t="s">
        <v>707</v>
      </c>
      <c r="F2221" s="15">
        <v>13982.29</v>
      </c>
      <c r="G2221" s="14" t="s">
        <v>708</v>
      </c>
      <c r="H2221" s="20">
        <v>43952</v>
      </c>
      <c r="I2221" s="14" t="s">
        <v>3002</v>
      </c>
      <c r="J2221" s="14" t="s">
        <v>3003</v>
      </c>
      <c r="K2221" s="21">
        <v>10127</v>
      </c>
      <c r="L2221" s="14" t="s">
        <v>671</v>
      </c>
      <c r="M2221" s="21">
        <v>111200</v>
      </c>
      <c r="N2221" s="14" t="s">
        <v>3004</v>
      </c>
      <c r="O2221" s="14" t="s">
        <v>719</v>
      </c>
      <c r="P2221" s="14" t="s">
        <v>720</v>
      </c>
      <c r="Q2221" s="14" t="s">
        <v>721</v>
      </c>
      <c r="R2221" s="14" t="s">
        <v>715</v>
      </c>
      <c r="S2221" s="14" t="s">
        <v>731</v>
      </c>
    </row>
    <row r="2222" spans="1:19" x14ac:dyDescent="0.25">
      <c r="A2222" s="14" t="s">
        <v>723</v>
      </c>
      <c r="B2222" s="14" t="s">
        <v>704</v>
      </c>
      <c r="C2222" s="14" t="s">
        <v>724</v>
      </c>
      <c r="D2222" s="14" t="s">
        <v>706</v>
      </c>
      <c r="E2222" s="14" t="s">
        <v>707</v>
      </c>
      <c r="F2222" s="15">
        <v>14994.41</v>
      </c>
      <c r="G2222" s="14" t="s">
        <v>708</v>
      </c>
      <c r="H2222" s="20">
        <v>43983</v>
      </c>
      <c r="I2222" s="14" t="s">
        <v>2933</v>
      </c>
      <c r="J2222" s="14" t="s">
        <v>3003</v>
      </c>
      <c r="K2222" s="21">
        <v>10127</v>
      </c>
      <c r="L2222" s="14" t="s">
        <v>671</v>
      </c>
      <c r="M2222" s="21">
        <v>111200</v>
      </c>
      <c r="N2222" s="14" t="s">
        <v>3004</v>
      </c>
      <c r="O2222" s="14" t="s">
        <v>725</v>
      </c>
      <c r="P2222" s="14" t="s">
        <v>726</v>
      </c>
      <c r="Q2222" s="14" t="s">
        <v>727</v>
      </c>
      <c r="R2222" s="14" t="s">
        <v>715</v>
      </c>
      <c r="S2222" s="14" t="s">
        <v>731</v>
      </c>
    </row>
    <row r="2223" spans="1:19" x14ac:dyDescent="0.25">
      <c r="A2223" s="14" t="s">
        <v>723</v>
      </c>
      <c r="B2223" s="14" t="s">
        <v>704</v>
      </c>
      <c r="C2223" s="14" t="s">
        <v>724</v>
      </c>
      <c r="D2223" s="14" t="s">
        <v>706</v>
      </c>
      <c r="E2223" s="14" t="s">
        <v>707</v>
      </c>
      <c r="F2223" s="15">
        <v>496.21</v>
      </c>
      <c r="G2223" s="14" t="s">
        <v>708</v>
      </c>
      <c r="H2223" s="20">
        <v>43983</v>
      </c>
      <c r="I2223" s="14" t="s">
        <v>3005</v>
      </c>
      <c r="J2223" s="14" t="s">
        <v>3003</v>
      </c>
      <c r="K2223" s="21">
        <v>10127</v>
      </c>
      <c r="L2223" s="14" t="s">
        <v>671</v>
      </c>
      <c r="M2223" s="21">
        <v>111200</v>
      </c>
      <c r="N2223" s="14" t="s">
        <v>3004</v>
      </c>
      <c r="O2223" s="14" t="s">
        <v>725</v>
      </c>
      <c r="P2223" s="14" t="s">
        <v>682</v>
      </c>
      <c r="Q2223" s="14" t="s">
        <v>875</v>
      </c>
      <c r="R2223" s="14" t="s">
        <v>715</v>
      </c>
      <c r="S2223" s="14" t="s">
        <v>731</v>
      </c>
    </row>
    <row r="2224" spans="1:19" x14ac:dyDescent="0.25">
      <c r="A2224" s="14" t="s">
        <v>703</v>
      </c>
      <c r="B2224" s="14" t="s">
        <v>704</v>
      </c>
      <c r="C2224" s="14" t="s">
        <v>705</v>
      </c>
      <c r="D2224" s="14" t="s">
        <v>706</v>
      </c>
      <c r="E2224" s="14" t="s">
        <v>707</v>
      </c>
      <c r="F2224" s="15">
        <v>6835.5</v>
      </c>
      <c r="G2224" s="14" t="s">
        <v>708</v>
      </c>
      <c r="H2224" s="20">
        <v>43922</v>
      </c>
      <c r="I2224" s="14" t="s">
        <v>3006</v>
      </c>
      <c r="J2224" s="14" t="s">
        <v>3007</v>
      </c>
      <c r="K2224" s="21">
        <v>10127</v>
      </c>
      <c r="L2224" s="14" t="s">
        <v>671</v>
      </c>
      <c r="M2224" s="21">
        <v>111300</v>
      </c>
      <c r="N2224" s="14" t="s">
        <v>3008</v>
      </c>
      <c r="O2224" s="14" t="s">
        <v>712</v>
      </c>
      <c r="P2224" s="14" t="s">
        <v>713</v>
      </c>
      <c r="Q2224" s="14" t="s">
        <v>714</v>
      </c>
      <c r="R2224" s="14" t="s">
        <v>715</v>
      </c>
      <c r="S2224" s="14" t="s">
        <v>738</v>
      </c>
    </row>
    <row r="2225" spans="1:19" x14ac:dyDescent="0.25">
      <c r="A2225" s="14" t="s">
        <v>717</v>
      </c>
      <c r="B2225" s="14" t="s">
        <v>704</v>
      </c>
      <c r="C2225" s="14" t="s">
        <v>718</v>
      </c>
      <c r="D2225" s="14" t="s">
        <v>706</v>
      </c>
      <c r="E2225" s="14" t="s">
        <v>707</v>
      </c>
      <c r="F2225" s="15">
        <v>7571.15</v>
      </c>
      <c r="G2225" s="14" t="s">
        <v>708</v>
      </c>
      <c r="H2225" s="20">
        <v>43952</v>
      </c>
      <c r="I2225" s="14" t="s">
        <v>3006</v>
      </c>
      <c r="J2225" s="14" t="s">
        <v>3007</v>
      </c>
      <c r="K2225" s="21">
        <v>10127</v>
      </c>
      <c r="L2225" s="14" t="s">
        <v>671</v>
      </c>
      <c r="M2225" s="21">
        <v>111300</v>
      </c>
      <c r="N2225" s="14" t="s">
        <v>3008</v>
      </c>
      <c r="O2225" s="14" t="s">
        <v>719</v>
      </c>
      <c r="P2225" s="14" t="s">
        <v>720</v>
      </c>
      <c r="Q2225" s="14" t="s">
        <v>721</v>
      </c>
      <c r="R2225" s="14" t="s">
        <v>715</v>
      </c>
      <c r="S2225" s="14" t="s">
        <v>738</v>
      </c>
    </row>
    <row r="2226" spans="1:19" x14ac:dyDescent="0.25">
      <c r="A2226" s="14" t="s">
        <v>723</v>
      </c>
      <c r="B2226" s="14" t="s">
        <v>704</v>
      </c>
      <c r="C2226" s="14" t="s">
        <v>724</v>
      </c>
      <c r="D2226" s="14" t="s">
        <v>706</v>
      </c>
      <c r="E2226" s="14" t="s">
        <v>707</v>
      </c>
      <c r="F2226" s="15">
        <v>1354.06</v>
      </c>
      <c r="G2226" s="14" t="s">
        <v>708</v>
      </c>
      <c r="H2226" s="20">
        <v>43983</v>
      </c>
      <c r="I2226" s="14" t="s">
        <v>3009</v>
      </c>
      <c r="J2226" s="14" t="s">
        <v>3007</v>
      </c>
      <c r="K2226" s="21">
        <v>10127</v>
      </c>
      <c r="L2226" s="14" t="s">
        <v>671</v>
      </c>
      <c r="M2226" s="21">
        <v>111300</v>
      </c>
      <c r="N2226" s="14" t="s">
        <v>3008</v>
      </c>
      <c r="O2226" s="14" t="s">
        <v>725</v>
      </c>
      <c r="P2226" s="14" t="s">
        <v>682</v>
      </c>
      <c r="Q2226" s="14" t="s">
        <v>875</v>
      </c>
      <c r="R2226" s="14" t="s">
        <v>715</v>
      </c>
      <c r="S2226" s="14" t="s">
        <v>738</v>
      </c>
    </row>
    <row r="2227" spans="1:19" x14ac:dyDescent="0.25">
      <c r="A2227" s="14" t="s">
        <v>723</v>
      </c>
      <c r="B2227" s="14" t="s">
        <v>704</v>
      </c>
      <c r="C2227" s="14" t="s">
        <v>724</v>
      </c>
      <c r="D2227" s="14" t="s">
        <v>706</v>
      </c>
      <c r="E2227" s="14" t="s">
        <v>707</v>
      </c>
      <c r="F2227" s="15">
        <v>5409.48</v>
      </c>
      <c r="G2227" s="14" t="s">
        <v>708</v>
      </c>
      <c r="H2227" s="20">
        <v>43983</v>
      </c>
      <c r="I2227" s="14" t="s">
        <v>2936</v>
      </c>
      <c r="J2227" s="14" t="s">
        <v>3007</v>
      </c>
      <c r="K2227" s="21">
        <v>10127</v>
      </c>
      <c r="L2227" s="14" t="s">
        <v>671</v>
      </c>
      <c r="M2227" s="21">
        <v>111300</v>
      </c>
      <c r="N2227" s="14" t="s">
        <v>3008</v>
      </c>
      <c r="O2227" s="14" t="s">
        <v>725</v>
      </c>
      <c r="P2227" s="14" t="s">
        <v>726</v>
      </c>
      <c r="Q2227" s="14" t="s">
        <v>727</v>
      </c>
      <c r="R2227" s="14" t="s">
        <v>715</v>
      </c>
      <c r="S2227" s="14" t="s">
        <v>738</v>
      </c>
    </row>
    <row r="2228" spans="1:19" x14ac:dyDescent="0.25">
      <c r="A2228" s="14" t="s">
        <v>703</v>
      </c>
      <c r="B2228" s="14" t="s">
        <v>704</v>
      </c>
      <c r="C2228" s="14" t="s">
        <v>705</v>
      </c>
      <c r="D2228" s="14" t="s">
        <v>706</v>
      </c>
      <c r="E2228" s="14" t="s">
        <v>707</v>
      </c>
      <c r="F2228" s="15">
        <v>196667.4</v>
      </c>
      <c r="G2228" s="14" t="s">
        <v>708</v>
      </c>
      <c r="H2228" s="20">
        <v>43922</v>
      </c>
      <c r="I2228" s="14" t="s">
        <v>3010</v>
      </c>
      <c r="J2228" s="14" t="s">
        <v>3011</v>
      </c>
      <c r="K2228" s="21">
        <v>10127</v>
      </c>
      <c r="L2228" s="14" t="s">
        <v>671</v>
      </c>
      <c r="M2228" s="21">
        <v>111400</v>
      </c>
      <c r="N2228" s="14" t="s">
        <v>3012</v>
      </c>
      <c r="O2228" s="14" t="s">
        <v>712</v>
      </c>
      <c r="P2228" s="14" t="s">
        <v>713</v>
      </c>
      <c r="Q2228" s="14" t="s">
        <v>714</v>
      </c>
      <c r="R2228" s="14" t="s">
        <v>715</v>
      </c>
      <c r="S2228" s="14" t="s">
        <v>683</v>
      </c>
    </row>
    <row r="2229" spans="1:19" x14ac:dyDescent="0.25">
      <c r="A2229" s="14" t="s">
        <v>717</v>
      </c>
      <c r="B2229" s="14" t="s">
        <v>704</v>
      </c>
      <c r="C2229" s="14" t="s">
        <v>718</v>
      </c>
      <c r="D2229" s="14" t="s">
        <v>706</v>
      </c>
      <c r="E2229" s="14" t="s">
        <v>707</v>
      </c>
      <c r="F2229" s="15">
        <v>210405.61</v>
      </c>
      <c r="G2229" s="14" t="s">
        <v>708</v>
      </c>
      <c r="H2229" s="20">
        <v>43952</v>
      </c>
      <c r="I2229" s="14" t="s">
        <v>3010</v>
      </c>
      <c r="J2229" s="14" t="s">
        <v>3011</v>
      </c>
      <c r="K2229" s="21">
        <v>10127</v>
      </c>
      <c r="L2229" s="14" t="s">
        <v>671</v>
      </c>
      <c r="M2229" s="21">
        <v>111400</v>
      </c>
      <c r="N2229" s="14" t="s">
        <v>3012</v>
      </c>
      <c r="O2229" s="14" t="s">
        <v>719</v>
      </c>
      <c r="P2229" s="14" t="s">
        <v>720</v>
      </c>
      <c r="Q2229" s="14" t="s">
        <v>721</v>
      </c>
      <c r="R2229" s="14" t="s">
        <v>715</v>
      </c>
      <c r="S2229" s="14" t="s">
        <v>683</v>
      </c>
    </row>
    <row r="2230" spans="1:19" x14ac:dyDescent="0.25">
      <c r="A2230" s="14" t="s">
        <v>723</v>
      </c>
      <c r="B2230" s="14" t="s">
        <v>704</v>
      </c>
      <c r="C2230" s="14" t="s">
        <v>724</v>
      </c>
      <c r="D2230" s="14" t="s">
        <v>706</v>
      </c>
      <c r="E2230" s="14" t="s">
        <v>707</v>
      </c>
      <c r="F2230" s="15">
        <v>197451.31</v>
      </c>
      <c r="G2230" s="14" t="s">
        <v>708</v>
      </c>
      <c r="H2230" s="20">
        <v>43983</v>
      </c>
      <c r="I2230" s="14" t="s">
        <v>2939</v>
      </c>
      <c r="J2230" s="14" t="s">
        <v>3011</v>
      </c>
      <c r="K2230" s="21">
        <v>10127</v>
      </c>
      <c r="L2230" s="14" t="s">
        <v>671</v>
      </c>
      <c r="M2230" s="21">
        <v>111400</v>
      </c>
      <c r="N2230" s="14" t="s">
        <v>3012</v>
      </c>
      <c r="O2230" s="14" t="s">
        <v>725</v>
      </c>
      <c r="P2230" s="14" t="s">
        <v>726</v>
      </c>
      <c r="Q2230" s="14" t="s">
        <v>727</v>
      </c>
      <c r="R2230" s="14" t="s">
        <v>715</v>
      </c>
      <c r="S2230" s="14" t="s">
        <v>683</v>
      </c>
    </row>
    <row r="2231" spans="1:19" x14ac:dyDescent="0.25">
      <c r="A2231" s="14" t="s">
        <v>703</v>
      </c>
      <c r="B2231" s="14" t="s">
        <v>704</v>
      </c>
      <c r="C2231" s="14" t="s">
        <v>705</v>
      </c>
      <c r="D2231" s="14" t="s">
        <v>706</v>
      </c>
      <c r="E2231" s="14" t="s">
        <v>707</v>
      </c>
      <c r="F2231" s="15">
        <v>1118.79</v>
      </c>
      <c r="G2231" s="14" t="s">
        <v>708</v>
      </c>
      <c r="H2231" s="20">
        <v>43922</v>
      </c>
      <c r="I2231" s="14" t="s">
        <v>3013</v>
      </c>
      <c r="J2231" s="14" t="s">
        <v>3014</v>
      </c>
      <c r="K2231" s="21">
        <v>10127</v>
      </c>
      <c r="L2231" s="14" t="s">
        <v>671</v>
      </c>
      <c r="M2231" s="21">
        <v>111450</v>
      </c>
      <c r="N2231" s="14" t="s">
        <v>3015</v>
      </c>
      <c r="O2231" s="14" t="s">
        <v>712</v>
      </c>
      <c r="P2231" s="14" t="s">
        <v>713</v>
      </c>
      <c r="Q2231" s="14" t="s">
        <v>714</v>
      </c>
      <c r="R2231" s="14" t="s">
        <v>715</v>
      </c>
      <c r="S2231" s="14" t="s">
        <v>753</v>
      </c>
    </row>
    <row r="2232" spans="1:19" x14ac:dyDescent="0.25">
      <c r="A2232" s="14" t="s">
        <v>717</v>
      </c>
      <c r="B2232" s="14" t="s">
        <v>704</v>
      </c>
      <c r="C2232" s="14" t="s">
        <v>718</v>
      </c>
      <c r="D2232" s="14" t="s">
        <v>706</v>
      </c>
      <c r="E2232" s="14" t="s">
        <v>707</v>
      </c>
      <c r="F2232" s="15">
        <v>1097.26</v>
      </c>
      <c r="G2232" s="14" t="s">
        <v>708</v>
      </c>
      <c r="H2232" s="20">
        <v>43952</v>
      </c>
      <c r="I2232" s="14" t="s">
        <v>3013</v>
      </c>
      <c r="J2232" s="14" t="s">
        <v>3014</v>
      </c>
      <c r="K2232" s="21">
        <v>10127</v>
      </c>
      <c r="L2232" s="14" t="s">
        <v>671</v>
      </c>
      <c r="M2232" s="21">
        <v>111450</v>
      </c>
      <c r="N2232" s="14" t="s">
        <v>3015</v>
      </c>
      <c r="O2232" s="14" t="s">
        <v>719</v>
      </c>
      <c r="P2232" s="14" t="s">
        <v>720</v>
      </c>
      <c r="Q2232" s="14" t="s">
        <v>721</v>
      </c>
      <c r="R2232" s="14" t="s">
        <v>715</v>
      </c>
      <c r="S2232" s="14" t="s">
        <v>753</v>
      </c>
    </row>
    <row r="2233" spans="1:19" x14ac:dyDescent="0.25">
      <c r="A2233" s="14" t="s">
        <v>723</v>
      </c>
      <c r="B2233" s="14" t="s">
        <v>704</v>
      </c>
      <c r="C2233" s="14" t="s">
        <v>724</v>
      </c>
      <c r="D2233" s="14" t="s">
        <v>706</v>
      </c>
      <c r="E2233" s="14" t="s">
        <v>707</v>
      </c>
      <c r="F2233" s="15">
        <v>1097.26</v>
      </c>
      <c r="G2233" s="14" t="s">
        <v>708</v>
      </c>
      <c r="H2233" s="20">
        <v>43983</v>
      </c>
      <c r="I2233" s="14" t="s">
        <v>2942</v>
      </c>
      <c r="J2233" s="14" t="s">
        <v>3014</v>
      </c>
      <c r="K2233" s="21">
        <v>10127</v>
      </c>
      <c r="L2233" s="14" t="s">
        <v>671</v>
      </c>
      <c r="M2233" s="21">
        <v>111450</v>
      </c>
      <c r="N2233" s="14" t="s">
        <v>3015</v>
      </c>
      <c r="O2233" s="14" t="s">
        <v>725</v>
      </c>
      <c r="P2233" s="14" t="s">
        <v>726</v>
      </c>
      <c r="Q2233" s="14" t="s">
        <v>727</v>
      </c>
      <c r="R2233" s="14" t="s">
        <v>715</v>
      </c>
      <c r="S2233" s="14" t="s">
        <v>753</v>
      </c>
    </row>
    <row r="2234" spans="1:19" x14ac:dyDescent="0.25">
      <c r="A2234" s="14" t="s">
        <v>703</v>
      </c>
      <c r="B2234" s="14" t="s">
        <v>704</v>
      </c>
      <c r="C2234" s="14" t="s">
        <v>705</v>
      </c>
      <c r="D2234" s="14" t="s">
        <v>706</v>
      </c>
      <c r="E2234" s="14" t="s">
        <v>707</v>
      </c>
      <c r="F2234" s="15">
        <v>106621.01</v>
      </c>
      <c r="G2234" s="14" t="s">
        <v>708</v>
      </c>
      <c r="H2234" s="20">
        <v>43922</v>
      </c>
      <c r="I2234" s="14" t="s">
        <v>3016</v>
      </c>
      <c r="J2234" s="14" t="s">
        <v>3017</v>
      </c>
      <c r="K2234" s="21">
        <v>10127</v>
      </c>
      <c r="L2234" s="14" t="s">
        <v>671</v>
      </c>
      <c r="M2234" s="21">
        <v>111600</v>
      </c>
      <c r="N2234" s="14" t="s">
        <v>3018</v>
      </c>
      <c r="O2234" s="14" t="s">
        <v>712</v>
      </c>
      <c r="P2234" s="14" t="s">
        <v>713</v>
      </c>
      <c r="Q2234" s="14" t="s">
        <v>714</v>
      </c>
      <c r="R2234" s="14" t="s">
        <v>715</v>
      </c>
      <c r="S2234" s="14" t="s">
        <v>722</v>
      </c>
    </row>
    <row r="2235" spans="1:19" x14ac:dyDescent="0.25">
      <c r="A2235" s="14" t="s">
        <v>717</v>
      </c>
      <c r="B2235" s="14" t="s">
        <v>704</v>
      </c>
      <c r="C2235" s="14" t="s">
        <v>718</v>
      </c>
      <c r="D2235" s="14" t="s">
        <v>706</v>
      </c>
      <c r="E2235" s="14" t="s">
        <v>707</v>
      </c>
      <c r="F2235" s="15">
        <v>107198.49</v>
      </c>
      <c r="G2235" s="14" t="s">
        <v>708</v>
      </c>
      <c r="H2235" s="20">
        <v>43952</v>
      </c>
      <c r="I2235" s="14" t="s">
        <v>3016</v>
      </c>
      <c r="J2235" s="14" t="s">
        <v>3017</v>
      </c>
      <c r="K2235" s="21">
        <v>10127</v>
      </c>
      <c r="L2235" s="14" t="s">
        <v>671</v>
      </c>
      <c r="M2235" s="21">
        <v>111600</v>
      </c>
      <c r="N2235" s="14" t="s">
        <v>3018</v>
      </c>
      <c r="O2235" s="14" t="s">
        <v>719</v>
      </c>
      <c r="P2235" s="14" t="s">
        <v>720</v>
      </c>
      <c r="Q2235" s="14" t="s">
        <v>721</v>
      </c>
      <c r="R2235" s="14" t="s">
        <v>715</v>
      </c>
      <c r="S2235" s="14" t="s">
        <v>722</v>
      </c>
    </row>
    <row r="2236" spans="1:19" x14ac:dyDescent="0.25">
      <c r="A2236" s="14" t="s">
        <v>723</v>
      </c>
      <c r="B2236" s="14" t="s">
        <v>704</v>
      </c>
      <c r="C2236" s="14" t="s">
        <v>724</v>
      </c>
      <c r="D2236" s="14" t="s">
        <v>706</v>
      </c>
      <c r="E2236" s="14" t="s">
        <v>707</v>
      </c>
      <c r="F2236" s="15">
        <v>104546.51</v>
      </c>
      <c r="G2236" s="14" t="s">
        <v>708</v>
      </c>
      <c r="H2236" s="20">
        <v>43983</v>
      </c>
      <c r="I2236" s="14" t="s">
        <v>2945</v>
      </c>
      <c r="J2236" s="14" t="s">
        <v>3017</v>
      </c>
      <c r="K2236" s="21">
        <v>10127</v>
      </c>
      <c r="L2236" s="14" t="s">
        <v>671</v>
      </c>
      <c r="M2236" s="21">
        <v>111600</v>
      </c>
      <c r="N2236" s="14" t="s">
        <v>3018</v>
      </c>
      <c r="O2236" s="14" t="s">
        <v>725</v>
      </c>
      <c r="P2236" s="14" t="s">
        <v>726</v>
      </c>
      <c r="Q2236" s="14" t="s">
        <v>727</v>
      </c>
      <c r="R2236" s="14" t="s">
        <v>715</v>
      </c>
      <c r="S2236" s="14" t="s">
        <v>722</v>
      </c>
    </row>
    <row r="2237" spans="1:19" x14ac:dyDescent="0.25">
      <c r="A2237" s="14" t="s">
        <v>703</v>
      </c>
      <c r="B2237" s="14" t="s">
        <v>704</v>
      </c>
      <c r="C2237" s="14" t="s">
        <v>705</v>
      </c>
      <c r="D2237" s="14" t="s">
        <v>706</v>
      </c>
      <c r="E2237" s="14" t="s">
        <v>707</v>
      </c>
      <c r="F2237" s="15">
        <v>16891.009999999998</v>
      </c>
      <c r="G2237" s="14" t="s">
        <v>708</v>
      </c>
      <c r="H2237" s="20">
        <v>43922</v>
      </c>
      <c r="I2237" s="14" t="s">
        <v>3019</v>
      </c>
      <c r="J2237" s="14" t="s">
        <v>3020</v>
      </c>
      <c r="K2237" s="21">
        <v>10127</v>
      </c>
      <c r="L2237" s="14" t="s">
        <v>671</v>
      </c>
      <c r="M2237" s="21">
        <v>111700</v>
      </c>
      <c r="N2237" s="14" t="s">
        <v>3021</v>
      </c>
      <c r="O2237" s="14" t="s">
        <v>712</v>
      </c>
      <c r="P2237" s="14" t="s">
        <v>713</v>
      </c>
      <c r="Q2237" s="14" t="s">
        <v>714</v>
      </c>
      <c r="R2237" s="14" t="s">
        <v>715</v>
      </c>
      <c r="S2237" s="14" t="s">
        <v>742</v>
      </c>
    </row>
    <row r="2238" spans="1:19" x14ac:dyDescent="0.25">
      <c r="A2238" s="14" t="s">
        <v>717</v>
      </c>
      <c r="B2238" s="14" t="s">
        <v>704</v>
      </c>
      <c r="C2238" s="14" t="s">
        <v>718</v>
      </c>
      <c r="D2238" s="14" t="s">
        <v>706</v>
      </c>
      <c r="E2238" s="14" t="s">
        <v>707</v>
      </c>
      <c r="F2238" s="15">
        <v>15554.17</v>
      </c>
      <c r="G2238" s="14" t="s">
        <v>708</v>
      </c>
      <c r="H2238" s="20">
        <v>43952</v>
      </c>
      <c r="I2238" s="14" t="s">
        <v>3019</v>
      </c>
      <c r="J2238" s="14" t="s">
        <v>3020</v>
      </c>
      <c r="K2238" s="21">
        <v>10127</v>
      </c>
      <c r="L2238" s="14" t="s">
        <v>671</v>
      </c>
      <c r="M2238" s="21">
        <v>111700</v>
      </c>
      <c r="N2238" s="14" t="s">
        <v>3021</v>
      </c>
      <c r="O2238" s="14" t="s">
        <v>719</v>
      </c>
      <c r="P2238" s="14" t="s">
        <v>720</v>
      </c>
      <c r="Q2238" s="14" t="s">
        <v>721</v>
      </c>
      <c r="R2238" s="14" t="s">
        <v>715</v>
      </c>
      <c r="S2238" s="14" t="s">
        <v>742</v>
      </c>
    </row>
    <row r="2239" spans="1:19" x14ac:dyDescent="0.25">
      <c r="A2239" s="14" t="s">
        <v>723</v>
      </c>
      <c r="B2239" s="14" t="s">
        <v>704</v>
      </c>
      <c r="C2239" s="14" t="s">
        <v>724</v>
      </c>
      <c r="D2239" s="14" t="s">
        <v>706</v>
      </c>
      <c r="E2239" s="14" t="s">
        <v>707</v>
      </c>
      <c r="F2239" s="15">
        <v>691.47</v>
      </c>
      <c r="G2239" s="14" t="s">
        <v>708</v>
      </c>
      <c r="H2239" s="20">
        <v>43983</v>
      </c>
      <c r="I2239" s="14" t="s">
        <v>3022</v>
      </c>
      <c r="J2239" s="14" t="s">
        <v>3020</v>
      </c>
      <c r="K2239" s="21">
        <v>10127</v>
      </c>
      <c r="L2239" s="14" t="s">
        <v>671</v>
      </c>
      <c r="M2239" s="21">
        <v>111700</v>
      </c>
      <c r="N2239" s="14" t="s">
        <v>3021</v>
      </c>
      <c r="O2239" s="14" t="s">
        <v>725</v>
      </c>
      <c r="P2239" s="14" t="s">
        <v>682</v>
      </c>
      <c r="Q2239" s="14" t="s">
        <v>875</v>
      </c>
      <c r="R2239" s="14" t="s">
        <v>715</v>
      </c>
      <c r="S2239" s="14" t="s">
        <v>742</v>
      </c>
    </row>
    <row r="2240" spans="1:19" x14ac:dyDescent="0.25">
      <c r="A2240" s="14" t="s">
        <v>723</v>
      </c>
      <c r="B2240" s="14" t="s">
        <v>704</v>
      </c>
      <c r="C2240" s="14" t="s">
        <v>724</v>
      </c>
      <c r="D2240" s="14" t="s">
        <v>706</v>
      </c>
      <c r="E2240" s="14" t="s">
        <v>707</v>
      </c>
      <c r="F2240" s="15">
        <v>16086.67</v>
      </c>
      <c r="G2240" s="14" t="s">
        <v>708</v>
      </c>
      <c r="H2240" s="20">
        <v>43983</v>
      </c>
      <c r="I2240" s="14" t="s">
        <v>2948</v>
      </c>
      <c r="J2240" s="14" t="s">
        <v>3020</v>
      </c>
      <c r="K2240" s="21">
        <v>10127</v>
      </c>
      <c r="L2240" s="14" t="s">
        <v>671</v>
      </c>
      <c r="M2240" s="21">
        <v>111700</v>
      </c>
      <c r="N2240" s="14" t="s">
        <v>3021</v>
      </c>
      <c r="O2240" s="14" t="s">
        <v>725</v>
      </c>
      <c r="P2240" s="14" t="s">
        <v>726</v>
      </c>
      <c r="Q2240" s="14" t="s">
        <v>727</v>
      </c>
      <c r="R2240" s="14" t="s">
        <v>715</v>
      </c>
      <c r="S2240" s="14" t="s">
        <v>742</v>
      </c>
    </row>
    <row r="2241" spans="1:19" x14ac:dyDescent="0.25">
      <c r="A2241" s="14" t="s">
        <v>703</v>
      </c>
      <c r="B2241" s="14" t="s">
        <v>704</v>
      </c>
      <c r="C2241" s="14" t="s">
        <v>705</v>
      </c>
      <c r="D2241" s="14" t="s">
        <v>706</v>
      </c>
      <c r="E2241" s="14" t="s">
        <v>707</v>
      </c>
      <c r="F2241" s="15">
        <v>442.33</v>
      </c>
      <c r="G2241" s="14" t="s">
        <v>708</v>
      </c>
      <c r="H2241" s="20">
        <v>43922</v>
      </c>
      <c r="I2241" s="14" t="s">
        <v>3023</v>
      </c>
      <c r="J2241" s="14" t="s">
        <v>3024</v>
      </c>
      <c r="K2241" s="21">
        <v>10127</v>
      </c>
      <c r="L2241" s="14" t="s">
        <v>671</v>
      </c>
      <c r="M2241" s="21">
        <v>113000</v>
      </c>
      <c r="N2241" s="14" t="s">
        <v>3025</v>
      </c>
      <c r="O2241" s="14" t="s">
        <v>712</v>
      </c>
      <c r="P2241" s="14" t="s">
        <v>713</v>
      </c>
      <c r="Q2241" s="14" t="s">
        <v>714</v>
      </c>
      <c r="R2241" s="14" t="s">
        <v>715</v>
      </c>
      <c r="S2241" s="14" t="s">
        <v>742</v>
      </c>
    </row>
    <row r="2242" spans="1:19" x14ac:dyDescent="0.25">
      <c r="A2242" s="14" t="s">
        <v>717</v>
      </c>
      <c r="B2242" s="14" t="s">
        <v>704</v>
      </c>
      <c r="C2242" s="14" t="s">
        <v>718</v>
      </c>
      <c r="D2242" s="14" t="s">
        <v>706</v>
      </c>
      <c r="E2242" s="14" t="s">
        <v>707</v>
      </c>
      <c r="F2242" s="15">
        <v>316.05</v>
      </c>
      <c r="G2242" s="14" t="s">
        <v>708</v>
      </c>
      <c r="H2242" s="20">
        <v>43952</v>
      </c>
      <c r="I2242" s="14" t="s">
        <v>3023</v>
      </c>
      <c r="J2242" s="14" t="s">
        <v>3024</v>
      </c>
      <c r="K2242" s="21">
        <v>10127</v>
      </c>
      <c r="L2242" s="14" t="s">
        <v>671</v>
      </c>
      <c r="M2242" s="21">
        <v>113000</v>
      </c>
      <c r="N2242" s="14" t="s">
        <v>3025</v>
      </c>
      <c r="O2242" s="14" t="s">
        <v>719</v>
      </c>
      <c r="P2242" s="14" t="s">
        <v>720</v>
      </c>
      <c r="Q2242" s="14" t="s">
        <v>721</v>
      </c>
      <c r="R2242" s="14" t="s">
        <v>715</v>
      </c>
      <c r="S2242" s="14" t="s">
        <v>742</v>
      </c>
    </row>
    <row r="2243" spans="1:19" x14ac:dyDescent="0.25">
      <c r="A2243" s="14" t="s">
        <v>723</v>
      </c>
      <c r="B2243" s="14" t="s">
        <v>704</v>
      </c>
      <c r="C2243" s="14" t="s">
        <v>724</v>
      </c>
      <c r="D2243" s="14" t="s">
        <v>706</v>
      </c>
      <c r="E2243" s="14" t="s">
        <v>707</v>
      </c>
      <c r="F2243" s="15">
        <v>396.42</v>
      </c>
      <c r="G2243" s="14" t="s">
        <v>708</v>
      </c>
      <c r="H2243" s="20">
        <v>43983</v>
      </c>
      <c r="I2243" s="14" t="s">
        <v>2951</v>
      </c>
      <c r="J2243" s="14" t="s">
        <v>3024</v>
      </c>
      <c r="K2243" s="21">
        <v>10127</v>
      </c>
      <c r="L2243" s="14" t="s">
        <v>671</v>
      </c>
      <c r="M2243" s="21">
        <v>113000</v>
      </c>
      <c r="N2243" s="14" t="s">
        <v>3025</v>
      </c>
      <c r="O2243" s="14" t="s">
        <v>725</v>
      </c>
      <c r="P2243" s="14" t="s">
        <v>726</v>
      </c>
      <c r="Q2243" s="14" t="s">
        <v>727</v>
      </c>
      <c r="R2243" s="14" t="s">
        <v>715</v>
      </c>
      <c r="S2243" s="14" t="s">
        <v>742</v>
      </c>
    </row>
    <row r="2244" spans="1:19" x14ac:dyDescent="0.25">
      <c r="A2244" s="14" t="s">
        <v>703</v>
      </c>
      <c r="B2244" s="14" t="s">
        <v>704</v>
      </c>
      <c r="C2244" s="14" t="s">
        <v>705</v>
      </c>
      <c r="D2244" s="14" t="s">
        <v>706</v>
      </c>
      <c r="E2244" s="14" t="s">
        <v>707</v>
      </c>
      <c r="F2244" s="15">
        <v>1501.99</v>
      </c>
      <c r="G2244" s="14" t="s">
        <v>708</v>
      </c>
      <c r="H2244" s="20">
        <v>43922</v>
      </c>
      <c r="I2244" s="14" t="s">
        <v>3026</v>
      </c>
      <c r="J2244" s="14" t="s">
        <v>3027</v>
      </c>
      <c r="K2244" s="21">
        <v>10127</v>
      </c>
      <c r="L2244" s="14" t="s">
        <v>671</v>
      </c>
      <c r="M2244" s="21">
        <v>113010</v>
      </c>
      <c r="N2244" s="14" t="s">
        <v>3028</v>
      </c>
      <c r="O2244" s="14" t="s">
        <v>712</v>
      </c>
      <c r="P2244" s="14" t="s">
        <v>713</v>
      </c>
      <c r="Q2244" s="14" t="s">
        <v>714</v>
      </c>
      <c r="R2244" s="14" t="s">
        <v>715</v>
      </c>
      <c r="S2244" s="14" t="s">
        <v>716</v>
      </c>
    </row>
    <row r="2245" spans="1:19" x14ac:dyDescent="0.25">
      <c r="A2245" s="14" t="s">
        <v>717</v>
      </c>
      <c r="B2245" s="14" t="s">
        <v>704</v>
      </c>
      <c r="C2245" s="14" t="s">
        <v>718</v>
      </c>
      <c r="D2245" s="14" t="s">
        <v>706</v>
      </c>
      <c r="E2245" s="14" t="s">
        <v>707</v>
      </c>
      <c r="F2245" s="15">
        <v>1489.18</v>
      </c>
      <c r="G2245" s="14" t="s">
        <v>708</v>
      </c>
      <c r="H2245" s="20">
        <v>43952</v>
      </c>
      <c r="I2245" s="14" t="s">
        <v>3026</v>
      </c>
      <c r="J2245" s="14" t="s">
        <v>3027</v>
      </c>
      <c r="K2245" s="21">
        <v>10127</v>
      </c>
      <c r="L2245" s="14" t="s">
        <v>671</v>
      </c>
      <c r="M2245" s="21">
        <v>113010</v>
      </c>
      <c r="N2245" s="14" t="s">
        <v>3028</v>
      </c>
      <c r="O2245" s="14" t="s">
        <v>719</v>
      </c>
      <c r="P2245" s="14" t="s">
        <v>720</v>
      </c>
      <c r="Q2245" s="14" t="s">
        <v>721</v>
      </c>
      <c r="R2245" s="14" t="s">
        <v>715</v>
      </c>
      <c r="S2245" s="14" t="s">
        <v>716</v>
      </c>
    </row>
    <row r="2246" spans="1:19" x14ac:dyDescent="0.25">
      <c r="A2246" s="14" t="s">
        <v>723</v>
      </c>
      <c r="B2246" s="14" t="s">
        <v>704</v>
      </c>
      <c r="C2246" s="14" t="s">
        <v>724</v>
      </c>
      <c r="D2246" s="14" t="s">
        <v>706</v>
      </c>
      <c r="E2246" s="14" t="s">
        <v>707</v>
      </c>
      <c r="F2246" s="15">
        <v>1550.35</v>
      </c>
      <c r="G2246" s="14" t="s">
        <v>708</v>
      </c>
      <c r="H2246" s="20">
        <v>43983</v>
      </c>
      <c r="I2246" s="14" t="s">
        <v>2954</v>
      </c>
      <c r="J2246" s="14" t="s">
        <v>3027</v>
      </c>
      <c r="K2246" s="21">
        <v>10127</v>
      </c>
      <c r="L2246" s="14" t="s">
        <v>671</v>
      </c>
      <c r="M2246" s="21">
        <v>113010</v>
      </c>
      <c r="N2246" s="14" t="s">
        <v>3028</v>
      </c>
      <c r="O2246" s="14" t="s">
        <v>725</v>
      </c>
      <c r="P2246" s="14" t="s">
        <v>726</v>
      </c>
      <c r="Q2246" s="14" t="s">
        <v>727</v>
      </c>
      <c r="R2246" s="14" t="s">
        <v>715</v>
      </c>
      <c r="S2246" s="14" t="s">
        <v>716</v>
      </c>
    </row>
    <row r="2247" spans="1:19" x14ac:dyDescent="0.25">
      <c r="A2247" s="14" t="s">
        <v>703</v>
      </c>
      <c r="B2247" s="14" t="s">
        <v>704</v>
      </c>
      <c r="C2247" s="14" t="s">
        <v>705</v>
      </c>
      <c r="D2247" s="14" t="s">
        <v>706</v>
      </c>
      <c r="E2247" s="14" t="s">
        <v>707</v>
      </c>
      <c r="F2247" s="15">
        <v>866.96</v>
      </c>
      <c r="G2247" s="14" t="s">
        <v>708</v>
      </c>
      <c r="H2247" s="20">
        <v>43922</v>
      </c>
      <c r="I2247" s="14" t="s">
        <v>3029</v>
      </c>
      <c r="J2247" s="14" t="s">
        <v>3030</v>
      </c>
      <c r="K2247" s="21">
        <v>10127</v>
      </c>
      <c r="L2247" s="14" t="s">
        <v>671</v>
      </c>
      <c r="M2247" s="21">
        <v>113020</v>
      </c>
      <c r="N2247" s="14" t="s">
        <v>3031</v>
      </c>
      <c r="O2247" s="14" t="s">
        <v>712</v>
      </c>
      <c r="P2247" s="14" t="s">
        <v>713</v>
      </c>
      <c r="Q2247" s="14" t="s">
        <v>714</v>
      </c>
      <c r="R2247" s="14" t="s">
        <v>715</v>
      </c>
      <c r="S2247" s="14" t="s">
        <v>731</v>
      </c>
    </row>
    <row r="2248" spans="1:19" x14ac:dyDescent="0.25">
      <c r="A2248" s="14" t="s">
        <v>717</v>
      </c>
      <c r="B2248" s="14" t="s">
        <v>704</v>
      </c>
      <c r="C2248" s="14" t="s">
        <v>718</v>
      </c>
      <c r="D2248" s="14" t="s">
        <v>706</v>
      </c>
      <c r="E2248" s="14" t="s">
        <v>707</v>
      </c>
      <c r="F2248" s="15">
        <v>817.46</v>
      </c>
      <c r="G2248" s="14" t="s">
        <v>708</v>
      </c>
      <c r="H2248" s="20">
        <v>43952</v>
      </c>
      <c r="I2248" s="14" t="s">
        <v>3029</v>
      </c>
      <c r="J2248" s="14" t="s">
        <v>3030</v>
      </c>
      <c r="K2248" s="21">
        <v>10127</v>
      </c>
      <c r="L2248" s="14" t="s">
        <v>671</v>
      </c>
      <c r="M2248" s="21">
        <v>113020</v>
      </c>
      <c r="N2248" s="14" t="s">
        <v>3031</v>
      </c>
      <c r="O2248" s="14" t="s">
        <v>719</v>
      </c>
      <c r="P2248" s="14" t="s">
        <v>720</v>
      </c>
      <c r="Q2248" s="14" t="s">
        <v>721</v>
      </c>
      <c r="R2248" s="14" t="s">
        <v>715</v>
      </c>
      <c r="S2248" s="14" t="s">
        <v>731</v>
      </c>
    </row>
    <row r="2249" spans="1:19" x14ac:dyDescent="0.25">
      <c r="A2249" s="14" t="s">
        <v>723</v>
      </c>
      <c r="B2249" s="14" t="s">
        <v>704</v>
      </c>
      <c r="C2249" s="14" t="s">
        <v>724</v>
      </c>
      <c r="D2249" s="14" t="s">
        <v>706</v>
      </c>
      <c r="E2249" s="14" t="s">
        <v>707</v>
      </c>
      <c r="F2249" s="15">
        <v>867.44</v>
      </c>
      <c r="G2249" s="14" t="s">
        <v>708</v>
      </c>
      <c r="H2249" s="20">
        <v>43983</v>
      </c>
      <c r="I2249" s="14" t="s">
        <v>2957</v>
      </c>
      <c r="J2249" s="14" t="s">
        <v>3030</v>
      </c>
      <c r="K2249" s="21">
        <v>10127</v>
      </c>
      <c r="L2249" s="14" t="s">
        <v>671</v>
      </c>
      <c r="M2249" s="21">
        <v>113020</v>
      </c>
      <c r="N2249" s="14" t="s">
        <v>3031</v>
      </c>
      <c r="O2249" s="14" t="s">
        <v>725</v>
      </c>
      <c r="P2249" s="14" t="s">
        <v>726</v>
      </c>
      <c r="Q2249" s="14" t="s">
        <v>727</v>
      </c>
      <c r="R2249" s="14" t="s">
        <v>715</v>
      </c>
      <c r="S2249" s="14" t="s">
        <v>731</v>
      </c>
    </row>
    <row r="2250" spans="1:19" x14ac:dyDescent="0.25">
      <c r="A2250" s="14" t="s">
        <v>723</v>
      </c>
      <c r="B2250" s="14" t="s">
        <v>704</v>
      </c>
      <c r="C2250" s="14" t="s">
        <v>724</v>
      </c>
      <c r="D2250" s="14" t="s">
        <v>706</v>
      </c>
      <c r="E2250" s="14" t="s">
        <v>707</v>
      </c>
      <c r="F2250" s="15">
        <v>41.05</v>
      </c>
      <c r="G2250" s="14" t="s">
        <v>708</v>
      </c>
      <c r="H2250" s="20">
        <v>43983</v>
      </c>
      <c r="I2250" s="14" t="s">
        <v>3032</v>
      </c>
      <c r="J2250" s="14" t="s">
        <v>3030</v>
      </c>
      <c r="K2250" s="21">
        <v>10127</v>
      </c>
      <c r="L2250" s="14" t="s">
        <v>671</v>
      </c>
      <c r="M2250" s="21">
        <v>113020</v>
      </c>
      <c r="N2250" s="14" t="s">
        <v>3031</v>
      </c>
      <c r="O2250" s="14" t="s">
        <v>725</v>
      </c>
      <c r="P2250" s="14" t="s">
        <v>682</v>
      </c>
      <c r="Q2250" s="14" t="s">
        <v>875</v>
      </c>
      <c r="R2250" s="14" t="s">
        <v>715</v>
      </c>
      <c r="S2250" s="14" t="s">
        <v>731</v>
      </c>
    </row>
    <row r="2251" spans="1:19" x14ac:dyDescent="0.25">
      <c r="A2251" s="14" t="s">
        <v>703</v>
      </c>
      <c r="B2251" s="14" t="s">
        <v>704</v>
      </c>
      <c r="C2251" s="14" t="s">
        <v>705</v>
      </c>
      <c r="D2251" s="14" t="s">
        <v>706</v>
      </c>
      <c r="E2251" s="14" t="s">
        <v>707</v>
      </c>
      <c r="F2251" s="15">
        <v>468.25</v>
      </c>
      <c r="G2251" s="14" t="s">
        <v>708</v>
      </c>
      <c r="H2251" s="20">
        <v>43922</v>
      </c>
      <c r="I2251" s="14" t="s">
        <v>3033</v>
      </c>
      <c r="J2251" s="14" t="s">
        <v>3034</v>
      </c>
      <c r="K2251" s="21">
        <v>10127</v>
      </c>
      <c r="L2251" s="14" t="s">
        <v>671</v>
      </c>
      <c r="M2251" s="21">
        <v>113030</v>
      </c>
      <c r="N2251" s="14" t="s">
        <v>3035</v>
      </c>
      <c r="O2251" s="14" t="s">
        <v>712</v>
      </c>
      <c r="P2251" s="14" t="s">
        <v>713</v>
      </c>
      <c r="Q2251" s="14" t="s">
        <v>714</v>
      </c>
      <c r="R2251" s="14" t="s">
        <v>715</v>
      </c>
      <c r="S2251" s="14" t="s">
        <v>738</v>
      </c>
    </row>
    <row r="2252" spans="1:19" x14ac:dyDescent="0.25">
      <c r="A2252" s="14" t="s">
        <v>717</v>
      </c>
      <c r="B2252" s="14" t="s">
        <v>704</v>
      </c>
      <c r="C2252" s="14" t="s">
        <v>718</v>
      </c>
      <c r="D2252" s="14" t="s">
        <v>706</v>
      </c>
      <c r="E2252" s="14" t="s">
        <v>707</v>
      </c>
      <c r="F2252" s="15">
        <v>569.21</v>
      </c>
      <c r="G2252" s="14" t="s">
        <v>708</v>
      </c>
      <c r="H2252" s="20">
        <v>43952</v>
      </c>
      <c r="I2252" s="14" t="s">
        <v>3033</v>
      </c>
      <c r="J2252" s="14" t="s">
        <v>3034</v>
      </c>
      <c r="K2252" s="21">
        <v>10127</v>
      </c>
      <c r="L2252" s="14" t="s">
        <v>671</v>
      </c>
      <c r="M2252" s="21">
        <v>113030</v>
      </c>
      <c r="N2252" s="14" t="s">
        <v>3035</v>
      </c>
      <c r="O2252" s="14" t="s">
        <v>719</v>
      </c>
      <c r="P2252" s="14" t="s">
        <v>720</v>
      </c>
      <c r="Q2252" s="14" t="s">
        <v>721</v>
      </c>
      <c r="R2252" s="14" t="s">
        <v>715</v>
      </c>
      <c r="S2252" s="14" t="s">
        <v>738</v>
      </c>
    </row>
    <row r="2253" spans="1:19" x14ac:dyDescent="0.25">
      <c r="A2253" s="14" t="s">
        <v>723</v>
      </c>
      <c r="B2253" s="14" t="s">
        <v>704</v>
      </c>
      <c r="C2253" s="14" t="s">
        <v>724</v>
      </c>
      <c r="D2253" s="14" t="s">
        <v>706</v>
      </c>
      <c r="E2253" s="14" t="s">
        <v>707</v>
      </c>
      <c r="F2253" s="15">
        <v>350.7</v>
      </c>
      <c r="G2253" s="14" t="s">
        <v>708</v>
      </c>
      <c r="H2253" s="20">
        <v>43983</v>
      </c>
      <c r="I2253" s="14" t="s">
        <v>2961</v>
      </c>
      <c r="J2253" s="14" t="s">
        <v>3034</v>
      </c>
      <c r="K2253" s="21">
        <v>10127</v>
      </c>
      <c r="L2253" s="14" t="s">
        <v>671</v>
      </c>
      <c r="M2253" s="21">
        <v>113030</v>
      </c>
      <c r="N2253" s="14" t="s">
        <v>3035</v>
      </c>
      <c r="O2253" s="14" t="s">
        <v>725</v>
      </c>
      <c r="P2253" s="14" t="s">
        <v>726</v>
      </c>
      <c r="Q2253" s="14" t="s">
        <v>727</v>
      </c>
      <c r="R2253" s="14" t="s">
        <v>715</v>
      </c>
      <c r="S2253" s="14" t="s">
        <v>738</v>
      </c>
    </row>
    <row r="2254" spans="1:19" x14ac:dyDescent="0.25">
      <c r="A2254" s="14" t="s">
        <v>723</v>
      </c>
      <c r="B2254" s="14" t="s">
        <v>704</v>
      </c>
      <c r="C2254" s="14" t="s">
        <v>724</v>
      </c>
      <c r="D2254" s="14" t="s">
        <v>706</v>
      </c>
      <c r="E2254" s="14" t="s">
        <v>707</v>
      </c>
      <c r="F2254" s="15">
        <v>112</v>
      </c>
      <c r="G2254" s="14" t="s">
        <v>708</v>
      </c>
      <c r="H2254" s="20">
        <v>43983</v>
      </c>
      <c r="I2254" s="14" t="s">
        <v>3036</v>
      </c>
      <c r="J2254" s="14" t="s">
        <v>3034</v>
      </c>
      <c r="K2254" s="21">
        <v>10127</v>
      </c>
      <c r="L2254" s="14" t="s">
        <v>671</v>
      </c>
      <c r="M2254" s="21">
        <v>113030</v>
      </c>
      <c r="N2254" s="14" t="s">
        <v>3035</v>
      </c>
      <c r="O2254" s="14" t="s">
        <v>725</v>
      </c>
      <c r="P2254" s="14" t="s">
        <v>682</v>
      </c>
      <c r="Q2254" s="14" t="s">
        <v>875</v>
      </c>
      <c r="R2254" s="14" t="s">
        <v>715</v>
      </c>
      <c r="S2254" s="14" t="s">
        <v>738</v>
      </c>
    </row>
    <row r="2255" spans="1:19" x14ac:dyDescent="0.25">
      <c r="A2255" s="14" t="s">
        <v>703</v>
      </c>
      <c r="B2255" s="14" t="s">
        <v>704</v>
      </c>
      <c r="C2255" s="14" t="s">
        <v>705</v>
      </c>
      <c r="D2255" s="14" t="s">
        <v>706</v>
      </c>
      <c r="E2255" s="14" t="s">
        <v>707</v>
      </c>
      <c r="F2255" s="15">
        <v>20826.349999999999</v>
      </c>
      <c r="G2255" s="14" t="s">
        <v>708</v>
      </c>
      <c r="H2255" s="20">
        <v>43922</v>
      </c>
      <c r="I2255" s="14" t="s">
        <v>3037</v>
      </c>
      <c r="J2255" s="14" t="s">
        <v>3038</v>
      </c>
      <c r="K2255" s="21">
        <v>10127</v>
      </c>
      <c r="L2255" s="14" t="s">
        <v>671</v>
      </c>
      <c r="M2255" s="21">
        <v>113040</v>
      </c>
      <c r="N2255" s="14" t="s">
        <v>3039</v>
      </c>
      <c r="O2255" s="14" t="s">
        <v>712</v>
      </c>
      <c r="P2255" s="14" t="s">
        <v>713</v>
      </c>
      <c r="Q2255" s="14" t="s">
        <v>714</v>
      </c>
      <c r="R2255" s="14" t="s">
        <v>715</v>
      </c>
      <c r="S2255" s="14" t="s">
        <v>683</v>
      </c>
    </row>
    <row r="2256" spans="1:19" x14ac:dyDescent="0.25">
      <c r="A2256" s="14" t="s">
        <v>717</v>
      </c>
      <c r="B2256" s="14" t="s">
        <v>704</v>
      </c>
      <c r="C2256" s="14" t="s">
        <v>718</v>
      </c>
      <c r="D2256" s="14" t="s">
        <v>706</v>
      </c>
      <c r="E2256" s="14" t="s">
        <v>707</v>
      </c>
      <c r="F2256" s="15">
        <v>22777.39</v>
      </c>
      <c r="G2256" s="14" t="s">
        <v>708</v>
      </c>
      <c r="H2256" s="20">
        <v>43952</v>
      </c>
      <c r="I2256" s="14" t="s">
        <v>3037</v>
      </c>
      <c r="J2256" s="14" t="s">
        <v>3038</v>
      </c>
      <c r="K2256" s="21">
        <v>10127</v>
      </c>
      <c r="L2256" s="14" t="s">
        <v>671</v>
      </c>
      <c r="M2256" s="21">
        <v>113040</v>
      </c>
      <c r="N2256" s="14" t="s">
        <v>3039</v>
      </c>
      <c r="O2256" s="14" t="s">
        <v>719</v>
      </c>
      <c r="P2256" s="14" t="s">
        <v>720</v>
      </c>
      <c r="Q2256" s="14" t="s">
        <v>721</v>
      </c>
      <c r="R2256" s="14" t="s">
        <v>715</v>
      </c>
      <c r="S2256" s="14" t="s">
        <v>683</v>
      </c>
    </row>
    <row r="2257" spans="1:19" x14ac:dyDescent="0.25">
      <c r="A2257" s="14" t="s">
        <v>723</v>
      </c>
      <c r="B2257" s="14" t="s">
        <v>704</v>
      </c>
      <c r="C2257" s="14" t="s">
        <v>724</v>
      </c>
      <c r="D2257" s="14" t="s">
        <v>706</v>
      </c>
      <c r="E2257" s="14" t="s">
        <v>707</v>
      </c>
      <c r="F2257" s="15">
        <v>20973.37</v>
      </c>
      <c r="G2257" s="14" t="s">
        <v>708</v>
      </c>
      <c r="H2257" s="20">
        <v>43983</v>
      </c>
      <c r="I2257" s="14" t="s">
        <v>2964</v>
      </c>
      <c r="J2257" s="14" t="s">
        <v>3038</v>
      </c>
      <c r="K2257" s="21">
        <v>10127</v>
      </c>
      <c r="L2257" s="14" t="s">
        <v>671</v>
      </c>
      <c r="M2257" s="21">
        <v>113040</v>
      </c>
      <c r="N2257" s="14" t="s">
        <v>3039</v>
      </c>
      <c r="O2257" s="14" t="s">
        <v>725</v>
      </c>
      <c r="P2257" s="14" t="s">
        <v>726</v>
      </c>
      <c r="Q2257" s="14" t="s">
        <v>727</v>
      </c>
      <c r="R2257" s="14" t="s">
        <v>715</v>
      </c>
      <c r="S2257" s="14" t="s">
        <v>683</v>
      </c>
    </row>
    <row r="2258" spans="1:19" x14ac:dyDescent="0.25">
      <c r="A2258" s="14" t="s">
        <v>703</v>
      </c>
      <c r="B2258" s="14" t="s">
        <v>704</v>
      </c>
      <c r="C2258" s="14" t="s">
        <v>705</v>
      </c>
      <c r="D2258" s="14" t="s">
        <v>706</v>
      </c>
      <c r="E2258" s="14" t="s">
        <v>707</v>
      </c>
      <c r="F2258" s="15">
        <v>8167.46</v>
      </c>
      <c r="G2258" s="14" t="s">
        <v>708</v>
      </c>
      <c r="H2258" s="20">
        <v>43922</v>
      </c>
      <c r="I2258" s="14" t="s">
        <v>3040</v>
      </c>
      <c r="J2258" s="14" t="s">
        <v>3041</v>
      </c>
      <c r="K2258" s="21">
        <v>10127</v>
      </c>
      <c r="L2258" s="14" t="s">
        <v>671</v>
      </c>
      <c r="M2258" s="21">
        <v>113060</v>
      </c>
      <c r="N2258" s="14" t="s">
        <v>3042</v>
      </c>
      <c r="O2258" s="14" t="s">
        <v>712</v>
      </c>
      <c r="P2258" s="14" t="s">
        <v>713</v>
      </c>
      <c r="Q2258" s="14" t="s">
        <v>714</v>
      </c>
      <c r="R2258" s="14" t="s">
        <v>715</v>
      </c>
      <c r="S2258" s="14" t="s">
        <v>722</v>
      </c>
    </row>
    <row r="2259" spans="1:19" x14ac:dyDescent="0.25">
      <c r="A2259" s="14" t="s">
        <v>717</v>
      </c>
      <c r="B2259" s="14" t="s">
        <v>704</v>
      </c>
      <c r="C2259" s="14" t="s">
        <v>718</v>
      </c>
      <c r="D2259" s="14" t="s">
        <v>706</v>
      </c>
      <c r="E2259" s="14" t="s">
        <v>707</v>
      </c>
      <c r="F2259" s="15">
        <v>8304.5300000000007</v>
      </c>
      <c r="G2259" s="14" t="s">
        <v>708</v>
      </c>
      <c r="H2259" s="20">
        <v>43952</v>
      </c>
      <c r="I2259" s="14" t="s">
        <v>3040</v>
      </c>
      <c r="J2259" s="14" t="s">
        <v>3041</v>
      </c>
      <c r="K2259" s="21">
        <v>10127</v>
      </c>
      <c r="L2259" s="14" t="s">
        <v>671</v>
      </c>
      <c r="M2259" s="21">
        <v>113060</v>
      </c>
      <c r="N2259" s="14" t="s">
        <v>3042</v>
      </c>
      <c r="O2259" s="14" t="s">
        <v>719</v>
      </c>
      <c r="P2259" s="14" t="s">
        <v>720</v>
      </c>
      <c r="Q2259" s="14" t="s">
        <v>721</v>
      </c>
      <c r="R2259" s="14" t="s">
        <v>715</v>
      </c>
      <c r="S2259" s="14" t="s">
        <v>722</v>
      </c>
    </row>
    <row r="2260" spans="1:19" x14ac:dyDescent="0.25">
      <c r="A2260" s="14" t="s">
        <v>723</v>
      </c>
      <c r="B2260" s="14" t="s">
        <v>704</v>
      </c>
      <c r="C2260" s="14" t="s">
        <v>724</v>
      </c>
      <c r="D2260" s="14" t="s">
        <v>706</v>
      </c>
      <c r="E2260" s="14" t="s">
        <v>707</v>
      </c>
      <c r="F2260" s="15">
        <v>7932.91</v>
      </c>
      <c r="G2260" s="14" t="s">
        <v>708</v>
      </c>
      <c r="H2260" s="20">
        <v>43983</v>
      </c>
      <c r="I2260" s="14" t="s">
        <v>2968</v>
      </c>
      <c r="J2260" s="14" t="s">
        <v>3041</v>
      </c>
      <c r="K2260" s="21">
        <v>10127</v>
      </c>
      <c r="L2260" s="14" t="s">
        <v>671</v>
      </c>
      <c r="M2260" s="21">
        <v>113060</v>
      </c>
      <c r="N2260" s="14" t="s">
        <v>3042</v>
      </c>
      <c r="O2260" s="14" t="s">
        <v>725</v>
      </c>
      <c r="P2260" s="14" t="s">
        <v>726</v>
      </c>
      <c r="Q2260" s="14" t="s">
        <v>727</v>
      </c>
      <c r="R2260" s="14" t="s">
        <v>715</v>
      </c>
      <c r="S2260" s="14" t="s">
        <v>722</v>
      </c>
    </row>
    <row r="2261" spans="1:19" x14ac:dyDescent="0.25">
      <c r="A2261" s="14" t="s">
        <v>703</v>
      </c>
      <c r="B2261" s="14" t="s">
        <v>704</v>
      </c>
      <c r="C2261" s="14" t="s">
        <v>705</v>
      </c>
      <c r="D2261" s="14" t="s">
        <v>706</v>
      </c>
      <c r="E2261" s="14" t="s">
        <v>707</v>
      </c>
      <c r="F2261" s="15">
        <v>52.61</v>
      </c>
      <c r="G2261" s="14" t="s">
        <v>708</v>
      </c>
      <c r="H2261" s="20">
        <v>43922</v>
      </c>
      <c r="I2261" s="14" t="s">
        <v>3043</v>
      </c>
      <c r="J2261" s="14" t="s">
        <v>3044</v>
      </c>
      <c r="K2261" s="21">
        <v>10127</v>
      </c>
      <c r="L2261" s="14" t="s">
        <v>671</v>
      </c>
      <c r="M2261" s="21">
        <v>113070</v>
      </c>
      <c r="N2261" s="14" t="s">
        <v>3045</v>
      </c>
      <c r="O2261" s="14" t="s">
        <v>712</v>
      </c>
      <c r="P2261" s="14" t="s">
        <v>713</v>
      </c>
      <c r="Q2261" s="14" t="s">
        <v>714</v>
      </c>
      <c r="R2261" s="14" t="s">
        <v>715</v>
      </c>
      <c r="S2261" s="14" t="s">
        <v>753</v>
      </c>
    </row>
    <row r="2262" spans="1:19" x14ac:dyDescent="0.25">
      <c r="A2262" s="14" t="s">
        <v>717</v>
      </c>
      <c r="B2262" s="14" t="s">
        <v>704</v>
      </c>
      <c r="C2262" s="14" t="s">
        <v>718</v>
      </c>
      <c r="D2262" s="14" t="s">
        <v>706</v>
      </c>
      <c r="E2262" s="14" t="s">
        <v>707</v>
      </c>
      <c r="F2262" s="15">
        <v>49.65</v>
      </c>
      <c r="G2262" s="14" t="s">
        <v>708</v>
      </c>
      <c r="H2262" s="20">
        <v>43952</v>
      </c>
      <c r="I2262" s="14" t="s">
        <v>3043</v>
      </c>
      <c r="J2262" s="14" t="s">
        <v>3044</v>
      </c>
      <c r="K2262" s="21">
        <v>10127</v>
      </c>
      <c r="L2262" s="14" t="s">
        <v>671</v>
      </c>
      <c r="M2262" s="21">
        <v>113070</v>
      </c>
      <c r="N2262" s="14" t="s">
        <v>3045</v>
      </c>
      <c r="O2262" s="14" t="s">
        <v>719</v>
      </c>
      <c r="P2262" s="14" t="s">
        <v>720</v>
      </c>
      <c r="Q2262" s="14" t="s">
        <v>721</v>
      </c>
      <c r="R2262" s="14" t="s">
        <v>715</v>
      </c>
      <c r="S2262" s="14" t="s">
        <v>753</v>
      </c>
    </row>
    <row r="2263" spans="1:19" x14ac:dyDescent="0.25">
      <c r="A2263" s="14" t="s">
        <v>723</v>
      </c>
      <c r="B2263" s="14" t="s">
        <v>704</v>
      </c>
      <c r="C2263" s="14" t="s">
        <v>724</v>
      </c>
      <c r="D2263" s="14" t="s">
        <v>706</v>
      </c>
      <c r="E2263" s="14" t="s">
        <v>707</v>
      </c>
      <c r="F2263" s="15">
        <v>49.65</v>
      </c>
      <c r="G2263" s="14" t="s">
        <v>708</v>
      </c>
      <c r="H2263" s="20">
        <v>43983</v>
      </c>
      <c r="I2263" s="14" t="s">
        <v>2971</v>
      </c>
      <c r="J2263" s="14" t="s">
        <v>3044</v>
      </c>
      <c r="K2263" s="21">
        <v>10127</v>
      </c>
      <c r="L2263" s="14" t="s">
        <v>671</v>
      </c>
      <c r="M2263" s="21">
        <v>113070</v>
      </c>
      <c r="N2263" s="14" t="s">
        <v>3045</v>
      </c>
      <c r="O2263" s="14" t="s">
        <v>725</v>
      </c>
      <c r="P2263" s="14" t="s">
        <v>726</v>
      </c>
      <c r="Q2263" s="14" t="s">
        <v>727</v>
      </c>
      <c r="R2263" s="14" t="s">
        <v>715</v>
      </c>
      <c r="S2263" s="14" t="s">
        <v>753</v>
      </c>
    </row>
    <row r="2264" spans="1:19" x14ac:dyDescent="0.25">
      <c r="A2264" s="14" t="s">
        <v>703</v>
      </c>
      <c r="B2264" s="14" t="s">
        <v>704</v>
      </c>
      <c r="C2264" s="14" t="s">
        <v>705</v>
      </c>
      <c r="D2264" s="14" t="s">
        <v>706</v>
      </c>
      <c r="E2264" s="14" t="s">
        <v>707</v>
      </c>
      <c r="F2264" s="15">
        <v>2536.5300000000002</v>
      </c>
      <c r="G2264" s="14" t="s">
        <v>708</v>
      </c>
      <c r="H2264" s="20">
        <v>43922</v>
      </c>
      <c r="I2264" s="14" t="s">
        <v>3046</v>
      </c>
      <c r="J2264" s="14" t="s">
        <v>3047</v>
      </c>
      <c r="K2264" s="21">
        <v>10127</v>
      </c>
      <c r="L2264" s="14" t="s">
        <v>671</v>
      </c>
      <c r="M2264" s="21">
        <v>114000</v>
      </c>
      <c r="N2264" s="14" t="s">
        <v>3048</v>
      </c>
      <c r="O2264" s="14" t="s">
        <v>712</v>
      </c>
      <c r="P2264" s="14" t="s">
        <v>713</v>
      </c>
      <c r="Q2264" s="14" t="s">
        <v>714</v>
      </c>
      <c r="R2264" s="14" t="s">
        <v>715</v>
      </c>
      <c r="S2264" s="14" t="s">
        <v>742</v>
      </c>
    </row>
    <row r="2265" spans="1:19" x14ac:dyDescent="0.25">
      <c r="A2265" s="14" t="s">
        <v>717</v>
      </c>
      <c r="B2265" s="14" t="s">
        <v>704</v>
      </c>
      <c r="C2265" s="14" t="s">
        <v>718</v>
      </c>
      <c r="D2265" s="14" t="s">
        <v>706</v>
      </c>
      <c r="E2265" s="14" t="s">
        <v>707</v>
      </c>
      <c r="F2265" s="15">
        <v>2494.27</v>
      </c>
      <c r="G2265" s="14" t="s">
        <v>708</v>
      </c>
      <c r="H2265" s="20">
        <v>43952</v>
      </c>
      <c r="I2265" s="14" t="s">
        <v>3046</v>
      </c>
      <c r="J2265" s="14" t="s">
        <v>3047</v>
      </c>
      <c r="K2265" s="21">
        <v>10127</v>
      </c>
      <c r="L2265" s="14" t="s">
        <v>671</v>
      </c>
      <c r="M2265" s="21">
        <v>114000</v>
      </c>
      <c r="N2265" s="14" t="s">
        <v>3048</v>
      </c>
      <c r="O2265" s="14" t="s">
        <v>719</v>
      </c>
      <c r="P2265" s="14" t="s">
        <v>720</v>
      </c>
      <c r="Q2265" s="14" t="s">
        <v>721</v>
      </c>
      <c r="R2265" s="14" t="s">
        <v>715</v>
      </c>
      <c r="S2265" s="14" t="s">
        <v>742</v>
      </c>
    </row>
    <row r="2266" spans="1:19" x14ac:dyDescent="0.25">
      <c r="A2266" s="14" t="s">
        <v>723</v>
      </c>
      <c r="B2266" s="14" t="s">
        <v>704</v>
      </c>
      <c r="C2266" s="14" t="s">
        <v>724</v>
      </c>
      <c r="D2266" s="14" t="s">
        <v>706</v>
      </c>
      <c r="E2266" s="14" t="s">
        <v>707</v>
      </c>
      <c r="F2266" s="15">
        <v>191.96</v>
      </c>
      <c r="G2266" s="14" t="s">
        <v>708</v>
      </c>
      <c r="H2266" s="20">
        <v>43983</v>
      </c>
      <c r="I2266" s="14" t="s">
        <v>3049</v>
      </c>
      <c r="J2266" s="14" t="s">
        <v>3047</v>
      </c>
      <c r="K2266" s="21">
        <v>10127</v>
      </c>
      <c r="L2266" s="14" t="s">
        <v>671</v>
      </c>
      <c r="M2266" s="21">
        <v>114000</v>
      </c>
      <c r="N2266" s="14" t="s">
        <v>3048</v>
      </c>
      <c r="O2266" s="14" t="s">
        <v>725</v>
      </c>
      <c r="P2266" s="14" t="s">
        <v>682</v>
      </c>
      <c r="Q2266" s="14" t="s">
        <v>875</v>
      </c>
      <c r="R2266" s="14" t="s">
        <v>715</v>
      </c>
      <c r="S2266" s="14" t="s">
        <v>742</v>
      </c>
    </row>
    <row r="2267" spans="1:19" x14ac:dyDescent="0.25">
      <c r="A2267" s="14" t="s">
        <v>723</v>
      </c>
      <c r="B2267" s="14" t="s">
        <v>704</v>
      </c>
      <c r="C2267" s="14" t="s">
        <v>724</v>
      </c>
      <c r="D2267" s="14" t="s">
        <v>706</v>
      </c>
      <c r="E2267" s="14" t="s">
        <v>707</v>
      </c>
      <c r="F2267" s="15">
        <v>2743.64</v>
      </c>
      <c r="G2267" s="14" t="s">
        <v>708</v>
      </c>
      <c r="H2267" s="20">
        <v>43983</v>
      </c>
      <c r="I2267" s="14" t="s">
        <v>2974</v>
      </c>
      <c r="J2267" s="14" t="s">
        <v>3047</v>
      </c>
      <c r="K2267" s="21">
        <v>10127</v>
      </c>
      <c r="L2267" s="14" t="s">
        <v>671</v>
      </c>
      <c r="M2267" s="21">
        <v>114000</v>
      </c>
      <c r="N2267" s="14" t="s">
        <v>3048</v>
      </c>
      <c r="O2267" s="14" t="s">
        <v>725</v>
      </c>
      <c r="P2267" s="14" t="s">
        <v>726</v>
      </c>
      <c r="Q2267" s="14" t="s">
        <v>727</v>
      </c>
      <c r="R2267" s="14" t="s">
        <v>715</v>
      </c>
      <c r="S2267" s="14" t="s">
        <v>742</v>
      </c>
    </row>
    <row r="2268" spans="1:19" x14ac:dyDescent="0.25">
      <c r="A2268" s="14" t="s">
        <v>703</v>
      </c>
      <c r="B2268" s="14" t="s">
        <v>704</v>
      </c>
      <c r="C2268" s="14" t="s">
        <v>705</v>
      </c>
      <c r="D2268" s="14" t="s">
        <v>706</v>
      </c>
      <c r="E2268" s="14" t="s">
        <v>707</v>
      </c>
      <c r="F2268" s="15">
        <v>4057.81</v>
      </c>
      <c r="G2268" s="14" t="s">
        <v>708</v>
      </c>
      <c r="H2268" s="20">
        <v>43922</v>
      </c>
      <c r="I2268" s="14" t="s">
        <v>3050</v>
      </c>
      <c r="J2268" s="14" t="s">
        <v>3051</v>
      </c>
      <c r="K2268" s="21">
        <v>10127</v>
      </c>
      <c r="L2268" s="14" t="s">
        <v>671</v>
      </c>
      <c r="M2268" s="21">
        <v>114010</v>
      </c>
      <c r="N2268" s="14" t="s">
        <v>3052</v>
      </c>
      <c r="O2268" s="14" t="s">
        <v>712</v>
      </c>
      <c r="P2268" s="14" t="s">
        <v>713</v>
      </c>
      <c r="Q2268" s="14" t="s">
        <v>714</v>
      </c>
      <c r="R2268" s="14" t="s">
        <v>715</v>
      </c>
      <c r="S2268" s="14" t="s">
        <v>716</v>
      </c>
    </row>
    <row r="2269" spans="1:19" x14ac:dyDescent="0.25">
      <c r="A2269" s="14" t="s">
        <v>717</v>
      </c>
      <c r="B2269" s="14" t="s">
        <v>704</v>
      </c>
      <c r="C2269" s="14" t="s">
        <v>718</v>
      </c>
      <c r="D2269" s="14" t="s">
        <v>706</v>
      </c>
      <c r="E2269" s="14" t="s">
        <v>707</v>
      </c>
      <c r="F2269" s="15">
        <v>4031.9</v>
      </c>
      <c r="G2269" s="14" t="s">
        <v>708</v>
      </c>
      <c r="H2269" s="20">
        <v>43952</v>
      </c>
      <c r="I2269" s="14" t="s">
        <v>3050</v>
      </c>
      <c r="J2269" s="14" t="s">
        <v>3051</v>
      </c>
      <c r="K2269" s="21">
        <v>10127</v>
      </c>
      <c r="L2269" s="14" t="s">
        <v>671</v>
      </c>
      <c r="M2269" s="21">
        <v>114010</v>
      </c>
      <c r="N2269" s="14" t="s">
        <v>3052</v>
      </c>
      <c r="O2269" s="14" t="s">
        <v>719</v>
      </c>
      <c r="P2269" s="14" t="s">
        <v>720</v>
      </c>
      <c r="Q2269" s="14" t="s">
        <v>721</v>
      </c>
      <c r="R2269" s="14" t="s">
        <v>715</v>
      </c>
      <c r="S2269" s="14" t="s">
        <v>716</v>
      </c>
    </row>
    <row r="2270" spans="1:19" x14ac:dyDescent="0.25">
      <c r="A2270" s="14" t="s">
        <v>723</v>
      </c>
      <c r="B2270" s="14" t="s">
        <v>704</v>
      </c>
      <c r="C2270" s="14" t="s">
        <v>724</v>
      </c>
      <c r="D2270" s="14" t="s">
        <v>706</v>
      </c>
      <c r="E2270" s="14" t="s">
        <v>707</v>
      </c>
      <c r="F2270" s="15">
        <v>4155.57</v>
      </c>
      <c r="G2270" s="14" t="s">
        <v>708</v>
      </c>
      <c r="H2270" s="20">
        <v>43983</v>
      </c>
      <c r="I2270" s="14" t="s">
        <v>2977</v>
      </c>
      <c r="J2270" s="14" t="s">
        <v>3051</v>
      </c>
      <c r="K2270" s="21">
        <v>10127</v>
      </c>
      <c r="L2270" s="14" t="s">
        <v>671</v>
      </c>
      <c r="M2270" s="21">
        <v>114010</v>
      </c>
      <c r="N2270" s="14" t="s">
        <v>3052</v>
      </c>
      <c r="O2270" s="14" t="s">
        <v>725</v>
      </c>
      <c r="P2270" s="14" t="s">
        <v>726</v>
      </c>
      <c r="Q2270" s="14" t="s">
        <v>727</v>
      </c>
      <c r="R2270" s="14" t="s">
        <v>715</v>
      </c>
      <c r="S2270" s="14" t="s">
        <v>716</v>
      </c>
    </row>
    <row r="2271" spans="1:19" x14ac:dyDescent="0.25">
      <c r="A2271" s="14" t="s">
        <v>703</v>
      </c>
      <c r="B2271" s="14" t="s">
        <v>704</v>
      </c>
      <c r="C2271" s="14" t="s">
        <v>705</v>
      </c>
      <c r="D2271" s="14" t="s">
        <v>706</v>
      </c>
      <c r="E2271" s="14" t="s">
        <v>707</v>
      </c>
      <c r="F2271" s="15">
        <v>2828.15</v>
      </c>
      <c r="G2271" s="14" t="s">
        <v>708</v>
      </c>
      <c r="H2271" s="20">
        <v>43922</v>
      </c>
      <c r="I2271" s="14" t="s">
        <v>3053</v>
      </c>
      <c r="J2271" s="14" t="s">
        <v>3054</v>
      </c>
      <c r="K2271" s="21">
        <v>10127</v>
      </c>
      <c r="L2271" s="14" t="s">
        <v>671</v>
      </c>
      <c r="M2271" s="21">
        <v>114020</v>
      </c>
      <c r="N2271" s="14" t="s">
        <v>3055</v>
      </c>
      <c r="O2271" s="14" t="s">
        <v>712</v>
      </c>
      <c r="P2271" s="14" t="s">
        <v>713</v>
      </c>
      <c r="Q2271" s="14" t="s">
        <v>714</v>
      </c>
      <c r="R2271" s="14" t="s">
        <v>715</v>
      </c>
      <c r="S2271" s="14" t="s">
        <v>731</v>
      </c>
    </row>
    <row r="2272" spans="1:19" x14ac:dyDescent="0.25">
      <c r="A2272" s="14" t="s">
        <v>717</v>
      </c>
      <c r="B2272" s="14" t="s">
        <v>704</v>
      </c>
      <c r="C2272" s="14" t="s">
        <v>718</v>
      </c>
      <c r="D2272" s="14" t="s">
        <v>706</v>
      </c>
      <c r="E2272" s="14" t="s">
        <v>707</v>
      </c>
      <c r="F2272" s="15">
        <v>2612.69</v>
      </c>
      <c r="G2272" s="14" t="s">
        <v>708</v>
      </c>
      <c r="H2272" s="20">
        <v>43952</v>
      </c>
      <c r="I2272" s="14" t="s">
        <v>3053</v>
      </c>
      <c r="J2272" s="14" t="s">
        <v>3054</v>
      </c>
      <c r="K2272" s="21">
        <v>10127</v>
      </c>
      <c r="L2272" s="14" t="s">
        <v>671</v>
      </c>
      <c r="M2272" s="21">
        <v>114020</v>
      </c>
      <c r="N2272" s="14" t="s">
        <v>3055</v>
      </c>
      <c r="O2272" s="14" t="s">
        <v>719</v>
      </c>
      <c r="P2272" s="14" t="s">
        <v>720</v>
      </c>
      <c r="Q2272" s="14" t="s">
        <v>721</v>
      </c>
      <c r="R2272" s="14" t="s">
        <v>715</v>
      </c>
      <c r="S2272" s="14" t="s">
        <v>731</v>
      </c>
    </row>
    <row r="2273" spans="1:19" x14ac:dyDescent="0.25">
      <c r="A2273" s="14" t="s">
        <v>723</v>
      </c>
      <c r="B2273" s="14" t="s">
        <v>704</v>
      </c>
      <c r="C2273" s="14" t="s">
        <v>724</v>
      </c>
      <c r="D2273" s="14" t="s">
        <v>706</v>
      </c>
      <c r="E2273" s="14" t="s">
        <v>707</v>
      </c>
      <c r="F2273" s="15">
        <v>2793.79</v>
      </c>
      <c r="G2273" s="14" t="s">
        <v>708</v>
      </c>
      <c r="H2273" s="20">
        <v>43983</v>
      </c>
      <c r="I2273" s="14" t="s">
        <v>2981</v>
      </c>
      <c r="J2273" s="14" t="s">
        <v>3054</v>
      </c>
      <c r="K2273" s="21">
        <v>10127</v>
      </c>
      <c r="L2273" s="14" t="s">
        <v>671</v>
      </c>
      <c r="M2273" s="21">
        <v>114020</v>
      </c>
      <c r="N2273" s="14" t="s">
        <v>3055</v>
      </c>
      <c r="O2273" s="14" t="s">
        <v>725</v>
      </c>
      <c r="P2273" s="14" t="s">
        <v>726</v>
      </c>
      <c r="Q2273" s="14" t="s">
        <v>727</v>
      </c>
      <c r="R2273" s="14" t="s">
        <v>715</v>
      </c>
      <c r="S2273" s="14" t="s">
        <v>731</v>
      </c>
    </row>
    <row r="2274" spans="1:19" x14ac:dyDescent="0.25">
      <c r="A2274" s="14" t="s">
        <v>723</v>
      </c>
      <c r="B2274" s="14" t="s">
        <v>704</v>
      </c>
      <c r="C2274" s="14" t="s">
        <v>724</v>
      </c>
      <c r="D2274" s="14" t="s">
        <v>706</v>
      </c>
      <c r="E2274" s="14" t="s">
        <v>707</v>
      </c>
      <c r="F2274" s="15">
        <v>137.75</v>
      </c>
      <c r="G2274" s="14" t="s">
        <v>708</v>
      </c>
      <c r="H2274" s="20">
        <v>43983</v>
      </c>
      <c r="I2274" s="14" t="s">
        <v>3056</v>
      </c>
      <c r="J2274" s="14" t="s">
        <v>3054</v>
      </c>
      <c r="K2274" s="21">
        <v>10127</v>
      </c>
      <c r="L2274" s="14" t="s">
        <v>671</v>
      </c>
      <c r="M2274" s="21">
        <v>114020</v>
      </c>
      <c r="N2274" s="14" t="s">
        <v>3055</v>
      </c>
      <c r="O2274" s="14" t="s">
        <v>725</v>
      </c>
      <c r="P2274" s="14" t="s">
        <v>682</v>
      </c>
      <c r="Q2274" s="14" t="s">
        <v>875</v>
      </c>
      <c r="R2274" s="14" t="s">
        <v>715</v>
      </c>
      <c r="S2274" s="14" t="s">
        <v>731</v>
      </c>
    </row>
    <row r="2275" spans="1:19" x14ac:dyDescent="0.25">
      <c r="A2275" s="14" t="s">
        <v>703</v>
      </c>
      <c r="B2275" s="14" t="s">
        <v>704</v>
      </c>
      <c r="C2275" s="14" t="s">
        <v>705</v>
      </c>
      <c r="D2275" s="14" t="s">
        <v>706</v>
      </c>
      <c r="E2275" s="14" t="s">
        <v>707</v>
      </c>
      <c r="F2275" s="15">
        <v>1479.94</v>
      </c>
      <c r="G2275" s="14" t="s">
        <v>708</v>
      </c>
      <c r="H2275" s="20">
        <v>43922</v>
      </c>
      <c r="I2275" s="14" t="s">
        <v>3057</v>
      </c>
      <c r="J2275" s="14" t="s">
        <v>3058</v>
      </c>
      <c r="K2275" s="21">
        <v>10127</v>
      </c>
      <c r="L2275" s="14" t="s">
        <v>671</v>
      </c>
      <c r="M2275" s="21">
        <v>114030</v>
      </c>
      <c r="N2275" s="14" t="s">
        <v>3059</v>
      </c>
      <c r="O2275" s="14" t="s">
        <v>712</v>
      </c>
      <c r="P2275" s="14" t="s">
        <v>713</v>
      </c>
      <c r="Q2275" s="14" t="s">
        <v>714</v>
      </c>
      <c r="R2275" s="14" t="s">
        <v>715</v>
      </c>
      <c r="S2275" s="14" t="s">
        <v>738</v>
      </c>
    </row>
    <row r="2276" spans="1:19" x14ac:dyDescent="0.25">
      <c r="A2276" s="14" t="s">
        <v>717</v>
      </c>
      <c r="B2276" s="14" t="s">
        <v>704</v>
      </c>
      <c r="C2276" s="14" t="s">
        <v>718</v>
      </c>
      <c r="D2276" s="14" t="s">
        <v>706</v>
      </c>
      <c r="E2276" s="14" t="s">
        <v>707</v>
      </c>
      <c r="F2276" s="15">
        <v>1684.17</v>
      </c>
      <c r="G2276" s="14" t="s">
        <v>708</v>
      </c>
      <c r="H2276" s="20">
        <v>43952</v>
      </c>
      <c r="I2276" s="14" t="s">
        <v>3057</v>
      </c>
      <c r="J2276" s="14" t="s">
        <v>3058</v>
      </c>
      <c r="K2276" s="21">
        <v>10127</v>
      </c>
      <c r="L2276" s="14" t="s">
        <v>671</v>
      </c>
      <c r="M2276" s="21">
        <v>114030</v>
      </c>
      <c r="N2276" s="14" t="s">
        <v>3059</v>
      </c>
      <c r="O2276" s="14" t="s">
        <v>719</v>
      </c>
      <c r="P2276" s="14" t="s">
        <v>720</v>
      </c>
      <c r="Q2276" s="14" t="s">
        <v>721</v>
      </c>
      <c r="R2276" s="14" t="s">
        <v>715</v>
      </c>
      <c r="S2276" s="14" t="s">
        <v>738</v>
      </c>
    </row>
    <row r="2277" spans="1:19" x14ac:dyDescent="0.25">
      <c r="A2277" s="14" t="s">
        <v>723</v>
      </c>
      <c r="B2277" s="14" t="s">
        <v>704</v>
      </c>
      <c r="C2277" s="14" t="s">
        <v>724</v>
      </c>
      <c r="D2277" s="14" t="s">
        <v>706</v>
      </c>
      <c r="E2277" s="14" t="s">
        <v>707</v>
      </c>
      <c r="F2277" s="15">
        <v>375.9</v>
      </c>
      <c r="G2277" s="14" t="s">
        <v>708</v>
      </c>
      <c r="H2277" s="20">
        <v>43983</v>
      </c>
      <c r="I2277" s="14" t="s">
        <v>3060</v>
      </c>
      <c r="J2277" s="14" t="s">
        <v>3058</v>
      </c>
      <c r="K2277" s="21">
        <v>10127</v>
      </c>
      <c r="L2277" s="14" t="s">
        <v>671</v>
      </c>
      <c r="M2277" s="21">
        <v>114030</v>
      </c>
      <c r="N2277" s="14" t="s">
        <v>3059</v>
      </c>
      <c r="O2277" s="14" t="s">
        <v>725</v>
      </c>
      <c r="P2277" s="14" t="s">
        <v>682</v>
      </c>
      <c r="Q2277" s="14" t="s">
        <v>875</v>
      </c>
      <c r="R2277" s="14" t="s">
        <v>715</v>
      </c>
      <c r="S2277" s="14" t="s">
        <v>738</v>
      </c>
    </row>
    <row r="2278" spans="1:19" x14ac:dyDescent="0.25">
      <c r="A2278" s="14" t="s">
        <v>723</v>
      </c>
      <c r="B2278" s="14" t="s">
        <v>704</v>
      </c>
      <c r="C2278" s="14" t="s">
        <v>724</v>
      </c>
      <c r="D2278" s="14" t="s">
        <v>706</v>
      </c>
      <c r="E2278" s="14" t="s">
        <v>707</v>
      </c>
      <c r="F2278" s="15">
        <v>1084.07</v>
      </c>
      <c r="G2278" s="14" t="s">
        <v>708</v>
      </c>
      <c r="H2278" s="20">
        <v>43983</v>
      </c>
      <c r="I2278" s="14" t="s">
        <v>2984</v>
      </c>
      <c r="J2278" s="14" t="s">
        <v>3058</v>
      </c>
      <c r="K2278" s="21">
        <v>10127</v>
      </c>
      <c r="L2278" s="14" t="s">
        <v>671</v>
      </c>
      <c r="M2278" s="21">
        <v>114030</v>
      </c>
      <c r="N2278" s="14" t="s">
        <v>3059</v>
      </c>
      <c r="O2278" s="14" t="s">
        <v>725</v>
      </c>
      <c r="P2278" s="14" t="s">
        <v>726</v>
      </c>
      <c r="Q2278" s="14" t="s">
        <v>727</v>
      </c>
      <c r="R2278" s="14" t="s">
        <v>715</v>
      </c>
      <c r="S2278" s="14" t="s">
        <v>738</v>
      </c>
    </row>
    <row r="2279" spans="1:19" x14ac:dyDescent="0.25">
      <c r="A2279" s="14" t="s">
        <v>703</v>
      </c>
      <c r="B2279" s="14" t="s">
        <v>704</v>
      </c>
      <c r="C2279" s="14" t="s">
        <v>705</v>
      </c>
      <c r="D2279" s="14" t="s">
        <v>706</v>
      </c>
      <c r="E2279" s="14" t="s">
        <v>707</v>
      </c>
      <c r="F2279" s="15">
        <v>43964.22</v>
      </c>
      <c r="G2279" s="14" t="s">
        <v>708</v>
      </c>
      <c r="H2279" s="20">
        <v>43922</v>
      </c>
      <c r="I2279" s="14" t="s">
        <v>3061</v>
      </c>
      <c r="J2279" s="14" t="s">
        <v>3062</v>
      </c>
      <c r="K2279" s="21">
        <v>10127</v>
      </c>
      <c r="L2279" s="14" t="s">
        <v>671</v>
      </c>
      <c r="M2279" s="21">
        <v>114040</v>
      </c>
      <c r="N2279" s="14" t="s">
        <v>3063</v>
      </c>
      <c r="O2279" s="14" t="s">
        <v>712</v>
      </c>
      <c r="P2279" s="14" t="s">
        <v>713</v>
      </c>
      <c r="Q2279" s="14" t="s">
        <v>714</v>
      </c>
      <c r="R2279" s="14" t="s">
        <v>715</v>
      </c>
      <c r="S2279" s="14" t="s">
        <v>683</v>
      </c>
    </row>
    <row r="2280" spans="1:19" x14ac:dyDescent="0.25">
      <c r="A2280" s="14" t="s">
        <v>717</v>
      </c>
      <c r="B2280" s="14" t="s">
        <v>704</v>
      </c>
      <c r="C2280" s="14" t="s">
        <v>718</v>
      </c>
      <c r="D2280" s="14" t="s">
        <v>706</v>
      </c>
      <c r="E2280" s="14" t="s">
        <v>707</v>
      </c>
      <c r="F2280" s="15">
        <v>47449.41</v>
      </c>
      <c r="G2280" s="14" t="s">
        <v>708</v>
      </c>
      <c r="H2280" s="20">
        <v>43952</v>
      </c>
      <c r="I2280" s="14" t="s">
        <v>3061</v>
      </c>
      <c r="J2280" s="14" t="s">
        <v>3062</v>
      </c>
      <c r="K2280" s="21">
        <v>10127</v>
      </c>
      <c r="L2280" s="14" t="s">
        <v>671</v>
      </c>
      <c r="M2280" s="21">
        <v>114040</v>
      </c>
      <c r="N2280" s="14" t="s">
        <v>3063</v>
      </c>
      <c r="O2280" s="14" t="s">
        <v>719</v>
      </c>
      <c r="P2280" s="14" t="s">
        <v>720</v>
      </c>
      <c r="Q2280" s="14" t="s">
        <v>721</v>
      </c>
      <c r="R2280" s="14" t="s">
        <v>715</v>
      </c>
      <c r="S2280" s="14" t="s">
        <v>683</v>
      </c>
    </row>
    <row r="2281" spans="1:19" x14ac:dyDescent="0.25">
      <c r="A2281" s="14" t="s">
        <v>723</v>
      </c>
      <c r="B2281" s="14" t="s">
        <v>704</v>
      </c>
      <c r="C2281" s="14" t="s">
        <v>724</v>
      </c>
      <c r="D2281" s="14" t="s">
        <v>706</v>
      </c>
      <c r="E2281" s="14" t="s">
        <v>707</v>
      </c>
      <c r="F2281" s="15">
        <v>44426.52</v>
      </c>
      <c r="G2281" s="14" t="s">
        <v>708</v>
      </c>
      <c r="H2281" s="20">
        <v>43983</v>
      </c>
      <c r="I2281" s="14" t="s">
        <v>2987</v>
      </c>
      <c r="J2281" s="14" t="s">
        <v>3062</v>
      </c>
      <c r="K2281" s="21">
        <v>10127</v>
      </c>
      <c r="L2281" s="14" t="s">
        <v>671</v>
      </c>
      <c r="M2281" s="21">
        <v>114040</v>
      </c>
      <c r="N2281" s="14" t="s">
        <v>3063</v>
      </c>
      <c r="O2281" s="14" t="s">
        <v>725</v>
      </c>
      <c r="P2281" s="14" t="s">
        <v>726</v>
      </c>
      <c r="Q2281" s="14" t="s">
        <v>727</v>
      </c>
      <c r="R2281" s="14" t="s">
        <v>715</v>
      </c>
      <c r="S2281" s="14" t="s">
        <v>683</v>
      </c>
    </row>
    <row r="2282" spans="1:19" x14ac:dyDescent="0.25">
      <c r="A2282" s="14" t="s">
        <v>703</v>
      </c>
      <c r="B2282" s="14" t="s">
        <v>704</v>
      </c>
      <c r="C2282" s="14" t="s">
        <v>705</v>
      </c>
      <c r="D2282" s="14" t="s">
        <v>706</v>
      </c>
      <c r="E2282" s="14" t="s">
        <v>707</v>
      </c>
      <c r="F2282" s="15">
        <v>26459.45</v>
      </c>
      <c r="G2282" s="14" t="s">
        <v>708</v>
      </c>
      <c r="H2282" s="20">
        <v>43922</v>
      </c>
      <c r="I2282" s="14" t="s">
        <v>3064</v>
      </c>
      <c r="J2282" s="14" t="s">
        <v>3065</v>
      </c>
      <c r="K2282" s="21">
        <v>10127</v>
      </c>
      <c r="L2282" s="14" t="s">
        <v>671</v>
      </c>
      <c r="M2282" s="21">
        <v>114060</v>
      </c>
      <c r="N2282" s="14" t="s">
        <v>3066</v>
      </c>
      <c r="O2282" s="14" t="s">
        <v>712</v>
      </c>
      <c r="P2282" s="14" t="s">
        <v>713</v>
      </c>
      <c r="Q2282" s="14" t="s">
        <v>714</v>
      </c>
      <c r="R2282" s="14" t="s">
        <v>715</v>
      </c>
      <c r="S2282" s="14" t="s">
        <v>722</v>
      </c>
    </row>
    <row r="2283" spans="1:19" x14ac:dyDescent="0.25">
      <c r="A2283" s="14" t="s">
        <v>717</v>
      </c>
      <c r="B2283" s="14" t="s">
        <v>704</v>
      </c>
      <c r="C2283" s="14" t="s">
        <v>718</v>
      </c>
      <c r="D2283" s="14" t="s">
        <v>706</v>
      </c>
      <c r="E2283" s="14" t="s">
        <v>707</v>
      </c>
      <c r="F2283" s="15">
        <v>27036.95</v>
      </c>
      <c r="G2283" s="14" t="s">
        <v>708</v>
      </c>
      <c r="H2283" s="20">
        <v>43952</v>
      </c>
      <c r="I2283" s="14" t="s">
        <v>3064</v>
      </c>
      <c r="J2283" s="14" t="s">
        <v>3065</v>
      </c>
      <c r="K2283" s="21">
        <v>10127</v>
      </c>
      <c r="L2283" s="14" t="s">
        <v>671</v>
      </c>
      <c r="M2283" s="21">
        <v>114060</v>
      </c>
      <c r="N2283" s="14" t="s">
        <v>3066</v>
      </c>
      <c r="O2283" s="14" t="s">
        <v>719</v>
      </c>
      <c r="P2283" s="14" t="s">
        <v>720</v>
      </c>
      <c r="Q2283" s="14" t="s">
        <v>721</v>
      </c>
      <c r="R2283" s="14" t="s">
        <v>715</v>
      </c>
      <c r="S2283" s="14" t="s">
        <v>722</v>
      </c>
    </row>
    <row r="2284" spans="1:19" x14ac:dyDescent="0.25">
      <c r="A2284" s="14" t="s">
        <v>723</v>
      </c>
      <c r="B2284" s="14" t="s">
        <v>704</v>
      </c>
      <c r="C2284" s="14" t="s">
        <v>724</v>
      </c>
      <c r="D2284" s="14" t="s">
        <v>706</v>
      </c>
      <c r="E2284" s="14" t="s">
        <v>707</v>
      </c>
      <c r="F2284" s="15">
        <v>26260.87</v>
      </c>
      <c r="G2284" s="14" t="s">
        <v>708</v>
      </c>
      <c r="H2284" s="20">
        <v>43983</v>
      </c>
      <c r="I2284" s="14" t="s">
        <v>2990</v>
      </c>
      <c r="J2284" s="14" t="s">
        <v>3065</v>
      </c>
      <c r="K2284" s="21">
        <v>10127</v>
      </c>
      <c r="L2284" s="14" t="s">
        <v>671</v>
      </c>
      <c r="M2284" s="21">
        <v>114060</v>
      </c>
      <c r="N2284" s="14" t="s">
        <v>3066</v>
      </c>
      <c r="O2284" s="14" t="s">
        <v>725</v>
      </c>
      <c r="P2284" s="14" t="s">
        <v>726</v>
      </c>
      <c r="Q2284" s="14" t="s">
        <v>727</v>
      </c>
      <c r="R2284" s="14" t="s">
        <v>715</v>
      </c>
      <c r="S2284" s="14" t="s">
        <v>722</v>
      </c>
    </row>
    <row r="2285" spans="1:19" x14ac:dyDescent="0.25">
      <c r="A2285" s="14" t="s">
        <v>703</v>
      </c>
      <c r="B2285" s="14" t="s">
        <v>704</v>
      </c>
      <c r="C2285" s="14" t="s">
        <v>705</v>
      </c>
      <c r="D2285" s="14" t="s">
        <v>706</v>
      </c>
      <c r="E2285" s="14" t="s">
        <v>707</v>
      </c>
      <c r="F2285" s="15">
        <v>310.58999999999997</v>
      </c>
      <c r="G2285" s="14" t="s">
        <v>708</v>
      </c>
      <c r="H2285" s="20">
        <v>43922</v>
      </c>
      <c r="I2285" s="14" t="s">
        <v>3067</v>
      </c>
      <c r="J2285" s="14" t="s">
        <v>3068</v>
      </c>
      <c r="K2285" s="21">
        <v>10127</v>
      </c>
      <c r="L2285" s="14" t="s">
        <v>671</v>
      </c>
      <c r="M2285" s="21">
        <v>114070</v>
      </c>
      <c r="N2285" s="14" t="s">
        <v>3069</v>
      </c>
      <c r="O2285" s="14" t="s">
        <v>712</v>
      </c>
      <c r="P2285" s="14" t="s">
        <v>713</v>
      </c>
      <c r="Q2285" s="14" t="s">
        <v>714</v>
      </c>
      <c r="R2285" s="14" t="s">
        <v>715</v>
      </c>
      <c r="S2285" s="14" t="s">
        <v>753</v>
      </c>
    </row>
    <row r="2286" spans="1:19" x14ac:dyDescent="0.25">
      <c r="A2286" s="14" t="s">
        <v>717</v>
      </c>
      <c r="B2286" s="14" t="s">
        <v>704</v>
      </c>
      <c r="C2286" s="14" t="s">
        <v>718</v>
      </c>
      <c r="D2286" s="14" t="s">
        <v>706</v>
      </c>
      <c r="E2286" s="14" t="s">
        <v>707</v>
      </c>
      <c r="F2286" s="15">
        <v>304.61</v>
      </c>
      <c r="G2286" s="14" t="s">
        <v>708</v>
      </c>
      <c r="H2286" s="20">
        <v>43952</v>
      </c>
      <c r="I2286" s="14" t="s">
        <v>3067</v>
      </c>
      <c r="J2286" s="14" t="s">
        <v>3068</v>
      </c>
      <c r="K2286" s="21">
        <v>10127</v>
      </c>
      <c r="L2286" s="14" t="s">
        <v>671</v>
      </c>
      <c r="M2286" s="21">
        <v>114070</v>
      </c>
      <c r="N2286" s="14" t="s">
        <v>3069</v>
      </c>
      <c r="O2286" s="14" t="s">
        <v>719</v>
      </c>
      <c r="P2286" s="14" t="s">
        <v>720</v>
      </c>
      <c r="Q2286" s="14" t="s">
        <v>721</v>
      </c>
      <c r="R2286" s="14" t="s">
        <v>715</v>
      </c>
      <c r="S2286" s="14" t="s">
        <v>753</v>
      </c>
    </row>
    <row r="2287" spans="1:19" x14ac:dyDescent="0.25">
      <c r="A2287" s="14" t="s">
        <v>723</v>
      </c>
      <c r="B2287" s="14" t="s">
        <v>704</v>
      </c>
      <c r="C2287" s="14" t="s">
        <v>724</v>
      </c>
      <c r="D2287" s="14" t="s">
        <v>706</v>
      </c>
      <c r="E2287" s="14" t="s">
        <v>707</v>
      </c>
      <c r="F2287" s="15">
        <v>304.61</v>
      </c>
      <c r="G2287" s="14" t="s">
        <v>708</v>
      </c>
      <c r="H2287" s="20">
        <v>43983</v>
      </c>
      <c r="I2287" s="14" t="s">
        <v>2993</v>
      </c>
      <c r="J2287" s="14" t="s">
        <v>3068</v>
      </c>
      <c r="K2287" s="21">
        <v>10127</v>
      </c>
      <c r="L2287" s="14" t="s">
        <v>671</v>
      </c>
      <c r="M2287" s="21">
        <v>114070</v>
      </c>
      <c r="N2287" s="14" t="s">
        <v>3069</v>
      </c>
      <c r="O2287" s="14" t="s">
        <v>725</v>
      </c>
      <c r="P2287" s="14" t="s">
        <v>726</v>
      </c>
      <c r="Q2287" s="14" t="s">
        <v>727</v>
      </c>
      <c r="R2287" s="14" t="s">
        <v>715</v>
      </c>
      <c r="S2287" s="14" t="s">
        <v>753</v>
      </c>
    </row>
    <row r="2288" spans="1:19" x14ac:dyDescent="0.25">
      <c r="A2288" s="14" t="s">
        <v>703</v>
      </c>
      <c r="B2288" s="14" t="s">
        <v>704</v>
      </c>
      <c r="C2288" s="14" t="s">
        <v>705</v>
      </c>
      <c r="D2288" s="14" t="s">
        <v>706</v>
      </c>
      <c r="E2288" s="14" t="s">
        <v>707</v>
      </c>
      <c r="F2288" s="15">
        <v>8625.66</v>
      </c>
      <c r="G2288" s="14" t="s">
        <v>708</v>
      </c>
      <c r="H2288" s="20">
        <v>43922</v>
      </c>
      <c r="I2288" s="14" t="s">
        <v>3070</v>
      </c>
      <c r="J2288" s="14" t="s">
        <v>3071</v>
      </c>
      <c r="K2288" s="21">
        <v>10128</v>
      </c>
      <c r="L2288" s="14" t="s">
        <v>199</v>
      </c>
      <c r="M2288" s="21">
        <v>111100</v>
      </c>
      <c r="N2288" s="14" t="s">
        <v>3072</v>
      </c>
      <c r="O2288" s="14" t="s">
        <v>712</v>
      </c>
      <c r="P2288" s="14" t="s">
        <v>713</v>
      </c>
      <c r="Q2288" s="14" t="s">
        <v>714</v>
      </c>
      <c r="R2288" s="14" t="s">
        <v>715</v>
      </c>
      <c r="S2288" s="14" t="s">
        <v>716</v>
      </c>
    </row>
    <row r="2289" spans="1:19" x14ac:dyDescent="0.25">
      <c r="A2289" s="14" t="s">
        <v>717</v>
      </c>
      <c r="B2289" s="14" t="s">
        <v>704</v>
      </c>
      <c r="C2289" s="14" t="s">
        <v>718</v>
      </c>
      <c r="D2289" s="14" t="s">
        <v>706</v>
      </c>
      <c r="E2289" s="14" t="s">
        <v>707</v>
      </c>
      <c r="F2289" s="15">
        <v>9044.74</v>
      </c>
      <c r="G2289" s="14" t="s">
        <v>708</v>
      </c>
      <c r="H2289" s="20">
        <v>43952</v>
      </c>
      <c r="I2289" s="14" t="s">
        <v>3070</v>
      </c>
      <c r="J2289" s="14" t="s">
        <v>3071</v>
      </c>
      <c r="K2289" s="21">
        <v>10128</v>
      </c>
      <c r="L2289" s="14" t="s">
        <v>199</v>
      </c>
      <c r="M2289" s="21">
        <v>111100</v>
      </c>
      <c r="N2289" s="14" t="s">
        <v>3072</v>
      </c>
      <c r="O2289" s="14" t="s">
        <v>719</v>
      </c>
      <c r="P2289" s="14" t="s">
        <v>720</v>
      </c>
      <c r="Q2289" s="14" t="s">
        <v>721</v>
      </c>
      <c r="R2289" s="14" t="s">
        <v>715</v>
      </c>
      <c r="S2289" s="14" t="s">
        <v>716</v>
      </c>
    </row>
    <row r="2290" spans="1:19" x14ac:dyDescent="0.25">
      <c r="A2290" s="14" t="s">
        <v>723</v>
      </c>
      <c r="B2290" s="14" t="s">
        <v>704</v>
      </c>
      <c r="C2290" s="14" t="s">
        <v>724</v>
      </c>
      <c r="D2290" s="14" t="s">
        <v>706</v>
      </c>
      <c r="E2290" s="14" t="s">
        <v>707</v>
      </c>
      <c r="F2290" s="15">
        <v>8806.84</v>
      </c>
      <c r="G2290" s="14" t="s">
        <v>708</v>
      </c>
      <c r="H2290" s="20">
        <v>43983</v>
      </c>
      <c r="I2290" s="14" t="s">
        <v>2996</v>
      </c>
      <c r="J2290" s="14" t="s">
        <v>3071</v>
      </c>
      <c r="K2290" s="21">
        <v>10128</v>
      </c>
      <c r="L2290" s="14" t="s">
        <v>199</v>
      </c>
      <c r="M2290" s="21">
        <v>111100</v>
      </c>
      <c r="N2290" s="14" t="s">
        <v>3072</v>
      </c>
      <c r="O2290" s="14" t="s">
        <v>725</v>
      </c>
      <c r="P2290" s="14" t="s">
        <v>726</v>
      </c>
      <c r="Q2290" s="14" t="s">
        <v>727</v>
      </c>
      <c r="R2290" s="14" t="s">
        <v>715</v>
      </c>
      <c r="S2290" s="14" t="s">
        <v>716</v>
      </c>
    </row>
    <row r="2291" spans="1:19" x14ac:dyDescent="0.25">
      <c r="A2291" s="14" t="s">
        <v>703</v>
      </c>
      <c r="B2291" s="14" t="s">
        <v>704</v>
      </c>
      <c r="C2291" s="14" t="s">
        <v>705</v>
      </c>
      <c r="D2291" s="14" t="s">
        <v>706</v>
      </c>
      <c r="E2291" s="14" t="s">
        <v>707</v>
      </c>
      <c r="F2291" s="15">
        <v>2289.69</v>
      </c>
      <c r="G2291" s="14" t="s">
        <v>708</v>
      </c>
      <c r="H2291" s="20">
        <v>43922</v>
      </c>
      <c r="I2291" s="14" t="s">
        <v>3073</v>
      </c>
      <c r="J2291" s="14" t="s">
        <v>3074</v>
      </c>
      <c r="K2291" s="21">
        <v>10128</v>
      </c>
      <c r="L2291" s="14" t="s">
        <v>199</v>
      </c>
      <c r="M2291" s="21">
        <v>111200</v>
      </c>
      <c r="N2291" s="14" t="s">
        <v>3075</v>
      </c>
      <c r="O2291" s="14" t="s">
        <v>712</v>
      </c>
      <c r="P2291" s="14" t="s">
        <v>713</v>
      </c>
      <c r="Q2291" s="14" t="s">
        <v>714</v>
      </c>
      <c r="R2291" s="14" t="s">
        <v>715</v>
      </c>
      <c r="S2291" s="14" t="s">
        <v>731</v>
      </c>
    </row>
    <row r="2292" spans="1:19" x14ac:dyDescent="0.25">
      <c r="A2292" s="14" t="s">
        <v>717</v>
      </c>
      <c r="B2292" s="14" t="s">
        <v>704</v>
      </c>
      <c r="C2292" s="14" t="s">
        <v>718</v>
      </c>
      <c r="D2292" s="14" t="s">
        <v>706</v>
      </c>
      <c r="E2292" s="14" t="s">
        <v>707</v>
      </c>
      <c r="F2292" s="15">
        <v>2289.69</v>
      </c>
      <c r="G2292" s="14" t="s">
        <v>708</v>
      </c>
      <c r="H2292" s="20">
        <v>43952</v>
      </c>
      <c r="I2292" s="14" t="s">
        <v>3073</v>
      </c>
      <c r="J2292" s="14" t="s">
        <v>3074</v>
      </c>
      <c r="K2292" s="21">
        <v>10128</v>
      </c>
      <c r="L2292" s="14" t="s">
        <v>199</v>
      </c>
      <c r="M2292" s="21">
        <v>111200</v>
      </c>
      <c r="N2292" s="14" t="s">
        <v>3075</v>
      </c>
      <c r="O2292" s="14" t="s">
        <v>719</v>
      </c>
      <c r="P2292" s="14" t="s">
        <v>720</v>
      </c>
      <c r="Q2292" s="14" t="s">
        <v>721</v>
      </c>
      <c r="R2292" s="14" t="s">
        <v>715</v>
      </c>
      <c r="S2292" s="14" t="s">
        <v>731</v>
      </c>
    </row>
    <row r="2293" spans="1:19" x14ac:dyDescent="0.25">
      <c r="A2293" s="14" t="s">
        <v>723</v>
      </c>
      <c r="B2293" s="14" t="s">
        <v>704</v>
      </c>
      <c r="C2293" s="14" t="s">
        <v>724</v>
      </c>
      <c r="D2293" s="14" t="s">
        <v>706</v>
      </c>
      <c r="E2293" s="14" t="s">
        <v>707</v>
      </c>
      <c r="F2293" s="15">
        <v>2289.69</v>
      </c>
      <c r="G2293" s="14" t="s">
        <v>708</v>
      </c>
      <c r="H2293" s="20">
        <v>43983</v>
      </c>
      <c r="I2293" s="14" t="s">
        <v>2999</v>
      </c>
      <c r="J2293" s="14" t="s">
        <v>3074</v>
      </c>
      <c r="K2293" s="21">
        <v>10128</v>
      </c>
      <c r="L2293" s="14" t="s">
        <v>199</v>
      </c>
      <c r="M2293" s="21">
        <v>111200</v>
      </c>
      <c r="N2293" s="14" t="s">
        <v>3075</v>
      </c>
      <c r="O2293" s="14" t="s">
        <v>725</v>
      </c>
      <c r="P2293" s="14" t="s">
        <v>726</v>
      </c>
      <c r="Q2293" s="14" t="s">
        <v>727</v>
      </c>
      <c r="R2293" s="14" t="s">
        <v>715</v>
      </c>
      <c r="S2293" s="14" t="s">
        <v>731</v>
      </c>
    </row>
    <row r="2294" spans="1:19" x14ac:dyDescent="0.25">
      <c r="A2294" s="14" t="s">
        <v>703</v>
      </c>
      <c r="B2294" s="14" t="s">
        <v>704</v>
      </c>
      <c r="C2294" s="14" t="s">
        <v>705</v>
      </c>
      <c r="D2294" s="14" t="s">
        <v>706</v>
      </c>
      <c r="E2294" s="14" t="s">
        <v>707</v>
      </c>
      <c r="F2294" s="15">
        <v>79080.81</v>
      </c>
      <c r="G2294" s="14" t="s">
        <v>708</v>
      </c>
      <c r="H2294" s="20">
        <v>43922</v>
      </c>
      <c r="I2294" s="14" t="s">
        <v>3076</v>
      </c>
      <c r="J2294" s="14" t="s">
        <v>3077</v>
      </c>
      <c r="K2294" s="21">
        <v>10128</v>
      </c>
      <c r="L2294" s="14" t="s">
        <v>199</v>
      </c>
      <c r="M2294" s="21">
        <v>111400</v>
      </c>
      <c r="N2294" s="14" t="s">
        <v>3078</v>
      </c>
      <c r="O2294" s="14" t="s">
        <v>712</v>
      </c>
      <c r="P2294" s="14" t="s">
        <v>713</v>
      </c>
      <c r="Q2294" s="14" t="s">
        <v>714</v>
      </c>
      <c r="R2294" s="14" t="s">
        <v>715</v>
      </c>
      <c r="S2294" s="14" t="s">
        <v>683</v>
      </c>
    </row>
    <row r="2295" spans="1:19" x14ac:dyDescent="0.25">
      <c r="A2295" s="14" t="s">
        <v>717</v>
      </c>
      <c r="B2295" s="14" t="s">
        <v>704</v>
      </c>
      <c r="C2295" s="14" t="s">
        <v>718</v>
      </c>
      <c r="D2295" s="14" t="s">
        <v>706</v>
      </c>
      <c r="E2295" s="14" t="s">
        <v>707</v>
      </c>
      <c r="F2295" s="15">
        <v>79681.429999999993</v>
      </c>
      <c r="G2295" s="14" t="s">
        <v>708</v>
      </c>
      <c r="H2295" s="20">
        <v>43952</v>
      </c>
      <c r="I2295" s="14" t="s">
        <v>3076</v>
      </c>
      <c r="J2295" s="14" t="s">
        <v>3077</v>
      </c>
      <c r="K2295" s="21">
        <v>10128</v>
      </c>
      <c r="L2295" s="14" t="s">
        <v>199</v>
      </c>
      <c r="M2295" s="21">
        <v>111400</v>
      </c>
      <c r="N2295" s="14" t="s">
        <v>3078</v>
      </c>
      <c r="O2295" s="14" t="s">
        <v>719</v>
      </c>
      <c r="P2295" s="14" t="s">
        <v>720</v>
      </c>
      <c r="Q2295" s="14" t="s">
        <v>721</v>
      </c>
      <c r="R2295" s="14" t="s">
        <v>715</v>
      </c>
      <c r="S2295" s="14" t="s">
        <v>683</v>
      </c>
    </row>
    <row r="2296" spans="1:19" x14ac:dyDescent="0.25">
      <c r="A2296" s="14" t="s">
        <v>723</v>
      </c>
      <c r="B2296" s="14" t="s">
        <v>704</v>
      </c>
      <c r="C2296" s="14" t="s">
        <v>724</v>
      </c>
      <c r="D2296" s="14" t="s">
        <v>706</v>
      </c>
      <c r="E2296" s="14" t="s">
        <v>707</v>
      </c>
      <c r="F2296" s="15">
        <v>81011.09</v>
      </c>
      <c r="G2296" s="14" t="s">
        <v>708</v>
      </c>
      <c r="H2296" s="20">
        <v>43983</v>
      </c>
      <c r="I2296" s="14" t="s">
        <v>3002</v>
      </c>
      <c r="J2296" s="14" t="s">
        <v>3077</v>
      </c>
      <c r="K2296" s="21">
        <v>10128</v>
      </c>
      <c r="L2296" s="14" t="s">
        <v>199</v>
      </c>
      <c r="M2296" s="21">
        <v>111400</v>
      </c>
      <c r="N2296" s="14" t="s">
        <v>3078</v>
      </c>
      <c r="O2296" s="14" t="s">
        <v>725</v>
      </c>
      <c r="P2296" s="14" t="s">
        <v>726</v>
      </c>
      <c r="Q2296" s="14" t="s">
        <v>727</v>
      </c>
      <c r="R2296" s="14" t="s">
        <v>715</v>
      </c>
      <c r="S2296" s="14" t="s">
        <v>683</v>
      </c>
    </row>
    <row r="2297" spans="1:19" x14ac:dyDescent="0.25">
      <c r="A2297" s="14" t="s">
        <v>703</v>
      </c>
      <c r="B2297" s="14" t="s">
        <v>704</v>
      </c>
      <c r="C2297" s="14" t="s">
        <v>705</v>
      </c>
      <c r="D2297" s="14" t="s">
        <v>706</v>
      </c>
      <c r="E2297" s="14" t="s">
        <v>707</v>
      </c>
      <c r="F2297" s="15">
        <v>11094.32</v>
      </c>
      <c r="G2297" s="14" t="s">
        <v>708</v>
      </c>
      <c r="H2297" s="20">
        <v>43922</v>
      </c>
      <c r="I2297" s="14" t="s">
        <v>3079</v>
      </c>
      <c r="J2297" s="14" t="s">
        <v>3080</v>
      </c>
      <c r="K2297" s="21">
        <v>10128</v>
      </c>
      <c r="L2297" s="14" t="s">
        <v>199</v>
      </c>
      <c r="M2297" s="21">
        <v>111600</v>
      </c>
      <c r="N2297" s="14" t="s">
        <v>3081</v>
      </c>
      <c r="O2297" s="14" t="s">
        <v>712</v>
      </c>
      <c r="P2297" s="14" t="s">
        <v>713</v>
      </c>
      <c r="Q2297" s="14" t="s">
        <v>714</v>
      </c>
      <c r="R2297" s="14" t="s">
        <v>715</v>
      </c>
      <c r="S2297" s="14" t="s">
        <v>722</v>
      </c>
    </row>
    <row r="2298" spans="1:19" x14ac:dyDescent="0.25">
      <c r="A2298" s="14" t="s">
        <v>717</v>
      </c>
      <c r="B2298" s="14" t="s">
        <v>704</v>
      </c>
      <c r="C2298" s="14" t="s">
        <v>718</v>
      </c>
      <c r="D2298" s="14" t="s">
        <v>706</v>
      </c>
      <c r="E2298" s="14" t="s">
        <v>707</v>
      </c>
      <c r="F2298" s="15">
        <v>11094.32</v>
      </c>
      <c r="G2298" s="14" t="s">
        <v>708</v>
      </c>
      <c r="H2298" s="20">
        <v>43952</v>
      </c>
      <c r="I2298" s="14" t="s">
        <v>3079</v>
      </c>
      <c r="J2298" s="14" t="s">
        <v>3080</v>
      </c>
      <c r="K2298" s="21">
        <v>10128</v>
      </c>
      <c r="L2298" s="14" t="s">
        <v>199</v>
      </c>
      <c r="M2298" s="21">
        <v>111600</v>
      </c>
      <c r="N2298" s="14" t="s">
        <v>3081</v>
      </c>
      <c r="O2298" s="14" t="s">
        <v>719</v>
      </c>
      <c r="P2298" s="14" t="s">
        <v>720</v>
      </c>
      <c r="Q2298" s="14" t="s">
        <v>721</v>
      </c>
      <c r="R2298" s="14" t="s">
        <v>715</v>
      </c>
      <c r="S2298" s="14" t="s">
        <v>722</v>
      </c>
    </row>
    <row r="2299" spans="1:19" x14ac:dyDescent="0.25">
      <c r="A2299" s="14" t="s">
        <v>723</v>
      </c>
      <c r="B2299" s="14" t="s">
        <v>704</v>
      </c>
      <c r="C2299" s="14" t="s">
        <v>724</v>
      </c>
      <c r="D2299" s="14" t="s">
        <v>706</v>
      </c>
      <c r="E2299" s="14" t="s">
        <v>707</v>
      </c>
      <c r="F2299" s="15">
        <v>11094.32</v>
      </c>
      <c r="G2299" s="14" t="s">
        <v>708</v>
      </c>
      <c r="H2299" s="20">
        <v>43983</v>
      </c>
      <c r="I2299" s="14" t="s">
        <v>3006</v>
      </c>
      <c r="J2299" s="14" t="s">
        <v>3080</v>
      </c>
      <c r="K2299" s="21">
        <v>10128</v>
      </c>
      <c r="L2299" s="14" t="s">
        <v>199</v>
      </c>
      <c r="M2299" s="21">
        <v>111600</v>
      </c>
      <c r="N2299" s="14" t="s">
        <v>3081</v>
      </c>
      <c r="O2299" s="14" t="s">
        <v>725</v>
      </c>
      <c r="P2299" s="14" t="s">
        <v>726</v>
      </c>
      <c r="Q2299" s="14" t="s">
        <v>727</v>
      </c>
      <c r="R2299" s="14" t="s">
        <v>715</v>
      </c>
      <c r="S2299" s="14" t="s">
        <v>722</v>
      </c>
    </row>
    <row r="2300" spans="1:19" x14ac:dyDescent="0.25">
      <c r="A2300" s="14" t="s">
        <v>703</v>
      </c>
      <c r="B2300" s="14" t="s">
        <v>704</v>
      </c>
      <c r="C2300" s="14" t="s">
        <v>705</v>
      </c>
      <c r="D2300" s="14" t="s">
        <v>706</v>
      </c>
      <c r="E2300" s="14" t="s">
        <v>707</v>
      </c>
      <c r="F2300" s="15">
        <v>3308.79</v>
      </c>
      <c r="G2300" s="14" t="s">
        <v>708</v>
      </c>
      <c r="H2300" s="20">
        <v>43922</v>
      </c>
      <c r="I2300" s="14" t="s">
        <v>3082</v>
      </c>
      <c r="J2300" s="14" t="s">
        <v>3083</v>
      </c>
      <c r="K2300" s="21">
        <v>10128</v>
      </c>
      <c r="L2300" s="14" t="s">
        <v>199</v>
      </c>
      <c r="M2300" s="21">
        <v>111700</v>
      </c>
      <c r="N2300" s="14" t="s">
        <v>3084</v>
      </c>
      <c r="O2300" s="14" t="s">
        <v>712</v>
      </c>
      <c r="P2300" s="14" t="s">
        <v>713</v>
      </c>
      <c r="Q2300" s="14" t="s">
        <v>714</v>
      </c>
      <c r="R2300" s="14" t="s">
        <v>715</v>
      </c>
      <c r="S2300" s="14" t="s">
        <v>742</v>
      </c>
    </row>
    <row r="2301" spans="1:19" x14ac:dyDescent="0.25">
      <c r="A2301" s="14" t="s">
        <v>717</v>
      </c>
      <c r="B2301" s="14" t="s">
        <v>704</v>
      </c>
      <c r="C2301" s="14" t="s">
        <v>718</v>
      </c>
      <c r="D2301" s="14" t="s">
        <v>706</v>
      </c>
      <c r="E2301" s="14" t="s">
        <v>707</v>
      </c>
      <c r="F2301" s="15">
        <v>2994.15</v>
      </c>
      <c r="G2301" s="14" t="s">
        <v>708</v>
      </c>
      <c r="H2301" s="20">
        <v>43952</v>
      </c>
      <c r="I2301" s="14" t="s">
        <v>3082</v>
      </c>
      <c r="J2301" s="14" t="s">
        <v>3083</v>
      </c>
      <c r="K2301" s="21">
        <v>10128</v>
      </c>
      <c r="L2301" s="14" t="s">
        <v>199</v>
      </c>
      <c r="M2301" s="21">
        <v>111700</v>
      </c>
      <c r="N2301" s="14" t="s">
        <v>3084</v>
      </c>
      <c r="O2301" s="14" t="s">
        <v>719</v>
      </c>
      <c r="P2301" s="14" t="s">
        <v>720</v>
      </c>
      <c r="Q2301" s="14" t="s">
        <v>721</v>
      </c>
      <c r="R2301" s="14" t="s">
        <v>715</v>
      </c>
      <c r="S2301" s="14" t="s">
        <v>742</v>
      </c>
    </row>
    <row r="2302" spans="1:19" x14ac:dyDescent="0.25">
      <c r="A2302" s="14" t="s">
        <v>723</v>
      </c>
      <c r="B2302" s="14" t="s">
        <v>704</v>
      </c>
      <c r="C2302" s="14" t="s">
        <v>724</v>
      </c>
      <c r="D2302" s="14" t="s">
        <v>706</v>
      </c>
      <c r="E2302" s="14" t="s">
        <v>707</v>
      </c>
      <c r="F2302" s="15">
        <v>2994.15</v>
      </c>
      <c r="G2302" s="14" t="s">
        <v>708</v>
      </c>
      <c r="H2302" s="20">
        <v>43983</v>
      </c>
      <c r="I2302" s="14" t="s">
        <v>3010</v>
      </c>
      <c r="J2302" s="14" t="s">
        <v>3083</v>
      </c>
      <c r="K2302" s="21">
        <v>10128</v>
      </c>
      <c r="L2302" s="14" t="s">
        <v>199</v>
      </c>
      <c r="M2302" s="21">
        <v>111700</v>
      </c>
      <c r="N2302" s="14" t="s">
        <v>3084</v>
      </c>
      <c r="O2302" s="14" t="s">
        <v>725</v>
      </c>
      <c r="P2302" s="14" t="s">
        <v>726</v>
      </c>
      <c r="Q2302" s="14" t="s">
        <v>727</v>
      </c>
      <c r="R2302" s="14" t="s">
        <v>715</v>
      </c>
      <c r="S2302" s="14" t="s">
        <v>742</v>
      </c>
    </row>
    <row r="2303" spans="1:19" x14ac:dyDescent="0.25">
      <c r="A2303" s="14" t="s">
        <v>703</v>
      </c>
      <c r="B2303" s="14" t="s">
        <v>704</v>
      </c>
      <c r="C2303" s="14" t="s">
        <v>705</v>
      </c>
      <c r="D2303" s="14" t="s">
        <v>706</v>
      </c>
      <c r="E2303" s="14" t="s">
        <v>707</v>
      </c>
      <c r="F2303" s="15">
        <v>62.64</v>
      </c>
      <c r="G2303" s="14" t="s">
        <v>708</v>
      </c>
      <c r="H2303" s="20">
        <v>43922</v>
      </c>
      <c r="I2303" s="14" t="s">
        <v>3085</v>
      </c>
      <c r="J2303" s="14" t="s">
        <v>3086</v>
      </c>
      <c r="K2303" s="21">
        <v>10128</v>
      </c>
      <c r="L2303" s="14" t="s">
        <v>199</v>
      </c>
      <c r="M2303" s="21">
        <v>113000</v>
      </c>
      <c r="N2303" s="14" t="s">
        <v>3087</v>
      </c>
      <c r="O2303" s="14" t="s">
        <v>712</v>
      </c>
      <c r="P2303" s="14" t="s">
        <v>713</v>
      </c>
      <c r="Q2303" s="14" t="s">
        <v>714</v>
      </c>
      <c r="R2303" s="14" t="s">
        <v>715</v>
      </c>
      <c r="S2303" s="14" t="s">
        <v>742</v>
      </c>
    </row>
    <row r="2304" spans="1:19" x14ac:dyDescent="0.25">
      <c r="A2304" s="14" t="s">
        <v>717</v>
      </c>
      <c r="B2304" s="14" t="s">
        <v>704</v>
      </c>
      <c r="C2304" s="14" t="s">
        <v>718</v>
      </c>
      <c r="D2304" s="14" t="s">
        <v>706</v>
      </c>
      <c r="E2304" s="14" t="s">
        <v>707</v>
      </c>
      <c r="F2304" s="15">
        <v>62.64</v>
      </c>
      <c r="G2304" s="14" t="s">
        <v>708</v>
      </c>
      <c r="H2304" s="20">
        <v>43952</v>
      </c>
      <c r="I2304" s="14" t="s">
        <v>3085</v>
      </c>
      <c r="J2304" s="14" t="s">
        <v>3086</v>
      </c>
      <c r="K2304" s="21">
        <v>10128</v>
      </c>
      <c r="L2304" s="14" t="s">
        <v>199</v>
      </c>
      <c r="M2304" s="21">
        <v>113000</v>
      </c>
      <c r="N2304" s="14" t="s">
        <v>3087</v>
      </c>
      <c r="O2304" s="14" t="s">
        <v>719</v>
      </c>
      <c r="P2304" s="14" t="s">
        <v>720</v>
      </c>
      <c r="Q2304" s="14" t="s">
        <v>721</v>
      </c>
      <c r="R2304" s="14" t="s">
        <v>715</v>
      </c>
      <c r="S2304" s="14" t="s">
        <v>742</v>
      </c>
    </row>
    <row r="2305" spans="1:19" x14ac:dyDescent="0.25">
      <c r="A2305" s="14" t="s">
        <v>723</v>
      </c>
      <c r="B2305" s="14" t="s">
        <v>704</v>
      </c>
      <c r="C2305" s="14" t="s">
        <v>724</v>
      </c>
      <c r="D2305" s="14" t="s">
        <v>706</v>
      </c>
      <c r="E2305" s="14" t="s">
        <v>707</v>
      </c>
      <c r="F2305" s="15">
        <v>62.64</v>
      </c>
      <c r="G2305" s="14" t="s">
        <v>708</v>
      </c>
      <c r="H2305" s="20">
        <v>43983</v>
      </c>
      <c r="I2305" s="14" t="s">
        <v>3013</v>
      </c>
      <c r="J2305" s="14" t="s">
        <v>3086</v>
      </c>
      <c r="K2305" s="21">
        <v>10128</v>
      </c>
      <c r="L2305" s="14" t="s">
        <v>199</v>
      </c>
      <c r="M2305" s="21">
        <v>113000</v>
      </c>
      <c r="N2305" s="14" t="s">
        <v>3087</v>
      </c>
      <c r="O2305" s="14" t="s">
        <v>725</v>
      </c>
      <c r="P2305" s="14" t="s">
        <v>726</v>
      </c>
      <c r="Q2305" s="14" t="s">
        <v>727</v>
      </c>
      <c r="R2305" s="14" t="s">
        <v>715</v>
      </c>
      <c r="S2305" s="14" t="s">
        <v>742</v>
      </c>
    </row>
    <row r="2306" spans="1:19" x14ac:dyDescent="0.25">
      <c r="A2306" s="14" t="s">
        <v>703</v>
      </c>
      <c r="B2306" s="14" t="s">
        <v>704</v>
      </c>
      <c r="C2306" s="14" t="s">
        <v>705</v>
      </c>
      <c r="D2306" s="14" t="s">
        <v>706</v>
      </c>
      <c r="E2306" s="14" t="s">
        <v>707</v>
      </c>
      <c r="F2306" s="15">
        <v>890.45</v>
      </c>
      <c r="G2306" s="14" t="s">
        <v>708</v>
      </c>
      <c r="H2306" s="20">
        <v>43922</v>
      </c>
      <c r="I2306" s="14" t="s">
        <v>3088</v>
      </c>
      <c r="J2306" s="14" t="s">
        <v>3089</v>
      </c>
      <c r="K2306" s="21">
        <v>10128</v>
      </c>
      <c r="L2306" s="14" t="s">
        <v>199</v>
      </c>
      <c r="M2306" s="21">
        <v>113010</v>
      </c>
      <c r="N2306" s="14" t="s">
        <v>3090</v>
      </c>
      <c r="O2306" s="14" t="s">
        <v>712</v>
      </c>
      <c r="P2306" s="14" t="s">
        <v>713</v>
      </c>
      <c r="Q2306" s="14" t="s">
        <v>714</v>
      </c>
      <c r="R2306" s="14" t="s">
        <v>715</v>
      </c>
      <c r="S2306" s="14" t="s">
        <v>716</v>
      </c>
    </row>
    <row r="2307" spans="1:19" x14ac:dyDescent="0.25">
      <c r="A2307" s="14" t="s">
        <v>717</v>
      </c>
      <c r="B2307" s="14" t="s">
        <v>704</v>
      </c>
      <c r="C2307" s="14" t="s">
        <v>718</v>
      </c>
      <c r="D2307" s="14" t="s">
        <v>706</v>
      </c>
      <c r="E2307" s="14" t="s">
        <v>707</v>
      </c>
      <c r="F2307" s="15">
        <v>837.43</v>
      </c>
      <c r="G2307" s="14" t="s">
        <v>708</v>
      </c>
      <c r="H2307" s="20">
        <v>43952</v>
      </c>
      <c r="I2307" s="14" t="s">
        <v>3088</v>
      </c>
      <c r="J2307" s="14" t="s">
        <v>3089</v>
      </c>
      <c r="K2307" s="21">
        <v>10128</v>
      </c>
      <c r="L2307" s="14" t="s">
        <v>199</v>
      </c>
      <c r="M2307" s="21">
        <v>113010</v>
      </c>
      <c r="N2307" s="14" t="s">
        <v>3090</v>
      </c>
      <c r="O2307" s="14" t="s">
        <v>719</v>
      </c>
      <c r="P2307" s="14" t="s">
        <v>720</v>
      </c>
      <c r="Q2307" s="14" t="s">
        <v>721</v>
      </c>
      <c r="R2307" s="14" t="s">
        <v>715</v>
      </c>
      <c r="S2307" s="14" t="s">
        <v>716</v>
      </c>
    </row>
    <row r="2308" spans="1:19" x14ac:dyDescent="0.25">
      <c r="A2308" s="14" t="s">
        <v>723</v>
      </c>
      <c r="B2308" s="14" t="s">
        <v>704</v>
      </c>
      <c r="C2308" s="14" t="s">
        <v>724</v>
      </c>
      <c r="D2308" s="14" t="s">
        <v>706</v>
      </c>
      <c r="E2308" s="14" t="s">
        <v>707</v>
      </c>
      <c r="F2308" s="15">
        <v>806.24</v>
      </c>
      <c r="G2308" s="14" t="s">
        <v>708</v>
      </c>
      <c r="H2308" s="20">
        <v>43983</v>
      </c>
      <c r="I2308" s="14" t="s">
        <v>3016</v>
      </c>
      <c r="J2308" s="14" t="s">
        <v>3089</v>
      </c>
      <c r="K2308" s="21">
        <v>10128</v>
      </c>
      <c r="L2308" s="14" t="s">
        <v>199</v>
      </c>
      <c r="M2308" s="21">
        <v>113010</v>
      </c>
      <c r="N2308" s="14" t="s">
        <v>3090</v>
      </c>
      <c r="O2308" s="14" t="s">
        <v>725</v>
      </c>
      <c r="P2308" s="14" t="s">
        <v>726</v>
      </c>
      <c r="Q2308" s="14" t="s">
        <v>727</v>
      </c>
      <c r="R2308" s="14" t="s">
        <v>715</v>
      </c>
      <c r="S2308" s="14" t="s">
        <v>716</v>
      </c>
    </row>
    <row r="2309" spans="1:19" x14ac:dyDescent="0.25">
      <c r="A2309" s="14" t="s">
        <v>703</v>
      </c>
      <c r="B2309" s="14" t="s">
        <v>704</v>
      </c>
      <c r="C2309" s="14" t="s">
        <v>705</v>
      </c>
      <c r="D2309" s="14" t="s">
        <v>706</v>
      </c>
      <c r="E2309" s="14" t="s">
        <v>707</v>
      </c>
      <c r="F2309" s="15">
        <v>214.96</v>
      </c>
      <c r="G2309" s="14" t="s">
        <v>708</v>
      </c>
      <c r="H2309" s="20">
        <v>43922</v>
      </c>
      <c r="I2309" s="14" t="s">
        <v>3091</v>
      </c>
      <c r="J2309" s="14" t="s">
        <v>3092</v>
      </c>
      <c r="K2309" s="21">
        <v>10128</v>
      </c>
      <c r="L2309" s="14" t="s">
        <v>199</v>
      </c>
      <c r="M2309" s="21">
        <v>113020</v>
      </c>
      <c r="N2309" s="14" t="s">
        <v>3093</v>
      </c>
      <c r="O2309" s="14" t="s">
        <v>712</v>
      </c>
      <c r="P2309" s="14" t="s">
        <v>713</v>
      </c>
      <c r="Q2309" s="14" t="s">
        <v>714</v>
      </c>
      <c r="R2309" s="14" t="s">
        <v>715</v>
      </c>
      <c r="S2309" s="14" t="s">
        <v>731</v>
      </c>
    </row>
    <row r="2310" spans="1:19" x14ac:dyDescent="0.25">
      <c r="A2310" s="14" t="s">
        <v>717</v>
      </c>
      <c r="B2310" s="14" t="s">
        <v>704</v>
      </c>
      <c r="C2310" s="14" t="s">
        <v>718</v>
      </c>
      <c r="D2310" s="14" t="s">
        <v>706</v>
      </c>
      <c r="E2310" s="14" t="s">
        <v>707</v>
      </c>
      <c r="F2310" s="15">
        <v>214.96</v>
      </c>
      <c r="G2310" s="14" t="s">
        <v>708</v>
      </c>
      <c r="H2310" s="20">
        <v>43952</v>
      </c>
      <c r="I2310" s="14" t="s">
        <v>3091</v>
      </c>
      <c r="J2310" s="14" t="s">
        <v>3092</v>
      </c>
      <c r="K2310" s="21">
        <v>10128</v>
      </c>
      <c r="L2310" s="14" t="s">
        <v>199</v>
      </c>
      <c r="M2310" s="21">
        <v>113020</v>
      </c>
      <c r="N2310" s="14" t="s">
        <v>3093</v>
      </c>
      <c r="O2310" s="14" t="s">
        <v>719</v>
      </c>
      <c r="P2310" s="14" t="s">
        <v>720</v>
      </c>
      <c r="Q2310" s="14" t="s">
        <v>721</v>
      </c>
      <c r="R2310" s="14" t="s">
        <v>715</v>
      </c>
      <c r="S2310" s="14" t="s">
        <v>731</v>
      </c>
    </row>
    <row r="2311" spans="1:19" x14ac:dyDescent="0.25">
      <c r="A2311" s="14" t="s">
        <v>723</v>
      </c>
      <c r="B2311" s="14" t="s">
        <v>704</v>
      </c>
      <c r="C2311" s="14" t="s">
        <v>724</v>
      </c>
      <c r="D2311" s="14" t="s">
        <v>706</v>
      </c>
      <c r="E2311" s="14" t="s">
        <v>707</v>
      </c>
      <c r="F2311" s="15">
        <v>214.96</v>
      </c>
      <c r="G2311" s="14" t="s">
        <v>708</v>
      </c>
      <c r="H2311" s="20">
        <v>43983</v>
      </c>
      <c r="I2311" s="14" t="s">
        <v>3019</v>
      </c>
      <c r="J2311" s="14" t="s">
        <v>3092</v>
      </c>
      <c r="K2311" s="21">
        <v>10128</v>
      </c>
      <c r="L2311" s="14" t="s">
        <v>199</v>
      </c>
      <c r="M2311" s="21">
        <v>113020</v>
      </c>
      <c r="N2311" s="14" t="s">
        <v>3093</v>
      </c>
      <c r="O2311" s="14" t="s">
        <v>725</v>
      </c>
      <c r="P2311" s="14" t="s">
        <v>726</v>
      </c>
      <c r="Q2311" s="14" t="s">
        <v>727</v>
      </c>
      <c r="R2311" s="14" t="s">
        <v>715</v>
      </c>
      <c r="S2311" s="14" t="s">
        <v>731</v>
      </c>
    </row>
    <row r="2312" spans="1:19" x14ac:dyDescent="0.25">
      <c r="A2312" s="14" t="s">
        <v>703</v>
      </c>
      <c r="B2312" s="14" t="s">
        <v>704</v>
      </c>
      <c r="C2312" s="14" t="s">
        <v>705</v>
      </c>
      <c r="D2312" s="14" t="s">
        <v>706</v>
      </c>
      <c r="E2312" s="14" t="s">
        <v>707</v>
      </c>
      <c r="F2312" s="15">
        <v>7823.26</v>
      </c>
      <c r="G2312" s="14" t="s">
        <v>708</v>
      </c>
      <c r="H2312" s="20">
        <v>43922</v>
      </c>
      <c r="I2312" s="14" t="s">
        <v>3094</v>
      </c>
      <c r="J2312" s="14" t="s">
        <v>3095</v>
      </c>
      <c r="K2312" s="21">
        <v>10128</v>
      </c>
      <c r="L2312" s="14" t="s">
        <v>199</v>
      </c>
      <c r="M2312" s="21">
        <v>113040</v>
      </c>
      <c r="N2312" s="14" t="s">
        <v>3096</v>
      </c>
      <c r="O2312" s="14" t="s">
        <v>712</v>
      </c>
      <c r="P2312" s="14" t="s">
        <v>713</v>
      </c>
      <c r="Q2312" s="14" t="s">
        <v>714</v>
      </c>
      <c r="R2312" s="14" t="s">
        <v>715</v>
      </c>
      <c r="S2312" s="14" t="s">
        <v>683</v>
      </c>
    </row>
    <row r="2313" spans="1:19" x14ac:dyDescent="0.25">
      <c r="A2313" s="14" t="s">
        <v>717</v>
      </c>
      <c r="B2313" s="14" t="s">
        <v>704</v>
      </c>
      <c r="C2313" s="14" t="s">
        <v>718</v>
      </c>
      <c r="D2313" s="14" t="s">
        <v>706</v>
      </c>
      <c r="E2313" s="14" t="s">
        <v>707</v>
      </c>
      <c r="F2313" s="15">
        <v>7965.12</v>
      </c>
      <c r="G2313" s="14" t="s">
        <v>708</v>
      </c>
      <c r="H2313" s="20">
        <v>43952</v>
      </c>
      <c r="I2313" s="14" t="s">
        <v>3094</v>
      </c>
      <c r="J2313" s="14" t="s">
        <v>3095</v>
      </c>
      <c r="K2313" s="21">
        <v>10128</v>
      </c>
      <c r="L2313" s="14" t="s">
        <v>199</v>
      </c>
      <c r="M2313" s="21">
        <v>113040</v>
      </c>
      <c r="N2313" s="14" t="s">
        <v>3096</v>
      </c>
      <c r="O2313" s="14" t="s">
        <v>719</v>
      </c>
      <c r="P2313" s="14" t="s">
        <v>720</v>
      </c>
      <c r="Q2313" s="14" t="s">
        <v>721</v>
      </c>
      <c r="R2313" s="14" t="s">
        <v>715</v>
      </c>
      <c r="S2313" s="14" t="s">
        <v>683</v>
      </c>
    </row>
    <row r="2314" spans="1:19" x14ac:dyDescent="0.25">
      <c r="A2314" s="14" t="s">
        <v>723</v>
      </c>
      <c r="B2314" s="14" t="s">
        <v>704</v>
      </c>
      <c r="C2314" s="14" t="s">
        <v>724</v>
      </c>
      <c r="D2314" s="14" t="s">
        <v>706</v>
      </c>
      <c r="E2314" s="14" t="s">
        <v>707</v>
      </c>
      <c r="F2314" s="15">
        <v>8139.42</v>
      </c>
      <c r="G2314" s="14" t="s">
        <v>708</v>
      </c>
      <c r="H2314" s="20">
        <v>43983</v>
      </c>
      <c r="I2314" s="14" t="s">
        <v>3023</v>
      </c>
      <c r="J2314" s="14" t="s">
        <v>3095</v>
      </c>
      <c r="K2314" s="21">
        <v>10128</v>
      </c>
      <c r="L2314" s="14" t="s">
        <v>199</v>
      </c>
      <c r="M2314" s="21">
        <v>113040</v>
      </c>
      <c r="N2314" s="14" t="s">
        <v>3096</v>
      </c>
      <c r="O2314" s="14" t="s">
        <v>725</v>
      </c>
      <c r="P2314" s="14" t="s">
        <v>726</v>
      </c>
      <c r="Q2314" s="14" t="s">
        <v>727</v>
      </c>
      <c r="R2314" s="14" t="s">
        <v>715</v>
      </c>
      <c r="S2314" s="14" t="s">
        <v>683</v>
      </c>
    </row>
    <row r="2315" spans="1:19" x14ac:dyDescent="0.25">
      <c r="A2315" s="14" t="s">
        <v>703</v>
      </c>
      <c r="B2315" s="14" t="s">
        <v>704</v>
      </c>
      <c r="C2315" s="14" t="s">
        <v>705</v>
      </c>
      <c r="D2315" s="14" t="s">
        <v>706</v>
      </c>
      <c r="E2315" s="14" t="s">
        <v>707</v>
      </c>
      <c r="F2315" s="15">
        <v>456.44</v>
      </c>
      <c r="G2315" s="14" t="s">
        <v>708</v>
      </c>
      <c r="H2315" s="20">
        <v>43922</v>
      </c>
      <c r="I2315" s="14" t="s">
        <v>3097</v>
      </c>
      <c r="J2315" s="14" t="s">
        <v>3098</v>
      </c>
      <c r="K2315" s="21">
        <v>10128</v>
      </c>
      <c r="L2315" s="14" t="s">
        <v>199</v>
      </c>
      <c r="M2315" s="21">
        <v>113060</v>
      </c>
      <c r="N2315" s="14" t="s">
        <v>3099</v>
      </c>
      <c r="O2315" s="14" t="s">
        <v>712</v>
      </c>
      <c r="P2315" s="14" t="s">
        <v>713</v>
      </c>
      <c r="Q2315" s="14" t="s">
        <v>714</v>
      </c>
      <c r="R2315" s="14" t="s">
        <v>715</v>
      </c>
      <c r="S2315" s="14" t="s">
        <v>722</v>
      </c>
    </row>
    <row r="2316" spans="1:19" x14ac:dyDescent="0.25">
      <c r="A2316" s="14" t="s">
        <v>717</v>
      </c>
      <c r="B2316" s="14" t="s">
        <v>704</v>
      </c>
      <c r="C2316" s="14" t="s">
        <v>718</v>
      </c>
      <c r="D2316" s="14" t="s">
        <v>706</v>
      </c>
      <c r="E2316" s="14" t="s">
        <v>707</v>
      </c>
      <c r="F2316" s="15">
        <v>456.44</v>
      </c>
      <c r="G2316" s="14" t="s">
        <v>708</v>
      </c>
      <c r="H2316" s="20">
        <v>43952</v>
      </c>
      <c r="I2316" s="14" t="s">
        <v>3097</v>
      </c>
      <c r="J2316" s="14" t="s">
        <v>3098</v>
      </c>
      <c r="K2316" s="21">
        <v>10128</v>
      </c>
      <c r="L2316" s="14" t="s">
        <v>199</v>
      </c>
      <c r="M2316" s="21">
        <v>113060</v>
      </c>
      <c r="N2316" s="14" t="s">
        <v>3099</v>
      </c>
      <c r="O2316" s="14" t="s">
        <v>719</v>
      </c>
      <c r="P2316" s="14" t="s">
        <v>720</v>
      </c>
      <c r="Q2316" s="14" t="s">
        <v>721</v>
      </c>
      <c r="R2316" s="14" t="s">
        <v>715</v>
      </c>
      <c r="S2316" s="14" t="s">
        <v>722</v>
      </c>
    </row>
    <row r="2317" spans="1:19" x14ac:dyDescent="0.25">
      <c r="A2317" s="14" t="s">
        <v>723</v>
      </c>
      <c r="B2317" s="14" t="s">
        <v>704</v>
      </c>
      <c r="C2317" s="14" t="s">
        <v>724</v>
      </c>
      <c r="D2317" s="14" t="s">
        <v>706</v>
      </c>
      <c r="E2317" s="14" t="s">
        <v>707</v>
      </c>
      <c r="F2317" s="15">
        <v>456.44</v>
      </c>
      <c r="G2317" s="14" t="s">
        <v>708</v>
      </c>
      <c r="H2317" s="20">
        <v>43983</v>
      </c>
      <c r="I2317" s="14" t="s">
        <v>3026</v>
      </c>
      <c r="J2317" s="14" t="s">
        <v>3098</v>
      </c>
      <c r="K2317" s="21">
        <v>10128</v>
      </c>
      <c r="L2317" s="14" t="s">
        <v>199</v>
      </c>
      <c r="M2317" s="21">
        <v>113060</v>
      </c>
      <c r="N2317" s="14" t="s">
        <v>3099</v>
      </c>
      <c r="O2317" s="14" t="s">
        <v>725</v>
      </c>
      <c r="P2317" s="14" t="s">
        <v>726</v>
      </c>
      <c r="Q2317" s="14" t="s">
        <v>727</v>
      </c>
      <c r="R2317" s="14" t="s">
        <v>715</v>
      </c>
      <c r="S2317" s="14" t="s">
        <v>722</v>
      </c>
    </row>
    <row r="2318" spans="1:19" x14ac:dyDescent="0.25">
      <c r="A2318" s="14" t="s">
        <v>703</v>
      </c>
      <c r="B2318" s="14" t="s">
        <v>704</v>
      </c>
      <c r="C2318" s="14" t="s">
        <v>705</v>
      </c>
      <c r="D2318" s="14" t="s">
        <v>706</v>
      </c>
      <c r="E2318" s="14" t="s">
        <v>707</v>
      </c>
      <c r="F2318" s="15">
        <v>735.04</v>
      </c>
      <c r="G2318" s="14" t="s">
        <v>708</v>
      </c>
      <c r="H2318" s="20">
        <v>43922</v>
      </c>
      <c r="I2318" s="14" t="s">
        <v>3100</v>
      </c>
      <c r="J2318" s="14" t="s">
        <v>3101</v>
      </c>
      <c r="K2318" s="21">
        <v>10128</v>
      </c>
      <c r="L2318" s="14" t="s">
        <v>199</v>
      </c>
      <c r="M2318" s="21">
        <v>114000</v>
      </c>
      <c r="N2318" s="14" t="s">
        <v>3102</v>
      </c>
      <c r="O2318" s="14" t="s">
        <v>712</v>
      </c>
      <c r="P2318" s="14" t="s">
        <v>713</v>
      </c>
      <c r="Q2318" s="14" t="s">
        <v>714</v>
      </c>
      <c r="R2318" s="14" t="s">
        <v>715</v>
      </c>
      <c r="S2318" s="14" t="s">
        <v>742</v>
      </c>
    </row>
    <row r="2319" spans="1:19" x14ac:dyDescent="0.25">
      <c r="A2319" s="14" t="s">
        <v>717</v>
      </c>
      <c r="B2319" s="14" t="s">
        <v>704</v>
      </c>
      <c r="C2319" s="14" t="s">
        <v>718</v>
      </c>
      <c r="D2319" s="14" t="s">
        <v>706</v>
      </c>
      <c r="E2319" s="14" t="s">
        <v>707</v>
      </c>
      <c r="F2319" s="15">
        <v>735.04</v>
      </c>
      <c r="G2319" s="14" t="s">
        <v>708</v>
      </c>
      <c r="H2319" s="20">
        <v>43952</v>
      </c>
      <c r="I2319" s="14" t="s">
        <v>3100</v>
      </c>
      <c r="J2319" s="14" t="s">
        <v>3101</v>
      </c>
      <c r="K2319" s="21">
        <v>10128</v>
      </c>
      <c r="L2319" s="14" t="s">
        <v>199</v>
      </c>
      <c r="M2319" s="21">
        <v>114000</v>
      </c>
      <c r="N2319" s="14" t="s">
        <v>3102</v>
      </c>
      <c r="O2319" s="14" t="s">
        <v>719</v>
      </c>
      <c r="P2319" s="14" t="s">
        <v>720</v>
      </c>
      <c r="Q2319" s="14" t="s">
        <v>721</v>
      </c>
      <c r="R2319" s="14" t="s">
        <v>715</v>
      </c>
      <c r="S2319" s="14" t="s">
        <v>742</v>
      </c>
    </row>
    <row r="2320" spans="1:19" x14ac:dyDescent="0.25">
      <c r="A2320" s="14" t="s">
        <v>723</v>
      </c>
      <c r="B2320" s="14" t="s">
        <v>704</v>
      </c>
      <c r="C2320" s="14" t="s">
        <v>724</v>
      </c>
      <c r="D2320" s="14" t="s">
        <v>706</v>
      </c>
      <c r="E2320" s="14" t="s">
        <v>707</v>
      </c>
      <c r="F2320" s="15">
        <v>735.04</v>
      </c>
      <c r="G2320" s="14" t="s">
        <v>708</v>
      </c>
      <c r="H2320" s="20">
        <v>43983</v>
      </c>
      <c r="I2320" s="14" t="s">
        <v>3029</v>
      </c>
      <c r="J2320" s="14" t="s">
        <v>3101</v>
      </c>
      <c r="K2320" s="21">
        <v>10128</v>
      </c>
      <c r="L2320" s="14" t="s">
        <v>199</v>
      </c>
      <c r="M2320" s="21">
        <v>114000</v>
      </c>
      <c r="N2320" s="14" t="s">
        <v>3102</v>
      </c>
      <c r="O2320" s="14" t="s">
        <v>725</v>
      </c>
      <c r="P2320" s="14" t="s">
        <v>726</v>
      </c>
      <c r="Q2320" s="14" t="s">
        <v>727</v>
      </c>
      <c r="R2320" s="14" t="s">
        <v>715</v>
      </c>
      <c r="S2320" s="14" t="s">
        <v>742</v>
      </c>
    </row>
    <row r="2321" spans="1:19" x14ac:dyDescent="0.25">
      <c r="A2321" s="14" t="s">
        <v>703</v>
      </c>
      <c r="B2321" s="14" t="s">
        <v>704</v>
      </c>
      <c r="C2321" s="14" t="s">
        <v>705</v>
      </c>
      <c r="D2321" s="14" t="s">
        <v>706</v>
      </c>
      <c r="E2321" s="14" t="s">
        <v>707</v>
      </c>
      <c r="F2321" s="15">
        <v>1801.74</v>
      </c>
      <c r="G2321" s="14" t="s">
        <v>708</v>
      </c>
      <c r="H2321" s="20">
        <v>43922</v>
      </c>
      <c r="I2321" s="14" t="s">
        <v>3103</v>
      </c>
      <c r="J2321" s="14" t="s">
        <v>3104</v>
      </c>
      <c r="K2321" s="21">
        <v>10128</v>
      </c>
      <c r="L2321" s="14" t="s">
        <v>199</v>
      </c>
      <c r="M2321" s="21">
        <v>114010</v>
      </c>
      <c r="N2321" s="14" t="s">
        <v>3105</v>
      </c>
      <c r="O2321" s="14" t="s">
        <v>712</v>
      </c>
      <c r="P2321" s="14" t="s">
        <v>713</v>
      </c>
      <c r="Q2321" s="14" t="s">
        <v>714</v>
      </c>
      <c r="R2321" s="14" t="s">
        <v>715</v>
      </c>
      <c r="S2321" s="14" t="s">
        <v>716</v>
      </c>
    </row>
    <row r="2322" spans="1:19" x14ac:dyDescent="0.25">
      <c r="A2322" s="14" t="s">
        <v>717</v>
      </c>
      <c r="B2322" s="14" t="s">
        <v>704</v>
      </c>
      <c r="C2322" s="14" t="s">
        <v>718</v>
      </c>
      <c r="D2322" s="14" t="s">
        <v>706</v>
      </c>
      <c r="E2322" s="14" t="s">
        <v>707</v>
      </c>
      <c r="F2322" s="15">
        <v>1801.74</v>
      </c>
      <c r="G2322" s="14" t="s">
        <v>708</v>
      </c>
      <c r="H2322" s="20">
        <v>43952</v>
      </c>
      <c r="I2322" s="14" t="s">
        <v>3103</v>
      </c>
      <c r="J2322" s="14" t="s">
        <v>3104</v>
      </c>
      <c r="K2322" s="21">
        <v>10128</v>
      </c>
      <c r="L2322" s="14" t="s">
        <v>199</v>
      </c>
      <c r="M2322" s="21">
        <v>114010</v>
      </c>
      <c r="N2322" s="14" t="s">
        <v>3105</v>
      </c>
      <c r="O2322" s="14" t="s">
        <v>719</v>
      </c>
      <c r="P2322" s="14" t="s">
        <v>720</v>
      </c>
      <c r="Q2322" s="14" t="s">
        <v>721</v>
      </c>
      <c r="R2322" s="14" t="s">
        <v>715</v>
      </c>
      <c r="S2322" s="14" t="s">
        <v>716</v>
      </c>
    </row>
    <row r="2323" spans="1:19" x14ac:dyDescent="0.25">
      <c r="A2323" s="14" t="s">
        <v>723</v>
      </c>
      <c r="B2323" s="14" t="s">
        <v>704</v>
      </c>
      <c r="C2323" s="14" t="s">
        <v>724</v>
      </c>
      <c r="D2323" s="14" t="s">
        <v>706</v>
      </c>
      <c r="E2323" s="14" t="s">
        <v>707</v>
      </c>
      <c r="F2323" s="15">
        <v>1801.74</v>
      </c>
      <c r="G2323" s="14" t="s">
        <v>708</v>
      </c>
      <c r="H2323" s="20">
        <v>43983</v>
      </c>
      <c r="I2323" s="14" t="s">
        <v>3033</v>
      </c>
      <c r="J2323" s="14" t="s">
        <v>3104</v>
      </c>
      <c r="K2323" s="21">
        <v>10128</v>
      </c>
      <c r="L2323" s="14" t="s">
        <v>199</v>
      </c>
      <c r="M2323" s="21">
        <v>114010</v>
      </c>
      <c r="N2323" s="14" t="s">
        <v>3105</v>
      </c>
      <c r="O2323" s="14" t="s">
        <v>725</v>
      </c>
      <c r="P2323" s="14" t="s">
        <v>726</v>
      </c>
      <c r="Q2323" s="14" t="s">
        <v>727</v>
      </c>
      <c r="R2323" s="14" t="s">
        <v>715</v>
      </c>
      <c r="S2323" s="14" t="s">
        <v>716</v>
      </c>
    </row>
    <row r="2324" spans="1:19" x14ac:dyDescent="0.25">
      <c r="A2324" s="14" t="s">
        <v>703</v>
      </c>
      <c r="B2324" s="14" t="s">
        <v>704</v>
      </c>
      <c r="C2324" s="14" t="s">
        <v>705</v>
      </c>
      <c r="D2324" s="14" t="s">
        <v>706</v>
      </c>
      <c r="E2324" s="14" t="s">
        <v>707</v>
      </c>
      <c r="F2324" s="15">
        <v>638.82000000000005</v>
      </c>
      <c r="G2324" s="14" t="s">
        <v>708</v>
      </c>
      <c r="H2324" s="20">
        <v>43922</v>
      </c>
      <c r="I2324" s="14" t="s">
        <v>3106</v>
      </c>
      <c r="J2324" s="14" t="s">
        <v>3107</v>
      </c>
      <c r="K2324" s="21">
        <v>10128</v>
      </c>
      <c r="L2324" s="14" t="s">
        <v>199</v>
      </c>
      <c r="M2324" s="21">
        <v>114020</v>
      </c>
      <c r="N2324" s="14" t="s">
        <v>3108</v>
      </c>
      <c r="O2324" s="14" t="s">
        <v>712</v>
      </c>
      <c r="P2324" s="14" t="s">
        <v>713</v>
      </c>
      <c r="Q2324" s="14" t="s">
        <v>714</v>
      </c>
      <c r="R2324" s="14" t="s">
        <v>715</v>
      </c>
      <c r="S2324" s="14" t="s">
        <v>731</v>
      </c>
    </row>
    <row r="2325" spans="1:19" x14ac:dyDescent="0.25">
      <c r="A2325" s="14" t="s">
        <v>717</v>
      </c>
      <c r="B2325" s="14" t="s">
        <v>704</v>
      </c>
      <c r="C2325" s="14" t="s">
        <v>718</v>
      </c>
      <c r="D2325" s="14" t="s">
        <v>706</v>
      </c>
      <c r="E2325" s="14" t="s">
        <v>707</v>
      </c>
      <c r="F2325" s="15">
        <v>638.82000000000005</v>
      </c>
      <c r="G2325" s="14" t="s">
        <v>708</v>
      </c>
      <c r="H2325" s="20">
        <v>43952</v>
      </c>
      <c r="I2325" s="14" t="s">
        <v>3106</v>
      </c>
      <c r="J2325" s="14" t="s">
        <v>3107</v>
      </c>
      <c r="K2325" s="21">
        <v>10128</v>
      </c>
      <c r="L2325" s="14" t="s">
        <v>199</v>
      </c>
      <c r="M2325" s="21">
        <v>114020</v>
      </c>
      <c r="N2325" s="14" t="s">
        <v>3108</v>
      </c>
      <c r="O2325" s="14" t="s">
        <v>719</v>
      </c>
      <c r="P2325" s="14" t="s">
        <v>720</v>
      </c>
      <c r="Q2325" s="14" t="s">
        <v>721</v>
      </c>
      <c r="R2325" s="14" t="s">
        <v>715</v>
      </c>
      <c r="S2325" s="14" t="s">
        <v>731</v>
      </c>
    </row>
    <row r="2326" spans="1:19" x14ac:dyDescent="0.25">
      <c r="A2326" s="14" t="s">
        <v>723</v>
      </c>
      <c r="B2326" s="14" t="s">
        <v>704</v>
      </c>
      <c r="C2326" s="14" t="s">
        <v>724</v>
      </c>
      <c r="D2326" s="14" t="s">
        <v>706</v>
      </c>
      <c r="E2326" s="14" t="s">
        <v>707</v>
      </c>
      <c r="F2326" s="15">
        <v>638.82000000000005</v>
      </c>
      <c r="G2326" s="14" t="s">
        <v>708</v>
      </c>
      <c r="H2326" s="20">
        <v>43983</v>
      </c>
      <c r="I2326" s="14" t="s">
        <v>3037</v>
      </c>
      <c r="J2326" s="14" t="s">
        <v>3107</v>
      </c>
      <c r="K2326" s="21">
        <v>10128</v>
      </c>
      <c r="L2326" s="14" t="s">
        <v>199</v>
      </c>
      <c r="M2326" s="21">
        <v>114020</v>
      </c>
      <c r="N2326" s="14" t="s">
        <v>3108</v>
      </c>
      <c r="O2326" s="14" t="s">
        <v>725</v>
      </c>
      <c r="P2326" s="14" t="s">
        <v>726</v>
      </c>
      <c r="Q2326" s="14" t="s">
        <v>727</v>
      </c>
      <c r="R2326" s="14" t="s">
        <v>715</v>
      </c>
      <c r="S2326" s="14" t="s">
        <v>731</v>
      </c>
    </row>
    <row r="2327" spans="1:19" x14ac:dyDescent="0.25">
      <c r="A2327" s="14" t="s">
        <v>703</v>
      </c>
      <c r="B2327" s="14" t="s">
        <v>704</v>
      </c>
      <c r="C2327" s="14" t="s">
        <v>705</v>
      </c>
      <c r="D2327" s="14" t="s">
        <v>706</v>
      </c>
      <c r="E2327" s="14" t="s">
        <v>707</v>
      </c>
      <c r="F2327" s="15">
        <v>18259.64</v>
      </c>
      <c r="G2327" s="14" t="s">
        <v>708</v>
      </c>
      <c r="H2327" s="20">
        <v>43922</v>
      </c>
      <c r="I2327" s="14" t="s">
        <v>3109</v>
      </c>
      <c r="J2327" s="14" t="s">
        <v>3110</v>
      </c>
      <c r="K2327" s="21">
        <v>10128</v>
      </c>
      <c r="L2327" s="14" t="s">
        <v>199</v>
      </c>
      <c r="M2327" s="21">
        <v>114040</v>
      </c>
      <c r="N2327" s="14" t="s">
        <v>3111</v>
      </c>
      <c r="O2327" s="14" t="s">
        <v>712</v>
      </c>
      <c r="P2327" s="14" t="s">
        <v>713</v>
      </c>
      <c r="Q2327" s="14" t="s">
        <v>714</v>
      </c>
      <c r="R2327" s="14" t="s">
        <v>715</v>
      </c>
      <c r="S2327" s="14" t="s">
        <v>683</v>
      </c>
    </row>
    <row r="2328" spans="1:19" x14ac:dyDescent="0.25">
      <c r="A2328" s="14" t="s">
        <v>717</v>
      </c>
      <c r="B2328" s="14" t="s">
        <v>704</v>
      </c>
      <c r="C2328" s="14" t="s">
        <v>718</v>
      </c>
      <c r="D2328" s="14" t="s">
        <v>706</v>
      </c>
      <c r="E2328" s="14" t="s">
        <v>707</v>
      </c>
      <c r="F2328" s="15">
        <v>18758.64</v>
      </c>
      <c r="G2328" s="14" t="s">
        <v>708</v>
      </c>
      <c r="H2328" s="20">
        <v>43952</v>
      </c>
      <c r="I2328" s="14" t="s">
        <v>3109</v>
      </c>
      <c r="J2328" s="14" t="s">
        <v>3110</v>
      </c>
      <c r="K2328" s="21">
        <v>10128</v>
      </c>
      <c r="L2328" s="14" t="s">
        <v>199</v>
      </c>
      <c r="M2328" s="21">
        <v>114040</v>
      </c>
      <c r="N2328" s="14" t="s">
        <v>3111</v>
      </c>
      <c r="O2328" s="14" t="s">
        <v>719</v>
      </c>
      <c r="P2328" s="14" t="s">
        <v>720</v>
      </c>
      <c r="Q2328" s="14" t="s">
        <v>721</v>
      </c>
      <c r="R2328" s="14" t="s">
        <v>715</v>
      </c>
      <c r="S2328" s="14" t="s">
        <v>683</v>
      </c>
    </row>
    <row r="2329" spans="1:19" x14ac:dyDescent="0.25">
      <c r="A2329" s="14" t="s">
        <v>723</v>
      </c>
      <c r="B2329" s="14" t="s">
        <v>704</v>
      </c>
      <c r="C2329" s="14" t="s">
        <v>724</v>
      </c>
      <c r="D2329" s="14" t="s">
        <v>706</v>
      </c>
      <c r="E2329" s="14" t="s">
        <v>707</v>
      </c>
      <c r="F2329" s="15">
        <v>19007.62</v>
      </c>
      <c r="G2329" s="14" t="s">
        <v>708</v>
      </c>
      <c r="H2329" s="20">
        <v>43983</v>
      </c>
      <c r="I2329" s="14" t="s">
        <v>3040</v>
      </c>
      <c r="J2329" s="14" t="s">
        <v>3110</v>
      </c>
      <c r="K2329" s="21">
        <v>10128</v>
      </c>
      <c r="L2329" s="14" t="s">
        <v>199</v>
      </c>
      <c r="M2329" s="21">
        <v>114040</v>
      </c>
      <c r="N2329" s="14" t="s">
        <v>3111</v>
      </c>
      <c r="O2329" s="14" t="s">
        <v>725</v>
      </c>
      <c r="P2329" s="14" t="s">
        <v>726</v>
      </c>
      <c r="Q2329" s="14" t="s">
        <v>727</v>
      </c>
      <c r="R2329" s="14" t="s">
        <v>715</v>
      </c>
      <c r="S2329" s="14" t="s">
        <v>683</v>
      </c>
    </row>
    <row r="2330" spans="1:19" x14ac:dyDescent="0.25">
      <c r="A2330" s="14" t="s">
        <v>703</v>
      </c>
      <c r="B2330" s="14" t="s">
        <v>704</v>
      </c>
      <c r="C2330" s="14" t="s">
        <v>705</v>
      </c>
      <c r="D2330" s="14" t="s">
        <v>706</v>
      </c>
      <c r="E2330" s="14" t="s">
        <v>707</v>
      </c>
      <c r="F2330" s="15">
        <v>2878.53</v>
      </c>
      <c r="G2330" s="14" t="s">
        <v>708</v>
      </c>
      <c r="H2330" s="20">
        <v>43922</v>
      </c>
      <c r="I2330" s="14" t="s">
        <v>3112</v>
      </c>
      <c r="J2330" s="14" t="s">
        <v>3113</v>
      </c>
      <c r="K2330" s="21">
        <v>10128</v>
      </c>
      <c r="L2330" s="14" t="s">
        <v>199</v>
      </c>
      <c r="M2330" s="21">
        <v>114060</v>
      </c>
      <c r="N2330" s="14" t="s">
        <v>3114</v>
      </c>
      <c r="O2330" s="14" t="s">
        <v>712</v>
      </c>
      <c r="P2330" s="14" t="s">
        <v>713</v>
      </c>
      <c r="Q2330" s="14" t="s">
        <v>714</v>
      </c>
      <c r="R2330" s="14" t="s">
        <v>715</v>
      </c>
      <c r="S2330" s="14" t="s">
        <v>722</v>
      </c>
    </row>
    <row r="2331" spans="1:19" x14ac:dyDescent="0.25">
      <c r="A2331" s="14" t="s">
        <v>717</v>
      </c>
      <c r="B2331" s="14" t="s">
        <v>704</v>
      </c>
      <c r="C2331" s="14" t="s">
        <v>718</v>
      </c>
      <c r="D2331" s="14" t="s">
        <v>706</v>
      </c>
      <c r="E2331" s="14" t="s">
        <v>707</v>
      </c>
      <c r="F2331" s="15">
        <v>2878.53</v>
      </c>
      <c r="G2331" s="14" t="s">
        <v>708</v>
      </c>
      <c r="H2331" s="20">
        <v>43952</v>
      </c>
      <c r="I2331" s="14" t="s">
        <v>3112</v>
      </c>
      <c r="J2331" s="14" t="s">
        <v>3113</v>
      </c>
      <c r="K2331" s="21">
        <v>10128</v>
      </c>
      <c r="L2331" s="14" t="s">
        <v>199</v>
      </c>
      <c r="M2331" s="21">
        <v>114060</v>
      </c>
      <c r="N2331" s="14" t="s">
        <v>3114</v>
      </c>
      <c r="O2331" s="14" t="s">
        <v>719</v>
      </c>
      <c r="P2331" s="14" t="s">
        <v>720</v>
      </c>
      <c r="Q2331" s="14" t="s">
        <v>721</v>
      </c>
      <c r="R2331" s="14" t="s">
        <v>715</v>
      </c>
      <c r="S2331" s="14" t="s">
        <v>722</v>
      </c>
    </row>
    <row r="2332" spans="1:19" x14ac:dyDescent="0.25">
      <c r="A2332" s="14" t="s">
        <v>723</v>
      </c>
      <c r="B2332" s="14" t="s">
        <v>704</v>
      </c>
      <c r="C2332" s="14" t="s">
        <v>724</v>
      </c>
      <c r="D2332" s="14" t="s">
        <v>706</v>
      </c>
      <c r="E2332" s="14" t="s">
        <v>707</v>
      </c>
      <c r="F2332" s="15">
        <v>2878.53</v>
      </c>
      <c r="G2332" s="14" t="s">
        <v>708</v>
      </c>
      <c r="H2332" s="20">
        <v>43983</v>
      </c>
      <c r="I2332" s="14" t="s">
        <v>3043</v>
      </c>
      <c r="J2332" s="14" t="s">
        <v>3113</v>
      </c>
      <c r="K2332" s="21">
        <v>10128</v>
      </c>
      <c r="L2332" s="14" t="s">
        <v>199</v>
      </c>
      <c r="M2332" s="21">
        <v>114060</v>
      </c>
      <c r="N2332" s="14" t="s">
        <v>3114</v>
      </c>
      <c r="O2332" s="14" t="s">
        <v>725</v>
      </c>
      <c r="P2332" s="14" t="s">
        <v>726</v>
      </c>
      <c r="Q2332" s="14" t="s">
        <v>727</v>
      </c>
      <c r="R2332" s="14" t="s">
        <v>715</v>
      </c>
      <c r="S2332" s="14" t="s">
        <v>722</v>
      </c>
    </row>
    <row r="2333" spans="1:19" x14ac:dyDescent="0.25">
      <c r="A2333" s="14" t="s">
        <v>703</v>
      </c>
      <c r="B2333" s="14" t="s">
        <v>704</v>
      </c>
      <c r="C2333" s="14" t="s">
        <v>705</v>
      </c>
      <c r="D2333" s="14" t="s">
        <v>706</v>
      </c>
      <c r="E2333" s="14" t="s">
        <v>707</v>
      </c>
      <c r="F2333" s="15">
        <v>9419.25</v>
      </c>
      <c r="G2333" s="14" t="s">
        <v>708</v>
      </c>
      <c r="H2333" s="20">
        <v>43922</v>
      </c>
      <c r="I2333" s="14" t="s">
        <v>3115</v>
      </c>
      <c r="J2333" s="14" t="s">
        <v>3116</v>
      </c>
      <c r="K2333" s="21">
        <v>10129</v>
      </c>
      <c r="L2333" s="14" t="s">
        <v>672</v>
      </c>
      <c r="M2333" s="21">
        <v>111100</v>
      </c>
      <c r="N2333" s="14" t="s">
        <v>3117</v>
      </c>
      <c r="O2333" s="14" t="s">
        <v>712</v>
      </c>
      <c r="P2333" s="14" t="s">
        <v>713</v>
      </c>
      <c r="Q2333" s="14" t="s">
        <v>714</v>
      </c>
      <c r="R2333" s="14" t="s">
        <v>715</v>
      </c>
      <c r="S2333" s="14" t="s">
        <v>716</v>
      </c>
    </row>
    <row r="2334" spans="1:19" x14ac:dyDescent="0.25">
      <c r="A2334" s="14" t="s">
        <v>717</v>
      </c>
      <c r="B2334" s="14" t="s">
        <v>704</v>
      </c>
      <c r="C2334" s="14" t="s">
        <v>718</v>
      </c>
      <c r="D2334" s="14" t="s">
        <v>706</v>
      </c>
      <c r="E2334" s="14" t="s">
        <v>707</v>
      </c>
      <c r="F2334" s="15">
        <v>10553.25</v>
      </c>
      <c r="G2334" s="14" t="s">
        <v>708</v>
      </c>
      <c r="H2334" s="20">
        <v>43952</v>
      </c>
      <c r="I2334" s="14" t="s">
        <v>3115</v>
      </c>
      <c r="J2334" s="14" t="s">
        <v>3116</v>
      </c>
      <c r="K2334" s="21">
        <v>10129</v>
      </c>
      <c r="L2334" s="14" t="s">
        <v>672</v>
      </c>
      <c r="M2334" s="21">
        <v>111100</v>
      </c>
      <c r="N2334" s="14" t="s">
        <v>3117</v>
      </c>
      <c r="O2334" s="14" t="s">
        <v>719</v>
      </c>
      <c r="P2334" s="14" t="s">
        <v>720</v>
      </c>
      <c r="Q2334" s="14" t="s">
        <v>721</v>
      </c>
      <c r="R2334" s="14" t="s">
        <v>715</v>
      </c>
      <c r="S2334" s="14" t="s">
        <v>716</v>
      </c>
    </row>
    <row r="2335" spans="1:19" x14ac:dyDescent="0.25">
      <c r="A2335" s="14" t="s">
        <v>723</v>
      </c>
      <c r="B2335" s="14" t="s">
        <v>704</v>
      </c>
      <c r="C2335" s="14" t="s">
        <v>724</v>
      </c>
      <c r="D2335" s="14" t="s">
        <v>706</v>
      </c>
      <c r="E2335" s="14" t="s">
        <v>707</v>
      </c>
      <c r="F2335" s="15">
        <v>9500.25</v>
      </c>
      <c r="G2335" s="14" t="s">
        <v>708</v>
      </c>
      <c r="H2335" s="20">
        <v>43983</v>
      </c>
      <c r="I2335" s="14" t="s">
        <v>3046</v>
      </c>
      <c r="J2335" s="14" t="s">
        <v>3116</v>
      </c>
      <c r="K2335" s="21">
        <v>10129</v>
      </c>
      <c r="L2335" s="14" t="s">
        <v>672</v>
      </c>
      <c r="M2335" s="21">
        <v>111100</v>
      </c>
      <c r="N2335" s="14" t="s">
        <v>3117</v>
      </c>
      <c r="O2335" s="14" t="s">
        <v>725</v>
      </c>
      <c r="P2335" s="14" t="s">
        <v>726</v>
      </c>
      <c r="Q2335" s="14" t="s">
        <v>727</v>
      </c>
      <c r="R2335" s="14" t="s">
        <v>715</v>
      </c>
      <c r="S2335" s="14" t="s">
        <v>716</v>
      </c>
    </row>
    <row r="2336" spans="1:19" x14ac:dyDescent="0.25">
      <c r="A2336" s="14" t="s">
        <v>703</v>
      </c>
      <c r="B2336" s="14" t="s">
        <v>704</v>
      </c>
      <c r="C2336" s="14" t="s">
        <v>705</v>
      </c>
      <c r="D2336" s="14" t="s">
        <v>706</v>
      </c>
      <c r="E2336" s="14" t="s">
        <v>707</v>
      </c>
      <c r="F2336" s="15">
        <v>58266.559999999998</v>
      </c>
      <c r="G2336" s="14" t="s">
        <v>708</v>
      </c>
      <c r="H2336" s="20">
        <v>43922</v>
      </c>
      <c r="I2336" s="14" t="s">
        <v>3118</v>
      </c>
      <c r="J2336" s="14" t="s">
        <v>3119</v>
      </c>
      <c r="K2336" s="21">
        <v>10129</v>
      </c>
      <c r="L2336" s="14" t="s">
        <v>672</v>
      </c>
      <c r="M2336" s="21">
        <v>111400</v>
      </c>
      <c r="N2336" s="14" t="s">
        <v>3120</v>
      </c>
      <c r="O2336" s="14" t="s">
        <v>712</v>
      </c>
      <c r="P2336" s="14" t="s">
        <v>713</v>
      </c>
      <c r="Q2336" s="14" t="s">
        <v>714</v>
      </c>
      <c r="R2336" s="14" t="s">
        <v>715</v>
      </c>
      <c r="S2336" s="14" t="s">
        <v>683</v>
      </c>
    </row>
    <row r="2337" spans="1:19" x14ac:dyDescent="0.25">
      <c r="A2337" s="14" t="s">
        <v>717</v>
      </c>
      <c r="B2337" s="14" t="s">
        <v>704</v>
      </c>
      <c r="C2337" s="14" t="s">
        <v>718</v>
      </c>
      <c r="D2337" s="14" t="s">
        <v>706</v>
      </c>
      <c r="E2337" s="14" t="s">
        <v>707</v>
      </c>
      <c r="F2337" s="15">
        <v>54779.5</v>
      </c>
      <c r="G2337" s="14" t="s">
        <v>708</v>
      </c>
      <c r="H2337" s="20">
        <v>43952</v>
      </c>
      <c r="I2337" s="14" t="s">
        <v>3118</v>
      </c>
      <c r="J2337" s="14" t="s">
        <v>3119</v>
      </c>
      <c r="K2337" s="21">
        <v>10129</v>
      </c>
      <c r="L2337" s="14" t="s">
        <v>672</v>
      </c>
      <c r="M2337" s="21">
        <v>111400</v>
      </c>
      <c r="N2337" s="14" t="s">
        <v>3120</v>
      </c>
      <c r="O2337" s="14" t="s">
        <v>719</v>
      </c>
      <c r="P2337" s="14" t="s">
        <v>720</v>
      </c>
      <c r="Q2337" s="14" t="s">
        <v>721</v>
      </c>
      <c r="R2337" s="14" t="s">
        <v>715</v>
      </c>
      <c r="S2337" s="14" t="s">
        <v>683</v>
      </c>
    </row>
    <row r="2338" spans="1:19" x14ac:dyDescent="0.25">
      <c r="A2338" s="14" t="s">
        <v>723</v>
      </c>
      <c r="B2338" s="14" t="s">
        <v>704</v>
      </c>
      <c r="C2338" s="14" t="s">
        <v>724</v>
      </c>
      <c r="D2338" s="14" t="s">
        <v>706</v>
      </c>
      <c r="E2338" s="14" t="s">
        <v>707</v>
      </c>
      <c r="F2338" s="15">
        <v>54991.17</v>
      </c>
      <c r="G2338" s="14" t="s">
        <v>708</v>
      </c>
      <c r="H2338" s="20">
        <v>43983</v>
      </c>
      <c r="I2338" s="14" t="s">
        <v>3050</v>
      </c>
      <c r="J2338" s="14" t="s">
        <v>3119</v>
      </c>
      <c r="K2338" s="21">
        <v>10129</v>
      </c>
      <c r="L2338" s="14" t="s">
        <v>672</v>
      </c>
      <c r="M2338" s="21">
        <v>111400</v>
      </c>
      <c r="N2338" s="14" t="s">
        <v>3120</v>
      </c>
      <c r="O2338" s="14" t="s">
        <v>725</v>
      </c>
      <c r="P2338" s="14" t="s">
        <v>726</v>
      </c>
      <c r="Q2338" s="14" t="s">
        <v>727</v>
      </c>
      <c r="R2338" s="14" t="s">
        <v>715</v>
      </c>
      <c r="S2338" s="14" t="s">
        <v>683</v>
      </c>
    </row>
    <row r="2339" spans="1:19" x14ac:dyDescent="0.25">
      <c r="A2339" s="14" t="s">
        <v>703</v>
      </c>
      <c r="B2339" s="14" t="s">
        <v>704</v>
      </c>
      <c r="C2339" s="14" t="s">
        <v>705</v>
      </c>
      <c r="D2339" s="14" t="s">
        <v>706</v>
      </c>
      <c r="E2339" s="14" t="s">
        <v>707</v>
      </c>
      <c r="F2339" s="15">
        <v>27784.17</v>
      </c>
      <c r="G2339" s="14" t="s">
        <v>708</v>
      </c>
      <c r="H2339" s="20">
        <v>43922</v>
      </c>
      <c r="I2339" s="14" t="s">
        <v>3121</v>
      </c>
      <c r="J2339" s="14" t="s">
        <v>3122</v>
      </c>
      <c r="K2339" s="21">
        <v>10129</v>
      </c>
      <c r="L2339" s="14" t="s">
        <v>672</v>
      </c>
      <c r="M2339" s="21">
        <v>111600</v>
      </c>
      <c r="N2339" s="14" t="s">
        <v>3123</v>
      </c>
      <c r="O2339" s="14" t="s">
        <v>712</v>
      </c>
      <c r="P2339" s="14" t="s">
        <v>713</v>
      </c>
      <c r="Q2339" s="14" t="s">
        <v>714</v>
      </c>
      <c r="R2339" s="14" t="s">
        <v>715</v>
      </c>
      <c r="S2339" s="14" t="s">
        <v>722</v>
      </c>
    </row>
    <row r="2340" spans="1:19" x14ac:dyDescent="0.25">
      <c r="A2340" s="14" t="s">
        <v>717</v>
      </c>
      <c r="B2340" s="14" t="s">
        <v>704</v>
      </c>
      <c r="C2340" s="14" t="s">
        <v>718</v>
      </c>
      <c r="D2340" s="14" t="s">
        <v>706</v>
      </c>
      <c r="E2340" s="14" t="s">
        <v>707</v>
      </c>
      <c r="F2340" s="15">
        <v>25874.69</v>
      </c>
      <c r="G2340" s="14" t="s">
        <v>708</v>
      </c>
      <c r="H2340" s="20">
        <v>43952</v>
      </c>
      <c r="I2340" s="14" t="s">
        <v>3121</v>
      </c>
      <c r="J2340" s="14" t="s">
        <v>3122</v>
      </c>
      <c r="K2340" s="21">
        <v>10129</v>
      </c>
      <c r="L2340" s="14" t="s">
        <v>672</v>
      </c>
      <c r="M2340" s="21">
        <v>111600</v>
      </c>
      <c r="N2340" s="14" t="s">
        <v>3123</v>
      </c>
      <c r="O2340" s="14" t="s">
        <v>719</v>
      </c>
      <c r="P2340" s="14" t="s">
        <v>720</v>
      </c>
      <c r="Q2340" s="14" t="s">
        <v>721</v>
      </c>
      <c r="R2340" s="14" t="s">
        <v>715</v>
      </c>
      <c r="S2340" s="14" t="s">
        <v>722</v>
      </c>
    </row>
    <row r="2341" spans="1:19" x14ac:dyDescent="0.25">
      <c r="A2341" s="14" t="s">
        <v>723</v>
      </c>
      <c r="B2341" s="14" t="s">
        <v>704</v>
      </c>
      <c r="C2341" s="14" t="s">
        <v>724</v>
      </c>
      <c r="D2341" s="14" t="s">
        <v>706</v>
      </c>
      <c r="E2341" s="14" t="s">
        <v>707</v>
      </c>
      <c r="F2341" s="15">
        <v>559.1</v>
      </c>
      <c r="G2341" s="14" t="s">
        <v>708</v>
      </c>
      <c r="H2341" s="20">
        <v>43983</v>
      </c>
      <c r="I2341" s="14" t="s">
        <v>3124</v>
      </c>
      <c r="J2341" s="14" t="s">
        <v>3122</v>
      </c>
      <c r="K2341" s="21">
        <v>10129</v>
      </c>
      <c r="L2341" s="14" t="s">
        <v>672</v>
      </c>
      <c r="M2341" s="21">
        <v>111600</v>
      </c>
      <c r="N2341" s="14" t="s">
        <v>3123</v>
      </c>
      <c r="O2341" s="14" t="s">
        <v>725</v>
      </c>
      <c r="P2341" s="14" t="s">
        <v>682</v>
      </c>
      <c r="Q2341" s="14" t="s">
        <v>875</v>
      </c>
      <c r="R2341" s="14" t="s">
        <v>715</v>
      </c>
      <c r="S2341" s="14" t="s">
        <v>722</v>
      </c>
    </row>
    <row r="2342" spans="1:19" x14ac:dyDescent="0.25">
      <c r="A2342" s="14" t="s">
        <v>723</v>
      </c>
      <c r="B2342" s="14" t="s">
        <v>704</v>
      </c>
      <c r="C2342" s="14" t="s">
        <v>724</v>
      </c>
      <c r="D2342" s="14" t="s">
        <v>706</v>
      </c>
      <c r="E2342" s="14" t="s">
        <v>707</v>
      </c>
      <c r="F2342" s="15">
        <v>25315.59</v>
      </c>
      <c r="G2342" s="14" t="s">
        <v>708</v>
      </c>
      <c r="H2342" s="20">
        <v>43983</v>
      </c>
      <c r="I2342" s="14" t="s">
        <v>3053</v>
      </c>
      <c r="J2342" s="14" t="s">
        <v>3122</v>
      </c>
      <c r="K2342" s="21">
        <v>10129</v>
      </c>
      <c r="L2342" s="14" t="s">
        <v>672</v>
      </c>
      <c r="M2342" s="21">
        <v>111600</v>
      </c>
      <c r="N2342" s="14" t="s">
        <v>3123</v>
      </c>
      <c r="O2342" s="14" t="s">
        <v>725</v>
      </c>
      <c r="P2342" s="14" t="s">
        <v>726</v>
      </c>
      <c r="Q2342" s="14" t="s">
        <v>727</v>
      </c>
      <c r="R2342" s="14" t="s">
        <v>715</v>
      </c>
      <c r="S2342" s="14" t="s">
        <v>722</v>
      </c>
    </row>
    <row r="2343" spans="1:19" x14ac:dyDescent="0.25">
      <c r="A2343" s="14" t="s">
        <v>703</v>
      </c>
      <c r="B2343" s="14" t="s">
        <v>704</v>
      </c>
      <c r="C2343" s="14" t="s">
        <v>705</v>
      </c>
      <c r="D2343" s="14" t="s">
        <v>706</v>
      </c>
      <c r="E2343" s="14" t="s">
        <v>707</v>
      </c>
      <c r="F2343" s="15">
        <v>1924.21</v>
      </c>
      <c r="G2343" s="14" t="s">
        <v>708</v>
      </c>
      <c r="H2343" s="20">
        <v>43922</v>
      </c>
      <c r="I2343" s="14" t="s">
        <v>3125</v>
      </c>
      <c r="J2343" s="14" t="s">
        <v>3126</v>
      </c>
      <c r="K2343" s="21">
        <v>10129</v>
      </c>
      <c r="L2343" s="14" t="s">
        <v>672</v>
      </c>
      <c r="M2343" s="21">
        <v>111700</v>
      </c>
      <c r="N2343" s="14" t="s">
        <v>3127</v>
      </c>
      <c r="O2343" s="14" t="s">
        <v>712</v>
      </c>
      <c r="P2343" s="14" t="s">
        <v>713</v>
      </c>
      <c r="Q2343" s="14" t="s">
        <v>714</v>
      </c>
      <c r="R2343" s="14" t="s">
        <v>715</v>
      </c>
      <c r="S2343" s="14" t="s">
        <v>742</v>
      </c>
    </row>
    <row r="2344" spans="1:19" x14ac:dyDescent="0.25">
      <c r="A2344" s="14" t="s">
        <v>717</v>
      </c>
      <c r="B2344" s="14" t="s">
        <v>704</v>
      </c>
      <c r="C2344" s="14" t="s">
        <v>718</v>
      </c>
      <c r="D2344" s="14" t="s">
        <v>706</v>
      </c>
      <c r="E2344" s="14" t="s">
        <v>707</v>
      </c>
      <c r="F2344" s="15">
        <v>1924.21</v>
      </c>
      <c r="G2344" s="14" t="s">
        <v>708</v>
      </c>
      <c r="H2344" s="20">
        <v>43952</v>
      </c>
      <c r="I2344" s="14" t="s">
        <v>3125</v>
      </c>
      <c r="J2344" s="14" t="s">
        <v>3126</v>
      </c>
      <c r="K2344" s="21">
        <v>10129</v>
      </c>
      <c r="L2344" s="14" t="s">
        <v>672</v>
      </c>
      <c r="M2344" s="21">
        <v>111700</v>
      </c>
      <c r="N2344" s="14" t="s">
        <v>3127</v>
      </c>
      <c r="O2344" s="14" t="s">
        <v>719</v>
      </c>
      <c r="P2344" s="14" t="s">
        <v>720</v>
      </c>
      <c r="Q2344" s="14" t="s">
        <v>721</v>
      </c>
      <c r="R2344" s="14" t="s">
        <v>715</v>
      </c>
      <c r="S2344" s="14" t="s">
        <v>742</v>
      </c>
    </row>
    <row r="2345" spans="1:19" x14ac:dyDescent="0.25">
      <c r="A2345" s="14" t="s">
        <v>723</v>
      </c>
      <c r="B2345" s="14" t="s">
        <v>704</v>
      </c>
      <c r="C2345" s="14" t="s">
        <v>724</v>
      </c>
      <c r="D2345" s="14" t="s">
        <v>706</v>
      </c>
      <c r="E2345" s="14" t="s">
        <v>707</v>
      </c>
      <c r="F2345" s="15">
        <v>437.32</v>
      </c>
      <c r="G2345" s="14" t="s">
        <v>708</v>
      </c>
      <c r="H2345" s="20">
        <v>43983</v>
      </c>
      <c r="I2345" s="14" t="s">
        <v>3128</v>
      </c>
      <c r="J2345" s="14" t="s">
        <v>3126</v>
      </c>
      <c r="K2345" s="21">
        <v>10129</v>
      </c>
      <c r="L2345" s="14" t="s">
        <v>672</v>
      </c>
      <c r="M2345" s="21">
        <v>111700</v>
      </c>
      <c r="N2345" s="14" t="s">
        <v>3127</v>
      </c>
      <c r="O2345" s="14" t="s">
        <v>725</v>
      </c>
      <c r="P2345" s="14" t="s">
        <v>682</v>
      </c>
      <c r="Q2345" s="14" t="s">
        <v>875</v>
      </c>
      <c r="R2345" s="14" t="s">
        <v>715</v>
      </c>
      <c r="S2345" s="14" t="s">
        <v>742</v>
      </c>
    </row>
    <row r="2346" spans="1:19" x14ac:dyDescent="0.25">
      <c r="A2346" s="14" t="s">
        <v>723</v>
      </c>
      <c r="B2346" s="14" t="s">
        <v>704</v>
      </c>
      <c r="C2346" s="14" t="s">
        <v>724</v>
      </c>
      <c r="D2346" s="14" t="s">
        <v>706</v>
      </c>
      <c r="E2346" s="14" t="s">
        <v>707</v>
      </c>
      <c r="F2346" s="15">
        <v>1486.89</v>
      </c>
      <c r="G2346" s="14" t="s">
        <v>708</v>
      </c>
      <c r="H2346" s="20">
        <v>43983</v>
      </c>
      <c r="I2346" s="14" t="s">
        <v>3057</v>
      </c>
      <c r="J2346" s="14" t="s">
        <v>3126</v>
      </c>
      <c r="K2346" s="21">
        <v>10129</v>
      </c>
      <c r="L2346" s="14" t="s">
        <v>672</v>
      </c>
      <c r="M2346" s="21">
        <v>111700</v>
      </c>
      <c r="N2346" s="14" t="s">
        <v>3127</v>
      </c>
      <c r="O2346" s="14" t="s">
        <v>725</v>
      </c>
      <c r="P2346" s="14" t="s">
        <v>726</v>
      </c>
      <c r="Q2346" s="14" t="s">
        <v>727</v>
      </c>
      <c r="R2346" s="14" t="s">
        <v>715</v>
      </c>
      <c r="S2346" s="14" t="s">
        <v>742</v>
      </c>
    </row>
    <row r="2347" spans="1:19" x14ac:dyDescent="0.25">
      <c r="A2347" s="14" t="s">
        <v>703</v>
      </c>
      <c r="B2347" s="14" t="s">
        <v>704</v>
      </c>
      <c r="C2347" s="14" t="s">
        <v>705</v>
      </c>
      <c r="D2347" s="14" t="s">
        <v>706</v>
      </c>
      <c r="E2347" s="14" t="s">
        <v>707</v>
      </c>
      <c r="F2347" s="15">
        <v>805.44</v>
      </c>
      <c r="G2347" s="14" t="s">
        <v>708</v>
      </c>
      <c r="H2347" s="20">
        <v>43922</v>
      </c>
      <c r="I2347" s="14" t="s">
        <v>3129</v>
      </c>
      <c r="J2347" s="14" t="s">
        <v>3130</v>
      </c>
      <c r="K2347" s="21">
        <v>10129</v>
      </c>
      <c r="L2347" s="14" t="s">
        <v>672</v>
      </c>
      <c r="M2347" s="21">
        <v>113010</v>
      </c>
      <c r="N2347" s="14" t="s">
        <v>3131</v>
      </c>
      <c r="O2347" s="14" t="s">
        <v>712</v>
      </c>
      <c r="P2347" s="14" t="s">
        <v>713</v>
      </c>
      <c r="Q2347" s="14" t="s">
        <v>714</v>
      </c>
      <c r="R2347" s="14" t="s">
        <v>715</v>
      </c>
      <c r="S2347" s="14" t="s">
        <v>716</v>
      </c>
    </row>
    <row r="2348" spans="1:19" x14ac:dyDescent="0.25">
      <c r="A2348" s="14" t="s">
        <v>717</v>
      </c>
      <c r="B2348" s="14" t="s">
        <v>704</v>
      </c>
      <c r="C2348" s="14" t="s">
        <v>718</v>
      </c>
      <c r="D2348" s="14" t="s">
        <v>706</v>
      </c>
      <c r="E2348" s="14" t="s">
        <v>707</v>
      </c>
      <c r="F2348" s="15">
        <v>827.8</v>
      </c>
      <c r="G2348" s="14" t="s">
        <v>708</v>
      </c>
      <c r="H2348" s="20">
        <v>43952</v>
      </c>
      <c r="I2348" s="14" t="s">
        <v>3129</v>
      </c>
      <c r="J2348" s="14" t="s">
        <v>3130</v>
      </c>
      <c r="K2348" s="21">
        <v>10129</v>
      </c>
      <c r="L2348" s="14" t="s">
        <v>672</v>
      </c>
      <c r="M2348" s="21">
        <v>113010</v>
      </c>
      <c r="N2348" s="14" t="s">
        <v>3131</v>
      </c>
      <c r="O2348" s="14" t="s">
        <v>719</v>
      </c>
      <c r="P2348" s="14" t="s">
        <v>720</v>
      </c>
      <c r="Q2348" s="14" t="s">
        <v>721</v>
      </c>
      <c r="R2348" s="14" t="s">
        <v>715</v>
      </c>
      <c r="S2348" s="14" t="s">
        <v>716</v>
      </c>
    </row>
    <row r="2349" spans="1:19" x14ac:dyDescent="0.25">
      <c r="A2349" s="14" t="s">
        <v>723</v>
      </c>
      <c r="B2349" s="14" t="s">
        <v>704</v>
      </c>
      <c r="C2349" s="14" t="s">
        <v>724</v>
      </c>
      <c r="D2349" s="14" t="s">
        <v>706</v>
      </c>
      <c r="E2349" s="14" t="s">
        <v>707</v>
      </c>
      <c r="F2349" s="15">
        <v>816.62</v>
      </c>
      <c r="G2349" s="14" t="s">
        <v>708</v>
      </c>
      <c r="H2349" s="20">
        <v>43983</v>
      </c>
      <c r="I2349" s="14" t="s">
        <v>3061</v>
      </c>
      <c r="J2349" s="14" t="s">
        <v>3130</v>
      </c>
      <c r="K2349" s="21">
        <v>10129</v>
      </c>
      <c r="L2349" s="14" t="s">
        <v>672</v>
      </c>
      <c r="M2349" s="21">
        <v>113010</v>
      </c>
      <c r="N2349" s="14" t="s">
        <v>3131</v>
      </c>
      <c r="O2349" s="14" t="s">
        <v>725</v>
      </c>
      <c r="P2349" s="14" t="s">
        <v>726</v>
      </c>
      <c r="Q2349" s="14" t="s">
        <v>727</v>
      </c>
      <c r="R2349" s="14" t="s">
        <v>715</v>
      </c>
      <c r="S2349" s="14" t="s">
        <v>716</v>
      </c>
    </row>
    <row r="2350" spans="1:19" x14ac:dyDescent="0.25">
      <c r="A2350" s="14" t="s">
        <v>703</v>
      </c>
      <c r="B2350" s="14" t="s">
        <v>704</v>
      </c>
      <c r="C2350" s="14" t="s">
        <v>705</v>
      </c>
      <c r="D2350" s="14" t="s">
        <v>706</v>
      </c>
      <c r="E2350" s="14" t="s">
        <v>707</v>
      </c>
      <c r="F2350" s="15">
        <v>6020.45</v>
      </c>
      <c r="G2350" s="14" t="s">
        <v>708</v>
      </c>
      <c r="H2350" s="20">
        <v>43922</v>
      </c>
      <c r="I2350" s="14" t="s">
        <v>3132</v>
      </c>
      <c r="J2350" s="14" t="s">
        <v>3133</v>
      </c>
      <c r="K2350" s="21">
        <v>10129</v>
      </c>
      <c r="L2350" s="14" t="s">
        <v>672</v>
      </c>
      <c r="M2350" s="21">
        <v>113040</v>
      </c>
      <c r="N2350" s="14" t="s">
        <v>3134</v>
      </c>
      <c r="O2350" s="14" t="s">
        <v>712</v>
      </c>
      <c r="P2350" s="14" t="s">
        <v>713</v>
      </c>
      <c r="Q2350" s="14" t="s">
        <v>714</v>
      </c>
      <c r="R2350" s="14" t="s">
        <v>715</v>
      </c>
      <c r="S2350" s="14" t="s">
        <v>683</v>
      </c>
    </row>
    <row r="2351" spans="1:19" x14ac:dyDescent="0.25">
      <c r="A2351" s="14" t="s">
        <v>717</v>
      </c>
      <c r="B2351" s="14" t="s">
        <v>704</v>
      </c>
      <c r="C2351" s="14" t="s">
        <v>718</v>
      </c>
      <c r="D2351" s="14" t="s">
        <v>706</v>
      </c>
      <c r="E2351" s="14" t="s">
        <v>707</v>
      </c>
      <c r="F2351" s="15">
        <v>5991.83</v>
      </c>
      <c r="G2351" s="14" t="s">
        <v>708</v>
      </c>
      <c r="H2351" s="20">
        <v>43952</v>
      </c>
      <c r="I2351" s="14" t="s">
        <v>3132</v>
      </c>
      <c r="J2351" s="14" t="s">
        <v>3133</v>
      </c>
      <c r="K2351" s="21">
        <v>10129</v>
      </c>
      <c r="L2351" s="14" t="s">
        <v>672</v>
      </c>
      <c r="M2351" s="21">
        <v>113040</v>
      </c>
      <c r="N2351" s="14" t="s">
        <v>3134</v>
      </c>
      <c r="O2351" s="14" t="s">
        <v>719</v>
      </c>
      <c r="P2351" s="14" t="s">
        <v>720</v>
      </c>
      <c r="Q2351" s="14" t="s">
        <v>721</v>
      </c>
      <c r="R2351" s="14" t="s">
        <v>715</v>
      </c>
      <c r="S2351" s="14" t="s">
        <v>683</v>
      </c>
    </row>
    <row r="2352" spans="1:19" x14ac:dyDescent="0.25">
      <c r="A2352" s="14" t="s">
        <v>723</v>
      </c>
      <c r="B2352" s="14" t="s">
        <v>704</v>
      </c>
      <c r="C2352" s="14" t="s">
        <v>724</v>
      </c>
      <c r="D2352" s="14" t="s">
        <v>706</v>
      </c>
      <c r="E2352" s="14" t="s">
        <v>707</v>
      </c>
      <c r="F2352" s="15">
        <v>5923.66</v>
      </c>
      <c r="G2352" s="14" t="s">
        <v>708</v>
      </c>
      <c r="H2352" s="20">
        <v>43983</v>
      </c>
      <c r="I2352" s="14" t="s">
        <v>3064</v>
      </c>
      <c r="J2352" s="14" t="s">
        <v>3133</v>
      </c>
      <c r="K2352" s="21">
        <v>10129</v>
      </c>
      <c r="L2352" s="14" t="s">
        <v>672</v>
      </c>
      <c r="M2352" s="21">
        <v>113040</v>
      </c>
      <c r="N2352" s="14" t="s">
        <v>3134</v>
      </c>
      <c r="O2352" s="14" t="s">
        <v>725</v>
      </c>
      <c r="P2352" s="14" t="s">
        <v>726</v>
      </c>
      <c r="Q2352" s="14" t="s">
        <v>727</v>
      </c>
      <c r="R2352" s="14" t="s">
        <v>715</v>
      </c>
      <c r="S2352" s="14" t="s">
        <v>683</v>
      </c>
    </row>
    <row r="2353" spans="1:19" x14ac:dyDescent="0.25">
      <c r="A2353" s="14" t="s">
        <v>703</v>
      </c>
      <c r="B2353" s="14" t="s">
        <v>704</v>
      </c>
      <c r="C2353" s="14" t="s">
        <v>705</v>
      </c>
      <c r="D2353" s="14" t="s">
        <v>706</v>
      </c>
      <c r="E2353" s="14" t="s">
        <v>707</v>
      </c>
      <c r="F2353" s="15">
        <v>1701.8</v>
      </c>
      <c r="G2353" s="14" t="s">
        <v>708</v>
      </c>
      <c r="H2353" s="20">
        <v>43922</v>
      </c>
      <c r="I2353" s="14" t="s">
        <v>3135</v>
      </c>
      <c r="J2353" s="14" t="s">
        <v>3136</v>
      </c>
      <c r="K2353" s="21">
        <v>10129</v>
      </c>
      <c r="L2353" s="14" t="s">
        <v>672</v>
      </c>
      <c r="M2353" s="21">
        <v>113060</v>
      </c>
      <c r="N2353" s="14" t="s">
        <v>3137</v>
      </c>
      <c r="O2353" s="14" t="s">
        <v>712</v>
      </c>
      <c r="P2353" s="14" t="s">
        <v>713</v>
      </c>
      <c r="Q2353" s="14" t="s">
        <v>714</v>
      </c>
      <c r="R2353" s="14" t="s">
        <v>715</v>
      </c>
      <c r="S2353" s="14" t="s">
        <v>722</v>
      </c>
    </row>
    <row r="2354" spans="1:19" x14ac:dyDescent="0.25">
      <c r="A2354" s="14" t="s">
        <v>717</v>
      </c>
      <c r="B2354" s="14" t="s">
        <v>704</v>
      </c>
      <c r="C2354" s="14" t="s">
        <v>718</v>
      </c>
      <c r="D2354" s="14" t="s">
        <v>706</v>
      </c>
      <c r="E2354" s="14" t="s">
        <v>707</v>
      </c>
      <c r="F2354" s="15">
        <v>1438.29</v>
      </c>
      <c r="G2354" s="14" t="s">
        <v>708</v>
      </c>
      <c r="H2354" s="20">
        <v>43952</v>
      </c>
      <c r="I2354" s="14" t="s">
        <v>3135</v>
      </c>
      <c r="J2354" s="14" t="s">
        <v>3136</v>
      </c>
      <c r="K2354" s="21">
        <v>10129</v>
      </c>
      <c r="L2354" s="14" t="s">
        <v>672</v>
      </c>
      <c r="M2354" s="21">
        <v>113060</v>
      </c>
      <c r="N2354" s="14" t="s">
        <v>3137</v>
      </c>
      <c r="O2354" s="14" t="s">
        <v>719</v>
      </c>
      <c r="P2354" s="14" t="s">
        <v>720</v>
      </c>
      <c r="Q2354" s="14" t="s">
        <v>721</v>
      </c>
      <c r="R2354" s="14" t="s">
        <v>715</v>
      </c>
      <c r="S2354" s="14" t="s">
        <v>722</v>
      </c>
    </row>
    <row r="2355" spans="1:19" x14ac:dyDescent="0.25">
      <c r="A2355" s="14" t="s">
        <v>723</v>
      </c>
      <c r="B2355" s="14" t="s">
        <v>704</v>
      </c>
      <c r="C2355" s="14" t="s">
        <v>724</v>
      </c>
      <c r="D2355" s="14" t="s">
        <v>706</v>
      </c>
      <c r="E2355" s="14" t="s">
        <v>707</v>
      </c>
      <c r="F2355" s="15">
        <v>1438.29</v>
      </c>
      <c r="G2355" s="14" t="s">
        <v>708</v>
      </c>
      <c r="H2355" s="20">
        <v>43983</v>
      </c>
      <c r="I2355" s="14" t="s">
        <v>3067</v>
      </c>
      <c r="J2355" s="14" t="s">
        <v>3136</v>
      </c>
      <c r="K2355" s="21">
        <v>10129</v>
      </c>
      <c r="L2355" s="14" t="s">
        <v>672</v>
      </c>
      <c r="M2355" s="21">
        <v>113060</v>
      </c>
      <c r="N2355" s="14" t="s">
        <v>3137</v>
      </c>
      <c r="O2355" s="14" t="s">
        <v>725</v>
      </c>
      <c r="P2355" s="14" t="s">
        <v>726</v>
      </c>
      <c r="Q2355" s="14" t="s">
        <v>727</v>
      </c>
      <c r="R2355" s="14" t="s">
        <v>715</v>
      </c>
      <c r="S2355" s="14" t="s">
        <v>722</v>
      </c>
    </row>
    <row r="2356" spans="1:19" x14ac:dyDescent="0.25">
      <c r="A2356" s="14" t="s">
        <v>703</v>
      </c>
      <c r="B2356" s="14" t="s">
        <v>704</v>
      </c>
      <c r="C2356" s="14" t="s">
        <v>705</v>
      </c>
      <c r="D2356" s="14" t="s">
        <v>706</v>
      </c>
      <c r="E2356" s="14" t="s">
        <v>707</v>
      </c>
      <c r="F2356" s="15">
        <v>536.85</v>
      </c>
      <c r="G2356" s="14" t="s">
        <v>708</v>
      </c>
      <c r="H2356" s="20">
        <v>43922</v>
      </c>
      <c r="I2356" s="14" t="s">
        <v>3138</v>
      </c>
      <c r="J2356" s="14" t="s">
        <v>3139</v>
      </c>
      <c r="K2356" s="21">
        <v>10129</v>
      </c>
      <c r="L2356" s="14" t="s">
        <v>672</v>
      </c>
      <c r="M2356" s="21">
        <v>114000</v>
      </c>
      <c r="N2356" s="14" t="s">
        <v>3140</v>
      </c>
      <c r="O2356" s="14" t="s">
        <v>712</v>
      </c>
      <c r="P2356" s="14" t="s">
        <v>713</v>
      </c>
      <c r="Q2356" s="14" t="s">
        <v>714</v>
      </c>
      <c r="R2356" s="14" t="s">
        <v>715</v>
      </c>
      <c r="S2356" s="14" t="s">
        <v>742</v>
      </c>
    </row>
    <row r="2357" spans="1:19" x14ac:dyDescent="0.25">
      <c r="A2357" s="14" t="s">
        <v>717</v>
      </c>
      <c r="B2357" s="14" t="s">
        <v>704</v>
      </c>
      <c r="C2357" s="14" t="s">
        <v>718</v>
      </c>
      <c r="D2357" s="14" t="s">
        <v>706</v>
      </c>
      <c r="E2357" s="14" t="s">
        <v>707</v>
      </c>
      <c r="F2357" s="15">
        <v>536.85</v>
      </c>
      <c r="G2357" s="14" t="s">
        <v>708</v>
      </c>
      <c r="H2357" s="20">
        <v>43952</v>
      </c>
      <c r="I2357" s="14" t="s">
        <v>3138</v>
      </c>
      <c r="J2357" s="14" t="s">
        <v>3139</v>
      </c>
      <c r="K2357" s="21">
        <v>10129</v>
      </c>
      <c r="L2357" s="14" t="s">
        <v>672</v>
      </c>
      <c r="M2357" s="21">
        <v>114000</v>
      </c>
      <c r="N2357" s="14" t="s">
        <v>3140</v>
      </c>
      <c r="O2357" s="14" t="s">
        <v>719</v>
      </c>
      <c r="P2357" s="14" t="s">
        <v>720</v>
      </c>
      <c r="Q2357" s="14" t="s">
        <v>721</v>
      </c>
      <c r="R2357" s="14" t="s">
        <v>715</v>
      </c>
      <c r="S2357" s="14" t="s">
        <v>742</v>
      </c>
    </row>
    <row r="2358" spans="1:19" x14ac:dyDescent="0.25">
      <c r="A2358" s="14" t="s">
        <v>723</v>
      </c>
      <c r="B2358" s="14" t="s">
        <v>704</v>
      </c>
      <c r="C2358" s="14" t="s">
        <v>724</v>
      </c>
      <c r="D2358" s="14" t="s">
        <v>706</v>
      </c>
      <c r="E2358" s="14" t="s">
        <v>707</v>
      </c>
      <c r="F2358" s="15">
        <v>122.01</v>
      </c>
      <c r="G2358" s="14" t="s">
        <v>708</v>
      </c>
      <c r="H2358" s="20">
        <v>43983</v>
      </c>
      <c r="I2358" s="14" t="s">
        <v>3141</v>
      </c>
      <c r="J2358" s="14" t="s">
        <v>3139</v>
      </c>
      <c r="K2358" s="21">
        <v>10129</v>
      </c>
      <c r="L2358" s="14" t="s">
        <v>672</v>
      </c>
      <c r="M2358" s="21">
        <v>114000</v>
      </c>
      <c r="N2358" s="14" t="s">
        <v>3140</v>
      </c>
      <c r="O2358" s="14" t="s">
        <v>725</v>
      </c>
      <c r="P2358" s="14" t="s">
        <v>682</v>
      </c>
      <c r="Q2358" s="14" t="s">
        <v>875</v>
      </c>
      <c r="R2358" s="14" t="s">
        <v>715</v>
      </c>
      <c r="S2358" s="14" t="s">
        <v>742</v>
      </c>
    </row>
    <row r="2359" spans="1:19" x14ac:dyDescent="0.25">
      <c r="A2359" s="14" t="s">
        <v>723</v>
      </c>
      <c r="B2359" s="14" t="s">
        <v>704</v>
      </c>
      <c r="C2359" s="14" t="s">
        <v>724</v>
      </c>
      <c r="D2359" s="14" t="s">
        <v>706</v>
      </c>
      <c r="E2359" s="14" t="s">
        <v>707</v>
      </c>
      <c r="F2359" s="15">
        <v>414.84</v>
      </c>
      <c r="G2359" s="14" t="s">
        <v>708</v>
      </c>
      <c r="H2359" s="20">
        <v>43983</v>
      </c>
      <c r="I2359" s="14" t="s">
        <v>3070</v>
      </c>
      <c r="J2359" s="14" t="s">
        <v>3139</v>
      </c>
      <c r="K2359" s="21">
        <v>10129</v>
      </c>
      <c r="L2359" s="14" t="s">
        <v>672</v>
      </c>
      <c r="M2359" s="21">
        <v>114000</v>
      </c>
      <c r="N2359" s="14" t="s">
        <v>3140</v>
      </c>
      <c r="O2359" s="14" t="s">
        <v>725</v>
      </c>
      <c r="P2359" s="14" t="s">
        <v>726</v>
      </c>
      <c r="Q2359" s="14" t="s">
        <v>727</v>
      </c>
      <c r="R2359" s="14" t="s">
        <v>715</v>
      </c>
      <c r="S2359" s="14" t="s">
        <v>742</v>
      </c>
    </row>
    <row r="2360" spans="1:19" x14ac:dyDescent="0.25">
      <c r="A2360" s="14" t="s">
        <v>703</v>
      </c>
      <c r="B2360" s="14" t="s">
        <v>704</v>
      </c>
      <c r="C2360" s="14" t="s">
        <v>705</v>
      </c>
      <c r="D2360" s="14" t="s">
        <v>706</v>
      </c>
      <c r="E2360" s="14" t="s">
        <v>707</v>
      </c>
      <c r="F2360" s="15">
        <v>2211.15</v>
      </c>
      <c r="G2360" s="14" t="s">
        <v>708</v>
      </c>
      <c r="H2360" s="20">
        <v>43922</v>
      </c>
      <c r="I2360" s="14" t="s">
        <v>3142</v>
      </c>
      <c r="J2360" s="14" t="s">
        <v>3143</v>
      </c>
      <c r="K2360" s="21">
        <v>10129</v>
      </c>
      <c r="L2360" s="14" t="s">
        <v>672</v>
      </c>
      <c r="M2360" s="21">
        <v>114010</v>
      </c>
      <c r="N2360" s="14" t="s">
        <v>3144</v>
      </c>
      <c r="O2360" s="14" t="s">
        <v>712</v>
      </c>
      <c r="P2360" s="14" t="s">
        <v>713</v>
      </c>
      <c r="Q2360" s="14" t="s">
        <v>714</v>
      </c>
      <c r="R2360" s="14" t="s">
        <v>715</v>
      </c>
      <c r="S2360" s="14" t="s">
        <v>716</v>
      </c>
    </row>
    <row r="2361" spans="1:19" x14ac:dyDescent="0.25">
      <c r="A2361" s="14" t="s">
        <v>717</v>
      </c>
      <c r="B2361" s="14" t="s">
        <v>704</v>
      </c>
      <c r="C2361" s="14" t="s">
        <v>718</v>
      </c>
      <c r="D2361" s="14" t="s">
        <v>706</v>
      </c>
      <c r="E2361" s="14" t="s">
        <v>707</v>
      </c>
      <c r="F2361" s="15">
        <v>2527.5300000000002</v>
      </c>
      <c r="G2361" s="14" t="s">
        <v>708</v>
      </c>
      <c r="H2361" s="20">
        <v>43952</v>
      </c>
      <c r="I2361" s="14" t="s">
        <v>3142</v>
      </c>
      <c r="J2361" s="14" t="s">
        <v>3143</v>
      </c>
      <c r="K2361" s="21">
        <v>10129</v>
      </c>
      <c r="L2361" s="14" t="s">
        <v>672</v>
      </c>
      <c r="M2361" s="21">
        <v>114010</v>
      </c>
      <c r="N2361" s="14" t="s">
        <v>3144</v>
      </c>
      <c r="O2361" s="14" t="s">
        <v>719</v>
      </c>
      <c r="P2361" s="14" t="s">
        <v>720</v>
      </c>
      <c r="Q2361" s="14" t="s">
        <v>721</v>
      </c>
      <c r="R2361" s="14" t="s">
        <v>715</v>
      </c>
      <c r="S2361" s="14" t="s">
        <v>716</v>
      </c>
    </row>
    <row r="2362" spans="1:19" x14ac:dyDescent="0.25">
      <c r="A2362" s="14" t="s">
        <v>723</v>
      </c>
      <c r="B2362" s="14" t="s">
        <v>704</v>
      </c>
      <c r="C2362" s="14" t="s">
        <v>724</v>
      </c>
      <c r="D2362" s="14" t="s">
        <v>706</v>
      </c>
      <c r="E2362" s="14" t="s">
        <v>707</v>
      </c>
      <c r="F2362" s="15">
        <v>2233.75</v>
      </c>
      <c r="G2362" s="14" t="s">
        <v>708</v>
      </c>
      <c r="H2362" s="20">
        <v>43983</v>
      </c>
      <c r="I2362" s="14" t="s">
        <v>3073</v>
      </c>
      <c r="J2362" s="14" t="s">
        <v>3143</v>
      </c>
      <c r="K2362" s="21">
        <v>10129</v>
      </c>
      <c r="L2362" s="14" t="s">
        <v>672</v>
      </c>
      <c r="M2362" s="21">
        <v>114010</v>
      </c>
      <c r="N2362" s="14" t="s">
        <v>3144</v>
      </c>
      <c r="O2362" s="14" t="s">
        <v>725</v>
      </c>
      <c r="P2362" s="14" t="s">
        <v>726</v>
      </c>
      <c r="Q2362" s="14" t="s">
        <v>727</v>
      </c>
      <c r="R2362" s="14" t="s">
        <v>715</v>
      </c>
      <c r="S2362" s="14" t="s">
        <v>716</v>
      </c>
    </row>
    <row r="2363" spans="1:19" x14ac:dyDescent="0.25">
      <c r="A2363" s="14" t="s">
        <v>703</v>
      </c>
      <c r="B2363" s="14" t="s">
        <v>704</v>
      </c>
      <c r="C2363" s="14" t="s">
        <v>705</v>
      </c>
      <c r="D2363" s="14" t="s">
        <v>706</v>
      </c>
      <c r="E2363" s="14" t="s">
        <v>707</v>
      </c>
      <c r="F2363" s="15">
        <v>9974.1299999999992</v>
      </c>
      <c r="G2363" s="14" t="s">
        <v>708</v>
      </c>
      <c r="H2363" s="20">
        <v>43922</v>
      </c>
      <c r="I2363" s="14" t="s">
        <v>3145</v>
      </c>
      <c r="J2363" s="14" t="s">
        <v>3146</v>
      </c>
      <c r="K2363" s="21">
        <v>10129</v>
      </c>
      <c r="L2363" s="14" t="s">
        <v>672</v>
      </c>
      <c r="M2363" s="21">
        <v>114040</v>
      </c>
      <c r="N2363" s="14" t="s">
        <v>3147</v>
      </c>
      <c r="O2363" s="14" t="s">
        <v>712</v>
      </c>
      <c r="P2363" s="14" t="s">
        <v>713</v>
      </c>
      <c r="Q2363" s="14" t="s">
        <v>714</v>
      </c>
      <c r="R2363" s="14" t="s">
        <v>715</v>
      </c>
      <c r="S2363" s="14" t="s">
        <v>683</v>
      </c>
    </row>
    <row r="2364" spans="1:19" x14ac:dyDescent="0.25">
      <c r="A2364" s="14" t="s">
        <v>717</v>
      </c>
      <c r="B2364" s="14" t="s">
        <v>704</v>
      </c>
      <c r="C2364" s="14" t="s">
        <v>718</v>
      </c>
      <c r="D2364" s="14" t="s">
        <v>706</v>
      </c>
      <c r="E2364" s="14" t="s">
        <v>707</v>
      </c>
      <c r="F2364" s="15">
        <v>9974.1299999999992</v>
      </c>
      <c r="G2364" s="14" t="s">
        <v>708</v>
      </c>
      <c r="H2364" s="20">
        <v>43952</v>
      </c>
      <c r="I2364" s="14" t="s">
        <v>3145</v>
      </c>
      <c r="J2364" s="14" t="s">
        <v>3146</v>
      </c>
      <c r="K2364" s="21">
        <v>10129</v>
      </c>
      <c r="L2364" s="14" t="s">
        <v>672</v>
      </c>
      <c r="M2364" s="21">
        <v>114040</v>
      </c>
      <c r="N2364" s="14" t="s">
        <v>3147</v>
      </c>
      <c r="O2364" s="14" t="s">
        <v>719</v>
      </c>
      <c r="P2364" s="14" t="s">
        <v>720</v>
      </c>
      <c r="Q2364" s="14" t="s">
        <v>721</v>
      </c>
      <c r="R2364" s="14" t="s">
        <v>715</v>
      </c>
      <c r="S2364" s="14" t="s">
        <v>683</v>
      </c>
    </row>
    <row r="2365" spans="1:19" x14ac:dyDescent="0.25">
      <c r="A2365" s="14" t="s">
        <v>723</v>
      </c>
      <c r="B2365" s="14" t="s">
        <v>704</v>
      </c>
      <c r="C2365" s="14" t="s">
        <v>724</v>
      </c>
      <c r="D2365" s="14" t="s">
        <v>706</v>
      </c>
      <c r="E2365" s="14" t="s">
        <v>707</v>
      </c>
      <c r="F2365" s="15">
        <v>9971</v>
      </c>
      <c r="G2365" s="14" t="s">
        <v>708</v>
      </c>
      <c r="H2365" s="20">
        <v>43983</v>
      </c>
      <c r="I2365" s="14" t="s">
        <v>3076</v>
      </c>
      <c r="J2365" s="14" t="s">
        <v>3146</v>
      </c>
      <c r="K2365" s="21">
        <v>10129</v>
      </c>
      <c r="L2365" s="14" t="s">
        <v>672</v>
      </c>
      <c r="M2365" s="21">
        <v>114040</v>
      </c>
      <c r="N2365" s="14" t="s">
        <v>3147</v>
      </c>
      <c r="O2365" s="14" t="s">
        <v>725</v>
      </c>
      <c r="P2365" s="14" t="s">
        <v>726</v>
      </c>
      <c r="Q2365" s="14" t="s">
        <v>727</v>
      </c>
      <c r="R2365" s="14" t="s">
        <v>715</v>
      </c>
      <c r="S2365" s="14" t="s">
        <v>683</v>
      </c>
    </row>
    <row r="2366" spans="1:19" x14ac:dyDescent="0.25">
      <c r="A2366" s="14" t="s">
        <v>703</v>
      </c>
      <c r="B2366" s="14" t="s">
        <v>704</v>
      </c>
      <c r="C2366" s="14" t="s">
        <v>705</v>
      </c>
      <c r="D2366" s="14" t="s">
        <v>706</v>
      </c>
      <c r="E2366" s="14" t="s">
        <v>707</v>
      </c>
      <c r="F2366" s="15">
        <v>4489.82</v>
      </c>
      <c r="G2366" s="14" t="s">
        <v>708</v>
      </c>
      <c r="H2366" s="20">
        <v>43922</v>
      </c>
      <c r="I2366" s="14" t="s">
        <v>3148</v>
      </c>
      <c r="J2366" s="14" t="s">
        <v>3149</v>
      </c>
      <c r="K2366" s="21">
        <v>10129</v>
      </c>
      <c r="L2366" s="14" t="s">
        <v>672</v>
      </c>
      <c r="M2366" s="21">
        <v>114060</v>
      </c>
      <c r="N2366" s="14" t="s">
        <v>3150</v>
      </c>
      <c r="O2366" s="14" t="s">
        <v>712</v>
      </c>
      <c r="P2366" s="14" t="s">
        <v>713</v>
      </c>
      <c r="Q2366" s="14" t="s">
        <v>714</v>
      </c>
      <c r="R2366" s="14" t="s">
        <v>715</v>
      </c>
      <c r="S2366" s="14" t="s">
        <v>722</v>
      </c>
    </row>
    <row r="2367" spans="1:19" x14ac:dyDescent="0.25">
      <c r="A2367" s="14" t="s">
        <v>717</v>
      </c>
      <c r="B2367" s="14" t="s">
        <v>704</v>
      </c>
      <c r="C2367" s="14" t="s">
        <v>718</v>
      </c>
      <c r="D2367" s="14" t="s">
        <v>706</v>
      </c>
      <c r="E2367" s="14" t="s">
        <v>707</v>
      </c>
      <c r="F2367" s="15">
        <v>4452.6899999999996</v>
      </c>
      <c r="G2367" s="14" t="s">
        <v>708</v>
      </c>
      <c r="H2367" s="20">
        <v>43952</v>
      </c>
      <c r="I2367" s="14" t="s">
        <v>3148</v>
      </c>
      <c r="J2367" s="14" t="s">
        <v>3149</v>
      </c>
      <c r="K2367" s="21">
        <v>10129</v>
      </c>
      <c r="L2367" s="14" t="s">
        <v>672</v>
      </c>
      <c r="M2367" s="21">
        <v>114060</v>
      </c>
      <c r="N2367" s="14" t="s">
        <v>3150</v>
      </c>
      <c r="O2367" s="14" t="s">
        <v>719</v>
      </c>
      <c r="P2367" s="14" t="s">
        <v>720</v>
      </c>
      <c r="Q2367" s="14" t="s">
        <v>721</v>
      </c>
      <c r="R2367" s="14" t="s">
        <v>715</v>
      </c>
      <c r="S2367" s="14" t="s">
        <v>722</v>
      </c>
    </row>
    <row r="2368" spans="1:19" x14ac:dyDescent="0.25">
      <c r="A2368" s="14" t="s">
        <v>723</v>
      </c>
      <c r="B2368" s="14" t="s">
        <v>704</v>
      </c>
      <c r="C2368" s="14" t="s">
        <v>724</v>
      </c>
      <c r="D2368" s="14" t="s">
        <v>706</v>
      </c>
      <c r="E2368" s="14" t="s">
        <v>707</v>
      </c>
      <c r="F2368" s="15">
        <v>4296.7</v>
      </c>
      <c r="G2368" s="14" t="s">
        <v>708</v>
      </c>
      <c r="H2368" s="20">
        <v>43983</v>
      </c>
      <c r="I2368" s="14" t="s">
        <v>3079</v>
      </c>
      <c r="J2368" s="14" t="s">
        <v>3149</v>
      </c>
      <c r="K2368" s="21">
        <v>10129</v>
      </c>
      <c r="L2368" s="14" t="s">
        <v>672</v>
      </c>
      <c r="M2368" s="21">
        <v>114060</v>
      </c>
      <c r="N2368" s="14" t="s">
        <v>3150</v>
      </c>
      <c r="O2368" s="14" t="s">
        <v>725</v>
      </c>
      <c r="P2368" s="14" t="s">
        <v>726</v>
      </c>
      <c r="Q2368" s="14" t="s">
        <v>727</v>
      </c>
      <c r="R2368" s="14" t="s">
        <v>715</v>
      </c>
      <c r="S2368" s="14" t="s">
        <v>722</v>
      </c>
    </row>
    <row r="2369" spans="1:19" x14ac:dyDescent="0.25">
      <c r="A2369" s="14" t="s">
        <v>723</v>
      </c>
      <c r="B2369" s="14" t="s">
        <v>704</v>
      </c>
      <c r="C2369" s="14" t="s">
        <v>724</v>
      </c>
      <c r="D2369" s="14" t="s">
        <v>706</v>
      </c>
      <c r="E2369" s="14" t="s">
        <v>707</v>
      </c>
      <c r="F2369" s="15">
        <v>155.99</v>
      </c>
      <c r="G2369" s="14" t="s">
        <v>708</v>
      </c>
      <c r="H2369" s="20">
        <v>43983</v>
      </c>
      <c r="I2369" s="14" t="s">
        <v>3151</v>
      </c>
      <c r="J2369" s="14" t="s">
        <v>3149</v>
      </c>
      <c r="K2369" s="21">
        <v>10129</v>
      </c>
      <c r="L2369" s="14" t="s">
        <v>672</v>
      </c>
      <c r="M2369" s="21">
        <v>114060</v>
      </c>
      <c r="N2369" s="14" t="s">
        <v>3150</v>
      </c>
      <c r="O2369" s="14" t="s">
        <v>725</v>
      </c>
      <c r="P2369" s="14" t="s">
        <v>682</v>
      </c>
      <c r="Q2369" s="14" t="s">
        <v>875</v>
      </c>
      <c r="R2369" s="14" t="s">
        <v>715</v>
      </c>
      <c r="S2369" s="14" t="s">
        <v>722</v>
      </c>
    </row>
    <row r="2370" spans="1:19" x14ac:dyDescent="0.25">
      <c r="A2370" s="14" t="s">
        <v>703</v>
      </c>
      <c r="B2370" s="14" t="s">
        <v>704</v>
      </c>
      <c r="C2370" s="14" t="s">
        <v>705</v>
      </c>
      <c r="D2370" s="14" t="s">
        <v>706</v>
      </c>
      <c r="E2370" s="14" t="s">
        <v>707</v>
      </c>
      <c r="F2370" s="15">
        <v>3853.36</v>
      </c>
      <c r="G2370" s="14" t="s">
        <v>708</v>
      </c>
      <c r="H2370" s="20">
        <v>43922</v>
      </c>
      <c r="I2370" s="14" t="s">
        <v>3152</v>
      </c>
      <c r="J2370" s="14" t="s">
        <v>3153</v>
      </c>
      <c r="K2370" s="21">
        <v>10132</v>
      </c>
      <c r="L2370" s="14" t="s">
        <v>63</v>
      </c>
      <c r="M2370" s="21">
        <v>111100</v>
      </c>
      <c r="N2370" s="14" t="s">
        <v>3154</v>
      </c>
      <c r="O2370" s="14" t="s">
        <v>712</v>
      </c>
      <c r="P2370" s="14" t="s">
        <v>713</v>
      </c>
      <c r="Q2370" s="14" t="s">
        <v>714</v>
      </c>
      <c r="R2370" s="14" t="s">
        <v>715</v>
      </c>
      <c r="S2370" s="14" t="s">
        <v>716</v>
      </c>
    </row>
    <row r="2371" spans="1:19" x14ac:dyDescent="0.25">
      <c r="A2371" s="14" t="s">
        <v>717</v>
      </c>
      <c r="B2371" s="14" t="s">
        <v>704</v>
      </c>
      <c r="C2371" s="14" t="s">
        <v>718</v>
      </c>
      <c r="D2371" s="14" t="s">
        <v>706</v>
      </c>
      <c r="E2371" s="14" t="s">
        <v>707</v>
      </c>
      <c r="F2371" s="15">
        <v>3787.68</v>
      </c>
      <c r="G2371" s="14" t="s">
        <v>708</v>
      </c>
      <c r="H2371" s="20">
        <v>43952</v>
      </c>
      <c r="I2371" s="14" t="s">
        <v>3152</v>
      </c>
      <c r="J2371" s="14" t="s">
        <v>3153</v>
      </c>
      <c r="K2371" s="21">
        <v>10132</v>
      </c>
      <c r="L2371" s="14" t="s">
        <v>63</v>
      </c>
      <c r="M2371" s="21">
        <v>111100</v>
      </c>
      <c r="N2371" s="14" t="s">
        <v>3154</v>
      </c>
      <c r="O2371" s="14" t="s">
        <v>719</v>
      </c>
      <c r="P2371" s="14" t="s">
        <v>720</v>
      </c>
      <c r="Q2371" s="14" t="s">
        <v>721</v>
      </c>
      <c r="R2371" s="14" t="s">
        <v>715</v>
      </c>
      <c r="S2371" s="14" t="s">
        <v>716</v>
      </c>
    </row>
    <row r="2372" spans="1:19" x14ac:dyDescent="0.25">
      <c r="A2372" s="14" t="s">
        <v>723</v>
      </c>
      <c r="B2372" s="14" t="s">
        <v>704</v>
      </c>
      <c r="C2372" s="14" t="s">
        <v>724</v>
      </c>
      <c r="D2372" s="14" t="s">
        <v>706</v>
      </c>
      <c r="E2372" s="14" t="s">
        <v>707</v>
      </c>
      <c r="F2372" s="15">
        <v>4444.43</v>
      </c>
      <c r="G2372" s="14" t="s">
        <v>708</v>
      </c>
      <c r="H2372" s="20">
        <v>43983</v>
      </c>
      <c r="I2372" s="14" t="s">
        <v>3082</v>
      </c>
      <c r="J2372" s="14" t="s">
        <v>3153</v>
      </c>
      <c r="K2372" s="21">
        <v>10132</v>
      </c>
      <c r="L2372" s="14" t="s">
        <v>63</v>
      </c>
      <c r="M2372" s="21">
        <v>111100</v>
      </c>
      <c r="N2372" s="14" t="s">
        <v>3154</v>
      </c>
      <c r="O2372" s="14" t="s">
        <v>725</v>
      </c>
      <c r="P2372" s="14" t="s">
        <v>726</v>
      </c>
      <c r="Q2372" s="14" t="s">
        <v>727</v>
      </c>
      <c r="R2372" s="14" t="s">
        <v>715</v>
      </c>
      <c r="S2372" s="14" t="s">
        <v>716</v>
      </c>
    </row>
    <row r="2373" spans="1:19" x14ac:dyDescent="0.25">
      <c r="A2373" s="14" t="s">
        <v>703</v>
      </c>
      <c r="B2373" s="14" t="s">
        <v>704</v>
      </c>
      <c r="C2373" s="14" t="s">
        <v>705</v>
      </c>
      <c r="D2373" s="14" t="s">
        <v>706</v>
      </c>
      <c r="E2373" s="14" t="s">
        <v>707</v>
      </c>
      <c r="F2373" s="15">
        <v>1987.38</v>
      </c>
      <c r="G2373" s="14" t="s">
        <v>708</v>
      </c>
      <c r="H2373" s="20">
        <v>43922</v>
      </c>
      <c r="I2373" s="14" t="s">
        <v>3155</v>
      </c>
      <c r="J2373" s="14" t="s">
        <v>3156</v>
      </c>
      <c r="K2373" s="21">
        <v>10132</v>
      </c>
      <c r="L2373" s="14" t="s">
        <v>63</v>
      </c>
      <c r="M2373" s="21">
        <v>111200</v>
      </c>
      <c r="N2373" s="14" t="s">
        <v>3157</v>
      </c>
      <c r="O2373" s="14" t="s">
        <v>712</v>
      </c>
      <c r="P2373" s="14" t="s">
        <v>713</v>
      </c>
      <c r="Q2373" s="14" t="s">
        <v>714</v>
      </c>
      <c r="R2373" s="14" t="s">
        <v>715</v>
      </c>
      <c r="S2373" s="14" t="s">
        <v>731</v>
      </c>
    </row>
    <row r="2374" spans="1:19" x14ac:dyDescent="0.25">
      <c r="A2374" s="14" t="s">
        <v>717</v>
      </c>
      <c r="B2374" s="14" t="s">
        <v>704</v>
      </c>
      <c r="C2374" s="14" t="s">
        <v>718</v>
      </c>
      <c r="D2374" s="14" t="s">
        <v>706</v>
      </c>
      <c r="E2374" s="14" t="s">
        <v>707</v>
      </c>
      <c r="F2374" s="15">
        <v>1987.38</v>
      </c>
      <c r="G2374" s="14" t="s">
        <v>708</v>
      </c>
      <c r="H2374" s="20">
        <v>43952</v>
      </c>
      <c r="I2374" s="14" t="s">
        <v>3155</v>
      </c>
      <c r="J2374" s="14" t="s">
        <v>3156</v>
      </c>
      <c r="K2374" s="21">
        <v>10132</v>
      </c>
      <c r="L2374" s="14" t="s">
        <v>63</v>
      </c>
      <c r="M2374" s="21">
        <v>111200</v>
      </c>
      <c r="N2374" s="14" t="s">
        <v>3157</v>
      </c>
      <c r="O2374" s="14" t="s">
        <v>719</v>
      </c>
      <c r="P2374" s="14" t="s">
        <v>720</v>
      </c>
      <c r="Q2374" s="14" t="s">
        <v>721</v>
      </c>
      <c r="R2374" s="14" t="s">
        <v>715</v>
      </c>
      <c r="S2374" s="14" t="s">
        <v>731</v>
      </c>
    </row>
    <row r="2375" spans="1:19" x14ac:dyDescent="0.25">
      <c r="A2375" s="14" t="s">
        <v>723</v>
      </c>
      <c r="B2375" s="14" t="s">
        <v>704</v>
      </c>
      <c r="C2375" s="14" t="s">
        <v>724</v>
      </c>
      <c r="D2375" s="14" t="s">
        <v>706</v>
      </c>
      <c r="E2375" s="14" t="s">
        <v>707</v>
      </c>
      <c r="F2375" s="15">
        <v>1987.38</v>
      </c>
      <c r="G2375" s="14" t="s">
        <v>708</v>
      </c>
      <c r="H2375" s="20">
        <v>43983</v>
      </c>
      <c r="I2375" s="14" t="s">
        <v>3085</v>
      </c>
      <c r="J2375" s="14" t="s">
        <v>3156</v>
      </c>
      <c r="K2375" s="21">
        <v>10132</v>
      </c>
      <c r="L2375" s="14" t="s">
        <v>63</v>
      </c>
      <c r="M2375" s="21">
        <v>111200</v>
      </c>
      <c r="N2375" s="14" t="s">
        <v>3157</v>
      </c>
      <c r="O2375" s="14" t="s">
        <v>725</v>
      </c>
      <c r="P2375" s="14" t="s">
        <v>726</v>
      </c>
      <c r="Q2375" s="14" t="s">
        <v>727</v>
      </c>
      <c r="R2375" s="14" t="s">
        <v>715</v>
      </c>
      <c r="S2375" s="14" t="s">
        <v>731</v>
      </c>
    </row>
    <row r="2376" spans="1:19" x14ac:dyDescent="0.25">
      <c r="A2376" s="14" t="s">
        <v>703</v>
      </c>
      <c r="B2376" s="14" t="s">
        <v>704</v>
      </c>
      <c r="C2376" s="14" t="s">
        <v>705</v>
      </c>
      <c r="D2376" s="14" t="s">
        <v>706</v>
      </c>
      <c r="E2376" s="14" t="s">
        <v>707</v>
      </c>
      <c r="F2376" s="15">
        <v>15185.79</v>
      </c>
      <c r="G2376" s="14" t="s">
        <v>708</v>
      </c>
      <c r="H2376" s="20">
        <v>43922</v>
      </c>
      <c r="I2376" s="14" t="s">
        <v>3158</v>
      </c>
      <c r="J2376" s="14" t="s">
        <v>3159</v>
      </c>
      <c r="K2376" s="21">
        <v>10132</v>
      </c>
      <c r="L2376" s="14" t="s">
        <v>63</v>
      </c>
      <c r="M2376" s="21">
        <v>111400</v>
      </c>
      <c r="N2376" s="14" t="s">
        <v>3160</v>
      </c>
      <c r="O2376" s="14" t="s">
        <v>712</v>
      </c>
      <c r="P2376" s="14" t="s">
        <v>713</v>
      </c>
      <c r="Q2376" s="14" t="s">
        <v>714</v>
      </c>
      <c r="R2376" s="14" t="s">
        <v>715</v>
      </c>
      <c r="S2376" s="14" t="s">
        <v>683</v>
      </c>
    </row>
    <row r="2377" spans="1:19" x14ac:dyDescent="0.25">
      <c r="A2377" s="14" t="s">
        <v>717</v>
      </c>
      <c r="B2377" s="14" t="s">
        <v>704</v>
      </c>
      <c r="C2377" s="14" t="s">
        <v>718</v>
      </c>
      <c r="D2377" s="14" t="s">
        <v>706</v>
      </c>
      <c r="E2377" s="14" t="s">
        <v>707</v>
      </c>
      <c r="F2377" s="15">
        <v>15185.79</v>
      </c>
      <c r="G2377" s="14" t="s">
        <v>708</v>
      </c>
      <c r="H2377" s="20">
        <v>43952</v>
      </c>
      <c r="I2377" s="14" t="s">
        <v>3158</v>
      </c>
      <c r="J2377" s="14" t="s">
        <v>3159</v>
      </c>
      <c r="K2377" s="21">
        <v>10132</v>
      </c>
      <c r="L2377" s="14" t="s">
        <v>63</v>
      </c>
      <c r="M2377" s="21">
        <v>111400</v>
      </c>
      <c r="N2377" s="14" t="s">
        <v>3160</v>
      </c>
      <c r="O2377" s="14" t="s">
        <v>719</v>
      </c>
      <c r="P2377" s="14" t="s">
        <v>720</v>
      </c>
      <c r="Q2377" s="14" t="s">
        <v>721</v>
      </c>
      <c r="R2377" s="14" t="s">
        <v>715</v>
      </c>
      <c r="S2377" s="14" t="s">
        <v>683</v>
      </c>
    </row>
    <row r="2378" spans="1:19" x14ac:dyDescent="0.25">
      <c r="A2378" s="14" t="s">
        <v>723</v>
      </c>
      <c r="B2378" s="14" t="s">
        <v>704</v>
      </c>
      <c r="C2378" s="14" t="s">
        <v>724</v>
      </c>
      <c r="D2378" s="14" t="s">
        <v>706</v>
      </c>
      <c r="E2378" s="14" t="s">
        <v>707</v>
      </c>
      <c r="F2378" s="15">
        <v>15185.79</v>
      </c>
      <c r="G2378" s="14" t="s">
        <v>708</v>
      </c>
      <c r="H2378" s="20">
        <v>43983</v>
      </c>
      <c r="I2378" s="14" t="s">
        <v>3088</v>
      </c>
      <c r="J2378" s="14" t="s">
        <v>3159</v>
      </c>
      <c r="K2378" s="21">
        <v>10132</v>
      </c>
      <c r="L2378" s="14" t="s">
        <v>63</v>
      </c>
      <c r="M2378" s="21">
        <v>111400</v>
      </c>
      <c r="N2378" s="14" t="s">
        <v>3160</v>
      </c>
      <c r="O2378" s="14" t="s">
        <v>725</v>
      </c>
      <c r="P2378" s="14" t="s">
        <v>726</v>
      </c>
      <c r="Q2378" s="14" t="s">
        <v>727</v>
      </c>
      <c r="R2378" s="14" t="s">
        <v>715</v>
      </c>
      <c r="S2378" s="14" t="s">
        <v>683</v>
      </c>
    </row>
    <row r="2379" spans="1:19" x14ac:dyDescent="0.25">
      <c r="A2379" s="14" t="s">
        <v>703</v>
      </c>
      <c r="B2379" s="14" t="s">
        <v>704</v>
      </c>
      <c r="C2379" s="14" t="s">
        <v>705</v>
      </c>
      <c r="D2379" s="14" t="s">
        <v>706</v>
      </c>
      <c r="E2379" s="14" t="s">
        <v>707</v>
      </c>
      <c r="F2379" s="15">
        <v>14904.36</v>
      </c>
      <c r="G2379" s="14" t="s">
        <v>708</v>
      </c>
      <c r="H2379" s="20">
        <v>43922</v>
      </c>
      <c r="I2379" s="14" t="s">
        <v>3161</v>
      </c>
      <c r="J2379" s="14" t="s">
        <v>3162</v>
      </c>
      <c r="K2379" s="21">
        <v>10132</v>
      </c>
      <c r="L2379" s="14" t="s">
        <v>63</v>
      </c>
      <c r="M2379" s="21">
        <v>111600</v>
      </c>
      <c r="N2379" s="14" t="s">
        <v>3163</v>
      </c>
      <c r="O2379" s="14" t="s">
        <v>712</v>
      </c>
      <c r="P2379" s="14" t="s">
        <v>713</v>
      </c>
      <c r="Q2379" s="14" t="s">
        <v>714</v>
      </c>
      <c r="R2379" s="14" t="s">
        <v>715</v>
      </c>
      <c r="S2379" s="14" t="s">
        <v>722</v>
      </c>
    </row>
    <row r="2380" spans="1:19" x14ac:dyDescent="0.25">
      <c r="A2380" s="14" t="s">
        <v>717</v>
      </c>
      <c r="B2380" s="14" t="s">
        <v>704</v>
      </c>
      <c r="C2380" s="14" t="s">
        <v>718</v>
      </c>
      <c r="D2380" s="14" t="s">
        <v>706</v>
      </c>
      <c r="E2380" s="14" t="s">
        <v>707</v>
      </c>
      <c r="F2380" s="15">
        <v>14777.9</v>
      </c>
      <c r="G2380" s="14" t="s">
        <v>708</v>
      </c>
      <c r="H2380" s="20">
        <v>43952</v>
      </c>
      <c r="I2380" s="14" t="s">
        <v>3161</v>
      </c>
      <c r="J2380" s="14" t="s">
        <v>3162</v>
      </c>
      <c r="K2380" s="21">
        <v>10132</v>
      </c>
      <c r="L2380" s="14" t="s">
        <v>63</v>
      </c>
      <c r="M2380" s="21">
        <v>111600</v>
      </c>
      <c r="N2380" s="14" t="s">
        <v>3163</v>
      </c>
      <c r="O2380" s="14" t="s">
        <v>719</v>
      </c>
      <c r="P2380" s="14" t="s">
        <v>720</v>
      </c>
      <c r="Q2380" s="14" t="s">
        <v>721</v>
      </c>
      <c r="R2380" s="14" t="s">
        <v>715</v>
      </c>
      <c r="S2380" s="14" t="s">
        <v>722</v>
      </c>
    </row>
    <row r="2381" spans="1:19" x14ac:dyDescent="0.25">
      <c r="A2381" s="14" t="s">
        <v>723</v>
      </c>
      <c r="B2381" s="14" t="s">
        <v>704</v>
      </c>
      <c r="C2381" s="14" t="s">
        <v>724</v>
      </c>
      <c r="D2381" s="14" t="s">
        <v>706</v>
      </c>
      <c r="E2381" s="14" t="s">
        <v>707</v>
      </c>
      <c r="F2381" s="15">
        <v>14904.36</v>
      </c>
      <c r="G2381" s="14" t="s">
        <v>708</v>
      </c>
      <c r="H2381" s="20">
        <v>43983</v>
      </c>
      <c r="I2381" s="14" t="s">
        <v>3091</v>
      </c>
      <c r="J2381" s="14" t="s">
        <v>3162</v>
      </c>
      <c r="K2381" s="21">
        <v>10132</v>
      </c>
      <c r="L2381" s="14" t="s">
        <v>63</v>
      </c>
      <c r="M2381" s="21">
        <v>111600</v>
      </c>
      <c r="N2381" s="14" t="s">
        <v>3163</v>
      </c>
      <c r="O2381" s="14" t="s">
        <v>725</v>
      </c>
      <c r="P2381" s="14" t="s">
        <v>726</v>
      </c>
      <c r="Q2381" s="14" t="s">
        <v>727</v>
      </c>
      <c r="R2381" s="14" t="s">
        <v>715</v>
      </c>
      <c r="S2381" s="14" t="s">
        <v>722</v>
      </c>
    </row>
    <row r="2382" spans="1:19" x14ac:dyDescent="0.25">
      <c r="A2382" s="14" t="s">
        <v>703</v>
      </c>
      <c r="B2382" s="14" t="s">
        <v>704</v>
      </c>
      <c r="C2382" s="14" t="s">
        <v>705</v>
      </c>
      <c r="D2382" s="14" t="s">
        <v>706</v>
      </c>
      <c r="E2382" s="14" t="s">
        <v>707</v>
      </c>
      <c r="F2382" s="15">
        <v>3140.91</v>
      </c>
      <c r="G2382" s="14" t="s">
        <v>708</v>
      </c>
      <c r="H2382" s="20">
        <v>43922</v>
      </c>
      <c r="I2382" s="14" t="s">
        <v>3164</v>
      </c>
      <c r="J2382" s="14" t="s">
        <v>3165</v>
      </c>
      <c r="K2382" s="21">
        <v>10132</v>
      </c>
      <c r="L2382" s="14" t="s">
        <v>63</v>
      </c>
      <c r="M2382" s="21">
        <v>111700</v>
      </c>
      <c r="N2382" s="14" t="s">
        <v>3166</v>
      </c>
      <c r="O2382" s="14" t="s">
        <v>712</v>
      </c>
      <c r="P2382" s="14" t="s">
        <v>713</v>
      </c>
      <c r="Q2382" s="14" t="s">
        <v>714</v>
      </c>
      <c r="R2382" s="14" t="s">
        <v>715</v>
      </c>
      <c r="S2382" s="14" t="s">
        <v>742</v>
      </c>
    </row>
    <row r="2383" spans="1:19" x14ac:dyDescent="0.25">
      <c r="A2383" s="14" t="s">
        <v>717</v>
      </c>
      <c r="B2383" s="14" t="s">
        <v>704</v>
      </c>
      <c r="C2383" s="14" t="s">
        <v>718</v>
      </c>
      <c r="D2383" s="14" t="s">
        <v>706</v>
      </c>
      <c r="E2383" s="14" t="s">
        <v>707</v>
      </c>
      <c r="F2383" s="15">
        <v>2958.16</v>
      </c>
      <c r="G2383" s="14" t="s">
        <v>708</v>
      </c>
      <c r="H2383" s="20">
        <v>43952</v>
      </c>
      <c r="I2383" s="14" t="s">
        <v>3164</v>
      </c>
      <c r="J2383" s="14" t="s">
        <v>3165</v>
      </c>
      <c r="K2383" s="21">
        <v>10132</v>
      </c>
      <c r="L2383" s="14" t="s">
        <v>63</v>
      </c>
      <c r="M2383" s="21">
        <v>111700</v>
      </c>
      <c r="N2383" s="14" t="s">
        <v>3166</v>
      </c>
      <c r="O2383" s="14" t="s">
        <v>719</v>
      </c>
      <c r="P2383" s="14" t="s">
        <v>720</v>
      </c>
      <c r="Q2383" s="14" t="s">
        <v>721</v>
      </c>
      <c r="R2383" s="14" t="s">
        <v>715</v>
      </c>
      <c r="S2383" s="14" t="s">
        <v>742</v>
      </c>
    </row>
    <row r="2384" spans="1:19" x14ac:dyDescent="0.25">
      <c r="A2384" s="14" t="s">
        <v>723</v>
      </c>
      <c r="B2384" s="14" t="s">
        <v>704</v>
      </c>
      <c r="C2384" s="14" t="s">
        <v>724</v>
      </c>
      <c r="D2384" s="14" t="s">
        <v>706</v>
      </c>
      <c r="E2384" s="14" t="s">
        <v>707</v>
      </c>
      <c r="F2384" s="15">
        <v>2773.52</v>
      </c>
      <c r="G2384" s="14" t="s">
        <v>708</v>
      </c>
      <c r="H2384" s="20">
        <v>43983</v>
      </c>
      <c r="I2384" s="14" t="s">
        <v>3094</v>
      </c>
      <c r="J2384" s="14" t="s">
        <v>3165</v>
      </c>
      <c r="K2384" s="21">
        <v>10132</v>
      </c>
      <c r="L2384" s="14" t="s">
        <v>63</v>
      </c>
      <c r="M2384" s="21">
        <v>111700</v>
      </c>
      <c r="N2384" s="14" t="s">
        <v>3166</v>
      </c>
      <c r="O2384" s="14" t="s">
        <v>725</v>
      </c>
      <c r="P2384" s="14" t="s">
        <v>726</v>
      </c>
      <c r="Q2384" s="14" t="s">
        <v>727</v>
      </c>
      <c r="R2384" s="14" t="s">
        <v>715</v>
      </c>
      <c r="S2384" s="14" t="s">
        <v>742</v>
      </c>
    </row>
    <row r="2385" spans="1:19" x14ac:dyDescent="0.25">
      <c r="A2385" s="14" t="s">
        <v>703</v>
      </c>
      <c r="B2385" s="14" t="s">
        <v>704</v>
      </c>
      <c r="C2385" s="14" t="s">
        <v>705</v>
      </c>
      <c r="D2385" s="14" t="s">
        <v>706</v>
      </c>
      <c r="E2385" s="14" t="s">
        <v>707</v>
      </c>
      <c r="F2385" s="15">
        <v>53.14</v>
      </c>
      <c r="G2385" s="14" t="s">
        <v>708</v>
      </c>
      <c r="H2385" s="20">
        <v>43922</v>
      </c>
      <c r="I2385" s="14" t="s">
        <v>3167</v>
      </c>
      <c r="J2385" s="14" t="s">
        <v>3168</v>
      </c>
      <c r="K2385" s="21">
        <v>10132</v>
      </c>
      <c r="L2385" s="14" t="s">
        <v>63</v>
      </c>
      <c r="M2385" s="21">
        <v>113000</v>
      </c>
      <c r="N2385" s="14" t="s">
        <v>3169</v>
      </c>
      <c r="O2385" s="14" t="s">
        <v>712</v>
      </c>
      <c r="P2385" s="14" t="s">
        <v>713</v>
      </c>
      <c r="Q2385" s="14" t="s">
        <v>714</v>
      </c>
      <c r="R2385" s="14" t="s">
        <v>715</v>
      </c>
      <c r="S2385" s="14" t="s">
        <v>742</v>
      </c>
    </row>
    <row r="2386" spans="1:19" x14ac:dyDescent="0.25">
      <c r="A2386" s="14" t="s">
        <v>717</v>
      </c>
      <c r="B2386" s="14" t="s">
        <v>704</v>
      </c>
      <c r="C2386" s="14" t="s">
        <v>718</v>
      </c>
      <c r="D2386" s="14" t="s">
        <v>706</v>
      </c>
      <c r="E2386" s="14" t="s">
        <v>707</v>
      </c>
      <c r="F2386" s="15">
        <v>49.96</v>
      </c>
      <c r="G2386" s="14" t="s">
        <v>708</v>
      </c>
      <c r="H2386" s="20">
        <v>43952</v>
      </c>
      <c r="I2386" s="14" t="s">
        <v>3167</v>
      </c>
      <c r="J2386" s="14" t="s">
        <v>3168</v>
      </c>
      <c r="K2386" s="21">
        <v>10132</v>
      </c>
      <c r="L2386" s="14" t="s">
        <v>63</v>
      </c>
      <c r="M2386" s="21">
        <v>113000</v>
      </c>
      <c r="N2386" s="14" t="s">
        <v>3169</v>
      </c>
      <c r="O2386" s="14" t="s">
        <v>719</v>
      </c>
      <c r="P2386" s="14" t="s">
        <v>720</v>
      </c>
      <c r="Q2386" s="14" t="s">
        <v>721</v>
      </c>
      <c r="R2386" s="14" t="s">
        <v>715</v>
      </c>
      <c r="S2386" s="14" t="s">
        <v>742</v>
      </c>
    </row>
    <row r="2387" spans="1:19" x14ac:dyDescent="0.25">
      <c r="A2387" s="14" t="s">
        <v>723</v>
      </c>
      <c r="B2387" s="14" t="s">
        <v>704</v>
      </c>
      <c r="C2387" s="14" t="s">
        <v>724</v>
      </c>
      <c r="D2387" s="14" t="s">
        <v>706</v>
      </c>
      <c r="E2387" s="14" t="s">
        <v>707</v>
      </c>
      <c r="F2387" s="15">
        <v>49.96</v>
      </c>
      <c r="G2387" s="14" t="s">
        <v>708</v>
      </c>
      <c r="H2387" s="20">
        <v>43983</v>
      </c>
      <c r="I2387" s="14" t="s">
        <v>3097</v>
      </c>
      <c r="J2387" s="14" t="s">
        <v>3168</v>
      </c>
      <c r="K2387" s="21">
        <v>10132</v>
      </c>
      <c r="L2387" s="14" t="s">
        <v>63</v>
      </c>
      <c r="M2387" s="21">
        <v>113000</v>
      </c>
      <c r="N2387" s="14" t="s">
        <v>3169</v>
      </c>
      <c r="O2387" s="14" t="s">
        <v>725</v>
      </c>
      <c r="P2387" s="14" t="s">
        <v>726</v>
      </c>
      <c r="Q2387" s="14" t="s">
        <v>727</v>
      </c>
      <c r="R2387" s="14" t="s">
        <v>715</v>
      </c>
      <c r="S2387" s="14" t="s">
        <v>742</v>
      </c>
    </row>
    <row r="2388" spans="1:19" x14ac:dyDescent="0.25">
      <c r="A2388" s="14" t="s">
        <v>703</v>
      </c>
      <c r="B2388" s="14" t="s">
        <v>704</v>
      </c>
      <c r="C2388" s="14" t="s">
        <v>705</v>
      </c>
      <c r="D2388" s="14" t="s">
        <v>706</v>
      </c>
      <c r="E2388" s="14" t="s">
        <v>707</v>
      </c>
      <c r="F2388" s="15">
        <v>327.08999999999997</v>
      </c>
      <c r="G2388" s="14" t="s">
        <v>708</v>
      </c>
      <c r="H2388" s="20">
        <v>43922</v>
      </c>
      <c r="I2388" s="14" t="s">
        <v>3170</v>
      </c>
      <c r="J2388" s="14" t="s">
        <v>3171</v>
      </c>
      <c r="K2388" s="21">
        <v>10132</v>
      </c>
      <c r="L2388" s="14" t="s">
        <v>63</v>
      </c>
      <c r="M2388" s="21">
        <v>113010</v>
      </c>
      <c r="N2388" s="14" t="s">
        <v>3172</v>
      </c>
      <c r="O2388" s="14" t="s">
        <v>712</v>
      </c>
      <c r="P2388" s="14" t="s">
        <v>713</v>
      </c>
      <c r="Q2388" s="14" t="s">
        <v>714</v>
      </c>
      <c r="R2388" s="14" t="s">
        <v>715</v>
      </c>
      <c r="S2388" s="14" t="s">
        <v>716</v>
      </c>
    </row>
    <row r="2389" spans="1:19" x14ac:dyDescent="0.25">
      <c r="A2389" s="14" t="s">
        <v>717</v>
      </c>
      <c r="B2389" s="14" t="s">
        <v>704</v>
      </c>
      <c r="C2389" s="14" t="s">
        <v>718</v>
      </c>
      <c r="D2389" s="14" t="s">
        <v>706</v>
      </c>
      <c r="E2389" s="14" t="s">
        <v>707</v>
      </c>
      <c r="F2389" s="15">
        <v>318.07</v>
      </c>
      <c r="G2389" s="14" t="s">
        <v>708</v>
      </c>
      <c r="H2389" s="20">
        <v>43952</v>
      </c>
      <c r="I2389" s="14" t="s">
        <v>3170</v>
      </c>
      <c r="J2389" s="14" t="s">
        <v>3171</v>
      </c>
      <c r="K2389" s="21">
        <v>10132</v>
      </c>
      <c r="L2389" s="14" t="s">
        <v>63</v>
      </c>
      <c r="M2389" s="21">
        <v>113010</v>
      </c>
      <c r="N2389" s="14" t="s">
        <v>3172</v>
      </c>
      <c r="O2389" s="14" t="s">
        <v>719</v>
      </c>
      <c r="P2389" s="14" t="s">
        <v>720</v>
      </c>
      <c r="Q2389" s="14" t="s">
        <v>721</v>
      </c>
      <c r="R2389" s="14" t="s">
        <v>715</v>
      </c>
      <c r="S2389" s="14" t="s">
        <v>716</v>
      </c>
    </row>
    <row r="2390" spans="1:19" x14ac:dyDescent="0.25">
      <c r="A2390" s="14" t="s">
        <v>723</v>
      </c>
      <c r="B2390" s="14" t="s">
        <v>704</v>
      </c>
      <c r="C2390" s="14" t="s">
        <v>724</v>
      </c>
      <c r="D2390" s="14" t="s">
        <v>706</v>
      </c>
      <c r="E2390" s="14" t="s">
        <v>707</v>
      </c>
      <c r="F2390" s="15">
        <v>408.25</v>
      </c>
      <c r="G2390" s="14" t="s">
        <v>708</v>
      </c>
      <c r="H2390" s="20">
        <v>43983</v>
      </c>
      <c r="I2390" s="14" t="s">
        <v>3100</v>
      </c>
      <c r="J2390" s="14" t="s">
        <v>3171</v>
      </c>
      <c r="K2390" s="21">
        <v>10132</v>
      </c>
      <c r="L2390" s="14" t="s">
        <v>63</v>
      </c>
      <c r="M2390" s="21">
        <v>113010</v>
      </c>
      <c r="N2390" s="14" t="s">
        <v>3172</v>
      </c>
      <c r="O2390" s="14" t="s">
        <v>725</v>
      </c>
      <c r="P2390" s="14" t="s">
        <v>726</v>
      </c>
      <c r="Q2390" s="14" t="s">
        <v>727</v>
      </c>
      <c r="R2390" s="14" t="s">
        <v>715</v>
      </c>
      <c r="S2390" s="14" t="s">
        <v>716</v>
      </c>
    </row>
    <row r="2391" spans="1:19" x14ac:dyDescent="0.25">
      <c r="A2391" s="14" t="s">
        <v>703</v>
      </c>
      <c r="B2391" s="14" t="s">
        <v>704</v>
      </c>
      <c r="C2391" s="14" t="s">
        <v>705</v>
      </c>
      <c r="D2391" s="14" t="s">
        <v>706</v>
      </c>
      <c r="E2391" s="14" t="s">
        <v>707</v>
      </c>
      <c r="F2391" s="15">
        <v>171.88</v>
      </c>
      <c r="G2391" s="14" t="s">
        <v>708</v>
      </c>
      <c r="H2391" s="20">
        <v>43922</v>
      </c>
      <c r="I2391" s="14" t="s">
        <v>3173</v>
      </c>
      <c r="J2391" s="14" t="s">
        <v>3174</v>
      </c>
      <c r="K2391" s="21">
        <v>10132</v>
      </c>
      <c r="L2391" s="14" t="s">
        <v>63</v>
      </c>
      <c r="M2391" s="21">
        <v>113020</v>
      </c>
      <c r="N2391" s="14" t="s">
        <v>3175</v>
      </c>
      <c r="O2391" s="14" t="s">
        <v>712</v>
      </c>
      <c r="P2391" s="14" t="s">
        <v>713</v>
      </c>
      <c r="Q2391" s="14" t="s">
        <v>714</v>
      </c>
      <c r="R2391" s="14" t="s">
        <v>715</v>
      </c>
      <c r="S2391" s="14" t="s">
        <v>731</v>
      </c>
    </row>
    <row r="2392" spans="1:19" x14ac:dyDescent="0.25">
      <c r="A2392" s="14" t="s">
        <v>717</v>
      </c>
      <c r="B2392" s="14" t="s">
        <v>704</v>
      </c>
      <c r="C2392" s="14" t="s">
        <v>718</v>
      </c>
      <c r="D2392" s="14" t="s">
        <v>706</v>
      </c>
      <c r="E2392" s="14" t="s">
        <v>707</v>
      </c>
      <c r="F2392" s="15">
        <v>171.88</v>
      </c>
      <c r="G2392" s="14" t="s">
        <v>708</v>
      </c>
      <c r="H2392" s="20">
        <v>43952</v>
      </c>
      <c r="I2392" s="14" t="s">
        <v>3173</v>
      </c>
      <c r="J2392" s="14" t="s">
        <v>3174</v>
      </c>
      <c r="K2392" s="21">
        <v>10132</v>
      </c>
      <c r="L2392" s="14" t="s">
        <v>63</v>
      </c>
      <c r="M2392" s="21">
        <v>113020</v>
      </c>
      <c r="N2392" s="14" t="s">
        <v>3175</v>
      </c>
      <c r="O2392" s="14" t="s">
        <v>719</v>
      </c>
      <c r="P2392" s="14" t="s">
        <v>720</v>
      </c>
      <c r="Q2392" s="14" t="s">
        <v>721</v>
      </c>
      <c r="R2392" s="14" t="s">
        <v>715</v>
      </c>
      <c r="S2392" s="14" t="s">
        <v>731</v>
      </c>
    </row>
    <row r="2393" spans="1:19" x14ac:dyDescent="0.25">
      <c r="A2393" s="14" t="s">
        <v>723</v>
      </c>
      <c r="B2393" s="14" t="s">
        <v>704</v>
      </c>
      <c r="C2393" s="14" t="s">
        <v>724</v>
      </c>
      <c r="D2393" s="14" t="s">
        <v>706</v>
      </c>
      <c r="E2393" s="14" t="s">
        <v>707</v>
      </c>
      <c r="F2393" s="15">
        <v>171.88</v>
      </c>
      <c r="G2393" s="14" t="s">
        <v>708</v>
      </c>
      <c r="H2393" s="20">
        <v>43983</v>
      </c>
      <c r="I2393" s="14" t="s">
        <v>3103</v>
      </c>
      <c r="J2393" s="14" t="s">
        <v>3174</v>
      </c>
      <c r="K2393" s="21">
        <v>10132</v>
      </c>
      <c r="L2393" s="14" t="s">
        <v>63</v>
      </c>
      <c r="M2393" s="21">
        <v>113020</v>
      </c>
      <c r="N2393" s="14" t="s">
        <v>3175</v>
      </c>
      <c r="O2393" s="14" t="s">
        <v>725</v>
      </c>
      <c r="P2393" s="14" t="s">
        <v>726</v>
      </c>
      <c r="Q2393" s="14" t="s">
        <v>727</v>
      </c>
      <c r="R2393" s="14" t="s">
        <v>715</v>
      </c>
      <c r="S2393" s="14" t="s">
        <v>731</v>
      </c>
    </row>
    <row r="2394" spans="1:19" x14ac:dyDescent="0.25">
      <c r="A2394" s="14" t="s">
        <v>703</v>
      </c>
      <c r="B2394" s="14" t="s">
        <v>704</v>
      </c>
      <c r="C2394" s="14" t="s">
        <v>705</v>
      </c>
      <c r="D2394" s="14" t="s">
        <v>706</v>
      </c>
      <c r="E2394" s="14" t="s">
        <v>707</v>
      </c>
      <c r="F2394" s="15">
        <v>1681.15</v>
      </c>
      <c r="G2394" s="14" t="s">
        <v>708</v>
      </c>
      <c r="H2394" s="20">
        <v>43922</v>
      </c>
      <c r="I2394" s="14" t="s">
        <v>3176</v>
      </c>
      <c r="J2394" s="14" t="s">
        <v>3177</v>
      </c>
      <c r="K2394" s="21">
        <v>10132</v>
      </c>
      <c r="L2394" s="14" t="s">
        <v>63</v>
      </c>
      <c r="M2394" s="21">
        <v>113040</v>
      </c>
      <c r="N2394" s="14" t="s">
        <v>3178</v>
      </c>
      <c r="O2394" s="14" t="s">
        <v>712</v>
      </c>
      <c r="P2394" s="14" t="s">
        <v>713</v>
      </c>
      <c r="Q2394" s="14" t="s">
        <v>714</v>
      </c>
      <c r="R2394" s="14" t="s">
        <v>715</v>
      </c>
      <c r="S2394" s="14" t="s">
        <v>683</v>
      </c>
    </row>
    <row r="2395" spans="1:19" x14ac:dyDescent="0.25">
      <c r="A2395" s="14" t="s">
        <v>717</v>
      </c>
      <c r="B2395" s="14" t="s">
        <v>704</v>
      </c>
      <c r="C2395" s="14" t="s">
        <v>718</v>
      </c>
      <c r="D2395" s="14" t="s">
        <v>706</v>
      </c>
      <c r="E2395" s="14" t="s">
        <v>707</v>
      </c>
      <c r="F2395" s="15">
        <v>1681.15</v>
      </c>
      <c r="G2395" s="14" t="s">
        <v>708</v>
      </c>
      <c r="H2395" s="20">
        <v>43952</v>
      </c>
      <c r="I2395" s="14" t="s">
        <v>3176</v>
      </c>
      <c r="J2395" s="14" t="s">
        <v>3177</v>
      </c>
      <c r="K2395" s="21">
        <v>10132</v>
      </c>
      <c r="L2395" s="14" t="s">
        <v>63</v>
      </c>
      <c r="M2395" s="21">
        <v>113040</v>
      </c>
      <c r="N2395" s="14" t="s">
        <v>3178</v>
      </c>
      <c r="O2395" s="14" t="s">
        <v>719</v>
      </c>
      <c r="P2395" s="14" t="s">
        <v>720</v>
      </c>
      <c r="Q2395" s="14" t="s">
        <v>721</v>
      </c>
      <c r="R2395" s="14" t="s">
        <v>715</v>
      </c>
      <c r="S2395" s="14" t="s">
        <v>683</v>
      </c>
    </row>
    <row r="2396" spans="1:19" x14ac:dyDescent="0.25">
      <c r="A2396" s="14" t="s">
        <v>723</v>
      </c>
      <c r="B2396" s="14" t="s">
        <v>704</v>
      </c>
      <c r="C2396" s="14" t="s">
        <v>724</v>
      </c>
      <c r="D2396" s="14" t="s">
        <v>706</v>
      </c>
      <c r="E2396" s="14" t="s">
        <v>707</v>
      </c>
      <c r="F2396" s="15">
        <v>1681.15</v>
      </c>
      <c r="G2396" s="14" t="s">
        <v>708</v>
      </c>
      <c r="H2396" s="20">
        <v>43983</v>
      </c>
      <c r="I2396" s="14" t="s">
        <v>3106</v>
      </c>
      <c r="J2396" s="14" t="s">
        <v>3177</v>
      </c>
      <c r="K2396" s="21">
        <v>10132</v>
      </c>
      <c r="L2396" s="14" t="s">
        <v>63</v>
      </c>
      <c r="M2396" s="21">
        <v>113040</v>
      </c>
      <c r="N2396" s="14" t="s">
        <v>3178</v>
      </c>
      <c r="O2396" s="14" t="s">
        <v>725</v>
      </c>
      <c r="P2396" s="14" t="s">
        <v>726</v>
      </c>
      <c r="Q2396" s="14" t="s">
        <v>727</v>
      </c>
      <c r="R2396" s="14" t="s">
        <v>715</v>
      </c>
      <c r="S2396" s="14" t="s">
        <v>683</v>
      </c>
    </row>
    <row r="2397" spans="1:19" x14ac:dyDescent="0.25">
      <c r="A2397" s="14" t="s">
        <v>703</v>
      </c>
      <c r="B2397" s="14" t="s">
        <v>704</v>
      </c>
      <c r="C2397" s="14" t="s">
        <v>705</v>
      </c>
      <c r="D2397" s="14" t="s">
        <v>706</v>
      </c>
      <c r="E2397" s="14" t="s">
        <v>707</v>
      </c>
      <c r="F2397" s="15">
        <v>1137.42</v>
      </c>
      <c r="G2397" s="14" t="s">
        <v>708</v>
      </c>
      <c r="H2397" s="20">
        <v>43922</v>
      </c>
      <c r="I2397" s="14" t="s">
        <v>3179</v>
      </c>
      <c r="J2397" s="14" t="s">
        <v>3180</v>
      </c>
      <c r="K2397" s="21">
        <v>10132</v>
      </c>
      <c r="L2397" s="14" t="s">
        <v>63</v>
      </c>
      <c r="M2397" s="21">
        <v>113060</v>
      </c>
      <c r="N2397" s="14" t="s">
        <v>3181</v>
      </c>
      <c r="O2397" s="14" t="s">
        <v>712</v>
      </c>
      <c r="P2397" s="14" t="s">
        <v>713</v>
      </c>
      <c r="Q2397" s="14" t="s">
        <v>714</v>
      </c>
      <c r="R2397" s="14" t="s">
        <v>715</v>
      </c>
      <c r="S2397" s="14" t="s">
        <v>722</v>
      </c>
    </row>
    <row r="2398" spans="1:19" x14ac:dyDescent="0.25">
      <c r="A2398" s="14" t="s">
        <v>717</v>
      </c>
      <c r="B2398" s="14" t="s">
        <v>704</v>
      </c>
      <c r="C2398" s="14" t="s">
        <v>718</v>
      </c>
      <c r="D2398" s="14" t="s">
        <v>706</v>
      </c>
      <c r="E2398" s="14" t="s">
        <v>707</v>
      </c>
      <c r="F2398" s="15">
        <v>1120.05</v>
      </c>
      <c r="G2398" s="14" t="s">
        <v>708</v>
      </c>
      <c r="H2398" s="20">
        <v>43952</v>
      </c>
      <c r="I2398" s="14" t="s">
        <v>3179</v>
      </c>
      <c r="J2398" s="14" t="s">
        <v>3180</v>
      </c>
      <c r="K2398" s="21">
        <v>10132</v>
      </c>
      <c r="L2398" s="14" t="s">
        <v>63</v>
      </c>
      <c r="M2398" s="21">
        <v>113060</v>
      </c>
      <c r="N2398" s="14" t="s">
        <v>3181</v>
      </c>
      <c r="O2398" s="14" t="s">
        <v>719</v>
      </c>
      <c r="P2398" s="14" t="s">
        <v>720</v>
      </c>
      <c r="Q2398" s="14" t="s">
        <v>721</v>
      </c>
      <c r="R2398" s="14" t="s">
        <v>715</v>
      </c>
      <c r="S2398" s="14" t="s">
        <v>722</v>
      </c>
    </row>
    <row r="2399" spans="1:19" x14ac:dyDescent="0.25">
      <c r="A2399" s="14" t="s">
        <v>723</v>
      </c>
      <c r="B2399" s="14" t="s">
        <v>704</v>
      </c>
      <c r="C2399" s="14" t="s">
        <v>724</v>
      </c>
      <c r="D2399" s="14" t="s">
        <v>706</v>
      </c>
      <c r="E2399" s="14" t="s">
        <v>707</v>
      </c>
      <c r="F2399" s="15">
        <v>1137.42</v>
      </c>
      <c r="G2399" s="14" t="s">
        <v>708</v>
      </c>
      <c r="H2399" s="20">
        <v>43983</v>
      </c>
      <c r="I2399" s="14" t="s">
        <v>3109</v>
      </c>
      <c r="J2399" s="14" t="s">
        <v>3180</v>
      </c>
      <c r="K2399" s="21">
        <v>10132</v>
      </c>
      <c r="L2399" s="14" t="s">
        <v>63</v>
      </c>
      <c r="M2399" s="21">
        <v>113060</v>
      </c>
      <c r="N2399" s="14" t="s">
        <v>3181</v>
      </c>
      <c r="O2399" s="14" t="s">
        <v>725</v>
      </c>
      <c r="P2399" s="14" t="s">
        <v>726</v>
      </c>
      <c r="Q2399" s="14" t="s">
        <v>727</v>
      </c>
      <c r="R2399" s="14" t="s">
        <v>715</v>
      </c>
      <c r="S2399" s="14" t="s">
        <v>722</v>
      </c>
    </row>
    <row r="2400" spans="1:19" x14ac:dyDescent="0.25">
      <c r="A2400" s="14" t="s">
        <v>703</v>
      </c>
      <c r="B2400" s="14" t="s">
        <v>704</v>
      </c>
      <c r="C2400" s="14" t="s">
        <v>705</v>
      </c>
      <c r="D2400" s="14" t="s">
        <v>706</v>
      </c>
      <c r="E2400" s="14" t="s">
        <v>707</v>
      </c>
      <c r="F2400" s="15">
        <v>719.33</v>
      </c>
      <c r="G2400" s="14" t="s">
        <v>708</v>
      </c>
      <c r="H2400" s="20">
        <v>43922</v>
      </c>
      <c r="I2400" s="14" t="s">
        <v>3182</v>
      </c>
      <c r="J2400" s="14" t="s">
        <v>3183</v>
      </c>
      <c r="K2400" s="21">
        <v>10132</v>
      </c>
      <c r="L2400" s="14" t="s">
        <v>63</v>
      </c>
      <c r="M2400" s="21">
        <v>114000</v>
      </c>
      <c r="N2400" s="14" t="s">
        <v>3184</v>
      </c>
      <c r="O2400" s="14" t="s">
        <v>712</v>
      </c>
      <c r="P2400" s="14" t="s">
        <v>713</v>
      </c>
      <c r="Q2400" s="14" t="s">
        <v>714</v>
      </c>
      <c r="R2400" s="14" t="s">
        <v>715</v>
      </c>
      <c r="S2400" s="14" t="s">
        <v>742</v>
      </c>
    </row>
    <row r="2401" spans="1:19" x14ac:dyDescent="0.25">
      <c r="A2401" s="14" t="s">
        <v>717</v>
      </c>
      <c r="B2401" s="14" t="s">
        <v>704</v>
      </c>
      <c r="C2401" s="14" t="s">
        <v>718</v>
      </c>
      <c r="D2401" s="14" t="s">
        <v>706</v>
      </c>
      <c r="E2401" s="14" t="s">
        <v>707</v>
      </c>
      <c r="F2401" s="15">
        <v>712.91</v>
      </c>
      <c r="G2401" s="14" t="s">
        <v>708</v>
      </c>
      <c r="H2401" s="20">
        <v>43952</v>
      </c>
      <c r="I2401" s="14" t="s">
        <v>3182</v>
      </c>
      <c r="J2401" s="14" t="s">
        <v>3183</v>
      </c>
      <c r="K2401" s="21">
        <v>10132</v>
      </c>
      <c r="L2401" s="14" t="s">
        <v>63</v>
      </c>
      <c r="M2401" s="21">
        <v>114000</v>
      </c>
      <c r="N2401" s="14" t="s">
        <v>3184</v>
      </c>
      <c r="O2401" s="14" t="s">
        <v>719</v>
      </c>
      <c r="P2401" s="14" t="s">
        <v>720</v>
      </c>
      <c r="Q2401" s="14" t="s">
        <v>721</v>
      </c>
      <c r="R2401" s="14" t="s">
        <v>715</v>
      </c>
      <c r="S2401" s="14" t="s">
        <v>742</v>
      </c>
    </row>
    <row r="2402" spans="1:19" x14ac:dyDescent="0.25">
      <c r="A2402" s="14" t="s">
        <v>723</v>
      </c>
      <c r="B2402" s="14" t="s">
        <v>704</v>
      </c>
      <c r="C2402" s="14" t="s">
        <v>724</v>
      </c>
      <c r="D2402" s="14" t="s">
        <v>706</v>
      </c>
      <c r="E2402" s="14" t="s">
        <v>707</v>
      </c>
      <c r="F2402" s="15">
        <v>693.65</v>
      </c>
      <c r="G2402" s="14" t="s">
        <v>708</v>
      </c>
      <c r="H2402" s="20">
        <v>43983</v>
      </c>
      <c r="I2402" s="14" t="s">
        <v>3112</v>
      </c>
      <c r="J2402" s="14" t="s">
        <v>3183</v>
      </c>
      <c r="K2402" s="21">
        <v>10132</v>
      </c>
      <c r="L2402" s="14" t="s">
        <v>63</v>
      </c>
      <c r="M2402" s="21">
        <v>114000</v>
      </c>
      <c r="N2402" s="14" t="s">
        <v>3184</v>
      </c>
      <c r="O2402" s="14" t="s">
        <v>725</v>
      </c>
      <c r="P2402" s="14" t="s">
        <v>726</v>
      </c>
      <c r="Q2402" s="14" t="s">
        <v>727</v>
      </c>
      <c r="R2402" s="14" t="s">
        <v>715</v>
      </c>
      <c r="S2402" s="14" t="s">
        <v>742</v>
      </c>
    </row>
    <row r="2403" spans="1:19" x14ac:dyDescent="0.25">
      <c r="A2403" s="14" t="s">
        <v>703</v>
      </c>
      <c r="B2403" s="14" t="s">
        <v>704</v>
      </c>
      <c r="C2403" s="14" t="s">
        <v>705</v>
      </c>
      <c r="D2403" s="14" t="s">
        <v>706</v>
      </c>
      <c r="E2403" s="14" t="s">
        <v>707</v>
      </c>
      <c r="F2403" s="15">
        <v>1069.74</v>
      </c>
      <c r="G2403" s="14" t="s">
        <v>708</v>
      </c>
      <c r="H2403" s="20">
        <v>43922</v>
      </c>
      <c r="I2403" s="14" t="s">
        <v>3185</v>
      </c>
      <c r="J2403" s="14" t="s">
        <v>3186</v>
      </c>
      <c r="K2403" s="21">
        <v>10132</v>
      </c>
      <c r="L2403" s="14" t="s">
        <v>63</v>
      </c>
      <c r="M2403" s="21">
        <v>114010</v>
      </c>
      <c r="N2403" s="14" t="s">
        <v>3187</v>
      </c>
      <c r="O2403" s="14" t="s">
        <v>712</v>
      </c>
      <c r="P2403" s="14" t="s">
        <v>713</v>
      </c>
      <c r="Q2403" s="14" t="s">
        <v>714</v>
      </c>
      <c r="R2403" s="14" t="s">
        <v>715</v>
      </c>
      <c r="S2403" s="14" t="s">
        <v>716</v>
      </c>
    </row>
    <row r="2404" spans="1:19" x14ac:dyDescent="0.25">
      <c r="A2404" s="14" t="s">
        <v>717</v>
      </c>
      <c r="B2404" s="14" t="s">
        <v>704</v>
      </c>
      <c r="C2404" s="14" t="s">
        <v>718</v>
      </c>
      <c r="D2404" s="14" t="s">
        <v>706</v>
      </c>
      <c r="E2404" s="14" t="s">
        <v>707</v>
      </c>
      <c r="F2404" s="15">
        <v>1051.5</v>
      </c>
      <c r="G2404" s="14" t="s">
        <v>708</v>
      </c>
      <c r="H2404" s="20">
        <v>43952</v>
      </c>
      <c r="I2404" s="14" t="s">
        <v>3185</v>
      </c>
      <c r="J2404" s="14" t="s">
        <v>3186</v>
      </c>
      <c r="K2404" s="21">
        <v>10132</v>
      </c>
      <c r="L2404" s="14" t="s">
        <v>63</v>
      </c>
      <c r="M2404" s="21">
        <v>114010</v>
      </c>
      <c r="N2404" s="14" t="s">
        <v>3187</v>
      </c>
      <c r="O2404" s="14" t="s">
        <v>719</v>
      </c>
      <c r="P2404" s="14" t="s">
        <v>720</v>
      </c>
      <c r="Q2404" s="14" t="s">
        <v>721</v>
      </c>
      <c r="R2404" s="14" t="s">
        <v>715</v>
      </c>
      <c r="S2404" s="14" t="s">
        <v>716</v>
      </c>
    </row>
    <row r="2405" spans="1:19" x14ac:dyDescent="0.25">
      <c r="A2405" s="14" t="s">
        <v>723</v>
      </c>
      <c r="B2405" s="14" t="s">
        <v>704</v>
      </c>
      <c r="C2405" s="14" t="s">
        <v>724</v>
      </c>
      <c r="D2405" s="14" t="s">
        <v>706</v>
      </c>
      <c r="E2405" s="14" t="s">
        <v>707</v>
      </c>
      <c r="F2405" s="15">
        <v>1233.83</v>
      </c>
      <c r="G2405" s="14" t="s">
        <v>708</v>
      </c>
      <c r="H2405" s="20">
        <v>43983</v>
      </c>
      <c r="I2405" s="14" t="s">
        <v>3115</v>
      </c>
      <c r="J2405" s="14" t="s">
        <v>3186</v>
      </c>
      <c r="K2405" s="21">
        <v>10132</v>
      </c>
      <c r="L2405" s="14" t="s">
        <v>63</v>
      </c>
      <c r="M2405" s="21">
        <v>114010</v>
      </c>
      <c r="N2405" s="14" t="s">
        <v>3187</v>
      </c>
      <c r="O2405" s="14" t="s">
        <v>725</v>
      </c>
      <c r="P2405" s="14" t="s">
        <v>726</v>
      </c>
      <c r="Q2405" s="14" t="s">
        <v>727</v>
      </c>
      <c r="R2405" s="14" t="s">
        <v>715</v>
      </c>
      <c r="S2405" s="14" t="s">
        <v>716</v>
      </c>
    </row>
    <row r="2406" spans="1:19" x14ac:dyDescent="0.25">
      <c r="A2406" s="14" t="s">
        <v>703</v>
      </c>
      <c r="B2406" s="14" t="s">
        <v>704</v>
      </c>
      <c r="C2406" s="14" t="s">
        <v>705</v>
      </c>
      <c r="D2406" s="14" t="s">
        <v>706</v>
      </c>
      <c r="E2406" s="14" t="s">
        <v>707</v>
      </c>
      <c r="F2406" s="15">
        <v>551.72</v>
      </c>
      <c r="G2406" s="14" t="s">
        <v>708</v>
      </c>
      <c r="H2406" s="20">
        <v>43922</v>
      </c>
      <c r="I2406" s="14" t="s">
        <v>3188</v>
      </c>
      <c r="J2406" s="14" t="s">
        <v>3189</v>
      </c>
      <c r="K2406" s="21">
        <v>10132</v>
      </c>
      <c r="L2406" s="14" t="s">
        <v>63</v>
      </c>
      <c r="M2406" s="21">
        <v>114020</v>
      </c>
      <c r="N2406" s="14" t="s">
        <v>3190</v>
      </c>
      <c r="O2406" s="14" t="s">
        <v>712</v>
      </c>
      <c r="P2406" s="14" t="s">
        <v>713</v>
      </c>
      <c r="Q2406" s="14" t="s">
        <v>714</v>
      </c>
      <c r="R2406" s="14" t="s">
        <v>715</v>
      </c>
      <c r="S2406" s="14" t="s">
        <v>731</v>
      </c>
    </row>
    <row r="2407" spans="1:19" x14ac:dyDescent="0.25">
      <c r="A2407" s="14" t="s">
        <v>717</v>
      </c>
      <c r="B2407" s="14" t="s">
        <v>704</v>
      </c>
      <c r="C2407" s="14" t="s">
        <v>718</v>
      </c>
      <c r="D2407" s="14" t="s">
        <v>706</v>
      </c>
      <c r="E2407" s="14" t="s">
        <v>707</v>
      </c>
      <c r="F2407" s="15">
        <v>551.72</v>
      </c>
      <c r="G2407" s="14" t="s">
        <v>708</v>
      </c>
      <c r="H2407" s="20">
        <v>43952</v>
      </c>
      <c r="I2407" s="14" t="s">
        <v>3188</v>
      </c>
      <c r="J2407" s="14" t="s">
        <v>3189</v>
      </c>
      <c r="K2407" s="21">
        <v>10132</v>
      </c>
      <c r="L2407" s="14" t="s">
        <v>63</v>
      </c>
      <c r="M2407" s="21">
        <v>114020</v>
      </c>
      <c r="N2407" s="14" t="s">
        <v>3190</v>
      </c>
      <c r="O2407" s="14" t="s">
        <v>719</v>
      </c>
      <c r="P2407" s="14" t="s">
        <v>720</v>
      </c>
      <c r="Q2407" s="14" t="s">
        <v>721</v>
      </c>
      <c r="R2407" s="14" t="s">
        <v>715</v>
      </c>
      <c r="S2407" s="14" t="s">
        <v>731</v>
      </c>
    </row>
    <row r="2408" spans="1:19" x14ac:dyDescent="0.25">
      <c r="A2408" s="14" t="s">
        <v>723</v>
      </c>
      <c r="B2408" s="14" t="s">
        <v>704</v>
      </c>
      <c r="C2408" s="14" t="s">
        <v>724</v>
      </c>
      <c r="D2408" s="14" t="s">
        <v>706</v>
      </c>
      <c r="E2408" s="14" t="s">
        <v>707</v>
      </c>
      <c r="F2408" s="15">
        <v>551.72</v>
      </c>
      <c r="G2408" s="14" t="s">
        <v>708</v>
      </c>
      <c r="H2408" s="20">
        <v>43983</v>
      </c>
      <c r="I2408" s="14" t="s">
        <v>3118</v>
      </c>
      <c r="J2408" s="14" t="s">
        <v>3189</v>
      </c>
      <c r="K2408" s="21">
        <v>10132</v>
      </c>
      <c r="L2408" s="14" t="s">
        <v>63</v>
      </c>
      <c r="M2408" s="21">
        <v>114020</v>
      </c>
      <c r="N2408" s="14" t="s">
        <v>3190</v>
      </c>
      <c r="O2408" s="14" t="s">
        <v>725</v>
      </c>
      <c r="P2408" s="14" t="s">
        <v>726</v>
      </c>
      <c r="Q2408" s="14" t="s">
        <v>727</v>
      </c>
      <c r="R2408" s="14" t="s">
        <v>715</v>
      </c>
      <c r="S2408" s="14" t="s">
        <v>731</v>
      </c>
    </row>
    <row r="2409" spans="1:19" x14ac:dyDescent="0.25">
      <c r="A2409" s="14" t="s">
        <v>703</v>
      </c>
      <c r="B2409" s="14" t="s">
        <v>704</v>
      </c>
      <c r="C2409" s="14" t="s">
        <v>705</v>
      </c>
      <c r="D2409" s="14" t="s">
        <v>706</v>
      </c>
      <c r="E2409" s="14" t="s">
        <v>707</v>
      </c>
      <c r="F2409" s="15">
        <v>3578.1</v>
      </c>
      <c r="G2409" s="14" t="s">
        <v>708</v>
      </c>
      <c r="H2409" s="20">
        <v>43922</v>
      </c>
      <c r="I2409" s="14" t="s">
        <v>3191</v>
      </c>
      <c r="J2409" s="14" t="s">
        <v>3192</v>
      </c>
      <c r="K2409" s="21">
        <v>10132</v>
      </c>
      <c r="L2409" s="14" t="s">
        <v>63</v>
      </c>
      <c r="M2409" s="21">
        <v>114040</v>
      </c>
      <c r="N2409" s="14" t="s">
        <v>3193</v>
      </c>
      <c r="O2409" s="14" t="s">
        <v>712</v>
      </c>
      <c r="P2409" s="14" t="s">
        <v>713</v>
      </c>
      <c r="Q2409" s="14" t="s">
        <v>714</v>
      </c>
      <c r="R2409" s="14" t="s">
        <v>715</v>
      </c>
      <c r="S2409" s="14" t="s">
        <v>683</v>
      </c>
    </row>
    <row r="2410" spans="1:19" x14ac:dyDescent="0.25">
      <c r="A2410" s="14" t="s">
        <v>717</v>
      </c>
      <c r="B2410" s="14" t="s">
        <v>704</v>
      </c>
      <c r="C2410" s="14" t="s">
        <v>718</v>
      </c>
      <c r="D2410" s="14" t="s">
        <v>706</v>
      </c>
      <c r="E2410" s="14" t="s">
        <v>707</v>
      </c>
      <c r="F2410" s="15">
        <v>3578.1</v>
      </c>
      <c r="G2410" s="14" t="s">
        <v>708</v>
      </c>
      <c r="H2410" s="20">
        <v>43952</v>
      </c>
      <c r="I2410" s="14" t="s">
        <v>3191</v>
      </c>
      <c r="J2410" s="14" t="s">
        <v>3192</v>
      </c>
      <c r="K2410" s="21">
        <v>10132</v>
      </c>
      <c r="L2410" s="14" t="s">
        <v>63</v>
      </c>
      <c r="M2410" s="21">
        <v>114040</v>
      </c>
      <c r="N2410" s="14" t="s">
        <v>3193</v>
      </c>
      <c r="O2410" s="14" t="s">
        <v>719</v>
      </c>
      <c r="P2410" s="14" t="s">
        <v>720</v>
      </c>
      <c r="Q2410" s="14" t="s">
        <v>721</v>
      </c>
      <c r="R2410" s="14" t="s">
        <v>715</v>
      </c>
      <c r="S2410" s="14" t="s">
        <v>683</v>
      </c>
    </row>
    <row r="2411" spans="1:19" x14ac:dyDescent="0.25">
      <c r="A2411" s="14" t="s">
        <v>723</v>
      </c>
      <c r="B2411" s="14" t="s">
        <v>704</v>
      </c>
      <c r="C2411" s="14" t="s">
        <v>724</v>
      </c>
      <c r="D2411" s="14" t="s">
        <v>706</v>
      </c>
      <c r="E2411" s="14" t="s">
        <v>707</v>
      </c>
      <c r="F2411" s="15">
        <v>3578.1</v>
      </c>
      <c r="G2411" s="14" t="s">
        <v>708</v>
      </c>
      <c r="H2411" s="20">
        <v>43983</v>
      </c>
      <c r="I2411" s="14" t="s">
        <v>3121</v>
      </c>
      <c r="J2411" s="14" t="s">
        <v>3192</v>
      </c>
      <c r="K2411" s="21">
        <v>10132</v>
      </c>
      <c r="L2411" s="14" t="s">
        <v>63</v>
      </c>
      <c r="M2411" s="21">
        <v>114040</v>
      </c>
      <c r="N2411" s="14" t="s">
        <v>3193</v>
      </c>
      <c r="O2411" s="14" t="s">
        <v>725</v>
      </c>
      <c r="P2411" s="14" t="s">
        <v>726</v>
      </c>
      <c r="Q2411" s="14" t="s">
        <v>727</v>
      </c>
      <c r="R2411" s="14" t="s">
        <v>715</v>
      </c>
      <c r="S2411" s="14" t="s">
        <v>683</v>
      </c>
    </row>
    <row r="2412" spans="1:19" x14ac:dyDescent="0.25">
      <c r="A2412" s="14" t="s">
        <v>703</v>
      </c>
      <c r="B2412" s="14" t="s">
        <v>704</v>
      </c>
      <c r="C2412" s="14" t="s">
        <v>705</v>
      </c>
      <c r="D2412" s="14" t="s">
        <v>706</v>
      </c>
      <c r="E2412" s="14" t="s">
        <v>707</v>
      </c>
      <c r="F2412" s="15">
        <v>4137.63</v>
      </c>
      <c r="G2412" s="14" t="s">
        <v>708</v>
      </c>
      <c r="H2412" s="20">
        <v>43922</v>
      </c>
      <c r="I2412" s="14" t="s">
        <v>3194</v>
      </c>
      <c r="J2412" s="14" t="s">
        <v>3195</v>
      </c>
      <c r="K2412" s="21">
        <v>10132</v>
      </c>
      <c r="L2412" s="14" t="s">
        <v>63</v>
      </c>
      <c r="M2412" s="21">
        <v>114060</v>
      </c>
      <c r="N2412" s="14" t="s">
        <v>3196</v>
      </c>
      <c r="O2412" s="14" t="s">
        <v>712</v>
      </c>
      <c r="P2412" s="14" t="s">
        <v>713</v>
      </c>
      <c r="Q2412" s="14" t="s">
        <v>714</v>
      </c>
      <c r="R2412" s="14" t="s">
        <v>715</v>
      </c>
      <c r="S2412" s="14" t="s">
        <v>722</v>
      </c>
    </row>
    <row r="2413" spans="1:19" x14ac:dyDescent="0.25">
      <c r="A2413" s="14" t="s">
        <v>717</v>
      </c>
      <c r="B2413" s="14" t="s">
        <v>704</v>
      </c>
      <c r="C2413" s="14" t="s">
        <v>718</v>
      </c>
      <c r="D2413" s="14" t="s">
        <v>706</v>
      </c>
      <c r="E2413" s="14" t="s">
        <v>707</v>
      </c>
      <c r="F2413" s="15">
        <v>4102.5200000000004</v>
      </c>
      <c r="G2413" s="14" t="s">
        <v>708</v>
      </c>
      <c r="H2413" s="20">
        <v>43952</v>
      </c>
      <c r="I2413" s="14" t="s">
        <v>3194</v>
      </c>
      <c r="J2413" s="14" t="s">
        <v>3195</v>
      </c>
      <c r="K2413" s="21">
        <v>10132</v>
      </c>
      <c r="L2413" s="14" t="s">
        <v>63</v>
      </c>
      <c r="M2413" s="21">
        <v>114060</v>
      </c>
      <c r="N2413" s="14" t="s">
        <v>3196</v>
      </c>
      <c r="O2413" s="14" t="s">
        <v>719</v>
      </c>
      <c r="P2413" s="14" t="s">
        <v>720</v>
      </c>
      <c r="Q2413" s="14" t="s">
        <v>721</v>
      </c>
      <c r="R2413" s="14" t="s">
        <v>715</v>
      </c>
      <c r="S2413" s="14" t="s">
        <v>722</v>
      </c>
    </row>
    <row r="2414" spans="1:19" x14ac:dyDescent="0.25">
      <c r="A2414" s="14" t="s">
        <v>723</v>
      </c>
      <c r="B2414" s="14" t="s">
        <v>704</v>
      </c>
      <c r="C2414" s="14" t="s">
        <v>724</v>
      </c>
      <c r="D2414" s="14" t="s">
        <v>706</v>
      </c>
      <c r="E2414" s="14" t="s">
        <v>707</v>
      </c>
      <c r="F2414" s="15">
        <v>4137.63</v>
      </c>
      <c r="G2414" s="14" t="s">
        <v>708</v>
      </c>
      <c r="H2414" s="20">
        <v>43983</v>
      </c>
      <c r="I2414" s="14" t="s">
        <v>3125</v>
      </c>
      <c r="J2414" s="14" t="s">
        <v>3195</v>
      </c>
      <c r="K2414" s="21">
        <v>10132</v>
      </c>
      <c r="L2414" s="14" t="s">
        <v>63</v>
      </c>
      <c r="M2414" s="21">
        <v>114060</v>
      </c>
      <c r="N2414" s="14" t="s">
        <v>3196</v>
      </c>
      <c r="O2414" s="14" t="s">
        <v>725</v>
      </c>
      <c r="P2414" s="14" t="s">
        <v>726</v>
      </c>
      <c r="Q2414" s="14" t="s">
        <v>727</v>
      </c>
      <c r="R2414" s="14" t="s">
        <v>715</v>
      </c>
      <c r="S2414" s="14" t="s">
        <v>722</v>
      </c>
    </row>
    <row r="2415" spans="1:19" x14ac:dyDescent="0.25">
      <c r="A2415" s="14" t="s">
        <v>703</v>
      </c>
      <c r="B2415" s="14" t="s">
        <v>704</v>
      </c>
      <c r="C2415" s="14" t="s">
        <v>705</v>
      </c>
      <c r="D2415" s="14" t="s">
        <v>706</v>
      </c>
      <c r="E2415" s="14" t="s">
        <v>707</v>
      </c>
      <c r="F2415" s="15">
        <v>8105.54</v>
      </c>
      <c r="G2415" s="14" t="s">
        <v>708</v>
      </c>
      <c r="H2415" s="20">
        <v>43922</v>
      </c>
      <c r="I2415" s="14" t="s">
        <v>3197</v>
      </c>
      <c r="J2415" s="14" t="s">
        <v>3198</v>
      </c>
      <c r="K2415" s="21">
        <v>10135</v>
      </c>
      <c r="L2415" s="14" t="s">
        <v>673</v>
      </c>
      <c r="M2415" s="21">
        <v>111100</v>
      </c>
      <c r="N2415" s="14" t="s">
        <v>3199</v>
      </c>
      <c r="O2415" s="14" t="s">
        <v>712</v>
      </c>
      <c r="P2415" s="14" t="s">
        <v>713</v>
      </c>
      <c r="Q2415" s="14" t="s">
        <v>714</v>
      </c>
      <c r="R2415" s="14" t="s">
        <v>715</v>
      </c>
      <c r="S2415" s="14" t="s">
        <v>716</v>
      </c>
    </row>
    <row r="2416" spans="1:19" x14ac:dyDescent="0.25">
      <c r="A2416" s="14" t="s">
        <v>717</v>
      </c>
      <c r="B2416" s="14" t="s">
        <v>704</v>
      </c>
      <c r="C2416" s="14" t="s">
        <v>718</v>
      </c>
      <c r="D2416" s="14" t="s">
        <v>706</v>
      </c>
      <c r="E2416" s="14" t="s">
        <v>707</v>
      </c>
      <c r="F2416" s="15">
        <v>8105.54</v>
      </c>
      <c r="G2416" s="14" t="s">
        <v>708</v>
      </c>
      <c r="H2416" s="20">
        <v>43952</v>
      </c>
      <c r="I2416" s="14" t="s">
        <v>3197</v>
      </c>
      <c r="J2416" s="14" t="s">
        <v>3198</v>
      </c>
      <c r="K2416" s="21">
        <v>10135</v>
      </c>
      <c r="L2416" s="14" t="s">
        <v>673</v>
      </c>
      <c r="M2416" s="21">
        <v>111100</v>
      </c>
      <c r="N2416" s="14" t="s">
        <v>3199</v>
      </c>
      <c r="O2416" s="14" t="s">
        <v>719</v>
      </c>
      <c r="P2416" s="14" t="s">
        <v>720</v>
      </c>
      <c r="Q2416" s="14" t="s">
        <v>721</v>
      </c>
      <c r="R2416" s="14" t="s">
        <v>715</v>
      </c>
      <c r="S2416" s="14" t="s">
        <v>716</v>
      </c>
    </row>
    <row r="2417" spans="1:19" x14ac:dyDescent="0.25">
      <c r="A2417" s="14" t="s">
        <v>723</v>
      </c>
      <c r="B2417" s="14" t="s">
        <v>704</v>
      </c>
      <c r="C2417" s="14" t="s">
        <v>724</v>
      </c>
      <c r="D2417" s="14" t="s">
        <v>706</v>
      </c>
      <c r="E2417" s="14" t="s">
        <v>707</v>
      </c>
      <c r="F2417" s="15">
        <v>8105.54</v>
      </c>
      <c r="G2417" s="14" t="s">
        <v>708</v>
      </c>
      <c r="H2417" s="20">
        <v>43983</v>
      </c>
      <c r="I2417" s="14" t="s">
        <v>3129</v>
      </c>
      <c r="J2417" s="14" t="s">
        <v>3198</v>
      </c>
      <c r="K2417" s="21">
        <v>10135</v>
      </c>
      <c r="L2417" s="14" t="s">
        <v>673</v>
      </c>
      <c r="M2417" s="21">
        <v>111100</v>
      </c>
      <c r="N2417" s="14" t="s">
        <v>3199</v>
      </c>
      <c r="O2417" s="14" t="s">
        <v>725</v>
      </c>
      <c r="P2417" s="14" t="s">
        <v>726</v>
      </c>
      <c r="Q2417" s="14" t="s">
        <v>727</v>
      </c>
      <c r="R2417" s="14" t="s">
        <v>715</v>
      </c>
      <c r="S2417" s="14" t="s">
        <v>716</v>
      </c>
    </row>
    <row r="2418" spans="1:19" x14ac:dyDescent="0.25">
      <c r="A2418" s="14" t="s">
        <v>703</v>
      </c>
      <c r="B2418" s="14" t="s">
        <v>704</v>
      </c>
      <c r="C2418" s="14" t="s">
        <v>705</v>
      </c>
      <c r="D2418" s="14" t="s">
        <v>706</v>
      </c>
      <c r="E2418" s="14" t="s">
        <v>707</v>
      </c>
      <c r="F2418" s="15">
        <v>3775.94</v>
      </c>
      <c r="G2418" s="14" t="s">
        <v>708</v>
      </c>
      <c r="H2418" s="20">
        <v>43922</v>
      </c>
      <c r="I2418" s="14" t="s">
        <v>3200</v>
      </c>
      <c r="J2418" s="14" t="s">
        <v>3201</v>
      </c>
      <c r="K2418" s="21">
        <v>10135</v>
      </c>
      <c r="L2418" s="14" t="s">
        <v>673</v>
      </c>
      <c r="M2418" s="21">
        <v>111200</v>
      </c>
      <c r="N2418" s="14" t="s">
        <v>3202</v>
      </c>
      <c r="O2418" s="14" t="s">
        <v>712</v>
      </c>
      <c r="P2418" s="14" t="s">
        <v>713</v>
      </c>
      <c r="Q2418" s="14" t="s">
        <v>714</v>
      </c>
      <c r="R2418" s="14" t="s">
        <v>715</v>
      </c>
      <c r="S2418" s="14" t="s">
        <v>731</v>
      </c>
    </row>
    <row r="2419" spans="1:19" x14ac:dyDescent="0.25">
      <c r="A2419" s="14" t="s">
        <v>717</v>
      </c>
      <c r="B2419" s="14" t="s">
        <v>704</v>
      </c>
      <c r="C2419" s="14" t="s">
        <v>718</v>
      </c>
      <c r="D2419" s="14" t="s">
        <v>706</v>
      </c>
      <c r="E2419" s="14" t="s">
        <v>707</v>
      </c>
      <c r="F2419" s="15">
        <v>3564.73</v>
      </c>
      <c r="G2419" s="14" t="s">
        <v>708</v>
      </c>
      <c r="H2419" s="20">
        <v>43952</v>
      </c>
      <c r="I2419" s="14" t="s">
        <v>3200</v>
      </c>
      <c r="J2419" s="14" t="s">
        <v>3201</v>
      </c>
      <c r="K2419" s="21">
        <v>10135</v>
      </c>
      <c r="L2419" s="14" t="s">
        <v>673</v>
      </c>
      <c r="M2419" s="21">
        <v>111200</v>
      </c>
      <c r="N2419" s="14" t="s">
        <v>3202</v>
      </c>
      <c r="O2419" s="14" t="s">
        <v>719</v>
      </c>
      <c r="P2419" s="14" t="s">
        <v>720</v>
      </c>
      <c r="Q2419" s="14" t="s">
        <v>721</v>
      </c>
      <c r="R2419" s="14" t="s">
        <v>715</v>
      </c>
      <c r="S2419" s="14" t="s">
        <v>731</v>
      </c>
    </row>
    <row r="2420" spans="1:19" x14ac:dyDescent="0.25">
      <c r="A2420" s="14" t="s">
        <v>723</v>
      </c>
      <c r="B2420" s="14" t="s">
        <v>704</v>
      </c>
      <c r="C2420" s="14" t="s">
        <v>724</v>
      </c>
      <c r="D2420" s="14" t="s">
        <v>706</v>
      </c>
      <c r="E2420" s="14" t="s">
        <v>707</v>
      </c>
      <c r="F2420" s="15">
        <v>2840.6</v>
      </c>
      <c r="G2420" s="14" t="s">
        <v>708</v>
      </c>
      <c r="H2420" s="20">
        <v>43983</v>
      </c>
      <c r="I2420" s="14" t="s">
        <v>3132</v>
      </c>
      <c r="J2420" s="14" t="s">
        <v>3201</v>
      </c>
      <c r="K2420" s="21">
        <v>10135</v>
      </c>
      <c r="L2420" s="14" t="s">
        <v>673</v>
      </c>
      <c r="M2420" s="21">
        <v>111200</v>
      </c>
      <c r="N2420" s="14" t="s">
        <v>3202</v>
      </c>
      <c r="O2420" s="14" t="s">
        <v>725</v>
      </c>
      <c r="P2420" s="14" t="s">
        <v>726</v>
      </c>
      <c r="Q2420" s="14" t="s">
        <v>727</v>
      </c>
      <c r="R2420" s="14" t="s">
        <v>715</v>
      </c>
      <c r="S2420" s="14" t="s">
        <v>731</v>
      </c>
    </row>
    <row r="2421" spans="1:19" x14ac:dyDescent="0.25">
      <c r="A2421" s="14" t="s">
        <v>703</v>
      </c>
      <c r="B2421" s="14" t="s">
        <v>704</v>
      </c>
      <c r="C2421" s="14" t="s">
        <v>705</v>
      </c>
      <c r="D2421" s="14" t="s">
        <v>706</v>
      </c>
      <c r="E2421" s="14" t="s">
        <v>707</v>
      </c>
      <c r="F2421" s="15">
        <v>29818.639999999999</v>
      </c>
      <c r="G2421" s="14" t="s">
        <v>708</v>
      </c>
      <c r="H2421" s="20">
        <v>43922</v>
      </c>
      <c r="I2421" s="14" t="s">
        <v>3203</v>
      </c>
      <c r="J2421" s="14" t="s">
        <v>3204</v>
      </c>
      <c r="K2421" s="21">
        <v>10135</v>
      </c>
      <c r="L2421" s="14" t="s">
        <v>673</v>
      </c>
      <c r="M2421" s="21">
        <v>111400</v>
      </c>
      <c r="N2421" s="14" t="s">
        <v>3205</v>
      </c>
      <c r="O2421" s="14" t="s">
        <v>712</v>
      </c>
      <c r="P2421" s="14" t="s">
        <v>713</v>
      </c>
      <c r="Q2421" s="14" t="s">
        <v>714</v>
      </c>
      <c r="R2421" s="14" t="s">
        <v>715</v>
      </c>
      <c r="S2421" s="14" t="s">
        <v>683</v>
      </c>
    </row>
    <row r="2422" spans="1:19" x14ac:dyDescent="0.25">
      <c r="A2422" s="14" t="s">
        <v>717</v>
      </c>
      <c r="B2422" s="14" t="s">
        <v>704</v>
      </c>
      <c r="C2422" s="14" t="s">
        <v>718</v>
      </c>
      <c r="D2422" s="14" t="s">
        <v>706</v>
      </c>
      <c r="E2422" s="14" t="s">
        <v>707</v>
      </c>
      <c r="F2422" s="15">
        <v>28246.36</v>
      </c>
      <c r="G2422" s="14" t="s">
        <v>708</v>
      </c>
      <c r="H2422" s="20">
        <v>43952</v>
      </c>
      <c r="I2422" s="14" t="s">
        <v>3203</v>
      </c>
      <c r="J2422" s="14" t="s">
        <v>3204</v>
      </c>
      <c r="K2422" s="21">
        <v>10135</v>
      </c>
      <c r="L2422" s="14" t="s">
        <v>673</v>
      </c>
      <c r="M2422" s="21">
        <v>111400</v>
      </c>
      <c r="N2422" s="14" t="s">
        <v>3205</v>
      </c>
      <c r="O2422" s="14" t="s">
        <v>719</v>
      </c>
      <c r="P2422" s="14" t="s">
        <v>720</v>
      </c>
      <c r="Q2422" s="14" t="s">
        <v>721</v>
      </c>
      <c r="R2422" s="14" t="s">
        <v>715</v>
      </c>
      <c r="S2422" s="14" t="s">
        <v>683</v>
      </c>
    </row>
    <row r="2423" spans="1:19" x14ac:dyDescent="0.25">
      <c r="A2423" s="14" t="s">
        <v>723</v>
      </c>
      <c r="B2423" s="14" t="s">
        <v>704</v>
      </c>
      <c r="C2423" s="14" t="s">
        <v>724</v>
      </c>
      <c r="D2423" s="14" t="s">
        <v>706</v>
      </c>
      <c r="E2423" s="14" t="s">
        <v>707</v>
      </c>
      <c r="F2423" s="15">
        <v>28246.36</v>
      </c>
      <c r="G2423" s="14" t="s">
        <v>708</v>
      </c>
      <c r="H2423" s="20">
        <v>43983</v>
      </c>
      <c r="I2423" s="14" t="s">
        <v>3135</v>
      </c>
      <c r="J2423" s="14" t="s">
        <v>3204</v>
      </c>
      <c r="K2423" s="21">
        <v>10135</v>
      </c>
      <c r="L2423" s="14" t="s">
        <v>673</v>
      </c>
      <c r="M2423" s="21">
        <v>111400</v>
      </c>
      <c r="N2423" s="14" t="s">
        <v>3205</v>
      </c>
      <c r="O2423" s="14" t="s">
        <v>725</v>
      </c>
      <c r="P2423" s="14" t="s">
        <v>726</v>
      </c>
      <c r="Q2423" s="14" t="s">
        <v>727</v>
      </c>
      <c r="R2423" s="14" t="s">
        <v>715</v>
      </c>
      <c r="S2423" s="14" t="s">
        <v>683</v>
      </c>
    </row>
    <row r="2424" spans="1:19" x14ac:dyDescent="0.25">
      <c r="A2424" s="14" t="s">
        <v>717</v>
      </c>
      <c r="B2424" s="14" t="s">
        <v>704</v>
      </c>
      <c r="C2424" s="14" t="s">
        <v>718</v>
      </c>
      <c r="D2424" s="14" t="s">
        <v>706</v>
      </c>
      <c r="E2424" s="14" t="s">
        <v>707</v>
      </c>
      <c r="F2424" s="15">
        <v>278.98</v>
      </c>
      <c r="G2424" s="14" t="s">
        <v>708</v>
      </c>
      <c r="H2424" s="20">
        <v>43952</v>
      </c>
      <c r="I2424" s="14" t="s">
        <v>3206</v>
      </c>
      <c r="J2424" s="14" t="s">
        <v>3207</v>
      </c>
      <c r="K2424" s="21">
        <v>10135</v>
      </c>
      <c r="L2424" s="14" t="s">
        <v>673</v>
      </c>
      <c r="M2424" s="21">
        <v>111500</v>
      </c>
      <c r="N2424" s="14" t="s">
        <v>3208</v>
      </c>
      <c r="O2424" s="14" t="s">
        <v>719</v>
      </c>
      <c r="P2424" s="14" t="s">
        <v>720</v>
      </c>
      <c r="Q2424" s="14" t="s">
        <v>721</v>
      </c>
      <c r="R2424" s="14" t="s">
        <v>715</v>
      </c>
      <c r="S2424" s="14" t="s">
        <v>687</v>
      </c>
    </row>
    <row r="2425" spans="1:19" x14ac:dyDescent="0.25">
      <c r="A2425" s="14" t="s">
        <v>703</v>
      </c>
      <c r="B2425" s="14" t="s">
        <v>704</v>
      </c>
      <c r="C2425" s="14" t="s">
        <v>705</v>
      </c>
      <c r="D2425" s="14" t="s">
        <v>706</v>
      </c>
      <c r="E2425" s="14" t="s">
        <v>707</v>
      </c>
      <c r="F2425" s="15">
        <v>96394.15</v>
      </c>
      <c r="G2425" s="14" t="s">
        <v>708</v>
      </c>
      <c r="H2425" s="20">
        <v>43922</v>
      </c>
      <c r="I2425" s="14" t="s">
        <v>3206</v>
      </c>
      <c r="J2425" s="14" t="s">
        <v>3209</v>
      </c>
      <c r="K2425" s="21">
        <v>10135</v>
      </c>
      <c r="L2425" s="14" t="s">
        <v>673</v>
      </c>
      <c r="M2425" s="21">
        <v>111600</v>
      </c>
      <c r="N2425" s="14" t="s">
        <v>3210</v>
      </c>
      <c r="O2425" s="14" t="s">
        <v>712</v>
      </c>
      <c r="P2425" s="14" t="s">
        <v>713</v>
      </c>
      <c r="Q2425" s="14" t="s">
        <v>714</v>
      </c>
      <c r="R2425" s="14" t="s">
        <v>715</v>
      </c>
      <c r="S2425" s="14" t="s">
        <v>722</v>
      </c>
    </row>
    <row r="2426" spans="1:19" x14ac:dyDescent="0.25">
      <c r="A2426" s="14" t="s">
        <v>717</v>
      </c>
      <c r="B2426" s="14" t="s">
        <v>704</v>
      </c>
      <c r="C2426" s="14" t="s">
        <v>718</v>
      </c>
      <c r="D2426" s="14" t="s">
        <v>706</v>
      </c>
      <c r="E2426" s="14" t="s">
        <v>707</v>
      </c>
      <c r="F2426" s="15">
        <v>95310.7</v>
      </c>
      <c r="G2426" s="14" t="s">
        <v>708</v>
      </c>
      <c r="H2426" s="20">
        <v>43952</v>
      </c>
      <c r="I2426" s="14" t="s">
        <v>3211</v>
      </c>
      <c r="J2426" s="14" t="s">
        <v>3209</v>
      </c>
      <c r="K2426" s="21">
        <v>10135</v>
      </c>
      <c r="L2426" s="14" t="s">
        <v>673</v>
      </c>
      <c r="M2426" s="21">
        <v>111600</v>
      </c>
      <c r="N2426" s="14" t="s">
        <v>3210</v>
      </c>
      <c r="O2426" s="14" t="s">
        <v>719</v>
      </c>
      <c r="P2426" s="14" t="s">
        <v>720</v>
      </c>
      <c r="Q2426" s="14" t="s">
        <v>721</v>
      </c>
      <c r="R2426" s="14" t="s">
        <v>715</v>
      </c>
      <c r="S2426" s="14" t="s">
        <v>722</v>
      </c>
    </row>
    <row r="2427" spans="1:19" x14ac:dyDescent="0.25">
      <c r="A2427" s="14" t="s">
        <v>723</v>
      </c>
      <c r="B2427" s="14" t="s">
        <v>704</v>
      </c>
      <c r="C2427" s="14" t="s">
        <v>724</v>
      </c>
      <c r="D2427" s="14" t="s">
        <v>706</v>
      </c>
      <c r="E2427" s="14" t="s">
        <v>707</v>
      </c>
      <c r="F2427" s="15">
        <v>95226.45</v>
      </c>
      <c r="G2427" s="14" t="s">
        <v>708</v>
      </c>
      <c r="H2427" s="20">
        <v>43983</v>
      </c>
      <c r="I2427" s="14" t="s">
        <v>3138</v>
      </c>
      <c r="J2427" s="14" t="s">
        <v>3209</v>
      </c>
      <c r="K2427" s="21">
        <v>10135</v>
      </c>
      <c r="L2427" s="14" t="s">
        <v>673</v>
      </c>
      <c r="M2427" s="21">
        <v>111600</v>
      </c>
      <c r="N2427" s="14" t="s">
        <v>3210</v>
      </c>
      <c r="O2427" s="14" t="s">
        <v>725</v>
      </c>
      <c r="P2427" s="14" t="s">
        <v>726</v>
      </c>
      <c r="Q2427" s="14" t="s">
        <v>727</v>
      </c>
      <c r="R2427" s="14" t="s">
        <v>715</v>
      </c>
      <c r="S2427" s="14" t="s">
        <v>722</v>
      </c>
    </row>
    <row r="2428" spans="1:19" x14ac:dyDescent="0.25">
      <c r="A2428" s="14" t="s">
        <v>703</v>
      </c>
      <c r="B2428" s="14" t="s">
        <v>704</v>
      </c>
      <c r="C2428" s="14" t="s">
        <v>705</v>
      </c>
      <c r="D2428" s="14" t="s">
        <v>706</v>
      </c>
      <c r="E2428" s="14" t="s">
        <v>707</v>
      </c>
      <c r="F2428" s="15">
        <v>3851.39</v>
      </c>
      <c r="G2428" s="14" t="s">
        <v>708</v>
      </c>
      <c r="H2428" s="20">
        <v>43922</v>
      </c>
      <c r="I2428" s="14" t="s">
        <v>3211</v>
      </c>
      <c r="J2428" s="14" t="s">
        <v>3212</v>
      </c>
      <c r="K2428" s="21">
        <v>10135</v>
      </c>
      <c r="L2428" s="14" t="s">
        <v>673</v>
      </c>
      <c r="M2428" s="21">
        <v>111700</v>
      </c>
      <c r="N2428" s="14" t="s">
        <v>3213</v>
      </c>
      <c r="O2428" s="14" t="s">
        <v>712</v>
      </c>
      <c r="P2428" s="14" t="s">
        <v>713</v>
      </c>
      <c r="Q2428" s="14" t="s">
        <v>714</v>
      </c>
      <c r="R2428" s="14" t="s">
        <v>715</v>
      </c>
      <c r="S2428" s="14" t="s">
        <v>742</v>
      </c>
    </row>
    <row r="2429" spans="1:19" x14ac:dyDescent="0.25">
      <c r="A2429" s="14" t="s">
        <v>717</v>
      </c>
      <c r="B2429" s="14" t="s">
        <v>704</v>
      </c>
      <c r="C2429" s="14" t="s">
        <v>718</v>
      </c>
      <c r="D2429" s="14" t="s">
        <v>706</v>
      </c>
      <c r="E2429" s="14" t="s">
        <v>707</v>
      </c>
      <c r="F2429" s="15">
        <v>3914.98</v>
      </c>
      <c r="G2429" s="14" t="s">
        <v>708</v>
      </c>
      <c r="H2429" s="20">
        <v>43952</v>
      </c>
      <c r="I2429" s="14" t="s">
        <v>3214</v>
      </c>
      <c r="J2429" s="14" t="s">
        <v>3212</v>
      </c>
      <c r="K2429" s="21">
        <v>10135</v>
      </c>
      <c r="L2429" s="14" t="s">
        <v>673</v>
      </c>
      <c r="M2429" s="21">
        <v>111700</v>
      </c>
      <c r="N2429" s="14" t="s">
        <v>3213</v>
      </c>
      <c r="O2429" s="14" t="s">
        <v>719</v>
      </c>
      <c r="P2429" s="14" t="s">
        <v>720</v>
      </c>
      <c r="Q2429" s="14" t="s">
        <v>721</v>
      </c>
      <c r="R2429" s="14" t="s">
        <v>715</v>
      </c>
      <c r="S2429" s="14" t="s">
        <v>742</v>
      </c>
    </row>
    <row r="2430" spans="1:19" x14ac:dyDescent="0.25">
      <c r="A2430" s="14" t="s">
        <v>723</v>
      </c>
      <c r="B2430" s="14" t="s">
        <v>704</v>
      </c>
      <c r="C2430" s="14" t="s">
        <v>724</v>
      </c>
      <c r="D2430" s="14" t="s">
        <v>706</v>
      </c>
      <c r="E2430" s="14" t="s">
        <v>707</v>
      </c>
      <c r="F2430" s="15">
        <v>3914.98</v>
      </c>
      <c r="G2430" s="14" t="s">
        <v>708</v>
      </c>
      <c r="H2430" s="20">
        <v>43983</v>
      </c>
      <c r="I2430" s="14" t="s">
        <v>3142</v>
      </c>
      <c r="J2430" s="14" t="s">
        <v>3212</v>
      </c>
      <c r="K2430" s="21">
        <v>10135</v>
      </c>
      <c r="L2430" s="14" t="s">
        <v>673</v>
      </c>
      <c r="M2430" s="21">
        <v>111700</v>
      </c>
      <c r="N2430" s="14" t="s">
        <v>3213</v>
      </c>
      <c r="O2430" s="14" t="s">
        <v>725</v>
      </c>
      <c r="P2430" s="14" t="s">
        <v>726</v>
      </c>
      <c r="Q2430" s="14" t="s">
        <v>727</v>
      </c>
      <c r="R2430" s="14" t="s">
        <v>715</v>
      </c>
      <c r="S2430" s="14" t="s">
        <v>742</v>
      </c>
    </row>
    <row r="2431" spans="1:19" x14ac:dyDescent="0.25">
      <c r="A2431" s="14" t="s">
        <v>703</v>
      </c>
      <c r="B2431" s="14" t="s">
        <v>704</v>
      </c>
      <c r="C2431" s="14" t="s">
        <v>705</v>
      </c>
      <c r="D2431" s="14" t="s">
        <v>706</v>
      </c>
      <c r="E2431" s="14" t="s">
        <v>707</v>
      </c>
      <c r="F2431" s="15">
        <v>708.93</v>
      </c>
      <c r="G2431" s="14" t="s">
        <v>708</v>
      </c>
      <c r="H2431" s="20">
        <v>43922</v>
      </c>
      <c r="I2431" s="14" t="s">
        <v>3214</v>
      </c>
      <c r="J2431" s="14" t="s">
        <v>3215</v>
      </c>
      <c r="K2431" s="21">
        <v>10135</v>
      </c>
      <c r="L2431" s="14" t="s">
        <v>673</v>
      </c>
      <c r="M2431" s="21">
        <v>113010</v>
      </c>
      <c r="N2431" s="14" t="s">
        <v>3216</v>
      </c>
      <c r="O2431" s="14" t="s">
        <v>712</v>
      </c>
      <c r="P2431" s="14" t="s">
        <v>713</v>
      </c>
      <c r="Q2431" s="14" t="s">
        <v>1583</v>
      </c>
      <c r="R2431" s="14" t="s">
        <v>715</v>
      </c>
      <c r="S2431" s="14" t="s">
        <v>716</v>
      </c>
    </row>
    <row r="2432" spans="1:19" x14ac:dyDescent="0.25">
      <c r="A2432" s="14" t="s">
        <v>717</v>
      </c>
      <c r="B2432" s="14" t="s">
        <v>704</v>
      </c>
      <c r="C2432" s="14" t="s">
        <v>718</v>
      </c>
      <c r="D2432" s="14" t="s">
        <v>706</v>
      </c>
      <c r="E2432" s="14" t="s">
        <v>707</v>
      </c>
      <c r="F2432" s="15">
        <v>708.93</v>
      </c>
      <c r="G2432" s="14" t="s">
        <v>708</v>
      </c>
      <c r="H2432" s="20">
        <v>43952</v>
      </c>
      <c r="I2432" s="14" t="s">
        <v>3217</v>
      </c>
      <c r="J2432" s="14" t="s">
        <v>3215</v>
      </c>
      <c r="K2432" s="21">
        <v>10135</v>
      </c>
      <c r="L2432" s="14" t="s">
        <v>673</v>
      </c>
      <c r="M2432" s="21">
        <v>113010</v>
      </c>
      <c r="N2432" s="14" t="s">
        <v>3216</v>
      </c>
      <c r="O2432" s="14" t="s">
        <v>719</v>
      </c>
      <c r="P2432" s="14" t="s">
        <v>720</v>
      </c>
      <c r="Q2432" s="14" t="s">
        <v>721</v>
      </c>
      <c r="R2432" s="14" t="s">
        <v>715</v>
      </c>
      <c r="S2432" s="14" t="s">
        <v>716</v>
      </c>
    </row>
    <row r="2433" spans="1:19" x14ac:dyDescent="0.25">
      <c r="A2433" s="14" t="s">
        <v>723</v>
      </c>
      <c r="B2433" s="14" t="s">
        <v>704</v>
      </c>
      <c r="C2433" s="14" t="s">
        <v>724</v>
      </c>
      <c r="D2433" s="14" t="s">
        <v>706</v>
      </c>
      <c r="E2433" s="14" t="s">
        <v>707</v>
      </c>
      <c r="F2433" s="15">
        <v>708.93</v>
      </c>
      <c r="G2433" s="14" t="s">
        <v>708</v>
      </c>
      <c r="H2433" s="20">
        <v>43983</v>
      </c>
      <c r="I2433" s="14" t="s">
        <v>3145</v>
      </c>
      <c r="J2433" s="14" t="s">
        <v>3215</v>
      </c>
      <c r="K2433" s="21">
        <v>10135</v>
      </c>
      <c r="L2433" s="14" t="s">
        <v>673</v>
      </c>
      <c r="M2433" s="21">
        <v>113010</v>
      </c>
      <c r="N2433" s="14" t="s">
        <v>3216</v>
      </c>
      <c r="O2433" s="14" t="s">
        <v>725</v>
      </c>
      <c r="P2433" s="14" t="s">
        <v>726</v>
      </c>
      <c r="Q2433" s="14" t="s">
        <v>727</v>
      </c>
      <c r="R2433" s="14" t="s">
        <v>715</v>
      </c>
      <c r="S2433" s="14" t="s">
        <v>716</v>
      </c>
    </row>
    <row r="2434" spans="1:19" x14ac:dyDescent="0.25">
      <c r="A2434" s="14" t="s">
        <v>703</v>
      </c>
      <c r="B2434" s="14" t="s">
        <v>704</v>
      </c>
      <c r="C2434" s="14" t="s">
        <v>705</v>
      </c>
      <c r="D2434" s="14" t="s">
        <v>706</v>
      </c>
      <c r="E2434" s="14" t="s">
        <v>707</v>
      </c>
      <c r="F2434" s="15">
        <v>244.65</v>
      </c>
      <c r="G2434" s="14" t="s">
        <v>708</v>
      </c>
      <c r="H2434" s="20">
        <v>43922</v>
      </c>
      <c r="I2434" s="14" t="s">
        <v>3217</v>
      </c>
      <c r="J2434" s="14" t="s">
        <v>3218</v>
      </c>
      <c r="K2434" s="21">
        <v>10135</v>
      </c>
      <c r="L2434" s="14" t="s">
        <v>673</v>
      </c>
      <c r="M2434" s="21">
        <v>113020</v>
      </c>
      <c r="N2434" s="14" t="s">
        <v>3219</v>
      </c>
      <c r="O2434" s="14" t="s">
        <v>712</v>
      </c>
      <c r="P2434" s="14" t="s">
        <v>713</v>
      </c>
      <c r="Q2434" s="14" t="s">
        <v>1583</v>
      </c>
      <c r="R2434" s="14" t="s">
        <v>715</v>
      </c>
      <c r="S2434" s="14" t="s">
        <v>731</v>
      </c>
    </row>
    <row r="2435" spans="1:19" x14ac:dyDescent="0.25">
      <c r="A2435" s="14" t="s">
        <v>717</v>
      </c>
      <c r="B2435" s="14" t="s">
        <v>704</v>
      </c>
      <c r="C2435" s="14" t="s">
        <v>718</v>
      </c>
      <c r="D2435" s="14" t="s">
        <v>706</v>
      </c>
      <c r="E2435" s="14" t="s">
        <v>707</v>
      </c>
      <c r="F2435" s="15">
        <v>215.65</v>
      </c>
      <c r="G2435" s="14" t="s">
        <v>708</v>
      </c>
      <c r="H2435" s="20">
        <v>43952</v>
      </c>
      <c r="I2435" s="14" t="s">
        <v>3220</v>
      </c>
      <c r="J2435" s="14" t="s">
        <v>3218</v>
      </c>
      <c r="K2435" s="21">
        <v>10135</v>
      </c>
      <c r="L2435" s="14" t="s">
        <v>673</v>
      </c>
      <c r="M2435" s="21">
        <v>113020</v>
      </c>
      <c r="N2435" s="14" t="s">
        <v>3219</v>
      </c>
      <c r="O2435" s="14" t="s">
        <v>719</v>
      </c>
      <c r="P2435" s="14" t="s">
        <v>720</v>
      </c>
      <c r="Q2435" s="14" t="s">
        <v>721</v>
      </c>
      <c r="R2435" s="14" t="s">
        <v>715</v>
      </c>
      <c r="S2435" s="14" t="s">
        <v>731</v>
      </c>
    </row>
    <row r="2436" spans="1:19" x14ac:dyDescent="0.25">
      <c r="A2436" s="14" t="s">
        <v>723</v>
      </c>
      <c r="B2436" s="14" t="s">
        <v>704</v>
      </c>
      <c r="C2436" s="14" t="s">
        <v>724</v>
      </c>
      <c r="D2436" s="14" t="s">
        <v>706</v>
      </c>
      <c r="E2436" s="14" t="s">
        <v>707</v>
      </c>
      <c r="F2436" s="15">
        <v>190.54</v>
      </c>
      <c r="G2436" s="14" t="s">
        <v>708</v>
      </c>
      <c r="H2436" s="20">
        <v>43983</v>
      </c>
      <c r="I2436" s="14" t="s">
        <v>3148</v>
      </c>
      <c r="J2436" s="14" t="s">
        <v>3218</v>
      </c>
      <c r="K2436" s="21">
        <v>10135</v>
      </c>
      <c r="L2436" s="14" t="s">
        <v>673</v>
      </c>
      <c r="M2436" s="21">
        <v>113020</v>
      </c>
      <c r="N2436" s="14" t="s">
        <v>3219</v>
      </c>
      <c r="O2436" s="14" t="s">
        <v>725</v>
      </c>
      <c r="P2436" s="14" t="s">
        <v>726</v>
      </c>
      <c r="Q2436" s="14" t="s">
        <v>727</v>
      </c>
      <c r="R2436" s="14" t="s">
        <v>715</v>
      </c>
      <c r="S2436" s="14" t="s">
        <v>731</v>
      </c>
    </row>
    <row r="2437" spans="1:19" x14ac:dyDescent="0.25">
      <c r="A2437" s="14" t="s">
        <v>703</v>
      </c>
      <c r="B2437" s="14" t="s">
        <v>704</v>
      </c>
      <c r="C2437" s="14" t="s">
        <v>705</v>
      </c>
      <c r="D2437" s="14" t="s">
        <v>706</v>
      </c>
      <c r="E2437" s="14" t="s">
        <v>707</v>
      </c>
      <c r="F2437" s="15">
        <v>3084.33</v>
      </c>
      <c r="G2437" s="14" t="s">
        <v>708</v>
      </c>
      <c r="H2437" s="20">
        <v>43922</v>
      </c>
      <c r="I2437" s="14" t="s">
        <v>3220</v>
      </c>
      <c r="J2437" s="14" t="s">
        <v>3221</v>
      </c>
      <c r="K2437" s="21">
        <v>10135</v>
      </c>
      <c r="L2437" s="14" t="s">
        <v>673</v>
      </c>
      <c r="M2437" s="21">
        <v>113040</v>
      </c>
      <c r="N2437" s="14" t="s">
        <v>3222</v>
      </c>
      <c r="O2437" s="14" t="s">
        <v>712</v>
      </c>
      <c r="P2437" s="14" t="s">
        <v>713</v>
      </c>
      <c r="Q2437" s="14" t="s">
        <v>1583</v>
      </c>
      <c r="R2437" s="14" t="s">
        <v>715</v>
      </c>
      <c r="S2437" s="14" t="s">
        <v>683</v>
      </c>
    </row>
    <row r="2438" spans="1:19" x14ac:dyDescent="0.25">
      <c r="A2438" s="14" t="s">
        <v>717</v>
      </c>
      <c r="B2438" s="14" t="s">
        <v>704</v>
      </c>
      <c r="C2438" s="14" t="s">
        <v>718</v>
      </c>
      <c r="D2438" s="14" t="s">
        <v>706</v>
      </c>
      <c r="E2438" s="14" t="s">
        <v>707</v>
      </c>
      <c r="F2438" s="15">
        <v>2996.95</v>
      </c>
      <c r="G2438" s="14" t="s">
        <v>708</v>
      </c>
      <c r="H2438" s="20">
        <v>43952</v>
      </c>
      <c r="I2438" s="14" t="s">
        <v>3223</v>
      </c>
      <c r="J2438" s="14" t="s">
        <v>3221</v>
      </c>
      <c r="K2438" s="21">
        <v>10135</v>
      </c>
      <c r="L2438" s="14" t="s">
        <v>673</v>
      </c>
      <c r="M2438" s="21">
        <v>113040</v>
      </c>
      <c r="N2438" s="14" t="s">
        <v>3222</v>
      </c>
      <c r="O2438" s="14" t="s">
        <v>719</v>
      </c>
      <c r="P2438" s="14" t="s">
        <v>720</v>
      </c>
      <c r="Q2438" s="14" t="s">
        <v>721</v>
      </c>
      <c r="R2438" s="14" t="s">
        <v>715</v>
      </c>
      <c r="S2438" s="14" t="s">
        <v>683</v>
      </c>
    </row>
    <row r="2439" spans="1:19" x14ac:dyDescent="0.25">
      <c r="A2439" s="14" t="s">
        <v>723</v>
      </c>
      <c r="B2439" s="14" t="s">
        <v>704</v>
      </c>
      <c r="C2439" s="14" t="s">
        <v>724</v>
      </c>
      <c r="D2439" s="14" t="s">
        <v>706</v>
      </c>
      <c r="E2439" s="14" t="s">
        <v>707</v>
      </c>
      <c r="F2439" s="15">
        <v>2969.45</v>
      </c>
      <c r="G2439" s="14" t="s">
        <v>708</v>
      </c>
      <c r="H2439" s="20">
        <v>43983</v>
      </c>
      <c r="I2439" s="14" t="s">
        <v>3152</v>
      </c>
      <c r="J2439" s="14" t="s">
        <v>3221</v>
      </c>
      <c r="K2439" s="21">
        <v>10135</v>
      </c>
      <c r="L2439" s="14" t="s">
        <v>673</v>
      </c>
      <c r="M2439" s="21">
        <v>113040</v>
      </c>
      <c r="N2439" s="14" t="s">
        <v>3222</v>
      </c>
      <c r="O2439" s="14" t="s">
        <v>725</v>
      </c>
      <c r="P2439" s="14" t="s">
        <v>726</v>
      </c>
      <c r="Q2439" s="14" t="s">
        <v>727</v>
      </c>
      <c r="R2439" s="14" t="s">
        <v>715</v>
      </c>
      <c r="S2439" s="14" t="s">
        <v>683</v>
      </c>
    </row>
    <row r="2440" spans="1:19" x14ac:dyDescent="0.25">
      <c r="A2440" s="14" t="s">
        <v>717</v>
      </c>
      <c r="B2440" s="14" t="s">
        <v>704</v>
      </c>
      <c r="C2440" s="14" t="s">
        <v>718</v>
      </c>
      <c r="D2440" s="14" t="s">
        <v>706</v>
      </c>
      <c r="E2440" s="14" t="s">
        <v>707</v>
      </c>
      <c r="F2440" s="15">
        <v>10.81</v>
      </c>
      <c r="G2440" s="14" t="s">
        <v>708</v>
      </c>
      <c r="H2440" s="20">
        <v>43952</v>
      </c>
      <c r="I2440" s="14" t="s">
        <v>3224</v>
      </c>
      <c r="J2440" s="14" t="s">
        <v>3225</v>
      </c>
      <c r="K2440" s="21">
        <v>10135</v>
      </c>
      <c r="L2440" s="14" t="s">
        <v>673</v>
      </c>
      <c r="M2440" s="21">
        <v>113050</v>
      </c>
      <c r="N2440" s="14" t="s">
        <v>3226</v>
      </c>
      <c r="O2440" s="14" t="s">
        <v>719</v>
      </c>
      <c r="P2440" s="14" t="s">
        <v>720</v>
      </c>
      <c r="Q2440" s="14" t="s">
        <v>721</v>
      </c>
      <c r="R2440" s="14" t="s">
        <v>715</v>
      </c>
      <c r="S2440" s="14" t="s">
        <v>687</v>
      </c>
    </row>
    <row r="2441" spans="1:19" x14ac:dyDescent="0.25">
      <c r="A2441" s="14" t="s">
        <v>703</v>
      </c>
      <c r="B2441" s="14" t="s">
        <v>704</v>
      </c>
      <c r="C2441" s="14" t="s">
        <v>705</v>
      </c>
      <c r="D2441" s="14" t="s">
        <v>706</v>
      </c>
      <c r="E2441" s="14" t="s">
        <v>707</v>
      </c>
      <c r="F2441" s="15">
        <v>7645.72</v>
      </c>
      <c r="G2441" s="14" t="s">
        <v>708</v>
      </c>
      <c r="H2441" s="20">
        <v>43922</v>
      </c>
      <c r="I2441" s="14" t="s">
        <v>3223</v>
      </c>
      <c r="J2441" s="14" t="s">
        <v>3227</v>
      </c>
      <c r="K2441" s="21">
        <v>10135</v>
      </c>
      <c r="L2441" s="14" t="s">
        <v>673</v>
      </c>
      <c r="M2441" s="21">
        <v>113060</v>
      </c>
      <c r="N2441" s="14" t="s">
        <v>3228</v>
      </c>
      <c r="O2441" s="14" t="s">
        <v>712</v>
      </c>
      <c r="P2441" s="14" t="s">
        <v>713</v>
      </c>
      <c r="Q2441" s="14" t="s">
        <v>1583</v>
      </c>
      <c r="R2441" s="14" t="s">
        <v>715</v>
      </c>
      <c r="S2441" s="14" t="s">
        <v>722</v>
      </c>
    </row>
    <row r="2442" spans="1:19" x14ac:dyDescent="0.25">
      <c r="A2442" s="14" t="s">
        <v>717</v>
      </c>
      <c r="B2442" s="14" t="s">
        <v>704</v>
      </c>
      <c r="C2442" s="14" t="s">
        <v>718</v>
      </c>
      <c r="D2442" s="14" t="s">
        <v>706</v>
      </c>
      <c r="E2442" s="14" t="s">
        <v>707</v>
      </c>
      <c r="F2442" s="15">
        <v>7451.34</v>
      </c>
      <c r="G2442" s="14" t="s">
        <v>708</v>
      </c>
      <c r="H2442" s="20">
        <v>43952</v>
      </c>
      <c r="I2442" s="14" t="s">
        <v>3229</v>
      </c>
      <c r="J2442" s="14" t="s">
        <v>3227</v>
      </c>
      <c r="K2442" s="21">
        <v>10135</v>
      </c>
      <c r="L2442" s="14" t="s">
        <v>673</v>
      </c>
      <c r="M2442" s="21">
        <v>113060</v>
      </c>
      <c r="N2442" s="14" t="s">
        <v>3228</v>
      </c>
      <c r="O2442" s="14" t="s">
        <v>719</v>
      </c>
      <c r="P2442" s="14" t="s">
        <v>720</v>
      </c>
      <c r="Q2442" s="14" t="s">
        <v>721</v>
      </c>
      <c r="R2442" s="14" t="s">
        <v>715</v>
      </c>
      <c r="S2442" s="14" t="s">
        <v>722</v>
      </c>
    </row>
    <row r="2443" spans="1:19" x14ac:dyDescent="0.25">
      <c r="A2443" s="14" t="s">
        <v>723</v>
      </c>
      <c r="B2443" s="14" t="s">
        <v>704</v>
      </c>
      <c r="C2443" s="14" t="s">
        <v>724</v>
      </c>
      <c r="D2443" s="14" t="s">
        <v>706</v>
      </c>
      <c r="E2443" s="14" t="s">
        <v>707</v>
      </c>
      <c r="F2443" s="15">
        <v>7478.59</v>
      </c>
      <c r="G2443" s="14" t="s">
        <v>708</v>
      </c>
      <c r="H2443" s="20">
        <v>43983</v>
      </c>
      <c r="I2443" s="14" t="s">
        <v>3155</v>
      </c>
      <c r="J2443" s="14" t="s">
        <v>3227</v>
      </c>
      <c r="K2443" s="21">
        <v>10135</v>
      </c>
      <c r="L2443" s="14" t="s">
        <v>673</v>
      </c>
      <c r="M2443" s="21">
        <v>113060</v>
      </c>
      <c r="N2443" s="14" t="s">
        <v>3228</v>
      </c>
      <c r="O2443" s="14" t="s">
        <v>725</v>
      </c>
      <c r="P2443" s="14" t="s">
        <v>726</v>
      </c>
      <c r="Q2443" s="14" t="s">
        <v>727</v>
      </c>
      <c r="R2443" s="14" t="s">
        <v>715</v>
      </c>
      <c r="S2443" s="14" t="s">
        <v>722</v>
      </c>
    </row>
    <row r="2444" spans="1:19" x14ac:dyDescent="0.25">
      <c r="A2444" s="14" t="s">
        <v>703</v>
      </c>
      <c r="B2444" s="14" t="s">
        <v>704</v>
      </c>
      <c r="C2444" s="14" t="s">
        <v>705</v>
      </c>
      <c r="D2444" s="14" t="s">
        <v>706</v>
      </c>
      <c r="E2444" s="14" t="s">
        <v>707</v>
      </c>
      <c r="F2444" s="15">
        <v>947.09</v>
      </c>
      <c r="G2444" s="14" t="s">
        <v>708</v>
      </c>
      <c r="H2444" s="20">
        <v>43922</v>
      </c>
      <c r="I2444" s="14" t="s">
        <v>3224</v>
      </c>
      <c r="J2444" s="14" t="s">
        <v>3230</v>
      </c>
      <c r="K2444" s="21">
        <v>10135</v>
      </c>
      <c r="L2444" s="14" t="s">
        <v>673</v>
      </c>
      <c r="M2444" s="21">
        <v>114000</v>
      </c>
      <c r="N2444" s="14" t="s">
        <v>3231</v>
      </c>
      <c r="O2444" s="14" t="s">
        <v>712</v>
      </c>
      <c r="P2444" s="14" t="s">
        <v>713</v>
      </c>
      <c r="Q2444" s="14" t="s">
        <v>1583</v>
      </c>
      <c r="R2444" s="14" t="s">
        <v>715</v>
      </c>
      <c r="S2444" s="14" t="s">
        <v>742</v>
      </c>
    </row>
    <row r="2445" spans="1:19" x14ac:dyDescent="0.25">
      <c r="A2445" s="14" t="s">
        <v>717</v>
      </c>
      <c r="B2445" s="14" t="s">
        <v>704</v>
      </c>
      <c r="C2445" s="14" t="s">
        <v>718</v>
      </c>
      <c r="D2445" s="14" t="s">
        <v>706</v>
      </c>
      <c r="E2445" s="14" t="s">
        <v>707</v>
      </c>
      <c r="F2445" s="15">
        <v>964.75</v>
      </c>
      <c r="G2445" s="14" t="s">
        <v>708</v>
      </c>
      <c r="H2445" s="20">
        <v>43952</v>
      </c>
      <c r="I2445" s="14" t="s">
        <v>3232</v>
      </c>
      <c r="J2445" s="14" t="s">
        <v>3230</v>
      </c>
      <c r="K2445" s="21">
        <v>10135</v>
      </c>
      <c r="L2445" s="14" t="s">
        <v>673</v>
      </c>
      <c r="M2445" s="21">
        <v>114000</v>
      </c>
      <c r="N2445" s="14" t="s">
        <v>3231</v>
      </c>
      <c r="O2445" s="14" t="s">
        <v>719</v>
      </c>
      <c r="P2445" s="14" t="s">
        <v>720</v>
      </c>
      <c r="Q2445" s="14" t="s">
        <v>721</v>
      </c>
      <c r="R2445" s="14" t="s">
        <v>715</v>
      </c>
      <c r="S2445" s="14" t="s">
        <v>742</v>
      </c>
    </row>
    <row r="2446" spans="1:19" x14ac:dyDescent="0.25">
      <c r="A2446" s="14" t="s">
        <v>723</v>
      </c>
      <c r="B2446" s="14" t="s">
        <v>704</v>
      </c>
      <c r="C2446" s="14" t="s">
        <v>724</v>
      </c>
      <c r="D2446" s="14" t="s">
        <v>706</v>
      </c>
      <c r="E2446" s="14" t="s">
        <v>707</v>
      </c>
      <c r="F2446" s="15">
        <v>964.75</v>
      </c>
      <c r="G2446" s="14" t="s">
        <v>708</v>
      </c>
      <c r="H2446" s="20">
        <v>43983</v>
      </c>
      <c r="I2446" s="14" t="s">
        <v>3158</v>
      </c>
      <c r="J2446" s="14" t="s">
        <v>3230</v>
      </c>
      <c r="K2446" s="21">
        <v>10135</v>
      </c>
      <c r="L2446" s="14" t="s">
        <v>673</v>
      </c>
      <c r="M2446" s="21">
        <v>114000</v>
      </c>
      <c r="N2446" s="14" t="s">
        <v>3231</v>
      </c>
      <c r="O2446" s="14" t="s">
        <v>725</v>
      </c>
      <c r="P2446" s="14" t="s">
        <v>726</v>
      </c>
      <c r="Q2446" s="14" t="s">
        <v>727</v>
      </c>
      <c r="R2446" s="14" t="s">
        <v>715</v>
      </c>
      <c r="S2446" s="14" t="s">
        <v>742</v>
      </c>
    </row>
    <row r="2447" spans="1:19" x14ac:dyDescent="0.25">
      <c r="A2447" s="14" t="s">
        <v>703</v>
      </c>
      <c r="B2447" s="14" t="s">
        <v>704</v>
      </c>
      <c r="C2447" s="14" t="s">
        <v>705</v>
      </c>
      <c r="D2447" s="14" t="s">
        <v>706</v>
      </c>
      <c r="E2447" s="14" t="s">
        <v>707</v>
      </c>
      <c r="F2447" s="15">
        <v>1004.07</v>
      </c>
      <c r="G2447" s="14" t="s">
        <v>708</v>
      </c>
      <c r="H2447" s="20">
        <v>43922</v>
      </c>
      <c r="I2447" s="14" t="s">
        <v>3229</v>
      </c>
      <c r="J2447" s="14" t="s">
        <v>3233</v>
      </c>
      <c r="K2447" s="21">
        <v>10135</v>
      </c>
      <c r="L2447" s="14" t="s">
        <v>673</v>
      </c>
      <c r="M2447" s="21">
        <v>114010</v>
      </c>
      <c r="N2447" s="14" t="s">
        <v>3234</v>
      </c>
      <c r="O2447" s="14" t="s">
        <v>712</v>
      </c>
      <c r="P2447" s="14" t="s">
        <v>713</v>
      </c>
      <c r="Q2447" s="14" t="s">
        <v>1583</v>
      </c>
      <c r="R2447" s="14" t="s">
        <v>715</v>
      </c>
      <c r="S2447" s="14" t="s">
        <v>716</v>
      </c>
    </row>
    <row r="2448" spans="1:19" x14ac:dyDescent="0.25">
      <c r="A2448" s="14" t="s">
        <v>717</v>
      </c>
      <c r="B2448" s="14" t="s">
        <v>704</v>
      </c>
      <c r="C2448" s="14" t="s">
        <v>718</v>
      </c>
      <c r="D2448" s="14" t="s">
        <v>706</v>
      </c>
      <c r="E2448" s="14" t="s">
        <v>707</v>
      </c>
      <c r="F2448" s="15">
        <v>1004.07</v>
      </c>
      <c r="G2448" s="14" t="s">
        <v>708</v>
      </c>
      <c r="H2448" s="20">
        <v>43952</v>
      </c>
      <c r="I2448" s="14" t="s">
        <v>3235</v>
      </c>
      <c r="J2448" s="14" t="s">
        <v>3233</v>
      </c>
      <c r="K2448" s="21">
        <v>10135</v>
      </c>
      <c r="L2448" s="14" t="s">
        <v>673</v>
      </c>
      <c r="M2448" s="21">
        <v>114010</v>
      </c>
      <c r="N2448" s="14" t="s">
        <v>3234</v>
      </c>
      <c r="O2448" s="14" t="s">
        <v>719</v>
      </c>
      <c r="P2448" s="14" t="s">
        <v>720</v>
      </c>
      <c r="Q2448" s="14" t="s">
        <v>721</v>
      </c>
      <c r="R2448" s="14" t="s">
        <v>715</v>
      </c>
      <c r="S2448" s="14" t="s">
        <v>716</v>
      </c>
    </row>
    <row r="2449" spans="1:19" x14ac:dyDescent="0.25">
      <c r="A2449" s="14" t="s">
        <v>723</v>
      </c>
      <c r="B2449" s="14" t="s">
        <v>704</v>
      </c>
      <c r="C2449" s="14" t="s">
        <v>724</v>
      </c>
      <c r="D2449" s="14" t="s">
        <v>706</v>
      </c>
      <c r="E2449" s="14" t="s">
        <v>707</v>
      </c>
      <c r="F2449" s="15">
        <v>1004.07</v>
      </c>
      <c r="G2449" s="14" t="s">
        <v>708</v>
      </c>
      <c r="H2449" s="20">
        <v>43983</v>
      </c>
      <c r="I2449" s="14" t="s">
        <v>3161</v>
      </c>
      <c r="J2449" s="14" t="s">
        <v>3233</v>
      </c>
      <c r="K2449" s="21">
        <v>10135</v>
      </c>
      <c r="L2449" s="14" t="s">
        <v>673</v>
      </c>
      <c r="M2449" s="21">
        <v>114010</v>
      </c>
      <c r="N2449" s="14" t="s">
        <v>3234</v>
      </c>
      <c r="O2449" s="14" t="s">
        <v>725</v>
      </c>
      <c r="P2449" s="14" t="s">
        <v>726</v>
      </c>
      <c r="Q2449" s="14" t="s">
        <v>727</v>
      </c>
      <c r="R2449" s="14" t="s">
        <v>715</v>
      </c>
      <c r="S2449" s="14" t="s">
        <v>716</v>
      </c>
    </row>
    <row r="2450" spans="1:19" x14ac:dyDescent="0.25">
      <c r="A2450" s="14" t="s">
        <v>703</v>
      </c>
      <c r="B2450" s="14" t="s">
        <v>704</v>
      </c>
      <c r="C2450" s="14" t="s">
        <v>705</v>
      </c>
      <c r="D2450" s="14" t="s">
        <v>706</v>
      </c>
      <c r="E2450" s="14" t="s">
        <v>707</v>
      </c>
      <c r="F2450" s="15">
        <v>849.12</v>
      </c>
      <c r="G2450" s="14" t="s">
        <v>708</v>
      </c>
      <c r="H2450" s="20">
        <v>43922</v>
      </c>
      <c r="I2450" s="14" t="s">
        <v>3232</v>
      </c>
      <c r="J2450" s="14" t="s">
        <v>3236</v>
      </c>
      <c r="K2450" s="21">
        <v>10135</v>
      </c>
      <c r="L2450" s="14" t="s">
        <v>673</v>
      </c>
      <c r="M2450" s="21">
        <v>114020</v>
      </c>
      <c r="N2450" s="14" t="s">
        <v>3237</v>
      </c>
      <c r="O2450" s="14" t="s">
        <v>712</v>
      </c>
      <c r="P2450" s="14" t="s">
        <v>713</v>
      </c>
      <c r="Q2450" s="14" t="s">
        <v>1583</v>
      </c>
      <c r="R2450" s="14" t="s">
        <v>715</v>
      </c>
      <c r="S2450" s="14" t="s">
        <v>731</v>
      </c>
    </row>
    <row r="2451" spans="1:19" x14ac:dyDescent="0.25">
      <c r="A2451" s="14" t="s">
        <v>717</v>
      </c>
      <c r="B2451" s="14" t="s">
        <v>704</v>
      </c>
      <c r="C2451" s="14" t="s">
        <v>718</v>
      </c>
      <c r="D2451" s="14" t="s">
        <v>706</v>
      </c>
      <c r="E2451" s="14" t="s">
        <v>707</v>
      </c>
      <c r="F2451" s="15">
        <v>790.49</v>
      </c>
      <c r="G2451" s="14" t="s">
        <v>708</v>
      </c>
      <c r="H2451" s="20">
        <v>43952</v>
      </c>
      <c r="I2451" s="14" t="s">
        <v>3238</v>
      </c>
      <c r="J2451" s="14" t="s">
        <v>3236</v>
      </c>
      <c r="K2451" s="21">
        <v>10135</v>
      </c>
      <c r="L2451" s="14" t="s">
        <v>673</v>
      </c>
      <c r="M2451" s="21">
        <v>114020</v>
      </c>
      <c r="N2451" s="14" t="s">
        <v>3237</v>
      </c>
      <c r="O2451" s="14" t="s">
        <v>719</v>
      </c>
      <c r="P2451" s="14" t="s">
        <v>720</v>
      </c>
      <c r="Q2451" s="14" t="s">
        <v>721</v>
      </c>
      <c r="R2451" s="14" t="s">
        <v>715</v>
      </c>
      <c r="S2451" s="14" t="s">
        <v>731</v>
      </c>
    </row>
    <row r="2452" spans="1:19" x14ac:dyDescent="0.25">
      <c r="A2452" s="14" t="s">
        <v>723</v>
      </c>
      <c r="B2452" s="14" t="s">
        <v>704</v>
      </c>
      <c r="C2452" s="14" t="s">
        <v>724</v>
      </c>
      <c r="D2452" s="14" t="s">
        <v>706</v>
      </c>
      <c r="E2452" s="14" t="s">
        <v>707</v>
      </c>
      <c r="F2452" s="15">
        <v>589.46</v>
      </c>
      <c r="G2452" s="14" t="s">
        <v>708</v>
      </c>
      <c r="H2452" s="20">
        <v>43983</v>
      </c>
      <c r="I2452" s="14" t="s">
        <v>3164</v>
      </c>
      <c r="J2452" s="14" t="s">
        <v>3236</v>
      </c>
      <c r="K2452" s="21">
        <v>10135</v>
      </c>
      <c r="L2452" s="14" t="s">
        <v>673</v>
      </c>
      <c r="M2452" s="21">
        <v>114020</v>
      </c>
      <c r="N2452" s="14" t="s">
        <v>3237</v>
      </c>
      <c r="O2452" s="14" t="s">
        <v>725</v>
      </c>
      <c r="P2452" s="14" t="s">
        <v>726</v>
      </c>
      <c r="Q2452" s="14" t="s">
        <v>727</v>
      </c>
      <c r="R2452" s="14" t="s">
        <v>715</v>
      </c>
      <c r="S2452" s="14" t="s">
        <v>731</v>
      </c>
    </row>
    <row r="2453" spans="1:19" x14ac:dyDescent="0.25">
      <c r="A2453" s="14" t="s">
        <v>703</v>
      </c>
      <c r="B2453" s="14" t="s">
        <v>704</v>
      </c>
      <c r="C2453" s="14" t="s">
        <v>705</v>
      </c>
      <c r="D2453" s="14" t="s">
        <v>706</v>
      </c>
      <c r="E2453" s="14" t="s">
        <v>707</v>
      </c>
      <c r="F2453" s="15">
        <v>6130.95</v>
      </c>
      <c r="G2453" s="14" t="s">
        <v>708</v>
      </c>
      <c r="H2453" s="20">
        <v>43922</v>
      </c>
      <c r="I2453" s="14" t="s">
        <v>3235</v>
      </c>
      <c r="J2453" s="14" t="s">
        <v>3239</v>
      </c>
      <c r="K2453" s="21">
        <v>10135</v>
      </c>
      <c r="L2453" s="14" t="s">
        <v>673</v>
      </c>
      <c r="M2453" s="21">
        <v>114040</v>
      </c>
      <c r="N2453" s="14" t="s">
        <v>3240</v>
      </c>
      <c r="O2453" s="14" t="s">
        <v>712</v>
      </c>
      <c r="P2453" s="14" t="s">
        <v>713</v>
      </c>
      <c r="Q2453" s="14" t="s">
        <v>1583</v>
      </c>
      <c r="R2453" s="14" t="s">
        <v>715</v>
      </c>
      <c r="S2453" s="14" t="s">
        <v>683</v>
      </c>
    </row>
    <row r="2454" spans="1:19" x14ac:dyDescent="0.25">
      <c r="A2454" s="14" t="s">
        <v>717</v>
      </c>
      <c r="B2454" s="14" t="s">
        <v>704</v>
      </c>
      <c r="C2454" s="14" t="s">
        <v>718</v>
      </c>
      <c r="D2454" s="14" t="s">
        <v>706</v>
      </c>
      <c r="E2454" s="14" t="s">
        <v>707</v>
      </c>
      <c r="F2454" s="15">
        <v>5760.49</v>
      </c>
      <c r="G2454" s="14" t="s">
        <v>708</v>
      </c>
      <c r="H2454" s="20">
        <v>43952</v>
      </c>
      <c r="I2454" s="14" t="s">
        <v>3241</v>
      </c>
      <c r="J2454" s="14" t="s">
        <v>3239</v>
      </c>
      <c r="K2454" s="21">
        <v>10135</v>
      </c>
      <c r="L2454" s="14" t="s">
        <v>673</v>
      </c>
      <c r="M2454" s="21">
        <v>114040</v>
      </c>
      <c r="N2454" s="14" t="s">
        <v>3240</v>
      </c>
      <c r="O2454" s="14" t="s">
        <v>719</v>
      </c>
      <c r="P2454" s="14" t="s">
        <v>720</v>
      </c>
      <c r="Q2454" s="14" t="s">
        <v>721</v>
      </c>
      <c r="R2454" s="14" t="s">
        <v>715</v>
      </c>
      <c r="S2454" s="14" t="s">
        <v>683</v>
      </c>
    </row>
    <row r="2455" spans="1:19" x14ac:dyDescent="0.25">
      <c r="A2455" s="14" t="s">
        <v>723</v>
      </c>
      <c r="B2455" s="14" t="s">
        <v>704</v>
      </c>
      <c r="C2455" s="14" t="s">
        <v>724</v>
      </c>
      <c r="D2455" s="14" t="s">
        <v>706</v>
      </c>
      <c r="E2455" s="14" t="s">
        <v>707</v>
      </c>
      <c r="F2455" s="15">
        <v>5760.49</v>
      </c>
      <c r="G2455" s="14" t="s">
        <v>708</v>
      </c>
      <c r="H2455" s="20">
        <v>43983</v>
      </c>
      <c r="I2455" s="14" t="s">
        <v>3167</v>
      </c>
      <c r="J2455" s="14" t="s">
        <v>3239</v>
      </c>
      <c r="K2455" s="21">
        <v>10135</v>
      </c>
      <c r="L2455" s="14" t="s">
        <v>673</v>
      </c>
      <c r="M2455" s="21">
        <v>114040</v>
      </c>
      <c r="N2455" s="14" t="s">
        <v>3240</v>
      </c>
      <c r="O2455" s="14" t="s">
        <v>725</v>
      </c>
      <c r="P2455" s="14" t="s">
        <v>726</v>
      </c>
      <c r="Q2455" s="14" t="s">
        <v>727</v>
      </c>
      <c r="R2455" s="14" t="s">
        <v>715</v>
      </c>
      <c r="S2455" s="14" t="s">
        <v>683</v>
      </c>
    </row>
    <row r="2456" spans="1:19" x14ac:dyDescent="0.25">
      <c r="A2456" s="14" t="s">
        <v>717</v>
      </c>
      <c r="B2456" s="14" t="s">
        <v>704</v>
      </c>
      <c r="C2456" s="14" t="s">
        <v>718</v>
      </c>
      <c r="D2456" s="14" t="s">
        <v>706</v>
      </c>
      <c r="E2456" s="14" t="s">
        <v>707</v>
      </c>
      <c r="F2456" s="15">
        <v>65.73</v>
      </c>
      <c r="G2456" s="14" t="s">
        <v>708</v>
      </c>
      <c r="H2456" s="20">
        <v>43952</v>
      </c>
      <c r="I2456" s="14" t="s">
        <v>3242</v>
      </c>
      <c r="J2456" s="14" t="s">
        <v>3243</v>
      </c>
      <c r="K2456" s="21">
        <v>10135</v>
      </c>
      <c r="L2456" s="14" t="s">
        <v>673</v>
      </c>
      <c r="M2456" s="21">
        <v>114050</v>
      </c>
      <c r="N2456" s="14" t="s">
        <v>3244</v>
      </c>
      <c r="O2456" s="14" t="s">
        <v>719</v>
      </c>
      <c r="P2456" s="14" t="s">
        <v>720</v>
      </c>
      <c r="Q2456" s="14" t="s">
        <v>721</v>
      </c>
      <c r="R2456" s="14" t="s">
        <v>715</v>
      </c>
      <c r="S2456" s="14" t="s">
        <v>687</v>
      </c>
    </row>
    <row r="2457" spans="1:19" x14ac:dyDescent="0.25">
      <c r="A2457" s="14" t="s">
        <v>703</v>
      </c>
      <c r="B2457" s="14" t="s">
        <v>704</v>
      </c>
      <c r="C2457" s="14" t="s">
        <v>705</v>
      </c>
      <c r="D2457" s="14" t="s">
        <v>706</v>
      </c>
      <c r="E2457" s="14" t="s">
        <v>707</v>
      </c>
      <c r="F2457" s="15">
        <v>21969.99</v>
      </c>
      <c r="G2457" s="14" t="s">
        <v>708</v>
      </c>
      <c r="H2457" s="20">
        <v>43922</v>
      </c>
      <c r="I2457" s="14" t="s">
        <v>3238</v>
      </c>
      <c r="J2457" s="14" t="s">
        <v>3245</v>
      </c>
      <c r="K2457" s="21">
        <v>10135</v>
      </c>
      <c r="L2457" s="14" t="s">
        <v>673</v>
      </c>
      <c r="M2457" s="21">
        <v>114060</v>
      </c>
      <c r="N2457" s="14" t="s">
        <v>3246</v>
      </c>
      <c r="O2457" s="14" t="s">
        <v>712</v>
      </c>
      <c r="P2457" s="14" t="s">
        <v>713</v>
      </c>
      <c r="Q2457" s="14" t="s">
        <v>1583</v>
      </c>
      <c r="R2457" s="14" t="s">
        <v>715</v>
      </c>
      <c r="S2457" s="14" t="s">
        <v>722</v>
      </c>
    </row>
    <row r="2458" spans="1:19" x14ac:dyDescent="0.25">
      <c r="A2458" s="14" t="s">
        <v>717</v>
      </c>
      <c r="B2458" s="14" t="s">
        <v>704</v>
      </c>
      <c r="C2458" s="14" t="s">
        <v>718</v>
      </c>
      <c r="D2458" s="14" t="s">
        <v>706</v>
      </c>
      <c r="E2458" s="14" t="s">
        <v>707</v>
      </c>
      <c r="F2458" s="15">
        <v>21710.33</v>
      </c>
      <c r="G2458" s="14" t="s">
        <v>708</v>
      </c>
      <c r="H2458" s="20">
        <v>43952</v>
      </c>
      <c r="I2458" s="14" t="s">
        <v>3247</v>
      </c>
      <c r="J2458" s="14" t="s">
        <v>3245</v>
      </c>
      <c r="K2458" s="21">
        <v>10135</v>
      </c>
      <c r="L2458" s="14" t="s">
        <v>673</v>
      </c>
      <c r="M2458" s="21">
        <v>114060</v>
      </c>
      <c r="N2458" s="14" t="s">
        <v>3246</v>
      </c>
      <c r="O2458" s="14" t="s">
        <v>719</v>
      </c>
      <c r="P2458" s="14" t="s">
        <v>720</v>
      </c>
      <c r="Q2458" s="14" t="s">
        <v>721</v>
      </c>
      <c r="R2458" s="14" t="s">
        <v>715</v>
      </c>
      <c r="S2458" s="14" t="s">
        <v>722</v>
      </c>
    </row>
    <row r="2459" spans="1:19" x14ac:dyDescent="0.25">
      <c r="A2459" s="14" t="s">
        <v>723</v>
      </c>
      <c r="B2459" s="14" t="s">
        <v>704</v>
      </c>
      <c r="C2459" s="14" t="s">
        <v>724</v>
      </c>
      <c r="D2459" s="14" t="s">
        <v>706</v>
      </c>
      <c r="E2459" s="14" t="s">
        <v>707</v>
      </c>
      <c r="F2459" s="15">
        <v>21584.21</v>
      </c>
      <c r="G2459" s="14" t="s">
        <v>708</v>
      </c>
      <c r="H2459" s="20">
        <v>43983</v>
      </c>
      <c r="I2459" s="14" t="s">
        <v>3170</v>
      </c>
      <c r="J2459" s="14" t="s">
        <v>3245</v>
      </c>
      <c r="K2459" s="21">
        <v>10135</v>
      </c>
      <c r="L2459" s="14" t="s">
        <v>673</v>
      </c>
      <c r="M2459" s="21">
        <v>114060</v>
      </c>
      <c r="N2459" s="14" t="s">
        <v>3246</v>
      </c>
      <c r="O2459" s="14" t="s">
        <v>725</v>
      </c>
      <c r="P2459" s="14" t="s">
        <v>726</v>
      </c>
      <c r="Q2459" s="14" t="s">
        <v>727</v>
      </c>
      <c r="R2459" s="14" t="s">
        <v>715</v>
      </c>
      <c r="S2459" s="14" t="s">
        <v>722</v>
      </c>
    </row>
    <row r="2460" spans="1:19" x14ac:dyDescent="0.25">
      <c r="A2460" s="14" t="s">
        <v>703</v>
      </c>
      <c r="B2460" s="14" t="s">
        <v>704</v>
      </c>
      <c r="C2460" s="14" t="s">
        <v>705</v>
      </c>
      <c r="D2460" s="14" t="s">
        <v>706</v>
      </c>
      <c r="E2460" s="14" t="s">
        <v>707</v>
      </c>
      <c r="F2460" s="15">
        <v>9945.27</v>
      </c>
      <c r="G2460" s="14" t="s">
        <v>708</v>
      </c>
      <c r="H2460" s="20">
        <v>43922</v>
      </c>
      <c r="I2460" s="14" t="s">
        <v>3241</v>
      </c>
      <c r="J2460" s="14" t="s">
        <v>3248</v>
      </c>
      <c r="K2460" s="21">
        <v>10157</v>
      </c>
      <c r="L2460" s="14" t="s">
        <v>674</v>
      </c>
      <c r="M2460" s="21">
        <v>111100</v>
      </c>
      <c r="N2460" s="14" t="s">
        <v>3249</v>
      </c>
      <c r="O2460" s="14" t="s">
        <v>712</v>
      </c>
      <c r="P2460" s="14" t="s">
        <v>713</v>
      </c>
      <c r="Q2460" s="14" t="s">
        <v>1583</v>
      </c>
      <c r="R2460" s="14" t="s">
        <v>715</v>
      </c>
      <c r="S2460" s="14" t="s">
        <v>716</v>
      </c>
    </row>
    <row r="2461" spans="1:19" x14ac:dyDescent="0.25">
      <c r="A2461" s="14" t="s">
        <v>717</v>
      </c>
      <c r="B2461" s="14" t="s">
        <v>704</v>
      </c>
      <c r="C2461" s="14" t="s">
        <v>718</v>
      </c>
      <c r="D2461" s="14" t="s">
        <v>706</v>
      </c>
      <c r="E2461" s="14" t="s">
        <v>707</v>
      </c>
      <c r="F2461" s="15">
        <v>10058.33</v>
      </c>
      <c r="G2461" s="14" t="s">
        <v>708</v>
      </c>
      <c r="H2461" s="20">
        <v>43952</v>
      </c>
      <c r="I2461" s="14" t="s">
        <v>3250</v>
      </c>
      <c r="J2461" s="14" t="s">
        <v>3248</v>
      </c>
      <c r="K2461" s="21">
        <v>10157</v>
      </c>
      <c r="L2461" s="14" t="s">
        <v>674</v>
      </c>
      <c r="M2461" s="21">
        <v>111100</v>
      </c>
      <c r="N2461" s="14" t="s">
        <v>3249</v>
      </c>
      <c r="O2461" s="14" t="s">
        <v>719</v>
      </c>
      <c r="P2461" s="14" t="s">
        <v>720</v>
      </c>
      <c r="Q2461" s="14" t="s">
        <v>721</v>
      </c>
      <c r="R2461" s="14" t="s">
        <v>715</v>
      </c>
      <c r="S2461" s="14" t="s">
        <v>716</v>
      </c>
    </row>
    <row r="2462" spans="1:19" x14ac:dyDescent="0.25">
      <c r="A2462" s="14" t="s">
        <v>723</v>
      </c>
      <c r="B2462" s="14" t="s">
        <v>704</v>
      </c>
      <c r="C2462" s="14" t="s">
        <v>724</v>
      </c>
      <c r="D2462" s="14" t="s">
        <v>706</v>
      </c>
      <c r="E2462" s="14" t="s">
        <v>707</v>
      </c>
      <c r="F2462" s="15">
        <v>10058.33</v>
      </c>
      <c r="G2462" s="14" t="s">
        <v>708</v>
      </c>
      <c r="H2462" s="20">
        <v>43983</v>
      </c>
      <c r="I2462" s="14" t="s">
        <v>3173</v>
      </c>
      <c r="J2462" s="14" t="s">
        <v>3248</v>
      </c>
      <c r="K2462" s="21">
        <v>10157</v>
      </c>
      <c r="L2462" s="14" t="s">
        <v>674</v>
      </c>
      <c r="M2462" s="21">
        <v>111100</v>
      </c>
      <c r="N2462" s="14" t="s">
        <v>3249</v>
      </c>
      <c r="O2462" s="14" t="s">
        <v>725</v>
      </c>
      <c r="P2462" s="14" t="s">
        <v>726</v>
      </c>
      <c r="Q2462" s="14" t="s">
        <v>727</v>
      </c>
      <c r="R2462" s="14" t="s">
        <v>715</v>
      </c>
      <c r="S2462" s="14" t="s">
        <v>716</v>
      </c>
    </row>
    <row r="2463" spans="1:19" x14ac:dyDescent="0.25">
      <c r="A2463" s="14" t="s">
        <v>703</v>
      </c>
      <c r="B2463" s="14" t="s">
        <v>704</v>
      </c>
      <c r="C2463" s="14" t="s">
        <v>705</v>
      </c>
      <c r="D2463" s="14" t="s">
        <v>706</v>
      </c>
      <c r="E2463" s="14" t="s">
        <v>707</v>
      </c>
      <c r="F2463" s="15">
        <v>1341.63</v>
      </c>
      <c r="G2463" s="14" t="s">
        <v>708</v>
      </c>
      <c r="H2463" s="20">
        <v>43922</v>
      </c>
      <c r="I2463" s="14" t="s">
        <v>3242</v>
      </c>
      <c r="J2463" s="14" t="s">
        <v>3251</v>
      </c>
      <c r="K2463" s="21">
        <v>10157</v>
      </c>
      <c r="L2463" s="14" t="s">
        <v>674</v>
      </c>
      <c r="M2463" s="21">
        <v>111200</v>
      </c>
      <c r="N2463" s="14" t="s">
        <v>3252</v>
      </c>
      <c r="O2463" s="14" t="s">
        <v>712</v>
      </c>
      <c r="P2463" s="14" t="s">
        <v>713</v>
      </c>
      <c r="Q2463" s="14" t="s">
        <v>1583</v>
      </c>
      <c r="R2463" s="14" t="s">
        <v>715</v>
      </c>
      <c r="S2463" s="14" t="s">
        <v>731</v>
      </c>
    </row>
    <row r="2464" spans="1:19" x14ac:dyDescent="0.25">
      <c r="A2464" s="14" t="s">
        <v>717</v>
      </c>
      <c r="B2464" s="14" t="s">
        <v>704</v>
      </c>
      <c r="C2464" s="14" t="s">
        <v>718</v>
      </c>
      <c r="D2464" s="14" t="s">
        <v>706</v>
      </c>
      <c r="E2464" s="14" t="s">
        <v>707</v>
      </c>
      <c r="F2464" s="15">
        <v>1464.66</v>
      </c>
      <c r="G2464" s="14" t="s">
        <v>708</v>
      </c>
      <c r="H2464" s="20">
        <v>43952</v>
      </c>
      <c r="I2464" s="14" t="s">
        <v>3253</v>
      </c>
      <c r="J2464" s="14" t="s">
        <v>3251</v>
      </c>
      <c r="K2464" s="21">
        <v>10157</v>
      </c>
      <c r="L2464" s="14" t="s">
        <v>674</v>
      </c>
      <c r="M2464" s="21">
        <v>111200</v>
      </c>
      <c r="N2464" s="14" t="s">
        <v>3252</v>
      </c>
      <c r="O2464" s="14" t="s">
        <v>719</v>
      </c>
      <c r="P2464" s="14" t="s">
        <v>720</v>
      </c>
      <c r="Q2464" s="14" t="s">
        <v>721</v>
      </c>
      <c r="R2464" s="14" t="s">
        <v>715</v>
      </c>
      <c r="S2464" s="14" t="s">
        <v>731</v>
      </c>
    </row>
    <row r="2465" spans="1:19" x14ac:dyDescent="0.25">
      <c r="A2465" s="14" t="s">
        <v>723</v>
      </c>
      <c r="B2465" s="14" t="s">
        <v>704</v>
      </c>
      <c r="C2465" s="14" t="s">
        <v>724</v>
      </c>
      <c r="D2465" s="14" t="s">
        <v>706</v>
      </c>
      <c r="E2465" s="14" t="s">
        <v>707</v>
      </c>
      <c r="F2465" s="15">
        <v>1562.21</v>
      </c>
      <c r="G2465" s="14" t="s">
        <v>708</v>
      </c>
      <c r="H2465" s="20">
        <v>43983</v>
      </c>
      <c r="I2465" s="14" t="s">
        <v>3176</v>
      </c>
      <c r="J2465" s="14" t="s">
        <v>3251</v>
      </c>
      <c r="K2465" s="21">
        <v>10157</v>
      </c>
      <c r="L2465" s="14" t="s">
        <v>674</v>
      </c>
      <c r="M2465" s="21">
        <v>111200</v>
      </c>
      <c r="N2465" s="14" t="s">
        <v>3252</v>
      </c>
      <c r="O2465" s="14" t="s">
        <v>725</v>
      </c>
      <c r="P2465" s="14" t="s">
        <v>726</v>
      </c>
      <c r="Q2465" s="14" t="s">
        <v>727</v>
      </c>
      <c r="R2465" s="14" t="s">
        <v>715</v>
      </c>
      <c r="S2465" s="14" t="s">
        <v>731</v>
      </c>
    </row>
    <row r="2466" spans="1:19" x14ac:dyDescent="0.25">
      <c r="A2466" s="14" t="s">
        <v>703</v>
      </c>
      <c r="B2466" s="14" t="s">
        <v>704</v>
      </c>
      <c r="C2466" s="14" t="s">
        <v>705</v>
      </c>
      <c r="D2466" s="14" t="s">
        <v>706</v>
      </c>
      <c r="E2466" s="14" t="s">
        <v>707</v>
      </c>
      <c r="F2466" s="15">
        <v>60600.6</v>
      </c>
      <c r="G2466" s="14" t="s">
        <v>708</v>
      </c>
      <c r="H2466" s="20">
        <v>43922</v>
      </c>
      <c r="I2466" s="14" t="s">
        <v>3247</v>
      </c>
      <c r="J2466" s="14" t="s">
        <v>3254</v>
      </c>
      <c r="K2466" s="21">
        <v>10157</v>
      </c>
      <c r="L2466" s="14" t="s">
        <v>674</v>
      </c>
      <c r="M2466" s="21">
        <v>111400</v>
      </c>
      <c r="N2466" s="14" t="s">
        <v>3255</v>
      </c>
      <c r="O2466" s="14" t="s">
        <v>712</v>
      </c>
      <c r="P2466" s="14" t="s">
        <v>713</v>
      </c>
      <c r="Q2466" s="14" t="s">
        <v>1583</v>
      </c>
      <c r="R2466" s="14" t="s">
        <v>715</v>
      </c>
      <c r="S2466" s="14" t="s">
        <v>683</v>
      </c>
    </row>
    <row r="2467" spans="1:19" x14ac:dyDescent="0.25">
      <c r="A2467" s="14" t="s">
        <v>717</v>
      </c>
      <c r="B2467" s="14" t="s">
        <v>704</v>
      </c>
      <c r="C2467" s="14" t="s">
        <v>718</v>
      </c>
      <c r="D2467" s="14" t="s">
        <v>706</v>
      </c>
      <c r="E2467" s="14" t="s">
        <v>707</v>
      </c>
      <c r="F2467" s="15">
        <v>60600.6</v>
      </c>
      <c r="G2467" s="14" t="s">
        <v>708</v>
      </c>
      <c r="H2467" s="20">
        <v>43952</v>
      </c>
      <c r="I2467" s="14" t="s">
        <v>3256</v>
      </c>
      <c r="J2467" s="14" t="s">
        <v>3254</v>
      </c>
      <c r="K2467" s="21">
        <v>10157</v>
      </c>
      <c r="L2467" s="14" t="s">
        <v>674</v>
      </c>
      <c r="M2467" s="21">
        <v>111400</v>
      </c>
      <c r="N2467" s="14" t="s">
        <v>3255</v>
      </c>
      <c r="O2467" s="14" t="s">
        <v>719</v>
      </c>
      <c r="P2467" s="14" t="s">
        <v>720</v>
      </c>
      <c r="Q2467" s="14" t="s">
        <v>721</v>
      </c>
      <c r="R2467" s="14" t="s">
        <v>715</v>
      </c>
      <c r="S2467" s="14" t="s">
        <v>683</v>
      </c>
    </row>
    <row r="2468" spans="1:19" x14ac:dyDescent="0.25">
      <c r="A2468" s="14" t="s">
        <v>723</v>
      </c>
      <c r="B2468" s="14" t="s">
        <v>704</v>
      </c>
      <c r="C2468" s="14" t="s">
        <v>724</v>
      </c>
      <c r="D2468" s="14" t="s">
        <v>706</v>
      </c>
      <c r="E2468" s="14" t="s">
        <v>707</v>
      </c>
      <c r="F2468" s="15">
        <v>2295.44</v>
      </c>
      <c r="G2468" s="14" t="s">
        <v>708</v>
      </c>
      <c r="H2468" s="20">
        <v>43983</v>
      </c>
      <c r="I2468" s="14" t="s">
        <v>3257</v>
      </c>
      <c r="J2468" s="14" t="s">
        <v>3254</v>
      </c>
      <c r="K2468" s="21">
        <v>10157</v>
      </c>
      <c r="L2468" s="14" t="s">
        <v>674</v>
      </c>
      <c r="M2468" s="21">
        <v>111400</v>
      </c>
      <c r="N2468" s="14" t="s">
        <v>3255</v>
      </c>
      <c r="O2468" s="14" t="s">
        <v>725</v>
      </c>
      <c r="P2468" s="14" t="s">
        <v>682</v>
      </c>
      <c r="Q2468" s="14" t="s">
        <v>875</v>
      </c>
      <c r="R2468" s="14" t="s">
        <v>715</v>
      </c>
      <c r="S2468" s="14" t="s">
        <v>683</v>
      </c>
    </row>
    <row r="2469" spans="1:19" x14ac:dyDescent="0.25">
      <c r="A2469" s="14" t="s">
        <v>723</v>
      </c>
      <c r="B2469" s="14" t="s">
        <v>704</v>
      </c>
      <c r="C2469" s="14" t="s">
        <v>724</v>
      </c>
      <c r="D2469" s="14" t="s">
        <v>706</v>
      </c>
      <c r="E2469" s="14" t="s">
        <v>707</v>
      </c>
      <c r="F2469" s="15">
        <v>62103.96</v>
      </c>
      <c r="G2469" s="14" t="s">
        <v>708</v>
      </c>
      <c r="H2469" s="20">
        <v>43983</v>
      </c>
      <c r="I2469" s="14" t="s">
        <v>3179</v>
      </c>
      <c r="J2469" s="14" t="s">
        <v>3254</v>
      </c>
      <c r="K2469" s="21">
        <v>10157</v>
      </c>
      <c r="L2469" s="14" t="s">
        <v>674</v>
      </c>
      <c r="M2469" s="21">
        <v>111400</v>
      </c>
      <c r="N2469" s="14" t="s">
        <v>3255</v>
      </c>
      <c r="O2469" s="14" t="s">
        <v>725</v>
      </c>
      <c r="P2469" s="14" t="s">
        <v>726</v>
      </c>
      <c r="Q2469" s="14" t="s">
        <v>727</v>
      </c>
      <c r="R2469" s="14" t="s">
        <v>715</v>
      </c>
      <c r="S2469" s="14" t="s">
        <v>683</v>
      </c>
    </row>
    <row r="2470" spans="1:19" x14ac:dyDescent="0.25">
      <c r="A2470" s="14" t="s">
        <v>703</v>
      </c>
      <c r="B2470" s="14" t="s">
        <v>704</v>
      </c>
      <c r="C2470" s="14" t="s">
        <v>705</v>
      </c>
      <c r="D2470" s="14" t="s">
        <v>706</v>
      </c>
      <c r="E2470" s="14" t="s">
        <v>707</v>
      </c>
      <c r="F2470" s="15">
        <v>49562.62</v>
      </c>
      <c r="G2470" s="14" t="s">
        <v>708</v>
      </c>
      <c r="H2470" s="20">
        <v>43922</v>
      </c>
      <c r="I2470" s="14" t="s">
        <v>3250</v>
      </c>
      <c r="J2470" s="14" t="s">
        <v>3258</v>
      </c>
      <c r="K2470" s="21">
        <v>10157</v>
      </c>
      <c r="L2470" s="14" t="s">
        <v>674</v>
      </c>
      <c r="M2470" s="21">
        <v>111600</v>
      </c>
      <c r="N2470" s="14" t="s">
        <v>3259</v>
      </c>
      <c r="O2470" s="14" t="s">
        <v>712</v>
      </c>
      <c r="P2470" s="14" t="s">
        <v>713</v>
      </c>
      <c r="Q2470" s="14" t="s">
        <v>1583</v>
      </c>
      <c r="R2470" s="14" t="s">
        <v>715</v>
      </c>
      <c r="S2470" s="14" t="s">
        <v>722</v>
      </c>
    </row>
    <row r="2471" spans="1:19" x14ac:dyDescent="0.25">
      <c r="A2471" s="14" t="s">
        <v>717</v>
      </c>
      <c r="B2471" s="14" t="s">
        <v>704</v>
      </c>
      <c r="C2471" s="14" t="s">
        <v>718</v>
      </c>
      <c r="D2471" s="14" t="s">
        <v>706</v>
      </c>
      <c r="E2471" s="14" t="s">
        <v>707</v>
      </c>
      <c r="F2471" s="15">
        <v>47782.51</v>
      </c>
      <c r="G2471" s="14" t="s">
        <v>708</v>
      </c>
      <c r="H2471" s="20">
        <v>43952</v>
      </c>
      <c r="I2471" s="14" t="s">
        <v>3260</v>
      </c>
      <c r="J2471" s="14" t="s">
        <v>3258</v>
      </c>
      <c r="K2471" s="21">
        <v>10157</v>
      </c>
      <c r="L2471" s="14" t="s">
        <v>674</v>
      </c>
      <c r="M2471" s="21">
        <v>111600</v>
      </c>
      <c r="N2471" s="14" t="s">
        <v>3259</v>
      </c>
      <c r="O2471" s="14" t="s">
        <v>719</v>
      </c>
      <c r="P2471" s="14" t="s">
        <v>720</v>
      </c>
      <c r="Q2471" s="14" t="s">
        <v>721</v>
      </c>
      <c r="R2471" s="14" t="s">
        <v>715</v>
      </c>
      <c r="S2471" s="14" t="s">
        <v>722</v>
      </c>
    </row>
    <row r="2472" spans="1:19" x14ac:dyDescent="0.25">
      <c r="A2472" s="14" t="s">
        <v>723</v>
      </c>
      <c r="B2472" s="14" t="s">
        <v>704</v>
      </c>
      <c r="C2472" s="14" t="s">
        <v>724</v>
      </c>
      <c r="D2472" s="14" t="s">
        <v>706</v>
      </c>
      <c r="E2472" s="14" t="s">
        <v>707</v>
      </c>
      <c r="F2472" s="15">
        <v>40969.160000000003</v>
      </c>
      <c r="G2472" s="14" t="s">
        <v>708</v>
      </c>
      <c r="H2472" s="20">
        <v>43983</v>
      </c>
      <c r="I2472" s="14" t="s">
        <v>3182</v>
      </c>
      <c r="J2472" s="14" t="s">
        <v>3258</v>
      </c>
      <c r="K2472" s="21">
        <v>10157</v>
      </c>
      <c r="L2472" s="14" t="s">
        <v>674</v>
      </c>
      <c r="M2472" s="21">
        <v>111600</v>
      </c>
      <c r="N2472" s="14" t="s">
        <v>3259</v>
      </c>
      <c r="O2472" s="14" t="s">
        <v>725</v>
      </c>
      <c r="P2472" s="14" t="s">
        <v>726</v>
      </c>
      <c r="Q2472" s="14" t="s">
        <v>727</v>
      </c>
      <c r="R2472" s="14" t="s">
        <v>715</v>
      </c>
      <c r="S2472" s="14" t="s">
        <v>722</v>
      </c>
    </row>
    <row r="2473" spans="1:19" x14ac:dyDescent="0.25">
      <c r="A2473" s="14" t="s">
        <v>723</v>
      </c>
      <c r="B2473" s="14" t="s">
        <v>704</v>
      </c>
      <c r="C2473" s="14" t="s">
        <v>724</v>
      </c>
      <c r="D2473" s="14" t="s">
        <v>706</v>
      </c>
      <c r="E2473" s="14" t="s">
        <v>707</v>
      </c>
      <c r="F2473" s="15">
        <v>6554.43</v>
      </c>
      <c r="G2473" s="14" t="s">
        <v>708</v>
      </c>
      <c r="H2473" s="20">
        <v>43983</v>
      </c>
      <c r="I2473" s="14" t="s">
        <v>3261</v>
      </c>
      <c r="J2473" s="14" t="s">
        <v>3258</v>
      </c>
      <c r="K2473" s="21">
        <v>10157</v>
      </c>
      <c r="L2473" s="14" t="s">
        <v>674</v>
      </c>
      <c r="M2473" s="21">
        <v>111600</v>
      </c>
      <c r="N2473" s="14" t="s">
        <v>3259</v>
      </c>
      <c r="O2473" s="14" t="s">
        <v>725</v>
      </c>
      <c r="P2473" s="14" t="s">
        <v>682</v>
      </c>
      <c r="Q2473" s="14" t="s">
        <v>875</v>
      </c>
      <c r="R2473" s="14" t="s">
        <v>715</v>
      </c>
      <c r="S2473" s="14" t="s">
        <v>722</v>
      </c>
    </row>
    <row r="2474" spans="1:19" x14ac:dyDescent="0.25">
      <c r="A2474" s="14" t="s">
        <v>703</v>
      </c>
      <c r="B2474" s="14" t="s">
        <v>704</v>
      </c>
      <c r="C2474" s="14" t="s">
        <v>705</v>
      </c>
      <c r="D2474" s="14" t="s">
        <v>706</v>
      </c>
      <c r="E2474" s="14" t="s">
        <v>707</v>
      </c>
      <c r="F2474" s="15">
        <v>1406.3</v>
      </c>
      <c r="G2474" s="14" t="s">
        <v>708</v>
      </c>
      <c r="H2474" s="20">
        <v>43922</v>
      </c>
      <c r="I2474" s="14" t="s">
        <v>3253</v>
      </c>
      <c r="J2474" s="14" t="s">
        <v>3262</v>
      </c>
      <c r="K2474" s="21">
        <v>10157</v>
      </c>
      <c r="L2474" s="14" t="s">
        <v>674</v>
      </c>
      <c r="M2474" s="21">
        <v>111700</v>
      </c>
      <c r="N2474" s="14" t="s">
        <v>3263</v>
      </c>
      <c r="O2474" s="14" t="s">
        <v>712</v>
      </c>
      <c r="P2474" s="14" t="s">
        <v>713</v>
      </c>
      <c r="Q2474" s="14" t="s">
        <v>1583</v>
      </c>
      <c r="R2474" s="14" t="s">
        <v>715</v>
      </c>
      <c r="S2474" s="14" t="s">
        <v>742</v>
      </c>
    </row>
    <row r="2475" spans="1:19" x14ac:dyDescent="0.25">
      <c r="A2475" s="14" t="s">
        <v>717</v>
      </c>
      <c r="B2475" s="14" t="s">
        <v>704</v>
      </c>
      <c r="C2475" s="14" t="s">
        <v>718</v>
      </c>
      <c r="D2475" s="14" t="s">
        <v>706</v>
      </c>
      <c r="E2475" s="14" t="s">
        <v>707</v>
      </c>
      <c r="F2475" s="15">
        <v>1261.8</v>
      </c>
      <c r="G2475" s="14" t="s">
        <v>708</v>
      </c>
      <c r="H2475" s="20">
        <v>43952</v>
      </c>
      <c r="I2475" s="14" t="s">
        <v>3264</v>
      </c>
      <c r="J2475" s="14" t="s">
        <v>3262</v>
      </c>
      <c r="K2475" s="21">
        <v>10157</v>
      </c>
      <c r="L2475" s="14" t="s">
        <v>674</v>
      </c>
      <c r="M2475" s="21">
        <v>111700</v>
      </c>
      <c r="N2475" s="14" t="s">
        <v>3263</v>
      </c>
      <c r="O2475" s="14" t="s">
        <v>719</v>
      </c>
      <c r="P2475" s="14" t="s">
        <v>720</v>
      </c>
      <c r="Q2475" s="14" t="s">
        <v>721</v>
      </c>
      <c r="R2475" s="14" t="s">
        <v>715</v>
      </c>
      <c r="S2475" s="14" t="s">
        <v>742</v>
      </c>
    </row>
    <row r="2476" spans="1:19" x14ac:dyDescent="0.25">
      <c r="A2476" s="14" t="s">
        <v>723</v>
      </c>
      <c r="B2476" s="14" t="s">
        <v>704</v>
      </c>
      <c r="C2476" s="14" t="s">
        <v>724</v>
      </c>
      <c r="D2476" s="14" t="s">
        <v>706</v>
      </c>
      <c r="E2476" s="14" t="s">
        <v>707</v>
      </c>
      <c r="F2476" s="15">
        <v>1261.8</v>
      </c>
      <c r="G2476" s="14" t="s">
        <v>708</v>
      </c>
      <c r="H2476" s="20">
        <v>43983</v>
      </c>
      <c r="I2476" s="14" t="s">
        <v>3185</v>
      </c>
      <c r="J2476" s="14" t="s">
        <v>3262</v>
      </c>
      <c r="K2476" s="21">
        <v>10157</v>
      </c>
      <c r="L2476" s="14" t="s">
        <v>674</v>
      </c>
      <c r="M2476" s="21">
        <v>111700</v>
      </c>
      <c r="N2476" s="14" t="s">
        <v>3263</v>
      </c>
      <c r="O2476" s="14" t="s">
        <v>725</v>
      </c>
      <c r="P2476" s="14" t="s">
        <v>726</v>
      </c>
      <c r="Q2476" s="14" t="s">
        <v>727</v>
      </c>
      <c r="R2476" s="14" t="s">
        <v>715</v>
      </c>
      <c r="S2476" s="14" t="s">
        <v>742</v>
      </c>
    </row>
    <row r="2477" spans="1:19" x14ac:dyDescent="0.25">
      <c r="A2477" s="14" t="s">
        <v>703</v>
      </c>
      <c r="B2477" s="14" t="s">
        <v>704</v>
      </c>
      <c r="C2477" s="14" t="s">
        <v>705</v>
      </c>
      <c r="D2477" s="14" t="s">
        <v>706</v>
      </c>
      <c r="E2477" s="14" t="s">
        <v>707</v>
      </c>
      <c r="F2477" s="15">
        <v>866.63</v>
      </c>
      <c r="G2477" s="14" t="s">
        <v>708</v>
      </c>
      <c r="H2477" s="20">
        <v>43922</v>
      </c>
      <c r="I2477" s="14" t="s">
        <v>3256</v>
      </c>
      <c r="J2477" s="14" t="s">
        <v>3265</v>
      </c>
      <c r="K2477" s="21">
        <v>10157</v>
      </c>
      <c r="L2477" s="14" t="s">
        <v>674</v>
      </c>
      <c r="M2477" s="21">
        <v>113010</v>
      </c>
      <c r="N2477" s="14" t="s">
        <v>3266</v>
      </c>
      <c r="O2477" s="14" t="s">
        <v>712</v>
      </c>
      <c r="P2477" s="14" t="s">
        <v>713</v>
      </c>
      <c r="Q2477" s="14" t="s">
        <v>1583</v>
      </c>
      <c r="R2477" s="14" t="s">
        <v>715</v>
      </c>
      <c r="S2477" s="14" t="s">
        <v>716</v>
      </c>
    </row>
    <row r="2478" spans="1:19" x14ac:dyDescent="0.25">
      <c r="A2478" s="14" t="s">
        <v>717</v>
      </c>
      <c r="B2478" s="14" t="s">
        <v>704</v>
      </c>
      <c r="C2478" s="14" t="s">
        <v>718</v>
      </c>
      <c r="D2478" s="14" t="s">
        <v>706</v>
      </c>
      <c r="E2478" s="14" t="s">
        <v>707</v>
      </c>
      <c r="F2478" s="15">
        <v>882.15</v>
      </c>
      <c r="G2478" s="14" t="s">
        <v>708</v>
      </c>
      <c r="H2478" s="20">
        <v>43952</v>
      </c>
      <c r="I2478" s="14" t="s">
        <v>3267</v>
      </c>
      <c r="J2478" s="14" t="s">
        <v>3265</v>
      </c>
      <c r="K2478" s="21">
        <v>10157</v>
      </c>
      <c r="L2478" s="14" t="s">
        <v>674</v>
      </c>
      <c r="M2478" s="21">
        <v>113010</v>
      </c>
      <c r="N2478" s="14" t="s">
        <v>3266</v>
      </c>
      <c r="O2478" s="14" t="s">
        <v>719</v>
      </c>
      <c r="P2478" s="14" t="s">
        <v>720</v>
      </c>
      <c r="Q2478" s="14" t="s">
        <v>721</v>
      </c>
      <c r="R2478" s="14" t="s">
        <v>715</v>
      </c>
      <c r="S2478" s="14" t="s">
        <v>716</v>
      </c>
    </row>
    <row r="2479" spans="1:19" x14ac:dyDescent="0.25">
      <c r="A2479" s="14" t="s">
        <v>723</v>
      </c>
      <c r="B2479" s="14" t="s">
        <v>704</v>
      </c>
      <c r="C2479" s="14" t="s">
        <v>724</v>
      </c>
      <c r="D2479" s="14" t="s">
        <v>706</v>
      </c>
      <c r="E2479" s="14" t="s">
        <v>707</v>
      </c>
      <c r="F2479" s="15">
        <v>882.15</v>
      </c>
      <c r="G2479" s="14" t="s">
        <v>708</v>
      </c>
      <c r="H2479" s="20">
        <v>43983</v>
      </c>
      <c r="I2479" s="14" t="s">
        <v>3188</v>
      </c>
      <c r="J2479" s="14" t="s">
        <v>3265</v>
      </c>
      <c r="K2479" s="21">
        <v>10157</v>
      </c>
      <c r="L2479" s="14" t="s">
        <v>674</v>
      </c>
      <c r="M2479" s="21">
        <v>113010</v>
      </c>
      <c r="N2479" s="14" t="s">
        <v>3266</v>
      </c>
      <c r="O2479" s="14" t="s">
        <v>725</v>
      </c>
      <c r="P2479" s="14" t="s">
        <v>726</v>
      </c>
      <c r="Q2479" s="14" t="s">
        <v>727</v>
      </c>
      <c r="R2479" s="14" t="s">
        <v>715</v>
      </c>
      <c r="S2479" s="14" t="s">
        <v>716</v>
      </c>
    </row>
    <row r="2480" spans="1:19" x14ac:dyDescent="0.25">
      <c r="A2480" s="14" t="s">
        <v>703</v>
      </c>
      <c r="B2480" s="14" t="s">
        <v>704</v>
      </c>
      <c r="C2480" s="14" t="s">
        <v>705</v>
      </c>
      <c r="D2480" s="14" t="s">
        <v>706</v>
      </c>
      <c r="E2480" s="14" t="s">
        <v>707</v>
      </c>
      <c r="F2480" s="15">
        <v>127.67</v>
      </c>
      <c r="G2480" s="14" t="s">
        <v>708</v>
      </c>
      <c r="H2480" s="20">
        <v>43922</v>
      </c>
      <c r="I2480" s="14" t="s">
        <v>3260</v>
      </c>
      <c r="J2480" s="14" t="s">
        <v>3268</v>
      </c>
      <c r="K2480" s="21">
        <v>10157</v>
      </c>
      <c r="L2480" s="14" t="s">
        <v>674</v>
      </c>
      <c r="M2480" s="21">
        <v>113020</v>
      </c>
      <c r="N2480" s="14" t="s">
        <v>3269</v>
      </c>
      <c r="O2480" s="14" t="s">
        <v>712</v>
      </c>
      <c r="P2480" s="14" t="s">
        <v>713</v>
      </c>
      <c r="Q2480" s="14" t="s">
        <v>1583</v>
      </c>
      <c r="R2480" s="14" t="s">
        <v>715</v>
      </c>
      <c r="S2480" s="14" t="s">
        <v>731</v>
      </c>
    </row>
    <row r="2481" spans="1:19" x14ac:dyDescent="0.25">
      <c r="A2481" s="14" t="s">
        <v>717</v>
      </c>
      <c r="B2481" s="14" t="s">
        <v>704</v>
      </c>
      <c r="C2481" s="14" t="s">
        <v>718</v>
      </c>
      <c r="D2481" s="14" t="s">
        <v>706</v>
      </c>
      <c r="E2481" s="14" t="s">
        <v>707</v>
      </c>
      <c r="F2481" s="15">
        <v>142.38999999999999</v>
      </c>
      <c r="G2481" s="14" t="s">
        <v>708</v>
      </c>
      <c r="H2481" s="20">
        <v>43952</v>
      </c>
      <c r="I2481" s="14" t="s">
        <v>3270</v>
      </c>
      <c r="J2481" s="14" t="s">
        <v>3268</v>
      </c>
      <c r="K2481" s="21">
        <v>10157</v>
      </c>
      <c r="L2481" s="14" t="s">
        <v>674</v>
      </c>
      <c r="M2481" s="21">
        <v>113020</v>
      </c>
      <c r="N2481" s="14" t="s">
        <v>3269</v>
      </c>
      <c r="O2481" s="14" t="s">
        <v>719</v>
      </c>
      <c r="P2481" s="14" t="s">
        <v>720</v>
      </c>
      <c r="Q2481" s="14" t="s">
        <v>721</v>
      </c>
      <c r="R2481" s="14" t="s">
        <v>715</v>
      </c>
      <c r="S2481" s="14" t="s">
        <v>731</v>
      </c>
    </row>
    <row r="2482" spans="1:19" x14ac:dyDescent="0.25">
      <c r="A2482" s="14" t="s">
        <v>723</v>
      </c>
      <c r="B2482" s="14" t="s">
        <v>704</v>
      </c>
      <c r="C2482" s="14" t="s">
        <v>724</v>
      </c>
      <c r="D2482" s="14" t="s">
        <v>706</v>
      </c>
      <c r="E2482" s="14" t="s">
        <v>707</v>
      </c>
      <c r="F2482" s="15">
        <v>154.21</v>
      </c>
      <c r="G2482" s="14" t="s">
        <v>708</v>
      </c>
      <c r="H2482" s="20">
        <v>43983</v>
      </c>
      <c r="I2482" s="14" t="s">
        <v>3191</v>
      </c>
      <c r="J2482" s="14" t="s">
        <v>3268</v>
      </c>
      <c r="K2482" s="21">
        <v>10157</v>
      </c>
      <c r="L2482" s="14" t="s">
        <v>674</v>
      </c>
      <c r="M2482" s="21">
        <v>113020</v>
      </c>
      <c r="N2482" s="14" t="s">
        <v>3269</v>
      </c>
      <c r="O2482" s="14" t="s">
        <v>725</v>
      </c>
      <c r="P2482" s="14" t="s">
        <v>726</v>
      </c>
      <c r="Q2482" s="14" t="s">
        <v>727</v>
      </c>
      <c r="R2482" s="14" t="s">
        <v>715</v>
      </c>
      <c r="S2482" s="14" t="s">
        <v>731</v>
      </c>
    </row>
    <row r="2483" spans="1:19" x14ac:dyDescent="0.25">
      <c r="A2483" s="14" t="s">
        <v>703</v>
      </c>
      <c r="B2483" s="14" t="s">
        <v>704</v>
      </c>
      <c r="C2483" s="14" t="s">
        <v>705</v>
      </c>
      <c r="D2483" s="14" t="s">
        <v>706</v>
      </c>
      <c r="E2483" s="14" t="s">
        <v>707</v>
      </c>
      <c r="F2483" s="15">
        <v>6437.95</v>
      </c>
      <c r="G2483" s="14" t="s">
        <v>708</v>
      </c>
      <c r="H2483" s="20">
        <v>43922</v>
      </c>
      <c r="I2483" s="14" t="s">
        <v>3264</v>
      </c>
      <c r="J2483" s="14" t="s">
        <v>3271</v>
      </c>
      <c r="K2483" s="21">
        <v>10157</v>
      </c>
      <c r="L2483" s="14" t="s">
        <v>674</v>
      </c>
      <c r="M2483" s="21">
        <v>113040</v>
      </c>
      <c r="N2483" s="14" t="s">
        <v>3272</v>
      </c>
      <c r="O2483" s="14" t="s">
        <v>712</v>
      </c>
      <c r="P2483" s="14" t="s">
        <v>713</v>
      </c>
      <c r="Q2483" s="14" t="s">
        <v>1583</v>
      </c>
      <c r="R2483" s="14" t="s">
        <v>715</v>
      </c>
      <c r="S2483" s="14" t="s">
        <v>683</v>
      </c>
    </row>
    <row r="2484" spans="1:19" x14ac:dyDescent="0.25">
      <c r="A2484" s="14" t="s">
        <v>717</v>
      </c>
      <c r="B2484" s="14" t="s">
        <v>704</v>
      </c>
      <c r="C2484" s="14" t="s">
        <v>718</v>
      </c>
      <c r="D2484" s="14" t="s">
        <v>706</v>
      </c>
      <c r="E2484" s="14" t="s">
        <v>707</v>
      </c>
      <c r="F2484" s="15">
        <v>6437.95</v>
      </c>
      <c r="G2484" s="14" t="s">
        <v>708</v>
      </c>
      <c r="H2484" s="20">
        <v>43952</v>
      </c>
      <c r="I2484" s="14" t="s">
        <v>3273</v>
      </c>
      <c r="J2484" s="14" t="s">
        <v>3271</v>
      </c>
      <c r="K2484" s="21">
        <v>10157</v>
      </c>
      <c r="L2484" s="14" t="s">
        <v>674</v>
      </c>
      <c r="M2484" s="21">
        <v>113040</v>
      </c>
      <c r="N2484" s="14" t="s">
        <v>3272</v>
      </c>
      <c r="O2484" s="14" t="s">
        <v>719</v>
      </c>
      <c r="P2484" s="14" t="s">
        <v>720</v>
      </c>
      <c r="Q2484" s="14" t="s">
        <v>721</v>
      </c>
      <c r="R2484" s="14" t="s">
        <v>715</v>
      </c>
      <c r="S2484" s="14" t="s">
        <v>683</v>
      </c>
    </row>
    <row r="2485" spans="1:19" x14ac:dyDescent="0.25">
      <c r="A2485" s="14" t="s">
        <v>723</v>
      </c>
      <c r="B2485" s="14" t="s">
        <v>704</v>
      </c>
      <c r="C2485" s="14" t="s">
        <v>724</v>
      </c>
      <c r="D2485" s="14" t="s">
        <v>706</v>
      </c>
      <c r="E2485" s="14" t="s">
        <v>707</v>
      </c>
      <c r="F2485" s="15">
        <v>214.18</v>
      </c>
      <c r="G2485" s="14" t="s">
        <v>708</v>
      </c>
      <c r="H2485" s="20">
        <v>43983</v>
      </c>
      <c r="I2485" s="14" t="s">
        <v>3274</v>
      </c>
      <c r="J2485" s="14" t="s">
        <v>3271</v>
      </c>
      <c r="K2485" s="21">
        <v>10157</v>
      </c>
      <c r="L2485" s="14" t="s">
        <v>674</v>
      </c>
      <c r="M2485" s="21">
        <v>113040</v>
      </c>
      <c r="N2485" s="14" t="s">
        <v>3272</v>
      </c>
      <c r="O2485" s="14" t="s">
        <v>725</v>
      </c>
      <c r="P2485" s="14" t="s">
        <v>682</v>
      </c>
      <c r="Q2485" s="14" t="s">
        <v>875</v>
      </c>
      <c r="R2485" s="14" t="s">
        <v>715</v>
      </c>
      <c r="S2485" s="14" t="s">
        <v>683</v>
      </c>
    </row>
    <row r="2486" spans="1:19" x14ac:dyDescent="0.25">
      <c r="A2486" s="14" t="s">
        <v>723</v>
      </c>
      <c r="B2486" s="14" t="s">
        <v>704</v>
      </c>
      <c r="C2486" s="14" t="s">
        <v>724</v>
      </c>
      <c r="D2486" s="14" t="s">
        <v>706</v>
      </c>
      <c r="E2486" s="14" t="s">
        <v>707</v>
      </c>
      <c r="F2486" s="15">
        <v>6670.56</v>
      </c>
      <c r="G2486" s="14" t="s">
        <v>708</v>
      </c>
      <c r="H2486" s="20">
        <v>43983</v>
      </c>
      <c r="I2486" s="14" t="s">
        <v>3194</v>
      </c>
      <c r="J2486" s="14" t="s">
        <v>3271</v>
      </c>
      <c r="K2486" s="21">
        <v>10157</v>
      </c>
      <c r="L2486" s="14" t="s">
        <v>674</v>
      </c>
      <c r="M2486" s="21">
        <v>113040</v>
      </c>
      <c r="N2486" s="14" t="s">
        <v>3272</v>
      </c>
      <c r="O2486" s="14" t="s">
        <v>725</v>
      </c>
      <c r="P2486" s="14" t="s">
        <v>726</v>
      </c>
      <c r="Q2486" s="14" t="s">
        <v>727</v>
      </c>
      <c r="R2486" s="14" t="s">
        <v>715</v>
      </c>
      <c r="S2486" s="14" t="s">
        <v>683</v>
      </c>
    </row>
    <row r="2487" spans="1:19" x14ac:dyDescent="0.25">
      <c r="A2487" s="14" t="s">
        <v>703</v>
      </c>
      <c r="B2487" s="14" t="s">
        <v>704</v>
      </c>
      <c r="C2487" s="14" t="s">
        <v>705</v>
      </c>
      <c r="D2487" s="14" t="s">
        <v>706</v>
      </c>
      <c r="E2487" s="14" t="s">
        <v>707</v>
      </c>
      <c r="F2487" s="15">
        <v>3475.53</v>
      </c>
      <c r="G2487" s="14" t="s">
        <v>708</v>
      </c>
      <c r="H2487" s="20">
        <v>43922</v>
      </c>
      <c r="I2487" s="14" t="s">
        <v>3267</v>
      </c>
      <c r="J2487" s="14" t="s">
        <v>3275</v>
      </c>
      <c r="K2487" s="21">
        <v>10157</v>
      </c>
      <c r="L2487" s="14" t="s">
        <v>674</v>
      </c>
      <c r="M2487" s="21">
        <v>113060</v>
      </c>
      <c r="N2487" s="14" t="s">
        <v>3276</v>
      </c>
      <c r="O2487" s="14" t="s">
        <v>712</v>
      </c>
      <c r="P2487" s="14" t="s">
        <v>713</v>
      </c>
      <c r="Q2487" s="14" t="s">
        <v>1583</v>
      </c>
      <c r="R2487" s="14" t="s">
        <v>715</v>
      </c>
      <c r="S2487" s="14" t="s">
        <v>722</v>
      </c>
    </row>
    <row r="2488" spans="1:19" x14ac:dyDescent="0.25">
      <c r="A2488" s="14" t="s">
        <v>717</v>
      </c>
      <c r="B2488" s="14" t="s">
        <v>704</v>
      </c>
      <c r="C2488" s="14" t="s">
        <v>718</v>
      </c>
      <c r="D2488" s="14" t="s">
        <v>706</v>
      </c>
      <c r="E2488" s="14" t="s">
        <v>707</v>
      </c>
      <c r="F2488" s="15">
        <v>3446.12</v>
      </c>
      <c r="G2488" s="14" t="s">
        <v>708</v>
      </c>
      <c r="H2488" s="20">
        <v>43952</v>
      </c>
      <c r="I2488" s="14" t="s">
        <v>3277</v>
      </c>
      <c r="J2488" s="14" t="s">
        <v>3275</v>
      </c>
      <c r="K2488" s="21">
        <v>10157</v>
      </c>
      <c r="L2488" s="14" t="s">
        <v>674</v>
      </c>
      <c r="M2488" s="21">
        <v>113060</v>
      </c>
      <c r="N2488" s="14" t="s">
        <v>3276</v>
      </c>
      <c r="O2488" s="14" t="s">
        <v>719</v>
      </c>
      <c r="P2488" s="14" t="s">
        <v>720</v>
      </c>
      <c r="Q2488" s="14" t="s">
        <v>721</v>
      </c>
      <c r="R2488" s="14" t="s">
        <v>715</v>
      </c>
      <c r="S2488" s="14" t="s">
        <v>722</v>
      </c>
    </row>
    <row r="2489" spans="1:19" x14ac:dyDescent="0.25">
      <c r="A2489" s="14" t="s">
        <v>723</v>
      </c>
      <c r="B2489" s="14" t="s">
        <v>704</v>
      </c>
      <c r="C2489" s="14" t="s">
        <v>724</v>
      </c>
      <c r="D2489" s="14" t="s">
        <v>706</v>
      </c>
      <c r="E2489" s="14" t="s">
        <v>707</v>
      </c>
      <c r="F2489" s="15">
        <v>461.44</v>
      </c>
      <c r="G2489" s="14" t="s">
        <v>708</v>
      </c>
      <c r="H2489" s="20">
        <v>43983</v>
      </c>
      <c r="I2489" s="14" t="s">
        <v>3278</v>
      </c>
      <c r="J2489" s="14" t="s">
        <v>3275</v>
      </c>
      <c r="K2489" s="21">
        <v>10157</v>
      </c>
      <c r="L2489" s="14" t="s">
        <v>674</v>
      </c>
      <c r="M2489" s="21">
        <v>113060</v>
      </c>
      <c r="N2489" s="14" t="s">
        <v>3276</v>
      </c>
      <c r="O2489" s="14" t="s">
        <v>725</v>
      </c>
      <c r="P2489" s="14" t="s">
        <v>682</v>
      </c>
      <c r="Q2489" s="14" t="s">
        <v>875</v>
      </c>
      <c r="R2489" s="14" t="s">
        <v>715</v>
      </c>
      <c r="S2489" s="14" t="s">
        <v>722</v>
      </c>
    </row>
    <row r="2490" spans="1:19" x14ac:dyDescent="0.25">
      <c r="A2490" s="14" t="s">
        <v>723</v>
      </c>
      <c r="B2490" s="14" t="s">
        <v>704</v>
      </c>
      <c r="C2490" s="14" t="s">
        <v>724</v>
      </c>
      <c r="D2490" s="14" t="s">
        <v>706</v>
      </c>
      <c r="E2490" s="14" t="s">
        <v>707</v>
      </c>
      <c r="F2490" s="15">
        <v>2973.81</v>
      </c>
      <c r="G2490" s="14" t="s">
        <v>708</v>
      </c>
      <c r="H2490" s="20">
        <v>43983</v>
      </c>
      <c r="I2490" s="14" t="s">
        <v>3197</v>
      </c>
      <c r="J2490" s="14" t="s">
        <v>3275</v>
      </c>
      <c r="K2490" s="21">
        <v>10157</v>
      </c>
      <c r="L2490" s="14" t="s">
        <v>674</v>
      </c>
      <c r="M2490" s="21">
        <v>113060</v>
      </c>
      <c r="N2490" s="14" t="s">
        <v>3276</v>
      </c>
      <c r="O2490" s="14" t="s">
        <v>725</v>
      </c>
      <c r="P2490" s="14" t="s">
        <v>726</v>
      </c>
      <c r="Q2490" s="14" t="s">
        <v>727</v>
      </c>
      <c r="R2490" s="14" t="s">
        <v>715</v>
      </c>
      <c r="S2490" s="14" t="s">
        <v>722</v>
      </c>
    </row>
    <row r="2491" spans="1:19" x14ac:dyDescent="0.25">
      <c r="A2491" s="14" t="s">
        <v>703</v>
      </c>
      <c r="B2491" s="14" t="s">
        <v>704</v>
      </c>
      <c r="C2491" s="14" t="s">
        <v>705</v>
      </c>
      <c r="D2491" s="14" t="s">
        <v>706</v>
      </c>
      <c r="E2491" s="14" t="s">
        <v>707</v>
      </c>
      <c r="F2491" s="15">
        <v>390.4</v>
      </c>
      <c r="G2491" s="14" t="s">
        <v>708</v>
      </c>
      <c r="H2491" s="20">
        <v>43922</v>
      </c>
      <c r="I2491" s="14" t="s">
        <v>3270</v>
      </c>
      <c r="J2491" s="14" t="s">
        <v>3279</v>
      </c>
      <c r="K2491" s="21">
        <v>10157</v>
      </c>
      <c r="L2491" s="14" t="s">
        <v>674</v>
      </c>
      <c r="M2491" s="21">
        <v>114000</v>
      </c>
      <c r="N2491" s="14" t="s">
        <v>3280</v>
      </c>
      <c r="O2491" s="14" t="s">
        <v>712</v>
      </c>
      <c r="P2491" s="14" t="s">
        <v>713</v>
      </c>
      <c r="Q2491" s="14" t="s">
        <v>1583</v>
      </c>
      <c r="R2491" s="14" t="s">
        <v>715</v>
      </c>
      <c r="S2491" s="14" t="s">
        <v>742</v>
      </c>
    </row>
    <row r="2492" spans="1:19" x14ac:dyDescent="0.25">
      <c r="A2492" s="14" t="s">
        <v>717</v>
      </c>
      <c r="B2492" s="14" t="s">
        <v>704</v>
      </c>
      <c r="C2492" s="14" t="s">
        <v>718</v>
      </c>
      <c r="D2492" s="14" t="s">
        <v>706</v>
      </c>
      <c r="E2492" s="14" t="s">
        <v>707</v>
      </c>
      <c r="F2492" s="15">
        <v>350.28</v>
      </c>
      <c r="G2492" s="14" t="s">
        <v>708</v>
      </c>
      <c r="H2492" s="20">
        <v>43952</v>
      </c>
      <c r="I2492" s="14" t="s">
        <v>3281</v>
      </c>
      <c r="J2492" s="14" t="s">
        <v>3279</v>
      </c>
      <c r="K2492" s="21">
        <v>10157</v>
      </c>
      <c r="L2492" s="14" t="s">
        <v>674</v>
      </c>
      <c r="M2492" s="21">
        <v>114000</v>
      </c>
      <c r="N2492" s="14" t="s">
        <v>3280</v>
      </c>
      <c r="O2492" s="14" t="s">
        <v>719</v>
      </c>
      <c r="P2492" s="14" t="s">
        <v>720</v>
      </c>
      <c r="Q2492" s="14" t="s">
        <v>721</v>
      </c>
      <c r="R2492" s="14" t="s">
        <v>715</v>
      </c>
      <c r="S2492" s="14" t="s">
        <v>742</v>
      </c>
    </row>
    <row r="2493" spans="1:19" x14ac:dyDescent="0.25">
      <c r="A2493" s="14" t="s">
        <v>723</v>
      </c>
      <c r="B2493" s="14" t="s">
        <v>704</v>
      </c>
      <c r="C2493" s="14" t="s">
        <v>724</v>
      </c>
      <c r="D2493" s="14" t="s">
        <v>706</v>
      </c>
      <c r="E2493" s="14" t="s">
        <v>707</v>
      </c>
      <c r="F2493" s="15">
        <v>350.28</v>
      </c>
      <c r="G2493" s="14" t="s">
        <v>708</v>
      </c>
      <c r="H2493" s="20">
        <v>43983</v>
      </c>
      <c r="I2493" s="14" t="s">
        <v>3200</v>
      </c>
      <c r="J2493" s="14" t="s">
        <v>3279</v>
      </c>
      <c r="K2493" s="21">
        <v>10157</v>
      </c>
      <c r="L2493" s="14" t="s">
        <v>674</v>
      </c>
      <c r="M2493" s="21">
        <v>114000</v>
      </c>
      <c r="N2493" s="14" t="s">
        <v>3280</v>
      </c>
      <c r="O2493" s="14" t="s">
        <v>725</v>
      </c>
      <c r="P2493" s="14" t="s">
        <v>726</v>
      </c>
      <c r="Q2493" s="14" t="s">
        <v>727</v>
      </c>
      <c r="R2493" s="14" t="s">
        <v>715</v>
      </c>
      <c r="S2493" s="14" t="s">
        <v>742</v>
      </c>
    </row>
    <row r="2494" spans="1:19" x14ac:dyDescent="0.25">
      <c r="A2494" s="14" t="s">
        <v>703</v>
      </c>
      <c r="B2494" s="14" t="s">
        <v>704</v>
      </c>
      <c r="C2494" s="14" t="s">
        <v>705</v>
      </c>
      <c r="D2494" s="14" t="s">
        <v>706</v>
      </c>
      <c r="E2494" s="14" t="s">
        <v>707</v>
      </c>
      <c r="F2494" s="15">
        <v>2306.9899999999998</v>
      </c>
      <c r="G2494" s="14" t="s">
        <v>708</v>
      </c>
      <c r="H2494" s="20">
        <v>43922</v>
      </c>
      <c r="I2494" s="14" t="s">
        <v>3273</v>
      </c>
      <c r="J2494" s="14" t="s">
        <v>3282</v>
      </c>
      <c r="K2494" s="21">
        <v>10157</v>
      </c>
      <c r="L2494" s="14" t="s">
        <v>674</v>
      </c>
      <c r="M2494" s="21">
        <v>114010</v>
      </c>
      <c r="N2494" s="14" t="s">
        <v>3283</v>
      </c>
      <c r="O2494" s="14" t="s">
        <v>712</v>
      </c>
      <c r="P2494" s="14" t="s">
        <v>713</v>
      </c>
      <c r="Q2494" s="14" t="s">
        <v>1583</v>
      </c>
      <c r="R2494" s="14" t="s">
        <v>715</v>
      </c>
      <c r="S2494" s="14" t="s">
        <v>716</v>
      </c>
    </row>
    <row r="2495" spans="1:19" x14ac:dyDescent="0.25">
      <c r="A2495" s="14" t="s">
        <v>717</v>
      </c>
      <c r="B2495" s="14" t="s">
        <v>704</v>
      </c>
      <c r="C2495" s="14" t="s">
        <v>718</v>
      </c>
      <c r="D2495" s="14" t="s">
        <v>706</v>
      </c>
      <c r="E2495" s="14" t="s">
        <v>707</v>
      </c>
      <c r="F2495" s="15">
        <v>2338.38</v>
      </c>
      <c r="G2495" s="14" t="s">
        <v>708</v>
      </c>
      <c r="H2495" s="20">
        <v>43952</v>
      </c>
      <c r="I2495" s="14" t="s">
        <v>3284</v>
      </c>
      <c r="J2495" s="14" t="s">
        <v>3282</v>
      </c>
      <c r="K2495" s="21">
        <v>10157</v>
      </c>
      <c r="L2495" s="14" t="s">
        <v>674</v>
      </c>
      <c r="M2495" s="21">
        <v>114010</v>
      </c>
      <c r="N2495" s="14" t="s">
        <v>3283</v>
      </c>
      <c r="O2495" s="14" t="s">
        <v>719</v>
      </c>
      <c r="P2495" s="14" t="s">
        <v>720</v>
      </c>
      <c r="Q2495" s="14" t="s">
        <v>721</v>
      </c>
      <c r="R2495" s="14" t="s">
        <v>715</v>
      </c>
      <c r="S2495" s="14" t="s">
        <v>716</v>
      </c>
    </row>
    <row r="2496" spans="1:19" x14ac:dyDescent="0.25">
      <c r="A2496" s="14" t="s">
        <v>723</v>
      </c>
      <c r="B2496" s="14" t="s">
        <v>704</v>
      </c>
      <c r="C2496" s="14" t="s">
        <v>724</v>
      </c>
      <c r="D2496" s="14" t="s">
        <v>706</v>
      </c>
      <c r="E2496" s="14" t="s">
        <v>707</v>
      </c>
      <c r="F2496" s="15">
        <v>2338.38</v>
      </c>
      <c r="G2496" s="14" t="s">
        <v>708</v>
      </c>
      <c r="H2496" s="20">
        <v>43983</v>
      </c>
      <c r="I2496" s="14" t="s">
        <v>3203</v>
      </c>
      <c r="J2496" s="14" t="s">
        <v>3282</v>
      </c>
      <c r="K2496" s="21">
        <v>10157</v>
      </c>
      <c r="L2496" s="14" t="s">
        <v>674</v>
      </c>
      <c r="M2496" s="21">
        <v>114010</v>
      </c>
      <c r="N2496" s="14" t="s">
        <v>3283</v>
      </c>
      <c r="O2496" s="14" t="s">
        <v>725</v>
      </c>
      <c r="P2496" s="14" t="s">
        <v>726</v>
      </c>
      <c r="Q2496" s="14" t="s">
        <v>727</v>
      </c>
      <c r="R2496" s="14" t="s">
        <v>715</v>
      </c>
      <c r="S2496" s="14" t="s">
        <v>716</v>
      </c>
    </row>
    <row r="2497" spans="1:19" x14ac:dyDescent="0.25">
      <c r="A2497" s="14" t="s">
        <v>703</v>
      </c>
      <c r="B2497" s="14" t="s">
        <v>704</v>
      </c>
      <c r="C2497" s="14" t="s">
        <v>705</v>
      </c>
      <c r="D2497" s="14" t="s">
        <v>706</v>
      </c>
      <c r="E2497" s="14" t="s">
        <v>707</v>
      </c>
      <c r="F2497" s="15">
        <v>372.45</v>
      </c>
      <c r="G2497" s="14" t="s">
        <v>708</v>
      </c>
      <c r="H2497" s="20">
        <v>43922</v>
      </c>
      <c r="I2497" s="14" t="s">
        <v>3277</v>
      </c>
      <c r="J2497" s="14" t="s">
        <v>3285</v>
      </c>
      <c r="K2497" s="21">
        <v>10157</v>
      </c>
      <c r="L2497" s="14" t="s">
        <v>674</v>
      </c>
      <c r="M2497" s="21">
        <v>114020</v>
      </c>
      <c r="N2497" s="14" t="s">
        <v>3286</v>
      </c>
      <c r="O2497" s="14" t="s">
        <v>712</v>
      </c>
      <c r="P2497" s="14" t="s">
        <v>713</v>
      </c>
      <c r="Q2497" s="14" t="s">
        <v>1583</v>
      </c>
      <c r="R2497" s="14" t="s">
        <v>715</v>
      </c>
      <c r="S2497" s="14" t="s">
        <v>731</v>
      </c>
    </row>
    <row r="2498" spans="1:19" x14ac:dyDescent="0.25">
      <c r="A2498" s="14" t="s">
        <v>717</v>
      </c>
      <c r="B2498" s="14" t="s">
        <v>704</v>
      </c>
      <c r="C2498" s="14" t="s">
        <v>718</v>
      </c>
      <c r="D2498" s="14" t="s">
        <v>706</v>
      </c>
      <c r="E2498" s="14" t="s">
        <v>707</v>
      </c>
      <c r="F2498" s="15">
        <v>406.61</v>
      </c>
      <c r="G2498" s="14" t="s">
        <v>708</v>
      </c>
      <c r="H2498" s="20">
        <v>43952</v>
      </c>
      <c r="I2498" s="14" t="s">
        <v>3287</v>
      </c>
      <c r="J2498" s="14" t="s">
        <v>3285</v>
      </c>
      <c r="K2498" s="21">
        <v>10157</v>
      </c>
      <c r="L2498" s="14" t="s">
        <v>674</v>
      </c>
      <c r="M2498" s="21">
        <v>114020</v>
      </c>
      <c r="N2498" s="14" t="s">
        <v>3286</v>
      </c>
      <c r="O2498" s="14" t="s">
        <v>719</v>
      </c>
      <c r="P2498" s="14" t="s">
        <v>720</v>
      </c>
      <c r="Q2498" s="14" t="s">
        <v>721</v>
      </c>
      <c r="R2498" s="14" t="s">
        <v>715</v>
      </c>
      <c r="S2498" s="14" t="s">
        <v>731</v>
      </c>
    </row>
    <row r="2499" spans="1:19" x14ac:dyDescent="0.25">
      <c r="A2499" s="14" t="s">
        <v>723</v>
      </c>
      <c r="B2499" s="14" t="s">
        <v>704</v>
      </c>
      <c r="C2499" s="14" t="s">
        <v>724</v>
      </c>
      <c r="D2499" s="14" t="s">
        <v>706</v>
      </c>
      <c r="E2499" s="14" t="s">
        <v>707</v>
      </c>
      <c r="F2499" s="15">
        <v>433.69</v>
      </c>
      <c r="G2499" s="14" t="s">
        <v>708</v>
      </c>
      <c r="H2499" s="20">
        <v>43983</v>
      </c>
      <c r="I2499" s="14" t="s">
        <v>3206</v>
      </c>
      <c r="J2499" s="14" t="s">
        <v>3285</v>
      </c>
      <c r="K2499" s="21">
        <v>10157</v>
      </c>
      <c r="L2499" s="14" t="s">
        <v>674</v>
      </c>
      <c r="M2499" s="21">
        <v>114020</v>
      </c>
      <c r="N2499" s="14" t="s">
        <v>3286</v>
      </c>
      <c r="O2499" s="14" t="s">
        <v>725</v>
      </c>
      <c r="P2499" s="14" t="s">
        <v>726</v>
      </c>
      <c r="Q2499" s="14" t="s">
        <v>727</v>
      </c>
      <c r="R2499" s="14" t="s">
        <v>715</v>
      </c>
      <c r="S2499" s="14" t="s">
        <v>731</v>
      </c>
    </row>
    <row r="2500" spans="1:19" x14ac:dyDescent="0.25">
      <c r="A2500" s="14" t="s">
        <v>703</v>
      </c>
      <c r="B2500" s="14" t="s">
        <v>704</v>
      </c>
      <c r="C2500" s="14" t="s">
        <v>705</v>
      </c>
      <c r="D2500" s="14" t="s">
        <v>706</v>
      </c>
      <c r="E2500" s="14" t="s">
        <v>707</v>
      </c>
      <c r="F2500" s="15">
        <v>12570.72</v>
      </c>
      <c r="G2500" s="14" t="s">
        <v>708</v>
      </c>
      <c r="H2500" s="20">
        <v>43922</v>
      </c>
      <c r="I2500" s="14" t="s">
        <v>3281</v>
      </c>
      <c r="J2500" s="14" t="s">
        <v>3288</v>
      </c>
      <c r="K2500" s="21">
        <v>10157</v>
      </c>
      <c r="L2500" s="14" t="s">
        <v>674</v>
      </c>
      <c r="M2500" s="21">
        <v>114040</v>
      </c>
      <c r="N2500" s="14" t="s">
        <v>3289</v>
      </c>
      <c r="O2500" s="14" t="s">
        <v>712</v>
      </c>
      <c r="P2500" s="14" t="s">
        <v>713</v>
      </c>
      <c r="Q2500" s="14" t="s">
        <v>1583</v>
      </c>
      <c r="R2500" s="14" t="s">
        <v>715</v>
      </c>
      <c r="S2500" s="14" t="s">
        <v>683</v>
      </c>
    </row>
    <row r="2501" spans="1:19" x14ac:dyDescent="0.25">
      <c r="A2501" s="14" t="s">
        <v>717</v>
      </c>
      <c r="B2501" s="14" t="s">
        <v>704</v>
      </c>
      <c r="C2501" s="14" t="s">
        <v>718</v>
      </c>
      <c r="D2501" s="14" t="s">
        <v>706</v>
      </c>
      <c r="E2501" s="14" t="s">
        <v>707</v>
      </c>
      <c r="F2501" s="15">
        <v>12570.72</v>
      </c>
      <c r="G2501" s="14" t="s">
        <v>708</v>
      </c>
      <c r="H2501" s="20">
        <v>43952</v>
      </c>
      <c r="I2501" s="14" t="s">
        <v>3290</v>
      </c>
      <c r="J2501" s="14" t="s">
        <v>3288</v>
      </c>
      <c r="K2501" s="21">
        <v>10157</v>
      </c>
      <c r="L2501" s="14" t="s">
        <v>674</v>
      </c>
      <c r="M2501" s="21">
        <v>114040</v>
      </c>
      <c r="N2501" s="14" t="s">
        <v>3289</v>
      </c>
      <c r="O2501" s="14" t="s">
        <v>719</v>
      </c>
      <c r="P2501" s="14" t="s">
        <v>720</v>
      </c>
      <c r="Q2501" s="14" t="s">
        <v>721</v>
      </c>
      <c r="R2501" s="14" t="s">
        <v>715</v>
      </c>
      <c r="S2501" s="14" t="s">
        <v>683</v>
      </c>
    </row>
    <row r="2502" spans="1:19" x14ac:dyDescent="0.25">
      <c r="A2502" s="14" t="s">
        <v>723</v>
      </c>
      <c r="B2502" s="14" t="s">
        <v>704</v>
      </c>
      <c r="C2502" s="14" t="s">
        <v>724</v>
      </c>
      <c r="D2502" s="14" t="s">
        <v>706</v>
      </c>
      <c r="E2502" s="14" t="s">
        <v>707</v>
      </c>
      <c r="F2502" s="15">
        <v>12826.61</v>
      </c>
      <c r="G2502" s="14" t="s">
        <v>708</v>
      </c>
      <c r="H2502" s="20">
        <v>43983</v>
      </c>
      <c r="I2502" s="14" t="s">
        <v>3211</v>
      </c>
      <c r="J2502" s="14" t="s">
        <v>3288</v>
      </c>
      <c r="K2502" s="21">
        <v>10157</v>
      </c>
      <c r="L2502" s="14" t="s">
        <v>674</v>
      </c>
      <c r="M2502" s="21">
        <v>114040</v>
      </c>
      <c r="N2502" s="14" t="s">
        <v>3289</v>
      </c>
      <c r="O2502" s="14" t="s">
        <v>725</v>
      </c>
      <c r="P2502" s="14" t="s">
        <v>726</v>
      </c>
      <c r="Q2502" s="14" t="s">
        <v>727</v>
      </c>
      <c r="R2502" s="14" t="s">
        <v>715</v>
      </c>
      <c r="S2502" s="14" t="s">
        <v>683</v>
      </c>
    </row>
    <row r="2503" spans="1:19" x14ac:dyDescent="0.25">
      <c r="A2503" s="14" t="s">
        <v>723</v>
      </c>
      <c r="B2503" s="14" t="s">
        <v>704</v>
      </c>
      <c r="C2503" s="14" t="s">
        <v>724</v>
      </c>
      <c r="D2503" s="14" t="s">
        <v>706</v>
      </c>
      <c r="E2503" s="14" t="s">
        <v>707</v>
      </c>
      <c r="F2503" s="15">
        <v>540.86</v>
      </c>
      <c r="G2503" s="14" t="s">
        <v>708</v>
      </c>
      <c r="H2503" s="20">
        <v>43983</v>
      </c>
      <c r="I2503" s="14" t="s">
        <v>3291</v>
      </c>
      <c r="J2503" s="14" t="s">
        <v>3288</v>
      </c>
      <c r="K2503" s="21">
        <v>10157</v>
      </c>
      <c r="L2503" s="14" t="s">
        <v>674</v>
      </c>
      <c r="M2503" s="21">
        <v>114040</v>
      </c>
      <c r="N2503" s="14" t="s">
        <v>3289</v>
      </c>
      <c r="O2503" s="14" t="s">
        <v>725</v>
      </c>
      <c r="P2503" s="14" t="s">
        <v>682</v>
      </c>
      <c r="Q2503" s="14" t="s">
        <v>875</v>
      </c>
      <c r="R2503" s="14" t="s">
        <v>715</v>
      </c>
      <c r="S2503" s="14" t="s">
        <v>683</v>
      </c>
    </row>
    <row r="2504" spans="1:19" x14ac:dyDescent="0.25">
      <c r="A2504" s="14" t="s">
        <v>703</v>
      </c>
      <c r="B2504" s="14" t="s">
        <v>704</v>
      </c>
      <c r="C2504" s="14" t="s">
        <v>705</v>
      </c>
      <c r="D2504" s="14" t="s">
        <v>706</v>
      </c>
      <c r="E2504" s="14" t="s">
        <v>707</v>
      </c>
      <c r="F2504" s="15">
        <v>12910.86</v>
      </c>
      <c r="G2504" s="14" t="s">
        <v>708</v>
      </c>
      <c r="H2504" s="20">
        <v>43922</v>
      </c>
      <c r="I2504" s="14" t="s">
        <v>3284</v>
      </c>
      <c r="J2504" s="14" t="s">
        <v>3292</v>
      </c>
      <c r="K2504" s="21">
        <v>10157</v>
      </c>
      <c r="L2504" s="14" t="s">
        <v>674</v>
      </c>
      <c r="M2504" s="21">
        <v>114060</v>
      </c>
      <c r="N2504" s="14" t="s">
        <v>3293</v>
      </c>
      <c r="O2504" s="14" t="s">
        <v>712</v>
      </c>
      <c r="P2504" s="14" t="s">
        <v>713</v>
      </c>
      <c r="Q2504" s="14" t="s">
        <v>1583</v>
      </c>
      <c r="R2504" s="14" t="s">
        <v>715</v>
      </c>
      <c r="S2504" s="14" t="s">
        <v>722</v>
      </c>
    </row>
    <row r="2505" spans="1:19" x14ac:dyDescent="0.25">
      <c r="A2505" s="14" t="s">
        <v>717</v>
      </c>
      <c r="B2505" s="14" t="s">
        <v>704</v>
      </c>
      <c r="C2505" s="14" t="s">
        <v>718</v>
      </c>
      <c r="D2505" s="14" t="s">
        <v>706</v>
      </c>
      <c r="E2505" s="14" t="s">
        <v>707</v>
      </c>
      <c r="F2505" s="15">
        <v>12714.25</v>
      </c>
      <c r="G2505" s="14" t="s">
        <v>708</v>
      </c>
      <c r="H2505" s="20">
        <v>43952</v>
      </c>
      <c r="I2505" s="14" t="s">
        <v>3294</v>
      </c>
      <c r="J2505" s="14" t="s">
        <v>3292</v>
      </c>
      <c r="K2505" s="21">
        <v>10157</v>
      </c>
      <c r="L2505" s="14" t="s">
        <v>674</v>
      </c>
      <c r="M2505" s="21">
        <v>114060</v>
      </c>
      <c r="N2505" s="14" t="s">
        <v>3293</v>
      </c>
      <c r="O2505" s="14" t="s">
        <v>719</v>
      </c>
      <c r="P2505" s="14" t="s">
        <v>720</v>
      </c>
      <c r="Q2505" s="14" t="s">
        <v>721</v>
      </c>
      <c r="R2505" s="14" t="s">
        <v>715</v>
      </c>
      <c r="S2505" s="14" t="s">
        <v>722</v>
      </c>
    </row>
    <row r="2506" spans="1:19" x14ac:dyDescent="0.25">
      <c r="A2506" s="14" t="s">
        <v>723</v>
      </c>
      <c r="B2506" s="14" t="s">
        <v>704</v>
      </c>
      <c r="C2506" s="14" t="s">
        <v>724</v>
      </c>
      <c r="D2506" s="14" t="s">
        <v>706</v>
      </c>
      <c r="E2506" s="14" t="s">
        <v>707</v>
      </c>
      <c r="F2506" s="15">
        <v>10914.59</v>
      </c>
      <c r="G2506" s="14" t="s">
        <v>708</v>
      </c>
      <c r="H2506" s="20">
        <v>43983</v>
      </c>
      <c r="I2506" s="14" t="s">
        <v>3214</v>
      </c>
      <c r="J2506" s="14" t="s">
        <v>3292</v>
      </c>
      <c r="K2506" s="21">
        <v>10157</v>
      </c>
      <c r="L2506" s="14" t="s">
        <v>674</v>
      </c>
      <c r="M2506" s="21">
        <v>114060</v>
      </c>
      <c r="N2506" s="14" t="s">
        <v>3293</v>
      </c>
      <c r="O2506" s="14" t="s">
        <v>725</v>
      </c>
      <c r="P2506" s="14" t="s">
        <v>726</v>
      </c>
      <c r="Q2506" s="14" t="s">
        <v>727</v>
      </c>
      <c r="R2506" s="14" t="s">
        <v>715</v>
      </c>
      <c r="S2506" s="14" t="s">
        <v>722</v>
      </c>
    </row>
    <row r="2507" spans="1:19" x14ac:dyDescent="0.25">
      <c r="A2507" s="14" t="s">
        <v>723</v>
      </c>
      <c r="B2507" s="14" t="s">
        <v>704</v>
      </c>
      <c r="C2507" s="14" t="s">
        <v>724</v>
      </c>
      <c r="D2507" s="14" t="s">
        <v>706</v>
      </c>
      <c r="E2507" s="14" t="s">
        <v>707</v>
      </c>
      <c r="F2507" s="15">
        <v>1749.83</v>
      </c>
      <c r="G2507" s="14" t="s">
        <v>708</v>
      </c>
      <c r="H2507" s="20">
        <v>43983</v>
      </c>
      <c r="I2507" s="14" t="s">
        <v>3295</v>
      </c>
      <c r="J2507" s="14" t="s">
        <v>3292</v>
      </c>
      <c r="K2507" s="21">
        <v>10157</v>
      </c>
      <c r="L2507" s="14" t="s">
        <v>674</v>
      </c>
      <c r="M2507" s="21">
        <v>114060</v>
      </c>
      <c r="N2507" s="14" t="s">
        <v>3293</v>
      </c>
      <c r="O2507" s="14" t="s">
        <v>725</v>
      </c>
      <c r="P2507" s="14" t="s">
        <v>682</v>
      </c>
      <c r="Q2507" s="14" t="s">
        <v>875</v>
      </c>
      <c r="R2507" s="14" t="s">
        <v>715</v>
      </c>
      <c r="S2507" s="14" t="s">
        <v>722</v>
      </c>
    </row>
    <row r="2508" spans="1:19" x14ac:dyDescent="0.25">
      <c r="A2508" s="14" t="s">
        <v>703</v>
      </c>
      <c r="B2508" s="14" t="s">
        <v>704</v>
      </c>
      <c r="C2508" s="14" t="s">
        <v>705</v>
      </c>
      <c r="D2508" s="14" t="s">
        <v>706</v>
      </c>
      <c r="E2508" s="14" t="s">
        <v>707</v>
      </c>
      <c r="F2508" s="15">
        <v>648.08000000000004</v>
      </c>
      <c r="G2508" s="14" t="s">
        <v>708</v>
      </c>
      <c r="H2508" s="20">
        <v>43922</v>
      </c>
      <c r="I2508" s="14" t="s">
        <v>3287</v>
      </c>
      <c r="J2508" s="14" t="s">
        <v>3296</v>
      </c>
      <c r="K2508" s="21">
        <v>10185</v>
      </c>
      <c r="L2508" s="14" t="s">
        <v>315</v>
      </c>
      <c r="M2508" s="21">
        <v>111100</v>
      </c>
      <c r="N2508" s="14" t="s">
        <v>3297</v>
      </c>
      <c r="O2508" s="14" t="s">
        <v>712</v>
      </c>
      <c r="P2508" s="14" t="s">
        <v>713</v>
      </c>
      <c r="Q2508" s="14" t="s">
        <v>1583</v>
      </c>
      <c r="R2508" s="14" t="s">
        <v>715</v>
      </c>
      <c r="S2508" s="14" t="s">
        <v>716</v>
      </c>
    </row>
    <row r="2509" spans="1:19" x14ac:dyDescent="0.25">
      <c r="A2509" s="14" t="s">
        <v>717</v>
      </c>
      <c r="B2509" s="14" t="s">
        <v>704</v>
      </c>
      <c r="C2509" s="14" t="s">
        <v>718</v>
      </c>
      <c r="D2509" s="14" t="s">
        <v>706</v>
      </c>
      <c r="E2509" s="14" t="s">
        <v>707</v>
      </c>
      <c r="F2509" s="15">
        <v>648.08000000000004</v>
      </c>
      <c r="G2509" s="14" t="s">
        <v>708</v>
      </c>
      <c r="H2509" s="20">
        <v>43952</v>
      </c>
      <c r="I2509" s="14" t="s">
        <v>3298</v>
      </c>
      <c r="J2509" s="14" t="s">
        <v>3296</v>
      </c>
      <c r="K2509" s="21">
        <v>10185</v>
      </c>
      <c r="L2509" s="14" t="s">
        <v>315</v>
      </c>
      <c r="M2509" s="21">
        <v>111100</v>
      </c>
      <c r="N2509" s="14" t="s">
        <v>3297</v>
      </c>
      <c r="O2509" s="14" t="s">
        <v>719</v>
      </c>
      <c r="P2509" s="14" t="s">
        <v>720</v>
      </c>
      <c r="Q2509" s="14" t="s">
        <v>721</v>
      </c>
      <c r="R2509" s="14" t="s">
        <v>715</v>
      </c>
      <c r="S2509" s="14" t="s">
        <v>716</v>
      </c>
    </row>
    <row r="2510" spans="1:19" x14ac:dyDescent="0.25">
      <c r="A2510" s="14" t="s">
        <v>723</v>
      </c>
      <c r="B2510" s="14" t="s">
        <v>704</v>
      </c>
      <c r="C2510" s="14" t="s">
        <v>724</v>
      </c>
      <c r="D2510" s="14" t="s">
        <v>706</v>
      </c>
      <c r="E2510" s="14" t="s">
        <v>707</v>
      </c>
      <c r="F2510" s="15">
        <v>648.08000000000004</v>
      </c>
      <c r="G2510" s="14" t="s">
        <v>708</v>
      </c>
      <c r="H2510" s="20">
        <v>43983</v>
      </c>
      <c r="I2510" s="14" t="s">
        <v>3217</v>
      </c>
      <c r="J2510" s="14" t="s">
        <v>3296</v>
      </c>
      <c r="K2510" s="21">
        <v>10185</v>
      </c>
      <c r="L2510" s="14" t="s">
        <v>315</v>
      </c>
      <c r="M2510" s="21">
        <v>111100</v>
      </c>
      <c r="N2510" s="14" t="s">
        <v>3297</v>
      </c>
      <c r="O2510" s="14" t="s">
        <v>725</v>
      </c>
      <c r="P2510" s="14" t="s">
        <v>726</v>
      </c>
      <c r="Q2510" s="14" t="s">
        <v>727</v>
      </c>
      <c r="R2510" s="14" t="s">
        <v>715</v>
      </c>
      <c r="S2510" s="14" t="s">
        <v>716</v>
      </c>
    </row>
    <row r="2511" spans="1:19" x14ac:dyDescent="0.25">
      <c r="A2511" s="14" t="s">
        <v>703</v>
      </c>
      <c r="B2511" s="14" t="s">
        <v>704</v>
      </c>
      <c r="C2511" s="14" t="s">
        <v>705</v>
      </c>
      <c r="D2511" s="14" t="s">
        <v>706</v>
      </c>
      <c r="E2511" s="14" t="s">
        <v>707</v>
      </c>
      <c r="F2511" s="15">
        <v>8801.64</v>
      </c>
      <c r="G2511" s="14" t="s">
        <v>708</v>
      </c>
      <c r="H2511" s="20">
        <v>43922</v>
      </c>
      <c r="I2511" s="14" t="s">
        <v>3290</v>
      </c>
      <c r="J2511" s="14" t="s">
        <v>3299</v>
      </c>
      <c r="K2511" s="21">
        <v>10185</v>
      </c>
      <c r="L2511" s="14" t="s">
        <v>315</v>
      </c>
      <c r="M2511" s="21">
        <v>111400</v>
      </c>
      <c r="N2511" s="14" t="s">
        <v>3300</v>
      </c>
      <c r="O2511" s="14" t="s">
        <v>712</v>
      </c>
      <c r="P2511" s="14" t="s">
        <v>713</v>
      </c>
      <c r="Q2511" s="14" t="s">
        <v>1583</v>
      </c>
      <c r="R2511" s="14" t="s">
        <v>715</v>
      </c>
      <c r="S2511" s="14" t="s">
        <v>683</v>
      </c>
    </row>
    <row r="2512" spans="1:19" x14ac:dyDescent="0.25">
      <c r="A2512" s="14" t="s">
        <v>717</v>
      </c>
      <c r="B2512" s="14" t="s">
        <v>704</v>
      </c>
      <c r="C2512" s="14" t="s">
        <v>718</v>
      </c>
      <c r="D2512" s="14" t="s">
        <v>706</v>
      </c>
      <c r="E2512" s="14" t="s">
        <v>707</v>
      </c>
      <c r="F2512" s="15">
        <v>11627.91</v>
      </c>
      <c r="G2512" s="14" t="s">
        <v>708</v>
      </c>
      <c r="H2512" s="20">
        <v>43952</v>
      </c>
      <c r="I2512" s="14" t="s">
        <v>3301</v>
      </c>
      <c r="J2512" s="14" t="s">
        <v>3299</v>
      </c>
      <c r="K2512" s="21">
        <v>10185</v>
      </c>
      <c r="L2512" s="14" t="s">
        <v>315</v>
      </c>
      <c r="M2512" s="21">
        <v>111400</v>
      </c>
      <c r="N2512" s="14" t="s">
        <v>3300</v>
      </c>
      <c r="O2512" s="14" t="s">
        <v>719</v>
      </c>
      <c r="P2512" s="14" t="s">
        <v>720</v>
      </c>
      <c r="Q2512" s="14" t="s">
        <v>721</v>
      </c>
      <c r="R2512" s="14" t="s">
        <v>715</v>
      </c>
      <c r="S2512" s="14" t="s">
        <v>683</v>
      </c>
    </row>
    <row r="2513" spans="1:19" x14ac:dyDescent="0.25">
      <c r="A2513" s="14" t="s">
        <v>723</v>
      </c>
      <c r="B2513" s="14" t="s">
        <v>704</v>
      </c>
      <c r="C2513" s="14" t="s">
        <v>724</v>
      </c>
      <c r="D2513" s="14" t="s">
        <v>706</v>
      </c>
      <c r="E2513" s="14" t="s">
        <v>707</v>
      </c>
      <c r="F2513" s="15">
        <v>11552</v>
      </c>
      <c r="G2513" s="14" t="s">
        <v>708</v>
      </c>
      <c r="H2513" s="20">
        <v>43983</v>
      </c>
      <c r="I2513" s="14" t="s">
        <v>3220</v>
      </c>
      <c r="J2513" s="14" t="s">
        <v>3299</v>
      </c>
      <c r="K2513" s="21">
        <v>10185</v>
      </c>
      <c r="L2513" s="14" t="s">
        <v>315</v>
      </c>
      <c r="M2513" s="21">
        <v>111400</v>
      </c>
      <c r="N2513" s="14" t="s">
        <v>3300</v>
      </c>
      <c r="O2513" s="14" t="s">
        <v>725</v>
      </c>
      <c r="P2513" s="14" t="s">
        <v>726</v>
      </c>
      <c r="Q2513" s="14" t="s">
        <v>727</v>
      </c>
      <c r="R2513" s="14" t="s">
        <v>715</v>
      </c>
      <c r="S2513" s="14" t="s">
        <v>683</v>
      </c>
    </row>
    <row r="2514" spans="1:19" x14ac:dyDescent="0.25">
      <c r="A2514" s="14" t="s">
        <v>717</v>
      </c>
      <c r="B2514" s="14" t="s">
        <v>704</v>
      </c>
      <c r="C2514" s="14" t="s">
        <v>718</v>
      </c>
      <c r="D2514" s="14" t="s">
        <v>706</v>
      </c>
      <c r="E2514" s="14" t="s">
        <v>707</v>
      </c>
      <c r="F2514" s="15">
        <v>783.9</v>
      </c>
      <c r="G2514" s="14" t="s">
        <v>708</v>
      </c>
      <c r="H2514" s="20">
        <v>43952</v>
      </c>
      <c r="I2514" s="14" t="s">
        <v>3302</v>
      </c>
      <c r="J2514" s="14" t="s">
        <v>3303</v>
      </c>
      <c r="K2514" s="21">
        <v>10185</v>
      </c>
      <c r="L2514" s="14" t="s">
        <v>315</v>
      </c>
      <c r="M2514" s="21">
        <v>111500</v>
      </c>
      <c r="N2514" s="14" t="s">
        <v>3304</v>
      </c>
      <c r="O2514" s="14" t="s">
        <v>719</v>
      </c>
      <c r="P2514" s="14" t="s">
        <v>720</v>
      </c>
      <c r="Q2514" s="14" t="s">
        <v>721</v>
      </c>
      <c r="R2514" s="14" t="s">
        <v>715</v>
      </c>
      <c r="S2514" s="14" t="s">
        <v>687</v>
      </c>
    </row>
    <row r="2515" spans="1:19" x14ac:dyDescent="0.25">
      <c r="A2515" s="14" t="s">
        <v>703</v>
      </c>
      <c r="B2515" s="14" t="s">
        <v>704</v>
      </c>
      <c r="C2515" s="14" t="s">
        <v>705</v>
      </c>
      <c r="D2515" s="14" t="s">
        <v>706</v>
      </c>
      <c r="E2515" s="14" t="s">
        <v>707</v>
      </c>
      <c r="F2515" s="15">
        <v>3938.4</v>
      </c>
      <c r="G2515" s="14" t="s">
        <v>708</v>
      </c>
      <c r="H2515" s="20">
        <v>43922</v>
      </c>
      <c r="I2515" s="14" t="s">
        <v>3294</v>
      </c>
      <c r="J2515" s="14" t="s">
        <v>3305</v>
      </c>
      <c r="K2515" s="21">
        <v>10185</v>
      </c>
      <c r="L2515" s="14" t="s">
        <v>315</v>
      </c>
      <c r="M2515" s="21">
        <v>111600</v>
      </c>
      <c r="N2515" s="14" t="s">
        <v>3306</v>
      </c>
      <c r="O2515" s="14" t="s">
        <v>712</v>
      </c>
      <c r="P2515" s="14" t="s">
        <v>713</v>
      </c>
      <c r="Q2515" s="14" t="s">
        <v>1583</v>
      </c>
      <c r="R2515" s="14" t="s">
        <v>715</v>
      </c>
      <c r="S2515" s="14" t="s">
        <v>722</v>
      </c>
    </row>
    <row r="2516" spans="1:19" x14ac:dyDescent="0.25">
      <c r="A2516" s="14" t="s">
        <v>717</v>
      </c>
      <c r="B2516" s="14" t="s">
        <v>704</v>
      </c>
      <c r="C2516" s="14" t="s">
        <v>718</v>
      </c>
      <c r="D2516" s="14" t="s">
        <v>706</v>
      </c>
      <c r="E2516" s="14" t="s">
        <v>707</v>
      </c>
      <c r="F2516" s="15">
        <v>4876.49</v>
      </c>
      <c r="G2516" s="14" t="s">
        <v>708</v>
      </c>
      <c r="H2516" s="20">
        <v>43952</v>
      </c>
      <c r="I2516" s="14" t="s">
        <v>3307</v>
      </c>
      <c r="J2516" s="14" t="s">
        <v>3305</v>
      </c>
      <c r="K2516" s="21">
        <v>10185</v>
      </c>
      <c r="L2516" s="14" t="s">
        <v>315</v>
      </c>
      <c r="M2516" s="21">
        <v>111600</v>
      </c>
      <c r="N2516" s="14" t="s">
        <v>3306</v>
      </c>
      <c r="O2516" s="14" t="s">
        <v>719</v>
      </c>
      <c r="P2516" s="14" t="s">
        <v>720</v>
      </c>
      <c r="Q2516" s="14" t="s">
        <v>721</v>
      </c>
      <c r="R2516" s="14" t="s">
        <v>715</v>
      </c>
      <c r="S2516" s="14" t="s">
        <v>722</v>
      </c>
    </row>
    <row r="2517" spans="1:19" x14ac:dyDescent="0.25">
      <c r="A2517" s="14" t="s">
        <v>723</v>
      </c>
      <c r="B2517" s="14" t="s">
        <v>704</v>
      </c>
      <c r="C2517" s="14" t="s">
        <v>724</v>
      </c>
      <c r="D2517" s="14" t="s">
        <v>706</v>
      </c>
      <c r="E2517" s="14" t="s">
        <v>707</v>
      </c>
      <c r="F2517" s="15">
        <v>4045.34</v>
      </c>
      <c r="G2517" s="14" t="s">
        <v>708</v>
      </c>
      <c r="H2517" s="20">
        <v>43983</v>
      </c>
      <c r="I2517" s="14" t="s">
        <v>3223</v>
      </c>
      <c r="J2517" s="14" t="s">
        <v>3305</v>
      </c>
      <c r="K2517" s="21">
        <v>10185</v>
      </c>
      <c r="L2517" s="14" t="s">
        <v>315</v>
      </c>
      <c r="M2517" s="21">
        <v>111600</v>
      </c>
      <c r="N2517" s="14" t="s">
        <v>3306</v>
      </c>
      <c r="O2517" s="14" t="s">
        <v>725</v>
      </c>
      <c r="P2517" s="14" t="s">
        <v>726</v>
      </c>
      <c r="Q2517" s="14" t="s">
        <v>727</v>
      </c>
      <c r="R2517" s="14" t="s">
        <v>715</v>
      </c>
      <c r="S2517" s="14" t="s">
        <v>722</v>
      </c>
    </row>
    <row r="2518" spans="1:19" x14ac:dyDescent="0.25">
      <c r="A2518" s="14" t="s">
        <v>703</v>
      </c>
      <c r="B2518" s="14" t="s">
        <v>704</v>
      </c>
      <c r="C2518" s="14" t="s">
        <v>705</v>
      </c>
      <c r="D2518" s="14" t="s">
        <v>706</v>
      </c>
      <c r="E2518" s="14" t="s">
        <v>707</v>
      </c>
      <c r="F2518" s="15">
        <v>804.52</v>
      </c>
      <c r="G2518" s="14" t="s">
        <v>708</v>
      </c>
      <c r="H2518" s="20">
        <v>43922</v>
      </c>
      <c r="I2518" s="14" t="s">
        <v>3298</v>
      </c>
      <c r="J2518" s="14" t="s">
        <v>3308</v>
      </c>
      <c r="K2518" s="21">
        <v>10185</v>
      </c>
      <c r="L2518" s="14" t="s">
        <v>315</v>
      </c>
      <c r="M2518" s="21">
        <v>113040</v>
      </c>
      <c r="N2518" s="14" t="s">
        <v>3309</v>
      </c>
      <c r="O2518" s="14" t="s">
        <v>712</v>
      </c>
      <c r="P2518" s="14" t="s">
        <v>713</v>
      </c>
      <c r="Q2518" s="14" t="s">
        <v>1583</v>
      </c>
      <c r="R2518" s="14" t="s">
        <v>715</v>
      </c>
      <c r="S2518" s="14" t="s">
        <v>683</v>
      </c>
    </row>
    <row r="2519" spans="1:19" x14ac:dyDescent="0.25">
      <c r="A2519" s="14" t="s">
        <v>717</v>
      </c>
      <c r="B2519" s="14" t="s">
        <v>704</v>
      </c>
      <c r="C2519" s="14" t="s">
        <v>718</v>
      </c>
      <c r="D2519" s="14" t="s">
        <v>706</v>
      </c>
      <c r="E2519" s="14" t="s">
        <v>707</v>
      </c>
      <c r="F2519" s="15">
        <v>1192.6099999999999</v>
      </c>
      <c r="G2519" s="14" t="s">
        <v>708</v>
      </c>
      <c r="H2519" s="20">
        <v>43952</v>
      </c>
      <c r="I2519" s="14" t="s">
        <v>3310</v>
      </c>
      <c r="J2519" s="14" t="s">
        <v>3308</v>
      </c>
      <c r="K2519" s="21">
        <v>10185</v>
      </c>
      <c r="L2519" s="14" t="s">
        <v>315</v>
      </c>
      <c r="M2519" s="21">
        <v>113040</v>
      </c>
      <c r="N2519" s="14" t="s">
        <v>3309</v>
      </c>
      <c r="O2519" s="14" t="s">
        <v>719</v>
      </c>
      <c r="P2519" s="14" t="s">
        <v>720</v>
      </c>
      <c r="Q2519" s="14" t="s">
        <v>721</v>
      </c>
      <c r="R2519" s="14" t="s">
        <v>715</v>
      </c>
      <c r="S2519" s="14" t="s">
        <v>683</v>
      </c>
    </row>
    <row r="2520" spans="1:19" x14ac:dyDescent="0.25">
      <c r="A2520" s="14" t="s">
        <v>723</v>
      </c>
      <c r="B2520" s="14" t="s">
        <v>704</v>
      </c>
      <c r="C2520" s="14" t="s">
        <v>724</v>
      </c>
      <c r="D2520" s="14" t="s">
        <v>706</v>
      </c>
      <c r="E2520" s="14" t="s">
        <v>707</v>
      </c>
      <c r="F2520" s="15">
        <v>1182.45</v>
      </c>
      <c r="G2520" s="14" t="s">
        <v>708</v>
      </c>
      <c r="H2520" s="20">
        <v>43983</v>
      </c>
      <c r="I2520" s="14" t="s">
        <v>3224</v>
      </c>
      <c r="J2520" s="14" t="s">
        <v>3308</v>
      </c>
      <c r="K2520" s="21">
        <v>10185</v>
      </c>
      <c r="L2520" s="14" t="s">
        <v>315</v>
      </c>
      <c r="M2520" s="21">
        <v>113040</v>
      </c>
      <c r="N2520" s="14" t="s">
        <v>3309</v>
      </c>
      <c r="O2520" s="14" t="s">
        <v>725</v>
      </c>
      <c r="P2520" s="14" t="s">
        <v>726</v>
      </c>
      <c r="Q2520" s="14" t="s">
        <v>727</v>
      </c>
      <c r="R2520" s="14" t="s">
        <v>715</v>
      </c>
      <c r="S2520" s="14" t="s">
        <v>683</v>
      </c>
    </row>
    <row r="2521" spans="1:19" x14ac:dyDescent="0.25">
      <c r="A2521" s="14" t="s">
        <v>717</v>
      </c>
      <c r="B2521" s="14" t="s">
        <v>704</v>
      </c>
      <c r="C2521" s="14" t="s">
        <v>718</v>
      </c>
      <c r="D2521" s="14" t="s">
        <v>706</v>
      </c>
      <c r="E2521" s="14" t="s">
        <v>707</v>
      </c>
      <c r="F2521" s="15">
        <v>84.85</v>
      </c>
      <c r="G2521" s="14" t="s">
        <v>708</v>
      </c>
      <c r="H2521" s="20">
        <v>43952</v>
      </c>
      <c r="I2521" s="14" t="s">
        <v>3311</v>
      </c>
      <c r="J2521" s="14" t="s">
        <v>3312</v>
      </c>
      <c r="K2521" s="21">
        <v>10185</v>
      </c>
      <c r="L2521" s="14" t="s">
        <v>315</v>
      </c>
      <c r="M2521" s="21">
        <v>113050</v>
      </c>
      <c r="N2521" s="14" t="s">
        <v>3313</v>
      </c>
      <c r="O2521" s="14" t="s">
        <v>719</v>
      </c>
      <c r="P2521" s="14" t="s">
        <v>720</v>
      </c>
      <c r="Q2521" s="14" t="s">
        <v>721</v>
      </c>
      <c r="R2521" s="14" t="s">
        <v>715</v>
      </c>
      <c r="S2521" s="14" t="s">
        <v>687</v>
      </c>
    </row>
    <row r="2522" spans="1:19" x14ac:dyDescent="0.25">
      <c r="A2522" s="14" t="s">
        <v>703</v>
      </c>
      <c r="B2522" s="14" t="s">
        <v>704</v>
      </c>
      <c r="C2522" s="14" t="s">
        <v>705</v>
      </c>
      <c r="D2522" s="14" t="s">
        <v>706</v>
      </c>
      <c r="E2522" s="14" t="s">
        <v>707</v>
      </c>
      <c r="F2522" s="15">
        <v>338.76</v>
      </c>
      <c r="G2522" s="14" t="s">
        <v>708</v>
      </c>
      <c r="H2522" s="20">
        <v>43922</v>
      </c>
      <c r="I2522" s="14" t="s">
        <v>3301</v>
      </c>
      <c r="J2522" s="14" t="s">
        <v>3314</v>
      </c>
      <c r="K2522" s="21">
        <v>10185</v>
      </c>
      <c r="L2522" s="14" t="s">
        <v>315</v>
      </c>
      <c r="M2522" s="21">
        <v>113060</v>
      </c>
      <c r="N2522" s="14" t="s">
        <v>3315</v>
      </c>
      <c r="O2522" s="14" t="s">
        <v>712</v>
      </c>
      <c r="P2522" s="14" t="s">
        <v>713</v>
      </c>
      <c r="Q2522" s="14" t="s">
        <v>1583</v>
      </c>
      <c r="R2522" s="14" t="s">
        <v>715</v>
      </c>
      <c r="S2522" s="14" t="s">
        <v>722</v>
      </c>
    </row>
    <row r="2523" spans="1:19" x14ac:dyDescent="0.25">
      <c r="A2523" s="14" t="s">
        <v>717</v>
      </c>
      <c r="B2523" s="14" t="s">
        <v>704</v>
      </c>
      <c r="C2523" s="14" t="s">
        <v>718</v>
      </c>
      <c r="D2523" s="14" t="s">
        <v>706</v>
      </c>
      <c r="E2523" s="14" t="s">
        <v>707</v>
      </c>
      <c r="F2523" s="15">
        <v>368.12</v>
      </c>
      <c r="G2523" s="14" t="s">
        <v>708</v>
      </c>
      <c r="H2523" s="20">
        <v>43952</v>
      </c>
      <c r="I2523" s="14" t="s">
        <v>3316</v>
      </c>
      <c r="J2523" s="14" t="s">
        <v>3314</v>
      </c>
      <c r="K2523" s="21">
        <v>10185</v>
      </c>
      <c r="L2523" s="14" t="s">
        <v>315</v>
      </c>
      <c r="M2523" s="21">
        <v>113060</v>
      </c>
      <c r="N2523" s="14" t="s">
        <v>3315</v>
      </c>
      <c r="O2523" s="14" t="s">
        <v>719</v>
      </c>
      <c r="P2523" s="14" t="s">
        <v>720</v>
      </c>
      <c r="Q2523" s="14" t="s">
        <v>721</v>
      </c>
      <c r="R2523" s="14" t="s">
        <v>715</v>
      </c>
      <c r="S2523" s="14" t="s">
        <v>722</v>
      </c>
    </row>
    <row r="2524" spans="1:19" x14ac:dyDescent="0.25">
      <c r="A2524" s="14" t="s">
        <v>723</v>
      </c>
      <c r="B2524" s="14" t="s">
        <v>704</v>
      </c>
      <c r="C2524" s="14" t="s">
        <v>724</v>
      </c>
      <c r="D2524" s="14" t="s">
        <v>706</v>
      </c>
      <c r="E2524" s="14" t="s">
        <v>707</v>
      </c>
      <c r="F2524" s="15">
        <v>353.44</v>
      </c>
      <c r="G2524" s="14" t="s">
        <v>708</v>
      </c>
      <c r="H2524" s="20">
        <v>43983</v>
      </c>
      <c r="I2524" s="14" t="s">
        <v>3229</v>
      </c>
      <c r="J2524" s="14" t="s">
        <v>3314</v>
      </c>
      <c r="K2524" s="21">
        <v>10185</v>
      </c>
      <c r="L2524" s="14" t="s">
        <v>315</v>
      </c>
      <c r="M2524" s="21">
        <v>113060</v>
      </c>
      <c r="N2524" s="14" t="s">
        <v>3315</v>
      </c>
      <c r="O2524" s="14" t="s">
        <v>725</v>
      </c>
      <c r="P2524" s="14" t="s">
        <v>726</v>
      </c>
      <c r="Q2524" s="14" t="s">
        <v>727</v>
      </c>
      <c r="R2524" s="14" t="s">
        <v>715</v>
      </c>
      <c r="S2524" s="14" t="s">
        <v>722</v>
      </c>
    </row>
    <row r="2525" spans="1:19" x14ac:dyDescent="0.25">
      <c r="A2525" s="14" t="s">
        <v>703</v>
      </c>
      <c r="B2525" s="14" t="s">
        <v>704</v>
      </c>
      <c r="C2525" s="14" t="s">
        <v>705</v>
      </c>
      <c r="D2525" s="14" t="s">
        <v>706</v>
      </c>
      <c r="E2525" s="14" t="s">
        <v>707</v>
      </c>
      <c r="F2525" s="15">
        <v>179.92</v>
      </c>
      <c r="G2525" s="14" t="s">
        <v>708</v>
      </c>
      <c r="H2525" s="20">
        <v>43922</v>
      </c>
      <c r="I2525" s="14" t="s">
        <v>3302</v>
      </c>
      <c r="J2525" s="14" t="s">
        <v>3317</v>
      </c>
      <c r="K2525" s="21">
        <v>10185</v>
      </c>
      <c r="L2525" s="14" t="s">
        <v>315</v>
      </c>
      <c r="M2525" s="21">
        <v>114010</v>
      </c>
      <c r="N2525" s="14" t="s">
        <v>3318</v>
      </c>
      <c r="O2525" s="14" t="s">
        <v>712</v>
      </c>
      <c r="P2525" s="14" t="s">
        <v>713</v>
      </c>
      <c r="Q2525" s="14" t="s">
        <v>1583</v>
      </c>
      <c r="R2525" s="14" t="s">
        <v>715</v>
      </c>
      <c r="S2525" s="14" t="s">
        <v>716</v>
      </c>
    </row>
    <row r="2526" spans="1:19" x14ac:dyDescent="0.25">
      <c r="A2526" s="14" t="s">
        <v>717</v>
      </c>
      <c r="B2526" s="14" t="s">
        <v>704</v>
      </c>
      <c r="C2526" s="14" t="s">
        <v>718</v>
      </c>
      <c r="D2526" s="14" t="s">
        <v>706</v>
      </c>
      <c r="E2526" s="14" t="s">
        <v>707</v>
      </c>
      <c r="F2526" s="15">
        <v>179.92</v>
      </c>
      <c r="G2526" s="14" t="s">
        <v>708</v>
      </c>
      <c r="H2526" s="20">
        <v>43952</v>
      </c>
      <c r="I2526" s="14" t="s">
        <v>3319</v>
      </c>
      <c r="J2526" s="14" t="s">
        <v>3317</v>
      </c>
      <c r="K2526" s="21">
        <v>10185</v>
      </c>
      <c r="L2526" s="14" t="s">
        <v>315</v>
      </c>
      <c r="M2526" s="21">
        <v>114010</v>
      </c>
      <c r="N2526" s="14" t="s">
        <v>3318</v>
      </c>
      <c r="O2526" s="14" t="s">
        <v>719</v>
      </c>
      <c r="P2526" s="14" t="s">
        <v>720</v>
      </c>
      <c r="Q2526" s="14" t="s">
        <v>721</v>
      </c>
      <c r="R2526" s="14" t="s">
        <v>715</v>
      </c>
      <c r="S2526" s="14" t="s">
        <v>716</v>
      </c>
    </row>
    <row r="2527" spans="1:19" x14ac:dyDescent="0.25">
      <c r="A2527" s="14" t="s">
        <v>723</v>
      </c>
      <c r="B2527" s="14" t="s">
        <v>704</v>
      </c>
      <c r="C2527" s="14" t="s">
        <v>724</v>
      </c>
      <c r="D2527" s="14" t="s">
        <v>706</v>
      </c>
      <c r="E2527" s="14" t="s">
        <v>707</v>
      </c>
      <c r="F2527" s="15">
        <v>179.92</v>
      </c>
      <c r="G2527" s="14" t="s">
        <v>708</v>
      </c>
      <c r="H2527" s="20">
        <v>43983</v>
      </c>
      <c r="I2527" s="14" t="s">
        <v>3232</v>
      </c>
      <c r="J2527" s="14" t="s">
        <v>3317</v>
      </c>
      <c r="K2527" s="21">
        <v>10185</v>
      </c>
      <c r="L2527" s="14" t="s">
        <v>315</v>
      </c>
      <c r="M2527" s="21">
        <v>114010</v>
      </c>
      <c r="N2527" s="14" t="s">
        <v>3318</v>
      </c>
      <c r="O2527" s="14" t="s">
        <v>725</v>
      </c>
      <c r="P2527" s="14" t="s">
        <v>726</v>
      </c>
      <c r="Q2527" s="14" t="s">
        <v>727</v>
      </c>
      <c r="R2527" s="14" t="s">
        <v>715</v>
      </c>
      <c r="S2527" s="14" t="s">
        <v>716</v>
      </c>
    </row>
    <row r="2528" spans="1:19" x14ac:dyDescent="0.25">
      <c r="A2528" s="14" t="s">
        <v>703</v>
      </c>
      <c r="B2528" s="14" t="s">
        <v>704</v>
      </c>
      <c r="C2528" s="14" t="s">
        <v>705</v>
      </c>
      <c r="D2528" s="14" t="s">
        <v>706</v>
      </c>
      <c r="E2528" s="14" t="s">
        <v>707</v>
      </c>
      <c r="F2528" s="15">
        <v>2073.86</v>
      </c>
      <c r="G2528" s="14" t="s">
        <v>708</v>
      </c>
      <c r="H2528" s="20">
        <v>43922</v>
      </c>
      <c r="I2528" s="14" t="s">
        <v>3307</v>
      </c>
      <c r="J2528" s="14" t="s">
        <v>3320</v>
      </c>
      <c r="K2528" s="21">
        <v>10185</v>
      </c>
      <c r="L2528" s="14" t="s">
        <v>315</v>
      </c>
      <c r="M2528" s="21">
        <v>114040</v>
      </c>
      <c r="N2528" s="14" t="s">
        <v>3321</v>
      </c>
      <c r="O2528" s="14" t="s">
        <v>712</v>
      </c>
      <c r="P2528" s="14" t="s">
        <v>713</v>
      </c>
      <c r="Q2528" s="14" t="s">
        <v>1583</v>
      </c>
      <c r="R2528" s="14" t="s">
        <v>715</v>
      </c>
      <c r="S2528" s="14" t="s">
        <v>683</v>
      </c>
    </row>
    <row r="2529" spans="1:19" x14ac:dyDescent="0.25">
      <c r="A2529" s="14" t="s">
        <v>717</v>
      </c>
      <c r="B2529" s="14" t="s">
        <v>704</v>
      </c>
      <c r="C2529" s="14" t="s">
        <v>718</v>
      </c>
      <c r="D2529" s="14" t="s">
        <v>706</v>
      </c>
      <c r="E2529" s="14" t="s">
        <v>707</v>
      </c>
      <c r="F2529" s="15">
        <v>2739.79</v>
      </c>
      <c r="G2529" s="14" t="s">
        <v>708</v>
      </c>
      <c r="H2529" s="20">
        <v>43952</v>
      </c>
      <c r="I2529" s="14" t="s">
        <v>3322</v>
      </c>
      <c r="J2529" s="14" t="s">
        <v>3320</v>
      </c>
      <c r="K2529" s="21">
        <v>10185</v>
      </c>
      <c r="L2529" s="14" t="s">
        <v>315</v>
      </c>
      <c r="M2529" s="21">
        <v>114040</v>
      </c>
      <c r="N2529" s="14" t="s">
        <v>3321</v>
      </c>
      <c r="O2529" s="14" t="s">
        <v>719</v>
      </c>
      <c r="P2529" s="14" t="s">
        <v>720</v>
      </c>
      <c r="Q2529" s="14" t="s">
        <v>721</v>
      </c>
      <c r="R2529" s="14" t="s">
        <v>715</v>
      </c>
      <c r="S2529" s="14" t="s">
        <v>683</v>
      </c>
    </row>
    <row r="2530" spans="1:19" x14ac:dyDescent="0.25">
      <c r="A2530" s="14" t="s">
        <v>723</v>
      </c>
      <c r="B2530" s="14" t="s">
        <v>704</v>
      </c>
      <c r="C2530" s="14" t="s">
        <v>724</v>
      </c>
      <c r="D2530" s="14" t="s">
        <v>706</v>
      </c>
      <c r="E2530" s="14" t="s">
        <v>707</v>
      </c>
      <c r="F2530" s="15">
        <v>2632.15</v>
      </c>
      <c r="G2530" s="14" t="s">
        <v>708</v>
      </c>
      <c r="H2530" s="20">
        <v>43983</v>
      </c>
      <c r="I2530" s="14" t="s">
        <v>3235</v>
      </c>
      <c r="J2530" s="14" t="s">
        <v>3320</v>
      </c>
      <c r="K2530" s="21">
        <v>10185</v>
      </c>
      <c r="L2530" s="14" t="s">
        <v>315</v>
      </c>
      <c r="M2530" s="21">
        <v>114040</v>
      </c>
      <c r="N2530" s="14" t="s">
        <v>3321</v>
      </c>
      <c r="O2530" s="14" t="s">
        <v>725</v>
      </c>
      <c r="P2530" s="14" t="s">
        <v>726</v>
      </c>
      <c r="Q2530" s="14" t="s">
        <v>727</v>
      </c>
      <c r="R2530" s="14" t="s">
        <v>715</v>
      </c>
      <c r="S2530" s="14" t="s">
        <v>683</v>
      </c>
    </row>
    <row r="2531" spans="1:19" x14ac:dyDescent="0.25">
      <c r="A2531" s="14" t="s">
        <v>717</v>
      </c>
      <c r="B2531" s="14" t="s">
        <v>704</v>
      </c>
      <c r="C2531" s="14" t="s">
        <v>718</v>
      </c>
      <c r="D2531" s="14" t="s">
        <v>706</v>
      </c>
      <c r="E2531" s="14" t="s">
        <v>707</v>
      </c>
      <c r="F2531" s="15">
        <v>185.63</v>
      </c>
      <c r="G2531" s="14" t="s">
        <v>708</v>
      </c>
      <c r="H2531" s="20">
        <v>43952</v>
      </c>
      <c r="I2531" s="14" t="s">
        <v>3323</v>
      </c>
      <c r="J2531" s="14" t="s">
        <v>3324</v>
      </c>
      <c r="K2531" s="21">
        <v>10185</v>
      </c>
      <c r="L2531" s="14" t="s">
        <v>315</v>
      </c>
      <c r="M2531" s="21">
        <v>114050</v>
      </c>
      <c r="N2531" s="14" t="s">
        <v>3325</v>
      </c>
      <c r="O2531" s="14" t="s">
        <v>719</v>
      </c>
      <c r="P2531" s="14" t="s">
        <v>720</v>
      </c>
      <c r="Q2531" s="14" t="s">
        <v>721</v>
      </c>
      <c r="R2531" s="14" t="s">
        <v>715</v>
      </c>
      <c r="S2531" s="14" t="s">
        <v>687</v>
      </c>
    </row>
    <row r="2532" spans="1:19" x14ac:dyDescent="0.25">
      <c r="A2532" s="14" t="s">
        <v>703</v>
      </c>
      <c r="B2532" s="14" t="s">
        <v>704</v>
      </c>
      <c r="C2532" s="14" t="s">
        <v>705</v>
      </c>
      <c r="D2532" s="14" t="s">
        <v>706</v>
      </c>
      <c r="E2532" s="14" t="s">
        <v>707</v>
      </c>
      <c r="F2532" s="15">
        <v>1093.3399999999999</v>
      </c>
      <c r="G2532" s="14" t="s">
        <v>708</v>
      </c>
      <c r="H2532" s="20">
        <v>43922</v>
      </c>
      <c r="I2532" s="14" t="s">
        <v>3310</v>
      </c>
      <c r="J2532" s="14" t="s">
        <v>3326</v>
      </c>
      <c r="K2532" s="21">
        <v>10185</v>
      </c>
      <c r="L2532" s="14" t="s">
        <v>315</v>
      </c>
      <c r="M2532" s="21">
        <v>114060</v>
      </c>
      <c r="N2532" s="14" t="s">
        <v>3327</v>
      </c>
      <c r="O2532" s="14" t="s">
        <v>712</v>
      </c>
      <c r="P2532" s="14" t="s">
        <v>713</v>
      </c>
      <c r="Q2532" s="14" t="s">
        <v>1583</v>
      </c>
      <c r="R2532" s="14" t="s">
        <v>715</v>
      </c>
      <c r="S2532" s="14" t="s">
        <v>722</v>
      </c>
    </row>
    <row r="2533" spans="1:19" x14ac:dyDescent="0.25">
      <c r="A2533" s="14" t="s">
        <v>717</v>
      </c>
      <c r="B2533" s="14" t="s">
        <v>704</v>
      </c>
      <c r="C2533" s="14" t="s">
        <v>718</v>
      </c>
      <c r="D2533" s="14" t="s">
        <v>706</v>
      </c>
      <c r="E2533" s="14" t="s">
        <v>707</v>
      </c>
      <c r="F2533" s="15">
        <v>1353.77</v>
      </c>
      <c r="G2533" s="14" t="s">
        <v>708</v>
      </c>
      <c r="H2533" s="20">
        <v>43952</v>
      </c>
      <c r="I2533" s="14" t="s">
        <v>3328</v>
      </c>
      <c r="J2533" s="14" t="s">
        <v>3326</v>
      </c>
      <c r="K2533" s="21">
        <v>10185</v>
      </c>
      <c r="L2533" s="14" t="s">
        <v>315</v>
      </c>
      <c r="M2533" s="21">
        <v>114060</v>
      </c>
      <c r="N2533" s="14" t="s">
        <v>3327</v>
      </c>
      <c r="O2533" s="14" t="s">
        <v>719</v>
      </c>
      <c r="P2533" s="14" t="s">
        <v>720</v>
      </c>
      <c r="Q2533" s="14" t="s">
        <v>721</v>
      </c>
      <c r="R2533" s="14" t="s">
        <v>715</v>
      </c>
      <c r="S2533" s="14" t="s">
        <v>722</v>
      </c>
    </row>
    <row r="2534" spans="1:19" x14ac:dyDescent="0.25">
      <c r="A2534" s="14" t="s">
        <v>723</v>
      </c>
      <c r="B2534" s="14" t="s">
        <v>704</v>
      </c>
      <c r="C2534" s="14" t="s">
        <v>724</v>
      </c>
      <c r="D2534" s="14" t="s">
        <v>706</v>
      </c>
      <c r="E2534" s="14" t="s">
        <v>707</v>
      </c>
      <c r="F2534" s="15">
        <v>1123.03</v>
      </c>
      <c r="G2534" s="14" t="s">
        <v>708</v>
      </c>
      <c r="H2534" s="20">
        <v>43983</v>
      </c>
      <c r="I2534" s="14" t="s">
        <v>3238</v>
      </c>
      <c r="J2534" s="14" t="s">
        <v>3326</v>
      </c>
      <c r="K2534" s="21">
        <v>10185</v>
      </c>
      <c r="L2534" s="14" t="s">
        <v>315</v>
      </c>
      <c r="M2534" s="21">
        <v>114060</v>
      </c>
      <c r="N2534" s="14" t="s">
        <v>3327</v>
      </c>
      <c r="O2534" s="14" t="s">
        <v>725</v>
      </c>
      <c r="P2534" s="14" t="s">
        <v>726</v>
      </c>
      <c r="Q2534" s="14" t="s">
        <v>727</v>
      </c>
      <c r="R2534" s="14" t="s">
        <v>715</v>
      </c>
      <c r="S2534" s="14" t="s">
        <v>722</v>
      </c>
    </row>
    <row r="2535" spans="1:19" x14ac:dyDescent="0.25">
      <c r="A2535" s="14" t="s">
        <v>703</v>
      </c>
      <c r="B2535" s="14" t="s">
        <v>704</v>
      </c>
      <c r="C2535" s="14" t="s">
        <v>705</v>
      </c>
      <c r="D2535" s="14" t="s">
        <v>706</v>
      </c>
      <c r="E2535" s="14" t="s">
        <v>707</v>
      </c>
      <c r="F2535" s="15">
        <v>7932.28</v>
      </c>
      <c r="G2535" s="14" t="s">
        <v>708</v>
      </c>
      <c r="H2535" s="20">
        <v>43922</v>
      </c>
      <c r="I2535" s="14" t="s">
        <v>3311</v>
      </c>
      <c r="J2535" s="14" t="s">
        <v>3329</v>
      </c>
      <c r="K2535" s="21">
        <v>11094</v>
      </c>
      <c r="L2535" s="14" t="s">
        <v>675</v>
      </c>
      <c r="M2535" s="21">
        <v>111100</v>
      </c>
      <c r="N2535" s="14" t="s">
        <v>3330</v>
      </c>
      <c r="O2535" s="14" t="s">
        <v>712</v>
      </c>
      <c r="P2535" s="14" t="s">
        <v>713</v>
      </c>
      <c r="Q2535" s="14" t="s">
        <v>1583</v>
      </c>
      <c r="R2535" s="14" t="s">
        <v>715</v>
      </c>
      <c r="S2535" s="14" t="s">
        <v>716</v>
      </c>
    </row>
    <row r="2536" spans="1:19" x14ac:dyDescent="0.25">
      <c r="A2536" s="14" t="s">
        <v>717</v>
      </c>
      <c r="B2536" s="14" t="s">
        <v>704</v>
      </c>
      <c r="C2536" s="14" t="s">
        <v>718</v>
      </c>
      <c r="D2536" s="14" t="s">
        <v>706</v>
      </c>
      <c r="E2536" s="14" t="s">
        <v>707</v>
      </c>
      <c r="F2536" s="15">
        <v>7932.28</v>
      </c>
      <c r="G2536" s="14" t="s">
        <v>708</v>
      </c>
      <c r="H2536" s="20">
        <v>43952</v>
      </c>
      <c r="I2536" s="14" t="s">
        <v>3331</v>
      </c>
      <c r="J2536" s="14" t="s">
        <v>3329</v>
      </c>
      <c r="K2536" s="21">
        <v>11094</v>
      </c>
      <c r="L2536" s="14" t="s">
        <v>675</v>
      </c>
      <c r="M2536" s="21">
        <v>111100</v>
      </c>
      <c r="N2536" s="14" t="s">
        <v>3330</v>
      </c>
      <c r="O2536" s="14" t="s">
        <v>719</v>
      </c>
      <c r="P2536" s="14" t="s">
        <v>720</v>
      </c>
      <c r="Q2536" s="14" t="s">
        <v>721</v>
      </c>
      <c r="R2536" s="14" t="s">
        <v>715</v>
      </c>
      <c r="S2536" s="14" t="s">
        <v>716</v>
      </c>
    </row>
    <row r="2537" spans="1:19" x14ac:dyDescent="0.25">
      <c r="A2537" s="14" t="s">
        <v>723</v>
      </c>
      <c r="B2537" s="14" t="s">
        <v>704</v>
      </c>
      <c r="C2537" s="14" t="s">
        <v>724</v>
      </c>
      <c r="D2537" s="14" t="s">
        <v>706</v>
      </c>
      <c r="E2537" s="14" t="s">
        <v>707</v>
      </c>
      <c r="F2537" s="15">
        <v>8135.17</v>
      </c>
      <c r="G2537" s="14" t="s">
        <v>708</v>
      </c>
      <c r="H2537" s="20">
        <v>43983</v>
      </c>
      <c r="I2537" s="14" t="s">
        <v>3241</v>
      </c>
      <c r="J2537" s="14" t="s">
        <v>3329</v>
      </c>
      <c r="K2537" s="21">
        <v>11094</v>
      </c>
      <c r="L2537" s="14" t="s">
        <v>675</v>
      </c>
      <c r="M2537" s="21">
        <v>111100</v>
      </c>
      <c r="N2537" s="14" t="s">
        <v>3330</v>
      </c>
      <c r="O2537" s="14" t="s">
        <v>725</v>
      </c>
      <c r="P2537" s="14" t="s">
        <v>726</v>
      </c>
      <c r="Q2537" s="14" t="s">
        <v>727</v>
      </c>
      <c r="R2537" s="14" t="s">
        <v>715</v>
      </c>
      <c r="S2537" s="14" t="s">
        <v>716</v>
      </c>
    </row>
    <row r="2538" spans="1:19" x14ac:dyDescent="0.25">
      <c r="A2538" s="14" t="s">
        <v>703</v>
      </c>
      <c r="B2538" s="14" t="s">
        <v>704</v>
      </c>
      <c r="C2538" s="14" t="s">
        <v>705</v>
      </c>
      <c r="D2538" s="14" t="s">
        <v>706</v>
      </c>
      <c r="E2538" s="14" t="s">
        <v>707</v>
      </c>
      <c r="F2538" s="15">
        <v>2882.39</v>
      </c>
      <c r="G2538" s="14" t="s">
        <v>708</v>
      </c>
      <c r="H2538" s="20">
        <v>43922</v>
      </c>
      <c r="I2538" s="14" t="s">
        <v>3316</v>
      </c>
      <c r="J2538" s="14" t="s">
        <v>3332</v>
      </c>
      <c r="K2538" s="21">
        <v>11094</v>
      </c>
      <c r="L2538" s="14" t="s">
        <v>675</v>
      </c>
      <c r="M2538" s="21">
        <v>111200</v>
      </c>
      <c r="N2538" s="14" t="s">
        <v>3333</v>
      </c>
      <c r="O2538" s="14" t="s">
        <v>712</v>
      </c>
      <c r="P2538" s="14" t="s">
        <v>713</v>
      </c>
      <c r="Q2538" s="14" t="s">
        <v>1583</v>
      </c>
      <c r="R2538" s="14" t="s">
        <v>715</v>
      </c>
      <c r="S2538" s="14" t="s">
        <v>731</v>
      </c>
    </row>
    <row r="2539" spans="1:19" x14ac:dyDescent="0.25">
      <c r="A2539" s="14" t="s">
        <v>717</v>
      </c>
      <c r="B2539" s="14" t="s">
        <v>704</v>
      </c>
      <c r="C2539" s="14" t="s">
        <v>718</v>
      </c>
      <c r="D2539" s="14" t="s">
        <v>706</v>
      </c>
      <c r="E2539" s="14" t="s">
        <v>707</v>
      </c>
      <c r="F2539" s="15">
        <v>2882.39</v>
      </c>
      <c r="G2539" s="14" t="s">
        <v>708</v>
      </c>
      <c r="H2539" s="20">
        <v>43952</v>
      </c>
      <c r="I2539" s="14" t="s">
        <v>3334</v>
      </c>
      <c r="J2539" s="14" t="s">
        <v>3332</v>
      </c>
      <c r="K2539" s="21">
        <v>11094</v>
      </c>
      <c r="L2539" s="14" t="s">
        <v>675</v>
      </c>
      <c r="M2539" s="21">
        <v>111200</v>
      </c>
      <c r="N2539" s="14" t="s">
        <v>3333</v>
      </c>
      <c r="O2539" s="14" t="s">
        <v>719</v>
      </c>
      <c r="P2539" s="14" t="s">
        <v>720</v>
      </c>
      <c r="Q2539" s="14" t="s">
        <v>721</v>
      </c>
      <c r="R2539" s="14" t="s">
        <v>715</v>
      </c>
      <c r="S2539" s="14" t="s">
        <v>731</v>
      </c>
    </row>
    <row r="2540" spans="1:19" x14ac:dyDescent="0.25">
      <c r="A2540" s="14" t="s">
        <v>723</v>
      </c>
      <c r="B2540" s="14" t="s">
        <v>704</v>
      </c>
      <c r="C2540" s="14" t="s">
        <v>724</v>
      </c>
      <c r="D2540" s="14" t="s">
        <v>706</v>
      </c>
      <c r="E2540" s="14" t="s">
        <v>707</v>
      </c>
      <c r="F2540" s="15">
        <v>2882.39</v>
      </c>
      <c r="G2540" s="14" t="s">
        <v>708</v>
      </c>
      <c r="H2540" s="20">
        <v>43983</v>
      </c>
      <c r="I2540" s="14" t="s">
        <v>3242</v>
      </c>
      <c r="J2540" s="14" t="s">
        <v>3332</v>
      </c>
      <c r="K2540" s="21">
        <v>11094</v>
      </c>
      <c r="L2540" s="14" t="s">
        <v>675</v>
      </c>
      <c r="M2540" s="21">
        <v>111200</v>
      </c>
      <c r="N2540" s="14" t="s">
        <v>3333</v>
      </c>
      <c r="O2540" s="14" t="s">
        <v>725</v>
      </c>
      <c r="P2540" s="14" t="s">
        <v>726</v>
      </c>
      <c r="Q2540" s="14" t="s">
        <v>727</v>
      </c>
      <c r="R2540" s="14" t="s">
        <v>715</v>
      </c>
      <c r="S2540" s="14" t="s">
        <v>731</v>
      </c>
    </row>
    <row r="2541" spans="1:19" x14ac:dyDescent="0.25">
      <c r="A2541" s="14" t="s">
        <v>703</v>
      </c>
      <c r="B2541" s="14" t="s">
        <v>704</v>
      </c>
      <c r="C2541" s="14" t="s">
        <v>705</v>
      </c>
      <c r="D2541" s="14" t="s">
        <v>706</v>
      </c>
      <c r="E2541" s="14" t="s">
        <v>707</v>
      </c>
      <c r="F2541" s="15">
        <v>72891.72</v>
      </c>
      <c r="G2541" s="14" t="s">
        <v>708</v>
      </c>
      <c r="H2541" s="20">
        <v>43922</v>
      </c>
      <c r="I2541" s="14" t="s">
        <v>3319</v>
      </c>
      <c r="J2541" s="14" t="s">
        <v>3335</v>
      </c>
      <c r="K2541" s="21">
        <v>11094</v>
      </c>
      <c r="L2541" s="14" t="s">
        <v>675</v>
      </c>
      <c r="M2541" s="21">
        <v>111400</v>
      </c>
      <c r="N2541" s="14" t="s">
        <v>3336</v>
      </c>
      <c r="O2541" s="14" t="s">
        <v>712</v>
      </c>
      <c r="P2541" s="14" t="s">
        <v>713</v>
      </c>
      <c r="Q2541" s="14" t="s">
        <v>1583</v>
      </c>
      <c r="R2541" s="14" t="s">
        <v>715</v>
      </c>
      <c r="S2541" s="14" t="s">
        <v>683</v>
      </c>
    </row>
    <row r="2542" spans="1:19" x14ac:dyDescent="0.25">
      <c r="A2542" s="14" t="s">
        <v>717</v>
      </c>
      <c r="B2542" s="14" t="s">
        <v>704</v>
      </c>
      <c r="C2542" s="14" t="s">
        <v>718</v>
      </c>
      <c r="D2542" s="14" t="s">
        <v>706</v>
      </c>
      <c r="E2542" s="14" t="s">
        <v>707</v>
      </c>
      <c r="F2542" s="15">
        <v>73124.160000000003</v>
      </c>
      <c r="G2542" s="14" t="s">
        <v>708</v>
      </c>
      <c r="H2542" s="20">
        <v>43952</v>
      </c>
      <c r="I2542" s="14" t="s">
        <v>3337</v>
      </c>
      <c r="J2542" s="14" t="s">
        <v>3335</v>
      </c>
      <c r="K2542" s="21">
        <v>11094</v>
      </c>
      <c r="L2542" s="14" t="s">
        <v>675</v>
      </c>
      <c r="M2542" s="21">
        <v>111400</v>
      </c>
      <c r="N2542" s="14" t="s">
        <v>3336</v>
      </c>
      <c r="O2542" s="14" t="s">
        <v>719</v>
      </c>
      <c r="P2542" s="14" t="s">
        <v>720</v>
      </c>
      <c r="Q2542" s="14" t="s">
        <v>721</v>
      </c>
      <c r="R2542" s="14" t="s">
        <v>715</v>
      </c>
      <c r="S2542" s="14" t="s">
        <v>683</v>
      </c>
    </row>
    <row r="2543" spans="1:19" x14ac:dyDescent="0.25">
      <c r="A2543" s="14" t="s">
        <v>723</v>
      </c>
      <c r="B2543" s="14" t="s">
        <v>704</v>
      </c>
      <c r="C2543" s="14" t="s">
        <v>724</v>
      </c>
      <c r="D2543" s="14" t="s">
        <v>706</v>
      </c>
      <c r="E2543" s="14" t="s">
        <v>707</v>
      </c>
      <c r="F2543" s="15">
        <v>72879.710000000006</v>
      </c>
      <c r="G2543" s="14" t="s">
        <v>708</v>
      </c>
      <c r="H2543" s="20">
        <v>43983</v>
      </c>
      <c r="I2543" s="14" t="s">
        <v>3247</v>
      </c>
      <c r="J2543" s="14" t="s">
        <v>3335</v>
      </c>
      <c r="K2543" s="21">
        <v>11094</v>
      </c>
      <c r="L2543" s="14" t="s">
        <v>675</v>
      </c>
      <c r="M2543" s="21">
        <v>111400</v>
      </c>
      <c r="N2543" s="14" t="s">
        <v>3336</v>
      </c>
      <c r="O2543" s="14" t="s">
        <v>725</v>
      </c>
      <c r="P2543" s="14" t="s">
        <v>726</v>
      </c>
      <c r="Q2543" s="14" t="s">
        <v>727</v>
      </c>
      <c r="R2543" s="14" t="s">
        <v>715</v>
      </c>
      <c r="S2543" s="14" t="s">
        <v>683</v>
      </c>
    </row>
    <row r="2544" spans="1:19" x14ac:dyDescent="0.25">
      <c r="A2544" s="14" t="s">
        <v>703</v>
      </c>
      <c r="B2544" s="14" t="s">
        <v>704</v>
      </c>
      <c r="C2544" s="14" t="s">
        <v>705</v>
      </c>
      <c r="D2544" s="14" t="s">
        <v>706</v>
      </c>
      <c r="E2544" s="14" t="s">
        <v>707</v>
      </c>
      <c r="F2544" s="15">
        <v>28326.05</v>
      </c>
      <c r="G2544" s="14" t="s">
        <v>708</v>
      </c>
      <c r="H2544" s="20">
        <v>43922</v>
      </c>
      <c r="I2544" s="14" t="s">
        <v>3322</v>
      </c>
      <c r="J2544" s="14" t="s">
        <v>3338</v>
      </c>
      <c r="K2544" s="21">
        <v>11094</v>
      </c>
      <c r="L2544" s="14" t="s">
        <v>675</v>
      </c>
      <c r="M2544" s="21">
        <v>111600</v>
      </c>
      <c r="N2544" s="14" t="s">
        <v>3339</v>
      </c>
      <c r="O2544" s="14" t="s">
        <v>712</v>
      </c>
      <c r="P2544" s="14" t="s">
        <v>713</v>
      </c>
      <c r="Q2544" s="14" t="s">
        <v>1583</v>
      </c>
      <c r="R2544" s="14" t="s">
        <v>715</v>
      </c>
      <c r="S2544" s="14" t="s">
        <v>722</v>
      </c>
    </row>
    <row r="2545" spans="1:19" x14ac:dyDescent="0.25">
      <c r="A2545" s="14" t="s">
        <v>717</v>
      </c>
      <c r="B2545" s="14" t="s">
        <v>704</v>
      </c>
      <c r="C2545" s="14" t="s">
        <v>718</v>
      </c>
      <c r="D2545" s="14" t="s">
        <v>706</v>
      </c>
      <c r="E2545" s="14" t="s">
        <v>707</v>
      </c>
      <c r="F2545" s="15">
        <v>27038.639999999999</v>
      </c>
      <c r="G2545" s="14" t="s">
        <v>708</v>
      </c>
      <c r="H2545" s="20">
        <v>43952</v>
      </c>
      <c r="I2545" s="14" t="s">
        <v>3340</v>
      </c>
      <c r="J2545" s="14" t="s">
        <v>3338</v>
      </c>
      <c r="K2545" s="21">
        <v>11094</v>
      </c>
      <c r="L2545" s="14" t="s">
        <v>675</v>
      </c>
      <c r="M2545" s="21">
        <v>111600</v>
      </c>
      <c r="N2545" s="14" t="s">
        <v>3339</v>
      </c>
      <c r="O2545" s="14" t="s">
        <v>719</v>
      </c>
      <c r="P2545" s="14" t="s">
        <v>720</v>
      </c>
      <c r="Q2545" s="14" t="s">
        <v>721</v>
      </c>
      <c r="R2545" s="14" t="s">
        <v>715</v>
      </c>
      <c r="S2545" s="14" t="s">
        <v>722</v>
      </c>
    </row>
    <row r="2546" spans="1:19" x14ac:dyDescent="0.25">
      <c r="A2546" s="14" t="s">
        <v>723</v>
      </c>
      <c r="B2546" s="14" t="s">
        <v>704</v>
      </c>
      <c r="C2546" s="14" t="s">
        <v>724</v>
      </c>
      <c r="D2546" s="14" t="s">
        <v>706</v>
      </c>
      <c r="E2546" s="14" t="s">
        <v>707</v>
      </c>
      <c r="F2546" s="15">
        <v>27038.639999999999</v>
      </c>
      <c r="G2546" s="14" t="s">
        <v>708</v>
      </c>
      <c r="H2546" s="20">
        <v>43983</v>
      </c>
      <c r="I2546" s="14" t="s">
        <v>3250</v>
      </c>
      <c r="J2546" s="14" t="s">
        <v>3338</v>
      </c>
      <c r="K2546" s="21">
        <v>11094</v>
      </c>
      <c r="L2546" s="14" t="s">
        <v>675</v>
      </c>
      <c r="M2546" s="21">
        <v>111600</v>
      </c>
      <c r="N2546" s="14" t="s">
        <v>3339</v>
      </c>
      <c r="O2546" s="14" t="s">
        <v>725</v>
      </c>
      <c r="P2546" s="14" t="s">
        <v>726</v>
      </c>
      <c r="Q2546" s="14" t="s">
        <v>727</v>
      </c>
      <c r="R2546" s="14" t="s">
        <v>715</v>
      </c>
      <c r="S2546" s="14" t="s">
        <v>722</v>
      </c>
    </row>
    <row r="2547" spans="1:19" x14ac:dyDescent="0.25">
      <c r="A2547" s="14" t="s">
        <v>703</v>
      </c>
      <c r="B2547" s="14" t="s">
        <v>704</v>
      </c>
      <c r="C2547" s="14" t="s">
        <v>705</v>
      </c>
      <c r="D2547" s="14" t="s">
        <v>706</v>
      </c>
      <c r="E2547" s="14" t="s">
        <v>707</v>
      </c>
      <c r="F2547" s="15">
        <v>1502.04</v>
      </c>
      <c r="G2547" s="14" t="s">
        <v>708</v>
      </c>
      <c r="H2547" s="20">
        <v>43922</v>
      </c>
      <c r="I2547" s="14" t="s">
        <v>3323</v>
      </c>
      <c r="J2547" s="14" t="s">
        <v>3341</v>
      </c>
      <c r="K2547" s="21">
        <v>11094</v>
      </c>
      <c r="L2547" s="14" t="s">
        <v>675</v>
      </c>
      <c r="M2547" s="21">
        <v>111700</v>
      </c>
      <c r="N2547" s="14" t="s">
        <v>3342</v>
      </c>
      <c r="O2547" s="14" t="s">
        <v>712</v>
      </c>
      <c r="P2547" s="14" t="s">
        <v>713</v>
      </c>
      <c r="Q2547" s="14" t="s">
        <v>1583</v>
      </c>
      <c r="R2547" s="14" t="s">
        <v>715</v>
      </c>
      <c r="S2547" s="14" t="s">
        <v>742</v>
      </c>
    </row>
    <row r="2548" spans="1:19" x14ac:dyDescent="0.25">
      <c r="A2548" s="14" t="s">
        <v>717</v>
      </c>
      <c r="B2548" s="14" t="s">
        <v>704</v>
      </c>
      <c r="C2548" s="14" t="s">
        <v>718</v>
      </c>
      <c r="D2548" s="14" t="s">
        <v>706</v>
      </c>
      <c r="E2548" s="14" t="s">
        <v>707</v>
      </c>
      <c r="F2548" s="15">
        <v>1590.84</v>
      </c>
      <c r="G2548" s="14" t="s">
        <v>708</v>
      </c>
      <c r="H2548" s="20">
        <v>43952</v>
      </c>
      <c r="I2548" s="14" t="s">
        <v>3343</v>
      </c>
      <c r="J2548" s="14" t="s">
        <v>3341</v>
      </c>
      <c r="K2548" s="21">
        <v>11094</v>
      </c>
      <c r="L2548" s="14" t="s">
        <v>675</v>
      </c>
      <c r="M2548" s="21">
        <v>111700</v>
      </c>
      <c r="N2548" s="14" t="s">
        <v>3342</v>
      </c>
      <c r="O2548" s="14" t="s">
        <v>719</v>
      </c>
      <c r="P2548" s="14" t="s">
        <v>720</v>
      </c>
      <c r="Q2548" s="14" t="s">
        <v>721</v>
      </c>
      <c r="R2548" s="14" t="s">
        <v>715</v>
      </c>
      <c r="S2548" s="14" t="s">
        <v>742</v>
      </c>
    </row>
    <row r="2549" spans="1:19" x14ac:dyDescent="0.25">
      <c r="A2549" s="14" t="s">
        <v>723</v>
      </c>
      <c r="B2549" s="14" t="s">
        <v>704</v>
      </c>
      <c r="C2549" s="14" t="s">
        <v>724</v>
      </c>
      <c r="D2549" s="14" t="s">
        <v>706</v>
      </c>
      <c r="E2549" s="14" t="s">
        <v>707</v>
      </c>
      <c r="F2549" s="15">
        <v>1768.44</v>
      </c>
      <c r="G2549" s="14" t="s">
        <v>708</v>
      </c>
      <c r="H2549" s="20">
        <v>43983</v>
      </c>
      <c r="I2549" s="14" t="s">
        <v>3253</v>
      </c>
      <c r="J2549" s="14" t="s">
        <v>3341</v>
      </c>
      <c r="K2549" s="21">
        <v>11094</v>
      </c>
      <c r="L2549" s="14" t="s">
        <v>675</v>
      </c>
      <c r="M2549" s="21">
        <v>111700</v>
      </c>
      <c r="N2549" s="14" t="s">
        <v>3342</v>
      </c>
      <c r="O2549" s="14" t="s">
        <v>725</v>
      </c>
      <c r="P2549" s="14" t="s">
        <v>726</v>
      </c>
      <c r="Q2549" s="14" t="s">
        <v>727</v>
      </c>
      <c r="R2549" s="14" t="s">
        <v>715</v>
      </c>
      <c r="S2549" s="14" t="s">
        <v>742</v>
      </c>
    </row>
    <row r="2550" spans="1:19" x14ac:dyDescent="0.25">
      <c r="A2550" s="14" t="s">
        <v>723</v>
      </c>
      <c r="B2550" s="14" t="s">
        <v>704</v>
      </c>
      <c r="C2550" s="14" t="s">
        <v>724</v>
      </c>
      <c r="D2550" s="14" t="s">
        <v>706</v>
      </c>
      <c r="E2550" s="14" t="s">
        <v>707</v>
      </c>
      <c r="F2550" s="15">
        <v>4.84</v>
      </c>
      <c r="G2550" s="14" t="s">
        <v>708</v>
      </c>
      <c r="H2550" s="20">
        <v>43983</v>
      </c>
      <c r="I2550" s="14" t="s">
        <v>3256</v>
      </c>
      <c r="J2550" s="14" t="s">
        <v>3344</v>
      </c>
      <c r="K2550" s="21">
        <v>11094</v>
      </c>
      <c r="L2550" s="14" t="s">
        <v>675</v>
      </c>
      <c r="M2550" s="21">
        <v>113000</v>
      </c>
      <c r="N2550" s="14" t="s">
        <v>3345</v>
      </c>
      <c r="O2550" s="14" t="s">
        <v>725</v>
      </c>
      <c r="P2550" s="14" t="s">
        <v>726</v>
      </c>
      <c r="Q2550" s="14" t="s">
        <v>727</v>
      </c>
      <c r="R2550" s="14" t="s">
        <v>715</v>
      </c>
      <c r="S2550" s="14" t="s">
        <v>742</v>
      </c>
    </row>
    <row r="2551" spans="1:19" x14ac:dyDescent="0.25">
      <c r="A2551" s="14" t="s">
        <v>703</v>
      </c>
      <c r="B2551" s="14" t="s">
        <v>704</v>
      </c>
      <c r="C2551" s="14" t="s">
        <v>705</v>
      </c>
      <c r="D2551" s="14" t="s">
        <v>706</v>
      </c>
      <c r="E2551" s="14" t="s">
        <v>707</v>
      </c>
      <c r="F2551" s="15">
        <v>589.58000000000004</v>
      </c>
      <c r="G2551" s="14" t="s">
        <v>708</v>
      </c>
      <c r="H2551" s="20">
        <v>43922</v>
      </c>
      <c r="I2551" s="14" t="s">
        <v>3328</v>
      </c>
      <c r="J2551" s="14" t="s">
        <v>3346</v>
      </c>
      <c r="K2551" s="21">
        <v>11094</v>
      </c>
      <c r="L2551" s="14" t="s">
        <v>675</v>
      </c>
      <c r="M2551" s="21">
        <v>113010</v>
      </c>
      <c r="N2551" s="14" t="s">
        <v>3347</v>
      </c>
      <c r="O2551" s="14" t="s">
        <v>712</v>
      </c>
      <c r="P2551" s="14" t="s">
        <v>713</v>
      </c>
      <c r="Q2551" s="14" t="s">
        <v>1583</v>
      </c>
      <c r="R2551" s="14" t="s">
        <v>715</v>
      </c>
      <c r="S2551" s="14" t="s">
        <v>716</v>
      </c>
    </row>
    <row r="2552" spans="1:19" x14ac:dyDescent="0.25">
      <c r="A2552" s="14" t="s">
        <v>717</v>
      </c>
      <c r="B2552" s="14" t="s">
        <v>704</v>
      </c>
      <c r="C2552" s="14" t="s">
        <v>718</v>
      </c>
      <c r="D2552" s="14" t="s">
        <v>706</v>
      </c>
      <c r="E2552" s="14" t="s">
        <v>707</v>
      </c>
      <c r="F2552" s="15">
        <v>589.58000000000004</v>
      </c>
      <c r="G2552" s="14" t="s">
        <v>708</v>
      </c>
      <c r="H2552" s="20">
        <v>43952</v>
      </c>
      <c r="I2552" s="14" t="s">
        <v>3348</v>
      </c>
      <c r="J2552" s="14" t="s">
        <v>3346</v>
      </c>
      <c r="K2552" s="21">
        <v>11094</v>
      </c>
      <c r="L2552" s="14" t="s">
        <v>675</v>
      </c>
      <c r="M2552" s="21">
        <v>113010</v>
      </c>
      <c r="N2552" s="14" t="s">
        <v>3347</v>
      </c>
      <c r="O2552" s="14" t="s">
        <v>719</v>
      </c>
      <c r="P2552" s="14" t="s">
        <v>720</v>
      </c>
      <c r="Q2552" s="14" t="s">
        <v>721</v>
      </c>
      <c r="R2552" s="14" t="s">
        <v>715</v>
      </c>
      <c r="S2552" s="14" t="s">
        <v>716</v>
      </c>
    </row>
    <row r="2553" spans="1:19" x14ac:dyDescent="0.25">
      <c r="A2553" s="14" t="s">
        <v>723</v>
      </c>
      <c r="B2553" s="14" t="s">
        <v>704</v>
      </c>
      <c r="C2553" s="14" t="s">
        <v>724</v>
      </c>
      <c r="D2553" s="14" t="s">
        <v>706</v>
      </c>
      <c r="E2553" s="14" t="s">
        <v>707</v>
      </c>
      <c r="F2553" s="15">
        <v>617.57000000000005</v>
      </c>
      <c r="G2553" s="14" t="s">
        <v>708</v>
      </c>
      <c r="H2553" s="20">
        <v>43983</v>
      </c>
      <c r="I2553" s="14" t="s">
        <v>3260</v>
      </c>
      <c r="J2553" s="14" t="s">
        <v>3346</v>
      </c>
      <c r="K2553" s="21">
        <v>11094</v>
      </c>
      <c r="L2553" s="14" t="s">
        <v>675</v>
      </c>
      <c r="M2553" s="21">
        <v>113010</v>
      </c>
      <c r="N2553" s="14" t="s">
        <v>3347</v>
      </c>
      <c r="O2553" s="14" t="s">
        <v>725</v>
      </c>
      <c r="P2553" s="14" t="s">
        <v>726</v>
      </c>
      <c r="Q2553" s="14" t="s">
        <v>727</v>
      </c>
      <c r="R2553" s="14" t="s">
        <v>715</v>
      </c>
      <c r="S2553" s="14" t="s">
        <v>716</v>
      </c>
    </row>
    <row r="2554" spans="1:19" x14ac:dyDescent="0.25">
      <c r="A2554" s="14" t="s">
        <v>703</v>
      </c>
      <c r="B2554" s="14" t="s">
        <v>704</v>
      </c>
      <c r="C2554" s="14" t="s">
        <v>705</v>
      </c>
      <c r="D2554" s="14" t="s">
        <v>706</v>
      </c>
      <c r="E2554" s="14" t="s">
        <v>707</v>
      </c>
      <c r="F2554" s="15">
        <v>195.74</v>
      </c>
      <c r="G2554" s="14" t="s">
        <v>708</v>
      </c>
      <c r="H2554" s="20">
        <v>43922</v>
      </c>
      <c r="I2554" s="14" t="s">
        <v>3331</v>
      </c>
      <c r="J2554" s="14" t="s">
        <v>3349</v>
      </c>
      <c r="K2554" s="21">
        <v>11094</v>
      </c>
      <c r="L2554" s="14" t="s">
        <v>675</v>
      </c>
      <c r="M2554" s="21">
        <v>113020</v>
      </c>
      <c r="N2554" s="14" t="s">
        <v>3350</v>
      </c>
      <c r="O2554" s="14" t="s">
        <v>712</v>
      </c>
      <c r="P2554" s="14" t="s">
        <v>713</v>
      </c>
      <c r="Q2554" s="14" t="s">
        <v>1583</v>
      </c>
      <c r="R2554" s="14" t="s">
        <v>715</v>
      </c>
      <c r="S2554" s="14" t="s">
        <v>731</v>
      </c>
    </row>
    <row r="2555" spans="1:19" x14ac:dyDescent="0.25">
      <c r="A2555" s="14" t="s">
        <v>717</v>
      </c>
      <c r="B2555" s="14" t="s">
        <v>704</v>
      </c>
      <c r="C2555" s="14" t="s">
        <v>718</v>
      </c>
      <c r="D2555" s="14" t="s">
        <v>706</v>
      </c>
      <c r="E2555" s="14" t="s">
        <v>707</v>
      </c>
      <c r="F2555" s="15">
        <v>195.74</v>
      </c>
      <c r="G2555" s="14" t="s">
        <v>708</v>
      </c>
      <c r="H2555" s="20">
        <v>43952</v>
      </c>
      <c r="I2555" s="14" t="s">
        <v>3351</v>
      </c>
      <c r="J2555" s="14" t="s">
        <v>3349</v>
      </c>
      <c r="K2555" s="21">
        <v>11094</v>
      </c>
      <c r="L2555" s="14" t="s">
        <v>675</v>
      </c>
      <c r="M2555" s="21">
        <v>113020</v>
      </c>
      <c r="N2555" s="14" t="s">
        <v>3350</v>
      </c>
      <c r="O2555" s="14" t="s">
        <v>719</v>
      </c>
      <c r="P2555" s="14" t="s">
        <v>720</v>
      </c>
      <c r="Q2555" s="14" t="s">
        <v>721</v>
      </c>
      <c r="R2555" s="14" t="s">
        <v>715</v>
      </c>
      <c r="S2555" s="14" t="s">
        <v>731</v>
      </c>
    </row>
    <row r="2556" spans="1:19" x14ac:dyDescent="0.25">
      <c r="A2556" s="14" t="s">
        <v>723</v>
      </c>
      <c r="B2556" s="14" t="s">
        <v>704</v>
      </c>
      <c r="C2556" s="14" t="s">
        <v>724</v>
      </c>
      <c r="D2556" s="14" t="s">
        <v>706</v>
      </c>
      <c r="E2556" s="14" t="s">
        <v>707</v>
      </c>
      <c r="F2556" s="15">
        <v>195.74</v>
      </c>
      <c r="G2556" s="14" t="s">
        <v>708</v>
      </c>
      <c r="H2556" s="20">
        <v>43983</v>
      </c>
      <c r="I2556" s="14" t="s">
        <v>3264</v>
      </c>
      <c r="J2556" s="14" t="s">
        <v>3349</v>
      </c>
      <c r="K2556" s="21">
        <v>11094</v>
      </c>
      <c r="L2556" s="14" t="s">
        <v>675</v>
      </c>
      <c r="M2556" s="21">
        <v>113020</v>
      </c>
      <c r="N2556" s="14" t="s">
        <v>3350</v>
      </c>
      <c r="O2556" s="14" t="s">
        <v>725</v>
      </c>
      <c r="P2556" s="14" t="s">
        <v>726</v>
      </c>
      <c r="Q2556" s="14" t="s">
        <v>727</v>
      </c>
      <c r="R2556" s="14" t="s">
        <v>715</v>
      </c>
      <c r="S2556" s="14" t="s">
        <v>731</v>
      </c>
    </row>
    <row r="2557" spans="1:19" x14ac:dyDescent="0.25">
      <c r="A2557" s="14" t="s">
        <v>703</v>
      </c>
      <c r="B2557" s="14" t="s">
        <v>704</v>
      </c>
      <c r="C2557" s="14" t="s">
        <v>705</v>
      </c>
      <c r="D2557" s="14" t="s">
        <v>706</v>
      </c>
      <c r="E2557" s="14" t="s">
        <v>707</v>
      </c>
      <c r="F2557" s="15">
        <v>7500.32</v>
      </c>
      <c r="G2557" s="14" t="s">
        <v>708</v>
      </c>
      <c r="H2557" s="20">
        <v>43922</v>
      </c>
      <c r="I2557" s="14" t="s">
        <v>3334</v>
      </c>
      <c r="J2557" s="14" t="s">
        <v>3352</v>
      </c>
      <c r="K2557" s="21">
        <v>11094</v>
      </c>
      <c r="L2557" s="14" t="s">
        <v>675</v>
      </c>
      <c r="M2557" s="21">
        <v>113040</v>
      </c>
      <c r="N2557" s="14" t="s">
        <v>3353</v>
      </c>
      <c r="O2557" s="14" t="s">
        <v>712</v>
      </c>
      <c r="P2557" s="14" t="s">
        <v>713</v>
      </c>
      <c r="Q2557" s="14" t="s">
        <v>1583</v>
      </c>
      <c r="R2557" s="14" t="s">
        <v>715</v>
      </c>
      <c r="S2557" s="14" t="s">
        <v>683</v>
      </c>
    </row>
    <row r="2558" spans="1:19" x14ac:dyDescent="0.25">
      <c r="A2558" s="14" t="s">
        <v>717</v>
      </c>
      <c r="B2558" s="14" t="s">
        <v>704</v>
      </c>
      <c r="C2558" s="14" t="s">
        <v>718</v>
      </c>
      <c r="D2558" s="14" t="s">
        <v>706</v>
      </c>
      <c r="E2558" s="14" t="s">
        <v>707</v>
      </c>
      <c r="F2558" s="15">
        <v>7567.57</v>
      </c>
      <c r="G2558" s="14" t="s">
        <v>708</v>
      </c>
      <c r="H2558" s="20">
        <v>43952</v>
      </c>
      <c r="I2558" s="14" t="s">
        <v>3354</v>
      </c>
      <c r="J2558" s="14" t="s">
        <v>3352</v>
      </c>
      <c r="K2558" s="21">
        <v>11094</v>
      </c>
      <c r="L2558" s="14" t="s">
        <v>675</v>
      </c>
      <c r="M2558" s="21">
        <v>113040</v>
      </c>
      <c r="N2558" s="14" t="s">
        <v>3353</v>
      </c>
      <c r="O2558" s="14" t="s">
        <v>719</v>
      </c>
      <c r="P2558" s="14" t="s">
        <v>720</v>
      </c>
      <c r="Q2558" s="14" t="s">
        <v>721</v>
      </c>
      <c r="R2558" s="14" t="s">
        <v>715</v>
      </c>
      <c r="S2558" s="14" t="s">
        <v>683</v>
      </c>
    </row>
    <row r="2559" spans="1:19" x14ac:dyDescent="0.25">
      <c r="A2559" s="14" t="s">
        <v>723</v>
      </c>
      <c r="B2559" s="14" t="s">
        <v>704</v>
      </c>
      <c r="C2559" s="14" t="s">
        <v>724</v>
      </c>
      <c r="D2559" s="14" t="s">
        <v>706</v>
      </c>
      <c r="E2559" s="14" t="s">
        <v>707</v>
      </c>
      <c r="F2559" s="15">
        <v>7567.39</v>
      </c>
      <c r="G2559" s="14" t="s">
        <v>708</v>
      </c>
      <c r="H2559" s="20">
        <v>43983</v>
      </c>
      <c r="I2559" s="14" t="s">
        <v>3267</v>
      </c>
      <c r="J2559" s="14" t="s">
        <v>3352</v>
      </c>
      <c r="K2559" s="21">
        <v>11094</v>
      </c>
      <c r="L2559" s="14" t="s">
        <v>675</v>
      </c>
      <c r="M2559" s="21">
        <v>113040</v>
      </c>
      <c r="N2559" s="14" t="s">
        <v>3353</v>
      </c>
      <c r="O2559" s="14" t="s">
        <v>725</v>
      </c>
      <c r="P2559" s="14" t="s">
        <v>726</v>
      </c>
      <c r="Q2559" s="14" t="s">
        <v>727</v>
      </c>
      <c r="R2559" s="14" t="s">
        <v>715</v>
      </c>
      <c r="S2559" s="14" t="s">
        <v>683</v>
      </c>
    </row>
    <row r="2560" spans="1:19" x14ac:dyDescent="0.25">
      <c r="A2560" s="14" t="s">
        <v>703</v>
      </c>
      <c r="B2560" s="14" t="s">
        <v>704</v>
      </c>
      <c r="C2560" s="14" t="s">
        <v>705</v>
      </c>
      <c r="D2560" s="14" t="s">
        <v>706</v>
      </c>
      <c r="E2560" s="14" t="s">
        <v>707</v>
      </c>
      <c r="F2560" s="15">
        <v>1900.26</v>
      </c>
      <c r="G2560" s="14" t="s">
        <v>708</v>
      </c>
      <c r="H2560" s="20">
        <v>43922</v>
      </c>
      <c r="I2560" s="14" t="s">
        <v>3337</v>
      </c>
      <c r="J2560" s="14" t="s">
        <v>3355</v>
      </c>
      <c r="K2560" s="21">
        <v>11094</v>
      </c>
      <c r="L2560" s="14" t="s">
        <v>675</v>
      </c>
      <c r="M2560" s="21">
        <v>113060</v>
      </c>
      <c r="N2560" s="14" t="s">
        <v>3356</v>
      </c>
      <c r="O2560" s="14" t="s">
        <v>712</v>
      </c>
      <c r="P2560" s="14" t="s">
        <v>713</v>
      </c>
      <c r="Q2560" s="14" t="s">
        <v>1583</v>
      </c>
      <c r="R2560" s="14" t="s">
        <v>715</v>
      </c>
      <c r="S2560" s="14" t="s">
        <v>722</v>
      </c>
    </row>
    <row r="2561" spans="1:19" x14ac:dyDescent="0.25">
      <c r="A2561" s="14" t="s">
        <v>717</v>
      </c>
      <c r="B2561" s="14" t="s">
        <v>704</v>
      </c>
      <c r="C2561" s="14" t="s">
        <v>718</v>
      </c>
      <c r="D2561" s="14" t="s">
        <v>706</v>
      </c>
      <c r="E2561" s="14" t="s">
        <v>707</v>
      </c>
      <c r="F2561" s="15">
        <v>1722.6</v>
      </c>
      <c r="G2561" s="14" t="s">
        <v>708</v>
      </c>
      <c r="H2561" s="20">
        <v>43952</v>
      </c>
      <c r="I2561" s="14" t="s">
        <v>3357</v>
      </c>
      <c r="J2561" s="14" t="s">
        <v>3355</v>
      </c>
      <c r="K2561" s="21">
        <v>11094</v>
      </c>
      <c r="L2561" s="14" t="s">
        <v>675</v>
      </c>
      <c r="M2561" s="21">
        <v>113060</v>
      </c>
      <c r="N2561" s="14" t="s">
        <v>3356</v>
      </c>
      <c r="O2561" s="14" t="s">
        <v>719</v>
      </c>
      <c r="P2561" s="14" t="s">
        <v>720</v>
      </c>
      <c r="Q2561" s="14" t="s">
        <v>721</v>
      </c>
      <c r="R2561" s="14" t="s">
        <v>715</v>
      </c>
      <c r="S2561" s="14" t="s">
        <v>722</v>
      </c>
    </row>
    <row r="2562" spans="1:19" x14ac:dyDescent="0.25">
      <c r="A2562" s="14" t="s">
        <v>723</v>
      </c>
      <c r="B2562" s="14" t="s">
        <v>704</v>
      </c>
      <c r="C2562" s="14" t="s">
        <v>724</v>
      </c>
      <c r="D2562" s="14" t="s">
        <v>706</v>
      </c>
      <c r="E2562" s="14" t="s">
        <v>707</v>
      </c>
      <c r="F2562" s="15">
        <v>1722.6</v>
      </c>
      <c r="G2562" s="14" t="s">
        <v>708</v>
      </c>
      <c r="H2562" s="20">
        <v>43983</v>
      </c>
      <c r="I2562" s="14" t="s">
        <v>3270</v>
      </c>
      <c r="J2562" s="14" t="s">
        <v>3355</v>
      </c>
      <c r="K2562" s="21">
        <v>11094</v>
      </c>
      <c r="L2562" s="14" t="s">
        <v>675</v>
      </c>
      <c r="M2562" s="21">
        <v>113060</v>
      </c>
      <c r="N2562" s="14" t="s">
        <v>3356</v>
      </c>
      <c r="O2562" s="14" t="s">
        <v>725</v>
      </c>
      <c r="P2562" s="14" t="s">
        <v>726</v>
      </c>
      <c r="Q2562" s="14" t="s">
        <v>727</v>
      </c>
      <c r="R2562" s="14" t="s">
        <v>715</v>
      </c>
      <c r="S2562" s="14" t="s">
        <v>722</v>
      </c>
    </row>
    <row r="2563" spans="1:19" x14ac:dyDescent="0.25">
      <c r="A2563" s="14" t="s">
        <v>703</v>
      </c>
      <c r="B2563" s="14" t="s">
        <v>704</v>
      </c>
      <c r="C2563" s="14" t="s">
        <v>705</v>
      </c>
      <c r="D2563" s="14" t="s">
        <v>706</v>
      </c>
      <c r="E2563" s="14" t="s">
        <v>707</v>
      </c>
      <c r="F2563" s="15">
        <v>279.38</v>
      </c>
      <c r="G2563" s="14" t="s">
        <v>708</v>
      </c>
      <c r="H2563" s="20">
        <v>43922</v>
      </c>
      <c r="I2563" s="14" t="s">
        <v>3340</v>
      </c>
      <c r="J2563" s="14" t="s">
        <v>3358</v>
      </c>
      <c r="K2563" s="21">
        <v>11094</v>
      </c>
      <c r="L2563" s="14" t="s">
        <v>675</v>
      </c>
      <c r="M2563" s="21">
        <v>114000</v>
      </c>
      <c r="N2563" s="14" t="s">
        <v>3359</v>
      </c>
      <c r="O2563" s="14" t="s">
        <v>712</v>
      </c>
      <c r="P2563" s="14" t="s">
        <v>713</v>
      </c>
      <c r="Q2563" s="14" t="s">
        <v>1583</v>
      </c>
      <c r="R2563" s="14" t="s">
        <v>715</v>
      </c>
      <c r="S2563" s="14" t="s">
        <v>742</v>
      </c>
    </row>
    <row r="2564" spans="1:19" x14ac:dyDescent="0.25">
      <c r="A2564" s="14" t="s">
        <v>717</v>
      </c>
      <c r="B2564" s="14" t="s">
        <v>704</v>
      </c>
      <c r="C2564" s="14" t="s">
        <v>718</v>
      </c>
      <c r="D2564" s="14" t="s">
        <v>706</v>
      </c>
      <c r="E2564" s="14" t="s">
        <v>707</v>
      </c>
      <c r="F2564" s="15">
        <v>304.14999999999998</v>
      </c>
      <c r="G2564" s="14" t="s">
        <v>708</v>
      </c>
      <c r="H2564" s="20">
        <v>43952</v>
      </c>
      <c r="I2564" s="14" t="s">
        <v>874</v>
      </c>
      <c r="J2564" s="14" t="s">
        <v>3358</v>
      </c>
      <c r="K2564" s="21">
        <v>11094</v>
      </c>
      <c r="L2564" s="14" t="s">
        <v>675</v>
      </c>
      <c r="M2564" s="21">
        <v>114000</v>
      </c>
      <c r="N2564" s="14" t="s">
        <v>3359</v>
      </c>
      <c r="O2564" s="14" t="s">
        <v>719</v>
      </c>
      <c r="P2564" s="14" t="s">
        <v>720</v>
      </c>
      <c r="Q2564" s="14" t="s">
        <v>721</v>
      </c>
      <c r="R2564" s="14" t="s">
        <v>715</v>
      </c>
      <c r="S2564" s="14" t="s">
        <v>742</v>
      </c>
    </row>
    <row r="2565" spans="1:19" x14ac:dyDescent="0.25">
      <c r="A2565" s="14" t="s">
        <v>723</v>
      </c>
      <c r="B2565" s="14" t="s">
        <v>704</v>
      </c>
      <c r="C2565" s="14" t="s">
        <v>724</v>
      </c>
      <c r="D2565" s="14" t="s">
        <v>706</v>
      </c>
      <c r="E2565" s="14" t="s">
        <v>707</v>
      </c>
      <c r="F2565" s="15">
        <v>353.71</v>
      </c>
      <c r="G2565" s="14" t="s">
        <v>708</v>
      </c>
      <c r="H2565" s="20">
        <v>43983</v>
      </c>
      <c r="I2565" s="14" t="s">
        <v>3273</v>
      </c>
      <c r="J2565" s="14" t="s">
        <v>3358</v>
      </c>
      <c r="K2565" s="21">
        <v>11094</v>
      </c>
      <c r="L2565" s="14" t="s">
        <v>675</v>
      </c>
      <c r="M2565" s="21">
        <v>114000</v>
      </c>
      <c r="N2565" s="14" t="s">
        <v>3359</v>
      </c>
      <c r="O2565" s="14" t="s">
        <v>725</v>
      </c>
      <c r="P2565" s="14" t="s">
        <v>726</v>
      </c>
      <c r="Q2565" s="14" t="s">
        <v>727</v>
      </c>
      <c r="R2565" s="14" t="s">
        <v>715</v>
      </c>
      <c r="S2565" s="14" t="s">
        <v>742</v>
      </c>
    </row>
    <row r="2566" spans="1:19" x14ac:dyDescent="0.25">
      <c r="A2566" s="14" t="s">
        <v>703</v>
      </c>
      <c r="B2566" s="14" t="s">
        <v>704</v>
      </c>
      <c r="C2566" s="14" t="s">
        <v>705</v>
      </c>
      <c r="D2566" s="14" t="s">
        <v>706</v>
      </c>
      <c r="E2566" s="14" t="s">
        <v>707</v>
      </c>
      <c r="F2566" s="15">
        <v>2213.11</v>
      </c>
      <c r="G2566" s="14" t="s">
        <v>708</v>
      </c>
      <c r="H2566" s="20">
        <v>43922</v>
      </c>
      <c r="I2566" s="14" t="s">
        <v>3343</v>
      </c>
      <c r="J2566" s="14" t="s">
        <v>3360</v>
      </c>
      <c r="K2566" s="21">
        <v>11094</v>
      </c>
      <c r="L2566" s="14" t="s">
        <v>675</v>
      </c>
      <c r="M2566" s="21">
        <v>114010</v>
      </c>
      <c r="N2566" s="14" t="s">
        <v>3361</v>
      </c>
      <c r="O2566" s="14" t="s">
        <v>712</v>
      </c>
      <c r="P2566" s="14" t="s">
        <v>713</v>
      </c>
      <c r="Q2566" s="14" t="s">
        <v>1583</v>
      </c>
      <c r="R2566" s="14" t="s">
        <v>715</v>
      </c>
      <c r="S2566" s="14" t="s">
        <v>716</v>
      </c>
    </row>
    <row r="2567" spans="1:19" x14ac:dyDescent="0.25">
      <c r="A2567" s="14" t="s">
        <v>717</v>
      </c>
      <c r="B2567" s="14" t="s">
        <v>704</v>
      </c>
      <c r="C2567" s="14" t="s">
        <v>718</v>
      </c>
      <c r="D2567" s="14" t="s">
        <v>706</v>
      </c>
      <c r="E2567" s="14" t="s">
        <v>707</v>
      </c>
      <c r="F2567" s="15">
        <v>2213.11</v>
      </c>
      <c r="G2567" s="14" t="s">
        <v>708</v>
      </c>
      <c r="H2567" s="20">
        <v>43952</v>
      </c>
      <c r="I2567" s="14" t="s">
        <v>879</v>
      </c>
      <c r="J2567" s="14" t="s">
        <v>3360</v>
      </c>
      <c r="K2567" s="21">
        <v>11094</v>
      </c>
      <c r="L2567" s="14" t="s">
        <v>675</v>
      </c>
      <c r="M2567" s="21">
        <v>114010</v>
      </c>
      <c r="N2567" s="14" t="s">
        <v>3361</v>
      </c>
      <c r="O2567" s="14" t="s">
        <v>719</v>
      </c>
      <c r="P2567" s="14" t="s">
        <v>720</v>
      </c>
      <c r="Q2567" s="14" t="s">
        <v>721</v>
      </c>
      <c r="R2567" s="14" t="s">
        <v>715</v>
      </c>
      <c r="S2567" s="14" t="s">
        <v>716</v>
      </c>
    </row>
    <row r="2568" spans="1:19" x14ac:dyDescent="0.25">
      <c r="A2568" s="14" t="s">
        <v>723</v>
      </c>
      <c r="B2568" s="14" t="s">
        <v>704</v>
      </c>
      <c r="C2568" s="14" t="s">
        <v>724</v>
      </c>
      <c r="D2568" s="14" t="s">
        <v>706</v>
      </c>
      <c r="E2568" s="14" t="s">
        <v>707</v>
      </c>
      <c r="F2568" s="15">
        <v>2269.7199999999998</v>
      </c>
      <c r="G2568" s="14" t="s">
        <v>708</v>
      </c>
      <c r="H2568" s="20">
        <v>43983</v>
      </c>
      <c r="I2568" s="14" t="s">
        <v>3277</v>
      </c>
      <c r="J2568" s="14" t="s">
        <v>3360</v>
      </c>
      <c r="K2568" s="21">
        <v>11094</v>
      </c>
      <c r="L2568" s="14" t="s">
        <v>675</v>
      </c>
      <c r="M2568" s="21">
        <v>114010</v>
      </c>
      <c r="N2568" s="14" t="s">
        <v>3361</v>
      </c>
      <c r="O2568" s="14" t="s">
        <v>725</v>
      </c>
      <c r="P2568" s="14" t="s">
        <v>726</v>
      </c>
      <c r="Q2568" s="14" t="s">
        <v>727</v>
      </c>
      <c r="R2568" s="14" t="s">
        <v>715</v>
      </c>
      <c r="S2568" s="14" t="s">
        <v>716</v>
      </c>
    </row>
    <row r="2569" spans="1:19" x14ac:dyDescent="0.25">
      <c r="A2569" s="14" t="s">
        <v>703</v>
      </c>
      <c r="B2569" s="14" t="s">
        <v>704</v>
      </c>
      <c r="C2569" s="14" t="s">
        <v>705</v>
      </c>
      <c r="D2569" s="14" t="s">
        <v>706</v>
      </c>
      <c r="E2569" s="14" t="s">
        <v>707</v>
      </c>
      <c r="F2569" s="15">
        <v>520.27</v>
      </c>
      <c r="G2569" s="14" t="s">
        <v>708</v>
      </c>
      <c r="H2569" s="20">
        <v>43922</v>
      </c>
      <c r="I2569" s="14" t="s">
        <v>3348</v>
      </c>
      <c r="J2569" s="14" t="s">
        <v>3362</v>
      </c>
      <c r="K2569" s="21">
        <v>11094</v>
      </c>
      <c r="L2569" s="14" t="s">
        <v>675</v>
      </c>
      <c r="M2569" s="21">
        <v>114020</v>
      </c>
      <c r="N2569" s="14" t="s">
        <v>3363</v>
      </c>
      <c r="O2569" s="14" t="s">
        <v>712</v>
      </c>
      <c r="P2569" s="14" t="s">
        <v>713</v>
      </c>
      <c r="Q2569" s="14" t="s">
        <v>1583</v>
      </c>
      <c r="R2569" s="14" t="s">
        <v>715</v>
      </c>
      <c r="S2569" s="14" t="s">
        <v>731</v>
      </c>
    </row>
    <row r="2570" spans="1:19" x14ac:dyDescent="0.25">
      <c r="A2570" s="14" t="s">
        <v>717</v>
      </c>
      <c r="B2570" s="14" t="s">
        <v>704</v>
      </c>
      <c r="C2570" s="14" t="s">
        <v>718</v>
      </c>
      <c r="D2570" s="14" t="s">
        <v>706</v>
      </c>
      <c r="E2570" s="14" t="s">
        <v>707</v>
      </c>
      <c r="F2570" s="15">
        <v>520.27</v>
      </c>
      <c r="G2570" s="14" t="s">
        <v>708</v>
      </c>
      <c r="H2570" s="20">
        <v>43952</v>
      </c>
      <c r="I2570" s="14" t="s">
        <v>883</v>
      </c>
      <c r="J2570" s="14" t="s">
        <v>3362</v>
      </c>
      <c r="K2570" s="21">
        <v>11094</v>
      </c>
      <c r="L2570" s="14" t="s">
        <v>675</v>
      </c>
      <c r="M2570" s="21">
        <v>114020</v>
      </c>
      <c r="N2570" s="14" t="s">
        <v>3363</v>
      </c>
      <c r="O2570" s="14" t="s">
        <v>719</v>
      </c>
      <c r="P2570" s="14" t="s">
        <v>720</v>
      </c>
      <c r="Q2570" s="14" t="s">
        <v>721</v>
      </c>
      <c r="R2570" s="14" t="s">
        <v>715</v>
      </c>
      <c r="S2570" s="14" t="s">
        <v>731</v>
      </c>
    </row>
    <row r="2571" spans="1:19" x14ac:dyDescent="0.25">
      <c r="A2571" s="14" t="s">
        <v>723</v>
      </c>
      <c r="B2571" s="14" t="s">
        <v>704</v>
      </c>
      <c r="C2571" s="14" t="s">
        <v>724</v>
      </c>
      <c r="D2571" s="14" t="s">
        <v>706</v>
      </c>
      <c r="E2571" s="14" t="s">
        <v>707</v>
      </c>
      <c r="F2571" s="15">
        <v>520.27</v>
      </c>
      <c r="G2571" s="14" t="s">
        <v>708</v>
      </c>
      <c r="H2571" s="20">
        <v>43983</v>
      </c>
      <c r="I2571" s="14" t="s">
        <v>3281</v>
      </c>
      <c r="J2571" s="14" t="s">
        <v>3362</v>
      </c>
      <c r="K2571" s="21">
        <v>11094</v>
      </c>
      <c r="L2571" s="14" t="s">
        <v>675</v>
      </c>
      <c r="M2571" s="21">
        <v>114020</v>
      </c>
      <c r="N2571" s="14" t="s">
        <v>3363</v>
      </c>
      <c r="O2571" s="14" t="s">
        <v>725</v>
      </c>
      <c r="P2571" s="14" t="s">
        <v>726</v>
      </c>
      <c r="Q2571" s="14" t="s">
        <v>727</v>
      </c>
      <c r="R2571" s="14" t="s">
        <v>715</v>
      </c>
      <c r="S2571" s="14" t="s">
        <v>731</v>
      </c>
    </row>
    <row r="2572" spans="1:19" x14ac:dyDescent="0.25">
      <c r="A2572" s="14" t="s">
        <v>703</v>
      </c>
      <c r="B2572" s="14" t="s">
        <v>704</v>
      </c>
      <c r="C2572" s="14" t="s">
        <v>705</v>
      </c>
      <c r="D2572" s="14" t="s">
        <v>706</v>
      </c>
      <c r="E2572" s="14" t="s">
        <v>707</v>
      </c>
      <c r="F2572" s="15">
        <v>15371.77</v>
      </c>
      <c r="G2572" s="14" t="s">
        <v>708</v>
      </c>
      <c r="H2572" s="20">
        <v>43922</v>
      </c>
      <c r="I2572" s="14" t="s">
        <v>3351</v>
      </c>
      <c r="J2572" s="14" t="s">
        <v>3364</v>
      </c>
      <c r="K2572" s="21">
        <v>11094</v>
      </c>
      <c r="L2572" s="14" t="s">
        <v>675</v>
      </c>
      <c r="M2572" s="21">
        <v>114040</v>
      </c>
      <c r="N2572" s="14" t="s">
        <v>3365</v>
      </c>
      <c r="O2572" s="14" t="s">
        <v>712</v>
      </c>
      <c r="P2572" s="14" t="s">
        <v>713</v>
      </c>
      <c r="Q2572" s="14" t="s">
        <v>1583</v>
      </c>
      <c r="R2572" s="14" t="s">
        <v>715</v>
      </c>
      <c r="S2572" s="14" t="s">
        <v>683</v>
      </c>
    </row>
    <row r="2573" spans="1:19" x14ac:dyDescent="0.25">
      <c r="A2573" s="14" t="s">
        <v>717</v>
      </c>
      <c r="B2573" s="14" t="s">
        <v>704</v>
      </c>
      <c r="C2573" s="14" t="s">
        <v>718</v>
      </c>
      <c r="D2573" s="14" t="s">
        <v>706</v>
      </c>
      <c r="E2573" s="14" t="s">
        <v>707</v>
      </c>
      <c r="F2573" s="15">
        <v>15423.93</v>
      </c>
      <c r="G2573" s="14" t="s">
        <v>708</v>
      </c>
      <c r="H2573" s="20">
        <v>43952</v>
      </c>
      <c r="I2573" s="14" t="s">
        <v>887</v>
      </c>
      <c r="J2573" s="14" t="s">
        <v>3364</v>
      </c>
      <c r="K2573" s="21">
        <v>11094</v>
      </c>
      <c r="L2573" s="14" t="s">
        <v>675</v>
      </c>
      <c r="M2573" s="21">
        <v>114040</v>
      </c>
      <c r="N2573" s="14" t="s">
        <v>3365</v>
      </c>
      <c r="O2573" s="14" t="s">
        <v>719</v>
      </c>
      <c r="P2573" s="14" t="s">
        <v>720</v>
      </c>
      <c r="Q2573" s="14" t="s">
        <v>721</v>
      </c>
      <c r="R2573" s="14" t="s">
        <v>715</v>
      </c>
      <c r="S2573" s="14" t="s">
        <v>683</v>
      </c>
    </row>
    <row r="2574" spans="1:19" x14ac:dyDescent="0.25">
      <c r="A2574" s="14" t="s">
        <v>723</v>
      </c>
      <c r="B2574" s="14" t="s">
        <v>704</v>
      </c>
      <c r="C2574" s="14" t="s">
        <v>724</v>
      </c>
      <c r="D2574" s="14" t="s">
        <v>706</v>
      </c>
      <c r="E2574" s="14" t="s">
        <v>707</v>
      </c>
      <c r="F2574" s="15">
        <v>15371.77</v>
      </c>
      <c r="G2574" s="14" t="s">
        <v>708</v>
      </c>
      <c r="H2574" s="20">
        <v>43983</v>
      </c>
      <c r="I2574" s="14" t="s">
        <v>3284</v>
      </c>
      <c r="J2574" s="14" t="s">
        <v>3364</v>
      </c>
      <c r="K2574" s="21">
        <v>11094</v>
      </c>
      <c r="L2574" s="14" t="s">
        <v>675</v>
      </c>
      <c r="M2574" s="21">
        <v>114040</v>
      </c>
      <c r="N2574" s="14" t="s">
        <v>3365</v>
      </c>
      <c r="O2574" s="14" t="s">
        <v>725</v>
      </c>
      <c r="P2574" s="14" t="s">
        <v>726</v>
      </c>
      <c r="Q2574" s="14" t="s">
        <v>727</v>
      </c>
      <c r="R2574" s="14" t="s">
        <v>715</v>
      </c>
      <c r="S2574" s="14" t="s">
        <v>683</v>
      </c>
    </row>
    <row r="2575" spans="1:19" x14ac:dyDescent="0.25">
      <c r="A2575" s="14" t="s">
        <v>703</v>
      </c>
      <c r="B2575" s="14" t="s">
        <v>704</v>
      </c>
      <c r="C2575" s="14" t="s">
        <v>705</v>
      </c>
      <c r="D2575" s="14" t="s">
        <v>706</v>
      </c>
      <c r="E2575" s="14" t="s">
        <v>707</v>
      </c>
      <c r="F2575" s="15">
        <v>7902.97</v>
      </c>
      <c r="G2575" s="14" t="s">
        <v>708</v>
      </c>
      <c r="H2575" s="20">
        <v>43922</v>
      </c>
      <c r="I2575" s="14" t="s">
        <v>3354</v>
      </c>
      <c r="J2575" s="14" t="s">
        <v>3366</v>
      </c>
      <c r="K2575" s="21">
        <v>11094</v>
      </c>
      <c r="L2575" s="14" t="s">
        <v>675</v>
      </c>
      <c r="M2575" s="21">
        <v>114060</v>
      </c>
      <c r="N2575" s="14" t="s">
        <v>3367</v>
      </c>
      <c r="O2575" s="14" t="s">
        <v>712</v>
      </c>
      <c r="P2575" s="14" t="s">
        <v>713</v>
      </c>
      <c r="Q2575" s="14" t="s">
        <v>1583</v>
      </c>
      <c r="R2575" s="14" t="s">
        <v>715</v>
      </c>
      <c r="S2575" s="14" t="s">
        <v>722</v>
      </c>
    </row>
    <row r="2576" spans="1:19" x14ac:dyDescent="0.25">
      <c r="A2576" s="14" t="s">
        <v>717</v>
      </c>
      <c r="B2576" s="14" t="s">
        <v>704</v>
      </c>
      <c r="C2576" s="14" t="s">
        <v>718</v>
      </c>
      <c r="D2576" s="14" t="s">
        <v>706</v>
      </c>
      <c r="E2576" s="14" t="s">
        <v>707</v>
      </c>
      <c r="F2576" s="15">
        <v>7543.78</v>
      </c>
      <c r="G2576" s="14" t="s">
        <v>708</v>
      </c>
      <c r="H2576" s="20">
        <v>43952</v>
      </c>
      <c r="I2576" s="14" t="s">
        <v>891</v>
      </c>
      <c r="J2576" s="14" t="s">
        <v>3366</v>
      </c>
      <c r="K2576" s="21">
        <v>11094</v>
      </c>
      <c r="L2576" s="14" t="s">
        <v>675</v>
      </c>
      <c r="M2576" s="21">
        <v>114060</v>
      </c>
      <c r="N2576" s="14" t="s">
        <v>3367</v>
      </c>
      <c r="O2576" s="14" t="s">
        <v>719</v>
      </c>
      <c r="P2576" s="14" t="s">
        <v>720</v>
      </c>
      <c r="Q2576" s="14" t="s">
        <v>721</v>
      </c>
      <c r="R2576" s="14" t="s">
        <v>715</v>
      </c>
      <c r="S2576" s="14" t="s">
        <v>722</v>
      </c>
    </row>
    <row r="2577" spans="1:19" x14ac:dyDescent="0.25">
      <c r="A2577" s="14" t="s">
        <v>723</v>
      </c>
      <c r="B2577" s="14" t="s">
        <v>704</v>
      </c>
      <c r="C2577" s="14" t="s">
        <v>724</v>
      </c>
      <c r="D2577" s="14" t="s">
        <v>706</v>
      </c>
      <c r="E2577" s="14" t="s">
        <v>707</v>
      </c>
      <c r="F2577" s="15">
        <v>7543.78</v>
      </c>
      <c r="G2577" s="14" t="s">
        <v>708</v>
      </c>
      <c r="H2577" s="20">
        <v>43983</v>
      </c>
      <c r="I2577" s="14" t="s">
        <v>3287</v>
      </c>
      <c r="J2577" s="14" t="s">
        <v>3366</v>
      </c>
      <c r="K2577" s="21">
        <v>11094</v>
      </c>
      <c r="L2577" s="14" t="s">
        <v>675</v>
      </c>
      <c r="M2577" s="21">
        <v>114060</v>
      </c>
      <c r="N2577" s="14" t="s">
        <v>3367</v>
      </c>
      <c r="O2577" s="14" t="s">
        <v>725</v>
      </c>
      <c r="P2577" s="14" t="s">
        <v>726</v>
      </c>
      <c r="Q2577" s="14" t="s">
        <v>727</v>
      </c>
      <c r="R2577" s="14" t="s">
        <v>715</v>
      </c>
      <c r="S2577" s="14" t="s">
        <v>722</v>
      </c>
    </row>
    <row r="2578" spans="1:19" x14ac:dyDescent="0.25">
      <c r="A2578" s="14" t="s">
        <v>703</v>
      </c>
      <c r="B2578" s="14" t="s">
        <v>704</v>
      </c>
      <c r="C2578" s="14" t="s">
        <v>705</v>
      </c>
      <c r="D2578" s="14" t="s">
        <v>706</v>
      </c>
      <c r="E2578" s="14" t="s">
        <v>707</v>
      </c>
      <c r="F2578" s="15">
        <v>146.30000000000001</v>
      </c>
      <c r="G2578" s="14" t="s">
        <v>708</v>
      </c>
      <c r="H2578" s="20">
        <v>43922</v>
      </c>
      <c r="I2578" s="14" t="s">
        <v>3357</v>
      </c>
      <c r="J2578" s="14" t="s">
        <v>3368</v>
      </c>
      <c r="K2578" s="21">
        <v>11174</v>
      </c>
      <c r="L2578" s="14" t="s">
        <v>111</v>
      </c>
      <c r="M2578" s="21">
        <v>111600</v>
      </c>
      <c r="N2578" s="14" t="s">
        <v>3369</v>
      </c>
      <c r="O2578" s="14" t="s">
        <v>712</v>
      </c>
      <c r="P2578" s="14" t="s">
        <v>713</v>
      </c>
      <c r="Q2578" s="14" t="s">
        <v>1583</v>
      </c>
      <c r="R2578" s="14" t="s">
        <v>715</v>
      </c>
      <c r="S2578" s="14" t="s">
        <v>722</v>
      </c>
    </row>
    <row r="2579" spans="1:19" x14ac:dyDescent="0.25">
      <c r="A2579" s="14" t="s">
        <v>703</v>
      </c>
      <c r="B2579" s="14" t="s">
        <v>704</v>
      </c>
      <c r="C2579" s="14" t="s">
        <v>705</v>
      </c>
      <c r="D2579" s="14" t="s">
        <v>706</v>
      </c>
      <c r="E2579" s="14" t="s">
        <v>707</v>
      </c>
      <c r="F2579" s="15">
        <v>10.53</v>
      </c>
      <c r="G2579" s="14" t="s">
        <v>708</v>
      </c>
      <c r="H2579" s="20">
        <v>43922</v>
      </c>
      <c r="I2579" s="14" t="s">
        <v>874</v>
      </c>
      <c r="J2579" s="14" t="s">
        <v>3370</v>
      </c>
      <c r="K2579" s="21">
        <v>11174</v>
      </c>
      <c r="L2579" s="14" t="s">
        <v>111</v>
      </c>
      <c r="M2579" s="21">
        <v>113060</v>
      </c>
      <c r="N2579" s="14" t="s">
        <v>3371</v>
      </c>
      <c r="O2579" s="14" t="s">
        <v>712</v>
      </c>
      <c r="P2579" s="14" t="s">
        <v>713</v>
      </c>
      <c r="Q2579" s="14" t="s">
        <v>1583</v>
      </c>
      <c r="R2579" s="14" t="s">
        <v>715</v>
      </c>
      <c r="S2579" s="14" t="s">
        <v>722</v>
      </c>
    </row>
    <row r="2580" spans="1:19" x14ac:dyDescent="0.25">
      <c r="A2580" s="14" t="s">
        <v>703</v>
      </c>
      <c r="B2580" s="14" t="s">
        <v>704</v>
      </c>
      <c r="C2580" s="14" t="s">
        <v>705</v>
      </c>
      <c r="D2580" s="14" t="s">
        <v>706</v>
      </c>
      <c r="E2580" s="14" t="s">
        <v>707</v>
      </c>
      <c r="F2580" s="15">
        <v>7355.32</v>
      </c>
      <c r="G2580" s="14" t="s">
        <v>708</v>
      </c>
      <c r="H2580" s="20">
        <v>43922</v>
      </c>
      <c r="I2580" s="14" t="s">
        <v>879</v>
      </c>
      <c r="J2580" s="14" t="s">
        <v>3372</v>
      </c>
      <c r="K2580" s="21">
        <v>11278</v>
      </c>
      <c r="L2580" s="14" t="s">
        <v>676</v>
      </c>
      <c r="M2580" s="21">
        <v>111100</v>
      </c>
      <c r="N2580" s="14" t="s">
        <v>3373</v>
      </c>
      <c r="O2580" s="14" t="s">
        <v>712</v>
      </c>
      <c r="P2580" s="14" t="s">
        <v>713</v>
      </c>
      <c r="Q2580" s="14" t="s">
        <v>1583</v>
      </c>
      <c r="R2580" s="14" t="s">
        <v>715</v>
      </c>
      <c r="S2580" s="14" t="s">
        <v>716</v>
      </c>
    </row>
    <row r="2581" spans="1:19" x14ac:dyDescent="0.25">
      <c r="A2581" s="14" t="s">
        <v>717</v>
      </c>
      <c r="B2581" s="14" t="s">
        <v>704</v>
      </c>
      <c r="C2581" s="14" t="s">
        <v>718</v>
      </c>
      <c r="D2581" s="14" t="s">
        <v>706</v>
      </c>
      <c r="E2581" s="14" t="s">
        <v>707</v>
      </c>
      <c r="F2581" s="15">
        <v>7355.32</v>
      </c>
      <c r="G2581" s="14" t="s">
        <v>708</v>
      </c>
      <c r="H2581" s="20">
        <v>43952</v>
      </c>
      <c r="I2581" s="14" t="s">
        <v>895</v>
      </c>
      <c r="J2581" s="14" t="s">
        <v>3372</v>
      </c>
      <c r="K2581" s="21">
        <v>11278</v>
      </c>
      <c r="L2581" s="14" t="s">
        <v>676</v>
      </c>
      <c r="M2581" s="21">
        <v>111100</v>
      </c>
      <c r="N2581" s="14" t="s">
        <v>3373</v>
      </c>
      <c r="O2581" s="14" t="s">
        <v>719</v>
      </c>
      <c r="P2581" s="14" t="s">
        <v>720</v>
      </c>
      <c r="Q2581" s="14" t="s">
        <v>721</v>
      </c>
      <c r="R2581" s="14" t="s">
        <v>715</v>
      </c>
      <c r="S2581" s="14" t="s">
        <v>716</v>
      </c>
    </row>
    <row r="2582" spans="1:19" x14ac:dyDescent="0.25">
      <c r="A2582" s="14" t="s">
        <v>723</v>
      </c>
      <c r="B2582" s="14" t="s">
        <v>704</v>
      </c>
      <c r="C2582" s="14" t="s">
        <v>724</v>
      </c>
      <c r="D2582" s="14" t="s">
        <v>706</v>
      </c>
      <c r="E2582" s="14" t="s">
        <v>707</v>
      </c>
      <c r="F2582" s="15">
        <v>7355.32</v>
      </c>
      <c r="G2582" s="14" t="s">
        <v>708</v>
      </c>
      <c r="H2582" s="20">
        <v>43983</v>
      </c>
      <c r="I2582" s="14" t="s">
        <v>3290</v>
      </c>
      <c r="J2582" s="14" t="s">
        <v>3372</v>
      </c>
      <c r="K2582" s="21">
        <v>11278</v>
      </c>
      <c r="L2582" s="14" t="s">
        <v>676</v>
      </c>
      <c r="M2582" s="21">
        <v>111100</v>
      </c>
      <c r="N2582" s="14" t="s">
        <v>3373</v>
      </c>
      <c r="O2582" s="14" t="s">
        <v>725</v>
      </c>
      <c r="P2582" s="14" t="s">
        <v>726</v>
      </c>
      <c r="Q2582" s="14" t="s">
        <v>727</v>
      </c>
      <c r="R2582" s="14" t="s">
        <v>715</v>
      </c>
      <c r="S2582" s="14" t="s">
        <v>716</v>
      </c>
    </row>
    <row r="2583" spans="1:19" x14ac:dyDescent="0.25">
      <c r="A2583" s="14" t="s">
        <v>703</v>
      </c>
      <c r="B2583" s="14" t="s">
        <v>704</v>
      </c>
      <c r="C2583" s="14" t="s">
        <v>705</v>
      </c>
      <c r="D2583" s="14" t="s">
        <v>706</v>
      </c>
      <c r="E2583" s="14" t="s">
        <v>707</v>
      </c>
      <c r="F2583" s="15">
        <v>1932.25</v>
      </c>
      <c r="G2583" s="14" t="s">
        <v>708</v>
      </c>
      <c r="H2583" s="20">
        <v>43922</v>
      </c>
      <c r="I2583" s="14" t="s">
        <v>883</v>
      </c>
      <c r="J2583" s="14" t="s">
        <v>3374</v>
      </c>
      <c r="K2583" s="21">
        <v>11278</v>
      </c>
      <c r="L2583" s="14" t="s">
        <v>676</v>
      </c>
      <c r="M2583" s="21">
        <v>111200</v>
      </c>
      <c r="N2583" s="14" t="s">
        <v>3375</v>
      </c>
      <c r="O2583" s="14" t="s">
        <v>712</v>
      </c>
      <c r="P2583" s="14" t="s">
        <v>713</v>
      </c>
      <c r="Q2583" s="14" t="s">
        <v>1583</v>
      </c>
      <c r="R2583" s="14" t="s">
        <v>715</v>
      </c>
      <c r="S2583" s="14" t="s">
        <v>731</v>
      </c>
    </row>
    <row r="2584" spans="1:19" x14ac:dyDescent="0.25">
      <c r="A2584" s="14" t="s">
        <v>717</v>
      </c>
      <c r="B2584" s="14" t="s">
        <v>704</v>
      </c>
      <c r="C2584" s="14" t="s">
        <v>718</v>
      </c>
      <c r="D2584" s="14" t="s">
        <v>706</v>
      </c>
      <c r="E2584" s="14" t="s">
        <v>707</v>
      </c>
      <c r="F2584" s="15">
        <v>1932.25</v>
      </c>
      <c r="G2584" s="14" t="s">
        <v>708</v>
      </c>
      <c r="H2584" s="20">
        <v>43952</v>
      </c>
      <c r="I2584" s="14" t="s">
        <v>899</v>
      </c>
      <c r="J2584" s="14" t="s">
        <v>3374</v>
      </c>
      <c r="K2584" s="21">
        <v>11278</v>
      </c>
      <c r="L2584" s="14" t="s">
        <v>676</v>
      </c>
      <c r="M2584" s="21">
        <v>111200</v>
      </c>
      <c r="N2584" s="14" t="s">
        <v>3375</v>
      </c>
      <c r="O2584" s="14" t="s">
        <v>719</v>
      </c>
      <c r="P2584" s="14" t="s">
        <v>720</v>
      </c>
      <c r="Q2584" s="14" t="s">
        <v>721</v>
      </c>
      <c r="R2584" s="14" t="s">
        <v>715</v>
      </c>
      <c r="S2584" s="14" t="s">
        <v>731</v>
      </c>
    </row>
    <row r="2585" spans="1:19" x14ac:dyDescent="0.25">
      <c r="A2585" s="14" t="s">
        <v>723</v>
      </c>
      <c r="B2585" s="14" t="s">
        <v>704</v>
      </c>
      <c r="C2585" s="14" t="s">
        <v>724</v>
      </c>
      <c r="D2585" s="14" t="s">
        <v>706</v>
      </c>
      <c r="E2585" s="14" t="s">
        <v>707</v>
      </c>
      <c r="F2585" s="15">
        <v>1932.25</v>
      </c>
      <c r="G2585" s="14" t="s">
        <v>708</v>
      </c>
      <c r="H2585" s="20">
        <v>43983</v>
      </c>
      <c r="I2585" s="14" t="s">
        <v>3294</v>
      </c>
      <c r="J2585" s="14" t="s">
        <v>3374</v>
      </c>
      <c r="K2585" s="21">
        <v>11278</v>
      </c>
      <c r="L2585" s="14" t="s">
        <v>676</v>
      </c>
      <c r="M2585" s="21">
        <v>111200</v>
      </c>
      <c r="N2585" s="14" t="s">
        <v>3375</v>
      </c>
      <c r="O2585" s="14" t="s">
        <v>725</v>
      </c>
      <c r="P2585" s="14" t="s">
        <v>726</v>
      </c>
      <c r="Q2585" s="14" t="s">
        <v>727</v>
      </c>
      <c r="R2585" s="14" t="s">
        <v>715</v>
      </c>
      <c r="S2585" s="14" t="s">
        <v>731</v>
      </c>
    </row>
    <row r="2586" spans="1:19" x14ac:dyDescent="0.25">
      <c r="A2586" s="14" t="s">
        <v>703</v>
      </c>
      <c r="B2586" s="14" t="s">
        <v>704</v>
      </c>
      <c r="C2586" s="14" t="s">
        <v>705</v>
      </c>
      <c r="D2586" s="14" t="s">
        <v>706</v>
      </c>
      <c r="E2586" s="14" t="s">
        <v>707</v>
      </c>
      <c r="F2586" s="15">
        <v>57253.85</v>
      </c>
      <c r="G2586" s="14" t="s">
        <v>708</v>
      </c>
      <c r="H2586" s="20">
        <v>43922</v>
      </c>
      <c r="I2586" s="14" t="s">
        <v>887</v>
      </c>
      <c r="J2586" s="14" t="s">
        <v>3376</v>
      </c>
      <c r="K2586" s="21">
        <v>11278</v>
      </c>
      <c r="L2586" s="14" t="s">
        <v>676</v>
      </c>
      <c r="M2586" s="21">
        <v>111400</v>
      </c>
      <c r="N2586" s="14" t="s">
        <v>3377</v>
      </c>
      <c r="O2586" s="14" t="s">
        <v>712</v>
      </c>
      <c r="P2586" s="14" t="s">
        <v>713</v>
      </c>
      <c r="Q2586" s="14" t="s">
        <v>1583</v>
      </c>
      <c r="R2586" s="14" t="s">
        <v>715</v>
      </c>
      <c r="S2586" s="14" t="s">
        <v>683</v>
      </c>
    </row>
    <row r="2587" spans="1:19" x14ac:dyDescent="0.25">
      <c r="A2587" s="14" t="s">
        <v>717</v>
      </c>
      <c r="B2587" s="14" t="s">
        <v>704</v>
      </c>
      <c r="C2587" s="14" t="s">
        <v>718</v>
      </c>
      <c r="D2587" s="14" t="s">
        <v>706</v>
      </c>
      <c r="E2587" s="14" t="s">
        <v>707</v>
      </c>
      <c r="F2587" s="15">
        <v>57253.85</v>
      </c>
      <c r="G2587" s="14" t="s">
        <v>708</v>
      </c>
      <c r="H2587" s="20">
        <v>43952</v>
      </c>
      <c r="I2587" s="14" t="s">
        <v>903</v>
      </c>
      <c r="J2587" s="14" t="s">
        <v>3376</v>
      </c>
      <c r="K2587" s="21">
        <v>11278</v>
      </c>
      <c r="L2587" s="14" t="s">
        <v>676</v>
      </c>
      <c r="M2587" s="21">
        <v>111400</v>
      </c>
      <c r="N2587" s="14" t="s">
        <v>3377</v>
      </c>
      <c r="O2587" s="14" t="s">
        <v>719</v>
      </c>
      <c r="P2587" s="14" t="s">
        <v>720</v>
      </c>
      <c r="Q2587" s="14" t="s">
        <v>721</v>
      </c>
      <c r="R2587" s="14" t="s">
        <v>715</v>
      </c>
      <c r="S2587" s="14" t="s">
        <v>683</v>
      </c>
    </row>
    <row r="2588" spans="1:19" x14ac:dyDescent="0.25">
      <c r="A2588" s="14" t="s">
        <v>723</v>
      </c>
      <c r="B2588" s="14" t="s">
        <v>704</v>
      </c>
      <c r="C2588" s="14" t="s">
        <v>724</v>
      </c>
      <c r="D2588" s="14" t="s">
        <v>706</v>
      </c>
      <c r="E2588" s="14" t="s">
        <v>707</v>
      </c>
      <c r="F2588" s="15">
        <v>57624.66</v>
      </c>
      <c r="G2588" s="14" t="s">
        <v>708</v>
      </c>
      <c r="H2588" s="20">
        <v>43983</v>
      </c>
      <c r="I2588" s="14" t="s">
        <v>3298</v>
      </c>
      <c r="J2588" s="14" t="s">
        <v>3376</v>
      </c>
      <c r="K2588" s="21">
        <v>11278</v>
      </c>
      <c r="L2588" s="14" t="s">
        <v>676</v>
      </c>
      <c r="M2588" s="21">
        <v>111400</v>
      </c>
      <c r="N2588" s="14" t="s">
        <v>3377</v>
      </c>
      <c r="O2588" s="14" t="s">
        <v>725</v>
      </c>
      <c r="P2588" s="14" t="s">
        <v>726</v>
      </c>
      <c r="Q2588" s="14" t="s">
        <v>727</v>
      </c>
      <c r="R2588" s="14" t="s">
        <v>715</v>
      </c>
      <c r="S2588" s="14" t="s">
        <v>683</v>
      </c>
    </row>
    <row r="2589" spans="1:19" x14ac:dyDescent="0.25">
      <c r="A2589" s="14" t="s">
        <v>703</v>
      </c>
      <c r="B2589" s="14" t="s">
        <v>704</v>
      </c>
      <c r="C2589" s="14" t="s">
        <v>705</v>
      </c>
      <c r="D2589" s="14" t="s">
        <v>706</v>
      </c>
      <c r="E2589" s="14" t="s">
        <v>707</v>
      </c>
      <c r="F2589" s="15">
        <v>19245.830000000002</v>
      </c>
      <c r="G2589" s="14" t="s">
        <v>708</v>
      </c>
      <c r="H2589" s="20">
        <v>43922</v>
      </c>
      <c r="I2589" s="14" t="s">
        <v>891</v>
      </c>
      <c r="J2589" s="14" t="s">
        <v>3378</v>
      </c>
      <c r="K2589" s="21">
        <v>11278</v>
      </c>
      <c r="L2589" s="14" t="s">
        <v>676</v>
      </c>
      <c r="M2589" s="21">
        <v>111600</v>
      </c>
      <c r="N2589" s="14" t="s">
        <v>3379</v>
      </c>
      <c r="O2589" s="14" t="s">
        <v>712</v>
      </c>
      <c r="P2589" s="14" t="s">
        <v>713</v>
      </c>
      <c r="Q2589" s="14" t="s">
        <v>1583</v>
      </c>
      <c r="R2589" s="14" t="s">
        <v>715</v>
      </c>
      <c r="S2589" s="14" t="s">
        <v>722</v>
      </c>
    </row>
    <row r="2590" spans="1:19" x14ac:dyDescent="0.25">
      <c r="A2590" s="14" t="s">
        <v>717</v>
      </c>
      <c r="B2590" s="14" t="s">
        <v>704</v>
      </c>
      <c r="C2590" s="14" t="s">
        <v>718</v>
      </c>
      <c r="D2590" s="14" t="s">
        <v>706</v>
      </c>
      <c r="E2590" s="14" t="s">
        <v>707</v>
      </c>
      <c r="F2590" s="15">
        <v>19233.87</v>
      </c>
      <c r="G2590" s="14" t="s">
        <v>708</v>
      </c>
      <c r="H2590" s="20">
        <v>43952</v>
      </c>
      <c r="I2590" s="14" t="s">
        <v>907</v>
      </c>
      <c r="J2590" s="14" t="s">
        <v>3378</v>
      </c>
      <c r="K2590" s="21">
        <v>11278</v>
      </c>
      <c r="L2590" s="14" t="s">
        <v>676</v>
      </c>
      <c r="M2590" s="21">
        <v>111600</v>
      </c>
      <c r="N2590" s="14" t="s">
        <v>3379</v>
      </c>
      <c r="O2590" s="14" t="s">
        <v>719</v>
      </c>
      <c r="P2590" s="14" t="s">
        <v>720</v>
      </c>
      <c r="Q2590" s="14" t="s">
        <v>721</v>
      </c>
      <c r="R2590" s="14" t="s">
        <v>715</v>
      </c>
      <c r="S2590" s="14" t="s">
        <v>722</v>
      </c>
    </row>
    <row r="2591" spans="1:19" x14ac:dyDescent="0.25">
      <c r="A2591" s="14" t="s">
        <v>723</v>
      </c>
      <c r="B2591" s="14" t="s">
        <v>704</v>
      </c>
      <c r="C2591" s="14" t="s">
        <v>724</v>
      </c>
      <c r="D2591" s="14" t="s">
        <v>706</v>
      </c>
      <c r="E2591" s="14" t="s">
        <v>707</v>
      </c>
      <c r="F2591" s="15">
        <v>19185.490000000002</v>
      </c>
      <c r="G2591" s="14" t="s">
        <v>708</v>
      </c>
      <c r="H2591" s="20">
        <v>43983</v>
      </c>
      <c r="I2591" s="14" t="s">
        <v>3301</v>
      </c>
      <c r="J2591" s="14" t="s">
        <v>3378</v>
      </c>
      <c r="K2591" s="21">
        <v>11278</v>
      </c>
      <c r="L2591" s="14" t="s">
        <v>676</v>
      </c>
      <c r="M2591" s="21">
        <v>111600</v>
      </c>
      <c r="N2591" s="14" t="s">
        <v>3379</v>
      </c>
      <c r="O2591" s="14" t="s">
        <v>725</v>
      </c>
      <c r="P2591" s="14" t="s">
        <v>726</v>
      </c>
      <c r="Q2591" s="14" t="s">
        <v>727</v>
      </c>
      <c r="R2591" s="14" t="s">
        <v>715</v>
      </c>
      <c r="S2591" s="14" t="s">
        <v>722</v>
      </c>
    </row>
    <row r="2592" spans="1:19" x14ac:dyDescent="0.25">
      <c r="A2592" s="14" t="s">
        <v>703</v>
      </c>
      <c r="B2592" s="14" t="s">
        <v>704</v>
      </c>
      <c r="C2592" s="14" t="s">
        <v>705</v>
      </c>
      <c r="D2592" s="14" t="s">
        <v>706</v>
      </c>
      <c r="E2592" s="14" t="s">
        <v>707</v>
      </c>
      <c r="F2592" s="15">
        <v>1093.3</v>
      </c>
      <c r="G2592" s="14" t="s">
        <v>708</v>
      </c>
      <c r="H2592" s="20">
        <v>43922</v>
      </c>
      <c r="I2592" s="14" t="s">
        <v>895</v>
      </c>
      <c r="J2592" s="14" t="s">
        <v>3380</v>
      </c>
      <c r="K2592" s="21">
        <v>11278</v>
      </c>
      <c r="L2592" s="14" t="s">
        <v>676</v>
      </c>
      <c r="M2592" s="21">
        <v>111700</v>
      </c>
      <c r="N2592" s="14" t="s">
        <v>3381</v>
      </c>
      <c r="O2592" s="14" t="s">
        <v>712</v>
      </c>
      <c r="P2592" s="14" t="s">
        <v>713</v>
      </c>
      <c r="Q2592" s="14" t="s">
        <v>1583</v>
      </c>
      <c r="R2592" s="14" t="s">
        <v>715</v>
      </c>
      <c r="S2592" s="14" t="s">
        <v>742</v>
      </c>
    </row>
    <row r="2593" spans="1:19" x14ac:dyDescent="0.25">
      <c r="A2593" s="14" t="s">
        <v>717</v>
      </c>
      <c r="B2593" s="14" t="s">
        <v>704</v>
      </c>
      <c r="C2593" s="14" t="s">
        <v>718</v>
      </c>
      <c r="D2593" s="14" t="s">
        <v>706</v>
      </c>
      <c r="E2593" s="14" t="s">
        <v>707</v>
      </c>
      <c r="F2593" s="15">
        <v>1093.3</v>
      </c>
      <c r="G2593" s="14" t="s">
        <v>708</v>
      </c>
      <c r="H2593" s="20">
        <v>43952</v>
      </c>
      <c r="I2593" s="14" t="s">
        <v>911</v>
      </c>
      <c r="J2593" s="14" t="s">
        <v>3380</v>
      </c>
      <c r="K2593" s="21">
        <v>11278</v>
      </c>
      <c r="L2593" s="14" t="s">
        <v>676</v>
      </c>
      <c r="M2593" s="21">
        <v>111700</v>
      </c>
      <c r="N2593" s="14" t="s">
        <v>3381</v>
      </c>
      <c r="O2593" s="14" t="s">
        <v>719</v>
      </c>
      <c r="P2593" s="14" t="s">
        <v>720</v>
      </c>
      <c r="Q2593" s="14" t="s">
        <v>721</v>
      </c>
      <c r="R2593" s="14" t="s">
        <v>715</v>
      </c>
      <c r="S2593" s="14" t="s">
        <v>742</v>
      </c>
    </row>
    <row r="2594" spans="1:19" x14ac:dyDescent="0.25">
      <c r="A2594" s="14" t="s">
        <v>723</v>
      </c>
      <c r="B2594" s="14" t="s">
        <v>704</v>
      </c>
      <c r="C2594" s="14" t="s">
        <v>724</v>
      </c>
      <c r="D2594" s="14" t="s">
        <v>706</v>
      </c>
      <c r="E2594" s="14" t="s">
        <v>707</v>
      </c>
      <c r="F2594" s="15">
        <v>1492.24</v>
      </c>
      <c r="G2594" s="14" t="s">
        <v>708</v>
      </c>
      <c r="H2594" s="20">
        <v>43983</v>
      </c>
      <c r="I2594" s="14" t="s">
        <v>3302</v>
      </c>
      <c r="J2594" s="14" t="s">
        <v>3380</v>
      </c>
      <c r="K2594" s="21">
        <v>11278</v>
      </c>
      <c r="L2594" s="14" t="s">
        <v>676</v>
      </c>
      <c r="M2594" s="21">
        <v>111700</v>
      </c>
      <c r="N2594" s="14" t="s">
        <v>3381</v>
      </c>
      <c r="O2594" s="14" t="s">
        <v>725</v>
      </c>
      <c r="P2594" s="14" t="s">
        <v>726</v>
      </c>
      <c r="Q2594" s="14" t="s">
        <v>727</v>
      </c>
      <c r="R2594" s="14" t="s">
        <v>715</v>
      </c>
      <c r="S2594" s="14" t="s">
        <v>742</v>
      </c>
    </row>
    <row r="2595" spans="1:19" x14ac:dyDescent="0.25">
      <c r="A2595" s="14" t="s">
        <v>723</v>
      </c>
      <c r="B2595" s="14" t="s">
        <v>704</v>
      </c>
      <c r="C2595" s="14" t="s">
        <v>724</v>
      </c>
      <c r="D2595" s="14" t="s">
        <v>706</v>
      </c>
      <c r="E2595" s="14" t="s">
        <v>707</v>
      </c>
      <c r="F2595" s="15">
        <v>3.89</v>
      </c>
      <c r="G2595" s="14" t="s">
        <v>708</v>
      </c>
      <c r="H2595" s="20">
        <v>43983</v>
      </c>
      <c r="I2595" s="14" t="s">
        <v>3307</v>
      </c>
      <c r="J2595" s="14" t="s">
        <v>3382</v>
      </c>
      <c r="K2595" s="21">
        <v>11278</v>
      </c>
      <c r="L2595" s="14" t="s">
        <v>676</v>
      </c>
      <c r="M2595" s="21">
        <v>113000</v>
      </c>
      <c r="N2595" s="14" t="s">
        <v>3383</v>
      </c>
      <c r="O2595" s="14" t="s">
        <v>725</v>
      </c>
      <c r="P2595" s="14" t="s">
        <v>726</v>
      </c>
      <c r="Q2595" s="14" t="s">
        <v>727</v>
      </c>
      <c r="R2595" s="14" t="s">
        <v>715</v>
      </c>
      <c r="S2595" s="14" t="s">
        <v>742</v>
      </c>
    </row>
    <row r="2596" spans="1:19" x14ac:dyDescent="0.25">
      <c r="A2596" s="14" t="s">
        <v>703</v>
      </c>
      <c r="B2596" s="14" t="s">
        <v>704</v>
      </c>
      <c r="C2596" s="14" t="s">
        <v>705</v>
      </c>
      <c r="D2596" s="14" t="s">
        <v>706</v>
      </c>
      <c r="E2596" s="14" t="s">
        <v>707</v>
      </c>
      <c r="F2596" s="15">
        <v>711.99</v>
      </c>
      <c r="G2596" s="14" t="s">
        <v>708</v>
      </c>
      <c r="H2596" s="20">
        <v>43922</v>
      </c>
      <c r="I2596" s="14" t="s">
        <v>899</v>
      </c>
      <c r="J2596" s="14" t="s">
        <v>3384</v>
      </c>
      <c r="K2596" s="21">
        <v>11278</v>
      </c>
      <c r="L2596" s="14" t="s">
        <v>676</v>
      </c>
      <c r="M2596" s="21">
        <v>113010</v>
      </c>
      <c r="N2596" s="14" t="s">
        <v>3385</v>
      </c>
      <c r="O2596" s="14" t="s">
        <v>712</v>
      </c>
      <c r="P2596" s="14" t="s">
        <v>713</v>
      </c>
      <c r="Q2596" s="14" t="s">
        <v>1583</v>
      </c>
      <c r="R2596" s="14" t="s">
        <v>715</v>
      </c>
      <c r="S2596" s="14" t="s">
        <v>716</v>
      </c>
    </row>
    <row r="2597" spans="1:19" x14ac:dyDescent="0.25">
      <c r="A2597" s="14" t="s">
        <v>717</v>
      </c>
      <c r="B2597" s="14" t="s">
        <v>704</v>
      </c>
      <c r="C2597" s="14" t="s">
        <v>718</v>
      </c>
      <c r="D2597" s="14" t="s">
        <v>706</v>
      </c>
      <c r="E2597" s="14" t="s">
        <v>707</v>
      </c>
      <c r="F2597" s="15">
        <v>711.99</v>
      </c>
      <c r="G2597" s="14" t="s">
        <v>708</v>
      </c>
      <c r="H2597" s="20">
        <v>43952</v>
      </c>
      <c r="I2597" s="14" t="s">
        <v>915</v>
      </c>
      <c r="J2597" s="14" t="s">
        <v>3384</v>
      </c>
      <c r="K2597" s="21">
        <v>11278</v>
      </c>
      <c r="L2597" s="14" t="s">
        <v>676</v>
      </c>
      <c r="M2597" s="21">
        <v>113010</v>
      </c>
      <c r="N2597" s="14" t="s">
        <v>3385</v>
      </c>
      <c r="O2597" s="14" t="s">
        <v>719</v>
      </c>
      <c r="P2597" s="14" t="s">
        <v>720</v>
      </c>
      <c r="Q2597" s="14" t="s">
        <v>721</v>
      </c>
      <c r="R2597" s="14" t="s">
        <v>715</v>
      </c>
      <c r="S2597" s="14" t="s">
        <v>716</v>
      </c>
    </row>
    <row r="2598" spans="1:19" x14ac:dyDescent="0.25">
      <c r="A2598" s="14" t="s">
        <v>723</v>
      </c>
      <c r="B2598" s="14" t="s">
        <v>704</v>
      </c>
      <c r="C2598" s="14" t="s">
        <v>724</v>
      </c>
      <c r="D2598" s="14" t="s">
        <v>706</v>
      </c>
      <c r="E2598" s="14" t="s">
        <v>707</v>
      </c>
      <c r="F2598" s="15">
        <v>711.99</v>
      </c>
      <c r="G2598" s="14" t="s">
        <v>708</v>
      </c>
      <c r="H2598" s="20">
        <v>43983</v>
      </c>
      <c r="I2598" s="14" t="s">
        <v>3310</v>
      </c>
      <c r="J2598" s="14" t="s">
        <v>3384</v>
      </c>
      <c r="K2598" s="21">
        <v>11278</v>
      </c>
      <c r="L2598" s="14" t="s">
        <v>676</v>
      </c>
      <c r="M2598" s="21">
        <v>113010</v>
      </c>
      <c r="N2598" s="14" t="s">
        <v>3385</v>
      </c>
      <c r="O2598" s="14" t="s">
        <v>725</v>
      </c>
      <c r="P2598" s="14" t="s">
        <v>726</v>
      </c>
      <c r="Q2598" s="14" t="s">
        <v>727</v>
      </c>
      <c r="R2598" s="14" t="s">
        <v>715</v>
      </c>
      <c r="S2598" s="14" t="s">
        <v>716</v>
      </c>
    </row>
    <row r="2599" spans="1:19" x14ac:dyDescent="0.25">
      <c r="A2599" s="14" t="s">
        <v>703</v>
      </c>
      <c r="B2599" s="14" t="s">
        <v>704</v>
      </c>
      <c r="C2599" s="14" t="s">
        <v>705</v>
      </c>
      <c r="D2599" s="14" t="s">
        <v>706</v>
      </c>
      <c r="E2599" s="14" t="s">
        <v>707</v>
      </c>
      <c r="F2599" s="15">
        <v>165.63</v>
      </c>
      <c r="G2599" s="14" t="s">
        <v>708</v>
      </c>
      <c r="H2599" s="20">
        <v>43922</v>
      </c>
      <c r="I2599" s="14" t="s">
        <v>903</v>
      </c>
      <c r="J2599" s="14" t="s">
        <v>3386</v>
      </c>
      <c r="K2599" s="21">
        <v>11278</v>
      </c>
      <c r="L2599" s="14" t="s">
        <v>676</v>
      </c>
      <c r="M2599" s="21">
        <v>113020</v>
      </c>
      <c r="N2599" s="14" t="s">
        <v>3387</v>
      </c>
      <c r="O2599" s="14" t="s">
        <v>712</v>
      </c>
      <c r="P2599" s="14" t="s">
        <v>713</v>
      </c>
      <c r="Q2599" s="14" t="s">
        <v>1583</v>
      </c>
      <c r="R2599" s="14" t="s">
        <v>715</v>
      </c>
      <c r="S2599" s="14" t="s">
        <v>731</v>
      </c>
    </row>
    <row r="2600" spans="1:19" x14ac:dyDescent="0.25">
      <c r="A2600" s="14" t="s">
        <v>717</v>
      </c>
      <c r="B2600" s="14" t="s">
        <v>704</v>
      </c>
      <c r="C2600" s="14" t="s">
        <v>718</v>
      </c>
      <c r="D2600" s="14" t="s">
        <v>706</v>
      </c>
      <c r="E2600" s="14" t="s">
        <v>707</v>
      </c>
      <c r="F2600" s="15">
        <v>165.63</v>
      </c>
      <c r="G2600" s="14" t="s">
        <v>708</v>
      </c>
      <c r="H2600" s="20">
        <v>43952</v>
      </c>
      <c r="I2600" s="14" t="s">
        <v>919</v>
      </c>
      <c r="J2600" s="14" t="s">
        <v>3386</v>
      </c>
      <c r="K2600" s="21">
        <v>11278</v>
      </c>
      <c r="L2600" s="14" t="s">
        <v>676</v>
      </c>
      <c r="M2600" s="21">
        <v>113020</v>
      </c>
      <c r="N2600" s="14" t="s">
        <v>3387</v>
      </c>
      <c r="O2600" s="14" t="s">
        <v>719</v>
      </c>
      <c r="P2600" s="14" t="s">
        <v>720</v>
      </c>
      <c r="Q2600" s="14" t="s">
        <v>721</v>
      </c>
      <c r="R2600" s="14" t="s">
        <v>715</v>
      </c>
      <c r="S2600" s="14" t="s">
        <v>731</v>
      </c>
    </row>
    <row r="2601" spans="1:19" x14ac:dyDescent="0.25">
      <c r="A2601" s="14" t="s">
        <v>723</v>
      </c>
      <c r="B2601" s="14" t="s">
        <v>704</v>
      </c>
      <c r="C2601" s="14" t="s">
        <v>724</v>
      </c>
      <c r="D2601" s="14" t="s">
        <v>706</v>
      </c>
      <c r="E2601" s="14" t="s">
        <v>707</v>
      </c>
      <c r="F2601" s="15">
        <v>165.63</v>
      </c>
      <c r="G2601" s="14" t="s">
        <v>708</v>
      </c>
      <c r="H2601" s="20">
        <v>43983</v>
      </c>
      <c r="I2601" s="14" t="s">
        <v>3311</v>
      </c>
      <c r="J2601" s="14" t="s">
        <v>3386</v>
      </c>
      <c r="K2601" s="21">
        <v>11278</v>
      </c>
      <c r="L2601" s="14" t="s">
        <v>676</v>
      </c>
      <c r="M2601" s="21">
        <v>113020</v>
      </c>
      <c r="N2601" s="14" t="s">
        <v>3387</v>
      </c>
      <c r="O2601" s="14" t="s">
        <v>725</v>
      </c>
      <c r="P2601" s="14" t="s">
        <v>726</v>
      </c>
      <c r="Q2601" s="14" t="s">
        <v>727</v>
      </c>
      <c r="R2601" s="14" t="s">
        <v>715</v>
      </c>
      <c r="S2601" s="14" t="s">
        <v>731</v>
      </c>
    </row>
    <row r="2602" spans="1:19" x14ac:dyDescent="0.25">
      <c r="A2602" s="14" t="s">
        <v>703</v>
      </c>
      <c r="B2602" s="14" t="s">
        <v>704</v>
      </c>
      <c r="C2602" s="14" t="s">
        <v>705</v>
      </c>
      <c r="D2602" s="14" t="s">
        <v>706</v>
      </c>
      <c r="E2602" s="14" t="s">
        <v>707</v>
      </c>
      <c r="F2602" s="15">
        <v>5932.3</v>
      </c>
      <c r="G2602" s="14" t="s">
        <v>708</v>
      </c>
      <c r="H2602" s="20">
        <v>43922</v>
      </c>
      <c r="I2602" s="14" t="s">
        <v>907</v>
      </c>
      <c r="J2602" s="14" t="s">
        <v>3388</v>
      </c>
      <c r="K2602" s="21">
        <v>11278</v>
      </c>
      <c r="L2602" s="14" t="s">
        <v>676</v>
      </c>
      <c r="M2602" s="21">
        <v>113040</v>
      </c>
      <c r="N2602" s="14" t="s">
        <v>3389</v>
      </c>
      <c r="O2602" s="14" t="s">
        <v>712</v>
      </c>
      <c r="P2602" s="14" t="s">
        <v>713</v>
      </c>
      <c r="Q2602" s="14" t="s">
        <v>1583</v>
      </c>
      <c r="R2602" s="14" t="s">
        <v>715</v>
      </c>
      <c r="S2602" s="14" t="s">
        <v>683</v>
      </c>
    </row>
    <row r="2603" spans="1:19" x14ac:dyDescent="0.25">
      <c r="A2603" s="14" t="s">
        <v>717</v>
      </c>
      <c r="B2603" s="14" t="s">
        <v>704</v>
      </c>
      <c r="C2603" s="14" t="s">
        <v>718</v>
      </c>
      <c r="D2603" s="14" t="s">
        <v>706</v>
      </c>
      <c r="E2603" s="14" t="s">
        <v>707</v>
      </c>
      <c r="F2603" s="15">
        <v>5932.3</v>
      </c>
      <c r="G2603" s="14" t="s">
        <v>708</v>
      </c>
      <c r="H2603" s="20">
        <v>43952</v>
      </c>
      <c r="I2603" s="14" t="s">
        <v>923</v>
      </c>
      <c r="J2603" s="14" t="s">
        <v>3388</v>
      </c>
      <c r="K2603" s="21">
        <v>11278</v>
      </c>
      <c r="L2603" s="14" t="s">
        <v>676</v>
      </c>
      <c r="M2603" s="21">
        <v>113040</v>
      </c>
      <c r="N2603" s="14" t="s">
        <v>3389</v>
      </c>
      <c r="O2603" s="14" t="s">
        <v>719</v>
      </c>
      <c r="P2603" s="14" t="s">
        <v>720</v>
      </c>
      <c r="Q2603" s="14" t="s">
        <v>721</v>
      </c>
      <c r="R2603" s="14" t="s">
        <v>715</v>
      </c>
      <c r="S2603" s="14" t="s">
        <v>683</v>
      </c>
    </row>
    <row r="2604" spans="1:19" x14ac:dyDescent="0.25">
      <c r="A2604" s="14" t="s">
        <v>723</v>
      </c>
      <c r="B2604" s="14" t="s">
        <v>704</v>
      </c>
      <c r="C2604" s="14" t="s">
        <v>724</v>
      </c>
      <c r="D2604" s="14" t="s">
        <v>706</v>
      </c>
      <c r="E2604" s="14" t="s">
        <v>707</v>
      </c>
      <c r="F2604" s="15">
        <v>5983.47</v>
      </c>
      <c r="G2604" s="14" t="s">
        <v>708</v>
      </c>
      <c r="H2604" s="20">
        <v>43983</v>
      </c>
      <c r="I2604" s="14" t="s">
        <v>3316</v>
      </c>
      <c r="J2604" s="14" t="s">
        <v>3388</v>
      </c>
      <c r="K2604" s="21">
        <v>11278</v>
      </c>
      <c r="L2604" s="14" t="s">
        <v>676</v>
      </c>
      <c r="M2604" s="21">
        <v>113040</v>
      </c>
      <c r="N2604" s="14" t="s">
        <v>3389</v>
      </c>
      <c r="O2604" s="14" t="s">
        <v>725</v>
      </c>
      <c r="P2604" s="14" t="s">
        <v>726</v>
      </c>
      <c r="Q2604" s="14" t="s">
        <v>727</v>
      </c>
      <c r="R2604" s="14" t="s">
        <v>715</v>
      </c>
      <c r="S2604" s="14" t="s">
        <v>683</v>
      </c>
    </row>
    <row r="2605" spans="1:19" x14ac:dyDescent="0.25">
      <c r="A2605" s="14" t="s">
        <v>703</v>
      </c>
      <c r="B2605" s="14" t="s">
        <v>704</v>
      </c>
      <c r="C2605" s="14" t="s">
        <v>705</v>
      </c>
      <c r="D2605" s="14" t="s">
        <v>706</v>
      </c>
      <c r="E2605" s="14" t="s">
        <v>707</v>
      </c>
      <c r="F2605" s="15">
        <v>1265.58</v>
      </c>
      <c r="G2605" s="14" t="s">
        <v>708</v>
      </c>
      <c r="H2605" s="20">
        <v>43922</v>
      </c>
      <c r="I2605" s="14" t="s">
        <v>911</v>
      </c>
      <c r="J2605" s="14" t="s">
        <v>3390</v>
      </c>
      <c r="K2605" s="21">
        <v>11278</v>
      </c>
      <c r="L2605" s="14" t="s">
        <v>676</v>
      </c>
      <c r="M2605" s="21">
        <v>113060</v>
      </c>
      <c r="N2605" s="14" t="s">
        <v>3391</v>
      </c>
      <c r="O2605" s="14" t="s">
        <v>712</v>
      </c>
      <c r="P2605" s="14" t="s">
        <v>713</v>
      </c>
      <c r="Q2605" s="14" t="s">
        <v>1583</v>
      </c>
      <c r="R2605" s="14" t="s">
        <v>715</v>
      </c>
      <c r="S2605" s="14" t="s">
        <v>722</v>
      </c>
    </row>
    <row r="2606" spans="1:19" x14ac:dyDescent="0.25">
      <c r="A2606" s="14" t="s">
        <v>717</v>
      </c>
      <c r="B2606" s="14" t="s">
        <v>704</v>
      </c>
      <c r="C2606" s="14" t="s">
        <v>718</v>
      </c>
      <c r="D2606" s="14" t="s">
        <v>706</v>
      </c>
      <c r="E2606" s="14" t="s">
        <v>707</v>
      </c>
      <c r="F2606" s="15">
        <v>1262.52</v>
      </c>
      <c r="G2606" s="14" t="s">
        <v>708</v>
      </c>
      <c r="H2606" s="20">
        <v>43952</v>
      </c>
      <c r="I2606" s="14" t="s">
        <v>927</v>
      </c>
      <c r="J2606" s="14" t="s">
        <v>3390</v>
      </c>
      <c r="K2606" s="21">
        <v>11278</v>
      </c>
      <c r="L2606" s="14" t="s">
        <v>676</v>
      </c>
      <c r="M2606" s="21">
        <v>113060</v>
      </c>
      <c r="N2606" s="14" t="s">
        <v>3391</v>
      </c>
      <c r="O2606" s="14" t="s">
        <v>719</v>
      </c>
      <c r="P2606" s="14" t="s">
        <v>720</v>
      </c>
      <c r="Q2606" s="14" t="s">
        <v>721</v>
      </c>
      <c r="R2606" s="14" t="s">
        <v>715</v>
      </c>
      <c r="S2606" s="14" t="s">
        <v>722</v>
      </c>
    </row>
    <row r="2607" spans="1:19" x14ac:dyDescent="0.25">
      <c r="A2607" s="14" t="s">
        <v>723</v>
      </c>
      <c r="B2607" s="14" t="s">
        <v>704</v>
      </c>
      <c r="C2607" s="14" t="s">
        <v>724</v>
      </c>
      <c r="D2607" s="14" t="s">
        <v>706</v>
      </c>
      <c r="E2607" s="14" t="s">
        <v>707</v>
      </c>
      <c r="F2607" s="15">
        <v>1262.52</v>
      </c>
      <c r="G2607" s="14" t="s">
        <v>708</v>
      </c>
      <c r="H2607" s="20">
        <v>43983</v>
      </c>
      <c r="I2607" s="14" t="s">
        <v>3319</v>
      </c>
      <c r="J2607" s="14" t="s">
        <v>3390</v>
      </c>
      <c r="K2607" s="21">
        <v>11278</v>
      </c>
      <c r="L2607" s="14" t="s">
        <v>676</v>
      </c>
      <c r="M2607" s="21">
        <v>113060</v>
      </c>
      <c r="N2607" s="14" t="s">
        <v>3391</v>
      </c>
      <c r="O2607" s="14" t="s">
        <v>725</v>
      </c>
      <c r="P2607" s="14" t="s">
        <v>726</v>
      </c>
      <c r="Q2607" s="14" t="s">
        <v>727</v>
      </c>
      <c r="R2607" s="14" t="s">
        <v>715</v>
      </c>
      <c r="S2607" s="14" t="s">
        <v>722</v>
      </c>
    </row>
    <row r="2608" spans="1:19" x14ac:dyDescent="0.25">
      <c r="A2608" s="14" t="s">
        <v>703</v>
      </c>
      <c r="B2608" s="14" t="s">
        <v>704</v>
      </c>
      <c r="C2608" s="14" t="s">
        <v>705</v>
      </c>
      <c r="D2608" s="14" t="s">
        <v>706</v>
      </c>
      <c r="E2608" s="14" t="s">
        <v>707</v>
      </c>
      <c r="F2608" s="15">
        <v>59.05</v>
      </c>
      <c r="G2608" s="14" t="s">
        <v>708</v>
      </c>
      <c r="H2608" s="20">
        <v>43922</v>
      </c>
      <c r="I2608" s="14" t="s">
        <v>915</v>
      </c>
      <c r="J2608" s="14" t="s">
        <v>3392</v>
      </c>
      <c r="K2608" s="21">
        <v>11278</v>
      </c>
      <c r="L2608" s="14" t="s">
        <v>676</v>
      </c>
      <c r="M2608" s="21">
        <v>114010</v>
      </c>
      <c r="N2608" s="14" t="s">
        <v>3393</v>
      </c>
      <c r="O2608" s="14" t="s">
        <v>712</v>
      </c>
      <c r="P2608" s="14" t="s">
        <v>713</v>
      </c>
      <c r="Q2608" s="14" t="s">
        <v>1583</v>
      </c>
      <c r="R2608" s="14" t="s">
        <v>715</v>
      </c>
      <c r="S2608" s="14" t="s">
        <v>716</v>
      </c>
    </row>
    <row r="2609" spans="1:19" x14ac:dyDescent="0.25">
      <c r="A2609" s="14" t="s">
        <v>717</v>
      </c>
      <c r="B2609" s="14" t="s">
        <v>704</v>
      </c>
      <c r="C2609" s="14" t="s">
        <v>718</v>
      </c>
      <c r="D2609" s="14" t="s">
        <v>706</v>
      </c>
      <c r="E2609" s="14" t="s">
        <v>707</v>
      </c>
      <c r="F2609" s="15">
        <v>59.05</v>
      </c>
      <c r="G2609" s="14" t="s">
        <v>708</v>
      </c>
      <c r="H2609" s="20">
        <v>43952</v>
      </c>
      <c r="I2609" s="14" t="s">
        <v>931</v>
      </c>
      <c r="J2609" s="14" t="s">
        <v>3392</v>
      </c>
      <c r="K2609" s="21">
        <v>11278</v>
      </c>
      <c r="L2609" s="14" t="s">
        <v>676</v>
      </c>
      <c r="M2609" s="21">
        <v>114010</v>
      </c>
      <c r="N2609" s="14" t="s">
        <v>3393</v>
      </c>
      <c r="O2609" s="14" t="s">
        <v>719</v>
      </c>
      <c r="P2609" s="14" t="s">
        <v>720</v>
      </c>
      <c r="Q2609" s="14" t="s">
        <v>721</v>
      </c>
      <c r="R2609" s="14" t="s">
        <v>715</v>
      </c>
      <c r="S2609" s="14" t="s">
        <v>716</v>
      </c>
    </row>
    <row r="2610" spans="1:19" x14ac:dyDescent="0.25">
      <c r="A2610" s="14" t="s">
        <v>723</v>
      </c>
      <c r="B2610" s="14" t="s">
        <v>704</v>
      </c>
      <c r="C2610" s="14" t="s">
        <v>724</v>
      </c>
      <c r="D2610" s="14" t="s">
        <v>706</v>
      </c>
      <c r="E2610" s="14" t="s">
        <v>707</v>
      </c>
      <c r="F2610" s="15">
        <v>59.05</v>
      </c>
      <c r="G2610" s="14" t="s">
        <v>708</v>
      </c>
      <c r="H2610" s="20">
        <v>43983</v>
      </c>
      <c r="I2610" s="14" t="s">
        <v>3322</v>
      </c>
      <c r="J2610" s="14" t="s">
        <v>3392</v>
      </c>
      <c r="K2610" s="21">
        <v>11278</v>
      </c>
      <c r="L2610" s="14" t="s">
        <v>676</v>
      </c>
      <c r="M2610" s="21">
        <v>114010</v>
      </c>
      <c r="N2610" s="14" t="s">
        <v>3393</v>
      </c>
      <c r="O2610" s="14" t="s">
        <v>725</v>
      </c>
      <c r="P2610" s="14" t="s">
        <v>726</v>
      </c>
      <c r="Q2610" s="14" t="s">
        <v>727</v>
      </c>
      <c r="R2610" s="14" t="s">
        <v>715</v>
      </c>
      <c r="S2610" s="14" t="s">
        <v>716</v>
      </c>
    </row>
    <row r="2611" spans="1:19" x14ac:dyDescent="0.25">
      <c r="A2611" s="14" t="s">
        <v>703</v>
      </c>
      <c r="B2611" s="14" t="s">
        <v>704</v>
      </c>
      <c r="C2611" s="14" t="s">
        <v>705</v>
      </c>
      <c r="D2611" s="14" t="s">
        <v>706</v>
      </c>
      <c r="E2611" s="14" t="s">
        <v>707</v>
      </c>
      <c r="F2611" s="15">
        <v>12887.65</v>
      </c>
      <c r="G2611" s="14" t="s">
        <v>708</v>
      </c>
      <c r="H2611" s="20">
        <v>43922</v>
      </c>
      <c r="I2611" s="14" t="s">
        <v>919</v>
      </c>
      <c r="J2611" s="14" t="s">
        <v>3394</v>
      </c>
      <c r="K2611" s="21">
        <v>11278</v>
      </c>
      <c r="L2611" s="14" t="s">
        <v>676</v>
      </c>
      <c r="M2611" s="21">
        <v>114040</v>
      </c>
      <c r="N2611" s="14" t="s">
        <v>3395</v>
      </c>
      <c r="O2611" s="14" t="s">
        <v>712</v>
      </c>
      <c r="P2611" s="14" t="s">
        <v>713</v>
      </c>
      <c r="Q2611" s="14" t="s">
        <v>1583</v>
      </c>
      <c r="R2611" s="14" t="s">
        <v>715</v>
      </c>
      <c r="S2611" s="14" t="s">
        <v>683</v>
      </c>
    </row>
    <row r="2612" spans="1:19" x14ac:dyDescent="0.25">
      <c r="A2612" s="14" t="s">
        <v>717</v>
      </c>
      <c r="B2612" s="14" t="s">
        <v>704</v>
      </c>
      <c r="C2612" s="14" t="s">
        <v>718</v>
      </c>
      <c r="D2612" s="14" t="s">
        <v>706</v>
      </c>
      <c r="E2612" s="14" t="s">
        <v>707</v>
      </c>
      <c r="F2612" s="15">
        <v>12887.65</v>
      </c>
      <c r="G2612" s="14" t="s">
        <v>708</v>
      </c>
      <c r="H2612" s="20">
        <v>43952</v>
      </c>
      <c r="I2612" s="14" t="s">
        <v>1049</v>
      </c>
      <c r="J2612" s="14" t="s">
        <v>3394</v>
      </c>
      <c r="K2612" s="21">
        <v>11278</v>
      </c>
      <c r="L2612" s="14" t="s">
        <v>676</v>
      </c>
      <c r="M2612" s="21">
        <v>114040</v>
      </c>
      <c r="N2612" s="14" t="s">
        <v>3395</v>
      </c>
      <c r="O2612" s="14" t="s">
        <v>719</v>
      </c>
      <c r="P2612" s="14" t="s">
        <v>720</v>
      </c>
      <c r="Q2612" s="14" t="s">
        <v>721</v>
      </c>
      <c r="R2612" s="14" t="s">
        <v>715</v>
      </c>
      <c r="S2612" s="14" t="s">
        <v>683</v>
      </c>
    </row>
    <row r="2613" spans="1:19" x14ac:dyDescent="0.25">
      <c r="A2613" s="14" t="s">
        <v>723</v>
      </c>
      <c r="B2613" s="14" t="s">
        <v>704</v>
      </c>
      <c r="C2613" s="14" t="s">
        <v>724</v>
      </c>
      <c r="D2613" s="14" t="s">
        <v>706</v>
      </c>
      <c r="E2613" s="14" t="s">
        <v>707</v>
      </c>
      <c r="F2613" s="15">
        <v>12975.45</v>
      </c>
      <c r="G2613" s="14" t="s">
        <v>708</v>
      </c>
      <c r="H2613" s="20">
        <v>43983</v>
      </c>
      <c r="I2613" s="14" t="s">
        <v>3323</v>
      </c>
      <c r="J2613" s="14" t="s">
        <v>3394</v>
      </c>
      <c r="K2613" s="21">
        <v>11278</v>
      </c>
      <c r="L2613" s="14" t="s">
        <v>676</v>
      </c>
      <c r="M2613" s="21">
        <v>114040</v>
      </c>
      <c r="N2613" s="14" t="s">
        <v>3395</v>
      </c>
      <c r="O2613" s="14" t="s">
        <v>725</v>
      </c>
      <c r="P2613" s="14" t="s">
        <v>726</v>
      </c>
      <c r="Q2613" s="14" t="s">
        <v>727</v>
      </c>
      <c r="R2613" s="14" t="s">
        <v>715</v>
      </c>
      <c r="S2613" s="14" t="s">
        <v>683</v>
      </c>
    </row>
    <row r="2614" spans="1:19" x14ac:dyDescent="0.25">
      <c r="A2614" s="14" t="s">
        <v>703</v>
      </c>
      <c r="B2614" s="14" t="s">
        <v>704</v>
      </c>
      <c r="C2614" s="14" t="s">
        <v>705</v>
      </c>
      <c r="D2614" s="14" t="s">
        <v>706</v>
      </c>
      <c r="E2614" s="14" t="s">
        <v>707</v>
      </c>
      <c r="F2614" s="15">
        <v>186.24</v>
      </c>
      <c r="G2614" s="14" t="s">
        <v>708</v>
      </c>
      <c r="H2614" s="20">
        <v>43922</v>
      </c>
      <c r="I2614" s="14" t="s">
        <v>923</v>
      </c>
      <c r="J2614" s="14" t="s">
        <v>3396</v>
      </c>
      <c r="K2614" s="21">
        <v>11278</v>
      </c>
      <c r="L2614" s="14" t="s">
        <v>676</v>
      </c>
      <c r="M2614" s="21">
        <v>114060</v>
      </c>
      <c r="N2614" s="14" t="s">
        <v>3397</v>
      </c>
      <c r="O2614" s="14" t="s">
        <v>712</v>
      </c>
      <c r="P2614" s="14" t="s">
        <v>713</v>
      </c>
      <c r="Q2614" s="14" t="s">
        <v>1583</v>
      </c>
      <c r="R2614" s="14" t="s">
        <v>715</v>
      </c>
      <c r="S2614" s="14" t="s">
        <v>722</v>
      </c>
    </row>
    <row r="2615" spans="1:19" x14ac:dyDescent="0.25">
      <c r="A2615" s="14" t="s">
        <v>717</v>
      </c>
      <c r="B2615" s="14" t="s">
        <v>704</v>
      </c>
      <c r="C2615" s="14" t="s">
        <v>718</v>
      </c>
      <c r="D2615" s="14" t="s">
        <v>706</v>
      </c>
      <c r="E2615" s="14" t="s">
        <v>707</v>
      </c>
      <c r="F2615" s="15">
        <v>186.24</v>
      </c>
      <c r="G2615" s="14" t="s">
        <v>708</v>
      </c>
      <c r="H2615" s="20">
        <v>43952</v>
      </c>
      <c r="I2615" s="14" t="s">
        <v>1152</v>
      </c>
      <c r="J2615" s="14" t="s">
        <v>3396</v>
      </c>
      <c r="K2615" s="21">
        <v>11278</v>
      </c>
      <c r="L2615" s="14" t="s">
        <v>676</v>
      </c>
      <c r="M2615" s="21">
        <v>114060</v>
      </c>
      <c r="N2615" s="14" t="s">
        <v>3397</v>
      </c>
      <c r="O2615" s="14" t="s">
        <v>719</v>
      </c>
      <c r="P2615" s="14" t="s">
        <v>720</v>
      </c>
      <c r="Q2615" s="14" t="s">
        <v>721</v>
      </c>
      <c r="R2615" s="14" t="s">
        <v>715</v>
      </c>
      <c r="S2615" s="14" t="s">
        <v>722</v>
      </c>
    </row>
    <row r="2616" spans="1:19" x14ac:dyDescent="0.25">
      <c r="A2616" s="14" t="s">
        <v>723</v>
      </c>
      <c r="B2616" s="14" t="s">
        <v>704</v>
      </c>
      <c r="C2616" s="14" t="s">
        <v>724</v>
      </c>
      <c r="D2616" s="14" t="s">
        <v>706</v>
      </c>
      <c r="E2616" s="14" t="s">
        <v>707</v>
      </c>
      <c r="F2616" s="15">
        <v>186.24</v>
      </c>
      <c r="G2616" s="14" t="s">
        <v>708</v>
      </c>
      <c r="H2616" s="20">
        <v>43983</v>
      </c>
      <c r="I2616" s="14" t="s">
        <v>3328</v>
      </c>
      <c r="J2616" s="14" t="s">
        <v>3396</v>
      </c>
      <c r="K2616" s="21">
        <v>11278</v>
      </c>
      <c r="L2616" s="14" t="s">
        <v>676</v>
      </c>
      <c r="M2616" s="21">
        <v>114060</v>
      </c>
      <c r="N2616" s="14" t="s">
        <v>3397</v>
      </c>
      <c r="O2616" s="14" t="s">
        <v>725</v>
      </c>
      <c r="P2616" s="14" t="s">
        <v>726</v>
      </c>
      <c r="Q2616" s="14" t="s">
        <v>727</v>
      </c>
      <c r="R2616" s="14" t="s">
        <v>715</v>
      </c>
      <c r="S2616" s="14" t="s">
        <v>722</v>
      </c>
    </row>
    <row r="2617" spans="1:19" x14ac:dyDescent="0.25">
      <c r="A2617" s="14" t="s">
        <v>3398</v>
      </c>
      <c r="B2617" s="14" t="s">
        <v>3399</v>
      </c>
      <c r="C2617" s="14" t="s">
        <v>705</v>
      </c>
      <c r="D2617" s="14" t="s">
        <v>3400</v>
      </c>
      <c r="E2617" s="14" t="s">
        <v>3401</v>
      </c>
      <c r="F2617" s="15">
        <v>-24835</v>
      </c>
      <c r="G2617" s="14" t="s">
        <v>3402</v>
      </c>
      <c r="H2617" s="14" t="s">
        <v>620</v>
      </c>
      <c r="I2617" s="14" t="s">
        <v>977</v>
      </c>
      <c r="J2617" s="14" t="s">
        <v>990</v>
      </c>
      <c r="K2617" s="21">
        <v>10051</v>
      </c>
      <c r="L2617" s="14" t="s">
        <v>629</v>
      </c>
      <c r="M2617" s="21">
        <v>111100</v>
      </c>
      <c r="N2617" s="14" t="s">
        <v>991</v>
      </c>
      <c r="O2617" s="14" t="s">
        <v>3403</v>
      </c>
      <c r="P2617" s="14" t="s">
        <v>713</v>
      </c>
      <c r="Q2617" s="14" t="s">
        <v>3404</v>
      </c>
      <c r="R2617" s="14" t="s">
        <v>3405</v>
      </c>
      <c r="S2617" s="14" t="s">
        <v>716</v>
      </c>
    </row>
    <row r="2618" spans="1:19" x14ac:dyDescent="0.25">
      <c r="A2618" s="14" t="s">
        <v>3398</v>
      </c>
      <c r="B2618" s="14" t="s">
        <v>3399</v>
      </c>
      <c r="C2618" s="14" t="s">
        <v>705</v>
      </c>
      <c r="D2618" s="14" t="s">
        <v>3400</v>
      </c>
      <c r="E2618" s="14" t="s">
        <v>3401</v>
      </c>
      <c r="F2618" s="15">
        <v>-90216</v>
      </c>
      <c r="G2618" s="14" t="s">
        <v>3402</v>
      </c>
      <c r="H2618" s="14" t="s">
        <v>620</v>
      </c>
      <c r="I2618" s="14" t="s">
        <v>974</v>
      </c>
      <c r="J2618" s="14" t="s">
        <v>996</v>
      </c>
      <c r="K2618" s="21">
        <v>10051</v>
      </c>
      <c r="L2618" s="14" t="s">
        <v>629</v>
      </c>
      <c r="M2618" s="21">
        <v>111400</v>
      </c>
      <c r="N2618" s="14" t="s">
        <v>997</v>
      </c>
      <c r="O2618" s="14" t="s">
        <v>3403</v>
      </c>
      <c r="P2618" s="14" t="s">
        <v>713</v>
      </c>
      <c r="Q2618" s="14" t="s">
        <v>3404</v>
      </c>
      <c r="R2618" s="14" t="s">
        <v>3405</v>
      </c>
      <c r="S2618" s="14" t="s">
        <v>683</v>
      </c>
    </row>
    <row r="2619" spans="1:19" x14ac:dyDescent="0.25">
      <c r="A2619" s="14" t="s">
        <v>3398</v>
      </c>
      <c r="B2619" s="14" t="s">
        <v>3399</v>
      </c>
      <c r="C2619" s="14" t="s">
        <v>705</v>
      </c>
      <c r="D2619" s="14" t="s">
        <v>3400</v>
      </c>
      <c r="E2619" s="14" t="s">
        <v>3401</v>
      </c>
      <c r="F2619" s="15">
        <v>-28475</v>
      </c>
      <c r="G2619" s="14" t="s">
        <v>3406</v>
      </c>
      <c r="H2619" s="14" t="s">
        <v>620</v>
      </c>
      <c r="I2619" s="14" t="s">
        <v>995</v>
      </c>
      <c r="J2619" s="14" t="s">
        <v>3407</v>
      </c>
      <c r="K2619" s="21">
        <v>10054</v>
      </c>
      <c r="L2619" s="14" t="s">
        <v>630</v>
      </c>
      <c r="M2619" s="21">
        <v>138100</v>
      </c>
      <c r="N2619" s="14" t="s">
        <v>3408</v>
      </c>
      <c r="O2619" s="14" t="s">
        <v>3403</v>
      </c>
      <c r="P2619" s="14" t="s">
        <v>713</v>
      </c>
      <c r="Q2619" s="14" t="s">
        <v>3404</v>
      </c>
      <c r="R2619" s="14" t="s">
        <v>3405</v>
      </c>
      <c r="S2619" s="14" t="s">
        <v>746</v>
      </c>
    </row>
    <row r="2620" spans="1:19" x14ac:dyDescent="0.25">
      <c r="A2620" s="14" t="s">
        <v>3398</v>
      </c>
      <c r="B2620" s="14" t="s">
        <v>3399</v>
      </c>
      <c r="C2620" s="14" t="s">
        <v>705</v>
      </c>
      <c r="D2620" s="14" t="s">
        <v>3400</v>
      </c>
      <c r="E2620" s="14" t="s">
        <v>3401</v>
      </c>
      <c r="F2620" s="15">
        <v>-1500</v>
      </c>
      <c r="G2620" s="14" t="s">
        <v>3409</v>
      </c>
      <c r="H2620" s="14" t="s">
        <v>620</v>
      </c>
      <c r="I2620" s="14" t="s">
        <v>1034</v>
      </c>
      <c r="J2620" s="14" t="s">
        <v>3410</v>
      </c>
      <c r="K2620" s="21">
        <v>10055</v>
      </c>
      <c r="L2620" s="14" t="s">
        <v>212</v>
      </c>
      <c r="M2620" s="21">
        <v>138100</v>
      </c>
      <c r="N2620" s="14" t="s">
        <v>3411</v>
      </c>
      <c r="O2620" s="14" t="s">
        <v>3403</v>
      </c>
      <c r="P2620" s="14" t="s">
        <v>713</v>
      </c>
      <c r="Q2620" s="14" t="s">
        <v>3404</v>
      </c>
      <c r="R2620" s="14" t="s">
        <v>3405</v>
      </c>
      <c r="S2620" s="14" t="s">
        <v>746</v>
      </c>
    </row>
    <row r="2621" spans="1:19" x14ac:dyDescent="0.25">
      <c r="A2621" s="14" t="s">
        <v>3398</v>
      </c>
      <c r="B2621" s="14" t="s">
        <v>3399</v>
      </c>
      <c r="C2621" s="14" t="s">
        <v>705</v>
      </c>
      <c r="D2621" s="14" t="s">
        <v>3400</v>
      </c>
      <c r="E2621" s="14" t="s">
        <v>3401</v>
      </c>
      <c r="F2621" s="15">
        <v>-3614</v>
      </c>
      <c r="G2621" s="14" t="s">
        <v>3412</v>
      </c>
      <c r="H2621" s="14" t="s">
        <v>620</v>
      </c>
      <c r="I2621" s="14" t="s">
        <v>1059</v>
      </c>
      <c r="J2621" s="14" t="s">
        <v>3413</v>
      </c>
      <c r="K2621" s="21">
        <v>10056</v>
      </c>
      <c r="L2621" s="14" t="s">
        <v>631</v>
      </c>
      <c r="M2621" s="21">
        <v>138100</v>
      </c>
      <c r="N2621" s="14" t="s">
        <v>3414</v>
      </c>
      <c r="O2621" s="14" t="s">
        <v>3403</v>
      </c>
      <c r="P2621" s="14" t="s">
        <v>713</v>
      </c>
      <c r="Q2621" s="14" t="s">
        <v>3404</v>
      </c>
      <c r="R2621" s="14" t="s">
        <v>3405</v>
      </c>
      <c r="S2621" s="14" t="s">
        <v>746</v>
      </c>
    </row>
    <row r="2622" spans="1:19" x14ac:dyDescent="0.25">
      <c r="A2622" s="14" t="s">
        <v>3398</v>
      </c>
      <c r="B2622" s="14" t="s">
        <v>3399</v>
      </c>
      <c r="C2622" s="14" t="s">
        <v>705</v>
      </c>
      <c r="D2622" s="14" t="s">
        <v>3400</v>
      </c>
      <c r="E2622" s="14" t="s">
        <v>3401</v>
      </c>
      <c r="F2622" s="15">
        <v>-28765</v>
      </c>
      <c r="G2622" s="14" t="s">
        <v>3415</v>
      </c>
      <c r="H2622" s="14" t="s">
        <v>620</v>
      </c>
      <c r="I2622" s="14" t="s">
        <v>1083</v>
      </c>
      <c r="J2622" s="14" t="s">
        <v>3416</v>
      </c>
      <c r="K2622" s="21">
        <v>10057</v>
      </c>
      <c r="L2622" s="14" t="s">
        <v>632</v>
      </c>
      <c r="M2622" s="21">
        <v>138100</v>
      </c>
      <c r="N2622" s="14" t="s">
        <v>3417</v>
      </c>
      <c r="O2622" s="14" t="s">
        <v>3403</v>
      </c>
      <c r="P2622" s="14" t="s">
        <v>713</v>
      </c>
      <c r="Q2622" s="14" t="s">
        <v>3404</v>
      </c>
      <c r="R2622" s="14" t="s">
        <v>3405</v>
      </c>
      <c r="S2622" s="14" t="s">
        <v>746</v>
      </c>
    </row>
    <row r="2623" spans="1:19" x14ac:dyDescent="0.25">
      <c r="A2623" s="14" t="s">
        <v>3398</v>
      </c>
      <c r="B2623" s="14" t="s">
        <v>3399</v>
      </c>
      <c r="C2623" s="14" t="s">
        <v>705</v>
      </c>
      <c r="D2623" s="14" t="s">
        <v>3400</v>
      </c>
      <c r="E2623" s="14" t="s">
        <v>3401</v>
      </c>
      <c r="F2623" s="15">
        <v>-20320</v>
      </c>
      <c r="G2623" s="14" t="s">
        <v>3418</v>
      </c>
      <c r="H2623" s="14" t="s">
        <v>620</v>
      </c>
      <c r="I2623" s="14" t="s">
        <v>1193</v>
      </c>
      <c r="J2623" s="14" t="s">
        <v>3419</v>
      </c>
      <c r="K2623" s="21">
        <v>10064</v>
      </c>
      <c r="L2623" s="14" t="s">
        <v>634</v>
      </c>
      <c r="M2623" s="21">
        <v>138100</v>
      </c>
      <c r="N2623" s="14" t="s">
        <v>3420</v>
      </c>
      <c r="O2623" s="14" t="s">
        <v>3403</v>
      </c>
      <c r="P2623" s="14" t="s">
        <v>713</v>
      </c>
      <c r="Q2623" s="14" t="s">
        <v>3404</v>
      </c>
      <c r="R2623" s="14" t="s">
        <v>3405</v>
      </c>
      <c r="S2623" s="14" t="s">
        <v>746</v>
      </c>
    </row>
    <row r="2624" spans="1:19" x14ac:dyDescent="0.25">
      <c r="A2624" s="14" t="s">
        <v>3398</v>
      </c>
      <c r="B2624" s="14" t="s">
        <v>3399</v>
      </c>
      <c r="C2624" s="14" t="s">
        <v>705</v>
      </c>
      <c r="D2624" s="14" t="s">
        <v>3400</v>
      </c>
      <c r="E2624" s="14" t="s">
        <v>3401</v>
      </c>
      <c r="F2624" s="15">
        <v>-2446</v>
      </c>
      <c r="G2624" s="14" t="s">
        <v>3421</v>
      </c>
      <c r="H2624" s="14" t="s">
        <v>620</v>
      </c>
      <c r="I2624" s="14" t="s">
        <v>1240</v>
      </c>
      <c r="J2624" s="14" t="s">
        <v>3422</v>
      </c>
      <c r="K2624" s="21">
        <v>10066</v>
      </c>
      <c r="L2624" s="14" t="s">
        <v>635</v>
      </c>
      <c r="M2624" s="21">
        <v>138100</v>
      </c>
      <c r="N2624" s="14" t="s">
        <v>3423</v>
      </c>
      <c r="O2624" s="14" t="s">
        <v>3403</v>
      </c>
      <c r="P2624" s="14" t="s">
        <v>713</v>
      </c>
      <c r="Q2624" s="14" t="s">
        <v>3404</v>
      </c>
      <c r="R2624" s="14" t="s">
        <v>3405</v>
      </c>
      <c r="S2624" s="14" t="s">
        <v>746</v>
      </c>
    </row>
    <row r="2625" spans="1:19" x14ac:dyDescent="0.25">
      <c r="A2625" s="14" t="s">
        <v>3398</v>
      </c>
      <c r="B2625" s="14" t="s">
        <v>3399</v>
      </c>
      <c r="C2625" s="14" t="s">
        <v>705</v>
      </c>
      <c r="D2625" s="14" t="s">
        <v>3400</v>
      </c>
      <c r="E2625" s="14" t="s">
        <v>3401</v>
      </c>
      <c r="F2625" s="15">
        <v>15746</v>
      </c>
      <c r="G2625" s="14" t="s">
        <v>3424</v>
      </c>
      <c r="H2625" s="14" t="s">
        <v>620</v>
      </c>
      <c r="I2625" s="14" t="s">
        <v>1340</v>
      </c>
      <c r="J2625" s="14" t="s">
        <v>1497</v>
      </c>
      <c r="K2625" s="21">
        <v>10069</v>
      </c>
      <c r="L2625" s="14" t="s">
        <v>637</v>
      </c>
      <c r="M2625" s="21">
        <v>111400</v>
      </c>
      <c r="N2625" s="14" t="s">
        <v>1498</v>
      </c>
      <c r="O2625" s="14" t="s">
        <v>3403</v>
      </c>
      <c r="P2625" s="14" t="s">
        <v>713</v>
      </c>
      <c r="Q2625" s="14" t="s">
        <v>3404</v>
      </c>
      <c r="R2625" s="14" t="s">
        <v>3405</v>
      </c>
      <c r="S2625" s="14" t="s">
        <v>683</v>
      </c>
    </row>
    <row r="2626" spans="1:19" x14ac:dyDescent="0.25">
      <c r="A2626" s="14" t="s">
        <v>3398</v>
      </c>
      <c r="B2626" s="14" t="s">
        <v>3399</v>
      </c>
      <c r="C2626" s="14" t="s">
        <v>705</v>
      </c>
      <c r="D2626" s="14" t="s">
        <v>3400</v>
      </c>
      <c r="E2626" s="14" t="s">
        <v>3401</v>
      </c>
      <c r="F2626" s="15">
        <v>15000</v>
      </c>
      <c r="G2626" s="14" t="s">
        <v>3424</v>
      </c>
      <c r="H2626" s="14" t="s">
        <v>620</v>
      </c>
      <c r="I2626" s="14" t="s">
        <v>1343</v>
      </c>
      <c r="J2626" s="14" t="s">
        <v>1500</v>
      </c>
      <c r="K2626" s="21">
        <v>10069</v>
      </c>
      <c r="L2626" s="14" t="s">
        <v>637</v>
      </c>
      <c r="M2626" s="21">
        <v>111600</v>
      </c>
      <c r="N2626" s="14" t="s">
        <v>1501</v>
      </c>
      <c r="O2626" s="14" t="s">
        <v>3403</v>
      </c>
      <c r="P2626" s="14" t="s">
        <v>713</v>
      </c>
      <c r="Q2626" s="14" t="s">
        <v>3404</v>
      </c>
      <c r="R2626" s="14" t="s">
        <v>3405</v>
      </c>
      <c r="S2626" s="14" t="s">
        <v>722</v>
      </c>
    </row>
    <row r="2627" spans="1:19" x14ac:dyDescent="0.25">
      <c r="A2627" s="14" t="s">
        <v>3398</v>
      </c>
      <c r="B2627" s="14" t="s">
        <v>3399</v>
      </c>
      <c r="C2627" s="14" t="s">
        <v>705</v>
      </c>
      <c r="D2627" s="14" t="s">
        <v>3400</v>
      </c>
      <c r="E2627" s="14" t="s">
        <v>3401</v>
      </c>
      <c r="F2627" s="15">
        <v>-3206</v>
      </c>
      <c r="G2627" s="14" t="s">
        <v>3425</v>
      </c>
      <c r="H2627" s="14" t="s">
        <v>620</v>
      </c>
      <c r="I2627" s="14" t="s">
        <v>1402</v>
      </c>
      <c r="J2627" s="14" t="s">
        <v>3426</v>
      </c>
      <c r="K2627" s="21">
        <v>10072</v>
      </c>
      <c r="L2627" s="14" t="s">
        <v>639</v>
      </c>
      <c r="M2627" s="21">
        <v>138100</v>
      </c>
      <c r="N2627" s="14" t="s">
        <v>3427</v>
      </c>
      <c r="O2627" s="14" t="s">
        <v>3403</v>
      </c>
      <c r="P2627" s="14" t="s">
        <v>713</v>
      </c>
      <c r="Q2627" s="14" t="s">
        <v>3404</v>
      </c>
      <c r="R2627" s="14" t="s">
        <v>3405</v>
      </c>
      <c r="S2627" s="14" t="s">
        <v>746</v>
      </c>
    </row>
    <row r="2628" spans="1:19" x14ac:dyDescent="0.25">
      <c r="A2628" s="14" t="s">
        <v>3398</v>
      </c>
      <c r="B2628" s="14" t="s">
        <v>3399</v>
      </c>
      <c r="C2628" s="14" t="s">
        <v>705</v>
      </c>
      <c r="D2628" s="14" t="s">
        <v>3400</v>
      </c>
      <c r="E2628" s="14" t="s">
        <v>3401</v>
      </c>
      <c r="F2628" s="15">
        <v>-4769</v>
      </c>
      <c r="G2628" s="14" t="s">
        <v>3428</v>
      </c>
      <c r="H2628" s="14" t="s">
        <v>620</v>
      </c>
      <c r="I2628" s="14" t="s">
        <v>1419</v>
      </c>
      <c r="J2628" s="14" t="s">
        <v>3429</v>
      </c>
      <c r="K2628" s="21">
        <v>10073</v>
      </c>
      <c r="L2628" s="14" t="s">
        <v>640</v>
      </c>
      <c r="M2628" s="21">
        <v>138100</v>
      </c>
      <c r="N2628" s="14" t="s">
        <v>3430</v>
      </c>
      <c r="O2628" s="14" t="s">
        <v>3403</v>
      </c>
      <c r="P2628" s="14" t="s">
        <v>713</v>
      </c>
      <c r="Q2628" s="14" t="s">
        <v>3404</v>
      </c>
      <c r="R2628" s="14" t="s">
        <v>3405</v>
      </c>
      <c r="S2628" s="14" t="s">
        <v>746</v>
      </c>
    </row>
    <row r="2629" spans="1:19" x14ac:dyDescent="0.25">
      <c r="A2629" s="14" t="s">
        <v>3431</v>
      </c>
      <c r="B2629" s="14" t="s">
        <v>3399</v>
      </c>
      <c r="C2629" s="14" t="s">
        <v>705</v>
      </c>
      <c r="D2629" s="14" t="s">
        <v>3400</v>
      </c>
      <c r="E2629" s="14" t="s">
        <v>3401</v>
      </c>
      <c r="F2629" s="15">
        <v>-2705</v>
      </c>
      <c r="G2629" s="14" t="s">
        <v>3432</v>
      </c>
      <c r="H2629" s="14" t="s">
        <v>620</v>
      </c>
      <c r="I2629" s="14" t="s">
        <v>1146</v>
      </c>
      <c r="J2629" s="14" t="s">
        <v>3433</v>
      </c>
      <c r="K2629" s="21">
        <v>10089</v>
      </c>
      <c r="L2629" s="14" t="s">
        <v>650</v>
      </c>
      <c r="M2629" s="21">
        <v>138100</v>
      </c>
      <c r="N2629" s="14" t="s">
        <v>3434</v>
      </c>
      <c r="O2629" s="14" t="s">
        <v>3403</v>
      </c>
      <c r="P2629" s="14" t="s">
        <v>713</v>
      </c>
      <c r="Q2629" s="14" t="s">
        <v>3435</v>
      </c>
      <c r="R2629" s="14" t="s">
        <v>3405</v>
      </c>
      <c r="S2629" s="14" t="s">
        <v>746</v>
      </c>
    </row>
    <row r="2630" spans="1:19" x14ac:dyDescent="0.25">
      <c r="A2630" s="14" t="s">
        <v>3431</v>
      </c>
      <c r="B2630" s="14" t="s">
        <v>3399</v>
      </c>
      <c r="C2630" s="14" t="s">
        <v>705</v>
      </c>
      <c r="D2630" s="14" t="s">
        <v>3400</v>
      </c>
      <c r="E2630" s="14" t="s">
        <v>3401</v>
      </c>
      <c r="F2630" s="15">
        <v>-15129</v>
      </c>
      <c r="G2630" s="14" t="s">
        <v>3436</v>
      </c>
      <c r="H2630" s="14" t="s">
        <v>620</v>
      </c>
      <c r="I2630" s="14" t="s">
        <v>1302</v>
      </c>
      <c r="J2630" s="14" t="s">
        <v>3437</v>
      </c>
      <c r="K2630" s="21">
        <v>10094</v>
      </c>
      <c r="L2630" s="14" t="s">
        <v>653</v>
      </c>
      <c r="M2630" s="21">
        <v>138100</v>
      </c>
      <c r="N2630" s="14" t="s">
        <v>3438</v>
      </c>
      <c r="O2630" s="14" t="s">
        <v>3403</v>
      </c>
      <c r="P2630" s="14" t="s">
        <v>713</v>
      </c>
      <c r="Q2630" s="14" t="s">
        <v>3435</v>
      </c>
      <c r="R2630" s="14" t="s">
        <v>3405</v>
      </c>
      <c r="S2630" s="14" t="s">
        <v>746</v>
      </c>
    </row>
    <row r="2631" spans="1:19" x14ac:dyDescent="0.25">
      <c r="A2631" s="14" t="s">
        <v>3431</v>
      </c>
      <c r="B2631" s="14" t="s">
        <v>3399</v>
      </c>
      <c r="C2631" s="14" t="s">
        <v>705</v>
      </c>
      <c r="D2631" s="14" t="s">
        <v>3400</v>
      </c>
      <c r="E2631" s="14" t="s">
        <v>3401</v>
      </c>
      <c r="F2631" s="15">
        <v>-8415</v>
      </c>
      <c r="G2631" s="14" t="s">
        <v>3439</v>
      </c>
      <c r="H2631" s="14" t="s">
        <v>620</v>
      </c>
      <c r="I2631" s="14" t="s">
        <v>1388</v>
      </c>
      <c r="J2631" s="14" t="s">
        <v>3440</v>
      </c>
      <c r="K2631" s="21">
        <v>10097</v>
      </c>
      <c r="L2631" s="14" t="s">
        <v>656</v>
      </c>
      <c r="M2631" s="21">
        <v>111400</v>
      </c>
      <c r="N2631" s="14" t="s">
        <v>3441</v>
      </c>
      <c r="O2631" s="14" t="s">
        <v>3403</v>
      </c>
      <c r="P2631" s="14" t="s">
        <v>713</v>
      </c>
      <c r="Q2631" s="14" t="s">
        <v>3435</v>
      </c>
      <c r="R2631" s="14" t="s">
        <v>3405</v>
      </c>
      <c r="S2631" s="14" t="s">
        <v>683</v>
      </c>
    </row>
    <row r="2632" spans="1:19" x14ac:dyDescent="0.25">
      <c r="A2632" s="14" t="s">
        <v>3431</v>
      </c>
      <c r="B2632" s="14" t="s">
        <v>3399</v>
      </c>
      <c r="C2632" s="14" t="s">
        <v>705</v>
      </c>
      <c r="D2632" s="14" t="s">
        <v>3400</v>
      </c>
      <c r="E2632" s="14" t="s">
        <v>3401</v>
      </c>
      <c r="F2632" s="15">
        <v>-14000</v>
      </c>
      <c r="G2632" s="14" t="s">
        <v>3442</v>
      </c>
      <c r="H2632" s="14" t="s">
        <v>620</v>
      </c>
      <c r="I2632" s="14" t="s">
        <v>1077</v>
      </c>
      <c r="J2632" s="14" t="s">
        <v>3443</v>
      </c>
      <c r="K2632" s="21">
        <v>10110</v>
      </c>
      <c r="L2632" s="14" t="s">
        <v>663</v>
      </c>
      <c r="M2632" s="21">
        <v>138100</v>
      </c>
      <c r="N2632" s="14" t="s">
        <v>3444</v>
      </c>
      <c r="O2632" s="14" t="s">
        <v>3403</v>
      </c>
      <c r="P2632" s="14" t="s">
        <v>713</v>
      </c>
      <c r="Q2632" s="14" t="s">
        <v>3435</v>
      </c>
      <c r="R2632" s="14" t="s">
        <v>3405</v>
      </c>
      <c r="S2632" s="14" t="s">
        <v>746</v>
      </c>
    </row>
    <row r="2633" spans="1:19" x14ac:dyDescent="0.25">
      <c r="A2633" s="14" t="s">
        <v>3431</v>
      </c>
      <c r="B2633" s="14" t="s">
        <v>3399</v>
      </c>
      <c r="C2633" s="14" t="s">
        <v>705</v>
      </c>
      <c r="D2633" s="14" t="s">
        <v>3400</v>
      </c>
      <c r="E2633" s="14" t="s">
        <v>3401</v>
      </c>
      <c r="F2633" s="15">
        <v>-10000</v>
      </c>
      <c r="G2633" s="14" t="s">
        <v>3445</v>
      </c>
      <c r="H2633" s="14" t="s">
        <v>620</v>
      </c>
      <c r="I2633" s="14" t="s">
        <v>944</v>
      </c>
      <c r="J2633" s="14" t="s">
        <v>3011</v>
      </c>
      <c r="K2633" s="21">
        <v>10127</v>
      </c>
      <c r="L2633" s="14" t="s">
        <v>671</v>
      </c>
      <c r="M2633" s="21">
        <v>111400</v>
      </c>
      <c r="N2633" s="14" t="s">
        <v>3012</v>
      </c>
      <c r="O2633" s="14" t="s">
        <v>3403</v>
      </c>
      <c r="P2633" s="14" t="s">
        <v>713</v>
      </c>
      <c r="Q2633" s="14" t="s">
        <v>3435</v>
      </c>
      <c r="R2633" s="14" t="s">
        <v>3405</v>
      </c>
      <c r="S2633" s="14" t="s">
        <v>683</v>
      </c>
    </row>
    <row r="2634" spans="1:19" x14ac:dyDescent="0.25">
      <c r="A2634" s="14" t="s">
        <v>3431</v>
      </c>
      <c r="B2634" s="14" t="s">
        <v>3399</v>
      </c>
      <c r="C2634" s="14" t="s">
        <v>705</v>
      </c>
      <c r="D2634" s="14" t="s">
        <v>3400</v>
      </c>
      <c r="E2634" s="14" t="s">
        <v>3401</v>
      </c>
      <c r="F2634" s="15">
        <v>-15000</v>
      </c>
      <c r="G2634" s="14" t="s">
        <v>3445</v>
      </c>
      <c r="H2634" s="14" t="s">
        <v>620</v>
      </c>
      <c r="I2634" s="14" t="s">
        <v>947</v>
      </c>
      <c r="J2634" s="14" t="s">
        <v>3017</v>
      </c>
      <c r="K2634" s="21">
        <v>10127</v>
      </c>
      <c r="L2634" s="14" t="s">
        <v>671</v>
      </c>
      <c r="M2634" s="21">
        <v>111600</v>
      </c>
      <c r="N2634" s="14" t="s">
        <v>3018</v>
      </c>
      <c r="O2634" s="14" t="s">
        <v>3403</v>
      </c>
      <c r="P2634" s="14" t="s">
        <v>713</v>
      </c>
      <c r="Q2634" s="14" t="s">
        <v>3435</v>
      </c>
      <c r="R2634" s="14" t="s">
        <v>3405</v>
      </c>
      <c r="S2634" s="14" t="s">
        <v>722</v>
      </c>
    </row>
    <row r="2635" spans="1:19" x14ac:dyDescent="0.25">
      <c r="A2635" s="14" t="s">
        <v>3398</v>
      </c>
      <c r="B2635" s="14" t="s">
        <v>3399</v>
      </c>
      <c r="C2635" s="14" t="s">
        <v>705</v>
      </c>
      <c r="D2635" s="14" t="s">
        <v>3400</v>
      </c>
      <c r="E2635" s="14" t="s">
        <v>3401</v>
      </c>
      <c r="F2635" s="15">
        <v>-6000</v>
      </c>
      <c r="G2635" s="14" t="s">
        <v>3446</v>
      </c>
      <c r="H2635" s="14" t="s">
        <v>620</v>
      </c>
      <c r="I2635" s="14" t="s">
        <v>802</v>
      </c>
      <c r="J2635" s="14" t="s">
        <v>3447</v>
      </c>
      <c r="K2635" s="21">
        <v>10128</v>
      </c>
      <c r="L2635" s="14" t="s">
        <v>199</v>
      </c>
      <c r="M2635" s="21">
        <v>138100</v>
      </c>
      <c r="N2635" s="14" t="s">
        <v>3448</v>
      </c>
      <c r="O2635" s="14" t="s">
        <v>3403</v>
      </c>
      <c r="P2635" s="14" t="s">
        <v>713</v>
      </c>
      <c r="Q2635" s="14" t="s">
        <v>3404</v>
      </c>
      <c r="R2635" s="14" t="s">
        <v>3405</v>
      </c>
      <c r="S2635" s="14" t="s">
        <v>746</v>
      </c>
    </row>
    <row r="2636" spans="1:19" x14ac:dyDescent="0.25">
      <c r="A2636" s="14" t="s">
        <v>3431</v>
      </c>
      <c r="B2636" s="14" t="s">
        <v>3399</v>
      </c>
      <c r="C2636" s="14" t="s">
        <v>705</v>
      </c>
      <c r="D2636" s="14" t="s">
        <v>3400</v>
      </c>
      <c r="E2636" s="14" t="s">
        <v>3401</v>
      </c>
      <c r="F2636" s="15">
        <v>-7000</v>
      </c>
      <c r="G2636" s="14" t="s">
        <v>3449</v>
      </c>
      <c r="H2636" s="14" t="s">
        <v>620</v>
      </c>
      <c r="I2636" s="14" t="s">
        <v>1001</v>
      </c>
      <c r="J2636" s="14" t="s">
        <v>3119</v>
      </c>
      <c r="K2636" s="21">
        <v>10129</v>
      </c>
      <c r="L2636" s="14" t="s">
        <v>672</v>
      </c>
      <c r="M2636" s="21">
        <v>111400</v>
      </c>
      <c r="N2636" s="14" t="s">
        <v>3120</v>
      </c>
      <c r="O2636" s="14" t="s">
        <v>3403</v>
      </c>
      <c r="P2636" s="14" t="s">
        <v>713</v>
      </c>
      <c r="Q2636" s="14" t="s">
        <v>3435</v>
      </c>
      <c r="R2636" s="14" t="s">
        <v>3405</v>
      </c>
      <c r="S2636" s="14" t="s">
        <v>683</v>
      </c>
    </row>
    <row r="2637" spans="1:19" x14ac:dyDescent="0.25">
      <c r="A2637" s="23" t="s">
        <v>578</v>
      </c>
      <c r="B2637" s="23" t="s">
        <v>578</v>
      </c>
      <c r="C2637" s="23" t="s">
        <v>578</v>
      </c>
      <c r="D2637" s="23" t="s">
        <v>578</v>
      </c>
      <c r="E2637" s="23" t="s">
        <v>3450</v>
      </c>
      <c r="F2637" s="24">
        <v>20389347.40999997</v>
      </c>
      <c r="G2637" s="23"/>
      <c r="H2637" s="23"/>
      <c r="I2637" s="23" t="s">
        <v>578</v>
      </c>
      <c r="J2637" s="23" t="s">
        <v>578</v>
      </c>
      <c r="K2637" s="23"/>
      <c r="L2637" s="23"/>
      <c r="M2637" s="23"/>
      <c r="N2637" s="23" t="s">
        <v>578</v>
      </c>
      <c r="O2637" s="23" t="s">
        <v>578</v>
      </c>
      <c r="P2637" s="23" t="s">
        <v>578</v>
      </c>
      <c r="Q2637" s="23" t="s">
        <v>578</v>
      </c>
      <c r="R2637" s="23"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8"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30"/>
  </cols>
  <sheetData>
    <row r="1" spans="1:58" x14ac:dyDescent="0.25">
      <c r="A1" s="129" t="s">
        <v>3693</v>
      </c>
    </row>
    <row r="2" spans="1:58" ht="15.75" thickBot="1" x14ac:dyDescent="0.3">
      <c r="A2" s="131">
        <v>44055</v>
      </c>
      <c r="G2" s="132" t="s">
        <v>3694</v>
      </c>
      <c r="H2" s="132" t="s">
        <v>3695</v>
      </c>
      <c r="I2" s="132" t="s">
        <v>3696</v>
      </c>
      <c r="J2" s="132" t="s">
        <v>3697</v>
      </c>
      <c r="K2" s="132" t="s">
        <v>3698</v>
      </c>
      <c r="L2" s="132" t="s">
        <v>3699</v>
      </c>
      <c r="M2" s="132" t="s">
        <v>3700</v>
      </c>
      <c r="N2" s="132" t="s">
        <v>3701</v>
      </c>
      <c r="O2" s="132" t="s">
        <v>3702</v>
      </c>
      <c r="P2" s="132" t="s">
        <v>3703</v>
      </c>
      <c r="Q2" s="132"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3"/>
      <c r="BE3" s="133"/>
      <c r="BF3" s="133"/>
    </row>
    <row r="4" spans="1:58" ht="15.75" thickBot="1" x14ac:dyDescent="0.3">
      <c r="G4" s="134" t="s">
        <v>3705</v>
      </c>
      <c r="H4" s="135"/>
      <c r="I4" s="136"/>
      <c r="J4" s="136"/>
      <c r="K4" s="136"/>
      <c r="L4" s="136"/>
      <c r="M4" s="136"/>
      <c r="N4" s="136"/>
      <c r="O4" s="136"/>
      <c r="P4" s="136"/>
      <c r="Q4" s="136"/>
      <c r="AW4" s="137" t="s">
        <v>11</v>
      </c>
      <c r="AX4" s="137" t="s">
        <v>5</v>
      </c>
      <c r="AY4" s="137" t="s">
        <v>9</v>
      </c>
      <c r="AZ4" s="137" t="s">
        <v>12</v>
      </c>
      <c r="BA4" s="137" t="s">
        <v>3450</v>
      </c>
      <c r="BB4" s="137"/>
    </row>
    <row r="5" spans="1:58" s="140" customFormat="1" ht="60" x14ac:dyDescent="0.25">
      <c r="A5" s="138" t="s">
        <v>5</v>
      </c>
      <c r="B5" s="138" t="s">
        <v>3706</v>
      </c>
      <c r="C5" s="138" t="s">
        <v>3707</v>
      </c>
      <c r="D5" s="138" t="s">
        <v>3708</v>
      </c>
      <c r="E5" s="138" t="s">
        <v>19</v>
      </c>
      <c r="F5" s="138" t="s">
        <v>3562</v>
      </c>
      <c r="G5" s="139" t="s">
        <v>57</v>
      </c>
      <c r="H5" s="139" t="s">
        <v>3709</v>
      </c>
      <c r="I5" s="139" t="s">
        <v>3710</v>
      </c>
      <c r="J5" s="139" t="s">
        <v>3711</v>
      </c>
      <c r="K5" s="139" t="s">
        <v>3712</v>
      </c>
      <c r="L5" s="139" t="s">
        <v>3713</v>
      </c>
      <c r="M5" s="139" t="s">
        <v>3714</v>
      </c>
      <c r="N5" s="139" t="s">
        <v>3715</v>
      </c>
      <c r="O5" s="139" t="s">
        <v>3716</v>
      </c>
      <c r="P5" s="139" t="s">
        <v>3717</v>
      </c>
      <c r="Q5" s="139" t="s">
        <v>3718</v>
      </c>
      <c r="R5" s="140" t="s">
        <v>3719</v>
      </c>
      <c r="S5" s="140" t="s">
        <v>3720</v>
      </c>
      <c r="T5" s="140" t="s">
        <v>3721</v>
      </c>
      <c r="U5" s="140" t="s">
        <v>6</v>
      </c>
      <c r="V5" s="140" t="s">
        <v>3722</v>
      </c>
      <c r="W5" s="140" t="s">
        <v>3723</v>
      </c>
      <c r="X5" s="140" t="s">
        <v>3724</v>
      </c>
      <c r="Y5" s="140" t="s">
        <v>3725</v>
      </c>
      <c r="Z5" s="140" t="s">
        <v>3726</v>
      </c>
      <c r="AA5" s="140" t="s">
        <v>3727</v>
      </c>
      <c r="AB5" s="140" t="s">
        <v>3728</v>
      </c>
      <c r="AC5" s="140" t="s">
        <v>3729</v>
      </c>
      <c r="AD5" s="140" t="s">
        <v>3730</v>
      </c>
      <c r="AE5" s="140" t="s">
        <v>10</v>
      </c>
      <c r="AF5" s="141" t="s">
        <v>3731</v>
      </c>
      <c r="AG5" s="140" t="s">
        <v>3732</v>
      </c>
      <c r="AW5" s="137" t="s">
        <v>55</v>
      </c>
      <c r="AX5" s="137" t="s">
        <v>51</v>
      </c>
      <c r="AY5" s="137" t="s">
        <v>54</v>
      </c>
      <c r="AZ5" s="137">
        <v>1</v>
      </c>
      <c r="BA5" s="137">
        <v>144</v>
      </c>
      <c r="BB5" s="142" t="s">
        <v>3733</v>
      </c>
      <c r="BD5" s="143" t="s">
        <v>3734</v>
      </c>
      <c r="BE5" s="144" t="s">
        <v>3735</v>
      </c>
      <c r="BF5" s="145"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8" t="e">
        <v>#VALUE!</v>
      </c>
      <c r="AA6">
        <v>327</v>
      </c>
      <c r="AC6" t="s">
        <v>3</v>
      </c>
      <c r="AE6" t="s">
        <v>55</v>
      </c>
      <c r="AF6" s="8">
        <v>1</v>
      </c>
      <c r="AG6" s="146">
        <v>1</v>
      </c>
      <c r="AH6">
        <v>3</v>
      </c>
      <c r="AW6" s="137" t="s">
        <v>407</v>
      </c>
      <c r="AX6" s="137" t="s">
        <v>431</v>
      </c>
      <c r="AY6" s="137" t="s">
        <v>432</v>
      </c>
      <c r="AZ6" s="137">
        <v>1</v>
      </c>
      <c r="BA6" s="137">
        <v>10</v>
      </c>
      <c r="BB6" s="142" t="s">
        <v>3736</v>
      </c>
      <c r="BD6" s="147" t="s">
        <v>39</v>
      </c>
      <c r="BE6" s="148" t="s">
        <v>39</v>
      </c>
      <c r="BF6" s="149"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8">
        <v>0</v>
      </c>
      <c r="AA7">
        <v>0</v>
      </c>
      <c r="AC7" t="s">
        <v>2</v>
      </c>
      <c r="AE7" t="s">
        <v>55</v>
      </c>
      <c r="AF7" s="8" t="s">
        <v>3984</v>
      </c>
      <c r="AG7" s="146">
        <v>1</v>
      </c>
      <c r="AH7">
        <v>7</v>
      </c>
      <c r="AW7" s="137"/>
      <c r="AX7" s="137" t="s">
        <v>429</v>
      </c>
      <c r="AY7" s="137" t="s">
        <v>430</v>
      </c>
      <c r="AZ7" s="137">
        <v>1</v>
      </c>
      <c r="BA7" s="137">
        <v>10</v>
      </c>
      <c r="BB7" s="142" t="s">
        <v>3736</v>
      </c>
      <c r="BD7" s="147" t="s">
        <v>386</v>
      </c>
      <c r="BE7" s="148" t="s">
        <v>387</v>
      </c>
      <c r="BF7" s="149" t="s">
        <v>386</v>
      </c>
    </row>
    <row r="8" spans="1:58" x14ac:dyDescent="0.25">
      <c r="A8" t="s">
        <v>305</v>
      </c>
      <c r="B8" t="s">
        <v>168</v>
      </c>
      <c r="C8" t="s">
        <v>306</v>
      </c>
      <c r="D8" s="150">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8" t="e">
        <v>#VALUE!</v>
      </c>
      <c r="AA8">
        <v>78</v>
      </c>
      <c r="AC8" t="s">
        <v>3506</v>
      </c>
      <c r="AE8" t="s">
        <v>45</v>
      </c>
      <c r="AF8" s="8">
        <v>-3.0784746456378516</v>
      </c>
      <c r="AG8" s="140"/>
      <c r="AH8">
        <v>7</v>
      </c>
      <c r="AW8" s="137" t="s">
        <v>65</v>
      </c>
      <c r="AX8" s="137" t="s">
        <v>377</v>
      </c>
      <c r="AY8" s="137" t="s">
        <v>3740</v>
      </c>
      <c r="AZ8" s="137">
        <v>1</v>
      </c>
      <c r="BA8" s="137">
        <v>8</v>
      </c>
      <c r="BB8" s="142" t="s">
        <v>3736</v>
      </c>
      <c r="BD8" s="147" t="s">
        <v>388</v>
      </c>
      <c r="BE8" s="148" t="s">
        <v>389</v>
      </c>
      <c r="BF8" s="149" t="s">
        <v>388</v>
      </c>
    </row>
    <row r="9" spans="1:58" x14ac:dyDescent="0.25">
      <c r="A9" t="s">
        <v>307</v>
      </c>
      <c r="B9" t="s">
        <v>168</v>
      </c>
      <c r="C9" t="s">
        <v>308</v>
      </c>
      <c r="D9" s="150">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8" t="e">
        <v>#VALUE!</v>
      </c>
      <c r="AA9">
        <v>78</v>
      </c>
      <c r="AC9" t="s">
        <v>3506</v>
      </c>
      <c r="AE9" t="s">
        <v>45</v>
      </c>
      <c r="AF9" s="8">
        <v>-1.5891396881436799</v>
      </c>
      <c r="AG9" s="140"/>
      <c r="AH9">
        <v>7</v>
      </c>
      <c r="AW9" s="137"/>
      <c r="AX9" s="137" t="s">
        <v>83</v>
      </c>
      <c r="AY9" s="137" t="s">
        <v>84</v>
      </c>
      <c r="AZ9" s="137">
        <v>1</v>
      </c>
      <c r="BA9" s="137">
        <v>175</v>
      </c>
      <c r="BB9" s="142" t="s">
        <v>3733</v>
      </c>
      <c r="BD9" s="147" t="s">
        <v>390</v>
      </c>
      <c r="BE9" s="148" t="s">
        <v>391</v>
      </c>
      <c r="BF9" s="149" t="s">
        <v>390</v>
      </c>
    </row>
    <row r="10" spans="1:58" x14ac:dyDescent="0.25">
      <c r="A10" t="s">
        <v>303</v>
      </c>
      <c r="B10" t="s">
        <v>168</v>
      </c>
      <c r="C10" t="s">
        <v>304</v>
      </c>
      <c r="D10" s="150">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8" t="e">
        <v>#VALUE!</v>
      </c>
      <c r="AA10">
        <v>78</v>
      </c>
      <c r="AC10" t="s">
        <v>3506</v>
      </c>
      <c r="AE10" t="s">
        <v>45</v>
      </c>
      <c r="AF10" s="8">
        <v>-11.351369203409593</v>
      </c>
      <c r="AG10" s="140"/>
      <c r="AH10">
        <v>7</v>
      </c>
      <c r="AW10" s="137"/>
      <c r="AX10" s="137" t="s">
        <v>22</v>
      </c>
      <c r="AY10" s="137" t="s">
        <v>64</v>
      </c>
      <c r="AZ10" s="137">
        <v>1</v>
      </c>
      <c r="BA10" s="137">
        <v>365</v>
      </c>
      <c r="BB10" s="142" t="s">
        <v>3733</v>
      </c>
      <c r="BD10" s="147" t="s">
        <v>392</v>
      </c>
      <c r="BE10" s="148" t="s">
        <v>393</v>
      </c>
      <c r="BF10" s="149" t="s">
        <v>392</v>
      </c>
    </row>
    <row r="11" spans="1:58" x14ac:dyDescent="0.25">
      <c r="A11" t="s">
        <v>309</v>
      </c>
      <c r="B11" t="s">
        <v>168</v>
      </c>
      <c r="C11" t="s">
        <v>310</v>
      </c>
      <c r="D11" s="150">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8" t="e">
        <v>#VALUE!</v>
      </c>
      <c r="AA11">
        <v>78</v>
      </c>
      <c r="AC11" t="s">
        <v>3506</v>
      </c>
      <c r="AE11" t="s">
        <v>45</v>
      </c>
      <c r="AF11" s="8">
        <v>-8.5943491339642595</v>
      </c>
      <c r="AG11" s="140"/>
      <c r="AH11">
        <v>7</v>
      </c>
      <c r="AW11" s="137"/>
      <c r="AX11" s="137" t="s">
        <v>86</v>
      </c>
      <c r="AY11" s="137" t="s">
        <v>87</v>
      </c>
      <c r="AZ11" s="137">
        <v>1</v>
      </c>
      <c r="BA11" s="137">
        <v>147</v>
      </c>
      <c r="BB11" s="142" t="s">
        <v>3733</v>
      </c>
      <c r="BD11" s="147" t="s">
        <v>394</v>
      </c>
      <c r="BE11" s="148" t="s">
        <v>395</v>
      </c>
      <c r="BF11" s="149" t="s">
        <v>394</v>
      </c>
    </row>
    <row r="12" spans="1:58" ht="15.75" thickBot="1" x14ac:dyDescent="0.3">
      <c r="A12" t="s">
        <v>311</v>
      </c>
      <c r="B12" t="s">
        <v>168</v>
      </c>
      <c r="C12" t="s">
        <v>312</v>
      </c>
      <c r="D12" s="150">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8" t="e">
        <v>#VALUE!</v>
      </c>
      <c r="AA12">
        <v>78</v>
      </c>
      <c r="AC12" t="s">
        <v>3506</v>
      </c>
      <c r="AE12" t="s">
        <v>45</v>
      </c>
      <c r="AF12" s="8">
        <v>-3.9630249148978978</v>
      </c>
      <c r="AG12" s="140"/>
      <c r="AH12">
        <v>7</v>
      </c>
      <c r="AW12" s="137"/>
      <c r="AX12" s="137" t="s">
        <v>461</v>
      </c>
      <c r="AY12" s="137" t="s">
        <v>3741</v>
      </c>
      <c r="AZ12" s="137">
        <v>1</v>
      </c>
      <c r="BA12" s="137">
        <v>130</v>
      </c>
      <c r="BB12" s="142" t="s">
        <v>3733</v>
      </c>
      <c r="BD12" s="151"/>
      <c r="BE12" s="152"/>
      <c r="BF12" s="153"/>
    </row>
    <row r="13" spans="1:58" x14ac:dyDescent="0.25">
      <c r="A13" t="s">
        <v>320</v>
      </c>
      <c r="B13" t="s">
        <v>168</v>
      </c>
      <c r="C13" t="s">
        <v>321</v>
      </c>
      <c r="D13" s="154">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8" t="e">
        <v>#VALUE!</v>
      </c>
      <c r="AA13">
        <v>78</v>
      </c>
      <c r="AC13" t="s">
        <v>3506</v>
      </c>
      <c r="AE13" t="s">
        <v>45</v>
      </c>
      <c r="AF13" s="8">
        <v>-23.075972</v>
      </c>
      <c r="AG13" s="140"/>
      <c r="AH13">
        <v>7</v>
      </c>
      <c r="AW13" s="137" t="s">
        <v>358</v>
      </c>
      <c r="AX13" s="137" t="s">
        <v>363</v>
      </c>
      <c r="AY13" s="137" t="s">
        <v>364</v>
      </c>
      <c r="AZ13" s="137">
        <v>1</v>
      </c>
      <c r="BA13" s="137">
        <v>9</v>
      </c>
      <c r="BB13" s="142" t="s">
        <v>3736</v>
      </c>
    </row>
    <row r="14" spans="1:58" x14ac:dyDescent="0.25">
      <c r="A14" t="s">
        <v>171</v>
      </c>
      <c r="B14" t="s">
        <v>168</v>
      </c>
      <c r="C14" t="s">
        <v>172</v>
      </c>
      <c r="D14" s="150">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8" t="e">
        <v>#VALUE!</v>
      </c>
      <c r="AA14">
        <v>7</v>
      </c>
      <c r="AC14" t="s">
        <v>3506</v>
      </c>
      <c r="AE14" t="s">
        <v>96</v>
      </c>
      <c r="AF14" s="8">
        <v>-1.4969036333249071</v>
      </c>
      <c r="AG14" s="140"/>
      <c r="AH14">
        <v>7</v>
      </c>
      <c r="AW14" s="137"/>
      <c r="AX14" s="137" t="s">
        <v>459</v>
      </c>
      <c r="AY14" s="137" t="s">
        <v>460</v>
      </c>
      <c r="AZ14" s="137">
        <v>1</v>
      </c>
      <c r="BA14" s="137">
        <v>3</v>
      </c>
      <c r="BB14" s="142" t="s">
        <v>3736</v>
      </c>
    </row>
    <row r="15" spans="1:58" x14ac:dyDescent="0.25">
      <c r="A15" t="s">
        <v>166</v>
      </c>
      <c r="B15" t="s">
        <v>168</v>
      </c>
      <c r="C15" t="s">
        <v>167</v>
      </c>
      <c r="D15" s="150">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8" t="e">
        <v>#VALUE!</v>
      </c>
      <c r="AA15">
        <v>7</v>
      </c>
      <c r="AC15" t="s">
        <v>3506</v>
      </c>
      <c r="AE15" t="s">
        <v>96</v>
      </c>
      <c r="AF15" s="8">
        <v>-10.694863030102709</v>
      </c>
      <c r="AG15" s="140"/>
      <c r="AH15">
        <v>7</v>
      </c>
      <c r="AW15" s="137" t="s">
        <v>94</v>
      </c>
      <c r="AX15" s="137" t="s">
        <v>324</v>
      </c>
      <c r="AY15" s="137" t="s">
        <v>325</v>
      </c>
      <c r="AZ15" s="137">
        <v>1</v>
      </c>
      <c r="BA15" s="137">
        <v>1</v>
      </c>
      <c r="BB15" s="142" t="s">
        <v>3736</v>
      </c>
    </row>
    <row r="16" spans="1:58" x14ac:dyDescent="0.25">
      <c r="A16" t="s">
        <v>174</v>
      </c>
      <c r="B16" t="s">
        <v>168</v>
      </c>
      <c r="C16" t="s">
        <v>175</v>
      </c>
      <c r="D16" s="150">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8" t="e">
        <v>#VALUE!</v>
      </c>
      <c r="AA16">
        <v>7</v>
      </c>
      <c r="AC16" t="s">
        <v>3506</v>
      </c>
      <c r="AE16" t="s">
        <v>96</v>
      </c>
      <c r="AF16" s="8">
        <v>-8.5943491339642595</v>
      </c>
      <c r="AG16" s="140"/>
      <c r="AH16">
        <v>7</v>
      </c>
      <c r="AW16" s="137"/>
      <c r="AX16" s="137" t="s">
        <v>155</v>
      </c>
      <c r="AY16" s="137" t="s">
        <v>156</v>
      </c>
      <c r="AZ16" s="137">
        <v>1</v>
      </c>
      <c r="BA16" s="137">
        <v>119</v>
      </c>
      <c r="BB16" s="142" t="s">
        <v>3736</v>
      </c>
    </row>
    <row r="17" spans="1:54" x14ac:dyDescent="0.25">
      <c r="A17" t="s">
        <v>177</v>
      </c>
      <c r="B17" t="s">
        <v>168</v>
      </c>
      <c r="C17" t="s">
        <v>178</v>
      </c>
      <c r="D17" s="150">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8" t="e">
        <v>#VALUE!</v>
      </c>
      <c r="AA17">
        <v>7</v>
      </c>
      <c r="AC17" t="s">
        <v>3506</v>
      </c>
      <c r="AE17" t="s">
        <v>96</v>
      </c>
      <c r="AF17" s="8">
        <v>-3.7330049952987121</v>
      </c>
      <c r="AG17" s="140"/>
      <c r="AH17">
        <v>7</v>
      </c>
      <c r="AW17" s="137"/>
      <c r="AX17" s="137" t="s">
        <v>163</v>
      </c>
      <c r="AY17" s="137" t="s">
        <v>164</v>
      </c>
      <c r="AZ17" s="137">
        <v>1</v>
      </c>
      <c r="BA17" s="137">
        <v>113</v>
      </c>
      <c r="BB17" s="142" t="s">
        <v>3736</v>
      </c>
    </row>
    <row r="18" spans="1:54" x14ac:dyDescent="0.25">
      <c r="A18" t="s">
        <v>322</v>
      </c>
      <c r="B18" t="s">
        <v>168</v>
      </c>
      <c r="C18" t="s">
        <v>323</v>
      </c>
      <c r="D18" s="154">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8" t="e">
        <v>#VALUE!</v>
      </c>
      <c r="AA18">
        <v>7</v>
      </c>
      <c r="AC18" t="s">
        <v>3506</v>
      </c>
      <c r="AE18" t="s">
        <v>96</v>
      </c>
      <c r="AF18" s="8">
        <v>-23.075972</v>
      </c>
      <c r="AG18" s="140"/>
      <c r="AH18">
        <v>7</v>
      </c>
      <c r="AW18" s="137"/>
      <c r="AX18" s="137" t="s">
        <v>152</v>
      </c>
      <c r="AY18" s="137" t="s">
        <v>153</v>
      </c>
      <c r="AZ18" s="137">
        <v>1</v>
      </c>
      <c r="BA18" s="137">
        <v>119</v>
      </c>
      <c r="BB18" s="142"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8" t="e">
        <v>#VALUE!</v>
      </c>
      <c r="AA19">
        <v>187</v>
      </c>
      <c r="AE19" t="s">
        <v>388</v>
      </c>
      <c r="AF19" s="8">
        <v>5.17</v>
      </c>
      <c r="AG19" s="140"/>
      <c r="AH19">
        <v>7</v>
      </c>
      <c r="AW19" s="137"/>
      <c r="AX19" s="137" t="s">
        <v>369</v>
      </c>
      <c r="AY19" s="137" t="s">
        <v>3743</v>
      </c>
      <c r="AZ19" s="137">
        <v>1</v>
      </c>
      <c r="BA19" s="137">
        <v>30</v>
      </c>
      <c r="BB19" s="142"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8" t="e">
        <v>#VALUE!</v>
      </c>
      <c r="AA20">
        <v>20</v>
      </c>
      <c r="AE20" t="s">
        <v>388</v>
      </c>
      <c r="AF20" s="8">
        <v>1</v>
      </c>
      <c r="AG20" s="140"/>
      <c r="AH20">
        <v>7</v>
      </c>
      <c r="AW20" s="137"/>
      <c r="AX20" s="137" t="s">
        <v>366</v>
      </c>
      <c r="AY20" s="137" t="s">
        <v>3744</v>
      </c>
      <c r="AZ20" s="137">
        <v>1</v>
      </c>
      <c r="BA20" s="137">
        <v>3</v>
      </c>
      <c r="BB20" s="142"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8" t="e">
        <v>#VALUE!</v>
      </c>
      <c r="AA21">
        <v>20</v>
      </c>
      <c r="AE21" t="s">
        <v>388</v>
      </c>
      <c r="AF21" s="8">
        <v>1</v>
      </c>
      <c r="AG21" s="140"/>
      <c r="AH21">
        <v>7</v>
      </c>
      <c r="AW21" s="137"/>
      <c r="AX21" s="137" t="s">
        <v>441</v>
      </c>
      <c r="AY21" s="137" t="s">
        <v>442</v>
      </c>
      <c r="AZ21" s="137">
        <v>1</v>
      </c>
      <c r="BA21" s="137">
        <v>1</v>
      </c>
      <c r="BB21" s="142"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8" t="e">
        <v>#VALUE!</v>
      </c>
      <c r="AA22">
        <v>187</v>
      </c>
      <c r="AE22" t="s">
        <v>388</v>
      </c>
      <c r="AF22" s="8">
        <v>1.53</v>
      </c>
      <c r="AG22" s="140"/>
      <c r="AH22">
        <v>7</v>
      </c>
      <c r="AW22" s="137"/>
      <c r="AX22" s="137" t="s">
        <v>159</v>
      </c>
      <c r="AY22" s="137" t="s">
        <v>160</v>
      </c>
      <c r="AZ22" s="137">
        <v>1</v>
      </c>
      <c r="BA22" s="137">
        <v>4</v>
      </c>
      <c r="BB22" s="142"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8" t="e">
        <v>#VALUE!</v>
      </c>
      <c r="AA23">
        <v>104</v>
      </c>
      <c r="AE23" t="s">
        <v>388</v>
      </c>
      <c r="AF23" s="8">
        <v>0.53</v>
      </c>
      <c r="AG23" s="140"/>
      <c r="AH23">
        <v>4</v>
      </c>
      <c r="AW23" s="137" t="s">
        <v>181</v>
      </c>
      <c r="AX23" s="137" t="s">
        <v>375</v>
      </c>
      <c r="AY23" s="137" t="s">
        <v>376</v>
      </c>
      <c r="AZ23" s="137">
        <v>1</v>
      </c>
      <c r="BA23" s="137">
        <v>2</v>
      </c>
      <c r="BB23" s="142"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8" t="e">
        <v>#VALUE!</v>
      </c>
      <c r="AA24">
        <v>65</v>
      </c>
      <c r="AE24" t="s">
        <v>390</v>
      </c>
      <c r="AF24" s="8">
        <v>5.17</v>
      </c>
      <c r="AG24" s="140"/>
      <c r="AH24">
        <v>7</v>
      </c>
      <c r="AW24" s="137"/>
      <c r="AX24" s="137" t="s">
        <v>179</v>
      </c>
      <c r="AY24" s="137" t="s">
        <v>180</v>
      </c>
      <c r="AZ24" s="137">
        <v>1</v>
      </c>
      <c r="BA24" s="137">
        <v>10</v>
      </c>
      <c r="BB24" s="142"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8">
        <v>0</v>
      </c>
      <c r="AA25">
        <v>0</v>
      </c>
      <c r="AE25" t="s">
        <v>390</v>
      </c>
      <c r="AF25" s="8" t="s">
        <v>3984</v>
      </c>
      <c r="AG25" s="140"/>
      <c r="AH25">
        <v>7</v>
      </c>
      <c r="AW25" s="137"/>
      <c r="AX25" s="137" t="s">
        <v>373</v>
      </c>
      <c r="AY25" s="137" t="s">
        <v>374</v>
      </c>
      <c r="AZ25" s="137">
        <v>1</v>
      </c>
      <c r="BA25" s="137">
        <v>5</v>
      </c>
      <c r="BB25" s="142"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8">
        <v>0</v>
      </c>
      <c r="AA26">
        <v>0</v>
      </c>
      <c r="AE26" t="s">
        <v>390</v>
      </c>
      <c r="AF26" s="8" t="s">
        <v>3984</v>
      </c>
      <c r="AG26" s="140"/>
      <c r="AH26">
        <v>7</v>
      </c>
      <c r="AW26" s="137"/>
      <c r="AX26" s="137" t="s">
        <v>184</v>
      </c>
      <c r="AY26" s="137" t="s">
        <v>185</v>
      </c>
      <c r="AZ26" s="137">
        <v>1</v>
      </c>
      <c r="BA26" s="137">
        <v>12</v>
      </c>
      <c r="BB26" s="142"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8" t="e">
        <v>#VALUE!</v>
      </c>
      <c r="AA27">
        <v>65</v>
      </c>
      <c r="AE27" t="s">
        <v>390</v>
      </c>
      <c r="AF27" s="8">
        <v>1.53</v>
      </c>
      <c r="AG27" s="140"/>
      <c r="AH27">
        <v>7</v>
      </c>
      <c r="AW27" s="137"/>
      <c r="AX27" s="137" t="s">
        <v>371</v>
      </c>
      <c r="AY27" s="137" t="s">
        <v>372</v>
      </c>
      <c r="AZ27" s="137">
        <v>1</v>
      </c>
      <c r="BA27" s="137">
        <v>6</v>
      </c>
      <c r="BB27" s="142"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8" t="e">
        <v>#VALUE!</v>
      </c>
      <c r="AA28">
        <v>62</v>
      </c>
      <c r="AE28" t="s">
        <v>390</v>
      </c>
      <c r="AF28" s="8">
        <v>0.53</v>
      </c>
      <c r="AG28" s="140"/>
      <c r="AH28">
        <v>4</v>
      </c>
      <c r="AW28" s="137" t="s">
        <v>44</v>
      </c>
      <c r="AX28" s="137" t="s">
        <v>40</v>
      </c>
      <c r="AY28" s="137" t="s">
        <v>43</v>
      </c>
      <c r="AZ28" s="137">
        <v>0</v>
      </c>
      <c r="BA28" s="137">
        <v>3</v>
      </c>
      <c r="BB28" s="142" t="s">
        <v>443</v>
      </c>
    </row>
    <row r="29" spans="1:54" x14ac:dyDescent="0.25">
      <c r="A29" s="155" t="s">
        <v>3752</v>
      </c>
      <c r="B29" s="155" t="s">
        <v>407</v>
      </c>
      <c r="C29" s="155"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8" t="e">
        <v>#VALUE!</v>
      </c>
      <c r="AA29">
        <v>7</v>
      </c>
      <c r="AE29" t="s">
        <v>392</v>
      </c>
      <c r="AF29" s="8">
        <v>5.17</v>
      </c>
      <c r="AG29" s="140"/>
      <c r="AH29">
        <v>7</v>
      </c>
      <c r="AW29" s="137"/>
      <c r="AX29" s="137">
        <v>0</v>
      </c>
      <c r="AY29" s="137" t="s">
        <v>577</v>
      </c>
      <c r="AZ29" s="137">
        <v>0</v>
      </c>
      <c r="BA29" s="137">
        <v>431</v>
      </c>
      <c r="BB29" s="142"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8" t="e">
        <v>#VALUE!</v>
      </c>
      <c r="AA30">
        <v>65</v>
      </c>
      <c r="AE30" t="s">
        <v>392</v>
      </c>
      <c r="AF30" s="8">
        <v>5.17</v>
      </c>
      <c r="AG30" s="140"/>
      <c r="AH30">
        <v>7</v>
      </c>
      <c r="AW30" s="137" t="s">
        <v>399</v>
      </c>
      <c r="AX30" s="137" t="s">
        <v>419</v>
      </c>
      <c r="AY30" s="137" t="s">
        <v>420</v>
      </c>
      <c r="AZ30" s="137">
        <v>1</v>
      </c>
      <c r="BA30" s="137">
        <v>38</v>
      </c>
      <c r="BB30" s="142"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8" t="e">
        <v>#VALUE!</v>
      </c>
      <c r="AA31">
        <v>63</v>
      </c>
      <c r="AE31" t="s">
        <v>392</v>
      </c>
      <c r="AF31" s="8">
        <v>0.53</v>
      </c>
      <c r="AG31" s="140"/>
      <c r="AH31">
        <v>4</v>
      </c>
      <c r="AW31" s="137"/>
      <c r="AX31" s="137" t="s">
        <v>437</v>
      </c>
      <c r="AY31" s="137" t="s">
        <v>438</v>
      </c>
      <c r="AZ31" s="137">
        <v>1</v>
      </c>
      <c r="BA31" s="137">
        <v>23</v>
      </c>
      <c r="BB31" s="142" t="s">
        <v>3753</v>
      </c>
    </row>
    <row r="32" spans="1:54" x14ac:dyDescent="0.25">
      <c r="A32" s="155" t="s">
        <v>3755</v>
      </c>
      <c r="B32" s="155" t="s">
        <v>407</v>
      </c>
      <c r="C32" s="155"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8" t="e">
        <v>#VALUE!</v>
      </c>
      <c r="AA32">
        <v>7</v>
      </c>
      <c r="AE32" t="s">
        <v>392</v>
      </c>
      <c r="AF32" s="8">
        <v>1.53</v>
      </c>
      <c r="AG32" s="140"/>
      <c r="AH32">
        <v>7</v>
      </c>
      <c r="AW32" s="137"/>
      <c r="AX32" s="137" t="s">
        <v>435</v>
      </c>
      <c r="AY32" s="137" t="s">
        <v>436</v>
      </c>
      <c r="AZ32" s="137">
        <v>1</v>
      </c>
      <c r="BA32" s="137">
        <v>29</v>
      </c>
      <c r="BB32" s="142"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8" t="e">
        <v>#VALUE!</v>
      </c>
      <c r="AA33">
        <v>65</v>
      </c>
      <c r="AE33" t="s">
        <v>392</v>
      </c>
      <c r="AF33" s="8">
        <v>1.53</v>
      </c>
      <c r="AG33" s="140"/>
      <c r="AH33">
        <v>7</v>
      </c>
      <c r="AW33" s="137"/>
      <c r="AX33" s="137" t="s">
        <v>433</v>
      </c>
      <c r="AY33" s="137" t="s">
        <v>434</v>
      </c>
      <c r="AZ33" s="137">
        <v>1</v>
      </c>
      <c r="BA33" s="137">
        <v>23</v>
      </c>
      <c r="BB33" s="142"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8" t="e">
        <v>#VALUE!</v>
      </c>
      <c r="AA34">
        <v>2</v>
      </c>
      <c r="AE34" t="s">
        <v>465</v>
      </c>
      <c r="AF34" s="8">
        <v>5.17</v>
      </c>
      <c r="AG34" s="140"/>
      <c r="AH34">
        <v>7</v>
      </c>
      <c r="AW34" s="137"/>
      <c r="AX34" s="137" t="s">
        <v>417</v>
      </c>
      <c r="AY34" s="137" t="s">
        <v>418</v>
      </c>
      <c r="AZ34" s="137">
        <v>1</v>
      </c>
      <c r="BA34" s="137">
        <v>5</v>
      </c>
      <c r="BB34" s="142"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8" t="e">
        <v>#VALUE!</v>
      </c>
      <c r="AA35">
        <v>2</v>
      </c>
      <c r="AE35" t="s">
        <v>465</v>
      </c>
      <c r="AF35" s="8">
        <v>1.53</v>
      </c>
      <c r="AG35" s="140"/>
      <c r="AH35">
        <v>7</v>
      </c>
      <c r="AW35" s="137"/>
      <c r="AX35" s="137" t="s">
        <v>403</v>
      </c>
      <c r="AY35" s="137" t="s">
        <v>3756</v>
      </c>
      <c r="AZ35" s="137">
        <v>1</v>
      </c>
      <c r="BA35" s="137">
        <v>7</v>
      </c>
      <c r="BB35" s="142"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8" t="e">
        <v>#VALUE!</v>
      </c>
      <c r="AA36">
        <v>222</v>
      </c>
      <c r="AE36" t="s">
        <v>65</v>
      </c>
      <c r="AF36" s="8">
        <v>1</v>
      </c>
      <c r="AG36" s="146">
        <v>1</v>
      </c>
      <c r="AH36">
        <v>5</v>
      </c>
      <c r="AW36" s="137"/>
      <c r="AX36" s="137" t="s">
        <v>415</v>
      </c>
      <c r="AY36" s="137" t="s">
        <v>3757</v>
      </c>
      <c r="AZ36" s="137">
        <v>1</v>
      </c>
      <c r="BA36" s="137">
        <v>48</v>
      </c>
      <c r="BB36" s="142"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8" t="e">
        <v>#VALUE!</v>
      </c>
      <c r="AA37">
        <v>718</v>
      </c>
      <c r="AE37" t="s">
        <v>65</v>
      </c>
      <c r="AF37" s="8">
        <v>1</v>
      </c>
      <c r="AG37" s="146">
        <v>1</v>
      </c>
      <c r="AH37">
        <v>3</v>
      </c>
      <c r="AW37" s="137"/>
      <c r="AX37" s="137" t="s">
        <v>444</v>
      </c>
      <c r="AY37" s="137" t="s">
        <v>445</v>
      </c>
      <c r="AZ37" s="137">
        <v>1</v>
      </c>
      <c r="BA37" s="137">
        <v>1</v>
      </c>
      <c r="BB37" s="142" t="s">
        <v>3753</v>
      </c>
    </row>
    <row r="38" spans="1:54" x14ac:dyDescent="0.25">
      <c r="A38" t="s">
        <v>461</v>
      </c>
      <c r="B38" t="s">
        <v>65</v>
      </c>
      <c r="C38" t="s">
        <v>462</v>
      </c>
      <c r="D38" s="1">
        <v>1</v>
      </c>
      <c r="E38" s="1" t="s">
        <v>23</v>
      </c>
      <c r="F38" s="1" t="s">
        <v>66</v>
      </c>
      <c r="G38" s="156">
        <v>11294</v>
      </c>
      <c r="H38" s="156">
        <v>11294</v>
      </c>
      <c r="I38" s="156">
        <v>11294</v>
      </c>
      <c r="J38" s="156">
        <v>11294</v>
      </c>
      <c r="K38" s="156">
        <v>11294</v>
      </c>
      <c r="L38" s="156">
        <v>11294</v>
      </c>
      <c r="M38" s="156" t="s">
        <v>49</v>
      </c>
      <c r="N38" s="156" t="s">
        <v>49</v>
      </c>
      <c r="O38" s="156" t="s">
        <v>49</v>
      </c>
      <c r="P38" s="156">
        <v>11294</v>
      </c>
      <c r="Q38" s="156">
        <v>11294</v>
      </c>
      <c r="R38" s="156" t="s">
        <v>461</v>
      </c>
      <c r="S38" s="156">
        <v>3</v>
      </c>
      <c r="T38" s="156">
        <v>0</v>
      </c>
      <c r="U38" s="156" t="s">
        <v>56</v>
      </c>
      <c r="V38" s="156" t="s">
        <v>461</v>
      </c>
      <c r="W38" s="156" t="s">
        <v>50</v>
      </c>
      <c r="X38" s="156"/>
      <c r="Y38" s="156"/>
      <c r="Z38" s="8" t="e">
        <v>#VALUE!</v>
      </c>
      <c r="AA38" s="156">
        <v>597</v>
      </c>
      <c r="AE38" t="s">
        <v>65</v>
      </c>
      <c r="AF38" s="8">
        <v>1</v>
      </c>
      <c r="AG38" s="146">
        <v>1</v>
      </c>
      <c r="AH38">
        <v>5</v>
      </c>
      <c r="AW38" s="137"/>
      <c r="AX38" s="137" t="s">
        <v>439</v>
      </c>
      <c r="AY38" s="137" t="s">
        <v>3758</v>
      </c>
      <c r="AZ38" s="137">
        <v>1</v>
      </c>
      <c r="BA38" s="137">
        <v>13</v>
      </c>
      <c r="BB38" s="142" t="s">
        <v>3753</v>
      </c>
    </row>
    <row r="39" spans="1:54" x14ac:dyDescent="0.25">
      <c r="A39" t="s">
        <v>83</v>
      </c>
      <c r="B39" t="s">
        <v>65</v>
      </c>
      <c r="C39" t="s">
        <v>84</v>
      </c>
      <c r="D39" s="1">
        <v>1</v>
      </c>
      <c r="E39" t="s">
        <v>23</v>
      </c>
      <c r="F39" t="s">
        <v>85</v>
      </c>
      <c r="G39" s="156">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8" t="e">
        <v>#VALUE!</v>
      </c>
      <c r="AA39">
        <v>274</v>
      </c>
      <c r="AE39" t="s">
        <v>65</v>
      </c>
      <c r="AF39" s="8">
        <v>1</v>
      </c>
      <c r="AG39" s="146">
        <v>1</v>
      </c>
      <c r="AH39">
        <v>7</v>
      </c>
      <c r="AW39" s="137"/>
      <c r="AX39" s="137" t="s">
        <v>401</v>
      </c>
      <c r="AY39" s="137" t="s">
        <v>3759</v>
      </c>
      <c r="AZ39" s="137">
        <v>1</v>
      </c>
      <c r="BA39" s="137">
        <v>17</v>
      </c>
      <c r="BB39" s="142" t="s">
        <v>3753</v>
      </c>
    </row>
    <row r="40" spans="1:54" x14ac:dyDescent="0.25">
      <c r="A40" t="s">
        <v>377</v>
      </c>
      <c r="B40" t="s">
        <v>65</v>
      </c>
      <c r="C40" t="s">
        <v>378</v>
      </c>
      <c r="D40" s="1">
        <v>1</v>
      </c>
      <c r="E40" t="s">
        <v>24</v>
      </c>
      <c r="F40" t="s">
        <v>379</v>
      </c>
      <c r="G40" s="156">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8" t="e">
        <v>#VALUE!</v>
      </c>
      <c r="AA40">
        <v>27</v>
      </c>
      <c r="AE40" t="s">
        <v>65</v>
      </c>
      <c r="AF40" s="8">
        <v>1</v>
      </c>
      <c r="AG40" s="146">
        <v>1</v>
      </c>
      <c r="AH40">
        <v>4</v>
      </c>
      <c r="AW40" s="137"/>
      <c r="AX40" s="137" t="s">
        <v>427</v>
      </c>
      <c r="AY40" s="137" t="s">
        <v>428</v>
      </c>
      <c r="AZ40" s="137">
        <v>1</v>
      </c>
      <c r="BA40" s="137">
        <v>18</v>
      </c>
      <c r="BB40" s="142" t="s">
        <v>3753</v>
      </c>
    </row>
    <row r="41" spans="1:54" x14ac:dyDescent="0.25">
      <c r="A41" t="s">
        <v>3760</v>
      </c>
      <c r="B41" t="s">
        <v>65</v>
      </c>
      <c r="C41" t="s">
        <v>583</v>
      </c>
      <c r="D41" s="1">
        <v>1</v>
      </c>
      <c r="E41" t="s">
        <v>24</v>
      </c>
      <c r="F41" t="s">
        <v>85</v>
      </c>
      <c r="G41" s="156">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8" t="e">
        <v>#VALUE!</v>
      </c>
      <c r="AA41">
        <v>76</v>
      </c>
      <c r="AE41" t="s">
        <v>65</v>
      </c>
      <c r="AF41" s="8">
        <v>1</v>
      </c>
      <c r="AG41" s="146">
        <v>1</v>
      </c>
      <c r="AH41">
        <v>7</v>
      </c>
      <c r="AW41" s="137"/>
      <c r="AX41" s="137" t="s">
        <v>410</v>
      </c>
      <c r="AY41" s="137" t="s">
        <v>3762</v>
      </c>
      <c r="AZ41" s="137">
        <v>1</v>
      </c>
      <c r="BA41" s="137">
        <v>266</v>
      </c>
      <c r="BB41" s="142" t="s">
        <v>3753</v>
      </c>
    </row>
    <row r="42" spans="1:54" x14ac:dyDescent="0.25">
      <c r="A42" t="s">
        <v>3763</v>
      </c>
      <c r="B42" t="s">
        <v>65</v>
      </c>
      <c r="C42" t="s">
        <v>3764</v>
      </c>
      <c r="D42" s="1">
        <v>1</v>
      </c>
      <c r="E42" t="s">
        <v>23</v>
      </c>
      <c r="F42" t="s">
        <v>85</v>
      </c>
      <c r="G42" s="156"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8">
        <v>0</v>
      </c>
      <c r="AA42">
        <v>0</v>
      </c>
      <c r="AE42" t="s">
        <v>65</v>
      </c>
      <c r="AF42" s="8" t="s">
        <v>3984</v>
      </c>
      <c r="AG42" s="146">
        <v>1</v>
      </c>
      <c r="AH42">
        <v>7</v>
      </c>
      <c r="AW42" s="137"/>
      <c r="AX42" s="137" t="s">
        <v>413</v>
      </c>
      <c r="AY42" s="137" t="s">
        <v>3766</v>
      </c>
      <c r="AZ42" s="137">
        <v>1</v>
      </c>
      <c r="BA42" s="137">
        <v>73</v>
      </c>
      <c r="BB42" s="142"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8">
        <v>0</v>
      </c>
      <c r="AA43">
        <v>0</v>
      </c>
      <c r="AE43" t="s">
        <v>3769</v>
      </c>
      <c r="AF43" s="8" t="s">
        <v>3984</v>
      </c>
      <c r="AG43" s="140"/>
      <c r="AH43">
        <v>6</v>
      </c>
      <c r="AW43" s="137"/>
      <c r="AX43" s="137" t="s">
        <v>396</v>
      </c>
      <c r="AY43" s="137" t="s">
        <v>397</v>
      </c>
      <c r="AZ43" s="137">
        <v>1</v>
      </c>
      <c r="BA43" s="137">
        <v>3</v>
      </c>
      <c r="BB43" s="142"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8">
        <v>0</v>
      </c>
      <c r="AA44">
        <v>0</v>
      </c>
      <c r="AE44" t="s">
        <v>3769</v>
      </c>
      <c r="AF44" s="8" t="s">
        <v>3984</v>
      </c>
      <c r="AG44" s="140"/>
      <c r="AH44">
        <v>6</v>
      </c>
      <c r="AW44" s="137"/>
      <c r="AX44" s="137" t="s">
        <v>3772</v>
      </c>
      <c r="AY44" s="137" t="s">
        <v>3773</v>
      </c>
      <c r="AZ44" s="137">
        <v>1</v>
      </c>
      <c r="BA44" s="137">
        <v>14</v>
      </c>
      <c r="BB44" s="142"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8">
        <v>0</v>
      </c>
      <c r="AA45">
        <v>0</v>
      </c>
      <c r="AE45" t="s">
        <v>3769</v>
      </c>
      <c r="AF45" s="8" t="s">
        <v>3984</v>
      </c>
      <c r="AG45" s="140"/>
      <c r="AH45">
        <v>6</v>
      </c>
      <c r="AW45" s="137"/>
      <c r="AX45" s="137" t="s">
        <v>3776</v>
      </c>
      <c r="AY45" s="137" t="s">
        <v>3777</v>
      </c>
      <c r="AZ45" s="137">
        <v>1</v>
      </c>
      <c r="BA45" s="137">
        <v>3</v>
      </c>
      <c r="BB45" s="142"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8">
        <v>0</v>
      </c>
      <c r="AA46">
        <v>0</v>
      </c>
      <c r="AE46" t="s">
        <v>3769</v>
      </c>
      <c r="AF46" s="8" t="s">
        <v>3984</v>
      </c>
      <c r="AG46" s="140"/>
      <c r="AH46">
        <v>6</v>
      </c>
      <c r="AW46" s="137"/>
      <c r="AX46" s="137" t="s">
        <v>3780</v>
      </c>
      <c r="AY46" s="137" t="s">
        <v>3781</v>
      </c>
      <c r="AZ46" s="137">
        <v>1</v>
      </c>
      <c r="BA46" s="137">
        <v>14</v>
      </c>
      <c r="BB46" s="142"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8">
        <v>0</v>
      </c>
      <c r="AA47">
        <v>0</v>
      </c>
      <c r="AE47" t="s">
        <v>3769</v>
      </c>
      <c r="AF47" s="8" t="s">
        <v>3984</v>
      </c>
      <c r="AG47" s="140"/>
      <c r="AH47">
        <v>6</v>
      </c>
      <c r="AW47" s="137"/>
      <c r="AX47" s="137" t="s">
        <v>3784</v>
      </c>
      <c r="AY47" s="137" t="s">
        <v>498</v>
      </c>
      <c r="AZ47" s="137">
        <v>1</v>
      </c>
      <c r="BA47" s="137">
        <v>11</v>
      </c>
      <c r="BB47" s="142"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8" t="e">
        <v>#VALUE!</v>
      </c>
      <c r="AA48">
        <v>25</v>
      </c>
      <c r="AE48" t="s">
        <v>365</v>
      </c>
      <c r="AF48" s="8">
        <v>1</v>
      </c>
      <c r="AG48" s="140"/>
      <c r="AH48">
        <v>7</v>
      </c>
      <c r="AW48" s="137"/>
      <c r="AX48" s="137" t="s">
        <v>3785</v>
      </c>
      <c r="AY48" s="137" t="s">
        <v>502</v>
      </c>
      <c r="AZ48" s="137">
        <v>1</v>
      </c>
      <c r="BA48" s="137">
        <v>12</v>
      </c>
      <c r="BB48" s="142"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8">
        <v>0</v>
      </c>
      <c r="AA49">
        <v>0</v>
      </c>
      <c r="AE49" t="s">
        <v>357</v>
      </c>
      <c r="AF49" s="8" t="s">
        <v>3984</v>
      </c>
      <c r="AG49" s="140"/>
      <c r="AH49">
        <v>6</v>
      </c>
      <c r="AW49" s="137"/>
      <c r="AX49" s="137" t="s">
        <v>3788</v>
      </c>
      <c r="AY49" s="137" t="s">
        <v>3789</v>
      </c>
      <c r="AZ49" s="137">
        <v>0</v>
      </c>
      <c r="BA49" s="137">
        <v>20</v>
      </c>
      <c r="BB49" s="142"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8" t="e">
        <v>#VALUE!</v>
      </c>
      <c r="AA50">
        <v>8</v>
      </c>
      <c r="AE50" t="s">
        <v>357</v>
      </c>
      <c r="AF50" s="8">
        <v>65525</v>
      </c>
      <c r="AG50" s="140"/>
      <c r="AH50">
        <v>6</v>
      </c>
      <c r="AW50" s="137"/>
      <c r="AX50" s="137" t="s">
        <v>3792</v>
      </c>
      <c r="AY50" s="137" t="s">
        <v>543</v>
      </c>
      <c r="AZ50" s="137">
        <v>1</v>
      </c>
      <c r="BA50" s="137">
        <v>1</v>
      </c>
      <c r="BB50" s="142"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8" t="e">
        <v>#VALUE!</v>
      </c>
      <c r="AA51">
        <v>3</v>
      </c>
      <c r="AE51" t="s">
        <v>357</v>
      </c>
      <c r="AF51" s="8">
        <v>0</v>
      </c>
      <c r="AG51" s="140"/>
      <c r="AH51">
        <v>6</v>
      </c>
      <c r="AW51" s="137"/>
      <c r="AX51" s="137" t="s">
        <v>3794</v>
      </c>
      <c r="AY51" s="137" t="s">
        <v>575</v>
      </c>
      <c r="AZ51" s="137">
        <v>1</v>
      </c>
      <c r="BA51" s="137">
        <v>7</v>
      </c>
      <c r="BB51" s="142"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8" t="e">
        <v>#VALUE!</v>
      </c>
      <c r="AA52">
        <v>9</v>
      </c>
      <c r="AE52" t="s">
        <v>357</v>
      </c>
      <c r="AF52" s="8">
        <v>87500</v>
      </c>
      <c r="AG52" s="140"/>
      <c r="AH52">
        <v>6</v>
      </c>
      <c r="AW52" s="137"/>
      <c r="AX52" s="137" t="s">
        <v>3796</v>
      </c>
      <c r="AY52" s="137" t="s">
        <v>3797</v>
      </c>
      <c r="AZ52" s="137">
        <v>1</v>
      </c>
      <c r="BA52" s="137">
        <v>2</v>
      </c>
      <c r="BB52" s="142"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8">
        <v>0</v>
      </c>
      <c r="AA53">
        <v>0</v>
      </c>
      <c r="AE53" t="s">
        <v>357</v>
      </c>
      <c r="AF53" s="8" t="s">
        <v>3984</v>
      </c>
      <c r="AG53" s="140"/>
      <c r="AH53">
        <v>6</v>
      </c>
      <c r="AW53" s="137"/>
      <c r="AX53" s="137" t="s">
        <v>468</v>
      </c>
      <c r="AY53" s="137" t="s">
        <v>438</v>
      </c>
      <c r="AZ53" s="137">
        <v>1</v>
      </c>
      <c r="BA53" s="137">
        <v>37</v>
      </c>
      <c r="BB53" s="142"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8">
        <v>0</v>
      </c>
      <c r="AA54">
        <v>0</v>
      </c>
      <c r="AE54" t="s">
        <v>357</v>
      </c>
      <c r="AF54" s="8" t="s">
        <v>3984</v>
      </c>
      <c r="AG54" s="140"/>
      <c r="AH54">
        <v>6</v>
      </c>
      <c r="AW54" s="137"/>
      <c r="AX54" s="137" t="s">
        <v>553</v>
      </c>
      <c r="AY54" s="137" t="s">
        <v>554</v>
      </c>
      <c r="AZ54" s="137">
        <v>1</v>
      </c>
      <c r="BA54" s="137">
        <v>3</v>
      </c>
      <c r="BB54" s="142"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8">
        <v>0</v>
      </c>
      <c r="AA55">
        <v>0</v>
      </c>
      <c r="AE55" t="s">
        <v>357</v>
      </c>
      <c r="AF55" s="8" t="s">
        <v>3984</v>
      </c>
      <c r="AG55" s="140"/>
      <c r="AH55">
        <v>6</v>
      </c>
      <c r="AW55" s="137"/>
      <c r="AX55" s="137" t="s">
        <v>501</v>
      </c>
      <c r="AY55" s="137" t="s">
        <v>502</v>
      </c>
      <c r="AZ55" s="137">
        <v>1</v>
      </c>
      <c r="BA55" s="137">
        <v>8</v>
      </c>
      <c r="BB55" s="142"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8" t="e">
        <v>#VALUE!</v>
      </c>
      <c r="AA56">
        <v>6</v>
      </c>
      <c r="AE56" t="s">
        <v>357</v>
      </c>
      <c r="AF56" s="8">
        <v>1</v>
      </c>
      <c r="AG56" s="140"/>
      <c r="AH56">
        <v>6</v>
      </c>
      <c r="AW56" s="137"/>
      <c r="AX56" s="137" t="s">
        <v>505</v>
      </c>
      <c r="AY56" s="137" t="s">
        <v>506</v>
      </c>
      <c r="AZ56" s="137">
        <v>1</v>
      </c>
      <c r="BA56" s="137">
        <v>1</v>
      </c>
      <c r="BB56" s="142"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8">
        <v>0</v>
      </c>
      <c r="AA57">
        <v>0</v>
      </c>
      <c r="AD57" t="s">
        <v>612</v>
      </c>
      <c r="AE57" t="s">
        <v>47</v>
      </c>
      <c r="AF57" s="8" t="s">
        <v>3984</v>
      </c>
      <c r="AG57" s="140"/>
      <c r="AH57">
        <v>6</v>
      </c>
      <c r="AW57" s="137"/>
      <c r="AX57" s="137" t="s">
        <v>546</v>
      </c>
      <c r="AY57" s="137" t="s">
        <v>547</v>
      </c>
      <c r="AZ57" s="137">
        <v>1</v>
      </c>
      <c r="BA57" s="137">
        <v>1</v>
      </c>
      <c r="BB57" s="142"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8" t="e">
        <v>#VALUE!</v>
      </c>
      <c r="AA58">
        <v>2</v>
      </c>
      <c r="AD58" t="s">
        <v>612</v>
      </c>
      <c r="AE58" t="s">
        <v>47</v>
      </c>
      <c r="AF58" s="8">
        <v>1</v>
      </c>
      <c r="AG58" s="140"/>
      <c r="AH58">
        <v>5</v>
      </c>
      <c r="AW58" s="137" t="s">
        <v>622</v>
      </c>
      <c r="AX58" s="137"/>
      <c r="AY58" s="137"/>
      <c r="AZ58" s="137"/>
      <c r="BA58" s="137">
        <v>2558</v>
      </c>
      <c r="BB58" s="137"/>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8">
        <v>0</v>
      </c>
      <c r="AA59">
        <v>0</v>
      </c>
      <c r="AD59" t="s">
        <v>612</v>
      </c>
      <c r="AE59" t="s">
        <v>47</v>
      </c>
      <c r="AF59" s="8" t="s">
        <v>3984</v>
      </c>
      <c r="AG59" s="140"/>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8">
        <v>0</v>
      </c>
      <c r="AA60">
        <v>0</v>
      </c>
      <c r="AE60" t="s">
        <v>350</v>
      </c>
      <c r="AF60" s="8" t="s">
        <v>3984</v>
      </c>
      <c r="AG60" s="140"/>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8">
        <v>0</v>
      </c>
      <c r="AA61">
        <v>0</v>
      </c>
      <c r="AD61" t="s">
        <v>612</v>
      </c>
      <c r="AE61" t="s">
        <v>47</v>
      </c>
      <c r="AF61" s="8" t="s">
        <v>3984</v>
      </c>
      <c r="AG61" s="140"/>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8" t="e">
        <v>#VALUE!</v>
      </c>
      <c r="AA62">
        <v>6</v>
      </c>
      <c r="AD62" t="s">
        <v>396</v>
      </c>
      <c r="AE62" t="s">
        <v>398</v>
      </c>
      <c r="AF62" s="8">
        <v>1</v>
      </c>
      <c r="AG62" s="140"/>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8" t="e">
        <v>#VALUE!</v>
      </c>
      <c r="AA63">
        <v>1</v>
      </c>
      <c r="AE63" t="s">
        <v>398</v>
      </c>
      <c r="AF63" s="8">
        <v>24312</v>
      </c>
      <c r="AG63" s="140"/>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8" t="e">
        <v>#VALUE!</v>
      </c>
      <c r="AA64">
        <v>3</v>
      </c>
      <c r="AE64" t="s">
        <v>398</v>
      </c>
      <c r="AF64" s="8">
        <v>10000</v>
      </c>
      <c r="AG64" s="140"/>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8" t="e">
        <v>#VALUE!</v>
      </c>
      <c r="AA65">
        <v>1</v>
      </c>
      <c r="AE65" t="s">
        <v>398</v>
      </c>
      <c r="AF65" s="8">
        <v>10000</v>
      </c>
      <c r="AG65" s="140"/>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8" t="e">
        <v>#VALUE!</v>
      </c>
      <c r="AA66">
        <v>12</v>
      </c>
      <c r="AE66" t="s">
        <v>398</v>
      </c>
      <c r="AF66" s="8">
        <v>10000</v>
      </c>
      <c r="AG66" s="140"/>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8" t="e">
        <v>#VALUE!</v>
      </c>
      <c r="AA67">
        <v>3</v>
      </c>
      <c r="AE67" t="s">
        <v>314</v>
      </c>
      <c r="AF67" s="8">
        <v>10000</v>
      </c>
      <c r="AG67" s="140"/>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8" t="e">
        <v>#VALUE!</v>
      </c>
      <c r="AA68">
        <v>97</v>
      </c>
      <c r="AD68" t="s">
        <v>427</v>
      </c>
      <c r="AE68" t="s">
        <v>412</v>
      </c>
      <c r="AF68" s="8">
        <v>1</v>
      </c>
      <c r="AG68" s="140"/>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8" t="e">
        <v>#VALUE!</v>
      </c>
      <c r="AA69">
        <v>2</v>
      </c>
      <c r="AE69" t="s">
        <v>314</v>
      </c>
      <c r="AF69" s="8">
        <v>10000</v>
      </c>
      <c r="AG69" s="140"/>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8" t="e">
        <v>#VALUE!</v>
      </c>
      <c r="AA70">
        <v>2</v>
      </c>
      <c r="AE70" t="s">
        <v>47</v>
      </c>
      <c r="AF70" s="8">
        <v>22339</v>
      </c>
      <c r="AG70" s="140"/>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8" t="e">
        <v>#VALUE!</v>
      </c>
      <c r="AA71">
        <v>91</v>
      </c>
      <c r="AE71" t="s">
        <v>412</v>
      </c>
      <c r="AF71" s="8">
        <v>1</v>
      </c>
      <c r="AG71" s="140"/>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8" t="e">
        <v>#VALUE!</v>
      </c>
      <c r="AA72">
        <v>4</v>
      </c>
      <c r="AE72" t="s">
        <v>47</v>
      </c>
      <c r="AF72" s="8">
        <v>6000</v>
      </c>
      <c r="AG72" s="140"/>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8" t="e">
        <v>#VALUE!</v>
      </c>
      <c r="AA73">
        <v>1</v>
      </c>
      <c r="AE73" t="s">
        <v>47</v>
      </c>
      <c r="AF73" s="8">
        <v>6000</v>
      </c>
      <c r="AG73" s="140"/>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8" t="e">
        <v>#VALUE!</v>
      </c>
      <c r="AA74">
        <v>18</v>
      </c>
      <c r="AE74" t="s">
        <v>47</v>
      </c>
      <c r="AF74" s="8">
        <v>6000</v>
      </c>
      <c r="AG74" s="140"/>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8" t="e">
        <v>#VALUE!</v>
      </c>
      <c r="AA75">
        <v>8</v>
      </c>
      <c r="AE75" t="s">
        <v>47</v>
      </c>
      <c r="AF75" s="8">
        <v>10000</v>
      </c>
      <c r="AG75" s="140"/>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8" t="e">
        <v>#VALUE!</v>
      </c>
      <c r="AA76">
        <v>1</v>
      </c>
      <c r="AE76" t="s">
        <v>350</v>
      </c>
      <c r="AF76" s="8">
        <v>17017</v>
      </c>
      <c r="AG76" s="140"/>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8" t="e">
        <v>#VALUE!</v>
      </c>
      <c r="AA77">
        <v>1</v>
      </c>
      <c r="AE77" t="s">
        <v>350</v>
      </c>
      <c r="AF77" s="8">
        <v>11742</v>
      </c>
      <c r="AG77" s="140"/>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8" t="e">
        <v>#VALUE!</v>
      </c>
      <c r="AA78">
        <v>498</v>
      </c>
      <c r="AD78" t="s">
        <v>427</v>
      </c>
      <c r="AE78" t="s">
        <v>412</v>
      </c>
      <c r="AF78" s="8">
        <v>1</v>
      </c>
      <c r="AG78" s="140"/>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8">
        <v>0</v>
      </c>
      <c r="AA79">
        <v>0</v>
      </c>
      <c r="AE79" t="s">
        <v>412</v>
      </c>
      <c r="AF79" s="8" t="s">
        <v>3984</v>
      </c>
      <c r="AG79" s="140"/>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8" t="e">
        <v>#VALUE!</v>
      </c>
      <c r="AA80">
        <v>131</v>
      </c>
      <c r="AD80" t="s">
        <v>427</v>
      </c>
      <c r="AE80" t="s">
        <v>412</v>
      </c>
      <c r="AF80" s="8">
        <v>1</v>
      </c>
      <c r="AG80" s="140"/>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8">
        <v>0</v>
      </c>
      <c r="AA81">
        <v>0</v>
      </c>
      <c r="AE81" t="s">
        <v>412</v>
      </c>
      <c r="AF81" s="8" t="s">
        <v>3984</v>
      </c>
      <c r="AG81" s="140"/>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8" t="e">
        <v>#VALUE!</v>
      </c>
      <c r="AA82">
        <v>69</v>
      </c>
      <c r="AD82" t="s">
        <v>427</v>
      </c>
      <c r="AE82" t="s">
        <v>412</v>
      </c>
      <c r="AF82" s="8">
        <v>1</v>
      </c>
      <c r="AG82" s="140"/>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8" t="e">
        <v>#VALUE!</v>
      </c>
      <c r="AA83">
        <v>64</v>
      </c>
      <c r="AD83" t="s">
        <v>427</v>
      </c>
      <c r="AE83" t="s">
        <v>412</v>
      </c>
      <c r="AF83" s="8">
        <v>1</v>
      </c>
      <c r="AG83" s="140"/>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8" t="e">
        <v>#VALUE!</v>
      </c>
      <c r="AA84">
        <v>24</v>
      </c>
      <c r="AE84" t="s">
        <v>412</v>
      </c>
      <c r="AF84" s="8">
        <v>1</v>
      </c>
      <c r="AG84" s="140"/>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8" t="e">
        <v>#VALUE!</v>
      </c>
      <c r="AA85">
        <v>83</v>
      </c>
      <c r="AD85" t="s">
        <v>427</v>
      </c>
      <c r="AE85" t="s">
        <v>412</v>
      </c>
      <c r="AF85" s="8">
        <v>1</v>
      </c>
      <c r="AG85" s="140"/>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8" t="e">
        <v>#VALUE!</v>
      </c>
      <c r="AA86">
        <v>75</v>
      </c>
      <c r="AD86" t="s">
        <v>612</v>
      </c>
      <c r="AE86" t="s">
        <v>47</v>
      </c>
      <c r="AF86" s="8">
        <v>1</v>
      </c>
      <c r="AG86" s="140"/>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8" t="e">
        <v>#VALUE!</v>
      </c>
      <c r="AA87">
        <v>11</v>
      </c>
      <c r="AD87" t="s">
        <v>612</v>
      </c>
      <c r="AE87" t="s">
        <v>47</v>
      </c>
      <c r="AF87" s="8">
        <v>1</v>
      </c>
      <c r="AG87" s="140"/>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8" t="e">
        <v>#VALUE!</v>
      </c>
      <c r="AA88">
        <v>29</v>
      </c>
      <c r="AD88" t="s">
        <v>396</v>
      </c>
      <c r="AE88" t="s">
        <v>398</v>
      </c>
      <c r="AF88" s="8">
        <v>1</v>
      </c>
      <c r="AG88" s="140"/>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8" t="e">
        <v>#VALUE!</v>
      </c>
      <c r="AA89">
        <v>14</v>
      </c>
      <c r="AD89" t="s">
        <v>396</v>
      </c>
      <c r="AE89" t="s">
        <v>398</v>
      </c>
      <c r="AF89" s="8">
        <v>1</v>
      </c>
      <c r="AG89" s="140"/>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8" t="e">
        <v>#VALUE!</v>
      </c>
      <c r="AA90">
        <v>28</v>
      </c>
      <c r="AD90" t="s">
        <v>444</v>
      </c>
      <c r="AE90" t="s">
        <v>314</v>
      </c>
      <c r="AF90" s="8">
        <v>1</v>
      </c>
      <c r="AG90" s="140"/>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8" t="e">
        <v>#VALUE!</v>
      </c>
      <c r="AA91">
        <v>3</v>
      </c>
      <c r="AD91" t="s">
        <v>444</v>
      </c>
      <c r="AE91" t="s">
        <v>314</v>
      </c>
      <c r="AF91" s="8">
        <v>18500</v>
      </c>
      <c r="AG91" s="140"/>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8" t="e">
        <v>#VALUE!</v>
      </c>
      <c r="AA92">
        <v>3</v>
      </c>
      <c r="AD92" t="s">
        <v>444</v>
      </c>
      <c r="AE92" t="s">
        <v>314</v>
      </c>
      <c r="AF92" s="8">
        <v>1</v>
      </c>
      <c r="AG92" s="140"/>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8">
        <v>0</v>
      </c>
      <c r="AA93">
        <v>0</v>
      </c>
      <c r="AE93" t="s">
        <v>383</v>
      </c>
      <c r="AF93" s="8" t="s">
        <v>3984</v>
      </c>
      <c r="AG93" s="140"/>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8">
        <v>0</v>
      </c>
      <c r="AA94">
        <v>0</v>
      </c>
      <c r="AE94" t="s">
        <v>383</v>
      </c>
      <c r="AF94" s="8" t="s">
        <v>3984</v>
      </c>
      <c r="AG94" s="140"/>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8" t="e">
        <v>#VALUE!</v>
      </c>
      <c r="AA95">
        <v>3</v>
      </c>
      <c r="AE95" t="s">
        <v>383</v>
      </c>
      <c r="AF95" s="8">
        <v>1</v>
      </c>
      <c r="AG95" s="140"/>
      <c r="AH95">
        <v>2</v>
      </c>
    </row>
    <row r="96" spans="1:34" x14ac:dyDescent="0.25">
      <c r="A96" t="s">
        <v>188</v>
      </c>
      <c r="B96" t="s">
        <v>94</v>
      </c>
      <c r="C96" t="s">
        <v>190</v>
      </c>
      <c r="D96" s="157">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8" t="e">
        <v>#VALUE!</v>
      </c>
      <c r="AA96">
        <v>99</v>
      </c>
      <c r="AE96" t="s">
        <v>93</v>
      </c>
      <c r="AF96" s="8">
        <v>3139.9001400000002</v>
      </c>
      <c r="AG96" s="140"/>
      <c r="AH96">
        <v>7</v>
      </c>
    </row>
    <row r="97" spans="1:34" x14ac:dyDescent="0.25">
      <c r="A97" t="s">
        <v>90</v>
      </c>
      <c r="B97" t="s">
        <v>94</v>
      </c>
      <c r="C97" t="s">
        <v>92</v>
      </c>
      <c r="D97" s="157">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8" t="e">
        <v>#VALUE!</v>
      </c>
      <c r="AA97">
        <v>28</v>
      </c>
      <c r="AE97" t="s">
        <v>93</v>
      </c>
      <c r="AF97" s="8">
        <v>4415.8623600000001</v>
      </c>
      <c r="AG97" s="140"/>
      <c r="AH97">
        <v>7</v>
      </c>
    </row>
    <row r="98" spans="1:34" x14ac:dyDescent="0.25">
      <c r="A98" t="s">
        <v>122</v>
      </c>
      <c r="B98" t="s">
        <v>94</v>
      </c>
      <c r="C98" t="s">
        <v>123</v>
      </c>
      <c r="D98" s="157">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8" t="e">
        <v>#VALUE!</v>
      </c>
      <c r="AA98">
        <v>26</v>
      </c>
      <c r="AE98" t="s">
        <v>93</v>
      </c>
      <c r="AF98" s="8">
        <v>5012.6302200000009</v>
      </c>
      <c r="AG98" s="140"/>
      <c r="AH98">
        <v>7</v>
      </c>
    </row>
    <row r="99" spans="1:34" x14ac:dyDescent="0.25">
      <c r="A99" t="s">
        <v>281</v>
      </c>
      <c r="B99" t="s">
        <v>94</v>
      </c>
      <c r="C99" t="s">
        <v>282</v>
      </c>
      <c r="D99" s="157">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8" t="e">
        <v>#VALUE!</v>
      </c>
      <c r="AA99">
        <v>97</v>
      </c>
      <c r="AE99" t="s">
        <v>126</v>
      </c>
      <c r="AF99" s="8">
        <v>494.56</v>
      </c>
      <c r="AG99" s="140"/>
      <c r="AH99">
        <v>7</v>
      </c>
    </row>
    <row r="100" spans="1:34" x14ac:dyDescent="0.25">
      <c r="A100" t="s">
        <v>283</v>
      </c>
      <c r="B100" t="s">
        <v>94</v>
      </c>
      <c r="C100" t="s">
        <v>284</v>
      </c>
      <c r="D100" s="157">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8" t="e">
        <v>#VALUE!</v>
      </c>
      <c r="AA100">
        <v>97</v>
      </c>
      <c r="AE100" t="s">
        <v>126</v>
      </c>
      <c r="AF100" s="8">
        <v>615.45000000000005</v>
      </c>
      <c r="AG100" s="140"/>
      <c r="AH100">
        <v>7</v>
      </c>
    </row>
    <row r="101" spans="1:34" x14ac:dyDescent="0.25">
      <c r="A101" t="s">
        <v>124</v>
      </c>
      <c r="B101" t="s">
        <v>94</v>
      </c>
      <c r="C101" t="s">
        <v>125</v>
      </c>
      <c r="D101" s="157">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8" t="e">
        <v>#VALUE!</v>
      </c>
      <c r="AA101">
        <v>28</v>
      </c>
      <c r="AE101" t="s">
        <v>126</v>
      </c>
      <c r="AF101" s="8">
        <v>494.56</v>
      </c>
      <c r="AG101" s="140"/>
      <c r="AH101">
        <v>7</v>
      </c>
    </row>
    <row r="102" spans="1:34" x14ac:dyDescent="0.25">
      <c r="A102" t="s">
        <v>128</v>
      </c>
      <c r="B102" t="s">
        <v>94</v>
      </c>
      <c r="C102" t="s">
        <v>129</v>
      </c>
      <c r="D102" s="157">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8" t="e">
        <v>#VALUE!</v>
      </c>
      <c r="AA102">
        <v>28</v>
      </c>
      <c r="AE102" t="s">
        <v>126</v>
      </c>
      <c r="AF102" s="8">
        <v>895.7</v>
      </c>
      <c r="AG102" s="140"/>
      <c r="AH102">
        <v>7</v>
      </c>
    </row>
    <row r="103" spans="1:34" x14ac:dyDescent="0.25">
      <c r="A103" t="s">
        <v>285</v>
      </c>
      <c r="B103" t="s">
        <v>94</v>
      </c>
      <c r="C103" t="s">
        <v>286</v>
      </c>
      <c r="D103" s="157">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8" t="e">
        <v>#VALUE!</v>
      </c>
      <c r="AA103">
        <v>12</v>
      </c>
      <c r="AE103" t="s">
        <v>132</v>
      </c>
      <c r="AF103" s="8">
        <v>659.41</v>
      </c>
      <c r="AG103" s="140"/>
      <c r="AH103">
        <v>7</v>
      </c>
    </row>
    <row r="104" spans="1:34" x14ac:dyDescent="0.25">
      <c r="A104" t="s">
        <v>287</v>
      </c>
      <c r="B104" t="s">
        <v>94</v>
      </c>
      <c r="C104" t="s">
        <v>288</v>
      </c>
      <c r="D104" s="157">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8" t="e">
        <v>#VALUE!</v>
      </c>
      <c r="AA104">
        <v>81</v>
      </c>
      <c r="AE104" t="s">
        <v>132</v>
      </c>
      <c r="AF104" s="8">
        <v>478.07</v>
      </c>
      <c r="AG104" s="140"/>
      <c r="AH104">
        <v>7</v>
      </c>
    </row>
    <row r="105" spans="1:34" x14ac:dyDescent="0.25">
      <c r="A105" t="s">
        <v>289</v>
      </c>
      <c r="B105" t="s">
        <v>94</v>
      </c>
      <c r="C105" t="s">
        <v>290</v>
      </c>
      <c r="D105" s="157">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8" t="e">
        <v>#VALUE!</v>
      </c>
      <c r="AA105">
        <v>85</v>
      </c>
      <c r="AE105" t="s">
        <v>132</v>
      </c>
      <c r="AF105" s="8">
        <v>445.1</v>
      </c>
      <c r="AG105" s="140"/>
      <c r="AH105">
        <v>7</v>
      </c>
    </row>
    <row r="106" spans="1:34" x14ac:dyDescent="0.25">
      <c r="A106" t="s">
        <v>291</v>
      </c>
      <c r="B106" t="s">
        <v>94</v>
      </c>
      <c r="C106" t="s">
        <v>292</v>
      </c>
      <c r="D106" s="157">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8" t="e">
        <v>#VALUE!</v>
      </c>
      <c r="AA106">
        <v>90</v>
      </c>
      <c r="AE106" t="s">
        <v>132</v>
      </c>
      <c r="AF106" s="8">
        <v>412.13</v>
      </c>
      <c r="AG106" s="140"/>
      <c r="AH106">
        <v>7</v>
      </c>
    </row>
    <row r="107" spans="1:34" x14ac:dyDescent="0.25">
      <c r="A107" t="s">
        <v>293</v>
      </c>
      <c r="B107" t="s">
        <v>94</v>
      </c>
      <c r="C107" t="s">
        <v>294</v>
      </c>
      <c r="D107" s="157">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8" t="e">
        <v>#VALUE!</v>
      </c>
      <c r="AA107">
        <v>96</v>
      </c>
      <c r="AE107" t="s">
        <v>132</v>
      </c>
      <c r="AF107" s="8">
        <v>274.76</v>
      </c>
      <c r="AG107" s="140"/>
      <c r="AH107">
        <v>7</v>
      </c>
    </row>
    <row r="108" spans="1:34" x14ac:dyDescent="0.25">
      <c r="A108" t="s">
        <v>295</v>
      </c>
      <c r="B108" t="s">
        <v>94</v>
      </c>
      <c r="C108" t="s">
        <v>296</v>
      </c>
      <c r="D108" s="157">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8" t="e">
        <v>#VALUE!</v>
      </c>
      <c r="AA108">
        <v>98</v>
      </c>
      <c r="AE108" t="s">
        <v>132</v>
      </c>
      <c r="AF108" s="8">
        <v>230.79</v>
      </c>
      <c r="AG108" s="140"/>
      <c r="AH108">
        <v>7</v>
      </c>
    </row>
    <row r="109" spans="1:34" x14ac:dyDescent="0.25">
      <c r="A109" t="s">
        <v>3834</v>
      </c>
      <c r="B109" t="s">
        <v>94</v>
      </c>
      <c r="C109" t="s">
        <v>3835</v>
      </c>
      <c r="D109" s="157">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8">
        <v>0</v>
      </c>
      <c r="AA109">
        <v>0</v>
      </c>
      <c r="AE109" t="s">
        <v>132</v>
      </c>
      <c r="AF109" s="8" t="s">
        <v>3984</v>
      </c>
      <c r="AG109" s="140"/>
      <c r="AH109">
        <v>7</v>
      </c>
    </row>
    <row r="110" spans="1:34" x14ac:dyDescent="0.25">
      <c r="A110" t="s">
        <v>130</v>
      </c>
      <c r="B110" t="s">
        <v>94</v>
      </c>
      <c r="C110" t="s">
        <v>131</v>
      </c>
      <c r="D110" s="157">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8" t="e">
        <v>#VALUE!</v>
      </c>
      <c r="AA110">
        <v>18</v>
      </c>
      <c r="AE110" t="s">
        <v>132</v>
      </c>
      <c r="AF110" s="8">
        <v>923.18</v>
      </c>
      <c r="AG110" s="140"/>
      <c r="AH110">
        <v>7</v>
      </c>
    </row>
    <row r="111" spans="1:34" x14ac:dyDescent="0.25">
      <c r="A111" t="s">
        <v>133</v>
      </c>
      <c r="B111" t="s">
        <v>94</v>
      </c>
      <c r="C111" t="s">
        <v>134</v>
      </c>
      <c r="D111" s="157">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8" t="e">
        <v>#VALUE!</v>
      </c>
      <c r="AA111">
        <v>25</v>
      </c>
      <c r="AE111" t="s">
        <v>132</v>
      </c>
      <c r="AF111" s="8">
        <v>686.89</v>
      </c>
      <c r="AG111" s="140"/>
      <c r="AH111">
        <v>7</v>
      </c>
    </row>
    <row r="112" spans="1:34" x14ac:dyDescent="0.25">
      <c r="A112" t="s">
        <v>135</v>
      </c>
      <c r="B112" t="s">
        <v>94</v>
      </c>
      <c r="C112" t="s">
        <v>136</v>
      </c>
      <c r="D112" s="157">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8" t="e">
        <v>#VALUE!</v>
      </c>
      <c r="AA112">
        <v>27</v>
      </c>
      <c r="AE112" t="s">
        <v>132</v>
      </c>
      <c r="AF112" s="8">
        <v>637.42999999999995</v>
      </c>
      <c r="AG112" s="140"/>
      <c r="AH112">
        <v>7</v>
      </c>
    </row>
    <row r="113" spans="1:34" x14ac:dyDescent="0.25">
      <c r="A113" t="s">
        <v>137</v>
      </c>
      <c r="B113" t="s">
        <v>94</v>
      </c>
      <c r="C113" t="s">
        <v>138</v>
      </c>
      <c r="D113" s="157">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8" t="e">
        <v>#VALUE!</v>
      </c>
      <c r="AA113">
        <v>27</v>
      </c>
      <c r="AE113" t="s">
        <v>132</v>
      </c>
      <c r="AF113" s="8">
        <v>587.98</v>
      </c>
      <c r="AG113" s="140"/>
      <c r="AH113">
        <v>7</v>
      </c>
    </row>
    <row r="114" spans="1:34" x14ac:dyDescent="0.25">
      <c r="A114" t="s">
        <v>139</v>
      </c>
      <c r="B114" t="s">
        <v>94</v>
      </c>
      <c r="C114" t="s">
        <v>140</v>
      </c>
      <c r="D114" s="157">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8" t="e">
        <v>#VALUE!</v>
      </c>
      <c r="AA114">
        <v>28</v>
      </c>
      <c r="AE114" t="s">
        <v>132</v>
      </c>
      <c r="AF114" s="8">
        <v>445.1</v>
      </c>
      <c r="AG114" s="140"/>
      <c r="AH114">
        <v>7</v>
      </c>
    </row>
    <row r="115" spans="1:34" x14ac:dyDescent="0.25">
      <c r="A115" t="s">
        <v>141</v>
      </c>
      <c r="B115" t="s">
        <v>94</v>
      </c>
      <c r="C115" t="s">
        <v>142</v>
      </c>
      <c r="D115" s="157">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8" t="e">
        <v>#VALUE!</v>
      </c>
      <c r="AA115">
        <v>28</v>
      </c>
      <c r="AE115" t="s">
        <v>132</v>
      </c>
      <c r="AF115" s="8">
        <v>329.71</v>
      </c>
      <c r="AG115" s="140"/>
      <c r="AH115">
        <v>7</v>
      </c>
    </row>
    <row r="116" spans="1:34" x14ac:dyDescent="0.25">
      <c r="A116" t="s">
        <v>3836</v>
      </c>
      <c r="B116" t="s">
        <v>94</v>
      </c>
      <c r="C116" t="s">
        <v>3837</v>
      </c>
      <c r="D116" s="157">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8">
        <v>0</v>
      </c>
      <c r="AA116">
        <v>0</v>
      </c>
      <c r="AE116" t="s">
        <v>132</v>
      </c>
      <c r="AF116" s="8" t="s">
        <v>3984</v>
      </c>
      <c r="AG116" s="140"/>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8" t="e">
        <v>#VALUE!</v>
      </c>
      <c r="AA117">
        <v>97</v>
      </c>
      <c r="AE117" t="s">
        <v>145</v>
      </c>
      <c r="AF117" s="8">
        <v>587.98</v>
      </c>
      <c r="AG117" s="140"/>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8" t="e">
        <v>#VALUE!</v>
      </c>
      <c r="AA118">
        <v>28</v>
      </c>
      <c r="AE118" t="s">
        <v>145</v>
      </c>
      <c r="AF118" s="8">
        <v>1582.59</v>
      </c>
      <c r="AG118" s="140"/>
      <c r="AH118">
        <v>7</v>
      </c>
    </row>
    <row r="119" spans="1:34" x14ac:dyDescent="0.25">
      <c r="A119" t="s">
        <v>301</v>
      </c>
      <c r="B119" t="s">
        <v>94</v>
      </c>
      <c r="C119" t="s">
        <v>302</v>
      </c>
      <c r="D119" s="150">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8" t="e">
        <v>#VALUE!</v>
      </c>
      <c r="AA119">
        <v>100</v>
      </c>
      <c r="AE119" t="s">
        <v>151</v>
      </c>
      <c r="AF119" s="8">
        <v>1170.46</v>
      </c>
      <c r="AG119" s="140"/>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8" t="e">
        <v>#VALUE!</v>
      </c>
      <c r="AA120">
        <v>27</v>
      </c>
      <c r="AE120" t="s">
        <v>151</v>
      </c>
      <c r="AF120" s="8">
        <v>1769.42</v>
      </c>
      <c r="AG120" s="140"/>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8" t="e">
        <v>#VALUE!</v>
      </c>
      <c r="AA121">
        <v>37</v>
      </c>
      <c r="AE121" t="s">
        <v>148</v>
      </c>
      <c r="AF121" s="8">
        <v>961.64</v>
      </c>
      <c r="AG121" s="140"/>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8" t="e">
        <v>#VALUE!</v>
      </c>
      <c r="AA122">
        <v>6</v>
      </c>
      <c r="AE122" t="s">
        <v>148</v>
      </c>
      <c r="AF122" s="8">
        <v>1373.78</v>
      </c>
      <c r="AG122" s="140"/>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8" t="e">
        <v>#VALUE!</v>
      </c>
      <c r="AA123">
        <v>122</v>
      </c>
      <c r="AE123" t="s">
        <v>157</v>
      </c>
      <c r="AF123" s="8">
        <v>125727.89</v>
      </c>
      <c r="AG123" s="140"/>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8" t="e">
        <v>#VALUE!</v>
      </c>
      <c r="AA124">
        <v>2</v>
      </c>
      <c r="AE124" t="s">
        <v>157</v>
      </c>
      <c r="AF124" s="8">
        <v>1</v>
      </c>
      <c r="AG124" s="140"/>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8" t="e">
        <v>#VALUE!</v>
      </c>
      <c r="AA125">
        <v>122</v>
      </c>
      <c r="AE125" t="s">
        <v>152</v>
      </c>
      <c r="AF125" s="8">
        <v>1</v>
      </c>
      <c r="AG125" s="140"/>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8" t="e">
        <v>#VALUE!</v>
      </c>
      <c r="AA126">
        <v>78</v>
      </c>
      <c r="AE126" t="s">
        <v>152</v>
      </c>
      <c r="AF126" s="8">
        <v>1</v>
      </c>
      <c r="AG126" s="140"/>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8" t="e">
        <v>#VALUE!</v>
      </c>
      <c r="AA127">
        <v>15</v>
      </c>
      <c r="AE127" t="s">
        <v>152</v>
      </c>
      <c r="AF127" s="8">
        <v>1</v>
      </c>
      <c r="AG127" s="140"/>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8" t="e">
        <v>#VALUE!</v>
      </c>
      <c r="AA128">
        <v>5</v>
      </c>
      <c r="AE128" t="s">
        <v>161</v>
      </c>
      <c r="AF128" s="8">
        <v>1</v>
      </c>
      <c r="AG128" s="140"/>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8" t="e">
        <v>#VALUE!</v>
      </c>
      <c r="AA129">
        <v>2</v>
      </c>
      <c r="AE129" t="s">
        <v>383</v>
      </c>
      <c r="AF129" s="8">
        <v>1</v>
      </c>
      <c r="AG129" s="140"/>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8"/>
      <c r="AA130">
        <v>1</v>
      </c>
      <c r="AE130" t="s">
        <v>383</v>
      </c>
      <c r="AF130" s="8">
        <v>1</v>
      </c>
      <c r="AG130" s="140"/>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8" t="e">
        <v>#VALUE!</v>
      </c>
      <c r="AA131">
        <v>116</v>
      </c>
      <c r="AE131" t="s">
        <v>163</v>
      </c>
      <c r="AF131" s="8">
        <v>1</v>
      </c>
      <c r="AG131" s="140"/>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8">
        <v>0</v>
      </c>
      <c r="AA132">
        <v>0</v>
      </c>
      <c r="AE132" t="s">
        <v>181</v>
      </c>
      <c r="AF132" s="8" t="s">
        <v>3984</v>
      </c>
      <c r="AG132" s="140"/>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8">
        <v>0</v>
      </c>
      <c r="AA133">
        <v>0</v>
      </c>
      <c r="AE133" t="s">
        <v>181</v>
      </c>
      <c r="AF133" s="8" t="s">
        <v>3984</v>
      </c>
      <c r="AG133" s="140"/>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8" t="e">
        <v>#VALUE!</v>
      </c>
      <c r="AA134">
        <v>35</v>
      </c>
      <c r="AE134" t="s">
        <v>181</v>
      </c>
      <c r="AF134" s="8">
        <v>1</v>
      </c>
      <c r="AG134" s="140"/>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8" t="e">
        <v>#VALUE!</v>
      </c>
      <c r="AA135">
        <v>34</v>
      </c>
      <c r="AE135" t="s">
        <v>181</v>
      </c>
      <c r="AF135" s="8">
        <v>1</v>
      </c>
      <c r="AG135" s="140"/>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8" t="e">
        <v>#VALUE!</v>
      </c>
      <c r="AA136">
        <v>15</v>
      </c>
      <c r="AE136" t="s">
        <v>181</v>
      </c>
      <c r="AF136" s="8">
        <v>1</v>
      </c>
      <c r="AG136" s="140"/>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8" t="e">
        <v>#VALUE!</v>
      </c>
      <c r="AA137">
        <v>23</v>
      </c>
      <c r="AE137" t="s">
        <v>181</v>
      </c>
      <c r="AF137" s="8">
        <v>1</v>
      </c>
      <c r="AG137" s="140"/>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8" t="e">
        <v>#VALUE!</v>
      </c>
      <c r="AA138">
        <v>6</v>
      </c>
      <c r="AE138" t="s">
        <v>181</v>
      </c>
      <c r="AF138" s="8">
        <v>1</v>
      </c>
      <c r="AG138" s="140"/>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8" t="e">
        <v>#VALUE!</v>
      </c>
      <c r="AA139">
        <v>6</v>
      </c>
      <c r="AE139" t="s">
        <v>181</v>
      </c>
      <c r="AF139" s="8">
        <v>1</v>
      </c>
      <c r="AG139" s="140"/>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8" t="e">
        <v>#VALUE!</v>
      </c>
      <c r="AA140">
        <v>360</v>
      </c>
      <c r="AE140" t="s">
        <v>69</v>
      </c>
      <c r="AF140" s="8">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8" t="e">
        <v>#VALUE!</v>
      </c>
      <c r="AA141">
        <v>122</v>
      </c>
      <c r="AE141" t="s">
        <v>69</v>
      </c>
      <c r="AF141" s="8">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8">
        <v>0</v>
      </c>
      <c r="AA142">
        <v>0</v>
      </c>
      <c r="AE142" t="s">
        <v>69</v>
      </c>
      <c r="AF142" s="8"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8" t="e">
        <v>#VALUE!</v>
      </c>
      <c r="AA143">
        <v>15</v>
      </c>
      <c r="AE143" t="s">
        <v>69</v>
      </c>
      <c r="AF143" s="8">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8" t="e">
        <v>#VALUE!</v>
      </c>
      <c r="AA144">
        <v>49</v>
      </c>
      <c r="AE144" t="s">
        <v>69</v>
      </c>
      <c r="AF144" s="8">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8" t="e">
        <v>#VALUE!</v>
      </c>
      <c r="AA145">
        <v>188</v>
      </c>
      <c r="AE145" t="s">
        <v>69</v>
      </c>
      <c r="AF145" s="8">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8">
        <v>0</v>
      </c>
      <c r="AA146">
        <v>0</v>
      </c>
      <c r="AE146" t="s">
        <v>69</v>
      </c>
      <c r="AF146" s="8"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8">
        <v>0</v>
      </c>
      <c r="AA147">
        <v>0</v>
      </c>
      <c r="AE147" t="s">
        <v>69</v>
      </c>
      <c r="AF147" s="8"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8" t="e">
        <v>#VALUE!</v>
      </c>
      <c r="AA148">
        <v>30</v>
      </c>
      <c r="AE148" t="s">
        <v>69</v>
      </c>
      <c r="AF148" s="8">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8" t="e">
        <v>#VALUE!</v>
      </c>
      <c r="AA149">
        <v>7</v>
      </c>
      <c r="AE149" t="s">
        <v>44</v>
      </c>
      <c r="AF149" s="8">
        <v>0</v>
      </c>
      <c r="AG149" s="140"/>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8">
        <v>0</v>
      </c>
      <c r="AA150">
        <v>0</v>
      </c>
      <c r="AE150" t="s">
        <v>44</v>
      </c>
      <c r="AF150" s="8" t="s">
        <v>3984</v>
      </c>
      <c r="AG150" s="140"/>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8">
        <v>0</v>
      </c>
      <c r="AA151">
        <v>0</v>
      </c>
      <c r="AE151" t="s">
        <v>44</v>
      </c>
      <c r="AF151" s="8" t="s">
        <v>3984</v>
      </c>
      <c r="AG151" s="140"/>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8">
        <v>0</v>
      </c>
      <c r="AA152">
        <v>0</v>
      </c>
      <c r="AE152" t="s">
        <v>44</v>
      </c>
      <c r="AF152" s="8" t="s">
        <v>3984</v>
      </c>
      <c r="AG152" s="140"/>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8">
        <v>0</v>
      </c>
      <c r="AA153">
        <v>0</v>
      </c>
      <c r="AE153" t="s">
        <v>44</v>
      </c>
      <c r="AF153" s="8" t="s">
        <v>3984</v>
      </c>
      <c r="AG153" s="140"/>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8">
        <v>0</v>
      </c>
      <c r="AA154">
        <v>0</v>
      </c>
      <c r="AE154" t="s">
        <v>44</v>
      </c>
      <c r="AF154" s="8" t="s">
        <v>3984</v>
      </c>
      <c r="AG154" s="140"/>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8">
        <v>0</v>
      </c>
      <c r="AA155">
        <v>0</v>
      </c>
      <c r="AE155" t="s">
        <v>44</v>
      </c>
      <c r="AF155" s="8" t="s">
        <v>3984</v>
      </c>
      <c r="AG155" s="140"/>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8">
        <v>0</v>
      </c>
      <c r="AA156">
        <v>0</v>
      </c>
      <c r="AE156" t="s">
        <v>44</v>
      </c>
      <c r="AF156" s="8" t="s">
        <v>3984</v>
      </c>
      <c r="AG156" s="140"/>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8">
        <v>0</v>
      </c>
      <c r="AA157">
        <v>0</v>
      </c>
      <c r="AE157" t="s">
        <v>44</v>
      </c>
      <c r="AF157" s="8" t="s">
        <v>3984</v>
      </c>
      <c r="AG157" s="140"/>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8" t="e">
        <v>#VALUE!</v>
      </c>
      <c r="AA158">
        <v>55</v>
      </c>
      <c r="AE158" t="s">
        <v>44</v>
      </c>
      <c r="AF158" s="8">
        <v>0</v>
      </c>
      <c r="AG158" s="140"/>
      <c r="AH158">
        <v>7</v>
      </c>
    </row>
    <row r="159" spans="1:58" x14ac:dyDescent="0.25">
      <c r="A159" s="2" t="s">
        <v>3875</v>
      </c>
      <c r="D159" s="1"/>
      <c r="R159" t="s">
        <v>3983</v>
      </c>
      <c r="T159">
        <v>0</v>
      </c>
      <c r="W159" t="s">
        <v>50</v>
      </c>
      <c r="Z159" s="8">
        <v>0</v>
      </c>
      <c r="AA159">
        <v>0</v>
      </c>
      <c r="AE159">
        <v>0</v>
      </c>
      <c r="AF159" s="8" t="s">
        <v>3984</v>
      </c>
      <c r="AG159" s="10"/>
      <c r="AH159">
        <v>0</v>
      </c>
    </row>
    <row r="160" spans="1:58" s="158" customFormat="1" x14ac:dyDescent="0.25">
      <c r="A160" s="158" t="s">
        <v>497</v>
      </c>
      <c r="B160" t="s">
        <v>399</v>
      </c>
      <c r="C160" s="158" t="s">
        <v>498</v>
      </c>
      <c r="D160" s="159">
        <v>1</v>
      </c>
      <c r="E160" s="158" t="s">
        <v>24</v>
      </c>
      <c r="F160" s="158" t="s">
        <v>400</v>
      </c>
      <c r="G160" s="158" t="s">
        <v>49</v>
      </c>
      <c r="H160" s="158">
        <v>11432</v>
      </c>
      <c r="I160" s="158">
        <v>11434</v>
      </c>
      <c r="J160" s="158">
        <v>11434</v>
      </c>
      <c r="K160" s="158" t="s">
        <v>49</v>
      </c>
      <c r="L160" s="158" t="s">
        <v>49</v>
      </c>
      <c r="M160" s="158">
        <v>11422</v>
      </c>
      <c r="N160" s="158">
        <v>11423</v>
      </c>
      <c r="O160" s="158">
        <v>11423</v>
      </c>
      <c r="P160" s="158">
        <v>11423</v>
      </c>
      <c r="Q160" s="158" t="s">
        <v>49</v>
      </c>
      <c r="R160" s="158" t="s">
        <v>497</v>
      </c>
      <c r="S160" s="158">
        <v>5</v>
      </c>
      <c r="T160" s="158">
        <v>0</v>
      </c>
      <c r="U160" s="158" t="s">
        <v>469</v>
      </c>
      <c r="V160" t="s">
        <v>3806</v>
      </c>
      <c r="W160" t="s">
        <v>50</v>
      </c>
      <c r="Z160" s="8" t="e">
        <v>#VALUE!</v>
      </c>
      <c r="AA160">
        <v>7</v>
      </c>
      <c r="AB160"/>
      <c r="AE160" t="s">
        <v>47</v>
      </c>
      <c r="AF160" s="8">
        <v>1</v>
      </c>
      <c r="AG160" s="140"/>
      <c r="AH160">
        <v>6</v>
      </c>
      <c r="AW160"/>
      <c r="AX160"/>
      <c r="AY160"/>
      <c r="AZ160"/>
      <c r="BA160"/>
      <c r="BB160"/>
      <c r="BD160" s="130"/>
      <c r="BE160" s="130"/>
      <c r="BF160" s="130"/>
    </row>
    <row r="161" spans="1:58" s="158" customFormat="1" x14ac:dyDescent="0.25">
      <c r="A161" s="158" t="s">
        <v>601</v>
      </c>
      <c r="B161" t="s">
        <v>399</v>
      </c>
      <c r="C161" s="158" t="s">
        <v>602</v>
      </c>
      <c r="D161" s="159">
        <v>1</v>
      </c>
      <c r="E161" s="158" t="s">
        <v>24</v>
      </c>
      <c r="F161" s="158" t="s">
        <v>400</v>
      </c>
      <c r="G161" s="158" t="s">
        <v>49</v>
      </c>
      <c r="H161" s="158">
        <v>11432</v>
      </c>
      <c r="I161" s="158">
        <v>11434</v>
      </c>
      <c r="J161" s="158">
        <v>11434</v>
      </c>
      <c r="K161" s="158" t="s">
        <v>49</v>
      </c>
      <c r="L161" s="158" t="s">
        <v>49</v>
      </c>
      <c r="M161" s="158">
        <v>11422</v>
      </c>
      <c r="N161" s="158">
        <v>11423</v>
      </c>
      <c r="O161" s="158">
        <v>11423</v>
      </c>
      <c r="P161" s="158">
        <v>11423</v>
      </c>
      <c r="Q161" s="158" t="s">
        <v>49</v>
      </c>
      <c r="R161" s="158" t="s">
        <v>601</v>
      </c>
      <c r="S161" s="158">
        <v>5</v>
      </c>
      <c r="T161" s="158">
        <v>0</v>
      </c>
      <c r="U161" s="158" t="s">
        <v>469</v>
      </c>
      <c r="V161" t="s">
        <v>3806</v>
      </c>
      <c r="W161" t="s">
        <v>50</v>
      </c>
      <c r="Z161" s="8" t="e">
        <v>#VALUE!</v>
      </c>
      <c r="AA161">
        <v>3</v>
      </c>
      <c r="AB161"/>
      <c r="AE161" t="s">
        <v>47</v>
      </c>
      <c r="AF161" s="8">
        <v>1</v>
      </c>
      <c r="AG161" s="140"/>
      <c r="AH161"/>
      <c r="AW161"/>
      <c r="AX161"/>
      <c r="AY161"/>
      <c r="AZ161"/>
      <c r="BA161"/>
      <c r="BB161"/>
      <c r="BD161" s="130"/>
      <c r="BE161" s="130"/>
      <c r="BF161" s="130"/>
    </row>
    <row r="162" spans="1:58" s="158" customFormat="1" x14ac:dyDescent="0.25">
      <c r="A162" s="158" t="s">
        <v>518</v>
      </c>
      <c r="B162" t="s">
        <v>399</v>
      </c>
      <c r="C162" s="158" t="s">
        <v>500</v>
      </c>
      <c r="D162" s="159">
        <v>18123</v>
      </c>
      <c r="E162" s="158" t="s">
        <v>24</v>
      </c>
      <c r="F162" s="158" t="s">
        <v>400</v>
      </c>
      <c r="G162" s="158" t="s">
        <v>49</v>
      </c>
      <c r="H162" s="158">
        <v>11432</v>
      </c>
      <c r="I162" s="158">
        <v>11434</v>
      </c>
      <c r="J162" s="158">
        <v>11434</v>
      </c>
      <c r="K162" s="158" t="s">
        <v>49</v>
      </c>
      <c r="L162" s="158" t="s">
        <v>49</v>
      </c>
      <c r="M162" s="158">
        <v>11422</v>
      </c>
      <c r="N162" s="158">
        <v>11423</v>
      </c>
      <c r="O162" s="158">
        <v>11423</v>
      </c>
      <c r="P162" s="158">
        <v>11423</v>
      </c>
      <c r="Q162" s="158" t="s">
        <v>49</v>
      </c>
      <c r="R162" s="158" t="s">
        <v>518</v>
      </c>
      <c r="S162" s="158">
        <v>1</v>
      </c>
      <c r="T162" s="158">
        <v>0</v>
      </c>
      <c r="U162" s="158" t="s">
        <v>472</v>
      </c>
      <c r="V162" t="s">
        <v>3806</v>
      </c>
      <c r="W162" t="s">
        <v>50</v>
      </c>
      <c r="Z162" s="8" t="e">
        <v>#VALUE!</v>
      </c>
      <c r="AA162">
        <v>2</v>
      </c>
      <c r="AB162"/>
      <c r="AE162" t="s">
        <v>47</v>
      </c>
      <c r="AF162" s="8">
        <v>18123</v>
      </c>
      <c r="AG162" s="140"/>
      <c r="AH162">
        <v>6</v>
      </c>
      <c r="AW162"/>
      <c r="AX162"/>
      <c r="AY162"/>
      <c r="AZ162"/>
      <c r="BA162"/>
      <c r="BB162"/>
      <c r="BD162" s="130"/>
      <c r="BE162" s="130"/>
      <c r="BF162" s="130"/>
    </row>
    <row r="163" spans="1:58" s="158" customFormat="1" x14ac:dyDescent="0.25">
      <c r="A163" s="158" t="s">
        <v>514</v>
      </c>
      <c r="B163" t="s">
        <v>399</v>
      </c>
      <c r="C163" s="158" t="s">
        <v>500</v>
      </c>
      <c r="D163" s="159">
        <v>17500</v>
      </c>
      <c r="E163" s="158" t="s">
        <v>24</v>
      </c>
      <c r="F163" s="158" t="s">
        <v>400</v>
      </c>
      <c r="G163" s="158" t="s">
        <v>49</v>
      </c>
      <c r="H163" s="158">
        <v>11432</v>
      </c>
      <c r="I163" s="158">
        <v>11434</v>
      </c>
      <c r="J163" s="158">
        <v>11434</v>
      </c>
      <c r="K163" s="158" t="s">
        <v>49</v>
      </c>
      <c r="L163" s="158" t="s">
        <v>49</v>
      </c>
      <c r="M163" s="158">
        <v>11422</v>
      </c>
      <c r="N163" s="158">
        <v>11423</v>
      </c>
      <c r="O163" s="158">
        <v>11423</v>
      </c>
      <c r="P163" s="158">
        <v>11423</v>
      </c>
      <c r="Q163" s="158" t="s">
        <v>49</v>
      </c>
      <c r="R163" s="158" t="s">
        <v>514</v>
      </c>
      <c r="S163" s="158">
        <v>1</v>
      </c>
      <c r="T163" s="158">
        <v>0</v>
      </c>
      <c r="U163" s="158" t="s">
        <v>472</v>
      </c>
      <c r="V163" t="s">
        <v>3806</v>
      </c>
      <c r="W163" t="s">
        <v>50</v>
      </c>
      <c r="Z163" s="8" t="e">
        <v>#VALUE!</v>
      </c>
      <c r="AA163">
        <v>1</v>
      </c>
      <c r="AB163"/>
      <c r="AE163" t="s">
        <v>47</v>
      </c>
      <c r="AF163" s="8">
        <v>17500</v>
      </c>
      <c r="AG163" s="140"/>
      <c r="AH163">
        <v>6</v>
      </c>
      <c r="AW163"/>
      <c r="AX163"/>
      <c r="AY163"/>
      <c r="AZ163"/>
      <c r="BA163"/>
      <c r="BB163"/>
      <c r="BD163" s="130"/>
      <c r="BE163" s="130"/>
      <c r="BF163" s="130"/>
    </row>
    <row r="164" spans="1:58" s="158" customFormat="1" x14ac:dyDescent="0.25">
      <c r="A164" s="158" t="s">
        <v>499</v>
      </c>
      <c r="B164" t="s">
        <v>399</v>
      </c>
      <c r="C164" s="158" t="s">
        <v>500</v>
      </c>
      <c r="D164" s="159">
        <v>18425</v>
      </c>
      <c r="E164" s="158" t="s">
        <v>24</v>
      </c>
      <c r="F164" s="158" t="s">
        <v>400</v>
      </c>
      <c r="G164" s="158" t="s">
        <v>49</v>
      </c>
      <c r="H164" s="158">
        <v>11432</v>
      </c>
      <c r="I164" s="158">
        <v>11434</v>
      </c>
      <c r="J164" s="158">
        <v>11434</v>
      </c>
      <c r="K164" s="158" t="s">
        <v>49</v>
      </c>
      <c r="L164" s="158" t="s">
        <v>49</v>
      </c>
      <c r="M164" s="158">
        <v>11422</v>
      </c>
      <c r="N164" s="158">
        <v>11423</v>
      </c>
      <c r="O164" s="158">
        <v>11423</v>
      </c>
      <c r="P164" s="158">
        <v>11423</v>
      </c>
      <c r="Q164" s="158" t="s">
        <v>49</v>
      </c>
      <c r="R164" s="158" t="s">
        <v>499</v>
      </c>
      <c r="S164" s="158">
        <v>1</v>
      </c>
      <c r="T164" s="158">
        <v>0</v>
      </c>
      <c r="U164" s="158" t="s">
        <v>472</v>
      </c>
      <c r="V164" t="s">
        <v>3806</v>
      </c>
      <c r="W164" t="s">
        <v>50</v>
      </c>
      <c r="Z164" s="8" t="e">
        <v>#VALUE!</v>
      </c>
      <c r="AA164">
        <v>2</v>
      </c>
      <c r="AB164"/>
      <c r="AE164" t="s">
        <v>47</v>
      </c>
      <c r="AF164" s="8">
        <v>18425</v>
      </c>
      <c r="AG164" s="140"/>
      <c r="AH164">
        <v>6</v>
      </c>
      <c r="AW164"/>
      <c r="AX164"/>
      <c r="AY164"/>
      <c r="AZ164"/>
      <c r="BA164"/>
      <c r="BB164"/>
      <c r="BD164" s="130"/>
      <c r="BE164" s="130"/>
      <c r="BF164" s="130"/>
    </row>
    <row r="165" spans="1:58" s="158" customFormat="1" x14ac:dyDescent="0.25">
      <c r="A165" s="158" t="s">
        <v>503</v>
      </c>
      <c r="B165" t="s">
        <v>399</v>
      </c>
      <c r="C165" s="158" t="s">
        <v>504</v>
      </c>
      <c r="D165" s="159">
        <v>19856</v>
      </c>
      <c r="E165" s="158" t="s">
        <v>24</v>
      </c>
      <c r="F165" s="158" t="s">
        <v>400</v>
      </c>
      <c r="G165" s="158" t="s">
        <v>49</v>
      </c>
      <c r="H165" s="158">
        <v>11432</v>
      </c>
      <c r="I165" s="158">
        <v>11434</v>
      </c>
      <c r="J165" s="158">
        <v>11434</v>
      </c>
      <c r="K165" s="158" t="s">
        <v>49</v>
      </c>
      <c r="L165" s="158" t="s">
        <v>49</v>
      </c>
      <c r="M165" s="158">
        <v>11422</v>
      </c>
      <c r="N165" s="158">
        <v>11423</v>
      </c>
      <c r="O165" s="158">
        <v>11423</v>
      </c>
      <c r="P165" s="158">
        <v>11423</v>
      </c>
      <c r="Q165" s="158" t="s">
        <v>49</v>
      </c>
      <c r="R165" s="158" t="s">
        <v>503</v>
      </c>
      <c r="S165" s="158">
        <v>1</v>
      </c>
      <c r="T165" s="158">
        <v>0</v>
      </c>
      <c r="U165" s="158" t="s">
        <v>472</v>
      </c>
      <c r="V165" t="s">
        <v>3806</v>
      </c>
      <c r="W165" t="s">
        <v>50</v>
      </c>
      <c r="Z165" s="8" t="e">
        <v>#VALUE!</v>
      </c>
      <c r="AA165">
        <v>2</v>
      </c>
      <c r="AB165"/>
      <c r="AE165" t="s">
        <v>47</v>
      </c>
      <c r="AF165" s="8">
        <v>19856</v>
      </c>
      <c r="AG165" s="140"/>
      <c r="AH165">
        <v>6</v>
      </c>
      <c r="AW165"/>
      <c r="AX165"/>
      <c r="AY165"/>
      <c r="AZ165"/>
      <c r="BA165"/>
      <c r="BB165"/>
      <c r="BD165" s="130"/>
      <c r="BE165" s="130"/>
      <c r="BF165" s="130"/>
    </row>
    <row r="166" spans="1:58" s="158" customFormat="1" x14ac:dyDescent="0.25">
      <c r="A166" s="158" t="s">
        <v>507</v>
      </c>
      <c r="B166" t="s">
        <v>399</v>
      </c>
      <c r="C166" s="158" t="s">
        <v>500</v>
      </c>
      <c r="D166" s="159">
        <v>17306</v>
      </c>
      <c r="E166" s="158" t="s">
        <v>24</v>
      </c>
      <c r="F166" s="158" t="s">
        <v>400</v>
      </c>
      <c r="G166" s="158" t="s">
        <v>49</v>
      </c>
      <c r="H166" s="158">
        <v>11432</v>
      </c>
      <c r="I166" s="158">
        <v>11434</v>
      </c>
      <c r="J166" s="158">
        <v>11434</v>
      </c>
      <c r="K166" s="158" t="s">
        <v>49</v>
      </c>
      <c r="L166" s="158" t="s">
        <v>49</v>
      </c>
      <c r="M166" s="158">
        <v>11422</v>
      </c>
      <c r="N166" s="158">
        <v>11423</v>
      </c>
      <c r="O166" s="158">
        <v>11423</v>
      </c>
      <c r="P166" s="158">
        <v>11423</v>
      </c>
      <c r="Q166" s="158" t="s">
        <v>49</v>
      </c>
      <c r="R166" s="158" t="s">
        <v>507</v>
      </c>
      <c r="S166" s="158">
        <v>1</v>
      </c>
      <c r="T166" s="158">
        <v>0</v>
      </c>
      <c r="U166" s="158" t="s">
        <v>472</v>
      </c>
      <c r="V166" t="s">
        <v>3806</v>
      </c>
      <c r="W166" t="s">
        <v>50</v>
      </c>
      <c r="Z166" s="8" t="e">
        <v>#VALUE!</v>
      </c>
      <c r="AA166">
        <v>1</v>
      </c>
      <c r="AB166"/>
      <c r="AE166" t="s">
        <v>47</v>
      </c>
      <c r="AF166" s="8">
        <v>17306</v>
      </c>
      <c r="AG166" s="140"/>
      <c r="AH166">
        <v>6</v>
      </c>
      <c r="AW166"/>
      <c r="AX166"/>
      <c r="AY166"/>
      <c r="AZ166"/>
      <c r="BA166"/>
      <c r="BB166"/>
      <c r="BD166" s="130"/>
      <c r="BE166" s="130"/>
      <c r="BF166" s="130"/>
    </row>
    <row r="167" spans="1:58" s="158" customFormat="1" x14ac:dyDescent="0.25">
      <c r="A167" s="158" t="s">
        <v>508</v>
      </c>
      <c r="B167" t="s">
        <v>399</v>
      </c>
      <c r="C167" s="158" t="s">
        <v>509</v>
      </c>
      <c r="D167" s="159">
        <v>7898</v>
      </c>
      <c r="E167" s="158" t="s">
        <v>24</v>
      </c>
      <c r="F167" s="158" t="s">
        <v>400</v>
      </c>
      <c r="G167" s="158" t="s">
        <v>49</v>
      </c>
      <c r="H167" s="158">
        <v>11432</v>
      </c>
      <c r="I167" s="158">
        <v>11434</v>
      </c>
      <c r="J167" s="158">
        <v>11434</v>
      </c>
      <c r="K167" s="158" t="s">
        <v>49</v>
      </c>
      <c r="L167" s="158" t="s">
        <v>49</v>
      </c>
      <c r="M167" s="158">
        <v>11422</v>
      </c>
      <c r="N167" s="158">
        <v>11423</v>
      </c>
      <c r="O167" s="158">
        <v>11423</v>
      </c>
      <c r="P167" s="158">
        <v>11423</v>
      </c>
      <c r="Q167" s="158" t="s">
        <v>49</v>
      </c>
      <c r="R167" s="158" t="s">
        <v>508</v>
      </c>
      <c r="S167" s="158">
        <v>2</v>
      </c>
      <c r="T167" s="158">
        <v>0</v>
      </c>
      <c r="U167" s="158" t="s">
        <v>472</v>
      </c>
      <c r="V167" t="s">
        <v>3806</v>
      </c>
      <c r="W167" t="s">
        <v>50</v>
      </c>
      <c r="Z167" s="8" t="e">
        <v>#VALUE!</v>
      </c>
      <c r="AA167">
        <v>2</v>
      </c>
      <c r="AB167"/>
      <c r="AE167" t="s">
        <v>47</v>
      </c>
      <c r="AF167" s="8">
        <v>7898</v>
      </c>
      <c r="AG167" s="140"/>
      <c r="AH167">
        <v>6</v>
      </c>
      <c r="AW167"/>
      <c r="AX167"/>
      <c r="AY167"/>
      <c r="AZ167"/>
      <c r="BA167"/>
      <c r="BB167"/>
      <c r="BD167" s="130"/>
      <c r="BE167" s="130"/>
      <c r="BF167" s="130"/>
    </row>
    <row r="168" spans="1:58" s="158" customFormat="1" x14ac:dyDescent="0.25">
      <c r="A168" s="158" t="s">
        <v>540</v>
      </c>
      <c r="B168" t="s">
        <v>399</v>
      </c>
      <c r="C168" s="158" t="s">
        <v>500</v>
      </c>
      <c r="D168" s="159">
        <v>17508</v>
      </c>
      <c r="E168" s="158" t="s">
        <v>24</v>
      </c>
      <c r="F168" s="158" t="s">
        <v>400</v>
      </c>
      <c r="G168" s="158" t="s">
        <v>49</v>
      </c>
      <c r="H168" s="158">
        <v>11432</v>
      </c>
      <c r="I168" s="158">
        <v>11434</v>
      </c>
      <c r="J168" s="158">
        <v>11434</v>
      </c>
      <c r="K168" s="158" t="s">
        <v>49</v>
      </c>
      <c r="L168" s="158" t="s">
        <v>49</v>
      </c>
      <c r="M168" s="158">
        <v>11422</v>
      </c>
      <c r="N168" s="158">
        <v>11423</v>
      </c>
      <c r="O168" s="158">
        <v>11423</v>
      </c>
      <c r="P168" s="158">
        <v>11423</v>
      </c>
      <c r="Q168" s="158" t="s">
        <v>49</v>
      </c>
      <c r="R168" s="158" t="s">
        <v>540</v>
      </c>
      <c r="S168" s="158">
        <v>1</v>
      </c>
      <c r="T168" s="158">
        <v>0</v>
      </c>
      <c r="U168" s="158" t="s">
        <v>472</v>
      </c>
      <c r="V168" t="s">
        <v>3806</v>
      </c>
      <c r="W168" t="s">
        <v>50</v>
      </c>
      <c r="Z168" s="8" t="e">
        <v>#VALUE!</v>
      </c>
      <c r="AA168">
        <v>2</v>
      </c>
      <c r="AB168"/>
      <c r="AE168" t="s">
        <v>47</v>
      </c>
      <c r="AF168" s="8">
        <v>17508</v>
      </c>
      <c r="AG168" s="140"/>
      <c r="AH168">
        <v>6</v>
      </c>
      <c r="AW168"/>
      <c r="AX168"/>
      <c r="AY168"/>
      <c r="AZ168"/>
      <c r="BA168"/>
      <c r="BB168"/>
      <c r="BD168" s="130"/>
      <c r="BE168" s="130"/>
      <c r="BF168" s="130"/>
    </row>
    <row r="169" spans="1:58" s="158" customFormat="1" x14ac:dyDescent="0.25">
      <c r="A169" s="158" t="s">
        <v>541</v>
      </c>
      <c r="B169" t="s">
        <v>399</v>
      </c>
      <c r="C169" s="158" t="s">
        <v>513</v>
      </c>
      <c r="D169" s="159">
        <v>11425</v>
      </c>
      <c r="E169" s="158" t="s">
        <v>24</v>
      </c>
      <c r="F169" s="158" t="s">
        <v>400</v>
      </c>
      <c r="G169" s="158" t="s">
        <v>49</v>
      </c>
      <c r="H169" s="158">
        <v>11432</v>
      </c>
      <c r="I169" s="158">
        <v>11434</v>
      </c>
      <c r="J169" s="158">
        <v>11434</v>
      </c>
      <c r="K169" s="158" t="s">
        <v>49</v>
      </c>
      <c r="L169" s="158" t="s">
        <v>49</v>
      </c>
      <c r="M169" s="158">
        <v>11422</v>
      </c>
      <c r="N169" s="158">
        <v>11423</v>
      </c>
      <c r="O169" s="158">
        <v>11423</v>
      </c>
      <c r="P169" s="158">
        <v>11423</v>
      </c>
      <c r="Q169" s="158" t="s">
        <v>49</v>
      </c>
      <c r="R169" s="158" t="s">
        <v>541</v>
      </c>
      <c r="S169" s="158">
        <v>3</v>
      </c>
      <c r="T169" s="158">
        <v>0</v>
      </c>
      <c r="U169" s="158" t="s">
        <v>472</v>
      </c>
      <c r="V169" t="s">
        <v>3806</v>
      </c>
      <c r="W169" t="s">
        <v>50</v>
      </c>
      <c r="Z169" s="8" t="e">
        <v>#VALUE!</v>
      </c>
      <c r="AA169">
        <v>4</v>
      </c>
      <c r="AB169"/>
      <c r="AE169" t="s">
        <v>47</v>
      </c>
      <c r="AF169" s="8">
        <v>11425</v>
      </c>
      <c r="AG169" s="140"/>
      <c r="AH169">
        <v>6</v>
      </c>
      <c r="AW169"/>
      <c r="AX169"/>
      <c r="AY169"/>
      <c r="AZ169"/>
      <c r="BA169"/>
      <c r="BB169"/>
      <c r="BD169" s="130"/>
      <c r="BE169" s="130"/>
      <c r="BF169" s="130"/>
    </row>
    <row r="170" spans="1:58" s="158" customFormat="1" x14ac:dyDescent="0.25">
      <c r="A170" s="158" t="s">
        <v>548</v>
      </c>
      <c r="B170" t="s">
        <v>399</v>
      </c>
      <c r="C170" s="158" t="s">
        <v>500</v>
      </c>
      <c r="D170" s="159">
        <v>18423</v>
      </c>
      <c r="E170" s="158" t="s">
        <v>24</v>
      </c>
      <c r="F170" s="158" t="s">
        <v>400</v>
      </c>
      <c r="G170" s="158" t="s">
        <v>49</v>
      </c>
      <c r="H170" s="158">
        <v>11432</v>
      </c>
      <c r="I170" s="158">
        <v>11434</v>
      </c>
      <c r="J170" s="158">
        <v>11434</v>
      </c>
      <c r="K170" s="158" t="s">
        <v>49</v>
      </c>
      <c r="L170" s="158" t="s">
        <v>49</v>
      </c>
      <c r="M170" s="158">
        <v>11422</v>
      </c>
      <c r="N170" s="158">
        <v>11423</v>
      </c>
      <c r="O170" s="158">
        <v>11423</v>
      </c>
      <c r="P170" s="158">
        <v>11423</v>
      </c>
      <c r="Q170" s="158" t="s">
        <v>49</v>
      </c>
      <c r="R170" s="158" t="s">
        <v>548</v>
      </c>
      <c r="S170" s="158">
        <v>1</v>
      </c>
      <c r="T170" s="158">
        <v>0</v>
      </c>
      <c r="U170" s="158" t="s">
        <v>472</v>
      </c>
      <c r="V170" t="s">
        <v>3806</v>
      </c>
      <c r="W170" t="s">
        <v>50</v>
      </c>
      <c r="Z170" s="8" t="e">
        <v>#VALUE!</v>
      </c>
      <c r="AA170">
        <v>2</v>
      </c>
      <c r="AB170"/>
      <c r="AE170" t="s">
        <v>47</v>
      </c>
      <c r="AF170" s="8">
        <v>18423</v>
      </c>
      <c r="AG170" s="140"/>
      <c r="AH170">
        <v>6</v>
      </c>
      <c r="AW170"/>
      <c r="AX170"/>
      <c r="AY170"/>
      <c r="AZ170"/>
      <c r="BA170"/>
      <c r="BB170"/>
      <c r="BD170" s="130"/>
      <c r="BE170" s="130"/>
      <c r="BF170" s="130"/>
    </row>
    <row r="171" spans="1:58" s="158" customFormat="1" x14ac:dyDescent="0.25">
      <c r="A171" s="158" t="s">
        <v>511</v>
      </c>
      <c r="B171" t="s">
        <v>399</v>
      </c>
      <c r="C171" s="158" t="s">
        <v>500</v>
      </c>
      <c r="D171" s="159">
        <v>18022</v>
      </c>
      <c r="E171" s="158" t="s">
        <v>24</v>
      </c>
      <c r="F171" s="158" t="s">
        <v>400</v>
      </c>
      <c r="G171" s="158" t="s">
        <v>49</v>
      </c>
      <c r="H171" s="158">
        <v>11432</v>
      </c>
      <c r="I171" s="158">
        <v>11434</v>
      </c>
      <c r="J171" s="158">
        <v>11434</v>
      </c>
      <c r="K171" s="158" t="s">
        <v>49</v>
      </c>
      <c r="L171" s="158" t="s">
        <v>49</v>
      </c>
      <c r="M171" s="158">
        <v>11422</v>
      </c>
      <c r="N171" s="158">
        <v>11423</v>
      </c>
      <c r="O171" s="158">
        <v>11423</v>
      </c>
      <c r="P171" s="158">
        <v>11423</v>
      </c>
      <c r="Q171" s="158" t="s">
        <v>49</v>
      </c>
      <c r="R171" s="158" t="s">
        <v>511</v>
      </c>
      <c r="S171" s="158">
        <v>1</v>
      </c>
      <c r="T171" s="158">
        <v>0</v>
      </c>
      <c r="U171" s="158" t="s">
        <v>472</v>
      </c>
      <c r="V171" t="s">
        <v>3806</v>
      </c>
      <c r="W171" t="s">
        <v>50</v>
      </c>
      <c r="Z171" s="8" t="e">
        <v>#VALUE!</v>
      </c>
      <c r="AA171">
        <v>2</v>
      </c>
      <c r="AB171"/>
      <c r="AE171" t="s">
        <v>47</v>
      </c>
      <c r="AF171" s="8">
        <v>18022</v>
      </c>
      <c r="AG171" s="140"/>
      <c r="AH171">
        <v>6</v>
      </c>
      <c r="AW171"/>
      <c r="AX171"/>
      <c r="AY171"/>
      <c r="AZ171"/>
      <c r="BA171"/>
      <c r="BB171"/>
      <c r="BD171" s="130"/>
      <c r="BE171" s="130"/>
      <c r="BF171" s="130"/>
    </row>
    <row r="172" spans="1:58" s="158" customFormat="1" x14ac:dyDescent="0.25">
      <c r="A172" s="158" t="s">
        <v>569</v>
      </c>
      <c r="B172" t="s">
        <v>399</v>
      </c>
      <c r="C172" s="158" t="s">
        <v>509</v>
      </c>
      <c r="D172" s="159">
        <v>12363</v>
      </c>
      <c r="E172" s="158" t="s">
        <v>24</v>
      </c>
      <c r="F172" s="158" t="s">
        <v>400</v>
      </c>
      <c r="G172" s="158" t="s">
        <v>49</v>
      </c>
      <c r="H172" s="158">
        <v>11432</v>
      </c>
      <c r="I172" s="158">
        <v>11434</v>
      </c>
      <c r="J172" s="158">
        <v>11434</v>
      </c>
      <c r="K172" s="158" t="s">
        <v>49</v>
      </c>
      <c r="L172" s="158" t="s">
        <v>49</v>
      </c>
      <c r="M172" s="158">
        <v>11422</v>
      </c>
      <c r="N172" s="158">
        <v>11423</v>
      </c>
      <c r="O172" s="158">
        <v>11423</v>
      </c>
      <c r="P172" s="158">
        <v>11423</v>
      </c>
      <c r="Q172" s="158" t="s">
        <v>49</v>
      </c>
      <c r="R172" s="158" t="s">
        <v>569</v>
      </c>
      <c r="S172" s="158">
        <v>1</v>
      </c>
      <c r="T172" s="158">
        <v>0</v>
      </c>
      <c r="U172" s="158" t="s">
        <v>472</v>
      </c>
      <c r="V172" t="s">
        <v>3806</v>
      </c>
      <c r="W172" t="s">
        <v>50</v>
      </c>
      <c r="Z172" s="8" t="e">
        <v>#VALUE!</v>
      </c>
      <c r="AA172">
        <v>2</v>
      </c>
      <c r="AB172"/>
      <c r="AE172" t="s">
        <v>47</v>
      </c>
      <c r="AF172" s="8">
        <v>12363</v>
      </c>
      <c r="AG172" s="140"/>
      <c r="AH172">
        <v>6</v>
      </c>
      <c r="AW172"/>
      <c r="AX172"/>
      <c r="AY172"/>
      <c r="AZ172"/>
      <c r="BA172"/>
      <c r="BB172"/>
      <c r="BD172" s="130"/>
      <c r="BE172" s="130"/>
      <c r="BF172" s="130"/>
    </row>
    <row r="173" spans="1:58" s="158" customFormat="1" x14ac:dyDescent="0.25">
      <c r="A173" s="158" t="s">
        <v>516</v>
      </c>
      <c r="B173" t="s">
        <v>399</v>
      </c>
      <c r="C173" s="158" t="s">
        <v>500</v>
      </c>
      <c r="D173" s="159">
        <v>17204</v>
      </c>
      <c r="E173" s="158" t="s">
        <v>24</v>
      </c>
      <c r="F173" s="158" t="s">
        <v>400</v>
      </c>
      <c r="G173" s="158" t="s">
        <v>49</v>
      </c>
      <c r="H173" s="158">
        <v>11432</v>
      </c>
      <c r="I173" s="158">
        <v>11434</v>
      </c>
      <c r="J173" s="158">
        <v>11434</v>
      </c>
      <c r="K173" s="158" t="s">
        <v>49</v>
      </c>
      <c r="L173" s="158" t="s">
        <v>49</v>
      </c>
      <c r="M173" s="158">
        <v>11422</v>
      </c>
      <c r="N173" s="158">
        <v>11423</v>
      </c>
      <c r="O173" s="158">
        <v>11423</v>
      </c>
      <c r="P173" s="158">
        <v>11423</v>
      </c>
      <c r="Q173" s="158" t="s">
        <v>49</v>
      </c>
      <c r="R173" s="158" t="s">
        <v>516</v>
      </c>
      <c r="S173" s="158">
        <v>1</v>
      </c>
      <c r="T173" s="158">
        <v>0</v>
      </c>
      <c r="U173" s="158" t="s">
        <v>472</v>
      </c>
      <c r="V173" t="s">
        <v>3806</v>
      </c>
      <c r="W173" t="s">
        <v>50</v>
      </c>
      <c r="Z173" s="8" t="e">
        <v>#VALUE!</v>
      </c>
      <c r="AA173">
        <v>2</v>
      </c>
      <c r="AB173"/>
      <c r="AE173" t="s">
        <v>47</v>
      </c>
      <c r="AF173" s="8">
        <v>17204</v>
      </c>
      <c r="AG173" s="140"/>
      <c r="AH173">
        <v>6</v>
      </c>
      <c r="AW173"/>
      <c r="AX173"/>
      <c r="AY173"/>
      <c r="AZ173"/>
      <c r="BA173"/>
      <c r="BB173"/>
      <c r="BD173" s="130"/>
      <c r="BE173" s="130"/>
      <c r="BF173" s="130"/>
    </row>
    <row r="174" spans="1:58" s="158" customFormat="1" x14ac:dyDescent="0.25">
      <c r="A174" s="158" t="s">
        <v>512</v>
      </c>
      <c r="B174" t="s">
        <v>399</v>
      </c>
      <c r="C174" s="158" t="s">
        <v>513</v>
      </c>
      <c r="D174" s="159">
        <v>12749</v>
      </c>
      <c r="E174" s="158" t="s">
        <v>24</v>
      </c>
      <c r="F174" s="158" t="s">
        <v>400</v>
      </c>
      <c r="G174" s="158" t="s">
        <v>49</v>
      </c>
      <c r="H174" s="158">
        <v>11432</v>
      </c>
      <c r="I174" s="158">
        <v>11434</v>
      </c>
      <c r="J174" s="158">
        <v>11434</v>
      </c>
      <c r="K174" s="158" t="s">
        <v>49</v>
      </c>
      <c r="L174" s="158" t="s">
        <v>49</v>
      </c>
      <c r="M174" s="158">
        <v>11422</v>
      </c>
      <c r="N174" s="158">
        <v>11423</v>
      </c>
      <c r="O174" s="158">
        <v>11423</v>
      </c>
      <c r="P174" s="158">
        <v>11423</v>
      </c>
      <c r="Q174" s="158" t="s">
        <v>49</v>
      </c>
      <c r="R174" s="158" t="s">
        <v>512</v>
      </c>
      <c r="S174" s="158">
        <v>2</v>
      </c>
      <c r="T174" s="158">
        <v>0</v>
      </c>
      <c r="U174" s="158" t="s">
        <v>472</v>
      </c>
      <c r="V174" t="s">
        <v>3806</v>
      </c>
      <c r="W174" t="s">
        <v>50</v>
      </c>
      <c r="Z174" s="8" t="e">
        <v>#VALUE!</v>
      </c>
      <c r="AA174">
        <v>1</v>
      </c>
      <c r="AB174"/>
      <c r="AE174" t="s">
        <v>47</v>
      </c>
      <c r="AF174" s="8">
        <v>12749</v>
      </c>
      <c r="AG174" s="140"/>
      <c r="AH174">
        <v>6</v>
      </c>
      <c r="AW174"/>
      <c r="AX174"/>
      <c r="AY174"/>
      <c r="AZ174"/>
      <c r="BA174"/>
      <c r="BB174"/>
      <c r="BD174" s="130"/>
      <c r="BE174" s="130"/>
      <c r="BF174" s="130"/>
    </row>
    <row r="175" spans="1:58" s="158" customFormat="1" x14ac:dyDescent="0.25">
      <c r="A175" s="158" t="s">
        <v>3876</v>
      </c>
      <c r="B175" t="s">
        <v>399</v>
      </c>
      <c r="C175" s="158" t="s">
        <v>3877</v>
      </c>
      <c r="D175" s="159">
        <v>7649</v>
      </c>
      <c r="E175" s="158" t="s">
        <v>24</v>
      </c>
      <c r="F175" s="158" t="s">
        <v>400</v>
      </c>
      <c r="G175" s="158" t="s">
        <v>49</v>
      </c>
      <c r="H175" s="158">
        <v>11432</v>
      </c>
      <c r="I175" s="158">
        <v>11434</v>
      </c>
      <c r="J175" s="158">
        <v>11434</v>
      </c>
      <c r="K175" s="158" t="s">
        <v>49</v>
      </c>
      <c r="L175" s="158" t="s">
        <v>49</v>
      </c>
      <c r="M175" s="158">
        <v>11422</v>
      </c>
      <c r="N175" s="158">
        <v>11423</v>
      </c>
      <c r="O175" s="158">
        <v>11423</v>
      </c>
      <c r="P175" s="158">
        <v>11423</v>
      </c>
      <c r="Q175" s="158" t="s">
        <v>49</v>
      </c>
      <c r="R175" s="158" t="s">
        <v>3983</v>
      </c>
      <c r="S175" s="158">
        <v>1</v>
      </c>
      <c r="T175" s="158">
        <v>0</v>
      </c>
      <c r="U175" s="158" t="s">
        <v>472</v>
      </c>
      <c r="V175" t="s">
        <v>3806</v>
      </c>
      <c r="W175" t="s">
        <v>50</v>
      </c>
      <c r="Z175" s="8">
        <v>0</v>
      </c>
      <c r="AA175">
        <v>0</v>
      </c>
      <c r="AB175"/>
      <c r="AE175" t="s">
        <v>47</v>
      </c>
      <c r="AF175" s="8" t="s">
        <v>3984</v>
      </c>
      <c r="AG175" s="140"/>
      <c r="AH175">
        <v>6</v>
      </c>
      <c r="AW175"/>
      <c r="AX175"/>
      <c r="AY175"/>
      <c r="AZ175"/>
      <c r="BA175"/>
      <c r="BB175"/>
      <c r="BD175" s="130"/>
      <c r="BE175" s="130"/>
      <c r="BF175" s="130"/>
    </row>
    <row r="176" spans="1:58" s="158" customFormat="1" x14ac:dyDescent="0.25">
      <c r="A176" s="158" t="s">
        <v>531</v>
      </c>
      <c r="B176" t="s">
        <v>399</v>
      </c>
      <c r="C176" s="158" t="s">
        <v>500</v>
      </c>
      <c r="D176" s="159">
        <v>15987</v>
      </c>
      <c r="E176" s="158" t="s">
        <v>24</v>
      </c>
      <c r="F176" s="158" t="s">
        <v>400</v>
      </c>
      <c r="G176" s="158" t="s">
        <v>49</v>
      </c>
      <c r="H176" s="158">
        <v>11432</v>
      </c>
      <c r="I176" s="158">
        <v>11434</v>
      </c>
      <c r="J176" s="158">
        <v>11434</v>
      </c>
      <c r="K176" s="158" t="s">
        <v>49</v>
      </c>
      <c r="L176" s="158" t="s">
        <v>49</v>
      </c>
      <c r="M176" s="158">
        <v>11422</v>
      </c>
      <c r="N176" s="158">
        <v>11423</v>
      </c>
      <c r="O176" s="158">
        <v>11423</v>
      </c>
      <c r="P176" s="158">
        <v>11423</v>
      </c>
      <c r="Q176" s="158" t="s">
        <v>49</v>
      </c>
      <c r="R176" s="158" t="s">
        <v>531</v>
      </c>
      <c r="S176" s="158">
        <v>1</v>
      </c>
      <c r="T176" s="158">
        <v>0</v>
      </c>
      <c r="U176" s="158" t="s">
        <v>472</v>
      </c>
      <c r="V176" t="s">
        <v>3806</v>
      </c>
      <c r="W176" t="s">
        <v>50</v>
      </c>
      <c r="Z176" s="8" t="e">
        <v>#VALUE!</v>
      </c>
      <c r="AA176">
        <v>2</v>
      </c>
      <c r="AB176"/>
      <c r="AE176" t="s">
        <v>47</v>
      </c>
      <c r="AF176" s="8">
        <v>15987</v>
      </c>
      <c r="AG176" s="140"/>
      <c r="AH176">
        <v>6</v>
      </c>
      <c r="AW176"/>
      <c r="AX176"/>
      <c r="AY176"/>
      <c r="AZ176"/>
      <c r="BA176"/>
      <c r="BB176"/>
      <c r="BD176" s="130"/>
      <c r="BE176" s="130"/>
      <c r="BF176" s="130"/>
    </row>
    <row r="177" spans="1:61" s="158" customFormat="1" x14ac:dyDescent="0.25">
      <c r="A177" s="158" t="s">
        <v>603</v>
      </c>
      <c r="B177" t="s">
        <v>399</v>
      </c>
      <c r="C177" s="158" t="s">
        <v>504</v>
      </c>
      <c r="D177" s="159">
        <v>15987</v>
      </c>
      <c r="E177" s="158" t="s">
        <v>24</v>
      </c>
      <c r="F177" s="158" t="s">
        <v>400</v>
      </c>
      <c r="G177" s="158" t="s">
        <v>49</v>
      </c>
      <c r="H177" s="158">
        <v>11432</v>
      </c>
      <c r="I177" s="158">
        <v>11434</v>
      </c>
      <c r="J177" s="158">
        <v>11434</v>
      </c>
      <c r="K177" s="158" t="s">
        <v>49</v>
      </c>
      <c r="L177" s="158" t="s">
        <v>49</v>
      </c>
      <c r="M177" s="158">
        <v>11422</v>
      </c>
      <c r="N177" s="158">
        <v>11423</v>
      </c>
      <c r="O177" s="158">
        <v>11423</v>
      </c>
      <c r="P177" s="158">
        <v>11423</v>
      </c>
      <c r="Q177" s="158" t="s">
        <v>49</v>
      </c>
      <c r="R177" s="158" t="s">
        <v>603</v>
      </c>
      <c r="S177" s="158">
        <v>2</v>
      </c>
      <c r="T177" s="158">
        <v>0</v>
      </c>
      <c r="U177" s="158" t="s">
        <v>472</v>
      </c>
      <c r="V177" t="s">
        <v>3806</v>
      </c>
      <c r="W177" t="s">
        <v>50</v>
      </c>
      <c r="Z177" s="8" t="e">
        <v>#VALUE!</v>
      </c>
      <c r="AA177">
        <v>1</v>
      </c>
      <c r="AB177"/>
      <c r="AE177" t="s">
        <v>47</v>
      </c>
      <c r="AF177" s="8">
        <v>15987</v>
      </c>
      <c r="AG177" s="140"/>
      <c r="AH177">
        <v>6</v>
      </c>
      <c r="AW177"/>
      <c r="AX177"/>
      <c r="AY177"/>
      <c r="AZ177"/>
      <c r="BA177"/>
      <c r="BB177"/>
      <c r="BD177" s="130"/>
      <c r="BE177" s="130"/>
      <c r="BF177" s="130"/>
    </row>
    <row r="178" spans="1:61" s="158" customFormat="1" x14ac:dyDescent="0.25">
      <c r="A178" s="158" t="s">
        <v>3878</v>
      </c>
      <c r="B178" t="s">
        <v>399</v>
      </c>
      <c r="C178" s="158" t="s">
        <v>604</v>
      </c>
      <c r="D178" s="159">
        <v>17508</v>
      </c>
      <c r="E178" s="158" t="s">
        <v>24</v>
      </c>
      <c r="F178" s="158" t="s">
        <v>400</v>
      </c>
      <c r="G178" s="158" t="s">
        <v>49</v>
      </c>
      <c r="H178" s="158">
        <v>11432</v>
      </c>
      <c r="I178" s="158">
        <v>11434</v>
      </c>
      <c r="J178" s="158">
        <v>11434</v>
      </c>
      <c r="K178" s="158" t="s">
        <v>49</v>
      </c>
      <c r="L178" s="158" t="s">
        <v>49</v>
      </c>
      <c r="M178" s="158">
        <v>11422</v>
      </c>
      <c r="N178" s="158">
        <v>11423</v>
      </c>
      <c r="O178" s="158">
        <v>11423</v>
      </c>
      <c r="P178" s="158">
        <v>11423</v>
      </c>
      <c r="Q178" s="158" t="s">
        <v>49</v>
      </c>
      <c r="R178" s="158" t="s">
        <v>3878</v>
      </c>
      <c r="S178" s="158">
        <v>2</v>
      </c>
      <c r="T178" s="158">
        <v>0</v>
      </c>
      <c r="U178" s="158" t="s">
        <v>472</v>
      </c>
      <c r="V178" t="s">
        <v>3806</v>
      </c>
      <c r="W178" t="s">
        <v>50</v>
      </c>
      <c r="Z178" s="8" t="e">
        <v>#VALUE!</v>
      </c>
      <c r="AA178">
        <v>3</v>
      </c>
      <c r="AB178"/>
      <c r="AE178" t="s">
        <v>47</v>
      </c>
      <c r="AF178" s="8"/>
      <c r="AG178" s="140"/>
      <c r="AH178"/>
      <c r="AW178"/>
      <c r="AX178"/>
      <c r="AY178"/>
      <c r="AZ178"/>
      <c r="BA178"/>
      <c r="BB178"/>
      <c r="BD178" s="130"/>
      <c r="BE178" s="130"/>
      <c r="BF178" s="130"/>
    </row>
    <row r="179" spans="1:61" s="158" customFormat="1" x14ac:dyDescent="0.25">
      <c r="A179" s="158" t="s">
        <v>3879</v>
      </c>
      <c r="B179" t="s">
        <v>399</v>
      </c>
      <c r="C179" s="158" t="s">
        <v>607</v>
      </c>
      <c r="D179" s="159">
        <v>12363</v>
      </c>
      <c r="E179" s="158" t="s">
        <v>24</v>
      </c>
      <c r="F179" s="158" t="s">
        <v>400</v>
      </c>
      <c r="G179" s="158" t="s">
        <v>49</v>
      </c>
      <c r="H179" s="158">
        <v>11432</v>
      </c>
      <c r="I179" s="158">
        <v>11434</v>
      </c>
      <c r="J179" s="158">
        <v>11434</v>
      </c>
      <c r="K179" s="158" t="s">
        <v>49</v>
      </c>
      <c r="L179" s="158" t="s">
        <v>49</v>
      </c>
      <c r="M179" s="158">
        <v>11422</v>
      </c>
      <c r="N179" s="158">
        <v>11423</v>
      </c>
      <c r="O179" s="158">
        <v>11423</v>
      </c>
      <c r="P179" s="158">
        <v>11423</v>
      </c>
      <c r="Q179" s="158" t="s">
        <v>49</v>
      </c>
      <c r="R179" s="158" t="s">
        <v>3879</v>
      </c>
      <c r="S179" s="158">
        <v>2</v>
      </c>
      <c r="T179" s="158">
        <v>0</v>
      </c>
      <c r="U179" s="158" t="s">
        <v>472</v>
      </c>
      <c r="V179" t="s">
        <v>3806</v>
      </c>
      <c r="W179" t="s">
        <v>50</v>
      </c>
      <c r="Z179" s="8" t="e">
        <v>#VALUE!</v>
      </c>
      <c r="AA179">
        <v>1</v>
      </c>
      <c r="AB179"/>
      <c r="AE179"/>
      <c r="AF179" s="8"/>
      <c r="AG179" s="140"/>
      <c r="AH179"/>
      <c r="AW179"/>
      <c r="AX179"/>
      <c r="AY179"/>
      <c r="AZ179"/>
      <c r="BA179"/>
      <c r="BB179"/>
      <c r="BD179" s="130"/>
      <c r="BE179" s="130"/>
      <c r="BF179" s="130"/>
    </row>
    <row r="180" spans="1:61" s="158" customFormat="1" x14ac:dyDescent="0.25">
      <c r="A180" s="158" t="s">
        <v>3880</v>
      </c>
      <c r="B180" t="s">
        <v>399</v>
      </c>
      <c r="C180" s="158" t="s">
        <v>604</v>
      </c>
      <c r="D180" s="159">
        <v>18423</v>
      </c>
      <c r="E180" s="158" t="s">
        <v>24</v>
      </c>
      <c r="F180" s="158" t="s">
        <v>400</v>
      </c>
      <c r="G180" s="158" t="s">
        <v>49</v>
      </c>
      <c r="H180" s="158">
        <v>11432</v>
      </c>
      <c r="I180" s="158">
        <v>11434</v>
      </c>
      <c r="J180" s="158">
        <v>11434</v>
      </c>
      <c r="K180" s="158" t="s">
        <v>49</v>
      </c>
      <c r="L180" s="158" t="s">
        <v>49</v>
      </c>
      <c r="M180" s="158">
        <v>11422</v>
      </c>
      <c r="N180" s="158">
        <v>11423</v>
      </c>
      <c r="O180" s="158">
        <v>11423</v>
      </c>
      <c r="P180" s="158">
        <v>11423</v>
      </c>
      <c r="Q180" s="158" t="s">
        <v>49</v>
      </c>
      <c r="R180" s="158" t="s">
        <v>3880</v>
      </c>
      <c r="S180" s="158">
        <v>2</v>
      </c>
      <c r="T180" s="158">
        <v>0</v>
      </c>
      <c r="U180" s="158" t="s">
        <v>472</v>
      </c>
      <c r="V180" t="s">
        <v>3806</v>
      </c>
      <c r="W180" t="s">
        <v>50</v>
      </c>
      <c r="Z180" s="8" t="e">
        <v>#VALUE!</v>
      </c>
      <c r="AA180">
        <v>1</v>
      </c>
      <c r="AB180"/>
      <c r="AE180"/>
      <c r="AF180" s="8"/>
      <c r="AG180" s="140"/>
      <c r="AH180"/>
      <c r="AW180"/>
      <c r="AX180"/>
      <c r="AY180"/>
      <c r="AZ180"/>
      <c r="BA180"/>
      <c r="BB180"/>
      <c r="BD180" s="130"/>
      <c r="BE180" s="130"/>
      <c r="BF180" s="130"/>
    </row>
    <row r="181" spans="1:61" s="158" customFormat="1" x14ac:dyDescent="0.25">
      <c r="A181" s="158" t="s">
        <v>3881</v>
      </c>
      <c r="B181" s="158" t="s">
        <v>399</v>
      </c>
      <c r="C181" s="158" t="s">
        <v>3882</v>
      </c>
      <c r="D181" s="159">
        <v>10000</v>
      </c>
      <c r="E181" s="158" t="s">
        <v>24</v>
      </c>
      <c r="F181" s="158" t="s">
        <v>400</v>
      </c>
      <c r="G181" s="158" t="s">
        <v>49</v>
      </c>
      <c r="H181" s="158">
        <v>11432</v>
      </c>
      <c r="I181" s="158">
        <v>11434</v>
      </c>
      <c r="J181" s="158">
        <v>11434</v>
      </c>
      <c r="K181" s="158" t="s">
        <v>49</v>
      </c>
      <c r="L181" s="158" t="s">
        <v>49</v>
      </c>
      <c r="M181" s="158">
        <v>11422</v>
      </c>
      <c r="N181" s="158">
        <v>11423</v>
      </c>
      <c r="O181" s="158">
        <v>11423</v>
      </c>
      <c r="P181" s="158">
        <v>11423</v>
      </c>
      <c r="Q181" s="158" t="s">
        <v>49</v>
      </c>
      <c r="R181" s="158" t="s">
        <v>3983</v>
      </c>
      <c r="S181" s="158">
        <v>3</v>
      </c>
      <c r="T181" s="158">
        <v>0</v>
      </c>
      <c r="U181" s="158" t="s">
        <v>472</v>
      </c>
      <c r="V181" t="s">
        <v>3806</v>
      </c>
      <c r="W181" t="s">
        <v>50</v>
      </c>
      <c r="Z181" s="8">
        <v>0</v>
      </c>
      <c r="AA181">
        <v>0</v>
      </c>
      <c r="AB181"/>
      <c r="AE181" t="s">
        <v>47</v>
      </c>
      <c r="AF181" s="8" t="s">
        <v>3985</v>
      </c>
      <c r="AG181" s="140"/>
      <c r="AH181">
        <v>6</v>
      </c>
      <c r="AW181"/>
      <c r="AX181"/>
      <c r="AY181"/>
      <c r="AZ181"/>
      <c r="BA181"/>
      <c r="BB181"/>
      <c r="BD181" s="130"/>
      <c r="BE181" s="130"/>
      <c r="BF181" s="130"/>
    </row>
    <row r="182" spans="1:61" x14ac:dyDescent="0.25">
      <c r="A182" s="158" t="s">
        <v>546</v>
      </c>
      <c r="B182" t="s">
        <v>399</v>
      </c>
      <c r="C182" s="158" t="s">
        <v>547</v>
      </c>
      <c r="D182" s="158">
        <v>53250</v>
      </c>
      <c r="E182" s="158" t="s">
        <v>24</v>
      </c>
      <c r="F182" s="158" t="s">
        <v>400</v>
      </c>
      <c r="G182" s="158" t="s">
        <v>49</v>
      </c>
      <c r="H182" s="158" t="s">
        <v>49</v>
      </c>
      <c r="I182" s="158" t="s">
        <v>49</v>
      </c>
      <c r="J182" s="158" t="s">
        <v>49</v>
      </c>
      <c r="K182" s="158" t="s">
        <v>49</v>
      </c>
      <c r="L182" s="158" t="s">
        <v>49</v>
      </c>
      <c r="M182" s="158" t="s">
        <v>49</v>
      </c>
      <c r="N182" s="158">
        <v>11442</v>
      </c>
      <c r="O182" s="158" t="s">
        <v>49</v>
      </c>
      <c r="P182" s="158" t="s">
        <v>49</v>
      </c>
      <c r="Q182" s="158" t="s">
        <v>49</v>
      </c>
      <c r="R182" s="158" t="s">
        <v>546</v>
      </c>
      <c r="S182" s="158">
        <v>4</v>
      </c>
      <c r="T182" s="158">
        <v>0</v>
      </c>
      <c r="U182" s="158" t="s">
        <v>469</v>
      </c>
      <c r="V182" t="s">
        <v>3806</v>
      </c>
      <c r="W182" t="s">
        <v>50</v>
      </c>
      <c r="X182" s="158"/>
      <c r="Y182" s="158"/>
      <c r="Z182" s="8" t="e">
        <v>#VALUE!</v>
      </c>
      <c r="AA182">
        <v>2</v>
      </c>
      <c r="AC182" s="158"/>
      <c r="AD182" s="158"/>
      <c r="AE182" t="s">
        <v>47</v>
      </c>
      <c r="AF182" s="8">
        <v>53250</v>
      </c>
      <c r="AG182" s="140"/>
      <c r="AH182">
        <v>6</v>
      </c>
      <c r="AI182" s="158"/>
      <c r="AJ182" s="158"/>
      <c r="AK182" s="158"/>
      <c r="AL182" s="158"/>
      <c r="AM182" s="158"/>
      <c r="AN182" s="158"/>
      <c r="AO182" s="158"/>
      <c r="AP182" s="158"/>
      <c r="AQ182" s="158"/>
      <c r="AR182" s="158"/>
      <c r="AS182" s="158"/>
      <c r="AT182" s="158"/>
      <c r="AU182" s="158"/>
      <c r="AV182" s="158"/>
      <c r="BC182" s="158"/>
      <c r="BG182" s="158"/>
      <c r="BH182" s="158"/>
      <c r="BI182" s="158"/>
    </row>
    <row r="183" spans="1:61" s="160" customFormat="1" x14ac:dyDescent="0.25">
      <c r="A183" s="160" t="s">
        <v>468</v>
      </c>
      <c r="B183" t="s">
        <v>399</v>
      </c>
      <c r="C183" s="160" t="s">
        <v>438</v>
      </c>
      <c r="D183" s="161">
        <v>1</v>
      </c>
      <c r="E183" s="160" t="s">
        <v>24</v>
      </c>
      <c r="F183" s="158" t="s">
        <v>400</v>
      </c>
      <c r="G183" s="160">
        <v>10265</v>
      </c>
      <c r="H183" s="160">
        <v>10265</v>
      </c>
      <c r="I183" s="160" t="s">
        <v>49</v>
      </c>
      <c r="J183" s="160">
        <v>10265</v>
      </c>
      <c r="K183" s="160" t="s">
        <v>49</v>
      </c>
      <c r="L183" s="160" t="s">
        <v>49</v>
      </c>
      <c r="M183" s="160">
        <v>10265</v>
      </c>
      <c r="N183" s="160" t="s">
        <v>49</v>
      </c>
      <c r="O183" s="160">
        <v>10265</v>
      </c>
      <c r="P183" s="160">
        <v>11491</v>
      </c>
      <c r="Q183" s="160" t="s">
        <v>49</v>
      </c>
      <c r="R183" s="160" t="s">
        <v>468</v>
      </c>
      <c r="S183" s="160">
        <v>2</v>
      </c>
      <c r="T183" s="160">
        <v>0</v>
      </c>
      <c r="U183" s="160" t="s">
        <v>469</v>
      </c>
      <c r="V183" s="160" t="s">
        <v>3883</v>
      </c>
      <c r="W183" t="s">
        <v>50</v>
      </c>
      <c r="Z183" s="8" t="e">
        <v>#VALUE!</v>
      </c>
      <c r="AA183">
        <v>62</v>
      </c>
      <c r="AB183"/>
      <c r="AE183" t="s">
        <v>412</v>
      </c>
      <c r="AF183" s="8">
        <v>1</v>
      </c>
      <c r="AG183" s="140"/>
      <c r="AH183">
        <v>7</v>
      </c>
      <c r="AW183"/>
      <c r="AX183"/>
      <c r="AY183"/>
      <c r="AZ183"/>
      <c r="BA183"/>
      <c r="BB183"/>
      <c r="BD183" s="130"/>
      <c r="BE183" s="130"/>
      <c r="BF183" s="130"/>
    </row>
    <row r="184" spans="1:61" s="160" customFormat="1" x14ac:dyDescent="0.25">
      <c r="A184" s="160" t="s">
        <v>529</v>
      </c>
      <c r="B184" t="s">
        <v>399</v>
      </c>
      <c r="C184" s="160" t="s">
        <v>530</v>
      </c>
      <c r="D184" s="161">
        <v>13843</v>
      </c>
      <c r="E184" s="160" t="s">
        <v>24</v>
      </c>
      <c r="F184" s="158" t="s">
        <v>400</v>
      </c>
      <c r="G184" s="160">
        <v>11439</v>
      </c>
      <c r="H184" s="160">
        <v>11431</v>
      </c>
      <c r="I184" s="160">
        <v>11435</v>
      </c>
      <c r="J184" s="160">
        <v>11435</v>
      </c>
      <c r="K184" s="160">
        <v>11433</v>
      </c>
      <c r="L184" s="160">
        <v>11435</v>
      </c>
      <c r="M184" s="160">
        <v>11443</v>
      </c>
      <c r="N184" s="160">
        <v>11442</v>
      </c>
      <c r="O184" s="160">
        <v>11442</v>
      </c>
      <c r="P184" s="160">
        <v>11491</v>
      </c>
      <c r="Q184" s="160">
        <v>11435</v>
      </c>
      <c r="R184" s="160" t="s">
        <v>529</v>
      </c>
      <c r="S184" s="160">
        <v>70</v>
      </c>
      <c r="T184" s="160">
        <v>0</v>
      </c>
      <c r="U184" s="158" t="s">
        <v>472</v>
      </c>
      <c r="V184" s="160" t="s">
        <v>412</v>
      </c>
      <c r="W184" t="s">
        <v>50</v>
      </c>
      <c r="Z184" s="8" t="e">
        <v>#VALUE!</v>
      </c>
      <c r="AA184">
        <v>2</v>
      </c>
      <c r="AB184"/>
      <c r="AE184" t="s">
        <v>412</v>
      </c>
      <c r="AF184" s="8">
        <v>13843</v>
      </c>
      <c r="AG184" s="140"/>
      <c r="AH184">
        <v>4</v>
      </c>
      <c r="AW184"/>
      <c r="AX184"/>
      <c r="AY184"/>
      <c r="AZ184"/>
      <c r="BA184"/>
      <c r="BB184"/>
      <c r="BD184" s="130"/>
      <c r="BE184" s="130"/>
      <c r="BF184" s="130"/>
    </row>
    <row r="185" spans="1:61" s="160" customFormat="1" x14ac:dyDescent="0.25">
      <c r="A185" s="160" t="s">
        <v>3884</v>
      </c>
      <c r="B185" t="s">
        <v>399</v>
      </c>
      <c r="C185" s="160" t="s">
        <v>492</v>
      </c>
      <c r="D185" s="161">
        <v>6127.5</v>
      </c>
      <c r="E185" s="160" t="s">
        <v>24</v>
      </c>
      <c r="F185" s="158" t="s">
        <v>400</v>
      </c>
      <c r="G185" s="160">
        <v>11439</v>
      </c>
      <c r="H185" s="160">
        <v>11436</v>
      </c>
      <c r="I185" s="160" t="s">
        <v>49</v>
      </c>
      <c r="J185" s="160">
        <v>11436</v>
      </c>
      <c r="K185" s="160" t="s">
        <v>49</v>
      </c>
      <c r="L185" s="160" t="s">
        <v>49</v>
      </c>
      <c r="M185" s="160">
        <v>11451</v>
      </c>
      <c r="N185" s="160" t="s">
        <v>49</v>
      </c>
      <c r="O185" s="160">
        <v>11443</v>
      </c>
      <c r="P185" s="160">
        <v>11491</v>
      </c>
      <c r="Q185" s="160" t="s">
        <v>49</v>
      </c>
      <c r="R185" s="160" t="s">
        <v>3983</v>
      </c>
      <c r="S185" s="160">
        <v>1</v>
      </c>
      <c r="T185" s="160">
        <v>0</v>
      </c>
      <c r="U185" s="158" t="s">
        <v>472</v>
      </c>
      <c r="V185" s="160" t="s">
        <v>3885</v>
      </c>
      <c r="W185" t="s">
        <v>50</v>
      </c>
      <c r="Z185" s="8">
        <v>0</v>
      </c>
      <c r="AA185">
        <v>0</v>
      </c>
      <c r="AB185"/>
      <c r="AE185" t="s">
        <v>412</v>
      </c>
      <c r="AF185" s="8" t="s">
        <v>3985</v>
      </c>
      <c r="AG185" s="140"/>
      <c r="AH185">
        <v>7</v>
      </c>
      <c r="AW185"/>
      <c r="AX185"/>
      <c r="AY185"/>
      <c r="AZ185"/>
      <c r="BA185"/>
      <c r="BB185"/>
      <c r="BD185" s="130"/>
      <c r="BE185" s="130"/>
      <c r="BF185" s="130"/>
    </row>
    <row r="186" spans="1:61" s="160" customFormat="1" x14ac:dyDescent="0.25">
      <c r="A186" s="160" t="s">
        <v>3886</v>
      </c>
      <c r="B186" t="s">
        <v>399</v>
      </c>
      <c r="C186" s="160" t="s">
        <v>502</v>
      </c>
      <c r="D186" s="161">
        <v>1</v>
      </c>
      <c r="E186" s="160" t="s">
        <v>24</v>
      </c>
      <c r="F186" s="158" t="s">
        <v>400</v>
      </c>
      <c r="G186" s="160">
        <v>11439</v>
      </c>
      <c r="H186" s="160">
        <v>11431</v>
      </c>
      <c r="I186" s="160">
        <v>11435</v>
      </c>
      <c r="J186" s="160">
        <v>11435</v>
      </c>
      <c r="K186" s="160">
        <v>11433</v>
      </c>
      <c r="L186" s="160">
        <v>11435</v>
      </c>
      <c r="M186" s="160">
        <v>11443</v>
      </c>
      <c r="N186" s="160">
        <v>11442</v>
      </c>
      <c r="O186" s="160">
        <v>11442</v>
      </c>
      <c r="P186" s="160">
        <v>11491</v>
      </c>
      <c r="Q186" s="160">
        <v>11435</v>
      </c>
      <c r="R186" s="160" t="s">
        <v>3983</v>
      </c>
      <c r="S186" s="160">
        <v>71</v>
      </c>
      <c r="T186" s="160">
        <v>0</v>
      </c>
      <c r="U186" s="160" t="s">
        <v>469</v>
      </c>
      <c r="V186" s="160" t="s">
        <v>412</v>
      </c>
      <c r="W186" t="s">
        <v>50</v>
      </c>
      <c r="Z186" s="8">
        <v>0</v>
      </c>
      <c r="AA186">
        <v>0</v>
      </c>
      <c r="AB186"/>
      <c r="AE186" t="s">
        <v>412</v>
      </c>
      <c r="AF186" s="8" t="s">
        <v>3985</v>
      </c>
      <c r="AG186" s="140"/>
      <c r="AH186">
        <v>4</v>
      </c>
      <c r="AW186"/>
      <c r="AX186"/>
      <c r="AY186"/>
      <c r="AZ186"/>
      <c r="BA186"/>
      <c r="BB186"/>
      <c r="BD186" s="130"/>
      <c r="BE186" s="130"/>
      <c r="BF186" s="130"/>
    </row>
    <row r="187" spans="1:61" s="160" customFormat="1" x14ac:dyDescent="0.25">
      <c r="A187" s="160" t="s">
        <v>549</v>
      </c>
      <c r="B187" t="s">
        <v>399</v>
      </c>
      <c r="C187" s="160" t="s">
        <v>550</v>
      </c>
      <c r="D187" s="161">
        <v>2432</v>
      </c>
      <c r="E187" s="160" t="s">
        <v>24</v>
      </c>
      <c r="F187" s="158" t="s">
        <v>400</v>
      </c>
      <c r="G187" s="160">
        <v>11439</v>
      </c>
      <c r="H187" s="160">
        <v>11431</v>
      </c>
      <c r="I187" s="160">
        <v>11435</v>
      </c>
      <c r="J187" s="160">
        <v>11435</v>
      </c>
      <c r="K187" s="160">
        <v>11433</v>
      </c>
      <c r="L187" s="160">
        <v>11435</v>
      </c>
      <c r="M187" s="160">
        <v>11443</v>
      </c>
      <c r="N187" s="160">
        <v>11442</v>
      </c>
      <c r="O187" s="160">
        <v>11442</v>
      </c>
      <c r="P187" s="160">
        <v>11491</v>
      </c>
      <c r="Q187" s="160">
        <v>11435</v>
      </c>
      <c r="R187" s="160" t="s">
        <v>549</v>
      </c>
      <c r="S187" s="160">
        <v>45</v>
      </c>
      <c r="T187" s="160">
        <v>0</v>
      </c>
      <c r="U187" s="158" t="s">
        <v>472</v>
      </c>
      <c r="V187" s="160" t="s">
        <v>412</v>
      </c>
      <c r="W187" t="s">
        <v>50</v>
      </c>
      <c r="Z187" s="8" t="e">
        <v>#VALUE!</v>
      </c>
      <c r="AA187">
        <v>1</v>
      </c>
      <c r="AB187"/>
      <c r="AE187" t="s">
        <v>412</v>
      </c>
      <c r="AF187" s="8">
        <v>2432</v>
      </c>
      <c r="AG187" s="140"/>
      <c r="AH187">
        <v>4</v>
      </c>
      <c r="AW187"/>
      <c r="AX187"/>
      <c r="AY187"/>
      <c r="AZ187"/>
      <c r="BA187"/>
      <c r="BB187"/>
      <c r="BD187" s="130"/>
      <c r="BE187" s="130"/>
      <c r="BF187" s="130"/>
    </row>
    <row r="188" spans="1:61" s="160" customFormat="1" x14ac:dyDescent="0.25">
      <c r="A188" s="160" t="s">
        <v>536</v>
      </c>
      <c r="B188" t="s">
        <v>399</v>
      </c>
      <c r="C188" s="160" t="s">
        <v>537</v>
      </c>
      <c r="D188" s="161">
        <v>5285</v>
      </c>
      <c r="E188" s="160" t="s">
        <v>24</v>
      </c>
      <c r="F188" s="158" t="s">
        <v>400</v>
      </c>
      <c r="G188" s="160">
        <v>11439</v>
      </c>
      <c r="H188" s="160">
        <v>11431</v>
      </c>
      <c r="I188" s="160">
        <v>11435</v>
      </c>
      <c r="J188" s="160">
        <v>11435</v>
      </c>
      <c r="K188" s="160">
        <v>11433</v>
      </c>
      <c r="L188" s="160">
        <v>11435</v>
      </c>
      <c r="M188" s="160">
        <v>11443</v>
      </c>
      <c r="N188" s="160">
        <v>11442</v>
      </c>
      <c r="O188" s="160">
        <v>11442</v>
      </c>
      <c r="P188" s="160">
        <v>11491</v>
      </c>
      <c r="Q188" s="160">
        <v>11435</v>
      </c>
      <c r="R188" s="160" t="s">
        <v>536</v>
      </c>
      <c r="S188" s="160">
        <v>46</v>
      </c>
      <c r="T188" s="160">
        <v>0</v>
      </c>
      <c r="U188" s="158" t="s">
        <v>472</v>
      </c>
      <c r="V188" s="160" t="s">
        <v>412</v>
      </c>
      <c r="W188" t="s">
        <v>50</v>
      </c>
      <c r="Z188" s="8" t="e">
        <v>#VALUE!</v>
      </c>
      <c r="AA188">
        <v>5</v>
      </c>
      <c r="AB188"/>
      <c r="AE188" t="s">
        <v>412</v>
      </c>
      <c r="AF188" s="8">
        <v>5285</v>
      </c>
      <c r="AG188" s="140"/>
      <c r="AH188">
        <v>4</v>
      </c>
      <c r="AW188"/>
      <c r="AX188"/>
      <c r="AY188"/>
      <c r="AZ188"/>
      <c r="BA188"/>
      <c r="BB188"/>
      <c r="BD188" s="130"/>
      <c r="BE188" s="130"/>
      <c r="BF188" s="130"/>
    </row>
    <row r="189" spans="1:61" s="160" customFormat="1" x14ac:dyDescent="0.25">
      <c r="A189" s="160" t="s">
        <v>532</v>
      </c>
      <c r="B189" t="s">
        <v>399</v>
      </c>
      <c r="C189" s="160" t="s">
        <v>533</v>
      </c>
      <c r="D189" s="161">
        <v>8137</v>
      </c>
      <c r="E189" s="160" t="s">
        <v>24</v>
      </c>
      <c r="F189" s="158" t="s">
        <v>400</v>
      </c>
      <c r="G189" s="160">
        <v>11439</v>
      </c>
      <c r="H189" s="160">
        <v>11431</v>
      </c>
      <c r="I189" s="160">
        <v>11435</v>
      </c>
      <c r="J189" s="160">
        <v>11435</v>
      </c>
      <c r="K189" s="160">
        <v>11433</v>
      </c>
      <c r="L189" s="160">
        <v>11435</v>
      </c>
      <c r="M189" s="160">
        <v>11443</v>
      </c>
      <c r="N189" s="160">
        <v>11442</v>
      </c>
      <c r="O189" s="160">
        <v>11442</v>
      </c>
      <c r="P189" s="160">
        <v>11491</v>
      </c>
      <c r="Q189" s="160">
        <v>11435</v>
      </c>
      <c r="R189" s="160" t="s">
        <v>532</v>
      </c>
      <c r="S189" s="160">
        <v>47</v>
      </c>
      <c r="T189" s="160">
        <v>0</v>
      </c>
      <c r="U189" s="158" t="s">
        <v>472</v>
      </c>
      <c r="V189" s="160" t="s">
        <v>412</v>
      </c>
      <c r="W189" t="s">
        <v>50</v>
      </c>
      <c r="Z189" s="8" t="e">
        <v>#VALUE!</v>
      </c>
      <c r="AA189">
        <v>4</v>
      </c>
      <c r="AB189"/>
      <c r="AE189" t="s">
        <v>412</v>
      </c>
      <c r="AF189" s="8">
        <v>8137</v>
      </c>
      <c r="AG189" s="140"/>
      <c r="AH189">
        <v>4</v>
      </c>
      <c r="AW189"/>
      <c r="AX189"/>
      <c r="AY189"/>
      <c r="AZ189"/>
      <c r="BA189"/>
      <c r="BB189"/>
      <c r="BD189" s="130"/>
      <c r="BE189" s="130"/>
      <c r="BF189" s="130"/>
    </row>
    <row r="190" spans="1:61" s="160" customFormat="1" x14ac:dyDescent="0.25">
      <c r="A190" s="160" t="s">
        <v>538</v>
      </c>
      <c r="B190" t="s">
        <v>399</v>
      </c>
      <c r="C190" s="160" t="s">
        <v>539</v>
      </c>
      <c r="D190" s="161">
        <v>10990</v>
      </c>
      <c r="E190" s="160" t="s">
        <v>24</v>
      </c>
      <c r="F190" s="158" t="s">
        <v>400</v>
      </c>
      <c r="G190" s="160">
        <v>11439</v>
      </c>
      <c r="H190" s="160">
        <v>11431</v>
      </c>
      <c r="I190" s="160">
        <v>11435</v>
      </c>
      <c r="J190" s="160">
        <v>11435</v>
      </c>
      <c r="K190" s="160">
        <v>11433</v>
      </c>
      <c r="L190" s="160">
        <v>11435</v>
      </c>
      <c r="M190" s="160">
        <v>11443</v>
      </c>
      <c r="N190" s="160">
        <v>11442</v>
      </c>
      <c r="O190" s="160">
        <v>11442</v>
      </c>
      <c r="P190" s="160">
        <v>11491</v>
      </c>
      <c r="Q190" s="160">
        <v>11435</v>
      </c>
      <c r="R190" s="160" t="s">
        <v>538</v>
      </c>
      <c r="S190" s="160">
        <v>48</v>
      </c>
      <c r="T190" s="160">
        <v>0</v>
      </c>
      <c r="U190" s="158" t="s">
        <v>472</v>
      </c>
      <c r="V190" s="160" t="s">
        <v>412</v>
      </c>
      <c r="W190" t="s">
        <v>50</v>
      </c>
      <c r="Z190" s="8" t="e">
        <v>#VALUE!</v>
      </c>
      <c r="AA190">
        <v>6</v>
      </c>
      <c r="AB190"/>
      <c r="AE190" t="s">
        <v>412</v>
      </c>
      <c r="AF190" s="8">
        <v>10990</v>
      </c>
      <c r="AG190" s="140"/>
      <c r="AH190">
        <v>4</v>
      </c>
      <c r="AW190"/>
      <c r="AX190"/>
      <c r="AY190"/>
      <c r="AZ190"/>
      <c r="BA190"/>
      <c r="BB190"/>
      <c r="BD190" s="130"/>
      <c r="BE190" s="130"/>
      <c r="BF190" s="130"/>
    </row>
    <row r="191" spans="1:61" s="160" customFormat="1" x14ac:dyDescent="0.25">
      <c r="A191" s="160" t="s">
        <v>534</v>
      </c>
      <c r="B191" t="s">
        <v>399</v>
      </c>
      <c r="C191" s="160" t="s">
        <v>535</v>
      </c>
      <c r="D191" s="161">
        <v>13843</v>
      </c>
      <c r="E191" s="160" t="s">
        <v>24</v>
      </c>
      <c r="F191" s="158" t="s">
        <v>400</v>
      </c>
      <c r="G191" s="160">
        <v>11439</v>
      </c>
      <c r="H191" s="160">
        <v>11431</v>
      </c>
      <c r="I191" s="160">
        <v>11435</v>
      </c>
      <c r="J191" s="160">
        <v>11435</v>
      </c>
      <c r="K191" s="160">
        <v>11433</v>
      </c>
      <c r="L191" s="160">
        <v>11435</v>
      </c>
      <c r="M191" s="160">
        <v>11443</v>
      </c>
      <c r="N191" s="160">
        <v>11442</v>
      </c>
      <c r="O191" s="160">
        <v>11442</v>
      </c>
      <c r="P191" s="160">
        <v>11491</v>
      </c>
      <c r="Q191" s="160">
        <v>11435</v>
      </c>
      <c r="R191" s="160" t="s">
        <v>534</v>
      </c>
      <c r="S191" s="160">
        <v>49</v>
      </c>
      <c r="T191" s="160">
        <v>0</v>
      </c>
      <c r="U191" s="158" t="s">
        <v>472</v>
      </c>
      <c r="V191" s="160" t="s">
        <v>412</v>
      </c>
      <c r="W191" t="s">
        <v>50</v>
      </c>
      <c r="Z191" s="8" t="e">
        <v>#VALUE!</v>
      </c>
      <c r="AA191">
        <v>11</v>
      </c>
      <c r="AB191"/>
      <c r="AE191" t="s">
        <v>412</v>
      </c>
      <c r="AF191" s="8">
        <v>13843</v>
      </c>
      <c r="AG191" s="140"/>
      <c r="AH191">
        <v>4</v>
      </c>
      <c r="AW191"/>
      <c r="AX191"/>
      <c r="AY191"/>
      <c r="AZ191"/>
      <c r="BA191"/>
      <c r="BB191"/>
      <c r="BD191" s="130"/>
      <c r="BE191" s="130"/>
      <c r="BF191" s="130"/>
    </row>
    <row r="192" spans="1:61" s="160" customFormat="1" x14ac:dyDescent="0.25">
      <c r="A192" s="160" t="s">
        <v>542</v>
      </c>
      <c r="B192" t="s">
        <v>399</v>
      </c>
      <c r="C192" s="160" t="s">
        <v>543</v>
      </c>
      <c r="D192" s="161">
        <v>16695</v>
      </c>
      <c r="E192" s="160" t="s">
        <v>24</v>
      </c>
      <c r="F192" s="158" t="s">
        <v>400</v>
      </c>
      <c r="G192" s="160">
        <v>11439</v>
      </c>
      <c r="H192" s="160">
        <v>11431</v>
      </c>
      <c r="I192" s="160">
        <v>11435</v>
      </c>
      <c r="J192" s="160">
        <v>11435</v>
      </c>
      <c r="K192" s="160">
        <v>11433</v>
      </c>
      <c r="L192" s="160">
        <v>11435</v>
      </c>
      <c r="M192" s="160">
        <v>11443</v>
      </c>
      <c r="N192" s="160">
        <v>11442</v>
      </c>
      <c r="O192" s="160">
        <v>11442</v>
      </c>
      <c r="P192" s="160">
        <v>11491</v>
      </c>
      <c r="Q192" s="160">
        <v>11435</v>
      </c>
      <c r="R192" s="160" t="s">
        <v>542</v>
      </c>
      <c r="S192" s="160">
        <v>50</v>
      </c>
      <c r="T192" s="160">
        <v>0</v>
      </c>
      <c r="U192" s="158" t="s">
        <v>472</v>
      </c>
      <c r="V192" s="160" t="s">
        <v>412</v>
      </c>
      <c r="W192" t="s">
        <v>50</v>
      </c>
      <c r="Z192" s="8" t="e">
        <v>#VALUE!</v>
      </c>
      <c r="AA192">
        <v>1</v>
      </c>
      <c r="AB192"/>
      <c r="AE192" t="s">
        <v>412</v>
      </c>
      <c r="AF192" s="8">
        <v>16695</v>
      </c>
      <c r="AG192" s="140"/>
      <c r="AH192">
        <v>4</v>
      </c>
      <c r="AW192"/>
      <c r="AX192"/>
      <c r="AY192"/>
      <c r="AZ192"/>
      <c r="BA192"/>
      <c r="BB192"/>
      <c r="BD192" s="130"/>
      <c r="BE192" s="130"/>
      <c r="BF192" s="130"/>
    </row>
    <row r="193" spans="1:58" s="160" customFormat="1" x14ac:dyDescent="0.25">
      <c r="A193" s="160" t="s">
        <v>3887</v>
      </c>
      <c r="B193" t="s">
        <v>399</v>
      </c>
      <c r="C193" s="160" t="s">
        <v>543</v>
      </c>
      <c r="D193" s="161">
        <v>19548</v>
      </c>
      <c r="E193" s="160" t="s">
        <v>24</v>
      </c>
      <c r="F193" s="158" t="s">
        <v>400</v>
      </c>
      <c r="G193" s="160">
        <v>11439</v>
      </c>
      <c r="H193" s="160">
        <v>11431</v>
      </c>
      <c r="I193" s="160">
        <v>11435</v>
      </c>
      <c r="J193" s="160">
        <v>11435</v>
      </c>
      <c r="K193" s="160">
        <v>11433</v>
      </c>
      <c r="L193" s="160">
        <v>11435</v>
      </c>
      <c r="M193" s="160">
        <v>11443</v>
      </c>
      <c r="N193" s="160">
        <v>11442</v>
      </c>
      <c r="O193" s="160">
        <v>11442</v>
      </c>
      <c r="P193" s="160">
        <v>11491</v>
      </c>
      <c r="Q193" s="160">
        <v>11435</v>
      </c>
      <c r="R193" s="160" t="s">
        <v>3983</v>
      </c>
      <c r="S193" s="160">
        <v>56</v>
      </c>
      <c r="T193" s="160">
        <v>0</v>
      </c>
      <c r="U193" s="158" t="s">
        <v>472</v>
      </c>
      <c r="V193" s="160" t="s">
        <v>412</v>
      </c>
      <c r="W193" t="s">
        <v>50</v>
      </c>
      <c r="Z193" s="8">
        <v>0</v>
      </c>
      <c r="AA193">
        <v>0</v>
      </c>
      <c r="AB193"/>
      <c r="AE193" t="s">
        <v>412</v>
      </c>
      <c r="AF193" s="8" t="s">
        <v>3985</v>
      </c>
      <c r="AG193" s="140"/>
      <c r="AH193">
        <v>4</v>
      </c>
      <c r="AW193"/>
      <c r="AX193"/>
      <c r="AY193"/>
      <c r="AZ193"/>
      <c r="BA193"/>
      <c r="BB193"/>
      <c r="BD193" s="130"/>
      <c r="BE193" s="130"/>
      <c r="BF193" s="130"/>
    </row>
    <row r="194" spans="1:58" s="160" customFormat="1" x14ac:dyDescent="0.25">
      <c r="A194" s="160" t="s">
        <v>3888</v>
      </c>
      <c r="B194" t="s">
        <v>399</v>
      </c>
      <c r="C194" s="160" t="s">
        <v>543</v>
      </c>
      <c r="D194" s="161">
        <v>22401</v>
      </c>
      <c r="E194" s="160" t="s">
        <v>24</v>
      </c>
      <c r="F194" s="158" t="s">
        <v>400</v>
      </c>
      <c r="G194" s="160">
        <v>11439</v>
      </c>
      <c r="H194" s="160">
        <v>11431</v>
      </c>
      <c r="I194" s="160">
        <v>11435</v>
      </c>
      <c r="J194" s="160">
        <v>11435</v>
      </c>
      <c r="K194" s="160">
        <v>11433</v>
      </c>
      <c r="L194" s="160">
        <v>11435</v>
      </c>
      <c r="M194" s="160">
        <v>11443</v>
      </c>
      <c r="N194" s="160">
        <v>11442</v>
      </c>
      <c r="O194" s="160">
        <v>11442</v>
      </c>
      <c r="P194" s="160">
        <v>11491</v>
      </c>
      <c r="Q194" s="160">
        <v>11435</v>
      </c>
      <c r="R194" s="160" t="s">
        <v>3983</v>
      </c>
      <c r="S194" s="160">
        <v>57</v>
      </c>
      <c r="T194" s="160">
        <v>0</v>
      </c>
      <c r="U194" s="158" t="s">
        <v>472</v>
      </c>
      <c r="V194" s="160" t="s">
        <v>412</v>
      </c>
      <c r="W194" t="s">
        <v>50</v>
      </c>
      <c r="Z194" s="8">
        <v>0</v>
      </c>
      <c r="AA194">
        <v>0</v>
      </c>
      <c r="AB194"/>
      <c r="AE194" t="s">
        <v>412</v>
      </c>
      <c r="AF194" s="8" t="s">
        <v>3985</v>
      </c>
      <c r="AG194" s="140"/>
      <c r="AH194">
        <v>4</v>
      </c>
      <c r="AW194"/>
      <c r="AX194"/>
      <c r="AY194"/>
      <c r="AZ194"/>
      <c r="BA194"/>
      <c r="BB194"/>
      <c r="BD194" s="130"/>
      <c r="BE194" s="130"/>
      <c r="BF194" s="130"/>
    </row>
    <row r="195" spans="1:58" s="160" customFormat="1" x14ac:dyDescent="0.25">
      <c r="A195" s="160" t="s">
        <v>3889</v>
      </c>
      <c r="B195" t="s">
        <v>399</v>
      </c>
      <c r="C195" s="160" t="s">
        <v>543</v>
      </c>
      <c r="D195" s="161">
        <v>25253</v>
      </c>
      <c r="E195" s="160" t="s">
        <v>24</v>
      </c>
      <c r="F195" s="158" t="s">
        <v>400</v>
      </c>
      <c r="G195" s="160">
        <v>11439</v>
      </c>
      <c r="H195" s="160">
        <v>11431</v>
      </c>
      <c r="I195" s="160">
        <v>11435</v>
      </c>
      <c r="J195" s="160">
        <v>11435</v>
      </c>
      <c r="K195" s="160">
        <v>11433</v>
      </c>
      <c r="L195" s="160">
        <v>11435</v>
      </c>
      <c r="M195" s="160">
        <v>11443</v>
      </c>
      <c r="N195" s="160">
        <v>11442</v>
      </c>
      <c r="O195" s="160">
        <v>11442</v>
      </c>
      <c r="P195" s="160">
        <v>11491</v>
      </c>
      <c r="Q195" s="160">
        <v>11435</v>
      </c>
      <c r="R195" s="160" t="s">
        <v>3983</v>
      </c>
      <c r="S195" s="160">
        <v>58</v>
      </c>
      <c r="T195" s="160">
        <v>0</v>
      </c>
      <c r="U195" s="158" t="s">
        <v>472</v>
      </c>
      <c r="V195" s="160" t="s">
        <v>412</v>
      </c>
      <c r="W195" t="s">
        <v>50</v>
      </c>
      <c r="Z195" s="8">
        <v>0</v>
      </c>
      <c r="AA195">
        <v>0</v>
      </c>
      <c r="AB195"/>
      <c r="AE195" t="s">
        <v>412</v>
      </c>
      <c r="AF195" s="8" t="s">
        <v>3985</v>
      </c>
      <c r="AG195" s="140"/>
      <c r="AH195">
        <v>4</v>
      </c>
      <c r="AW195"/>
      <c r="AX195"/>
      <c r="AY195"/>
      <c r="AZ195"/>
      <c r="BA195"/>
      <c r="BB195"/>
      <c r="BD195" s="130"/>
      <c r="BE195" s="130"/>
      <c r="BF195" s="130"/>
    </row>
    <row r="196" spans="1:58" s="160" customFormat="1" x14ac:dyDescent="0.25">
      <c r="A196" s="160" t="s">
        <v>3890</v>
      </c>
      <c r="B196" t="s">
        <v>399</v>
      </c>
      <c r="C196" s="160" t="s">
        <v>543</v>
      </c>
      <c r="D196" s="161">
        <v>28106</v>
      </c>
      <c r="E196" s="160" t="s">
        <v>24</v>
      </c>
      <c r="F196" s="158" t="s">
        <v>400</v>
      </c>
      <c r="G196" s="160">
        <v>11439</v>
      </c>
      <c r="H196" s="160">
        <v>11431</v>
      </c>
      <c r="I196" s="160">
        <v>11435</v>
      </c>
      <c r="J196" s="160">
        <v>11435</v>
      </c>
      <c r="K196" s="160">
        <v>11433</v>
      </c>
      <c r="L196" s="160">
        <v>11435</v>
      </c>
      <c r="M196" s="160">
        <v>11443</v>
      </c>
      <c r="N196" s="160">
        <v>11442</v>
      </c>
      <c r="O196" s="160">
        <v>11442</v>
      </c>
      <c r="P196" s="160">
        <v>11491</v>
      </c>
      <c r="Q196" s="160">
        <v>11435</v>
      </c>
      <c r="R196" s="160" t="s">
        <v>3983</v>
      </c>
      <c r="S196" s="160">
        <v>59</v>
      </c>
      <c r="T196" s="160">
        <v>0</v>
      </c>
      <c r="U196" s="158" t="s">
        <v>472</v>
      </c>
      <c r="V196" s="160" t="s">
        <v>412</v>
      </c>
      <c r="W196" t="s">
        <v>50</v>
      </c>
      <c r="Z196" s="8">
        <v>0</v>
      </c>
      <c r="AA196">
        <v>0</v>
      </c>
      <c r="AB196"/>
      <c r="AE196" t="s">
        <v>412</v>
      </c>
      <c r="AF196" s="8" t="s">
        <v>3985</v>
      </c>
      <c r="AG196" s="140"/>
      <c r="AH196">
        <v>4</v>
      </c>
      <c r="AW196"/>
      <c r="AX196"/>
      <c r="AY196"/>
      <c r="AZ196"/>
      <c r="BA196"/>
      <c r="BB196"/>
      <c r="BD196" s="130"/>
      <c r="BE196" s="130"/>
      <c r="BF196" s="130"/>
    </row>
    <row r="197" spans="1:58" s="160" customFormat="1" x14ac:dyDescent="0.25">
      <c r="A197" s="160" t="s">
        <v>3891</v>
      </c>
      <c r="B197" t="s">
        <v>399</v>
      </c>
      <c r="C197" s="160" t="s">
        <v>543</v>
      </c>
      <c r="D197" s="161">
        <v>30959</v>
      </c>
      <c r="E197" s="160" t="s">
        <v>24</v>
      </c>
      <c r="F197" s="158" t="s">
        <v>400</v>
      </c>
      <c r="G197" s="160">
        <v>11439</v>
      </c>
      <c r="H197" s="160">
        <v>11431</v>
      </c>
      <c r="I197" s="160">
        <v>11435</v>
      </c>
      <c r="J197" s="160">
        <v>11435</v>
      </c>
      <c r="K197" s="160">
        <v>11433</v>
      </c>
      <c r="L197" s="160">
        <v>11435</v>
      </c>
      <c r="M197" s="160">
        <v>11443</v>
      </c>
      <c r="N197" s="160">
        <v>11442</v>
      </c>
      <c r="O197" s="160">
        <v>11442</v>
      </c>
      <c r="P197" s="160">
        <v>11491</v>
      </c>
      <c r="Q197" s="160">
        <v>11435</v>
      </c>
      <c r="R197" s="160" t="s">
        <v>3983</v>
      </c>
      <c r="S197" s="160">
        <v>60</v>
      </c>
      <c r="T197" s="160">
        <v>0</v>
      </c>
      <c r="U197" s="158" t="s">
        <v>472</v>
      </c>
      <c r="V197" s="160" t="s">
        <v>412</v>
      </c>
      <c r="W197" t="s">
        <v>50</v>
      </c>
      <c r="Z197" s="8">
        <v>0</v>
      </c>
      <c r="AA197">
        <v>0</v>
      </c>
      <c r="AB197"/>
      <c r="AE197" t="s">
        <v>412</v>
      </c>
      <c r="AF197" s="8" t="s">
        <v>3985</v>
      </c>
      <c r="AG197" s="140"/>
      <c r="AH197">
        <v>4</v>
      </c>
      <c r="AW197"/>
      <c r="AX197"/>
      <c r="AY197"/>
      <c r="AZ197"/>
      <c r="BA197"/>
      <c r="BB197"/>
      <c r="BD197" s="130"/>
      <c r="BE197" s="130"/>
      <c r="BF197" s="130"/>
    </row>
    <row r="198" spans="1:58" s="160" customFormat="1" x14ac:dyDescent="0.25">
      <c r="A198" s="160" t="s">
        <v>3892</v>
      </c>
      <c r="B198" t="s">
        <v>399</v>
      </c>
      <c r="C198" s="160" t="s">
        <v>543</v>
      </c>
      <c r="D198" s="161">
        <v>33811</v>
      </c>
      <c r="E198" s="160" t="s">
        <v>24</v>
      </c>
      <c r="F198" s="158" t="s">
        <v>400</v>
      </c>
      <c r="G198" s="160">
        <v>11439</v>
      </c>
      <c r="H198" s="160">
        <v>11431</v>
      </c>
      <c r="I198" s="160">
        <v>11435</v>
      </c>
      <c r="J198" s="160">
        <v>11435</v>
      </c>
      <c r="K198" s="160">
        <v>11433</v>
      </c>
      <c r="L198" s="160">
        <v>11435</v>
      </c>
      <c r="M198" s="160">
        <v>11443</v>
      </c>
      <c r="N198" s="160">
        <v>11442</v>
      </c>
      <c r="O198" s="160">
        <v>11442</v>
      </c>
      <c r="P198" s="160">
        <v>11491</v>
      </c>
      <c r="Q198" s="160">
        <v>11435</v>
      </c>
      <c r="R198" s="160" t="s">
        <v>3983</v>
      </c>
      <c r="S198" s="160">
        <v>61</v>
      </c>
      <c r="T198" s="160">
        <v>0</v>
      </c>
      <c r="U198" s="158" t="s">
        <v>472</v>
      </c>
      <c r="V198" s="160" t="s">
        <v>412</v>
      </c>
      <c r="W198" t="s">
        <v>50</v>
      </c>
      <c r="Z198" s="8">
        <v>0</v>
      </c>
      <c r="AA198">
        <v>0</v>
      </c>
      <c r="AB198"/>
      <c r="AE198" t="s">
        <v>412</v>
      </c>
      <c r="AF198" s="8" t="s">
        <v>3985</v>
      </c>
      <c r="AG198" s="140"/>
      <c r="AH198">
        <v>4</v>
      </c>
      <c r="AW198"/>
      <c r="AX198"/>
      <c r="AY198"/>
      <c r="AZ198"/>
      <c r="BA198"/>
      <c r="BB198"/>
      <c r="BD198" s="130"/>
      <c r="BE198" s="130"/>
      <c r="BF198" s="130"/>
    </row>
    <row r="199" spans="1:58" s="160" customFormat="1" x14ac:dyDescent="0.25">
      <c r="A199" s="160" t="s">
        <v>3893</v>
      </c>
      <c r="B199" t="s">
        <v>399</v>
      </c>
      <c r="C199" s="160" t="s">
        <v>543</v>
      </c>
      <c r="D199" s="161">
        <v>36664</v>
      </c>
      <c r="E199" s="160" t="s">
        <v>24</v>
      </c>
      <c r="F199" s="158" t="s">
        <v>400</v>
      </c>
      <c r="G199" s="160">
        <v>11439</v>
      </c>
      <c r="H199" s="160">
        <v>11431</v>
      </c>
      <c r="I199" s="160">
        <v>11435</v>
      </c>
      <c r="J199" s="160">
        <v>11435</v>
      </c>
      <c r="K199" s="160">
        <v>11433</v>
      </c>
      <c r="L199" s="160">
        <v>11435</v>
      </c>
      <c r="M199" s="160">
        <v>11443</v>
      </c>
      <c r="N199" s="160">
        <v>11442</v>
      </c>
      <c r="O199" s="160">
        <v>11442</v>
      </c>
      <c r="P199" s="160">
        <v>11491</v>
      </c>
      <c r="Q199" s="160">
        <v>11435</v>
      </c>
      <c r="R199" s="160" t="s">
        <v>3983</v>
      </c>
      <c r="S199" s="160">
        <v>62</v>
      </c>
      <c r="T199" s="160">
        <v>0</v>
      </c>
      <c r="U199" s="158" t="s">
        <v>472</v>
      </c>
      <c r="V199" s="160" t="s">
        <v>412</v>
      </c>
      <c r="W199" t="s">
        <v>50</v>
      </c>
      <c r="Z199" s="8">
        <v>0</v>
      </c>
      <c r="AA199">
        <v>0</v>
      </c>
      <c r="AB199"/>
      <c r="AE199" t="s">
        <v>412</v>
      </c>
      <c r="AF199" s="8" t="s">
        <v>3985</v>
      </c>
      <c r="AG199" s="140"/>
      <c r="AH199">
        <v>4</v>
      </c>
      <c r="AW199"/>
      <c r="AX199"/>
      <c r="AY199"/>
      <c r="AZ199"/>
      <c r="BA199"/>
      <c r="BB199"/>
      <c r="BD199" s="130"/>
      <c r="BE199" s="130"/>
      <c r="BF199" s="130"/>
    </row>
    <row r="200" spans="1:58" s="160" customFormat="1" x14ac:dyDescent="0.25">
      <c r="A200" s="160" t="s">
        <v>3894</v>
      </c>
      <c r="B200" t="s">
        <v>399</v>
      </c>
      <c r="C200" s="160" t="s">
        <v>543</v>
      </c>
      <c r="D200" s="161">
        <v>1</v>
      </c>
      <c r="E200" s="160" t="s">
        <v>24</v>
      </c>
      <c r="F200" s="158" t="s">
        <v>400</v>
      </c>
      <c r="G200" s="160">
        <v>11439</v>
      </c>
      <c r="H200" s="160">
        <v>11431</v>
      </c>
      <c r="I200" s="160">
        <v>11435</v>
      </c>
      <c r="J200" s="160">
        <v>11435</v>
      </c>
      <c r="K200" s="160">
        <v>11433</v>
      </c>
      <c r="L200" s="160">
        <v>11435</v>
      </c>
      <c r="M200" s="160">
        <v>11443</v>
      </c>
      <c r="N200" s="160">
        <v>11442</v>
      </c>
      <c r="O200" s="160">
        <v>11442</v>
      </c>
      <c r="P200" s="160">
        <v>11491</v>
      </c>
      <c r="Q200" s="160">
        <v>11435</v>
      </c>
      <c r="R200" s="160" t="s">
        <v>3983</v>
      </c>
      <c r="S200" s="160">
        <v>63</v>
      </c>
      <c r="T200" s="160">
        <v>0</v>
      </c>
      <c r="U200" s="160" t="s">
        <v>469</v>
      </c>
      <c r="V200" s="160" t="s">
        <v>412</v>
      </c>
      <c r="W200" t="s">
        <v>50</v>
      </c>
      <c r="Z200" s="8">
        <v>0</v>
      </c>
      <c r="AA200">
        <v>0</v>
      </c>
      <c r="AB200"/>
      <c r="AE200" t="s">
        <v>412</v>
      </c>
      <c r="AF200" s="8" t="s">
        <v>3985</v>
      </c>
      <c r="AG200" s="140"/>
      <c r="AH200">
        <v>4</v>
      </c>
      <c r="AW200"/>
      <c r="AX200"/>
      <c r="AY200"/>
      <c r="AZ200"/>
      <c r="BA200"/>
      <c r="BB200"/>
      <c r="BD200" s="130"/>
      <c r="BE200" s="130"/>
      <c r="BF200" s="130"/>
    </row>
    <row r="201" spans="1:58" s="160" customFormat="1" x14ac:dyDescent="0.25">
      <c r="A201" s="160" t="s">
        <v>493</v>
      </c>
      <c r="B201" t="s">
        <v>399</v>
      </c>
      <c r="C201" s="162" t="s">
        <v>494</v>
      </c>
      <c r="D201" s="161">
        <v>2432</v>
      </c>
      <c r="E201" s="160" t="s">
        <v>24</v>
      </c>
      <c r="F201" s="158" t="s">
        <v>400</v>
      </c>
      <c r="G201" s="160">
        <v>11439</v>
      </c>
      <c r="H201" s="160">
        <v>11431</v>
      </c>
      <c r="I201" s="160">
        <v>11435</v>
      </c>
      <c r="J201" s="160">
        <v>11431</v>
      </c>
      <c r="K201" s="160">
        <v>11433</v>
      </c>
      <c r="L201" s="160">
        <v>11435</v>
      </c>
      <c r="M201" s="160">
        <v>11443</v>
      </c>
      <c r="N201" s="160">
        <v>11442</v>
      </c>
      <c r="O201" s="160">
        <v>11443</v>
      </c>
      <c r="P201" s="160">
        <v>11491</v>
      </c>
      <c r="Q201" s="160">
        <v>11435</v>
      </c>
      <c r="R201" s="160" t="s">
        <v>493</v>
      </c>
      <c r="S201" s="160">
        <v>10</v>
      </c>
      <c r="T201" s="160">
        <v>0</v>
      </c>
      <c r="U201" s="158" t="s">
        <v>472</v>
      </c>
      <c r="V201" s="160" t="s">
        <v>3895</v>
      </c>
      <c r="W201" t="s">
        <v>50</v>
      </c>
      <c r="Z201" s="8" t="e">
        <v>#VALUE!</v>
      </c>
      <c r="AA201">
        <v>9</v>
      </c>
      <c r="AB201"/>
      <c r="AE201" t="s">
        <v>412</v>
      </c>
      <c r="AF201" s="8">
        <v>2432</v>
      </c>
      <c r="AG201" s="140"/>
      <c r="AH201">
        <v>7</v>
      </c>
      <c r="AW201"/>
      <c r="AX201"/>
      <c r="AY201"/>
      <c r="AZ201"/>
      <c r="BA201"/>
      <c r="BB201"/>
      <c r="BD201" s="130"/>
      <c r="BE201" s="130"/>
      <c r="BF201" s="130"/>
    </row>
    <row r="202" spans="1:58" s="160" customFormat="1" x14ac:dyDescent="0.25">
      <c r="A202" s="160" t="s">
        <v>493</v>
      </c>
      <c r="B202" t="s">
        <v>399</v>
      </c>
      <c r="C202" s="162" t="s">
        <v>494</v>
      </c>
      <c r="D202" s="161">
        <v>2432</v>
      </c>
      <c r="E202" s="160" t="s">
        <v>24</v>
      </c>
      <c r="F202" s="158" t="s">
        <v>400</v>
      </c>
      <c r="G202" s="160">
        <v>11439</v>
      </c>
      <c r="H202" s="160">
        <v>11431</v>
      </c>
      <c r="I202" s="160">
        <v>11435</v>
      </c>
      <c r="J202" s="160">
        <v>11431</v>
      </c>
      <c r="K202" s="160">
        <v>11433</v>
      </c>
      <c r="L202" s="160">
        <v>11435</v>
      </c>
      <c r="M202" s="160">
        <v>11443</v>
      </c>
      <c r="N202" s="160">
        <v>11442</v>
      </c>
      <c r="O202" s="160">
        <v>11443</v>
      </c>
      <c r="P202" s="160">
        <v>11491</v>
      </c>
      <c r="Q202" s="160">
        <v>11435</v>
      </c>
      <c r="R202" s="160" t="s">
        <v>493</v>
      </c>
      <c r="S202" s="160">
        <v>11</v>
      </c>
      <c r="T202" s="160">
        <v>0</v>
      </c>
      <c r="U202" s="158" t="s">
        <v>472</v>
      </c>
      <c r="V202" s="160" t="s">
        <v>3895</v>
      </c>
      <c r="W202" t="s">
        <v>50</v>
      </c>
      <c r="Z202" s="8" t="e">
        <v>#VALUE!</v>
      </c>
      <c r="AA202">
        <v>9</v>
      </c>
      <c r="AB202"/>
      <c r="AE202" t="s">
        <v>412</v>
      </c>
      <c r="AF202" s="8">
        <v>2432</v>
      </c>
      <c r="AG202" s="140"/>
      <c r="AH202">
        <v>7</v>
      </c>
      <c r="AW202"/>
      <c r="AX202"/>
      <c r="AY202"/>
      <c r="AZ202"/>
      <c r="BA202"/>
      <c r="BB202"/>
      <c r="BD202" s="130"/>
      <c r="BE202" s="130"/>
      <c r="BF202" s="130"/>
    </row>
    <row r="203" spans="1:58" s="160" customFormat="1" x14ac:dyDescent="0.25">
      <c r="A203" s="160" t="s">
        <v>487</v>
      </c>
      <c r="B203" t="s">
        <v>399</v>
      </c>
      <c r="C203" s="162" t="s">
        <v>488</v>
      </c>
      <c r="D203" s="161">
        <v>5285</v>
      </c>
      <c r="E203" s="160" t="s">
        <v>24</v>
      </c>
      <c r="F203" s="158" t="s">
        <v>400</v>
      </c>
      <c r="G203" s="160">
        <v>11439</v>
      </c>
      <c r="H203" s="160">
        <v>11431</v>
      </c>
      <c r="I203" s="160">
        <v>11435</v>
      </c>
      <c r="J203" s="160">
        <v>11431</v>
      </c>
      <c r="K203" s="160">
        <v>11433</v>
      </c>
      <c r="L203" s="160">
        <v>11435</v>
      </c>
      <c r="M203" s="160">
        <v>11443</v>
      </c>
      <c r="N203" s="160">
        <v>11442</v>
      </c>
      <c r="O203" s="160">
        <v>11443</v>
      </c>
      <c r="P203" s="160">
        <v>11491</v>
      </c>
      <c r="Q203" s="160">
        <v>11435</v>
      </c>
      <c r="R203" s="160" t="s">
        <v>487</v>
      </c>
      <c r="S203" s="160">
        <v>12</v>
      </c>
      <c r="T203" s="160">
        <v>0</v>
      </c>
      <c r="U203" s="158" t="s">
        <v>472</v>
      </c>
      <c r="V203" s="160" t="s">
        <v>3895</v>
      </c>
      <c r="W203" t="s">
        <v>50</v>
      </c>
      <c r="Z203" s="8" t="e">
        <v>#VALUE!</v>
      </c>
      <c r="AA203">
        <v>97</v>
      </c>
      <c r="AB203"/>
      <c r="AE203" t="s">
        <v>412</v>
      </c>
      <c r="AF203" s="8">
        <v>5285</v>
      </c>
      <c r="AG203" s="140"/>
      <c r="AH203">
        <v>7</v>
      </c>
      <c r="AW203"/>
      <c r="AX203"/>
      <c r="AY203"/>
      <c r="AZ203"/>
      <c r="BA203"/>
      <c r="BB203"/>
      <c r="BD203" s="130"/>
      <c r="BE203" s="130"/>
      <c r="BF203" s="130"/>
    </row>
    <row r="204" spans="1:58" s="160" customFormat="1" x14ac:dyDescent="0.25">
      <c r="A204" s="160" t="s">
        <v>489</v>
      </c>
      <c r="B204" t="s">
        <v>399</v>
      </c>
      <c r="C204" s="162" t="s">
        <v>490</v>
      </c>
      <c r="D204" s="161">
        <v>8137</v>
      </c>
      <c r="E204" s="160" t="s">
        <v>24</v>
      </c>
      <c r="F204" s="158" t="s">
        <v>400</v>
      </c>
      <c r="G204" s="160">
        <v>11439</v>
      </c>
      <c r="H204" s="160">
        <v>11431</v>
      </c>
      <c r="I204" s="160">
        <v>11435</v>
      </c>
      <c r="J204" s="160">
        <v>11431</v>
      </c>
      <c r="K204" s="160">
        <v>11433</v>
      </c>
      <c r="L204" s="160">
        <v>11435</v>
      </c>
      <c r="M204" s="160">
        <v>11443</v>
      </c>
      <c r="N204" s="160">
        <v>11442</v>
      </c>
      <c r="O204" s="160">
        <v>11443</v>
      </c>
      <c r="P204" s="160">
        <v>11491</v>
      </c>
      <c r="Q204" s="160">
        <v>11435</v>
      </c>
      <c r="R204" s="160" t="s">
        <v>489</v>
      </c>
      <c r="S204" s="160">
        <v>13</v>
      </c>
      <c r="T204" s="160">
        <v>0</v>
      </c>
      <c r="U204" s="158" t="s">
        <v>472</v>
      </c>
      <c r="V204" s="160" t="s">
        <v>3895</v>
      </c>
      <c r="W204" t="s">
        <v>50</v>
      </c>
      <c r="Z204" s="8" t="e">
        <v>#VALUE!</v>
      </c>
      <c r="AA204">
        <v>133</v>
      </c>
      <c r="AB204"/>
      <c r="AE204" t="s">
        <v>412</v>
      </c>
      <c r="AF204" s="8">
        <v>8137</v>
      </c>
      <c r="AG204" s="140"/>
      <c r="AH204">
        <v>7</v>
      </c>
      <c r="AW204"/>
      <c r="AX204"/>
      <c r="AY204"/>
      <c r="AZ204"/>
      <c r="BA204"/>
      <c r="BB204"/>
      <c r="BD204" s="130"/>
      <c r="BE204" s="130"/>
      <c r="BF204" s="130"/>
    </row>
    <row r="205" spans="1:58" s="160" customFormat="1" x14ac:dyDescent="0.25">
      <c r="A205" s="160" t="s">
        <v>483</v>
      </c>
      <c r="B205" t="s">
        <v>399</v>
      </c>
      <c r="C205" s="162" t="s">
        <v>484</v>
      </c>
      <c r="D205" s="161">
        <v>10990</v>
      </c>
      <c r="E205" s="160" t="s">
        <v>24</v>
      </c>
      <c r="F205" s="158" t="s">
        <v>400</v>
      </c>
      <c r="G205" s="160">
        <v>11439</v>
      </c>
      <c r="H205" s="160">
        <v>11431</v>
      </c>
      <c r="I205" s="160">
        <v>11435</v>
      </c>
      <c r="J205" s="160">
        <v>11431</v>
      </c>
      <c r="K205" s="160">
        <v>11433</v>
      </c>
      <c r="L205" s="160">
        <v>11435</v>
      </c>
      <c r="M205" s="160">
        <v>11443</v>
      </c>
      <c r="N205" s="160">
        <v>11442</v>
      </c>
      <c r="O205" s="160">
        <v>11443</v>
      </c>
      <c r="P205" s="160">
        <v>11491</v>
      </c>
      <c r="Q205" s="160">
        <v>11435</v>
      </c>
      <c r="R205" s="160" t="s">
        <v>483</v>
      </c>
      <c r="S205" s="160">
        <v>14</v>
      </c>
      <c r="T205" s="160">
        <v>0</v>
      </c>
      <c r="U205" s="158" t="s">
        <v>472</v>
      </c>
      <c r="V205" s="160" t="s">
        <v>3895</v>
      </c>
      <c r="W205" t="s">
        <v>50</v>
      </c>
      <c r="Z205" s="8" t="e">
        <v>#VALUE!</v>
      </c>
      <c r="AA205">
        <v>115</v>
      </c>
      <c r="AB205"/>
      <c r="AE205" t="s">
        <v>412</v>
      </c>
      <c r="AF205" s="8">
        <v>10990</v>
      </c>
      <c r="AG205" s="140"/>
      <c r="AH205">
        <v>7</v>
      </c>
      <c r="AW205"/>
      <c r="AX205"/>
      <c r="AY205"/>
      <c r="AZ205"/>
      <c r="BA205"/>
      <c r="BB205"/>
      <c r="BD205" s="130"/>
      <c r="BE205" s="130"/>
      <c r="BF205" s="130"/>
    </row>
    <row r="206" spans="1:58" s="160" customFormat="1" x14ac:dyDescent="0.25">
      <c r="A206" s="160" t="s">
        <v>485</v>
      </c>
      <c r="B206" t="s">
        <v>399</v>
      </c>
      <c r="C206" s="162" t="s">
        <v>486</v>
      </c>
      <c r="D206" s="161">
        <v>13843</v>
      </c>
      <c r="E206" s="160" t="s">
        <v>24</v>
      </c>
      <c r="F206" s="158" t="s">
        <v>400</v>
      </c>
      <c r="G206" s="160">
        <v>11439</v>
      </c>
      <c r="H206" s="160">
        <v>11431</v>
      </c>
      <c r="I206" s="160">
        <v>11435</v>
      </c>
      <c r="J206" s="160">
        <v>11431</v>
      </c>
      <c r="K206" s="160">
        <v>11433</v>
      </c>
      <c r="L206" s="160">
        <v>11435</v>
      </c>
      <c r="M206" s="160">
        <v>11443</v>
      </c>
      <c r="N206" s="160">
        <v>11442</v>
      </c>
      <c r="O206" s="160">
        <v>11443</v>
      </c>
      <c r="P206" s="160">
        <v>11491</v>
      </c>
      <c r="Q206" s="160">
        <v>11435</v>
      </c>
      <c r="R206" s="160" t="s">
        <v>485</v>
      </c>
      <c r="S206" s="160">
        <v>15</v>
      </c>
      <c r="T206" s="160">
        <v>0</v>
      </c>
      <c r="U206" s="158" t="s">
        <v>472</v>
      </c>
      <c r="V206" s="160" t="s">
        <v>3895</v>
      </c>
      <c r="W206" t="s">
        <v>50</v>
      </c>
      <c r="Z206" s="8" t="e">
        <v>#VALUE!</v>
      </c>
      <c r="AA206">
        <v>91</v>
      </c>
      <c r="AB206"/>
      <c r="AE206" t="s">
        <v>412</v>
      </c>
      <c r="AF206" s="8">
        <v>13843</v>
      </c>
      <c r="AG206" s="140"/>
      <c r="AH206">
        <v>7</v>
      </c>
      <c r="AW206"/>
      <c r="AX206"/>
      <c r="AY206"/>
      <c r="AZ206"/>
      <c r="BA206"/>
      <c r="BB206"/>
      <c r="BD206" s="130"/>
      <c r="BE206" s="130"/>
      <c r="BF206" s="130"/>
    </row>
    <row r="207" spans="1:58" s="160" customFormat="1" x14ac:dyDescent="0.25">
      <c r="A207" s="160" t="s">
        <v>495</v>
      </c>
      <c r="B207" t="s">
        <v>399</v>
      </c>
      <c r="C207" s="162" t="s">
        <v>496</v>
      </c>
      <c r="D207" s="161">
        <v>16695</v>
      </c>
      <c r="E207" s="160" t="s">
        <v>24</v>
      </c>
      <c r="F207" s="158" t="s">
        <v>400</v>
      </c>
      <c r="G207" s="160">
        <v>11439</v>
      </c>
      <c r="H207" s="160">
        <v>11431</v>
      </c>
      <c r="I207" s="160">
        <v>11435</v>
      </c>
      <c r="J207" s="160">
        <v>11431</v>
      </c>
      <c r="K207" s="160">
        <v>11433</v>
      </c>
      <c r="L207" s="160">
        <v>11435</v>
      </c>
      <c r="M207" s="160">
        <v>11443</v>
      </c>
      <c r="N207" s="160">
        <v>11442</v>
      </c>
      <c r="O207" s="160">
        <v>11443</v>
      </c>
      <c r="P207" s="160">
        <v>11491</v>
      </c>
      <c r="Q207" s="160">
        <v>11435</v>
      </c>
      <c r="R207" s="160" t="s">
        <v>495</v>
      </c>
      <c r="S207" s="160">
        <v>16</v>
      </c>
      <c r="T207" s="160">
        <v>0</v>
      </c>
      <c r="U207" s="158" t="s">
        <v>472</v>
      </c>
      <c r="V207" s="160" t="s">
        <v>3895</v>
      </c>
      <c r="W207" t="s">
        <v>50</v>
      </c>
      <c r="Z207" s="8" t="e">
        <v>#VALUE!</v>
      </c>
      <c r="AA207">
        <v>1</v>
      </c>
      <c r="AB207"/>
      <c r="AE207" t="s">
        <v>412</v>
      </c>
      <c r="AF207" s="8">
        <v>16695</v>
      </c>
      <c r="AG207" s="140"/>
      <c r="AH207">
        <v>7</v>
      </c>
      <c r="AW207"/>
      <c r="AX207"/>
      <c r="AY207"/>
      <c r="AZ207"/>
      <c r="BA207"/>
      <c r="BB207"/>
      <c r="BD207" s="130"/>
      <c r="BE207" s="130"/>
      <c r="BF207" s="130"/>
    </row>
    <row r="208" spans="1:58" s="160" customFormat="1" x14ac:dyDescent="0.25">
      <c r="A208" s="160" t="s">
        <v>3896</v>
      </c>
      <c r="B208" t="s">
        <v>399</v>
      </c>
      <c r="C208" s="162" t="s">
        <v>496</v>
      </c>
      <c r="D208" s="161">
        <v>19548</v>
      </c>
      <c r="E208" s="160" t="s">
        <v>24</v>
      </c>
      <c r="F208" s="158" t="s">
        <v>400</v>
      </c>
      <c r="G208" s="160">
        <v>11439</v>
      </c>
      <c r="H208" s="160">
        <v>11431</v>
      </c>
      <c r="I208" s="160">
        <v>11435</v>
      </c>
      <c r="J208" s="160">
        <v>11431</v>
      </c>
      <c r="K208" s="160">
        <v>11433</v>
      </c>
      <c r="L208" s="160">
        <v>11435</v>
      </c>
      <c r="M208" s="160">
        <v>11443</v>
      </c>
      <c r="N208" s="160">
        <v>11442</v>
      </c>
      <c r="O208" s="160">
        <v>11443</v>
      </c>
      <c r="P208" s="160">
        <v>11491</v>
      </c>
      <c r="Q208" s="160">
        <v>11435</v>
      </c>
      <c r="R208" s="160" t="s">
        <v>3983</v>
      </c>
      <c r="S208" s="160">
        <v>17</v>
      </c>
      <c r="T208" s="160">
        <v>0</v>
      </c>
      <c r="U208" s="158" t="s">
        <v>472</v>
      </c>
      <c r="V208" s="160" t="s">
        <v>3895</v>
      </c>
      <c r="W208" t="s">
        <v>50</v>
      </c>
      <c r="Z208" s="8">
        <v>0</v>
      </c>
      <c r="AA208">
        <v>0</v>
      </c>
      <c r="AB208"/>
      <c r="AE208" t="s">
        <v>412</v>
      </c>
      <c r="AF208" s="8" t="s">
        <v>3985</v>
      </c>
      <c r="AG208" s="140"/>
      <c r="AH208">
        <v>7</v>
      </c>
      <c r="AW208"/>
      <c r="AX208"/>
      <c r="AY208"/>
      <c r="AZ208"/>
      <c r="BA208"/>
      <c r="BB208"/>
      <c r="BD208" s="130"/>
      <c r="BE208" s="130"/>
      <c r="BF208" s="130"/>
    </row>
    <row r="209" spans="1:58" s="160" customFormat="1" x14ac:dyDescent="0.25">
      <c r="A209" s="160" t="s">
        <v>515</v>
      </c>
      <c r="B209" t="s">
        <v>399</v>
      </c>
      <c r="C209" s="162" t="s">
        <v>496</v>
      </c>
      <c r="D209" s="161">
        <v>22401</v>
      </c>
      <c r="E209" s="160" t="s">
        <v>24</v>
      </c>
      <c r="F209" s="158" t="s">
        <v>400</v>
      </c>
      <c r="G209" s="160">
        <v>11439</v>
      </c>
      <c r="H209" s="160">
        <v>11431</v>
      </c>
      <c r="I209" s="160">
        <v>11435</v>
      </c>
      <c r="J209" s="160">
        <v>11431</v>
      </c>
      <c r="K209" s="160">
        <v>11433</v>
      </c>
      <c r="L209" s="160">
        <v>11435</v>
      </c>
      <c r="M209" s="160">
        <v>11443</v>
      </c>
      <c r="N209" s="160">
        <v>11442</v>
      </c>
      <c r="O209" s="160">
        <v>11443</v>
      </c>
      <c r="P209" s="160">
        <v>11491</v>
      </c>
      <c r="Q209" s="160">
        <v>11435</v>
      </c>
      <c r="R209" s="160" t="s">
        <v>515</v>
      </c>
      <c r="S209" s="160">
        <v>18</v>
      </c>
      <c r="T209" s="160">
        <v>0</v>
      </c>
      <c r="U209" s="158" t="s">
        <v>472</v>
      </c>
      <c r="V209" s="160" t="s">
        <v>3895</v>
      </c>
      <c r="W209" t="s">
        <v>50</v>
      </c>
      <c r="Z209" s="8" t="e">
        <v>#VALUE!</v>
      </c>
      <c r="AA209">
        <v>1</v>
      </c>
      <c r="AB209"/>
      <c r="AE209" t="s">
        <v>412</v>
      </c>
      <c r="AF209" s="8">
        <v>22401</v>
      </c>
      <c r="AG209" s="140"/>
      <c r="AH209">
        <v>7</v>
      </c>
      <c r="AW209"/>
      <c r="AX209"/>
      <c r="AY209"/>
      <c r="AZ209"/>
      <c r="BA209"/>
      <c r="BB209"/>
      <c r="BD209" s="130"/>
      <c r="BE209" s="130"/>
      <c r="BF209" s="130"/>
    </row>
    <row r="210" spans="1:58" s="160" customFormat="1" x14ac:dyDescent="0.25">
      <c r="A210" s="160" t="s">
        <v>510</v>
      </c>
      <c r="B210" t="s">
        <v>399</v>
      </c>
      <c r="C210" s="162" t="s">
        <v>496</v>
      </c>
      <c r="D210" s="161">
        <v>25253</v>
      </c>
      <c r="E210" s="160" t="s">
        <v>24</v>
      </c>
      <c r="F210" s="158" t="s">
        <v>400</v>
      </c>
      <c r="G210" s="160">
        <v>11439</v>
      </c>
      <c r="H210" s="160">
        <v>11431</v>
      </c>
      <c r="I210" s="160">
        <v>11435</v>
      </c>
      <c r="J210" s="160">
        <v>11431</v>
      </c>
      <c r="K210" s="160">
        <v>11433</v>
      </c>
      <c r="L210" s="160">
        <v>11435</v>
      </c>
      <c r="M210" s="160">
        <v>11443</v>
      </c>
      <c r="N210" s="160">
        <v>11442</v>
      </c>
      <c r="O210" s="160">
        <v>11443</v>
      </c>
      <c r="P210" s="160">
        <v>11491</v>
      </c>
      <c r="Q210" s="160">
        <v>11435</v>
      </c>
      <c r="R210" s="160" t="s">
        <v>510</v>
      </c>
      <c r="S210" s="160">
        <v>19</v>
      </c>
      <c r="T210" s="160">
        <v>0</v>
      </c>
      <c r="U210" s="158" t="s">
        <v>472</v>
      </c>
      <c r="V210" s="160" t="s">
        <v>3895</v>
      </c>
      <c r="W210" t="s">
        <v>50</v>
      </c>
      <c r="Z210" s="8" t="e">
        <v>#VALUE!</v>
      </c>
      <c r="AA210">
        <v>1</v>
      </c>
      <c r="AB210"/>
      <c r="AE210" t="s">
        <v>412</v>
      </c>
      <c r="AF210" s="8">
        <v>25253</v>
      </c>
      <c r="AG210" s="140"/>
      <c r="AH210">
        <v>7</v>
      </c>
      <c r="AW210"/>
      <c r="AX210"/>
      <c r="AY210"/>
      <c r="AZ210"/>
      <c r="BA210"/>
      <c r="BB210"/>
      <c r="BD210" s="130"/>
      <c r="BE210" s="130"/>
      <c r="BF210" s="130"/>
    </row>
    <row r="211" spans="1:58" s="160" customFormat="1" x14ac:dyDescent="0.25">
      <c r="A211" s="160" t="s">
        <v>3897</v>
      </c>
      <c r="B211" t="s">
        <v>399</v>
      </c>
      <c r="C211" s="162" t="s">
        <v>496</v>
      </c>
      <c r="D211" s="161">
        <v>28106</v>
      </c>
      <c r="E211" s="160" t="s">
        <v>24</v>
      </c>
      <c r="F211" s="158" t="s">
        <v>400</v>
      </c>
      <c r="G211" s="160">
        <v>11439</v>
      </c>
      <c r="H211" s="160">
        <v>11431</v>
      </c>
      <c r="I211" s="160">
        <v>11435</v>
      </c>
      <c r="J211" s="160">
        <v>11431</v>
      </c>
      <c r="K211" s="160">
        <v>11433</v>
      </c>
      <c r="L211" s="160">
        <v>11435</v>
      </c>
      <c r="M211" s="160">
        <v>11443</v>
      </c>
      <c r="N211" s="160">
        <v>11442</v>
      </c>
      <c r="O211" s="160">
        <v>11443</v>
      </c>
      <c r="P211" s="160">
        <v>11491</v>
      </c>
      <c r="Q211" s="160">
        <v>11435</v>
      </c>
      <c r="R211" s="160" t="s">
        <v>3983</v>
      </c>
      <c r="S211" s="160">
        <v>20</v>
      </c>
      <c r="T211" s="160">
        <v>0</v>
      </c>
      <c r="U211" s="158" t="s">
        <v>472</v>
      </c>
      <c r="V211" s="160" t="s">
        <v>3895</v>
      </c>
      <c r="W211" t="s">
        <v>50</v>
      </c>
      <c r="Z211" s="8">
        <v>0</v>
      </c>
      <c r="AA211">
        <v>0</v>
      </c>
      <c r="AB211"/>
      <c r="AE211" t="s">
        <v>412</v>
      </c>
      <c r="AF211" s="8" t="s">
        <v>3985</v>
      </c>
      <c r="AG211" s="140"/>
      <c r="AH211">
        <v>7</v>
      </c>
      <c r="AW211"/>
      <c r="AX211"/>
      <c r="AY211"/>
      <c r="AZ211"/>
      <c r="BA211"/>
      <c r="BB211"/>
      <c r="BD211" s="130"/>
      <c r="BE211" s="130"/>
      <c r="BF211" s="130"/>
    </row>
    <row r="212" spans="1:58" s="160" customFormat="1" x14ac:dyDescent="0.25">
      <c r="A212" s="160" t="s">
        <v>3898</v>
      </c>
      <c r="B212" t="s">
        <v>399</v>
      </c>
      <c r="C212" s="162" t="s">
        <v>496</v>
      </c>
      <c r="D212" s="161">
        <v>30959</v>
      </c>
      <c r="E212" s="160" t="s">
        <v>24</v>
      </c>
      <c r="F212" s="158" t="s">
        <v>400</v>
      </c>
      <c r="G212" s="160">
        <v>11439</v>
      </c>
      <c r="H212" s="160">
        <v>11431</v>
      </c>
      <c r="I212" s="160">
        <v>11435</v>
      </c>
      <c r="J212" s="160">
        <v>11431</v>
      </c>
      <c r="K212" s="160">
        <v>11433</v>
      </c>
      <c r="L212" s="160">
        <v>11435</v>
      </c>
      <c r="M212" s="160">
        <v>11443</v>
      </c>
      <c r="N212" s="160">
        <v>11442</v>
      </c>
      <c r="O212" s="160">
        <v>11443</v>
      </c>
      <c r="P212" s="160">
        <v>11491</v>
      </c>
      <c r="Q212" s="160">
        <v>11435</v>
      </c>
      <c r="R212" s="160" t="s">
        <v>3983</v>
      </c>
      <c r="S212" s="160">
        <v>21</v>
      </c>
      <c r="T212" s="160">
        <v>0</v>
      </c>
      <c r="U212" s="158" t="s">
        <v>472</v>
      </c>
      <c r="V212" s="160" t="s">
        <v>3895</v>
      </c>
      <c r="W212" t="s">
        <v>50</v>
      </c>
      <c r="Z212" s="8">
        <v>0</v>
      </c>
      <c r="AA212">
        <v>0</v>
      </c>
      <c r="AB212"/>
      <c r="AE212" t="s">
        <v>412</v>
      </c>
      <c r="AF212" s="8" t="s">
        <v>3985</v>
      </c>
      <c r="AG212" s="140"/>
      <c r="AH212">
        <v>7</v>
      </c>
      <c r="AW212"/>
      <c r="AX212"/>
      <c r="AY212"/>
      <c r="AZ212"/>
      <c r="BA212"/>
      <c r="BB212"/>
      <c r="BD212" s="130"/>
      <c r="BE212" s="130"/>
      <c r="BF212" s="130"/>
    </row>
    <row r="213" spans="1:58" s="160" customFormat="1" x14ac:dyDescent="0.25">
      <c r="A213" s="160" t="s">
        <v>3899</v>
      </c>
      <c r="B213" t="s">
        <v>399</v>
      </c>
      <c r="C213" s="162" t="s">
        <v>496</v>
      </c>
      <c r="D213" s="161">
        <v>33811</v>
      </c>
      <c r="E213" s="160" t="s">
        <v>24</v>
      </c>
      <c r="F213" s="158" t="s">
        <v>400</v>
      </c>
      <c r="G213" s="160">
        <v>11439</v>
      </c>
      <c r="H213" s="160">
        <v>11431</v>
      </c>
      <c r="I213" s="160">
        <v>11435</v>
      </c>
      <c r="J213" s="160">
        <v>11431</v>
      </c>
      <c r="K213" s="160">
        <v>11433</v>
      </c>
      <c r="L213" s="160">
        <v>11435</v>
      </c>
      <c r="M213" s="160">
        <v>11443</v>
      </c>
      <c r="N213" s="160">
        <v>11442</v>
      </c>
      <c r="O213" s="160">
        <v>11443</v>
      </c>
      <c r="P213" s="160">
        <v>11491</v>
      </c>
      <c r="Q213" s="160">
        <v>11435</v>
      </c>
      <c r="R213" s="160" t="s">
        <v>3983</v>
      </c>
      <c r="S213" s="160">
        <v>22</v>
      </c>
      <c r="T213" s="160">
        <v>0</v>
      </c>
      <c r="U213" s="158" t="s">
        <v>472</v>
      </c>
      <c r="V213" s="160" t="s">
        <v>3895</v>
      </c>
      <c r="W213" t="s">
        <v>50</v>
      </c>
      <c r="Z213" s="8">
        <v>0</v>
      </c>
      <c r="AA213">
        <v>0</v>
      </c>
      <c r="AB213"/>
      <c r="AE213" t="s">
        <v>412</v>
      </c>
      <c r="AF213" s="8" t="s">
        <v>3985</v>
      </c>
      <c r="AG213" s="140"/>
      <c r="AH213">
        <v>7</v>
      </c>
      <c r="AW213"/>
      <c r="AX213"/>
      <c r="AY213"/>
      <c r="AZ213"/>
      <c r="BA213"/>
      <c r="BB213"/>
      <c r="BD213" s="130"/>
      <c r="BE213" s="130"/>
      <c r="BF213" s="130"/>
    </row>
    <row r="214" spans="1:58" s="160" customFormat="1" x14ac:dyDescent="0.25">
      <c r="A214" s="160" t="s">
        <v>3900</v>
      </c>
      <c r="B214" t="s">
        <v>399</v>
      </c>
      <c r="C214" s="162" t="s">
        <v>3901</v>
      </c>
      <c r="D214" s="161">
        <v>13843</v>
      </c>
      <c r="E214" s="160" t="s">
        <v>24</v>
      </c>
      <c r="F214" s="158" t="s">
        <v>400</v>
      </c>
      <c r="G214" s="160">
        <v>11411</v>
      </c>
      <c r="H214" s="160">
        <v>11411</v>
      </c>
      <c r="I214" s="160">
        <v>11411</v>
      </c>
      <c r="J214" s="160">
        <v>11411</v>
      </c>
      <c r="K214" s="160" t="s">
        <v>49</v>
      </c>
      <c r="L214" s="160" t="s">
        <v>49</v>
      </c>
      <c r="M214" s="160">
        <v>11411</v>
      </c>
      <c r="N214" s="160">
        <v>11411</v>
      </c>
      <c r="O214" s="160">
        <v>11411</v>
      </c>
      <c r="P214" s="160" t="s">
        <v>49</v>
      </c>
      <c r="Q214" s="160" t="s">
        <v>3902</v>
      </c>
      <c r="R214" s="160" t="s">
        <v>3983</v>
      </c>
      <c r="S214" s="160">
        <v>23</v>
      </c>
      <c r="T214" s="160">
        <v>0</v>
      </c>
      <c r="U214" s="158" t="s">
        <v>472</v>
      </c>
      <c r="V214" s="160" t="s">
        <v>3895</v>
      </c>
      <c r="W214" t="s">
        <v>50</v>
      </c>
      <c r="Z214" s="8">
        <v>0</v>
      </c>
      <c r="AA214">
        <v>0</v>
      </c>
      <c r="AB214"/>
      <c r="AE214" t="s">
        <v>412</v>
      </c>
      <c r="AF214" s="8" t="s">
        <v>3985</v>
      </c>
      <c r="AG214" s="140"/>
      <c r="AH214">
        <v>7</v>
      </c>
      <c r="AW214"/>
      <c r="AX214"/>
      <c r="AY214"/>
      <c r="AZ214"/>
      <c r="BA214"/>
      <c r="BB214"/>
      <c r="BD214" s="130"/>
      <c r="BE214" s="130"/>
      <c r="BF214" s="130"/>
    </row>
    <row r="215" spans="1:58" s="160" customFormat="1" x14ac:dyDescent="0.25">
      <c r="A215" s="160" t="s">
        <v>491</v>
      </c>
      <c r="B215" t="s">
        <v>399</v>
      </c>
      <c r="C215" s="160" t="s">
        <v>492</v>
      </c>
      <c r="D215" s="161">
        <v>6127.5</v>
      </c>
      <c r="E215" s="160" t="s">
        <v>24</v>
      </c>
      <c r="F215" s="158" t="s">
        <v>400</v>
      </c>
      <c r="G215" s="160">
        <v>11439</v>
      </c>
      <c r="H215" s="160">
        <v>11436</v>
      </c>
      <c r="I215" s="160" t="s">
        <v>49</v>
      </c>
      <c r="J215" s="160">
        <v>11436</v>
      </c>
      <c r="K215" s="160" t="s">
        <v>49</v>
      </c>
      <c r="L215" s="160" t="s">
        <v>49</v>
      </c>
      <c r="M215" s="160">
        <v>11451</v>
      </c>
      <c r="N215" s="160" t="s">
        <v>3902</v>
      </c>
      <c r="O215" s="160">
        <v>11443</v>
      </c>
      <c r="P215" s="160">
        <v>11491</v>
      </c>
      <c r="Q215" s="160" t="s">
        <v>49</v>
      </c>
      <c r="R215" s="160" t="s">
        <v>491</v>
      </c>
      <c r="S215" s="160">
        <v>24</v>
      </c>
      <c r="T215" s="160">
        <v>0</v>
      </c>
      <c r="U215" s="158" t="s">
        <v>472</v>
      </c>
      <c r="V215" s="160" t="s">
        <v>3885</v>
      </c>
      <c r="W215" t="s">
        <v>50</v>
      </c>
      <c r="Z215" s="8" t="e">
        <v>#VALUE!</v>
      </c>
      <c r="AA215">
        <v>19</v>
      </c>
      <c r="AB215"/>
      <c r="AE215" t="s">
        <v>412</v>
      </c>
      <c r="AF215" s="8">
        <v>6127.5</v>
      </c>
      <c r="AG215" s="140">
        <v>6013.5</v>
      </c>
      <c r="AH215">
        <v>7</v>
      </c>
      <c r="AW215"/>
      <c r="AX215"/>
      <c r="AY215"/>
      <c r="AZ215"/>
      <c r="BA215"/>
      <c r="BB215"/>
      <c r="BD215" s="130"/>
      <c r="BE215" s="130"/>
      <c r="BF215" s="130"/>
    </row>
    <row r="216" spans="1:58" s="160" customFormat="1" x14ac:dyDescent="0.25">
      <c r="A216" s="160" t="s">
        <v>3903</v>
      </c>
      <c r="B216" t="s">
        <v>399</v>
      </c>
      <c r="C216" s="160" t="s">
        <v>3781</v>
      </c>
      <c r="D216" s="161">
        <v>1</v>
      </c>
      <c r="E216" s="160" t="s">
        <v>24</v>
      </c>
      <c r="F216" s="158" t="s">
        <v>400</v>
      </c>
      <c r="G216" s="160">
        <v>11439</v>
      </c>
      <c r="H216" s="160">
        <v>11431</v>
      </c>
      <c r="I216" s="160">
        <v>11435</v>
      </c>
      <c r="J216" s="160">
        <v>11431</v>
      </c>
      <c r="K216" s="160">
        <v>11433</v>
      </c>
      <c r="L216" s="160">
        <v>11435</v>
      </c>
      <c r="M216" s="160">
        <v>11443</v>
      </c>
      <c r="N216" s="160">
        <v>11442</v>
      </c>
      <c r="O216" s="160">
        <v>11443</v>
      </c>
      <c r="P216" s="160">
        <v>11491</v>
      </c>
      <c r="Q216" s="160">
        <v>11435</v>
      </c>
      <c r="R216" s="160" t="s">
        <v>3983</v>
      </c>
      <c r="S216" s="160">
        <v>25</v>
      </c>
      <c r="T216" s="160">
        <v>0</v>
      </c>
      <c r="U216" s="160" t="s">
        <v>469</v>
      </c>
      <c r="V216" s="160" t="s">
        <v>412</v>
      </c>
      <c r="W216" t="s">
        <v>50</v>
      </c>
      <c r="Z216" s="8">
        <v>0</v>
      </c>
      <c r="AA216">
        <v>0</v>
      </c>
      <c r="AB216"/>
      <c r="AE216" t="s">
        <v>412</v>
      </c>
      <c r="AF216" s="8" t="s">
        <v>3985</v>
      </c>
      <c r="AG216" s="140"/>
      <c r="AH216">
        <v>4</v>
      </c>
      <c r="AW216"/>
      <c r="AX216"/>
      <c r="AY216"/>
      <c r="AZ216"/>
      <c r="BA216"/>
      <c r="BB216"/>
      <c r="BD216" s="130"/>
      <c r="BE216" s="130"/>
      <c r="BF216" s="130"/>
    </row>
    <row r="217" spans="1:58" s="160" customFormat="1" x14ac:dyDescent="0.25">
      <c r="A217" s="160" t="s">
        <v>519</v>
      </c>
      <c r="B217" t="s">
        <v>399</v>
      </c>
      <c r="C217" s="160" t="s">
        <v>520</v>
      </c>
      <c r="D217" s="161">
        <v>2432</v>
      </c>
      <c r="E217" s="160" t="s">
        <v>24</v>
      </c>
      <c r="F217" s="158" t="s">
        <v>400</v>
      </c>
      <c r="G217" s="160">
        <v>11439</v>
      </c>
      <c r="H217" s="160">
        <v>11431</v>
      </c>
      <c r="I217" s="160">
        <v>11435</v>
      </c>
      <c r="J217" s="160">
        <v>11435</v>
      </c>
      <c r="K217" s="160">
        <v>11433</v>
      </c>
      <c r="L217" s="160">
        <v>11435</v>
      </c>
      <c r="M217" s="160">
        <v>11443</v>
      </c>
      <c r="N217" s="160">
        <v>11442</v>
      </c>
      <c r="O217" s="160">
        <v>11442</v>
      </c>
      <c r="P217" s="160">
        <v>11491</v>
      </c>
      <c r="Q217" s="160">
        <v>11435</v>
      </c>
      <c r="R217" s="160" t="s">
        <v>519</v>
      </c>
      <c r="S217" s="160">
        <v>30</v>
      </c>
      <c r="T217" s="160">
        <v>0</v>
      </c>
      <c r="U217" s="158" t="s">
        <v>472</v>
      </c>
      <c r="V217" s="160" t="s">
        <v>3904</v>
      </c>
      <c r="W217" t="s">
        <v>50</v>
      </c>
      <c r="Z217" s="8" t="e">
        <v>#VALUE!</v>
      </c>
      <c r="AA217">
        <v>14</v>
      </c>
      <c r="AB217"/>
      <c r="AE217" t="s">
        <v>412</v>
      </c>
      <c r="AF217" s="8">
        <v>2432</v>
      </c>
      <c r="AG217" s="140"/>
      <c r="AH217">
        <v>7</v>
      </c>
      <c r="AW217"/>
      <c r="AX217"/>
      <c r="AY217"/>
      <c r="AZ217"/>
      <c r="BA217"/>
      <c r="BB217"/>
      <c r="BD217" s="130"/>
      <c r="BE217" s="130"/>
      <c r="BF217" s="130"/>
    </row>
    <row r="218" spans="1:58" s="160" customFormat="1" x14ac:dyDescent="0.25">
      <c r="A218" s="160" t="s">
        <v>521</v>
      </c>
      <c r="B218" t="s">
        <v>399</v>
      </c>
      <c r="C218" s="160" t="s">
        <v>522</v>
      </c>
      <c r="D218" s="161">
        <v>5285</v>
      </c>
      <c r="E218" s="160" t="s">
        <v>24</v>
      </c>
      <c r="F218" s="158" t="s">
        <v>400</v>
      </c>
      <c r="G218" s="160">
        <v>11439</v>
      </c>
      <c r="H218" s="160">
        <v>11431</v>
      </c>
      <c r="I218" s="160">
        <v>11435</v>
      </c>
      <c r="J218" s="160">
        <v>11435</v>
      </c>
      <c r="K218" s="160">
        <v>11433</v>
      </c>
      <c r="L218" s="160">
        <v>11435</v>
      </c>
      <c r="M218" s="160">
        <v>11443</v>
      </c>
      <c r="N218" s="160">
        <v>11442</v>
      </c>
      <c r="O218" s="160">
        <v>11442</v>
      </c>
      <c r="P218" s="160">
        <v>11491</v>
      </c>
      <c r="Q218" s="160">
        <v>11435</v>
      </c>
      <c r="R218" s="160" t="s">
        <v>521</v>
      </c>
      <c r="S218" s="160">
        <v>31</v>
      </c>
      <c r="T218" s="160">
        <v>0</v>
      </c>
      <c r="U218" s="158" t="s">
        <v>472</v>
      </c>
      <c r="V218" s="160" t="s">
        <v>3904</v>
      </c>
      <c r="W218" t="s">
        <v>50</v>
      </c>
      <c r="Z218" s="8" t="e">
        <v>#VALUE!</v>
      </c>
      <c r="AA218">
        <v>22</v>
      </c>
      <c r="AB218"/>
      <c r="AE218" t="s">
        <v>412</v>
      </c>
      <c r="AF218" s="8">
        <v>5285</v>
      </c>
      <c r="AG218" s="140"/>
      <c r="AH218">
        <v>7</v>
      </c>
      <c r="AW218"/>
      <c r="AX218"/>
      <c r="AY218"/>
      <c r="AZ218"/>
      <c r="BA218"/>
      <c r="BB218"/>
      <c r="BD218" s="130"/>
      <c r="BE218" s="130"/>
      <c r="BF218" s="130"/>
    </row>
    <row r="219" spans="1:58" s="160" customFormat="1" x14ac:dyDescent="0.25">
      <c r="A219" s="160" t="s">
        <v>523</v>
      </c>
      <c r="B219" t="s">
        <v>399</v>
      </c>
      <c r="C219" s="160" t="s">
        <v>524</v>
      </c>
      <c r="D219" s="161">
        <v>8137</v>
      </c>
      <c r="E219" s="160" t="s">
        <v>24</v>
      </c>
      <c r="F219" s="158" t="s">
        <v>400</v>
      </c>
      <c r="G219" s="160">
        <v>11439</v>
      </c>
      <c r="H219" s="160">
        <v>11431</v>
      </c>
      <c r="I219" s="160">
        <v>11435</v>
      </c>
      <c r="J219" s="160">
        <v>11435</v>
      </c>
      <c r="K219" s="160">
        <v>11433</v>
      </c>
      <c r="L219" s="160">
        <v>11435</v>
      </c>
      <c r="M219" s="160">
        <v>11443</v>
      </c>
      <c r="N219" s="160">
        <v>11442</v>
      </c>
      <c r="O219" s="160">
        <v>11442</v>
      </c>
      <c r="P219" s="160">
        <v>11491</v>
      </c>
      <c r="Q219" s="160">
        <v>11435</v>
      </c>
      <c r="R219" s="160" t="s">
        <v>523</v>
      </c>
      <c r="S219" s="160">
        <v>32</v>
      </c>
      <c r="T219" s="160">
        <v>0</v>
      </c>
      <c r="U219" s="158" t="s">
        <v>472</v>
      </c>
      <c r="V219" s="160" t="s">
        <v>3904</v>
      </c>
      <c r="W219" t="s">
        <v>50</v>
      </c>
      <c r="Z219" s="8" t="e">
        <v>#VALUE!</v>
      </c>
      <c r="AA219">
        <v>31</v>
      </c>
      <c r="AB219"/>
      <c r="AE219" t="s">
        <v>412</v>
      </c>
      <c r="AF219" s="8">
        <v>8137</v>
      </c>
      <c r="AG219" s="140"/>
      <c r="AH219">
        <v>7</v>
      </c>
      <c r="AW219"/>
      <c r="AX219"/>
      <c r="AY219"/>
      <c r="AZ219"/>
      <c r="BA219"/>
      <c r="BB219"/>
      <c r="BD219" s="130"/>
      <c r="BE219" s="130"/>
      <c r="BF219" s="130"/>
    </row>
    <row r="220" spans="1:58" s="160" customFormat="1" x14ac:dyDescent="0.25">
      <c r="A220" s="160" t="s">
        <v>525</v>
      </c>
      <c r="B220" t="s">
        <v>399</v>
      </c>
      <c r="C220" s="160" t="s">
        <v>526</v>
      </c>
      <c r="D220" s="161">
        <v>10990</v>
      </c>
      <c r="E220" s="160" t="s">
        <v>24</v>
      </c>
      <c r="F220" s="158" t="s">
        <v>400</v>
      </c>
      <c r="G220" s="160">
        <v>11439</v>
      </c>
      <c r="H220" s="160">
        <v>11431</v>
      </c>
      <c r="I220" s="160">
        <v>11435</v>
      </c>
      <c r="J220" s="160">
        <v>11435</v>
      </c>
      <c r="K220" s="160">
        <v>11433</v>
      </c>
      <c r="L220" s="160">
        <v>11435</v>
      </c>
      <c r="M220" s="160">
        <v>11443</v>
      </c>
      <c r="N220" s="160">
        <v>11442</v>
      </c>
      <c r="O220" s="160">
        <v>11442</v>
      </c>
      <c r="P220" s="160">
        <v>11491</v>
      </c>
      <c r="Q220" s="160">
        <v>11435</v>
      </c>
      <c r="R220" s="160" t="s">
        <v>525</v>
      </c>
      <c r="S220" s="160">
        <v>33</v>
      </c>
      <c r="T220" s="160">
        <v>0</v>
      </c>
      <c r="U220" s="158" t="s">
        <v>472</v>
      </c>
      <c r="V220" s="160" t="s">
        <v>3904</v>
      </c>
      <c r="W220" t="s">
        <v>50</v>
      </c>
      <c r="Z220" s="8" t="e">
        <v>#VALUE!</v>
      </c>
      <c r="AA220">
        <v>28</v>
      </c>
      <c r="AB220"/>
      <c r="AE220" t="s">
        <v>412</v>
      </c>
      <c r="AF220" s="8">
        <v>10990</v>
      </c>
      <c r="AG220" s="140"/>
      <c r="AH220">
        <v>7</v>
      </c>
      <c r="AW220"/>
      <c r="AX220"/>
      <c r="AY220"/>
      <c r="AZ220"/>
      <c r="BA220"/>
      <c r="BB220"/>
      <c r="BD220" s="130"/>
      <c r="BE220" s="130"/>
      <c r="BF220" s="130"/>
    </row>
    <row r="221" spans="1:58" s="160" customFormat="1" x14ac:dyDescent="0.25">
      <c r="A221" s="160" t="s">
        <v>527</v>
      </c>
      <c r="B221" t="s">
        <v>399</v>
      </c>
      <c r="C221" s="160" t="s">
        <v>528</v>
      </c>
      <c r="D221" s="161">
        <v>13843</v>
      </c>
      <c r="E221" s="160" t="s">
        <v>24</v>
      </c>
      <c r="F221" s="158" t="s">
        <v>400</v>
      </c>
      <c r="G221" s="160">
        <v>11439</v>
      </c>
      <c r="H221" s="160">
        <v>11431</v>
      </c>
      <c r="I221" s="160">
        <v>11435</v>
      </c>
      <c r="J221" s="160">
        <v>11435</v>
      </c>
      <c r="K221" s="160">
        <v>11433</v>
      </c>
      <c r="L221" s="160">
        <v>11435</v>
      </c>
      <c r="M221" s="160">
        <v>11443</v>
      </c>
      <c r="N221" s="160">
        <v>11442</v>
      </c>
      <c r="O221" s="160">
        <v>11442</v>
      </c>
      <c r="P221" s="160">
        <v>11491</v>
      </c>
      <c r="Q221" s="160">
        <v>11435</v>
      </c>
      <c r="R221" s="160" t="s">
        <v>527</v>
      </c>
      <c r="S221" s="160">
        <v>34</v>
      </c>
      <c r="T221" s="160">
        <v>0</v>
      </c>
      <c r="U221" s="158" t="s">
        <v>472</v>
      </c>
      <c r="V221" s="160" t="s">
        <v>3904</v>
      </c>
      <c r="W221" t="s">
        <v>50</v>
      </c>
      <c r="Z221" s="8" t="e">
        <v>#VALUE!</v>
      </c>
      <c r="AA221">
        <v>31</v>
      </c>
      <c r="AB221"/>
      <c r="AE221" t="s">
        <v>412</v>
      </c>
      <c r="AF221" s="8">
        <v>13843</v>
      </c>
      <c r="AG221" s="140"/>
      <c r="AH221">
        <v>7</v>
      </c>
      <c r="AW221"/>
      <c r="AX221"/>
      <c r="AY221"/>
      <c r="AZ221"/>
      <c r="BA221"/>
      <c r="BB221"/>
      <c r="BD221" s="130"/>
      <c r="BE221" s="130"/>
      <c r="BF221" s="130"/>
    </row>
    <row r="222" spans="1:58" s="160" customFormat="1" x14ac:dyDescent="0.25">
      <c r="A222" s="160" t="s">
        <v>544</v>
      </c>
      <c r="B222" t="s">
        <v>399</v>
      </c>
      <c r="C222" s="160" t="s">
        <v>545</v>
      </c>
      <c r="D222" s="161">
        <v>16695</v>
      </c>
      <c r="E222" s="160" t="s">
        <v>24</v>
      </c>
      <c r="F222" s="158" t="s">
        <v>400</v>
      </c>
      <c r="G222" s="160">
        <v>11439</v>
      </c>
      <c r="H222" s="160">
        <v>11431</v>
      </c>
      <c r="I222" s="160">
        <v>11435</v>
      </c>
      <c r="J222" s="160">
        <v>11435</v>
      </c>
      <c r="K222" s="160">
        <v>11433</v>
      </c>
      <c r="L222" s="160">
        <v>11435</v>
      </c>
      <c r="M222" s="160">
        <v>11443</v>
      </c>
      <c r="N222" s="160">
        <v>11442</v>
      </c>
      <c r="O222" s="160">
        <v>11442</v>
      </c>
      <c r="P222" s="160">
        <v>11491</v>
      </c>
      <c r="Q222" s="160">
        <v>11435</v>
      </c>
      <c r="R222" s="160" t="s">
        <v>544</v>
      </c>
      <c r="S222" s="160">
        <v>35</v>
      </c>
      <c r="T222" s="160">
        <v>0</v>
      </c>
      <c r="U222" s="158" t="s">
        <v>472</v>
      </c>
      <c r="V222" s="160" t="s">
        <v>3904</v>
      </c>
      <c r="W222" t="s">
        <v>50</v>
      </c>
      <c r="Z222" s="8" t="e">
        <v>#VALUE!</v>
      </c>
      <c r="AA222">
        <v>2</v>
      </c>
      <c r="AB222"/>
      <c r="AE222" t="s">
        <v>412</v>
      </c>
      <c r="AF222" s="8">
        <v>16695</v>
      </c>
      <c r="AG222" s="140"/>
      <c r="AH222">
        <v>7</v>
      </c>
      <c r="AW222"/>
      <c r="AX222"/>
      <c r="AY222"/>
      <c r="AZ222"/>
      <c r="BA222"/>
      <c r="BB222"/>
      <c r="BD222" s="130"/>
      <c r="BE222" s="130"/>
      <c r="BF222" s="130"/>
    </row>
    <row r="223" spans="1:58" s="160" customFormat="1" x14ac:dyDescent="0.25">
      <c r="A223" s="160" t="s">
        <v>3905</v>
      </c>
      <c r="B223" t="s">
        <v>399</v>
      </c>
      <c r="C223" s="160" t="s">
        <v>3906</v>
      </c>
      <c r="D223" s="161">
        <v>19548</v>
      </c>
      <c r="E223" s="160" t="s">
        <v>24</v>
      </c>
      <c r="F223" s="158" t="s">
        <v>400</v>
      </c>
      <c r="G223" s="160">
        <v>11439</v>
      </c>
      <c r="H223" s="160">
        <v>11431</v>
      </c>
      <c r="I223" s="160">
        <v>11435</v>
      </c>
      <c r="J223" s="160">
        <v>11435</v>
      </c>
      <c r="K223" s="160">
        <v>11433</v>
      </c>
      <c r="L223" s="160">
        <v>11435</v>
      </c>
      <c r="M223" s="160">
        <v>11443</v>
      </c>
      <c r="N223" s="160">
        <v>11442</v>
      </c>
      <c r="O223" s="160">
        <v>11442</v>
      </c>
      <c r="P223" s="160">
        <v>11491</v>
      </c>
      <c r="Q223" s="160">
        <v>11435</v>
      </c>
      <c r="R223" s="160" t="s">
        <v>3983</v>
      </c>
      <c r="S223" s="160">
        <v>36</v>
      </c>
      <c r="T223" s="160">
        <v>0</v>
      </c>
      <c r="U223" s="158" t="s">
        <v>472</v>
      </c>
      <c r="V223" s="160" t="s">
        <v>3904</v>
      </c>
      <c r="W223" t="s">
        <v>50</v>
      </c>
      <c r="Z223" s="8">
        <v>0</v>
      </c>
      <c r="AA223">
        <v>0</v>
      </c>
      <c r="AB223"/>
      <c r="AE223" t="s">
        <v>412</v>
      </c>
      <c r="AF223" s="8" t="s">
        <v>3985</v>
      </c>
      <c r="AG223" s="140"/>
      <c r="AH223">
        <v>7</v>
      </c>
      <c r="AW223"/>
      <c r="AX223"/>
      <c r="AY223"/>
      <c r="AZ223"/>
      <c r="BA223"/>
      <c r="BB223"/>
      <c r="BD223" s="130"/>
      <c r="BE223" s="130"/>
      <c r="BF223" s="130"/>
    </row>
    <row r="224" spans="1:58" s="160" customFormat="1" x14ac:dyDescent="0.25">
      <c r="A224" s="160" t="s">
        <v>3907</v>
      </c>
      <c r="B224" t="s">
        <v>399</v>
      </c>
      <c r="C224" s="160" t="s">
        <v>3906</v>
      </c>
      <c r="D224" s="161">
        <v>22401</v>
      </c>
      <c r="E224" s="160" t="s">
        <v>24</v>
      </c>
      <c r="F224" s="158" t="s">
        <v>400</v>
      </c>
      <c r="G224" s="160">
        <v>11439</v>
      </c>
      <c r="H224" s="160">
        <v>11431</v>
      </c>
      <c r="I224" s="160">
        <v>11435</v>
      </c>
      <c r="J224" s="160">
        <v>11435</v>
      </c>
      <c r="K224" s="160">
        <v>11433</v>
      </c>
      <c r="L224" s="160">
        <v>11435</v>
      </c>
      <c r="M224" s="160">
        <v>11443</v>
      </c>
      <c r="N224" s="160">
        <v>11442</v>
      </c>
      <c r="O224" s="160">
        <v>11442</v>
      </c>
      <c r="P224" s="160">
        <v>11491</v>
      </c>
      <c r="Q224" s="160">
        <v>11435</v>
      </c>
      <c r="R224" s="160" t="s">
        <v>3983</v>
      </c>
      <c r="S224" s="160">
        <v>37</v>
      </c>
      <c r="T224" s="160">
        <v>0</v>
      </c>
      <c r="U224" s="158" t="s">
        <v>472</v>
      </c>
      <c r="V224" s="160" t="s">
        <v>3904</v>
      </c>
      <c r="W224" t="s">
        <v>50</v>
      </c>
      <c r="Z224" s="8">
        <v>0</v>
      </c>
      <c r="AA224">
        <v>0</v>
      </c>
      <c r="AB224"/>
      <c r="AE224" t="s">
        <v>412</v>
      </c>
      <c r="AF224" s="8" t="s">
        <v>3985</v>
      </c>
      <c r="AG224" s="140"/>
      <c r="AH224">
        <v>7</v>
      </c>
      <c r="AW224"/>
      <c r="AX224"/>
      <c r="AY224"/>
      <c r="AZ224"/>
      <c r="BA224"/>
      <c r="BB224"/>
      <c r="BD224" s="130"/>
      <c r="BE224" s="130"/>
      <c r="BF224" s="130"/>
    </row>
    <row r="225" spans="1:58" s="160" customFormat="1" x14ac:dyDescent="0.25">
      <c r="A225" s="160" t="s">
        <v>3908</v>
      </c>
      <c r="B225" t="s">
        <v>399</v>
      </c>
      <c r="C225" s="160" t="s">
        <v>3906</v>
      </c>
      <c r="D225" s="161">
        <v>25253</v>
      </c>
      <c r="E225" s="160" t="s">
        <v>24</v>
      </c>
      <c r="F225" s="158" t="s">
        <v>400</v>
      </c>
      <c r="G225" s="160">
        <v>11439</v>
      </c>
      <c r="H225" s="160">
        <v>11431</v>
      </c>
      <c r="I225" s="160">
        <v>11435</v>
      </c>
      <c r="J225" s="160">
        <v>11435</v>
      </c>
      <c r="K225" s="160">
        <v>11433</v>
      </c>
      <c r="L225" s="160">
        <v>11435</v>
      </c>
      <c r="M225" s="160">
        <v>11443</v>
      </c>
      <c r="N225" s="160">
        <v>11442</v>
      </c>
      <c r="O225" s="160">
        <v>11442</v>
      </c>
      <c r="P225" s="160">
        <v>11491</v>
      </c>
      <c r="Q225" s="160">
        <v>11435</v>
      </c>
      <c r="R225" s="160" t="s">
        <v>3983</v>
      </c>
      <c r="S225" s="160">
        <v>38</v>
      </c>
      <c r="T225" s="160">
        <v>0</v>
      </c>
      <c r="U225" s="158" t="s">
        <v>472</v>
      </c>
      <c r="V225" s="160" t="s">
        <v>3904</v>
      </c>
      <c r="W225" t="s">
        <v>50</v>
      </c>
      <c r="Z225" s="8">
        <v>0</v>
      </c>
      <c r="AA225">
        <v>0</v>
      </c>
      <c r="AB225"/>
      <c r="AE225" t="s">
        <v>412</v>
      </c>
      <c r="AF225" s="8" t="s">
        <v>3985</v>
      </c>
      <c r="AG225" s="140"/>
      <c r="AH225">
        <v>7</v>
      </c>
      <c r="AW225"/>
      <c r="AX225"/>
      <c r="AY225"/>
      <c r="AZ225"/>
      <c r="BA225"/>
      <c r="BB225"/>
      <c r="BD225" s="130"/>
      <c r="BE225" s="130"/>
      <c r="BF225" s="130"/>
    </row>
    <row r="226" spans="1:58" s="160" customFormat="1" x14ac:dyDescent="0.25">
      <c r="A226" s="160" t="s">
        <v>3909</v>
      </c>
      <c r="B226" t="s">
        <v>399</v>
      </c>
      <c r="C226" s="160" t="s">
        <v>3906</v>
      </c>
      <c r="D226" s="161">
        <v>28106</v>
      </c>
      <c r="E226" s="160" t="s">
        <v>24</v>
      </c>
      <c r="F226" s="158" t="s">
        <v>400</v>
      </c>
      <c r="G226" s="160">
        <v>11439</v>
      </c>
      <c r="H226" s="160">
        <v>11431</v>
      </c>
      <c r="I226" s="160">
        <v>11435</v>
      </c>
      <c r="J226" s="160">
        <v>11435</v>
      </c>
      <c r="K226" s="160">
        <v>11433</v>
      </c>
      <c r="L226" s="160">
        <v>11435</v>
      </c>
      <c r="M226" s="160">
        <v>11443</v>
      </c>
      <c r="N226" s="160">
        <v>11442</v>
      </c>
      <c r="O226" s="160">
        <v>11442</v>
      </c>
      <c r="P226" s="160">
        <v>11491</v>
      </c>
      <c r="Q226" s="160">
        <v>11435</v>
      </c>
      <c r="R226" s="160" t="s">
        <v>3983</v>
      </c>
      <c r="S226" s="160">
        <v>39</v>
      </c>
      <c r="T226" s="160">
        <v>0</v>
      </c>
      <c r="U226" s="158" t="s">
        <v>472</v>
      </c>
      <c r="V226" s="160" t="s">
        <v>3904</v>
      </c>
      <c r="W226" t="s">
        <v>50</v>
      </c>
      <c r="Z226" s="8">
        <v>0</v>
      </c>
      <c r="AA226">
        <v>0</v>
      </c>
      <c r="AB226"/>
      <c r="AE226" t="s">
        <v>412</v>
      </c>
      <c r="AF226" s="8" t="s">
        <v>3985</v>
      </c>
      <c r="AG226" s="140"/>
      <c r="AH226">
        <v>7</v>
      </c>
      <c r="AW226"/>
      <c r="AX226"/>
      <c r="AY226"/>
      <c r="AZ226"/>
      <c r="BA226"/>
      <c r="BB226"/>
      <c r="BD226" s="130"/>
      <c r="BE226" s="130"/>
      <c r="BF226" s="130"/>
    </row>
    <row r="227" spans="1:58" s="160" customFormat="1" x14ac:dyDescent="0.25">
      <c r="A227" s="160" t="s">
        <v>3910</v>
      </c>
      <c r="B227" t="s">
        <v>399</v>
      </c>
      <c r="C227" s="160" t="s">
        <v>3906</v>
      </c>
      <c r="D227" s="161">
        <v>30959</v>
      </c>
      <c r="E227" s="160" t="s">
        <v>24</v>
      </c>
      <c r="F227" s="158" t="s">
        <v>400</v>
      </c>
      <c r="G227" s="160">
        <v>11439</v>
      </c>
      <c r="H227" s="160">
        <v>11431</v>
      </c>
      <c r="I227" s="160">
        <v>11435</v>
      </c>
      <c r="J227" s="160">
        <v>11435</v>
      </c>
      <c r="K227" s="160">
        <v>11433</v>
      </c>
      <c r="L227" s="160">
        <v>11435</v>
      </c>
      <c r="M227" s="160">
        <v>11443</v>
      </c>
      <c r="N227" s="160">
        <v>11442</v>
      </c>
      <c r="O227" s="160">
        <v>11442</v>
      </c>
      <c r="P227" s="160">
        <v>11491</v>
      </c>
      <c r="Q227" s="160">
        <v>11435</v>
      </c>
      <c r="R227" s="160" t="s">
        <v>3983</v>
      </c>
      <c r="S227" s="160">
        <v>40</v>
      </c>
      <c r="T227" s="160">
        <v>0</v>
      </c>
      <c r="U227" s="158" t="s">
        <v>472</v>
      </c>
      <c r="V227" s="160" t="s">
        <v>3904</v>
      </c>
      <c r="W227" t="s">
        <v>50</v>
      </c>
      <c r="Z227" s="8">
        <v>0</v>
      </c>
      <c r="AA227">
        <v>0</v>
      </c>
      <c r="AB227"/>
      <c r="AE227" t="s">
        <v>412</v>
      </c>
      <c r="AF227" s="8" t="s">
        <v>3985</v>
      </c>
      <c r="AG227" s="140"/>
      <c r="AH227">
        <v>7</v>
      </c>
      <c r="AW227"/>
      <c r="AX227"/>
      <c r="AY227"/>
      <c r="AZ227"/>
      <c r="BA227"/>
      <c r="BB227"/>
      <c r="BD227" s="130"/>
      <c r="BE227" s="130"/>
      <c r="BF227" s="130"/>
    </row>
    <row r="228" spans="1:58" s="160" customFormat="1" x14ac:dyDescent="0.25">
      <c r="A228" s="160" t="s">
        <v>3911</v>
      </c>
      <c r="B228" t="s">
        <v>399</v>
      </c>
      <c r="C228" s="160" t="s">
        <v>3906</v>
      </c>
      <c r="D228" s="161">
        <v>33811</v>
      </c>
      <c r="E228" s="160" t="s">
        <v>24</v>
      </c>
      <c r="F228" s="158" t="s">
        <v>400</v>
      </c>
      <c r="G228" s="160">
        <v>11439</v>
      </c>
      <c r="H228" s="160">
        <v>11431</v>
      </c>
      <c r="I228" s="160">
        <v>11435</v>
      </c>
      <c r="J228" s="160">
        <v>11435</v>
      </c>
      <c r="K228" s="160">
        <v>11433</v>
      </c>
      <c r="L228" s="160">
        <v>11435</v>
      </c>
      <c r="M228" s="160">
        <v>11443</v>
      </c>
      <c r="N228" s="160">
        <v>11442</v>
      </c>
      <c r="O228" s="160">
        <v>11442</v>
      </c>
      <c r="P228" s="160">
        <v>11491</v>
      </c>
      <c r="Q228" s="160">
        <v>11435</v>
      </c>
      <c r="R228" s="160" t="s">
        <v>3983</v>
      </c>
      <c r="S228" s="160">
        <v>41</v>
      </c>
      <c r="T228" s="160">
        <v>0</v>
      </c>
      <c r="U228" s="158" t="s">
        <v>472</v>
      </c>
      <c r="V228" s="160" t="s">
        <v>3904</v>
      </c>
      <c r="W228" t="s">
        <v>50</v>
      </c>
      <c r="Z228" s="8">
        <v>0</v>
      </c>
      <c r="AA228">
        <v>0</v>
      </c>
      <c r="AB228"/>
      <c r="AE228" t="s">
        <v>412</v>
      </c>
      <c r="AF228" s="8" t="s">
        <v>3985</v>
      </c>
      <c r="AG228" s="140"/>
      <c r="AH228">
        <v>7</v>
      </c>
      <c r="AW228"/>
      <c r="AX228"/>
      <c r="AY228"/>
      <c r="AZ228"/>
      <c r="BA228"/>
      <c r="BB228"/>
      <c r="BD228" s="130"/>
      <c r="BE228" s="130"/>
      <c r="BF228" s="130"/>
    </row>
    <row r="229" spans="1:58" s="160" customFormat="1" x14ac:dyDescent="0.25">
      <c r="A229" s="160" t="s">
        <v>3912</v>
      </c>
      <c r="B229" t="s">
        <v>399</v>
      </c>
      <c r="C229" s="160" t="s">
        <v>3906</v>
      </c>
      <c r="D229" s="161">
        <v>36664</v>
      </c>
      <c r="E229" s="160" t="s">
        <v>24</v>
      </c>
      <c r="F229" s="158" t="s">
        <v>400</v>
      </c>
      <c r="G229" s="160">
        <v>11439</v>
      </c>
      <c r="H229" s="160">
        <v>11431</v>
      </c>
      <c r="I229" s="160">
        <v>11435</v>
      </c>
      <c r="J229" s="160">
        <v>11435</v>
      </c>
      <c r="K229" s="160">
        <v>11433</v>
      </c>
      <c r="L229" s="160">
        <v>11435</v>
      </c>
      <c r="M229" s="160">
        <v>11443</v>
      </c>
      <c r="N229" s="160">
        <v>11442</v>
      </c>
      <c r="O229" s="160">
        <v>11442</v>
      </c>
      <c r="P229" s="160">
        <v>11491</v>
      </c>
      <c r="Q229" s="160">
        <v>11435</v>
      </c>
      <c r="R229" s="160" t="s">
        <v>3983</v>
      </c>
      <c r="S229" s="160">
        <v>41</v>
      </c>
      <c r="T229" s="160">
        <v>0</v>
      </c>
      <c r="U229" s="158" t="s">
        <v>472</v>
      </c>
      <c r="V229" s="160" t="s">
        <v>3904</v>
      </c>
      <c r="W229" t="s">
        <v>50</v>
      </c>
      <c r="Z229" s="8">
        <v>0</v>
      </c>
      <c r="AA229">
        <v>0</v>
      </c>
      <c r="AB229"/>
      <c r="AE229" t="s">
        <v>412</v>
      </c>
      <c r="AF229" s="8" t="s">
        <v>3985</v>
      </c>
      <c r="AG229" s="140"/>
      <c r="AH229">
        <v>7</v>
      </c>
      <c r="AW229"/>
      <c r="AX229"/>
      <c r="AY229"/>
      <c r="AZ229"/>
      <c r="BA229"/>
      <c r="BB229"/>
      <c r="BD229" s="130"/>
      <c r="BE229" s="130"/>
      <c r="BF229" s="130"/>
    </row>
    <row r="230" spans="1:58" s="160" customFormat="1" x14ac:dyDescent="0.25">
      <c r="A230" s="160" t="s">
        <v>3913</v>
      </c>
      <c r="B230" t="s">
        <v>399</v>
      </c>
      <c r="C230" s="160" t="s">
        <v>3914</v>
      </c>
      <c r="D230" s="161">
        <v>1</v>
      </c>
      <c r="E230" s="160" t="s">
        <v>24</v>
      </c>
      <c r="F230" s="158" t="s">
        <v>400</v>
      </c>
      <c r="G230" s="160">
        <v>11439</v>
      </c>
      <c r="H230" s="160">
        <v>11431</v>
      </c>
      <c r="I230" s="160">
        <v>11435</v>
      </c>
      <c r="J230" s="160">
        <v>11435</v>
      </c>
      <c r="K230" s="160">
        <v>11433</v>
      </c>
      <c r="L230" s="160">
        <v>11435</v>
      </c>
      <c r="M230" s="160">
        <v>11443</v>
      </c>
      <c r="N230" s="160">
        <v>11442</v>
      </c>
      <c r="O230" s="160">
        <v>11442</v>
      </c>
      <c r="P230" s="160">
        <v>11491</v>
      </c>
      <c r="Q230" s="160">
        <v>11435</v>
      </c>
      <c r="R230" s="160" t="s">
        <v>3983</v>
      </c>
      <c r="S230" s="160">
        <v>41</v>
      </c>
      <c r="T230" s="160">
        <v>0</v>
      </c>
      <c r="U230" s="160" t="s">
        <v>469</v>
      </c>
      <c r="V230" s="160" t="s">
        <v>3904</v>
      </c>
      <c r="W230" t="s">
        <v>50</v>
      </c>
      <c r="Z230" s="8">
        <v>0</v>
      </c>
      <c r="AA230">
        <v>0</v>
      </c>
      <c r="AB230"/>
      <c r="AE230" t="s">
        <v>412</v>
      </c>
      <c r="AF230" s="8" t="s">
        <v>3985</v>
      </c>
      <c r="AG230" s="140"/>
      <c r="AH230">
        <v>7</v>
      </c>
      <c r="AW230"/>
      <c r="AX230"/>
      <c r="AY230"/>
      <c r="AZ230"/>
      <c r="BA230"/>
      <c r="BB230"/>
      <c r="BD230" s="130"/>
      <c r="BE230" s="130"/>
      <c r="BF230" s="130"/>
    </row>
    <row r="231" spans="1:58" s="160" customFormat="1" x14ac:dyDescent="0.25">
      <c r="A231" s="160" t="s">
        <v>3915</v>
      </c>
      <c r="B231" t="s">
        <v>399</v>
      </c>
      <c r="C231" s="160" t="s">
        <v>3914</v>
      </c>
      <c r="D231" s="161">
        <v>1</v>
      </c>
      <c r="E231" s="160" t="s">
        <v>24</v>
      </c>
      <c r="F231" s="158" t="s">
        <v>400</v>
      </c>
      <c r="G231" s="160">
        <v>11439</v>
      </c>
      <c r="H231" s="160">
        <v>11431</v>
      </c>
      <c r="I231" s="160">
        <v>11435</v>
      </c>
      <c r="J231" s="160">
        <v>11435</v>
      </c>
      <c r="K231" s="160">
        <v>11433</v>
      </c>
      <c r="L231" s="160">
        <v>11435</v>
      </c>
      <c r="M231" s="160">
        <v>11443</v>
      </c>
      <c r="N231" s="160">
        <v>11442</v>
      </c>
      <c r="O231" s="160">
        <v>11442</v>
      </c>
      <c r="P231" s="160">
        <v>11491</v>
      </c>
      <c r="Q231" s="160">
        <v>11435</v>
      </c>
      <c r="R231" s="160" t="s">
        <v>3983</v>
      </c>
      <c r="S231" s="160">
        <v>41</v>
      </c>
      <c r="T231" s="160">
        <v>0</v>
      </c>
      <c r="U231" s="160" t="s">
        <v>469</v>
      </c>
      <c r="V231" s="160" t="s">
        <v>3904</v>
      </c>
      <c r="W231" t="s">
        <v>50</v>
      </c>
      <c r="Z231" s="8">
        <v>0</v>
      </c>
      <c r="AA231">
        <v>0</v>
      </c>
      <c r="AB231"/>
      <c r="AE231" t="s">
        <v>412</v>
      </c>
      <c r="AF231" s="8" t="s">
        <v>3985</v>
      </c>
      <c r="AG231" s="140"/>
      <c r="AH231">
        <v>7</v>
      </c>
      <c r="AW231"/>
      <c r="AX231"/>
      <c r="AY231"/>
      <c r="AZ231"/>
      <c r="BA231"/>
      <c r="BB231"/>
      <c r="BD231" s="130"/>
      <c r="BE231" s="130"/>
      <c r="BF231" s="130"/>
    </row>
    <row r="232" spans="1:58" s="160" customFormat="1" x14ac:dyDescent="0.25">
      <c r="A232" s="160" t="s">
        <v>3916</v>
      </c>
      <c r="B232" t="s">
        <v>399</v>
      </c>
      <c r="C232" s="160" t="s">
        <v>3914</v>
      </c>
      <c r="D232" s="161">
        <v>1</v>
      </c>
      <c r="E232" s="160" t="s">
        <v>24</v>
      </c>
      <c r="F232" s="158" t="s">
        <v>400</v>
      </c>
      <c r="G232" s="160">
        <v>11439</v>
      </c>
      <c r="H232" s="160">
        <v>11431</v>
      </c>
      <c r="I232" s="160">
        <v>11435</v>
      </c>
      <c r="J232" s="160">
        <v>11435</v>
      </c>
      <c r="K232" s="160">
        <v>11433</v>
      </c>
      <c r="L232" s="160">
        <v>11435</v>
      </c>
      <c r="M232" s="160">
        <v>11443</v>
      </c>
      <c r="N232" s="160">
        <v>11442</v>
      </c>
      <c r="O232" s="160">
        <v>11442</v>
      </c>
      <c r="P232" s="160">
        <v>11491</v>
      </c>
      <c r="Q232" s="160">
        <v>11435</v>
      </c>
      <c r="R232" s="160" t="s">
        <v>3983</v>
      </c>
      <c r="S232" s="160">
        <v>41</v>
      </c>
      <c r="T232" s="160">
        <v>0</v>
      </c>
      <c r="U232" s="160" t="s">
        <v>469</v>
      </c>
      <c r="V232" s="160" t="s">
        <v>3895</v>
      </c>
      <c r="W232" t="s">
        <v>50</v>
      </c>
      <c r="Z232" s="8">
        <v>0</v>
      </c>
      <c r="AA232">
        <v>0</v>
      </c>
      <c r="AB232"/>
      <c r="AE232" t="s">
        <v>412</v>
      </c>
      <c r="AF232" s="8" t="s">
        <v>3985</v>
      </c>
      <c r="AG232" s="140"/>
      <c r="AH232">
        <v>7</v>
      </c>
      <c r="AW232"/>
      <c r="AX232"/>
      <c r="AY232"/>
      <c r="AZ232"/>
      <c r="BA232"/>
      <c r="BB232"/>
      <c r="BD232" s="130"/>
      <c r="BE232" s="130"/>
      <c r="BF232" s="130"/>
    </row>
    <row r="233" spans="1:58" s="29" customFormat="1" x14ac:dyDescent="0.25">
      <c r="A233" s="29" t="s">
        <v>3917</v>
      </c>
      <c r="B233" t="s">
        <v>399</v>
      </c>
      <c r="C233" s="29" t="s">
        <v>3918</v>
      </c>
      <c r="D233" s="163">
        <v>1</v>
      </c>
      <c r="E233" s="29" t="s">
        <v>24</v>
      </c>
      <c r="F233" s="158" t="s">
        <v>400</v>
      </c>
      <c r="G233" s="29">
        <v>11411</v>
      </c>
      <c r="H233" s="29">
        <v>11411</v>
      </c>
      <c r="I233" s="29">
        <v>11411</v>
      </c>
      <c r="J233" s="29">
        <v>11411</v>
      </c>
      <c r="K233" s="29">
        <v>11411</v>
      </c>
      <c r="L233" s="29">
        <v>11411</v>
      </c>
      <c r="M233" s="29">
        <v>11424</v>
      </c>
      <c r="N233" s="29">
        <v>11424</v>
      </c>
      <c r="O233" s="29">
        <v>11424</v>
      </c>
      <c r="P233" s="29">
        <v>11491</v>
      </c>
      <c r="Q233" s="29">
        <v>11424</v>
      </c>
      <c r="R233" s="29" t="s">
        <v>3983</v>
      </c>
      <c r="S233" s="29">
        <v>72</v>
      </c>
      <c r="T233" s="29">
        <v>0</v>
      </c>
      <c r="U233" s="29" t="s">
        <v>469</v>
      </c>
      <c r="V233" s="29" t="s">
        <v>3919</v>
      </c>
      <c r="W233" t="s">
        <v>50</v>
      </c>
      <c r="Z233" s="8">
        <v>0</v>
      </c>
      <c r="AA233">
        <v>0</v>
      </c>
      <c r="AB233"/>
      <c r="AE233" t="s">
        <v>412</v>
      </c>
      <c r="AF233" s="8" t="s">
        <v>3985</v>
      </c>
      <c r="AG233" s="140"/>
      <c r="AH233">
        <v>4</v>
      </c>
      <c r="AW233"/>
      <c r="AX233"/>
      <c r="AY233"/>
      <c r="AZ233"/>
      <c r="BA233"/>
      <c r="BB233"/>
      <c r="BD233" s="130"/>
      <c r="BE233" s="130"/>
      <c r="BF233" s="130"/>
    </row>
    <row r="234" spans="1:58" s="29" customFormat="1" x14ac:dyDescent="0.25">
      <c r="A234" s="29" t="s">
        <v>3920</v>
      </c>
      <c r="B234" t="s">
        <v>399</v>
      </c>
      <c r="C234" s="29" t="s">
        <v>3921</v>
      </c>
      <c r="D234" s="163">
        <v>1</v>
      </c>
      <c r="E234" s="29" t="s">
        <v>24</v>
      </c>
      <c r="F234" s="158" t="s">
        <v>400</v>
      </c>
      <c r="G234" s="29">
        <v>11411</v>
      </c>
      <c r="H234" s="29">
        <v>11411</v>
      </c>
      <c r="I234" s="29">
        <v>11411</v>
      </c>
      <c r="J234" s="29">
        <v>11411</v>
      </c>
      <c r="K234" s="29">
        <v>11411</v>
      </c>
      <c r="L234" s="29">
        <v>11411</v>
      </c>
      <c r="M234" s="29">
        <v>11424</v>
      </c>
      <c r="N234" s="29">
        <v>11424</v>
      </c>
      <c r="O234" s="29">
        <v>11424</v>
      </c>
      <c r="P234" s="29">
        <v>11491</v>
      </c>
      <c r="Q234" s="29">
        <v>11424</v>
      </c>
      <c r="R234" s="29" t="s">
        <v>3983</v>
      </c>
      <c r="S234" s="29">
        <v>73</v>
      </c>
      <c r="T234" s="29">
        <v>0</v>
      </c>
      <c r="U234" s="29" t="s">
        <v>469</v>
      </c>
      <c r="V234" s="29" t="s">
        <v>3919</v>
      </c>
      <c r="W234" t="s">
        <v>50</v>
      </c>
      <c r="Z234" s="8">
        <v>0</v>
      </c>
      <c r="AA234">
        <v>0</v>
      </c>
      <c r="AB234"/>
      <c r="AE234" t="s">
        <v>412</v>
      </c>
      <c r="AF234" s="8" t="s">
        <v>3985</v>
      </c>
      <c r="AG234" s="140"/>
      <c r="AH234">
        <v>4</v>
      </c>
      <c r="AW234"/>
      <c r="AX234"/>
      <c r="AY234"/>
      <c r="AZ234"/>
      <c r="BA234"/>
      <c r="BB234"/>
      <c r="BD234" s="130"/>
      <c r="BE234" s="130"/>
      <c r="BF234" s="130"/>
    </row>
    <row r="235" spans="1:58" s="29" customFormat="1" x14ac:dyDescent="0.25">
      <c r="A235" s="29" t="s">
        <v>3922</v>
      </c>
      <c r="B235" t="s">
        <v>399</v>
      </c>
      <c r="C235" s="29" t="s">
        <v>3918</v>
      </c>
      <c r="D235" s="163">
        <v>1</v>
      </c>
      <c r="E235" s="29" t="s">
        <v>24</v>
      </c>
      <c r="F235" s="158" t="s">
        <v>400</v>
      </c>
      <c r="G235" s="29">
        <v>11411</v>
      </c>
      <c r="H235" s="29">
        <v>11411</v>
      </c>
      <c r="I235" s="29">
        <v>11411</v>
      </c>
      <c r="J235" s="29">
        <v>11411</v>
      </c>
      <c r="K235" s="29">
        <v>11411</v>
      </c>
      <c r="L235" s="29">
        <v>11411</v>
      </c>
      <c r="M235" s="29">
        <v>11424</v>
      </c>
      <c r="N235" s="29">
        <v>11424</v>
      </c>
      <c r="O235" s="29">
        <v>11424</v>
      </c>
      <c r="P235" s="29">
        <v>11491</v>
      </c>
      <c r="Q235" s="29">
        <v>11424</v>
      </c>
      <c r="R235" s="29" t="s">
        <v>3983</v>
      </c>
      <c r="S235" s="29">
        <v>74</v>
      </c>
      <c r="T235" s="29">
        <v>0</v>
      </c>
      <c r="U235" s="29" t="s">
        <v>469</v>
      </c>
      <c r="V235" s="29" t="s">
        <v>3919</v>
      </c>
      <c r="W235" t="s">
        <v>50</v>
      </c>
      <c r="Z235" s="8">
        <v>0</v>
      </c>
      <c r="AA235">
        <v>0</v>
      </c>
      <c r="AB235"/>
      <c r="AE235" t="s">
        <v>412</v>
      </c>
      <c r="AF235" s="8" t="s">
        <v>3985</v>
      </c>
      <c r="AG235" s="140"/>
      <c r="AH235">
        <v>4</v>
      </c>
      <c r="AW235"/>
      <c r="AX235"/>
      <c r="AY235"/>
      <c r="AZ235"/>
      <c r="BA235"/>
      <c r="BB235"/>
      <c r="BD235" s="130"/>
      <c r="BE235" s="130"/>
      <c r="BF235" s="130"/>
    </row>
    <row r="236" spans="1:58" s="164" customFormat="1" x14ac:dyDescent="0.25">
      <c r="A236" s="164" t="s">
        <v>3923</v>
      </c>
      <c r="B236" t="s">
        <v>399</v>
      </c>
      <c r="C236" s="164" t="s">
        <v>3924</v>
      </c>
      <c r="D236" s="165">
        <v>2432</v>
      </c>
      <c r="E236" s="164" t="s">
        <v>24</v>
      </c>
      <c r="F236" s="158" t="s">
        <v>400</v>
      </c>
      <c r="G236" s="164">
        <v>11425</v>
      </c>
      <c r="H236" s="164">
        <v>11425</v>
      </c>
      <c r="I236" s="164">
        <v>11425</v>
      </c>
      <c r="J236" s="164">
        <v>11425</v>
      </c>
      <c r="K236" s="164">
        <v>11425</v>
      </c>
      <c r="L236" s="164">
        <v>11425</v>
      </c>
      <c r="M236" s="164">
        <v>11425</v>
      </c>
      <c r="N236" s="164">
        <v>11425</v>
      </c>
      <c r="O236" s="164">
        <v>11425</v>
      </c>
      <c r="P236" s="164">
        <v>11425</v>
      </c>
      <c r="Q236" s="164">
        <v>11425</v>
      </c>
      <c r="R236" s="164" t="s">
        <v>3983</v>
      </c>
      <c r="S236" s="164">
        <v>80</v>
      </c>
      <c r="T236" s="164">
        <v>0</v>
      </c>
      <c r="U236" s="158" t="s">
        <v>472</v>
      </c>
      <c r="V236" s="164" t="s">
        <v>314</v>
      </c>
      <c r="W236" t="s">
        <v>50</v>
      </c>
      <c r="Z236" s="8">
        <v>0</v>
      </c>
      <c r="AA236">
        <v>0</v>
      </c>
      <c r="AB236"/>
      <c r="AE236" t="s">
        <v>314</v>
      </c>
      <c r="AF236" s="8" t="s">
        <v>3985</v>
      </c>
      <c r="AG236" s="140"/>
      <c r="AH236">
        <v>3</v>
      </c>
      <c r="AW236"/>
      <c r="AX236"/>
      <c r="AY236"/>
      <c r="AZ236"/>
      <c r="BA236"/>
      <c r="BB236"/>
      <c r="BD236" s="130"/>
      <c r="BE236" s="130"/>
      <c r="BF236" s="130"/>
    </row>
    <row r="237" spans="1:58" s="164" customFormat="1" x14ac:dyDescent="0.25">
      <c r="A237" s="164" t="s">
        <v>3925</v>
      </c>
      <c r="B237" t="s">
        <v>399</v>
      </c>
      <c r="C237" s="164" t="s">
        <v>3926</v>
      </c>
      <c r="D237" s="165">
        <v>5285</v>
      </c>
      <c r="E237" s="164" t="s">
        <v>24</v>
      </c>
      <c r="F237" s="158" t="s">
        <v>400</v>
      </c>
      <c r="G237" s="164">
        <v>11425</v>
      </c>
      <c r="H237" s="164">
        <v>11425</v>
      </c>
      <c r="I237" s="164">
        <v>11425</v>
      </c>
      <c r="J237" s="164">
        <v>11425</v>
      </c>
      <c r="K237" s="164">
        <v>11425</v>
      </c>
      <c r="L237" s="164">
        <v>11425</v>
      </c>
      <c r="M237" s="164">
        <v>11425</v>
      </c>
      <c r="N237" s="164">
        <v>11425</v>
      </c>
      <c r="O237" s="164">
        <v>11425</v>
      </c>
      <c r="P237" s="164">
        <v>11425</v>
      </c>
      <c r="Q237" s="164">
        <v>11425</v>
      </c>
      <c r="R237" s="164" t="s">
        <v>3983</v>
      </c>
      <c r="S237" s="164">
        <v>81</v>
      </c>
      <c r="T237" s="164">
        <v>0</v>
      </c>
      <c r="U237" s="158" t="s">
        <v>472</v>
      </c>
      <c r="V237" s="164" t="s">
        <v>314</v>
      </c>
      <c r="W237" t="s">
        <v>50</v>
      </c>
      <c r="Z237" s="8">
        <v>0</v>
      </c>
      <c r="AA237">
        <v>0</v>
      </c>
      <c r="AB237"/>
      <c r="AE237" t="s">
        <v>314</v>
      </c>
      <c r="AF237" s="8" t="s">
        <v>3985</v>
      </c>
      <c r="AG237" s="140"/>
      <c r="AH237">
        <v>3</v>
      </c>
      <c r="AW237"/>
      <c r="AX237"/>
      <c r="AY237"/>
      <c r="AZ237"/>
      <c r="BA237"/>
      <c r="BB237"/>
      <c r="BD237" s="130"/>
      <c r="BE237" s="130"/>
      <c r="BF237" s="130"/>
    </row>
    <row r="238" spans="1:58" s="164" customFormat="1" x14ac:dyDescent="0.25">
      <c r="A238" s="164" t="s">
        <v>3927</v>
      </c>
      <c r="B238" t="s">
        <v>399</v>
      </c>
      <c r="C238" s="164" t="s">
        <v>481</v>
      </c>
      <c r="D238" s="165">
        <v>8137</v>
      </c>
      <c r="E238" s="164" t="s">
        <v>24</v>
      </c>
      <c r="F238" s="158" t="s">
        <v>400</v>
      </c>
      <c r="G238" s="164">
        <v>11425</v>
      </c>
      <c r="H238" s="164">
        <v>11425</v>
      </c>
      <c r="I238" s="164">
        <v>11425</v>
      </c>
      <c r="J238" s="164">
        <v>11425</v>
      </c>
      <c r="K238" s="164">
        <v>11425</v>
      </c>
      <c r="L238" s="164">
        <v>11425</v>
      </c>
      <c r="M238" s="164">
        <v>11425</v>
      </c>
      <c r="N238" s="164">
        <v>11425</v>
      </c>
      <c r="O238" s="164">
        <v>11425</v>
      </c>
      <c r="P238" s="164">
        <v>11425</v>
      </c>
      <c r="Q238" s="164">
        <v>11425</v>
      </c>
      <c r="R238" s="164" t="s">
        <v>3927</v>
      </c>
      <c r="S238" s="164">
        <v>82</v>
      </c>
      <c r="T238" s="164">
        <v>0</v>
      </c>
      <c r="U238" s="158" t="s">
        <v>472</v>
      </c>
      <c r="V238" s="164" t="s">
        <v>314</v>
      </c>
      <c r="W238" t="s">
        <v>50</v>
      </c>
      <c r="Z238" s="8" t="e">
        <v>#VALUE!</v>
      </c>
      <c r="AA238">
        <v>1</v>
      </c>
      <c r="AB238"/>
      <c r="AE238" t="s">
        <v>314</v>
      </c>
      <c r="AF238" s="8">
        <v>8137</v>
      </c>
      <c r="AG238" s="140"/>
      <c r="AH238">
        <v>3</v>
      </c>
      <c r="AW238"/>
      <c r="AX238"/>
      <c r="AY238"/>
      <c r="AZ238"/>
      <c r="BA238"/>
      <c r="BB238"/>
      <c r="BD238" s="130"/>
      <c r="BE238" s="130"/>
      <c r="BF238" s="130"/>
    </row>
    <row r="239" spans="1:58" s="164" customFormat="1" x14ac:dyDescent="0.25">
      <c r="A239" s="164" t="s">
        <v>3928</v>
      </c>
      <c r="B239" t="s">
        <v>399</v>
      </c>
      <c r="C239" s="164" t="s">
        <v>3929</v>
      </c>
      <c r="D239" s="165">
        <v>10990</v>
      </c>
      <c r="E239" s="164" t="s">
        <v>24</v>
      </c>
      <c r="F239" s="158" t="s">
        <v>400</v>
      </c>
      <c r="G239" s="164">
        <v>11425</v>
      </c>
      <c r="H239" s="164">
        <v>11425</v>
      </c>
      <c r="I239" s="164">
        <v>11425</v>
      </c>
      <c r="J239" s="164">
        <v>11425</v>
      </c>
      <c r="K239" s="164">
        <v>11425</v>
      </c>
      <c r="L239" s="164">
        <v>11425</v>
      </c>
      <c r="M239" s="164">
        <v>11425</v>
      </c>
      <c r="N239" s="164">
        <v>11425</v>
      </c>
      <c r="O239" s="164">
        <v>11425</v>
      </c>
      <c r="P239" s="164">
        <v>11425</v>
      </c>
      <c r="Q239" s="164">
        <v>11425</v>
      </c>
      <c r="R239" s="164" t="s">
        <v>3983</v>
      </c>
      <c r="S239" s="164">
        <v>83</v>
      </c>
      <c r="T239" s="164">
        <v>0</v>
      </c>
      <c r="U239" s="158" t="s">
        <v>472</v>
      </c>
      <c r="V239" s="164" t="s">
        <v>314</v>
      </c>
      <c r="W239" t="s">
        <v>50</v>
      </c>
      <c r="Z239" s="8">
        <v>0</v>
      </c>
      <c r="AA239">
        <v>0</v>
      </c>
      <c r="AB239"/>
      <c r="AE239" t="s">
        <v>314</v>
      </c>
      <c r="AF239" s="8" t="s">
        <v>3985</v>
      </c>
      <c r="AG239" s="140"/>
      <c r="AH239">
        <v>3</v>
      </c>
      <c r="AW239"/>
      <c r="AX239"/>
      <c r="AY239"/>
      <c r="AZ239"/>
      <c r="BA239"/>
      <c r="BB239"/>
      <c r="BD239" s="130"/>
      <c r="BE239" s="130"/>
      <c r="BF239" s="130"/>
    </row>
    <row r="240" spans="1:58" s="164" customFormat="1" x14ac:dyDescent="0.25">
      <c r="A240" s="164" t="s">
        <v>3930</v>
      </c>
      <c r="B240" t="s">
        <v>399</v>
      </c>
      <c r="C240" s="164" t="s">
        <v>482</v>
      </c>
      <c r="D240" s="165">
        <v>13843</v>
      </c>
      <c r="E240" s="164" t="s">
        <v>24</v>
      </c>
      <c r="F240" s="158" t="s">
        <v>400</v>
      </c>
      <c r="G240" s="164">
        <v>11425</v>
      </c>
      <c r="H240" s="164">
        <v>11425</v>
      </c>
      <c r="I240" s="164">
        <v>11425</v>
      </c>
      <c r="J240" s="164">
        <v>11425</v>
      </c>
      <c r="K240" s="164">
        <v>11425</v>
      </c>
      <c r="L240" s="164">
        <v>11425</v>
      </c>
      <c r="M240" s="164">
        <v>11425</v>
      </c>
      <c r="N240" s="164">
        <v>11425</v>
      </c>
      <c r="O240" s="164">
        <v>11425</v>
      </c>
      <c r="P240" s="164">
        <v>11425</v>
      </c>
      <c r="Q240" s="164">
        <v>11425</v>
      </c>
      <c r="R240" s="164" t="s">
        <v>3930</v>
      </c>
      <c r="S240" s="164">
        <v>84</v>
      </c>
      <c r="T240" s="164">
        <v>0</v>
      </c>
      <c r="U240" s="158" t="s">
        <v>472</v>
      </c>
      <c r="V240" s="164" t="s">
        <v>314</v>
      </c>
      <c r="W240" t="s">
        <v>50</v>
      </c>
      <c r="Z240" s="8" t="e">
        <v>#VALUE!</v>
      </c>
      <c r="AA240">
        <v>2</v>
      </c>
      <c r="AB240"/>
      <c r="AE240" t="s">
        <v>314</v>
      </c>
      <c r="AF240" s="8">
        <v>13843</v>
      </c>
      <c r="AG240" s="140"/>
      <c r="AH240">
        <v>3</v>
      </c>
      <c r="AW240"/>
      <c r="AX240"/>
      <c r="AY240"/>
      <c r="AZ240"/>
      <c r="BA240"/>
      <c r="BB240"/>
      <c r="BD240" s="130"/>
      <c r="BE240" s="130"/>
      <c r="BF240" s="130"/>
    </row>
    <row r="241" spans="1:58" s="164" customFormat="1" x14ac:dyDescent="0.25">
      <c r="A241" s="164" t="s">
        <v>3931</v>
      </c>
      <c r="B241" t="s">
        <v>399</v>
      </c>
      <c r="C241" s="164" t="s">
        <v>517</v>
      </c>
      <c r="D241" s="165">
        <v>17204</v>
      </c>
      <c r="E241" s="164" t="s">
        <v>24</v>
      </c>
      <c r="F241" s="158" t="s">
        <v>400</v>
      </c>
      <c r="G241" s="164">
        <v>11425</v>
      </c>
      <c r="H241" s="164">
        <v>11425</v>
      </c>
      <c r="I241" s="164">
        <v>11425</v>
      </c>
      <c r="J241" s="164">
        <v>11425</v>
      </c>
      <c r="K241" s="164">
        <v>11425</v>
      </c>
      <c r="L241" s="164">
        <v>11425</v>
      </c>
      <c r="M241" s="164">
        <v>11425</v>
      </c>
      <c r="N241" s="164">
        <v>11425</v>
      </c>
      <c r="O241" s="164">
        <v>11425</v>
      </c>
      <c r="P241" s="164">
        <v>11425</v>
      </c>
      <c r="Q241" s="164">
        <v>11425</v>
      </c>
      <c r="R241" s="164" t="s">
        <v>3931</v>
      </c>
      <c r="S241" s="164">
        <v>80</v>
      </c>
      <c r="T241" s="164">
        <v>0</v>
      </c>
      <c r="U241" s="158" t="s">
        <v>472</v>
      </c>
      <c r="V241" s="164" t="s">
        <v>314</v>
      </c>
      <c r="W241" t="s">
        <v>50</v>
      </c>
      <c r="Z241" s="8" t="e">
        <v>#VALUE!</v>
      </c>
      <c r="AA241">
        <v>2</v>
      </c>
      <c r="AB241"/>
      <c r="AE241" t="s">
        <v>314</v>
      </c>
      <c r="AF241" s="8">
        <v>17204</v>
      </c>
      <c r="AG241" s="140"/>
      <c r="AH241">
        <v>3</v>
      </c>
      <c r="AW241"/>
      <c r="AX241"/>
      <c r="AY241"/>
      <c r="AZ241"/>
      <c r="BA241"/>
      <c r="BB241"/>
      <c r="BD241" s="130"/>
      <c r="BE241" s="130"/>
      <c r="BF241" s="130"/>
    </row>
    <row r="242" spans="1:58" s="164" customFormat="1" x14ac:dyDescent="0.25">
      <c r="A242" s="164" t="s">
        <v>3932</v>
      </c>
      <c r="B242" t="s">
        <v>399</v>
      </c>
      <c r="C242" s="164" t="s">
        <v>3933</v>
      </c>
      <c r="D242" s="165">
        <v>10000</v>
      </c>
      <c r="E242" s="164" t="s">
        <v>24</v>
      </c>
      <c r="F242" s="158" t="s">
        <v>400</v>
      </c>
      <c r="G242" s="164">
        <v>11425</v>
      </c>
      <c r="H242" s="164">
        <v>11425</v>
      </c>
      <c r="I242" s="164">
        <v>11425</v>
      </c>
      <c r="J242" s="164">
        <v>11425</v>
      </c>
      <c r="K242" s="164">
        <v>11425</v>
      </c>
      <c r="L242" s="164">
        <v>11425</v>
      </c>
      <c r="M242" s="164">
        <v>11425</v>
      </c>
      <c r="N242" s="164">
        <v>11425</v>
      </c>
      <c r="O242" s="164">
        <v>11425</v>
      </c>
      <c r="P242" s="164">
        <v>11425</v>
      </c>
      <c r="Q242" s="164">
        <v>11425</v>
      </c>
      <c r="R242" s="164" t="s">
        <v>3983</v>
      </c>
      <c r="S242" s="164">
        <v>90</v>
      </c>
      <c r="T242" s="164">
        <v>0</v>
      </c>
      <c r="U242" s="158" t="s">
        <v>472</v>
      </c>
      <c r="V242" s="164" t="s">
        <v>314</v>
      </c>
      <c r="W242" t="s">
        <v>50</v>
      </c>
      <c r="Z242" s="8">
        <v>0</v>
      </c>
      <c r="AA242">
        <v>0</v>
      </c>
      <c r="AB242"/>
      <c r="AE242" t="s">
        <v>314</v>
      </c>
      <c r="AF242" s="8" t="s">
        <v>3985</v>
      </c>
      <c r="AG242" s="140"/>
      <c r="AH242">
        <v>3</v>
      </c>
      <c r="AW242"/>
      <c r="AX242"/>
      <c r="AY242"/>
      <c r="AZ242"/>
      <c r="BA242"/>
      <c r="BB242"/>
      <c r="BD242" s="130"/>
      <c r="BE242" s="130"/>
      <c r="BF242" s="130"/>
    </row>
    <row r="243" spans="1:58" s="164" customFormat="1" x14ac:dyDescent="0.25">
      <c r="A243" s="164" t="s">
        <v>470</v>
      </c>
      <c r="B243" t="s">
        <v>399</v>
      </c>
      <c r="C243" s="164" t="s">
        <v>471</v>
      </c>
      <c r="D243" s="165">
        <v>2900</v>
      </c>
      <c r="E243" s="164" t="s">
        <v>24</v>
      </c>
      <c r="F243" s="158" t="s">
        <v>400</v>
      </c>
      <c r="G243" s="164">
        <v>11425</v>
      </c>
      <c r="H243" s="164">
        <v>11425</v>
      </c>
      <c r="I243" s="164">
        <v>11425</v>
      </c>
      <c r="J243" s="164">
        <v>11425</v>
      </c>
      <c r="K243" s="164">
        <v>11425</v>
      </c>
      <c r="L243" s="164">
        <v>11425</v>
      </c>
      <c r="M243" s="164">
        <v>11425</v>
      </c>
      <c r="N243" s="164">
        <v>11425</v>
      </c>
      <c r="O243" s="164">
        <v>11425</v>
      </c>
      <c r="P243" s="164">
        <v>11425</v>
      </c>
      <c r="Q243" s="164">
        <v>11425</v>
      </c>
      <c r="R243" s="164" t="s">
        <v>470</v>
      </c>
      <c r="S243" s="164">
        <v>80</v>
      </c>
      <c r="T243" s="164">
        <v>0</v>
      </c>
      <c r="U243" s="158" t="s">
        <v>472</v>
      </c>
      <c r="V243" s="164" t="s">
        <v>314</v>
      </c>
      <c r="W243" t="s">
        <v>50</v>
      </c>
      <c r="Z243" s="8" t="e">
        <v>#VALUE!</v>
      </c>
      <c r="AA243">
        <v>1</v>
      </c>
      <c r="AB243"/>
      <c r="AE243" t="s">
        <v>314</v>
      </c>
      <c r="AF243" s="8">
        <v>2900</v>
      </c>
      <c r="AG243" s="140"/>
      <c r="AH243">
        <v>3</v>
      </c>
      <c r="AW243"/>
      <c r="AX243"/>
      <c r="AY243"/>
      <c r="AZ243"/>
      <c r="BA243"/>
      <c r="BB243"/>
      <c r="BD243" s="130"/>
      <c r="BE243" s="130"/>
      <c r="BF243" s="130"/>
    </row>
    <row r="244" spans="1:58" s="164" customFormat="1" x14ac:dyDescent="0.25">
      <c r="A244" s="164" t="s">
        <v>473</v>
      </c>
      <c r="B244" t="s">
        <v>399</v>
      </c>
      <c r="C244" s="164" t="s">
        <v>474</v>
      </c>
      <c r="D244" s="165">
        <v>8805</v>
      </c>
      <c r="E244" s="164" t="s">
        <v>24</v>
      </c>
      <c r="F244" s="158" t="s">
        <v>400</v>
      </c>
      <c r="G244" s="164">
        <v>11425</v>
      </c>
      <c r="H244" s="164">
        <v>11425</v>
      </c>
      <c r="I244" s="164">
        <v>11425</v>
      </c>
      <c r="J244" s="164">
        <v>11425</v>
      </c>
      <c r="K244" s="164">
        <v>11425</v>
      </c>
      <c r="L244" s="164">
        <v>11425</v>
      </c>
      <c r="M244" s="164">
        <v>11425</v>
      </c>
      <c r="N244" s="164">
        <v>11425</v>
      </c>
      <c r="O244" s="164">
        <v>11425</v>
      </c>
      <c r="P244" s="164">
        <v>11425</v>
      </c>
      <c r="Q244" s="164">
        <v>11425</v>
      </c>
      <c r="R244" s="164" t="s">
        <v>473</v>
      </c>
      <c r="S244" s="164">
        <v>81</v>
      </c>
      <c r="T244" s="164">
        <v>0</v>
      </c>
      <c r="U244" s="158" t="s">
        <v>472</v>
      </c>
      <c r="V244" s="164" t="s">
        <v>314</v>
      </c>
      <c r="W244" t="s">
        <v>50</v>
      </c>
      <c r="Z244" s="8" t="e">
        <v>#VALUE!</v>
      </c>
      <c r="AA244">
        <v>1</v>
      </c>
      <c r="AB244"/>
      <c r="AE244" t="s">
        <v>314</v>
      </c>
      <c r="AF244" s="8">
        <v>8805</v>
      </c>
      <c r="AG244" s="140"/>
      <c r="AH244">
        <v>3</v>
      </c>
      <c r="AW244"/>
      <c r="AX244"/>
      <c r="AY244"/>
      <c r="AZ244"/>
      <c r="BA244"/>
      <c r="BB244"/>
      <c r="BD244" s="130"/>
      <c r="BE244" s="130"/>
      <c r="BF244" s="130"/>
    </row>
    <row r="245" spans="1:58" s="164" customFormat="1" x14ac:dyDescent="0.25">
      <c r="A245" s="164" t="s">
        <v>3934</v>
      </c>
      <c r="B245" t="s">
        <v>399</v>
      </c>
      <c r="C245" s="164" t="s">
        <v>3935</v>
      </c>
      <c r="D245" s="165">
        <v>2432</v>
      </c>
      <c r="E245" s="164" t="s">
        <v>24</v>
      </c>
      <c r="F245" s="158" t="s">
        <v>400</v>
      </c>
      <c r="G245" s="164">
        <v>11425</v>
      </c>
      <c r="H245" s="164">
        <v>11425</v>
      </c>
      <c r="I245" s="164">
        <v>11425</v>
      </c>
      <c r="J245" s="164">
        <v>11425</v>
      </c>
      <c r="K245" s="164">
        <v>11425</v>
      </c>
      <c r="L245" s="164">
        <v>11425</v>
      </c>
      <c r="M245" s="164">
        <v>11425</v>
      </c>
      <c r="N245" s="164">
        <v>11425</v>
      </c>
      <c r="O245" s="164">
        <v>11425</v>
      </c>
      <c r="P245" s="164">
        <v>11425</v>
      </c>
      <c r="Q245" s="164">
        <v>11425</v>
      </c>
      <c r="R245" s="164" t="s">
        <v>3983</v>
      </c>
      <c r="S245" s="164">
        <v>82</v>
      </c>
      <c r="T245" s="164">
        <v>0</v>
      </c>
      <c r="U245" s="158" t="s">
        <v>472</v>
      </c>
      <c r="V245" s="164" t="s">
        <v>314</v>
      </c>
      <c r="W245" t="s">
        <v>50</v>
      </c>
      <c r="Z245" s="8">
        <v>0</v>
      </c>
      <c r="AA245">
        <v>0</v>
      </c>
      <c r="AB245"/>
      <c r="AE245" t="s">
        <v>314</v>
      </c>
      <c r="AF245" s="8" t="s">
        <v>3985</v>
      </c>
      <c r="AG245" s="140"/>
      <c r="AH245">
        <v>3</v>
      </c>
      <c r="AW245"/>
      <c r="AX245"/>
      <c r="AY245"/>
      <c r="AZ245"/>
      <c r="BA245"/>
      <c r="BB245"/>
      <c r="BD245" s="130"/>
      <c r="BE245" s="130"/>
      <c r="BF245" s="130"/>
    </row>
    <row r="246" spans="1:58" s="164" customFormat="1" x14ac:dyDescent="0.25">
      <c r="A246" s="164" t="s">
        <v>3936</v>
      </c>
      <c r="B246" t="s">
        <v>399</v>
      </c>
      <c r="C246" s="164" t="s">
        <v>475</v>
      </c>
      <c r="D246" s="165">
        <v>18500</v>
      </c>
      <c r="E246" s="164" t="s">
        <v>24</v>
      </c>
      <c r="F246" s="158" t="s">
        <v>400</v>
      </c>
      <c r="G246" s="164">
        <v>11425</v>
      </c>
      <c r="H246" s="164">
        <v>11425</v>
      </c>
      <c r="I246" s="164">
        <v>11425</v>
      </c>
      <c r="J246" s="164">
        <v>11425</v>
      </c>
      <c r="K246" s="164">
        <v>11425</v>
      </c>
      <c r="L246" s="164">
        <v>11425</v>
      </c>
      <c r="M246" s="164">
        <v>11425</v>
      </c>
      <c r="N246" s="164">
        <v>11425</v>
      </c>
      <c r="O246" s="164">
        <v>11425</v>
      </c>
      <c r="P246" s="164">
        <v>11425</v>
      </c>
      <c r="Q246" s="164">
        <v>11425</v>
      </c>
      <c r="R246" s="164" t="s">
        <v>3936</v>
      </c>
      <c r="S246" s="164">
        <v>83</v>
      </c>
      <c r="T246" s="164">
        <v>0</v>
      </c>
      <c r="U246" s="158" t="s">
        <v>472</v>
      </c>
      <c r="V246" s="164" t="s">
        <v>314</v>
      </c>
      <c r="W246" t="s">
        <v>50</v>
      </c>
      <c r="Z246" s="8" t="e">
        <v>#VALUE!</v>
      </c>
      <c r="AA246">
        <v>2</v>
      </c>
      <c r="AB246"/>
      <c r="AE246" t="s">
        <v>314</v>
      </c>
      <c r="AF246" s="8">
        <v>18500</v>
      </c>
      <c r="AG246" s="140"/>
      <c r="AH246">
        <v>3</v>
      </c>
      <c r="AW246"/>
      <c r="AX246"/>
      <c r="AY246"/>
      <c r="AZ246"/>
      <c r="BA246"/>
      <c r="BB246"/>
      <c r="BD246" s="130"/>
      <c r="BE246" s="130"/>
      <c r="BF246" s="130"/>
    </row>
    <row r="247" spans="1:58" s="164" customFormat="1" x14ac:dyDescent="0.25">
      <c r="A247" s="164" t="s">
        <v>3937</v>
      </c>
      <c r="B247" t="s">
        <v>399</v>
      </c>
      <c r="C247" s="164" t="s">
        <v>476</v>
      </c>
      <c r="D247" s="165">
        <v>2385</v>
      </c>
      <c r="E247" s="164" t="s">
        <v>24</v>
      </c>
      <c r="F247" s="158" t="s">
        <v>400</v>
      </c>
      <c r="G247" s="164">
        <v>11425</v>
      </c>
      <c r="H247" s="164">
        <v>11425</v>
      </c>
      <c r="I247" s="164">
        <v>11425</v>
      </c>
      <c r="J247" s="164">
        <v>11425</v>
      </c>
      <c r="K247" s="164">
        <v>11425</v>
      </c>
      <c r="L247" s="164">
        <v>11425</v>
      </c>
      <c r="M247" s="164">
        <v>11425</v>
      </c>
      <c r="N247" s="164">
        <v>11425</v>
      </c>
      <c r="O247" s="164">
        <v>11425</v>
      </c>
      <c r="P247" s="164">
        <v>11425</v>
      </c>
      <c r="Q247" s="164">
        <v>11425</v>
      </c>
      <c r="R247" s="164" t="s">
        <v>3937</v>
      </c>
      <c r="S247" s="164">
        <v>84</v>
      </c>
      <c r="T247" s="164">
        <v>0</v>
      </c>
      <c r="U247" s="158" t="s">
        <v>472</v>
      </c>
      <c r="V247" s="164" t="s">
        <v>314</v>
      </c>
      <c r="W247" t="s">
        <v>50</v>
      </c>
      <c r="Z247" s="8" t="e">
        <v>#VALUE!</v>
      </c>
      <c r="AA247">
        <v>1</v>
      </c>
      <c r="AB247"/>
      <c r="AE247" t="s">
        <v>314</v>
      </c>
      <c r="AF247" s="8">
        <v>2385</v>
      </c>
      <c r="AG247" s="140"/>
      <c r="AH247">
        <v>3</v>
      </c>
      <c r="AW247"/>
      <c r="AX247"/>
      <c r="AY247"/>
      <c r="AZ247"/>
      <c r="BA247"/>
      <c r="BB247"/>
      <c r="BD247" s="130"/>
      <c r="BE247" s="130"/>
      <c r="BF247" s="130"/>
    </row>
    <row r="248" spans="1:58" s="164" customFormat="1" x14ac:dyDescent="0.25">
      <c r="A248" s="164" t="s">
        <v>3938</v>
      </c>
      <c r="B248" t="s">
        <v>399</v>
      </c>
      <c r="C248" s="164" t="s">
        <v>477</v>
      </c>
      <c r="D248" s="165">
        <v>5237</v>
      </c>
      <c r="E248" s="164" t="s">
        <v>24</v>
      </c>
      <c r="F248" s="158" t="s">
        <v>400</v>
      </c>
      <c r="G248" s="164">
        <v>11425</v>
      </c>
      <c r="H248" s="164">
        <v>11425</v>
      </c>
      <c r="I248" s="164">
        <v>11425</v>
      </c>
      <c r="J248" s="164">
        <v>11425</v>
      </c>
      <c r="K248" s="164">
        <v>11425</v>
      </c>
      <c r="L248" s="164">
        <v>11425</v>
      </c>
      <c r="M248" s="164">
        <v>11425</v>
      </c>
      <c r="N248" s="164">
        <v>11425</v>
      </c>
      <c r="O248" s="164">
        <v>11425</v>
      </c>
      <c r="P248" s="164">
        <v>11425</v>
      </c>
      <c r="Q248" s="164">
        <v>11425</v>
      </c>
      <c r="R248" s="164" t="s">
        <v>3938</v>
      </c>
      <c r="S248" s="164">
        <v>85</v>
      </c>
      <c r="T248" s="164">
        <v>0</v>
      </c>
      <c r="U248" s="158" t="s">
        <v>472</v>
      </c>
      <c r="V248" s="164" t="s">
        <v>314</v>
      </c>
      <c r="W248" t="s">
        <v>50</v>
      </c>
      <c r="Z248" s="8" t="e">
        <v>#VALUE!</v>
      </c>
      <c r="AA248">
        <v>2</v>
      </c>
      <c r="AB248"/>
      <c r="AE248" t="s">
        <v>314</v>
      </c>
      <c r="AF248" s="8">
        <v>5237</v>
      </c>
      <c r="AG248" s="140"/>
      <c r="AH248">
        <v>3</v>
      </c>
      <c r="AW248"/>
      <c r="AX248"/>
      <c r="AY248"/>
      <c r="AZ248"/>
      <c r="BA248"/>
      <c r="BB248"/>
      <c r="BD248" s="130"/>
      <c r="BE248" s="130"/>
      <c r="BF248" s="130"/>
    </row>
    <row r="249" spans="1:58" s="164" customFormat="1" x14ac:dyDescent="0.25">
      <c r="A249" s="164" t="s">
        <v>3939</v>
      </c>
      <c r="B249" t="s">
        <v>399</v>
      </c>
      <c r="C249" s="164" t="s">
        <v>478</v>
      </c>
      <c r="D249" s="165">
        <v>8090</v>
      </c>
      <c r="E249" s="164" t="s">
        <v>24</v>
      </c>
      <c r="F249" s="158" t="s">
        <v>400</v>
      </c>
      <c r="G249" s="164">
        <v>11425</v>
      </c>
      <c r="H249" s="164">
        <v>11425</v>
      </c>
      <c r="I249" s="164">
        <v>11425</v>
      </c>
      <c r="J249" s="164">
        <v>11425</v>
      </c>
      <c r="K249" s="164">
        <v>11425</v>
      </c>
      <c r="L249" s="164">
        <v>11425</v>
      </c>
      <c r="M249" s="164">
        <v>11425</v>
      </c>
      <c r="N249" s="164">
        <v>11425</v>
      </c>
      <c r="O249" s="164">
        <v>11425</v>
      </c>
      <c r="P249" s="164">
        <v>11425</v>
      </c>
      <c r="Q249" s="164">
        <v>11425</v>
      </c>
      <c r="R249" s="164" t="s">
        <v>3939</v>
      </c>
      <c r="S249" s="164">
        <v>86</v>
      </c>
      <c r="T249" s="164">
        <v>0</v>
      </c>
      <c r="U249" s="158" t="s">
        <v>472</v>
      </c>
      <c r="V249" s="164" t="s">
        <v>314</v>
      </c>
      <c r="W249" t="s">
        <v>50</v>
      </c>
      <c r="Z249" s="8" t="e">
        <v>#VALUE!</v>
      </c>
      <c r="AA249">
        <v>2</v>
      </c>
      <c r="AB249"/>
      <c r="AE249" t="s">
        <v>314</v>
      </c>
      <c r="AF249" s="8">
        <v>8090</v>
      </c>
      <c r="AG249" s="140"/>
      <c r="AH249">
        <v>3</v>
      </c>
      <c r="AW249"/>
      <c r="AX249"/>
      <c r="AY249"/>
      <c r="AZ249"/>
      <c r="BA249"/>
      <c r="BB249"/>
      <c r="BD249" s="130"/>
      <c r="BE249" s="130"/>
      <c r="BF249" s="130"/>
    </row>
    <row r="250" spans="1:58" s="164" customFormat="1" x14ac:dyDescent="0.25">
      <c r="A250" s="164" t="s">
        <v>479</v>
      </c>
      <c r="B250" t="s">
        <v>399</v>
      </c>
      <c r="C250" s="164" t="s">
        <v>480</v>
      </c>
      <c r="D250" s="165">
        <v>10943</v>
      </c>
      <c r="E250" s="164" t="s">
        <v>24</v>
      </c>
      <c r="F250" s="158" t="s">
        <v>400</v>
      </c>
      <c r="G250" s="164">
        <v>11425</v>
      </c>
      <c r="H250" s="164">
        <v>11425</v>
      </c>
      <c r="I250" s="164">
        <v>11425</v>
      </c>
      <c r="J250" s="164">
        <v>11425</v>
      </c>
      <c r="K250" s="164">
        <v>11425</v>
      </c>
      <c r="L250" s="164">
        <v>11425</v>
      </c>
      <c r="M250" s="164">
        <v>11425</v>
      </c>
      <c r="N250" s="164">
        <v>11425</v>
      </c>
      <c r="O250" s="164">
        <v>11425</v>
      </c>
      <c r="P250" s="164">
        <v>11425</v>
      </c>
      <c r="Q250" s="164">
        <v>11425</v>
      </c>
      <c r="R250" s="164" t="s">
        <v>479</v>
      </c>
      <c r="S250" s="164">
        <v>87</v>
      </c>
      <c r="T250" s="164">
        <v>0</v>
      </c>
      <c r="U250" s="158" t="s">
        <v>472</v>
      </c>
      <c r="V250" s="164" t="s">
        <v>314</v>
      </c>
      <c r="W250" t="s">
        <v>50</v>
      </c>
      <c r="Z250" s="8" t="e">
        <v>#VALUE!</v>
      </c>
      <c r="AA250">
        <v>1</v>
      </c>
      <c r="AB250"/>
      <c r="AE250" t="s">
        <v>314</v>
      </c>
      <c r="AF250" s="8">
        <v>10943</v>
      </c>
      <c r="AG250" s="140"/>
      <c r="AH250">
        <v>3</v>
      </c>
      <c r="AW250"/>
      <c r="AX250"/>
      <c r="AY250"/>
      <c r="AZ250"/>
      <c r="BA250"/>
      <c r="BB250"/>
      <c r="BD250" s="130"/>
      <c r="BE250" s="130"/>
      <c r="BF250" s="130"/>
    </row>
    <row r="251" spans="1:58" s="164" customFormat="1" x14ac:dyDescent="0.25">
      <c r="A251" s="164" t="s">
        <v>3940</v>
      </c>
      <c r="B251" t="s">
        <v>399</v>
      </c>
      <c r="C251" s="164" t="s">
        <v>3941</v>
      </c>
      <c r="D251" s="165">
        <v>10000</v>
      </c>
      <c r="E251" s="164" t="s">
        <v>24</v>
      </c>
      <c r="F251" s="158" t="s">
        <v>400</v>
      </c>
      <c r="G251" s="164">
        <v>11425</v>
      </c>
      <c r="H251" s="164">
        <v>11425</v>
      </c>
      <c r="I251" s="164">
        <v>11425</v>
      </c>
      <c r="J251" s="164">
        <v>11425</v>
      </c>
      <c r="K251" s="164">
        <v>11425</v>
      </c>
      <c r="L251" s="164">
        <v>11425</v>
      </c>
      <c r="M251" s="164">
        <v>11425</v>
      </c>
      <c r="N251" s="164">
        <v>11425</v>
      </c>
      <c r="O251" s="164">
        <v>11425</v>
      </c>
      <c r="P251" s="164">
        <v>11425</v>
      </c>
      <c r="Q251" s="164">
        <v>11425</v>
      </c>
      <c r="R251" s="164" t="s">
        <v>3983</v>
      </c>
      <c r="S251" s="164">
        <v>88</v>
      </c>
      <c r="T251" s="164">
        <v>0</v>
      </c>
      <c r="U251" s="158" t="s">
        <v>472</v>
      </c>
      <c r="V251" s="164" t="s">
        <v>314</v>
      </c>
      <c r="W251" t="s">
        <v>50</v>
      </c>
      <c r="Z251" s="8">
        <v>0</v>
      </c>
      <c r="AA251">
        <v>0</v>
      </c>
      <c r="AB251"/>
      <c r="AE251" t="s">
        <v>314</v>
      </c>
      <c r="AF251" s="8" t="s">
        <v>3985</v>
      </c>
      <c r="AG251" s="140"/>
      <c r="AH251">
        <v>3</v>
      </c>
      <c r="AW251"/>
      <c r="AX251"/>
      <c r="AY251"/>
      <c r="AZ251"/>
      <c r="BA251"/>
      <c r="BB251"/>
      <c r="BD251" s="130"/>
      <c r="BE251" s="130"/>
      <c r="BF251" s="130"/>
    </row>
    <row r="252" spans="1:58" s="164" customFormat="1" x14ac:dyDescent="0.25">
      <c r="A252" s="164" t="s">
        <v>3942</v>
      </c>
      <c r="B252" t="s">
        <v>399</v>
      </c>
      <c r="C252" s="164" t="s">
        <v>3777</v>
      </c>
      <c r="D252" s="165">
        <v>200</v>
      </c>
      <c r="E252" s="164" t="s">
        <v>24</v>
      </c>
      <c r="F252" s="158" t="s">
        <v>400</v>
      </c>
      <c r="G252" s="164">
        <v>11425</v>
      </c>
      <c r="H252" s="164">
        <v>11425</v>
      </c>
      <c r="I252" s="164">
        <v>11425</v>
      </c>
      <c r="J252" s="164">
        <v>11425</v>
      </c>
      <c r="K252" s="164">
        <v>11425</v>
      </c>
      <c r="L252" s="164">
        <v>11425</v>
      </c>
      <c r="M252" s="164">
        <v>11425</v>
      </c>
      <c r="N252" s="164">
        <v>11425</v>
      </c>
      <c r="O252" s="164">
        <v>11425</v>
      </c>
      <c r="P252" s="164">
        <v>11425</v>
      </c>
      <c r="Q252" s="164">
        <v>11425</v>
      </c>
      <c r="R252" s="164" t="s">
        <v>3983</v>
      </c>
      <c r="S252" s="164">
        <v>89</v>
      </c>
      <c r="T252" s="164">
        <v>0</v>
      </c>
      <c r="U252" s="164" t="s">
        <v>469</v>
      </c>
      <c r="V252" s="164" t="s">
        <v>314</v>
      </c>
      <c r="W252" t="s">
        <v>50</v>
      </c>
      <c r="Z252" s="8">
        <v>0</v>
      </c>
      <c r="AA252">
        <v>0</v>
      </c>
      <c r="AB252"/>
      <c r="AE252" t="s">
        <v>314</v>
      </c>
      <c r="AF252" s="8" t="s">
        <v>3985</v>
      </c>
      <c r="AG252" s="140"/>
      <c r="AH252">
        <v>3</v>
      </c>
      <c r="AW252"/>
      <c r="AX252"/>
      <c r="AY252"/>
      <c r="AZ252"/>
      <c r="BA252"/>
      <c r="BB252"/>
      <c r="BD252" s="130"/>
      <c r="BE252" s="130"/>
      <c r="BF252" s="130"/>
    </row>
    <row r="253" spans="1:58" s="164" customFormat="1" x14ac:dyDescent="0.25">
      <c r="A253" s="164" t="s">
        <v>3943</v>
      </c>
      <c r="B253" t="s">
        <v>399</v>
      </c>
      <c r="C253" s="164" t="s">
        <v>506</v>
      </c>
      <c r="D253" s="165">
        <v>1</v>
      </c>
      <c r="E253" s="164" t="s">
        <v>24</v>
      </c>
      <c r="F253" s="158" t="s">
        <v>400</v>
      </c>
      <c r="G253" s="164">
        <v>11425</v>
      </c>
      <c r="H253" s="164">
        <v>11425</v>
      </c>
      <c r="I253" s="164">
        <v>11425</v>
      </c>
      <c r="J253" s="164">
        <v>11425</v>
      </c>
      <c r="K253" s="164">
        <v>11425</v>
      </c>
      <c r="L253" s="164">
        <v>11425</v>
      </c>
      <c r="M253" s="164">
        <v>11425</v>
      </c>
      <c r="N253" s="164">
        <v>11425</v>
      </c>
      <c r="O253" s="164">
        <v>11425</v>
      </c>
      <c r="P253" s="164">
        <v>11425</v>
      </c>
      <c r="Q253" s="164">
        <v>11425</v>
      </c>
      <c r="R253" s="164" t="s">
        <v>3983</v>
      </c>
      <c r="S253" s="164">
        <v>91</v>
      </c>
      <c r="T253" s="164">
        <v>0</v>
      </c>
      <c r="U253" s="164" t="s">
        <v>469</v>
      </c>
      <c r="V253" s="164" t="s">
        <v>314</v>
      </c>
      <c r="W253" t="s">
        <v>50</v>
      </c>
      <c r="Z253" s="8">
        <v>0</v>
      </c>
      <c r="AA253">
        <v>0</v>
      </c>
      <c r="AB253"/>
      <c r="AE253" t="s">
        <v>314</v>
      </c>
      <c r="AF253" s="8" t="s">
        <v>3985</v>
      </c>
      <c r="AG253" s="140"/>
      <c r="AH253">
        <v>3</v>
      </c>
      <c r="AW253"/>
      <c r="AX253"/>
      <c r="AY253"/>
      <c r="AZ253"/>
      <c r="BA253"/>
      <c r="BB253"/>
      <c r="BD253" s="130"/>
      <c r="BE253" s="130"/>
      <c r="BF253" s="130"/>
    </row>
    <row r="254" spans="1:58" s="164" customFormat="1" x14ac:dyDescent="0.25">
      <c r="A254" s="164" t="s">
        <v>3944</v>
      </c>
      <c r="B254" t="s">
        <v>399</v>
      </c>
      <c r="C254" s="164" t="s">
        <v>3945</v>
      </c>
      <c r="D254" s="165">
        <v>1</v>
      </c>
      <c r="E254" s="164" t="s">
        <v>24</v>
      </c>
      <c r="F254" s="158" t="s">
        <v>400</v>
      </c>
      <c r="G254" s="164">
        <v>11425</v>
      </c>
      <c r="H254" s="164">
        <v>11425</v>
      </c>
      <c r="I254" s="164">
        <v>11425</v>
      </c>
      <c r="J254" s="164">
        <v>11425</v>
      </c>
      <c r="K254" s="164">
        <v>11425</v>
      </c>
      <c r="L254" s="164">
        <v>11425</v>
      </c>
      <c r="M254" s="164">
        <v>11425</v>
      </c>
      <c r="N254" s="164">
        <v>11425</v>
      </c>
      <c r="O254" s="164">
        <v>11425</v>
      </c>
      <c r="P254" s="164">
        <v>11425</v>
      </c>
      <c r="Q254" s="164">
        <v>11425</v>
      </c>
      <c r="R254" s="164" t="s">
        <v>3983</v>
      </c>
      <c r="S254" s="164">
        <v>92</v>
      </c>
      <c r="T254" s="164">
        <v>0</v>
      </c>
      <c r="U254" s="164" t="s">
        <v>469</v>
      </c>
      <c r="V254" s="164" t="s">
        <v>314</v>
      </c>
      <c r="W254" t="s">
        <v>50</v>
      </c>
      <c r="Z254" s="8">
        <v>0</v>
      </c>
      <c r="AA254">
        <v>0</v>
      </c>
      <c r="AB254"/>
      <c r="AE254" t="s">
        <v>314</v>
      </c>
      <c r="AF254" s="8" t="s">
        <v>3985</v>
      </c>
      <c r="AG254" s="140"/>
      <c r="AH254">
        <v>3</v>
      </c>
      <c r="AW254"/>
      <c r="AX254"/>
      <c r="AY254"/>
      <c r="AZ254"/>
      <c r="BA254"/>
      <c r="BB254"/>
      <c r="BD254" s="130"/>
      <c r="BE254" s="130"/>
      <c r="BF254" s="130"/>
    </row>
    <row r="255" spans="1:58" s="164" customFormat="1" x14ac:dyDescent="0.25">
      <c r="A255" s="164" t="s">
        <v>505</v>
      </c>
      <c r="B255" t="s">
        <v>399</v>
      </c>
      <c r="C255" s="164" t="s">
        <v>506</v>
      </c>
      <c r="D255" s="165">
        <v>1</v>
      </c>
      <c r="E255" s="164" t="s">
        <v>24</v>
      </c>
      <c r="F255" s="158" t="s">
        <v>400</v>
      </c>
      <c r="G255" s="164">
        <v>11425</v>
      </c>
      <c r="H255" s="164">
        <v>11425</v>
      </c>
      <c r="I255" s="164">
        <v>11425</v>
      </c>
      <c r="J255" s="164">
        <v>11425</v>
      </c>
      <c r="K255" s="164">
        <v>11425</v>
      </c>
      <c r="L255" s="164">
        <v>11425</v>
      </c>
      <c r="M255" s="164">
        <v>11425</v>
      </c>
      <c r="N255" s="164">
        <v>11425</v>
      </c>
      <c r="O255" s="164">
        <v>11425</v>
      </c>
      <c r="P255" s="164">
        <v>11425</v>
      </c>
      <c r="Q255" s="164">
        <v>11425</v>
      </c>
      <c r="R255" s="164" t="s">
        <v>505</v>
      </c>
      <c r="S255" s="164">
        <v>93</v>
      </c>
      <c r="T255" s="164">
        <v>0</v>
      </c>
      <c r="U255" s="164" t="s">
        <v>469</v>
      </c>
      <c r="V255" s="164" t="s">
        <v>314</v>
      </c>
      <c r="W255" t="s">
        <v>50</v>
      </c>
      <c r="Z255" s="8" t="e">
        <v>#VALUE!</v>
      </c>
      <c r="AA255">
        <v>5</v>
      </c>
      <c r="AB255"/>
      <c r="AE255" t="s">
        <v>314</v>
      </c>
      <c r="AF255" s="8">
        <v>1</v>
      </c>
      <c r="AG255" s="140"/>
      <c r="AH255">
        <v>3</v>
      </c>
      <c r="AW255"/>
      <c r="AX255"/>
      <c r="AY255"/>
      <c r="AZ255"/>
      <c r="BA255"/>
      <c r="BB255"/>
      <c r="BD255" s="130"/>
      <c r="BE255" s="130"/>
      <c r="BF255" s="130"/>
    </row>
    <row r="256" spans="1:58" s="166" customFormat="1" x14ac:dyDescent="0.25">
      <c r="A256" s="166" t="s">
        <v>551</v>
      </c>
      <c r="B256" t="s">
        <v>399</v>
      </c>
      <c r="C256" s="166" t="s">
        <v>552</v>
      </c>
      <c r="D256" s="167">
        <v>20300</v>
      </c>
      <c r="E256" s="166" t="s">
        <v>24</v>
      </c>
      <c r="F256" s="158" t="s">
        <v>400</v>
      </c>
      <c r="G256" s="166" t="s">
        <v>49</v>
      </c>
      <c r="H256" s="166" t="s">
        <v>49</v>
      </c>
      <c r="I256" s="166" t="s">
        <v>49</v>
      </c>
      <c r="J256" s="166" t="s">
        <v>49</v>
      </c>
      <c r="K256" s="166">
        <v>11433</v>
      </c>
      <c r="L256" s="166" t="s">
        <v>49</v>
      </c>
      <c r="M256" s="166" t="s">
        <v>49</v>
      </c>
      <c r="N256" s="166" t="s">
        <v>49</v>
      </c>
      <c r="O256" s="166" t="s">
        <v>49</v>
      </c>
      <c r="P256" s="166">
        <v>11491</v>
      </c>
      <c r="Q256" s="166" t="s">
        <v>49</v>
      </c>
      <c r="R256" s="166" t="s">
        <v>551</v>
      </c>
      <c r="S256" s="166">
        <v>100</v>
      </c>
      <c r="T256" s="166">
        <v>0</v>
      </c>
      <c r="U256" s="158" t="s">
        <v>472</v>
      </c>
      <c r="V256" s="166" t="s">
        <v>398</v>
      </c>
      <c r="W256" t="s">
        <v>50</v>
      </c>
      <c r="Z256" s="8" t="e">
        <v>#VALUE!</v>
      </c>
      <c r="AA256">
        <v>2</v>
      </c>
      <c r="AB256"/>
      <c r="AE256" t="s">
        <v>398</v>
      </c>
      <c r="AF256" s="8">
        <v>20300</v>
      </c>
      <c r="AG256" s="167">
        <v>20000</v>
      </c>
      <c r="AH256">
        <v>4</v>
      </c>
      <c r="AW256"/>
      <c r="AX256"/>
      <c r="AY256"/>
      <c r="AZ256"/>
      <c r="BA256"/>
      <c r="BB256"/>
      <c r="BD256" s="130"/>
      <c r="BE256" s="130"/>
      <c r="BF256" s="130"/>
    </row>
    <row r="257" spans="1:58" s="166" customFormat="1" x14ac:dyDescent="0.25">
      <c r="A257" s="166" t="s">
        <v>3946</v>
      </c>
      <c r="B257" t="s">
        <v>399</v>
      </c>
      <c r="C257" s="166" t="s">
        <v>3947</v>
      </c>
      <c r="D257" s="167">
        <v>5889</v>
      </c>
      <c r="E257" s="166" t="s">
        <v>24</v>
      </c>
      <c r="F257" s="158" t="s">
        <v>400</v>
      </c>
      <c r="G257" s="166" t="s">
        <v>49</v>
      </c>
      <c r="H257" s="166" t="s">
        <v>49</v>
      </c>
      <c r="I257" s="166" t="s">
        <v>49</v>
      </c>
      <c r="J257" s="166" t="s">
        <v>49</v>
      </c>
      <c r="K257" s="166">
        <v>11433</v>
      </c>
      <c r="L257" s="166" t="s">
        <v>49</v>
      </c>
      <c r="M257" s="166" t="s">
        <v>49</v>
      </c>
      <c r="N257" s="166" t="s">
        <v>49</v>
      </c>
      <c r="O257" s="166" t="s">
        <v>49</v>
      </c>
      <c r="P257" s="166">
        <v>11491</v>
      </c>
      <c r="Q257" s="166" t="s">
        <v>49</v>
      </c>
      <c r="R257" s="166" t="s">
        <v>3983</v>
      </c>
      <c r="S257" s="166">
        <v>100</v>
      </c>
      <c r="T257" s="166">
        <v>0</v>
      </c>
      <c r="U257" s="158" t="s">
        <v>472</v>
      </c>
      <c r="V257" s="166" t="s">
        <v>398</v>
      </c>
      <c r="W257" t="s">
        <v>50</v>
      </c>
      <c r="Z257" s="8">
        <v>0</v>
      </c>
      <c r="AA257">
        <v>0</v>
      </c>
      <c r="AB257"/>
      <c r="AE257" s="166" t="s">
        <v>398</v>
      </c>
      <c r="AF257" s="166" t="s">
        <v>3985</v>
      </c>
      <c r="AG257" s="167">
        <v>5802</v>
      </c>
      <c r="AH257">
        <v>4</v>
      </c>
      <c r="AW257"/>
      <c r="AX257"/>
      <c r="AY257"/>
      <c r="AZ257"/>
      <c r="BA257"/>
      <c r="BB257"/>
      <c r="BD257" s="130"/>
      <c r="BE257" s="130"/>
      <c r="BF257" s="130"/>
    </row>
    <row r="258" spans="1:58" s="166" customFormat="1" x14ac:dyDescent="0.25">
      <c r="A258" s="166" t="s">
        <v>555</v>
      </c>
      <c r="B258" t="s">
        <v>399</v>
      </c>
      <c r="C258" s="166" t="s">
        <v>556</v>
      </c>
      <c r="D258" s="167">
        <v>8245</v>
      </c>
      <c r="E258" s="166" t="s">
        <v>24</v>
      </c>
      <c r="F258" s="158" t="s">
        <v>400</v>
      </c>
      <c r="G258" s="166" t="s">
        <v>49</v>
      </c>
      <c r="H258" s="166" t="s">
        <v>49</v>
      </c>
      <c r="I258" s="166" t="s">
        <v>49</v>
      </c>
      <c r="J258" s="166" t="s">
        <v>49</v>
      </c>
      <c r="K258" s="166">
        <v>11433</v>
      </c>
      <c r="L258" s="166" t="s">
        <v>49</v>
      </c>
      <c r="M258" s="166" t="s">
        <v>49</v>
      </c>
      <c r="N258" s="166" t="s">
        <v>49</v>
      </c>
      <c r="O258" s="166" t="s">
        <v>49</v>
      </c>
      <c r="P258" s="166">
        <v>11491</v>
      </c>
      <c r="Q258" s="166" t="s">
        <v>49</v>
      </c>
      <c r="R258" s="166" t="s">
        <v>555</v>
      </c>
      <c r="S258" s="166">
        <v>101</v>
      </c>
      <c r="T258" s="166">
        <v>0</v>
      </c>
      <c r="U258" s="158" t="s">
        <v>472</v>
      </c>
      <c r="V258" s="166" t="s">
        <v>398</v>
      </c>
      <c r="W258" t="s">
        <v>50</v>
      </c>
      <c r="Z258" s="8" t="e">
        <v>#VALUE!</v>
      </c>
      <c r="AA258">
        <v>4</v>
      </c>
      <c r="AB258"/>
      <c r="AE258" s="166" t="s">
        <v>398</v>
      </c>
      <c r="AF258" s="166">
        <v>8245</v>
      </c>
      <c r="AG258" s="167">
        <v>8123</v>
      </c>
      <c r="AH258">
        <v>4</v>
      </c>
      <c r="AW258"/>
      <c r="AX258"/>
      <c r="AY258"/>
      <c r="AZ258"/>
      <c r="BA258"/>
      <c r="BB258"/>
      <c r="BD258" s="130"/>
      <c r="BE258" s="130"/>
      <c r="BF258" s="130"/>
    </row>
    <row r="259" spans="1:58" s="166" customFormat="1" x14ac:dyDescent="0.25">
      <c r="A259" s="166" t="s">
        <v>557</v>
      </c>
      <c r="B259" t="s">
        <v>399</v>
      </c>
      <c r="C259" s="166" t="s">
        <v>558</v>
      </c>
      <c r="D259" s="167">
        <v>14134</v>
      </c>
      <c r="E259" s="166" t="s">
        <v>24</v>
      </c>
      <c r="F259" s="158" t="s">
        <v>400</v>
      </c>
      <c r="G259" s="166" t="s">
        <v>49</v>
      </c>
      <c r="H259" s="166" t="s">
        <v>49</v>
      </c>
      <c r="I259" s="166" t="s">
        <v>49</v>
      </c>
      <c r="J259" s="166" t="s">
        <v>49</v>
      </c>
      <c r="K259" s="166">
        <v>11433</v>
      </c>
      <c r="L259" s="166" t="s">
        <v>49</v>
      </c>
      <c r="M259" s="166" t="s">
        <v>49</v>
      </c>
      <c r="N259" s="166" t="s">
        <v>49</v>
      </c>
      <c r="O259" s="166" t="s">
        <v>49</v>
      </c>
      <c r="P259" s="166">
        <v>11491</v>
      </c>
      <c r="Q259" s="166" t="s">
        <v>49</v>
      </c>
      <c r="R259" s="166" t="s">
        <v>557</v>
      </c>
      <c r="S259" s="166">
        <v>102</v>
      </c>
      <c r="T259" s="166">
        <v>0</v>
      </c>
      <c r="U259" s="158" t="s">
        <v>472</v>
      </c>
      <c r="V259" s="166" t="s">
        <v>398</v>
      </c>
      <c r="W259" t="s">
        <v>50</v>
      </c>
      <c r="Z259" s="8" t="e">
        <v>#VALUE!</v>
      </c>
      <c r="AA259">
        <v>5</v>
      </c>
      <c r="AB259"/>
      <c r="AE259" s="166" t="s">
        <v>398</v>
      </c>
      <c r="AF259" s="166">
        <v>14134</v>
      </c>
      <c r="AG259" s="167">
        <v>13925</v>
      </c>
      <c r="AH259">
        <v>4</v>
      </c>
      <c r="AW259"/>
      <c r="AX259"/>
      <c r="AY259"/>
      <c r="AZ259"/>
      <c r="BA259"/>
      <c r="BB259"/>
      <c r="BD259" s="130"/>
      <c r="BE259" s="130"/>
      <c r="BF259" s="130"/>
    </row>
    <row r="260" spans="1:58" s="166" customFormat="1" x14ac:dyDescent="0.25">
      <c r="A260" s="166" t="s">
        <v>559</v>
      </c>
      <c r="B260" t="s">
        <v>399</v>
      </c>
      <c r="C260" s="166" t="s">
        <v>560</v>
      </c>
      <c r="D260" s="167">
        <v>23557</v>
      </c>
      <c r="E260" s="166" t="s">
        <v>24</v>
      </c>
      <c r="F260" s="158" t="s">
        <v>400</v>
      </c>
      <c r="G260" s="166" t="s">
        <v>49</v>
      </c>
      <c r="H260" s="166" t="s">
        <v>49</v>
      </c>
      <c r="I260" s="166" t="s">
        <v>49</v>
      </c>
      <c r="J260" s="166" t="s">
        <v>49</v>
      </c>
      <c r="K260" s="166">
        <v>11433</v>
      </c>
      <c r="L260" s="166" t="s">
        <v>49</v>
      </c>
      <c r="M260" s="166" t="s">
        <v>49</v>
      </c>
      <c r="N260" s="166" t="s">
        <v>49</v>
      </c>
      <c r="O260" s="166" t="s">
        <v>49</v>
      </c>
      <c r="P260" s="166">
        <v>11491</v>
      </c>
      <c r="Q260" s="166" t="s">
        <v>49</v>
      </c>
      <c r="R260" s="166" t="s">
        <v>559</v>
      </c>
      <c r="S260" s="166">
        <v>103</v>
      </c>
      <c r="T260" s="166">
        <v>0</v>
      </c>
      <c r="U260" s="158" t="s">
        <v>472</v>
      </c>
      <c r="V260" s="166" t="s">
        <v>398</v>
      </c>
      <c r="W260" t="s">
        <v>50</v>
      </c>
      <c r="Z260" s="8" t="e">
        <v>#VALUE!</v>
      </c>
      <c r="AA260">
        <v>5</v>
      </c>
      <c r="AB260"/>
      <c r="AE260" s="166" t="s">
        <v>398</v>
      </c>
      <c r="AF260" s="166">
        <v>23557</v>
      </c>
      <c r="AG260" s="167">
        <v>23209</v>
      </c>
      <c r="AH260">
        <v>4</v>
      </c>
      <c r="AW260"/>
      <c r="AX260"/>
      <c r="AY260"/>
      <c r="AZ260"/>
      <c r="BA260"/>
      <c r="BB260"/>
      <c r="BD260" s="130"/>
      <c r="BE260" s="130"/>
      <c r="BF260" s="130"/>
    </row>
    <row r="261" spans="1:58" s="166" customFormat="1" x14ac:dyDescent="0.25">
      <c r="A261" s="166" t="s">
        <v>572</v>
      </c>
      <c r="B261" t="s">
        <v>399</v>
      </c>
      <c r="C261" s="166" t="s">
        <v>573</v>
      </c>
      <c r="D261" s="167">
        <v>35335</v>
      </c>
      <c r="E261" s="166" t="s">
        <v>24</v>
      </c>
      <c r="F261" s="158" t="s">
        <v>400</v>
      </c>
      <c r="G261" s="166" t="s">
        <v>49</v>
      </c>
      <c r="H261" s="166" t="s">
        <v>49</v>
      </c>
      <c r="I261" s="166" t="s">
        <v>49</v>
      </c>
      <c r="J261" s="166" t="s">
        <v>49</v>
      </c>
      <c r="K261" s="166">
        <v>11433</v>
      </c>
      <c r="L261" s="166" t="s">
        <v>49</v>
      </c>
      <c r="M261" s="166" t="s">
        <v>49</v>
      </c>
      <c r="N261" s="166" t="s">
        <v>49</v>
      </c>
      <c r="O261" s="166" t="s">
        <v>49</v>
      </c>
      <c r="P261" s="166">
        <v>11491</v>
      </c>
      <c r="Q261" s="166" t="s">
        <v>49</v>
      </c>
      <c r="R261" s="166" t="s">
        <v>572</v>
      </c>
      <c r="S261" s="166">
        <v>104</v>
      </c>
      <c r="T261" s="166">
        <v>0</v>
      </c>
      <c r="U261" s="158" t="s">
        <v>472</v>
      </c>
      <c r="V261" s="166" t="s">
        <v>398</v>
      </c>
      <c r="W261" t="s">
        <v>50</v>
      </c>
      <c r="Z261" s="8" t="e">
        <v>#VALUE!</v>
      </c>
      <c r="AA261">
        <v>1</v>
      </c>
      <c r="AB261"/>
      <c r="AE261" s="166" t="s">
        <v>398</v>
      </c>
      <c r="AF261" s="166">
        <v>35335</v>
      </c>
      <c r="AG261" s="167">
        <v>34813</v>
      </c>
      <c r="AH261">
        <v>4</v>
      </c>
      <c r="AW261"/>
      <c r="AX261"/>
      <c r="AY261"/>
      <c r="AZ261"/>
      <c r="BA261"/>
      <c r="BB261"/>
      <c r="BD261" s="130"/>
      <c r="BE261" s="130"/>
      <c r="BF261" s="130"/>
    </row>
    <row r="262" spans="1:58" s="166" customFormat="1" x14ac:dyDescent="0.25">
      <c r="A262" s="166" t="s">
        <v>570</v>
      </c>
      <c r="B262" t="s">
        <v>399</v>
      </c>
      <c r="C262" s="166" t="s">
        <v>571</v>
      </c>
      <c r="D262" s="167">
        <v>6478</v>
      </c>
      <c r="E262" s="166" t="s">
        <v>24</v>
      </c>
      <c r="F262" s="158" t="s">
        <v>400</v>
      </c>
      <c r="G262" s="166" t="s">
        <v>49</v>
      </c>
      <c r="H262" s="166" t="s">
        <v>49</v>
      </c>
      <c r="I262" s="166" t="s">
        <v>49</v>
      </c>
      <c r="J262" s="166" t="s">
        <v>49</v>
      </c>
      <c r="K262" s="166">
        <v>11433</v>
      </c>
      <c r="L262" s="166" t="s">
        <v>49</v>
      </c>
      <c r="M262" s="166" t="s">
        <v>49</v>
      </c>
      <c r="N262" s="166" t="s">
        <v>49</v>
      </c>
      <c r="O262" s="166" t="s">
        <v>49</v>
      </c>
      <c r="P262" s="166">
        <v>11491</v>
      </c>
      <c r="Q262" s="166" t="s">
        <v>49</v>
      </c>
      <c r="R262" s="166" t="s">
        <v>570</v>
      </c>
      <c r="S262" s="166">
        <v>110</v>
      </c>
      <c r="T262" s="166">
        <v>0</v>
      </c>
      <c r="U262" s="158" t="s">
        <v>472</v>
      </c>
      <c r="V262" s="166" t="s">
        <v>398</v>
      </c>
      <c r="W262" t="s">
        <v>50</v>
      </c>
      <c r="Z262" s="8" t="e">
        <v>#VALUE!</v>
      </c>
      <c r="AA262">
        <v>3</v>
      </c>
      <c r="AB262"/>
      <c r="AE262" s="166" t="s">
        <v>398</v>
      </c>
      <c r="AF262" s="166">
        <v>6478</v>
      </c>
      <c r="AG262" s="167">
        <v>6382</v>
      </c>
      <c r="AH262">
        <v>4</v>
      </c>
      <c r="AW262"/>
      <c r="AX262"/>
      <c r="AY262"/>
      <c r="AZ262"/>
      <c r="BA262"/>
      <c r="BB262"/>
      <c r="BD262" s="130"/>
      <c r="BE262" s="130"/>
      <c r="BF262" s="130"/>
    </row>
    <row r="263" spans="1:58" s="166" customFormat="1" x14ac:dyDescent="0.25">
      <c r="A263" s="166" t="s">
        <v>561</v>
      </c>
      <c r="B263" t="s">
        <v>399</v>
      </c>
      <c r="C263" s="166" t="s">
        <v>562</v>
      </c>
      <c r="D263" s="167">
        <v>9069</v>
      </c>
      <c r="E263" s="166" t="s">
        <v>24</v>
      </c>
      <c r="F263" s="158" t="s">
        <v>400</v>
      </c>
      <c r="G263" s="166" t="s">
        <v>49</v>
      </c>
      <c r="H263" s="166" t="s">
        <v>49</v>
      </c>
      <c r="I263" s="166" t="s">
        <v>49</v>
      </c>
      <c r="J263" s="166" t="s">
        <v>49</v>
      </c>
      <c r="K263" s="166">
        <v>11433</v>
      </c>
      <c r="L263" s="166" t="s">
        <v>49</v>
      </c>
      <c r="M263" s="166" t="s">
        <v>49</v>
      </c>
      <c r="N263" s="166" t="s">
        <v>49</v>
      </c>
      <c r="O263" s="166" t="s">
        <v>49</v>
      </c>
      <c r="P263" s="166">
        <v>11491</v>
      </c>
      <c r="Q263" s="166" t="s">
        <v>49</v>
      </c>
      <c r="R263" s="166" t="s">
        <v>561</v>
      </c>
      <c r="S263" s="166">
        <v>111</v>
      </c>
      <c r="T263" s="166">
        <v>0</v>
      </c>
      <c r="U263" s="158" t="s">
        <v>472</v>
      </c>
      <c r="V263" s="166" t="s">
        <v>398</v>
      </c>
      <c r="W263" t="s">
        <v>50</v>
      </c>
      <c r="Z263" s="8" t="e">
        <v>#VALUE!</v>
      </c>
      <c r="AA263">
        <v>5</v>
      </c>
      <c r="AB263"/>
      <c r="AE263" s="166" t="s">
        <v>398</v>
      </c>
      <c r="AF263" s="166">
        <v>9069</v>
      </c>
      <c r="AG263" s="167">
        <v>8935</v>
      </c>
      <c r="AH263">
        <v>4</v>
      </c>
      <c r="AW263"/>
      <c r="AX263"/>
      <c r="AY263"/>
      <c r="AZ263"/>
      <c r="BA263"/>
      <c r="BB263"/>
      <c r="BD263" s="130"/>
      <c r="BE263" s="130"/>
      <c r="BF263" s="130"/>
    </row>
    <row r="264" spans="1:58" s="166" customFormat="1" x14ac:dyDescent="0.25">
      <c r="A264" s="166" t="s">
        <v>563</v>
      </c>
      <c r="B264" t="s">
        <v>399</v>
      </c>
      <c r="C264" s="166" t="s">
        <v>564</v>
      </c>
      <c r="D264" s="167">
        <v>15548</v>
      </c>
      <c r="E264" s="166" t="s">
        <v>24</v>
      </c>
      <c r="F264" s="158" t="s">
        <v>400</v>
      </c>
      <c r="G264" s="166" t="s">
        <v>49</v>
      </c>
      <c r="H264" s="166" t="s">
        <v>49</v>
      </c>
      <c r="I264" s="166" t="s">
        <v>49</v>
      </c>
      <c r="J264" s="166" t="s">
        <v>49</v>
      </c>
      <c r="K264" s="166">
        <v>11433</v>
      </c>
      <c r="L264" s="166" t="s">
        <v>49</v>
      </c>
      <c r="M264" s="166" t="s">
        <v>49</v>
      </c>
      <c r="N264" s="166" t="s">
        <v>49</v>
      </c>
      <c r="O264" s="166" t="s">
        <v>49</v>
      </c>
      <c r="P264" s="166">
        <v>11491</v>
      </c>
      <c r="Q264" s="166" t="s">
        <v>49</v>
      </c>
      <c r="R264" s="166" t="s">
        <v>563</v>
      </c>
      <c r="S264" s="166">
        <v>112</v>
      </c>
      <c r="T264" s="166">
        <v>0</v>
      </c>
      <c r="U264" s="158" t="s">
        <v>472</v>
      </c>
      <c r="V264" s="166" t="s">
        <v>398</v>
      </c>
      <c r="W264" t="s">
        <v>50</v>
      </c>
      <c r="Z264" s="8" t="e">
        <v>#VALUE!</v>
      </c>
      <c r="AA264">
        <v>7</v>
      </c>
      <c r="AB264"/>
      <c r="AE264" s="166" t="s">
        <v>398</v>
      </c>
      <c r="AF264" s="166">
        <v>15548</v>
      </c>
      <c r="AG264" s="167">
        <v>15318</v>
      </c>
      <c r="AH264">
        <v>4</v>
      </c>
      <c r="AW264"/>
      <c r="AX264"/>
      <c r="AY264"/>
      <c r="AZ264"/>
      <c r="BA264"/>
      <c r="BB264"/>
      <c r="BD264" s="130"/>
      <c r="BE264" s="130"/>
      <c r="BF264" s="130"/>
    </row>
    <row r="265" spans="1:58" s="166" customFormat="1" x14ac:dyDescent="0.25">
      <c r="A265" s="166" t="s">
        <v>565</v>
      </c>
      <c r="B265" t="s">
        <v>399</v>
      </c>
      <c r="C265" s="166" t="s">
        <v>566</v>
      </c>
      <c r="D265" s="167">
        <v>25913</v>
      </c>
      <c r="E265" s="166" t="s">
        <v>24</v>
      </c>
      <c r="F265" s="158" t="s">
        <v>400</v>
      </c>
      <c r="G265" s="166" t="s">
        <v>49</v>
      </c>
      <c r="H265" s="166" t="s">
        <v>49</v>
      </c>
      <c r="I265" s="166" t="s">
        <v>49</v>
      </c>
      <c r="J265" s="166" t="s">
        <v>49</v>
      </c>
      <c r="K265" s="166">
        <v>11433</v>
      </c>
      <c r="L265" s="166" t="s">
        <v>49</v>
      </c>
      <c r="M265" s="166" t="s">
        <v>49</v>
      </c>
      <c r="N265" s="166" t="s">
        <v>49</v>
      </c>
      <c r="O265" s="166" t="s">
        <v>49</v>
      </c>
      <c r="P265" s="166">
        <v>11491</v>
      </c>
      <c r="Q265" s="166" t="s">
        <v>49</v>
      </c>
      <c r="R265" s="166" t="s">
        <v>565</v>
      </c>
      <c r="S265" s="166">
        <v>113</v>
      </c>
      <c r="T265" s="166">
        <v>0</v>
      </c>
      <c r="U265" s="158" t="s">
        <v>472</v>
      </c>
      <c r="V265" s="166" t="s">
        <v>398</v>
      </c>
      <c r="W265" t="s">
        <v>50</v>
      </c>
      <c r="Z265" s="8" t="e">
        <v>#VALUE!</v>
      </c>
      <c r="AA265">
        <v>7</v>
      </c>
      <c r="AB265"/>
      <c r="AE265" s="166" t="s">
        <v>398</v>
      </c>
      <c r="AF265" s="166">
        <v>25913</v>
      </c>
      <c r="AG265" s="167">
        <v>25530</v>
      </c>
      <c r="AH265">
        <v>4</v>
      </c>
      <c r="AW265"/>
      <c r="AX265"/>
      <c r="AY265"/>
      <c r="AZ265"/>
      <c r="BA265"/>
      <c r="BB265"/>
      <c r="BD265" s="130"/>
      <c r="BE265" s="130"/>
      <c r="BF265" s="130"/>
    </row>
    <row r="266" spans="1:58" s="166" customFormat="1" x14ac:dyDescent="0.25">
      <c r="A266" s="166" t="s">
        <v>567</v>
      </c>
      <c r="B266" t="s">
        <v>399</v>
      </c>
      <c r="C266" s="166" t="s">
        <v>568</v>
      </c>
      <c r="D266" s="167">
        <v>38869</v>
      </c>
      <c r="E266" s="166" t="s">
        <v>24</v>
      </c>
      <c r="F266" s="158" t="s">
        <v>400</v>
      </c>
      <c r="G266" s="166" t="s">
        <v>49</v>
      </c>
      <c r="H266" s="166" t="s">
        <v>49</v>
      </c>
      <c r="I266" s="166" t="s">
        <v>49</v>
      </c>
      <c r="J266" s="166" t="s">
        <v>49</v>
      </c>
      <c r="K266" s="166">
        <v>11433</v>
      </c>
      <c r="L266" s="166" t="s">
        <v>49</v>
      </c>
      <c r="M266" s="166" t="s">
        <v>49</v>
      </c>
      <c r="N266" s="166" t="s">
        <v>49</v>
      </c>
      <c r="O266" s="166" t="s">
        <v>49</v>
      </c>
      <c r="P266" s="166">
        <v>11491</v>
      </c>
      <c r="Q266" s="166" t="s">
        <v>49</v>
      </c>
      <c r="R266" s="166" t="s">
        <v>567</v>
      </c>
      <c r="S266" s="166">
        <v>114</v>
      </c>
      <c r="T266" s="166">
        <v>0</v>
      </c>
      <c r="U266" s="158" t="s">
        <v>472</v>
      </c>
      <c r="V266" s="166" t="s">
        <v>398</v>
      </c>
      <c r="W266" t="s">
        <v>50</v>
      </c>
      <c r="Z266" s="8" t="e">
        <v>#VALUE!</v>
      </c>
      <c r="AA266">
        <v>3</v>
      </c>
      <c r="AB266"/>
      <c r="AE266" s="166" t="s">
        <v>398</v>
      </c>
      <c r="AF266" s="166">
        <v>38869</v>
      </c>
      <c r="AG266" s="167">
        <v>38295</v>
      </c>
      <c r="AH266">
        <v>4</v>
      </c>
      <c r="AW266"/>
      <c r="AX266"/>
      <c r="AY266"/>
      <c r="AZ266"/>
      <c r="BA266"/>
      <c r="BB266"/>
      <c r="BD266" s="130"/>
      <c r="BE266" s="130"/>
      <c r="BF266" s="130"/>
    </row>
    <row r="267" spans="1:58" s="166" customFormat="1" x14ac:dyDescent="0.25">
      <c r="A267" s="166" t="s">
        <v>3948</v>
      </c>
      <c r="B267" t="s">
        <v>399</v>
      </c>
      <c r="C267" s="166" t="s">
        <v>575</v>
      </c>
      <c r="D267" s="167">
        <v>10000</v>
      </c>
      <c r="E267" s="166" t="s">
        <v>24</v>
      </c>
      <c r="F267" s="158" t="s">
        <v>400</v>
      </c>
      <c r="G267" s="166" t="s">
        <v>49</v>
      </c>
      <c r="H267" s="166" t="s">
        <v>49</v>
      </c>
      <c r="I267" s="166" t="s">
        <v>49</v>
      </c>
      <c r="J267" s="166" t="s">
        <v>49</v>
      </c>
      <c r="K267" s="166">
        <v>11433</v>
      </c>
      <c r="L267" s="166" t="s">
        <v>49</v>
      </c>
      <c r="M267" s="166" t="s">
        <v>49</v>
      </c>
      <c r="N267" s="166" t="s">
        <v>49</v>
      </c>
      <c r="O267" s="166" t="s">
        <v>49</v>
      </c>
      <c r="P267" s="166">
        <v>11491</v>
      </c>
      <c r="Q267" s="166" t="s">
        <v>49</v>
      </c>
      <c r="R267" s="166" t="s">
        <v>3983</v>
      </c>
      <c r="S267" s="166">
        <v>120</v>
      </c>
      <c r="T267" s="166">
        <v>0</v>
      </c>
      <c r="U267" s="158" t="s">
        <v>472</v>
      </c>
      <c r="V267" s="166" t="s">
        <v>398</v>
      </c>
      <c r="W267" t="s">
        <v>50</v>
      </c>
      <c r="Z267" s="8">
        <v>0</v>
      </c>
      <c r="AA267">
        <v>0</v>
      </c>
      <c r="AB267"/>
      <c r="AE267" s="166" t="s">
        <v>398</v>
      </c>
      <c r="AF267" s="166" t="s">
        <v>3985</v>
      </c>
      <c r="AG267" s="140"/>
      <c r="AH267">
        <v>4</v>
      </c>
      <c r="AW267"/>
      <c r="AX267"/>
      <c r="AY267"/>
      <c r="AZ267"/>
      <c r="BA267"/>
      <c r="BB267"/>
      <c r="BD267" s="130"/>
      <c r="BE267" s="130"/>
      <c r="BF267" s="130"/>
    </row>
    <row r="268" spans="1:58" s="166" customFormat="1" x14ac:dyDescent="0.25">
      <c r="A268" s="166" t="s">
        <v>553</v>
      </c>
      <c r="B268" t="s">
        <v>399</v>
      </c>
      <c r="C268" s="166" t="s">
        <v>554</v>
      </c>
      <c r="D268" s="167">
        <v>1</v>
      </c>
      <c r="E268" s="166" t="s">
        <v>24</v>
      </c>
      <c r="F268" s="158" t="s">
        <v>400</v>
      </c>
      <c r="G268" s="166" t="s">
        <v>49</v>
      </c>
      <c r="H268" s="166" t="s">
        <v>49</v>
      </c>
      <c r="I268" s="166" t="s">
        <v>49</v>
      </c>
      <c r="J268" s="166" t="s">
        <v>49</v>
      </c>
      <c r="K268" s="166">
        <v>11433</v>
      </c>
      <c r="L268" s="166" t="s">
        <v>49</v>
      </c>
      <c r="M268" s="166" t="s">
        <v>49</v>
      </c>
      <c r="N268" s="166" t="s">
        <v>49</v>
      </c>
      <c r="O268" s="166" t="s">
        <v>49</v>
      </c>
      <c r="P268" s="166">
        <v>11491</v>
      </c>
      <c r="Q268" s="166" t="s">
        <v>49</v>
      </c>
      <c r="R268" s="166" t="s">
        <v>553</v>
      </c>
      <c r="S268" s="166">
        <v>120</v>
      </c>
      <c r="T268" s="166">
        <v>0</v>
      </c>
      <c r="U268" s="166" t="s">
        <v>469</v>
      </c>
      <c r="V268" s="166" t="s">
        <v>398</v>
      </c>
      <c r="W268" t="s">
        <v>50</v>
      </c>
      <c r="Z268" s="8" t="e">
        <v>#VALUE!</v>
      </c>
      <c r="AA268">
        <v>6</v>
      </c>
      <c r="AB268"/>
      <c r="AE268" s="166" t="s">
        <v>398</v>
      </c>
      <c r="AF268" s="166">
        <v>1</v>
      </c>
      <c r="AG268" s="140"/>
      <c r="AH268">
        <v>4</v>
      </c>
      <c r="AW268"/>
      <c r="AX268"/>
      <c r="AY268"/>
      <c r="AZ268"/>
      <c r="BA268"/>
      <c r="BB268"/>
      <c r="BD268" s="130"/>
      <c r="BE268" s="130"/>
      <c r="BF268" s="130"/>
    </row>
    <row r="269" spans="1:58" s="166" customFormat="1" x14ac:dyDescent="0.25">
      <c r="A269" s="166" t="s">
        <v>574</v>
      </c>
      <c r="B269" t="s">
        <v>399</v>
      </c>
      <c r="C269" s="166" t="s">
        <v>575</v>
      </c>
      <c r="D269" s="167">
        <v>1</v>
      </c>
      <c r="E269" s="166" t="s">
        <v>24</v>
      </c>
      <c r="F269" s="158" t="s">
        <v>400</v>
      </c>
      <c r="G269" s="166" t="s">
        <v>49</v>
      </c>
      <c r="H269" s="166" t="s">
        <v>49</v>
      </c>
      <c r="I269" s="166" t="s">
        <v>49</v>
      </c>
      <c r="J269" s="166" t="s">
        <v>49</v>
      </c>
      <c r="K269" s="166">
        <v>11433</v>
      </c>
      <c r="L269" s="166" t="s">
        <v>49</v>
      </c>
      <c r="M269" s="166" t="s">
        <v>49</v>
      </c>
      <c r="N269" s="166" t="s">
        <v>49</v>
      </c>
      <c r="O269" s="166" t="s">
        <v>49</v>
      </c>
      <c r="P269" s="166">
        <v>11491</v>
      </c>
      <c r="Q269" s="166" t="s">
        <v>49</v>
      </c>
      <c r="R269" s="166" t="s">
        <v>574</v>
      </c>
      <c r="S269" s="166">
        <v>120</v>
      </c>
      <c r="T269" s="166">
        <v>0</v>
      </c>
      <c r="U269" s="166" t="s">
        <v>469</v>
      </c>
      <c r="V269" s="166" t="s">
        <v>398</v>
      </c>
      <c r="W269" t="s">
        <v>50</v>
      </c>
      <c r="Z269" s="8" t="e">
        <v>#VALUE!</v>
      </c>
      <c r="AA269">
        <v>4</v>
      </c>
      <c r="AB269"/>
      <c r="AE269" s="166" t="s">
        <v>398</v>
      </c>
      <c r="AF269" s="166">
        <v>1</v>
      </c>
      <c r="AG269" s="140"/>
      <c r="AH269">
        <v>4</v>
      </c>
      <c r="AW269"/>
      <c r="AX269"/>
      <c r="AY269"/>
      <c r="AZ269"/>
      <c r="BA269"/>
      <c r="BB269"/>
      <c r="BD269" s="130"/>
      <c r="BE269" s="130"/>
      <c r="BF269" s="130"/>
    </row>
    <row r="270" spans="1:58" s="166" customFormat="1" x14ac:dyDescent="0.25">
      <c r="A270" s="166" t="s">
        <v>3949</v>
      </c>
      <c r="B270" t="s">
        <v>399</v>
      </c>
      <c r="C270" s="166" t="s">
        <v>608</v>
      </c>
      <c r="D270" s="167">
        <v>6478</v>
      </c>
      <c r="E270" s="166" t="s">
        <v>24</v>
      </c>
      <c r="F270" s="158" t="s">
        <v>400</v>
      </c>
      <c r="G270" s="166" t="s">
        <v>49</v>
      </c>
      <c r="H270" s="166" t="s">
        <v>49</v>
      </c>
      <c r="I270" s="166" t="s">
        <v>49</v>
      </c>
      <c r="J270" s="166" t="s">
        <v>49</v>
      </c>
      <c r="K270" s="166">
        <v>11433</v>
      </c>
      <c r="L270" s="166" t="s">
        <v>49</v>
      </c>
      <c r="M270" s="166" t="s">
        <v>49</v>
      </c>
      <c r="N270" s="166" t="s">
        <v>49</v>
      </c>
      <c r="O270" s="166" t="s">
        <v>49</v>
      </c>
      <c r="P270" s="166">
        <v>11491</v>
      </c>
      <c r="Q270" s="166" t="s">
        <v>49</v>
      </c>
      <c r="R270" s="166" t="s">
        <v>3949</v>
      </c>
      <c r="S270" s="166">
        <v>120</v>
      </c>
      <c r="T270" s="166">
        <v>0</v>
      </c>
      <c r="U270" s="158" t="s">
        <v>472</v>
      </c>
      <c r="V270" s="166" t="s">
        <v>398</v>
      </c>
      <c r="W270" t="s">
        <v>50</v>
      </c>
      <c r="Z270" s="8" t="e">
        <v>#VALUE!</v>
      </c>
      <c r="AA270">
        <v>1</v>
      </c>
      <c r="AB270"/>
      <c r="AE270" s="166" t="s">
        <v>398</v>
      </c>
      <c r="AF270" s="166">
        <v>6478</v>
      </c>
      <c r="AG270" s="140"/>
      <c r="AH270">
        <v>4</v>
      </c>
      <c r="AW270"/>
      <c r="AX270"/>
      <c r="AY270"/>
      <c r="AZ270"/>
      <c r="BA270"/>
      <c r="BB270"/>
      <c r="BD270" s="130"/>
      <c r="BE270" s="130"/>
      <c r="BF270" s="130"/>
    </row>
    <row r="271" spans="1:58" s="166" customFormat="1" x14ac:dyDescent="0.25">
      <c r="A271" s="166" t="s">
        <v>3950</v>
      </c>
      <c r="B271" t="s">
        <v>399</v>
      </c>
      <c r="C271" s="166" t="s">
        <v>605</v>
      </c>
      <c r="D271" s="167">
        <v>9069</v>
      </c>
      <c r="E271" s="166" t="s">
        <v>24</v>
      </c>
      <c r="F271" s="158" t="s">
        <v>400</v>
      </c>
      <c r="G271" s="166" t="s">
        <v>49</v>
      </c>
      <c r="H271" s="166" t="s">
        <v>49</v>
      </c>
      <c r="I271" s="166" t="s">
        <v>49</v>
      </c>
      <c r="J271" s="166" t="s">
        <v>49</v>
      </c>
      <c r="K271" s="166">
        <v>11433</v>
      </c>
      <c r="L271" s="166" t="s">
        <v>49</v>
      </c>
      <c r="M271" s="166" t="s">
        <v>49</v>
      </c>
      <c r="N271" s="166" t="s">
        <v>49</v>
      </c>
      <c r="O271" s="166" t="s">
        <v>49</v>
      </c>
      <c r="P271" s="166">
        <v>11491</v>
      </c>
      <c r="Q271" s="166" t="s">
        <v>49</v>
      </c>
      <c r="R271" s="166" t="s">
        <v>3950</v>
      </c>
      <c r="S271" s="166">
        <v>120</v>
      </c>
      <c r="T271" s="166">
        <v>0</v>
      </c>
      <c r="U271" s="158" t="s">
        <v>472</v>
      </c>
      <c r="V271" s="166" t="s">
        <v>398</v>
      </c>
      <c r="W271" t="s">
        <v>50</v>
      </c>
      <c r="Z271" s="8" t="e">
        <v>#VALUE!</v>
      </c>
      <c r="AA271">
        <v>2</v>
      </c>
      <c r="AB271"/>
      <c r="AE271" s="166" t="s">
        <v>398</v>
      </c>
      <c r="AF271" s="166">
        <v>9069</v>
      </c>
      <c r="AG271" s="140"/>
      <c r="AH271">
        <v>4</v>
      </c>
      <c r="AW271"/>
      <c r="AX271"/>
      <c r="AY271"/>
      <c r="AZ271"/>
      <c r="BA271"/>
      <c r="BB271"/>
      <c r="BD271" s="130"/>
      <c r="BE271" s="130"/>
      <c r="BF271" s="130"/>
    </row>
    <row r="272" spans="1:58" s="166" customFormat="1" x14ac:dyDescent="0.25">
      <c r="A272" s="166" t="s">
        <v>3951</v>
      </c>
      <c r="B272" t="s">
        <v>399</v>
      </c>
      <c r="C272" s="166" t="s">
        <v>606</v>
      </c>
      <c r="D272" s="167">
        <v>15548</v>
      </c>
      <c r="E272" s="166" t="s">
        <v>24</v>
      </c>
      <c r="F272" s="158" t="s">
        <v>400</v>
      </c>
      <c r="G272" s="166" t="s">
        <v>49</v>
      </c>
      <c r="H272" s="166" t="s">
        <v>49</v>
      </c>
      <c r="I272" s="166" t="s">
        <v>49</v>
      </c>
      <c r="J272" s="166" t="s">
        <v>49</v>
      </c>
      <c r="K272" s="166">
        <v>11433</v>
      </c>
      <c r="L272" s="166" t="s">
        <v>49</v>
      </c>
      <c r="M272" s="166" t="s">
        <v>49</v>
      </c>
      <c r="N272" s="166" t="s">
        <v>49</v>
      </c>
      <c r="O272" s="166" t="s">
        <v>49</v>
      </c>
      <c r="P272" s="166">
        <v>11491</v>
      </c>
      <c r="Q272" s="166" t="s">
        <v>49</v>
      </c>
      <c r="R272" s="166" t="s">
        <v>3951</v>
      </c>
      <c r="S272" s="166">
        <v>120</v>
      </c>
      <c r="T272" s="166">
        <v>0</v>
      </c>
      <c r="U272" s="158" t="s">
        <v>472</v>
      </c>
      <c r="V272" s="166" t="s">
        <v>398</v>
      </c>
      <c r="W272" t="s">
        <v>50</v>
      </c>
      <c r="Z272" s="8" t="e">
        <v>#VALUE!</v>
      </c>
      <c r="AA272">
        <v>3</v>
      </c>
      <c r="AB272"/>
      <c r="AE272" s="166" t="s">
        <v>398</v>
      </c>
      <c r="AF272" s="166">
        <v>15548</v>
      </c>
      <c r="AG272" s="140"/>
      <c r="AH272">
        <v>4</v>
      </c>
      <c r="AW272"/>
      <c r="AX272"/>
      <c r="AY272"/>
      <c r="AZ272"/>
      <c r="BA272"/>
      <c r="BB272"/>
      <c r="BD272" s="130"/>
      <c r="BE272" s="130"/>
      <c r="BF272" s="130"/>
    </row>
    <row r="273" spans="1:58" s="166" customFormat="1" x14ac:dyDescent="0.25">
      <c r="A273" s="166" t="s">
        <v>3952</v>
      </c>
      <c r="B273" t="s">
        <v>399</v>
      </c>
      <c r="C273" s="166" t="s">
        <v>609</v>
      </c>
      <c r="D273" s="167">
        <v>25913</v>
      </c>
      <c r="E273" s="166" t="s">
        <v>24</v>
      </c>
      <c r="F273" s="158" t="s">
        <v>400</v>
      </c>
      <c r="G273" s="166" t="s">
        <v>49</v>
      </c>
      <c r="H273" s="166" t="s">
        <v>49</v>
      </c>
      <c r="I273" s="166" t="s">
        <v>49</v>
      </c>
      <c r="J273" s="166" t="s">
        <v>49</v>
      </c>
      <c r="K273" s="166">
        <v>11433</v>
      </c>
      <c r="L273" s="166" t="s">
        <v>49</v>
      </c>
      <c r="M273" s="166" t="s">
        <v>49</v>
      </c>
      <c r="N273" s="166" t="s">
        <v>49</v>
      </c>
      <c r="O273" s="166" t="s">
        <v>49</v>
      </c>
      <c r="P273" s="166">
        <v>11491</v>
      </c>
      <c r="Q273" s="166" t="s">
        <v>49</v>
      </c>
      <c r="R273" s="166" t="s">
        <v>3952</v>
      </c>
      <c r="S273" s="166">
        <v>120</v>
      </c>
      <c r="T273" s="166">
        <v>0</v>
      </c>
      <c r="U273" s="158" t="s">
        <v>472</v>
      </c>
      <c r="V273" s="166" t="s">
        <v>398</v>
      </c>
      <c r="W273" t="s">
        <v>50</v>
      </c>
      <c r="Z273" s="8" t="e">
        <v>#VALUE!</v>
      </c>
      <c r="AA273">
        <v>2</v>
      </c>
      <c r="AB273"/>
      <c r="AE273" s="166" t="s">
        <v>398</v>
      </c>
      <c r="AF273" s="166">
        <v>25913</v>
      </c>
      <c r="AG273" s="140"/>
      <c r="AH273">
        <v>4</v>
      </c>
      <c r="AW273"/>
      <c r="AX273"/>
      <c r="AY273"/>
      <c r="AZ273"/>
      <c r="BA273"/>
      <c r="BB273"/>
      <c r="BD273" s="130"/>
      <c r="BE273" s="130"/>
      <c r="BF273" s="130"/>
    </row>
    <row r="274" spans="1:58" s="166" customFormat="1" x14ac:dyDescent="0.25">
      <c r="A274" s="166" t="s">
        <v>3953</v>
      </c>
      <c r="B274" t="s">
        <v>399</v>
      </c>
      <c r="C274" s="166" t="s">
        <v>610</v>
      </c>
      <c r="D274" s="167">
        <v>38869</v>
      </c>
      <c r="E274" s="166" t="s">
        <v>24</v>
      </c>
      <c r="F274" s="158" t="s">
        <v>400</v>
      </c>
      <c r="G274" s="166" t="s">
        <v>49</v>
      </c>
      <c r="H274" s="166" t="s">
        <v>49</v>
      </c>
      <c r="I274" s="166" t="s">
        <v>49</v>
      </c>
      <c r="J274" s="166" t="s">
        <v>49</v>
      </c>
      <c r="K274" s="166">
        <v>11433</v>
      </c>
      <c r="L274" s="166" t="s">
        <v>49</v>
      </c>
      <c r="M274" s="166" t="s">
        <v>49</v>
      </c>
      <c r="N274" s="166" t="s">
        <v>49</v>
      </c>
      <c r="O274" s="166" t="s">
        <v>49</v>
      </c>
      <c r="P274" s="166">
        <v>11491</v>
      </c>
      <c r="Q274" s="166" t="s">
        <v>49</v>
      </c>
      <c r="R274" s="166" t="s">
        <v>3953</v>
      </c>
      <c r="S274" s="166">
        <v>120</v>
      </c>
      <c r="T274" s="166">
        <v>0</v>
      </c>
      <c r="U274" s="158" t="s">
        <v>472</v>
      </c>
      <c r="V274" s="166" t="s">
        <v>398</v>
      </c>
      <c r="W274" t="s">
        <v>50</v>
      </c>
      <c r="Z274" s="8" t="e">
        <v>#VALUE!</v>
      </c>
      <c r="AA274">
        <v>1</v>
      </c>
      <c r="AB274"/>
      <c r="AE274" s="166" t="s">
        <v>398</v>
      </c>
      <c r="AF274" s="166">
        <v>38869</v>
      </c>
      <c r="AG274" s="140"/>
      <c r="AH274">
        <v>4</v>
      </c>
      <c r="AW274"/>
      <c r="AX274"/>
      <c r="AY274"/>
      <c r="AZ274"/>
      <c r="BA274"/>
      <c r="BB274"/>
      <c r="BD274" s="130"/>
      <c r="BE274" s="130"/>
      <c r="BF274" s="130"/>
    </row>
    <row r="275" spans="1:58" x14ac:dyDescent="0.25">
      <c r="A275" t="s">
        <v>3954</v>
      </c>
      <c r="B275" t="s">
        <v>399</v>
      </c>
      <c r="C275" s="166" t="s">
        <v>3789</v>
      </c>
      <c r="D275" s="1">
        <v>0</v>
      </c>
      <c r="U275" t="s">
        <v>3955</v>
      </c>
      <c r="W275" t="s">
        <v>50</v>
      </c>
      <c r="Z275" s="8"/>
      <c r="AE275" t="s">
        <v>412</v>
      </c>
      <c r="AF275" s="8" t="s">
        <v>3985</v>
      </c>
      <c r="AG275" s="140"/>
      <c r="AH275">
        <v>0</v>
      </c>
    </row>
    <row r="276" spans="1:58" x14ac:dyDescent="0.25">
      <c r="A276" t="s">
        <v>3956</v>
      </c>
      <c r="B276" t="s">
        <v>399</v>
      </c>
      <c r="C276" s="162" t="s">
        <v>3797</v>
      </c>
      <c r="D276" s="1">
        <v>20000</v>
      </c>
      <c r="E276" s="166" t="s">
        <v>24</v>
      </c>
      <c r="F276" s="158" t="s">
        <v>400</v>
      </c>
      <c r="G276" t="s">
        <v>3902</v>
      </c>
      <c r="H276" t="s">
        <v>3902</v>
      </c>
      <c r="I276" t="s">
        <v>3902</v>
      </c>
      <c r="J276" t="s">
        <v>3902</v>
      </c>
      <c r="K276">
        <v>11423</v>
      </c>
      <c r="L276">
        <v>11423</v>
      </c>
      <c r="M276" t="s">
        <v>3902</v>
      </c>
      <c r="N276" t="s">
        <v>3902</v>
      </c>
      <c r="O276" t="s">
        <v>3902</v>
      </c>
      <c r="P276">
        <v>11423</v>
      </c>
      <c r="Q276">
        <v>11423</v>
      </c>
      <c r="R276" s="160" t="s">
        <v>3983</v>
      </c>
      <c r="U276" t="s">
        <v>3957</v>
      </c>
      <c r="W276" t="s">
        <v>50</v>
      </c>
      <c r="Z276" s="8"/>
      <c r="AE276" t="s">
        <v>47</v>
      </c>
      <c r="AF276" s="8" t="s">
        <v>3985</v>
      </c>
      <c r="AG276" s="140"/>
      <c r="AH276">
        <v>0</v>
      </c>
    </row>
    <row r="277" spans="1:58" x14ac:dyDescent="0.25">
      <c r="A277" t="s">
        <v>3796</v>
      </c>
      <c r="B277" t="s">
        <v>399</v>
      </c>
      <c r="C277" s="162" t="s">
        <v>3797</v>
      </c>
      <c r="D277" s="1">
        <v>1</v>
      </c>
      <c r="E277" s="166" t="s">
        <v>24</v>
      </c>
      <c r="F277" s="158" t="s">
        <v>400</v>
      </c>
      <c r="G277" t="s">
        <v>3902</v>
      </c>
      <c r="H277" t="s">
        <v>3902</v>
      </c>
      <c r="I277" t="s">
        <v>3902</v>
      </c>
      <c r="J277" t="s">
        <v>3902</v>
      </c>
      <c r="K277">
        <v>11423</v>
      </c>
      <c r="L277">
        <v>11423</v>
      </c>
      <c r="M277" t="s">
        <v>3902</v>
      </c>
      <c r="N277" t="s">
        <v>3902</v>
      </c>
      <c r="O277" t="s">
        <v>3902</v>
      </c>
      <c r="P277">
        <v>11423</v>
      </c>
      <c r="Q277">
        <v>11423</v>
      </c>
      <c r="U277" s="166" t="s">
        <v>469</v>
      </c>
      <c r="W277" t="s">
        <v>50</v>
      </c>
      <c r="Z277" s="8"/>
      <c r="AE277" t="s">
        <v>47</v>
      </c>
      <c r="AF277" s="8" t="s">
        <v>3985</v>
      </c>
      <c r="AG277" s="140"/>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8" t="s">
        <v>3985</v>
      </c>
      <c r="AG278" s="140"/>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8" t="e">
        <v>#VALUE!</v>
      </c>
      <c r="AA279">
        <v>62</v>
      </c>
      <c r="AE279" t="s">
        <v>390</v>
      </c>
      <c r="AF279" s="8">
        <v>5.17</v>
      </c>
      <c r="AG279" s="140"/>
      <c r="AH279">
        <v>7</v>
      </c>
      <c r="AW279" s="137"/>
      <c r="AX279" s="137" t="s">
        <v>179</v>
      </c>
      <c r="AY279" s="137" t="s">
        <v>180</v>
      </c>
      <c r="AZ279" s="137">
        <v>1</v>
      </c>
      <c r="BA279" s="137">
        <v>10</v>
      </c>
      <c r="BB279" s="142"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8" t="e">
        <v>#VALUE!</v>
      </c>
      <c r="AA280">
        <v>62</v>
      </c>
      <c r="AE280" t="s">
        <v>390</v>
      </c>
      <c r="AF280" s="8">
        <v>1.53</v>
      </c>
      <c r="AG280" s="140"/>
      <c r="AH280">
        <v>7</v>
      </c>
      <c r="AW280" s="137"/>
      <c r="AX280" s="137" t="s">
        <v>371</v>
      </c>
      <c r="AY280" s="137" t="s">
        <v>372</v>
      </c>
      <c r="AZ280" s="137">
        <v>1</v>
      </c>
      <c r="BA280" s="137">
        <v>6</v>
      </c>
      <c r="BB280" s="142"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8" t="e">
        <v>#VALUE!</v>
      </c>
      <c r="AA281">
        <v>64</v>
      </c>
      <c r="AE281" t="s">
        <v>392</v>
      </c>
      <c r="AF281" s="8">
        <v>5.17</v>
      </c>
      <c r="AG281" s="140"/>
      <c r="AH281">
        <v>7</v>
      </c>
      <c r="AW281" s="137" t="s">
        <v>399</v>
      </c>
      <c r="AX281" s="137" t="s">
        <v>419</v>
      </c>
      <c r="AY281" s="137" t="s">
        <v>420</v>
      </c>
      <c r="AZ281" s="137">
        <v>1</v>
      </c>
      <c r="BA281" s="137">
        <v>38</v>
      </c>
      <c r="BB281" s="142"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8" t="e">
        <v>#VALUE!</v>
      </c>
      <c r="AA282">
        <v>64</v>
      </c>
      <c r="AE282" t="s">
        <v>392</v>
      </c>
      <c r="AF282" s="8">
        <v>1.53</v>
      </c>
      <c r="AG282" s="140"/>
      <c r="AH282">
        <v>7</v>
      </c>
      <c r="AW282" s="137"/>
      <c r="AX282" s="137" t="s">
        <v>433</v>
      </c>
      <c r="AY282" s="137" t="s">
        <v>434</v>
      </c>
      <c r="AZ282" s="137">
        <v>1</v>
      </c>
      <c r="BA282" s="137">
        <v>23</v>
      </c>
      <c r="BB282" s="142"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8" t="e">
        <v>#VALUE!</v>
      </c>
      <c r="AA283">
        <v>1</v>
      </c>
      <c r="AE283" t="s">
        <v>465</v>
      </c>
      <c r="AF283" s="8">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8" t="e">
        <v>#VALUE!</v>
      </c>
      <c r="AA284">
        <v>1</v>
      </c>
      <c r="AE284" t="s">
        <v>465</v>
      </c>
      <c r="AF284" s="8">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8" t="s">
        <v>3963</v>
      </c>
      <c r="S285">
        <v>1</v>
      </c>
      <c r="T285">
        <v>0</v>
      </c>
      <c r="U285" t="s">
        <v>472</v>
      </c>
      <c r="V285" t="s">
        <v>3806</v>
      </c>
      <c r="W285" t="s">
        <v>50</v>
      </c>
      <c r="X285">
        <v>0</v>
      </c>
      <c r="Y285">
        <v>0</v>
      </c>
      <c r="Z285" s="8" t="e">
        <v>#VALUE!</v>
      </c>
      <c r="AA285">
        <v>2</v>
      </c>
      <c r="AC285" s="158"/>
      <c r="AD285" s="158"/>
      <c r="AE285" t="s">
        <v>47</v>
      </c>
      <c r="AF285" s="8">
        <v>18425</v>
      </c>
      <c r="AH285">
        <v>6</v>
      </c>
    </row>
    <row r="286" spans="1:58" x14ac:dyDescent="0.25">
      <c r="A286" t="s">
        <v>596</v>
      </c>
      <c r="B286" t="s">
        <v>65</v>
      </c>
      <c r="C286" t="s">
        <v>597</v>
      </c>
      <c r="D286" s="1">
        <v>1</v>
      </c>
      <c r="E286" s="1" t="s">
        <v>23</v>
      </c>
      <c r="F286" s="1" t="s">
        <v>66</v>
      </c>
      <c r="G286" s="156">
        <v>11294</v>
      </c>
      <c r="H286" s="156">
        <v>11294</v>
      </c>
      <c r="I286" s="156">
        <v>11294</v>
      </c>
      <c r="J286" s="156">
        <v>11294</v>
      </c>
      <c r="K286" s="156">
        <v>11294</v>
      </c>
      <c r="L286" s="156">
        <v>11294</v>
      </c>
      <c r="M286" s="1" t="s">
        <v>49</v>
      </c>
      <c r="N286" s="1" t="s">
        <v>49</v>
      </c>
      <c r="O286" s="1" t="s">
        <v>49</v>
      </c>
      <c r="P286" s="156">
        <v>11294</v>
      </c>
      <c r="Q286" s="156">
        <v>11294</v>
      </c>
      <c r="R286" s="168" t="s">
        <v>596</v>
      </c>
      <c r="S286">
        <v>4</v>
      </c>
      <c r="T286" s="1">
        <v>0</v>
      </c>
      <c r="U286" s="168" t="s">
        <v>56</v>
      </c>
      <c r="V286" s="156" t="s">
        <v>3964</v>
      </c>
      <c r="W286" s="1" t="s">
        <v>60</v>
      </c>
      <c r="X286" s="1">
        <v>0</v>
      </c>
      <c r="Y286" s="1">
        <v>0</v>
      </c>
      <c r="Z286" s="8"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8" t="s">
        <v>56</v>
      </c>
      <c r="V287" s="156" t="s">
        <v>3965</v>
      </c>
      <c r="W287" s="1" t="s">
        <v>60</v>
      </c>
      <c r="Z287" s="8" t="e">
        <v>#VALUE!</v>
      </c>
      <c r="AA287">
        <v>1</v>
      </c>
      <c r="AE287" s="1" t="s">
        <v>65</v>
      </c>
      <c r="AF287" s="1">
        <v>1</v>
      </c>
      <c r="AG287" s="1">
        <v>1</v>
      </c>
      <c r="AH287">
        <v>5</v>
      </c>
    </row>
  </sheetData>
  <autoFilter ref="A5:AH287"/>
  <conditionalFormatting sqref="G1:Q37 S160:S181 G39:Q157 M279:M284 O279:O284 S183:S277 U183:V277 G159:Q277 U160:U182 G287:Q1048576">
    <cfRule type="cellIs" dxfId="92" priority="11" operator="equal">
      <formula>"None"</formula>
    </cfRule>
  </conditionalFormatting>
  <conditionalFormatting sqref="R285 R183:R277 R6:R181 R287">
    <cfRule type="cellIs" dxfId="91" priority="10" operator="equal">
      <formula>"Not used so far"</formula>
    </cfRule>
  </conditionalFormatting>
  <conditionalFormatting sqref="G158:Q158">
    <cfRule type="cellIs" dxfId="90" priority="9" operator="equal">
      <formula>"None"</formula>
    </cfRule>
  </conditionalFormatting>
  <conditionalFormatting sqref="G279:L279 N279 P279:Q279">
    <cfRule type="cellIs" dxfId="89" priority="8" operator="equal">
      <formula>"None"</formula>
    </cfRule>
  </conditionalFormatting>
  <conditionalFormatting sqref="R279">
    <cfRule type="cellIs" dxfId="88" priority="7" operator="equal">
      <formula>"Not used so far"</formula>
    </cfRule>
  </conditionalFormatting>
  <conditionalFormatting sqref="G280:L280 N280 P280:Q280">
    <cfRule type="cellIs" dxfId="87" priority="6" operator="equal">
      <formula>"None"</formula>
    </cfRule>
  </conditionalFormatting>
  <conditionalFormatting sqref="R280">
    <cfRule type="cellIs" dxfId="86" priority="5" operator="equal">
      <formula>"Not used so far"</formula>
    </cfRule>
  </conditionalFormatting>
  <conditionalFormatting sqref="G281:L281 J282:J284 N281 P281:Q281">
    <cfRule type="cellIs" dxfId="85" priority="4" operator="equal">
      <formula>"None"</formula>
    </cfRule>
  </conditionalFormatting>
  <conditionalFormatting sqref="R281">
    <cfRule type="cellIs" dxfId="84" priority="3" operator="equal">
      <formula>"Not used so far"</formula>
    </cfRule>
  </conditionalFormatting>
  <conditionalFormatting sqref="G282:I284 K282:L284 N282:N284 P282:Q284">
    <cfRule type="cellIs" dxfId="83" priority="2" operator="equal">
      <formula>"None"</formula>
    </cfRule>
  </conditionalFormatting>
  <conditionalFormatting sqref="R282:R284">
    <cfRule type="cellIs" dxfId="82"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A8"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9" t="s">
        <v>3966</v>
      </c>
      <c r="B1" s="170"/>
      <c r="C1" s="2"/>
    </row>
    <row r="2" spans="1:22" ht="15.75" thickBot="1" x14ac:dyDescent="0.3">
      <c r="A2" s="171">
        <v>44026</v>
      </c>
      <c r="B2" s="172"/>
      <c r="C2" s="2"/>
    </row>
    <row r="3" spans="1:22" x14ac:dyDescent="0.25">
      <c r="A3" s="173">
        <v>1</v>
      </c>
      <c r="B3" s="173">
        <v>2</v>
      </c>
      <c r="C3" s="174">
        <v>3</v>
      </c>
      <c r="D3" s="174">
        <v>4</v>
      </c>
      <c r="E3" s="174">
        <v>5</v>
      </c>
      <c r="F3" s="174">
        <v>6</v>
      </c>
      <c r="G3" s="174">
        <v>7</v>
      </c>
      <c r="H3" s="174">
        <v>8</v>
      </c>
      <c r="I3" s="174">
        <v>9</v>
      </c>
      <c r="J3" s="174">
        <v>10</v>
      </c>
      <c r="K3" s="174">
        <v>11</v>
      </c>
      <c r="L3" s="174">
        <v>12</v>
      </c>
      <c r="M3" s="174">
        <v>13</v>
      </c>
      <c r="N3" s="174">
        <v>14</v>
      </c>
      <c r="O3" s="174">
        <v>15</v>
      </c>
      <c r="P3" s="174">
        <v>16</v>
      </c>
      <c r="Q3" s="174">
        <v>17</v>
      </c>
      <c r="R3" s="174">
        <v>18</v>
      </c>
      <c r="S3" s="174">
        <v>19</v>
      </c>
      <c r="T3" s="174">
        <v>20</v>
      </c>
      <c r="U3" s="174">
        <v>21</v>
      </c>
    </row>
    <row r="5" spans="1:22" s="9" customFormat="1" ht="45" x14ac:dyDescent="0.25">
      <c r="A5" s="175" t="s">
        <v>3967</v>
      </c>
      <c r="B5" s="175" t="s">
        <v>8</v>
      </c>
      <c r="C5" s="175" t="s">
        <v>7</v>
      </c>
      <c r="D5" s="175" t="s">
        <v>3968</v>
      </c>
      <c r="E5" s="175" t="s">
        <v>13</v>
      </c>
      <c r="F5" s="175" t="s">
        <v>14</v>
      </c>
      <c r="G5" s="175" t="s">
        <v>3969</v>
      </c>
      <c r="H5" s="175"/>
      <c r="I5" s="175" t="s">
        <v>15</v>
      </c>
      <c r="J5" s="175" t="s">
        <v>16</v>
      </c>
      <c r="K5" s="175" t="s">
        <v>57</v>
      </c>
      <c r="L5" s="175" t="s">
        <v>3970</v>
      </c>
      <c r="M5" s="175" t="s">
        <v>3971</v>
      </c>
      <c r="N5" s="175" t="s">
        <v>96</v>
      </c>
      <c r="O5" s="175" t="s">
        <v>183</v>
      </c>
      <c r="P5" s="175" t="s">
        <v>47</v>
      </c>
      <c r="Q5" s="175" t="s">
        <v>17</v>
      </c>
      <c r="R5" s="175" t="s">
        <v>3972</v>
      </c>
      <c r="S5" s="175" t="s">
        <v>3973</v>
      </c>
      <c r="T5" s="175" t="s">
        <v>3974</v>
      </c>
      <c r="U5" s="175"/>
      <c r="V5" s="9" t="s">
        <v>3975</v>
      </c>
    </row>
    <row r="6" spans="1:22" x14ac:dyDescent="0.25">
      <c r="A6">
        <v>0</v>
      </c>
      <c r="B6" t="s">
        <v>576</v>
      </c>
      <c r="C6" s="3" t="s">
        <v>49</v>
      </c>
      <c r="D6">
        <v>0</v>
      </c>
      <c r="E6" t="s">
        <v>578</v>
      </c>
      <c r="G6">
        <v>0</v>
      </c>
      <c r="I6">
        <v>0</v>
      </c>
      <c r="J6">
        <v>0</v>
      </c>
      <c r="K6">
        <v>0</v>
      </c>
      <c r="L6">
        <v>0</v>
      </c>
      <c r="M6">
        <v>0</v>
      </c>
      <c r="N6">
        <v>0</v>
      </c>
      <c r="O6">
        <v>0</v>
      </c>
      <c r="P6">
        <v>0</v>
      </c>
      <c r="Q6">
        <v>0</v>
      </c>
      <c r="R6">
        <v>0</v>
      </c>
      <c r="S6" s="176">
        <v>0</v>
      </c>
      <c r="T6">
        <v>0</v>
      </c>
      <c r="V6" t="s">
        <v>576</v>
      </c>
    </row>
    <row r="7" spans="1:22" x14ac:dyDescent="0.25">
      <c r="C7" s="3"/>
      <c r="S7" s="176"/>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6">
        <v>0.85</v>
      </c>
      <c r="T8">
        <v>3020135</v>
      </c>
      <c r="V8" s="78"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6">
        <v>0.85</v>
      </c>
      <c r="T9">
        <v>3021000</v>
      </c>
      <c r="V9" s="78"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6">
        <v>0.85</v>
      </c>
      <c r="T10">
        <v>3021001</v>
      </c>
      <c r="V10" s="78"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6">
        <v>0.85</v>
      </c>
      <c r="T11">
        <v>3021003</v>
      </c>
      <c r="V11" s="78"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6">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6">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6">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6">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6">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6">
        <v>0</v>
      </c>
      <c r="T17">
        <v>3022020</v>
      </c>
      <c r="V17" t="s">
        <v>194</v>
      </c>
    </row>
    <row r="18" spans="1:22" x14ac:dyDescent="0.25">
      <c r="A18" s="78">
        <v>3023500</v>
      </c>
      <c r="B18" s="78"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6">
        <v>0.85</v>
      </c>
      <c r="T18">
        <v>3023500</v>
      </c>
      <c r="V18" t="s">
        <v>195</v>
      </c>
    </row>
    <row r="19" spans="1:22" x14ac:dyDescent="0.25">
      <c r="A19" s="78">
        <v>3023514</v>
      </c>
      <c r="B19" s="78"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6">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6">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6">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6">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6">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6">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6">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6">
        <v>0</v>
      </c>
      <c r="T26">
        <v>3023519</v>
      </c>
      <c r="V26" t="s">
        <v>203</v>
      </c>
    </row>
    <row r="27" spans="1:22" x14ac:dyDescent="0.25">
      <c r="A27" s="78">
        <v>3022008</v>
      </c>
      <c r="B27" s="78"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6">
        <v>0</v>
      </c>
      <c r="T27">
        <v>3022008</v>
      </c>
      <c r="V27" t="s">
        <v>204</v>
      </c>
    </row>
    <row r="28" spans="1:22" x14ac:dyDescent="0.25">
      <c r="A28" s="78">
        <v>3022007</v>
      </c>
      <c r="B28" s="78"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6">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6">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6">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6">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6">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6">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6">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6">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6">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6">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6">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6">
        <v>0</v>
      </c>
      <c r="T39">
        <v>3022073</v>
      </c>
      <c r="V39" t="s">
        <v>215</v>
      </c>
    </row>
    <row r="40" spans="1:22" x14ac:dyDescent="0.25">
      <c r="A40" s="78">
        <v>3022019</v>
      </c>
      <c r="B40" s="78"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6">
        <v>0.85</v>
      </c>
      <c r="T40">
        <v>3022019</v>
      </c>
      <c r="V40" t="s">
        <v>216</v>
      </c>
    </row>
    <row r="41" spans="1:22" x14ac:dyDescent="0.25">
      <c r="A41" s="78">
        <v>3022018</v>
      </c>
      <c r="B41" s="78"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6">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6">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6">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6">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6">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6">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6">
        <v>0.85</v>
      </c>
      <c r="T47">
        <v>3022026</v>
      </c>
      <c r="V47" t="s">
        <v>223</v>
      </c>
    </row>
    <row r="48" spans="1:22" x14ac:dyDescent="0.25">
      <c r="A48" s="78">
        <v>3022028</v>
      </c>
      <c r="B48" s="78"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6">
        <v>0.85</v>
      </c>
      <c r="T48">
        <v>3022028</v>
      </c>
      <c r="V48" t="s">
        <v>224</v>
      </c>
    </row>
    <row r="49" spans="1:22" x14ac:dyDescent="0.25">
      <c r="A49" s="78">
        <v>3022027</v>
      </c>
      <c r="B49" s="78"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6">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6">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6">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6">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6">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6">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6">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6">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6">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6">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6">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6">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6">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6">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6">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6">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6">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6">
        <v>0</v>
      </c>
      <c r="T66">
        <v>3022042</v>
      </c>
      <c r="V66" t="s">
        <v>243</v>
      </c>
    </row>
    <row r="67" spans="1:22" x14ac:dyDescent="0.25">
      <c r="A67" s="78">
        <v>3022044</v>
      </c>
      <c r="B67" s="78"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6">
        <v>0.85</v>
      </c>
      <c r="T67">
        <v>3022044</v>
      </c>
      <c r="V67" t="s">
        <v>244</v>
      </c>
    </row>
    <row r="68" spans="1:22" x14ac:dyDescent="0.25">
      <c r="A68" s="78">
        <v>3022043</v>
      </c>
      <c r="B68" s="78"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6">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6">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6">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6">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6">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6">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6">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6">
        <v>0</v>
      </c>
      <c r="T75">
        <v>3022038</v>
      </c>
      <c r="V75" t="s">
        <v>252</v>
      </c>
    </row>
    <row r="76" spans="1:22" x14ac:dyDescent="0.25">
      <c r="A76" s="78">
        <v>3022071</v>
      </c>
      <c r="B76" s="78"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6">
        <v>0.85</v>
      </c>
      <c r="T76">
        <v>3022071</v>
      </c>
      <c r="V76" t="s">
        <v>253</v>
      </c>
    </row>
    <row r="77" spans="1:22" x14ac:dyDescent="0.25">
      <c r="A77" s="78">
        <v>3022072</v>
      </c>
      <c r="B77" s="78"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6">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6">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6">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6">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6">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6">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6">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6">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6">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6">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6">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6">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6">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6">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6">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6">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6">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6">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6">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6">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6">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6">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6">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6">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6">
        <v>0.85</v>
      </c>
      <c r="T101">
        <v>3022060</v>
      </c>
      <c r="V101" t="s">
        <v>278</v>
      </c>
    </row>
    <row r="102" spans="1:23" s="78" customFormat="1" x14ac:dyDescent="0.25">
      <c r="A102" s="78">
        <v>3023518</v>
      </c>
      <c r="B102" s="78" t="s">
        <v>279</v>
      </c>
      <c r="C102" s="177" t="s">
        <v>42</v>
      </c>
      <c r="D102" s="78" t="s">
        <v>45</v>
      </c>
      <c r="E102" s="78" t="s">
        <v>46</v>
      </c>
      <c r="F102" s="78">
        <v>3023518</v>
      </c>
      <c r="G102" s="78">
        <v>134677</v>
      </c>
      <c r="I102" s="78">
        <v>400117</v>
      </c>
      <c r="J102" s="78">
        <v>10123</v>
      </c>
      <c r="K102" s="78" t="s">
        <v>3580</v>
      </c>
      <c r="L102" s="78" t="s">
        <v>3580</v>
      </c>
      <c r="M102" s="78" t="s">
        <v>3580</v>
      </c>
      <c r="N102" s="78" t="s">
        <v>3976</v>
      </c>
      <c r="O102" s="78" t="s">
        <v>3976</v>
      </c>
      <c r="P102" s="78" t="s">
        <v>3976</v>
      </c>
      <c r="Q102" s="78" t="s">
        <v>106</v>
      </c>
      <c r="R102" s="78">
        <v>543965</v>
      </c>
      <c r="S102" s="178">
        <v>0.85</v>
      </c>
      <c r="T102" s="78">
        <v>3023518</v>
      </c>
      <c r="V102" s="78" t="s">
        <v>279</v>
      </c>
      <c r="W102" s="78"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6">
        <v>0.85</v>
      </c>
      <c r="T103">
        <v>3022054</v>
      </c>
      <c r="V103" t="s">
        <v>280</v>
      </c>
    </row>
    <row r="104" spans="1:23" x14ac:dyDescent="0.25">
      <c r="C104" s="3"/>
      <c r="S104" s="176"/>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6">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6">
        <v>0</v>
      </c>
      <c r="T106">
        <v>3021100</v>
      </c>
      <c r="V106" t="s">
        <v>313</v>
      </c>
    </row>
    <row r="107" spans="1:23" x14ac:dyDescent="0.25">
      <c r="C107" s="3"/>
      <c r="S107" s="176"/>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6">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6">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6">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6">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6">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6">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6">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6">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6">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6">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6">
        <v>0</v>
      </c>
      <c r="T118">
        <v>3025409</v>
      </c>
      <c r="V118" s="162"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6">
        <v>0</v>
      </c>
      <c r="T119">
        <v>3024014</v>
      </c>
      <c r="V119" s="162"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6">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6">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6">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6">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6">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6">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6">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6">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6">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6">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6">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6">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6">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6">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6">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6">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6">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6">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6">
        <v>0</v>
      </c>
      <c r="T139">
        <v>3027009</v>
      </c>
      <c r="V139" t="s">
        <v>74</v>
      </c>
    </row>
    <row r="140" spans="1:22" x14ac:dyDescent="0.25">
      <c r="C140" s="3"/>
      <c r="S140" s="176"/>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6">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6">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6">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81" priority="1"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topLeftCell="A15" workbookViewId="0">
      <selection activeCell="E37" sqref="E37"/>
    </sheetView>
  </sheetViews>
  <sheetFormatPr defaultRowHeight="15" x14ac:dyDescent="0.25"/>
  <cols>
    <col min="1" max="1" width="18.85546875" bestFit="1" customWidth="1"/>
    <col min="2" max="2" width="35.42578125" customWidth="1"/>
    <col min="3" max="4" width="15.28515625" bestFit="1" customWidth="1"/>
    <col min="5" max="5" width="14.5703125" customWidth="1"/>
    <col min="6" max="6" width="22.7109375" customWidth="1"/>
  </cols>
  <sheetData>
    <row r="1" spans="1:5" hidden="1" x14ac:dyDescent="0.25">
      <c r="A1" s="297" t="s">
        <v>4702</v>
      </c>
      <c r="B1" s="297" t="s">
        <v>4790</v>
      </c>
      <c r="C1" s="297" t="s">
        <v>4703</v>
      </c>
      <c r="D1" s="297" t="s">
        <v>4704</v>
      </c>
      <c r="E1" s="297" t="s">
        <v>3605</v>
      </c>
    </row>
    <row r="2" spans="1:5" hidden="1" x14ac:dyDescent="0.25">
      <c r="A2" s="287" t="s">
        <v>4705</v>
      </c>
      <c r="B2" s="421">
        <f>SUM(TPG!AB20:AB205)</f>
        <v>862858.54</v>
      </c>
      <c r="C2" s="422">
        <f>TPGPAY!G17</f>
        <v>1009328.7468545213</v>
      </c>
      <c r="D2" s="422">
        <f>-TPGCR!H17</f>
        <v>-146470.20685452159</v>
      </c>
      <c r="E2" s="422">
        <f t="shared" ref="E2:E7" si="0">D2+C2-B2</f>
        <v>0</v>
      </c>
    </row>
    <row r="3" spans="1:5" hidden="1" x14ac:dyDescent="0.25">
      <c r="A3" s="287" t="s">
        <v>3521</v>
      </c>
      <c r="B3" s="421">
        <f>SUM(PPG!AC20:AC158)</f>
        <v>641902.47857142927</v>
      </c>
      <c r="C3" s="422">
        <f>PPGPAY!G17</f>
        <v>644006.95857142925</v>
      </c>
      <c r="D3" s="422">
        <f>-PPGCR!H17</f>
        <v>-2104.4800000000014</v>
      </c>
      <c r="E3" s="422">
        <f t="shared" si="0"/>
        <v>0</v>
      </c>
    </row>
    <row r="4" spans="1:5" hidden="1" x14ac:dyDescent="0.25">
      <c r="A4" s="287" t="s">
        <v>4706</v>
      </c>
      <c r="B4" s="421">
        <f>SUM(POST16!AB20:AB26)</f>
        <v>453260.76285714284</v>
      </c>
      <c r="C4" s="422">
        <f>POST16PAY!G17</f>
        <v>453260.76285714284</v>
      </c>
      <c r="D4" s="287">
        <v>0</v>
      </c>
      <c r="E4" s="422">
        <f t="shared" si="0"/>
        <v>0</v>
      </c>
    </row>
    <row r="5" spans="1:5" hidden="1" x14ac:dyDescent="0.25">
      <c r="A5" s="287" t="s">
        <v>4707</v>
      </c>
      <c r="B5" s="421">
        <f>SUM(HNPlaces!AB20:AD35)</f>
        <v>1089577.1776923079</v>
      </c>
      <c r="C5" s="422">
        <f>HNPlacesPay!G17</f>
        <v>1089577.1776923079</v>
      </c>
      <c r="D5" s="287">
        <v>0</v>
      </c>
      <c r="E5" s="422">
        <f t="shared" si="0"/>
        <v>0</v>
      </c>
    </row>
    <row r="6" spans="1:5" hidden="1" x14ac:dyDescent="0.25">
      <c r="A6" s="287" t="s">
        <v>4146</v>
      </c>
      <c r="B6" s="422">
        <f>SUM(MISC!AQ20:AQ81)</f>
        <v>0</v>
      </c>
      <c r="C6" s="287">
        <v>0</v>
      </c>
      <c r="D6" s="287">
        <v>0</v>
      </c>
      <c r="E6" s="422">
        <f t="shared" si="0"/>
        <v>0</v>
      </c>
    </row>
    <row r="7" spans="1:5" hidden="1" x14ac:dyDescent="0.25">
      <c r="A7" s="287" t="s">
        <v>3506</v>
      </c>
      <c r="B7" s="421">
        <f>SUM(APT!AB20:AD100)</f>
        <v>33898254.626923077</v>
      </c>
      <c r="C7" s="422">
        <f>APTPay!G17</f>
        <v>34159506.009230763</v>
      </c>
      <c r="D7" s="422">
        <f>-APTCR!H17</f>
        <v>-261251.38230769132</v>
      </c>
      <c r="E7" s="422">
        <f t="shared" si="0"/>
        <v>0</v>
      </c>
    </row>
    <row r="8" spans="1:5" hidden="1" x14ac:dyDescent="0.25">
      <c r="A8" s="287" t="s">
        <v>4708</v>
      </c>
      <c r="B8" s="287">
        <v>0</v>
      </c>
      <c r="C8" s="287">
        <v>0</v>
      </c>
      <c r="D8" s="287">
        <v>0</v>
      </c>
      <c r="E8" s="422">
        <f t="shared" ref="E8:E11" si="1">D8+C8-B8</f>
        <v>0</v>
      </c>
    </row>
    <row r="9" spans="1:5" s="349" customFormat="1" hidden="1" x14ac:dyDescent="0.25">
      <c r="A9" s="287" t="s">
        <v>4713</v>
      </c>
      <c r="B9" s="426">
        <f>SUM(GRANTS!AB20:AB220)</f>
        <v>2053777.1099999996</v>
      </c>
      <c r="C9" s="422">
        <f>GRANTSPAY!G17</f>
        <v>2053777.1099999996</v>
      </c>
      <c r="D9" s="287">
        <v>0</v>
      </c>
      <c r="E9" s="422">
        <f t="shared" si="1"/>
        <v>0</v>
      </c>
    </row>
    <row r="10" spans="1:5" hidden="1" x14ac:dyDescent="0.25">
      <c r="A10" s="423" t="s">
        <v>4709</v>
      </c>
      <c r="B10" s="424">
        <f>SUM('HN TOPUPS'!R8:S186)</f>
        <v>3669609.8438653108</v>
      </c>
      <c r="C10" s="423"/>
      <c r="D10" s="423"/>
      <c r="E10" s="425">
        <f t="shared" si="1"/>
        <v>-3669609.8438653108</v>
      </c>
    </row>
    <row r="11" spans="1:5" hidden="1" x14ac:dyDescent="0.25">
      <c r="A11" s="287" t="s">
        <v>4710</v>
      </c>
      <c r="B11" s="426">
        <f>-SUM('Payroll Totals by Month'!J3:K60)</f>
        <v>-34455124.050000004</v>
      </c>
      <c r="C11" s="287">
        <v>0</v>
      </c>
      <c r="D11" s="422">
        <f>-PayrollCR!H17</f>
        <v>-34455124.050000004</v>
      </c>
      <c r="E11" s="425">
        <f t="shared" si="1"/>
        <v>0</v>
      </c>
    </row>
    <row r="12" spans="1:5" hidden="1" x14ac:dyDescent="0.25">
      <c r="A12" s="427" t="s">
        <v>4774</v>
      </c>
      <c r="B12" s="52">
        <f>SUM(B2:B11)</f>
        <v>8214116.4899092615</v>
      </c>
    </row>
    <row r="13" spans="1:5" hidden="1" x14ac:dyDescent="0.25">
      <c r="A13" s="427" t="s">
        <v>4773</v>
      </c>
      <c r="B13" s="52">
        <f>ROUND(SUM('Sept All Transactions'!R2:R1200),2)</f>
        <v>8214116.4900000002</v>
      </c>
    </row>
    <row r="14" spans="1:5" hidden="1" x14ac:dyDescent="0.25">
      <c r="A14" s="427" t="s">
        <v>4788</v>
      </c>
      <c r="B14" s="52">
        <f>B13-B12</f>
        <v>9.0738758444786072E-5</v>
      </c>
    </row>
    <row r="16" spans="1:5" x14ac:dyDescent="0.25">
      <c r="C16" s="444" t="s">
        <v>4791</v>
      </c>
      <c r="D16" s="445"/>
    </row>
    <row r="17" spans="1:5" x14ac:dyDescent="0.25">
      <c r="A17" s="297" t="s">
        <v>4702</v>
      </c>
      <c r="B17" s="430" t="s">
        <v>4789</v>
      </c>
      <c r="C17" s="430" t="s">
        <v>4703</v>
      </c>
      <c r="D17" s="430" t="s">
        <v>4704</v>
      </c>
      <c r="E17" s="429" t="s">
        <v>4213</v>
      </c>
    </row>
    <row r="18" spans="1:5" x14ac:dyDescent="0.25">
      <c r="A18" s="287" t="s">
        <v>4705</v>
      </c>
      <c r="B18" s="431">
        <f>GETPIVOTDATA("Amount",'All Schools PIVOT SEP'!$A$4,"Fudnig Type","TPG")</f>
        <v>434801.95999999985</v>
      </c>
      <c r="C18" s="431">
        <v>581272.16685452138</v>
      </c>
      <c r="D18" s="431">
        <v>-146470.206854522</v>
      </c>
      <c r="E18" s="431">
        <f>D18+C18-B18</f>
        <v>-4.6566128730773926E-10</v>
      </c>
    </row>
    <row r="19" spans="1:5" x14ac:dyDescent="0.25">
      <c r="A19" s="287" t="s">
        <v>3521</v>
      </c>
      <c r="B19" s="431">
        <f>GETPIVOTDATA("Amount",'All Schools PIVOT SEP'!$A$4,"Fudnig Type","PPG")</f>
        <v>463554.63857142854</v>
      </c>
      <c r="C19" s="431">
        <v>465659.11857142847</v>
      </c>
      <c r="D19" s="431">
        <v>-2104.48</v>
      </c>
      <c r="E19" s="431">
        <f>D19+C19-B19</f>
        <v>0</v>
      </c>
    </row>
    <row r="20" spans="1:5" x14ac:dyDescent="0.25">
      <c r="A20" s="287" t="s">
        <v>4706</v>
      </c>
      <c r="B20" s="431">
        <f>GETPIVOTDATA("Amount",'All Schools PIVOT SEP'!$A$4,"Fudnig Type","POST16")</f>
        <v>453260.76285714284</v>
      </c>
      <c r="C20" s="432">
        <v>453260.76285714284</v>
      </c>
      <c r="D20" s="431">
        <v>0</v>
      </c>
      <c r="E20" s="431">
        <f>D20+C20-B20</f>
        <v>0</v>
      </c>
    </row>
    <row r="21" spans="1:5" x14ac:dyDescent="0.25">
      <c r="A21" s="287" t="s">
        <v>4707</v>
      </c>
      <c r="B21" s="431">
        <f>GETPIVOTDATA("Amount",'All Schools PIVOT SEP'!$A$4,"Fudnig Type","HIGH NEEDS PLACES")</f>
        <v>958811.79307692323</v>
      </c>
      <c r="C21" s="431">
        <v>958811.79307692312</v>
      </c>
      <c r="D21" s="431"/>
      <c r="E21" s="431">
        <f>D21+C21-B21</f>
        <v>0</v>
      </c>
    </row>
    <row r="22" spans="1:5" x14ac:dyDescent="0.25">
      <c r="A22" s="287" t="s">
        <v>4146</v>
      </c>
      <c r="B22" s="431">
        <v>0</v>
      </c>
      <c r="C22" s="431">
        <v>0</v>
      </c>
      <c r="D22" s="431">
        <v>0</v>
      </c>
      <c r="E22" s="431">
        <v>0</v>
      </c>
    </row>
    <row r="23" spans="1:5" x14ac:dyDescent="0.25">
      <c r="A23" s="287" t="s">
        <v>3506</v>
      </c>
      <c r="B23" s="431">
        <f>GETPIVOTDATA("Amount",'All Schools PIVOT SEP'!$A$4,"Fudnig Type","APT")</f>
        <v>21648738.93538462</v>
      </c>
      <c r="C23" s="431">
        <f>7450360.22+5283180.16+4886060.77+4290389.15</f>
        <v>21909990.299999997</v>
      </c>
      <c r="D23" s="431">
        <v>-261251.38</v>
      </c>
      <c r="E23" s="431">
        <f>D23+C23-B23</f>
        <v>-1.5384621918201447E-2</v>
      </c>
    </row>
    <row r="24" spans="1:5" x14ac:dyDescent="0.25">
      <c r="A24" s="287" t="s">
        <v>4708</v>
      </c>
      <c r="B24" s="431">
        <v>0</v>
      </c>
      <c r="C24" s="431">
        <v>0</v>
      </c>
      <c r="D24" s="431">
        <v>0</v>
      </c>
      <c r="E24" s="431">
        <v>0</v>
      </c>
    </row>
    <row r="25" spans="1:5" x14ac:dyDescent="0.25">
      <c r="A25" s="287" t="s">
        <v>4713</v>
      </c>
      <c r="B25" s="431">
        <f>GETPIVOTDATA("Amount",'All Schools PIVOT SEP'!$A$4,"Fudnig Type","GRANTS")</f>
        <v>1488951.57</v>
      </c>
      <c r="C25" s="431">
        <v>1488951.5700000005</v>
      </c>
      <c r="D25" s="431"/>
      <c r="E25" s="431">
        <f>D25+C25-B25</f>
        <v>0</v>
      </c>
    </row>
    <row r="26" spans="1:5" x14ac:dyDescent="0.25">
      <c r="A26" s="423" t="s">
        <v>4709</v>
      </c>
      <c r="B26" s="431">
        <f>GETPIVOTDATA("Amount",'All Schools PIVOT SEP'!$A$4,"Fudnig Type","High Needs topups")</f>
        <v>2829579.3715721997</v>
      </c>
      <c r="C26" s="431">
        <v>2857997.8250337373</v>
      </c>
      <c r="D26" s="431">
        <v>-28418.4534615384</v>
      </c>
      <c r="E26" s="431">
        <f>D26+C26-B26</f>
        <v>0</v>
      </c>
    </row>
    <row r="27" spans="1:5" x14ac:dyDescent="0.25">
      <c r="A27" s="287" t="s">
        <v>4710</v>
      </c>
      <c r="B27" s="431">
        <f>GETPIVOTDATA("Amount",'All Schools PIVOT SEP'!$A$4,"Fudnig Type","Salaries")</f>
        <v>-17706973.470000006</v>
      </c>
      <c r="C27" s="431"/>
      <c r="D27" s="431">
        <v>-17706973.470000003</v>
      </c>
      <c r="E27" s="431">
        <f>D27+C27-B27</f>
        <v>0</v>
      </c>
    </row>
  </sheetData>
  <mergeCells count="1">
    <mergeCell ref="C16:D1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85" zoomScaleNormal="85" workbookViewId="0">
      <selection activeCell="F18" sqref="F18"/>
    </sheetView>
  </sheetViews>
  <sheetFormatPr defaultRowHeight="15" x14ac:dyDescent="0.25"/>
  <cols>
    <col min="1" max="1" width="43.85546875" bestFit="1" customWidth="1"/>
    <col min="2" max="2" width="16.28515625" bestFit="1" customWidth="1"/>
    <col min="3" max="3" width="11.5703125" bestFit="1" customWidth="1"/>
    <col min="4" max="4" width="18.85546875" bestFit="1" customWidth="1"/>
    <col min="5" max="5" width="18" bestFit="1" customWidth="1"/>
    <col min="6" max="7" width="10" bestFit="1" customWidth="1"/>
    <col min="8" max="8" width="12.5703125" bestFit="1" customWidth="1"/>
    <col min="9" max="9" width="10" bestFit="1" customWidth="1"/>
    <col min="10" max="10" width="12.5703125" bestFit="1" customWidth="1"/>
  </cols>
  <sheetData>
    <row r="1" spans="1:10" x14ac:dyDescent="0.25">
      <c r="A1" s="289" t="s">
        <v>79</v>
      </c>
      <c r="B1" s="349" t="s">
        <v>4782</v>
      </c>
    </row>
    <row r="2" spans="1:10" x14ac:dyDescent="0.25">
      <c r="A2" s="289" t="s">
        <v>4785</v>
      </c>
      <c r="B2" s="349" t="s">
        <v>4786</v>
      </c>
    </row>
    <row r="4" spans="1:10" x14ac:dyDescent="0.25">
      <c r="A4" s="289" t="s">
        <v>4784</v>
      </c>
      <c r="B4" s="289" t="s">
        <v>4783</v>
      </c>
    </row>
    <row r="5" spans="1:10" x14ac:dyDescent="0.25">
      <c r="A5" s="289" t="s">
        <v>4684</v>
      </c>
      <c r="B5" s="349" t="s">
        <v>3506</v>
      </c>
      <c r="C5" s="349" t="s">
        <v>65</v>
      </c>
      <c r="D5" s="349" t="s">
        <v>3558</v>
      </c>
      <c r="E5" s="349" t="s">
        <v>4062</v>
      </c>
      <c r="F5" s="349" t="s">
        <v>181</v>
      </c>
      <c r="G5" s="349" t="s">
        <v>3521</v>
      </c>
      <c r="H5" s="349" t="s">
        <v>4710</v>
      </c>
      <c r="I5" s="349" t="s">
        <v>22</v>
      </c>
      <c r="J5" s="349" t="s">
        <v>622</v>
      </c>
    </row>
    <row r="6" spans="1:10" x14ac:dyDescent="0.25">
      <c r="A6" s="434" t="s">
        <v>189</v>
      </c>
      <c r="B6" s="428">
        <v>808881.65076923091</v>
      </c>
      <c r="C6" s="428">
        <v>41799.760000000002</v>
      </c>
      <c r="D6" s="428"/>
      <c r="E6" s="428">
        <v>48078.936153846167</v>
      </c>
      <c r="F6" s="428"/>
      <c r="G6" s="428">
        <v>329.83285714285716</v>
      </c>
      <c r="H6" s="428">
        <v>-744334.67000000016</v>
      </c>
      <c r="I6" s="428">
        <v>31789.739999999998</v>
      </c>
      <c r="J6" s="428">
        <v>186545.24978021986</v>
      </c>
    </row>
    <row r="7" spans="1:10" x14ac:dyDescent="0.25">
      <c r="A7" s="434" t="s">
        <v>192</v>
      </c>
      <c r="B7" s="428">
        <v>346518.11692307686</v>
      </c>
      <c r="C7" s="428">
        <v>744.29000000000087</v>
      </c>
      <c r="D7" s="428"/>
      <c r="E7" s="428">
        <v>9864.8130769230775</v>
      </c>
      <c r="F7" s="428"/>
      <c r="G7" s="428">
        <v>9518.4628571428566</v>
      </c>
      <c r="H7" s="428">
        <v>-324070.56000000006</v>
      </c>
      <c r="I7" s="428">
        <v>9490.5600000000013</v>
      </c>
      <c r="J7" s="428">
        <v>52065.682857142703</v>
      </c>
    </row>
    <row r="8" spans="1:10" x14ac:dyDescent="0.25">
      <c r="A8" s="434" t="s">
        <v>194</v>
      </c>
      <c r="B8" s="428"/>
      <c r="C8" s="428"/>
      <c r="D8" s="428"/>
      <c r="E8" s="428">
        <v>5087.1299999999992</v>
      </c>
      <c r="F8" s="428"/>
      <c r="G8" s="428"/>
      <c r="H8" s="428"/>
      <c r="I8" s="428"/>
      <c r="J8" s="428">
        <v>5087.1299999999992</v>
      </c>
    </row>
    <row r="9" spans="1:10" x14ac:dyDescent="0.25">
      <c r="A9" s="434" t="s">
        <v>91</v>
      </c>
      <c r="B9" s="428"/>
      <c r="C9" s="428"/>
      <c r="D9" s="428"/>
      <c r="E9" s="428">
        <v>21510.104999999967</v>
      </c>
      <c r="F9" s="428"/>
      <c r="G9" s="428"/>
      <c r="H9" s="428"/>
      <c r="I9" s="428"/>
      <c r="J9" s="428">
        <v>21510.104999999967</v>
      </c>
    </row>
    <row r="10" spans="1:10" x14ac:dyDescent="0.25">
      <c r="A10" s="434" t="s">
        <v>97</v>
      </c>
      <c r="B10" s="428"/>
      <c r="C10" s="428"/>
      <c r="D10" s="428"/>
      <c r="E10" s="428">
        <v>4068.75</v>
      </c>
      <c r="F10" s="428"/>
      <c r="G10" s="428"/>
      <c r="H10" s="428"/>
      <c r="I10" s="428"/>
      <c r="J10" s="428">
        <v>4068.75</v>
      </c>
    </row>
    <row r="11" spans="1:10" x14ac:dyDescent="0.25">
      <c r="A11" s="434" t="s">
        <v>98</v>
      </c>
      <c r="B11" s="428"/>
      <c r="C11" s="428"/>
      <c r="D11" s="428"/>
      <c r="E11" s="428">
        <v>9636.4150000000009</v>
      </c>
      <c r="F11" s="428"/>
      <c r="G11" s="428"/>
      <c r="H11" s="428"/>
      <c r="I11" s="428"/>
      <c r="J11" s="428">
        <v>9636.4150000000009</v>
      </c>
    </row>
    <row r="12" spans="1:10" x14ac:dyDescent="0.25">
      <c r="A12" s="434" t="s">
        <v>197</v>
      </c>
      <c r="B12" s="428"/>
      <c r="C12" s="428"/>
      <c r="D12" s="428"/>
      <c r="E12" s="428">
        <v>2912.4400000000005</v>
      </c>
      <c r="F12" s="428"/>
      <c r="G12" s="428"/>
      <c r="H12" s="428"/>
      <c r="I12" s="428"/>
      <c r="J12" s="428">
        <v>2912.4400000000005</v>
      </c>
    </row>
    <row r="13" spans="1:10" x14ac:dyDescent="0.25">
      <c r="A13" s="434" t="s">
        <v>198</v>
      </c>
      <c r="B13" s="428">
        <v>150349.65846153814</v>
      </c>
      <c r="C13" s="428">
        <v>37967</v>
      </c>
      <c r="D13" s="428"/>
      <c r="E13" s="428">
        <v>5122.6292307692329</v>
      </c>
      <c r="F13" s="428"/>
      <c r="G13" s="428">
        <v>11990.044285714286</v>
      </c>
      <c r="H13" s="428"/>
      <c r="I13" s="428">
        <v>-3669.0499999999975</v>
      </c>
      <c r="J13" s="428">
        <v>201760.28197802167</v>
      </c>
    </row>
    <row r="14" spans="1:10" x14ac:dyDescent="0.25">
      <c r="A14" s="434" t="s">
        <v>201</v>
      </c>
      <c r="B14" s="428">
        <v>677519.99692307692</v>
      </c>
      <c r="C14" s="428">
        <v>27211.729999999996</v>
      </c>
      <c r="D14" s="428"/>
      <c r="E14" s="428">
        <v>34154.594615384623</v>
      </c>
      <c r="F14" s="428"/>
      <c r="G14" s="428">
        <v>15553.721428571427</v>
      </c>
      <c r="H14" s="428">
        <v>-742226.8</v>
      </c>
      <c r="I14" s="428">
        <v>22009.010000000002</v>
      </c>
      <c r="J14" s="428">
        <v>34222.252967032829</v>
      </c>
    </row>
    <row r="15" spans="1:10" x14ac:dyDescent="0.25">
      <c r="A15" s="434" t="s">
        <v>99</v>
      </c>
      <c r="B15" s="428"/>
      <c r="C15" s="428"/>
      <c r="D15" s="428"/>
      <c r="E15" s="428">
        <v>6088.3599999999988</v>
      </c>
      <c r="F15" s="428"/>
      <c r="G15" s="428"/>
      <c r="H15" s="428"/>
      <c r="I15" s="428"/>
      <c r="J15" s="428">
        <v>6088.3599999999988</v>
      </c>
    </row>
    <row r="16" spans="1:10" x14ac:dyDescent="0.25">
      <c r="A16" s="434" t="s">
        <v>203</v>
      </c>
      <c r="B16" s="428"/>
      <c r="C16" s="428"/>
      <c r="D16" s="428"/>
      <c r="E16" s="428">
        <v>41960.86928571426</v>
      </c>
      <c r="F16" s="428"/>
      <c r="G16" s="428"/>
      <c r="H16" s="428"/>
      <c r="I16" s="428"/>
      <c r="J16" s="428">
        <v>41960.86928571426</v>
      </c>
    </row>
    <row r="17" spans="1:10" x14ac:dyDescent="0.25">
      <c r="A17" s="434" t="s">
        <v>204</v>
      </c>
      <c r="B17" s="428">
        <v>86717.588461538442</v>
      </c>
      <c r="C17" s="428">
        <v>61593.52</v>
      </c>
      <c r="D17" s="428"/>
      <c r="E17" s="428">
        <v>21515.02230769231</v>
      </c>
      <c r="F17" s="428"/>
      <c r="G17" s="428">
        <v>4659.5742857142859</v>
      </c>
      <c r="H17" s="428"/>
      <c r="I17" s="428">
        <v>-2535.9700000000012</v>
      </c>
      <c r="J17" s="428">
        <v>171949.73505494502</v>
      </c>
    </row>
    <row r="18" spans="1:10" x14ac:dyDescent="0.25">
      <c r="A18" s="434" t="s">
        <v>205</v>
      </c>
      <c r="B18" s="428">
        <v>105504.65538461547</v>
      </c>
      <c r="C18" s="428">
        <v>4325.8099999999995</v>
      </c>
      <c r="D18" s="428"/>
      <c r="E18" s="428">
        <v>6124.1999999999971</v>
      </c>
      <c r="F18" s="428"/>
      <c r="G18" s="428">
        <v>7748.12</v>
      </c>
      <c r="H18" s="428">
        <v>0</v>
      </c>
      <c r="I18" s="428">
        <v>-2611.4399999999969</v>
      </c>
      <c r="J18" s="428">
        <v>121091.34538461546</v>
      </c>
    </row>
    <row r="19" spans="1:10" x14ac:dyDescent="0.25">
      <c r="A19" s="434" t="s">
        <v>41</v>
      </c>
      <c r="B19" s="428">
        <v>423101.96</v>
      </c>
      <c r="C19" s="428">
        <v>26281.190000000002</v>
      </c>
      <c r="D19" s="428">
        <v>16703.846153846152</v>
      </c>
      <c r="E19" s="428">
        <v>63383.089230769241</v>
      </c>
      <c r="F19" s="428"/>
      <c r="G19" s="428">
        <v>5299.528571428571</v>
      </c>
      <c r="H19" s="428">
        <v>-523767.78000000009</v>
      </c>
      <c r="I19" s="428">
        <v>12388.58</v>
      </c>
      <c r="J19" s="428">
        <v>23390.413956043878</v>
      </c>
    </row>
    <row r="20" spans="1:10" x14ac:dyDescent="0.25">
      <c r="A20" s="434" t="s">
        <v>207</v>
      </c>
      <c r="B20" s="428"/>
      <c r="C20" s="428"/>
      <c r="D20" s="428"/>
      <c r="E20" s="428">
        <v>17171.68285714287</v>
      </c>
      <c r="F20" s="428"/>
      <c r="G20" s="428"/>
      <c r="H20" s="428"/>
      <c r="I20" s="428"/>
      <c r="J20" s="428">
        <v>17171.68285714287</v>
      </c>
    </row>
    <row r="21" spans="1:10" x14ac:dyDescent="0.25">
      <c r="A21" s="434" t="s">
        <v>208</v>
      </c>
      <c r="B21" s="428">
        <v>63711.712307692098</v>
      </c>
      <c r="C21" s="428">
        <v>24017.759999999998</v>
      </c>
      <c r="D21" s="428"/>
      <c r="E21" s="428">
        <v>8905.5199999999932</v>
      </c>
      <c r="F21" s="428"/>
      <c r="G21" s="428">
        <v>2337.4342857142856</v>
      </c>
      <c r="H21" s="428"/>
      <c r="I21" s="428">
        <v>-1730.7700000000004</v>
      </c>
      <c r="J21" s="428">
        <v>97241.656593406369</v>
      </c>
    </row>
    <row r="22" spans="1:10" x14ac:dyDescent="0.25">
      <c r="A22" s="434" t="s">
        <v>100</v>
      </c>
      <c r="B22" s="428"/>
      <c r="C22" s="428"/>
      <c r="D22" s="428"/>
      <c r="E22" s="428">
        <v>8445.1999999999971</v>
      </c>
      <c r="F22" s="428"/>
      <c r="G22" s="428"/>
      <c r="H22" s="428"/>
      <c r="I22" s="428"/>
      <c r="J22" s="428">
        <v>8445.1999999999971</v>
      </c>
    </row>
    <row r="23" spans="1:10" x14ac:dyDescent="0.25">
      <c r="A23" s="434" t="s">
        <v>209</v>
      </c>
      <c r="B23" s="428">
        <v>359290.06153846148</v>
      </c>
      <c r="C23" s="428">
        <v>19500.82</v>
      </c>
      <c r="D23" s="428"/>
      <c r="E23" s="428">
        <v>12178.843846153843</v>
      </c>
      <c r="F23" s="428"/>
      <c r="G23" s="428">
        <v>3729.0171428571425</v>
      </c>
      <c r="H23" s="428">
        <v>-339631.78</v>
      </c>
      <c r="I23" s="428">
        <v>10714.699999999999</v>
      </c>
      <c r="J23" s="428">
        <v>65781.662527472407</v>
      </c>
    </row>
    <row r="24" spans="1:10" x14ac:dyDescent="0.25">
      <c r="A24" s="434" t="s">
        <v>210</v>
      </c>
      <c r="B24" s="428"/>
      <c r="C24" s="428"/>
      <c r="D24" s="428"/>
      <c r="E24" s="428">
        <v>23340.048571428568</v>
      </c>
      <c r="F24" s="428"/>
      <c r="G24" s="428"/>
      <c r="H24" s="428"/>
      <c r="I24" s="428"/>
      <c r="J24" s="428">
        <v>23340.048571428568</v>
      </c>
    </row>
    <row r="25" spans="1:10" x14ac:dyDescent="0.25">
      <c r="A25" s="434" t="s">
        <v>211</v>
      </c>
      <c r="B25" s="428">
        <v>210771.42923076966</v>
      </c>
      <c r="C25" s="428">
        <v>57228.07</v>
      </c>
      <c r="D25" s="428">
        <v>4153.8442857142863</v>
      </c>
      <c r="E25" s="428">
        <v>10546.226923076898</v>
      </c>
      <c r="F25" s="428"/>
      <c r="G25" s="428">
        <v>17967.821428571428</v>
      </c>
      <c r="H25" s="428"/>
      <c r="I25" s="428">
        <v>-6207.7400000000034</v>
      </c>
      <c r="J25" s="428">
        <v>294459.65186813223</v>
      </c>
    </row>
    <row r="26" spans="1:10" x14ac:dyDescent="0.25">
      <c r="A26" s="434" t="s">
        <v>101</v>
      </c>
      <c r="B26" s="428"/>
      <c r="C26" s="428"/>
      <c r="D26" s="428"/>
      <c r="E26" s="428">
        <v>23269.01999999996</v>
      </c>
      <c r="F26" s="428"/>
      <c r="G26" s="428"/>
      <c r="H26" s="428"/>
      <c r="I26" s="428"/>
      <c r="J26" s="428">
        <v>23269.01999999996</v>
      </c>
    </row>
    <row r="27" spans="1:10" x14ac:dyDescent="0.25">
      <c r="A27" s="434" t="s">
        <v>102</v>
      </c>
      <c r="B27" s="428"/>
      <c r="C27" s="428"/>
      <c r="D27" s="428"/>
      <c r="E27" s="428">
        <v>5550.8699999999881</v>
      </c>
      <c r="F27" s="428"/>
      <c r="G27" s="428"/>
      <c r="H27" s="428"/>
      <c r="I27" s="428"/>
      <c r="J27" s="428">
        <v>5550.8699999999881</v>
      </c>
    </row>
    <row r="28" spans="1:10" x14ac:dyDescent="0.25">
      <c r="A28" s="434" t="s">
        <v>213</v>
      </c>
      <c r="B28" s="428">
        <v>363758.96230769227</v>
      </c>
      <c r="C28" s="428">
        <v>21507.590000000004</v>
      </c>
      <c r="D28" s="428"/>
      <c r="E28" s="428">
        <v>26285.342307692317</v>
      </c>
      <c r="F28" s="428"/>
      <c r="G28" s="428">
        <v>2172.6942857142853</v>
      </c>
      <c r="H28" s="428">
        <v>-378764.86000000004</v>
      </c>
      <c r="I28" s="428">
        <v>10841.480000000001</v>
      </c>
      <c r="J28" s="428">
        <v>45801.208901098893</v>
      </c>
    </row>
    <row r="29" spans="1:10" x14ac:dyDescent="0.25">
      <c r="A29" s="434" t="s">
        <v>214</v>
      </c>
      <c r="B29" s="428">
        <v>682376.08076923084</v>
      </c>
      <c r="C29" s="428">
        <v>38912.339999999997</v>
      </c>
      <c r="D29" s="428"/>
      <c r="E29" s="428">
        <v>13479.211538461537</v>
      </c>
      <c r="F29" s="428"/>
      <c r="G29" s="428">
        <v>11185.342857142858</v>
      </c>
      <c r="H29" s="428">
        <v>-709012.66000000015</v>
      </c>
      <c r="I29" s="428">
        <v>21337.57</v>
      </c>
      <c r="J29" s="428">
        <v>58277.885164835076</v>
      </c>
    </row>
    <row r="30" spans="1:10" x14ac:dyDescent="0.25">
      <c r="A30" s="434" t="s">
        <v>215</v>
      </c>
      <c r="B30" s="428">
        <v>193032.22153846163</v>
      </c>
      <c r="C30" s="428">
        <v>64539.73</v>
      </c>
      <c r="D30" s="428"/>
      <c r="E30" s="428">
        <v>13557.501538461554</v>
      </c>
      <c r="F30" s="428"/>
      <c r="G30" s="428">
        <v>18270.509999999998</v>
      </c>
      <c r="H30" s="428"/>
      <c r="I30" s="428">
        <v>-4710.09</v>
      </c>
      <c r="J30" s="428">
        <v>284689.87307692319</v>
      </c>
    </row>
    <row r="31" spans="1:10" x14ac:dyDescent="0.25">
      <c r="A31" s="434" t="s">
        <v>217</v>
      </c>
      <c r="B31" s="428"/>
      <c r="C31" s="428"/>
      <c r="D31" s="428"/>
      <c r="E31" s="428">
        <v>20730.905000000006</v>
      </c>
      <c r="F31" s="428"/>
      <c r="G31" s="428"/>
      <c r="H31" s="428"/>
      <c r="I31" s="428"/>
      <c r="J31" s="428">
        <v>20730.905000000006</v>
      </c>
    </row>
    <row r="32" spans="1:10" x14ac:dyDescent="0.25">
      <c r="A32" s="434" t="s">
        <v>218</v>
      </c>
      <c r="B32" s="428">
        <v>175082.67846153854</v>
      </c>
      <c r="C32" s="428">
        <v>28786.400000000001</v>
      </c>
      <c r="D32" s="428"/>
      <c r="E32" s="428">
        <v>9616.4353846153826</v>
      </c>
      <c r="F32" s="428"/>
      <c r="G32" s="428">
        <v>14013.290000000003</v>
      </c>
      <c r="H32" s="428"/>
      <c r="I32" s="428">
        <v>-5619.9900000000034</v>
      </c>
      <c r="J32" s="428">
        <v>221878.81384615393</v>
      </c>
    </row>
    <row r="33" spans="1:10" x14ac:dyDescent="0.25">
      <c r="A33" s="434" t="s">
        <v>103</v>
      </c>
      <c r="B33" s="428"/>
      <c r="C33" s="428"/>
      <c r="D33" s="428"/>
      <c r="E33" s="428">
        <v>14715.479999999996</v>
      </c>
      <c r="F33" s="428"/>
      <c r="G33" s="428"/>
      <c r="H33" s="428"/>
      <c r="I33" s="428"/>
      <c r="J33" s="428">
        <v>14715.479999999996</v>
      </c>
    </row>
    <row r="34" spans="1:10" x14ac:dyDescent="0.25">
      <c r="A34" s="434" t="s">
        <v>219</v>
      </c>
      <c r="B34" s="428">
        <v>175454.88000000018</v>
      </c>
      <c r="C34" s="428">
        <v>26979.449999999997</v>
      </c>
      <c r="D34" s="428"/>
      <c r="E34" s="428">
        <v>-8427.7753846153737</v>
      </c>
      <c r="F34" s="428"/>
      <c r="G34" s="428">
        <v>18527.565714285716</v>
      </c>
      <c r="H34" s="428"/>
      <c r="I34" s="428">
        <v>-6334.239999999998</v>
      </c>
      <c r="J34" s="428">
        <v>206199.88032967053</v>
      </c>
    </row>
    <row r="35" spans="1:10" x14ac:dyDescent="0.25">
      <c r="A35" s="434" t="s">
        <v>220</v>
      </c>
      <c r="B35" s="428"/>
      <c r="C35" s="428"/>
      <c r="D35" s="428"/>
      <c r="E35" s="428">
        <v>2069.4499999999989</v>
      </c>
      <c r="F35" s="428"/>
      <c r="G35" s="428"/>
      <c r="H35" s="428"/>
      <c r="I35" s="428"/>
      <c r="J35" s="428">
        <v>2069.4499999999989</v>
      </c>
    </row>
    <row r="36" spans="1:10" x14ac:dyDescent="0.25">
      <c r="A36" s="434" t="s">
        <v>104</v>
      </c>
      <c r="B36" s="428">
        <v>352796.33538461599</v>
      </c>
      <c r="C36" s="428"/>
      <c r="D36" s="428"/>
      <c r="E36" s="428">
        <v>10267.166923076911</v>
      </c>
      <c r="F36" s="428">
        <v>126022.46</v>
      </c>
      <c r="G36" s="428">
        <v>8061.6257142857157</v>
      </c>
      <c r="H36" s="428"/>
      <c r="I36" s="428">
        <v>-13616.970000000008</v>
      </c>
      <c r="J36" s="428">
        <v>483530.61802197859</v>
      </c>
    </row>
    <row r="37" spans="1:10" x14ac:dyDescent="0.25">
      <c r="A37" s="434" t="s">
        <v>222</v>
      </c>
      <c r="B37" s="428">
        <v>583328.88769230805</v>
      </c>
      <c r="C37" s="428">
        <v>30557.379999999997</v>
      </c>
      <c r="D37" s="428"/>
      <c r="E37" s="428">
        <v>25535.047692307686</v>
      </c>
      <c r="F37" s="428"/>
      <c r="G37" s="428">
        <v>1144.2314285714288</v>
      </c>
      <c r="H37" s="428">
        <v>-566098.6</v>
      </c>
      <c r="I37" s="428">
        <v>21134.93</v>
      </c>
      <c r="J37" s="428">
        <v>95601.876813187206</v>
      </c>
    </row>
    <row r="38" spans="1:10" x14ac:dyDescent="0.25">
      <c r="A38" s="434" t="s">
        <v>107</v>
      </c>
      <c r="B38" s="428">
        <v>368040.68000000011</v>
      </c>
      <c r="C38" s="428">
        <v>9278.5200000000023</v>
      </c>
      <c r="D38" s="428"/>
      <c r="E38" s="428">
        <v>12935.1615384615</v>
      </c>
      <c r="F38" s="428"/>
      <c r="G38" s="428">
        <v>22902.395714285718</v>
      </c>
      <c r="H38" s="428"/>
      <c r="I38" s="428">
        <v>-8435.3199999999852</v>
      </c>
      <c r="J38" s="428">
        <v>404721.43725274736</v>
      </c>
    </row>
    <row r="39" spans="1:10" x14ac:dyDescent="0.25">
      <c r="A39" s="434" t="s">
        <v>224</v>
      </c>
      <c r="B39" s="428">
        <v>441622.44384615379</v>
      </c>
      <c r="C39" s="428">
        <v>45935.360000000001</v>
      </c>
      <c r="D39" s="428"/>
      <c r="E39" s="428">
        <v>15612.452307692311</v>
      </c>
      <c r="F39" s="428"/>
      <c r="G39" s="428">
        <v>3740.51</v>
      </c>
      <c r="H39" s="428">
        <v>-459128.03</v>
      </c>
      <c r="I39" s="428">
        <v>12917.050000000001</v>
      </c>
      <c r="J39" s="428">
        <v>60699.786153846086</v>
      </c>
    </row>
    <row r="40" spans="1:10" x14ac:dyDescent="0.25">
      <c r="A40" s="434" t="s">
        <v>225</v>
      </c>
      <c r="B40" s="428">
        <v>568355.34846153832</v>
      </c>
      <c r="C40" s="428">
        <v>4302.67</v>
      </c>
      <c r="D40" s="428"/>
      <c r="E40" s="428">
        <v>15520.865384615387</v>
      </c>
      <c r="F40" s="428"/>
      <c r="G40" s="428">
        <v>6296.6685714285722</v>
      </c>
      <c r="H40" s="428">
        <v>-600563.74</v>
      </c>
      <c r="I40" s="428">
        <v>18174.599999999999</v>
      </c>
      <c r="J40" s="428">
        <v>12086.412417582374</v>
      </c>
    </row>
    <row r="41" spans="1:10" x14ac:dyDescent="0.25">
      <c r="A41" s="434" t="s">
        <v>227</v>
      </c>
      <c r="B41" s="428"/>
      <c r="C41" s="428"/>
      <c r="D41" s="428"/>
      <c r="E41" s="428">
        <v>0</v>
      </c>
      <c r="F41" s="428"/>
      <c r="G41" s="428"/>
      <c r="H41" s="428"/>
      <c r="I41" s="428"/>
      <c r="J41" s="428">
        <v>0</v>
      </c>
    </row>
    <row r="42" spans="1:10" x14ac:dyDescent="0.25">
      <c r="A42" s="434" t="s">
        <v>108</v>
      </c>
      <c r="B42" s="428"/>
      <c r="C42" s="428"/>
      <c r="D42" s="428"/>
      <c r="E42" s="428">
        <v>13630.646666666653</v>
      </c>
      <c r="F42" s="428"/>
      <c r="G42" s="428"/>
      <c r="H42" s="428"/>
      <c r="I42" s="428"/>
      <c r="J42" s="428">
        <v>13630.646666666653</v>
      </c>
    </row>
    <row r="43" spans="1:10" x14ac:dyDescent="0.25">
      <c r="A43" s="434" t="s">
        <v>109</v>
      </c>
      <c r="B43" s="428"/>
      <c r="C43" s="428"/>
      <c r="D43" s="428"/>
      <c r="E43" s="428">
        <v>67803.839999999909</v>
      </c>
      <c r="F43" s="428"/>
      <c r="G43" s="428"/>
      <c r="H43" s="428"/>
      <c r="I43" s="428"/>
      <c r="J43" s="428">
        <v>67803.839999999909</v>
      </c>
    </row>
    <row r="44" spans="1:10" x14ac:dyDescent="0.25">
      <c r="A44" s="434" t="s">
        <v>232</v>
      </c>
      <c r="B44" s="428">
        <v>406088.6684615385</v>
      </c>
      <c r="C44" s="428">
        <v>13716.140000000001</v>
      </c>
      <c r="D44" s="428"/>
      <c r="E44" s="428">
        <v>18510.814615384617</v>
      </c>
      <c r="F44" s="428"/>
      <c r="G44" s="428">
        <v>7404.1028571428578</v>
      </c>
      <c r="H44" s="428">
        <v>-458821.88000000006</v>
      </c>
      <c r="I44" s="428">
        <v>13664.55</v>
      </c>
      <c r="J44" s="428">
        <v>562.39593406593121</v>
      </c>
    </row>
    <row r="45" spans="1:10" x14ac:dyDescent="0.25">
      <c r="A45" s="434" t="s">
        <v>233</v>
      </c>
      <c r="B45" s="428"/>
      <c r="C45" s="428"/>
      <c r="D45" s="428"/>
      <c r="E45" s="428">
        <v>13056.854999999996</v>
      </c>
      <c r="F45" s="428"/>
      <c r="G45" s="428"/>
      <c r="H45" s="428"/>
      <c r="I45" s="428"/>
      <c r="J45" s="428">
        <v>13056.854999999996</v>
      </c>
    </row>
    <row r="46" spans="1:10" x14ac:dyDescent="0.25">
      <c r="A46" s="434" t="s">
        <v>234</v>
      </c>
      <c r="B46" s="428"/>
      <c r="C46" s="428"/>
      <c r="D46" s="428"/>
      <c r="E46" s="428">
        <v>4376.5999999999949</v>
      </c>
      <c r="F46" s="428"/>
      <c r="G46" s="428"/>
      <c r="H46" s="428"/>
      <c r="I46" s="428"/>
      <c r="J46" s="428">
        <v>4376.5999999999949</v>
      </c>
    </row>
    <row r="47" spans="1:10" x14ac:dyDescent="0.25">
      <c r="A47" s="434" t="s">
        <v>111</v>
      </c>
      <c r="B47" s="428">
        <v>452808.27923076903</v>
      </c>
      <c r="C47" s="428"/>
      <c r="D47" s="428">
        <v>22615.381428571425</v>
      </c>
      <c r="E47" s="428">
        <v>154428.45448717952</v>
      </c>
      <c r="F47" s="428">
        <v>110353.19714285716</v>
      </c>
      <c r="G47" s="428">
        <v>2246.074285714285</v>
      </c>
      <c r="H47" s="428"/>
      <c r="I47" s="428">
        <v>-14207.510000000002</v>
      </c>
      <c r="J47" s="428">
        <v>728243.87657509139</v>
      </c>
    </row>
    <row r="48" spans="1:10" x14ac:dyDescent="0.25">
      <c r="A48" s="434" t="s">
        <v>88</v>
      </c>
      <c r="B48" s="428"/>
      <c r="C48" s="428"/>
      <c r="D48" s="428"/>
      <c r="E48" s="428">
        <v>52337.979999999981</v>
      </c>
      <c r="F48" s="428"/>
      <c r="G48" s="428"/>
      <c r="H48" s="428"/>
      <c r="I48" s="428">
        <v>131.75867627785192</v>
      </c>
      <c r="J48" s="428">
        <v>52469.738676277833</v>
      </c>
    </row>
    <row r="49" spans="1:10" x14ac:dyDescent="0.25">
      <c r="A49" s="434" t="s">
        <v>316</v>
      </c>
      <c r="B49" s="428"/>
      <c r="C49" s="428"/>
      <c r="D49" s="428"/>
      <c r="E49" s="428">
        <v>25610.78000000001</v>
      </c>
      <c r="F49" s="428"/>
      <c r="G49" s="428"/>
      <c r="H49" s="428"/>
      <c r="I49" s="428"/>
      <c r="J49" s="428">
        <v>25610.78000000001</v>
      </c>
    </row>
    <row r="50" spans="1:10" x14ac:dyDescent="0.25">
      <c r="A50" s="434" t="s">
        <v>236</v>
      </c>
      <c r="B50" s="428">
        <v>478023.55846153846</v>
      </c>
      <c r="C50" s="428">
        <v>18466.87</v>
      </c>
      <c r="D50" s="428"/>
      <c r="E50" s="428">
        <v>35728.06615384615</v>
      </c>
      <c r="F50" s="428"/>
      <c r="G50" s="428">
        <v>4012.008571428571</v>
      </c>
      <c r="H50" s="428">
        <v>-527289.5</v>
      </c>
      <c r="I50" s="428">
        <v>15150.260000000002</v>
      </c>
      <c r="J50" s="428">
        <v>24091.263186813208</v>
      </c>
    </row>
    <row r="51" spans="1:10" x14ac:dyDescent="0.25">
      <c r="A51" s="434" t="s">
        <v>76</v>
      </c>
      <c r="B51" s="428"/>
      <c r="C51" s="428">
        <v>3574.6299999999997</v>
      </c>
      <c r="D51" s="428">
        <v>64615.387142857144</v>
      </c>
      <c r="E51" s="428">
        <v>192029.18153846147</v>
      </c>
      <c r="F51" s="428">
        <v>87.518571428571434</v>
      </c>
      <c r="G51" s="428">
        <v>2260.9828571428575</v>
      </c>
      <c r="H51" s="428"/>
      <c r="I51" s="428">
        <v>-2186.2360812581901</v>
      </c>
      <c r="J51" s="428">
        <v>260381.46402863183</v>
      </c>
    </row>
    <row r="52" spans="1:10" x14ac:dyDescent="0.25">
      <c r="A52" s="434" t="s">
        <v>237</v>
      </c>
      <c r="B52" s="428">
        <v>193511.15153846171</v>
      </c>
      <c r="C52" s="428">
        <v>48742.86</v>
      </c>
      <c r="D52" s="428"/>
      <c r="E52" s="428">
        <v>666.2315384615431</v>
      </c>
      <c r="F52" s="428"/>
      <c r="G52" s="428">
        <v>12393.247142857143</v>
      </c>
      <c r="H52" s="428"/>
      <c r="I52" s="428">
        <v>-5731.5800000000072</v>
      </c>
      <c r="J52" s="428">
        <v>249581.9102197804</v>
      </c>
    </row>
    <row r="53" spans="1:10" x14ac:dyDescent="0.25">
      <c r="A53" s="434" t="s">
        <v>238</v>
      </c>
      <c r="B53" s="428">
        <v>60835.216923076921</v>
      </c>
      <c r="C53" s="428">
        <v>20429.29</v>
      </c>
      <c r="D53" s="428"/>
      <c r="E53" s="428">
        <v>2316.6661538461558</v>
      </c>
      <c r="F53" s="428"/>
      <c r="G53" s="428">
        <v>931.15571428571434</v>
      </c>
      <c r="H53" s="428"/>
      <c r="I53" s="428">
        <v>-1807.7999999999975</v>
      </c>
      <c r="J53" s="428">
        <v>82704.52879120881</v>
      </c>
    </row>
    <row r="54" spans="1:10" x14ac:dyDescent="0.25">
      <c r="A54" s="434" t="s">
        <v>239</v>
      </c>
      <c r="B54" s="428">
        <v>112072.11153846158</v>
      </c>
      <c r="C54" s="428">
        <v>36566.47</v>
      </c>
      <c r="D54" s="428"/>
      <c r="E54" s="428">
        <v>2542.0193927125474</v>
      </c>
      <c r="F54" s="428"/>
      <c r="G54" s="428">
        <v>2161.1942857142858</v>
      </c>
      <c r="H54" s="428"/>
      <c r="I54" s="428">
        <v>-2701.0999999999985</v>
      </c>
      <c r="J54" s="428">
        <v>150640.69521688842</v>
      </c>
    </row>
    <row r="55" spans="1:10" x14ac:dyDescent="0.25">
      <c r="A55" s="434" t="s">
        <v>112</v>
      </c>
      <c r="B55" s="428">
        <v>107107.78615384619</v>
      </c>
      <c r="C55" s="428"/>
      <c r="D55" s="428"/>
      <c r="E55" s="428">
        <v>7218.0353846153885</v>
      </c>
      <c r="F55" s="428">
        <v>25870.862857142853</v>
      </c>
      <c r="G55" s="428">
        <v>652.99142857142863</v>
      </c>
      <c r="H55" s="428"/>
      <c r="I55" s="428">
        <v>-2555.4999999999964</v>
      </c>
      <c r="J55" s="428">
        <v>138294.17582417585</v>
      </c>
    </row>
    <row r="56" spans="1:10" x14ac:dyDescent="0.25">
      <c r="A56" s="434" t="s">
        <v>240</v>
      </c>
      <c r="B56" s="428">
        <v>643933.66538461542</v>
      </c>
      <c r="C56" s="428">
        <v>32759.089999999997</v>
      </c>
      <c r="D56" s="428"/>
      <c r="E56" s="428">
        <v>41762.757692307692</v>
      </c>
      <c r="F56" s="428"/>
      <c r="G56" s="428">
        <v>1379.49</v>
      </c>
      <c r="H56" s="428">
        <v>-681163.0399999998</v>
      </c>
      <c r="I56" s="428">
        <v>27488.68</v>
      </c>
      <c r="J56" s="428">
        <v>66160.643076923268</v>
      </c>
    </row>
    <row r="57" spans="1:10" x14ac:dyDescent="0.25">
      <c r="A57" s="434" t="s">
        <v>113</v>
      </c>
      <c r="B57" s="428"/>
      <c r="C57" s="428"/>
      <c r="D57" s="428"/>
      <c r="E57" s="428">
        <v>51855.659999999974</v>
      </c>
      <c r="F57" s="428"/>
      <c r="G57" s="428"/>
      <c r="H57" s="428"/>
      <c r="I57" s="428"/>
      <c r="J57" s="428">
        <v>51855.659999999974</v>
      </c>
    </row>
    <row r="58" spans="1:10" x14ac:dyDescent="0.25">
      <c r="A58" s="434" t="s">
        <v>241</v>
      </c>
      <c r="B58" s="428"/>
      <c r="C58" s="428"/>
      <c r="D58" s="428"/>
      <c r="E58" s="428">
        <v>7935.3178571428407</v>
      </c>
      <c r="F58" s="428"/>
      <c r="G58" s="428"/>
      <c r="H58" s="428"/>
      <c r="I58" s="428"/>
      <c r="J58" s="428">
        <v>7935.3178571428407</v>
      </c>
    </row>
    <row r="59" spans="1:10" x14ac:dyDescent="0.25">
      <c r="A59" s="434" t="s">
        <v>242</v>
      </c>
      <c r="B59" s="428">
        <v>245322.51692307694</v>
      </c>
      <c r="C59" s="428">
        <v>9353.3799999999992</v>
      </c>
      <c r="D59" s="428"/>
      <c r="E59" s="428">
        <v>8538.3846153846152</v>
      </c>
      <c r="F59" s="428"/>
      <c r="G59" s="428">
        <v>2119.3200000000002</v>
      </c>
      <c r="H59" s="428">
        <v>-203245.52000000002</v>
      </c>
      <c r="I59" s="428">
        <v>7306.2400000000007</v>
      </c>
      <c r="J59" s="428">
        <v>69394.321538461561</v>
      </c>
    </row>
    <row r="60" spans="1:10" x14ac:dyDescent="0.25">
      <c r="A60" s="434" t="s">
        <v>243</v>
      </c>
      <c r="B60" s="428">
        <v>114886.77307692307</v>
      </c>
      <c r="C60" s="428">
        <v>40588.53</v>
      </c>
      <c r="D60" s="428"/>
      <c r="E60" s="428">
        <v>8640.9315384615475</v>
      </c>
      <c r="F60" s="428"/>
      <c r="G60" s="428">
        <v>3510.6014285714282</v>
      </c>
      <c r="H60" s="428"/>
      <c r="I60" s="428">
        <v>-2025.9900000000016</v>
      </c>
      <c r="J60" s="428">
        <v>165600.84604395603</v>
      </c>
    </row>
    <row r="61" spans="1:10" x14ac:dyDescent="0.25">
      <c r="A61" s="434" t="s">
        <v>244</v>
      </c>
      <c r="B61" s="428">
        <v>597597.65076923056</v>
      </c>
      <c r="C61" s="428">
        <v>66395.11</v>
      </c>
      <c r="D61" s="428"/>
      <c r="E61" s="428">
        <v>19129.400000000001</v>
      </c>
      <c r="F61" s="428"/>
      <c r="G61" s="428">
        <v>4649.2700000000004</v>
      </c>
      <c r="H61" s="428">
        <v>-521418.95</v>
      </c>
      <c r="I61" s="428">
        <v>18278.14</v>
      </c>
      <c r="J61" s="428">
        <v>184630.62076923059</v>
      </c>
    </row>
    <row r="62" spans="1:10" x14ac:dyDescent="0.25">
      <c r="A62" s="434" t="s">
        <v>245</v>
      </c>
      <c r="B62" s="428">
        <v>713395.663846154</v>
      </c>
      <c r="C62" s="428">
        <v>5059.3399999999992</v>
      </c>
      <c r="D62" s="428"/>
      <c r="E62" s="428">
        <v>64237.091538461544</v>
      </c>
      <c r="F62" s="428"/>
      <c r="G62" s="428">
        <v>8714.6185714285712</v>
      </c>
      <c r="H62" s="428">
        <v>-782201.75999999989</v>
      </c>
      <c r="I62" s="428">
        <v>24039.65</v>
      </c>
      <c r="J62" s="428">
        <v>33244.603956044164</v>
      </c>
    </row>
    <row r="63" spans="1:10" x14ac:dyDescent="0.25">
      <c r="A63" s="434" t="s">
        <v>246</v>
      </c>
      <c r="B63" s="428">
        <v>54347.055384615429</v>
      </c>
      <c r="C63" s="428">
        <v>29909.53</v>
      </c>
      <c r="D63" s="428"/>
      <c r="E63" s="428">
        <v>1685.7738461538484</v>
      </c>
      <c r="F63" s="428"/>
      <c r="G63" s="428">
        <v>149.44571428571427</v>
      </c>
      <c r="H63" s="428"/>
      <c r="I63" s="428">
        <v>-1020.9600000000019</v>
      </c>
      <c r="J63" s="428">
        <v>85070.844945054996</v>
      </c>
    </row>
    <row r="64" spans="1:10" x14ac:dyDescent="0.25">
      <c r="A64" s="434" t="s">
        <v>315</v>
      </c>
      <c r="B64" s="428"/>
      <c r="C64" s="428">
        <v>2421.5100000000002</v>
      </c>
      <c r="D64" s="428">
        <v>157834.25384615385</v>
      </c>
      <c r="E64" s="428">
        <v>8788.3346153846142</v>
      </c>
      <c r="F64" s="428"/>
      <c r="G64" s="428">
        <v>317.69428571428568</v>
      </c>
      <c r="H64" s="428">
        <v>-107253.05999999998</v>
      </c>
      <c r="I64" s="428">
        <v>7578.008676277851</v>
      </c>
      <c r="J64" s="428">
        <v>69686.741423530606</v>
      </c>
    </row>
    <row r="65" spans="1:10" x14ac:dyDescent="0.25">
      <c r="A65" s="434" t="s">
        <v>67</v>
      </c>
      <c r="B65" s="428"/>
      <c r="C65" s="428">
        <v>9458.27</v>
      </c>
      <c r="D65" s="428">
        <v>456286.92307692312</v>
      </c>
      <c r="E65" s="428">
        <v>516320.59461538465</v>
      </c>
      <c r="F65" s="428"/>
      <c r="G65" s="428">
        <v>4287.9085714285711</v>
      </c>
      <c r="H65" s="428">
        <v>-819440.29999999993</v>
      </c>
      <c r="I65" s="428">
        <v>22656.056028833555</v>
      </c>
      <c r="J65" s="428">
        <v>189569.45229256997</v>
      </c>
    </row>
    <row r="66" spans="1:10" x14ac:dyDescent="0.25">
      <c r="A66" s="434" t="s">
        <v>78</v>
      </c>
      <c r="B66" s="428"/>
      <c r="C66" s="428"/>
      <c r="D66" s="428"/>
      <c r="E66" s="428">
        <v>71787.969999999972</v>
      </c>
      <c r="F66" s="428"/>
      <c r="G66" s="428"/>
      <c r="H66" s="428"/>
      <c r="I66" s="428">
        <v>131.75867627785192</v>
      </c>
      <c r="J66" s="428">
        <v>71919.728676277824</v>
      </c>
    </row>
    <row r="67" spans="1:10" x14ac:dyDescent="0.25">
      <c r="A67" s="434" t="s">
        <v>80</v>
      </c>
      <c r="B67" s="428"/>
      <c r="C67" s="428"/>
      <c r="D67" s="428"/>
      <c r="E67" s="428">
        <v>205689.9049999998</v>
      </c>
      <c r="F67" s="428"/>
      <c r="G67" s="428"/>
      <c r="H67" s="428"/>
      <c r="I67" s="428">
        <v>642.39479685452716</v>
      </c>
      <c r="J67" s="428">
        <v>206332.29979685432</v>
      </c>
    </row>
    <row r="68" spans="1:10" x14ac:dyDescent="0.25">
      <c r="A68" s="434" t="s">
        <v>74</v>
      </c>
      <c r="B68" s="428"/>
      <c r="C68" s="428">
        <v>13617.3</v>
      </c>
      <c r="D68" s="428">
        <v>119499.08142857144</v>
      </c>
      <c r="E68" s="428">
        <v>130142.28615384642</v>
      </c>
      <c r="F68" s="428"/>
      <c r="G68" s="428">
        <v>4862.6942857142858</v>
      </c>
      <c r="H68" s="428"/>
      <c r="I68" s="428">
        <v>-2971.1680078636891</v>
      </c>
      <c r="J68" s="428">
        <v>265150.19386026845</v>
      </c>
    </row>
    <row r="69" spans="1:10" x14ac:dyDescent="0.25">
      <c r="A69" s="434" t="s">
        <v>249</v>
      </c>
      <c r="B69" s="428">
        <v>120749.52076923083</v>
      </c>
      <c r="C69" s="428">
        <v>30353.769999999997</v>
      </c>
      <c r="D69" s="428"/>
      <c r="E69" s="428">
        <v>4147.3499999999985</v>
      </c>
      <c r="F69" s="428"/>
      <c r="G69" s="428">
        <v>7626.3699999999981</v>
      </c>
      <c r="H69" s="428"/>
      <c r="I69" s="428">
        <v>-2664.5000000000018</v>
      </c>
      <c r="J69" s="428">
        <v>160212.51076923084</v>
      </c>
    </row>
    <row r="70" spans="1:10" x14ac:dyDescent="0.25">
      <c r="A70" s="434" t="s">
        <v>251</v>
      </c>
      <c r="B70" s="428">
        <v>538814.77461538464</v>
      </c>
      <c r="C70" s="428">
        <v>7904.9100000000035</v>
      </c>
      <c r="D70" s="428"/>
      <c r="E70" s="428">
        <v>26706.19</v>
      </c>
      <c r="F70" s="428"/>
      <c r="G70" s="428">
        <v>3069.36</v>
      </c>
      <c r="H70" s="428">
        <v>-592040.38</v>
      </c>
      <c r="I70" s="428">
        <v>17743.28</v>
      </c>
      <c r="J70" s="428">
        <v>2198.1346153845952</v>
      </c>
    </row>
    <row r="71" spans="1:10" x14ac:dyDescent="0.25">
      <c r="A71" s="434" t="s">
        <v>252</v>
      </c>
      <c r="B71" s="428"/>
      <c r="C71" s="428"/>
      <c r="D71" s="428"/>
      <c r="E71" s="428">
        <v>8456.341428571428</v>
      </c>
      <c r="F71" s="428"/>
      <c r="G71" s="428"/>
      <c r="H71" s="428"/>
      <c r="I71" s="428"/>
      <c r="J71" s="428">
        <v>8456.341428571428</v>
      </c>
    </row>
    <row r="72" spans="1:10" x14ac:dyDescent="0.25">
      <c r="A72" s="434" t="s">
        <v>313</v>
      </c>
      <c r="B72" s="428"/>
      <c r="C72" s="428">
        <v>3387.9800000000005</v>
      </c>
      <c r="D72" s="428">
        <v>117103.07571428573</v>
      </c>
      <c r="E72" s="428">
        <v>55305.363846153952</v>
      </c>
      <c r="F72" s="428"/>
      <c r="G72" s="428">
        <v>4280.4314285714281</v>
      </c>
      <c r="H72" s="428"/>
      <c r="I72" s="428">
        <v>-4002.6527653997346</v>
      </c>
      <c r="J72" s="428">
        <v>176074.19822361137</v>
      </c>
    </row>
    <row r="73" spans="1:10" x14ac:dyDescent="0.25">
      <c r="A73" s="434" t="s">
        <v>114</v>
      </c>
      <c r="B73" s="428"/>
      <c r="C73" s="428"/>
      <c r="D73" s="428"/>
      <c r="E73" s="428">
        <v>2108.3300000000017</v>
      </c>
      <c r="F73" s="428"/>
      <c r="G73" s="428"/>
      <c r="H73" s="428"/>
      <c r="I73" s="428"/>
      <c r="J73" s="428">
        <v>2108.3300000000017</v>
      </c>
    </row>
    <row r="74" spans="1:10" x14ac:dyDescent="0.25">
      <c r="A74" s="434" t="s">
        <v>253</v>
      </c>
      <c r="B74" s="428">
        <v>439431.41384615382</v>
      </c>
      <c r="C74" s="428">
        <v>23441.489999999998</v>
      </c>
      <c r="D74" s="428"/>
      <c r="E74" s="428">
        <v>26189.495384615388</v>
      </c>
      <c r="F74" s="428"/>
      <c r="G74" s="428">
        <v>3103.8057142857142</v>
      </c>
      <c r="H74" s="428">
        <v>-469935.04999999993</v>
      </c>
      <c r="I74" s="428">
        <v>16908.060000000001</v>
      </c>
      <c r="J74" s="428">
        <v>39139.214945054962</v>
      </c>
    </row>
    <row r="75" spans="1:10" x14ac:dyDescent="0.25">
      <c r="A75" s="434" t="s">
        <v>254</v>
      </c>
      <c r="B75" s="428">
        <v>116825.49461538484</v>
      </c>
      <c r="C75" s="428">
        <v>4230.5399999999991</v>
      </c>
      <c r="D75" s="428"/>
      <c r="E75" s="428">
        <v>-3672.2476923076756</v>
      </c>
      <c r="F75" s="428"/>
      <c r="G75" s="428">
        <v>12422.991428571428</v>
      </c>
      <c r="H75" s="428"/>
      <c r="I75" s="428">
        <v>-2581.010000000002</v>
      </c>
      <c r="J75" s="428">
        <v>127225.76835164858</v>
      </c>
    </row>
    <row r="76" spans="1:10" x14ac:dyDescent="0.25">
      <c r="A76" s="434" t="s">
        <v>255</v>
      </c>
      <c r="B76" s="428"/>
      <c r="C76" s="428"/>
      <c r="D76" s="428"/>
      <c r="E76" s="428">
        <v>6128.744999999999</v>
      </c>
      <c r="F76" s="428"/>
      <c r="G76" s="428"/>
      <c r="H76" s="428"/>
      <c r="I76" s="428"/>
      <c r="J76" s="428">
        <v>6128.744999999999</v>
      </c>
    </row>
    <row r="77" spans="1:10" x14ac:dyDescent="0.25">
      <c r="A77" s="434" t="s">
        <v>256</v>
      </c>
      <c r="B77" s="428">
        <v>104609.51076923072</v>
      </c>
      <c r="C77" s="428">
        <v>27178.53</v>
      </c>
      <c r="D77" s="428"/>
      <c r="E77" s="428">
        <v>-1009.0723076923096</v>
      </c>
      <c r="F77" s="428"/>
      <c r="G77" s="428">
        <v>586.27857142857158</v>
      </c>
      <c r="H77" s="428"/>
      <c r="I77" s="428">
        <v>-3847.8899999999976</v>
      </c>
      <c r="J77" s="428">
        <v>127517.35703296699</v>
      </c>
    </row>
    <row r="78" spans="1:10" x14ac:dyDescent="0.25">
      <c r="A78" s="434" t="s">
        <v>257</v>
      </c>
      <c r="B78" s="428"/>
      <c r="C78" s="428"/>
      <c r="D78" s="428"/>
      <c r="E78" s="428">
        <v>678.099999999999</v>
      </c>
      <c r="F78" s="428"/>
      <c r="G78" s="428"/>
      <c r="H78" s="428"/>
      <c r="I78" s="428"/>
      <c r="J78" s="428">
        <v>678.099999999999</v>
      </c>
    </row>
    <row r="79" spans="1:10" x14ac:dyDescent="0.25">
      <c r="A79" s="434" t="s">
        <v>258</v>
      </c>
      <c r="B79" s="428">
        <v>605118.78153846145</v>
      </c>
      <c r="C79" s="428">
        <v>26321.709999999995</v>
      </c>
      <c r="D79" s="428"/>
      <c r="E79" s="428">
        <v>38599.045384615398</v>
      </c>
      <c r="F79" s="428"/>
      <c r="G79" s="428">
        <v>4384.2700000000004</v>
      </c>
      <c r="H79" s="428">
        <v>-571224.19000000006</v>
      </c>
      <c r="I79" s="428">
        <v>20602.169999999998</v>
      </c>
      <c r="J79" s="428">
        <v>123801.7869230768</v>
      </c>
    </row>
    <row r="80" spans="1:10" x14ac:dyDescent="0.25">
      <c r="A80" s="434" t="s">
        <v>116</v>
      </c>
      <c r="B80" s="428"/>
      <c r="C80" s="428"/>
      <c r="D80" s="428"/>
      <c r="E80" s="428">
        <v>3684.1699999999983</v>
      </c>
      <c r="F80" s="428"/>
      <c r="G80" s="428"/>
      <c r="H80" s="428"/>
      <c r="I80" s="428"/>
      <c r="J80" s="428">
        <v>3684.1699999999983</v>
      </c>
    </row>
    <row r="81" spans="1:10" x14ac:dyDescent="0.25">
      <c r="A81" s="434" t="s">
        <v>259</v>
      </c>
      <c r="B81" s="428">
        <v>610339.5892307692</v>
      </c>
      <c r="C81" s="428">
        <v>23025.53</v>
      </c>
      <c r="D81" s="428"/>
      <c r="E81" s="428">
        <v>30554.539999999994</v>
      </c>
      <c r="F81" s="428"/>
      <c r="G81" s="428">
        <v>9587.4342857142856</v>
      </c>
      <c r="H81" s="428">
        <v>-692112.53</v>
      </c>
      <c r="I81" s="428">
        <v>18969.589999999997</v>
      </c>
      <c r="J81" s="428">
        <v>364.15351648352225</v>
      </c>
    </row>
    <row r="82" spans="1:10" x14ac:dyDescent="0.25">
      <c r="A82" s="434" t="s">
        <v>117</v>
      </c>
      <c r="B82" s="428"/>
      <c r="C82" s="428"/>
      <c r="D82" s="428"/>
      <c r="E82" s="428">
        <v>2272.0999999999967</v>
      </c>
      <c r="F82" s="428"/>
      <c r="G82" s="428"/>
      <c r="H82" s="428"/>
      <c r="I82" s="428"/>
      <c r="J82" s="428">
        <v>2272.0999999999967</v>
      </c>
    </row>
    <row r="83" spans="1:10" x14ac:dyDescent="0.25">
      <c r="A83" s="434" t="s">
        <v>260</v>
      </c>
      <c r="B83" s="428">
        <v>64472.727692307541</v>
      </c>
      <c r="C83" s="428">
        <v>18245.53</v>
      </c>
      <c r="D83" s="428"/>
      <c r="E83" s="428">
        <v>3003.3792307692293</v>
      </c>
      <c r="F83" s="428"/>
      <c r="G83" s="428">
        <v>1402.4785714285715</v>
      </c>
      <c r="H83" s="428"/>
      <c r="I83" s="428">
        <v>-1608.5199999999995</v>
      </c>
      <c r="J83" s="428">
        <v>85515.595494505338</v>
      </c>
    </row>
    <row r="84" spans="1:10" x14ac:dyDescent="0.25">
      <c r="A84" s="434" t="s">
        <v>262</v>
      </c>
      <c r="B84" s="428">
        <v>411769.5984615382</v>
      </c>
      <c r="C84" s="428">
        <v>14788.859999999999</v>
      </c>
      <c r="D84" s="428"/>
      <c r="E84" s="428">
        <v>15272.536153846158</v>
      </c>
      <c r="F84" s="428"/>
      <c r="G84" s="428">
        <v>2460.255714285714</v>
      </c>
      <c r="H84" s="428">
        <v>-440931.21000000008</v>
      </c>
      <c r="I84" s="428">
        <v>15619.79</v>
      </c>
      <c r="J84" s="428">
        <v>18979.830329670011</v>
      </c>
    </row>
    <row r="85" spans="1:10" x14ac:dyDescent="0.25">
      <c r="A85" s="434" t="s">
        <v>263</v>
      </c>
      <c r="B85" s="428">
        <v>347611.87</v>
      </c>
      <c r="C85" s="428">
        <v>17970.53</v>
      </c>
      <c r="D85" s="428"/>
      <c r="E85" s="428">
        <v>2053.0192307692305</v>
      </c>
      <c r="F85" s="428"/>
      <c r="G85" s="428">
        <v>3285.0828571428574</v>
      </c>
      <c r="H85" s="428">
        <v>-382063.37</v>
      </c>
      <c r="I85" s="428">
        <v>12234.619999999999</v>
      </c>
      <c r="J85" s="428">
        <v>1091.7520879121184</v>
      </c>
    </row>
    <row r="86" spans="1:10" x14ac:dyDescent="0.25">
      <c r="A86" s="434" t="s">
        <v>264</v>
      </c>
      <c r="B86" s="428">
        <v>823218.98230769241</v>
      </c>
      <c r="C86" s="428">
        <v>33212.910000000003</v>
      </c>
      <c r="D86" s="428"/>
      <c r="E86" s="428">
        <v>29632.431538461555</v>
      </c>
      <c r="F86" s="428"/>
      <c r="G86" s="428">
        <v>9162.091428571428</v>
      </c>
      <c r="H86" s="428">
        <v>-837200.66999999993</v>
      </c>
      <c r="I86" s="428">
        <v>28427.610000000004</v>
      </c>
      <c r="J86" s="428">
        <v>86453.355274725487</v>
      </c>
    </row>
    <row r="87" spans="1:10" x14ac:dyDescent="0.25">
      <c r="A87" s="434" t="s">
        <v>318</v>
      </c>
      <c r="B87" s="428">
        <v>533551.28384615341</v>
      </c>
      <c r="C87" s="428">
        <v>49707.91</v>
      </c>
      <c r="D87" s="428"/>
      <c r="E87" s="428">
        <v>22055.20153846153</v>
      </c>
      <c r="F87" s="428">
        <v>37546.147142857146</v>
      </c>
      <c r="G87" s="428">
        <v>40523.184285714284</v>
      </c>
      <c r="H87" s="428"/>
      <c r="I87" s="428">
        <v>-11790.509999999966</v>
      </c>
      <c r="J87" s="428">
        <v>671593.21681318642</v>
      </c>
    </row>
    <row r="88" spans="1:10" x14ac:dyDescent="0.25">
      <c r="A88" s="434" t="s">
        <v>265</v>
      </c>
      <c r="B88" s="428">
        <v>653289.88692307682</v>
      </c>
      <c r="C88" s="428">
        <v>34810.53</v>
      </c>
      <c r="D88" s="428"/>
      <c r="E88" s="428">
        <v>26408.873846153845</v>
      </c>
      <c r="F88" s="428"/>
      <c r="G88" s="428">
        <v>8397.6942857142858</v>
      </c>
      <c r="H88" s="428">
        <v>-726407.08</v>
      </c>
      <c r="I88" s="428">
        <v>24252.93</v>
      </c>
      <c r="J88" s="428">
        <v>20752.835054945033</v>
      </c>
    </row>
    <row r="89" spans="1:10" x14ac:dyDescent="0.25">
      <c r="A89" s="434" t="s">
        <v>266</v>
      </c>
      <c r="B89" s="428">
        <v>348246.82538461534</v>
      </c>
      <c r="C89" s="428">
        <v>19594</v>
      </c>
      <c r="D89" s="428"/>
      <c r="E89" s="428">
        <v>15974.300769230771</v>
      </c>
      <c r="F89" s="428"/>
      <c r="G89" s="428">
        <v>2744.2314285714283</v>
      </c>
      <c r="H89" s="428">
        <v>-377425.24</v>
      </c>
      <c r="I89" s="428">
        <v>11030.349999999999</v>
      </c>
      <c r="J89" s="428">
        <v>20164.467582417557</v>
      </c>
    </row>
    <row r="90" spans="1:10" x14ac:dyDescent="0.25">
      <c r="A90" s="434" t="s">
        <v>118</v>
      </c>
      <c r="B90" s="428">
        <v>219707.1946153843</v>
      </c>
      <c r="C90" s="428"/>
      <c r="D90" s="428"/>
      <c r="E90" s="428"/>
      <c r="F90" s="428">
        <v>90614.041428571465</v>
      </c>
      <c r="G90" s="428">
        <v>3387.3900000000003</v>
      </c>
      <c r="H90" s="428"/>
      <c r="I90" s="428">
        <v>-6793.9400000000023</v>
      </c>
      <c r="J90" s="428">
        <v>306914.68604395579</v>
      </c>
    </row>
    <row r="91" spans="1:10" x14ac:dyDescent="0.25">
      <c r="A91" s="434" t="s">
        <v>267</v>
      </c>
      <c r="B91" s="428">
        <v>409958.69384615391</v>
      </c>
      <c r="C91" s="428">
        <v>10629.38</v>
      </c>
      <c r="D91" s="428"/>
      <c r="E91" s="428">
        <v>20097.706923076927</v>
      </c>
      <c r="F91" s="428"/>
      <c r="G91" s="428">
        <v>3743.977142857143</v>
      </c>
      <c r="H91" s="428">
        <v>-357853.38999999996</v>
      </c>
      <c r="I91" s="428">
        <v>13826.630000000001</v>
      </c>
      <c r="J91" s="428">
        <v>100402.99791208806</v>
      </c>
    </row>
    <row r="92" spans="1:10" x14ac:dyDescent="0.25">
      <c r="A92" s="434" t="s">
        <v>268</v>
      </c>
      <c r="B92" s="428">
        <v>343831.70076923078</v>
      </c>
      <c r="C92" s="428">
        <v>9589.2900000000009</v>
      </c>
      <c r="D92" s="428"/>
      <c r="E92" s="428">
        <v>8518.8030769230791</v>
      </c>
      <c r="F92" s="428"/>
      <c r="G92" s="428">
        <v>5476.37</v>
      </c>
      <c r="H92" s="428">
        <v>-316463.17</v>
      </c>
      <c r="I92" s="428">
        <v>11213.73</v>
      </c>
      <c r="J92" s="428">
        <v>62166.723846153836</v>
      </c>
    </row>
    <row r="93" spans="1:10" x14ac:dyDescent="0.25">
      <c r="A93" s="434" t="s">
        <v>269</v>
      </c>
      <c r="B93" s="428">
        <v>318020.09230769234</v>
      </c>
      <c r="C93" s="428">
        <v>15508.140000000001</v>
      </c>
      <c r="D93" s="428"/>
      <c r="E93" s="428">
        <v>16940.818461538467</v>
      </c>
      <c r="F93" s="428"/>
      <c r="G93" s="428">
        <v>2262.8228571428572</v>
      </c>
      <c r="H93" s="428">
        <v>-291471.75</v>
      </c>
      <c r="I93" s="428">
        <v>10904.419999999998</v>
      </c>
      <c r="J93" s="428">
        <v>72164.543626373648</v>
      </c>
    </row>
    <row r="94" spans="1:10" x14ac:dyDescent="0.25">
      <c r="A94" s="434" t="s">
        <v>270</v>
      </c>
      <c r="B94" s="428">
        <v>483997.20692307688</v>
      </c>
      <c r="C94" s="428">
        <v>20574.47</v>
      </c>
      <c r="D94" s="428"/>
      <c r="E94" s="428">
        <v>17912.996923076927</v>
      </c>
      <c r="F94" s="428"/>
      <c r="G94" s="428">
        <v>2108.12</v>
      </c>
      <c r="H94" s="428">
        <v>-489403.92</v>
      </c>
      <c r="I94" s="428">
        <v>15929.14</v>
      </c>
      <c r="J94" s="428">
        <v>51118.013846153786</v>
      </c>
    </row>
    <row r="95" spans="1:10" x14ac:dyDescent="0.25">
      <c r="A95" s="434" t="s">
        <v>119</v>
      </c>
      <c r="B95" s="428">
        <v>433307.93307692371</v>
      </c>
      <c r="C95" s="428"/>
      <c r="D95" s="428"/>
      <c r="E95" s="428">
        <v>10957.774615384609</v>
      </c>
      <c r="F95" s="428">
        <v>62766.535714285696</v>
      </c>
      <c r="G95" s="428">
        <v>17588.677142857145</v>
      </c>
      <c r="H95" s="428"/>
      <c r="I95" s="428">
        <v>-10818.94000000001</v>
      </c>
      <c r="J95" s="428">
        <v>513801.98054945114</v>
      </c>
    </row>
    <row r="96" spans="1:10" x14ac:dyDescent="0.25">
      <c r="A96" s="434" t="s">
        <v>271</v>
      </c>
      <c r="B96" s="428"/>
      <c r="C96" s="428"/>
      <c r="D96" s="428"/>
      <c r="E96" s="428">
        <v>27326.459999999992</v>
      </c>
      <c r="F96" s="428"/>
      <c r="G96" s="428"/>
      <c r="H96" s="428"/>
      <c r="I96" s="428"/>
      <c r="J96" s="428">
        <v>27326.459999999992</v>
      </c>
    </row>
    <row r="97" spans="1:10" x14ac:dyDescent="0.25">
      <c r="A97" s="434" t="s">
        <v>272</v>
      </c>
      <c r="B97" s="428">
        <v>76368.579230769261</v>
      </c>
      <c r="C97" s="428">
        <v>21420.36</v>
      </c>
      <c r="D97" s="428"/>
      <c r="E97" s="428">
        <v>5168.1861538461571</v>
      </c>
      <c r="F97" s="428"/>
      <c r="G97" s="428">
        <v>7955.0442857142853</v>
      </c>
      <c r="H97" s="428"/>
      <c r="I97" s="428">
        <v>-2206.9900000000007</v>
      </c>
      <c r="J97" s="428">
        <v>108705.1796703297</v>
      </c>
    </row>
    <row r="98" spans="1:10" x14ac:dyDescent="0.25">
      <c r="A98" s="434" t="s">
        <v>120</v>
      </c>
      <c r="B98" s="428"/>
      <c r="C98" s="428"/>
      <c r="D98" s="428"/>
      <c r="E98" s="428">
        <v>10227.199999999983</v>
      </c>
      <c r="F98" s="428"/>
      <c r="G98" s="428"/>
      <c r="H98" s="428"/>
      <c r="I98" s="428"/>
      <c r="J98" s="428">
        <v>10227.199999999983</v>
      </c>
    </row>
    <row r="99" spans="1:10" x14ac:dyDescent="0.25">
      <c r="A99" s="434" t="s">
        <v>273</v>
      </c>
      <c r="B99" s="428">
        <v>348409.25153846154</v>
      </c>
      <c r="C99" s="428">
        <v>22439.29</v>
      </c>
      <c r="D99" s="428"/>
      <c r="E99" s="428">
        <v>4106.038461538461</v>
      </c>
      <c r="F99" s="428"/>
      <c r="G99" s="428">
        <v>2395.4257142857141</v>
      </c>
      <c r="H99" s="428">
        <v>-357731.38</v>
      </c>
      <c r="I99" s="428">
        <v>10893.169999999998</v>
      </c>
      <c r="J99" s="428">
        <v>30511.795714285647</v>
      </c>
    </row>
    <row r="100" spans="1:10" x14ac:dyDescent="0.25">
      <c r="A100" s="434" t="s">
        <v>275</v>
      </c>
      <c r="B100" s="428">
        <v>167768.27384615387</v>
      </c>
      <c r="C100" s="428">
        <v>15577.759999999998</v>
      </c>
      <c r="D100" s="428"/>
      <c r="E100" s="428">
        <v>-10087.112307692309</v>
      </c>
      <c r="F100" s="428"/>
      <c r="G100" s="428">
        <v>16515.812857142857</v>
      </c>
      <c r="H100" s="428"/>
      <c r="I100" s="428">
        <v>-5597.510000000002</v>
      </c>
      <c r="J100" s="428">
        <v>184177.22439560443</v>
      </c>
    </row>
    <row r="101" spans="1:10" x14ac:dyDescent="0.25">
      <c r="A101" s="434" t="s">
        <v>277</v>
      </c>
      <c r="B101" s="428">
        <v>127823.14076923087</v>
      </c>
      <c r="C101" s="428">
        <v>24427.869999999995</v>
      </c>
      <c r="D101" s="428"/>
      <c r="E101" s="428">
        <v>5698.2353846153928</v>
      </c>
      <c r="F101" s="428"/>
      <c r="G101" s="428">
        <v>11806.111428571428</v>
      </c>
      <c r="H101" s="428"/>
      <c r="I101" s="428">
        <v>-3878.3199999999997</v>
      </c>
      <c r="J101" s="428">
        <v>165877.03758241769</v>
      </c>
    </row>
    <row r="102" spans="1:10" x14ac:dyDescent="0.25">
      <c r="A102" s="434" t="s">
        <v>121</v>
      </c>
      <c r="B102" s="428"/>
      <c r="C102" s="428"/>
      <c r="D102" s="428"/>
      <c r="E102" s="428">
        <v>13287.189999999988</v>
      </c>
      <c r="F102" s="428"/>
      <c r="G102" s="428"/>
      <c r="H102" s="428"/>
      <c r="I102" s="428"/>
      <c r="J102" s="428">
        <v>13287.189999999988</v>
      </c>
    </row>
    <row r="103" spans="1:10" x14ac:dyDescent="0.25">
      <c r="A103" s="434" t="s">
        <v>278</v>
      </c>
      <c r="B103" s="428">
        <v>873975.57230769226</v>
      </c>
      <c r="C103" s="428">
        <v>40645.06</v>
      </c>
      <c r="D103" s="428"/>
      <c r="E103" s="428">
        <v>35770.903846153844</v>
      </c>
      <c r="F103" s="428"/>
      <c r="G103" s="428">
        <v>13499.788571428571</v>
      </c>
      <c r="H103" s="428">
        <v>-978420.64999999991</v>
      </c>
      <c r="I103" s="428">
        <v>24175.320000000003</v>
      </c>
      <c r="J103" s="428">
        <v>9645.9947252747916</v>
      </c>
    </row>
    <row r="104" spans="1:10" x14ac:dyDescent="0.25">
      <c r="A104" s="434" t="s">
        <v>279</v>
      </c>
      <c r="B104" s="428">
        <v>466434.1353846151</v>
      </c>
      <c r="C104" s="428">
        <v>30014.42</v>
      </c>
      <c r="D104" s="428"/>
      <c r="E104" s="428">
        <v>5970.3361538461559</v>
      </c>
      <c r="F104" s="428"/>
      <c r="G104" s="428">
        <v>14840.982857142857</v>
      </c>
      <c r="H104" s="428"/>
      <c r="I104" s="428">
        <v>9903.5999999999985</v>
      </c>
      <c r="J104" s="428">
        <v>527163.47439560411</v>
      </c>
    </row>
    <row r="105" spans="1:10" x14ac:dyDescent="0.25">
      <c r="A105" s="434" t="s">
        <v>280</v>
      </c>
      <c r="B105" s="428">
        <v>344941.45461538446</v>
      </c>
      <c r="C105" s="428">
        <v>21423.089999999997</v>
      </c>
      <c r="D105" s="428"/>
      <c r="E105" s="428">
        <v>33024.338461538457</v>
      </c>
      <c r="F105" s="428"/>
      <c r="G105" s="428">
        <v>1436.964285714286</v>
      </c>
      <c r="H105" s="428">
        <v>-337856</v>
      </c>
      <c r="I105" s="428">
        <v>10772.04</v>
      </c>
      <c r="J105" s="428">
        <v>73741.887362637121</v>
      </c>
    </row>
    <row r="106" spans="1:10" x14ac:dyDescent="0.25">
      <c r="A106" s="434" t="s">
        <v>319</v>
      </c>
      <c r="B106" s="428"/>
      <c r="C106" s="428"/>
      <c r="D106" s="428"/>
      <c r="E106" s="428">
        <v>22528.71333333334</v>
      </c>
      <c r="F106" s="428"/>
      <c r="G106" s="428"/>
      <c r="H106" s="428"/>
      <c r="I106" s="428"/>
      <c r="J106" s="428">
        <v>22528.71333333334</v>
      </c>
    </row>
    <row r="107" spans="1:10" x14ac:dyDescent="0.25">
      <c r="A107" s="434" t="s">
        <v>622</v>
      </c>
      <c r="B107" s="428">
        <v>21648738.93538462</v>
      </c>
      <c r="C107" s="428">
        <v>1488951.57</v>
      </c>
      <c r="D107" s="428">
        <v>958811.79307692323</v>
      </c>
      <c r="E107" s="428">
        <v>2829579.3715721997</v>
      </c>
      <c r="F107" s="428">
        <v>453260.76285714284</v>
      </c>
      <c r="G107" s="428">
        <v>463554.63857142854</v>
      </c>
      <c r="H107" s="428">
        <v>-17706973.470000006</v>
      </c>
      <c r="I107" s="428">
        <v>434801.95999999985</v>
      </c>
      <c r="J107" s="428">
        <v>10570725.561462309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00"/>
  <sheetViews>
    <sheetView workbookViewId="0">
      <selection activeCell="N18" sqref="N18"/>
    </sheetView>
  </sheetViews>
  <sheetFormatPr defaultRowHeight="15" x14ac:dyDescent="0.25"/>
  <cols>
    <col min="1" max="1" width="4.42578125" bestFit="1" customWidth="1"/>
    <col min="2" max="2" width="4.85546875" bestFit="1" customWidth="1"/>
    <col min="3" max="3" width="8.7109375" bestFit="1" customWidth="1"/>
    <col min="4" max="4" width="8" bestFit="1" customWidth="1"/>
    <col min="5" max="5" width="38.140625" bestFit="1" customWidth="1"/>
    <col min="6" max="6" width="11.28515625" customWidth="1"/>
    <col min="7" max="7" width="17.28515625" customWidth="1"/>
    <col min="8" max="8" width="8.85546875" bestFit="1" customWidth="1"/>
    <col min="10" max="10" width="12.85546875" bestFit="1" customWidth="1"/>
    <col min="11" max="11" width="7" bestFit="1" customWidth="1"/>
    <col min="12" max="12" width="3.5703125" bestFit="1" customWidth="1"/>
    <col min="13" max="14" width="6.5703125" bestFit="1" customWidth="1"/>
    <col min="15" max="15" width="10.85546875" bestFit="1" customWidth="1"/>
    <col min="16" max="16" width="6" bestFit="1" customWidth="1"/>
    <col min="17" max="17" width="7" bestFit="1" customWidth="1"/>
    <col min="18" max="18" width="12.7109375" bestFit="1" customWidth="1"/>
  </cols>
  <sheetData>
    <row r="1" spans="1:19" s="349" customFormat="1" x14ac:dyDescent="0.25">
      <c r="A1" s="349" t="s">
        <v>4775</v>
      </c>
      <c r="B1" s="349" t="s">
        <v>4683</v>
      </c>
      <c r="C1" s="349" t="s">
        <v>4776</v>
      </c>
      <c r="D1" s="349" t="s">
        <v>4205</v>
      </c>
      <c r="E1" s="349" t="s">
        <v>4777</v>
      </c>
      <c r="F1" s="349" t="s">
        <v>79</v>
      </c>
      <c r="G1" s="349" t="s">
        <v>4778</v>
      </c>
      <c r="H1" s="349" t="s">
        <v>4779</v>
      </c>
      <c r="I1" s="349" t="s">
        <v>3862</v>
      </c>
      <c r="J1" s="349" t="s">
        <v>3596</v>
      </c>
      <c r="K1" s="349" t="s">
        <v>4308</v>
      </c>
      <c r="L1" s="349" t="s">
        <v>20</v>
      </c>
      <c r="M1" s="349" t="s">
        <v>4780</v>
      </c>
      <c r="N1" s="349" t="s">
        <v>4781</v>
      </c>
      <c r="O1" s="349" t="s">
        <v>4207</v>
      </c>
      <c r="P1" s="349" t="s">
        <v>3601</v>
      </c>
      <c r="Q1" s="349" t="s">
        <v>18</v>
      </c>
      <c r="R1" s="349" t="s">
        <v>3593</v>
      </c>
      <c r="S1" s="349" t="s">
        <v>4785</v>
      </c>
    </row>
    <row r="2" spans="1:19" x14ac:dyDescent="0.25">
      <c r="A2" s="349" t="s">
        <v>22</v>
      </c>
      <c r="B2" s="338" t="s">
        <v>4044</v>
      </c>
      <c r="C2" s="339">
        <v>44022</v>
      </c>
      <c r="D2" s="338">
        <v>3021000</v>
      </c>
      <c r="E2" s="364" t="s">
        <v>53</v>
      </c>
      <c r="F2" s="349" t="s">
        <v>42</v>
      </c>
      <c r="G2" s="77">
        <v>2630</v>
      </c>
      <c r="H2" s="338" t="s">
        <v>3621</v>
      </c>
      <c r="I2" s="338"/>
      <c r="J2" s="349" t="s">
        <v>4711</v>
      </c>
      <c r="K2" s="349">
        <v>400102</v>
      </c>
      <c r="L2" s="338" t="s">
        <v>66</v>
      </c>
      <c r="M2" s="338" t="s">
        <v>22</v>
      </c>
      <c r="N2" s="338" t="s">
        <v>22</v>
      </c>
      <c r="O2" s="345" t="s">
        <v>57</v>
      </c>
      <c r="P2" s="345">
        <v>11294</v>
      </c>
      <c r="Q2" s="345">
        <v>543965</v>
      </c>
      <c r="R2">
        <v>1511.6</v>
      </c>
      <c r="S2" t="s">
        <v>4787</v>
      </c>
    </row>
    <row r="3" spans="1:19" x14ac:dyDescent="0.25">
      <c r="A3" s="349" t="s">
        <v>22</v>
      </c>
      <c r="B3" s="338" t="s">
        <v>4045</v>
      </c>
      <c r="C3" s="339">
        <v>44023</v>
      </c>
      <c r="D3" s="338">
        <v>3021001</v>
      </c>
      <c r="E3" s="364" t="s">
        <v>53</v>
      </c>
      <c r="F3" s="349" t="s">
        <v>42</v>
      </c>
      <c r="G3" s="77">
        <v>2328</v>
      </c>
      <c r="H3" s="338" t="s">
        <v>3621</v>
      </c>
      <c r="I3" s="338"/>
      <c r="J3" s="349" t="s">
        <v>4711</v>
      </c>
      <c r="K3" s="349">
        <v>400102</v>
      </c>
      <c r="L3" s="338" t="s">
        <v>66</v>
      </c>
      <c r="M3" s="338" t="s">
        <v>22</v>
      </c>
      <c r="N3" s="338" t="s">
        <v>22</v>
      </c>
      <c r="O3" s="345" t="s">
        <v>57</v>
      </c>
      <c r="P3" s="345">
        <v>11294</v>
      </c>
      <c r="Q3" s="345">
        <v>543965</v>
      </c>
      <c r="R3">
        <v>1340.94</v>
      </c>
      <c r="S3" s="349" t="s">
        <v>4787</v>
      </c>
    </row>
    <row r="4" spans="1:19" x14ac:dyDescent="0.25">
      <c r="A4" s="349" t="s">
        <v>22</v>
      </c>
      <c r="B4" s="338" t="s">
        <v>4044</v>
      </c>
      <c r="C4" s="339">
        <v>44024</v>
      </c>
      <c r="D4" s="338">
        <v>3021003</v>
      </c>
      <c r="E4" s="364" t="s">
        <v>53</v>
      </c>
      <c r="F4" s="349" t="s">
        <v>42</v>
      </c>
      <c r="G4" s="77">
        <v>2717</v>
      </c>
      <c r="H4" s="338" t="s">
        <v>3621</v>
      </c>
      <c r="I4" s="338"/>
      <c r="J4" s="349" t="s">
        <v>4711</v>
      </c>
      <c r="K4" s="349">
        <v>400102</v>
      </c>
      <c r="L4" s="338" t="s">
        <v>66</v>
      </c>
      <c r="M4" s="338" t="s">
        <v>22</v>
      </c>
      <c r="N4" s="338" t="s">
        <v>22</v>
      </c>
      <c r="O4" s="345" t="s">
        <v>57</v>
      </c>
      <c r="P4" s="345">
        <v>11294</v>
      </c>
      <c r="Q4" s="345">
        <v>543965</v>
      </c>
      <c r="R4">
        <v>1608.71</v>
      </c>
      <c r="S4" s="349" t="s">
        <v>4787</v>
      </c>
    </row>
    <row r="5" spans="1:19" x14ac:dyDescent="0.25">
      <c r="A5" s="349" t="s">
        <v>22</v>
      </c>
      <c r="B5" s="338" t="s">
        <v>3620</v>
      </c>
      <c r="C5" s="339">
        <v>44025</v>
      </c>
      <c r="D5" s="338">
        <v>3021002</v>
      </c>
      <c r="E5" s="349" t="s">
        <v>63</v>
      </c>
      <c r="F5" s="349" t="s">
        <v>42</v>
      </c>
      <c r="G5" s="77">
        <v>2178</v>
      </c>
      <c r="H5" s="338" t="s">
        <v>3621</v>
      </c>
      <c r="I5" s="338"/>
      <c r="J5" s="349" t="s">
        <v>4711</v>
      </c>
      <c r="K5" s="349">
        <v>400072</v>
      </c>
      <c r="L5" s="338" t="s">
        <v>66</v>
      </c>
      <c r="M5" s="338" t="s">
        <v>22</v>
      </c>
      <c r="N5" s="338" t="s">
        <v>22</v>
      </c>
      <c r="O5" s="345" t="s">
        <v>57</v>
      </c>
      <c r="P5" s="345">
        <v>11294</v>
      </c>
      <c r="Q5" s="345">
        <v>543965</v>
      </c>
      <c r="R5">
        <v>1358.49</v>
      </c>
      <c r="S5" s="349" t="s">
        <v>4787</v>
      </c>
    </row>
    <row r="6" spans="1:19" x14ac:dyDescent="0.25">
      <c r="A6" s="349" t="s">
        <v>22</v>
      </c>
      <c r="B6" s="338" t="s">
        <v>3620</v>
      </c>
      <c r="C6" s="339">
        <v>44027</v>
      </c>
      <c r="D6" s="338">
        <v>3023520</v>
      </c>
      <c r="E6" s="349" t="s">
        <v>189</v>
      </c>
      <c r="F6" s="349" t="s">
        <v>42</v>
      </c>
      <c r="G6" s="77">
        <v>9055</v>
      </c>
      <c r="H6" s="338" t="s">
        <v>3621</v>
      </c>
      <c r="I6" s="338"/>
      <c r="J6" s="349" t="s">
        <v>4711</v>
      </c>
      <c r="K6" s="349">
        <v>400125</v>
      </c>
      <c r="L6" s="338" t="s">
        <v>66</v>
      </c>
      <c r="M6" s="338" t="s">
        <v>22</v>
      </c>
      <c r="N6" s="338" t="s">
        <v>22</v>
      </c>
      <c r="O6" s="345" t="s">
        <v>45</v>
      </c>
      <c r="P6" s="345">
        <v>11294</v>
      </c>
      <c r="Q6" s="345">
        <v>543965</v>
      </c>
      <c r="R6">
        <v>7660.42</v>
      </c>
      <c r="S6" s="349" t="s">
        <v>4786</v>
      </c>
    </row>
    <row r="7" spans="1:19" x14ac:dyDescent="0.25">
      <c r="A7" s="349" t="s">
        <v>22</v>
      </c>
      <c r="B7" s="338" t="s">
        <v>3620</v>
      </c>
      <c r="C7" s="339">
        <v>44027</v>
      </c>
      <c r="D7" s="338">
        <v>3023300</v>
      </c>
      <c r="E7" s="349" t="s">
        <v>192</v>
      </c>
      <c r="F7" s="349" t="s">
        <v>42</v>
      </c>
      <c r="G7" s="77">
        <v>3795</v>
      </c>
      <c r="H7" s="338" t="s">
        <v>3621</v>
      </c>
      <c r="I7" s="338"/>
      <c r="J7" s="349" t="s">
        <v>4711</v>
      </c>
      <c r="K7" s="349">
        <v>400069</v>
      </c>
      <c r="L7" s="338" t="s">
        <v>66</v>
      </c>
      <c r="M7" s="338" t="s">
        <v>22</v>
      </c>
      <c r="N7" s="338" t="s">
        <v>22</v>
      </c>
      <c r="O7" s="345" t="s">
        <v>45</v>
      </c>
      <c r="P7" s="345">
        <v>11294</v>
      </c>
      <c r="Q7" s="345">
        <v>543965</v>
      </c>
      <c r="R7">
        <v>2321.4000000000005</v>
      </c>
      <c r="S7" s="349" t="s">
        <v>4786</v>
      </c>
    </row>
    <row r="8" spans="1:19" x14ac:dyDescent="0.25">
      <c r="A8" s="349" t="s">
        <v>22</v>
      </c>
      <c r="B8" s="338" t="s">
        <v>3620</v>
      </c>
      <c r="C8" s="339">
        <v>44027</v>
      </c>
      <c r="D8" s="338">
        <v>3023317</v>
      </c>
      <c r="E8" s="349" t="s">
        <v>193</v>
      </c>
      <c r="F8" s="349" t="s">
        <v>42</v>
      </c>
      <c r="G8" s="77">
        <v>5778</v>
      </c>
      <c r="H8" s="338" t="s">
        <v>3621</v>
      </c>
      <c r="I8" s="338"/>
      <c r="J8" s="349" t="s">
        <v>4711</v>
      </c>
      <c r="K8" s="349">
        <v>400015</v>
      </c>
      <c r="L8" s="338" t="s">
        <v>66</v>
      </c>
      <c r="M8" s="338" t="s">
        <v>22</v>
      </c>
      <c r="N8" s="338" t="s">
        <v>22</v>
      </c>
      <c r="O8" s="345" t="s">
        <v>45</v>
      </c>
      <c r="P8" s="345">
        <v>11294</v>
      </c>
      <c r="Q8" s="345">
        <v>543965</v>
      </c>
      <c r="R8">
        <v>3419.94</v>
      </c>
      <c r="S8" s="349" t="s">
        <v>4787</v>
      </c>
    </row>
    <row r="9" spans="1:19" x14ac:dyDescent="0.25">
      <c r="A9" s="349" t="s">
        <v>22</v>
      </c>
      <c r="B9" s="338" t="s">
        <v>3620</v>
      </c>
      <c r="C9" s="339">
        <v>44027</v>
      </c>
      <c r="D9" s="338">
        <v>3023500</v>
      </c>
      <c r="E9" s="349" t="s">
        <v>195</v>
      </c>
      <c r="F9" s="349" t="s">
        <v>42</v>
      </c>
      <c r="G9" s="77">
        <v>3773</v>
      </c>
      <c r="H9" s="338" t="s">
        <v>3621</v>
      </c>
      <c r="I9" s="338"/>
      <c r="J9" s="349" t="s">
        <v>4711</v>
      </c>
      <c r="K9" s="349">
        <v>400023</v>
      </c>
      <c r="L9" s="338" t="s">
        <v>66</v>
      </c>
      <c r="M9" s="338" t="s">
        <v>22</v>
      </c>
      <c r="N9" s="338" t="s">
        <v>22</v>
      </c>
      <c r="O9" s="345" t="s">
        <v>45</v>
      </c>
      <c r="P9" s="345">
        <v>11294</v>
      </c>
      <c r="Q9" s="345">
        <v>543965</v>
      </c>
      <c r="R9">
        <v>2315.2400000000002</v>
      </c>
      <c r="S9" s="349" t="s">
        <v>4787</v>
      </c>
    </row>
    <row r="10" spans="1:19" x14ac:dyDescent="0.25">
      <c r="A10" s="349" t="s">
        <v>22</v>
      </c>
      <c r="B10" s="338" t="s">
        <v>3620</v>
      </c>
      <c r="C10" s="339">
        <v>44027</v>
      </c>
      <c r="D10" s="338">
        <v>3023514</v>
      </c>
      <c r="E10" s="349" t="s">
        <v>196</v>
      </c>
      <c r="F10" s="349" t="s">
        <v>42</v>
      </c>
      <c r="G10" s="77">
        <v>4463</v>
      </c>
      <c r="H10" s="338" t="s">
        <v>3621</v>
      </c>
      <c r="I10" s="338"/>
      <c r="J10" s="349" t="s">
        <v>4711</v>
      </c>
      <c r="K10" s="349">
        <v>400107</v>
      </c>
      <c r="L10" s="338" t="s">
        <v>66</v>
      </c>
      <c r="M10" s="338" t="s">
        <v>22</v>
      </c>
      <c r="N10" s="338" t="s">
        <v>22</v>
      </c>
      <c r="O10" s="345" t="s">
        <v>45</v>
      </c>
      <c r="P10" s="345">
        <v>11294</v>
      </c>
      <c r="Q10" s="345">
        <v>543965</v>
      </c>
      <c r="R10">
        <v>2713.79</v>
      </c>
      <c r="S10" s="349" t="s">
        <v>4787</v>
      </c>
    </row>
    <row r="11" spans="1:19" x14ac:dyDescent="0.25">
      <c r="A11" s="349" t="s">
        <v>22</v>
      </c>
      <c r="B11" s="338" t="s">
        <v>3620</v>
      </c>
      <c r="C11" s="339">
        <v>44027</v>
      </c>
      <c r="D11" s="338">
        <v>3022002</v>
      </c>
      <c r="E11" s="349" t="s">
        <v>198</v>
      </c>
      <c r="F11" s="349" t="s">
        <v>42</v>
      </c>
      <c r="G11" s="77">
        <v>10155</v>
      </c>
      <c r="H11" s="338" t="s">
        <v>3621</v>
      </c>
      <c r="I11" s="338"/>
      <c r="J11" s="349" t="s">
        <v>4711</v>
      </c>
      <c r="K11" s="349">
        <v>400005</v>
      </c>
      <c r="L11" s="338" t="s">
        <v>66</v>
      </c>
      <c r="M11" s="338" t="s">
        <v>22</v>
      </c>
      <c r="N11" s="338" t="s">
        <v>22</v>
      </c>
      <c r="O11" s="345" t="s">
        <v>45</v>
      </c>
      <c r="P11" s="345">
        <v>11294</v>
      </c>
      <c r="Q11" s="345">
        <v>543965</v>
      </c>
      <c r="R11">
        <v>-531.46999999999935</v>
      </c>
      <c r="S11" s="349" t="s">
        <v>4786</v>
      </c>
    </row>
    <row r="12" spans="1:19" x14ac:dyDescent="0.25">
      <c r="A12" s="349" t="s">
        <v>22</v>
      </c>
      <c r="B12" s="338" t="s">
        <v>3620</v>
      </c>
      <c r="C12" s="339">
        <v>44027</v>
      </c>
      <c r="D12" s="338">
        <v>3022079</v>
      </c>
      <c r="E12" s="349" t="s">
        <v>199</v>
      </c>
      <c r="F12" s="349" t="s">
        <v>42</v>
      </c>
      <c r="G12" s="77">
        <v>11352</v>
      </c>
      <c r="H12" s="338" t="s">
        <v>3621</v>
      </c>
      <c r="I12" s="338"/>
      <c r="J12" s="349" t="s">
        <v>4711</v>
      </c>
      <c r="K12" s="349">
        <v>400070</v>
      </c>
      <c r="L12" s="338" t="s">
        <v>66</v>
      </c>
      <c r="M12" s="338" t="s">
        <v>22</v>
      </c>
      <c r="N12" s="338" t="s">
        <v>22</v>
      </c>
      <c r="O12" s="345" t="s">
        <v>45</v>
      </c>
      <c r="P12" s="345">
        <v>11294</v>
      </c>
      <c r="Q12" s="345">
        <v>543965</v>
      </c>
      <c r="R12">
        <v>5700.66</v>
      </c>
      <c r="S12" s="349" t="s">
        <v>4787</v>
      </c>
    </row>
    <row r="13" spans="1:19" x14ac:dyDescent="0.25">
      <c r="A13" s="349" t="s">
        <v>22</v>
      </c>
      <c r="B13" s="338" t="s">
        <v>3620</v>
      </c>
      <c r="C13" s="339">
        <v>44027</v>
      </c>
      <c r="D13" s="338">
        <v>3023524</v>
      </c>
      <c r="E13" s="349" t="s">
        <v>200</v>
      </c>
      <c r="F13" s="349" t="s">
        <v>42</v>
      </c>
      <c r="G13" s="77">
        <v>4657</v>
      </c>
      <c r="H13" s="338" t="s">
        <v>3621</v>
      </c>
      <c r="I13" s="338"/>
      <c r="J13" s="349" t="s">
        <v>4711</v>
      </c>
      <c r="K13" s="349">
        <v>400150</v>
      </c>
      <c r="L13" s="338" t="s">
        <v>66</v>
      </c>
      <c r="M13" s="338" t="s">
        <v>22</v>
      </c>
      <c r="N13" s="338" t="s">
        <v>22</v>
      </c>
      <c r="O13" s="345" t="s">
        <v>45</v>
      </c>
      <c r="P13" s="345">
        <v>11294</v>
      </c>
      <c r="Q13" s="345">
        <v>543965</v>
      </c>
      <c r="R13">
        <v>3454.72</v>
      </c>
      <c r="S13" s="349" t="s">
        <v>4787</v>
      </c>
    </row>
    <row r="14" spans="1:19" x14ac:dyDescent="0.25">
      <c r="A14" s="349" t="s">
        <v>22</v>
      </c>
      <c r="B14" s="338" t="s">
        <v>3620</v>
      </c>
      <c r="C14" s="339">
        <v>44027</v>
      </c>
      <c r="D14" s="338">
        <v>3022003</v>
      </c>
      <c r="E14" s="349" t="s">
        <v>201</v>
      </c>
      <c r="F14" s="349" t="s">
        <v>42</v>
      </c>
      <c r="G14" s="77">
        <v>9163</v>
      </c>
      <c r="H14" s="338" t="s">
        <v>3621</v>
      </c>
      <c r="I14" s="338"/>
      <c r="J14" s="349" t="s">
        <v>4711</v>
      </c>
      <c r="K14" s="349">
        <v>400051</v>
      </c>
      <c r="L14" s="338" t="s">
        <v>66</v>
      </c>
      <c r="M14" s="338" t="s">
        <v>22</v>
      </c>
      <c r="N14" s="338" t="s">
        <v>22</v>
      </c>
      <c r="O14" s="345" t="s">
        <v>45</v>
      </c>
      <c r="P14" s="345">
        <v>11294</v>
      </c>
      <c r="Q14" s="345">
        <v>543965</v>
      </c>
      <c r="R14">
        <v>5394.64</v>
      </c>
      <c r="S14" s="349" t="s">
        <v>4786</v>
      </c>
    </row>
    <row r="15" spans="1:19" x14ac:dyDescent="0.25">
      <c r="A15" s="349" t="s">
        <v>22</v>
      </c>
      <c r="B15" s="338" t="s">
        <v>3620</v>
      </c>
      <c r="C15" s="339">
        <v>44027</v>
      </c>
      <c r="D15" s="338">
        <v>3023511</v>
      </c>
      <c r="E15" s="349" t="s">
        <v>202</v>
      </c>
      <c r="F15" s="349" t="s">
        <v>42</v>
      </c>
      <c r="G15" s="77">
        <v>9228</v>
      </c>
      <c r="H15" s="338" t="s">
        <v>3621</v>
      </c>
      <c r="I15" s="338"/>
      <c r="J15" s="349" t="s">
        <v>4711</v>
      </c>
      <c r="K15" s="349">
        <v>400024</v>
      </c>
      <c r="L15" s="338" t="s">
        <v>66</v>
      </c>
      <c r="M15" s="338" t="s">
        <v>22</v>
      </c>
      <c r="N15" s="338" t="s">
        <v>22</v>
      </c>
      <c r="O15" s="345" t="s">
        <v>45</v>
      </c>
      <c r="P15" s="345">
        <v>11294</v>
      </c>
      <c r="Q15" s="345">
        <v>543965</v>
      </c>
      <c r="R15">
        <v>5465.94</v>
      </c>
      <c r="S15" s="349" t="s">
        <v>4787</v>
      </c>
    </row>
    <row r="16" spans="1:19" x14ac:dyDescent="0.25">
      <c r="A16" s="349" t="s">
        <v>22</v>
      </c>
      <c r="B16" s="338" t="s">
        <v>3620</v>
      </c>
      <c r="C16" s="339">
        <v>44027</v>
      </c>
      <c r="D16" s="338">
        <v>3022008</v>
      </c>
      <c r="E16" s="349" t="s">
        <v>204</v>
      </c>
      <c r="F16" s="349" t="s">
        <v>42</v>
      </c>
      <c r="G16" s="77">
        <v>6705</v>
      </c>
      <c r="H16" s="338" t="s">
        <v>3621</v>
      </c>
      <c r="I16" s="338"/>
      <c r="J16" s="349" t="s">
        <v>4711</v>
      </c>
      <c r="K16" s="349">
        <v>400057</v>
      </c>
      <c r="L16" s="338" t="s">
        <v>66</v>
      </c>
      <c r="M16" s="338" t="s">
        <v>22</v>
      </c>
      <c r="N16" s="338" t="s">
        <v>22</v>
      </c>
      <c r="O16" s="345" t="s">
        <v>45</v>
      </c>
      <c r="P16" s="345">
        <v>11294</v>
      </c>
      <c r="Q16" s="345">
        <v>543965</v>
      </c>
      <c r="R16">
        <v>-377.20999999999913</v>
      </c>
      <c r="S16" s="349" t="s">
        <v>4786</v>
      </c>
    </row>
    <row r="17" spans="1:19" x14ac:dyDescent="0.25">
      <c r="A17" s="349" t="s">
        <v>22</v>
      </c>
      <c r="B17" s="338" t="s">
        <v>3620</v>
      </c>
      <c r="C17" s="339">
        <v>44027</v>
      </c>
      <c r="D17" s="338">
        <v>3022007</v>
      </c>
      <c r="E17" s="349" t="s">
        <v>205</v>
      </c>
      <c r="F17" s="349" t="s">
        <v>42</v>
      </c>
      <c r="G17" s="77">
        <v>7783</v>
      </c>
      <c r="H17" s="338" t="s">
        <v>3621</v>
      </c>
      <c r="I17" s="338"/>
      <c r="J17" s="349" t="s">
        <v>4711</v>
      </c>
      <c r="K17" s="349">
        <v>400040</v>
      </c>
      <c r="L17" s="338" t="s">
        <v>66</v>
      </c>
      <c r="M17" s="338" t="s">
        <v>22</v>
      </c>
      <c r="N17" s="338" t="s">
        <v>22</v>
      </c>
      <c r="O17" s="345" t="s">
        <v>45</v>
      </c>
      <c r="P17" s="345">
        <v>11294</v>
      </c>
      <c r="Q17" s="345">
        <v>543965</v>
      </c>
      <c r="R17">
        <v>-360.96999999999935</v>
      </c>
      <c r="S17" s="349" t="s">
        <v>4786</v>
      </c>
    </row>
    <row r="18" spans="1:19" x14ac:dyDescent="0.25">
      <c r="A18" s="349" t="s">
        <v>22</v>
      </c>
      <c r="B18" s="338" t="s">
        <v>3620</v>
      </c>
      <c r="C18" s="339">
        <v>44027</v>
      </c>
      <c r="D18" s="338">
        <v>3022009</v>
      </c>
      <c r="E18" s="349" t="s">
        <v>206</v>
      </c>
      <c r="F18" s="349" t="s">
        <v>42</v>
      </c>
      <c r="G18" s="77">
        <v>9702</v>
      </c>
      <c r="H18" s="338" t="s">
        <v>3621</v>
      </c>
      <c r="I18" s="338"/>
      <c r="J18" s="349" t="s">
        <v>4711</v>
      </c>
      <c r="K18" s="349">
        <v>400061</v>
      </c>
      <c r="L18" s="338" t="s">
        <v>66</v>
      </c>
      <c r="M18" s="338" t="s">
        <v>22</v>
      </c>
      <c r="N18" s="338" t="s">
        <v>22</v>
      </c>
      <c r="O18" s="345" t="s">
        <v>45</v>
      </c>
      <c r="P18" s="345">
        <v>11294</v>
      </c>
      <c r="Q18" s="345">
        <v>543965</v>
      </c>
      <c r="R18">
        <v>5731.1100000000006</v>
      </c>
      <c r="S18" s="349" t="s">
        <v>4787</v>
      </c>
    </row>
    <row r="19" spans="1:19" x14ac:dyDescent="0.25">
      <c r="A19" s="349" t="s">
        <v>22</v>
      </c>
      <c r="B19" s="338" t="s">
        <v>3620</v>
      </c>
      <c r="C19" s="339">
        <v>44027</v>
      </c>
      <c r="D19" s="338">
        <v>3022067</v>
      </c>
      <c r="E19" s="349" t="s">
        <v>41</v>
      </c>
      <c r="F19" s="349" t="s">
        <v>42</v>
      </c>
      <c r="G19" s="77">
        <v>4980</v>
      </c>
      <c r="H19" s="338" t="s">
        <v>3621</v>
      </c>
      <c r="I19" s="338"/>
      <c r="J19" s="349" t="s">
        <v>4711</v>
      </c>
      <c r="K19" s="349">
        <v>400065</v>
      </c>
      <c r="L19" s="338" t="s">
        <v>66</v>
      </c>
      <c r="M19" s="338" t="s">
        <v>22</v>
      </c>
      <c r="N19" s="338" t="s">
        <v>22</v>
      </c>
      <c r="O19" s="345" t="s">
        <v>45</v>
      </c>
      <c r="P19" s="345">
        <v>11294</v>
      </c>
      <c r="Q19" s="345">
        <v>543965</v>
      </c>
      <c r="R19">
        <v>3030.8999999999996</v>
      </c>
      <c r="S19" s="349" t="s">
        <v>4786</v>
      </c>
    </row>
    <row r="20" spans="1:19" x14ac:dyDescent="0.25">
      <c r="A20" s="349" t="s">
        <v>22</v>
      </c>
      <c r="B20" s="338" t="s">
        <v>3620</v>
      </c>
      <c r="C20" s="339">
        <v>44027</v>
      </c>
      <c r="D20" s="338">
        <v>3023302</v>
      </c>
      <c r="E20" s="349" t="s">
        <v>208</v>
      </c>
      <c r="F20" s="349" t="s">
        <v>42</v>
      </c>
      <c r="G20" s="77">
        <v>5045</v>
      </c>
      <c r="H20" s="338" t="s">
        <v>3621</v>
      </c>
      <c r="I20" s="338"/>
      <c r="J20" s="349" t="s">
        <v>4711</v>
      </c>
      <c r="K20" s="349">
        <v>400039</v>
      </c>
      <c r="L20" s="338" t="s">
        <v>66</v>
      </c>
      <c r="M20" s="338" t="s">
        <v>22</v>
      </c>
      <c r="N20" s="338" t="s">
        <v>22</v>
      </c>
      <c r="O20" s="345" t="s">
        <v>45</v>
      </c>
      <c r="P20" s="345">
        <v>11294</v>
      </c>
      <c r="Q20" s="345">
        <v>543965</v>
      </c>
      <c r="R20">
        <v>-242.68000000000029</v>
      </c>
      <c r="S20" s="349" t="s">
        <v>4786</v>
      </c>
    </row>
    <row r="21" spans="1:19" x14ac:dyDescent="0.25">
      <c r="A21" s="349" t="s">
        <v>22</v>
      </c>
      <c r="B21" s="338" t="s">
        <v>3620</v>
      </c>
      <c r="C21" s="339">
        <v>44027</v>
      </c>
      <c r="D21" s="338">
        <v>3022011</v>
      </c>
      <c r="E21" s="349" t="s">
        <v>209</v>
      </c>
      <c r="F21" s="349" t="s">
        <v>42</v>
      </c>
      <c r="G21" s="77">
        <v>4484</v>
      </c>
      <c r="H21" s="338" t="s">
        <v>3621</v>
      </c>
      <c r="I21" s="338"/>
      <c r="J21" s="349" t="s">
        <v>4711</v>
      </c>
      <c r="K21" s="349">
        <v>400020</v>
      </c>
      <c r="L21" s="338" t="s">
        <v>66</v>
      </c>
      <c r="M21" s="338" t="s">
        <v>22</v>
      </c>
      <c r="N21" s="338" t="s">
        <v>22</v>
      </c>
      <c r="O21" s="345" t="s">
        <v>45</v>
      </c>
      <c r="P21" s="345">
        <v>11294</v>
      </c>
      <c r="Q21" s="345">
        <v>543965</v>
      </c>
      <c r="R21">
        <v>2626.97</v>
      </c>
      <c r="S21" s="349" t="s">
        <v>4786</v>
      </c>
    </row>
    <row r="22" spans="1:19" x14ac:dyDescent="0.25">
      <c r="A22" s="349" t="s">
        <v>22</v>
      </c>
      <c r="B22" s="338" t="s">
        <v>3620</v>
      </c>
      <c r="C22" s="339">
        <v>44027</v>
      </c>
      <c r="D22" s="338">
        <v>3022014</v>
      </c>
      <c r="E22" s="349" t="s">
        <v>211</v>
      </c>
      <c r="F22" s="349" t="s">
        <v>42</v>
      </c>
      <c r="G22" s="77">
        <v>14876</v>
      </c>
      <c r="H22" s="338" t="s">
        <v>3621</v>
      </c>
      <c r="I22" s="338"/>
      <c r="J22" s="349" t="s">
        <v>4711</v>
      </c>
      <c r="K22" s="349">
        <v>400050</v>
      </c>
      <c r="L22" s="338" t="s">
        <v>66</v>
      </c>
      <c r="M22" s="338" t="s">
        <v>22</v>
      </c>
      <c r="N22" s="338" t="s">
        <v>22</v>
      </c>
      <c r="O22" s="345" t="s">
        <v>45</v>
      </c>
      <c r="P22" s="345">
        <v>11294</v>
      </c>
      <c r="Q22" s="345">
        <v>543965</v>
      </c>
      <c r="R22">
        <v>-971.98000000000138</v>
      </c>
      <c r="S22" s="349" t="s">
        <v>4786</v>
      </c>
    </row>
    <row r="23" spans="1:19" x14ac:dyDescent="0.25">
      <c r="A23" s="349" t="s">
        <v>22</v>
      </c>
      <c r="B23" s="338" t="s">
        <v>3620</v>
      </c>
      <c r="C23" s="339">
        <v>44027</v>
      </c>
      <c r="D23" s="338">
        <v>3022015</v>
      </c>
      <c r="E23" s="349" t="s">
        <v>212</v>
      </c>
      <c r="F23" s="349" t="s">
        <v>42</v>
      </c>
      <c r="G23" s="77">
        <v>5433</v>
      </c>
      <c r="H23" s="338" t="s">
        <v>3621</v>
      </c>
      <c r="I23" s="338"/>
      <c r="J23" s="349" t="s">
        <v>4711</v>
      </c>
      <c r="K23" s="349">
        <v>400059</v>
      </c>
      <c r="L23" s="338" t="s">
        <v>66</v>
      </c>
      <c r="M23" s="338" t="s">
        <v>22</v>
      </c>
      <c r="N23" s="338" t="s">
        <v>22</v>
      </c>
      <c r="O23" s="345" t="s">
        <v>45</v>
      </c>
      <c r="P23" s="345">
        <v>11294</v>
      </c>
      <c r="Q23" s="345">
        <v>543965</v>
      </c>
      <c r="R23">
        <v>3369.69</v>
      </c>
      <c r="S23" s="349" t="s">
        <v>4787</v>
      </c>
    </row>
    <row r="24" spans="1:19" x14ac:dyDescent="0.25">
      <c r="A24" s="349" t="s">
        <v>22</v>
      </c>
      <c r="B24" s="338" t="s">
        <v>3620</v>
      </c>
      <c r="C24" s="339">
        <v>44027</v>
      </c>
      <c r="D24" s="338">
        <v>3022016</v>
      </c>
      <c r="E24" s="349" t="s">
        <v>213</v>
      </c>
      <c r="F24" s="349" t="s">
        <v>42</v>
      </c>
      <c r="G24" s="77">
        <v>4549</v>
      </c>
      <c r="H24" s="338" t="s">
        <v>3621</v>
      </c>
      <c r="I24" s="338"/>
      <c r="J24" s="349" t="s">
        <v>4711</v>
      </c>
      <c r="K24" s="349">
        <v>400049</v>
      </c>
      <c r="L24" s="338" t="s">
        <v>66</v>
      </c>
      <c r="M24" s="338" t="s">
        <v>22</v>
      </c>
      <c r="N24" s="338" t="s">
        <v>22</v>
      </c>
      <c r="O24" s="345" t="s">
        <v>45</v>
      </c>
      <c r="P24" s="345">
        <v>11294</v>
      </c>
      <c r="Q24" s="345">
        <v>543965</v>
      </c>
      <c r="R24">
        <v>2658.5200000000004</v>
      </c>
      <c r="S24" s="349" t="s">
        <v>4786</v>
      </c>
    </row>
    <row r="25" spans="1:19" x14ac:dyDescent="0.25">
      <c r="A25" s="349" t="s">
        <v>22</v>
      </c>
      <c r="B25" s="338" t="s">
        <v>3620</v>
      </c>
      <c r="C25" s="339">
        <v>44027</v>
      </c>
      <c r="D25" s="338">
        <v>3022017</v>
      </c>
      <c r="E25" s="349" t="s">
        <v>214</v>
      </c>
      <c r="F25" s="349" t="s">
        <v>42</v>
      </c>
      <c r="G25" s="77">
        <v>8883</v>
      </c>
      <c r="H25" s="338" t="s">
        <v>3621</v>
      </c>
      <c r="I25" s="338"/>
      <c r="J25" s="349" t="s">
        <v>4711</v>
      </c>
      <c r="K25" s="349">
        <v>400080</v>
      </c>
      <c r="L25" s="338" t="s">
        <v>66</v>
      </c>
      <c r="M25" s="338" t="s">
        <v>22</v>
      </c>
      <c r="N25" s="338" t="s">
        <v>22</v>
      </c>
      <c r="O25" s="345" t="s">
        <v>45</v>
      </c>
      <c r="P25" s="345">
        <v>11294</v>
      </c>
      <c r="Q25" s="345">
        <v>543965</v>
      </c>
      <c r="R25">
        <v>5230.1399999999994</v>
      </c>
      <c r="S25" s="349" t="s">
        <v>4786</v>
      </c>
    </row>
    <row r="26" spans="1:19" x14ac:dyDescent="0.25">
      <c r="A26" s="349" t="s">
        <v>22</v>
      </c>
      <c r="B26" s="338" t="s">
        <v>3620</v>
      </c>
      <c r="C26" s="339">
        <v>44027</v>
      </c>
      <c r="D26" s="338">
        <v>3022073</v>
      </c>
      <c r="E26" s="349" t="s">
        <v>215</v>
      </c>
      <c r="F26" s="349" t="s">
        <v>42</v>
      </c>
      <c r="G26" s="77">
        <v>13604</v>
      </c>
      <c r="H26" s="338" t="s">
        <v>3621</v>
      </c>
      <c r="I26" s="338"/>
      <c r="J26" s="349" t="s">
        <v>4711</v>
      </c>
      <c r="K26" s="349">
        <v>400105</v>
      </c>
      <c r="L26" s="338" t="s">
        <v>66</v>
      </c>
      <c r="M26" s="338" t="s">
        <v>22</v>
      </c>
      <c r="N26" s="338" t="s">
        <v>22</v>
      </c>
      <c r="O26" s="345" t="s">
        <v>45</v>
      </c>
      <c r="P26" s="345">
        <v>11294</v>
      </c>
      <c r="Q26" s="345">
        <v>543965</v>
      </c>
      <c r="R26">
        <v>-664.53999999999724</v>
      </c>
      <c r="S26" s="349" t="s">
        <v>4786</v>
      </c>
    </row>
    <row r="27" spans="1:19" x14ac:dyDescent="0.25">
      <c r="A27" s="349" t="s">
        <v>22</v>
      </c>
      <c r="B27" s="338" t="s">
        <v>3620</v>
      </c>
      <c r="C27" s="339">
        <v>44027</v>
      </c>
      <c r="D27" s="338">
        <v>3022019</v>
      </c>
      <c r="E27" s="349" t="s">
        <v>216</v>
      </c>
      <c r="F27" s="349" t="s">
        <v>42</v>
      </c>
      <c r="G27" s="77">
        <v>6080</v>
      </c>
      <c r="H27" s="338" t="s">
        <v>3621</v>
      </c>
      <c r="I27" s="338"/>
      <c r="J27" s="349" t="s">
        <v>4711</v>
      </c>
      <c r="K27" s="349">
        <v>400036</v>
      </c>
      <c r="L27" s="338" t="s">
        <v>66</v>
      </c>
      <c r="M27" s="338" t="s">
        <v>22</v>
      </c>
      <c r="N27" s="338" t="s">
        <v>22</v>
      </c>
      <c r="O27" s="345" t="s">
        <v>45</v>
      </c>
      <c r="P27" s="345">
        <v>11294</v>
      </c>
      <c r="Q27" s="345">
        <v>543965</v>
      </c>
      <c r="R27">
        <v>3683.45</v>
      </c>
      <c r="S27" s="349" t="s">
        <v>4787</v>
      </c>
    </row>
    <row r="28" spans="1:19" x14ac:dyDescent="0.25">
      <c r="A28" s="349" t="s">
        <v>22</v>
      </c>
      <c r="B28" s="338" t="s">
        <v>3620</v>
      </c>
      <c r="C28" s="339">
        <v>44027</v>
      </c>
      <c r="D28" s="338">
        <v>3022021</v>
      </c>
      <c r="E28" s="349" t="s">
        <v>218</v>
      </c>
      <c r="F28" s="349" t="s">
        <v>42</v>
      </c>
      <c r="G28" s="77">
        <v>11836</v>
      </c>
      <c r="H28" s="338" t="s">
        <v>3621</v>
      </c>
      <c r="I28" s="338"/>
      <c r="J28" s="349" t="s">
        <v>4711</v>
      </c>
      <c r="K28" s="349">
        <v>400042</v>
      </c>
      <c r="L28" s="338" t="s">
        <v>66</v>
      </c>
      <c r="M28" s="338" t="s">
        <v>22</v>
      </c>
      <c r="N28" s="338" t="s">
        <v>22</v>
      </c>
      <c r="O28" s="345" t="s">
        <v>45</v>
      </c>
      <c r="P28" s="345">
        <v>11294</v>
      </c>
      <c r="Q28" s="345">
        <v>543965</v>
      </c>
      <c r="R28">
        <v>-931.32999999999993</v>
      </c>
      <c r="S28" s="349" t="s">
        <v>4786</v>
      </c>
    </row>
    <row r="29" spans="1:19" x14ac:dyDescent="0.25">
      <c r="A29" s="349" t="s">
        <v>22</v>
      </c>
      <c r="B29" s="338" t="s">
        <v>3620</v>
      </c>
      <c r="C29" s="339">
        <v>44027</v>
      </c>
      <c r="D29" s="338">
        <v>3022023</v>
      </c>
      <c r="E29" s="349" t="s">
        <v>219</v>
      </c>
      <c r="F29" s="349" t="s">
        <v>42</v>
      </c>
      <c r="G29" s="77">
        <v>12375</v>
      </c>
      <c r="H29" s="338" t="s">
        <v>3621</v>
      </c>
      <c r="I29" s="338"/>
      <c r="J29" s="349" t="s">
        <v>4711</v>
      </c>
      <c r="K29" s="349">
        <v>400159</v>
      </c>
      <c r="L29" s="338" t="s">
        <v>66</v>
      </c>
      <c r="M29" s="338" t="s">
        <v>22</v>
      </c>
      <c r="N29" s="338" t="s">
        <v>22</v>
      </c>
      <c r="O29" s="345" t="s">
        <v>45</v>
      </c>
      <c r="P29" s="345">
        <v>11294</v>
      </c>
      <c r="Q29" s="345">
        <v>543965</v>
      </c>
      <c r="R29">
        <v>-1080.0599999999977</v>
      </c>
      <c r="S29" s="349" t="s">
        <v>4786</v>
      </c>
    </row>
    <row r="30" spans="1:19" x14ac:dyDescent="0.25">
      <c r="A30" s="349" t="s">
        <v>22</v>
      </c>
      <c r="B30" s="338" t="s">
        <v>3620</v>
      </c>
      <c r="C30" s="339">
        <v>44027</v>
      </c>
      <c r="D30" s="338">
        <v>3022024</v>
      </c>
      <c r="E30" s="349" t="s">
        <v>221</v>
      </c>
      <c r="F30" s="349" t="s">
        <v>42</v>
      </c>
      <c r="G30" s="77">
        <v>6328</v>
      </c>
      <c r="H30" s="338" t="s">
        <v>3621</v>
      </c>
      <c r="I30" s="338"/>
      <c r="J30" s="349" t="s">
        <v>4711</v>
      </c>
      <c r="K30" s="349">
        <v>400047</v>
      </c>
      <c r="L30" s="338" t="s">
        <v>66</v>
      </c>
      <c r="M30" s="338" t="s">
        <v>22</v>
      </c>
      <c r="N30" s="338" t="s">
        <v>22</v>
      </c>
      <c r="O30" s="345" t="s">
        <v>45</v>
      </c>
      <c r="P30" s="345">
        <v>11294</v>
      </c>
      <c r="Q30" s="345">
        <v>543965</v>
      </c>
      <c r="R30">
        <v>3891.9399999999996</v>
      </c>
      <c r="S30" s="349" t="s">
        <v>4787</v>
      </c>
    </row>
    <row r="31" spans="1:19" x14ac:dyDescent="0.25">
      <c r="A31" s="349" t="s">
        <v>22</v>
      </c>
      <c r="B31" s="338" t="s">
        <v>3620</v>
      </c>
      <c r="C31" s="339">
        <v>44027</v>
      </c>
      <c r="D31" s="338">
        <v>3022025</v>
      </c>
      <c r="E31" s="349" t="s">
        <v>222</v>
      </c>
      <c r="F31" s="349" t="s">
        <v>42</v>
      </c>
      <c r="G31" s="77">
        <v>6770</v>
      </c>
      <c r="H31" s="338" t="s">
        <v>3621</v>
      </c>
      <c r="I31" s="338"/>
      <c r="J31" s="349" t="s">
        <v>4711</v>
      </c>
      <c r="K31" s="349">
        <v>400001</v>
      </c>
      <c r="L31" s="338" t="s">
        <v>66</v>
      </c>
      <c r="M31" s="338" t="s">
        <v>22</v>
      </c>
      <c r="N31" s="338" t="s">
        <v>22</v>
      </c>
      <c r="O31" s="345" t="s">
        <v>45</v>
      </c>
      <c r="P31" s="345">
        <v>11294</v>
      </c>
      <c r="Q31" s="345">
        <v>543965</v>
      </c>
      <c r="R31">
        <v>5116.46</v>
      </c>
      <c r="S31" s="349" t="s">
        <v>4786</v>
      </c>
    </row>
    <row r="32" spans="1:19" x14ac:dyDescent="0.25">
      <c r="A32" s="349" t="s">
        <v>22</v>
      </c>
      <c r="B32" s="338" t="s">
        <v>3620</v>
      </c>
      <c r="C32" s="339">
        <v>44027</v>
      </c>
      <c r="D32" s="338">
        <v>3022026</v>
      </c>
      <c r="E32" s="349" t="s">
        <v>223</v>
      </c>
      <c r="F32" s="349" t="s">
        <v>42</v>
      </c>
      <c r="G32" s="77">
        <v>12828</v>
      </c>
      <c r="H32" s="338" t="s">
        <v>3621</v>
      </c>
      <c r="I32" s="338"/>
      <c r="J32" s="349" t="s">
        <v>4711</v>
      </c>
      <c r="K32" s="349">
        <v>400082</v>
      </c>
      <c r="L32" s="338" t="s">
        <v>66</v>
      </c>
      <c r="M32" s="338" t="s">
        <v>22</v>
      </c>
      <c r="N32" s="338" t="s">
        <v>22</v>
      </c>
      <c r="O32" s="345" t="s">
        <v>45</v>
      </c>
      <c r="P32" s="345">
        <v>11294</v>
      </c>
      <c r="Q32" s="345">
        <v>543965</v>
      </c>
      <c r="R32">
        <v>7606.74</v>
      </c>
      <c r="S32" s="349" t="s">
        <v>4787</v>
      </c>
    </row>
    <row r="33" spans="1:19" x14ac:dyDescent="0.25">
      <c r="A33" s="349" t="s">
        <v>22</v>
      </c>
      <c r="B33" s="338" t="s">
        <v>3620</v>
      </c>
      <c r="C33" s="339">
        <v>44027</v>
      </c>
      <c r="D33" s="338">
        <v>3022028</v>
      </c>
      <c r="E33" s="349" t="s">
        <v>224</v>
      </c>
      <c r="F33" s="349" t="s">
        <v>42</v>
      </c>
      <c r="G33" s="77">
        <v>5261</v>
      </c>
      <c r="H33" s="338" t="s">
        <v>3621</v>
      </c>
      <c r="I33" s="338"/>
      <c r="J33" s="349" t="s">
        <v>4711</v>
      </c>
      <c r="K33" s="349">
        <v>400067</v>
      </c>
      <c r="L33" s="338" t="s">
        <v>66</v>
      </c>
      <c r="M33" s="338" t="s">
        <v>22</v>
      </c>
      <c r="N33" s="338" t="s">
        <v>22</v>
      </c>
      <c r="O33" s="345" t="s">
        <v>45</v>
      </c>
      <c r="P33" s="345">
        <v>11294</v>
      </c>
      <c r="Q33" s="345">
        <v>543965</v>
      </c>
      <c r="R33">
        <v>3162.53</v>
      </c>
      <c r="S33" s="349" t="s">
        <v>4786</v>
      </c>
    </row>
    <row r="34" spans="1:19" x14ac:dyDescent="0.25">
      <c r="A34" s="349" t="s">
        <v>22</v>
      </c>
      <c r="B34" s="338" t="s">
        <v>3620</v>
      </c>
      <c r="C34" s="339">
        <v>44027</v>
      </c>
      <c r="D34" s="338">
        <v>3022027</v>
      </c>
      <c r="E34" s="349" t="s">
        <v>225</v>
      </c>
      <c r="F34" s="349" t="s">
        <v>42</v>
      </c>
      <c r="G34" s="77">
        <v>7503</v>
      </c>
      <c r="H34" s="338" t="s">
        <v>3621</v>
      </c>
      <c r="I34" s="338"/>
      <c r="J34" s="349" t="s">
        <v>4711</v>
      </c>
      <c r="K34" s="349">
        <v>400002</v>
      </c>
      <c r="L34" s="338" t="s">
        <v>66</v>
      </c>
      <c r="M34" s="338" t="s">
        <v>22</v>
      </c>
      <c r="N34" s="338" t="s">
        <v>22</v>
      </c>
      <c r="O34" s="345" t="s">
        <v>45</v>
      </c>
      <c r="P34" s="345">
        <v>11294</v>
      </c>
      <c r="Q34" s="345">
        <v>543965</v>
      </c>
      <c r="R34">
        <v>4452.84</v>
      </c>
      <c r="S34" s="349" t="s">
        <v>4786</v>
      </c>
    </row>
    <row r="35" spans="1:19" x14ac:dyDescent="0.25">
      <c r="A35" s="349" t="s">
        <v>22</v>
      </c>
      <c r="B35" s="338" t="s">
        <v>3620</v>
      </c>
      <c r="C35" s="339">
        <v>44027</v>
      </c>
      <c r="D35" s="338">
        <v>3022029</v>
      </c>
      <c r="E35" s="349" t="s">
        <v>226</v>
      </c>
      <c r="F35" s="349" t="s">
        <v>42</v>
      </c>
      <c r="G35" s="77">
        <v>10112</v>
      </c>
      <c r="H35" s="338" t="s">
        <v>3621</v>
      </c>
      <c r="I35" s="338"/>
      <c r="J35" s="349" t="s">
        <v>4711</v>
      </c>
      <c r="K35" s="349">
        <v>400035</v>
      </c>
      <c r="L35" s="338" t="s">
        <v>66</v>
      </c>
      <c r="M35" s="338" t="s">
        <v>22</v>
      </c>
      <c r="N35" s="338" t="s">
        <v>22</v>
      </c>
      <c r="O35" s="345" t="s">
        <v>45</v>
      </c>
      <c r="P35" s="345">
        <v>11294</v>
      </c>
      <c r="Q35" s="345">
        <v>543965</v>
      </c>
      <c r="R35">
        <v>5925.41</v>
      </c>
      <c r="S35" s="349" t="s">
        <v>4787</v>
      </c>
    </row>
    <row r="36" spans="1:19" x14ac:dyDescent="0.25">
      <c r="A36" s="349" t="s">
        <v>22</v>
      </c>
      <c r="B36" s="338" t="s">
        <v>3620</v>
      </c>
      <c r="C36" s="339">
        <v>44027</v>
      </c>
      <c r="D36" s="338">
        <v>3023516</v>
      </c>
      <c r="E36" s="349" t="s">
        <v>228</v>
      </c>
      <c r="F36" s="349" t="s">
        <v>42</v>
      </c>
      <c r="G36" s="77">
        <v>4959</v>
      </c>
      <c r="H36" s="338" t="s">
        <v>3621</v>
      </c>
      <c r="I36" s="338"/>
      <c r="J36" s="349" t="s">
        <v>4711</v>
      </c>
      <c r="K36" s="349">
        <v>400108</v>
      </c>
      <c r="L36" s="338" t="s">
        <v>66</v>
      </c>
      <c r="M36" s="338" t="s">
        <v>22</v>
      </c>
      <c r="N36" s="338" t="s">
        <v>22</v>
      </c>
      <c r="O36" s="345" t="s">
        <v>45</v>
      </c>
      <c r="P36" s="345">
        <v>11294</v>
      </c>
      <c r="Q36" s="345">
        <v>543965</v>
      </c>
      <c r="R36">
        <v>4038.7700000000004</v>
      </c>
      <c r="S36" s="349" t="s">
        <v>4787</v>
      </c>
    </row>
    <row r="37" spans="1:19" x14ac:dyDescent="0.25">
      <c r="A37" s="349" t="s">
        <v>22</v>
      </c>
      <c r="B37" s="338" t="s">
        <v>3620</v>
      </c>
      <c r="C37" s="339">
        <v>44027</v>
      </c>
      <c r="D37" s="338">
        <v>3022031</v>
      </c>
      <c r="E37" s="349" t="s">
        <v>229</v>
      </c>
      <c r="F37" s="349" t="s">
        <v>42</v>
      </c>
      <c r="G37" s="77">
        <v>4657</v>
      </c>
      <c r="H37" s="338" t="s">
        <v>3621</v>
      </c>
      <c r="I37" s="338"/>
      <c r="J37" s="349" t="s">
        <v>4711</v>
      </c>
      <c r="K37" s="349">
        <v>400026</v>
      </c>
      <c r="L37" s="338" t="s">
        <v>66</v>
      </c>
      <c r="M37" s="338" t="s">
        <v>22</v>
      </c>
      <c r="N37" s="338" t="s">
        <v>22</v>
      </c>
      <c r="O37" s="345" t="s">
        <v>45</v>
      </c>
      <c r="P37" s="345">
        <v>11294</v>
      </c>
      <c r="Q37" s="345">
        <v>543965</v>
      </c>
      <c r="R37">
        <v>2695.36</v>
      </c>
      <c r="S37" s="349" t="s">
        <v>4787</v>
      </c>
    </row>
    <row r="38" spans="1:19" x14ac:dyDescent="0.25">
      <c r="A38" s="349" t="s">
        <v>22</v>
      </c>
      <c r="B38" s="338" t="s">
        <v>3620</v>
      </c>
      <c r="C38" s="339">
        <v>44027</v>
      </c>
      <c r="D38" s="338">
        <v>3022032</v>
      </c>
      <c r="E38" s="349" t="s">
        <v>231</v>
      </c>
      <c r="F38" s="349" t="s">
        <v>42</v>
      </c>
      <c r="G38" s="77">
        <v>10532</v>
      </c>
      <c r="H38" s="338" t="s">
        <v>3621</v>
      </c>
      <c r="I38" s="338"/>
      <c r="J38" s="349" t="s">
        <v>4711</v>
      </c>
      <c r="K38" s="349">
        <v>400084</v>
      </c>
      <c r="L38" s="338" t="s">
        <v>66</v>
      </c>
      <c r="M38" s="338" t="s">
        <v>22</v>
      </c>
      <c r="N38" s="338" t="s">
        <v>22</v>
      </c>
      <c r="O38" s="345" t="s">
        <v>45</v>
      </c>
      <c r="P38" s="345">
        <v>11294</v>
      </c>
      <c r="Q38" s="345">
        <v>543965</v>
      </c>
      <c r="R38">
        <v>6520.01</v>
      </c>
      <c r="S38" s="349" t="s">
        <v>4787</v>
      </c>
    </row>
    <row r="39" spans="1:19" x14ac:dyDescent="0.25">
      <c r="A39" s="349" t="s">
        <v>22</v>
      </c>
      <c r="B39" s="338" t="s">
        <v>3620</v>
      </c>
      <c r="C39" s="339">
        <v>44027</v>
      </c>
      <c r="D39" s="338">
        <v>3023304</v>
      </c>
      <c r="E39" s="349" t="s">
        <v>232</v>
      </c>
      <c r="F39" s="349" t="s">
        <v>42</v>
      </c>
      <c r="G39" s="77">
        <v>5692</v>
      </c>
      <c r="H39" s="338" t="s">
        <v>3621</v>
      </c>
      <c r="I39" s="338"/>
      <c r="J39" s="349" t="s">
        <v>4711</v>
      </c>
      <c r="K39" s="349">
        <v>400008</v>
      </c>
      <c r="L39" s="338" t="s">
        <v>66</v>
      </c>
      <c r="M39" s="338" t="s">
        <v>22</v>
      </c>
      <c r="N39" s="338" t="s">
        <v>22</v>
      </c>
      <c r="O39" s="345" t="s">
        <v>45</v>
      </c>
      <c r="P39" s="345">
        <v>11294</v>
      </c>
      <c r="Q39" s="345">
        <v>543965</v>
      </c>
      <c r="R39">
        <v>3349.36</v>
      </c>
      <c r="S39" s="349" t="s">
        <v>4786</v>
      </c>
    </row>
    <row r="40" spans="1:19" x14ac:dyDescent="0.25">
      <c r="A40" s="349" t="s">
        <v>22</v>
      </c>
      <c r="B40" s="338" t="s">
        <v>3620</v>
      </c>
      <c r="C40" s="339">
        <v>44027</v>
      </c>
      <c r="D40" s="338">
        <v>3022036</v>
      </c>
      <c r="E40" s="349" t="s">
        <v>235</v>
      </c>
      <c r="F40" s="349" t="s">
        <v>42</v>
      </c>
      <c r="G40" s="77">
        <v>7029</v>
      </c>
      <c r="H40" s="338" t="s">
        <v>3621</v>
      </c>
      <c r="I40" s="338"/>
      <c r="J40" s="349" t="s">
        <v>4711</v>
      </c>
      <c r="K40" s="349">
        <v>400046</v>
      </c>
      <c r="L40" s="338" t="s">
        <v>66</v>
      </c>
      <c r="M40" s="338" t="s">
        <v>22</v>
      </c>
      <c r="N40" s="338" t="s">
        <v>22</v>
      </c>
      <c r="O40" s="345" t="s">
        <v>45</v>
      </c>
      <c r="P40" s="345">
        <v>11294</v>
      </c>
      <c r="Q40" s="345">
        <v>543965</v>
      </c>
      <c r="R40">
        <v>3949.17</v>
      </c>
      <c r="S40" s="349" t="s">
        <v>4787</v>
      </c>
    </row>
    <row r="41" spans="1:19" x14ac:dyDescent="0.25">
      <c r="A41" s="349" t="s">
        <v>22</v>
      </c>
      <c r="B41" s="338" t="s">
        <v>3620</v>
      </c>
      <c r="C41" s="339">
        <v>44027</v>
      </c>
      <c r="D41" s="338">
        <v>3022037</v>
      </c>
      <c r="E41" s="349" t="s">
        <v>236</v>
      </c>
      <c r="F41" s="349" t="s">
        <v>42</v>
      </c>
      <c r="G41" s="77">
        <v>6252</v>
      </c>
      <c r="H41" s="338" t="s">
        <v>3621</v>
      </c>
      <c r="I41" s="338"/>
      <c r="J41" s="349" t="s">
        <v>4711</v>
      </c>
      <c r="K41" s="349">
        <v>400030</v>
      </c>
      <c r="L41" s="338" t="s">
        <v>66</v>
      </c>
      <c r="M41" s="338" t="s">
        <v>22</v>
      </c>
      <c r="N41" s="338" t="s">
        <v>22</v>
      </c>
      <c r="O41" s="345" t="s">
        <v>45</v>
      </c>
      <c r="P41" s="345">
        <v>11294</v>
      </c>
      <c r="Q41" s="345">
        <v>543965</v>
      </c>
      <c r="R41">
        <v>3711.6600000000003</v>
      </c>
      <c r="S41" s="349" t="s">
        <v>4786</v>
      </c>
    </row>
    <row r="42" spans="1:19" x14ac:dyDescent="0.25">
      <c r="A42" s="349" t="s">
        <v>22</v>
      </c>
      <c r="B42" s="338" t="s">
        <v>3620</v>
      </c>
      <c r="C42" s="339">
        <v>44027</v>
      </c>
      <c r="D42" s="338">
        <v>3023523</v>
      </c>
      <c r="E42" s="349" t="s">
        <v>237</v>
      </c>
      <c r="F42" s="349" t="s">
        <v>42</v>
      </c>
      <c r="G42" s="77">
        <v>14445</v>
      </c>
      <c r="H42" s="338" t="s">
        <v>3621</v>
      </c>
      <c r="I42" s="338"/>
      <c r="J42" s="349" t="s">
        <v>4711</v>
      </c>
      <c r="K42" s="349">
        <v>400130</v>
      </c>
      <c r="L42" s="338" t="s">
        <v>66</v>
      </c>
      <c r="M42" s="338" t="s">
        <v>22</v>
      </c>
      <c r="N42" s="338" t="s">
        <v>22</v>
      </c>
      <c r="O42" s="345" t="s">
        <v>45</v>
      </c>
      <c r="P42" s="345">
        <v>11294</v>
      </c>
      <c r="Q42" s="345">
        <v>543965</v>
      </c>
      <c r="R42">
        <v>-875.03999999999905</v>
      </c>
      <c r="S42" s="349" t="s">
        <v>4786</v>
      </c>
    </row>
    <row r="43" spans="1:19" x14ac:dyDescent="0.25">
      <c r="A43" s="349" t="s">
        <v>22</v>
      </c>
      <c r="B43" s="338" t="s">
        <v>3620</v>
      </c>
      <c r="C43" s="339">
        <v>44027</v>
      </c>
      <c r="D43" s="338">
        <v>3025948</v>
      </c>
      <c r="E43" s="349" t="s">
        <v>238</v>
      </c>
      <c r="F43" s="349" t="s">
        <v>42</v>
      </c>
      <c r="G43" s="77">
        <v>4916</v>
      </c>
      <c r="H43" s="338" t="s">
        <v>3621</v>
      </c>
      <c r="I43" s="338"/>
      <c r="J43" s="349" t="s">
        <v>4711</v>
      </c>
      <c r="K43" s="349">
        <v>400112</v>
      </c>
      <c r="L43" s="338" t="s">
        <v>66</v>
      </c>
      <c r="M43" s="338" t="s">
        <v>22</v>
      </c>
      <c r="N43" s="338" t="s">
        <v>22</v>
      </c>
      <c r="O43" s="345" t="s">
        <v>45</v>
      </c>
      <c r="P43" s="345">
        <v>11294</v>
      </c>
      <c r="Q43" s="345">
        <v>543965</v>
      </c>
      <c r="R43">
        <v>-264.57999999999993</v>
      </c>
      <c r="S43" s="349" t="s">
        <v>4786</v>
      </c>
    </row>
    <row r="44" spans="1:19" x14ac:dyDescent="0.25">
      <c r="A44" s="349" t="s">
        <v>22</v>
      </c>
      <c r="B44" s="338" t="s">
        <v>3620</v>
      </c>
      <c r="C44" s="339">
        <v>44027</v>
      </c>
      <c r="D44" s="338">
        <v>3025949</v>
      </c>
      <c r="E44" s="349" t="s">
        <v>239</v>
      </c>
      <c r="F44" s="349" t="s">
        <v>42</v>
      </c>
      <c r="G44" s="77">
        <v>9680</v>
      </c>
      <c r="H44" s="338" t="s">
        <v>3621</v>
      </c>
      <c r="I44" s="338"/>
      <c r="J44" s="349" t="s">
        <v>4711</v>
      </c>
      <c r="K44" s="349">
        <v>400110</v>
      </c>
      <c r="L44" s="338" t="s">
        <v>66</v>
      </c>
      <c r="M44" s="338" t="s">
        <v>22</v>
      </c>
      <c r="N44" s="338" t="s">
        <v>22</v>
      </c>
      <c r="O44" s="345" t="s">
        <v>45</v>
      </c>
      <c r="P44" s="345">
        <v>11294</v>
      </c>
      <c r="Q44" s="345">
        <v>543965</v>
      </c>
      <c r="R44">
        <v>-322</v>
      </c>
      <c r="S44" s="349" t="s">
        <v>4786</v>
      </c>
    </row>
    <row r="45" spans="1:19" x14ac:dyDescent="0.25">
      <c r="A45" s="349" t="s">
        <v>22</v>
      </c>
      <c r="B45" s="338" t="s">
        <v>3620</v>
      </c>
      <c r="C45" s="339">
        <v>44027</v>
      </c>
      <c r="D45" s="338">
        <v>3023513</v>
      </c>
      <c r="E45" s="349" t="s">
        <v>240</v>
      </c>
      <c r="F45" s="349" t="s">
        <v>42</v>
      </c>
      <c r="G45" s="77">
        <v>9271</v>
      </c>
      <c r="H45" s="338" t="s">
        <v>3621</v>
      </c>
      <c r="I45" s="338"/>
      <c r="J45" s="349" t="s">
        <v>4711</v>
      </c>
      <c r="K45" s="349">
        <v>400007</v>
      </c>
      <c r="L45" s="338" t="s">
        <v>66</v>
      </c>
      <c r="M45" s="338" t="s">
        <v>22</v>
      </c>
      <c r="N45" s="338" t="s">
        <v>22</v>
      </c>
      <c r="O45" s="345" t="s">
        <v>45</v>
      </c>
      <c r="P45" s="345">
        <v>11294</v>
      </c>
      <c r="Q45" s="345">
        <v>543965</v>
      </c>
      <c r="R45">
        <v>6669.46</v>
      </c>
      <c r="S45" s="349" t="s">
        <v>4786</v>
      </c>
    </row>
    <row r="46" spans="1:19" x14ac:dyDescent="0.25">
      <c r="A46" s="349" t="s">
        <v>22</v>
      </c>
      <c r="B46" s="338" t="s">
        <v>3620</v>
      </c>
      <c r="C46" s="339">
        <v>44027</v>
      </c>
      <c r="D46" s="338">
        <v>3023305</v>
      </c>
      <c r="E46" s="349" t="s">
        <v>242</v>
      </c>
      <c r="F46" s="349" t="s">
        <v>42</v>
      </c>
      <c r="G46" s="77">
        <v>3062</v>
      </c>
      <c r="H46" s="338" t="s">
        <v>3621</v>
      </c>
      <c r="I46" s="338"/>
      <c r="J46" s="349" t="s">
        <v>4711</v>
      </c>
      <c r="K46" s="349">
        <v>400086</v>
      </c>
      <c r="L46" s="338" t="s">
        <v>66</v>
      </c>
      <c r="M46" s="338" t="s">
        <v>22</v>
      </c>
      <c r="N46" s="338" t="s">
        <v>22</v>
      </c>
      <c r="O46" s="345" t="s">
        <v>45</v>
      </c>
      <c r="P46" s="345">
        <v>11294</v>
      </c>
      <c r="Q46" s="345">
        <v>543965</v>
      </c>
      <c r="R46">
        <v>1791.5600000000002</v>
      </c>
      <c r="S46" s="349" t="s">
        <v>4786</v>
      </c>
    </row>
    <row r="47" spans="1:19" x14ac:dyDescent="0.25">
      <c r="A47" s="349" t="s">
        <v>22</v>
      </c>
      <c r="B47" s="338" t="s">
        <v>3620</v>
      </c>
      <c r="C47" s="339">
        <v>44027</v>
      </c>
      <c r="D47" s="338">
        <v>3022042</v>
      </c>
      <c r="E47" s="349" t="s">
        <v>243</v>
      </c>
      <c r="F47" s="349" t="s">
        <v>42</v>
      </c>
      <c r="G47" s="77">
        <v>8473</v>
      </c>
      <c r="H47" s="338" t="s">
        <v>3621</v>
      </c>
      <c r="I47" s="338"/>
      <c r="J47" s="349" t="s">
        <v>4711</v>
      </c>
      <c r="K47" s="349">
        <v>400048</v>
      </c>
      <c r="L47" s="338" t="s">
        <v>66</v>
      </c>
      <c r="M47" s="338" t="s">
        <v>22</v>
      </c>
      <c r="N47" s="338" t="s">
        <v>22</v>
      </c>
      <c r="O47" s="345" t="s">
        <v>45</v>
      </c>
      <c r="P47" s="345">
        <v>11294</v>
      </c>
      <c r="Q47" s="345">
        <v>543965</v>
      </c>
      <c r="R47">
        <v>-203.29999999999927</v>
      </c>
      <c r="S47" s="349" t="s">
        <v>4786</v>
      </c>
    </row>
    <row r="48" spans="1:19" x14ac:dyDescent="0.25">
      <c r="A48" s="349" t="s">
        <v>22</v>
      </c>
      <c r="B48" s="338" t="s">
        <v>3620</v>
      </c>
      <c r="C48" s="339">
        <v>44027</v>
      </c>
      <c r="D48" s="338">
        <v>3022044</v>
      </c>
      <c r="E48" s="349" t="s">
        <v>244</v>
      </c>
      <c r="F48" s="349" t="s">
        <v>42</v>
      </c>
      <c r="G48" s="77">
        <v>7546</v>
      </c>
      <c r="H48" s="338" t="s">
        <v>3621</v>
      </c>
      <c r="I48" s="338"/>
      <c r="J48" s="349" t="s">
        <v>4711</v>
      </c>
      <c r="K48" s="349">
        <v>400087</v>
      </c>
      <c r="L48" s="338" t="s">
        <v>66</v>
      </c>
      <c r="M48" s="338" t="s">
        <v>22</v>
      </c>
      <c r="N48" s="338" t="s">
        <v>22</v>
      </c>
      <c r="O48" s="345" t="s">
        <v>45</v>
      </c>
      <c r="P48" s="345">
        <v>11294</v>
      </c>
      <c r="Q48" s="345">
        <v>543965</v>
      </c>
      <c r="R48">
        <v>4478.2300000000005</v>
      </c>
      <c r="S48" s="349" t="s">
        <v>4786</v>
      </c>
    </row>
    <row r="49" spans="1:19" x14ac:dyDescent="0.25">
      <c r="A49" s="349" t="s">
        <v>22</v>
      </c>
      <c r="B49" s="338" t="s">
        <v>3620</v>
      </c>
      <c r="C49" s="339">
        <v>44027</v>
      </c>
      <c r="D49" s="338">
        <v>3022043</v>
      </c>
      <c r="E49" s="349" t="s">
        <v>245</v>
      </c>
      <c r="F49" s="349" t="s">
        <v>42</v>
      </c>
      <c r="G49" s="77">
        <v>9939</v>
      </c>
      <c r="H49" s="338" t="s">
        <v>3621</v>
      </c>
      <c r="I49" s="338"/>
      <c r="J49" s="349" t="s">
        <v>4711</v>
      </c>
      <c r="K49" s="349">
        <v>400088</v>
      </c>
      <c r="L49" s="338" t="s">
        <v>66</v>
      </c>
      <c r="M49" s="338" t="s">
        <v>22</v>
      </c>
      <c r="N49" s="338" t="s">
        <v>22</v>
      </c>
      <c r="O49" s="345" t="s">
        <v>45</v>
      </c>
      <c r="P49" s="345">
        <v>11294</v>
      </c>
      <c r="Q49" s="345">
        <v>543965</v>
      </c>
      <c r="R49">
        <v>5890.17</v>
      </c>
      <c r="S49" s="349" t="s">
        <v>4786</v>
      </c>
    </row>
    <row r="50" spans="1:19" x14ac:dyDescent="0.25">
      <c r="A50" s="349" t="s">
        <v>22</v>
      </c>
      <c r="B50" s="338" t="s">
        <v>3620</v>
      </c>
      <c r="C50" s="339">
        <v>44027</v>
      </c>
      <c r="D50" s="338">
        <v>3022053</v>
      </c>
      <c r="E50" s="349" t="s">
        <v>246</v>
      </c>
      <c r="F50" s="349" t="s">
        <v>42</v>
      </c>
      <c r="G50" s="77">
        <v>4355</v>
      </c>
      <c r="H50" s="338" t="s">
        <v>3621</v>
      </c>
      <c r="I50" s="338"/>
      <c r="J50" s="349" t="s">
        <v>4711</v>
      </c>
      <c r="K50" s="349">
        <v>158733</v>
      </c>
      <c r="L50" s="338" t="s">
        <v>66</v>
      </c>
      <c r="M50" s="338" t="s">
        <v>22</v>
      </c>
      <c r="N50" s="338" t="s">
        <v>22</v>
      </c>
      <c r="O50" s="345" t="s">
        <v>45</v>
      </c>
      <c r="P50" s="345">
        <v>11294</v>
      </c>
      <c r="Q50" s="345">
        <v>543965</v>
      </c>
      <c r="R50">
        <v>-75.160000000000764</v>
      </c>
      <c r="S50" s="349" t="s">
        <v>4786</v>
      </c>
    </row>
    <row r="51" spans="1:19" x14ac:dyDescent="0.25">
      <c r="A51" s="349" t="s">
        <v>22</v>
      </c>
      <c r="B51" s="338" t="s">
        <v>3620</v>
      </c>
      <c r="C51" s="339">
        <v>44027</v>
      </c>
      <c r="D51" s="338">
        <v>3022045</v>
      </c>
      <c r="E51" s="349" t="s">
        <v>247</v>
      </c>
      <c r="F51" s="349" t="s">
        <v>42</v>
      </c>
      <c r="G51" s="77">
        <v>6037</v>
      </c>
      <c r="H51" s="338" t="s">
        <v>3621</v>
      </c>
      <c r="I51" s="338"/>
      <c r="J51" s="349" t="s">
        <v>4711</v>
      </c>
      <c r="K51" s="349">
        <v>400089</v>
      </c>
      <c r="L51" s="338" t="s">
        <v>66</v>
      </c>
      <c r="M51" s="338" t="s">
        <v>22</v>
      </c>
      <c r="N51" s="338" t="s">
        <v>22</v>
      </c>
      <c r="O51" s="345" t="s">
        <v>45</v>
      </c>
      <c r="P51" s="345">
        <v>11294</v>
      </c>
      <c r="Q51" s="345">
        <v>543965</v>
      </c>
      <c r="R51">
        <v>3565.3599999999997</v>
      </c>
      <c r="S51" s="349" t="s">
        <v>4787</v>
      </c>
    </row>
    <row r="52" spans="1:19" x14ac:dyDescent="0.25">
      <c r="A52" s="349" t="s">
        <v>22</v>
      </c>
      <c r="B52" s="338" t="s">
        <v>3620</v>
      </c>
      <c r="C52" s="339">
        <v>44027</v>
      </c>
      <c r="D52" s="338">
        <v>3022077</v>
      </c>
      <c r="E52" s="349" t="s">
        <v>248</v>
      </c>
      <c r="F52" s="349" t="s">
        <v>42</v>
      </c>
      <c r="G52" s="77">
        <v>21948</v>
      </c>
      <c r="H52" s="338" t="s">
        <v>3621</v>
      </c>
      <c r="I52" s="338"/>
      <c r="J52" s="349" t="s">
        <v>4711</v>
      </c>
      <c r="K52" s="349">
        <v>400113</v>
      </c>
      <c r="L52" s="338" t="s">
        <v>66</v>
      </c>
      <c r="M52" s="338" t="s">
        <v>22</v>
      </c>
      <c r="N52" s="338" t="s">
        <v>22</v>
      </c>
      <c r="O52" s="345" t="s">
        <v>45</v>
      </c>
      <c r="P52" s="345">
        <v>11294</v>
      </c>
      <c r="Q52" s="345">
        <v>543965</v>
      </c>
      <c r="R52">
        <v>12717.689999999999</v>
      </c>
      <c r="S52" s="349" t="s">
        <v>4787</v>
      </c>
    </row>
    <row r="53" spans="1:19" x14ac:dyDescent="0.25">
      <c r="A53" s="349" t="s">
        <v>22</v>
      </c>
      <c r="B53" s="338" t="s">
        <v>3620</v>
      </c>
      <c r="C53" s="339">
        <v>44027</v>
      </c>
      <c r="D53" s="338">
        <v>3025201</v>
      </c>
      <c r="E53" s="349" t="s">
        <v>249</v>
      </c>
      <c r="F53" s="349" t="s">
        <v>42</v>
      </c>
      <c r="G53" s="77">
        <v>8365</v>
      </c>
      <c r="H53" s="338" t="s">
        <v>3621</v>
      </c>
      <c r="I53" s="338"/>
      <c r="J53" s="349" t="s">
        <v>4711</v>
      </c>
      <c r="K53" s="349">
        <v>400021</v>
      </c>
      <c r="L53" s="338" t="s">
        <v>66</v>
      </c>
      <c r="M53" s="338" t="s">
        <v>22</v>
      </c>
      <c r="N53" s="338" t="s">
        <v>22</v>
      </c>
      <c r="O53" s="345" t="s">
        <v>45</v>
      </c>
      <c r="P53" s="345">
        <v>11294</v>
      </c>
      <c r="Q53" s="345">
        <v>543965</v>
      </c>
      <c r="R53">
        <v>-354.85999999999876</v>
      </c>
      <c r="S53" s="349" t="s">
        <v>4786</v>
      </c>
    </row>
    <row r="54" spans="1:19" x14ac:dyDescent="0.25">
      <c r="A54" s="349" t="s">
        <v>22</v>
      </c>
      <c r="B54" s="338" t="s">
        <v>3620</v>
      </c>
      <c r="C54" s="339">
        <v>44027</v>
      </c>
      <c r="D54" s="338">
        <v>3023501</v>
      </c>
      <c r="E54" s="349" t="s">
        <v>250</v>
      </c>
      <c r="F54" s="349" t="s">
        <v>42</v>
      </c>
      <c r="G54" s="77">
        <v>5067</v>
      </c>
      <c r="H54" s="338" t="s">
        <v>3621</v>
      </c>
      <c r="I54" s="338"/>
      <c r="J54" s="349" t="s">
        <v>4711</v>
      </c>
      <c r="K54" s="349">
        <v>400003</v>
      </c>
      <c r="L54" s="338" t="s">
        <v>66</v>
      </c>
      <c r="M54" s="338" t="s">
        <v>22</v>
      </c>
      <c r="N54" s="338" t="s">
        <v>22</v>
      </c>
      <c r="O54" s="345" t="s">
        <v>45</v>
      </c>
      <c r="P54" s="345">
        <v>11294</v>
      </c>
      <c r="Q54" s="345">
        <v>543965</v>
      </c>
      <c r="R54">
        <v>3002.16</v>
      </c>
      <c r="S54" s="349" t="s">
        <v>4787</v>
      </c>
    </row>
    <row r="55" spans="1:19" x14ac:dyDescent="0.25">
      <c r="A55" s="349" t="s">
        <v>22</v>
      </c>
      <c r="B55" s="338" t="s">
        <v>3620</v>
      </c>
      <c r="C55" s="339">
        <v>44027</v>
      </c>
      <c r="D55" s="338">
        <v>3022078</v>
      </c>
      <c r="E55" s="349" t="s">
        <v>251</v>
      </c>
      <c r="F55" s="349" t="s">
        <v>42</v>
      </c>
      <c r="G55" s="77">
        <v>7417</v>
      </c>
      <c r="H55" s="338" t="s">
        <v>3621</v>
      </c>
      <c r="I55" s="338"/>
      <c r="J55" s="349" t="s">
        <v>4711</v>
      </c>
      <c r="K55" s="349">
        <v>400014</v>
      </c>
      <c r="L55" s="338" t="s">
        <v>66</v>
      </c>
      <c r="M55" s="338" t="s">
        <v>22</v>
      </c>
      <c r="N55" s="338" t="s">
        <v>22</v>
      </c>
      <c r="O55" s="345" t="s">
        <v>45</v>
      </c>
      <c r="P55" s="345">
        <v>11294</v>
      </c>
      <c r="Q55" s="345">
        <v>543965</v>
      </c>
      <c r="R55">
        <v>4350.09</v>
      </c>
      <c r="S55" s="349" t="s">
        <v>4786</v>
      </c>
    </row>
    <row r="56" spans="1:19" x14ac:dyDescent="0.25">
      <c r="A56" s="349" t="s">
        <v>22</v>
      </c>
      <c r="B56" s="338" t="s">
        <v>3620</v>
      </c>
      <c r="C56" s="339">
        <v>44027</v>
      </c>
      <c r="D56" s="338">
        <v>3022071</v>
      </c>
      <c r="E56" s="349" t="s">
        <v>253</v>
      </c>
      <c r="F56" s="349" t="s">
        <v>42</v>
      </c>
      <c r="G56" s="77">
        <v>4916</v>
      </c>
      <c r="H56" s="338" t="s">
        <v>3621</v>
      </c>
      <c r="I56" s="338"/>
      <c r="J56" s="349" t="s">
        <v>4711</v>
      </c>
      <c r="K56" s="349">
        <v>400010</v>
      </c>
      <c r="L56" s="338" t="s">
        <v>66</v>
      </c>
      <c r="M56" s="338" t="s">
        <v>22</v>
      </c>
      <c r="N56" s="338" t="s">
        <v>22</v>
      </c>
      <c r="O56" s="345" t="s">
        <v>45</v>
      </c>
      <c r="P56" s="345">
        <v>11294</v>
      </c>
      <c r="Q56" s="345">
        <v>543965</v>
      </c>
      <c r="R56">
        <v>4077.39</v>
      </c>
      <c r="S56" s="349" t="s">
        <v>4786</v>
      </c>
    </row>
    <row r="57" spans="1:19" x14ac:dyDescent="0.25">
      <c r="A57" s="349" t="s">
        <v>22</v>
      </c>
      <c r="B57" s="338" t="s">
        <v>3620</v>
      </c>
      <c r="C57" s="339">
        <v>44027</v>
      </c>
      <c r="D57" s="338">
        <v>3022072</v>
      </c>
      <c r="E57" s="349" t="s">
        <v>254</v>
      </c>
      <c r="F57" s="349" t="s">
        <v>42</v>
      </c>
      <c r="G57" s="77">
        <v>7524</v>
      </c>
      <c r="H57" s="338" t="s">
        <v>3621</v>
      </c>
      <c r="I57" s="338"/>
      <c r="J57" s="349" t="s">
        <v>4711</v>
      </c>
      <c r="K57" s="349">
        <v>400012</v>
      </c>
      <c r="L57" s="338" t="s">
        <v>66</v>
      </c>
      <c r="M57" s="338" t="s">
        <v>22</v>
      </c>
      <c r="N57" s="338" t="s">
        <v>22</v>
      </c>
      <c r="O57" s="345" t="s">
        <v>45</v>
      </c>
      <c r="P57" s="345">
        <v>11294</v>
      </c>
      <c r="Q57" s="345">
        <v>543965</v>
      </c>
      <c r="R57">
        <v>-362.09000000000015</v>
      </c>
      <c r="S57" s="349" t="s">
        <v>4786</v>
      </c>
    </row>
    <row r="58" spans="1:19" x14ac:dyDescent="0.25">
      <c r="A58" s="349" t="s">
        <v>22</v>
      </c>
      <c r="B58" s="338" t="s">
        <v>3620</v>
      </c>
      <c r="C58" s="339">
        <v>44027</v>
      </c>
      <c r="D58" s="338">
        <v>3023512</v>
      </c>
      <c r="E58" s="349" t="s">
        <v>256</v>
      </c>
      <c r="F58" s="349" t="s">
        <v>42</v>
      </c>
      <c r="G58" s="77">
        <v>8753</v>
      </c>
      <c r="H58" s="338" t="s">
        <v>3621</v>
      </c>
      <c r="I58" s="338"/>
      <c r="J58" s="349" t="s">
        <v>4711</v>
      </c>
      <c r="K58" s="349">
        <v>400093</v>
      </c>
      <c r="L58" s="338" t="s">
        <v>66</v>
      </c>
      <c r="M58" s="338" t="s">
        <v>22</v>
      </c>
      <c r="N58" s="338" t="s">
        <v>22</v>
      </c>
      <c r="O58" s="345" t="s">
        <v>45</v>
      </c>
      <c r="P58" s="345">
        <v>11294</v>
      </c>
      <c r="Q58" s="345">
        <v>543965</v>
      </c>
      <c r="R58">
        <v>-617.26000000000022</v>
      </c>
      <c r="S58" s="349" t="s">
        <v>4786</v>
      </c>
    </row>
    <row r="59" spans="1:19" x14ac:dyDescent="0.25">
      <c r="A59" s="349" t="s">
        <v>22</v>
      </c>
      <c r="B59" s="338" t="s">
        <v>3620</v>
      </c>
      <c r="C59" s="339">
        <v>44027</v>
      </c>
      <c r="D59" s="338">
        <v>3023510</v>
      </c>
      <c r="E59" s="349" t="s">
        <v>258</v>
      </c>
      <c r="F59" s="349" t="s">
        <v>42</v>
      </c>
      <c r="G59" s="77">
        <v>8516</v>
      </c>
      <c r="H59" s="338" t="s">
        <v>3621</v>
      </c>
      <c r="I59" s="338"/>
      <c r="J59" s="349" t="s">
        <v>4711</v>
      </c>
      <c r="K59" s="349">
        <v>400071</v>
      </c>
      <c r="L59" s="338" t="s">
        <v>66</v>
      </c>
      <c r="M59" s="338" t="s">
        <v>22</v>
      </c>
      <c r="N59" s="338" t="s">
        <v>22</v>
      </c>
      <c r="O59" s="345" t="s">
        <v>45</v>
      </c>
      <c r="P59" s="345">
        <v>11294</v>
      </c>
      <c r="Q59" s="345">
        <v>543965</v>
      </c>
      <c r="R59">
        <v>5047.88</v>
      </c>
      <c r="S59" s="349" t="s">
        <v>4786</v>
      </c>
    </row>
    <row r="60" spans="1:19" x14ac:dyDescent="0.25">
      <c r="A60" s="349" t="s">
        <v>22</v>
      </c>
      <c r="B60" s="338" t="s">
        <v>3620</v>
      </c>
      <c r="C60" s="339">
        <v>44027</v>
      </c>
      <c r="D60" s="338">
        <v>3023502</v>
      </c>
      <c r="E60" s="349" t="s">
        <v>259</v>
      </c>
      <c r="F60" s="349" t="s">
        <v>42</v>
      </c>
      <c r="G60" s="77">
        <v>8085</v>
      </c>
      <c r="H60" s="338" t="s">
        <v>3621</v>
      </c>
      <c r="I60" s="338"/>
      <c r="J60" s="349" t="s">
        <v>4711</v>
      </c>
      <c r="K60" s="349">
        <v>400096</v>
      </c>
      <c r="L60" s="338" t="s">
        <v>66</v>
      </c>
      <c r="M60" s="338" t="s">
        <v>22</v>
      </c>
      <c r="N60" s="338" t="s">
        <v>22</v>
      </c>
      <c r="O60" s="345" t="s">
        <v>45</v>
      </c>
      <c r="P60" s="345">
        <v>11294</v>
      </c>
      <c r="Q60" s="345">
        <v>543965</v>
      </c>
      <c r="R60">
        <v>4655.5499999999993</v>
      </c>
      <c r="S60" s="349" t="s">
        <v>4786</v>
      </c>
    </row>
    <row r="61" spans="1:19" x14ac:dyDescent="0.25">
      <c r="A61" s="349" t="s">
        <v>22</v>
      </c>
      <c r="B61" s="338" t="s">
        <v>3620</v>
      </c>
      <c r="C61" s="339">
        <v>44027</v>
      </c>
      <c r="D61" s="338">
        <v>3023315</v>
      </c>
      <c r="E61" s="349" t="s">
        <v>260</v>
      </c>
      <c r="F61" s="349" t="s">
        <v>42</v>
      </c>
      <c r="G61" s="77">
        <v>4528</v>
      </c>
      <c r="H61" s="338" t="s">
        <v>3621</v>
      </c>
      <c r="I61" s="338"/>
      <c r="J61" s="349" t="s">
        <v>4711</v>
      </c>
      <c r="K61" s="349">
        <v>400062</v>
      </c>
      <c r="L61" s="338" t="s">
        <v>66</v>
      </c>
      <c r="M61" s="338" t="s">
        <v>22</v>
      </c>
      <c r="N61" s="338" t="s">
        <v>22</v>
      </c>
      <c r="O61" s="345" t="s">
        <v>45</v>
      </c>
      <c r="P61" s="345">
        <v>11294</v>
      </c>
      <c r="Q61" s="345">
        <v>543965</v>
      </c>
      <c r="R61">
        <v>-230.59999999999945</v>
      </c>
      <c r="S61" s="349" t="s">
        <v>4786</v>
      </c>
    </row>
    <row r="62" spans="1:19" x14ac:dyDescent="0.25">
      <c r="A62" s="349" t="s">
        <v>22</v>
      </c>
      <c r="B62" s="338" t="s">
        <v>3620</v>
      </c>
      <c r="C62" s="339">
        <v>44027</v>
      </c>
      <c r="D62" s="338">
        <v>3023504</v>
      </c>
      <c r="E62" s="349" t="s">
        <v>261</v>
      </c>
      <c r="F62" s="349" t="s">
        <v>42</v>
      </c>
      <c r="G62" s="77">
        <v>10090</v>
      </c>
      <c r="H62" s="338" t="s">
        <v>3621</v>
      </c>
      <c r="I62" s="338"/>
      <c r="J62" s="349" t="s">
        <v>4711</v>
      </c>
      <c r="K62" s="349">
        <v>400064</v>
      </c>
      <c r="L62" s="338" t="s">
        <v>66</v>
      </c>
      <c r="M62" s="338" t="s">
        <v>22</v>
      </c>
      <c r="N62" s="338" t="s">
        <v>22</v>
      </c>
      <c r="O62" s="345" t="s">
        <v>45</v>
      </c>
      <c r="P62" s="345">
        <v>11294</v>
      </c>
      <c r="Q62" s="345">
        <v>543965</v>
      </c>
      <c r="R62">
        <v>6144.5500000000011</v>
      </c>
      <c r="S62" s="349" t="s">
        <v>4787</v>
      </c>
    </row>
    <row r="63" spans="1:19" x14ac:dyDescent="0.25">
      <c r="A63" s="349" t="s">
        <v>22</v>
      </c>
      <c r="B63" s="338" t="s">
        <v>3620</v>
      </c>
      <c r="C63" s="339">
        <v>44027</v>
      </c>
      <c r="D63" s="338">
        <v>3023309</v>
      </c>
      <c r="E63" s="349" t="s">
        <v>262</v>
      </c>
      <c r="F63" s="349" t="s">
        <v>42</v>
      </c>
      <c r="G63" s="77">
        <v>5067</v>
      </c>
      <c r="H63" s="338" t="s">
        <v>3621</v>
      </c>
      <c r="I63" s="338"/>
      <c r="J63" s="349" t="s">
        <v>4711</v>
      </c>
      <c r="K63" s="349">
        <v>400098</v>
      </c>
      <c r="L63" s="338" t="s">
        <v>66</v>
      </c>
      <c r="M63" s="338" t="s">
        <v>22</v>
      </c>
      <c r="N63" s="338" t="s">
        <v>22</v>
      </c>
      <c r="O63" s="345" t="s">
        <v>45</v>
      </c>
      <c r="P63" s="345">
        <v>11294</v>
      </c>
      <c r="Q63" s="345">
        <v>543965</v>
      </c>
      <c r="R63">
        <v>3783.4700000000003</v>
      </c>
      <c r="S63" s="349" t="s">
        <v>4786</v>
      </c>
    </row>
    <row r="64" spans="1:19" x14ac:dyDescent="0.25">
      <c r="A64" s="349" t="s">
        <v>22</v>
      </c>
      <c r="B64" s="338" t="s">
        <v>3620</v>
      </c>
      <c r="C64" s="339">
        <v>44027</v>
      </c>
      <c r="D64" s="338">
        <v>3023307</v>
      </c>
      <c r="E64" s="349" t="s">
        <v>263</v>
      </c>
      <c r="F64" s="349" t="s">
        <v>42</v>
      </c>
      <c r="G64" s="77">
        <v>5023</v>
      </c>
      <c r="H64" s="338" t="s">
        <v>3621</v>
      </c>
      <c r="I64" s="338"/>
      <c r="J64" s="349" t="s">
        <v>4711</v>
      </c>
      <c r="K64" s="349">
        <v>400114</v>
      </c>
      <c r="L64" s="338" t="s">
        <v>66</v>
      </c>
      <c r="M64" s="338" t="s">
        <v>22</v>
      </c>
      <c r="N64" s="338" t="s">
        <v>22</v>
      </c>
      <c r="O64" s="345" t="s">
        <v>45</v>
      </c>
      <c r="P64" s="345">
        <v>11294</v>
      </c>
      <c r="Q64" s="345">
        <v>543965</v>
      </c>
      <c r="R64">
        <v>2996.5899999999997</v>
      </c>
      <c r="S64" s="349" t="s">
        <v>4786</v>
      </c>
    </row>
    <row r="65" spans="1:19" x14ac:dyDescent="0.25">
      <c r="A65" s="349" t="s">
        <v>22</v>
      </c>
      <c r="B65" s="338" t="s">
        <v>3620</v>
      </c>
      <c r="C65" s="339">
        <v>44027</v>
      </c>
      <c r="D65" s="338">
        <v>3023509</v>
      </c>
      <c r="E65" s="349" t="s">
        <v>264</v>
      </c>
      <c r="F65" s="349" t="s">
        <v>42</v>
      </c>
      <c r="G65" s="77">
        <v>11556</v>
      </c>
      <c r="H65" s="338" t="s">
        <v>3621</v>
      </c>
      <c r="I65" s="338"/>
      <c r="J65" s="349" t="s">
        <v>4711</v>
      </c>
      <c r="K65" s="349">
        <v>400066</v>
      </c>
      <c r="L65" s="338" t="s">
        <v>66</v>
      </c>
      <c r="M65" s="338" t="s">
        <v>22</v>
      </c>
      <c r="N65" s="338" t="s">
        <v>22</v>
      </c>
      <c r="O65" s="345" t="s">
        <v>45</v>
      </c>
      <c r="P65" s="345">
        <v>11294</v>
      </c>
      <c r="Q65" s="345">
        <v>543965</v>
      </c>
      <c r="R65">
        <v>6959.13</v>
      </c>
      <c r="S65" s="349" t="s">
        <v>4786</v>
      </c>
    </row>
    <row r="66" spans="1:19" x14ac:dyDescent="0.25">
      <c r="A66" s="349" t="s">
        <v>22</v>
      </c>
      <c r="B66" s="338" t="s">
        <v>3620</v>
      </c>
      <c r="C66" s="339">
        <v>44027</v>
      </c>
      <c r="D66" s="338">
        <v>3023311</v>
      </c>
      <c r="E66" s="349" t="s">
        <v>265</v>
      </c>
      <c r="F66" s="349" t="s">
        <v>42</v>
      </c>
      <c r="G66" s="77">
        <v>10112</v>
      </c>
      <c r="H66" s="338" t="s">
        <v>3621</v>
      </c>
      <c r="I66" s="338"/>
      <c r="J66" s="349" t="s">
        <v>4711</v>
      </c>
      <c r="K66" s="349">
        <v>400058</v>
      </c>
      <c r="L66" s="338" t="s">
        <v>66</v>
      </c>
      <c r="M66" s="338" t="s">
        <v>22</v>
      </c>
      <c r="N66" s="338" t="s">
        <v>22</v>
      </c>
      <c r="O66" s="345" t="s">
        <v>45</v>
      </c>
      <c r="P66" s="345">
        <v>11294</v>
      </c>
      <c r="Q66" s="345">
        <v>543965</v>
      </c>
      <c r="R66">
        <v>5945.21</v>
      </c>
      <c r="S66" s="349" t="s">
        <v>4786</v>
      </c>
    </row>
    <row r="67" spans="1:19" x14ac:dyDescent="0.25">
      <c r="A67" s="349" t="s">
        <v>22</v>
      </c>
      <c r="B67" s="338" t="s">
        <v>3620</v>
      </c>
      <c r="C67" s="339">
        <v>44027</v>
      </c>
      <c r="D67" s="338">
        <v>3023312</v>
      </c>
      <c r="E67" s="349" t="s">
        <v>266</v>
      </c>
      <c r="F67" s="349" t="s">
        <v>42</v>
      </c>
      <c r="G67" s="77">
        <v>4592</v>
      </c>
      <c r="H67" s="338" t="s">
        <v>3621</v>
      </c>
      <c r="I67" s="338"/>
      <c r="J67" s="349" t="s">
        <v>4711</v>
      </c>
      <c r="K67" s="349">
        <v>400017</v>
      </c>
      <c r="L67" s="338" t="s">
        <v>66</v>
      </c>
      <c r="M67" s="338" t="s">
        <v>22</v>
      </c>
      <c r="N67" s="338" t="s">
        <v>22</v>
      </c>
      <c r="O67" s="345" t="s">
        <v>45</v>
      </c>
      <c r="P67" s="345">
        <v>11294</v>
      </c>
      <c r="Q67" s="345">
        <v>543965</v>
      </c>
      <c r="R67">
        <v>2703.71</v>
      </c>
      <c r="S67" s="349" t="s">
        <v>4786</v>
      </c>
    </row>
    <row r="68" spans="1:19" x14ac:dyDescent="0.25">
      <c r="A68" s="349" t="s">
        <v>22</v>
      </c>
      <c r="B68" s="338" t="s">
        <v>3620</v>
      </c>
      <c r="C68" s="339">
        <v>44027</v>
      </c>
      <c r="D68" s="338">
        <v>3023314</v>
      </c>
      <c r="E68" s="349" t="s">
        <v>267</v>
      </c>
      <c r="F68" s="349" t="s">
        <v>42</v>
      </c>
      <c r="G68" s="77">
        <v>4377</v>
      </c>
      <c r="H68" s="338" t="s">
        <v>3621</v>
      </c>
      <c r="I68" s="338"/>
      <c r="J68" s="349" t="s">
        <v>4711</v>
      </c>
      <c r="K68" s="349">
        <v>400094</v>
      </c>
      <c r="L68" s="338" t="s">
        <v>66</v>
      </c>
      <c r="M68" s="338" t="s">
        <v>22</v>
      </c>
      <c r="N68" s="338" t="s">
        <v>22</v>
      </c>
      <c r="O68" s="345" t="s">
        <v>45</v>
      </c>
      <c r="P68" s="345">
        <v>11294</v>
      </c>
      <c r="Q68" s="345">
        <v>543965</v>
      </c>
      <c r="R68">
        <v>3345.85</v>
      </c>
      <c r="S68" s="349" t="s">
        <v>4786</v>
      </c>
    </row>
    <row r="69" spans="1:19" x14ac:dyDescent="0.25">
      <c r="A69" s="349" t="s">
        <v>22</v>
      </c>
      <c r="B69" s="338" t="s">
        <v>3620</v>
      </c>
      <c r="C69" s="339">
        <v>44027</v>
      </c>
      <c r="D69" s="338">
        <v>3023313</v>
      </c>
      <c r="E69" s="349" t="s">
        <v>268</v>
      </c>
      <c r="F69" s="349" t="s">
        <v>42</v>
      </c>
      <c r="G69" s="77">
        <v>4657</v>
      </c>
      <c r="H69" s="338" t="s">
        <v>3621</v>
      </c>
      <c r="I69" s="338"/>
      <c r="J69" s="349" t="s">
        <v>4711</v>
      </c>
      <c r="K69" s="349">
        <v>400006</v>
      </c>
      <c r="L69" s="338" t="s">
        <v>66</v>
      </c>
      <c r="M69" s="338" t="s">
        <v>22</v>
      </c>
      <c r="N69" s="338" t="s">
        <v>22</v>
      </c>
      <c r="O69" s="345" t="s">
        <v>45</v>
      </c>
      <c r="P69" s="345">
        <v>11294</v>
      </c>
      <c r="Q69" s="345">
        <v>543965</v>
      </c>
      <c r="R69">
        <v>2748.16</v>
      </c>
      <c r="S69" s="349" t="s">
        <v>4786</v>
      </c>
    </row>
    <row r="70" spans="1:19" x14ac:dyDescent="0.25">
      <c r="A70" s="349" t="s">
        <v>22</v>
      </c>
      <c r="B70" s="338" t="s">
        <v>3620</v>
      </c>
      <c r="C70" s="339">
        <v>44027</v>
      </c>
      <c r="D70" s="338">
        <v>3023507</v>
      </c>
      <c r="E70" s="349" t="s">
        <v>269</v>
      </c>
      <c r="F70" s="349" t="s">
        <v>42</v>
      </c>
      <c r="G70" s="77">
        <v>4075</v>
      </c>
      <c r="H70" s="338" t="s">
        <v>3621</v>
      </c>
      <c r="I70" s="338"/>
      <c r="J70" s="349" t="s">
        <v>4711</v>
      </c>
      <c r="K70" s="349">
        <v>400037</v>
      </c>
      <c r="L70" s="338" t="s">
        <v>66</v>
      </c>
      <c r="M70" s="338" t="s">
        <v>22</v>
      </c>
      <c r="N70" s="338" t="s">
        <v>22</v>
      </c>
      <c r="O70" s="345" t="s">
        <v>45</v>
      </c>
      <c r="P70" s="345">
        <v>11294</v>
      </c>
      <c r="Q70" s="345">
        <v>543965</v>
      </c>
      <c r="R70">
        <v>2658.25</v>
      </c>
      <c r="S70" s="349" t="s">
        <v>4786</v>
      </c>
    </row>
    <row r="71" spans="1:19" x14ac:dyDescent="0.25">
      <c r="A71" s="349" t="s">
        <v>22</v>
      </c>
      <c r="B71" s="338" t="s">
        <v>3620</v>
      </c>
      <c r="C71" s="339">
        <v>44027</v>
      </c>
      <c r="D71" s="338">
        <v>3023506</v>
      </c>
      <c r="E71" s="349" t="s">
        <v>270</v>
      </c>
      <c r="F71" s="349" t="s">
        <v>42</v>
      </c>
      <c r="G71" s="77">
        <v>6446</v>
      </c>
      <c r="H71" s="338" t="s">
        <v>3621</v>
      </c>
      <c r="I71" s="338"/>
      <c r="J71" s="349" t="s">
        <v>4711</v>
      </c>
      <c r="K71" s="349">
        <v>400009</v>
      </c>
      <c r="L71" s="338" t="s">
        <v>66</v>
      </c>
      <c r="M71" s="338" t="s">
        <v>22</v>
      </c>
      <c r="N71" s="338" t="s">
        <v>22</v>
      </c>
      <c r="O71" s="345" t="s">
        <v>45</v>
      </c>
      <c r="P71" s="345">
        <v>11294</v>
      </c>
      <c r="Q71" s="345">
        <v>543965</v>
      </c>
      <c r="R71">
        <v>3898.4299999999994</v>
      </c>
      <c r="S71" s="349" t="s">
        <v>4786</v>
      </c>
    </row>
    <row r="72" spans="1:19" x14ac:dyDescent="0.25">
      <c r="A72" s="349" t="s">
        <v>22</v>
      </c>
      <c r="B72" s="338" t="s">
        <v>3620</v>
      </c>
      <c r="C72" s="339">
        <v>44027</v>
      </c>
      <c r="D72" s="338">
        <v>3022070</v>
      </c>
      <c r="E72" s="349" t="s">
        <v>272</v>
      </c>
      <c r="F72" s="349" t="s">
        <v>42</v>
      </c>
      <c r="G72" s="77">
        <v>5519</v>
      </c>
      <c r="H72" s="338" t="s">
        <v>3621</v>
      </c>
      <c r="I72" s="338"/>
      <c r="J72" s="349" t="s">
        <v>4711</v>
      </c>
      <c r="K72" s="349">
        <v>400038</v>
      </c>
      <c r="L72" s="338" t="s">
        <v>66</v>
      </c>
      <c r="M72" s="338" t="s">
        <v>22</v>
      </c>
      <c r="N72" s="338" t="s">
        <v>22</v>
      </c>
      <c r="O72" s="345" t="s">
        <v>45</v>
      </c>
      <c r="P72" s="345">
        <v>11294</v>
      </c>
      <c r="Q72" s="345">
        <v>543965</v>
      </c>
      <c r="R72">
        <v>-338.38000000000011</v>
      </c>
      <c r="S72" s="349" t="s">
        <v>4786</v>
      </c>
    </row>
    <row r="73" spans="1:19" x14ac:dyDescent="0.25">
      <c r="A73" s="349" t="s">
        <v>22</v>
      </c>
      <c r="B73" s="338" t="s">
        <v>3620</v>
      </c>
      <c r="C73" s="339">
        <v>44027</v>
      </c>
      <c r="D73" s="338">
        <v>3023316</v>
      </c>
      <c r="E73" s="349" t="s">
        <v>273</v>
      </c>
      <c r="F73" s="349" t="s">
        <v>42</v>
      </c>
      <c r="G73" s="77">
        <v>4571</v>
      </c>
      <c r="H73" s="338" t="s">
        <v>3621</v>
      </c>
      <c r="I73" s="338"/>
      <c r="J73" s="349" t="s">
        <v>4711</v>
      </c>
      <c r="K73" s="349">
        <v>400100</v>
      </c>
      <c r="L73" s="338" t="s">
        <v>66</v>
      </c>
      <c r="M73" s="338" t="s">
        <v>22</v>
      </c>
      <c r="N73" s="338" t="s">
        <v>22</v>
      </c>
      <c r="O73" s="345" t="s">
        <v>45</v>
      </c>
      <c r="P73" s="345">
        <v>11294</v>
      </c>
      <c r="Q73" s="345">
        <v>543965</v>
      </c>
      <c r="R73">
        <v>2671.2799999999997</v>
      </c>
      <c r="S73" s="349" t="s">
        <v>4786</v>
      </c>
    </row>
    <row r="74" spans="1:19" x14ac:dyDescent="0.25">
      <c r="A74" s="349" t="s">
        <v>22</v>
      </c>
      <c r="B74" s="338" t="s">
        <v>3620</v>
      </c>
      <c r="C74" s="339">
        <v>44027</v>
      </c>
      <c r="D74" s="338">
        <v>3022055</v>
      </c>
      <c r="E74" s="349" t="s">
        <v>274</v>
      </c>
      <c r="F74" s="349" t="s">
        <v>42</v>
      </c>
      <c r="G74" s="77">
        <v>5174</v>
      </c>
      <c r="H74" s="338" t="s">
        <v>3621</v>
      </c>
      <c r="I74" s="338"/>
      <c r="J74" s="349" t="s">
        <v>4711</v>
      </c>
      <c r="K74" s="349">
        <v>400101</v>
      </c>
      <c r="L74" s="338" t="s">
        <v>66</v>
      </c>
      <c r="M74" s="338" t="s">
        <v>22</v>
      </c>
      <c r="N74" s="338" t="s">
        <v>22</v>
      </c>
      <c r="O74" s="345" t="s">
        <v>45</v>
      </c>
      <c r="P74" s="345">
        <v>11294</v>
      </c>
      <c r="Q74" s="345">
        <v>543965</v>
      </c>
      <c r="R74">
        <v>3091.8199999999997</v>
      </c>
      <c r="S74" s="349" t="s">
        <v>4787</v>
      </c>
    </row>
    <row r="75" spans="1:19" x14ac:dyDescent="0.25">
      <c r="A75" s="349" t="s">
        <v>22</v>
      </c>
      <c r="B75" s="338" t="s">
        <v>3620</v>
      </c>
      <c r="C75" s="339">
        <v>44027</v>
      </c>
      <c r="D75" s="338">
        <v>3022057</v>
      </c>
      <c r="E75" s="349" t="s">
        <v>275</v>
      </c>
      <c r="F75" s="349" t="s">
        <v>42</v>
      </c>
      <c r="G75" s="77">
        <v>11125</v>
      </c>
      <c r="H75" s="338" t="s">
        <v>3621</v>
      </c>
      <c r="I75" s="338"/>
      <c r="J75" s="349" t="s">
        <v>4711</v>
      </c>
      <c r="K75" s="349">
        <v>400053</v>
      </c>
      <c r="L75" s="338" t="s">
        <v>66</v>
      </c>
      <c r="M75" s="338" t="s">
        <v>22</v>
      </c>
      <c r="N75" s="338" t="s">
        <v>22</v>
      </c>
      <c r="O75" s="345" t="s">
        <v>45</v>
      </c>
      <c r="P75" s="345">
        <v>11294</v>
      </c>
      <c r="Q75" s="345">
        <v>543965</v>
      </c>
      <c r="R75">
        <v>-948.33000000000175</v>
      </c>
      <c r="S75" s="349" t="s">
        <v>4786</v>
      </c>
    </row>
    <row r="76" spans="1:19" x14ac:dyDescent="0.25">
      <c r="A76" s="349" t="s">
        <v>22</v>
      </c>
      <c r="B76" s="338" t="s">
        <v>3620</v>
      </c>
      <c r="C76" s="339">
        <v>44027</v>
      </c>
      <c r="D76" s="338">
        <v>3022076</v>
      </c>
      <c r="E76" s="349" t="s">
        <v>277</v>
      </c>
      <c r="F76" s="349" t="s">
        <v>42</v>
      </c>
      <c r="G76" s="77">
        <v>8926</v>
      </c>
      <c r="H76" s="338" t="s">
        <v>3621</v>
      </c>
      <c r="I76" s="338"/>
      <c r="J76" s="349" t="s">
        <v>4711</v>
      </c>
      <c r="K76" s="349">
        <v>400111</v>
      </c>
      <c r="L76" s="338" t="s">
        <v>66</v>
      </c>
      <c r="M76" s="338" t="s">
        <v>22</v>
      </c>
      <c r="N76" s="338" t="s">
        <v>22</v>
      </c>
      <c r="O76" s="345" t="s">
        <v>45</v>
      </c>
      <c r="P76" s="345">
        <v>11294</v>
      </c>
      <c r="Q76" s="345">
        <v>543965</v>
      </c>
      <c r="R76">
        <v>-618.73999999999796</v>
      </c>
      <c r="S76" s="349" t="s">
        <v>4786</v>
      </c>
    </row>
    <row r="77" spans="1:19" x14ac:dyDescent="0.25">
      <c r="A77" s="349" t="s">
        <v>22</v>
      </c>
      <c r="B77" s="338" t="s">
        <v>3620</v>
      </c>
      <c r="C77" s="339">
        <v>44027</v>
      </c>
      <c r="D77" s="338">
        <v>3022060</v>
      </c>
      <c r="E77" s="349" t="s">
        <v>278</v>
      </c>
      <c r="F77" s="349" t="s">
        <v>42</v>
      </c>
      <c r="G77" s="77">
        <v>10306</v>
      </c>
      <c r="H77" s="338" t="s">
        <v>3621</v>
      </c>
      <c r="I77" s="338"/>
      <c r="J77" s="349" t="s">
        <v>4711</v>
      </c>
      <c r="K77" s="349">
        <v>400011</v>
      </c>
      <c r="L77" s="338" t="s">
        <v>66</v>
      </c>
      <c r="M77" s="338" t="s">
        <v>22</v>
      </c>
      <c r="N77" s="338" t="s">
        <v>22</v>
      </c>
      <c r="O77" s="345" t="s">
        <v>45</v>
      </c>
      <c r="P77" s="345">
        <v>11294</v>
      </c>
      <c r="Q77" s="345">
        <v>543965</v>
      </c>
      <c r="R77">
        <v>5933.2300000000005</v>
      </c>
      <c r="S77" s="349" t="s">
        <v>4786</v>
      </c>
    </row>
    <row r="78" spans="1:19" x14ac:dyDescent="0.25">
      <c r="A78" s="349" t="s">
        <v>22</v>
      </c>
      <c r="B78" s="338" t="s">
        <v>3620</v>
      </c>
      <c r="C78" s="339">
        <v>44027</v>
      </c>
      <c r="D78" s="338">
        <v>3023518</v>
      </c>
      <c r="E78" s="349" t="s">
        <v>279</v>
      </c>
      <c r="F78" s="349" t="s">
        <v>42</v>
      </c>
      <c r="G78" s="77">
        <v>9551</v>
      </c>
      <c r="H78" s="338" t="s">
        <v>3621</v>
      </c>
      <c r="I78" s="338"/>
      <c r="J78" s="349" t="s">
        <v>4711</v>
      </c>
      <c r="K78" s="349">
        <v>400117</v>
      </c>
      <c r="L78" s="338" t="s">
        <v>66</v>
      </c>
      <c r="M78" s="338" t="s">
        <v>22</v>
      </c>
      <c r="N78" s="338" t="s">
        <v>22</v>
      </c>
      <c r="O78" s="345" t="s">
        <v>45</v>
      </c>
      <c r="P78" s="345">
        <v>11294</v>
      </c>
      <c r="Q78" s="345">
        <v>543965</v>
      </c>
      <c r="R78">
        <v>2598.34</v>
      </c>
      <c r="S78" s="349" t="s">
        <v>4786</v>
      </c>
    </row>
    <row r="79" spans="1:19" x14ac:dyDescent="0.25">
      <c r="A79" s="349" t="s">
        <v>22</v>
      </c>
      <c r="B79" s="338" t="s">
        <v>3620</v>
      </c>
      <c r="C79" s="339">
        <v>44027</v>
      </c>
      <c r="D79" s="338">
        <v>3022054</v>
      </c>
      <c r="E79" s="349" t="s">
        <v>280</v>
      </c>
      <c r="F79" s="349" t="s">
        <v>42</v>
      </c>
      <c r="G79" s="77">
        <v>4484</v>
      </c>
      <c r="H79" s="338" t="s">
        <v>3621</v>
      </c>
      <c r="I79" s="338"/>
      <c r="J79" s="349" t="s">
        <v>4711</v>
      </c>
      <c r="K79" s="349">
        <v>400004</v>
      </c>
      <c r="L79" s="338" t="s">
        <v>66</v>
      </c>
      <c r="M79" s="338" t="s">
        <v>22</v>
      </c>
      <c r="N79" s="338" t="s">
        <v>22</v>
      </c>
      <c r="O79" s="345" t="s">
        <v>45</v>
      </c>
      <c r="P79" s="345">
        <v>11294</v>
      </c>
      <c r="Q79" s="345">
        <v>543965</v>
      </c>
      <c r="R79">
        <v>2640.3199999999997</v>
      </c>
      <c r="S79" s="349" t="s">
        <v>4786</v>
      </c>
    </row>
    <row r="80" spans="1:19" x14ac:dyDescent="0.25">
      <c r="A80" s="349" t="s">
        <v>22</v>
      </c>
      <c r="B80" s="338" t="s">
        <v>3620</v>
      </c>
      <c r="C80" s="339">
        <v>44027</v>
      </c>
      <c r="D80" s="338">
        <v>3021102</v>
      </c>
      <c r="E80" s="349" t="s">
        <v>315</v>
      </c>
      <c r="F80" s="349" t="s">
        <v>42</v>
      </c>
      <c r="G80" s="77">
        <v>3210.0655307994757</v>
      </c>
      <c r="H80" s="338" t="s">
        <v>3621</v>
      </c>
      <c r="I80" s="338"/>
      <c r="J80" s="349" t="s">
        <v>4711</v>
      </c>
      <c r="K80" s="349">
        <v>400157</v>
      </c>
      <c r="L80" s="338" t="s">
        <v>66</v>
      </c>
      <c r="M80" s="338" t="s">
        <v>22</v>
      </c>
      <c r="N80" s="338" t="s">
        <v>22</v>
      </c>
      <c r="O80" s="345" t="s">
        <v>314</v>
      </c>
      <c r="P80" s="345">
        <v>11294</v>
      </c>
      <c r="Q80" s="345">
        <v>543965</v>
      </c>
      <c r="R80">
        <v>1885.0555307994755</v>
      </c>
      <c r="S80" s="349" t="s">
        <v>4786</v>
      </c>
    </row>
    <row r="81" spans="1:19" x14ac:dyDescent="0.25">
      <c r="A81" s="349" t="s">
        <v>22</v>
      </c>
      <c r="B81" s="338" t="s">
        <v>3620</v>
      </c>
      <c r="C81" s="339">
        <v>44027</v>
      </c>
      <c r="D81" s="338">
        <v>3021100</v>
      </c>
      <c r="E81" s="349" t="s">
        <v>313</v>
      </c>
      <c r="F81" s="349" t="s">
        <v>42</v>
      </c>
      <c r="G81" s="77">
        <v>11556.235910878113</v>
      </c>
      <c r="H81" s="338" t="s">
        <v>3621</v>
      </c>
      <c r="I81" s="338"/>
      <c r="J81" s="349" t="s">
        <v>4711</v>
      </c>
      <c r="K81" s="349">
        <v>400156</v>
      </c>
      <c r="L81" s="338" t="s">
        <v>66</v>
      </c>
      <c r="M81" s="338" t="s">
        <v>22</v>
      </c>
      <c r="N81" s="338" t="s">
        <v>22</v>
      </c>
      <c r="O81" s="345" t="s">
        <v>314</v>
      </c>
      <c r="P81" s="345">
        <v>11294</v>
      </c>
      <c r="Q81" s="345">
        <v>543965</v>
      </c>
      <c r="R81">
        <v>-554.2840891218857</v>
      </c>
      <c r="S81" s="349" t="s">
        <v>4786</v>
      </c>
    </row>
    <row r="82" spans="1:19" x14ac:dyDescent="0.25">
      <c r="A82" s="349" t="s">
        <v>22</v>
      </c>
      <c r="B82" s="338" t="s">
        <v>3620</v>
      </c>
      <c r="C82" s="339">
        <v>44027</v>
      </c>
      <c r="D82" s="338">
        <v>3025405</v>
      </c>
      <c r="E82" s="349" t="s">
        <v>104</v>
      </c>
      <c r="F82" s="349" t="s">
        <v>42</v>
      </c>
      <c r="G82" s="77">
        <v>37853</v>
      </c>
      <c r="H82" s="338" t="s">
        <v>3621</v>
      </c>
      <c r="I82" s="338"/>
      <c r="J82" s="349" t="s">
        <v>4711</v>
      </c>
      <c r="K82" s="349">
        <v>400041</v>
      </c>
      <c r="L82" s="338" t="s">
        <v>66</v>
      </c>
      <c r="M82" s="338" t="s">
        <v>22</v>
      </c>
      <c r="N82" s="338" t="s">
        <v>22</v>
      </c>
      <c r="O82" s="345" t="s">
        <v>96</v>
      </c>
      <c r="P82" s="345">
        <v>11294</v>
      </c>
      <c r="Q82" s="345">
        <v>543965</v>
      </c>
      <c r="R82">
        <v>-2012.6200000000026</v>
      </c>
      <c r="S82" s="349" t="s">
        <v>4786</v>
      </c>
    </row>
    <row r="83" spans="1:19" x14ac:dyDescent="0.25">
      <c r="A83" s="349" t="s">
        <v>22</v>
      </c>
      <c r="B83" s="338" t="s">
        <v>3620</v>
      </c>
      <c r="C83" s="339">
        <v>44027</v>
      </c>
      <c r="D83" s="338">
        <v>3024003</v>
      </c>
      <c r="E83" s="349" t="s">
        <v>107</v>
      </c>
      <c r="F83" s="349" t="s">
        <v>42</v>
      </c>
      <c r="G83" s="77">
        <v>25170</v>
      </c>
      <c r="H83" s="338" t="s">
        <v>3621</v>
      </c>
      <c r="I83" s="338"/>
      <c r="J83" s="349" t="s">
        <v>4711</v>
      </c>
      <c r="K83" s="349">
        <v>400033</v>
      </c>
      <c r="L83" s="338" t="s">
        <v>66</v>
      </c>
      <c r="M83" s="338" t="s">
        <v>22</v>
      </c>
      <c r="N83" s="338" t="s">
        <v>22</v>
      </c>
      <c r="O83" s="345" t="s">
        <v>96</v>
      </c>
      <c r="P83" s="345">
        <v>11294</v>
      </c>
      <c r="Q83" s="345">
        <v>543965</v>
      </c>
      <c r="R83">
        <v>-1194.1099999999933</v>
      </c>
      <c r="S83" s="349" t="s">
        <v>4786</v>
      </c>
    </row>
    <row r="84" spans="1:19" x14ac:dyDescent="0.25">
      <c r="A84" s="349" t="s">
        <v>22</v>
      </c>
      <c r="B84" s="338" t="s">
        <v>3620</v>
      </c>
      <c r="C84" s="339">
        <v>44027</v>
      </c>
      <c r="D84" s="338">
        <v>3025427</v>
      </c>
      <c r="E84" s="349" t="s">
        <v>111</v>
      </c>
      <c r="F84" s="349" t="s">
        <v>42</v>
      </c>
      <c r="G84" s="77">
        <v>39997</v>
      </c>
      <c r="H84" s="338" t="s">
        <v>3621</v>
      </c>
      <c r="I84" s="338"/>
      <c r="J84" s="349" t="s">
        <v>4711</v>
      </c>
      <c r="K84" s="349">
        <v>400140</v>
      </c>
      <c r="L84" s="338" t="s">
        <v>66</v>
      </c>
      <c r="M84" s="338" t="s">
        <v>22</v>
      </c>
      <c r="N84" s="338" t="s">
        <v>22</v>
      </c>
      <c r="O84" s="345" t="s">
        <v>96</v>
      </c>
      <c r="P84" s="345">
        <v>11294</v>
      </c>
      <c r="Q84" s="345">
        <v>543965</v>
      </c>
      <c r="R84">
        <v>-2142.4500000000044</v>
      </c>
      <c r="S84" s="349" t="s">
        <v>4786</v>
      </c>
    </row>
    <row r="85" spans="1:19" x14ac:dyDescent="0.25">
      <c r="A85" s="349" t="s">
        <v>22</v>
      </c>
      <c r="B85" s="338" t="s">
        <v>3620</v>
      </c>
      <c r="C85" s="339">
        <v>44027</v>
      </c>
      <c r="D85" s="338">
        <v>3024004</v>
      </c>
      <c r="E85" s="349" t="s">
        <v>112</v>
      </c>
      <c r="F85" s="349" t="s">
        <v>42</v>
      </c>
      <c r="G85" s="77">
        <v>10980</v>
      </c>
      <c r="H85" s="338" t="s">
        <v>3621</v>
      </c>
      <c r="I85" s="338"/>
      <c r="J85" s="349" t="s">
        <v>4711</v>
      </c>
      <c r="K85" s="349">
        <v>107953</v>
      </c>
      <c r="L85" s="338" t="s">
        <v>66</v>
      </c>
      <c r="M85" s="338" t="s">
        <v>22</v>
      </c>
      <c r="N85" s="338" t="s">
        <v>22</v>
      </c>
      <c r="O85" s="345" t="s">
        <v>96</v>
      </c>
      <c r="P85" s="345">
        <v>11294</v>
      </c>
      <c r="Q85" s="345">
        <v>543965</v>
      </c>
      <c r="R85">
        <v>-267.4900000000016</v>
      </c>
      <c r="S85" s="349" t="s">
        <v>4786</v>
      </c>
    </row>
    <row r="86" spans="1:19" x14ac:dyDescent="0.25">
      <c r="A86" s="349" t="s">
        <v>22</v>
      </c>
      <c r="B86" s="338" t="s">
        <v>3620</v>
      </c>
      <c r="C86" s="339">
        <v>44027</v>
      </c>
      <c r="D86" s="338">
        <v>3025404</v>
      </c>
      <c r="E86" s="349" t="s">
        <v>118</v>
      </c>
      <c r="F86" s="349" t="s">
        <v>42</v>
      </c>
      <c r="G86" s="77">
        <v>23380</v>
      </c>
      <c r="H86" s="338" t="s">
        <v>3621</v>
      </c>
      <c r="I86" s="338"/>
      <c r="J86" s="349" t="s">
        <v>4711</v>
      </c>
      <c r="K86" s="349">
        <v>400029</v>
      </c>
      <c r="L86" s="338" t="s">
        <v>66</v>
      </c>
      <c r="M86" s="338" t="s">
        <v>22</v>
      </c>
      <c r="N86" s="338" t="s">
        <v>22</v>
      </c>
      <c r="O86" s="345" t="s">
        <v>96</v>
      </c>
      <c r="P86" s="345">
        <v>11294</v>
      </c>
      <c r="Q86" s="345">
        <v>543965</v>
      </c>
      <c r="R86">
        <v>-914.58999999999651</v>
      </c>
      <c r="S86" s="349" t="s">
        <v>4786</v>
      </c>
    </row>
    <row r="87" spans="1:19" x14ac:dyDescent="0.25">
      <c r="A87" s="349" t="s">
        <v>22</v>
      </c>
      <c r="B87" s="338" t="s">
        <v>3620</v>
      </c>
      <c r="C87" s="339">
        <v>44027</v>
      </c>
      <c r="D87" s="338">
        <v>3025407</v>
      </c>
      <c r="E87" s="349" t="s">
        <v>119</v>
      </c>
      <c r="F87" s="349" t="s">
        <v>42</v>
      </c>
      <c r="G87" s="77">
        <v>36426</v>
      </c>
      <c r="H87" s="338" t="s">
        <v>3621</v>
      </c>
      <c r="I87" s="338"/>
      <c r="J87" s="349" t="s">
        <v>4711</v>
      </c>
      <c r="K87" s="349">
        <v>400013</v>
      </c>
      <c r="L87" s="338" t="s">
        <v>66</v>
      </c>
      <c r="M87" s="338" t="s">
        <v>22</v>
      </c>
      <c r="N87" s="338" t="s">
        <v>22</v>
      </c>
      <c r="O87" s="345" t="s">
        <v>96</v>
      </c>
      <c r="P87" s="345">
        <v>11294</v>
      </c>
      <c r="Q87" s="345">
        <v>543965</v>
      </c>
      <c r="R87">
        <v>-1404.8400000000038</v>
      </c>
      <c r="S87" s="349" t="s">
        <v>4786</v>
      </c>
    </row>
    <row r="88" spans="1:19" x14ac:dyDescent="0.25">
      <c r="A88" s="349" t="s">
        <v>22</v>
      </c>
      <c r="B88" s="338" t="s">
        <v>3620</v>
      </c>
      <c r="C88" s="339">
        <v>44027</v>
      </c>
      <c r="D88" s="338">
        <v>3027010</v>
      </c>
      <c r="E88" s="349" t="s">
        <v>76</v>
      </c>
      <c r="F88" s="349" t="s">
        <v>42</v>
      </c>
      <c r="G88" s="77">
        <v>6259.6277850589777</v>
      </c>
      <c r="H88" s="338" t="s">
        <v>3621</v>
      </c>
      <c r="I88" s="338"/>
      <c r="J88" s="349" t="s">
        <v>4711</v>
      </c>
      <c r="K88" s="349">
        <v>400063</v>
      </c>
      <c r="L88" s="338" t="s">
        <v>66</v>
      </c>
      <c r="M88" s="338" t="s">
        <v>22</v>
      </c>
      <c r="N88" s="338" t="s">
        <v>22</v>
      </c>
      <c r="O88" s="345" t="s">
        <v>71</v>
      </c>
      <c r="P88" s="345">
        <v>11294</v>
      </c>
      <c r="Q88" s="345">
        <v>543965</v>
      </c>
      <c r="R88">
        <v>-318.38221494102254</v>
      </c>
      <c r="S88" s="349" t="s">
        <v>4786</v>
      </c>
    </row>
    <row r="89" spans="1:19" x14ac:dyDescent="0.25">
      <c r="A89" s="349" t="s">
        <v>22</v>
      </c>
      <c r="B89" s="338" t="s">
        <v>3620</v>
      </c>
      <c r="C89" s="339">
        <v>44027</v>
      </c>
      <c r="D89" s="338">
        <v>3027005</v>
      </c>
      <c r="E89" s="349" t="s">
        <v>67</v>
      </c>
      <c r="F89" s="349" t="s">
        <v>42</v>
      </c>
      <c r="G89" s="77">
        <v>9630.196592398428</v>
      </c>
      <c r="H89" s="338" t="s">
        <v>3621</v>
      </c>
      <c r="I89" s="338"/>
      <c r="J89" s="349" t="s">
        <v>4711</v>
      </c>
      <c r="K89" s="349">
        <v>400034</v>
      </c>
      <c r="L89" s="338" t="s">
        <v>66</v>
      </c>
      <c r="M89" s="338" t="s">
        <v>22</v>
      </c>
      <c r="N89" s="338" t="s">
        <v>22</v>
      </c>
      <c r="O89" s="345" t="s">
        <v>71</v>
      </c>
      <c r="P89" s="345">
        <v>11294</v>
      </c>
      <c r="Q89" s="345">
        <v>543965</v>
      </c>
      <c r="R89">
        <v>5577.196592398428</v>
      </c>
      <c r="S89" s="349" t="s">
        <v>4786</v>
      </c>
    </row>
    <row r="90" spans="1:19" x14ac:dyDescent="0.25">
      <c r="A90" s="349" t="s">
        <v>22</v>
      </c>
      <c r="B90" s="338" t="s">
        <v>3620</v>
      </c>
      <c r="C90" s="339">
        <v>44027</v>
      </c>
      <c r="D90" s="338">
        <v>3027009</v>
      </c>
      <c r="E90" s="349" t="s">
        <v>74</v>
      </c>
      <c r="F90" s="349" t="s">
        <v>42</v>
      </c>
      <c r="G90" s="77">
        <v>8506.6736566186119</v>
      </c>
      <c r="H90" s="338" t="s">
        <v>3621</v>
      </c>
      <c r="I90" s="338"/>
      <c r="J90" s="349" t="s">
        <v>4711</v>
      </c>
      <c r="K90" s="349">
        <v>400091</v>
      </c>
      <c r="L90" s="338" t="s">
        <v>66</v>
      </c>
      <c r="M90" s="338" t="s">
        <v>22</v>
      </c>
      <c r="N90" s="338" t="s">
        <v>22</v>
      </c>
      <c r="O90" s="345" t="s">
        <v>71</v>
      </c>
      <c r="P90" s="345">
        <v>11294</v>
      </c>
      <c r="Q90" s="345">
        <v>543965</v>
      </c>
      <c r="R90">
        <v>-432.78634338138727</v>
      </c>
      <c r="S90" s="349" t="s">
        <v>4786</v>
      </c>
    </row>
    <row r="91" spans="1:19" x14ac:dyDescent="0.25">
      <c r="A91" s="349" t="s">
        <v>22</v>
      </c>
      <c r="B91" s="338" t="s">
        <v>3620</v>
      </c>
      <c r="C91" s="339">
        <v>44027</v>
      </c>
      <c r="D91" s="338">
        <v>3023521</v>
      </c>
      <c r="E91" s="349" t="s">
        <v>318</v>
      </c>
      <c r="F91" s="349" t="s">
        <v>42</v>
      </c>
      <c r="G91" s="77">
        <v>40973</v>
      </c>
      <c r="H91" s="338" t="s">
        <v>3621</v>
      </c>
      <c r="I91" s="338"/>
      <c r="J91" s="349" t="s">
        <v>4711</v>
      </c>
      <c r="K91" s="349">
        <v>400135</v>
      </c>
      <c r="L91" s="338" t="s">
        <v>66</v>
      </c>
      <c r="M91" s="338" t="s">
        <v>22</v>
      </c>
      <c r="N91" s="338" t="s">
        <v>22</v>
      </c>
      <c r="O91" s="345" t="s">
        <v>317</v>
      </c>
      <c r="P91" s="345">
        <v>11294</v>
      </c>
      <c r="Q91" s="345">
        <v>543965</v>
      </c>
      <c r="R91">
        <v>-1475.1999999999971</v>
      </c>
      <c r="S91" s="349" t="s">
        <v>4786</v>
      </c>
    </row>
    <row r="92" spans="1:19" x14ac:dyDescent="0.25">
      <c r="A92" s="349" t="s">
        <v>22</v>
      </c>
      <c r="B92" s="338" t="s">
        <v>3620</v>
      </c>
      <c r="C92" s="339">
        <v>44027</v>
      </c>
      <c r="D92" s="338">
        <v>3026085</v>
      </c>
      <c r="E92" s="349" t="s">
        <v>88</v>
      </c>
      <c r="F92" s="349" t="s">
        <v>48</v>
      </c>
      <c r="G92" s="77">
        <v>3210.0655307994757</v>
      </c>
      <c r="H92" s="338" t="s">
        <v>3621</v>
      </c>
      <c r="I92" s="338"/>
      <c r="J92" s="349" t="s">
        <v>4271</v>
      </c>
      <c r="K92" s="349">
        <v>105221</v>
      </c>
      <c r="L92" s="338" t="s">
        <v>66</v>
      </c>
      <c r="M92" s="338" t="s">
        <v>22</v>
      </c>
      <c r="N92" s="338" t="s">
        <v>22</v>
      </c>
      <c r="O92" s="345" t="s">
        <v>71</v>
      </c>
      <c r="P92" s="345">
        <v>11294</v>
      </c>
      <c r="Q92" s="345">
        <v>516500</v>
      </c>
      <c r="R92">
        <v>131.70553079947604</v>
      </c>
      <c r="S92" s="349" t="s">
        <v>4786</v>
      </c>
    </row>
    <row r="93" spans="1:19" x14ac:dyDescent="0.25">
      <c r="A93" s="349" t="s">
        <v>22</v>
      </c>
      <c r="B93" s="338" t="s">
        <v>3620</v>
      </c>
      <c r="C93" s="339">
        <v>44027</v>
      </c>
      <c r="D93" s="338">
        <v>3025950</v>
      </c>
      <c r="E93" s="349" t="s">
        <v>78</v>
      </c>
      <c r="F93" s="349" t="s">
        <v>48</v>
      </c>
      <c r="G93" s="77">
        <v>3210.0655307994757</v>
      </c>
      <c r="H93" s="338" t="s">
        <v>3621</v>
      </c>
      <c r="I93" s="338"/>
      <c r="J93" s="349" t="s">
        <v>4271</v>
      </c>
      <c r="K93" s="349">
        <v>157308</v>
      </c>
      <c r="L93" s="338" t="s">
        <v>66</v>
      </c>
      <c r="M93" s="338" t="s">
        <v>22</v>
      </c>
      <c r="N93" s="338" t="s">
        <v>22</v>
      </c>
      <c r="O93" s="345" t="s">
        <v>71</v>
      </c>
      <c r="P93" s="345">
        <v>11294</v>
      </c>
      <c r="Q93" s="345">
        <v>516500</v>
      </c>
      <c r="R93">
        <v>131.70553079947604</v>
      </c>
      <c r="S93" s="349" t="s">
        <v>4786</v>
      </c>
    </row>
    <row r="94" spans="1:19" x14ac:dyDescent="0.25">
      <c r="A94" s="349" t="s">
        <v>22</v>
      </c>
      <c r="B94" s="338" t="s">
        <v>3620</v>
      </c>
      <c r="C94" s="339">
        <v>44027</v>
      </c>
      <c r="D94" s="338">
        <v>3027000</v>
      </c>
      <c r="E94" s="349" t="s">
        <v>80</v>
      </c>
      <c r="F94" s="349" t="s">
        <v>48</v>
      </c>
      <c r="G94" s="77">
        <v>15649.069462647445</v>
      </c>
      <c r="H94" s="338" t="s">
        <v>3621</v>
      </c>
      <c r="I94" s="338"/>
      <c r="J94" s="349" t="s">
        <v>4271</v>
      </c>
      <c r="K94" s="349">
        <v>156901</v>
      </c>
      <c r="L94" s="338" t="s">
        <v>66</v>
      </c>
      <c r="M94" s="338" t="s">
        <v>22</v>
      </c>
      <c r="N94" s="338" t="s">
        <v>22</v>
      </c>
      <c r="O94" s="345" t="s">
        <v>71</v>
      </c>
      <c r="P94" s="345">
        <v>11294</v>
      </c>
      <c r="Q94" s="345">
        <v>516500</v>
      </c>
      <c r="R94">
        <v>642.07946264744714</v>
      </c>
      <c r="S94" s="349" t="s">
        <v>4786</v>
      </c>
    </row>
    <row r="95" spans="1:19" x14ac:dyDescent="0.25">
      <c r="A95" s="349" t="s">
        <v>22</v>
      </c>
      <c r="B95" s="346" t="s">
        <v>3620</v>
      </c>
      <c r="C95" s="347">
        <v>44027</v>
      </c>
      <c r="D95" s="346">
        <v>3021000</v>
      </c>
      <c r="E95" s="364" t="s">
        <v>53</v>
      </c>
      <c r="F95" s="349" t="s">
        <v>42</v>
      </c>
      <c r="G95" s="219">
        <v>7432</v>
      </c>
      <c r="H95" s="346" t="s">
        <v>3621</v>
      </c>
      <c r="I95" s="349"/>
      <c r="J95" s="349" t="s">
        <v>4711</v>
      </c>
      <c r="K95" s="349">
        <v>400102</v>
      </c>
      <c r="L95" s="346" t="s">
        <v>66</v>
      </c>
      <c r="M95" s="346" t="s">
        <v>461</v>
      </c>
      <c r="N95" s="346" t="s">
        <v>461</v>
      </c>
      <c r="O95" s="345" t="s">
        <v>57</v>
      </c>
      <c r="P95" s="345">
        <v>11294</v>
      </c>
      <c r="Q95" s="345">
        <v>543965</v>
      </c>
      <c r="R95">
        <v>4647.0000000000009</v>
      </c>
      <c r="S95" s="349" t="s">
        <v>4787</v>
      </c>
    </row>
    <row r="96" spans="1:19" x14ac:dyDescent="0.25">
      <c r="A96" s="349" t="s">
        <v>22</v>
      </c>
      <c r="B96" s="346" t="s">
        <v>3620</v>
      </c>
      <c r="C96" s="347">
        <v>44027</v>
      </c>
      <c r="D96" s="346">
        <v>3021001</v>
      </c>
      <c r="E96" s="364" t="s">
        <v>53</v>
      </c>
      <c r="F96" s="349" t="s">
        <v>42</v>
      </c>
      <c r="G96" s="219">
        <v>6579</v>
      </c>
      <c r="H96" s="346" t="s">
        <v>3621</v>
      </c>
      <c r="I96" s="349"/>
      <c r="J96" s="349" t="s">
        <v>4711</v>
      </c>
      <c r="K96" s="349">
        <v>400102</v>
      </c>
      <c r="L96" s="346" t="s">
        <v>66</v>
      </c>
      <c r="M96" s="346" t="s">
        <v>461</v>
      </c>
      <c r="N96" s="346" t="s">
        <v>461</v>
      </c>
      <c r="O96" s="345" t="s">
        <v>57</v>
      </c>
      <c r="P96" s="345">
        <v>11294</v>
      </c>
      <c r="Q96" s="345">
        <v>543965</v>
      </c>
      <c r="R96">
        <v>4122.97</v>
      </c>
      <c r="S96" s="349" t="s">
        <v>4787</v>
      </c>
    </row>
    <row r="97" spans="1:19" x14ac:dyDescent="0.25">
      <c r="A97" s="349" t="s">
        <v>22</v>
      </c>
      <c r="B97" s="346" t="s">
        <v>3620</v>
      </c>
      <c r="C97" s="347">
        <v>44027</v>
      </c>
      <c r="D97" s="346">
        <v>3021003</v>
      </c>
      <c r="E97" s="364" t="s">
        <v>53</v>
      </c>
      <c r="F97" s="349" t="s">
        <v>42</v>
      </c>
      <c r="G97" s="219">
        <v>7676</v>
      </c>
      <c r="H97" s="346" t="s">
        <v>3621</v>
      </c>
      <c r="I97" s="349"/>
      <c r="J97" s="349" t="s">
        <v>4711</v>
      </c>
      <c r="K97" s="349">
        <v>400102</v>
      </c>
      <c r="L97" s="346" t="s">
        <v>66</v>
      </c>
      <c r="M97" s="346" t="s">
        <v>461</v>
      </c>
      <c r="N97" s="346" t="s">
        <v>461</v>
      </c>
      <c r="O97" s="345" t="s">
        <v>57</v>
      </c>
      <c r="P97" s="345">
        <v>11294</v>
      </c>
      <c r="Q97" s="345">
        <v>543965</v>
      </c>
      <c r="R97">
        <v>4956.5200000000004</v>
      </c>
      <c r="S97" s="349" t="s">
        <v>4787</v>
      </c>
    </row>
    <row r="98" spans="1:19" x14ac:dyDescent="0.25">
      <c r="A98" s="349" t="s">
        <v>22</v>
      </c>
      <c r="B98" s="346" t="s">
        <v>3620</v>
      </c>
      <c r="C98" s="347">
        <v>44027</v>
      </c>
      <c r="D98" s="346">
        <v>3021002</v>
      </c>
      <c r="E98" s="349" t="s">
        <v>63</v>
      </c>
      <c r="F98" s="349" t="s">
        <v>42</v>
      </c>
      <c r="G98" s="219">
        <v>6153</v>
      </c>
      <c r="H98" s="346" t="s">
        <v>3621</v>
      </c>
      <c r="I98" s="349"/>
      <c r="J98" s="349" t="s">
        <v>4711</v>
      </c>
      <c r="K98" s="349">
        <v>400072</v>
      </c>
      <c r="L98" s="346" t="s">
        <v>66</v>
      </c>
      <c r="M98" s="346" t="s">
        <v>461</v>
      </c>
      <c r="N98" s="346" t="s">
        <v>461</v>
      </c>
      <c r="O98" s="345" t="s">
        <v>57</v>
      </c>
      <c r="P98" s="345">
        <v>11294</v>
      </c>
      <c r="Q98" s="345">
        <v>543965</v>
      </c>
      <c r="R98">
        <v>4201.1900000000005</v>
      </c>
      <c r="S98" s="349" t="s">
        <v>4787</v>
      </c>
    </row>
    <row r="99" spans="1:19" x14ac:dyDescent="0.25">
      <c r="A99" s="349" t="s">
        <v>22</v>
      </c>
      <c r="B99" s="346" t="s">
        <v>3620</v>
      </c>
      <c r="C99" s="347">
        <v>44027</v>
      </c>
      <c r="D99" s="346">
        <v>3023520</v>
      </c>
      <c r="E99" s="349" t="s">
        <v>189</v>
      </c>
      <c r="F99" s="349" t="s">
        <v>42</v>
      </c>
      <c r="G99" s="219">
        <v>25586</v>
      </c>
      <c r="H99" s="346" t="s">
        <v>3621</v>
      </c>
      <c r="I99" s="349"/>
      <c r="J99" s="349" t="s">
        <v>4711</v>
      </c>
      <c r="K99" s="349">
        <v>400125</v>
      </c>
      <c r="L99" s="346" t="s">
        <v>66</v>
      </c>
      <c r="M99" s="346" t="s">
        <v>461</v>
      </c>
      <c r="N99" s="346" t="s">
        <v>461</v>
      </c>
      <c r="O99" s="345" t="s">
        <v>45</v>
      </c>
      <c r="P99" s="345">
        <v>11294</v>
      </c>
      <c r="Q99" s="345">
        <v>543965</v>
      </c>
      <c r="R99">
        <v>24129.32</v>
      </c>
      <c r="S99" s="349" t="s">
        <v>4786</v>
      </c>
    </row>
    <row r="100" spans="1:19" x14ac:dyDescent="0.25">
      <c r="A100" s="349" t="s">
        <v>22</v>
      </c>
      <c r="B100" s="346" t="s">
        <v>3620</v>
      </c>
      <c r="C100" s="347">
        <v>44027</v>
      </c>
      <c r="D100" s="346">
        <v>3023300</v>
      </c>
      <c r="E100" s="349" t="s">
        <v>192</v>
      </c>
      <c r="F100" s="349" t="s">
        <v>42</v>
      </c>
      <c r="G100" s="219">
        <v>10722</v>
      </c>
      <c r="H100" s="346" t="s">
        <v>3621</v>
      </c>
      <c r="I100" s="349"/>
      <c r="J100" s="349" t="s">
        <v>4711</v>
      </c>
      <c r="K100" s="349">
        <v>400069</v>
      </c>
      <c r="L100" s="346" t="s">
        <v>66</v>
      </c>
      <c r="M100" s="346" t="s">
        <v>461</v>
      </c>
      <c r="N100" s="346" t="s">
        <v>461</v>
      </c>
      <c r="O100" s="345" t="s">
        <v>45</v>
      </c>
      <c r="P100" s="345">
        <v>11294</v>
      </c>
      <c r="Q100" s="345">
        <v>543965</v>
      </c>
      <c r="R100">
        <v>7169.16</v>
      </c>
      <c r="S100" s="349" t="s">
        <v>4786</v>
      </c>
    </row>
    <row r="101" spans="1:19" x14ac:dyDescent="0.25">
      <c r="A101" s="349" t="s">
        <v>22</v>
      </c>
      <c r="B101" s="346" t="s">
        <v>3620</v>
      </c>
      <c r="C101" s="347">
        <v>44027</v>
      </c>
      <c r="D101" s="346">
        <v>3023317</v>
      </c>
      <c r="E101" s="349" t="s">
        <v>193</v>
      </c>
      <c r="F101" s="349" t="s">
        <v>42</v>
      </c>
      <c r="G101" s="219">
        <v>16327</v>
      </c>
      <c r="H101" s="346" t="s">
        <v>3621</v>
      </c>
      <c r="I101" s="349"/>
      <c r="J101" s="349" t="s">
        <v>4711</v>
      </c>
      <c r="K101" s="349">
        <v>400015</v>
      </c>
      <c r="L101" s="346" t="s">
        <v>66</v>
      </c>
      <c r="M101" s="346" t="s">
        <v>461</v>
      </c>
      <c r="N101" s="346" t="s">
        <v>461</v>
      </c>
      <c r="O101" s="345" t="s">
        <v>45</v>
      </c>
      <c r="P101" s="345">
        <v>11294</v>
      </c>
      <c r="Q101" s="345">
        <v>543965</v>
      </c>
      <c r="R101">
        <v>10537.009999999998</v>
      </c>
      <c r="S101" s="349" t="s">
        <v>4787</v>
      </c>
    </row>
    <row r="102" spans="1:19" x14ac:dyDescent="0.25">
      <c r="A102" s="349" t="s">
        <v>22</v>
      </c>
      <c r="B102" s="346" t="s">
        <v>3620</v>
      </c>
      <c r="C102" s="347">
        <v>44027</v>
      </c>
      <c r="D102" s="346">
        <v>3023500</v>
      </c>
      <c r="E102" s="349" t="s">
        <v>195</v>
      </c>
      <c r="F102" s="349" t="s">
        <v>42</v>
      </c>
      <c r="G102" s="219">
        <v>10661</v>
      </c>
      <c r="H102" s="346" t="s">
        <v>3621</v>
      </c>
      <c r="I102" s="349"/>
      <c r="J102" s="349" t="s">
        <v>4711</v>
      </c>
      <c r="K102" s="349">
        <v>400023</v>
      </c>
      <c r="L102" s="346" t="s">
        <v>66</v>
      </c>
      <c r="M102" s="346" t="s">
        <v>461</v>
      </c>
      <c r="N102" s="346" t="s">
        <v>461</v>
      </c>
      <c r="O102" s="345" t="s">
        <v>45</v>
      </c>
      <c r="P102" s="345">
        <v>11294</v>
      </c>
      <c r="Q102" s="345">
        <v>543965</v>
      </c>
      <c r="R102">
        <v>7152.08</v>
      </c>
      <c r="S102" s="349" t="s">
        <v>4787</v>
      </c>
    </row>
    <row r="103" spans="1:19" x14ac:dyDescent="0.25">
      <c r="A103" s="349" t="s">
        <v>22</v>
      </c>
      <c r="B103" s="346" t="s">
        <v>3620</v>
      </c>
      <c r="C103" s="347">
        <v>44027</v>
      </c>
      <c r="D103" s="346">
        <v>3023514</v>
      </c>
      <c r="E103" s="349" t="s">
        <v>196</v>
      </c>
      <c r="F103" s="349" t="s">
        <v>42</v>
      </c>
      <c r="G103" s="219">
        <v>12610</v>
      </c>
      <c r="H103" s="346" t="s">
        <v>3621</v>
      </c>
      <c r="I103" s="349"/>
      <c r="J103" s="349" t="s">
        <v>4711</v>
      </c>
      <c r="K103" s="349">
        <v>400107</v>
      </c>
      <c r="L103" s="346" t="s">
        <v>66</v>
      </c>
      <c r="M103" s="346" t="s">
        <v>461</v>
      </c>
      <c r="N103" s="346" t="s">
        <v>461</v>
      </c>
      <c r="O103" s="345" t="s">
        <v>45</v>
      </c>
      <c r="P103" s="345">
        <v>11294</v>
      </c>
      <c r="Q103" s="345">
        <v>543965</v>
      </c>
      <c r="R103">
        <v>8377.6899999999987</v>
      </c>
      <c r="S103" s="349" t="s">
        <v>4787</v>
      </c>
    </row>
    <row r="104" spans="1:19" x14ac:dyDescent="0.25">
      <c r="A104" s="349" t="s">
        <v>22</v>
      </c>
      <c r="B104" s="346" t="s">
        <v>3620</v>
      </c>
      <c r="C104" s="347">
        <v>44027</v>
      </c>
      <c r="D104" s="346">
        <v>3022002</v>
      </c>
      <c r="E104" s="349" t="s">
        <v>198</v>
      </c>
      <c r="F104" s="349" t="s">
        <v>42</v>
      </c>
      <c r="G104" s="219">
        <v>28693</v>
      </c>
      <c r="H104" s="346" t="s">
        <v>3621</v>
      </c>
      <c r="I104" s="349"/>
      <c r="J104" s="349" t="s">
        <v>4711</v>
      </c>
      <c r="K104" s="349">
        <v>400005</v>
      </c>
      <c r="L104" s="346" t="s">
        <v>66</v>
      </c>
      <c r="M104" s="346" t="s">
        <v>461</v>
      </c>
      <c r="N104" s="346" t="s">
        <v>461</v>
      </c>
      <c r="O104" s="345" t="s">
        <v>45</v>
      </c>
      <c r="P104" s="345">
        <v>11294</v>
      </c>
      <c r="Q104" s="345">
        <v>543965</v>
      </c>
      <c r="R104">
        <v>-3137.5799999999981</v>
      </c>
      <c r="S104" s="349" t="s">
        <v>4786</v>
      </c>
    </row>
    <row r="105" spans="1:19" x14ac:dyDescent="0.25">
      <c r="A105" s="349" t="s">
        <v>22</v>
      </c>
      <c r="B105" s="346" t="s">
        <v>3620</v>
      </c>
      <c r="C105" s="347">
        <v>44027</v>
      </c>
      <c r="D105" s="346">
        <v>3022079</v>
      </c>
      <c r="E105" s="349" t="s">
        <v>199</v>
      </c>
      <c r="F105" s="349" t="s">
        <v>42</v>
      </c>
      <c r="G105" s="219">
        <v>32074</v>
      </c>
      <c r="H105" s="346" t="s">
        <v>3621</v>
      </c>
      <c r="I105" s="349"/>
      <c r="J105" s="349" t="s">
        <v>4711</v>
      </c>
      <c r="K105" s="349">
        <v>400070</v>
      </c>
      <c r="L105" s="346" t="s">
        <v>66</v>
      </c>
      <c r="M105" s="346" t="s">
        <v>461</v>
      </c>
      <c r="N105" s="346" t="s">
        <v>461</v>
      </c>
      <c r="O105" s="345" t="s">
        <v>45</v>
      </c>
      <c r="P105" s="345">
        <v>11294</v>
      </c>
      <c r="Q105" s="345">
        <v>543965</v>
      </c>
      <c r="R105">
        <v>17331.260000000002</v>
      </c>
      <c r="S105" s="349" t="s">
        <v>4787</v>
      </c>
    </row>
    <row r="106" spans="1:19" x14ac:dyDescent="0.25">
      <c r="A106" s="349" t="s">
        <v>22</v>
      </c>
      <c r="B106" s="346" t="s">
        <v>3620</v>
      </c>
      <c r="C106" s="347">
        <v>44027</v>
      </c>
      <c r="D106" s="346">
        <v>3023524</v>
      </c>
      <c r="E106" s="349" t="s">
        <v>200</v>
      </c>
      <c r="F106" s="349" t="s">
        <v>42</v>
      </c>
      <c r="G106" s="219">
        <v>13159</v>
      </c>
      <c r="H106" s="346" t="s">
        <v>3621</v>
      </c>
      <c r="I106" s="349"/>
      <c r="J106" s="349" t="s">
        <v>4711</v>
      </c>
      <c r="K106" s="349">
        <v>400150</v>
      </c>
      <c r="L106" s="346" t="s">
        <v>66</v>
      </c>
      <c r="M106" s="346" t="s">
        <v>461</v>
      </c>
      <c r="N106" s="346" t="s">
        <v>461</v>
      </c>
      <c r="O106" s="345" t="s">
        <v>45</v>
      </c>
      <c r="P106" s="345">
        <v>11294</v>
      </c>
      <c r="Q106" s="345">
        <v>543965</v>
      </c>
      <c r="R106">
        <v>10803.8</v>
      </c>
      <c r="S106" s="349" t="s">
        <v>4787</v>
      </c>
    </row>
    <row r="107" spans="1:19" x14ac:dyDescent="0.25">
      <c r="A107" s="349" t="s">
        <v>22</v>
      </c>
      <c r="B107" s="346" t="s">
        <v>3620</v>
      </c>
      <c r="C107" s="347">
        <v>44027</v>
      </c>
      <c r="D107" s="346">
        <v>3022003</v>
      </c>
      <c r="E107" s="349" t="s">
        <v>201</v>
      </c>
      <c r="F107" s="349" t="s">
        <v>42</v>
      </c>
      <c r="G107" s="219">
        <v>25891</v>
      </c>
      <c r="H107" s="346" t="s">
        <v>3621</v>
      </c>
      <c r="I107" s="349"/>
      <c r="J107" s="349" t="s">
        <v>4711</v>
      </c>
      <c r="K107" s="349">
        <v>400051</v>
      </c>
      <c r="L107" s="346" t="s">
        <v>66</v>
      </c>
      <c r="M107" s="346" t="s">
        <v>461</v>
      </c>
      <c r="N107" s="346" t="s">
        <v>461</v>
      </c>
      <c r="O107" s="345" t="s">
        <v>45</v>
      </c>
      <c r="P107" s="345">
        <v>11294</v>
      </c>
      <c r="Q107" s="345">
        <v>543965</v>
      </c>
      <c r="R107">
        <v>16614.370000000003</v>
      </c>
      <c r="S107" s="349" t="s">
        <v>4786</v>
      </c>
    </row>
    <row r="108" spans="1:19" x14ac:dyDescent="0.25">
      <c r="A108" s="349" t="s">
        <v>22</v>
      </c>
      <c r="B108" s="346" t="s">
        <v>3620</v>
      </c>
      <c r="C108" s="347">
        <v>44027</v>
      </c>
      <c r="D108" s="346">
        <v>3023511</v>
      </c>
      <c r="E108" s="349" t="s">
        <v>202</v>
      </c>
      <c r="F108" s="349" t="s">
        <v>42</v>
      </c>
      <c r="G108" s="219">
        <v>26074</v>
      </c>
      <c r="H108" s="346" t="s">
        <v>3621</v>
      </c>
      <c r="I108" s="349"/>
      <c r="J108" s="349" t="s">
        <v>4711</v>
      </c>
      <c r="K108" s="349">
        <v>400024</v>
      </c>
      <c r="L108" s="346" t="s">
        <v>66</v>
      </c>
      <c r="M108" s="346" t="s">
        <v>461</v>
      </c>
      <c r="N108" s="346" t="s">
        <v>461</v>
      </c>
      <c r="O108" s="345" t="s">
        <v>45</v>
      </c>
      <c r="P108" s="345">
        <v>11294</v>
      </c>
      <c r="Q108" s="345">
        <v>543965</v>
      </c>
      <c r="R108">
        <v>16840.97</v>
      </c>
      <c r="S108" s="349" t="s">
        <v>4787</v>
      </c>
    </row>
    <row r="109" spans="1:19" x14ac:dyDescent="0.25">
      <c r="A109" s="349" t="s">
        <v>22</v>
      </c>
      <c r="B109" s="346" t="s">
        <v>3620</v>
      </c>
      <c r="C109" s="347">
        <v>44027</v>
      </c>
      <c r="D109" s="346">
        <v>3022008</v>
      </c>
      <c r="E109" s="349" t="s">
        <v>204</v>
      </c>
      <c r="F109" s="349" t="s">
        <v>42</v>
      </c>
      <c r="G109" s="219">
        <v>18946</v>
      </c>
      <c r="H109" s="346" t="s">
        <v>3621</v>
      </c>
      <c r="I109" s="349"/>
      <c r="J109" s="349" t="s">
        <v>4711</v>
      </c>
      <c r="K109" s="349">
        <v>400057</v>
      </c>
      <c r="L109" s="346" t="s">
        <v>66</v>
      </c>
      <c r="M109" s="346" t="s">
        <v>461</v>
      </c>
      <c r="N109" s="346" t="s">
        <v>461</v>
      </c>
      <c r="O109" s="345" t="s">
        <v>45</v>
      </c>
      <c r="P109" s="345">
        <v>11294</v>
      </c>
      <c r="Q109" s="345">
        <v>543965</v>
      </c>
      <c r="R109">
        <v>-2158.760000000002</v>
      </c>
      <c r="S109" s="349" t="s">
        <v>4786</v>
      </c>
    </row>
    <row r="110" spans="1:19" x14ac:dyDescent="0.25">
      <c r="A110" s="349" t="s">
        <v>22</v>
      </c>
      <c r="B110" s="346" t="s">
        <v>3620</v>
      </c>
      <c r="C110" s="347">
        <v>44027</v>
      </c>
      <c r="D110" s="346">
        <v>3022007</v>
      </c>
      <c r="E110" s="349" t="s">
        <v>205</v>
      </c>
      <c r="F110" s="349" t="s">
        <v>42</v>
      </c>
      <c r="G110" s="219">
        <v>21992</v>
      </c>
      <c r="H110" s="346" t="s">
        <v>3621</v>
      </c>
      <c r="I110" s="349"/>
      <c r="J110" s="349" t="s">
        <v>4711</v>
      </c>
      <c r="K110" s="349">
        <v>400040</v>
      </c>
      <c r="L110" s="346" t="s">
        <v>66</v>
      </c>
      <c r="M110" s="346" t="s">
        <v>461</v>
      </c>
      <c r="N110" s="346" t="s">
        <v>461</v>
      </c>
      <c r="O110" s="345" t="s">
        <v>45</v>
      </c>
      <c r="P110" s="345">
        <v>11294</v>
      </c>
      <c r="Q110" s="345">
        <v>543965</v>
      </c>
      <c r="R110">
        <v>-2250.4699999999975</v>
      </c>
      <c r="S110" s="349" t="s">
        <v>4786</v>
      </c>
    </row>
    <row r="111" spans="1:19" x14ac:dyDescent="0.25">
      <c r="A111" s="349" t="s">
        <v>22</v>
      </c>
      <c r="B111" s="346" t="s">
        <v>3620</v>
      </c>
      <c r="C111" s="347">
        <v>44027</v>
      </c>
      <c r="D111" s="346">
        <v>3022009</v>
      </c>
      <c r="E111" s="349" t="s">
        <v>206</v>
      </c>
      <c r="F111" s="349" t="s">
        <v>42</v>
      </c>
      <c r="G111" s="219">
        <v>27414</v>
      </c>
      <c r="H111" s="346" t="s">
        <v>3621</v>
      </c>
      <c r="I111" s="349"/>
      <c r="J111" s="349" t="s">
        <v>4711</v>
      </c>
      <c r="K111" s="349">
        <v>400061</v>
      </c>
      <c r="L111" s="346" t="s">
        <v>66</v>
      </c>
      <c r="M111" s="346" t="s">
        <v>461</v>
      </c>
      <c r="N111" s="346" t="s">
        <v>461</v>
      </c>
      <c r="O111" s="345" t="s">
        <v>45</v>
      </c>
      <c r="P111" s="345">
        <v>11294</v>
      </c>
      <c r="Q111" s="345">
        <v>543965</v>
      </c>
      <c r="R111">
        <v>17654.870000000003</v>
      </c>
      <c r="S111" s="349" t="s">
        <v>4787</v>
      </c>
    </row>
    <row r="112" spans="1:19" x14ac:dyDescent="0.25">
      <c r="A112" s="349" t="s">
        <v>22</v>
      </c>
      <c r="B112" s="346" t="s">
        <v>3620</v>
      </c>
      <c r="C112" s="347">
        <v>44027</v>
      </c>
      <c r="D112" s="346">
        <v>3022067</v>
      </c>
      <c r="E112" s="349" t="s">
        <v>41</v>
      </c>
      <c r="F112" s="349" t="s">
        <v>42</v>
      </c>
      <c r="G112" s="219">
        <v>14073</v>
      </c>
      <c r="H112" s="346" t="s">
        <v>3621</v>
      </c>
      <c r="I112" s="349"/>
      <c r="J112" s="349" t="s">
        <v>4711</v>
      </c>
      <c r="K112" s="349">
        <v>400065</v>
      </c>
      <c r="L112" s="346" t="s">
        <v>66</v>
      </c>
      <c r="M112" s="346" t="s">
        <v>461</v>
      </c>
      <c r="N112" s="346" t="s">
        <v>461</v>
      </c>
      <c r="O112" s="345" t="s">
        <v>45</v>
      </c>
      <c r="P112" s="345">
        <v>11294</v>
      </c>
      <c r="Q112" s="345">
        <v>543965</v>
      </c>
      <c r="R112">
        <v>9357.68</v>
      </c>
      <c r="S112" s="349" t="s">
        <v>4786</v>
      </c>
    </row>
    <row r="113" spans="1:19" x14ac:dyDescent="0.25">
      <c r="A113" s="349" t="s">
        <v>22</v>
      </c>
      <c r="B113" s="346" t="s">
        <v>3620</v>
      </c>
      <c r="C113" s="347">
        <v>44027</v>
      </c>
      <c r="D113" s="346">
        <v>3023302</v>
      </c>
      <c r="E113" s="349" t="s">
        <v>208</v>
      </c>
      <c r="F113" s="349" t="s">
        <v>42</v>
      </c>
      <c r="G113" s="219">
        <v>14255</v>
      </c>
      <c r="H113" s="346" t="s">
        <v>3621</v>
      </c>
      <c r="I113" s="349"/>
      <c r="J113" s="349" t="s">
        <v>4711</v>
      </c>
      <c r="K113" s="349">
        <v>400039</v>
      </c>
      <c r="L113" s="346" t="s">
        <v>66</v>
      </c>
      <c r="M113" s="346" t="s">
        <v>461</v>
      </c>
      <c r="N113" s="346" t="s">
        <v>461</v>
      </c>
      <c r="O113" s="345" t="s">
        <v>45</v>
      </c>
      <c r="P113" s="345">
        <v>11294</v>
      </c>
      <c r="Q113" s="345">
        <v>543965</v>
      </c>
      <c r="R113">
        <v>-1488.0900000000001</v>
      </c>
      <c r="S113" s="349" t="s">
        <v>4786</v>
      </c>
    </row>
    <row r="114" spans="1:19" x14ac:dyDescent="0.25">
      <c r="A114" s="349" t="s">
        <v>22</v>
      </c>
      <c r="B114" s="346" t="s">
        <v>3620</v>
      </c>
      <c r="C114" s="347">
        <v>44027</v>
      </c>
      <c r="D114" s="346">
        <v>3022011</v>
      </c>
      <c r="E114" s="349" t="s">
        <v>209</v>
      </c>
      <c r="F114" s="349" t="s">
        <v>42</v>
      </c>
      <c r="G114" s="219">
        <v>12671</v>
      </c>
      <c r="H114" s="346" t="s">
        <v>3621</v>
      </c>
      <c r="I114" s="349"/>
      <c r="J114" s="349" t="s">
        <v>4711</v>
      </c>
      <c r="K114" s="349">
        <v>400020</v>
      </c>
      <c r="L114" s="346" t="s">
        <v>66</v>
      </c>
      <c r="M114" s="346" t="s">
        <v>461</v>
      </c>
      <c r="N114" s="346" t="s">
        <v>461</v>
      </c>
      <c r="O114" s="345" t="s">
        <v>45</v>
      </c>
      <c r="P114" s="345">
        <v>11294</v>
      </c>
      <c r="Q114" s="345">
        <v>543965</v>
      </c>
      <c r="R114">
        <v>8087.73</v>
      </c>
      <c r="S114" s="349" t="s">
        <v>4786</v>
      </c>
    </row>
    <row r="115" spans="1:19" x14ac:dyDescent="0.25">
      <c r="A115" s="349" t="s">
        <v>22</v>
      </c>
      <c r="B115" s="346" t="s">
        <v>3620</v>
      </c>
      <c r="C115" s="347">
        <v>44027</v>
      </c>
      <c r="D115" s="346">
        <v>3022014</v>
      </c>
      <c r="E115" s="349" t="s">
        <v>211</v>
      </c>
      <c r="F115" s="349" t="s">
        <v>42</v>
      </c>
      <c r="G115" s="219">
        <v>42035</v>
      </c>
      <c r="H115" s="346" t="s">
        <v>3621</v>
      </c>
      <c r="I115" s="349"/>
      <c r="J115" s="349" t="s">
        <v>4711</v>
      </c>
      <c r="K115" s="349">
        <v>400050</v>
      </c>
      <c r="L115" s="346" t="s">
        <v>66</v>
      </c>
      <c r="M115" s="346" t="s">
        <v>461</v>
      </c>
      <c r="N115" s="346" t="s">
        <v>461</v>
      </c>
      <c r="O115" s="345" t="s">
        <v>45</v>
      </c>
      <c r="P115" s="345">
        <v>11294</v>
      </c>
      <c r="Q115" s="345">
        <v>543965</v>
      </c>
      <c r="R115">
        <v>-5235.760000000002</v>
      </c>
      <c r="S115" s="349" t="s">
        <v>4786</v>
      </c>
    </row>
    <row r="116" spans="1:19" x14ac:dyDescent="0.25">
      <c r="A116" s="349" t="s">
        <v>22</v>
      </c>
      <c r="B116" s="346" t="s">
        <v>3620</v>
      </c>
      <c r="C116" s="347">
        <v>44027</v>
      </c>
      <c r="D116" s="346">
        <v>3022015</v>
      </c>
      <c r="E116" s="349" t="s">
        <v>212</v>
      </c>
      <c r="F116" s="349" t="s">
        <v>42</v>
      </c>
      <c r="G116" s="219">
        <v>15352</v>
      </c>
      <c r="H116" s="346" t="s">
        <v>3621</v>
      </c>
      <c r="I116" s="349"/>
      <c r="J116" s="349" t="s">
        <v>4711</v>
      </c>
      <c r="K116" s="349">
        <v>400059</v>
      </c>
      <c r="L116" s="346" t="s">
        <v>66</v>
      </c>
      <c r="M116" s="346" t="s">
        <v>461</v>
      </c>
      <c r="N116" s="346" t="s">
        <v>461</v>
      </c>
      <c r="O116" s="345" t="s">
        <v>45</v>
      </c>
      <c r="P116" s="345">
        <v>11294</v>
      </c>
      <c r="Q116" s="345">
        <v>543965</v>
      </c>
      <c r="R116">
        <v>10417.52</v>
      </c>
      <c r="S116" s="349" t="s">
        <v>4787</v>
      </c>
    </row>
    <row r="117" spans="1:19" x14ac:dyDescent="0.25">
      <c r="A117" s="349" t="s">
        <v>22</v>
      </c>
      <c r="B117" s="346" t="s">
        <v>3620</v>
      </c>
      <c r="C117" s="347">
        <v>44027</v>
      </c>
      <c r="D117" s="346">
        <v>3022016</v>
      </c>
      <c r="E117" s="349" t="s">
        <v>213</v>
      </c>
      <c r="F117" s="349" t="s">
        <v>42</v>
      </c>
      <c r="G117" s="219">
        <v>12854</v>
      </c>
      <c r="H117" s="346" t="s">
        <v>3621</v>
      </c>
      <c r="I117" s="349"/>
      <c r="J117" s="349" t="s">
        <v>4711</v>
      </c>
      <c r="K117" s="349">
        <v>400049</v>
      </c>
      <c r="L117" s="346" t="s">
        <v>66</v>
      </c>
      <c r="M117" s="346" t="s">
        <v>461</v>
      </c>
      <c r="N117" s="346" t="s">
        <v>461</v>
      </c>
      <c r="O117" s="345" t="s">
        <v>45</v>
      </c>
      <c r="P117" s="345">
        <v>11294</v>
      </c>
      <c r="Q117" s="345">
        <v>543965</v>
      </c>
      <c r="R117">
        <v>8182.9600000000009</v>
      </c>
      <c r="S117" s="349" t="s">
        <v>4786</v>
      </c>
    </row>
    <row r="118" spans="1:19" x14ac:dyDescent="0.25">
      <c r="A118" s="349" t="s">
        <v>22</v>
      </c>
      <c r="B118" s="346" t="s">
        <v>3620</v>
      </c>
      <c r="C118" s="347">
        <v>44027</v>
      </c>
      <c r="D118" s="346">
        <v>3022017</v>
      </c>
      <c r="E118" s="349" t="s">
        <v>214</v>
      </c>
      <c r="F118" s="349" t="s">
        <v>42</v>
      </c>
      <c r="G118" s="219">
        <v>25099</v>
      </c>
      <c r="H118" s="346" t="s">
        <v>3621</v>
      </c>
      <c r="I118" s="349"/>
      <c r="J118" s="349" t="s">
        <v>4711</v>
      </c>
      <c r="K118" s="349">
        <v>400080</v>
      </c>
      <c r="L118" s="346" t="s">
        <v>66</v>
      </c>
      <c r="M118" s="346" t="s">
        <v>461</v>
      </c>
      <c r="N118" s="346" t="s">
        <v>461</v>
      </c>
      <c r="O118" s="345" t="s">
        <v>45</v>
      </c>
      <c r="P118" s="345">
        <v>11294</v>
      </c>
      <c r="Q118" s="345">
        <v>543965</v>
      </c>
      <c r="R118">
        <v>16107.429999999998</v>
      </c>
      <c r="S118" s="349" t="s">
        <v>4786</v>
      </c>
    </row>
    <row r="119" spans="1:19" x14ac:dyDescent="0.25">
      <c r="A119" s="349" t="s">
        <v>22</v>
      </c>
      <c r="B119" s="346" t="s">
        <v>3620</v>
      </c>
      <c r="C119" s="347">
        <v>44027</v>
      </c>
      <c r="D119" s="346">
        <v>3022073</v>
      </c>
      <c r="E119" s="349" t="s">
        <v>215</v>
      </c>
      <c r="F119" s="349" t="s">
        <v>42</v>
      </c>
      <c r="G119" s="219">
        <v>38441</v>
      </c>
      <c r="H119" s="346" t="s">
        <v>3621</v>
      </c>
      <c r="I119" s="349"/>
      <c r="J119" s="349" t="s">
        <v>4711</v>
      </c>
      <c r="K119" s="349">
        <v>400105</v>
      </c>
      <c r="L119" s="346" t="s">
        <v>66</v>
      </c>
      <c r="M119" s="346" t="s">
        <v>461</v>
      </c>
      <c r="N119" s="346" t="s">
        <v>461</v>
      </c>
      <c r="O119" s="345" t="s">
        <v>45</v>
      </c>
      <c r="P119" s="345">
        <v>11294</v>
      </c>
      <c r="Q119" s="345">
        <v>543965</v>
      </c>
      <c r="R119">
        <v>-4045.5500000000029</v>
      </c>
      <c r="S119" s="349" t="s">
        <v>4786</v>
      </c>
    </row>
    <row r="120" spans="1:19" x14ac:dyDescent="0.25">
      <c r="A120" s="349" t="s">
        <v>22</v>
      </c>
      <c r="B120" s="346" t="s">
        <v>3620</v>
      </c>
      <c r="C120" s="347">
        <v>44027</v>
      </c>
      <c r="D120" s="346">
        <v>3022019</v>
      </c>
      <c r="E120" s="349" t="s">
        <v>216</v>
      </c>
      <c r="F120" s="349" t="s">
        <v>42</v>
      </c>
      <c r="G120" s="219">
        <v>17179</v>
      </c>
      <c r="H120" s="346" t="s">
        <v>3621</v>
      </c>
      <c r="I120" s="349"/>
      <c r="J120" s="349" t="s">
        <v>4711</v>
      </c>
      <c r="K120" s="349">
        <v>400036</v>
      </c>
      <c r="L120" s="346" t="s">
        <v>66</v>
      </c>
      <c r="M120" s="346" t="s">
        <v>461</v>
      </c>
      <c r="N120" s="346" t="s">
        <v>461</v>
      </c>
      <c r="O120" s="345" t="s">
        <v>45</v>
      </c>
      <c r="P120" s="345">
        <v>11294</v>
      </c>
      <c r="Q120" s="345">
        <v>543965</v>
      </c>
      <c r="R120">
        <v>11367.77</v>
      </c>
      <c r="S120" s="349" t="s">
        <v>4787</v>
      </c>
    </row>
    <row r="121" spans="1:19" x14ac:dyDescent="0.25">
      <c r="A121" s="349" t="s">
        <v>22</v>
      </c>
      <c r="B121" s="346" t="s">
        <v>3620</v>
      </c>
      <c r="C121" s="347">
        <v>44027</v>
      </c>
      <c r="D121" s="346">
        <v>3022021</v>
      </c>
      <c r="E121" s="349" t="s">
        <v>218</v>
      </c>
      <c r="F121" s="349" t="s">
        <v>42</v>
      </c>
      <c r="G121" s="219">
        <v>33445</v>
      </c>
      <c r="H121" s="346" t="s">
        <v>3621</v>
      </c>
      <c r="I121" s="349"/>
      <c r="J121" s="349" t="s">
        <v>4711</v>
      </c>
      <c r="K121" s="349">
        <v>400042</v>
      </c>
      <c r="L121" s="346" t="s">
        <v>66</v>
      </c>
      <c r="M121" s="346" t="s">
        <v>461</v>
      </c>
      <c r="N121" s="346" t="s">
        <v>461</v>
      </c>
      <c r="O121" s="345" t="s">
        <v>45</v>
      </c>
      <c r="P121" s="345">
        <v>11294</v>
      </c>
      <c r="Q121" s="345">
        <v>543965</v>
      </c>
      <c r="R121">
        <v>-4688.6600000000035</v>
      </c>
      <c r="S121" s="349" t="s">
        <v>4786</v>
      </c>
    </row>
    <row r="122" spans="1:19" x14ac:dyDescent="0.25">
      <c r="A122" s="349" t="s">
        <v>22</v>
      </c>
      <c r="B122" s="346" t="s">
        <v>3620</v>
      </c>
      <c r="C122" s="347">
        <v>44027</v>
      </c>
      <c r="D122" s="346">
        <v>3022023</v>
      </c>
      <c r="E122" s="349" t="s">
        <v>219</v>
      </c>
      <c r="F122" s="349" t="s">
        <v>42</v>
      </c>
      <c r="G122" s="219">
        <v>34968</v>
      </c>
      <c r="H122" s="346" t="s">
        <v>3621</v>
      </c>
      <c r="I122" s="349"/>
      <c r="J122" s="349" t="s">
        <v>4711</v>
      </c>
      <c r="K122" s="349">
        <v>400159</v>
      </c>
      <c r="L122" s="346" t="s">
        <v>66</v>
      </c>
      <c r="M122" s="346" t="s">
        <v>461</v>
      </c>
      <c r="N122" s="346" t="s">
        <v>461</v>
      </c>
      <c r="O122" s="345" t="s">
        <v>45</v>
      </c>
      <c r="P122" s="345">
        <v>11294</v>
      </c>
      <c r="Q122" s="345">
        <v>543965</v>
      </c>
      <c r="R122">
        <v>-5254.18</v>
      </c>
      <c r="S122" s="349" t="s">
        <v>4786</v>
      </c>
    </row>
    <row r="123" spans="1:19" x14ac:dyDescent="0.25">
      <c r="A123" s="349" t="s">
        <v>22</v>
      </c>
      <c r="B123" s="346" t="s">
        <v>3620</v>
      </c>
      <c r="C123" s="347">
        <v>44027</v>
      </c>
      <c r="D123" s="346">
        <v>3022024</v>
      </c>
      <c r="E123" s="349" t="s">
        <v>221</v>
      </c>
      <c r="F123" s="349" t="s">
        <v>42</v>
      </c>
      <c r="G123" s="219">
        <v>17880</v>
      </c>
      <c r="H123" s="346" t="s">
        <v>3621</v>
      </c>
      <c r="I123" s="349"/>
      <c r="J123" s="349" t="s">
        <v>4711</v>
      </c>
      <c r="K123" s="349">
        <v>400047</v>
      </c>
      <c r="L123" s="346" t="s">
        <v>66</v>
      </c>
      <c r="M123" s="346" t="s">
        <v>461</v>
      </c>
      <c r="N123" s="346" t="s">
        <v>461</v>
      </c>
      <c r="O123" s="345" t="s">
        <v>45</v>
      </c>
      <c r="P123" s="345">
        <v>11294</v>
      </c>
      <c r="Q123" s="345">
        <v>543965</v>
      </c>
      <c r="R123">
        <v>12024.600000000002</v>
      </c>
      <c r="S123" s="349" t="s">
        <v>4787</v>
      </c>
    </row>
    <row r="124" spans="1:19" x14ac:dyDescent="0.25">
      <c r="A124" s="349" t="s">
        <v>22</v>
      </c>
      <c r="B124" s="346" t="s">
        <v>3620</v>
      </c>
      <c r="C124" s="347">
        <v>44027</v>
      </c>
      <c r="D124" s="346">
        <v>3022025</v>
      </c>
      <c r="E124" s="349" t="s">
        <v>222</v>
      </c>
      <c r="F124" s="349" t="s">
        <v>42</v>
      </c>
      <c r="G124" s="219">
        <v>19129</v>
      </c>
      <c r="H124" s="346" t="s">
        <v>3621</v>
      </c>
      <c r="I124" s="349"/>
      <c r="J124" s="349" t="s">
        <v>4711</v>
      </c>
      <c r="K124" s="349">
        <v>400001</v>
      </c>
      <c r="L124" s="346" t="s">
        <v>66</v>
      </c>
      <c r="M124" s="346" t="s">
        <v>461</v>
      </c>
      <c r="N124" s="346" t="s">
        <v>461</v>
      </c>
      <c r="O124" s="345" t="s">
        <v>45</v>
      </c>
      <c r="P124" s="345">
        <v>11294</v>
      </c>
      <c r="Q124" s="345">
        <v>543965</v>
      </c>
      <c r="R124">
        <v>16018.47</v>
      </c>
      <c r="S124" s="349" t="s">
        <v>4786</v>
      </c>
    </row>
    <row r="125" spans="1:19" x14ac:dyDescent="0.25">
      <c r="A125" s="349" t="s">
        <v>22</v>
      </c>
      <c r="B125" s="346" t="s">
        <v>3620</v>
      </c>
      <c r="C125" s="347">
        <v>44027</v>
      </c>
      <c r="D125" s="346">
        <v>3022026</v>
      </c>
      <c r="E125" s="349" t="s">
        <v>223</v>
      </c>
      <c r="F125" s="349" t="s">
        <v>42</v>
      </c>
      <c r="G125" s="219">
        <v>36247</v>
      </c>
      <c r="H125" s="346" t="s">
        <v>3621</v>
      </c>
      <c r="I125" s="349"/>
      <c r="J125" s="349" t="s">
        <v>4711</v>
      </c>
      <c r="K125" s="349">
        <v>400082</v>
      </c>
      <c r="L125" s="346" t="s">
        <v>66</v>
      </c>
      <c r="M125" s="346" t="s">
        <v>461</v>
      </c>
      <c r="N125" s="346" t="s">
        <v>461</v>
      </c>
      <c r="O125" s="345" t="s">
        <v>45</v>
      </c>
      <c r="P125" s="345">
        <v>11294</v>
      </c>
      <c r="Q125" s="345">
        <v>543965</v>
      </c>
      <c r="R125">
        <v>23439.850000000002</v>
      </c>
      <c r="S125" s="349" t="s">
        <v>4787</v>
      </c>
    </row>
    <row r="126" spans="1:19" x14ac:dyDescent="0.25">
      <c r="A126" s="349" t="s">
        <v>22</v>
      </c>
      <c r="B126" s="346" t="s">
        <v>3620</v>
      </c>
      <c r="C126" s="347">
        <v>44027</v>
      </c>
      <c r="D126" s="346">
        <v>3022028</v>
      </c>
      <c r="E126" s="349" t="s">
        <v>224</v>
      </c>
      <c r="F126" s="349" t="s">
        <v>42</v>
      </c>
      <c r="G126" s="219">
        <v>14864</v>
      </c>
      <c r="H126" s="346" t="s">
        <v>3621</v>
      </c>
      <c r="I126" s="349"/>
      <c r="J126" s="349" t="s">
        <v>4711</v>
      </c>
      <c r="K126" s="349">
        <v>400067</v>
      </c>
      <c r="L126" s="346" t="s">
        <v>66</v>
      </c>
      <c r="M126" s="346" t="s">
        <v>461</v>
      </c>
      <c r="N126" s="346" t="s">
        <v>461</v>
      </c>
      <c r="O126" s="345" t="s">
        <v>45</v>
      </c>
      <c r="P126" s="345">
        <v>11294</v>
      </c>
      <c r="Q126" s="345">
        <v>543965</v>
      </c>
      <c r="R126">
        <v>9754.52</v>
      </c>
      <c r="S126" s="349" t="s">
        <v>4786</v>
      </c>
    </row>
    <row r="127" spans="1:19" x14ac:dyDescent="0.25">
      <c r="A127" s="349" t="s">
        <v>22</v>
      </c>
      <c r="B127" s="346" t="s">
        <v>3620</v>
      </c>
      <c r="C127" s="347">
        <v>44027</v>
      </c>
      <c r="D127" s="346">
        <v>3022027</v>
      </c>
      <c r="E127" s="349" t="s">
        <v>225</v>
      </c>
      <c r="F127" s="349" t="s">
        <v>42</v>
      </c>
      <c r="G127" s="219">
        <v>21200</v>
      </c>
      <c r="H127" s="346" t="s">
        <v>3621</v>
      </c>
      <c r="I127" s="349"/>
      <c r="J127" s="349" t="s">
        <v>4711</v>
      </c>
      <c r="K127" s="349">
        <v>400002</v>
      </c>
      <c r="L127" s="346" t="s">
        <v>66</v>
      </c>
      <c r="M127" s="346" t="s">
        <v>461</v>
      </c>
      <c r="N127" s="346" t="s">
        <v>461</v>
      </c>
      <c r="O127" s="345" t="s">
        <v>45</v>
      </c>
      <c r="P127" s="345">
        <v>11294</v>
      </c>
      <c r="Q127" s="345">
        <v>543965</v>
      </c>
      <c r="R127">
        <v>13721.76</v>
      </c>
      <c r="S127" s="349" t="s">
        <v>4786</v>
      </c>
    </row>
    <row r="128" spans="1:19" x14ac:dyDescent="0.25">
      <c r="A128" s="349" t="s">
        <v>22</v>
      </c>
      <c r="B128" s="346" t="s">
        <v>3620</v>
      </c>
      <c r="C128" s="347">
        <v>44027</v>
      </c>
      <c r="D128" s="346">
        <v>3022029</v>
      </c>
      <c r="E128" s="349" t="s">
        <v>226</v>
      </c>
      <c r="F128" s="349" t="s">
        <v>42</v>
      </c>
      <c r="G128" s="219">
        <v>28571</v>
      </c>
      <c r="H128" s="346" t="s">
        <v>3621</v>
      </c>
      <c r="I128" s="349"/>
      <c r="J128" s="349" t="s">
        <v>4711</v>
      </c>
      <c r="K128" s="349">
        <v>400035</v>
      </c>
      <c r="L128" s="346" t="s">
        <v>66</v>
      </c>
      <c r="M128" s="346" t="s">
        <v>461</v>
      </c>
      <c r="N128" s="346" t="s">
        <v>461</v>
      </c>
      <c r="O128" s="345" t="s">
        <v>45</v>
      </c>
      <c r="P128" s="345">
        <v>11294</v>
      </c>
      <c r="Q128" s="345">
        <v>543965</v>
      </c>
      <c r="R128">
        <v>18241.879999999997</v>
      </c>
      <c r="S128" s="349" t="s">
        <v>4787</v>
      </c>
    </row>
    <row r="129" spans="1:19" x14ac:dyDescent="0.25">
      <c r="A129" s="349" t="s">
        <v>22</v>
      </c>
      <c r="B129" s="346" t="s">
        <v>3620</v>
      </c>
      <c r="C129" s="347">
        <v>44027</v>
      </c>
      <c r="D129" s="346">
        <v>3023516</v>
      </c>
      <c r="E129" s="349" t="s">
        <v>228</v>
      </c>
      <c r="F129" s="349" t="s">
        <v>42</v>
      </c>
      <c r="G129" s="219">
        <v>14012</v>
      </c>
      <c r="H129" s="346" t="s">
        <v>3621</v>
      </c>
      <c r="I129" s="349"/>
      <c r="J129" s="349" t="s">
        <v>4711</v>
      </c>
      <c r="K129" s="349">
        <v>400108</v>
      </c>
      <c r="L129" s="346" t="s">
        <v>66</v>
      </c>
      <c r="M129" s="346" t="s">
        <v>461</v>
      </c>
      <c r="N129" s="346" t="s">
        <v>461</v>
      </c>
      <c r="O129" s="345" t="s">
        <v>45</v>
      </c>
      <c r="P129" s="345">
        <v>11294</v>
      </c>
      <c r="Q129" s="345">
        <v>543965</v>
      </c>
      <c r="R129">
        <v>12696.21</v>
      </c>
      <c r="S129" s="349" t="s">
        <v>4787</v>
      </c>
    </row>
    <row r="130" spans="1:19" x14ac:dyDescent="0.25">
      <c r="A130" s="349" t="s">
        <v>22</v>
      </c>
      <c r="B130" s="346" t="s">
        <v>3620</v>
      </c>
      <c r="C130" s="347">
        <v>44027</v>
      </c>
      <c r="D130" s="346">
        <v>3022031</v>
      </c>
      <c r="E130" s="349" t="s">
        <v>229</v>
      </c>
      <c r="F130" s="349" t="s">
        <v>42</v>
      </c>
      <c r="G130" s="219">
        <v>13159</v>
      </c>
      <c r="H130" s="346" t="s">
        <v>3621</v>
      </c>
      <c r="I130" s="349"/>
      <c r="J130" s="349" t="s">
        <v>4711</v>
      </c>
      <c r="K130" s="349">
        <v>400026</v>
      </c>
      <c r="L130" s="346" t="s">
        <v>66</v>
      </c>
      <c r="M130" s="346" t="s">
        <v>461</v>
      </c>
      <c r="N130" s="346" t="s">
        <v>461</v>
      </c>
      <c r="O130" s="345" t="s">
        <v>45</v>
      </c>
      <c r="P130" s="345">
        <v>11294</v>
      </c>
      <c r="Q130" s="345">
        <v>543965</v>
      </c>
      <c r="R130">
        <v>8290.2099999999991</v>
      </c>
      <c r="S130" s="349" t="s">
        <v>4787</v>
      </c>
    </row>
    <row r="131" spans="1:19" x14ac:dyDescent="0.25">
      <c r="A131" s="349" t="s">
        <v>22</v>
      </c>
      <c r="B131" s="346" t="s">
        <v>3620</v>
      </c>
      <c r="C131" s="347">
        <v>44027</v>
      </c>
      <c r="D131" s="346">
        <v>3022032</v>
      </c>
      <c r="E131" s="349" t="s">
        <v>231</v>
      </c>
      <c r="F131" s="349" t="s">
        <v>42</v>
      </c>
      <c r="G131" s="219">
        <v>29759</v>
      </c>
      <c r="H131" s="346" t="s">
        <v>3621</v>
      </c>
      <c r="I131" s="349"/>
      <c r="J131" s="349" t="s">
        <v>4711</v>
      </c>
      <c r="K131" s="349">
        <v>400084</v>
      </c>
      <c r="L131" s="346" t="s">
        <v>66</v>
      </c>
      <c r="M131" s="346" t="s">
        <v>461</v>
      </c>
      <c r="N131" s="346" t="s">
        <v>461</v>
      </c>
      <c r="O131" s="345" t="s">
        <v>45</v>
      </c>
      <c r="P131" s="345">
        <v>11294</v>
      </c>
      <c r="Q131" s="345">
        <v>543965</v>
      </c>
      <c r="R131">
        <v>20153.629999999997</v>
      </c>
      <c r="S131" s="349" t="s">
        <v>4787</v>
      </c>
    </row>
    <row r="132" spans="1:19" x14ac:dyDescent="0.25">
      <c r="A132" s="349" t="s">
        <v>22</v>
      </c>
      <c r="B132" s="346" t="s">
        <v>3620</v>
      </c>
      <c r="C132" s="347">
        <v>44027</v>
      </c>
      <c r="D132" s="346">
        <v>3023304</v>
      </c>
      <c r="E132" s="349" t="s">
        <v>232</v>
      </c>
      <c r="F132" s="349" t="s">
        <v>42</v>
      </c>
      <c r="G132" s="219">
        <v>16083</v>
      </c>
      <c r="H132" s="346" t="s">
        <v>3621</v>
      </c>
      <c r="I132" s="349"/>
      <c r="J132" s="349" t="s">
        <v>4711</v>
      </c>
      <c r="K132" s="349">
        <v>400008</v>
      </c>
      <c r="L132" s="346" t="s">
        <v>66</v>
      </c>
      <c r="M132" s="346" t="s">
        <v>461</v>
      </c>
      <c r="N132" s="346" t="s">
        <v>461</v>
      </c>
      <c r="O132" s="345" t="s">
        <v>45</v>
      </c>
      <c r="P132" s="345">
        <v>11294</v>
      </c>
      <c r="Q132" s="345">
        <v>543965</v>
      </c>
      <c r="R132">
        <v>10315.189999999999</v>
      </c>
      <c r="S132" s="349" t="s">
        <v>4786</v>
      </c>
    </row>
    <row r="133" spans="1:19" x14ac:dyDescent="0.25">
      <c r="A133" s="349" t="s">
        <v>22</v>
      </c>
      <c r="B133" s="346" t="s">
        <v>3620</v>
      </c>
      <c r="C133" s="347">
        <v>44027</v>
      </c>
      <c r="D133" s="346">
        <v>3022036</v>
      </c>
      <c r="E133" s="349" t="s">
        <v>235</v>
      </c>
      <c r="F133" s="349" t="s">
        <v>42</v>
      </c>
      <c r="G133" s="219">
        <v>19860</v>
      </c>
      <c r="H133" s="346" t="s">
        <v>3621</v>
      </c>
      <c r="I133" s="349"/>
      <c r="J133" s="349" t="s">
        <v>4711</v>
      </c>
      <c r="K133" s="349">
        <v>400046</v>
      </c>
      <c r="L133" s="346" t="s">
        <v>66</v>
      </c>
      <c r="M133" s="346" t="s">
        <v>461</v>
      </c>
      <c r="N133" s="346" t="s">
        <v>461</v>
      </c>
      <c r="O133" s="345" t="s">
        <v>45</v>
      </c>
      <c r="P133" s="345">
        <v>11294</v>
      </c>
      <c r="Q133" s="345">
        <v>543965</v>
      </c>
      <c r="R133">
        <v>12118.45</v>
      </c>
      <c r="S133" s="349" t="s">
        <v>4787</v>
      </c>
    </row>
    <row r="134" spans="1:19" x14ac:dyDescent="0.25">
      <c r="A134" s="349" t="s">
        <v>22</v>
      </c>
      <c r="B134" s="346" t="s">
        <v>3620</v>
      </c>
      <c r="C134" s="347">
        <v>44027</v>
      </c>
      <c r="D134" s="346">
        <v>3022037</v>
      </c>
      <c r="E134" s="349" t="s">
        <v>236</v>
      </c>
      <c r="F134" s="349" t="s">
        <v>42</v>
      </c>
      <c r="G134" s="219">
        <v>17667</v>
      </c>
      <c r="H134" s="346" t="s">
        <v>3621</v>
      </c>
      <c r="I134" s="349"/>
      <c r="J134" s="349" t="s">
        <v>4711</v>
      </c>
      <c r="K134" s="349">
        <v>400030</v>
      </c>
      <c r="L134" s="346" t="s">
        <v>66</v>
      </c>
      <c r="M134" s="346" t="s">
        <v>461</v>
      </c>
      <c r="N134" s="346" t="s">
        <v>461</v>
      </c>
      <c r="O134" s="345" t="s">
        <v>45</v>
      </c>
      <c r="P134" s="345">
        <v>11294</v>
      </c>
      <c r="Q134" s="345">
        <v>543965</v>
      </c>
      <c r="R134">
        <v>11438.600000000002</v>
      </c>
      <c r="S134" s="349" t="s">
        <v>4786</v>
      </c>
    </row>
    <row r="135" spans="1:19" x14ac:dyDescent="0.25">
      <c r="A135" s="349" t="s">
        <v>22</v>
      </c>
      <c r="B135" s="346" t="s">
        <v>3620</v>
      </c>
      <c r="C135" s="347">
        <v>44027</v>
      </c>
      <c r="D135" s="346">
        <v>3023523</v>
      </c>
      <c r="E135" s="349" t="s">
        <v>237</v>
      </c>
      <c r="F135" s="349" t="s">
        <v>42</v>
      </c>
      <c r="G135" s="219">
        <v>40816</v>
      </c>
      <c r="H135" s="346" t="s">
        <v>3621</v>
      </c>
      <c r="I135" s="349"/>
      <c r="J135" s="349" t="s">
        <v>4711</v>
      </c>
      <c r="K135" s="349">
        <v>400130</v>
      </c>
      <c r="L135" s="346" t="s">
        <v>66</v>
      </c>
      <c r="M135" s="346" t="s">
        <v>461</v>
      </c>
      <c r="N135" s="346" t="s">
        <v>461</v>
      </c>
      <c r="O135" s="345" t="s">
        <v>45</v>
      </c>
      <c r="P135" s="345">
        <v>11294</v>
      </c>
      <c r="Q135" s="345">
        <v>543965</v>
      </c>
      <c r="R135">
        <v>-4856.5400000000081</v>
      </c>
      <c r="S135" s="349" t="s">
        <v>4786</v>
      </c>
    </row>
    <row r="136" spans="1:19" x14ac:dyDescent="0.25">
      <c r="A136" s="349" t="s">
        <v>22</v>
      </c>
      <c r="B136" s="346" t="s">
        <v>3620</v>
      </c>
      <c r="C136" s="347">
        <v>44027</v>
      </c>
      <c r="D136" s="346">
        <v>3025948</v>
      </c>
      <c r="E136" s="349" t="s">
        <v>238</v>
      </c>
      <c r="F136" s="349" t="s">
        <v>42</v>
      </c>
      <c r="G136" s="219">
        <v>13890</v>
      </c>
      <c r="H136" s="346" t="s">
        <v>3621</v>
      </c>
      <c r="I136" s="349"/>
      <c r="J136" s="349" t="s">
        <v>4711</v>
      </c>
      <c r="K136" s="349">
        <v>400112</v>
      </c>
      <c r="L136" s="346" t="s">
        <v>66</v>
      </c>
      <c r="M136" s="346" t="s">
        <v>461</v>
      </c>
      <c r="N136" s="346" t="s">
        <v>461</v>
      </c>
      <c r="O136" s="345" t="s">
        <v>45</v>
      </c>
      <c r="P136" s="345">
        <v>11294</v>
      </c>
      <c r="Q136" s="345">
        <v>543965</v>
      </c>
      <c r="R136">
        <v>-1543.2199999999975</v>
      </c>
      <c r="S136" s="349" t="s">
        <v>4786</v>
      </c>
    </row>
    <row r="137" spans="1:19" x14ac:dyDescent="0.25">
      <c r="A137" s="349" t="s">
        <v>22</v>
      </c>
      <c r="B137" s="346" t="s">
        <v>3620</v>
      </c>
      <c r="C137" s="347">
        <v>44027</v>
      </c>
      <c r="D137" s="346">
        <v>3025949</v>
      </c>
      <c r="E137" s="349" t="s">
        <v>239</v>
      </c>
      <c r="F137" s="349" t="s">
        <v>42</v>
      </c>
      <c r="G137" s="219">
        <v>27353</v>
      </c>
      <c r="H137" s="346" t="s">
        <v>3621</v>
      </c>
      <c r="I137" s="349"/>
      <c r="J137" s="349" t="s">
        <v>4711</v>
      </c>
      <c r="K137" s="349">
        <v>400110</v>
      </c>
      <c r="L137" s="346" t="s">
        <v>66</v>
      </c>
      <c r="M137" s="346" t="s">
        <v>461</v>
      </c>
      <c r="N137" s="346" t="s">
        <v>461</v>
      </c>
      <c r="O137" s="345" t="s">
        <v>45</v>
      </c>
      <c r="P137" s="345">
        <v>11294</v>
      </c>
      <c r="Q137" s="345">
        <v>543965</v>
      </c>
      <c r="R137">
        <v>-2379.0999999999985</v>
      </c>
      <c r="S137" s="349" t="s">
        <v>4786</v>
      </c>
    </row>
    <row r="138" spans="1:19" x14ac:dyDescent="0.25">
      <c r="A138" s="349" t="s">
        <v>22</v>
      </c>
      <c r="B138" s="346" t="s">
        <v>3620</v>
      </c>
      <c r="C138" s="347">
        <v>44027</v>
      </c>
      <c r="D138" s="346">
        <v>3023513</v>
      </c>
      <c r="E138" s="349" t="s">
        <v>240</v>
      </c>
      <c r="F138" s="349" t="s">
        <v>42</v>
      </c>
      <c r="G138" s="219">
        <v>26196</v>
      </c>
      <c r="H138" s="346" t="s">
        <v>3621</v>
      </c>
      <c r="I138" s="349"/>
      <c r="J138" s="349" t="s">
        <v>4711</v>
      </c>
      <c r="K138" s="349">
        <v>400007</v>
      </c>
      <c r="L138" s="346" t="s">
        <v>66</v>
      </c>
      <c r="M138" s="346" t="s">
        <v>461</v>
      </c>
      <c r="N138" s="346" t="s">
        <v>461</v>
      </c>
      <c r="O138" s="345" t="s">
        <v>45</v>
      </c>
      <c r="P138" s="345">
        <v>11294</v>
      </c>
      <c r="Q138" s="345">
        <v>543965</v>
      </c>
      <c r="R138">
        <v>20819.22</v>
      </c>
      <c r="S138" s="349" t="s">
        <v>4786</v>
      </c>
    </row>
    <row r="139" spans="1:19" x14ac:dyDescent="0.25">
      <c r="A139" s="349" t="s">
        <v>22</v>
      </c>
      <c r="B139" s="346" t="s">
        <v>3620</v>
      </c>
      <c r="C139" s="347">
        <v>44027</v>
      </c>
      <c r="D139" s="346">
        <v>3023305</v>
      </c>
      <c r="E139" s="349" t="s">
        <v>242</v>
      </c>
      <c r="F139" s="349" t="s">
        <v>42</v>
      </c>
      <c r="G139" s="219">
        <v>8651</v>
      </c>
      <c r="H139" s="346" t="s">
        <v>3621</v>
      </c>
      <c r="I139" s="349"/>
      <c r="J139" s="349" t="s">
        <v>4711</v>
      </c>
      <c r="K139" s="349">
        <v>400086</v>
      </c>
      <c r="L139" s="346" t="s">
        <v>66</v>
      </c>
      <c r="M139" s="346" t="s">
        <v>461</v>
      </c>
      <c r="N139" s="346" t="s">
        <v>461</v>
      </c>
      <c r="O139" s="345" t="s">
        <v>45</v>
      </c>
      <c r="P139" s="345">
        <v>11294</v>
      </c>
      <c r="Q139" s="345">
        <v>543965</v>
      </c>
      <c r="R139">
        <v>5514.68</v>
      </c>
      <c r="S139" s="349" t="s">
        <v>4786</v>
      </c>
    </row>
    <row r="140" spans="1:19" x14ac:dyDescent="0.25">
      <c r="A140" s="349" t="s">
        <v>22</v>
      </c>
      <c r="B140" s="346" t="s">
        <v>3620</v>
      </c>
      <c r="C140" s="347">
        <v>44027</v>
      </c>
      <c r="D140" s="346">
        <v>3022042</v>
      </c>
      <c r="E140" s="349" t="s">
        <v>243</v>
      </c>
      <c r="F140" s="349" t="s">
        <v>42</v>
      </c>
      <c r="G140" s="219">
        <v>23942</v>
      </c>
      <c r="H140" s="346" t="s">
        <v>3621</v>
      </c>
      <c r="I140" s="349"/>
      <c r="J140" s="349" t="s">
        <v>4711</v>
      </c>
      <c r="K140" s="349">
        <v>400048</v>
      </c>
      <c r="L140" s="346" t="s">
        <v>66</v>
      </c>
      <c r="M140" s="346" t="s">
        <v>461</v>
      </c>
      <c r="N140" s="346" t="s">
        <v>461</v>
      </c>
      <c r="O140" s="345" t="s">
        <v>45</v>
      </c>
      <c r="P140" s="345">
        <v>11294</v>
      </c>
      <c r="Q140" s="345">
        <v>543965</v>
      </c>
      <c r="R140">
        <v>-1822.6900000000023</v>
      </c>
      <c r="S140" s="349" t="s">
        <v>4786</v>
      </c>
    </row>
    <row r="141" spans="1:19" x14ac:dyDescent="0.25">
      <c r="A141" s="349" t="s">
        <v>22</v>
      </c>
      <c r="B141" s="346" t="s">
        <v>3620</v>
      </c>
      <c r="C141" s="347">
        <v>44027</v>
      </c>
      <c r="D141" s="346">
        <v>3022044</v>
      </c>
      <c r="E141" s="349" t="s">
        <v>244</v>
      </c>
      <c r="F141" s="349" t="s">
        <v>42</v>
      </c>
      <c r="G141" s="219">
        <v>21322</v>
      </c>
      <c r="H141" s="346" t="s">
        <v>3621</v>
      </c>
      <c r="I141" s="349"/>
      <c r="J141" s="349" t="s">
        <v>4711</v>
      </c>
      <c r="K141" s="349">
        <v>400087</v>
      </c>
      <c r="L141" s="346" t="s">
        <v>66</v>
      </c>
      <c r="M141" s="346" t="s">
        <v>461</v>
      </c>
      <c r="N141" s="346" t="s">
        <v>461</v>
      </c>
      <c r="O141" s="345" t="s">
        <v>45</v>
      </c>
      <c r="P141" s="345">
        <v>11294</v>
      </c>
      <c r="Q141" s="345">
        <v>543965</v>
      </c>
      <c r="R141">
        <v>13799.91</v>
      </c>
      <c r="S141" s="349" t="s">
        <v>4786</v>
      </c>
    </row>
    <row r="142" spans="1:19" x14ac:dyDescent="0.25">
      <c r="A142" s="349" t="s">
        <v>22</v>
      </c>
      <c r="B142" s="346" t="s">
        <v>3620</v>
      </c>
      <c r="C142" s="347">
        <v>44027</v>
      </c>
      <c r="D142" s="346">
        <v>3022043</v>
      </c>
      <c r="E142" s="349" t="s">
        <v>245</v>
      </c>
      <c r="F142" s="349" t="s">
        <v>42</v>
      </c>
      <c r="G142" s="219">
        <v>28084</v>
      </c>
      <c r="H142" s="346" t="s">
        <v>3621</v>
      </c>
      <c r="I142" s="349"/>
      <c r="J142" s="349" t="s">
        <v>4711</v>
      </c>
      <c r="K142" s="349">
        <v>400088</v>
      </c>
      <c r="L142" s="346" t="s">
        <v>66</v>
      </c>
      <c r="M142" s="346" t="s">
        <v>461</v>
      </c>
      <c r="N142" s="346" t="s">
        <v>461</v>
      </c>
      <c r="O142" s="345" t="s">
        <v>45</v>
      </c>
      <c r="P142" s="345">
        <v>11294</v>
      </c>
      <c r="Q142" s="345">
        <v>543965</v>
      </c>
      <c r="R142">
        <v>18149.48</v>
      </c>
      <c r="S142" s="349" t="s">
        <v>4786</v>
      </c>
    </row>
    <row r="143" spans="1:19" x14ac:dyDescent="0.25">
      <c r="A143" s="349" t="s">
        <v>22</v>
      </c>
      <c r="B143" s="346" t="s">
        <v>3620</v>
      </c>
      <c r="C143" s="347">
        <v>44027</v>
      </c>
      <c r="D143" s="346">
        <v>3022053</v>
      </c>
      <c r="E143" s="349" t="s">
        <v>246</v>
      </c>
      <c r="F143" s="349" t="s">
        <v>42</v>
      </c>
      <c r="G143" s="219">
        <v>12306</v>
      </c>
      <c r="H143" s="346" t="s">
        <v>3621</v>
      </c>
      <c r="I143" s="349"/>
      <c r="J143" s="349" t="s">
        <v>4711</v>
      </c>
      <c r="K143" s="349">
        <v>158733</v>
      </c>
      <c r="L143" s="346" t="s">
        <v>66</v>
      </c>
      <c r="M143" s="346" t="s">
        <v>461</v>
      </c>
      <c r="N143" s="346" t="s">
        <v>461</v>
      </c>
      <c r="O143" s="345" t="s">
        <v>45</v>
      </c>
      <c r="P143" s="345">
        <v>11294</v>
      </c>
      <c r="Q143" s="345">
        <v>543965</v>
      </c>
      <c r="R143">
        <v>-945.80000000000109</v>
      </c>
      <c r="S143" s="349" t="s">
        <v>4786</v>
      </c>
    </row>
    <row r="144" spans="1:19" x14ac:dyDescent="0.25">
      <c r="A144" s="349" t="s">
        <v>22</v>
      </c>
      <c r="B144" s="346" t="s">
        <v>3620</v>
      </c>
      <c r="C144" s="347">
        <v>44027</v>
      </c>
      <c r="D144" s="346">
        <v>3022045</v>
      </c>
      <c r="E144" s="349" t="s">
        <v>247</v>
      </c>
      <c r="F144" s="349" t="s">
        <v>42</v>
      </c>
      <c r="G144" s="219">
        <v>17058</v>
      </c>
      <c r="H144" s="346" t="s">
        <v>3621</v>
      </c>
      <c r="I144" s="349"/>
      <c r="J144" s="349" t="s">
        <v>4711</v>
      </c>
      <c r="K144" s="349">
        <v>400089</v>
      </c>
      <c r="L144" s="346" t="s">
        <v>66</v>
      </c>
      <c r="M144" s="346" t="s">
        <v>461</v>
      </c>
      <c r="N144" s="346" t="s">
        <v>461</v>
      </c>
      <c r="O144" s="345" t="s">
        <v>45</v>
      </c>
      <c r="P144" s="345">
        <v>11294</v>
      </c>
      <c r="Q144" s="345">
        <v>543965</v>
      </c>
      <c r="R144">
        <v>10982.890000000001</v>
      </c>
      <c r="S144" s="349" t="s">
        <v>4787</v>
      </c>
    </row>
    <row r="145" spans="1:19" x14ac:dyDescent="0.25">
      <c r="A145" s="349" t="s">
        <v>22</v>
      </c>
      <c r="B145" s="346" t="s">
        <v>3620</v>
      </c>
      <c r="C145" s="347">
        <v>44027</v>
      </c>
      <c r="D145" s="346">
        <v>3022077</v>
      </c>
      <c r="E145" s="349" t="s">
        <v>248</v>
      </c>
      <c r="F145" s="349" t="s">
        <v>42</v>
      </c>
      <c r="G145" s="219">
        <v>62017</v>
      </c>
      <c r="H145" s="346" t="s">
        <v>3621</v>
      </c>
      <c r="I145" s="349"/>
      <c r="J145" s="349" t="s">
        <v>4711</v>
      </c>
      <c r="K145" s="349">
        <v>400113</v>
      </c>
      <c r="L145" s="346" t="s">
        <v>66</v>
      </c>
      <c r="M145" s="346" t="s">
        <v>461</v>
      </c>
      <c r="N145" s="346" t="s">
        <v>461</v>
      </c>
      <c r="O145" s="345" t="s">
        <v>45</v>
      </c>
      <c r="P145" s="345">
        <v>11294</v>
      </c>
      <c r="Q145" s="345">
        <v>543965</v>
      </c>
      <c r="R145">
        <v>39121.11</v>
      </c>
      <c r="S145" s="349" t="s">
        <v>4787</v>
      </c>
    </row>
    <row r="146" spans="1:19" x14ac:dyDescent="0.25">
      <c r="A146" s="349" t="s">
        <v>22</v>
      </c>
      <c r="B146" s="346" t="s">
        <v>3620</v>
      </c>
      <c r="C146" s="347">
        <v>44027</v>
      </c>
      <c r="D146" s="346">
        <v>3025201</v>
      </c>
      <c r="E146" s="349" t="s">
        <v>249</v>
      </c>
      <c r="F146" s="349" t="s">
        <v>42</v>
      </c>
      <c r="G146" s="219">
        <v>23637</v>
      </c>
      <c r="H146" s="346" t="s">
        <v>3621</v>
      </c>
      <c r="I146" s="349"/>
      <c r="J146" s="349" t="s">
        <v>4711</v>
      </c>
      <c r="K146" s="349">
        <v>400021</v>
      </c>
      <c r="L146" s="346" t="s">
        <v>66</v>
      </c>
      <c r="M146" s="346" t="s">
        <v>461</v>
      </c>
      <c r="N146" s="346" t="s">
        <v>461</v>
      </c>
      <c r="O146" s="345" t="s">
        <v>45</v>
      </c>
      <c r="P146" s="345">
        <v>11294</v>
      </c>
      <c r="Q146" s="345">
        <v>543965</v>
      </c>
      <c r="R146">
        <v>-2309.6400000000031</v>
      </c>
      <c r="S146" s="349" t="s">
        <v>4786</v>
      </c>
    </row>
    <row r="147" spans="1:19" x14ac:dyDescent="0.25">
      <c r="A147" s="349" t="s">
        <v>22</v>
      </c>
      <c r="B147" s="346" t="s">
        <v>3620</v>
      </c>
      <c r="C147" s="347">
        <v>44027</v>
      </c>
      <c r="D147" s="346">
        <v>3023501</v>
      </c>
      <c r="E147" s="349" t="s">
        <v>250</v>
      </c>
      <c r="F147" s="349" t="s">
        <v>42</v>
      </c>
      <c r="G147" s="219">
        <v>14316</v>
      </c>
      <c r="H147" s="346" t="s">
        <v>3621</v>
      </c>
      <c r="I147" s="349"/>
      <c r="J147" s="349" t="s">
        <v>4711</v>
      </c>
      <c r="K147" s="349">
        <v>400003</v>
      </c>
      <c r="L147" s="346" t="s">
        <v>66</v>
      </c>
      <c r="M147" s="346" t="s">
        <v>461</v>
      </c>
      <c r="N147" s="346" t="s">
        <v>461</v>
      </c>
      <c r="O147" s="345" t="s">
        <v>45</v>
      </c>
      <c r="P147" s="345">
        <v>11294</v>
      </c>
      <c r="Q147" s="345">
        <v>543965</v>
      </c>
      <c r="R147">
        <v>9250.0800000000017</v>
      </c>
      <c r="S147" s="349" t="s">
        <v>4787</v>
      </c>
    </row>
    <row r="148" spans="1:19" x14ac:dyDescent="0.25">
      <c r="A148" s="349" t="s">
        <v>22</v>
      </c>
      <c r="B148" s="346" t="s">
        <v>3620</v>
      </c>
      <c r="C148" s="347">
        <v>44027</v>
      </c>
      <c r="D148" s="346">
        <v>3022078</v>
      </c>
      <c r="E148" s="349" t="s">
        <v>251</v>
      </c>
      <c r="F148" s="349" t="s">
        <v>42</v>
      </c>
      <c r="G148" s="219">
        <v>20956</v>
      </c>
      <c r="H148" s="346" t="s">
        <v>3621</v>
      </c>
      <c r="I148" s="349"/>
      <c r="J148" s="349" t="s">
        <v>4711</v>
      </c>
      <c r="K148" s="349">
        <v>400014</v>
      </c>
      <c r="L148" s="346" t="s">
        <v>66</v>
      </c>
      <c r="M148" s="346" t="s">
        <v>461</v>
      </c>
      <c r="N148" s="346" t="s">
        <v>461</v>
      </c>
      <c r="O148" s="345" t="s">
        <v>45</v>
      </c>
      <c r="P148" s="345">
        <v>11294</v>
      </c>
      <c r="Q148" s="345">
        <v>543965</v>
      </c>
      <c r="R148">
        <v>13393.189999999999</v>
      </c>
      <c r="S148" s="349" t="s">
        <v>4786</v>
      </c>
    </row>
    <row r="149" spans="1:19" x14ac:dyDescent="0.25">
      <c r="A149" s="349" t="s">
        <v>22</v>
      </c>
      <c r="B149" s="346" t="s">
        <v>3620</v>
      </c>
      <c r="C149" s="347">
        <v>44027</v>
      </c>
      <c r="D149" s="346">
        <v>3022071</v>
      </c>
      <c r="E149" s="349" t="s">
        <v>253</v>
      </c>
      <c r="F149" s="349" t="s">
        <v>42</v>
      </c>
      <c r="G149" s="219">
        <v>13890</v>
      </c>
      <c r="H149" s="346" t="s">
        <v>3621</v>
      </c>
      <c r="I149" s="349"/>
      <c r="J149" s="349" t="s">
        <v>4711</v>
      </c>
      <c r="K149" s="349">
        <v>400010</v>
      </c>
      <c r="L149" s="346" t="s">
        <v>66</v>
      </c>
      <c r="M149" s="346" t="s">
        <v>461</v>
      </c>
      <c r="N149" s="346" t="s">
        <v>461</v>
      </c>
      <c r="O149" s="345" t="s">
        <v>45</v>
      </c>
      <c r="P149" s="345">
        <v>11294</v>
      </c>
      <c r="Q149" s="345">
        <v>543965</v>
      </c>
      <c r="R149">
        <v>12830.67</v>
      </c>
      <c r="S149" s="349" t="s">
        <v>4786</v>
      </c>
    </row>
    <row r="150" spans="1:19" x14ac:dyDescent="0.25">
      <c r="A150" s="349" t="s">
        <v>22</v>
      </c>
      <c r="B150" s="346" t="s">
        <v>3620</v>
      </c>
      <c r="C150" s="347">
        <v>44027</v>
      </c>
      <c r="D150" s="346">
        <v>3022072</v>
      </c>
      <c r="E150" s="349" t="s">
        <v>254</v>
      </c>
      <c r="F150" s="349" t="s">
        <v>42</v>
      </c>
      <c r="G150" s="219">
        <v>21261</v>
      </c>
      <c r="H150" s="346" t="s">
        <v>3621</v>
      </c>
      <c r="I150" s="349"/>
      <c r="J150" s="349" t="s">
        <v>4711</v>
      </c>
      <c r="K150" s="349">
        <v>400012</v>
      </c>
      <c r="L150" s="346" t="s">
        <v>66</v>
      </c>
      <c r="M150" s="346" t="s">
        <v>461</v>
      </c>
      <c r="N150" s="346" t="s">
        <v>461</v>
      </c>
      <c r="O150" s="345" t="s">
        <v>45</v>
      </c>
      <c r="P150" s="345">
        <v>11294</v>
      </c>
      <c r="Q150" s="345">
        <v>543965</v>
      </c>
      <c r="R150">
        <v>-2218.9200000000019</v>
      </c>
      <c r="S150" s="349" t="s">
        <v>4786</v>
      </c>
    </row>
    <row r="151" spans="1:19" x14ac:dyDescent="0.25">
      <c r="A151" s="349" t="s">
        <v>22</v>
      </c>
      <c r="B151" s="346" t="s">
        <v>3620</v>
      </c>
      <c r="C151" s="347">
        <v>44027</v>
      </c>
      <c r="D151" s="346">
        <v>3023512</v>
      </c>
      <c r="E151" s="349" t="s">
        <v>256</v>
      </c>
      <c r="F151" s="349" t="s">
        <v>42</v>
      </c>
      <c r="G151" s="219">
        <v>24734</v>
      </c>
      <c r="H151" s="346" t="s">
        <v>3621</v>
      </c>
      <c r="I151" s="349"/>
      <c r="J151" s="349" t="s">
        <v>4711</v>
      </c>
      <c r="K151" s="349">
        <v>400093</v>
      </c>
      <c r="L151" s="346" t="s">
        <v>66</v>
      </c>
      <c r="M151" s="346" t="s">
        <v>461</v>
      </c>
      <c r="N151" s="346" t="s">
        <v>461</v>
      </c>
      <c r="O151" s="345" t="s">
        <v>45</v>
      </c>
      <c r="P151" s="345">
        <v>11294</v>
      </c>
      <c r="Q151" s="345">
        <v>543965</v>
      </c>
      <c r="R151">
        <v>-3230.6299999999974</v>
      </c>
      <c r="S151" s="349" t="s">
        <v>4786</v>
      </c>
    </row>
    <row r="152" spans="1:19" x14ac:dyDescent="0.25">
      <c r="A152" s="349" t="s">
        <v>22</v>
      </c>
      <c r="B152" s="346" t="s">
        <v>3620</v>
      </c>
      <c r="C152" s="347">
        <v>44027</v>
      </c>
      <c r="D152" s="346">
        <v>3023510</v>
      </c>
      <c r="E152" s="349" t="s">
        <v>258</v>
      </c>
      <c r="F152" s="349" t="s">
        <v>42</v>
      </c>
      <c r="G152" s="219">
        <v>24063</v>
      </c>
      <c r="H152" s="346" t="s">
        <v>3621</v>
      </c>
      <c r="I152" s="349"/>
      <c r="J152" s="349" t="s">
        <v>4711</v>
      </c>
      <c r="K152" s="349">
        <v>400071</v>
      </c>
      <c r="L152" s="346" t="s">
        <v>66</v>
      </c>
      <c r="M152" s="346" t="s">
        <v>461</v>
      </c>
      <c r="N152" s="346" t="s">
        <v>461</v>
      </c>
      <c r="O152" s="345" t="s">
        <v>45</v>
      </c>
      <c r="P152" s="345">
        <v>11294</v>
      </c>
      <c r="Q152" s="345">
        <v>543965</v>
      </c>
      <c r="R152">
        <v>15554.289999999999</v>
      </c>
      <c r="S152" s="349" t="s">
        <v>4786</v>
      </c>
    </row>
    <row r="153" spans="1:19" x14ac:dyDescent="0.25">
      <c r="A153" s="349" t="s">
        <v>22</v>
      </c>
      <c r="B153" s="346" t="s">
        <v>3620</v>
      </c>
      <c r="C153" s="347">
        <v>44027</v>
      </c>
      <c r="D153" s="346">
        <v>3023502</v>
      </c>
      <c r="E153" s="349" t="s">
        <v>259</v>
      </c>
      <c r="F153" s="349" t="s">
        <v>42</v>
      </c>
      <c r="G153" s="219">
        <v>22845</v>
      </c>
      <c r="H153" s="346" t="s">
        <v>3621</v>
      </c>
      <c r="I153" s="349"/>
      <c r="J153" s="349" t="s">
        <v>4711</v>
      </c>
      <c r="K153" s="349">
        <v>400096</v>
      </c>
      <c r="L153" s="346" t="s">
        <v>66</v>
      </c>
      <c r="M153" s="346" t="s">
        <v>461</v>
      </c>
      <c r="N153" s="346" t="s">
        <v>461</v>
      </c>
      <c r="O153" s="345" t="s">
        <v>45</v>
      </c>
      <c r="P153" s="345">
        <v>11294</v>
      </c>
      <c r="Q153" s="345">
        <v>543965</v>
      </c>
      <c r="R153">
        <v>14314.039999999999</v>
      </c>
      <c r="S153" s="349" t="s">
        <v>4786</v>
      </c>
    </row>
    <row r="154" spans="1:19" x14ac:dyDescent="0.25">
      <c r="A154" s="349" t="s">
        <v>22</v>
      </c>
      <c r="B154" s="346" t="s">
        <v>3620</v>
      </c>
      <c r="C154" s="347">
        <v>44027</v>
      </c>
      <c r="D154" s="346">
        <v>3023315</v>
      </c>
      <c r="E154" s="349" t="s">
        <v>260</v>
      </c>
      <c r="F154" s="349" t="s">
        <v>42</v>
      </c>
      <c r="G154" s="219">
        <v>12793</v>
      </c>
      <c r="H154" s="346" t="s">
        <v>3621</v>
      </c>
      <c r="I154" s="349"/>
      <c r="J154" s="349" t="s">
        <v>4711</v>
      </c>
      <c r="K154" s="349">
        <v>400062</v>
      </c>
      <c r="L154" s="346" t="s">
        <v>66</v>
      </c>
      <c r="M154" s="346" t="s">
        <v>461</v>
      </c>
      <c r="N154" s="346" t="s">
        <v>461</v>
      </c>
      <c r="O154" s="345" t="s">
        <v>45</v>
      </c>
      <c r="P154" s="345">
        <v>11294</v>
      </c>
      <c r="Q154" s="345">
        <v>543965</v>
      </c>
      <c r="R154">
        <v>-1377.92</v>
      </c>
      <c r="S154" s="349" t="s">
        <v>4786</v>
      </c>
    </row>
    <row r="155" spans="1:19" x14ac:dyDescent="0.25">
      <c r="A155" s="349" t="s">
        <v>22</v>
      </c>
      <c r="B155" s="346" t="s">
        <v>3620</v>
      </c>
      <c r="C155" s="347">
        <v>44027</v>
      </c>
      <c r="D155" s="346">
        <v>3023504</v>
      </c>
      <c r="E155" s="349" t="s">
        <v>261</v>
      </c>
      <c r="F155" s="349" t="s">
        <v>42</v>
      </c>
      <c r="G155" s="219">
        <v>28511</v>
      </c>
      <c r="H155" s="346" t="s">
        <v>3621</v>
      </c>
      <c r="I155" s="349"/>
      <c r="J155" s="349" t="s">
        <v>4711</v>
      </c>
      <c r="K155" s="349">
        <v>400064</v>
      </c>
      <c r="L155" s="346" t="s">
        <v>66</v>
      </c>
      <c r="M155" s="346" t="s">
        <v>461</v>
      </c>
      <c r="N155" s="346" t="s">
        <v>461</v>
      </c>
      <c r="O155" s="345" t="s">
        <v>45</v>
      </c>
      <c r="P155" s="345">
        <v>11294</v>
      </c>
      <c r="Q155" s="345">
        <v>543965</v>
      </c>
      <c r="R155">
        <v>18970.79</v>
      </c>
      <c r="S155" s="349" t="s">
        <v>4787</v>
      </c>
    </row>
    <row r="156" spans="1:19" x14ac:dyDescent="0.25">
      <c r="A156" s="349" t="s">
        <v>22</v>
      </c>
      <c r="B156" s="346" t="s">
        <v>3620</v>
      </c>
      <c r="C156" s="347">
        <v>44027</v>
      </c>
      <c r="D156" s="346">
        <v>3023309</v>
      </c>
      <c r="E156" s="349" t="s">
        <v>262</v>
      </c>
      <c r="F156" s="349" t="s">
        <v>42</v>
      </c>
      <c r="G156" s="219">
        <v>14316</v>
      </c>
      <c r="H156" s="346" t="s">
        <v>3621</v>
      </c>
      <c r="I156" s="349"/>
      <c r="J156" s="349" t="s">
        <v>4711</v>
      </c>
      <c r="K156" s="349">
        <v>400098</v>
      </c>
      <c r="L156" s="346" t="s">
        <v>66</v>
      </c>
      <c r="M156" s="346" t="s">
        <v>461</v>
      </c>
      <c r="N156" s="346" t="s">
        <v>461</v>
      </c>
      <c r="O156" s="345" t="s">
        <v>45</v>
      </c>
      <c r="P156" s="345">
        <v>11294</v>
      </c>
      <c r="Q156" s="345">
        <v>543965</v>
      </c>
      <c r="R156">
        <v>11836.32</v>
      </c>
      <c r="S156" s="349" t="s">
        <v>4786</v>
      </c>
    </row>
    <row r="157" spans="1:19" x14ac:dyDescent="0.25">
      <c r="A157" s="349" t="s">
        <v>22</v>
      </c>
      <c r="B157" s="346" t="s">
        <v>3620</v>
      </c>
      <c r="C157" s="347">
        <v>44027</v>
      </c>
      <c r="D157" s="346">
        <v>3023307</v>
      </c>
      <c r="E157" s="349" t="s">
        <v>263</v>
      </c>
      <c r="F157" s="349" t="s">
        <v>42</v>
      </c>
      <c r="G157" s="219">
        <v>14194</v>
      </c>
      <c r="H157" s="346" t="s">
        <v>3621</v>
      </c>
      <c r="I157" s="349"/>
      <c r="J157" s="349" t="s">
        <v>4711</v>
      </c>
      <c r="K157" s="349">
        <v>400114</v>
      </c>
      <c r="L157" s="346" t="s">
        <v>66</v>
      </c>
      <c r="M157" s="346" t="s">
        <v>461</v>
      </c>
      <c r="N157" s="346" t="s">
        <v>461</v>
      </c>
      <c r="O157" s="345" t="s">
        <v>45</v>
      </c>
      <c r="P157" s="345">
        <v>11294</v>
      </c>
      <c r="Q157" s="345">
        <v>543965</v>
      </c>
      <c r="R157">
        <v>9238.0299999999988</v>
      </c>
      <c r="S157" s="349" t="s">
        <v>4786</v>
      </c>
    </row>
    <row r="158" spans="1:19" x14ac:dyDescent="0.25">
      <c r="A158" s="349" t="s">
        <v>22</v>
      </c>
      <c r="B158" s="346" t="s">
        <v>3620</v>
      </c>
      <c r="C158" s="347">
        <v>44027</v>
      </c>
      <c r="D158" s="346">
        <v>3023509</v>
      </c>
      <c r="E158" s="349" t="s">
        <v>264</v>
      </c>
      <c r="F158" s="349" t="s">
        <v>42</v>
      </c>
      <c r="G158" s="219">
        <v>32653</v>
      </c>
      <c r="H158" s="346" t="s">
        <v>3621</v>
      </c>
      <c r="I158" s="349"/>
      <c r="J158" s="349" t="s">
        <v>4711</v>
      </c>
      <c r="K158" s="349">
        <v>400066</v>
      </c>
      <c r="L158" s="346" t="s">
        <v>66</v>
      </c>
      <c r="M158" s="346" t="s">
        <v>461</v>
      </c>
      <c r="N158" s="346" t="s">
        <v>461</v>
      </c>
      <c r="O158" s="345" t="s">
        <v>45</v>
      </c>
      <c r="P158" s="345">
        <v>11294</v>
      </c>
      <c r="Q158" s="345">
        <v>543965</v>
      </c>
      <c r="R158">
        <v>21468.480000000003</v>
      </c>
      <c r="S158" s="349" t="s">
        <v>4786</v>
      </c>
    </row>
    <row r="159" spans="1:19" x14ac:dyDescent="0.25">
      <c r="A159" s="349" t="s">
        <v>22</v>
      </c>
      <c r="B159" s="346" t="s">
        <v>3620</v>
      </c>
      <c r="C159" s="347">
        <v>44027</v>
      </c>
      <c r="D159" s="346">
        <v>3023311</v>
      </c>
      <c r="E159" s="349" t="s">
        <v>265</v>
      </c>
      <c r="F159" s="349" t="s">
        <v>42</v>
      </c>
      <c r="G159" s="219">
        <v>28571</v>
      </c>
      <c r="H159" s="346" t="s">
        <v>3621</v>
      </c>
      <c r="I159" s="349"/>
      <c r="J159" s="349" t="s">
        <v>4711</v>
      </c>
      <c r="K159" s="349">
        <v>400058</v>
      </c>
      <c r="L159" s="346" t="s">
        <v>66</v>
      </c>
      <c r="M159" s="346" t="s">
        <v>461</v>
      </c>
      <c r="N159" s="346" t="s">
        <v>461</v>
      </c>
      <c r="O159" s="345" t="s">
        <v>45</v>
      </c>
      <c r="P159" s="345">
        <v>11294</v>
      </c>
      <c r="Q159" s="345">
        <v>543965</v>
      </c>
      <c r="R159">
        <v>18307.72</v>
      </c>
      <c r="S159" s="349" t="s">
        <v>4786</v>
      </c>
    </row>
    <row r="160" spans="1:19" x14ac:dyDescent="0.25">
      <c r="A160" s="349" t="s">
        <v>22</v>
      </c>
      <c r="B160" s="346" t="s">
        <v>3620</v>
      </c>
      <c r="C160" s="347">
        <v>44027</v>
      </c>
      <c r="D160" s="346">
        <v>3023312</v>
      </c>
      <c r="E160" s="349" t="s">
        <v>266</v>
      </c>
      <c r="F160" s="349" t="s">
        <v>42</v>
      </c>
      <c r="G160" s="219">
        <v>12976</v>
      </c>
      <c r="H160" s="346" t="s">
        <v>3621</v>
      </c>
      <c r="I160" s="349"/>
      <c r="J160" s="349" t="s">
        <v>4711</v>
      </c>
      <c r="K160" s="349">
        <v>400017</v>
      </c>
      <c r="L160" s="346" t="s">
        <v>66</v>
      </c>
      <c r="M160" s="346" t="s">
        <v>461</v>
      </c>
      <c r="N160" s="346" t="s">
        <v>461</v>
      </c>
      <c r="O160" s="345" t="s">
        <v>45</v>
      </c>
      <c r="P160" s="345">
        <v>11294</v>
      </c>
      <c r="Q160" s="345">
        <v>543965</v>
      </c>
      <c r="R160">
        <v>8326.64</v>
      </c>
      <c r="S160" s="349" t="s">
        <v>4786</v>
      </c>
    </row>
    <row r="161" spans="1:19" x14ac:dyDescent="0.25">
      <c r="A161" s="349" t="s">
        <v>22</v>
      </c>
      <c r="B161" s="346" t="s">
        <v>3620</v>
      </c>
      <c r="C161" s="347">
        <v>44027</v>
      </c>
      <c r="D161" s="346">
        <v>3023314</v>
      </c>
      <c r="E161" s="349" t="s">
        <v>267</v>
      </c>
      <c r="F161" s="349" t="s">
        <v>42</v>
      </c>
      <c r="G161" s="219">
        <v>12367</v>
      </c>
      <c r="H161" s="346" t="s">
        <v>3621</v>
      </c>
      <c r="I161" s="349"/>
      <c r="J161" s="349" t="s">
        <v>4711</v>
      </c>
      <c r="K161" s="349">
        <v>400094</v>
      </c>
      <c r="L161" s="346" t="s">
        <v>66</v>
      </c>
      <c r="M161" s="346" t="s">
        <v>461</v>
      </c>
      <c r="N161" s="346" t="s">
        <v>461</v>
      </c>
      <c r="O161" s="345" t="s">
        <v>45</v>
      </c>
      <c r="P161" s="345">
        <v>11294</v>
      </c>
      <c r="Q161" s="345">
        <v>543965</v>
      </c>
      <c r="R161">
        <v>10480.780000000001</v>
      </c>
      <c r="S161" s="349" t="s">
        <v>4786</v>
      </c>
    </row>
    <row r="162" spans="1:19" x14ac:dyDescent="0.25">
      <c r="A162" s="349" t="s">
        <v>22</v>
      </c>
      <c r="B162" s="346" t="s">
        <v>3620</v>
      </c>
      <c r="C162" s="347">
        <v>44027</v>
      </c>
      <c r="D162" s="346">
        <v>3023313</v>
      </c>
      <c r="E162" s="349" t="s">
        <v>268</v>
      </c>
      <c r="F162" s="349" t="s">
        <v>42</v>
      </c>
      <c r="G162" s="219">
        <v>13159</v>
      </c>
      <c r="H162" s="346" t="s">
        <v>3621</v>
      </c>
      <c r="I162" s="349"/>
      <c r="J162" s="349" t="s">
        <v>4711</v>
      </c>
      <c r="K162" s="349">
        <v>400006</v>
      </c>
      <c r="L162" s="346" t="s">
        <v>66</v>
      </c>
      <c r="M162" s="346" t="s">
        <v>461</v>
      </c>
      <c r="N162" s="346" t="s">
        <v>461</v>
      </c>
      <c r="O162" s="345" t="s">
        <v>45</v>
      </c>
      <c r="P162" s="345">
        <v>11294</v>
      </c>
      <c r="Q162" s="345">
        <v>543965</v>
      </c>
      <c r="R162">
        <v>8465.57</v>
      </c>
      <c r="S162" s="349" t="s">
        <v>4786</v>
      </c>
    </row>
    <row r="163" spans="1:19" x14ac:dyDescent="0.25">
      <c r="A163" s="349" t="s">
        <v>22</v>
      </c>
      <c r="B163" s="346" t="s">
        <v>3620</v>
      </c>
      <c r="C163" s="347">
        <v>44027</v>
      </c>
      <c r="D163" s="346">
        <v>3023507</v>
      </c>
      <c r="E163" s="349" t="s">
        <v>269</v>
      </c>
      <c r="F163" s="349" t="s">
        <v>42</v>
      </c>
      <c r="G163" s="219">
        <v>11514</v>
      </c>
      <c r="H163" s="346" t="s">
        <v>3621</v>
      </c>
      <c r="I163" s="349"/>
      <c r="J163" s="349" t="s">
        <v>4711</v>
      </c>
      <c r="K163" s="349">
        <v>400037</v>
      </c>
      <c r="L163" s="346" t="s">
        <v>66</v>
      </c>
      <c r="M163" s="346" t="s">
        <v>461</v>
      </c>
      <c r="N163" s="346" t="s">
        <v>461</v>
      </c>
      <c r="O163" s="345" t="s">
        <v>45</v>
      </c>
      <c r="P163" s="345">
        <v>11294</v>
      </c>
      <c r="Q163" s="345">
        <v>543965</v>
      </c>
      <c r="R163">
        <v>8246.1699999999983</v>
      </c>
      <c r="S163" s="349" t="s">
        <v>4786</v>
      </c>
    </row>
    <row r="164" spans="1:19" x14ac:dyDescent="0.25">
      <c r="A164" s="349" t="s">
        <v>22</v>
      </c>
      <c r="B164" s="346" t="s">
        <v>3620</v>
      </c>
      <c r="C164" s="347">
        <v>44027</v>
      </c>
      <c r="D164" s="346">
        <v>3023506</v>
      </c>
      <c r="E164" s="349" t="s">
        <v>270</v>
      </c>
      <c r="F164" s="349" t="s">
        <v>42</v>
      </c>
      <c r="G164" s="219">
        <v>18215</v>
      </c>
      <c r="H164" s="346" t="s">
        <v>3621</v>
      </c>
      <c r="I164" s="349"/>
      <c r="J164" s="349" t="s">
        <v>4711</v>
      </c>
      <c r="K164" s="349">
        <v>400009</v>
      </c>
      <c r="L164" s="346" t="s">
        <v>66</v>
      </c>
      <c r="M164" s="346" t="s">
        <v>461</v>
      </c>
      <c r="N164" s="346" t="s">
        <v>461</v>
      </c>
      <c r="O164" s="345" t="s">
        <v>45</v>
      </c>
      <c r="P164" s="345">
        <v>11294</v>
      </c>
      <c r="Q164" s="345">
        <v>543965</v>
      </c>
      <c r="R164">
        <v>12030.71</v>
      </c>
      <c r="S164" s="349" t="s">
        <v>4786</v>
      </c>
    </row>
    <row r="165" spans="1:19" x14ac:dyDescent="0.25">
      <c r="A165" s="349" t="s">
        <v>22</v>
      </c>
      <c r="B165" s="346" t="s">
        <v>3620</v>
      </c>
      <c r="C165" s="347">
        <v>44027</v>
      </c>
      <c r="D165" s="346">
        <v>3022070</v>
      </c>
      <c r="E165" s="349" t="s">
        <v>272</v>
      </c>
      <c r="F165" s="349" t="s">
        <v>42</v>
      </c>
      <c r="G165" s="219">
        <v>15596</v>
      </c>
      <c r="H165" s="346" t="s">
        <v>3621</v>
      </c>
      <c r="I165" s="349"/>
      <c r="J165" s="349" t="s">
        <v>4711</v>
      </c>
      <c r="K165" s="349">
        <v>400038</v>
      </c>
      <c r="L165" s="346" t="s">
        <v>66</v>
      </c>
      <c r="M165" s="346" t="s">
        <v>461</v>
      </c>
      <c r="N165" s="346" t="s">
        <v>461</v>
      </c>
      <c r="O165" s="345" t="s">
        <v>45</v>
      </c>
      <c r="P165" s="345">
        <v>11294</v>
      </c>
      <c r="Q165" s="345">
        <v>543965</v>
      </c>
      <c r="R165">
        <v>-1868.6100000000006</v>
      </c>
      <c r="S165" s="349" t="s">
        <v>4786</v>
      </c>
    </row>
    <row r="166" spans="1:19" x14ac:dyDescent="0.25">
      <c r="A166" s="349" t="s">
        <v>22</v>
      </c>
      <c r="B166" s="346" t="s">
        <v>3620</v>
      </c>
      <c r="C166" s="347">
        <v>44027</v>
      </c>
      <c r="D166" s="346">
        <v>3023316</v>
      </c>
      <c r="E166" s="349" t="s">
        <v>273</v>
      </c>
      <c r="F166" s="349" t="s">
        <v>42</v>
      </c>
      <c r="G166" s="219">
        <v>12915</v>
      </c>
      <c r="H166" s="346" t="s">
        <v>3621</v>
      </c>
      <c r="I166" s="349"/>
      <c r="J166" s="349" t="s">
        <v>4711</v>
      </c>
      <c r="K166" s="349">
        <v>400100</v>
      </c>
      <c r="L166" s="346" t="s">
        <v>66</v>
      </c>
      <c r="M166" s="346" t="s">
        <v>461</v>
      </c>
      <c r="N166" s="346" t="s">
        <v>461</v>
      </c>
      <c r="O166" s="345" t="s">
        <v>45</v>
      </c>
      <c r="P166" s="345">
        <v>11294</v>
      </c>
      <c r="Q166" s="345">
        <v>543965</v>
      </c>
      <c r="R166">
        <v>8221.89</v>
      </c>
      <c r="S166" s="349" t="s">
        <v>4786</v>
      </c>
    </row>
    <row r="167" spans="1:19" x14ac:dyDescent="0.25">
      <c r="A167" s="349" t="s">
        <v>22</v>
      </c>
      <c r="B167" s="346" t="s">
        <v>3620</v>
      </c>
      <c r="C167" s="347">
        <v>44027</v>
      </c>
      <c r="D167" s="346">
        <v>3022055</v>
      </c>
      <c r="E167" s="349" t="s">
        <v>274</v>
      </c>
      <c r="F167" s="349" t="s">
        <v>42</v>
      </c>
      <c r="G167" s="219">
        <v>14621</v>
      </c>
      <c r="H167" s="346" t="s">
        <v>3621</v>
      </c>
      <c r="I167" s="349"/>
      <c r="J167" s="349" t="s">
        <v>4711</v>
      </c>
      <c r="K167" s="349">
        <v>400101</v>
      </c>
      <c r="L167" s="346" t="s">
        <v>66</v>
      </c>
      <c r="M167" s="346" t="s">
        <v>461</v>
      </c>
      <c r="N167" s="346" t="s">
        <v>461</v>
      </c>
      <c r="O167" s="345" t="s">
        <v>45</v>
      </c>
      <c r="P167" s="345">
        <v>11294</v>
      </c>
      <c r="Q167" s="345">
        <v>543965</v>
      </c>
      <c r="R167">
        <v>9532.9700000000012</v>
      </c>
      <c r="S167" s="349" t="s">
        <v>4787</v>
      </c>
    </row>
    <row r="168" spans="1:19" x14ac:dyDescent="0.25">
      <c r="A168" s="349" t="s">
        <v>22</v>
      </c>
      <c r="B168" s="346" t="s">
        <v>3620</v>
      </c>
      <c r="C168" s="347">
        <v>44027</v>
      </c>
      <c r="D168" s="346">
        <v>3022057</v>
      </c>
      <c r="E168" s="349" t="s">
        <v>275</v>
      </c>
      <c r="F168" s="349" t="s">
        <v>42</v>
      </c>
      <c r="G168" s="219">
        <v>31435</v>
      </c>
      <c r="H168" s="346" t="s">
        <v>3621</v>
      </c>
      <c r="I168" s="349"/>
      <c r="J168" s="349" t="s">
        <v>4711</v>
      </c>
      <c r="K168" s="349">
        <v>400053</v>
      </c>
      <c r="L168" s="346" t="s">
        <v>66</v>
      </c>
      <c r="M168" s="346" t="s">
        <v>461</v>
      </c>
      <c r="N168" s="346" t="s">
        <v>461</v>
      </c>
      <c r="O168" s="345" t="s">
        <v>45</v>
      </c>
      <c r="P168" s="345">
        <v>11294</v>
      </c>
      <c r="Q168" s="345">
        <v>543965</v>
      </c>
      <c r="R168">
        <v>-4649.18</v>
      </c>
      <c r="S168" s="349" t="s">
        <v>4786</v>
      </c>
    </row>
    <row r="169" spans="1:19" x14ac:dyDescent="0.25">
      <c r="A169" s="349" t="s">
        <v>22</v>
      </c>
      <c r="B169" s="346" t="s">
        <v>3620</v>
      </c>
      <c r="C169" s="347">
        <v>44027</v>
      </c>
      <c r="D169" s="346">
        <v>3022076</v>
      </c>
      <c r="E169" s="349" t="s">
        <v>277</v>
      </c>
      <c r="F169" s="349" t="s">
        <v>42</v>
      </c>
      <c r="G169" s="219">
        <v>25221</v>
      </c>
      <c r="H169" s="346" t="s">
        <v>3621</v>
      </c>
      <c r="I169" s="349"/>
      <c r="J169" s="349" t="s">
        <v>4711</v>
      </c>
      <c r="K169" s="349">
        <v>400111</v>
      </c>
      <c r="L169" s="346" t="s">
        <v>66</v>
      </c>
      <c r="M169" s="346" t="s">
        <v>461</v>
      </c>
      <c r="N169" s="346" t="s">
        <v>461</v>
      </c>
      <c r="O169" s="345" t="s">
        <v>45</v>
      </c>
      <c r="P169" s="345">
        <v>11294</v>
      </c>
      <c r="Q169" s="345">
        <v>543965</v>
      </c>
      <c r="R169">
        <v>-3259.5800000000017</v>
      </c>
      <c r="S169" s="349" t="s">
        <v>4786</v>
      </c>
    </row>
    <row r="170" spans="1:19" x14ac:dyDescent="0.25">
      <c r="A170" s="349" t="s">
        <v>22</v>
      </c>
      <c r="B170" s="346" t="s">
        <v>3620</v>
      </c>
      <c r="C170" s="347">
        <v>44027</v>
      </c>
      <c r="D170" s="346">
        <v>3022060</v>
      </c>
      <c r="E170" s="349" t="s">
        <v>278</v>
      </c>
      <c r="F170" s="349" t="s">
        <v>42</v>
      </c>
      <c r="G170" s="219">
        <v>29120</v>
      </c>
      <c r="H170" s="346" t="s">
        <v>3621</v>
      </c>
      <c r="I170" s="349"/>
      <c r="J170" s="349" t="s">
        <v>4711</v>
      </c>
      <c r="K170" s="349">
        <v>400011</v>
      </c>
      <c r="L170" s="346" t="s">
        <v>66</v>
      </c>
      <c r="M170" s="346" t="s">
        <v>461</v>
      </c>
      <c r="N170" s="346" t="s">
        <v>461</v>
      </c>
      <c r="O170" s="345" t="s">
        <v>45</v>
      </c>
      <c r="P170" s="345">
        <v>11294</v>
      </c>
      <c r="Q170" s="345">
        <v>543965</v>
      </c>
      <c r="R170">
        <v>18242.090000000004</v>
      </c>
      <c r="S170" s="349" t="s">
        <v>4786</v>
      </c>
    </row>
    <row r="171" spans="1:19" x14ac:dyDescent="0.25">
      <c r="A171" s="349" t="s">
        <v>22</v>
      </c>
      <c r="B171" s="346" t="s">
        <v>3620</v>
      </c>
      <c r="C171" s="347">
        <v>44027</v>
      </c>
      <c r="D171" s="346">
        <v>3023518</v>
      </c>
      <c r="E171" s="349" t="s">
        <v>279</v>
      </c>
      <c r="F171" s="349" t="s">
        <v>42</v>
      </c>
      <c r="G171" s="219">
        <v>26988</v>
      </c>
      <c r="H171" s="346" t="s">
        <v>3621</v>
      </c>
      <c r="I171" s="349"/>
      <c r="J171" s="349" t="s">
        <v>4711</v>
      </c>
      <c r="K171" s="349">
        <v>400117</v>
      </c>
      <c r="L171" s="346" t="s">
        <v>66</v>
      </c>
      <c r="M171" s="346" t="s">
        <v>461</v>
      </c>
      <c r="N171" s="346" t="s">
        <v>461</v>
      </c>
      <c r="O171" s="345" t="s">
        <v>45</v>
      </c>
      <c r="P171" s="345">
        <v>11294</v>
      </c>
      <c r="Q171" s="345">
        <v>543965</v>
      </c>
      <c r="R171">
        <v>7305.2599999999984</v>
      </c>
      <c r="S171" s="349" t="s">
        <v>4786</v>
      </c>
    </row>
    <row r="172" spans="1:19" x14ac:dyDescent="0.25">
      <c r="A172" s="349" t="s">
        <v>22</v>
      </c>
      <c r="B172" s="346" t="s">
        <v>3620</v>
      </c>
      <c r="C172" s="347">
        <v>44027</v>
      </c>
      <c r="D172" s="346">
        <v>3022054</v>
      </c>
      <c r="E172" s="349" t="s">
        <v>280</v>
      </c>
      <c r="F172" s="349" t="s">
        <v>42</v>
      </c>
      <c r="G172" s="219">
        <v>12671</v>
      </c>
      <c r="H172" s="346" t="s">
        <v>3621</v>
      </c>
      <c r="I172" s="349"/>
      <c r="J172" s="349" t="s">
        <v>4711</v>
      </c>
      <c r="K172" s="349">
        <v>400004</v>
      </c>
      <c r="L172" s="346" t="s">
        <v>66</v>
      </c>
      <c r="M172" s="346" t="s">
        <v>461</v>
      </c>
      <c r="N172" s="346" t="s">
        <v>461</v>
      </c>
      <c r="O172" s="345" t="s">
        <v>45</v>
      </c>
      <c r="P172" s="345">
        <v>11294</v>
      </c>
      <c r="Q172" s="345">
        <v>543965</v>
      </c>
      <c r="R172">
        <v>8131.7200000000012</v>
      </c>
      <c r="S172" s="349" t="s">
        <v>4786</v>
      </c>
    </row>
    <row r="173" spans="1:19" x14ac:dyDescent="0.25">
      <c r="A173" s="349" t="s">
        <v>22</v>
      </c>
      <c r="B173" s="346" t="s">
        <v>3620</v>
      </c>
      <c r="C173" s="347">
        <v>44027</v>
      </c>
      <c r="D173" s="346">
        <v>3021102</v>
      </c>
      <c r="E173" s="349" t="s">
        <v>315</v>
      </c>
      <c r="F173" s="349" t="s">
        <v>42</v>
      </c>
      <c r="G173" s="219">
        <v>8895.2031454783755</v>
      </c>
      <c r="H173" s="346" t="s">
        <v>3621</v>
      </c>
      <c r="I173" s="349"/>
      <c r="J173" s="349" t="s">
        <v>4711</v>
      </c>
      <c r="K173" s="349">
        <v>400157</v>
      </c>
      <c r="L173" s="346" t="s">
        <v>66</v>
      </c>
      <c r="M173" s="346" t="s">
        <v>461</v>
      </c>
      <c r="N173" s="346" t="s">
        <v>461</v>
      </c>
      <c r="O173" s="345" t="s">
        <v>314</v>
      </c>
      <c r="P173" s="345">
        <v>11294</v>
      </c>
      <c r="Q173" s="345">
        <v>543965</v>
      </c>
      <c r="R173">
        <v>5692.9531454783755</v>
      </c>
      <c r="S173" s="349" t="s">
        <v>4786</v>
      </c>
    </row>
    <row r="174" spans="1:19" x14ac:dyDescent="0.25">
      <c r="A174" s="349" t="s">
        <v>22</v>
      </c>
      <c r="B174" s="346" t="s">
        <v>3620</v>
      </c>
      <c r="C174" s="347">
        <v>44027</v>
      </c>
      <c r="D174" s="346">
        <v>3021100</v>
      </c>
      <c r="E174" s="349" t="s">
        <v>313</v>
      </c>
      <c r="F174" s="349" t="s">
        <v>42</v>
      </c>
      <c r="G174" s="219">
        <v>32022.73132372215</v>
      </c>
      <c r="H174" s="346" t="s">
        <v>3621</v>
      </c>
      <c r="I174" s="349"/>
      <c r="J174" s="349" t="s">
        <v>4711</v>
      </c>
      <c r="K174" s="349">
        <v>400156</v>
      </c>
      <c r="L174" s="346" t="s">
        <v>66</v>
      </c>
      <c r="M174" s="346" t="s">
        <v>461</v>
      </c>
      <c r="N174" s="346" t="s">
        <v>461</v>
      </c>
      <c r="O174" s="345" t="s">
        <v>314</v>
      </c>
      <c r="P174" s="345">
        <v>11294</v>
      </c>
      <c r="Q174" s="345">
        <v>543965</v>
      </c>
      <c r="R174">
        <v>-3448.3686762778489</v>
      </c>
      <c r="S174" s="349" t="s">
        <v>4786</v>
      </c>
    </row>
    <row r="175" spans="1:19" x14ac:dyDescent="0.25">
      <c r="A175" s="349" t="s">
        <v>22</v>
      </c>
      <c r="B175" s="346" t="s">
        <v>3620</v>
      </c>
      <c r="C175" s="347">
        <v>44027</v>
      </c>
      <c r="D175" s="346">
        <v>3025405</v>
      </c>
      <c r="E175" s="349" t="s">
        <v>104</v>
      </c>
      <c r="F175" s="349" t="s">
        <v>42</v>
      </c>
      <c r="G175" s="219">
        <v>106952</v>
      </c>
      <c r="H175" s="346" t="s">
        <v>3621</v>
      </c>
      <c r="I175" s="349"/>
      <c r="J175" s="349" t="s">
        <v>4711</v>
      </c>
      <c r="K175" s="349">
        <v>400041</v>
      </c>
      <c r="L175" s="346" t="s">
        <v>66</v>
      </c>
      <c r="M175" s="346" t="s">
        <v>461</v>
      </c>
      <c r="N175" s="346" t="s">
        <v>461</v>
      </c>
      <c r="O175" s="345" t="s">
        <v>96</v>
      </c>
      <c r="P175" s="345">
        <v>11294</v>
      </c>
      <c r="Q175" s="345">
        <v>543965</v>
      </c>
      <c r="R175">
        <v>-11604.350000000006</v>
      </c>
      <c r="S175" s="349" t="s">
        <v>4786</v>
      </c>
    </row>
    <row r="176" spans="1:19" x14ac:dyDescent="0.25">
      <c r="A176" s="349" t="s">
        <v>22</v>
      </c>
      <c r="B176" s="346" t="s">
        <v>3620</v>
      </c>
      <c r="C176" s="347">
        <v>44027</v>
      </c>
      <c r="D176" s="346">
        <v>3024003</v>
      </c>
      <c r="E176" s="349" t="s">
        <v>107</v>
      </c>
      <c r="F176" s="349" t="s">
        <v>42</v>
      </c>
      <c r="G176" s="219">
        <v>71116</v>
      </c>
      <c r="H176" s="346" t="s">
        <v>3621</v>
      </c>
      <c r="I176" s="349"/>
      <c r="J176" s="349" t="s">
        <v>4711</v>
      </c>
      <c r="K176" s="349">
        <v>400033</v>
      </c>
      <c r="L176" s="346" t="s">
        <v>66</v>
      </c>
      <c r="M176" s="346" t="s">
        <v>461</v>
      </c>
      <c r="N176" s="346" t="s">
        <v>461</v>
      </c>
      <c r="O176" s="345" t="s">
        <v>96</v>
      </c>
      <c r="P176" s="345">
        <v>11294</v>
      </c>
      <c r="Q176" s="345">
        <v>543965</v>
      </c>
      <c r="R176">
        <v>-7241.2099999999919</v>
      </c>
      <c r="S176" s="349" t="s">
        <v>4786</v>
      </c>
    </row>
    <row r="177" spans="1:19" x14ac:dyDescent="0.25">
      <c r="A177" s="349" t="s">
        <v>22</v>
      </c>
      <c r="B177" s="346" t="s">
        <v>3620</v>
      </c>
      <c r="C177" s="347">
        <v>44027</v>
      </c>
      <c r="D177" s="346">
        <v>3025427</v>
      </c>
      <c r="E177" s="349" t="s">
        <v>111</v>
      </c>
      <c r="F177" s="349" t="s">
        <v>42</v>
      </c>
      <c r="G177" s="219">
        <v>113009</v>
      </c>
      <c r="H177" s="346" t="s">
        <v>3621</v>
      </c>
      <c r="I177" s="349"/>
      <c r="J177" s="349" t="s">
        <v>4711</v>
      </c>
      <c r="K177" s="349">
        <v>400140</v>
      </c>
      <c r="L177" s="346" t="s">
        <v>66</v>
      </c>
      <c r="M177" s="346" t="s">
        <v>461</v>
      </c>
      <c r="N177" s="346" t="s">
        <v>461</v>
      </c>
      <c r="O177" s="345" t="s">
        <v>96</v>
      </c>
      <c r="P177" s="345">
        <v>11294</v>
      </c>
      <c r="Q177" s="345">
        <v>543965</v>
      </c>
      <c r="R177">
        <v>-12065.059999999998</v>
      </c>
      <c r="S177" s="349" t="s">
        <v>4786</v>
      </c>
    </row>
    <row r="178" spans="1:19" x14ac:dyDescent="0.25">
      <c r="A178" s="349" t="s">
        <v>22</v>
      </c>
      <c r="B178" s="346" t="s">
        <v>3620</v>
      </c>
      <c r="C178" s="347">
        <v>44027</v>
      </c>
      <c r="D178" s="346">
        <v>3024004</v>
      </c>
      <c r="E178" s="349" t="s">
        <v>112</v>
      </c>
      <c r="F178" s="349" t="s">
        <v>42</v>
      </c>
      <c r="G178" s="219">
        <v>31023</v>
      </c>
      <c r="H178" s="346" t="s">
        <v>3621</v>
      </c>
      <c r="I178" s="349"/>
      <c r="J178" s="349" t="s">
        <v>4711</v>
      </c>
      <c r="K178" s="349">
        <v>107953</v>
      </c>
      <c r="L178" s="346" t="s">
        <v>66</v>
      </c>
      <c r="M178" s="346" t="s">
        <v>461</v>
      </c>
      <c r="N178" s="346" t="s">
        <v>461</v>
      </c>
      <c r="O178" s="345" t="s">
        <v>96</v>
      </c>
      <c r="P178" s="345">
        <v>11294</v>
      </c>
      <c r="Q178" s="345">
        <v>543965</v>
      </c>
      <c r="R178">
        <v>-2288.0099999999948</v>
      </c>
      <c r="S178" s="349" t="s">
        <v>4786</v>
      </c>
    </row>
    <row r="179" spans="1:19" x14ac:dyDescent="0.25">
      <c r="A179" s="349" t="s">
        <v>22</v>
      </c>
      <c r="B179" s="346" t="s">
        <v>3620</v>
      </c>
      <c r="C179" s="347">
        <v>44027</v>
      </c>
      <c r="D179" s="346">
        <v>3025404</v>
      </c>
      <c r="E179" s="349" t="s">
        <v>118</v>
      </c>
      <c r="F179" s="349" t="s">
        <v>42</v>
      </c>
      <c r="G179" s="219">
        <v>66059</v>
      </c>
      <c r="H179" s="346" t="s">
        <v>3621</v>
      </c>
      <c r="I179" s="349"/>
      <c r="J179" s="349" t="s">
        <v>4711</v>
      </c>
      <c r="K179" s="349">
        <v>400029</v>
      </c>
      <c r="L179" s="346" t="s">
        <v>66</v>
      </c>
      <c r="M179" s="346" t="s">
        <v>461</v>
      </c>
      <c r="N179" s="346" t="s">
        <v>461</v>
      </c>
      <c r="O179" s="345" t="s">
        <v>96</v>
      </c>
      <c r="P179" s="345">
        <v>11294</v>
      </c>
      <c r="Q179" s="345">
        <v>543965</v>
      </c>
      <c r="R179">
        <v>-5879.3500000000058</v>
      </c>
      <c r="S179" s="349" t="s">
        <v>4786</v>
      </c>
    </row>
    <row r="180" spans="1:19" x14ac:dyDescent="0.25">
      <c r="A180" s="349" t="s">
        <v>22</v>
      </c>
      <c r="B180" s="346" t="s">
        <v>3620</v>
      </c>
      <c r="C180" s="347">
        <v>44027</v>
      </c>
      <c r="D180" s="346">
        <v>3025407</v>
      </c>
      <c r="E180" s="349" t="s">
        <v>119</v>
      </c>
      <c r="F180" s="349" t="s">
        <v>42</v>
      </c>
      <c r="G180" s="219">
        <v>102921</v>
      </c>
      <c r="H180" s="346" t="s">
        <v>3621</v>
      </c>
      <c r="I180" s="349"/>
      <c r="J180" s="349" t="s">
        <v>4711</v>
      </c>
      <c r="K180" s="349">
        <v>400013</v>
      </c>
      <c r="L180" s="346" t="s">
        <v>66</v>
      </c>
      <c r="M180" s="346" t="s">
        <v>461</v>
      </c>
      <c r="N180" s="346" t="s">
        <v>461</v>
      </c>
      <c r="O180" s="345" t="s">
        <v>96</v>
      </c>
      <c r="P180" s="345">
        <v>11294</v>
      </c>
      <c r="Q180" s="345">
        <v>543965</v>
      </c>
      <c r="R180">
        <v>-9414.1000000000058</v>
      </c>
      <c r="S180" s="349" t="s">
        <v>4786</v>
      </c>
    </row>
    <row r="181" spans="1:19" x14ac:dyDescent="0.25">
      <c r="A181" s="349" t="s">
        <v>22</v>
      </c>
      <c r="B181" s="346" t="s">
        <v>3620</v>
      </c>
      <c r="C181" s="347">
        <v>44027</v>
      </c>
      <c r="D181" s="346">
        <v>3027010</v>
      </c>
      <c r="E181" s="349" t="s">
        <v>76</v>
      </c>
      <c r="F181" s="349" t="s">
        <v>42</v>
      </c>
      <c r="G181" s="219">
        <v>17345.646133682832</v>
      </c>
      <c r="H181" s="346" t="s">
        <v>3621</v>
      </c>
      <c r="I181" s="349"/>
      <c r="J181" s="349" t="s">
        <v>4711</v>
      </c>
      <c r="K181" s="349">
        <v>400063</v>
      </c>
      <c r="L181" s="346" t="s">
        <v>66</v>
      </c>
      <c r="M181" s="346" t="s">
        <v>461</v>
      </c>
      <c r="N181" s="346" t="s">
        <v>461</v>
      </c>
      <c r="O181" s="345" t="s">
        <v>71</v>
      </c>
      <c r="P181" s="345">
        <v>11294</v>
      </c>
      <c r="Q181" s="345">
        <v>543965</v>
      </c>
      <c r="R181">
        <v>-1867.8538663171676</v>
      </c>
      <c r="S181" s="349" t="s">
        <v>4786</v>
      </c>
    </row>
    <row r="182" spans="1:19" x14ac:dyDescent="0.25">
      <c r="A182" s="349" t="s">
        <v>22</v>
      </c>
      <c r="B182" s="346" t="s">
        <v>3620</v>
      </c>
      <c r="C182" s="347">
        <v>44027</v>
      </c>
      <c r="D182" s="346">
        <v>3027005</v>
      </c>
      <c r="E182" s="349" t="s">
        <v>67</v>
      </c>
      <c r="F182" s="349" t="s">
        <v>42</v>
      </c>
      <c r="G182" s="219">
        <v>26685.609436435127</v>
      </c>
      <c r="H182" s="346" t="s">
        <v>3621</v>
      </c>
      <c r="I182" s="349"/>
      <c r="J182" s="349" t="s">
        <v>4711</v>
      </c>
      <c r="K182" s="349">
        <v>400034</v>
      </c>
      <c r="L182" s="346" t="s">
        <v>66</v>
      </c>
      <c r="M182" s="346" t="s">
        <v>461</v>
      </c>
      <c r="N182" s="346" t="s">
        <v>461</v>
      </c>
      <c r="O182" s="345" t="s">
        <v>71</v>
      </c>
      <c r="P182" s="345">
        <v>11294</v>
      </c>
      <c r="Q182" s="345">
        <v>543965</v>
      </c>
      <c r="R182">
        <v>17078.859436435127</v>
      </c>
      <c r="S182" s="349" t="s">
        <v>4786</v>
      </c>
    </row>
    <row r="183" spans="1:19" x14ac:dyDescent="0.25">
      <c r="A183" s="349" t="s">
        <v>22</v>
      </c>
      <c r="B183" s="346" t="s">
        <v>3620</v>
      </c>
      <c r="C183" s="347">
        <v>44027</v>
      </c>
      <c r="D183" s="346">
        <v>3027009</v>
      </c>
      <c r="E183" s="349" t="s">
        <v>74</v>
      </c>
      <c r="F183" s="349" t="s">
        <v>42</v>
      </c>
      <c r="G183" s="219">
        <v>23572.288335517693</v>
      </c>
      <c r="H183" s="346" t="s">
        <v>3621</v>
      </c>
      <c r="I183" s="349"/>
      <c r="J183" s="349" t="s">
        <v>4711</v>
      </c>
      <c r="K183" s="349">
        <v>400091</v>
      </c>
      <c r="L183" s="346" t="s">
        <v>66</v>
      </c>
      <c r="M183" s="346" t="s">
        <v>461</v>
      </c>
      <c r="N183" s="346" t="s">
        <v>461</v>
      </c>
      <c r="O183" s="345" t="s">
        <v>71</v>
      </c>
      <c r="P183" s="345">
        <v>11294</v>
      </c>
      <c r="Q183" s="345">
        <v>543965</v>
      </c>
      <c r="R183">
        <v>-2538.3816644823019</v>
      </c>
      <c r="S183" s="349" t="s">
        <v>4786</v>
      </c>
    </row>
    <row r="184" spans="1:19" x14ac:dyDescent="0.25">
      <c r="A184" s="349" t="s">
        <v>22</v>
      </c>
      <c r="B184" s="346" t="s">
        <v>3620</v>
      </c>
      <c r="C184" s="347">
        <v>44027</v>
      </c>
      <c r="D184" s="346">
        <v>3023521</v>
      </c>
      <c r="E184" s="349" t="s">
        <v>318</v>
      </c>
      <c r="F184" s="349" t="s">
        <v>42</v>
      </c>
      <c r="G184" s="219">
        <v>115768</v>
      </c>
      <c r="H184" s="346" t="s">
        <v>3621</v>
      </c>
      <c r="I184" s="349"/>
      <c r="J184" s="349" t="s">
        <v>4711</v>
      </c>
      <c r="K184" s="349">
        <v>400135</v>
      </c>
      <c r="L184" s="346" t="s">
        <v>66</v>
      </c>
      <c r="M184" s="346" t="s">
        <v>461</v>
      </c>
      <c r="N184" s="346" t="s">
        <v>461</v>
      </c>
      <c r="O184" s="345" t="s">
        <v>317</v>
      </c>
      <c r="P184" s="345">
        <v>11294</v>
      </c>
      <c r="Q184" s="345">
        <v>543965</v>
      </c>
      <c r="R184">
        <v>-10315.309999999969</v>
      </c>
      <c r="S184" s="349" t="s">
        <v>4786</v>
      </c>
    </row>
    <row r="185" spans="1:19" x14ac:dyDescent="0.25">
      <c r="A185" s="349" t="s">
        <v>22</v>
      </c>
      <c r="B185" s="346" t="s">
        <v>3620</v>
      </c>
      <c r="C185" s="347">
        <v>44027</v>
      </c>
      <c r="D185" s="346">
        <v>3026085</v>
      </c>
      <c r="E185" s="349" t="s">
        <v>88</v>
      </c>
      <c r="F185" s="349" t="s">
        <v>48</v>
      </c>
      <c r="G185" s="219">
        <v>8895.2031454783755</v>
      </c>
      <c r="H185" s="346" t="s">
        <v>4273</v>
      </c>
      <c r="I185" s="349"/>
      <c r="J185" s="349" t="s">
        <v>4271</v>
      </c>
      <c r="K185" s="349">
        <v>105221</v>
      </c>
      <c r="L185" s="346" t="s">
        <v>66</v>
      </c>
      <c r="M185" s="346" t="s">
        <v>461</v>
      </c>
      <c r="N185" s="346" t="s">
        <v>461</v>
      </c>
      <c r="O185" s="345" t="s">
        <v>71</v>
      </c>
      <c r="P185" s="345">
        <v>11294</v>
      </c>
      <c r="Q185" s="345">
        <v>516500</v>
      </c>
      <c r="R185">
        <v>5.3145478375881794E-2</v>
      </c>
      <c r="S185" s="349" t="s">
        <v>4786</v>
      </c>
    </row>
    <row r="186" spans="1:19" x14ac:dyDescent="0.25">
      <c r="A186" s="349" t="s">
        <v>22</v>
      </c>
      <c r="B186" s="346" t="s">
        <v>3620</v>
      </c>
      <c r="C186" s="347">
        <v>44027</v>
      </c>
      <c r="D186" s="346">
        <v>3025950</v>
      </c>
      <c r="E186" s="349" t="s">
        <v>78</v>
      </c>
      <c r="F186" s="349" t="s">
        <v>48</v>
      </c>
      <c r="G186" s="219">
        <v>8895.2031454783755</v>
      </c>
      <c r="H186" s="346" t="s">
        <v>4274</v>
      </c>
      <c r="I186" s="349"/>
      <c r="J186" s="349" t="s">
        <v>4271</v>
      </c>
      <c r="K186" s="349">
        <v>157308</v>
      </c>
      <c r="L186" s="346" t="s">
        <v>66</v>
      </c>
      <c r="M186" s="346" t="s">
        <v>461</v>
      </c>
      <c r="N186" s="346" t="s">
        <v>461</v>
      </c>
      <c r="O186" s="345" t="s">
        <v>71</v>
      </c>
      <c r="P186" s="345">
        <v>11294</v>
      </c>
      <c r="Q186" s="345">
        <v>516500</v>
      </c>
      <c r="R186">
        <v>5.3145478375881794E-2</v>
      </c>
      <c r="S186" s="349" t="s">
        <v>4786</v>
      </c>
    </row>
    <row r="187" spans="1:19" x14ac:dyDescent="0.25">
      <c r="A187" s="349" t="s">
        <v>22</v>
      </c>
      <c r="B187" s="346" t="s">
        <v>3620</v>
      </c>
      <c r="C187" s="347">
        <v>44027</v>
      </c>
      <c r="D187" s="346">
        <v>3027000</v>
      </c>
      <c r="E187" s="349" t="s">
        <v>80</v>
      </c>
      <c r="F187" s="349" t="s">
        <v>48</v>
      </c>
      <c r="G187" s="219">
        <v>43364.115334207083</v>
      </c>
      <c r="H187" s="346" t="s">
        <v>4275</v>
      </c>
      <c r="I187" s="349"/>
      <c r="J187" s="349" t="s">
        <v>4271</v>
      </c>
      <c r="K187" s="349">
        <v>156901</v>
      </c>
      <c r="L187" s="346" t="s">
        <v>66</v>
      </c>
      <c r="M187" s="346" t="s">
        <v>461</v>
      </c>
      <c r="N187" s="346" t="s">
        <v>461</v>
      </c>
      <c r="O187" s="345" t="s">
        <v>71</v>
      </c>
      <c r="P187" s="345">
        <v>11294</v>
      </c>
      <c r="Q187" s="345">
        <v>516500</v>
      </c>
      <c r="R187">
        <v>0.31533420708001358</v>
      </c>
      <c r="S187" s="349" t="s">
        <v>4786</v>
      </c>
    </row>
    <row r="188" spans="1:19" x14ac:dyDescent="0.25">
      <c r="A188" s="349" t="s">
        <v>3521</v>
      </c>
      <c r="B188" s="338" t="s">
        <v>3620</v>
      </c>
      <c r="C188" s="339">
        <v>44027</v>
      </c>
      <c r="D188" s="338">
        <v>3023520</v>
      </c>
      <c r="E188" s="349" t="s">
        <v>189</v>
      </c>
      <c r="F188" s="349" t="s">
        <v>42</v>
      </c>
      <c r="G188" s="77">
        <v>1345</v>
      </c>
      <c r="H188" s="338" t="s">
        <v>3621</v>
      </c>
      <c r="I188" s="338"/>
      <c r="J188" s="349" t="s">
        <v>4180</v>
      </c>
      <c r="K188" s="349">
        <v>400125</v>
      </c>
      <c r="L188" s="338" t="s">
        <v>72</v>
      </c>
      <c r="M188" s="338" t="s">
        <v>3847</v>
      </c>
      <c r="N188" s="338" t="s">
        <v>4048</v>
      </c>
      <c r="O188" s="345" t="s">
        <v>45</v>
      </c>
      <c r="P188" s="345">
        <v>11334</v>
      </c>
      <c r="Q188" s="345">
        <v>543965</v>
      </c>
      <c r="R188">
        <v>149.44571428571427</v>
      </c>
      <c r="S188" s="349" t="s">
        <v>4786</v>
      </c>
    </row>
    <row r="189" spans="1:19" x14ac:dyDescent="0.25">
      <c r="A189" s="349" t="s">
        <v>3521</v>
      </c>
      <c r="B189" s="338" t="s">
        <v>3620</v>
      </c>
      <c r="C189" s="339">
        <v>44027</v>
      </c>
      <c r="D189" s="338">
        <v>3023300</v>
      </c>
      <c r="E189" s="349" t="s">
        <v>192</v>
      </c>
      <c r="F189" s="349" t="s">
        <v>42</v>
      </c>
      <c r="G189" s="77">
        <v>118360</v>
      </c>
      <c r="H189" s="338" t="s">
        <v>3621</v>
      </c>
      <c r="I189" s="338"/>
      <c r="J189" s="349" t="s">
        <v>4180</v>
      </c>
      <c r="K189" s="349">
        <v>400069</v>
      </c>
      <c r="L189" s="338" t="s">
        <v>72</v>
      </c>
      <c r="M189" s="338" t="s">
        <v>3847</v>
      </c>
      <c r="N189" s="338" t="s">
        <v>4048</v>
      </c>
      <c r="O189" s="345" t="s">
        <v>45</v>
      </c>
      <c r="P189" s="345">
        <v>11334</v>
      </c>
      <c r="Q189" s="345">
        <v>543965</v>
      </c>
      <c r="R189">
        <v>9518.4628571428566</v>
      </c>
      <c r="S189" s="349" t="s">
        <v>4786</v>
      </c>
    </row>
    <row r="190" spans="1:19" x14ac:dyDescent="0.25">
      <c r="A190" s="349" t="s">
        <v>3521</v>
      </c>
      <c r="B190" s="338" t="s">
        <v>3620</v>
      </c>
      <c r="C190" s="339">
        <v>44027</v>
      </c>
      <c r="D190" s="338">
        <v>3023317</v>
      </c>
      <c r="E190" s="349" t="s">
        <v>193</v>
      </c>
      <c r="F190" s="349" t="s">
        <v>42</v>
      </c>
      <c r="G190" s="77">
        <v>67250</v>
      </c>
      <c r="H190" s="338" t="s">
        <v>3621</v>
      </c>
      <c r="I190" s="338"/>
      <c r="J190" s="349" t="s">
        <v>4180</v>
      </c>
      <c r="K190" s="349">
        <v>400015</v>
      </c>
      <c r="L190" s="338" t="s">
        <v>72</v>
      </c>
      <c r="M190" s="338" t="s">
        <v>3847</v>
      </c>
      <c r="N190" s="338" t="s">
        <v>4048</v>
      </c>
      <c r="O190" s="345" t="s">
        <v>45</v>
      </c>
      <c r="P190" s="345">
        <v>11334</v>
      </c>
      <c r="Q190" s="345">
        <v>543965</v>
      </c>
      <c r="R190">
        <v>5081.1114285714284</v>
      </c>
      <c r="S190" s="349" t="s">
        <v>4787</v>
      </c>
    </row>
    <row r="191" spans="1:19" x14ac:dyDescent="0.25">
      <c r="A191" s="349" t="s">
        <v>3521</v>
      </c>
      <c r="B191" s="338" t="s">
        <v>3620</v>
      </c>
      <c r="C191" s="339">
        <v>44027</v>
      </c>
      <c r="D191" s="338">
        <v>3023500</v>
      </c>
      <c r="E191" s="349" t="s">
        <v>195</v>
      </c>
      <c r="F191" s="349" t="s">
        <v>42</v>
      </c>
      <c r="G191" s="77">
        <v>29590</v>
      </c>
      <c r="H191" s="338" t="s">
        <v>3621</v>
      </c>
      <c r="I191" s="338"/>
      <c r="J191" s="349" t="s">
        <v>4180</v>
      </c>
      <c r="K191" s="349">
        <v>400023</v>
      </c>
      <c r="L191" s="338" t="s">
        <v>72</v>
      </c>
      <c r="M191" s="338" t="s">
        <v>3847</v>
      </c>
      <c r="N191" s="338" t="s">
        <v>4048</v>
      </c>
      <c r="O191" s="345" t="s">
        <v>45</v>
      </c>
      <c r="P191" s="345">
        <v>11334</v>
      </c>
      <c r="Q191" s="345">
        <v>543965</v>
      </c>
      <c r="R191">
        <v>2322.14</v>
      </c>
      <c r="S191" s="349" t="s">
        <v>4787</v>
      </c>
    </row>
    <row r="192" spans="1:19" x14ac:dyDescent="0.25">
      <c r="A192" s="349" t="s">
        <v>3521</v>
      </c>
      <c r="B192" s="338" t="s">
        <v>3620</v>
      </c>
      <c r="C192" s="339">
        <v>44027</v>
      </c>
      <c r="D192" s="338">
        <v>3023514</v>
      </c>
      <c r="E192" s="349" t="s">
        <v>196</v>
      </c>
      <c r="F192" s="349" t="s">
        <v>42</v>
      </c>
      <c r="G192" s="77">
        <v>75320</v>
      </c>
      <c r="H192" s="338" t="s">
        <v>3621</v>
      </c>
      <c r="I192" s="338"/>
      <c r="J192" s="349" t="s">
        <v>4180</v>
      </c>
      <c r="K192" s="349">
        <v>400107</v>
      </c>
      <c r="L192" s="338" t="s">
        <v>72</v>
      </c>
      <c r="M192" s="338" t="s">
        <v>3847</v>
      </c>
      <c r="N192" s="338" t="s">
        <v>4048</v>
      </c>
      <c r="O192" s="345" t="s">
        <v>45</v>
      </c>
      <c r="P192" s="345">
        <v>11334</v>
      </c>
      <c r="Q192" s="345">
        <v>543965</v>
      </c>
      <c r="R192">
        <v>5701.8799999999992</v>
      </c>
      <c r="S192" s="349" t="s">
        <v>4787</v>
      </c>
    </row>
    <row r="193" spans="1:19" x14ac:dyDescent="0.25">
      <c r="A193" s="349" t="s">
        <v>3521</v>
      </c>
      <c r="B193" s="338" t="s">
        <v>3620</v>
      </c>
      <c r="C193" s="339">
        <v>44027</v>
      </c>
      <c r="D193" s="338">
        <v>3022002</v>
      </c>
      <c r="E193" s="349" t="s">
        <v>198</v>
      </c>
      <c r="F193" s="349" t="s">
        <v>42</v>
      </c>
      <c r="G193" s="77">
        <v>176195</v>
      </c>
      <c r="H193" s="338" t="s">
        <v>3621</v>
      </c>
      <c r="I193" s="338"/>
      <c r="J193" s="349" t="s">
        <v>4180</v>
      </c>
      <c r="K193" s="349">
        <v>400005</v>
      </c>
      <c r="L193" s="338" t="s">
        <v>72</v>
      </c>
      <c r="M193" s="338" t="s">
        <v>3847</v>
      </c>
      <c r="N193" s="338" t="s">
        <v>4048</v>
      </c>
      <c r="O193" s="345" t="s">
        <v>45</v>
      </c>
      <c r="P193" s="345">
        <v>11334</v>
      </c>
      <c r="Q193" s="345">
        <v>543965</v>
      </c>
      <c r="R193">
        <v>11990.044285714286</v>
      </c>
      <c r="S193" s="349" t="s">
        <v>4786</v>
      </c>
    </row>
    <row r="194" spans="1:19" x14ac:dyDescent="0.25">
      <c r="A194" s="349" t="s">
        <v>3521</v>
      </c>
      <c r="B194" s="338" t="s">
        <v>3620</v>
      </c>
      <c r="C194" s="339">
        <v>44027</v>
      </c>
      <c r="D194" s="338">
        <v>3022079</v>
      </c>
      <c r="E194" s="349" t="s">
        <v>199</v>
      </c>
      <c r="F194" s="349" t="s">
        <v>42</v>
      </c>
      <c r="G194" s="77">
        <v>44385</v>
      </c>
      <c r="H194" s="338" t="s">
        <v>3621</v>
      </c>
      <c r="I194" s="338"/>
      <c r="J194" s="349" t="s">
        <v>4180</v>
      </c>
      <c r="K194" s="349">
        <v>400070</v>
      </c>
      <c r="L194" s="338" t="s">
        <v>72</v>
      </c>
      <c r="M194" s="338" t="s">
        <v>3847</v>
      </c>
      <c r="N194" s="338" t="s">
        <v>4048</v>
      </c>
      <c r="O194" s="345" t="s">
        <v>45</v>
      </c>
      <c r="P194" s="345">
        <v>11334</v>
      </c>
      <c r="Q194" s="345">
        <v>543965</v>
      </c>
      <c r="R194">
        <v>3046.3699999999994</v>
      </c>
      <c r="S194" s="349" t="s">
        <v>4787</v>
      </c>
    </row>
    <row r="195" spans="1:19" x14ac:dyDescent="0.25">
      <c r="A195" s="349" t="s">
        <v>3521</v>
      </c>
      <c r="B195" s="338" t="s">
        <v>3620</v>
      </c>
      <c r="C195" s="339">
        <v>44027</v>
      </c>
      <c r="D195" s="338">
        <v>3023524</v>
      </c>
      <c r="E195" s="349" t="s">
        <v>200</v>
      </c>
      <c r="F195" s="349" t="s">
        <v>42</v>
      </c>
      <c r="G195" s="77">
        <v>16140</v>
      </c>
      <c r="H195" s="338" t="s">
        <v>3621</v>
      </c>
      <c r="I195" s="338"/>
      <c r="J195" s="349" t="s">
        <v>4180</v>
      </c>
      <c r="K195" s="349">
        <v>400150</v>
      </c>
      <c r="L195" s="338" t="s">
        <v>72</v>
      </c>
      <c r="M195" s="338" t="s">
        <v>3847</v>
      </c>
      <c r="N195" s="338" t="s">
        <v>4048</v>
      </c>
      <c r="O195" s="345" t="s">
        <v>45</v>
      </c>
      <c r="P195" s="345">
        <v>11334</v>
      </c>
      <c r="Q195" s="345">
        <v>543965</v>
      </c>
      <c r="R195">
        <v>1195.5542857142859</v>
      </c>
      <c r="S195" s="349" t="s">
        <v>4787</v>
      </c>
    </row>
    <row r="196" spans="1:19" x14ac:dyDescent="0.25">
      <c r="A196" s="349" t="s">
        <v>3521</v>
      </c>
      <c r="B196" s="338" t="s">
        <v>3620</v>
      </c>
      <c r="C196" s="339">
        <v>44027</v>
      </c>
      <c r="D196" s="338">
        <v>3022003</v>
      </c>
      <c r="E196" s="349" t="s">
        <v>201</v>
      </c>
      <c r="F196" s="349" t="s">
        <v>42</v>
      </c>
      <c r="G196" s="77">
        <v>211165</v>
      </c>
      <c r="H196" s="338" t="s">
        <v>3621</v>
      </c>
      <c r="I196" s="338"/>
      <c r="J196" s="349" t="s">
        <v>4180</v>
      </c>
      <c r="K196" s="349">
        <v>400051</v>
      </c>
      <c r="L196" s="338" t="s">
        <v>72</v>
      </c>
      <c r="M196" s="338" t="s">
        <v>3847</v>
      </c>
      <c r="N196" s="338" t="s">
        <v>4048</v>
      </c>
      <c r="O196" s="345" t="s">
        <v>45</v>
      </c>
      <c r="P196" s="345">
        <v>11334</v>
      </c>
      <c r="Q196" s="345">
        <v>543965</v>
      </c>
      <c r="R196">
        <v>15553.721428571427</v>
      </c>
      <c r="S196" s="349" t="s">
        <v>4786</v>
      </c>
    </row>
    <row r="197" spans="1:19" x14ac:dyDescent="0.25">
      <c r="A197" s="349" t="s">
        <v>3521</v>
      </c>
      <c r="B197" s="338" t="s">
        <v>3620</v>
      </c>
      <c r="C197" s="339">
        <v>44027</v>
      </c>
      <c r="D197" s="338">
        <v>3023511</v>
      </c>
      <c r="E197" s="349" t="s">
        <v>202</v>
      </c>
      <c r="F197" s="349" t="s">
        <v>42</v>
      </c>
      <c r="G197" s="77">
        <v>142570</v>
      </c>
      <c r="H197" s="338" t="s">
        <v>3621</v>
      </c>
      <c r="I197" s="338"/>
      <c r="J197" s="349" t="s">
        <v>4180</v>
      </c>
      <c r="K197" s="349">
        <v>400024</v>
      </c>
      <c r="L197" s="338" t="s">
        <v>72</v>
      </c>
      <c r="M197" s="338" t="s">
        <v>3847</v>
      </c>
      <c r="N197" s="338" t="s">
        <v>4048</v>
      </c>
      <c r="O197" s="345" t="s">
        <v>45</v>
      </c>
      <c r="P197" s="345">
        <v>11334</v>
      </c>
      <c r="Q197" s="345">
        <v>543965</v>
      </c>
      <c r="R197">
        <v>10599.058571428572</v>
      </c>
      <c r="S197" s="349" t="s">
        <v>4787</v>
      </c>
    </row>
    <row r="198" spans="1:19" x14ac:dyDescent="0.25">
      <c r="A198" s="349" t="s">
        <v>3521</v>
      </c>
      <c r="B198" s="338" t="s">
        <v>3620</v>
      </c>
      <c r="C198" s="339">
        <v>44027</v>
      </c>
      <c r="D198" s="338">
        <v>3022008</v>
      </c>
      <c r="E198" s="349" t="s">
        <v>204</v>
      </c>
      <c r="F198" s="349" t="s">
        <v>42</v>
      </c>
      <c r="G198" s="77">
        <v>53800</v>
      </c>
      <c r="H198" s="338" t="s">
        <v>3621</v>
      </c>
      <c r="I198" s="338"/>
      <c r="J198" s="349" t="s">
        <v>4180</v>
      </c>
      <c r="K198" s="349">
        <v>400057</v>
      </c>
      <c r="L198" s="338" t="s">
        <v>72</v>
      </c>
      <c r="M198" s="338" t="s">
        <v>3847</v>
      </c>
      <c r="N198" s="338" t="s">
        <v>4048</v>
      </c>
      <c r="O198" s="345" t="s">
        <v>45</v>
      </c>
      <c r="P198" s="345">
        <v>11334</v>
      </c>
      <c r="Q198" s="345">
        <v>543965</v>
      </c>
      <c r="R198">
        <v>4138.4628571428575</v>
      </c>
      <c r="S198" s="349" t="s">
        <v>4786</v>
      </c>
    </row>
    <row r="199" spans="1:19" x14ac:dyDescent="0.25">
      <c r="A199" s="349" t="s">
        <v>3521</v>
      </c>
      <c r="B199" s="338" t="s">
        <v>3620</v>
      </c>
      <c r="C199" s="339">
        <v>44027</v>
      </c>
      <c r="D199" s="338">
        <v>3022007</v>
      </c>
      <c r="E199" s="349" t="s">
        <v>205</v>
      </c>
      <c r="F199" s="349" t="s">
        <v>42</v>
      </c>
      <c r="G199" s="77">
        <v>99530</v>
      </c>
      <c r="H199" s="338" t="s">
        <v>3621</v>
      </c>
      <c r="I199" s="338"/>
      <c r="J199" s="349" t="s">
        <v>4180</v>
      </c>
      <c r="K199" s="349">
        <v>400040</v>
      </c>
      <c r="L199" s="338" t="s">
        <v>72</v>
      </c>
      <c r="M199" s="338" t="s">
        <v>3847</v>
      </c>
      <c r="N199" s="338" t="s">
        <v>4048</v>
      </c>
      <c r="O199" s="345" t="s">
        <v>45</v>
      </c>
      <c r="P199" s="345">
        <v>11334</v>
      </c>
      <c r="Q199" s="345">
        <v>543965</v>
      </c>
      <c r="R199">
        <v>7748.12</v>
      </c>
      <c r="S199" s="349" t="s">
        <v>4786</v>
      </c>
    </row>
    <row r="200" spans="1:19" x14ac:dyDescent="0.25">
      <c r="A200" s="349" t="s">
        <v>3521</v>
      </c>
      <c r="B200" s="338" t="s">
        <v>3620</v>
      </c>
      <c r="C200" s="339">
        <v>44027</v>
      </c>
      <c r="D200" s="338">
        <v>3022009</v>
      </c>
      <c r="E200" s="349" t="s">
        <v>206</v>
      </c>
      <c r="F200" s="349" t="s">
        <v>42</v>
      </c>
      <c r="G200" s="77">
        <v>112980</v>
      </c>
      <c r="H200" s="338" t="s">
        <v>3621</v>
      </c>
      <c r="I200" s="338"/>
      <c r="J200" s="349" t="s">
        <v>4180</v>
      </c>
      <c r="K200" s="349">
        <v>400061</v>
      </c>
      <c r="L200" s="338" t="s">
        <v>72</v>
      </c>
      <c r="M200" s="338" t="s">
        <v>3847</v>
      </c>
      <c r="N200" s="338" t="s">
        <v>4048</v>
      </c>
      <c r="O200" s="345" t="s">
        <v>45</v>
      </c>
      <c r="P200" s="345">
        <v>11334</v>
      </c>
      <c r="Q200" s="345">
        <v>543965</v>
      </c>
      <c r="R200">
        <v>8506.8357142857149</v>
      </c>
      <c r="S200" s="349" t="s">
        <v>4787</v>
      </c>
    </row>
    <row r="201" spans="1:19" x14ac:dyDescent="0.25">
      <c r="A201" s="349" t="s">
        <v>3521</v>
      </c>
      <c r="B201" s="338" t="s">
        <v>3620</v>
      </c>
      <c r="C201" s="339">
        <v>44027</v>
      </c>
      <c r="D201" s="338">
        <v>3022067</v>
      </c>
      <c r="E201" s="349" t="s">
        <v>41</v>
      </c>
      <c r="F201" s="349" t="s">
        <v>42</v>
      </c>
      <c r="G201" s="77">
        <v>71285</v>
      </c>
      <c r="H201" s="338" t="s">
        <v>3621</v>
      </c>
      <c r="I201" s="338"/>
      <c r="J201" s="349" t="s">
        <v>4180</v>
      </c>
      <c r="K201" s="349">
        <v>400065</v>
      </c>
      <c r="L201" s="338" t="s">
        <v>72</v>
      </c>
      <c r="M201" s="338" t="s">
        <v>3847</v>
      </c>
      <c r="N201" s="338" t="s">
        <v>4048</v>
      </c>
      <c r="O201" s="345" t="s">
        <v>45</v>
      </c>
      <c r="P201" s="345">
        <v>11334</v>
      </c>
      <c r="Q201" s="345">
        <v>543965</v>
      </c>
      <c r="R201">
        <v>5299.528571428571</v>
      </c>
      <c r="S201" s="349" t="s">
        <v>4786</v>
      </c>
    </row>
    <row r="202" spans="1:19" x14ac:dyDescent="0.25">
      <c r="A202" s="349" t="s">
        <v>3521</v>
      </c>
      <c r="B202" s="338" t="s">
        <v>3620</v>
      </c>
      <c r="C202" s="339">
        <v>44027</v>
      </c>
      <c r="D202" s="338">
        <v>3023302</v>
      </c>
      <c r="E202" s="349" t="s">
        <v>208</v>
      </c>
      <c r="F202" s="349" t="s">
        <v>42</v>
      </c>
      <c r="G202" s="77">
        <v>24210</v>
      </c>
      <c r="H202" s="338" t="s">
        <v>3621</v>
      </c>
      <c r="I202" s="338"/>
      <c r="J202" s="349" t="s">
        <v>4180</v>
      </c>
      <c r="K202" s="349">
        <v>400039</v>
      </c>
      <c r="L202" s="338" t="s">
        <v>72</v>
      </c>
      <c r="M202" s="338" t="s">
        <v>3847</v>
      </c>
      <c r="N202" s="338" t="s">
        <v>4048</v>
      </c>
      <c r="O202" s="345" t="s">
        <v>45</v>
      </c>
      <c r="P202" s="345">
        <v>11334</v>
      </c>
      <c r="Q202" s="345">
        <v>543965</v>
      </c>
      <c r="R202">
        <v>1816.3228571428572</v>
      </c>
      <c r="S202" s="349" t="s">
        <v>4786</v>
      </c>
    </row>
    <row r="203" spans="1:19" x14ac:dyDescent="0.25">
      <c r="A203" s="349" t="s">
        <v>3521</v>
      </c>
      <c r="B203" s="338" t="s">
        <v>3620</v>
      </c>
      <c r="C203" s="339">
        <v>44027</v>
      </c>
      <c r="D203" s="338">
        <v>3022011</v>
      </c>
      <c r="E203" s="349" t="s">
        <v>209</v>
      </c>
      <c r="F203" s="349" t="s">
        <v>42</v>
      </c>
      <c r="G203" s="77">
        <v>44385</v>
      </c>
      <c r="H203" s="338" t="s">
        <v>3621</v>
      </c>
      <c r="I203" s="338"/>
      <c r="J203" s="349" t="s">
        <v>4180</v>
      </c>
      <c r="K203" s="349">
        <v>400020</v>
      </c>
      <c r="L203" s="338" t="s">
        <v>72</v>
      </c>
      <c r="M203" s="338" t="s">
        <v>3847</v>
      </c>
      <c r="N203" s="338" t="s">
        <v>4048</v>
      </c>
      <c r="O203" s="345" t="s">
        <v>45</v>
      </c>
      <c r="P203" s="345">
        <v>11334</v>
      </c>
      <c r="Q203" s="345">
        <v>543965</v>
      </c>
      <c r="R203">
        <v>3368.2485714285713</v>
      </c>
      <c r="S203" s="349" t="s">
        <v>4786</v>
      </c>
    </row>
    <row r="204" spans="1:19" x14ac:dyDescent="0.25">
      <c r="A204" s="349" t="s">
        <v>3521</v>
      </c>
      <c r="B204" s="338" t="s">
        <v>3620</v>
      </c>
      <c r="C204" s="339">
        <v>44027</v>
      </c>
      <c r="D204" s="338">
        <v>3022014</v>
      </c>
      <c r="E204" s="349" t="s">
        <v>211</v>
      </c>
      <c r="F204" s="349" t="s">
        <v>42</v>
      </c>
      <c r="G204" s="77">
        <v>256895</v>
      </c>
      <c r="H204" s="338" t="s">
        <v>3621</v>
      </c>
      <c r="I204" s="338"/>
      <c r="J204" s="349" t="s">
        <v>4180</v>
      </c>
      <c r="K204" s="349">
        <v>400050</v>
      </c>
      <c r="L204" s="338" t="s">
        <v>72</v>
      </c>
      <c r="M204" s="338" t="s">
        <v>3847</v>
      </c>
      <c r="N204" s="338" t="s">
        <v>4048</v>
      </c>
      <c r="O204" s="345" t="s">
        <v>45</v>
      </c>
      <c r="P204" s="345">
        <v>11334</v>
      </c>
      <c r="Q204" s="345">
        <v>543965</v>
      </c>
      <c r="R204">
        <v>17967.821428571428</v>
      </c>
      <c r="S204" s="349" t="s">
        <v>4786</v>
      </c>
    </row>
    <row r="205" spans="1:19" x14ac:dyDescent="0.25">
      <c r="A205" s="349" t="s">
        <v>3521</v>
      </c>
      <c r="B205" s="338" t="s">
        <v>3620</v>
      </c>
      <c r="C205" s="339">
        <v>44027</v>
      </c>
      <c r="D205" s="338">
        <v>3022015</v>
      </c>
      <c r="E205" s="349" t="s">
        <v>212</v>
      </c>
      <c r="F205" s="349" t="s">
        <v>42</v>
      </c>
      <c r="G205" s="77">
        <v>103565</v>
      </c>
      <c r="H205" s="338" t="s">
        <v>3621</v>
      </c>
      <c r="I205" s="338"/>
      <c r="J205" s="349" t="s">
        <v>4180</v>
      </c>
      <c r="K205" s="349">
        <v>400059</v>
      </c>
      <c r="L205" s="338" t="s">
        <v>72</v>
      </c>
      <c r="M205" s="338" t="s">
        <v>3847</v>
      </c>
      <c r="N205" s="338" t="s">
        <v>4048</v>
      </c>
      <c r="O205" s="345" t="s">
        <v>45</v>
      </c>
      <c r="P205" s="345">
        <v>11334</v>
      </c>
      <c r="Q205" s="345">
        <v>543965</v>
      </c>
      <c r="R205">
        <v>7598.6771428571437</v>
      </c>
      <c r="S205" s="349" t="s">
        <v>4787</v>
      </c>
    </row>
    <row r="206" spans="1:19" x14ac:dyDescent="0.25">
      <c r="A206" s="349" t="s">
        <v>3521</v>
      </c>
      <c r="B206" s="338" t="s">
        <v>3620</v>
      </c>
      <c r="C206" s="339">
        <v>44027</v>
      </c>
      <c r="D206" s="338">
        <v>3022016</v>
      </c>
      <c r="E206" s="349" t="s">
        <v>213</v>
      </c>
      <c r="F206" s="349" t="s">
        <v>42</v>
      </c>
      <c r="G206" s="77">
        <v>28245</v>
      </c>
      <c r="H206" s="338" t="s">
        <v>3621</v>
      </c>
      <c r="I206" s="338"/>
      <c r="J206" s="349" t="s">
        <v>4180</v>
      </c>
      <c r="K206" s="349">
        <v>400049</v>
      </c>
      <c r="L206" s="338" t="s">
        <v>72</v>
      </c>
      <c r="M206" s="338" t="s">
        <v>3847</v>
      </c>
      <c r="N206" s="338" t="s">
        <v>4048</v>
      </c>
      <c r="O206" s="345" t="s">
        <v>45</v>
      </c>
      <c r="P206" s="345">
        <v>11334</v>
      </c>
      <c r="Q206" s="345">
        <v>543965</v>
      </c>
      <c r="R206">
        <v>2172.6942857142853</v>
      </c>
      <c r="S206" s="349" t="s">
        <v>4786</v>
      </c>
    </row>
    <row r="207" spans="1:19" x14ac:dyDescent="0.25">
      <c r="A207" s="349" t="s">
        <v>3521</v>
      </c>
      <c r="B207" s="338" t="s">
        <v>3620</v>
      </c>
      <c r="C207" s="339">
        <v>44027</v>
      </c>
      <c r="D207" s="338">
        <v>3022017</v>
      </c>
      <c r="E207" s="349" t="s">
        <v>214</v>
      </c>
      <c r="F207" s="349" t="s">
        <v>42</v>
      </c>
      <c r="G207" s="77">
        <v>146605</v>
      </c>
      <c r="H207" s="338" t="s">
        <v>3621</v>
      </c>
      <c r="I207" s="338"/>
      <c r="J207" s="349" t="s">
        <v>4180</v>
      </c>
      <c r="K207" s="349">
        <v>400080</v>
      </c>
      <c r="L207" s="338" t="s">
        <v>72</v>
      </c>
      <c r="M207" s="338" t="s">
        <v>3847</v>
      </c>
      <c r="N207" s="338" t="s">
        <v>4048</v>
      </c>
      <c r="O207" s="345" t="s">
        <v>45</v>
      </c>
      <c r="P207" s="345">
        <v>11334</v>
      </c>
      <c r="Q207" s="345">
        <v>543965</v>
      </c>
      <c r="R207">
        <v>11185.342857142858</v>
      </c>
      <c r="S207" s="349" t="s">
        <v>4786</v>
      </c>
    </row>
    <row r="208" spans="1:19" x14ac:dyDescent="0.25">
      <c r="A208" s="349" t="s">
        <v>3521</v>
      </c>
      <c r="B208" s="338" t="s">
        <v>3620</v>
      </c>
      <c r="C208" s="339">
        <v>44027</v>
      </c>
      <c r="D208" s="338">
        <v>3022073</v>
      </c>
      <c r="E208" s="349" t="s">
        <v>215</v>
      </c>
      <c r="F208" s="349" t="s">
        <v>42</v>
      </c>
      <c r="G208" s="77">
        <v>231340</v>
      </c>
      <c r="H208" s="338" t="s">
        <v>3621</v>
      </c>
      <c r="I208" s="338"/>
      <c r="J208" s="349" t="s">
        <v>4180</v>
      </c>
      <c r="K208" s="349">
        <v>400105</v>
      </c>
      <c r="L208" s="338" t="s">
        <v>72</v>
      </c>
      <c r="M208" s="338" t="s">
        <v>3847</v>
      </c>
      <c r="N208" s="338" t="s">
        <v>4048</v>
      </c>
      <c r="O208" s="345" t="s">
        <v>45</v>
      </c>
      <c r="P208" s="345">
        <v>11334</v>
      </c>
      <c r="Q208" s="345">
        <v>543965</v>
      </c>
      <c r="R208">
        <v>17749.39857142857</v>
      </c>
      <c r="S208" s="349" t="s">
        <v>4786</v>
      </c>
    </row>
    <row r="209" spans="1:19" x14ac:dyDescent="0.25">
      <c r="A209" s="349" t="s">
        <v>3521</v>
      </c>
      <c r="B209" s="338" t="s">
        <v>3620</v>
      </c>
      <c r="C209" s="339">
        <v>44027</v>
      </c>
      <c r="D209" s="338">
        <v>3022019</v>
      </c>
      <c r="E209" s="349" t="s">
        <v>216</v>
      </c>
      <c r="F209" s="349" t="s">
        <v>42</v>
      </c>
      <c r="G209" s="77">
        <v>67250</v>
      </c>
      <c r="H209" s="338" t="s">
        <v>3621</v>
      </c>
      <c r="I209" s="338"/>
      <c r="J209" s="349" t="s">
        <v>4180</v>
      </c>
      <c r="K209" s="349">
        <v>400036</v>
      </c>
      <c r="L209" s="338" t="s">
        <v>72</v>
      </c>
      <c r="M209" s="338" t="s">
        <v>3847</v>
      </c>
      <c r="N209" s="338" t="s">
        <v>4048</v>
      </c>
      <c r="O209" s="345" t="s">
        <v>45</v>
      </c>
      <c r="P209" s="345">
        <v>11334</v>
      </c>
      <c r="Q209" s="345">
        <v>543965</v>
      </c>
      <c r="R209">
        <v>5311.028571428571</v>
      </c>
      <c r="S209" s="349" t="s">
        <v>4787</v>
      </c>
    </row>
    <row r="210" spans="1:19" x14ac:dyDescent="0.25">
      <c r="A210" s="349" t="s">
        <v>3521</v>
      </c>
      <c r="B210" s="338" t="s">
        <v>3620</v>
      </c>
      <c r="C210" s="339">
        <v>44027</v>
      </c>
      <c r="D210" s="338">
        <v>3022021</v>
      </c>
      <c r="E210" s="349" t="s">
        <v>218</v>
      </c>
      <c r="F210" s="349" t="s">
        <v>42</v>
      </c>
      <c r="G210" s="77">
        <v>197715</v>
      </c>
      <c r="H210" s="338" t="s">
        <v>3621</v>
      </c>
      <c r="I210" s="338"/>
      <c r="J210" s="349" t="s">
        <v>4180</v>
      </c>
      <c r="K210" s="349">
        <v>400042</v>
      </c>
      <c r="L210" s="338" t="s">
        <v>72</v>
      </c>
      <c r="M210" s="338" t="s">
        <v>3847</v>
      </c>
      <c r="N210" s="338" t="s">
        <v>4048</v>
      </c>
      <c r="O210" s="345" t="s">
        <v>45</v>
      </c>
      <c r="P210" s="345">
        <v>11334</v>
      </c>
      <c r="Q210" s="345">
        <v>543965</v>
      </c>
      <c r="R210">
        <v>14013.290000000003</v>
      </c>
      <c r="S210" s="349" t="s">
        <v>4786</v>
      </c>
    </row>
    <row r="211" spans="1:19" x14ac:dyDescent="0.25">
      <c r="A211" s="349" t="s">
        <v>3521</v>
      </c>
      <c r="B211" s="338" t="s">
        <v>3620</v>
      </c>
      <c r="C211" s="339">
        <v>44027</v>
      </c>
      <c r="D211" s="338">
        <v>3022023</v>
      </c>
      <c r="E211" s="349" t="s">
        <v>219</v>
      </c>
      <c r="F211" s="349" t="s">
        <v>42</v>
      </c>
      <c r="G211" s="77">
        <v>242100</v>
      </c>
      <c r="H211" s="338" t="s">
        <v>3621</v>
      </c>
      <c r="I211" s="338"/>
      <c r="J211" s="349" t="s">
        <v>4180</v>
      </c>
      <c r="K211" s="349">
        <v>400159</v>
      </c>
      <c r="L211" s="338" t="s">
        <v>72</v>
      </c>
      <c r="M211" s="338" t="s">
        <v>3847</v>
      </c>
      <c r="N211" s="338" t="s">
        <v>4048</v>
      </c>
      <c r="O211" s="345" t="s">
        <v>45</v>
      </c>
      <c r="P211" s="345">
        <v>11334</v>
      </c>
      <c r="Q211" s="345">
        <v>543965</v>
      </c>
      <c r="R211">
        <v>18347.178571428572</v>
      </c>
      <c r="S211" s="349" t="s">
        <v>4786</v>
      </c>
    </row>
    <row r="212" spans="1:19" x14ac:dyDescent="0.25">
      <c r="A212" s="349" t="s">
        <v>3521</v>
      </c>
      <c r="B212" s="338" t="s">
        <v>3620</v>
      </c>
      <c r="C212" s="339">
        <v>44027</v>
      </c>
      <c r="D212" s="338">
        <v>3022024</v>
      </c>
      <c r="E212" s="349" t="s">
        <v>221</v>
      </c>
      <c r="F212" s="349" t="s">
        <v>42</v>
      </c>
      <c r="G212" s="77">
        <v>93477.5</v>
      </c>
      <c r="H212" s="338" t="s">
        <v>3621</v>
      </c>
      <c r="I212" s="338"/>
      <c r="J212" s="349" t="s">
        <v>4180</v>
      </c>
      <c r="K212" s="349">
        <v>400047</v>
      </c>
      <c r="L212" s="338" t="s">
        <v>72</v>
      </c>
      <c r="M212" s="338" t="s">
        <v>3847</v>
      </c>
      <c r="N212" s="338" t="s">
        <v>4048</v>
      </c>
      <c r="O212" s="345" t="s">
        <v>45</v>
      </c>
      <c r="P212" s="345">
        <v>11334</v>
      </c>
      <c r="Q212" s="345">
        <v>543965</v>
      </c>
      <c r="R212">
        <v>6799.7228571428568</v>
      </c>
      <c r="S212" s="349" t="s">
        <v>4787</v>
      </c>
    </row>
    <row r="213" spans="1:19" x14ac:dyDescent="0.25">
      <c r="A213" s="349" t="s">
        <v>3521</v>
      </c>
      <c r="B213" s="338" t="s">
        <v>3620</v>
      </c>
      <c r="C213" s="339">
        <v>44027</v>
      </c>
      <c r="D213" s="338">
        <v>3022025</v>
      </c>
      <c r="E213" s="349" t="s">
        <v>222</v>
      </c>
      <c r="F213" s="349" t="s">
        <v>42</v>
      </c>
      <c r="G213" s="77">
        <v>8070</v>
      </c>
      <c r="H213" s="338" t="s">
        <v>3621</v>
      </c>
      <c r="I213" s="338"/>
      <c r="J213" s="349" t="s">
        <v>4180</v>
      </c>
      <c r="K213" s="349">
        <v>400001</v>
      </c>
      <c r="L213" s="338" t="s">
        <v>72</v>
      </c>
      <c r="M213" s="338" t="s">
        <v>3847</v>
      </c>
      <c r="N213" s="338" t="s">
        <v>4048</v>
      </c>
      <c r="O213" s="345" t="s">
        <v>45</v>
      </c>
      <c r="P213" s="345">
        <v>11334</v>
      </c>
      <c r="Q213" s="345">
        <v>543965</v>
      </c>
      <c r="R213">
        <v>482.82142857142856</v>
      </c>
      <c r="S213" s="349" t="s">
        <v>4786</v>
      </c>
    </row>
    <row r="214" spans="1:19" x14ac:dyDescent="0.25">
      <c r="A214" s="349" t="s">
        <v>3521</v>
      </c>
      <c r="B214" s="338" t="s">
        <v>3620</v>
      </c>
      <c r="C214" s="339">
        <v>44027</v>
      </c>
      <c r="D214" s="338">
        <v>3022026</v>
      </c>
      <c r="E214" s="349" t="s">
        <v>223</v>
      </c>
      <c r="F214" s="349" t="s">
        <v>42</v>
      </c>
      <c r="G214" s="77">
        <v>107600</v>
      </c>
      <c r="H214" s="338" t="s">
        <v>3621</v>
      </c>
      <c r="I214" s="338"/>
      <c r="J214" s="349" t="s">
        <v>4180</v>
      </c>
      <c r="K214" s="349">
        <v>400082</v>
      </c>
      <c r="L214" s="338" t="s">
        <v>72</v>
      </c>
      <c r="M214" s="338" t="s">
        <v>3847</v>
      </c>
      <c r="N214" s="338" t="s">
        <v>4048</v>
      </c>
      <c r="O214" s="345" t="s">
        <v>45</v>
      </c>
      <c r="P214" s="345">
        <v>11334</v>
      </c>
      <c r="Q214" s="345">
        <v>543965</v>
      </c>
      <c r="R214">
        <v>7817.0914285714289</v>
      </c>
      <c r="S214" s="349" t="s">
        <v>4787</v>
      </c>
    </row>
    <row r="215" spans="1:19" x14ac:dyDescent="0.25">
      <c r="A215" s="349" t="s">
        <v>3521</v>
      </c>
      <c r="B215" s="338" t="s">
        <v>3620</v>
      </c>
      <c r="C215" s="339">
        <v>44027</v>
      </c>
      <c r="D215" s="338">
        <v>3022028</v>
      </c>
      <c r="E215" s="349" t="s">
        <v>224</v>
      </c>
      <c r="F215" s="349" t="s">
        <v>42</v>
      </c>
      <c r="G215" s="77">
        <v>45730</v>
      </c>
      <c r="H215" s="338" t="s">
        <v>3621</v>
      </c>
      <c r="I215" s="338"/>
      <c r="J215" s="349" t="s">
        <v>4180</v>
      </c>
      <c r="K215" s="349">
        <v>400067</v>
      </c>
      <c r="L215" s="338" t="s">
        <v>72</v>
      </c>
      <c r="M215" s="338" t="s">
        <v>3847</v>
      </c>
      <c r="N215" s="338" t="s">
        <v>4048</v>
      </c>
      <c r="O215" s="345" t="s">
        <v>45</v>
      </c>
      <c r="P215" s="345">
        <v>11334</v>
      </c>
      <c r="Q215" s="345">
        <v>543965</v>
      </c>
      <c r="R215">
        <v>3379.741428571429</v>
      </c>
      <c r="S215" s="349" t="s">
        <v>4786</v>
      </c>
    </row>
    <row r="216" spans="1:19" x14ac:dyDescent="0.25">
      <c r="A216" s="349" t="s">
        <v>3521</v>
      </c>
      <c r="B216" s="338" t="s">
        <v>3620</v>
      </c>
      <c r="C216" s="339">
        <v>44027</v>
      </c>
      <c r="D216" s="338">
        <v>3022027</v>
      </c>
      <c r="E216" s="349" t="s">
        <v>225</v>
      </c>
      <c r="F216" s="349" t="s">
        <v>42</v>
      </c>
      <c r="G216" s="77">
        <v>84735</v>
      </c>
      <c r="H216" s="338" t="s">
        <v>3621</v>
      </c>
      <c r="I216" s="338"/>
      <c r="J216" s="349" t="s">
        <v>4180</v>
      </c>
      <c r="K216" s="349">
        <v>400002</v>
      </c>
      <c r="L216" s="338" t="s">
        <v>72</v>
      </c>
      <c r="M216" s="338" t="s">
        <v>3847</v>
      </c>
      <c r="N216" s="338" t="s">
        <v>4048</v>
      </c>
      <c r="O216" s="345" t="s">
        <v>45</v>
      </c>
      <c r="P216" s="345">
        <v>11334</v>
      </c>
      <c r="Q216" s="345">
        <v>543965</v>
      </c>
      <c r="R216">
        <v>6242.1785714285716</v>
      </c>
      <c r="S216" s="349" t="s">
        <v>4786</v>
      </c>
    </row>
    <row r="217" spans="1:19" x14ac:dyDescent="0.25">
      <c r="A217" s="349" t="s">
        <v>3521</v>
      </c>
      <c r="B217" s="338" t="s">
        <v>3620</v>
      </c>
      <c r="C217" s="339">
        <v>44027</v>
      </c>
      <c r="D217" s="338">
        <v>3022029</v>
      </c>
      <c r="E217" s="349" t="s">
        <v>226</v>
      </c>
      <c r="F217" s="349" t="s">
        <v>42</v>
      </c>
      <c r="G217" s="77">
        <v>227305</v>
      </c>
      <c r="H217" s="338" t="s">
        <v>3621</v>
      </c>
      <c r="I217" s="338"/>
      <c r="J217" s="349" t="s">
        <v>4180</v>
      </c>
      <c r="K217" s="349">
        <v>400035</v>
      </c>
      <c r="L217" s="338" t="s">
        <v>72</v>
      </c>
      <c r="M217" s="338" t="s">
        <v>3847</v>
      </c>
      <c r="N217" s="338" t="s">
        <v>4048</v>
      </c>
      <c r="O217" s="345" t="s">
        <v>45</v>
      </c>
      <c r="P217" s="345">
        <v>11334</v>
      </c>
      <c r="Q217" s="345">
        <v>543965</v>
      </c>
      <c r="R217">
        <v>16657.305714285714</v>
      </c>
      <c r="S217" s="349" t="s">
        <v>4787</v>
      </c>
    </row>
    <row r="218" spans="1:19" x14ac:dyDescent="0.25">
      <c r="A218" s="349" t="s">
        <v>3521</v>
      </c>
      <c r="B218" s="338" t="s">
        <v>3620</v>
      </c>
      <c r="C218" s="339">
        <v>44027</v>
      </c>
      <c r="D218" s="338">
        <v>3023516</v>
      </c>
      <c r="E218" s="349" t="s">
        <v>228</v>
      </c>
      <c r="F218" s="349" t="s">
        <v>42</v>
      </c>
      <c r="G218" s="77">
        <v>24210</v>
      </c>
      <c r="H218" s="338" t="s">
        <v>3621</v>
      </c>
      <c r="I218" s="338"/>
      <c r="J218" s="349" t="s">
        <v>4180</v>
      </c>
      <c r="K218" s="349">
        <v>400108</v>
      </c>
      <c r="L218" s="338" t="s">
        <v>72</v>
      </c>
      <c r="M218" s="338" t="s">
        <v>3847</v>
      </c>
      <c r="N218" s="338" t="s">
        <v>4048</v>
      </c>
      <c r="O218" s="345" t="s">
        <v>45</v>
      </c>
      <c r="P218" s="345">
        <v>11334</v>
      </c>
      <c r="Q218" s="345">
        <v>543965</v>
      </c>
      <c r="R218">
        <v>1862.3057142857144</v>
      </c>
      <c r="S218" s="349" t="s">
        <v>4787</v>
      </c>
    </row>
    <row r="219" spans="1:19" x14ac:dyDescent="0.25">
      <c r="A219" s="349" t="s">
        <v>3521</v>
      </c>
      <c r="B219" s="338" t="s">
        <v>3620</v>
      </c>
      <c r="C219" s="339">
        <v>44027</v>
      </c>
      <c r="D219" s="338">
        <v>3022031</v>
      </c>
      <c r="E219" s="349" t="s">
        <v>229</v>
      </c>
      <c r="F219" s="349" t="s">
        <v>42</v>
      </c>
      <c r="G219" s="77">
        <v>79355</v>
      </c>
      <c r="H219" s="338" t="s">
        <v>3621</v>
      </c>
      <c r="I219" s="338"/>
      <c r="J219" s="349" t="s">
        <v>4180</v>
      </c>
      <c r="K219" s="349">
        <v>400026</v>
      </c>
      <c r="L219" s="338" t="s">
        <v>72</v>
      </c>
      <c r="M219" s="338" t="s">
        <v>3847</v>
      </c>
      <c r="N219" s="338" t="s">
        <v>4048</v>
      </c>
      <c r="O219" s="345" t="s">
        <v>45</v>
      </c>
      <c r="P219" s="345">
        <v>11334</v>
      </c>
      <c r="Q219" s="345">
        <v>543965</v>
      </c>
      <c r="R219">
        <v>5598.4171428571426</v>
      </c>
      <c r="S219" s="349" t="s">
        <v>4787</v>
      </c>
    </row>
    <row r="220" spans="1:19" x14ac:dyDescent="0.25">
      <c r="A220" s="349" t="s">
        <v>3521</v>
      </c>
      <c r="B220" s="338" t="s">
        <v>3620</v>
      </c>
      <c r="C220" s="339">
        <v>44027</v>
      </c>
      <c r="D220" s="338">
        <v>3022032</v>
      </c>
      <c r="E220" s="349" t="s">
        <v>231</v>
      </c>
      <c r="F220" s="349" t="s">
        <v>42</v>
      </c>
      <c r="G220" s="77">
        <v>114325</v>
      </c>
      <c r="H220" s="338" t="s">
        <v>3621</v>
      </c>
      <c r="I220" s="338"/>
      <c r="J220" s="349" t="s">
        <v>4180</v>
      </c>
      <c r="K220" s="349">
        <v>400084</v>
      </c>
      <c r="L220" s="338" t="s">
        <v>72</v>
      </c>
      <c r="M220" s="338" t="s">
        <v>3847</v>
      </c>
      <c r="N220" s="338" t="s">
        <v>4048</v>
      </c>
      <c r="O220" s="345" t="s">
        <v>45</v>
      </c>
      <c r="P220" s="345">
        <v>11334</v>
      </c>
      <c r="Q220" s="345">
        <v>543965</v>
      </c>
      <c r="R220">
        <v>8012.5214285714274</v>
      </c>
      <c r="S220" s="349" t="s">
        <v>4787</v>
      </c>
    </row>
    <row r="221" spans="1:19" x14ac:dyDescent="0.25">
      <c r="A221" s="349" t="s">
        <v>3521</v>
      </c>
      <c r="B221" s="338" t="s">
        <v>3620</v>
      </c>
      <c r="C221" s="339">
        <v>44027</v>
      </c>
      <c r="D221" s="338">
        <v>3023304</v>
      </c>
      <c r="E221" s="349" t="s">
        <v>232</v>
      </c>
      <c r="F221" s="349" t="s">
        <v>42</v>
      </c>
      <c r="G221" s="77">
        <v>87425</v>
      </c>
      <c r="H221" s="338" t="s">
        <v>3621</v>
      </c>
      <c r="I221" s="338"/>
      <c r="J221" s="349" t="s">
        <v>4180</v>
      </c>
      <c r="K221" s="349">
        <v>400008</v>
      </c>
      <c r="L221" s="338" t="s">
        <v>72</v>
      </c>
      <c r="M221" s="338" t="s">
        <v>3847</v>
      </c>
      <c r="N221" s="338" t="s">
        <v>4048</v>
      </c>
      <c r="O221" s="345" t="s">
        <v>45</v>
      </c>
      <c r="P221" s="345">
        <v>11334</v>
      </c>
      <c r="Q221" s="345">
        <v>543965</v>
      </c>
      <c r="R221">
        <v>6862.9471428571433</v>
      </c>
      <c r="S221" s="349" t="s">
        <v>4786</v>
      </c>
    </row>
    <row r="222" spans="1:19" x14ac:dyDescent="0.25">
      <c r="A222" s="349" t="s">
        <v>3521</v>
      </c>
      <c r="B222" s="338" t="s">
        <v>3620</v>
      </c>
      <c r="C222" s="339">
        <v>44027</v>
      </c>
      <c r="D222" s="338">
        <v>3022036</v>
      </c>
      <c r="E222" s="349" t="s">
        <v>235</v>
      </c>
      <c r="F222" s="349" t="s">
        <v>42</v>
      </c>
      <c r="G222" s="77">
        <v>168125</v>
      </c>
      <c r="H222" s="338" t="s">
        <v>3621</v>
      </c>
      <c r="I222" s="338"/>
      <c r="J222" s="349" t="s">
        <v>4180</v>
      </c>
      <c r="K222" s="349">
        <v>400046</v>
      </c>
      <c r="L222" s="338" t="s">
        <v>72</v>
      </c>
      <c r="M222" s="338" t="s">
        <v>3847</v>
      </c>
      <c r="N222" s="338" t="s">
        <v>4048</v>
      </c>
      <c r="O222" s="345" t="s">
        <v>45</v>
      </c>
      <c r="P222" s="345">
        <v>11334</v>
      </c>
      <c r="Q222" s="345">
        <v>543965</v>
      </c>
      <c r="R222">
        <v>12840.724285714285</v>
      </c>
      <c r="S222" s="349" t="s">
        <v>4787</v>
      </c>
    </row>
    <row r="223" spans="1:19" x14ac:dyDescent="0.25">
      <c r="A223" s="349" t="s">
        <v>3521</v>
      </c>
      <c r="B223" s="338" t="s">
        <v>3620</v>
      </c>
      <c r="C223" s="339">
        <v>44027</v>
      </c>
      <c r="D223" s="338">
        <v>3022037</v>
      </c>
      <c r="E223" s="349" t="s">
        <v>236</v>
      </c>
      <c r="F223" s="349" t="s">
        <v>42</v>
      </c>
      <c r="G223" s="77">
        <v>49765</v>
      </c>
      <c r="H223" s="338" t="s">
        <v>3621</v>
      </c>
      <c r="I223" s="338"/>
      <c r="J223" s="349" t="s">
        <v>4180</v>
      </c>
      <c r="K223" s="349">
        <v>400030</v>
      </c>
      <c r="L223" s="338" t="s">
        <v>72</v>
      </c>
      <c r="M223" s="338" t="s">
        <v>3847</v>
      </c>
      <c r="N223" s="338" t="s">
        <v>4048</v>
      </c>
      <c r="O223" s="345" t="s">
        <v>45</v>
      </c>
      <c r="P223" s="345">
        <v>11334</v>
      </c>
      <c r="Q223" s="345">
        <v>543965</v>
      </c>
      <c r="R223">
        <v>4012.008571428571</v>
      </c>
      <c r="S223" s="349" t="s">
        <v>4786</v>
      </c>
    </row>
    <row r="224" spans="1:19" x14ac:dyDescent="0.25">
      <c r="A224" s="349" t="s">
        <v>3521</v>
      </c>
      <c r="B224" s="338" t="s">
        <v>3620</v>
      </c>
      <c r="C224" s="339">
        <v>44027</v>
      </c>
      <c r="D224" s="338">
        <v>3023523</v>
      </c>
      <c r="E224" s="349" t="s">
        <v>237</v>
      </c>
      <c r="F224" s="349" t="s">
        <v>42</v>
      </c>
      <c r="G224" s="77">
        <v>154675</v>
      </c>
      <c r="H224" s="338" t="s">
        <v>3621</v>
      </c>
      <c r="I224" s="338"/>
      <c r="J224" s="349" t="s">
        <v>4180</v>
      </c>
      <c r="K224" s="349">
        <v>400130</v>
      </c>
      <c r="L224" s="338" t="s">
        <v>72</v>
      </c>
      <c r="M224" s="338" t="s">
        <v>3847</v>
      </c>
      <c r="N224" s="338" t="s">
        <v>4048</v>
      </c>
      <c r="O224" s="345" t="s">
        <v>45</v>
      </c>
      <c r="P224" s="345">
        <v>11334</v>
      </c>
      <c r="Q224" s="345">
        <v>543965</v>
      </c>
      <c r="R224">
        <v>11852.091428571428</v>
      </c>
      <c r="S224" s="349" t="s">
        <v>4786</v>
      </c>
    </row>
    <row r="225" spans="1:19" x14ac:dyDescent="0.25">
      <c r="A225" s="349" t="s">
        <v>3521</v>
      </c>
      <c r="B225" s="338" t="s">
        <v>3620</v>
      </c>
      <c r="C225" s="339">
        <v>44027</v>
      </c>
      <c r="D225" s="338">
        <v>3025948</v>
      </c>
      <c r="E225" s="349" t="s">
        <v>238</v>
      </c>
      <c r="F225" s="349" t="s">
        <v>42</v>
      </c>
      <c r="G225" s="77">
        <v>12105</v>
      </c>
      <c r="H225" s="338" t="s">
        <v>3621</v>
      </c>
      <c r="I225" s="338"/>
      <c r="J225" s="349" t="s">
        <v>4180</v>
      </c>
      <c r="K225" s="349">
        <v>400112</v>
      </c>
      <c r="L225" s="338" t="s">
        <v>72</v>
      </c>
      <c r="M225" s="338" t="s">
        <v>3847</v>
      </c>
      <c r="N225" s="338" t="s">
        <v>4048</v>
      </c>
      <c r="O225" s="345" t="s">
        <v>45</v>
      </c>
      <c r="P225" s="345">
        <v>11334</v>
      </c>
      <c r="Q225" s="345">
        <v>543965</v>
      </c>
      <c r="R225">
        <v>931.15571428571434</v>
      </c>
      <c r="S225" s="349" t="s">
        <v>4786</v>
      </c>
    </row>
    <row r="226" spans="1:19" x14ac:dyDescent="0.25">
      <c r="A226" s="349" t="s">
        <v>3521</v>
      </c>
      <c r="B226" s="338" t="s">
        <v>3620</v>
      </c>
      <c r="C226" s="339">
        <v>44027</v>
      </c>
      <c r="D226" s="338">
        <v>3025949</v>
      </c>
      <c r="E226" s="349" t="s">
        <v>239</v>
      </c>
      <c r="F226" s="349" t="s">
        <v>42</v>
      </c>
      <c r="G226" s="77">
        <v>26900</v>
      </c>
      <c r="H226" s="338" t="s">
        <v>3621</v>
      </c>
      <c r="I226" s="338"/>
      <c r="J226" s="349" t="s">
        <v>4180</v>
      </c>
      <c r="K226" s="349">
        <v>400110</v>
      </c>
      <c r="L226" s="338" t="s">
        <v>72</v>
      </c>
      <c r="M226" s="338" t="s">
        <v>3847</v>
      </c>
      <c r="N226" s="338" t="s">
        <v>4048</v>
      </c>
      <c r="O226" s="345" t="s">
        <v>45</v>
      </c>
      <c r="P226" s="345">
        <v>11334</v>
      </c>
      <c r="Q226" s="345">
        <v>543965</v>
      </c>
      <c r="R226">
        <v>2161.1942857142858</v>
      </c>
      <c r="S226" s="349" t="s">
        <v>4786</v>
      </c>
    </row>
    <row r="227" spans="1:19" x14ac:dyDescent="0.25">
      <c r="A227" s="349" t="s">
        <v>3521</v>
      </c>
      <c r="B227" s="338" t="s">
        <v>3620</v>
      </c>
      <c r="C227" s="339">
        <v>44027</v>
      </c>
      <c r="D227" s="338">
        <v>3023513</v>
      </c>
      <c r="E227" s="349" t="s">
        <v>240</v>
      </c>
      <c r="F227" s="349" t="s">
        <v>42</v>
      </c>
      <c r="G227" s="77">
        <v>21520</v>
      </c>
      <c r="H227" s="338" t="s">
        <v>3621</v>
      </c>
      <c r="I227" s="338"/>
      <c r="J227" s="349" t="s">
        <v>4180</v>
      </c>
      <c r="K227" s="349">
        <v>400007</v>
      </c>
      <c r="L227" s="338" t="s">
        <v>72</v>
      </c>
      <c r="M227" s="338" t="s">
        <v>3847</v>
      </c>
      <c r="N227" s="338" t="s">
        <v>4048</v>
      </c>
      <c r="O227" s="345" t="s">
        <v>45</v>
      </c>
      <c r="P227" s="345">
        <v>11334</v>
      </c>
      <c r="Q227" s="345">
        <v>543965</v>
      </c>
      <c r="R227">
        <v>1379.49</v>
      </c>
      <c r="S227" s="349" t="s">
        <v>4786</v>
      </c>
    </row>
    <row r="228" spans="1:19" x14ac:dyDescent="0.25">
      <c r="A228" s="349" t="s">
        <v>3521</v>
      </c>
      <c r="B228" s="338" t="s">
        <v>3620</v>
      </c>
      <c r="C228" s="339">
        <v>44027</v>
      </c>
      <c r="D228" s="338">
        <v>3023305</v>
      </c>
      <c r="E228" s="349" t="s">
        <v>242</v>
      </c>
      <c r="F228" s="349" t="s">
        <v>42</v>
      </c>
      <c r="G228" s="77">
        <v>18830</v>
      </c>
      <c r="H228" s="338" t="s">
        <v>3621</v>
      </c>
      <c r="I228" s="338"/>
      <c r="J228" s="349" t="s">
        <v>4180</v>
      </c>
      <c r="K228" s="349">
        <v>400086</v>
      </c>
      <c r="L228" s="338" t="s">
        <v>72</v>
      </c>
      <c r="M228" s="338" t="s">
        <v>3847</v>
      </c>
      <c r="N228" s="338" t="s">
        <v>4048</v>
      </c>
      <c r="O228" s="345" t="s">
        <v>45</v>
      </c>
      <c r="P228" s="345">
        <v>11334</v>
      </c>
      <c r="Q228" s="345">
        <v>543965</v>
      </c>
      <c r="R228">
        <v>1678.3785714285716</v>
      </c>
      <c r="S228" s="349" t="s">
        <v>4786</v>
      </c>
    </row>
    <row r="229" spans="1:19" x14ac:dyDescent="0.25">
      <c r="A229" s="349" t="s">
        <v>3521</v>
      </c>
      <c r="B229" s="338" t="s">
        <v>3620</v>
      </c>
      <c r="C229" s="339">
        <v>44027</v>
      </c>
      <c r="D229" s="338">
        <v>3022042</v>
      </c>
      <c r="E229" s="349" t="s">
        <v>243</v>
      </c>
      <c r="F229" s="349" t="s">
        <v>42</v>
      </c>
      <c r="G229" s="77">
        <v>45730</v>
      </c>
      <c r="H229" s="338" t="s">
        <v>3621</v>
      </c>
      <c r="I229" s="338"/>
      <c r="J229" s="349" t="s">
        <v>4180</v>
      </c>
      <c r="K229" s="349">
        <v>400048</v>
      </c>
      <c r="L229" s="338" t="s">
        <v>72</v>
      </c>
      <c r="M229" s="338" t="s">
        <v>3847</v>
      </c>
      <c r="N229" s="338" t="s">
        <v>4048</v>
      </c>
      <c r="O229" s="345" t="s">
        <v>45</v>
      </c>
      <c r="P229" s="345">
        <v>11334</v>
      </c>
      <c r="Q229" s="345">
        <v>543965</v>
      </c>
      <c r="R229">
        <v>3149.8328571428569</v>
      </c>
      <c r="S229" s="349" t="s">
        <v>4786</v>
      </c>
    </row>
    <row r="230" spans="1:19" x14ac:dyDescent="0.25">
      <c r="A230" s="349" t="s">
        <v>3521</v>
      </c>
      <c r="B230" s="338" t="s">
        <v>3620</v>
      </c>
      <c r="C230" s="339">
        <v>44027</v>
      </c>
      <c r="D230" s="338">
        <v>3022044</v>
      </c>
      <c r="E230" s="349" t="s">
        <v>244</v>
      </c>
      <c r="F230" s="349" t="s">
        <v>42</v>
      </c>
      <c r="G230" s="77">
        <v>57835</v>
      </c>
      <c r="H230" s="338" t="s">
        <v>3621</v>
      </c>
      <c r="I230" s="338"/>
      <c r="J230" s="349" t="s">
        <v>4180</v>
      </c>
      <c r="K230" s="349">
        <v>400087</v>
      </c>
      <c r="L230" s="338" t="s">
        <v>72</v>
      </c>
      <c r="M230" s="338" t="s">
        <v>3847</v>
      </c>
      <c r="N230" s="338" t="s">
        <v>4048</v>
      </c>
      <c r="O230" s="345" t="s">
        <v>45</v>
      </c>
      <c r="P230" s="345">
        <v>11334</v>
      </c>
      <c r="Q230" s="345">
        <v>543965</v>
      </c>
      <c r="R230">
        <v>4448.8442857142863</v>
      </c>
      <c r="S230" s="349" t="s">
        <v>4786</v>
      </c>
    </row>
    <row r="231" spans="1:19" x14ac:dyDescent="0.25">
      <c r="A231" s="349" t="s">
        <v>3521</v>
      </c>
      <c r="B231" s="338" t="s">
        <v>3620</v>
      </c>
      <c r="C231" s="339">
        <v>44027</v>
      </c>
      <c r="D231" s="338">
        <v>3022043</v>
      </c>
      <c r="E231" s="349" t="s">
        <v>245</v>
      </c>
      <c r="F231" s="349" t="s">
        <v>42</v>
      </c>
      <c r="G231" s="77">
        <v>117015</v>
      </c>
      <c r="H231" s="338" t="s">
        <v>3621</v>
      </c>
      <c r="I231" s="338"/>
      <c r="J231" s="349" t="s">
        <v>4180</v>
      </c>
      <c r="K231" s="349">
        <v>400088</v>
      </c>
      <c r="L231" s="338" t="s">
        <v>72</v>
      </c>
      <c r="M231" s="338" t="s">
        <v>3847</v>
      </c>
      <c r="N231" s="338" t="s">
        <v>4048</v>
      </c>
      <c r="O231" s="345" t="s">
        <v>45</v>
      </c>
      <c r="P231" s="345">
        <v>11334</v>
      </c>
      <c r="Q231" s="345">
        <v>543965</v>
      </c>
      <c r="R231">
        <v>8173.4628571428575</v>
      </c>
      <c r="S231" s="349" t="s">
        <v>4786</v>
      </c>
    </row>
    <row r="232" spans="1:19" x14ac:dyDescent="0.25">
      <c r="A232" s="349" t="s">
        <v>3521</v>
      </c>
      <c r="B232" s="338" t="s">
        <v>3620</v>
      </c>
      <c r="C232" s="339">
        <v>44027</v>
      </c>
      <c r="D232" s="338">
        <v>3022053</v>
      </c>
      <c r="E232" s="349" t="s">
        <v>246</v>
      </c>
      <c r="F232" s="349" t="s">
        <v>42</v>
      </c>
      <c r="G232" s="77">
        <v>1345</v>
      </c>
      <c r="H232" s="338" t="s">
        <v>3621</v>
      </c>
      <c r="I232" s="338"/>
      <c r="J232" s="349" t="s">
        <v>4180</v>
      </c>
      <c r="K232" s="349">
        <v>158733</v>
      </c>
      <c r="L232" s="338" t="s">
        <v>72</v>
      </c>
      <c r="M232" s="338" t="s">
        <v>3847</v>
      </c>
      <c r="N232" s="338" t="s">
        <v>4048</v>
      </c>
      <c r="O232" s="345" t="s">
        <v>45</v>
      </c>
      <c r="P232" s="345">
        <v>11334</v>
      </c>
      <c r="Q232" s="345">
        <v>543965</v>
      </c>
      <c r="R232">
        <v>149.44571428571427</v>
      </c>
      <c r="S232" s="349" t="s">
        <v>4786</v>
      </c>
    </row>
    <row r="233" spans="1:19" x14ac:dyDescent="0.25">
      <c r="A233" s="349" t="s">
        <v>3521</v>
      </c>
      <c r="B233" s="338" t="s">
        <v>3620</v>
      </c>
      <c r="C233" s="339">
        <v>44027</v>
      </c>
      <c r="D233" s="338">
        <v>3022045</v>
      </c>
      <c r="E233" s="349" t="s">
        <v>247</v>
      </c>
      <c r="F233" s="349" t="s">
        <v>42</v>
      </c>
      <c r="G233" s="77">
        <v>75320</v>
      </c>
      <c r="H233" s="338" t="s">
        <v>3621</v>
      </c>
      <c r="I233" s="338"/>
      <c r="J233" s="349" t="s">
        <v>4180</v>
      </c>
      <c r="K233" s="349">
        <v>400089</v>
      </c>
      <c r="L233" s="338" t="s">
        <v>72</v>
      </c>
      <c r="M233" s="338" t="s">
        <v>3847</v>
      </c>
      <c r="N233" s="338" t="s">
        <v>4048</v>
      </c>
      <c r="O233" s="345" t="s">
        <v>45</v>
      </c>
      <c r="P233" s="345">
        <v>11334</v>
      </c>
      <c r="Q233" s="345">
        <v>543965</v>
      </c>
      <c r="R233">
        <v>5380</v>
      </c>
      <c r="S233" s="349" t="s">
        <v>4787</v>
      </c>
    </row>
    <row r="234" spans="1:19" x14ac:dyDescent="0.25">
      <c r="A234" s="349" t="s">
        <v>3521</v>
      </c>
      <c r="B234" s="338" t="s">
        <v>3620</v>
      </c>
      <c r="C234" s="339">
        <v>44027</v>
      </c>
      <c r="D234" s="338">
        <v>3022077</v>
      </c>
      <c r="E234" s="349" t="s">
        <v>248</v>
      </c>
      <c r="F234" s="349" t="s">
        <v>42</v>
      </c>
      <c r="G234" s="77">
        <v>583730</v>
      </c>
      <c r="H234" s="338" t="s">
        <v>3621</v>
      </c>
      <c r="I234" s="338"/>
      <c r="J234" s="349" t="s">
        <v>4180</v>
      </c>
      <c r="K234" s="349">
        <v>400113</v>
      </c>
      <c r="L234" s="338" t="s">
        <v>72</v>
      </c>
      <c r="M234" s="338" t="s">
        <v>3847</v>
      </c>
      <c r="N234" s="338" t="s">
        <v>4048</v>
      </c>
      <c r="O234" s="345" t="s">
        <v>45</v>
      </c>
      <c r="P234" s="345">
        <v>11334</v>
      </c>
      <c r="Q234" s="345">
        <v>543965</v>
      </c>
      <c r="R234">
        <v>44672.39</v>
      </c>
      <c r="S234" s="349" t="s">
        <v>4787</v>
      </c>
    </row>
    <row r="235" spans="1:19" x14ac:dyDescent="0.25">
      <c r="A235" s="349" t="s">
        <v>3521</v>
      </c>
      <c r="B235" s="338" t="s">
        <v>3620</v>
      </c>
      <c r="C235" s="339">
        <v>44027</v>
      </c>
      <c r="D235" s="338">
        <v>3025201</v>
      </c>
      <c r="E235" s="349" t="s">
        <v>249</v>
      </c>
      <c r="F235" s="349" t="s">
        <v>42</v>
      </c>
      <c r="G235" s="77">
        <v>95495</v>
      </c>
      <c r="H235" s="338" t="s">
        <v>3621</v>
      </c>
      <c r="I235" s="338"/>
      <c r="J235" s="349" t="s">
        <v>4180</v>
      </c>
      <c r="K235" s="349">
        <v>400021</v>
      </c>
      <c r="L235" s="338" t="s">
        <v>72</v>
      </c>
      <c r="M235" s="338" t="s">
        <v>3847</v>
      </c>
      <c r="N235" s="338" t="s">
        <v>4048</v>
      </c>
      <c r="O235" s="345" t="s">
        <v>45</v>
      </c>
      <c r="P235" s="345">
        <v>11334</v>
      </c>
      <c r="Q235" s="345">
        <v>543965</v>
      </c>
      <c r="R235">
        <v>7345.7685714285699</v>
      </c>
      <c r="S235" s="349" t="s">
        <v>4786</v>
      </c>
    </row>
    <row r="236" spans="1:19" x14ac:dyDescent="0.25">
      <c r="A236" s="349" t="s">
        <v>3521</v>
      </c>
      <c r="B236" s="338" t="s">
        <v>3620</v>
      </c>
      <c r="C236" s="339">
        <v>44027</v>
      </c>
      <c r="D236" s="338">
        <v>3023501</v>
      </c>
      <c r="E236" s="349" t="s">
        <v>250</v>
      </c>
      <c r="F236" s="349" t="s">
        <v>42</v>
      </c>
      <c r="G236" s="77">
        <v>45730</v>
      </c>
      <c r="H236" s="338" t="s">
        <v>3621</v>
      </c>
      <c r="I236" s="338"/>
      <c r="J236" s="349" t="s">
        <v>4180</v>
      </c>
      <c r="K236" s="349">
        <v>400003</v>
      </c>
      <c r="L236" s="338" t="s">
        <v>72</v>
      </c>
      <c r="M236" s="338" t="s">
        <v>3847</v>
      </c>
      <c r="N236" s="338" t="s">
        <v>4048</v>
      </c>
      <c r="O236" s="345" t="s">
        <v>45</v>
      </c>
      <c r="P236" s="345">
        <v>11334</v>
      </c>
      <c r="Q236" s="345">
        <v>543965</v>
      </c>
      <c r="R236">
        <v>3287.7771428571432</v>
      </c>
      <c r="S236" s="349" t="s">
        <v>4787</v>
      </c>
    </row>
    <row r="237" spans="1:19" x14ac:dyDescent="0.25">
      <c r="A237" s="349" t="s">
        <v>3521</v>
      </c>
      <c r="B237" s="338" t="s">
        <v>3620</v>
      </c>
      <c r="C237" s="339">
        <v>44027</v>
      </c>
      <c r="D237" s="338">
        <v>3022078</v>
      </c>
      <c r="E237" s="349" t="s">
        <v>251</v>
      </c>
      <c r="F237" s="349" t="s">
        <v>42</v>
      </c>
      <c r="G237" s="77">
        <v>41695</v>
      </c>
      <c r="H237" s="338" t="s">
        <v>3621</v>
      </c>
      <c r="I237" s="338"/>
      <c r="J237" s="349" t="s">
        <v>4180</v>
      </c>
      <c r="K237" s="349">
        <v>400014</v>
      </c>
      <c r="L237" s="338" t="s">
        <v>72</v>
      </c>
      <c r="M237" s="338" t="s">
        <v>3847</v>
      </c>
      <c r="N237" s="338" t="s">
        <v>4048</v>
      </c>
      <c r="O237" s="345" t="s">
        <v>45</v>
      </c>
      <c r="P237" s="345">
        <v>11334</v>
      </c>
      <c r="Q237" s="345">
        <v>543965</v>
      </c>
      <c r="R237">
        <v>3069.36</v>
      </c>
      <c r="S237" s="349" t="s">
        <v>4786</v>
      </c>
    </row>
    <row r="238" spans="1:19" x14ac:dyDescent="0.25">
      <c r="A238" s="349" t="s">
        <v>3521</v>
      </c>
      <c r="B238" s="338" t="s">
        <v>3620</v>
      </c>
      <c r="C238" s="339">
        <v>44027</v>
      </c>
      <c r="D238" s="338">
        <v>3022071</v>
      </c>
      <c r="E238" s="349" t="s">
        <v>253</v>
      </c>
      <c r="F238" s="349" t="s">
        <v>42</v>
      </c>
      <c r="G238" s="77">
        <v>47075</v>
      </c>
      <c r="H238" s="338" t="s">
        <v>3621</v>
      </c>
      <c r="I238" s="338"/>
      <c r="J238" s="349" t="s">
        <v>4180</v>
      </c>
      <c r="K238" s="349">
        <v>400010</v>
      </c>
      <c r="L238" s="338" t="s">
        <v>72</v>
      </c>
      <c r="M238" s="338" t="s">
        <v>3847</v>
      </c>
      <c r="N238" s="338" t="s">
        <v>4048</v>
      </c>
      <c r="O238" s="345" t="s">
        <v>45</v>
      </c>
      <c r="P238" s="345">
        <v>11334</v>
      </c>
      <c r="Q238" s="345">
        <v>543965</v>
      </c>
      <c r="R238">
        <v>3069.36</v>
      </c>
      <c r="S238" s="349" t="s">
        <v>4786</v>
      </c>
    </row>
    <row r="239" spans="1:19" x14ac:dyDescent="0.25">
      <c r="A239" s="349" t="s">
        <v>3521</v>
      </c>
      <c r="B239" s="338" t="s">
        <v>3620</v>
      </c>
      <c r="C239" s="339">
        <v>44027</v>
      </c>
      <c r="D239" s="338">
        <v>3022072</v>
      </c>
      <c r="E239" s="349" t="s">
        <v>254</v>
      </c>
      <c r="F239" s="349" t="s">
        <v>42</v>
      </c>
      <c r="G239" s="77">
        <v>153330</v>
      </c>
      <c r="H239" s="338" t="s">
        <v>3621</v>
      </c>
      <c r="I239" s="338"/>
      <c r="J239" s="349" t="s">
        <v>4180</v>
      </c>
      <c r="K239" s="349">
        <v>400012</v>
      </c>
      <c r="L239" s="338" t="s">
        <v>72</v>
      </c>
      <c r="M239" s="338" t="s">
        <v>3847</v>
      </c>
      <c r="N239" s="338" t="s">
        <v>4048</v>
      </c>
      <c r="O239" s="345" t="s">
        <v>45</v>
      </c>
      <c r="P239" s="345">
        <v>11334</v>
      </c>
      <c r="Q239" s="345">
        <v>543965</v>
      </c>
      <c r="R239">
        <v>11380.768571428571</v>
      </c>
      <c r="S239" s="349" t="s">
        <v>4786</v>
      </c>
    </row>
    <row r="240" spans="1:19" x14ac:dyDescent="0.25">
      <c r="A240" s="349" t="s">
        <v>3521</v>
      </c>
      <c r="B240" s="338" t="s">
        <v>3620</v>
      </c>
      <c r="C240" s="339">
        <v>44027</v>
      </c>
      <c r="D240" s="338">
        <v>3023512</v>
      </c>
      <c r="E240" s="349" t="s">
        <v>256</v>
      </c>
      <c r="F240" s="349" t="s">
        <v>42</v>
      </c>
      <c r="G240" s="77">
        <v>9415</v>
      </c>
      <c r="H240" s="338" t="s">
        <v>3621</v>
      </c>
      <c r="I240" s="338"/>
      <c r="J240" s="349" t="s">
        <v>4180</v>
      </c>
      <c r="K240" s="349">
        <v>400093</v>
      </c>
      <c r="L240" s="338" t="s">
        <v>72</v>
      </c>
      <c r="M240" s="338" t="s">
        <v>3847</v>
      </c>
      <c r="N240" s="338" t="s">
        <v>4048</v>
      </c>
      <c r="O240" s="345" t="s">
        <v>45</v>
      </c>
      <c r="P240" s="345">
        <v>11334</v>
      </c>
      <c r="Q240" s="345">
        <v>543965</v>
      </c>
      <c r="R240">
        <v>586.27857142857158</v>
      </c>
      <c r="S240" s="349" t="s">
        <v>4786</v>
      </c>
    </row>
    <row r="241" spans="1:19" x14ac:dyDescent="0.25">
      <c r="A241" s="349" t="s">
        <v>3521</v>
      </c>
      <c r="B241" s="338" t="s">
        <v>3620</v>
      </c>
      <c r="C241" s="339">
        <v>44027</v>
      </c>
      <c r="D241" s="338">
        <v>3023510</v>
      </c>
      <c r="E241" s="349" t="s">
        <v>258</v>
      </c>
      <c r="F241" s="349" t="s">
        <v>42</v>
      </c>
      <c r="G241" s="77">
        <v>56490</v>
      </c>
      <c r="H241" s="338" t="s">
        <v>3621</v>
      </c>
      <c r="I241" s="338"/>
      <c r="J241" s="349" t="s">
        <v>4180</v>
      </c>
      <c r="K241" s="349">
        <v>400071</v>
      </c>
      <c r="L241" s="338" t="s">
        <v>72</v>
      </c>
      <c r="M241" s="338" t="s">
        <v>3847</v>
      </c>
      <c r="N241" s="338" t="s">
        <v>4048</v>
      </c>
      <c r="O241" s="345" t="s">
        <v>45</v>
      </c>
      <c r="P241" s="345">
        <v>11334</v>
      </c>
      <c r="Q241" s="345">
        <v>543965</v>
      </c>
      <c r="R241">
        <v>4023.5014285714287</v>
      </c>
      <c r="S241" s="349" t="s">
        <v>4786</v>
      </c>
    </row>
    <row r="242" spans="1:19" x14ac:dyDescent="0.25">
      <c r="A242" s="349" t="s">
        <v>3521</v>
      </c>
      <c r="B242" s="338" t="s">
        <v>3620</v>
      </c>
      <c r="C242" s="339">
        <v>44027</v>
      </c>
      <c r="D242" s="338">
        <v>3023502</v>
      </c>
      <c r="E242" s="349" t="s">
        <v>259</v>
      </c>
      <c r="F242" s="349" t="s">
        <v>42</v>
      </c>
      <c r="G242" s="77">
        <v>115670</v>
      </c>
      <c r="H242" s="338" t="s">
        <v>3621</v>
      </c>
      <c r="I242" s="338"/>
      <c r="J242" s="349" t="s">
        <v>4180</v>
      </c>
      <c r="K242" s="349">
        <v>400096</v>
      </c>
      <c r="L242" s="338" t="s">
        <v>72</v>
      </c>
      <c r="M242" s="338" t="s">
        <v>3847</v>
      </c>
      <c r="N242" s="338" t="s">
        <v>4048</v>
      </c>
      <c r="O242" s="345" t="s">
        <v>45</v>
      </c>
      <c r="P242" s="345">
        <v>11334</v>
      </c>
      <c r="Q242" s="345">
        <v>543965</v>
      </c>
      <c r="R242">
        <v>9587.4342857142856</v>
      </c>
      <c r="S242" s="349" t="s">
        <v>4786</v>
      </c>
    </row>
    <row r="243" spans="1:19" x14ac:dyDescent="0.25">
      <c r="A243" s="349" t="s">
        <v>3521</v>
      </c>
      <c r="B243" s="338" t="s">
        <v>3620</v>
      </c>
      <c r="C243" s="339">
        <v>44027</v>
      </c>
      <c r="D243" s="338">
        <v>3023315</v>
      </c>
      <c r="E243" s="349" t="s">
        <v>260</v>
      </c>
      <c r="F243" s="349" t="s">
        <v>42</v>
      </c>
      <c r="G243" s="77">
        <v>18830</v>
      </c>
      <c r="H243" s="338" t="s">
        <v>3621</v>
      </c>
      <c r="I243" s="338"/>
      <c r="J243" s="349" t="s">
        <v>4180</v>
      </c>
      <c r="K243" s="349">
        <v>400062</v>
      </c>
      <c r="L243" s="338" t="s">
        <v>72</v>
      </c>
      <c r="M243" s="338" t="s">
        <v>3847</v>
      </c>
      <c r="N243" s="338" t="s">
        <v>4048</v>
      </c>
      <c r="O243" s="345" t="s">
        <v>45</v>
      </c>
      <c r="P243" s="345">
        <v>11334</v>
      </c>
      <c r="Q243" s="345">
        <v>543965</v>
      </c>
      <c r="R243">
        <v>1402.4785714285715</v>
      </c>
      <c r="S243" s="349" t="s">
        <v>4786</v>
      </c>
    </row>
    <row r="244" spans="1:19" x14ac:dyDescent="0.25">
      <c r="A244" s="349" t="s">
        <v>3521</v>
      </c>
      <c r="B244" s="338" t="s">
        <v>3620</v>
      </c>
      <c r="C244" s="339">
        <v>44027</v>
      </c>
      <c r="D244" s="338">
        <v>3023504</v>
      </c>
      <c r="E244" s="349" t="s">
        <v>261</v>
      </c>
      <c r="F244" s="349" t="s">
        <v>42</v>
      </c>
      <c r="G244" s="77">
        <v>65905</v>
      </c>
      <c r="H244" s="338" t="s">
        <v>3621</v>
      </c>
      <c r="I244" s="338"/>
      <c r="J244" s="349" t="s">
        <v>4180</v>
      </c>
      <c r="K244" s="349">
        <v>400064</v>
      </c>
      <c r="L244" s="338" t="s">
        <v>72</v>
      </c>
      <c r="M244" s="338" t="s">
        <v>3847</v>
      </c>
      <c r="N244" s="338" t="s">
        <v>4048</v>
      </c>
      <c r="O244" s="345" t="s">
        <v>45</v>
      </c>
      <c r="P244" s="345">
        <v>11334</v>
      </c>
      <c r="Q244" s="345">
        <v>543965</v>
      </c>
      <c r="R244">
        <v>4609.7857142857147</v>
      </c>
      <c r="S244" s="349" t="s">
        <v>4787</v>
      </c>
    </row>
    <row r="245" spans="1:19" x14ac:dyDescent="0.25">
      <c r="A245" s="349" t="s">
        <v>3521</v>
      </c>
      <c r="B245" s="338" t="s">
        <v>3620</v>
      </c>
      <c r="C245" s="339">
        <v>44027</v>
      </c>
      <c r="D245" s="338">
        <v>3023309</v>
      </c>
      <c r="E245" s="349" t="s">
        <v>262</v>
      </c>
      <c r="F245" s="349" t="s">
        <v>42</v>
      </c>
      <c r="G245" s="77">
        <v>21520</v>
      </c>
      <c r="H245" s="338" t="s">
        <v>3621</v>
      </c>
      <c r="I245" s="338"/>
      <c r="J245" s="349" t="s">
        <v>4180</v>
      </c>
      <c r="K245" s="349">
        <v>400098</v>
      </c>
      <c r="L245" s="338" t="s">
        <v>72</v>
      </c>
      <c r="M245" s="338" t="s">
        <v>3847</v>
      </c>
      <c r="N245" s="338" t="s">
        <v>4048</v>
      </c>
      <c r="O245" s="345" t="s">
        <v>45</v>
      </c>
      <c r="P245" s="345">
        <v>11334</v>
      </c>
      <c r="Q245" s="345">
        <v>543965</v>
      </c>
      <c r="R245">
        <v>1517.4342857142856</v>
      </c>
      <c r="S245" s="349" t="s">
        <v>4786</v>
      </c>
    </row>
    <row r="246" spans="1:19" x14ac:dyDescent="0.25">
      <c r="A246" s="349" t="s">
        <v>3521</v>
      </c>
      <c r="B246" s="338" t="s">
        <v>3620</v>
      </c>
      <c r="C246" s="339">
        <v>44027</v>
      </c>
      <c r="D246" s="338">
        <v>3023307</v>
      </c>
      <c r="E246" s="349" t="s">
        <v>263</v>
      </c>
      <c r="F246" s="349" t="s">
        <v>42</v>
      </c>
      <c r="G246" s="77">
        <v>30935</v>
      </c>
      <c r="H246" s="338" t="s">
        <v>3621</v>
      </c>
      <c r="I246" s="338"/>
      <c r="J246" s="349" t="s">
        <v>4180</v>
      </c>
      <c r="K246" s="349">
        <v>400114</v>
      </c>
      <c r="L246" s="338" t="s">
        <v>72</v>
      </c>
      <c r="M246" s="338" t="s">
        <v>3847</v>
      </c>
      <c r="N246" s="338" t="s">
        <v>4048</v>
      </c>
      <c r="O246" s="345" t="s">
        <v>45</v>
      </c>
      <c r="P246" s="345">
        <v>11334</v>
      </c>
      <c r="Q246" s="345">
        <v>543965</v>
      </c>
      <c r="R246">
        <v>2563.5457142857144</v>
      </c>
      <c r="S246" s="349" t="s">
        <v>4786</v>
      </c>
    </row>
    <row r="247" spans="1:19" x14ac:dyDescent="0.25">
      <c r="A247" s="349" t="s">
        <v>3521</v>
      </c>
      <c r="B247" s="338" t="s">
        <v>3620</v>
      </c>
      <c r="C247" s="339">
        <v>44027</v>
      </c>
      <c r="D247" s="338">
        <v>3023509</v>
      </c>
      <c r="E247" s="349" t="s">
        <v>264</v>
      </c>
      <c r="F247" s="349" t="s">
        <v>42</v>
      </c>
      <c r="G247" s="77">
        <v>114325</v>
      </c>
      <c r="H247" s="338" t="s">
        <v>3621</v>
      </c>
      <c r="I247" s="338"/>
      <c r="J247" s="349" t="s">
        <v>4180</v>
      </c>
      <c r="K247" s="349">
        <v>400066</v>
      </c>
      <c r="L247" s="338" t="s">
        <v>72</v>
      </c>
      <c r="M247" s="338" t="s">
        <v>3847</v>
      </c>
      <c r="N247" s="338" t="s">
        <v>4048</v>
      </c>
      <c r="O247" s="345" t="s">
        <v>45</v>
      </c>
      <c r="P247" s="345">
        <v>11334</v>
      </c>
      <c r="Q247" s="345">
        <v>543965</v>
      </c>
      <c r="R247">
        <v>9162.091428571428</v>
      </c>
      <c r="S247" s="349" t="s">
        <v>4786</v>
      </c>
    </row>
    <row r="248" spans="1:19" x14ac:dyDescent="0.25">
      <c r="A248" s="349" t="s">
        <v>3521</v>
      </c>
      <c r="B248" s="338" t="s">
        <v>3620</v>
      </c>
      <c r="C248" s="339">
        <v>44027</v>
      </c>
      <c r="D248" s="338">
        <v>3023311</v>
      </c>
      <c r="E248" s="349" t="s">
        <v>265</v>
      </c>
      <c r="F248" s="349" t="s">
        <v>42</v>
      </c>
      <c r="G248" s="77">
        <v>83390</v>
      </c>
      <c r="H248" s="338" t="s">
        <v>3621</v>
      </c>
      <c r="I248" s="338"/>
      <c r="J248" s="349" t="s">
        <v>4180</v>
      </c>
      <c r="K248" s="349">
        <v>400058</v>
      </c>
      <c r="L248" s="338" t="s">
        <v>72</v>
      </c>
      <c r="M248" s="338" t="s">
        <v>3847</v>
      </c>
      <c r="N248" s="338" t="s">
        <v>4048</v>
      </c>
      <c r="O248" s="345" t="s">
        <v>45</v>
      </c>
      <c r="P248" s="345">
        <v>11334</v>
      </c>
      <c r="Q248" s="345">
        <v>543965</v>
      </c>
      <c r="R248">
        <v>6874.4457142857136</v>
      </c>
      <c r="S248" s="349" t="s">
        <v>4786</v>
      </c>
    </row>
    <row r="249" spans="1:19" x14ac:dyDescent="0.25">
      <c r="A249" s="349" t="s">
        <v>3521</v>
      </c>
      <c r="B249" s="338" t="s">
        <v>3620</v>
      </c>
      <c r="C249" s="339">
        <v>44027</v>
      </c>
      <c r="D249" s="338">
        <v>3023312</v>
      </c>
      <c r="E249" s="349" t="s">
        <v>266</v>
      </c>
      <c r="F249" s="349" t="s">
        <v>42</v>
      </c>
      <c r="G249" s="77">
        <v>34970</v>
      </c>
      <c r="H249" s="338" t="s">
        <v>3621</v>
      </c>
      <c r="I249" s="338"/>
      <c r="J249" s="349" t="s">
        <v>4180</v>
      </c>
      <c r="K249" s="349">
        <v>400017</v>
      </c>
      <c r="L249" s="338" t="s">
        <v>72</v>
      </c>
      <c r="M249" s="338" t="s">
        <v>3847</v>
      </c>
      <c r="N249" s="338" t="s">
        <v>4048</v>
      </c>
      <c r="O249" s="345" t="s">
        <v>45</v>
      </c>
      <c r="P249" s="345">
        <v>11334</v>
      </c>
      <c r="Q249" s="345">
        <v>543965</v>
      </c>
      <c r="R249">
        <v>2644.0171428571425</v>
      </c>
      <c r="S249" s="349" t="s">
        <v>4786</v>
      </c>
    </row>
    <row r="250" spans="1:19" x14ac:dyDescent="0.25">
      <c r="A250" s="349" t="s">
        <v>3521</v>
      </c>
      <c r="B250" s="338" t="s">
        <v>3620</v>
      </c>
      <c r="C250" s="339">
        <v>44027</v>
      </c>
      <c r="D250" s="338">
        <v>3023314</v>
      </c>
      <c r="E250" s="349" t="s">
        <v>267</v>
      </c>
      <c r="F250" s="349" t="s">
        <v>42</v>
      </c>
      <c r="G250" s="77">
        <v>43040</v>
      </c>
      <c r="H250" s="338" t="s">
        <v>3621</v>
      </c>
      <c r="I250" s="338"/>
      <c r="J250" s="349" t="s">
        <v>4180</v>
      </c>
      <c r="K250" s="349">
        <v>400094</v>
      </c>
      <c r="L250" s="338" t="s">
        <v>72</v>
      </c>
      <c r="M250" s="338" t="s">
        <v>3847</v>
      </c>
      <c r="N250" s="338" t="s">
        <v>4048</v>
      </c>
      <c r="O250" s="345" t="s">
        <v>45</v>
      </c>
      <c r="P250" s="345">
        <v>11334</v>
      </c>
      <c r="Q250" s="345">
        <v>543965</v>
      </c>
      <c r="R250">
        <v>3494.7014285714286</v>
      </c>
      <c r="S250" s="349" t="s">
        <v>4786</v>
      </c>
    </row>
    <row r="251" spans="1:19" x14ac:dyDescent="0.25">
      <c r="A251" s="349" t="s">
        <v>3521</v>
      </c>
      <c r="B251" s="338" t="s">
        <v>3620</v>
      </c>
      <c r="C251" s="339">
        <v>44027</v>
      </c>
      <c r="D251" s="338">
        <v>3023313</v>
      </c>
      <c r="E251" s="349" t="s">
        <v>268</v>
      </c>
      <c r="F251" s="349" t="s">
        <v>42</v>
      </c>
      <c r="G251" s="77">
        <v>65905</v>
      </c>
      <c r="H251" s="338" t="s">
        <v>3621</v>
      </c>
      <c r="I251" s="338"/>
      <c r="J251" s="349" t="s">
        <v>4180</v>
      </c>
      <c r="K251" s="349">
        <v>400006</v>
      </c>
      <c r="L251" s="338" t="s">
        <v>72</v>
      </c>
      <c r="M251" s="338" t="s">
        <v>3847</v>
      </c>
      <c r="N251" s="338" t="s">
        <v>4048</v>
      </c>
      <c r="O251" s="345" t="s">
        <v>45</v>
      </c>
      <c r="P251" s="345">
        <v>11334</v>
      </c>
      <c r="Q251" s="345">
        <v>543965</v>
      </c>
      <c r="R251">
        <v>5115.6014285714282</v>
      </c>
      <c r="S251" s="349" t="s">
        <v>4786</v>
      </c>
    </row>
    <row r="252" spans="1:19" x14ac:dyDescent="0.25">
      <c r="A252" s="349" t="s">
        <v>3521</v>
      </c>
      <c r="B252" s="338" t="s">
        <v>3620</v>
      </c>
      <c r="C252" s="339">
        <v>44027</v>
      </c>
      <c r="D252" s="338">
        <v>3023507</v>
      </c>
      <c r="E252" s="349" t="s">
        <v>269</v>
      </c>
      <c r="F252" s="349" t="s">
        <v>42</v>
      </c>
      <c r="G252" s="77">
        <v>28245</v>
      </c>
      <c r="H252" s="338" t="s">
        <v>3621</v>
      </c>
      <c r="I252" s="338"/>
      <c r="J252" s="349" t="s">
        <v>4180</v>
      </c>
      <c r="K252" s="349">
        <v>400037</v>
      </c>
      <c r="L252" s="338" t="s">
        <v>72</v>
      </c>
      <c r="M252" s="338" t="s">
        <v>3847</v>
      </c>
      <c r="N252" s="338" t="s">
        <v>4048</v>
      </c>
      <c r="O252" s="345" t="s">
        <v>45</v>
      </c>
      <c r="P252" s="345">
        <v>11334</v>
      </c>
      <c r="Q252" s="345">
        <v>543965</v>
      </c>
      <c r="R252">
        <v>2034.7414285714287</v>
      </c>
      <c r="S252" s="349" t="s">
        <v>4786</v>
      </c>
    </row>
    <row r="253" spans="1:19" x14ac:dyDescent="0.25">
      <c r="A253" s="349" t="s">
        <v>3521</v>
      </c>
      <c r="B253" s="338" t="s">
        <v>3620</v>
      </c>
      <c r="C253" s="339">
        <v>44027</v>
      </c>
      <c r="D253" s="338">
        <v>3023506</v>
      </c>
      <c r="E253" s="349" t="s">
        <v>270</v>
      </c>
      <c r="F253" s="349" t="s">
        <v>42</v>
      </c>
      <c r="G253" s="77">
        <v>26900</v>
      </c>
      <c r="H253" s="338" t="s">
        <v>3621</v>
      </c>
      <c r="I253" s="338"/>
      <c r="J253" s="349" t="s">
        <v>4180</v>
      </c>
      <c r="K253" s="349">
        <v>400009</v>
      </c>
      <c r="L253" s="338" t="s">
        <v>72</v>
      </c>
      <c r="M253" s="338" t="s">
        <v>3847</v>
      </c>
      <c r="N253" s="338" t="s">
        <v>4048</v>
      </c>
      <c r="O253" s="345" t="s">
        <v>45</v>
      </c>
      <c r="P253" s="345">
        <v>11334</v>
      </c>
      <c r="Q253" s="345">
        <v>543965</v>
      </c>
      <c r="R253">
        <v>1747.3514285714284</v>
      </c>
      <c r="S253" s="349" t="s">
        <v>4786</v>
      </c>
    </row>
    <row r="254" spans="1:19" x14ac:dyDescent="0.25">
      <c r="A254" s="349" t="s">
        <v>3521</v>
      </c>
      <c r="B254" s="338" t="s">
        <v>3620</v>
      </c>
      <c r="C254" s="339">
        <v>44027</v>
      </c>
      <c r="D254" s="338">
        <v>3022070</v>
      </c>
      <c r="E254" s="349" t="s">
        <v>272</v>
      </c>
      <c r="F254" s="349" t="s">
        <v>42</v>
      </c>
      <c r="G254" s="77">
        <v>112980</v>
      </c>
      <c r="H254" s="338" t="s">
        <v>3621</v>
      </c>
      <c r="I254" s="338"/>
      <c r="J254" s="349" t="s">
        <v>4180</v>
      </c>
      <c r="K254" s="349">
        <v>400038</v>
      </c>
      <c r="L254" s="338" t="s">
        <v>72</v>
      </c>
      <c r="M254" s="338" t="s">
        <v>3847</v>
      </c>
      <c r="N254" s="338" t="s">
        <v>4048</v>
      </c>
      <c r="O254" s="345" t="s">
        <v>45</v>
      </c>
      <c r="P254" s="345">
        <v>11334</v>
      </c>
      <c r="Q254" s="345">
        <v>543965</v>
      </c>
      <c r="R254">
        <v>7955.0442857142853</v>
      </c>
      <c r="S254" s="349" t="s">
        <v>4786</v>
      </c>
    </row>
    <row r="255" spans="1:19" x14ac:dyDescent="0.25">
      <c r="A255" s="349" t="s">
        <v>3521</v>
      </c>
      <c r="B255" s="338" t="s">
        <v>3620</v>
      </c>
      <c r="C255" s="339">
        <v>44027</v>
      </c>
      <c r="D255" s="338">
        <v>3023316</v>
      </c>
      <c r="E255" s="349" t="s">
        <v>273</v>
      </c>
      <c r="F255" s="349" t="s">
        <v>42</v>
      </c>
      <c r="G255" s="77">
        <v>25555</v>
      </c>
      <c r="H255" s="338" t="s">
        <v>3621</v>
      </c>
      <c r="I255" s="338"/>
      <c r="J255" s="349" t="s">
        <v>4180</v>
      </c>
      <c r="K255" s="349">
        <v>400100</v>
      </c>
      <c r="L255" s="338" t="s">
        <v>72</v>
      </c>
      <c r="M255" s="338" t="s">
        <v>3847</v>
      </c>
      <c r="N255" s="338" t="s">
        <v>4048</v>
      </c>
      <c r="O255" s="345" t="s">
        <v>45</v>
      </c>
      <c r="P255" s="345">
        <v>11334</v>
      </c>
      <c r="Q255" s="345">
        <v>543965</v>
      </c>
      <c r="R255">
        <v>1965.7685714285712</v>
      </c>
      <c r="S255" s="349" t="s">
        <v>4786</v>
      </c>
    </row>
    <row r="256" spans="1:19" x14ac:dyDescent="0.25">
      <c r="A256" s="349" t="s">
        <v>3521</v>
      </c>
      <c r="B256" s="338" t="s">
        <v>3620</v>
      </c>
      <c r="C256" s="339">
        <v>44027</v>
      </c>
      <c r="D256" s="338">
        <v>3022055</v>
      </c>
      <c r="E256" s="349" t="s">
        <v>274</v>
      </c>
      <c r="F256" s="349" t="s">
        <v>42</v>
      </c>
      <c r="G256" s="77">
        <v>103565</v>
      </c>
      <c r="H256" s="338" t="s">
        <v>3621</v>
      </c>
      <c r="I256" s="338"/>
      <c r="J256" s="349" t="s">
        <v>4180</v>
      </c>
      <c r="K256" s="349">
        <v>400101</v>
      </c>
      <c r="L256" s="338" t="s">
        <v>72</v>
      </c>
      <c r="M256" s="338" t="s">
        <v>3847</v>
      </c>
      <c r="N256" s="338" t="s">
        <v>4048</v>
      </c>
      <c r="O256" s="345" t="s">
        <v>45</v>
      </c>
      <c r="P256" s="345">
        <v>11334</v>
      </c>
      <c r="Q256" s="345">
        <v>543965</v>
      </c>
      <c r="R256">
        <v>7644.6571428571415</v>
      </c>
      <c r="S256" s="349" t="s">
        <v>4787</v>
      </c>
    </row>
    <row r="257" spans="1:19" x14ac:dyDescent="0.25">
      <c r="A257" s="349" t="s">
        <v>3521</v>
      </c>
      <c r="B257" s="338" t="s">
        <v>3620</v>
      </c>
      <c r="C257" s="339">
        <v>44027</v>
      </c>
      <c r="D257" s="338">
        <v>3022057</v>
      </c>
      <c r="E257" s="349" t="s">
        <v>275</v>
      </c>
      <c r="F257" s="349" t="s">
        <v>42</v>
      </c>
      <c r="G257" s="77">
        <v>238065</v>
      </c>
      <c r="H257" s="338" t="s">
        <v>3621</v>
      </c>
      <c r="I257" s="338"/>
      <c r="J257" s="349" t="s">
        <v>4180</v>
      </c>
      <c r="K257" s="349">
        <v>400053</v>
      </c>
      <c r="L257" s="338" t="s">
        <v>72</v>
      </c>
      <c r="M257" s="338" t="s">
        <v>3847</v>
      </c>
      <c r="N257" s="338" t="s">
        <v>4048</v>
      </c>
      <c r="O257" s="345" t="s">
        <v>45</v>
      </c>
      <c r="P257" s="345">
        <v>11334</v>
      </c>
      <c r="Q257" s="345">
        <v>543965</v>
      </c>
      <c r="R257">
        <v>16335.425714285715</v>
      </c>
      <c r="S257" s="349" t="s">
        <v>4786</v>
      </c>
    </row>
    <row r="258" spans="1:19" x14ac:dyDescent="0.25">
      <c r="A258" s="349" t="s">
        <v>3521</v>
      </c>
      <c r="B258" s="338" t="s">
        <v>3620</v>
      </c>
      <c r="C258" s="339">
        <v>44027</v>
      </c>
      <c r="D258" s="338">
        <v>3022076</v>
      </c>
      <c r="E258" s="349" t="s">
        <v>277</v>
      </c>
      <c r="F258" s="349" t="s">
        <v>42</v>
      </c>
      <c r="G258" s="77">
        <v>165435</v>
      </c>
      <c r="H258" s="338" t="s">
        <v>3621</v>
      </c>
      <c r="I258" s="338"/>
      <c r="J258" s="349" t="s">
        <v>4180</v>
      </c>
      <c r="K258" s="349">
        <v>400111</v>
      </c>
      <c r="L258" s="338" t="s">
        <v>72</v>
      </c>
      <c r="M258" s="338" t="s">
        <v>3847</v>
      </c>
      <c r="N258" s="338" t="s">
        <v>4048</v>
      </c>
      <c r="O258" s="345" t="s">
        <v>45</v>
      </c>
      <c r="P258" s="345">
        <v>11334</v>
      </c>
      <c r="Q258" s="345">
        <v>543965</v>
      </c>
      <c r="R258">
        <v>11806.111428571428</v>
      </c>
      <c r="S258" s="349" t="s">
        <v>4786</v>
      </c>
    </row>
    <row r="259" spans="1:19" x14ac:dyDescent="0.25">
      <c r="A259" s="349" t="s">
        <v>3521</v>
      </c>
      <c r="B259" s="338" t="s">
        <v>3620</v>
      </c>
      <c r="C259" s="339">
        <v>44027</v>
      </c>
      <c r="D259" s="338">
        <v>3022060</v>
      </c>
      <c r="E259" s="349" t="s">
        <v>278</v>
      </c>
      <c r="F259" s="349" t="s">
        <v>42</v>
      </c>
      <c r="G259" s="77">
        <v>173505</v>
      </c>
      <c r="H259" s="338" t="s">
        <v>3621</v>
      </c>
      <c r="I259" s="338"/>
      <c r="J259" s="349" t="s">
        <v>4180</v>
      </c>
      <c r="K259" s="349">
        <v>400011</v>
      </c>
      <c r="L259" s="338" t="s">
        <v>72</v>
      </c>
      <c r="M259" s="338" t="s">
        <v>3847</v>
      </c>
      <c r="N259" s="338" t="s">
        <v>4048</v>
      </c>
      <c r="O259" s="345" t="s">
        <v>45</v>
      </c>
      <c r="P259" s="345">
        <v>11334</v>
      </c>
      <c r="Q259" s="345">
        <v>543965</v>
      </c>
      <c r="R259">
        <v>12978.677142857143</v>
      </c>
      <c r="S259" s="349" t="s">
        <v>4786</v>
      </c>
    </row>
    <row r="260" spans="1:19" x14ac:dyDescent="0.25">
      <c r="A260" s="349" t="s">
        <v>3521</v>
      </c>
      <c r="B260" s="338" t="s">
        <v>3620</v>
      </c>
      <c r="C260" s="339">
        <v>44027</v>
      </c>
      <c r="D260" s="338">
        <v>3023518</v>
      </c>
      <c r="E260" s="349" t="s">
        <v>279</v>
      </c>
      <c r="F260" s="349" t="s">
        <v>42</v>
      </c>
      <c r="G260" s="77">
        <v>197715</v>
      </c>
      <c r="H260" s="338" t="s">
        <v>3621</v>
      </c>
      <c r="I260" s="338"/>
      <c r="J260" s="349" t="s">
        <v>4180</v>
      </c>
      <c r="K260" s="349">
        <v>400117</v>
      </c>
      <c r="L260" s="338" t="s">
        <v>72</v>
      </c>
      <c r="M260" s="338" t="s">
        <v>3847</v>
      </c>
      <c r="N260" s="338" t="s">
        <v>4048</v>
      </c>
      <c r="O260" s="345" t="s">
        <v>45</v>
      </c>
      <c r="P260" s="345">
        <v>11334</v>
      </c>
      <c r="Q260" s="345">
        <v>543965</v>
      </c>
      <c r="R260">
        <v>14840.982857142857</v>
      </c>
      <c r="S260" s="349" t="s">
        <v>4786</v>
      </c>
    </row>
    <row r="261" spans="1:19" x14ac:dyDescent="0.25">
      <c r="A261" s="349" t="s">
        <v>3521</v>
      </c>
      <c r="B261" s="338" t="s">
        <v>3620</v>
      </c>
      <c r="C261" s="339">
        <v>44027</v>
      </c>
      <c r="D261" s="338">
        <v>3022054</v>
      </c>
      <c r="E261" s="349" t="s">
        <v>280</v>
      </c>
      <c r="F261" s="349" t="s">
        <v>42</v>
      </c>
      <c r="G261" s="77">
        <v>17485</v>
      </c>
      <c r="H261" s="338" t="s">
        <v>3621</v>
      </c>
      <c r="I261" s="338"/>
      <c r="J261" s="349" t="s">
        <v>4180</v>
      </c>
      <c r="K261" s="349">
        <v>400004</v>
      </c>
      <c r="L261" s="338" t="s">
        <v>72</v>
      </c>
      <c r="M261" s="338" t="s">
        <v>3847</v>
      </c>
      <c r="N261" s="338" t="s">
        <v>4048</v>
      </c>
      <c r="O261" s="345" t="s">
        <v>45</v>
      </c>
      <c r="P261" s="345">
        <v>11334</v>
      </c>
      <c r="Q261" s="345">
        <v>543965</v>
      </c>
      <c r="R261">
        <v>1436.964285714286</v>
      </c>
      <c r="S261" s="349" t="s">
        <v>4786</v>
      </c>
    </row>
    <row r="262" spans="1:19" x14ac:dyDescent="0.25">
      <c r="A262" s="349" t="s">
        <v>3521</v>
      </c>
      <c r="B262" s="338" t="s">
        <v>3620</v>
      </c>
      <c r="C262" s="339">
        <v>44027</v>
      </c>
      <c r="D262" s="338">
        <v>3021102</v>
      </c>
      <c r="E262" s="349" t="s">
        <v>315</v>
      </c>
      <c r="F262" s="349" t="s">
        <v>42</v>
      </c>
      <c r="G262" s="77">
        <v>2865</v>
      </c>
      <c r="H262" s="338" t="s">
        <v>3621</v>
      </c>
      <c r="I262" s="338"/>
      <c r="J262" s="349" t="s">
        <v>4669</v>
      </c>
      <c r="K262" s="349">
        <v>400157</v>
      </c>
      <c r="L262" s="338" t="s">
        <v>72</v>
      </c>
      <c r="M262" s="338" t="s">
        <v>3849</v>
      </c>
      <c r="N262" s="338" t="s">
        <v>4048</v>
      </c>
      <c r="O262" s="345" t="s">
        <v>314</v>
      </c>
      <c r="P262" s="345">
        <v>11332</v>
      </c>
      <c r="Q262" s="345">
        <v>543965</v>
      </c>
      <c r="R262">
        <v>57.139999999999937</v>
      </c>
      <c r="S262" s="349" t="s">
        <v>4786</v>
      </c>
    </row>
    <row r="263" spans="1:19" x14ac:dyDescent="0.25">
      <c r="A263" s="349" t="s">
        <v>3521</v>
      </c>
      <c r="B263" s="338" t="s">
        <v>3620</v>
      </c>
      <c r="C263" s="339">
        <v>44027</v>
      </c>
      <c r="D263" s="338">
        <v>3021100</v>
      </c>
      <c r="E263" s="349" t="s">
        <v>313</v>
      </c>
      <c r="F263" s="349" t="s">
        <v>42</v>
      </c>
      <c r="G263" s="77">
        <v>50615</v>
      </c>
      <c r="H263" s="338" t="s">
        <v>3621</v>
      </c>
      <c r="I263" s="338"/>
      <c r="J263" s="349" t="s">
        <v>4669</v>
      </c>
      <c r="K263" s="349">
        <v>400156</v>
      </c>
      <c r="L263" s="338" t="s">
        <v>72</v>
      </c>
      <c r="M263" s="338" t="s">
        <v>3849</v>
      </c>
      <c r="N263" s="338" t="s">
        <v>4048</v>
      </c>
      <c r="O263" s="345" t="s">
        <v>314</v>
      </c>
      <c r="P263" s="345">
        <v>11332</v>
      </c>
      <c r="Q263" s="345">
        <v>543965</v>
      </c>
      <c r="R263">
        <v>4268.9328571428568</v>
      </c>
      <c r="S263" s="349" t="s">
        <v>4786</v>
      </c>
    </row>
    <row r="264" spans="1:19" x14ac:dyDescent="0.25">
      <c r="A264" s="349" t="s">
        <v>3521</v>
      </c>
      <c r="B264" s="338" t="s">
        <v>3620</v>
      </c>
      <c r="C264" s="339">
        <v>44027</v>
      </c>
      <c r="D264" s="338">
        <v>3025405</v>
      </c>
      <c r="E264" s="349" t="s">
        <v>104</v>
      </c>
      <c r="F264" s="349" t="s">
        <v>42</v>
      </c>
      <c r="G264" s="77">
        <v>107915</v>
      </c>
      <c r="H264" s="338" t="s">
        <v>3621</v>
      </c>
      <c r="I264" s="338"/>
      <c r="J264" s="349" t="s">
        <v>4182</v>
      </c>
      <c r="K264" s="349">
        <v>400041</v>
      </c>
      <c r="L264" s="338" t="s">
        <v>72</v>
      </c>
      <c r="M264" s="338" t="s">
        <v>3849</v>
      </c>
      <c r="N264" s="338" t="s">
        <v>4048</v>
      </c>
      <c r="O264" s="345" t="s">
        <v>96</v>
      </c>
      <c r="P264" s="345">
        <v>11333</v>
      </c>
      <c r="Q264" s="345">
        <v>543965</v>
      </c>
      <c r="R264">
        <v>7680.8128571428588</v>
      </c>
      <c r="S264" s="349" t="s">
        <v>4786</v>
      </c>
    </row>
    <row r="265" spans="1:19" x14ac:dyDescent="0.25">
      <c r="A265" s="349" t="s">
        <v>3521</v>
      </c>
      <c r="B265" s="338" t="s">
        <v>3620</v>
      </c>
      <c r="C265" s="339">
        <v>44027</v>
      </c>
      <c r="D265" s="338">
        <v>3024003</v>
      </c>
      <c r="E265" s="349" t="s">
        <v>107</v>
      </c>
      <c r="F265" s="349" t="s">
        <v>42</v>
      </c>
      <c r="G265" s="77">
        <v>313240</v>
      </c>
      <c r="H265" s="338" t="s">
        <v>3621</v>
      </c>
      <c r="I265" s="338"/>
      <c r="J265" s="349" t="s">
        <v>4182</v>
      </c>
      <c r="K265" s="349">
        <v>400033</v>
      </c>
      <c r="L265" s="338" t="s">
        <v>72</v>
      </c>
      <c r="M265" s="338" t="s">
        <v>3849</v>
      </c>
      <c r="N265" s="338" t="s">
        <v>4048</v>
      </c>
      <c r="O265" s="345" t="s">
        <v>96</v>
      </c>
      <c r="P265" s="345">
        <v>11333</v>
      </c>
      <c r="Q265" s="345">
        <v>543965</v>
      </c>
      <c r="R265">
        <v>22854.701428571432</v>
      </c>
      <c r="S265" s="349" t="s">
        <v>4786</v>
      </c>
    </row>
    <row r="266" spans="1:19" x14ac:dyDescent="0.25">
      <c r="A266" s="349" t="s">
        <v>3521</v>
      </c>
      <c r="B266" s="338" t="s">
        <v>3620</v>
      </c>
      <c r="C266" s="339">
        <v>44027</v>
      </c>
      <c r="D266" s="338">
        <v>3025427</v>
      </c>
      <c r="E266" s="349" t="s">
        <v>111</v>
      </c>
      <c r="F266" s="349" t="s">
        <v>42</v>
      </c>
      <c r="G266" s="77">
        <v>62075</v>
      </c>
      <c r="H266" s="338" t="s">
        <v>3621</v>
      </c>
      <c r="I266" s="338"/>
      <c r="J266" s="349" t="s">
        <v>4182</v>
      </c>
      <c r="K266" s="349">
        <v>400140</v>
      </c>
      <c r="L266" s="338" t="s">
        <v>72</v>
      </c>
      <c r="M266" s="338" t="s">
        <v>3849</v>
      </c>
      <c r="N266" s="338" t="s">
        <v>4048</v>
      </c>
      <c r="O266" s="345" t="s">
        <v>96</v>
      </c>
      <c r="P266" s="345">
        <v>11333</v>
      </c>
      <c r="Q266" s="345">
        <v>543965</v>
      </c>
      <c r="R266">
        <v>4350.5542857142864</v>
      </c>
      <c r="S266" s="349" t="s">
        <v>4786</v>
      </c>
    </row>
    <row r="267" spans="1:19" x14ac:dyDescent="0.25">
      <c r="A267" s="349" t="s">
        <v>3521</v>
      </c>
      <c r="B267" s="338" t="s">
        <v>3620</v>
      </c>
      <c r="C267" s="339">
        <v>44027</v>
      </c>
      <c r="D267" s="338">
        <v>3024004</v>
      </c>
      <c r="E267" s="349" t="s">
        <v>112</v>
      </c>
      <c r="F267" s="349" t="s">
        <v>42</v>
      </c>
      <c r="G267" s="77">
        <v>11460</v>
      </c>
      <c r="H267" s="338" t="s">
        <v>3621</v>
      </c>
      <c r="I267" s="338"/>
      <c r="J267" s="349" t="s">
        <v>4182</v>
      </c>
      <c r="K267" s="349">
        <v>107953</v>
      </c>
      <c r="L267" s="338" t="s">
        <v>72</v>
      </c>
      <c r="M267" s="338" t="s">
        <v>3849</v>
      </c>
      <c r="N267" s="338" t="s">
        <v>4048</v>
      </c>
      <c r="O267" s="345" t="s">
        <v>96</v>
      </c>
      <c r="P267" s="345">
        <v>11333</v>
      </c>
      <c r="Q267" s="345">
        <v>543965</v>
      </c>
      <c r="R267">
        <v>652.99142857142863</v>
      </c>
      <c r="S267" s="349" t="s">
        <v>4786</v>
      </c>
    </row>
    <row r="268" spans="1:19" x14ac:dyDescent="0.25">
      <c r="A268" s="349" t="s">
        <v>3521</v>
      </c>
      <c r="B268" s="338" t="s">
        <v>3620</v>
      </c>
      <c r="C268" s="339">
        <v>44027</v>
      </c>
      <c r="D268" s="338">
        <v>3025404</v>
      </c>
      <c r="E268" s="349" t="s">
        <v>118</v>
      </c>
      <c r="F268" s="349" t="s">
        <v>42</v>
      </c>
      <c r="G268" s="77">
        <v>41065</v>
      </c>
      <c r="H268" s="338" t="s">
        <v>3621</v>
      </c>
      <c r="I268" s="338"/>
      <c r="J268" s="349" t="s">
        <v>4182</v>
      </c>
      <c r="K268" s="349">
        <v>400029</v>
      </c>
      <c r="L268" s="338" t="s">
        <v>72</v>
      </c>
      <c r="M268" s="338" t="s">
        <v>3849</v>
      </c>
      <c r="N268" s="338" t="s">
        <v>4048</v>
      </c>
      <c r="O268" s="345" t="s">
        <v>96</v>
      </c>
      <c r="P268" s="345">
        <v>11333</v>
      </c>
      <c r="Q268" s="345">
        <v>543965</v>
      </c>
      <c r="R268">
        <v>3387.3900000000003</v>
      </c>
      <c r="S268" s="349" t="s">
        <v>4786</v>
      </c>
    </row>
    <row r="269" spans="1:19" x14ac:dyDescent="0.25">
      <c r="A269" s="349" t="s">
        <v>3521</v>
      </c>
      <c r="B269" s="338" t="s">
        <v>3620</v>
      </c>
      <c r="C269" s="339">
        <v>44027</v>
      </c>
      <c r="D269" s="338">
        <v>3025407</v>
      </c>
      <c r="E269" s="349" t="s">
        <v>119</v>
      </c>
      <c r="F269" s="349" t="s">
        <v>42</v>
      </c>
      <c r="G269" s="77">
        <v>224425</v>
      </c>
      <c r="H269" s="338" t="s">
        <v>3621</v>
      </c>
      <c r="I269" s="338"/>
      <c r="J269" s="349" t="s">
        <v>4182</v>
      </c>
      <c r="K269" s="349">
        <v>400013</v>
      </c>
      <c r="L269" s="338" t="s">
        <v>72</v>
      </c>
      <c r="M269" s="338" t="s">
        <v>3849</v>
      </c>
      <c r="N269" s="338" t="s">
        <v>4048</v>
      </c>
      <c r="O269" s="345" t="s">
        <v>96</v>
      </c>
      <c r="P269" s="345">
        <v>11333</v>
      </c>
      <c r="Q269" s="345">
        <v>543965</v>
      </c>
      <c r="R269">
        <v>17067.565714285716</v>
      </c>
      <c r="S269" s="349" t="s">
        <v>4786</v>
      </c>
    </row>
    <row r="270" spans="1:19" x14ac:dyDescent="0.25">
      <c r="A270" s="349" t="s">
        <v>3521</v>
      </c>
      <c r="B270" s="338" t="s">
        <v>3620</v>
      </c>
      <c r="C270" s="339">
        <v>44027</v>
      </c>
      <c r="D270" s="338">
        <v>3027010</v>
      </c>
      <c r="E270" s="349" t="s">
        <v>76</v>
      </c>
      <c r="F270" s="349" t="s">
        <v>42</v>
      </c>
      <c r="G270" s="77">
        <v>27695</v>
      </c>
      <c r="H270" s="338" t="s">
        <v>3621</v>
      </c>
      <c r="I270" s="338"/>
      <c r="J270" s="349" t="s">
        <v>4669</v>
      </c>
      <c r="K270" s="349">
        <v>400063</v>
      </c>
      <c r="L270" s="338" t="s">
        <v>72</v>
      </c>
      <c r="M270" s="338" t="s">
        <v>3849</v>
      </c>
      <c r="N270" s="338" t="s">
        <v>4048</v>
      </c>
      <c r="O270" s="345" t="s">
        <v>71</v>
      </c>
      <c r="P270" s="345">
        <v>11332</v>
      </c>
      <c r="Q270" s="345">
        <v>543965</v>
      </c>
      <c r="R270">
        <v>2260.9828571428575</v>
      </c>
      <c r="S270" s="349" t="s">
        <v>4786</v>
      </c>
    </row>
    <row r="271" spans="1:19" x14ac:dyDescent="0.25">
      <c r="A271" s="349" t="s">
        <v>3521</v>
      </c>
      <c r="B271" s="338" t="s">
        <v>3620</v>
      </c>
      <c r="C271" s="339">
        <v>44027</v>
      </c>
      <c r="D271" s="338">
        <v>3027005</v>
      </c>
      <c r="E271" s="349" t="s">
        <v>67</v>
      </c>
      <c r="F271" s="349" t="s">
        <v>42</v>
      </c>
      <c r="G271" s="77">
        <v>60525</v>
      </c>
      <c r="H271" s="338" t="s">
        <v>3621</v>
      </c>
      <c r="I271" s="338"/>
      <c r="J271" s="349" t="s">
        <v>4669</v>
      </c>
      <c r="K271" s="349">
        <v>400034</v>
      </c>
      <c r="L271" s="338" t="s">
        <v>72</v>
      </c>
      <c r="M271" s="338" t="s">
        <v>3847</v>
      </c>
      <c r="N271" s="338" t="s">
        <v>4048</v>
      </c>
      <c r="O271" s="345" t="s">
        <v>71</v>
      </c>
      <c r="P271" s="345">
        <v>11332</v>
      </c>
      <c r="Q271" s="345">
        <v>543965</v>
      </c>
      <c r="R271">
        <v>4287.9085714285711</v>
      </c>
      <c r="S271" s="349" t="s">
        <v>4786</v>
      </c>
    </row>
    <row r="272" spans="1:19" x14ac:dyDescent="0.25">
      <c r="A272" s="349" t="s">
        <v>3521</v>
      </c>
      <c r="B272" s="338" t="s">
        <v>3620</v>
      </c>
      <c r="C272" s="339">
        <v>44027</v>
      </c>
      <c r="D272" s="338">
        <v>3027009</v>
      </c>
      <c r="E272" s="349" t="s">
        <v>74</v>
      </c>
      <c r="F272" s="349" t="s">
        <v>42</v>
      </c>
      <c r="G272" s="77">
        <v>60525</v>
      </c>
      <c r="H272" s="338" t="s">
        <v>3621</v>
      </c>
      <c r="I272" s="338"/>
      <c r="J272" s="349" t="s">
        <v>4669</v>
      </c>
      <c r="K272" s="349">
        <v>400091</v>
      </c>
      <c r="L272" s="338" t="s">
        <v>72</v>
      </c>
      <c r="M272" s="338" t="s">
        <v>3847</v>
      </c>
      <c r="N272" s="338" t="s">
        <v>4048</v>
      </c>
      <c r="O272" s="345" t="s">
        <v>71</v>
      </c>
      <c r="P272" s="345">
        <v>11332</v>
      </c>
      <c r="Q272" s="345">
        <v>543965</v>
      </c>
      <c r="R272">
        <v>4862.6942857142858</v>
      </c>
      <c r="S272" s="349" t="s">
        <v>4786</v>
      </c>
    </row>
    <row r="273" spans="1:19" x14ac:dyDescent="0.25">
      <c r="A273" s="349" t="s">
        <v>3521</v>
      </c>
      <c r="B273" s="338" t="s">
        <v>4049</v>
      </c>
      <c r="C273" s="339">
        <v>44026</v>
      </c>
      <c r="D273" s="338">
        <v>3023521</v>
      </c>
      <c r="E273" s="349" t="s">
        <v>318</v>
      </c>
      <c r="F273" s="349" t="s">
        <v>42</v>
      </c>
      <c r="G273" s="77">
        <v>268832.5</v>
      </c>
      <c r="H273" s="338" t="s">
        <v>4050</v>
      </c>
      <c r="I273" s="338"/>
      <c r="J273" s="349" t="s">
        <v>4182</v>
      </c>
      <c r="K273" s="349">
        <v>400135</v>
      </c>
      <c r="L273" s="338" t="s">
        <v>72</v>
      </c>
      <c r="M273" s="338" t="s">
        <v>579</v>
      </c>
      <c r="N273" s="338" t="s">
        <v>4048</v>
      </c>
      <c r="O273" s="345" t="s">
        <v>317</v>
      </c>
      <c r="P273" s="162">
        <v>11333</v>
      </c>
      <c r="Q273" s="345">
        <v>543965</v>
      </c>
      <c r="R273">
        <v>21511.989999999998</v>
      </c>
      <c r="S273" s="349" t="s">
        <v>4786</v>
      </c>
    </row>
    <row r="274" spans="1:19" x14ac:dyDescent="0.25">
      <c r="A274" s="349" t="s">
        <v>3521</v>
      </c>
      <c r="B274" s="338" t="s">
        <v>3620</v>
      </c>
      <c r="C274" s="339">
        <v>44027</v>
      </c>
      <c r="D274" s="338">
        <v>3023521</v>
      </c>
      <c r="E274" s="349" t="s">
        <v>318</v>
      </c>
      <c r="F274" s="349" t="s">
        <v>42</v>
      </c>
      <c r="G274" s="77">
        <v>219235</v>
      </c>
      <c r="H274" s="338" t="s">
        <v>3621</v>
      </c>
      <c r="I274" s="338"/>
      <c r="J274" s="349" t="s">
        <v>4180</v>
      </c>
      <c r="K274" s="349">
        <v>400135</v>
      </c>
      <c r="L274" s="338" t="s">
        <v>72</v>
      </c>
      <c r="M274" s="338" t="s">
        <v>3847</v>
      </c>
      <c r="N274" s="338" t="s">
        <v>4048</v>
      </c>
      <c r="O274" s="345" t="s">
        <v>317</v>
      </c>
      <c r="P274" s="345">
        <v>11334</v>
      </c>
      <c r="Q274" s="345">
        <v>543965</v>
      </c>
      <c r="R274">
        <v>17507.991428571426</v>
      </c>
      <c r="S274" s="349" t="s">
        <v>4786</v>
      </c>
    </row>
    <row r="275" spans="1:19" x14ac:dyDescent="0.25">
      <c r="A275" s="349" t="s">
        <v>3521</v>
      </c>
      <c r="B275" s="338" t="s">
        <v>3620</v>
      </c>
      <c r="C275" s="339">
        <v>44027</v>
      </c>
      <c r="D275" s="338">
        <v>3021100</v>
      </c>
      <c r="E275" s="349" t="s">
        <v>313</v>
      </c>
      <c r="F275" s="349" t="s">
        <v>42</v>
      </c>
      <c r="G275" s="77">
        <v>1345</v>
      </c>
      <c r="H275" s="338" t="s">
        <v>3621</v>
      </c>
      <c r="I275" s="338"/>
      <c r="J275" s="349" t="s">
        <v>4669</v>
      </c>
      <c r="K275" s="349">
        <v>400156</v>
      </c>
      <c r="L275" s="338" t="s">
        <v>72</v>
      </c>
      <c r="M275" s="338" t="s">
        <v>3847</v>
      </c>
      <c r="N275" s="338" t="s">
        <v>4048</v>
      </c>
      <c r="O275" s="345" t="s">
        <v>314</v>
      </c>
      <c r="P275" s="345">
        <v>11332</v>
      </c>
      <c r="Q275" s="345">
        <v>543965</v>
      </c>
      <c r="R275">
        <v>11.498571428571429</v>
      </c>
      <c r="S275" s="349" t="s">
        <v>4786</v>
      </c>
    </row>
    <row r="276" spans="1:19" x14ac:dyDescent="0.25">
      <c r="A276" s="349" t="s">
        <v>3521</v>
      </c>
      <c r="B276" s="346" t="s">
        <v>3620</v>
      </c>
      <c r="C276" s="347">
        <v>44027</v>
      </c>
      <c r="D276" s="346">
        <v>3023317</v>
      </c>
      <c r="E276" s="349" t="s">
        <v>193</v>
      </c>
      <c r="F276" s="349" t="s">
        <v>42</v>
      </c>
      <c r="G276" s="362">
        <v>310</v>
      </c>
      <c r="H276" s="346" t="s">
        <v>3621</v>
      </c>
      <c r="I276" s="349"/>
      <c r="J276" s="349" t="s">
        <v>4180</v>
      </c>
      <c r="K276" s="349">
        <v>400015</v>
      </c>
      <c r="L276" s="338" t="s">
        <v>72</v>
      </c>
      <c r="M276" s="346" t="s">
        <v>186</v>
      </c>
      <c r="N276" s="338" t="s">
        <v>4051</v>
      </c>
      <c r="O276" s="345" t="s">
        <v>45</v>
      </c>
      <c r="P276" s="345">
        <v>11334</v>
      </c>
      <c r="Q276" s="345">
        <v>543965</v>
      </c>
      <c r="R276">
        <v>34.445714285714288</v>
      </c>
      <c r="S276" s="349" t="s">
        <v>4787</v>
      </c>
    </row>
    <row r="277" spans="1:19" x14ac:dyDescent="0.25">
      <c r="A277" s="349" t="s">
        <v>3521</v>
      </c>
      <c r="B277" s="346" t="s">
        <v>3620</v>
      </c>
      <c r="C277" s="347">
        <v>44027</v>
      </c>
      <c r="D277" s="346">
        <v>3022027</v>
      </c>
      <c r="E277" s="349" t="s">
        <v>225</v>
      </c>
      <c r="F277" s="349" t="s">
        <v>42</v>
      </c>
      <c r="G277" s="362">
        <v>310</v>
      </c>
      <c r="H277" s="346" t="s">
        <v>3621</v>
      </c>
      <c r="I277" s="349"/>
      <c r="J277" s="349" t="s">
        <v>4180</v>
      </c>
      <c r="K277" s="349">
        <v>400002</v>
      </c>
      <c r="L277" s="338" t="s">
        <v>72</v>
      </c>
      <c r="M277" s="346" t="s">
        <v>186</v>
      </c>
      <c r="N277" s="338" t="s">
        <v>4051</v>
      </c>
      <c r="O277" s="345" t="s">
        <v>45</v>
      </c>
      <c r="P277" s="345">
        <v>11334</v>
      </c>
      <c r="Q277" s="345">
        <v>543965</v>
      </c>
      <c r="R277">
        <v>34.445714285714288</v>
      </c>
      <c r="S277" s="349" t="s">
        <v>4786</v>
      </c>
    </row>
    <row r="278" spans="1:19" x14ac:dyDescent="0.25">
      <c r="A278" s="349" t="s">
        <v>3521</v>
      </c>
      <c r="B278" s="346" t="s">
        <v>3620</v>
      </c>
      <c r="C278" s="347">
        <v>44027</v>
      </c>
      <c r="D278" s="346">
        <v>3022071</v>
      </c>
      <c r="E278" s="349" t="s">
        <v>253</v>
      </c>
      <c r="F278" s="349" t="s">
        <v>42</v>
      </c>
      <c r="G278" s="362">
        <v>310</v>
      </c>
      <c r="H278" s="346" t="s">
        <v>3621</v>
      </c>
      <c r="I278" s="349"/>
      <c r="J278" s="349" t="s">
        <v>4180</v>
      </c>
      <c r="K278" s="349">
        <v>400010</v>
      </c>
      <c r="L278" s="338" t="s">
        <v>72</v>
      </c>
      <c r="M278" s="346" t="s">
        <v>186</v>
      </c>
      <c r="N278" s="338" t="s">
        <v>4051</v>
      </c>
      <c r="O278" s="345" t="s">
        <v>45</v>
      </c>
      <c r="P278" s="345">
        <v>11334</v>
      </c>
      <c r="Q278" s="345">
        <v>543965</v>
      </c>
      <c r="R278">
        <v>34.445714285714288</v>
      </c>
      <c r="S278" s="349" t="s">
        <v>4786</v>
      </c>
    </row>
    <row r="279" spans="1:19" x14ac:dyDescent="0.25">
      <c r="A279" s="349" t="s">
        <v>3521</v>
      </c>
      <c r="B279" s="346" t="s">
        <v>3620</v>
      </c>
      <c r="C279" s="347">
        <v>44027</v>
      </c>
      <c r="D279" s="346">
        <v>3023309</v>
      </c>
      <c r="E279" s="349" t="s">
        <v>262</v>
      </c>
      <c r="F279" s="349" t="s">
        <v>42</v>
      </c>
      <c r="G279" s="362">
        <v>930</v>
      </c>
      <c r="H279" s="346" t="s">
        <v>3621</v>
      </c>
      <c r="I279" s="349"/>
      <c r="J279" s="349" t="s">
        <v>4180</v>
      </c>
      <c r="K279" s="349">
        <v>400098</v>
      </c>
      <c r="L279" s="338" t="s">
        <v>72</v>
      </c>
      <c r="M279" s="346" t="s">
        <v>186</v>
      </c>
      <c r="N279" s="338" t="s">
        <v>4051</v>
      </c>
      <c r="O279" s="345" t="s">
        <v>45</v>
      </c>
      <c r="P279" s="345">
        <v>11334</v>
      </c>
      <c r="Q279" s="345">
        <v>543965</v>
      </c>
      <c r="R279">
        <v>60.941428571428574</v>
      </c>
      <c r="S279" s="349" t="s">
        <v>4786</v>
      </c>
    </row>
    <row r="280" spans="1:19" x14ac:dyDescent="0.25">
      <c r="A280" s="349" t="s">
        <v>3521</v>
      </c>
      <c r="B280" s="346" t="s">
        <v>3620</v>
      </c>
      <c r="C280" s="347">
        <v>44027</v>
      </c>
      <c r="D280" s="346">
        <v>3023314</v>
      </c>
      <c r="E280" s="349" t="s">
        <v>267</v>
      </c>
      <c r="F280" s="349" t="s">
        <v>42</v>
      </c>
      <c r="G280" s="362">
        <v>620</v>
      </c>
      <c r="H280" s="346" t="s">
        <v>3621</v>
      </c>
      <c r="I280" s="349"/>
      <c r="J280" s="349" t="s">
        <v>4180</v>
      </c>
      <c r="K280" s="349">
        <v>400094</v>
      </c>
      <c r="L280" s="338" t="s">
        <v>72</v>
      </c>
      <c r="M280" s="346" t="s">
        <v>186</v>
      </c>
      <c r="N280" s="338" t="s">
        <v>4051</v>
      </c>
      <c r="O280" s="345" t="s">
        <v>45</v>
      </c>
      <c r="P280" s="345">
        <v>11334</v>
      </c>
      <c r="Q280" s="345">
        <v>543965</v>
      </c>
      <c r="R280">
        <v>68.888571428571439</v>
      </c>
      <c r="S280" s="349" t="s">
        <v>4786</v>
      </c>
    </row>
    <row r="281" spans="1:19" x14ac:dyDescent="0.25">
      <c r="A281" s="349" t="s">
        <v>3521</v>
      </c>
      <c r="B281" s="346" t="s">
        <v>3620</v>
      </c>
      <c r="C281" s="347">
        <v>44027</v>
      </c>
      <c r="D281" s="346">
        <v>3023507</v>
      </c>
      <c r="E281" s="349" t="s">
        <v>269</v>
      </c>
      <c r="F281" s="349" t="s">
        <v>42</v>
      </c>
      <c r="G281" s="362">
        <v>620</v>
      </c>
      <c r="H281" s="346" t="s">
        <v>3621</v>
      </c>
      <c r="I281" s="349"/>
      <c r="J281" s="349" t="s">
        <v>4180</v>
      </c>
      <c r="K281" s="349">
        <v>400037</v>
      </c>
      <c r="L281" s="338" t="s">
        <v>72</v>
      </c>
      <c r="M281" s="346" t="s">
        <v>186</v>
      </c>
      <c r="N281" s="338" t="s">
        <v>4051</v>
      </c>
      <c r="O281" s="345" t="s">
        <v>45</v>
      </c>
      <c r="P281" s="345">
        <v>11334</v>
      </c>
      <c r="Q281" s="345">
        <v>543965</v>
      </c>
      <c r="R281">
        <v>47.694285714285719</v>
      </c>
      <c r="S281" s="349" t="s">
        <v>4786</v>
      </c>
    </row>
    <row r="282" spans="1:19" x14ac:dyDescent="0.25">
      <c r="A282" s="349" t="s">
        <v>3521</v>
      </c>
      <c r="B282" s="346" t="s">
        <v>3620</v>
      </c>
      <c r="C282" s="347">
        <v>44027</v>
      </c>
      <c r="D282" s="346">
        <v>3023316</v>
      </c>
      <c r="E282" s="349" t="s">
        <v>273</v>
      </c>
      <c r="F282" s="349" t="s">
        <v>42</v>
      </c>
      <c r="G282" s="362">
        <v>620</v>
      </c>
      <c r="H282" s="346" t="s">
        <v>3621</v>
      </c>
      <c r="I282" s="349"/>
      <c r="J282" s="349" t="s">
        <v>4180</v>
      </c>
      <c r="K282" s="349">
        <v>400100</v>
      </c>
      <c r="L282" s="338" t="s">
        <v>72</v>
      </c>
      <c r="M282" s="346" t="s">
        <v>186</v>
      </c>
      <c r="N282" s="338" t="s">
        <v>4051</v>
      </c>
      <c r="O282" s="345" t="s">
        <v>45</v>
      </c>
      <c r="P282" s="345">
        <v>11334</v>
      </c>
      <c r="Q282" s="345">
        <v>543965</v>
      </c>
      <c r="R282">
        <v>68.888571428571439</v>
      </c>
      <c r="S282" s="349" t="s">
        <v>4786</v>
      </c>
    </row>
    <row r="283" spans="1:19" x14ac:dyDescent="0.25">
      <c r="A283" s="349" t="s">
        <v>3521</v>
      </c>
      <c r="B283" s="346" t="s">
        <v>3620</v>
      </c>
      <c r="C283" s="347">
        <v>44027</v>
      </c>
      <c r="D283" s="346">
        <v>3024003</v>
      </c>
      <c r="E283" s="349" t="s">
        <v>107</v>
      </c>
      <c r="F283" s="349" t="s">
        <v>42</v>
      </c>
      <c r="G283" s="362">
        <v>620</v>
      </c>
      <c r="H283" s="346" t="s">
        <v>3621</v>
      </c>
      <c r="I283" s="349"/>
      <c r="J283" s="349" t="s">
        <v>4182</v>
      </c>
      <c r="K283" s="349">
        <v>400033</v>
      </c>
      <c r="L283" s="338" t="s">
        <v>72</v>
      </c>
      <c r="M283" s="346" t="s">
        <v>186</v>
      </c>
      <c r="N283" s="338" t="s">
        <v>4051</v>
      </c>
      <c r="O283" s="345" t="s">
        <v>96</v>
      </c>
      <c r="P283" s="345">
        <v>11333</v>
      </c>
      <c r="Q283" s="345">
        <v>543965</v>
      </c>
      <c r="R283">
        <v>47.694285714285719</v>
      </c>
      <c r="S283" s="349" t="s">
        <v>4786</v>
      </c>
    </row>
    <row r="284" spans="1:19" x14ac:dyDescent="0.25">
      <c r="A284" s="349" t="s">
        <v>3521</v>
      </c>
      <c r="B284" s="346" t="s">
        <v>3620</v>
      </c>
      <c r="C284" s="347">
        <v>44027</v>
      </c>
      <c r="D284" s="158">
        <v>3023520</v>
      </c>
      <c r="E284" s="349" t="s">
        <v>189</v>
      </c>
      <c r="F284" s="349" t="s">
        <v>42</v>
      </c>
      <c r="G284" s="230">
        <v>2345</v>
      </c>
      <c r="H284" s="158" t="s">
        <v>3621</v>
      </c>
      <c r="I284" s="349"/>
      <c r="J284" s="349" t="s">
        <v>4180</v>
      </c>
      <c r="K284" s="349">
        <v>400125</v>
      </c>
      <c r="L284" s="338" t="s">
        <v>72</v>
      </c>
      <c r="M284" s="346" t="s">
        <v>81</v>
      </c>
      <c r="N284" s="338" t="s">
        <v>4052</v>
      </c>
      <c r="O284" s="345" t="s">
        <v>45</v>
      </c>
      <c r="P284" s="345">
        <v>11334</v>
      </c>
      <c r="Q284" s="345">
        <v>543965</v>
      </c>
      <c r="R284">
        <v>180.38714285714286</v>
      </c>
      <c r="S284" s="349" t="s">
        <v>4786</v>
      </c>
    </row>
    <row r="285" spans="1:19" x14ac:dyDescent="0.25">
      <c r="A285" s="349" t="s">
        <v>3521</v>
      </c>
      <c r="B285" s="346" t="s">
        <v>3620</v>
      </c>
      <c r="C285" s="347">
        <v>44027</v>
      </c>
      <c r="D285" s="158">
        <v>3023317</v>
      </c>
      <c r="E285" s="349" t="s">
        <v>193</v>
      </c>
      <c r="F285" s="349" t="s">
        <v>42</v>
      </c>
      <c r="G285" s="230">
        <v>4690</v>
      </c>
      <c r="H285" s="158" t="s">
        <v>3621</v>
      </c>
      <c r="I285" s="349"/>
      <c r="J285" s="349" t="s">
        <v>4180</v>
      </c>
      <c r="K285" s="349">
        <v>400015</v>
      </c>
      <c r="L285" s="338" t="s">
        <v>72</v>
      </c>
      <c r="M285" s="346" t="s">
        <v>81</v>
      </c>
      <c r="N285" s="338" t="s">
        <v>4052</v>
      </c>
      <c r="O285" s="345" t="s">
        <v>45</v>
      </c>
      <c r="P285" s="345">
        <v>11334</v>
      </c>
      <c r="Q285" s="345">
        <v>543965</v>
      </c>
      <c r="R285">
        <v>360.76857142857142</v>
      </c>
      <c r="S285" s="349" t="s">
        <v>4787</v>
      </c>
    </row>
    <row r="286" spans="1:19" x14ac:dyDescent="0.25">
      <c r="A286" s="349" t="s">
        <v>3521</v>
      </c>
      <c r="B286" s="346" t="s">
        <v>3620</v>
      </c>
      <c r="C286" s="347">
        <v>44027</v>
      </c>
      <c r="D286" s="158">
        <v>3023511</v>
      </c>
      <c r="E286" s="349" t="s">
        <v>202</v>
      </c>
      <c r="F286" s="349" t="s">
        <v>42</v>
      </c>
      <c r="G286" s="230">
        <v>11725</v>
      </c>
      <c r="H286" s="158" t="s">
        <v>3621</v>
      </c>
      <c r="I286" s="349"/>
      <c r="J286" s="349" t="s">
        <v>4180</v>
      </c>
      <c r="K286" s="349">
        <v>400024</v>
      </c>
      <c r="L286" s="338" t="s">
        <v>72</v>
      </c>
      <c r="M286" s="346" t="s">
        <v>81</v>
      </c>
      <c r="N286" s="338" t="s">
        <v>4052</v>
      </c>
      <c r="O286" s="345" t="s">
        <v>45</v>
      </c>
      <c r="P286" s="345">
        <v>11334</v>
      </c>
      <c r="Q286" s="345">
        <v>543965</v>
      </c>
      <c r="R286">
        <v>901.9242857142857</v>
      </c>
      <c r="S286" s="349" t="s">
        <v>4787</v>
      </c>
    </row>
    <row r="287" spans="1:19" x14ac:dyDescent="0.25">
      <c r="A287" s="349" t="s">
        <v>3521</v>
      </c>
      <c r="B287" s="346" t="s">
        <v>3620</v>
      </c>
      <c r="C287" s="347">
        <v>44027</v>
      </c>
      <c r="D287" s="158">
        <v>3022008</v>
      </c>
      <c r="E287" s="349" t="s">
        <v>204</v>
      </c>
      <c r="F287" s="349" t="s">
        <v>42</v>
      </c>
      <c r="G287" s="230">
        <v>4690</v>
      </c>
      <c r="H287" s="158" t="s">
        <v>3621</v>
      </c>
      <c r="I287" s="349"/>
      <c r="J287" s="349" t="s">
        <v>4180</v>
      </c>
      <c r="K287" s="349">
        <v>400057</v>
      </c>
      <c r="L287" s="338" t="s">
        <v>72</v>
      </c>
      <c r="M287" s="346" t="s">
        <v>81</v>
      </c>
      <c r="N287" s="338" t="s">
        <v>4052</v>
      </c>
      <c r="O287" s="345" t="s">
        <v>45</v>
      </c>
      <c r="P287" s="345">
        <v>11334</v>
      </c>
      <c r="Q287" s="345">
        <v>543965</v>
      </c>
      <c r="R287">
        <v>521.11142857142852</v>
      </c>
      <c r="S287" s="349" t="s">
        <v>4786</v>
      </c>
    </row>
    <row r="288" spans="1:19" x14ac:dyDescent="0.25">
      <c r="A288" s="349" t="s">
        <v>3521</v>
      </c>
      <c r="B288" s="346" t="s">
        <v>3620</v>
      </c>
      <c r="C288" s="347">
        <v>44027</v>
      </c>
      <c r="D288" s="158">
        <v>3022009</v>
      </c>
      <c r="E288" s="349" t="s">
        <v>206</v>
      </c>
      <c r="F288" s="349" t="s">
        <v>42</v>
      </c>
      <c r="G288" s="230">
        <v>4690</v>
      </c>
      <c r="H288" s="158" t="s">
        <v>3621</v>
      </c>
      <c r="I288" s="349"/>
      <c r="J288" s="349" t="s">
        <v>4180</v>
      </c>
      <c r="K288" s="349">
        <v>400061</v>
      </c>
      <c r="L288" s="338" t="s">
        <v>72</v>
      </c>
      <c r="M288" s="346" t="s">
        <v>81</v>
      </c>
      <c r="N288" s="338" t="s">
        <v>4052</v>
      </c>
      <c r="O288" s="345" t="s">
        <v>45</v>
      </c>
      <c r="P288" s="345">
        <v>11334</v>
      </c>
      <c r="Q288" s="345">
        <v>543965</v>
      </c>
      <c r="R288">
        <v>521.11142857142852</v>
      </c>
      <c r="S288" s="349" t="s">
        <v>4787</v>
      </c>
    </row>
    <row r="289" spans="1:19" x14ac:dyDescent="0.25">
      <c r="A289" s="349" t="s">
        <v>3521</v>
      </c>
      <c r="B289" s="346" t="s">
        <v>3620</v>
      </c>
      <c r="C289" s="347">
        <v>44027</v>
      </c>
      <c r="D289" s="158">
        <v>3023302</v>
      </c>
      <c r="E289" s="349" t="s">
        <v>208</v>
      </c>
      <c r="F289" s="349" t="s">
        <v>42</v>
      </c>
      <c r="G289" s="230">
        <v>4690</v>
      </c>
      <c r="H289" s="158" t="s">
        <v>3621</v>
      </c>
      <c r="I289" s="349"/>
      <c r="J289" s="349" t="s">
        <v>4180</v>
      </c>
      <c r="K289" s="349">
        <v>400039</v>
      </c>
      <c r="L289" s="338" t="s">
        <v>72</v>
      </c>
      <c r="M289" s="346" t="s">
        <v>81</v>
      </c>
      <c r="N289" s="338" t="s">
        <v>4052</v>
      </c>
      <c r="O289" s="345" t="s">
        <v>45</v>
      </c>
      <c r="P289" s="345">
        <v>11334</v>
      </c>
      <c r="Q289" s="345">
        <v>543965</v>
      </c>
      <c r="R289">
        <v>521.11142857142852</v>
      </c>
      <c r="S289" s="349" t="s">
        <v>4786</v>
      </c>
    </row>
    <row r="290" spans="1:19" x14ac:dyDescent="0.25">
      <c r="A290" s="349" t="s">
        <v>3521</v>
      </c>
      <c r="B290" s="346" t="s">
        <v>3620</v>
      </c>
      <c r="C290" s="347">
        <v>44027</v>
      </c>
      <c r="D290" s="158">
        <v>3022011</v>
      </c>
      <c r="E290" s="349" t="s">
        <v>209</v>
      </c>
      <c r="F290" s="349" t="s">
        <v>42</v>
      </c>
      <c r="G290" s="230">
        <v>4690</v>
      </c>
      <c r="H290" s="158" t="s">
        <v>3621</v>
      </c>
      <c r="I290" s="349"/>
      <c r="J290" s="349" t="s">
        <v>4180</v>
      </c>
      <c r="K290" s="349">
        <v>400020</v>
      </c>
      <c r="L290" s="338" t="s">
        <v>72</v>
      </c>
      <c r="M290" s="346" t="s">
        <v>81</v>
      </c>
      <c r="N290" s="338" t="s">
        <v>4052</v>
      </c>
      <c r="O290" s="345" t="s">
        <v>45</v>
      </c>
      <c r="P290" s="345">
        <v>11334</v>
      </c>
      <c r="Q290" s="345">
        <v>543965</v>
      </c>
      <c r="R290">
        <v>360.76857142857142</v>
      </c>
      <c r="S290" s="349" t="s">
        <v>4786</v>
      </c>
    </row>
    <row r="291" spans="1:19" x14ac:dyDescent="0.25">
      <c r="A291" s="349" t="s">
        <v>3521</v>
      </c>
      <c r="B291" s="346" t="s">
        <v>3620</v>
      </c>
      <c r="C291" s="347">
        <v>44027</v>
      </c>
      <c r="D291" s="158">
        <v>3022073</v>
      </c>
      <c r="E291" s="349" t="s">
        <v>215</v>
      </c>
      <c r="F291" s="349" t="s">
        <v>42</v>
      </c>
      <c r="G291" s="230">
        <v>4690</v>
      </c>
      <c r="H291" s="158" t="s">
        <v>3621</v>
      </c>
      <c r="I291" s="349"/>
      <c r="J291" s="349" t="s">
        <v>4180</v>
      </c>
      <c r="K291" s="349">
        <v>400105</v>
      </c>
      <c r="L291" s="338" t="s">
        <v>72</v>
      </c>
      <c r="M291" s="346" t="s">
        <v>81</v>
      </c>
      <c r="N291" s="338" t="s">
        <v>4052</v>
      </c>
      <c r="O291" s="345" t="s">
        <v>45</v>
      </c>
      <c r="P291" s="345">
        <v>11334</v>
      </c>
      <c r="Q291" s="345">
        <v>543965</v>
      </c>
      <c r="R291">
        <v>521.11142857142852</v>
      </c>
      <c r="S291" s="349" t="s">
        <v>4786</v>
      </c>
    </row>
    <row r="292" spans="1:19" x14ac:dyDescent="0.25">
      <c r="A292" s="349" t="s">
        <v>3521</v>
      </c>
      <c r="B292" s="346" t="s">
        <v>3620</v>
      </c>
      <c r="C292" s="347">
        <v>44027</v>
      </c>
      <c r="D292" s="158">
        <v>3022023</v>
      </c>
      <c r="E292" s="349" t="s">
        <v>219</v>
      </c>
      <c r="F292" s="349" t="s">
        <v>42</v>
      </c>
      <c r="G292" s="230">
        <v>2345</v>
      </c>
      <c r="H292" s="158" t="s">
        <v>3621</v>
      </c>
      <c r="I292" s="349"/>
      <c r="J292" s="349" t="s">
        <v>4180</v>
      </c>
      <c r="K292" s="349">
        <v>400159</v>
      </c>
      <c r="L292" s="338" t="s">
        <v>72</v>
      </c>
      <c r="M292" s="346" t="s">
        <v>81</v>
      </c>
      <c r="N292" s="338" t="s">
        <v>4052</v>
      </c>
      <c r="O292" s="345" t="s">
        <v>45</v>
      </c>
      <c r="P292" s="345">
        <v>11334</v>
      </c>
      <c r="Q292" s="345">
        <v>543965</v>
      </c>
      <c r="R292">
        <v>180.38714285714286</v>
      </c>
      <c r="S292" s="349" t="s">
        <v>4786</v>
      </c>
    </row>
    <row r="293" spans="1:19" x14ac:dyDescent="0.25">
      <c r="A293" s="349" t="s">
        <v>3521</v>
      </c>
      <c r="B293" s="346" t="s">
        <v>3620</v>
      </c>
      <c r="C293" s="347">
        <v>44027</v>
      </c>
      <c r="D293" s="158">
        <v>3022024</v>
      </c>
      <c r="E293" s="349" t="s">
        <v>221</v>
      </c>
      <c r="F293" s="349" t="s">
        <v>42</v>
      </c>
      <c r="G293" s="230">
        <v>4690</v>
      </c>
      <c r="H293" s="158" t="s">
        <v>3621</v>
      </c>
      <c r="I293" s="349"/>
      <c r="J293" s="349" t="s">
        <v>4180</v>
      </c>
      <c r="K293" s="349">
        <v>400047</v>
      </c>
      <c r="L293" s="338" t="s">
        <v>72</v>
      </c>
      <c r="M293" s="346" t="s">
        <v>81</v>
      </c>
      <c r="N293" s="338" t="s">
        <v>4052</v>
      </c>
      <c r="O293" s="345" t="s">
        <v>45</v>
      </c>
      <c r="P293" s="345">
        <v>11334</v>
      </c>
      <c r="Q293" s="345">
        <v>543965</v>
      </c>
      <c r="R293">
        <v>360.76857142857142</v>
      </c>
      <c r="S293" s="349" t="s">
        <v>4787</v>
      </c>
    </row>
    <row r="294" spans="1:19" x14ac:dyDescent="0.25">
      <c r="A294" s="349" t="s">
        <v>3521</v>
      </c>
      <c r="B294" s="346" t="s">
        <v>3620</v>
      </c>
      <c r="C294" s="347">
        <v>44027</v>
      </c>
      <c r="D294" s="158">
        <v>3022025</v>
      </c>
      <c r="E294" s="349" t="s">
        <v>222</v>
      </c>
      <c r="F294" s="349" t="s">
        <v>42</v>
      </c>
      <c r="G294" s="230">
        <v>11725</v>
      </c>
      <c r="H294" s="158" t="s">
        <v>3621</v>
      </c>
      <c r="I294" s="349"/>
      <c r="J294" s="349" t="s">
        <v>4180</v>
      </c>
      <c r="K294" s="349">
        <v>400001</v>
      </c>
      <c r="L294" s="338" t="s">
        <v>72</v>
      </c>
      <c r="M294" s="346" t="s">
        <v>81</v>
      </c>
      <c r="N294" s="338" t="s">
        <v>4052</v>
      </c>
      <c r="O294" s="345" t="s">
        <v>45</v>
      </c>
      <c r="P294" s="345">
        <v>11334</v>
      </c>
      <c r="Q294" s="345">
        <v>543965</v>
      </c>
      <c r="R294">
        <v>661.41000000000008</v>
      </c>
      <c r="S294" s="349" t="s">
        <v>4786</v>
      </c>
    </row>
    <row r="295" spans="1:19" x14ac:dyDescent="0.25">
      <c r="A295" s="349" t="s">
        <v>3521</v>
      </c>
      <c r="B295" s="346" t="s">
        <v>3620</v>
      </c>
      <c r="C295" s="347">
        <v>44027</v>
      </c>
      <c r="D295" s="158">
        <v>3022028</v>
      </c>
      <c r="E295" s="349" t="s">
        <v>224</v>
      </c>
      <c r="F295" s="349" t="s">
        <v>42</v>
      </c>
      <c r="G295" s="230">
        <v>4690</v>
      </c>
      <c r="H295" s="158" t="s">
        <v>3621</v>
      </c>
      <c r="I295" s="349"/>
      <c r="J295" s="349" t="s">
        <v>4180</v>
      </c>
      <c r="K295" s="349">
        <v>400067</v>
      </c>
      <c r="L295" s="338" t="s">
        <v>72</v>
      </c>
      <c r="M295" s="346" t="s">
        <v>81</v>
      </c>
      <c r="N295" s="338" t="s">
        <v>4052</v>
      </c>
      <c r="O295" s="345" t="s">
        <v>45</v>
      </c>
      <c r="P295" s="345">
        <v>11334</v>
      </c>
      <c r="Q295" s="345">
        <v>543965</v>
      </c>
      <c r="R295">
        <v>360.76857142857142</v>
      </c>
      <c r="S295" s="349" t="s">
        <v>4786</v>
      </c>
    </row>
    <row r="296" spans="1:19" x14ac:dyDescent="0.25">
      <c r="A296" s="349" t="s">
        <v>3521</v>
      </c>
      <c r="B296" s="346" t="s">
        <v>3620</v>
      </c>
      <c r="C296" s="347">
        <v>44027</v>
      </c>
      <c r="D296" s="158">
        <v>3022027</v>
      </c>
      <c r="E296" s="349" t="s">
        <v>225</v>
      </c>
      <c r="F296" s="349" t="s">
        <v>42</v>
      </c>
      <c r="G296" s="230">
        <v>2345</v>
      </c>
      <c r="H296" s="158" t="s">
        <v>3621</v>
      </c>
      <c r="I296" s="349"/>
      <c r="J296" s="349" t="s">
        <v>4180</v>
      </c>
      <c r="K296" s="349">
        <v>400002</v>
      </c>
      <c r="L296" s="338" t="s">
        <v>72</v>
      </c>
      <c r="M296" s="346" t="s">
        <v>81</v>
      </c>
      <c r="N296" s="338" t="s">
        <v>4052</v>
      </c>
      <c r="O296" s="345" t="s">
        <v>45</v>
      </c>
      <c r="P296" s="345">
        <v>11334</v>
      </c>
      <c r="Q296" s="345">
        <v>543965</v>
      </c>
      <c r="R296">
        <v>20.044285714285706</v>
      </c>
      <c r="S296" s="349" t="s">
        <v>4786</v>
      </c>
    </row>
    <row r="297" spans="1:19" x14ac:dyDescent="0.25">
      <c r="A297" s="349" t="s">
        <v>3521</v>
      </c>
      <c r="B297" s="346" t="s">
        <v>3620</v>
      </c>
      <c r="C297" s="347">
        <v>44027</v>
      </c>
      <c r="D297" s="158">
        <v>3022029</v>
      </c>
      <c r="E297" s="349" t="s">
        <v>226</v>
      </c>
      <c r="F297" s="349" t="s">
        <v>42</v>
      </c>
      <c r="G297" s="230">
        <v>2345</v>
      </c>
      <c r="H297" s="158" t="s">
        <v>3621</v>
      </c>
      <c r="I297" s="349"/>
      <c r="J297" s="349" t="s">
        <v>4180</v>
      </c>
      <c r="K297" s="349">
        <v>400035</v>
      </c>
      <c r="L297" s="338" t="s">
        <v>72</v>
      </c>
      <c r="M297" s="346" t="s">
        <v>81</v>
      </c>
      <c r="N297" s="338" t="s">
        <v>4052</v>
      </c>
      <c r="O297" s="345" t="s">
        <v>45</v>
      </c>
      <c r="P297" s="345">
        <v>11334</v>
      </c>
      <c r="Q297" s="345">
        <v>543965</v>
      </c>
      <c r="R297">
        <v>180.38714285714286</v>
      </c>
      <c r="S297" s="349" t="s">
        <v>4787</v>
      </c>
    </row>
    <row r="298" spans="1:19" x14ac:dyDescent="0.25">
      <c r="A298" s="349" t="s">
        <v>3521</v>
      </c>
      <c r="B298" s="346" t="s">
        <v>3620</v>
      </c>
      <c r="C298" s="347">
        <v>44027</v>
      </c>
      <c r="D298" s="158">
        <v>3022032</v>
      </c>
      <c r="E298" s="349" t="s">
        <v>231</v>
      </c>
      <c r="F298" s="349" t="s">
        <v>42</v>
      </c>
      <c r="G298" s="230">
        <v>4690</v>
      </c>
      <c r="H298" s="158" t="s">
        <v>3621</v>
      </c>
      <c r="I298" s="349"/>
      <c r="J298" s="349" t="s">
        <v>4180</v>
      </c>
      <c r="K298" s="349">
        <v>400084</v>
      </c>
      <c r="L298" s="338" t="s">
        <v>72</v>
      </c>
      <c r="M298" s="346" t="s">
        <v>81</v>
      </c>
      <c r="N298" s="338" t="s">
        <v>4052</v>
      </c>
      <c r="O298" s="345" t="s">
        <v>45</v>
      </c>
      <c r="P298" s="345">
        <v>11334</v>
      </c>
      <c r="Q298" s="345">
        <v>543965</v>
      </c>
      <c r="R298">
        <v>360.76857142857142</v>
      </c>
      <c r="S298" s="349" t="s">
        <v>4787</v>
      </c>
    </row>
    <row r="299" spans="1:19" x14ac:dyDescent="0.25">
      <c r="A299" s="349" t="s">
        <v>3521</v>
      </c>
      <c r="B299" s="346" t="s">
        <v>3620</v>
      </c>
      <c r="C299" s="347">
        <v>44027</v>
      </c>
      <c r="D299" s="158">
        <v>3023304</v>
      </c>
      <c r="E299" s="349" t="s">
        <v>232</v>
      </c>
      <c r="F299" s="349" t="s">
        <v>42</v>
      </c>
      <c r="G299" s="230">
        <v>7035</v>
      </c>
      <c r="H299" s="158" t="s">
        <v>3621</v>
      </c>
      <c r="I299" s="349"/>
      <c r="J299" s="349" t="s">
        <v>4180</v>
      </c>
      <c r="K299" s="349">
        <v>400008</v>
      </c>
      <c r="L299" s="338" t="s">
        <v>72</v>
      </c>
      <c r="M299" s="346" t="s">
        <v>81</v>
      </c>
      <c r="N299" s="338" t="s">
        <v>4052</v>
      </c>
      <c r="O299" s="345" t="s">
        <v>45</v>
      </c>
      <c r="P299" s="345">
        <v>11334</v>
      </c>
      <c r="Q299" s="345">
        <v>543965</v>
      </c>
      <c r="R299">
        <v>541.15571428571423</v>
      </c>
      <c r="S299" s="349" t="s">
        <v>4786</v>
      </c>
    </row>
    <row r="300" spans="1:19" x14ac:dyDescent="0.25">
      <c r="A300" s="349" t="s">
        <v>3521</v>
      </c>
      <c r="B300" s="346" t="s">
        <v>3620</v>
      </c>
      <c r="C300" s="347">
        <v>44027</v>
      </c>
      <c r="D300" s="158">
        <v>3023523</v>
      </c>
      <c r="E300" s="349" t="s">
        <v>237</v>
      </c>
      <c r="F300" s="349" t="s">
        <v>42</v>
      </c>
      <c r="G300" s="230">
        <v>7035</v>
      </c>
      <c r="H300" s="158" t="s">
        <v>3621</v>
      </c>
      <c r="I300" s="349"/>
      <c r="J300" s="349" t="s">
        <v>4180</v>
      </c>
      <c r="K300" s="349">
        <v>400130</v>
      </c>
      <c r="L300" s="338" t="s">
        <v>72</v>
      </c>
      <c r="M300" s="346" t="s">
        <v>81</v>
      </c>
      <c r="N300" s="338" t="s">
        <v>4052</v>
      </c>
      <c r="O300" s="345" t="s">
        <v>45</v>
      </c>
      <c r="P300" s="345">
        <v>11334</v>
      </c>
      <c r="Q300" s="345">
        <v>543965</v>
      </c>
      <c r="R300">
        <v>541.15571428571423</v>
      </c>
      <c r="S300" s="349" t="s">
        <v>4786</v>
      </c>
    </row>
    <row r="301" spans="1:19" x14ac:dyDescent="0.25">
      <c r="A301" s="349" t="s">
        <v>3521</v>
      </c>
      <c r="B301" s="346" t="s">
        <v>3620</v>
      </c>
      <c r="C301" s="347">
        <v>44027</v>
      </c>
      <c r="D301" s="158">
        <v>3023305</v>
      </c>
      <c r="E301" s="349" t="s">
        <v>242</v>
      </c>
      <c r="F301" s="349" t="s">
        <v>42</v>
      </c>
      <c r="G301" s="230">
        <v>4690</v>
      </c>
      <c r="H301" s="158" t="s">
        <v>3621</v>
      </c>
      <c r="I301" s="349"/>
      <c r="J301" s="349" t="s">
        <v>4180</v>
      </c>
      <c r="K301" s="349">
        <v>400086</v>
      </c>
      <c r="L301" s="338" t="s">
        <v>72</v>
      </c>
      <c r="M301" s="346" t="s">
        <v>81</v>
      </c>
      <c r="N301" s="338" t="s">
        <v>4052</v>
      </c>
      <c r="O301" s="345" t="s">
        <v>45</v>
      </c>
      <c r="P301" s="345">
        <v>11334</v>
      </c>
      <c r="Q301" s="345">
        <v>543965</v>
      </c>
      <c r="R301">
        <v>440.94142857142862</v>
      </c>
      <c r="S301" s="349" t="s">
        <v>4786</v>
      </c>
    </row>
    <row r="302" spans="1:19" x14ac:dyDescent="0.25">
      <c r="A302" s="349" t="s">
        <v>3521</v>
      </c>
      <c r="B302" s="346" t="s">
        <v>3620</v>
      </c>
      <c r="C302" s="347">
        <v>44027</v>
      </c>
      <c r="D302" s="158">
        <v>3022042</v>
      </c>
      <c r="E302" s="349" t="s">
        <v>243</v>
      </c>
      <c r="F302" s="349" t="s">
        <v>42</v>
      </c>
      <c r="G302" s="230">
        <v>4690</v>
      </c>
      <c r="H302" s="158" t="s">
        <v>3621</v>
      </c>
      <c r="I302" s="349"/>
      <c r="J302" s="349" t="s">
        <v>4180</v>
      </c>
      <c r="K302" s="349">
        <v>400048</v>
      </c>
      <c r="L302" s="338" t="s">
        <v>72</v>
      </c>
      <c r="M302" s="346" t="s">
        <v>81</v>
      </c>
      <c r="N302" s="338" t="s">
        <v>4052</v>
      </c>
      <c r="O302" s="345" t="s">
        <v>45</v>
      </c>
      <c r="P302" s="345">
        <v>11334</v>
      </c>
      <c r="Q302" s="345">
        <v>543965</v>
      </c>
      <c r="R302">
        <v>360.76857142857142</v>
      </c>
      <c r="S302" s="349" t="s">
        <v>4786</v>
      </c>
    </row>
    <row r="303" spans="1:19" x14ac:dyDescent="0.25">
      <c r="A303" s="349" t="s">
        <v>3521</v>
      </c>
      <c r="B303" s="346" t="s">
        <v>3620</v>
      </c>
      <c r="C303" s="347">
        <v>44027</v>
      </c>
      <c r="D303" s="158">
        <v>3022044</v>
      </c>
      <c r="E303" s="349" t="s">
        <v>244</v>
      </c>
      <c r="F303" s="349" t="s">
        <v>42</v>
      </c>
      <c r="G303" s="230">
        <v>4690</v>
      </c>
      <c r="H303" s="158" t="s">
        <v>3621</v>
      </c>
      <c r="I303" s="349"/>
      <c r="J303" s="349" t="s">
        <v>4180</v>
      </c>
      <c r="K303" s="349">
        <v>400087</v>
      </c>
      <c r="L303" s="338" t="s">
        <v>72</v>
      </c>
      <c r="M303" s="346" t="s">
        <v>81</v>
      </c>
      <c r="N303" s="338" t="s">
        <v>4052</v>
      </c>
      <c r="O303" s="345" t="s">
        <v>45</v>
      </c>
      <c r="P303" s="345">
        <v>11334</v>
      </c>
      <c r="Q303" s="345">
        <v>543965</v>
      </c>
      <c r="R303">
        <v>200.42571428571435</v>
      </c>
      <c r="S303" s="349" t="s">
        <v>4786</v>
      </c>
    </row>
    <row r="304" spans="1:19" x14ac:dyDescent="0.25">
      <c r="A304" s="349" t="s">
        <v>3521</v>
      </c>
      <c r="B304" s="346" t="s">
        <v>3620</v>
      </c>
      <c r="C304" s="347">
        <v>44027</v>
      </c>
      <c r="D304" s="158">
        <v>3022043</v>
      </c>
      <c r="E304" s="349" t="s">
        <v>245</v>
      </c>
      <c r="F304" s="349" t="s">
        <v>42</v>
      </c>
      <c r="G304" s="230">
        <v>7035</v>
      </c>
      <c r="H304" s="158" t="s">
        <v>3621</v>
      </c>
      <c r="I304" s="349"/>
      <c r="J304" s="349" t="s">
        <v>4180</v>
      </c>
      <c r="K304" s="349">
        <v>400088</v>
      </c>
      <c r="L304" s="338" t="s">
        <v>72</v>
      </c>
      <c r="M304" s="346" t="s">
        <v>81</v>
      </c>
      <c r="N304" s="338" t="s">
        <v>4052</v>
      </c>
      <c r="O304" s="345" t="s">
        <v>45</v>
      </c>
      <c r="P304" s="345">
        <v>11334</v>
      </c>
      <c r="Q304" s="345">
        <v>543965</v>
      </c>
      <c r="R304">
        <v>541.15571428571423</v>
      </c>
      <c r="S304" s="349" t="s">
        <v>4786</v>
      </c>
    </row>
    <row r="305" spans="1:19" x14ac:dyDescent="0.25">
      <c r="A305" s="349" t="s">
        <v>3521</v>
      </c>
      <c r="B305" s="346" t="s">
        <v>3620</v>
      </c>
      <c r="C305" s="347">
        <v>44027</v>
      </c>
      <c r="D305" s="158">
        <v>3022045</v>
      </c>
      <c r="E305" s="349" t="s">
        <v>247</v>
      </c>
      <c r="F305" s="349" t="s">
        <v>42</v>
      </c>
      <c r="G305" s="230">
        <v>2345</v>
      </c>
      <c r="H305" s="158" t="s">
        <v>3621</v>
      </c>
      <c r="I305" s="349"/>
      <c r="J305" s="349" t="s">
        <v>4180</v>
      </c>
      <c r="K305" s="349">
        <v>400089</v>
      </c>
      <c r="L305" s="338" t="s">
        <v>72</v>
      </c>
      <c r="M305" s="346" t="s">
        <v>81</v>
      </c>
      <c r="N305" s="338" t="s">
        <v>4052</v>
      </c>
      <c r="O305" s="345" t="s">
        <v>45</v>
      </c>
      <c r="P305" s="345">
        <v>11334</v>
      </c>
      <c r="Q305" s="345">
        <v>543965</v>
      </c>
      <c r="R305">
        <v>180.38714285714286</v>
      </c>
      <c r="S305" s="349" t="s">
        <v>4787</v>
      </c>
    </row>
    <row r="306" spans="1:19" x14ac:dyDescent="0.25">
      <c r="A306" s="349" t="s">
        <v>3521</v>
      </c>
      <c r="B306" s="346" t="s">
        <v>3620</v>
      </c>
      <c r="C306" s="347">
        <v>44027</v>
      </c>
      <c r="D306" s="158">
        <v>3025201</v>
      </c>
      <c r="E306" s="349" t="s">
        <v>249</v>
      </c>
      <c r="F306" s="349" t="s">
        <v>42</v>
      </c>
      <c r="G306" s="230">
        <v>4690</v>
      </c>
      <c r="H306" s="158" t="s">
        <v>3621</v>
      </c>
      <c r="I306" s="349"/>
      <c r="J306" s="349" t="s">
        <v>4180</v>
      </c>
      <c r="K306" s="349">
        <v>400021</v>
      </c>
      <c r="L306" s="338" t="s">
        <v>72</v>
      </c>
      <c r="M306" s="346" t="s">
        <v>81</v>
      </c>
      <c r="N306" s="338" t="s">
        <v>4052</v>
      </c>
      <c r="O306" s="345" t="s">
        <v>45</v>
      </c>
      <c r="P306" s="345">
        <v>11334</v>
      </c>
      <c r="Q306" s="345">
        <v>543965</v>
      </c>
      <c r="R306">
        <v>280.60142857142853</v>
      </c>
      <c r="S306" s="349" t="s">
        <v>4786</v>
      </c>
    </row>
    <row r="307" spans="1:19" x14ac:dyDescent="0.25">
      <c r="A307" s="349" t="s">
        <v>3521</v>
      </c>
      <c r="B307" s="346" t="s">
        <v>3620</v>
      </c>
      <c r="C307" s="347">
        <v>44027</v>
      </c>
      <c r="D307" s="158">
        <v>3023501</v>
      </c>
      <c r="E307" s="349" t="s">
        <v>250</v>
      </c>
      <c r="F307" s="349" t="s">
        <v>42</v>
      </c>
      <c r="G307" s="230">
        <v>4690</v>
      </c>
      <c r="H307" s="158" t="s">
        <v>3621</v>
      </c>
      <c r="I307" s="349"/>
      <c r="J307" s="349" t="s">
        <v>4180</v>
      </c>
      <c r="K307" s="349">
        <v>400003</v>
      </c>
      <c r="L307" s="338" t="s">
        <v>72</v>
      </c>
      <c r="M307" s="346" t="s">
        <v>81</v>
      </c>
      <c r="N307" s="338" t="s">
        <v>4052</v>
      </c>
      <c r="O307" s="345" t="s">
        <v>45</v>
      </c>
      <c r="P307" s="345">
        <v>11334</v>
      </c>
      <c r="Q307" s="345">
        <v>543965</v>
      </c>
      <c r="R307">
        <v>360.76857142857142</v>
      </c>
      <c r="S307" s="349" t="s">
        <v>4787</v>
      </c>
    </row>
    <row r="308" spans="1:19" x14ac:dyDescent="0.25">
      <c r="A308" s="349" t="s">
        <v>3521</v>
      </c>
      <c r="B308" s="346" t="s">
        <v>3620</v>
      </c>
      <c r="C308" s="347">
        <v>44027</v>
      </c>
      <c r="D308" s="158">
        <v>3022072</v>
      </c>
      <c r="E308" s="349" t="s">
        <v>254</v>
      </c>
      <c r="F308" s="349" t="s">
        <v>42</v>
      </c>
      <c r="G308" s="230">
        <v>9380</v>
      </c>
      <c r="H308" s="158" t="s">
        <v>3621</v>
      </c>
      <c r="I308" s="349"/>
      <c r="J308" s="349" t="s">
        <v>4180</v>
      </c>
      <c r="K308" s="349">
        <v>400012</v>
      </c>
      <c r="L308" s="338" t="s">
        <v>72</v>
      </c>
      <c r="M308" s="346" t="s">
        <v>81</v>
      </c>
      <c r="N308" s="338" t="s">
        <v>4052</v>
      </c>
      <c r="O308" s="345" t="s">
        <v>45</v>
      </c>
      <c r="P308" s="345">
        <v>11334</v>
      </c>
      <c r="Q308" s="345">
        <v>543965</v>
      </c>
      <c r="R308">
        <v>1042.222857142857</v>
      </c>
      <c r="S308" s="349" t="s">
        <v>4786</v>
      </c>
    </row>
    <row r="309" spans="1:19" x14ac:dyDescent="0.25">
      <c r="A309" s="349" t="s">
        <v>3521</v>
      </c>
      <c r="B309" s="346" t="s">
        <v>3620</v>
      </c>
      <c r="C309" s="347">
        <v>44027</v>
      </c>
      <c r="D309" s="158">
        <v>3023510</v>
      </c>
      <c r="E309" s="349" t="s">
        <v>258</v>
      </c>
      <c r="F309" s="349" t="s">
        <v>42</v>
      </c>
      <c r="G309" s="230">
        <v>4690</v>
      </c>
      <c r="H309" s="158" t="s">
        <v>3621</v>
      </c>
      <c r="I309" s="349"/>
      <c r="J309" s="349" t="s">
        <v>4180</v>
      </c>
      <c r="K309" s="349">
        <v>400071</v>
      </c>
      <c r="L309" s="338" t="s">
        <v>72</v>
      </c>
      <c r="M309" s="346" t="s">
        <v>81</v>
      </c>
      <c r="N309" s="338" t="s">
        <v>4052</v>
      </c>
      <c r="O309" s="345" t="s">
        <v>45</v>
      </c>
      <c r="P309" s="345">
        <v>11334</v>
      </c>
      <c r="Q309" s="345">
        <v>543965</v>
      </c>
      <c r="R309">
        <v>360.76857142857142</v>
      </c>
      <c r="S309" s="349" t="s">
        <v>4786</v>
      </c>
    </row>
    <row r="310" spans="1:19" x14ac:dyDescent="0.25">
      <c r="A310" s="349" t="s">
        <v>3521</v>
      </c>
      <c r="B310" s="346" t="s">
        <v>3620</v>
      </c>
      <c r="C310" s="347">
        <v>44027</v>
      </c>
      <c r="D310" s="158">
        <v>3023504</v>
      </c>
      <c r="E310" s="349" t="s">
        <v>261</v>
      </c>
      <c r="F310" s="349" t="s">
        <v>42</v>
      </c>
      <c r="G310" s="230">
        <v>7035</v>
      </c>
      <c r="H310" s="158" t="s">
        <v>3621</v>
      </c>
      <c r="I310" s="349"/>
      <c r="J310" s="349" t="s">
        <v>4180</v>
      </c>
      <c r="K310" s="349">
        <v>400064</v>
      </c>
      <c r="L310" s="338" t="s">
        <v>72</v>
      </c>
      <c r="M310" s="346" t="s">
        <v>81</v>
      </c>
      <c r="N310" s="338" t="s">
        <v>4052</v>
      </c>
      <c r="O310" s="345" t="s">
        <v>45</v>
      </c>
      <c r="P310" s="345">
        <v>11334</v>
      </c>
      <c r="Q310" s="345">
        <v>543965</v>
      </c>
      <c r="R310">
        <v>541.15571428571423</v>
      </c>
      <c r="S310" s="349" t="s">
        <v>4787</v>
      </c>
    </row>
    <row r="311" spans="1:19" x14ac:dyDescent="0.25">
      <c r="A311" s="349" t="s">
        <v>3521</v>
      </c>
      <c r="B311" s="346" t="s">
        <v>3620</v>
      </c>
      <c r="C311" s="347">
        <v>44027</v>
      </c>
      <c r="D311" s="158">
        <v>3023309</v>
      </c>
      <c r="E311" s="349" t="s">
        <v>262</v>
      </c>
      <c r="F311" s="349" t="s">
        <v>42</v>
      </c>
      <c r="G311" s="230">
        <v>9380</v>
      </c>
      <c r="H311" s="158" t="s">
        <v>3621</v>
      </c>
      <c r="I311" s="349"/>
      <c r="J311" s="349" t="s">
        <v>4180</v>
      </c>
      <c r="K311" s="349">
        <v>400098</v>
      </c>
      <c r="L311" s="338" t="s">
        <v>72</v>
      </c>
      <c r="M311" s="346" t="s">
        <v>81</v>
      </c>
      <c r="N311" s="338" t="s">
        <v>4052</v>
      </c>
      <c r="O311" s="345" t="s">
        <v>45</v>
      </c>
      <c r="P311" s="345">
        <v>11334</v>
      </c>
      <c r="Q311" s="345">
        <v>543965</v>
      </c>
      <c r="R311">
        <v>881.88</v>
      </c>
      <c r="S311" s="349" t="s">
        <v>4786</v>
      </c>
    </row>
    <row r="312" spans="1:19" x14ac:dyDescent="0.25">
      <c r="A312" s="349" t="s">
        <v>3521</v>
      </c>
      <c r="B312" s="346" t="s">
        <v>3620</v>
      </c>
      <c r="C312" s="347">
        <v>44027</v>
      </c>
      <c r="D312" s="158">
        <v>3023307</v>
      </c>
      <c r="E312" s="349" t="s">
        <v>263</v>
      </c>
      <c r="F312" s="349" t="s">
        <v>42</v>
      </c>
      <c r="G312" s="230">
        <v>9380</v>
      </c>
      <c r="H312" s="158" t="s">
        <v>3621</v>
      </c>
      <c r="I312" s="349"/>
      <c r="J312" s="349" t="s">
        <v>4180</v>
      </c>
      <c r="K312" s="349">
        <v>400114</v>
      </c>
      <c r="L312" s="338" t="s">
        <v>72</v>
      </c>
      <c r="M312" s="346" t="s">
        <v>81</v>
      </c>
      <c r="N312" s="338" t="s">
        <v>4052</v>
      </c>
      <c r="O312" s="345" t="s">
        <v>45</v>
      </c>
      <c r="P312" s="345">
        <v>11334</v>
      </c>
      <c r="Q312" s="345">
        <v>543965</v>
      </c>
      <c r="R312">
        <v>721.53714285714284</v>
      </c>
      <c r="S312" s="349" t="s">
        <v>4786</v>
      </c>
    </row>
    <row r="313" spans="1:19" x14ac:dyDescent="0.25">
      <c r="A313" s="349" t="s">
        <v>3521</v>
      </c>
      <c r="B313" s="346" t="s">
        <v>3620</v>
      </c>
      <c r="C313" s="347">
        <v>44027</v>
      </c>
      <c r="D313" s="158">
        <v>3023311</v>
      </c>
      <c r="E313" s="349" t="s">
        <v>265</v>
      </c>
      <c r="F313" s="349" t="s">
        <v>42</v>
      </c>
      <c r="G313" s="230">
        <v>18760</v>
      </c>
      <c r="H313" s="158" t="s">
        <v>3621</v>
      </c>
      <c r="I313" s="349"/>
      <c r="J313" s="349" t="s">
        <v>4180</v>
      </c>
      <c r="K313" s="349">
        <v>400058</v>
      </c>
      <c r="L313" s="338" t="s">
        <v>72</v>
      </c>
      <c r="M313" s="346" t="s">
        <v>81</v>
      </c>
      <c r="N313" s="338" t="s">
        <v>4052</v>
      </c>
      <c r="O313" s="345" t="s">
        <v>45</v>
      </c>
      <c r="P313" s="345">
        <v>11334</v>
      </c>
      <c r="Q313" s="345">
        <v>543965</v>
      </c>
      <c r="R313">
        <v>1523.2485714285715</v>
      </c>
      <c r="S313" s="349" t="s">
        <v>4786</v>
      </c>
    </row>
    <row r="314" spans="1:19" x14ac:dyDescent="0.25">
      <c r="A314" s="349" t="s">
        <v>3521</v>
      </c>
      <c r="B314" s="346" t="s">
        <v>3620</v>
      </c>
      <c r="C314" s="347">
        <v>44027</v>
      </c>
      <c r="D314" s="158">
        <v>3023312</v>
      </c>
      <c r="E314" s="349" t="s">
        <v>266</v>
      </c>
      <c r="F314" s="349" t="s">
        <v>42</v>
      </c>
      <c r="G314" s="230">
        <v>2345</v>
      </c>
      <c r="H314" s="158" t="s">
        <v>3621</v>
      </c>
      <c r="I314" s="349"/>
      <c r="J314" s="349" t="s">
        <v>4180</v>
      </c>
      <c r="K314" s="349">
        <v>400017</v>
      </c>
      <c r="L314" s="338" t="s">
        <v>72</v>
      </c>
      <c r="M314" s="346" t="s">
        <v>81</v>
      </c>
      <c r="N314" s="338" t="s">
        <v>4052</v>
      </c>
      <c r="O314" s="345" t="s">
        <v>45</v>
      </c>
      <c r="P314" s="345">
        <v>11334</v>
      </c>
      <c r="Q314" s="345">
        <v>543965</v>
      </c>
      <c r="R314">
        <v>100.21428571428571</v>
      </c>
      <c r="S314" s="349" t="s">
        <v>4786</v>
      </c>
    </row>
    <row r="315" spans="1:19" x14ac:dyDescent="0.25">
      <c r="A315" s="349" t="s">
        <v>3521</v>
      </c>
      <c r="B315" s="346" t="s">
        <v>3620</v>
      </c>
      <c r="C315" s="347">
        <v>44027</v>
      </c>
      <c r="D315" s="158">
        <v>3023314</v>
      </c>
      <c r="E315" s="349" t="s">
        <v>267</v>
      </c>
      <c r="F315" s="349" t="s">
        <v>42</v>
      </c>
      <c r="G315" s="230">
        <v>2345</v>
      </c>
      <c r="H315" s="158" t="s">
        <v>3621</v>
      </c>
      <c r="I315" s="349"/>
      <c r="J315" s="349" t="s">
        <v>4180</v>
      </c>
      <c r="K315" s="349">
        <v>400094</v>
      </c>
      <c r="L315" s="338" t="s">
        <v>72</v>
      </c>
      <c r="M315" s="346" t="s">
        <v>81</v>
      </c>
      <c r="N315" s="338" t="s">
        <v>4052</v>
      </c>
      <c r="O315" s="345" t="s">
        <v>45</v>
      </c>
      <c r="P315" s="345">
        <v>11334</v>
      </c>
      <c r="Q315" s="345">
        <v>543965</v>
      </c>
      <c r="R315">
        <v>180.38714285714286</v>
      </c>
      <c r="S315" s="349" t="s">
        <v>4786</v>
      </c>
    </row>
    <row r="316" spans="1:19" x14ac:dyDescent="0.25">
      <c r="A316" s="349" t="s">
        <v>3521</v>
      </c>
      <c r="B316" s="346" t="s">
        <v>3620</v>
      </c>
      <c r="C316" s="347">
        <v>44027</v>
      </c>
      <c r="D316" s="158">
        <v>3023313</v>
      </c>
      <c r="E316" s="349" t="s">
        <v>268</v>
      </c>
      <c r="F316" s="349" t="s">
        <v>42</v>
      </c>
      <c r="G316" s="230">
        <v>4690</v>
      </c>
      <c r="H316" s="158" t="s">
        <v>3621</v>
      </c>
      <c r="I316" s="349"/>
      <c r="J316" s="349" t="s">
        <v>4180</v>
      </c>
      <c r="K316" s="349">
        <v>400006</v>
      </c>
      <c r="L316" s="338" t="s">
        <v>72</v>
      </c>
      <c r="M316" s="346" t="s">
        <v>81</v>
      </c>
      <c r="N316" s="338" t="s">
        <v>4052</v>
      </c>
      <c r="O316" s="345" t="s">
        <v>45</v>
      </c>
      <c r="P316" s="345">
        <v>11334</v>
      </c>
      <c r="Q316" s="345">
        <v>543965</v>
      </c>
      <c r="R316">
        <v>360.76857142857142</v>
      </c>
      <c r="S316" s="349" t="s">
        <v>4786</v>
      </c>
    </row>
    <row r="317" spans="1:19" x14ac:dyDescent="0.25">
      <c r="A317" s="349" t="s">
        <v>3521</v>
      </c>
      <c r="B317" s="346" t="s">
        <v>3620</v>
      </c>
      <c r="C317" s="347">
        <v>44027</v>
      </c>
      <c r="D317" s="158">
        <v>3023507</v>
      </c>
      <c r="E317" s="349" t="s">
        <v>269</v>
      </c>
      <c r="F317" s="349" t="s">
        <v>42</v>
      </c>
      <c r="G317" s="230">
        <v>2345</v>
      </c>
      <c r="H317" s="158" t="s">
        <v>3621</v>
      </c>
      <c r="I317" s="349"/>
      <c r="J317" s="349" t="s">
        <v>4180</v>
      </c>
      <c r="K317" s="349">
        <v>400037</v>
      </c>
      <c r="L317" s="338" t="s">
        <v>72</v>
      </c>
      <c r="M317" s="346" t="s">
        <v>81</v>
      </c>
      <c r="N317" s="338" t="s">
        <v>4052</v>
      </c>
      <c r="O317" s="345" t="s">
        <v>45</v>
      </c>
      <c r="P317" s="345">
        <v>11334</v>
      </c>
      <c r="Q317" s="345">
        <v>543965</v>
      </c>
      <c r="R317">
        <v>180.38714285714286</v>
      </c>
      <c r="S317" s="349" t="s">
        <v>4786</v>
      </c>
    </row>
    <row r="318" spans="1:19" x14ac:dyDescent="0.25">
      <c r="A318" s="349" t="s">
        <v>3521</v>
      </c>
      <c r="B318" s="346" t="s">
        <v>3620</v>
      </c>
      <c r="C318" s="347">
        <v>44027</v>
      </c>
      <c r="D318" s="158">
        <v>3023506</v>
      </c>
      <c r="E318" s="349" t="s">
        <v>270</v>
      </c>
      <c r="F318" s="349" t="s">
        <v>42</v>
      </c>
      <c r="G318" s="230">
        <v>4690</v>
      </c>
      <c r="H318" s="158" t="s">
        <v>3621</v>
      </c>
      <c r="I318" s="349"/>
      <c r="J318" s="349" t="s">
        <v>4180</v>
      </c>
      <c r="K318" s="349">
        <v>400009</v>
      </c>
      <c r="L318" s="338" t="s">
        <v>72</v>
      </c>
      <c r="M318" s="346" t="s">
        <v>81</v>
      </c>
      <c r="N318" s="338" t="s">
        <v>4052</v>
      </c>
      <c r="O318" s="345" t="s">
        <v>45</v>
      </c>
      <c r="P318" s="345">
        <v>11334</v>
      </c>
      <c r="Q318" s="345">
        <v>543965</v>
      </c>
      <c r="R318">
        <v>360.76857142857142</v>
      </c>
      <c r="S318" s="349" t="s">
        <v>4786</v>
      </c>
    </row>
    <row r="319" spans="1:19" x14ac:dyDescent="0.25">
      <c r="A319" s="349" t="s">
        <v>3521</v>
      </c>
      <c r="B319" s="346" t="s">
        <v>3620</v>
      </c>
      <c r="C319" s="347">
        <v>44027</v>
      </c>
      <c r="D319" s="158">
        <v>3023316</v>
      </c>
      <c r="E319" s="349" t="s">
        <v>273</v>
      </c>
      <c r="F319" s="349" t="s">
        <v>42</v>
      </c>
      <c r="G319" s="230">
        <v>4690</v>
      </c>
      <c r="H319" s="158" t="s">
        <v>3621</v>
      </c>
      <c r="I319" s="349"/>
      <c r="J319" s="349" t="s">
        <v>4180</v>
      </c>
      <c r="K319" s="349">
        <v>400100</v>
      </c>
      <c r="L319" s="338" t="s">
        <v>72</v>
      </c>
      <c r="M319" s="346" t="s">
        <v>81</v>
      </c>
      <c r="N319" s="338" t="s">
        <v>4052</v>
      </c>
      <c r="O319" s="345" t="s">
        <v>45</v>
      </c>
      <c r="P319" s="345">
        <v>11334</v>
      </c>
      <c r="Q319" s="345">
        <v>543965</v>
      </c>
      <c r="R319">
        <v>360.76857142857142</v>
      </c>
      <c r="S319" s="349" t="s">
        <v>4786</v>
      </c>
    </row>
    <row r="320" spans="1:19" x14ac:dyDescent="0.25">
      <c r="A320" s="349" t="s">
        <v>3521</v>
      </c>
      <c r="B320" s="346" t="s">
        <v>3620</v>
      </c>
      <c r="C320" s="347">
        <v>44027</v>
      </c>
      <c r="D320" s="158">
        <v>3022057</v>
      </c>
      <c r="E320" s="349" t="s">
        <v>275</v>
      </c>
      <c r="F320" s="349" t="s">
        <v>42</v>
      </c>
      <c r="G320" s="230">
        <v>2345</v>
      </c>
      <c r="H320" s="158" t="s">
        <v>3621</v>
      </c>
      <c r="I320" s="349"/>
      <c r="J320" s="349" t="s">
        <v>4180</v>
      </c>
      <c r="K320" s="349">
        <v>400053</v>
      </c>
      <c r="L320" s="338" t="s">
        <v>72</v>
      </c>
      <c r="M320" s="346" t="s">
        <v>81</v>
      </c>
      <c r="N320" s="338" t="s">
        <v>4052</v>
      </c>
      <c r="O320" s="345" t="s">
        <v>45</v>
      </c>
      <c r="P320" s="345">
        <v>11334</v>
      </c>
      <c r="Q320" s="345">
        <v>543965</v>
      </c>
      <c r="R320">
        <v>180.38714285714286</v>
      </c>
      <c r="S320" s="349" t="s">
        <v>4786</v>
      </c>
    </row>
    <row r="321" spans="1:19" x14ac:dyDescent="0.25">
      <c r="A321" s="349" t="s">
        <v>3521</v>
      </c>
      <c r="B321" s="346" t="s">
        <v>3620</v>
      </c>
      <c r="C321" s="347">
        <v>44027</v>
      </c>
      <c r="D321" s="158">
        <v>3022060</v>
      </c>
      <c r="E321" s="349" t="s">
        <v>278</v>
      </c>
      <c r="F321" s="349" t="s">
        <v>42</v>
      </c>
      <c r="G321" s="230">
        <v>4690</v>
      </c>
      <c r="H321" s="158" t="s">
        <v>3621</v>
      </c>
      <c r="I321" s="349"/>
      <c r="J321" s="349" t="s">
        <v>4180</v>
      </c>
      <c r="K321" s="349">
        <v>400011</v>
      </c>
      <c r="L321" s="338" t="s">
        <v>72</v>
      </c>
      <c r="M321" s="346" t="s">
        <v>81</v>
      </c>
      <c r="N321" s="338" t="s">
        <v>4052</v>
      </c>
      <c r="O321" s="345" t="s">
        <v>45</v>
      </c>
      <c r="P321" s="345">
        <v>11334</v>
      </c>
      <c r="Q321" s="345">
        <v>543965</v>
      </c>
      <c r="R321">
        <v>521.11142857142852</v>
      </c>
      <c r="S321" s="349" t="s">
        <v>4786</v>
      </c>
    </row>
    <row r="322" spans="1:19" x14ac:dyDescent="0.25">
      <c r="A322" s="349" t="s">
        <v>3521</v>
      </c>
      <c r="B322" s="346" t="s">
        <v>3620</v>
      </c>
      <c r="C322" s="347">
        <v>44027</v>
      </c>
      <c r="D322" s="158">
        <v>3021102</v>
      </c>
      <c r="E322" s="349" t="s">
        <v>315</v>
      </c>
      <c r="F322" s="349" t="s">
        <v>42</v>
      </c>
      <c r="G322" s="230">
        <v>2345</v>
      </c>
      <c r="H322" s="158" t="s">
        <v>3621</v>
      </c>
      <c r="I322" s="349"/>
      <c r="J322" s="349" t="s">
        <v>4669</v>
      </c>
      <c r="K322" s="349">
        <v>400157</v>
      </c>
      <c r="L322" s="338" t="s">
        <v>72</v>
      </c>
      <c r="M322" s="346" t="s">
        <v>81</v>
      </c>
      <c r="N322" s="338" t="s">
        <v>4052</v>
      </c>
      <c r="O322" s="345" t="s">
        <v>314</v>
      </c>
      <c r="P322" s="345">
        <v>11332</v>
      </c>
      <c r="Q322" s="345">
        <v>543965</v>
      </c>
      <c r="R322">
        <v>260.55428571428575</v>
      </c>
      <c r="S322" s="349" t="s">
        <v>4786</v>
      </c>
    </row>
    <row r="323" spans="1:19" x14ac:dyDescent="0.25">
      <c r="A323" s="349" t="s">
        <v>3521</v>
      </c>
      <c r="B323" s="346" t="s">
        <v>3620</v>
      </c>
      <c r="C323" s="347">
        <v>44027</v>
      </c>
      <c r="D323" s="158">
        <v>3025405</v>
      </c>
      <c r="E323" s="349" t="s">
        <v>104</v>
      </c>
      <c r="F323" s="349" t="s">
        <v>42</v>
      </c>
      <c r="G323" s="230">
        <v>7035</v>
      </c>
      <c r="H323" s="158" t="s">
        <v>3621</v>
      </c>
      <c r="I323" s="349"/>
      <c r="J323" s="349" t="s">
        <v>4182</v>
      </c>
      <c r="K323" s="349">
        <v>400041</v>
      </c>
      <c r="L323" s="338" t="s">
        <v>72</v>
      </c>
      <c r="M323" s="346" t="s">
        <v>81</v>
      </c>
      <c r="N323" s="338" t="s">
        <v>4052</v>
      </c>
      <c r="O323" s="345" t="s">
        <v>96</v>
      </c>
      <c r="P323" s="345">
        <v>11333</v>
      </c>
      <c r="Q323" s="345">
        <v>543965</v>
      </c>
      <c r="R323">
        <v>380.81285714285724</v>
      </c>
      <c r="S323" s="349" t="s">
        <v>4786</v>
      </c>
    </row>
    <row r="324" spans="1:19" x14ac:dyDescent="0.25">
      <c r="A324" s="349" t="s">
        <v>3521</v>
      </c>
      <c r="B324" s="346" t="s">
        <v>3620</v>
      </c>
      <c r="C324" s="347">
        <v>44027</v>
      </c>
      <c r="D324" s="158">
        <v>3025427</v>
      </c>
      <c r="E324" s="349" t="s">
        <v>111</v>
      </c>
      <c r="F324" s="349" t="s">
        <v>42</v>
      </c>
      <c r="G324" s="230">
        <v>2345</v>
      </c>
      <c r="H324" s="158" t="s">
        <v>3621</v>
      </c>
      <c r="I324" s="349"/>
      <c r="J324" s="349" t="s">
        <v>4182</v>
      </c>
      <c r="K324" s="349">
        <v>400140</v>
      </c>
      <c r="L324" s="338" t="s">
        <v>72</v>
      </c>
      <c r="M324" s="346" t="s">
        <v>81</v>
      </c>
      <c r="N324" s="338" t="s">
        <v>4052</v>
      </c>
      <c r="O324" s="345" t="s">
        <v>96</v>
      </c>
      <c r="P324" s="345">
        <v>11333</v>
      </c>
      <c r="Q324" s="345">
        <v>543965</v>
      </c>
      <c r="R324">
        <v>-2104.4800000000014</v>
      </c>
      <c r="S324" s="349" t="s">
        <v>4786</v>
      </c>
    </row>
    <row r="325" spans="1:19" x14ac:dyDescent="0.25">
      <c r="A325" s="349" t="s">
        <v>3521</v>
      </c>
      <c r="B325" s="346" t="s">
        <v>3620</v>
      </c>
      <c r="C325" s="347">
        <v>44027</v>
      </c>
      <c r="D325" s="158">
        <v>3025407</v>
      </c>
      <c r="E325" s="349" t="s">
        <v>119</v>
      </c>
      <c r="F325" s="349" t="s">
        <v>42</v>
      </c>
      <c r="G325" s="230">
        <v>4690</v>
      </c>
      <c r="H325" s="158" t="s">
        <v>3621</v>
      </c>
      <c r="I325" s="349"/>
      <c r="J325" s="349" t="s">
        <v>4182</v>
      </c>
      <c r="K325" s="349">
        <v>400013</v>
      </c>
      <c r="L325" s="338" t="s">
        <v>72</v>
      </c>
      <c r="M325" s="346" t="s">
        <v>81</v>
      </c>
      <c r="N325" s="338" t="s">
        <v>4052</v>
      </c>
      <c r="O325" s="345" t="s">
        <v>96</v>
      </c>
      <c r="P325" s="345">
        <v>11333</v>
      </c>
      <c r="Q325" s="345">
        <v>543965</v>
      </c>
      <c r="R325">
        <v>521.11142857142852</v>
      </c>
      <c r="S325" s="349" t="s">
        <v>4786</v>
      </c>
    </row>
    <row r="326" spans="1:19" x14ac:dyDescent="0.25">
      <c r="A326" s="349" t="s">
        <v>3521</v>
      </c>
      <c r="B326" s="346" t="s">
        <v>3620</v>
      </c>
      <c r="C326" s="347">
        <v>44027</v>
      </c>
      <c r="D326" s="158">
        <v>3023521</v>
      </c>
      <c r="E326" s="349" t="s">
        <v>318</v>
      </c>
      <c r="F326" s="349" t="s">
        <v>42</v>
      </c>
      <c r="G326" s="230">
        <v>21105</v>
      </c>
      <c r="H326" s="158" t="s">
        <v>3621</v>
      </c>
      <c r="I326" s="349"/>
      <c r="J326" s="349" t="s">
        <v>4180</v>
      </c>
      <c r="K326" s="349">
        <v>400135</v>
      </c>
      <c r="L326" s="338" t="s">
        <v>72</v>
      </c>
      <c r="M326" s="346" t="s">
        <v>81</v>
      </c>
      <c r="N326" s="338" t="s">
        <v>4052</v>
      </c>
      <c r="O326" s="345" t="s">
        <v>317</v>
      </c>
      <c r="P326" s="345">
        <v>11334</v>
      </c>
      <c r="Q326" s="345">
        <v>543965</v>
      </c>
      <c r="R326">
        <v>1503.2028571428575</v>
      </c>
      <c r="S326" s="349" t="s">
        <v>4786</v>
      </c>
    </row>
    <row r="327" spans="1:19" x14ac:dyDescent="0.25">
      <c r="A327" s="349" t="s">
        <v>181</v>
      </c>
      <c r="B327" s="338" t="s">
        <v>3620</v>
      </c>
      <c r="C327" s="339">
        <v>44027</v>
      </c>
      <c r="D327" s="338">
        <v>3025405</v>
      </c>
      <c r="E327" s="349" t="s">
        <v>104</v>
      </c>
      <c r="F327" s="349" t="s">
        <v>42</v>
      </c>
      <c r="G327" s="77">
        <v>1614726.33</v>
      </c>
      <c r="H327" s="338" t="s">
        <v>3621</v>
      </c>
      <c r="I327" s="338"/>
      <c r="J327" s="349" t="s">
        <v>4183</v>
      </c>
      <c r="K327" s="349">
        <v>400041</v>
      </c>
      <c r="L327" s="338" t="s">
        <v>182</v>
      </c>
      <c r="M327" s="338" t="s">
        <v>181</v>
      </c>
      <c r="N327" s="338" t="s">
        <v>4042</v>
      </c>
      <c r="O327" s="345" t="s">
        <v>96</v>
      </c>
      <c r="P327" s="345">
        <v>11441</v>
      </c>
      <c r="Q327" s="345">
        <v>543965</v>
      </c>
      <c r="R327">
        <v>126022.46</v>
      </c>
      <c r="S327" s="349" t="s">
        <v>4786</v>
      </c>
    </row>
    <row r="328" spans="1:19" x14ac:dyDescent="0.25">
      <c r="A328" s="349" t="s">
        <v>181</v>
      </c>
      <c r="B328" s="338" t="s">
        <v>3620</v>
      </c>
      <c r="C328" s="339">
        <v>44027</v>
      </c>
      <c r="D328" s="338">
        <v>3025427</v>
      </c>
      <c r="E328" s="349" t="s">
        <v>111</v>
      </c>
      <c r="F328" s="349" t="s">
        <v>42</v>
      </c>
      <c r="G328" s="77">
        <v>1403232.33</v>
      </c>
      <c r="H328" s="338" t="s">
        <v>3621</v>
      </c>
      <c r="I328" s="338"/>
      <c r="J328" s="349" t="s">
        <v>4183</v>
      </c>
      <c r="K328" s="349">
        <v>400140</v>
      </c>
      <c r="L328" s="338" t="s">
        <v>182</v>
      </c>
      <c r="M328" s="338" t="s">
        <v>181</v>
      </c>
      <c r="N328" s="338" t="s">
        <v>4042</v>
      </c>
      <c r="O328" s="345" t="s">
        <v>96</v>
      </c>
      <c r="P328" s="345">
        <v>11441</v>
      </c>
      <c r="Q328" s="345">
        <v>543965</v>
      </c>
      <c r="R328">
        <v>110353.19714285716</v>
      </c>
      <c r="S328" s="349" t="s">
        <v>4786</v>
      </c>
    </row>
    <row r="329" spans="1:19" x14ac:dyDescent="0.25">
      <c r="A329" s="349" t="s">
        <v>181</v>
      </c>
      <c r="B329" s="338" t="s">
        <v>3620</v>
      </c>
      <c r="C329" s="339">
        <v>44027</v>
      </c>
      <c r="D329" s="338">
        <v>3024004</v>
      </c>
      <c r="E329" s="349" t="s">
        <v>112</v>
      </c>
      <c r="F329" s="349" t="s">
        <v>42</v>
      </c>
      <c r="G329" s="77">
        <v>324356.67000000004</v>
      </c>
      <c r="H329" s="338" t="s">
        <v>3621</v>
      </c>
      <c r="I329" s="338"/>
      <c r="J329" s="349" t="s">
        <v>4183</v>
      </c>
      <c r="K329" s="349">
        <v>107953</v>
      </c>
      <c r="L329" s="338" t="s">
        <v>182</v>
      </c>
      <c r="M329" s="338" t="s">
        <v>181</v>
      </c>
      <c r="N329" s="338" t="s">
        <v>4042</v>
      </c>
      <c r="O329" s="345" t="s">
        <v>96</v>
      </c>
      <c r="P329" s="345">
        <v>11441</v>
      </c>
      <c r="Q329" s="345">
        <v>543965</v>
      </c>
      <c r="R329">
        <v>25870.862857142853</v>
      </c>
      <c r="S329" s="349" t="s">
        <v>4786</v>
      </c>
    </row>
    <row r="330" spans="1:19" x14ac:dyDescent="0.25">
      <c r="A330" s="349" t="s">
        <v>181</v>
      </c>
      <c r="B330" s="338" t="s">
        <v>3620</v>
      </c>
      <c r="C330" s="339">
        <v>44027</v>
      </c>
      <c r="D330" s="338">
        <v>3025404</v>
      </c>
      <c r="E330" s="349" t="s">
        <v>118</v>
      </c>
      <c r="F330" s="349" t="s">
        <v>42</v>
      </c>
      <c r="G330" s="77">
        <v>1156887.9900000002</v>
      </c>
      <c r="H330" s="338" t="s">
        <v>3621</v>
      </c>
      <c r="I330" s="338"/>
      <c r="J330" s="349" t="s">
        <v>4183</v>
      </c>
      <c r="K330" s="349">
        <v>400029</v>
      </c>
      <c r="L330" s="338" t="s">
        <v>182</v>
      </c>
      <c r="M330" s="338" t="s">
        <v>181</v>
      </c>
      <c r="N330" s="338" t="s">
        <v>4042</v>
      </c>
      <c r="O330" s="345" t="s">
        <v>96</v>
      </c>
      <c r="P330" s="345">
        <v>11441</v>
      </c>
      <c r="Q330" s="345">
        <v>543965</v>
      </c>
      <c r="R330">
        <v>90614.041428571465</v>
      </c>
      <c r="S330" s="349" t="s">
        <v>4786</v>
      </c>
    </row>
    <row r="331" spans="1:19" x14ac:dyDescent="0.25">
      <c r="A331" s="349" t="s">
        <v>181</v>
      </c>
      <c r="B331" s="338" t="s">
        <v>3620</v>
      </c>
      <c r="C331" s="339">
        <v>44027</v>
      </c>
      <c r="D331" s="338">
        <v>3025407</v>
      </c>
      <c r="E331" s="349" t="s">
        <v>119</v>
      </c>
      <c r="F331" s="349" t="s">
        <v>42</v>
      </c>
      <c r="G331" s="77">
        <v>813104.33999999985</v>
      </c>
      <c r="H331" s="338" t="s">
        <v>3621</v>
      </c>
      <c r="I331" s="338"/>
      <c r="J331" s="349" t="s">
        <v>4183</v>
      </c>
      <c r="K331" s="349">
        <v>400013</v>
      </c>
      <c r="L331" s="338" t="s">
        <v>182</v>
      </c>
      <c r="M331" s="338" t="s">
        <v>181</v>
      </c>
      <c r="N331" s="338" t="s">
        <v>4042</v>
      </c>
      <c r="O331" s="345" t="s">
        <v>96</v>
      </c>
      <c r="P331" s="345">
        <v>11441</v>
      </c>
      <c r="Q331" s="345">
        <v>543965</v>
      </c>
      <c r="R331">
        <v>62766.535714285696</v>
      </c>
      <c r="S331" s="349" t="s">
        <v>4786</v>
      </c>
    </row>
    <row r="332" spans="1:19" x14ac:dyDescent="0.25">
      <c r="A332" s="349" t="s">
        <v>181</v>
      </c>
      <c r="B332" s="338" t="s">
        <v>3620</v>
      </c>
      <c r="C332" s="339">
        <v>44027</v>
      </c>
      <c r="D332" s="338">
        <v>3023521</v>
      </c>
      <c r="E332" s="349" t="s">
        <v>318</v>
      </c>
      <c r="F332" s="349" t="s">
        <v>42</v>
      </c>
      <c r="G332" s="77">
        <v>413007.67</v>
      </c>
      <c r="H332" s="338" t="s">
        <v>3621</v>
      </c>
      <c r="I332" s="338"/>
      <c r="J332" s="349" t="s">
        <v>4183</v>
      </c>
      <c r="K332" s="349">
        <v>400135</v>
      </c>
      <c r="L332" s="338" t="s">
        <v>182</v>
      </c>
      <c r="M332" s="338" t="s">
        <v>181</v>
      </c>
      <c r="N332" s="338" t="s">
        <v>4042</v>
      </c>
      <c r="O332" s="345" t="s">
        <v>317</v>
      </c>
      <c r="P332" s="345">
        <v>11441</v>
      </c>
      <c r="Q332" s="345">
        <v>543965</v>
      </c>
      <c r="R332">
        <v>37546.147142857146</v>
      </c>
      <c r="S332" s="349" t="s">
        <v>4786</v>
      </c>
    </row>
    <row r="333" spans="1:19" x14ac:dyDescent="0.25">
      <c r="A333" s="349" t="s">
        <v>181</v>
      </c>
      <c r="B333" s="338" t="s">
        <v>3620</v>
      </c>
      <c r="C333" s="339">
        <v>44033</v>
      </c>
      <c r="D333" s="338">
        <v>3027010</v>
      </c>
      <c r="E333" s="349" t="s">
        <v>76</v>
      </c>
      <c r="F333" s="349" t="s">
        <v>42</v>
      </c>
      <c r="G333" s="77">
        <v>787.67</v>
      </c>
      <c r="H333" s="338" t="s">
        <v>4043</v>
      </c>
      <c r="I333" s="338"/>
      <c r="J333" s="349" t="s">
        <v>4183</v>
      </c>
      <c r="K333" s="349">
        <v>400063</v>
      </c>
      <c r="L333" s="338" t="s">
        <v>182</v>
      </c>
      <c r="M333" s="338" t="s">
        <v>181</v>
      </c>
      <c r="N333" s="338" t="s">
        <v>4042</v>
      </c>
      <c r="O333" s="345" t="s">
        <v>71</v>
      </c>
      <c r="P333" s="345">
        <v>11441</v>
      </c>
      <c r="Q333" s="345">
        <v>543965</v>
      </c>
      <c r="R333">
        <v>87.518571428571434</v>
      </c>
      <c r="S333" s="349" t="s">
        <v>4786</v>
      </c>
    </row>
    <row r="334" spans="1:19" x14ac:dyDescent="0.25">
      <c r="A334" s="349" t="s">
        <v>3558</v>
      </c>
      <c r="B334" s="338" t="s">
        <v>3620</v>
      </c>
      <c r="C334" s="339">
        <v>44026</v>
      </c>
      <c r="D334" s="338">
        <v>3021100</v>
      </c>
      <c r="E334" s="349" t="s">
        <v>313</v>
      </c>
      <c r="F334" s="349" t="s">
        <v>42</v>
      </c>
      <c r="G334" s="77">
        <v>1287500</v>
      </c>
      <c r="H334" s="338" t="s">
        <v>3621</v>
      </c>
      <c r="I334" s="338"/>
      <c r="J334" s="349" t="s">
        <v>4670</v>
      </c>
      <c r="K334" s="349">
        <v>400156</v>
      </c>
      <c r="L334" s="338" t="s">
        <v>66</v>
      </c>
      <c r="M334" s="338" t="s">
        <v>345</v>
      </c>
      <c r="N334" s="338" t="s">
        <v>314</v>
      </c>
      <c r="O334" s="345" t="s">
        <v>314</v>
      </c>
      <c r="P334" s="345">
        <v>11392</v>
      </c>
      <c r="Q334" s="345">
        <v>543965</v>
      </c>
      <c r="R334">
        <v>99038.462857142877</v>
      </c>
      <c r="S334" s="349" t="s">
        <v>4786</v>
      </c>
    </row>
    <row r="335" spans="1:19" x14ac:dyDescent="0.25">
      <c r="A335" s="349" t="s">
        <v>3558</v>
      </c>
      <c r="B335" s="338" t="s">
        <v>3620</v>
      </c>
      <c r="C335" s="339">
        <v>44026</v>
      </c>
      <c r="D335" s="338">
        <v>3021102</v>
      </c>
      <c r="E335" s="349" t="s">
        <v>315</v>
      </c>
      <c r="F335" s="349" t="s">
        <v>42</v>
      </c>
      <c r="G335" s="77">
        <v>100000</v>
      </c>
      <c r="H335" s="338" t="s">
        <v>3621</v>
      </c>
      <c r="I335" s="338"/>
      <c r="J335" s="349" t="s">
        <v>4670</v>
      </c>
      <c r="K335" s="349">
        <v>400157</v>
      </c>
      <c r="L335" s="338" t="s">
        <v>66</v>
      </c>
      <c r="M335" s="338" t="s">
        <v>345</v>
      </c>
      <c r="N335" s="338" t="s">
        <v>314</v>
      </c>
      <c r="O335" s="345" t="s">
        <v>314</v>
      </c>
      <c r="P335" s="345">
        <v>11392</v>
      </c>
      <c r="Q335" s="345">
        <v>543965</v>
      </c>
      <c r="R335">
        <v>7692.3076923076924</v>
      </c>
      <c r="S335" s="349" t="s">
        <v>4786</v>
      </c>
    </row>
    <row r="336" spans="1:19" x14ac:dyDescent="0.25">
      <c r="A336" s="349" t="s">
        <v>3558</v>
      </c>
      <c r="B336" s="338" t="s">
        <v>3620</v>
      </c>
      <c r="C336" s="339">
        <v>44026</v>
      </c>
      <c r="D336" s="338">
        <v>3022014</v>
      </c>
      <c r="E336" s="349" t="s">
        <v>211</v>
      </c>
      <c r="F336" s="349" t="s">
        <v>42</v>
      </c>
      <c r="G336" s="77">
        <v>54000</v>
      </c>
      <c r="H336" s="338" t="s">
        <v>3621</v>
      </c>
      <c r="I336" s="338"/>
      <c r="J336" s="349" t="s">
        <v>4671</v>
      </c>
      <c r="K336" s="349">
        <v>400050</v>
      </c>
      <c r="L336" s="338" t="s">
        <v>66</v>
      </c>
      <c r="M336" s="338" t="s">
        <v>340</v>
      </c>
      <c r="N336" s="338" t="s">
        <v>47</v>
      </c>
      <c r="O336" s="345" t="s">
        <v>45</v>
      </c>
      <c r="P336" s="345">
        <v>11438</v>
      </c>
      <c r="Q336" s="345">
        <v>543965</v>
      </c>
      <c r="R336">
        <v>4153.8442857142863</v>
      </c>
      <c r="S336" s="349" t="s">
        <v>4786</v>
      </c>
    </row>
    <row r="337" spans="1:19" x14ac:dyDescent="0.25">
      <c r="A337" s="349" t="s">
        <v>3558</v>
      </c>
      <c r="B337" s="338" t="s">
        <v>3620</v>
      </c>
      <c r="C337" s="339">
        <v>44026</v>
      </c>
      <c r="D337" s="338">
        <v>3022015</v>
      </c>
      <c r="E337" s="349" t="s">
        <v>212</v>
      </c>
      <c r="F337" s="349" t="s">
        <v>42</v>
      </c>
      <c r="G337" s="77">
        <v>60000</v>
      </c>
      <c r="H337" s="338" t="s">
        <v>3621</v>
      </c>
      <c r="I337" s="338"/>
      <c r="J337" s="349" t="s">
        <v>4671</v>
      </c>
      <c r="K337" s="349">
        <v>400059</v>
      </c>
      <c r="L337" s="338" t="s">
        <v>66</v>
      </c>
      <c r="M337" s="338" t="s">
        <v>340</v>
      </c>
      <c r="N337" s="338" t="s">
        <v>47</v>
      </c>
      <c r="O337" s="345" t="s">
        <v>45</v>
      </c>
      <c r="P337" s="345">
        <v>11438</v>
      </c>
      <c r="Q337" s="345">
        <v>543965</v>
      </c>
      <c r="R337">
        <v>4615.3846153846152</v>
      </c>
      <c r="S337" s="349" t="s">
        <v>4787</v>
      </c>
    </row>
    <row r="338" spans="1:19" x14ac:dyDescent="0.25">
      <c r="A338" s="349" t="s">
        <v>3558</v>
      </c>
      <c r="B338" s="338" t="s">
        <v>3620</v>
      </c>
      <c r="C338" s="339">
        <v>44026</v>
      </c>
      <c r="D338" s="338">
        <v>3022036</v>
      </c>
      <c r="E338" s="349" t="s">
        <v>235</v>
      </c>
      <c r="F338" s="349" t="s">
        <v>42</v>
      </c>
      <c r="G338" s="77">
        <v>224034</v>
      </c>
      <c r="H338" s="338" t="s">
        <v>3621</v>
      </c>
      <c r="I338" s="338"/>
      <c r="J338" s="349" t="s">
        <v>4671</v>
      </c>
      <c r="K338" s="349">
        <v>400046</v>
      </c>
      <c r="L338" s="338" t="s">
        <v>66</v>
      </c>
      <c r="M338" s="338" t="s">
        <v>340</v>
      </c>
      <c r="N338" s="338" t="s">
        <v>47</v>
      </c>
      <c r="O338" s="345" t="s">
        <v>45</v>
      </c>
      <c r="P338" s="345">
        <v>11438</v>
      </c>
      <c r="Q338" s="345">
        <v>543965</v>
      </c>
      <c r="R338">
        <v>17233.384615384613</v>
      </c>
      <c r="S338" s="349" t="s">
        <v>4787</v>
      </c>
    </row>
    <row r="339" spans="1:19" x14ac:dyDescent="0.25">
      <c r="A339" s="349" t="s">
        <v>3558</v>
      </c>
      <c r="B339" s="338" t="s">
        <v>3620</v>
      </c>
      <c r="C339" s="339">
        <v>44026</v>
      </c>
      <c r="D339" s="338">
        <v>3022067</v>
      </c>
      <c r="E339" s="349" t="s">
        <v>41</v>
      </c>
      <c r="F339" s="349" t="s">
        <v>42</v>
      </c>
      <c r="G339" s="77">
        <v>43000</v>
      </c>
      <c r="H339" s="338" t="s">
        <v>3621</v>
      </c>
      <c r="I339" s="338"/>
      <c r="J339" s="349" t="s">
        <v>4671</v>
      </c>
      <c r="K339" s="349">
        <v>400065</v>
      </c>
      <c r="L339" s="338" t="s">
        <v>66</v>
      </c>
      <c r="M339" s="338" t="s">
        <v>340</v>
      </c>
      <c r="N339" s="338" t="s">
        <v>47</v>
      </c>
      <c r="O339" s="345" t="s">
        <v>45</v>
      </c>
      <c r="P339" s="345">
        <v>11438</v>
      </c>
      <c r="Q339" s="345">
        <v>543965</v>
      </c>
      <c r="R339">
        <v>3307.6923076923081</v>
      </c>
      <c r="S339" s="349" t="s">
        <v>4786</v>
      </c>
    </row>
    <row r="340" spans="1:19" x14ac:dyDescent="0.25">
      <c r="A340" s="349" t="s">
        <v>3558</v>
      </c>
      <c r="B340" s="338" t="s">
        <v>3620</v>
      </c>
      <c r="C340" s="339">
        <v>44026</v>
      </c>
      <c r="D340" s="338">
        <v>3022077</v>
      </c>
      <c r="E340" s="349" t="s">
        <v>248</v>
      </c>
      <c r="F340" s="349" t="s">
        <v>42</v>
      </c>
      <c r="G340" s="77">
        <v>126000</v>
      </c>
      <c r="H340" s="338" t="s">
        <v>3621</v>
      </c>
      <c r="I340" s="338"/>
      <c r="J340" s="349" t="s">
        <v>4671</v>
      </c>
      <c r="K340" s="349">
        <v>400113</v>
      </c>
      <c r="L340" s="338" t="s">
        <v>66</v>
      </c>
      <c r="M340" s="338" t="s">
        <v>340</v>
      </c>
      <c r="N340" s="338" t="s">
        <v>47</v>
      </c>
      <c r="O340" s="345" t="s">
        <v>45</v>
      </c>
      <c r="P340" s="345">
        <v>11438</v>
      </c>
      <c r="Q340" s="345">
        <v>543965</v>
      </c>
      <c r="R340">
        <v>9692.3076923076915</v>
      </c>
      <c r="S340" s="349" t="s">
        <v>4787</v>
      </c>
    </row>
    <row r="341" spans="1:19" x14ac:dyDescent="0.25">
      <c r="A341" s="349" t="s">
        <v>3558</v>
      </c>
      <c r="B341" s="338" t="s">
        <v>3620</v>
      </c>
      <c r="C341" s="339">
        <v>44026</v>
      </c>
      <c r="D341" s="338">
        <v>3025427</v>
      </c>
      <c r="E341" s="349" t="s">
        <v>111</v>
      </c>
      <c r="F341" s="349" t="s">
        <v>42</v>
      </c>
      <c r="G341" s="77">
        <v>210000</v>
      </c>
      <c r="H341" s="338" t="s">
        <v>3621</v>
      </c>
      <c r="I341" s="338"/>
      <c r="J341" s="349" t="s">
        <v>4671</v>
      </c>
      <c r="K341" s="349">
        <v>400140</v>
      </c>
      <c r="L341" s="338" t="s">
        <v>66</v>
      </c>
      <c r="M341" s="338" t="s">
        <v>340</v>
      </c>
      <c r="N341" s="338" t="s">
        <v>47</v>
      </c>
      <c r="O341" s="345" t="s">
        <v>96</v>
      </c>
      <c r="P341" s="345">
        <v>11438</v>
      </c>
      <c r="Q341" s="345">
        <v>543965</v>
      </c>
      <c r="R341">
        <v>16153.844285714284</v>
      </c>
      <c r="S341" s="349" t="s">
        <v>4786</v>
      </c>
    </row>
    <row r="342" spans="1:19" x14ac:dyDescent="0.25">
      <c r="A342" s="349" t="s">
        <v>3558</v>
      </c>
      <c r="B342" s="338" t="s">
        <v>3620</v>
      </c>
      <c r="C342" s="339">
        <v>44026</v>
      </c>
      <c r="D342" s="338">
        <v>3027005</v>
      </c>
      <c r="E342" s="349" t="s">
        <v>67</v>
      </c>
      <c r="F342" s="349" t="s">
        <v>42</v>
      </c>
      <c r="G342" s="77">
        <v>1174600</v>
      </c>
      <c r="H342" s="338" t="s">
        <v>3621</v>
      </c>
      <c r="I342" s="338"/>
      <c r="J342" s="349" t="s">
        <v>4672</v>
      </c>
      <c r="K342" s="349">
        <v>400034</v>
      </c>
      <c r="L342" s="338" t="s">
        <v>66</v>
      </c>
      <c r="M342" s="338" t="s">
        <v>328</v>
      </c>
      <c r="N342" s="338" t="s">
        <v>398</v>
      </c>
      <c r="O342" s="345" t="s">
        <v>71</v>
      </c>
      <c r="P342" s="345">
        <v>10161</v>
      </c>
      <c r="Q342" s="345">
        <v>543965</v>
      </c>
      <c r="R342">
        <v>90353.846153846142</v>
      </c>
      <c r="S342" s="349" t="s">
        <v>4786</v>
      </c>
    </row>
    <row r="343" spans="1:19" x14ac:dyDescent="0.25">
      <c r="A343" s="349" t="s">
        <v>3558</v>
      </c>
      <c r="B343" s="338" t="s">
        <v>3620</v>
      </c>
      <c r="C343" s="339">
        <v>44026</v>
      </c>
      <c r="D343" s="338">
        <v>3027009</v>
      </c>
      <c r="E343" s="349" t="s">
        <v>74</v>
      </c>
      <c r="F343" s="349" t="s">
        <v>42</v>
      </c>
      <c r="G343" s="77">
        <v>1553488</v>
      </c>
      <c r="H343" s="338" t="s">
        <v>3621</v>
      </c>
      <c r="I343" s="338"/>
      <c r="J343" s="349" t="s">
        <v>4672</v>
      </c>
      <c r="K343" s="349">
        <v>400091</v>
      </c>
      <c r="L343" s="338" t="s">
        <v>66</v>
      </c>
      <c r="M343" s="338" t="s">
        <v>328</v>
      </c>
      <c r="N343" s="338" t="s">
        <v>398</v>
      </c>
      <c r="O343" s="345" t="s">
        <v>71</v>
      </c>
      <c r="P343" s="345">
        <v>10161</v>
      </c>
      <c r="Q343" s="345">
        <v>543965</v>
      </c>
      <c r="R343">
        <v>119499.08142857144</v>
      </c>
      <c r="S343" s="349" t="s">
        <v>4786</v>
      </c>
    </row>
    <row r="344" spans="1:19" x14ac:dyDescent="0.25">
      <c r="A344" s="349" t="s">
        <v>3558</v>
      </c>
      <c r="B344" s="338" t="s">
        <v>3620</v>
      </c>
      <c r="C344" s="339">
        <v>44026</v>
      </c>
      <c r="D344" s="338">
        <v>3027010</v>
      </c>
      <c r="E344" s="349" t="s">
        <v>76</v>
      </c>
      <c r="F344" s="349" t="s">
        <v>42</v>
      </c>
      <c r="G344" s="77">
        <v>540000</v>
      </c>
      <c r="H344" s="338" t="s">
        <v>3621</v>
      </c>
      <c r="I344" s="338"/>
      <c r="J344" s="349" t="s">
        <v>4672</v>
      </c>
      <c r="K344" s="349">
        <v>400063</v>
      </c>
      <c r="L344" s="338" t="s">
        <v>66</v>
      </c>
      <c r="M344" s="338" t="s">
        <v>328</v>
      </c>
      <c r="N344" s="338" t="s">
        <v>398</v>
      </c>
      <c r="O344" s="345" t="s">
        <v>71</v>
      </c>
      <c r="P344" s="345">
        <v>10161</v>
      </c>
      <c r="Q344" s="345">
        <v>543965</v>
      </c>
      <c r="R344">
        <v>41538.462857142855</v>
      </c>
      <c r="S344" s="349" t="s">
        <v>4786</v>
      </c>
    </row>
    <row r="345" spans="1:19" x14ac:dyDescent="0.25">
      <c r="A345" s="349" t="s">
        <v>3558</v>
      </c>
      <c r="B345" s="338" t="s">
        <v>3620</v>
      </c>
      <c r="C345" s="339">
        <v>44026</v>
      </c>
      <c r="D345" s="338">
        <v>3021100</v>
      </c>
      <c r="E345" s="349" t="s">
        <v>313</v>
      </c>
      <c r="F345" s="349" t="s">
        <v>42</v>
      </c>
      <c r="G345" s="77">
        <v>234840</v>
      </c>
      <c r="H345" s="338" t="s">
        <v>3621</v>
      </c>
      <c r="I345" s="338"/>
      <c r="J345" s="349" t="s">
        <v>4673</v>
      </c>
      <c r="K345" s="349">
        <v>400156</v>
      </c>
      <c r="L345" s="338" t="s">
        <v>66</v>
      </c>
      <c r="M345" s="338" t="s">
        <v>350</v>
      </c>
      <c r="N345" s="338" t="s">
        <v>350</v>
      </c>
      <c r="O345" s="345" t="s">
        <v>314</v>
      </c>
      <c r="P345" s="345">
        <v>11336</v>
      </c>
      <c r="Q345" s="345">
        <v>543965</v>
      </c>
      <c r="R345">
        <v>18064.61285714286</v>
      </c>
      <c r="S345" s="349" t="s">
        <v>4786</v>
      </c>
    </row>
    <row r="346" spans="1:19" x14ac:dyDescent="0.25">
      <c r="A346" s="349" t="s">
        <v>3558</v>
      </c>
      <c r="B346" s="338" t="s">
        <v>3620</v>
      </c>
      <c r="C346" s="339">
        <v>44026</v>
      </c>
      <c r="D346" s="338">
        <v>3021102</v>
      </c>
      <c r="E346" s="349" t="s">
        <v>315</v>
      </c>
      <c r="F346" s="349" t="s">
        <v>42</v>
      </c>
      <c r="G346" s="77">
        <v>306306</v>
      </c>
      <c r="H346" s="338" t="s">
        <v>3621</v>
      </c>
      <c r="I346" s="338"/>
      <c r="J346" s="349" t="s">
        <v>4673</v>
      </c>
      <c r="K346" s="349">
        <v>400157</v>
      </c>
      <c r="L346" s="338" t="s">
        <v>66</v>
      </c>
      <c r="M346" s="338" t="s">
        <v>350</v>
      </c>
      <c r="N346" s="338" t="s">
        <v>350</v>
      </c>
      <c r="O346" s="345" t="s">
        <v>314</v>
      </c>
      <c r="P346" s="345">
        <v>11336</v>
      </c>
      <c r="Q346" s="345">
        <v>543965</v>
      </c>
      <c r="R346">
        <v>23562</v>
      </c>
      <c r="S346" s="349" t="s">
        <v>4786</v>
      </c>
    </row>
    <row r="347" spans="1:19" x14ac:dyDescent="0.25">
      <c r="A347" s="349" t="s">
        <v>3558</v>
      </c>
      <c r="B347" s="338" t="s">
        <v>3620</v>
      </c>
      <c r="C347" s="339">
        <v>44026</v>
      </c>
      <c r="D347" s="338">
        <v>3022077</v>
      </c>
      <c r="E347" s="349" t="s">
        <v>248</v>
      </c>
      <c r="F347" s="349" t="s">
        <v>42</v>
      </c>
      <c r="G347" s="77">
        <v>30000</v>
      </c>
      <c r="H347" s="338" t="s">
        <v>3621</v>
      </c>
      <c r="I347" s="338"/>
      <c r="J347" s="349" t="s">
        <v>4670</v>
      </c>
      <c r="K347" s="349">
        <v>400113</v>
      </c>
      <c r="L347" s="338" t="s">
        <v>66</v>
      </c>
      <c r="M347" s="338" t="s">
        <v>345</v>
      </c>
      <c r="N347" s="338" t="s">
        <v>314</v>
      </c>
      <c r="O347" s="345" t="s">
        <v>45</v>
      </c>
      <c r="P347" s="345">
        <v>11392</v>
      </c>
      <c r="Q347" s="345">
        <v>543965</v>
      </c>
      <c r="R347">
        <v>2307.6923076923076</v>
      </c>
      <c r="S347" s="349" t="s">
        <v>4787</v>
      </c>
    </row>
    <row r="348" spans="1:19" x14ac:dyDescent="0.25">
      <c r="A348" s="349" t="s">
        <v>3558</v>
      </c>
      <c r="B348" s="338" t="s">
        <v>3620</v>
      </c>
      <c r="C348" s="339">
        <v>44026</v>
      </c>
      <c r="D348" s="338">
        <v>3025427</v>
      </c>
      <c r="E348" s="349" t="s">
        <v>111</v>
      </c>
      <c r="F348" s="349" t="s">
        <v>42</v>
      </c>
      <c r="G348" s="77">
        <v>84000</v>
      </c>
      <c r="H348" s="338" t="s">
        <v>3621</v>
      </c>
      <c r="I348" s="338"/>
      <c r="J348" s="349" t="s">
        <v>4671</v>
      </c>
      <c r="K348" s="349">
        <v>400140</v>
      </c>
      <c r="L348" s="338" t="s">
        <v>182</v>
      </c>
      <c r="M348" s="338" t="s">
        <v>3622</v>
      </c>
      <c r="N348" s="338" t="s">
        <v>3623</v>
      </c>
      <c r="O348" s="345" t="s">
        <v>96</v>
      </c>
      <c r="P348" s="345">
        <v>11438</v>
      </c>
      <c r="Q348" s="345">
        <v>543965</v>
      </c>
      <c r="R348">
        <v>6461.5371428571434</v>
      </c>
      <c r="S348" s="349" t="s">
        <v>4786</v>
      </c>
    </row>
    <row r="349" spans="1:19" x14ac:dyDescent="0.25">
      <c r="A349" s="349" t="s">
        <v>3558</v>
      </c>
      <c r="B349" s="338" t="s">
        <v>3620</v>
      </c>
      <c r="C349" s="339">
        <v>44026</v>
      </c>
      <c r="D349" s="338">
        <v>3027010</v>
      </c>
      <c r="E349" s="349" t="s">
        <v>76</v>
      </c>
      <c r="F349" s="349" t="s">
        <v>42</v>
      </c>
      <c r="G349" s="77">
        <v>300000</v>
      </c>
      <c r="H349" s="338" t="s">
        <v>3621</v>
      </c>
      <c r="I349" s="338"/>
      <c r="J349" s="349" t="s">
        <v>4672</v>
      </c>
      <c r="K349" s="349">
        <v>400063</v>
      </c>
      <c r="L349" s="338" t="s">
        <v>182</v>
      </c>
      <c r="M349" s="338" t="s">
        <v>3624</v>
      </c>
      <c r="N349" s="338" t="s">
        <v>3625</v>
      </c>
      <c r="O349" s="345" t="s">
        <v>71</v>
      </c>
      <c r="P349" s="345">
        <v>10161</v>
      </c>
      <c r="Q349" s="345">
        <v>543965</v>
      </c>
      <c r="R349">
        <v>23076.924285714289</v>
      </c>
      <c r="S349" s="349" t="s">
        <v>4786</v>
      </c>
    </row>
    <row r="350" spans="1:19" x14ac:dyDescent="0.25">
      <c r="A350" s="349" t="s">
        <v>3558</v>
      </c>
      <c r="B350" s="338" t="s">
        <v>3620</v>
      </c>
      <c r="C350" s="339">
        <v>44026</v>
      </c>
      <c r="D350" s="338">
        <v>3021100</v>
      </c>
      <c r="E350" s="349" t="s">
        <v>313</v>
      </c>
      <c r="F350" s="349" t="s">
        <v>42</v>
      </c>
      <c r="G350" s="77">
        <v>1287500</v>
      </c>
      <c r="H350" s="338" t="s">
        <v>3621</v>
      </c>
      <c r="I350" s="338"/>
      <c r="J350" s="349" t="s">
        <v>4670</v>
      </c>
      <c r="K350" s="349">
        <v>400156</v>
      </c>
      <c r="L350" s="338" t="s">
        <v>66</v>
      </c>
      <c r="M350" s="338" t="s">
        <v>345</v>
      </c>
      <c r="N350" s="338" t="s">
        <v>314</v>
      </c>
      <c r="O350" s="345" t="s">
        <v>314</v>
      </c>
      <c r="P350" s="345">
        <v>11392</v>
      </c>
      <c r="Q350" s="345">
        <v>543965</v>
      </c>
      <c r="R350">
        <v>0</v>
      </c>
      <c r="S350" s="349" t="s">
        <v>4786</v>
      </c>
    </row>
    <row r="351" spans="1:19" x14ac:dyDescent="0.25">
      <c r="A351" s="349" t="s">
        <v>3558</v>
      </c>
      <c r="B351" s="338" t="s">
        <v>3620</v>
      </c>
      <c r="C351" s="339">
        <v>44026</v>
      </c>
      <c r="D351" s="338">
        <v>3021102</v>
      </c>
      <c r="E351" s="349" t="s">
        <v>315</v>
      </c>
      <c r="F351" s="349" t="s">
        <v>42</v>
      </c>
      <c r="G351" s="77">
        <v>100000</v>
      </c>
      <c r="H351" s="338" t="s">
        <v>3621</v>
      </c>
      <c r="I351" s="338"/>
      <c r="J351" s="349" t="s">
        <v>4670</v>
      </c>
      <c r="K351" s="349">
        <v>400157</v>
      </c>
      <c r="L351" s="338" t="s">
        <v>66</v>
      </c>
      <c r="M351" s="338" t="s">
        <v>345</v>
      </c>
      <c r="N351" s="338" t="s">
        <v>314</v>
      </c>
      <c r="O351" s="345" t="s">
        <v>314</v>
      </c>
      <c r="P351" s="345">
        <v>11392</v>
      </c>
      <c r="Q351" s="345">
        <v>543965</v>
      </c>
      <c r="R351">
        <v>31153.846153846156</v>
      </c>
      <c r="S351" s="349" t="s">
        <v>4786</v>
      </c>
    </row>
    <row r="352" spans="1:19" x14ac:dyDescent="0.25">
      <c r="A352" s="349" t="s">
        <v>3558</v>
      </c>
      <c r="B352" s="338" t="s">
        <v>3620</v>
      </c>
      <c r="C352" s="339">
        <v>44026</v>
      </c>
      <c r="D352" s="338">
        <v>3022014</v>
      </c>
      <c r="E352" s="349" t="s">
        <v>211</v>
      </c>
      <c r="F352" s="349" t="s">
        <v>42</v>
      </c>
      <c r="G352" s="77">
        <v>54000</v>
      </c>
      <c r="H352" s="338" t="s">
        <v>3621</v>
      </c>
      <c r="I352" s="338"/>
      <c r="J352" s="349" t="s">
        <v>4671</v>
      </c>
      <c r="K352" s="349">
        <v>400050</v>
      </c>
      <c r="L352" s="338" t="s">
        <v>66</v>
      </c>
      <c r="M352" s="338" t="s">
        <v>340</v>
      </c>
      <c r="N352" s="338" t="s">
        <v>47</v>
      </c>
      <c r="O352" s="345" t="s">
        <v>45</v>
      </c>
      <c r="P352" s="345">
        <v>11438</v>
      </c>
      <c r="Q352" s="345">
        <v>543965</v>
      </c>
      <c r="R352">
        <v>0</v>
      </c>
      <c r="S352" s="349" t="s">
        <v>4786</v>
      </c>
    </row>
    <row r="353" spans="1:19" x14ac:dyDescent="0.25">
      <c r="A353" s="349" t="s">
        <v>3558</v>
      </c>
      <c r="B353" s="338" t="s">
        <v>3620</v>
      </c>
      <c r="C353" s="339">
        <v>44026</v>
      </c>
      <c r="D353" s="338">
        <v>3022015</v>
      </c>
      <c r="E353" s="349" t="s">
        <v>212</v>
      </c>
      <c r="F353" s="349" t="s">
        <v>42</v>
      </c>
      <c r="G353" s="77">
        <v>60000</v>
      </c>
      <c r="H353" s="338" t="s">
        <v>3621</v>
      </c>
      <c r="I353" s="338"/>
      <c r="J353" s="349" t="s">
        <v>4671</v>
      </c>
      <c r="K353" s="349">
        <v>400059</v>
      </c>
      <c r="L353" s="338" t="s">
        <v>66</v>
      </c>
      <c r="M353" s="338" t="s">
        <v>340</v>
      </c>
      <c r="N353" s="338" t="s">
        <v>47</v>
      </c>
      <c r="O353" s="345" t="s">
        <v>45</v>
      </c>
      <c r="P353" s="345">
        <v>11438</v>
      </c>
      <c r="Q353" s="345">
        <v>543965</v>
      </c>
      <c r="R353">
        <v>18692.307692307691</v>
      </c>
      <c r="S353" s="349" t="s">
        <v>4787</v>
      </c>
    </row>
    <row r="354" spans="1:19" x14ac:dyDescent="0.25">
      <c r="A354" s="349" t="s">
        <v>3558</v>
      </c>
      <c r="B354" s="338" t="s">
        <v>3620</v>
      </c>
      <c r="C354" s="339">
        <v>44026</v>
      </c>
      <c r="D354" s="338">
        <v>3022036</v>
      </c>
      <c r="E354" s="349" t="s">
        <v>235</v>
      </c>
      <c r="F354" s="349" t="s">
        <v>42</v>
      </c>
      <c r="G354" s="77">
        <v>224034</v>
      </c>
      <c r="H354" s="338" t="s">
        <v>3621</v>
      </c>
      <c r="I354" s="338"/>
      <c r="J354" s="349" t="s">
        <v>4671</v>
      </c>
      <c r="K354" s="349">
        <v>400046</v>
      </c>
      <c r="L354" s="338" t="s">
        <v>66</v>
      </c>
      <c r="M354" s="338" t="s">
        <v>340</v>
      </c>
      <c r="N354" s="338" t="s">
        <v>47</v>
      </c>
      <c r="O354" s="345" t="s">
        <v>45</v>
      </c>
      <c r="P354" s="345">
        <v>11438</v>
      </c>
      <c r="Q354" s="345">
        <v>543965</v>
      </c>
      <c r="R354">
        <v>29624.307692307702</v>
      </c>
      <c r="S354" s="349" t="s">
        <v>4787</v>
      </c>
    </row>
    <row r="355" spans="1:19" x14ac:dyDescent="0.25">
      <c r="A355" s="349" t="s">
        <v>3558</v>
      </c>
      <c r="B355" s="338" t="s">
        <v>3620</v>
      </c>
      <c r="C355" s="339">
        <v>44026</v>
      </c>
      <c r="D355" s="338">
        <v>3022067</v>
      </c>
      <c r="E355" s="349" t="s">
        <v>41</v>
      </c>
      <c r="F355" s="349" t="s">
        <v>42</v>
      </c>
      <c r="G355" s="77">
        <v>43000</v>
      </c>
      <c r="H355" s="338" t="s">
        <v>3621</v>
      </c>
      <c r="I355" s="338"/>
      <c r="J355" s="349" t="s">
        <v>4671</v>
      </c>
      <c r="K355" s="349">
        <v>400065</v>
      </c>
      <c r="L355" s="338" t="s">
        <v>66</v>
      </c>
      <c r="M355" s="338" t="s">
        <v>340</v>
      </c>
      <c r="N355" s="338" t="s">
        <v>47</v>
      </c>
      <c r="O355" s="345" t="s">
        <v>45</v>
      </c>
      <c r="P355" s="345">
        <v>11438</v>
      </c>
      <c r="Q355" s="345">
        <v>543965</v>
      </c>
      <c r="R355">
        <v>13396.153846153844</v>
      </c>
      <c r="S355" s="349" t="s">
        <v>4786</v>
      </c>
    </row>
    <row r="356" spans="1:19" x14ac:dyDescent="0.25">
      <c r="A356" s="349" t="s">
        <v>3558</v>
      </c>
      <c r="B356" s="338" t="s">
        <v>3620</v>
      </c>
      <c r="C356" s="339">
        <v>44026</v>
      </c>
      <c r="D356" s="338">
        <v>3022077</v>
      </c>
      <c r="E356" s="349" t="s">
        <v>248</v>
      </c>
      <c r="F356" s="349" t="s">
        <v>42</v>
      </c>
      <c r="G356" s="77">
        <v>126000</v>
      </c>
      <c r="H356" s="338" t="s">
        <v>3621</v>
      </c>
      <c r="I356" s="338"/>
      <c r="J356" s="349" t="s">
        <v>4671</v>
      </c>
      <c r="K356" s="349">
        <v>400113</v>
      </c>
      <c r="L356" s="338" t="s">
        <v>66</v>
      </c>
      <c r="M356" s="338" t="s">
        <v>340</v>
      </c>
      <c r="N356" s="338" t="s">
        <v>47</v>
      </c>
      <c r="O356" s="345" t="s">
        <v>45</v>
      </c>
      <c r="P356" s="345">
        <v>11438</v>
      </c>
      <c r="Q356" s="345">
        <v>543965</v>
      </c>
      <c r="R356">
        <v>39253.846153846149</v>
      </c>
      <c r="S356" s="349" t="s">
        <v>4787</v>
      </c>
    </row>
    <row r="357" spans="1:19" x14ac:dyDescent="0.25">
      <c r="A357" s="349" t="s">
        <v>3558</v>
      </c>
      <c r="B357" s="338" t="s">
        <v>3620</v>
      </c>
      <c r="C357" s="339">
        <v>44026</v>
      </c>
      <c r="D357" s="338">
        <v>3025427</v>
      </c>
      <c r="E357" s="349" t="s">
        <v>111</v>
      </c>
      <c r="F357" s="349" t="s">
        <v>42</v>
      </c>
      <c r="G357" s="77">
        <v>210000</v>
      </c>
      <c r="H357" s="338" t="s">
        <v>3621</v>
      </c>
      <c r="I357" s="338"/>
      <c r="J357" s="349" t="s">
        <v>4671</v>
      </c>
      <c r="K357" s="349">
        <v>400140</v>
      </c>
      <c r="L357" s="338" t="s">
        <v>66</v>
      </c>
      <c r="M357" s="338" t="s">
        <v>340</v>
      </c>
      <c r="N357" s="338" t="s">
        <v>47</v>
      </c>
      <c r="O357" s="345" t="s">
        <v>96</v>
      </c>
      <c r="P357" s="345">
        <v>11438</v>
      </c>
      <c r="Q357" s="345">
        <v>543965</v>
      </c>
      <c r="R357">
        <v>0</v>
      </c>
      <c r="S357" s="349" t="s">
        <v>4786</v>
      </c>
    </row>
    <row r="358" spans="1:19" x14ac:dyDescent="0.25">
      <c r="A358" s="349" t="s">
        <v>3558</v>
      </c>
      <c r="B358" s="338" t="s">
        <v>3620</v>
      </c>
      <c r="C358" s="339">
        <v>44026</v>
      </c>
      <c r="D358" s="338">
        <v>3027005</v>
      </c>
      <c r="E358" s="349" t="s">
        <v>67</v>
      </c>
      <c r="F358" s="349" t="s">
        <v>42</v>
      </c>
      <c r="G358" s="77">
        <v>1174600</v>
      </c>
      <c r="H358" s="338" t="s">
        <v>3621</v>
      </c>
      <c r="I358" s="338"/>
      <c r="J358" s="349" t="s">
        <v>4672</v>
      </c>
      <c r="K358" s="349">
        <v>400034</v>
      </c>
      <c r="L358" s="338" t="s">
        <v>66</v>
      </c>
      <c r="M358" s="338" t="s">
        <v>328</v>
      </c>
      <c r="N358" s="338" t="s">
        <v>398</v>
      </c>
      <c r="O358" s="345" t="s">
        <v>71</v>
      </c>
      <c r="P358" s="345">
        <v>10161</v>
      </c>
      <c r="Q358" s="345">
        <v>543965</v>
      </c>
      <c r="R358">
        <v>365933.07692307699</v>
      </c>
      <c r="S358" s="349" t="s">
        <v>4786</v>
      </c>
    </row>
    <row r="359" spans="1:19" x14ac:dyDescent="0.25">
      <c r="A359" s="349" t="s">
        <v>3558</v>
      </c>
      <c r="B359" s="338" t="s">
        <v>3620</v>
      </c>
      <c r="C359" s="339">
        <v>44026</v>
      </c>
      <c r="D359" s="338">
        <v>3027009</v>
      </c>
      <c r="E359" s="349" t="s">
        <v>74</v>
      </c>
      <c r="F359" s="349" t="s">
        <v>42</v>
      </c>
      <c r="G359" s="77">
        <v>1553488</v>
      </c>
      <c r="H359" s="338" t="s">
        <v>3621</v>
      </c>
      <c r="I359" s="338"/>
      <c r="J359" s="349" t="s">
        <v>4672</v>
      </c>
      <c r="K359" s="349">
        <v>400091</v>
      </c>
      <c r="L359" s="338" t="s">
        <v>66</v>
      </c>
      <c r="M359" s="338" t="s">
        <v>328</v>
      </c>
      <c r="N359" s="338" t="s">
        <v>398</v>
      </c>
      <c r="O359" s="345" t="s">
        <v>71</v>
      </c>
      <c r="P359" s="345">
        <v>10161</v>
      </c>
      <c r="Q359" s="345">
        <v>543965</v>
      </c>
      <c r="R359">
        <v>0</v>
      </c>
      <c r="S359" s="349" t="s">
        <v>4786</v>
      </c>
    </row>
    <row r="360" spans="1:19" x14ac:dyDescent="0.25">
      <c r="A360" s="349" t="s">
        <v>3558</v>
      </c>
      <c r="B360" s="338" t="s">
        <v>3620</v>
      </c>
      <c r="C360" s="339">
        <v>44026</v>
      </c>
      <c r="D360" s="338">
        <v>3027010</v>
      </c>
      <c r="E360" s="349" t="s">
        <v>76</v>
      </c>
      <c r="F360" s="349" t="s">
        <v>42</v>
      </c>
      <c r="G360" s="77">
        <v>540000</v>
      </c>
      <c r="H360" s="338" t="s">
        <v>3621</v>
      </c>
      <c r="I360" s="338"/>
      <c r="J360" s="349" t="s">
        <v>4672</v>
      </c>
      <c r="K360" s="349">
        <v>400063</v>
      </c>
      <c r="L360" s="338" t="s">
        <v>66</v>
      </c>
      <c r="M360" s="338" t="s">
        <v>328</v>
      </c>
      <c r="N360" s="338" t="s">
        <v>398</v>
      </c>
      <c r="O360" s="345" t="s">
        <v>71</v>
      </c>
      <c r="P360" s="345">
        <v>10161</v>
      </c>
      <c r="Q360" s="345">
        <v>543965</v>
      </c>
      <c r="R360">
        <v>0</v>
      </c>
      <c r="S360" s="349" t="s">
        <v>4786</v>
      </c>
    </row>
    <row r="361" spans="1:19" x14ac:dyDescent="0.25">
      <c r="A361" s="349" t="s">
        <v>3558</v>
      </c>
      <c r="B361" s="338" t="s">
        <v>3620</v>
      </c>
      <c r="C361" s="339">
        <v>44026</v>
      </c>
      <c r="D361" s="338">
        <v>3021100</v>
      </c>
      <c r="E361" s="349" t="s">
        <v>313</v>
      </c>
      <c r="F361" s="349" t="s">
        <v>42</v>
      </c>
      <c r="G361" s="77">
        <v>234840</v>
      </c>
      <c r="H361" s="338" t="s">
        <v>3621</v>
      </c>
      <c r="I361" s="338"/>
      <c r="J361" s="349" t="s">
        <v>4673</v>
      </c>
      <c r="K361" s="349">
        <v>400156</v>
      </c>
      <c r="L361" s="338" t="s">
        <v>66</v>
      </c>
      <c r="M361" s="338" t="s">
        <v>350</v>
      </c>
      <c r="N361" s="338" t="s">
        <v>350</v>
      </c>
      <c r="O361" s="345" t="s">
        <v>314</v>
      </c>
      <c r="P361" s="345">
        <v>11336</v>
      </c>
      <c r="Q361" s="345">
        <v>543965</v>
      </c>
      <c r="R361">
        <v>0</v>
      </c>
      <c r="S361" s="349" t="s">
        <v>4786</v>
      </c>
    </row>
    <row r="362" spans="1:19" x14ac:dyDescent="0.25">
      <c r="A362" s="349" t="s">
        <v>3558</v>
      </c>
      <c r="B362" s="338" t="s">
        <v>3620</v>
      </c>
      <c r="C362" s="339">
        <v>44026</v>
      </c>
      <c r="D362" s="338">
        <v>3021102</v>
      </c>
      <c r="E362" s="349" t="s">
        <v>315</v>
      </c>
      <c r="F362" s="349" t="s">
        <v>42</v>
      </c>
      <c r="G362" s="77">
        <v>306306</v>
      </c>
      <c r="H362" s="338" t="s">
        <v>3621</v>
      </c>
      <c r="I362" s="338"/>
      <c r="J362" s="349" t="s">
        <v>4673</v>
      </c>
      <c r="K362" s="349">
        <v>400157</v>
      </c>
      <c r="L362" s="338" t="s">
        <v>66</v>
      </c>
      <c r="M362" s="338" t="s">
        <v>350</v>
      </c>
      <c r="N362" s="338" t="s">
        <v>350</v>
      </c>
      <c r="O362" s="345" t="s">
        <v>314</v>
      </c>
      <c r="P362" s="345">
        <v>11336</v>
      </c>
      <c r="Q362" s="345">
        <v>543965</v>
      </c>
      <c r="R362">
        <v>95426.1</v>
      </c>
      <c r="S362" s="349" t="s">
        <v>4786</v>
      </c>
    </row>
    <row r="363" spans="1:19" x14ac:dyDescent="0.25">
      <c r="A363" s="349" t="s">
        <v>3558</v>
      </c>
      <c r="B363" s="338" t="s">
        <v>3620</v>
      </c>
      <c r="C363" s="339">
        <v>44026</v>
      </c>
      <c r="D363" s="338">
        <v>3022077</v>
      </c>
      <c r="E363" s="349" t="s">
        <v>248</v>
      </c>
      <c r="F363" s="349" t="s">
        <v>42</v>
      </c>
      <c r="G363" s="77">
        <v>30000</v>
      </c>
      <c r="H363" s="338" t="s">
        <v>3621</v>
      </c>
      <c r="I363" s="338"/>
      <c r="J363" s="349" t="s">
        <v>4670</v>
      </c>
      <c r="K363" s="349">
        <v>400113</v>
      </c>
      <c r="L363" s="338" t="s">
        <v>66</v>
      </c>
      <c r="M363" s="338" t="s">
        <v>345</v>
      </c>
      <c r="N363" s="338" t="s">
        <v>314</v>
      </c>
      <c r="O363" s="345" t="s">
        <v>45</v>
      </c>
      <c r="P363" s="345">
        <v>11392</v>
      </c>
      <c r="Q363" s="345">
        <v>543965</v>
      </c>
      <c r="R363">
        <v>9346.1538461538457</v>
      </c>
      <c r="S363" s="349" t="s">
        <v>4787</v>
      </c>
    </row>
    <row r="364" spans="1:19" x14ac:dyDescent="0.25">
      <c r="A364" s="349" t="s">
        <v>3558</v>
      </c>
      <c r="B364" s="338" t="s">
        <v>3620</v>
      </c>
      <c r="C364" s="339">
        <v>44026</v>
      </c>
      <c r="D364" s="338">
        <v>3025427</v>
      </c>
      <c r="E364" s="349" t="s">
        <v>111</v>
      </c>
      <c r="F364" s="349" t="s">
        <v>42</v>
      </c>
      <c r="G364" s="77">
        <v>84000</v>
      </c>
      <c r="H364" s="338" t="s">
        <v>3621</v>
      </c>
      <c r="I364" s="338"/>
      <c r="J364" s="349" t="s">
        <v>4671</v>
      </c>
      <c r="K364" s="349">
        <v>400140</v>
      </c>
      <c r="L364" s="338" t="s">
        <v>182</v>
      </c>
      <c r="M364" s="338" t="s">
        <v>3622</v>
      </c>
      <c r="N364" s="338" t="s">
        <v>3623</v>
      </c>
      <c r="O364" s="345" t="s">
        <v>96</v>
      </c>
      <c r="P364" s="345">
        <v>11438</v>
      </c>
      <c r="Q364" s="345">
        <v>543965</v>
      </c>
      <c r="R364">
        <v>0</v>
      </c>
      <c r="S364" s="349" t="s">
        <v>4786</v>
      </c>
    </row>
    <row r="365" spans="1:19" x14ac:dyDescent="0.25">
      <c r="A365" s="349" t="s">
        <v>3558</v>
      </c>
      <c r="B365" s="338" t="s">
        <v>3620</v>
      </c>
      <c r="C365" s="339">
        <v>44026</v>
      </c>
      <c r="D365" s="338">
        <v>3027010</v>
      </c>
      <c r="E365" s="349" t="s">
        <v>76</v>
      </c>
      <c r="F365" s="349" t="s">
        <v>42</v>
      </c>
      <c r="G365" s="77">
        <v>300000</v>
      </c>
      <c r="H365" s="338" t="s">
        <v>3621</v>
      </c>
      <c r="I365" s="338"/>
      <c r="J365" s="349" t="s">
        <v>4672</v>
      </c>
      <c r="K365" s="349">
        <v>400063</v>
      </c>
      <c r="L365" s="338" t="s">
        <v>182</v>
      </c>
      <c r="M365" s="338" t="s">
        <v>3624</v>
      </c>
      <c r="N365" s="338" t="s">
        <v>3625</v>
      </c>
      <c r="O365" s="345" t="s">
        <v>71</v>
      </c>
      <c r="P365" s="345">
        <v>10161</v>
      </c>
      <c r="Q365" s="345">
        <v>543965</v>
      </c>
      <c r="R365">
        <v>0</v>
      </c>
      <c r="S365" s="349" t="s">
        <v>4786</v>
      </c>
    </row>
    <row r="366" spans="1:19" x14ac:dyDescent="0.25">
      <c r="A366" s="349" t="s">
        <v>3506</v>
      </c>
      <c r="B366" s="338" t="s">
        <v>3620</v>
      </c>
      <c r="C366" s="339">
        <v>44027</v>
      </c>
      <c r="D366" s="338">
        <v>3023520</v>
      </c>
      <c r="E366" s="349" t="s">
        <v>189</v>
      </c>
      <c r="F366" s="349" t="s">
        <v>42</v>
      </c>
      <c r="G366" s="77">
        <v>1587167.9999999998</v>
      </c>
      <c r="H366" s="338" t="s">
        <v>3621</v>
      </c>
      <c r="I366" s="338"/>
      <c r="J366" s="349" t="s">
        <v>4712</v>
      </c>
      <c r="K366" s="349">
        <v>400125</v>
      </c>
      <c r="L366" s="338" t="s">
        <v>66</v>
      </c>
      <c r="M366" s="338" t="s">
        <v>94</v>
      </c>
      <c r="N366" s="338" t="s">
        <v>3550</v>
      </c>
      <c r="O366" s="345" t="s">
        <v>45</v>
      </c>
      <c r="P366" s="345">
        <v>10162</v>
      </c>
      <c r="Q366" s="345">
        <v>516500</v>
      </c>
      <c r="R366">
        <v>688094.70923076931</v>
      </c>
      <c r="S366" s="349" t="s">
        <v>4786</v>
      </c>
    </row>
    <row r="367" spans="1:19" x14ac:dyDescent="0.25">
      <c r="A367" s="349" t="s">
        <v>3506</v>
      </c>
      <c r="B367" s="338" t="s">
        <v>3620</v>
      </c>
      <c r="C367" s="339">
        <v>44027</v>
      </c>
      <c r="D367" s="338">
        <v>3023300</v>
      </c>
      <c r="E367" s="349" t="s">
        <v>192</v>
      </c>
      <c r="F367" s="349" t="s">
        <v>42</v>
      </c>
      <c r="G367" s="77">
        <v>903010.1</v>
      </c>
      <c r="H367" s="338" t="s">
        <v>3621</v>
      </c>
      <c r="I367" s="338"/>
      <c r="J367" s="349" t="s">
        <v>4674</v>
      </c>
      <c r="K367" s="349">
        <v>400069</v>
      </c>
      <c r="L367" s="338" t="s">
        <v>66</v>
      </c>
      <c r="M367" s="338" t="s">
        <v>94</v>
      </c>
      <c r="N367" s="338" t="s">
        <v>3550</v>
      </c>
      <c r="O367" s="345" t="s">
        <v>45</v>
      </c>
      <c r="P367" s="345">
        <v>10162</v>
      </c>
      <c r="Q367" s="345">
        <v>543965</v>
      </c>
      <c r="R367">
        <v>277665.31307692302</v>
      </c>
      <c r="S367" s="349" t="s">
        <v>4786</v>
      </c>
    </row>
    <row r="368" spans="1:19" x14ac:dyDescent="0.25">
      <c r="A368" s="349" t="s">
        <v>3506</v>
      </c>
      <c r="B368" s="338" t="s">
        <v>3620</v>
      </c>
      <c r="C368" s="339">
        <v>44027</v>
      </c>
      <c r="D368" s="338">
        <v>3023317</v>
      </c>
      <c r="E368" s="349" t="s">
        <v>193</v>
      </c>
      <c r="F368" s="349" t="s">
        <v>42</v>
      </c>
      <c r="G368" s="77">
        <v>1042491.2499999999</v>
      </c>
      <c r="H368" s="338" t="s">
        <v>3621</v>
      </c>
      <c r="I368" s="338"/>
      <c r="J368" s="349" t="s">
        <v>4674</v>
      </c>
      <c r="K368" s="349">
        <v>400015</v>
      </c>
      <c r="L368" s="338" t="s">
        <v>66</v>
      </c>
      <c r="M368" s="338" t="s">
        <v>94</v>
      </c>
      <c r="N368" s="338" t="s">
        <v>3550</v>
      </c>
      <c r="O368" s="345" t="s">
        <v>45</v>
      </c>
      <c r="P368" s="345">
        <v>10162</v>
      </c>
      <c r="Q368" s="345">
        <v>543965</v>
      </c>
      <c r="R368">
        <v>320166.42000000004</v>
      </c>
      <c r="S368" s="349" t="s">
        <v>4787</v>
      </c>
    </row>
    <row r="369" spans="1:19" x14ac:dyDescent="0.25">
      <c r="A369" s="349" t="s">
        <v>3506</v>
      </c>
      <c r="B369" s="338" t="s">
        <v>3620</v>
      </c>
      <c r="C369" s="339">
        <v>44027</v>
      </c>
      <c r="D369" s="338">
        <v>3023500</v>
      </c>
      <c r="E369" s="349" t="s">
        <v>195</v>
      </c>
      <c r="F369" s="349" t="s">
        <v>42</v>
      </c>
      <c r="G369" s="77">
        <v>716722.85000000021</v>
      </c>
      <c r="H369" s="338" t="s">
        <v>3621</v>
      </c>
      <c r="I369" s="338"/>
      <c r="J369" s="349" t="s">
        <v>4674</v>
      </c>
      <c r="K369" s="349">
        <v>400023</v>
      </c>
      <c r="L369" s="338" t="s">
        <v>66</v>
      </c>
      <c r="M369" s="338" t="s">
        <v>94</v>
      </c>
      <c r="N369" s="338" t="s">
        <v>3550</v>
      </c>
      <c r="O369" s="345" t="s">
        <v>45</v>
      </c>
      <c r="P369" s="345">
        <v>10162</v>
      </c>
      <c r="Q369" s="345">
        <v>543965</v>
      </c>
      <c r="R369">
        <v>220446.76076923078</v>
      </c>
      <c r="S369" s="349" t="s">
        <v>4787</v>
      </c>
    </row>
    <row r="370" spans="1:19" x14ac:dyDescent="0.25">
      <c r="A370" s="349" t="s">
        <v>3506</v>
      </c>
      <c r="B370" s="338" t="s">
        <v>3620</v>
      </c>
      <c r="C370" s="339">
        <v>44027</v>
      </c>
      <c r="D370" s="338">
        <v>3023514</v>
      </c>
      <c r="E370" s="349" t="s">
        <v>196</v>
      </c>
      <c r="F370" s="349" t="s">
        <v>42</v>
      </c>
      <c r="G370" s="77">
        <v>962716.86999999988</v>
      </c>
      <c r="H370" s="338" t="s">
        <v>3621</v>
      </c>
      <c r="I370" s="338"/>
      <c r="J370" s="349" t="s">
        <v>4674</v>
      </c>
      <c r="K370" s="349">
        <v>400107</v>
      </c>
      <c r="L370" s="338" t="s">
        <v>66</v>
      </c>
      <c r="M370" s="338" t="s">
        <v>94</v>
      </c>
      <c r="N370" s="338" t="s">
        <v>3550</v>
      </c>
      <c r="O370" s="345" t="s">
        <v>45</v>
      </c>
      <c r="P370" s="345">
        <v>10162</v>
      </c>
      <c r="Q370" s="345">
        <v>543965</v>
      </c>
      <c r="R370">
        <v>295781.84307692305</v>
      </c>
      <c r="S370" s="349" t="s">
        <v>4787</v>
      </c>
    </row>
    <row r="371" spans="1:19" x14ac:dyDescent="0.25">
      <c r="A371" s="349" t="s">
        <v>3506</v>
      </c>
      <c r="B371" s="338" t="s">
        <v>3620</v>
      </c>
      <c r="C371" s="339">
        <v>44027</v>
      </c>
      <c r="D371" s="338">
        <v>3022002</v>
      </c>
      <c r="E371" s="349" t="s">
        <v>198</v>
      </c>
      <c r="F371" s="349" t="s">
        <v>42</v>
      </c>
      <c r="G371" s="77">
        <v>2085296.3400000003</v>
      </c>
      <c r="H371" s="338" t="s">
        <v>3621</v>
      </c>
      <c r="I371" s="338"/>
      <c r="J371" s="349" t="s">
        <v>4674</v>
      </c>
      <c r="K371" s="349">
        <v>400005</v>
      </c>
      <c r="L371" s="338" t="s">
        <v>66</v>
      </c>
      <c r="M371" s="338" t="s">
        <v>94</v>
      </c>
      <c r="N371" s="338" t="s">
        <v>3550</v>
      </c>
      <c r="O371" s="345" t="s">
        <v>45</v>
      </c>
      <c r="P371" s="345">
        <v>10162</v>
      </c>
      <c r="Q371" s="345">
        <v>543965</v>
      </c>
      <c r="R371">
        <v>-8620.9284615387442</v>
      </c>
      <c r="S371" s="349" t="s">
        <v>4786</v>
      </c>
    </row>
    <row r="372" spans="1:19" x14ac:dyDescent="0.25">
      <c r="A372" s="349" t="s">
        <v>3506</v>
      </c>
      <c r="B372" s="338" t="s">
        <v>3620</v>
      </c>
      <c r="C372" s="339">
        <v>44027</v>
      </c>
      <c r="D372" s="338">
        <v>3022079</v>
      </c>
      <c r="E372" s="349" t="s">
        <v>199</v>
      </c>
      <c r="F372" s="349" t="s">
        <v>42</v>
      </c>
      <c r="G372" s="77">
        <v>1684668.03</v>
      </c>
      <c r="H372" s="338" t="s">
        <v>3621</v>
      </c>
      <c r="I372" s="338"/>
      <c r="J372" s="349" t="s">
        <v>4674</v>
      </c>
      <c r="K372" s="349">
        <v>400070</v>
      </c>
      <c r="L372" s="338" t="s">
        <v>66</v>
      </c>
      <c r="M372" s="338" t="s">
        <v>94</v>
      </c>
      <c r="N372" s="338" t="s">
        <v>3550</v>
      </c>
      <c r="O372" s="345" t="s">
        <v>45</v>
      </c>
      <c r="P372" s="345">
        <v>10162</v>
      </c>
      <c r="Q372" s="345">
        <v>543965</v>
      </c>
      <c r="R372">
        <v>439123.00692307693</v>
      </c>
      <c r="S372" s="349" t="s">
        <v>4787</v>
      </c>
    </row>
    <row r="373" spans="1:19" x14ac:dyDescent="0.25">
      <c r="A373" s="349" t="s">
        <v>3506</v>
      </c>
      <c r="B373" s="338" t="s">
        <v>3620</v>
      </c>
      <c r="C373" s="339">
        <v>44027</v>
      </c>
      <c r="D373" s="338">
        <v>3023524</v>
      </c>
      <c r="E373" s="349" t="s">
        <v>200</v>
      </c>
      <c r="F373" s="349" t="s">
        <v>42</v>
      </c>
      <c r="G373" s="77">
        <v>804695.35999999987</v>
      </c>
      <c r="H373" s="338" t="s">
        <v>3621</v>
      </c>
      <c r="I373" s="338"/>
      <c r="J373" s="349" t="s">
        <v>4674</v>
      </c>
      <c r="K373" s="349">
        <v>400150</v>
      </c>
      <c r="L373" s="338" t="s">
        <v>66</v>
      </c>
      <c r="M373" s="338" t="s">
        <v>94</v>
      </c>
      <c r="N373" s="338" t="s">
        <v>3550</v>
      </c>
      <c r="O373" s="345" t="s">
        <v>45</v>
      </c>
      <c r="P373" s="345">
        <v>10162</v>
      </c>
      <c r="Q373" s="345">
        <v>543965</v>
      </c>
      <c r="R373">
        <v>312143.80461538443</v>
      </c>
      <c r="S373" s="349" t="s">
        <v>4787</v>
      </c>
    </row>
    <row r="374" spans="1:19" x14ac:dyDescent="0.25">
      <c r="A374" s="349" t="s">
        <v>3506</v>
      </c>
      <c r="B374" s="338" t="s">
        <v>3620</v>
      </c>
      <c r="C374" s="339">
        <v>44027</v>
      </c>
      <c r="D374" s="338">
        <v>3022003</v>
      </c>
      <c r="E374" s="349" t="s">
        <v>201</v>
      </c>
      <c r="F374" s="349" t="s">
        <v>42</v>
      </c>
      <c r="G374" s="77">
        <v>1767219.3</v>
      </c>
      <c r="H374" s="338" t="s">
        <v>3621</v>
      </c>
      <c r="I374" s="338"/>
      <c r="J374" s="349" t="s">
        <v>4674</v>
      </c>
      <c r="K374" s="349">
        <v>400051</v>
      </c>
      <c r="L374" s="338" t="s">
        <v>66</v>
      </c>
      <c r="M374" s="338" t="s">
        <v>94</v>
      </c>
      <c r="N374" s="338" t="s">
        <v>3550</v>
      </c>
      <c r="O374" s="345" t="s">
        <v>45</v>
      </c>
      <c r="P374" s="345">
        <v>10162</v>
      </c>
      <c r="Q374" s="345">
        <v>543965</v>
      </c>
      <c r="R374">
        <v>542862.44307692302</v>
      </c>
      <c r="S374" s="349" t="s">
        <v>4786</v>
      </c>
    </row>
    <row r="375" spans="1:19" x14ac:dyDescent="0.25">
      <c r="A375" s="349" t="s">
        <v>3506</v>
      </c>
      <c r="B375" s="338" t="s">
        <v>3620</v>
      </c>
      <c r="C375" s="339">
        <v>44027</v>
      </c>
      <c r="D375" s="338">
        <v>3023511</v>
      </c>
      <c r="E375" s="349" t="s">
        <v>202</v>
      </c>
      <c r="F375" s="349" t="s">
        <v>42</v>
      </c>
      <c r="G375" s="77">
        <v>1864686.8199999998</v>
      </c>
      <c r="H375" s="338" t="s">
        <v>3621</v>
      </c>
      <c r="I375" s="338"/>
      <c r="J375" s="349" t="s">
        <v>4674</v>
      </c>
      <c r="K375" s="349">
        <v>400024</v>
      </c>
      <c r="L375" s="338" t="s">
        <v>66</v>
      </c>
      <c r="M375" s="338" t="s">
        <v>94</v>
      </c>
      <c r="N375" s="338" t="s">
        <v>3550</v>
      </c>
      <c r="O375" s="345" t="s">
        <v>45</v>
      </c>
      <c r="P375" s="345">
        <v>10162</v>
      </c>
      <c r="Q375" s="345">
        <v>543965</v>
      </c>
      <c r="R375">
        <v>573046.70307692303</v>
      </c>
      <c r="S375" s="349" t="s">
        <v>4787</v>
      </c>
    </row>
    <row r="376" spans="1:19" x14ac:dyDescent="0.25">
      <c r="A376" s="349" t="s">
        <v>3506</v>
      </c>
      <c r="B376" s="338" t="s">
        <v>3620</v>
      </c>
      <c r="C376" s="339">
        <v>44027</v>
      </c>
      <c r="D376" s="338">
        <v>3022008</v>
      </c>
      <c r="E376" s="349" t="s">
        <v>204</v>
      </c>
      <c r="F376" s="349" t="s">
        <v>42</v>
      </c>
      <c r="G376" s="77">
        <v>1206552.5000000002</v>
      </c>
      <c r="H376" s="338" t="s">
        <v>3621</v>
      </c>
      <c r="I376" s="338"/>
      <c r="J376" s="349" t="s">
        <v>4674</v>
      </c>
      <c r="K376" s="349">
        <v>400057</v>
      </c>
      <c r="L376" s="338" t="s">
        <v>66</v>
      </c>
      <c r="M376" s="338" t="s">
        <v>94</v>
      </c>
      <c r="N376" s="338" t="s">
        <v>3550</v>
      </c>
      <c r="O376" s="345" t="s">
        <v>45</v>
      </c>
      <c r="P376" s="345">
        <v>10162</v>
      </c>
      <c r="Q376" s="345">
        <v>543965</v>
      </c>
      <c r="R376">
        <v>-5223.5484615385067</v>
      </c>
      <c r="S376" s="349" t="s">
        <v>4786</v>
      </c>
    </row>
    <row r="377" spans="1:19" x14ac:dyDescent="0.25">
      <c r="A377" s="349" t="s">
        <v>3506</v>
      </c>
      <c r="B377" s="338" t="s">
        <v>3620</v>
      </c>
      <c r="C377" s="339">
        <v>44027</v>
      </c>
      <c r="D377" s="338">
        <v>3022007</v>
      </c>
      <c r="E377" s="349" t="s">
        <v>205</v>
      </c>
      <c r="F377" s="349" t="s">
        <v>42</v>
      </c>
      <c r="G377" s="77">
        <v>1479170.5999999999</v>
      </c>
      <c r="H377" s="338" t="s">
        <v>3621</v>
      </c>
      <c r="I377" s="338"/>
      <c r="J377" s="349" t="s">
        <v>4674</v>
      </c>
      <c r="K377" s="349">
        <v>400040</v>
      </c>
      <c r="L377" s="338" t="s">
        <v>66</v>
      </c>
      <c r="M377" s="338" t="s">
        <v>94</v>
      </c>
      <c r="N377" s="338" t="s">
        <v>3550</v>
      </c>
      <c r="O377" s="345" t="s">
        <v>45</v>
      </c>
      <c r="P377" s="345">
        <v>10162</v>
      </c>
      <c r="Q377" s="345">
        <v>543965</v>
      </c>
      <c r="R377">
        <v>-7095.1753846153151</v>
      </c>
      <c r="S377" s="349" t="s">
        <v>4786</v>
      </c>
    </row>
    <row r="378" spans="1:19" x14ac:dyDescent="0.25">
      <c r="A378" s="349" t="s">
        <v>3506</v>
      </c>
      <c r="B378" s="338" t="s">
        <v>3620</v>
      </c>
      <c r="C378" s="339">
        <v>44027</v>
      </c>
      <c r="D378" s="338">
        <v>3022009</v>
      </c>
      <c r="E378" s="349" t="s">
        <v>206</v>
      </c>
      <c r="F378" s="349" t="s">
        <v>42</v>
      </c>
      <c r="G378" s="77">
        <v>1930322.1899999995</v>
      </c>
      <c r="H378" s="338" t="s">
        <v>3621</v>
      </c>
      <c r="I378" s="338"/>
      <c r="J378" s="349" t="s">
        <v>4674</v>
      </c>
      <c r="K378" s="349">
        <v>400061</v>
      </c>
      <c r="L378" s="338" t="s">
        <v>66</v>
      </c>
      <c r="M378" s="338" t="s">
        <v>94</v>
      </c>
      <c r="N378" s="338" t="s">
        <v>3550</v>
      </c>
      <c r="O378" s="345" t="s">
        <v>45</v>
      </c>
      <c r="P378" s="345">
        <v>10162</v>
      </c>
      <c r="Q378" s="345">
        <v>543965</v>
      </c>
      <c r="R378">
        <v>593131.35384615383</v>
      </c>
      <c r="S378" s="349" t="s">
        <v>4787</v>
      </c>
    </row>
    <row r="379" spans="1:19" x14ac:dyDescent="0.25">
      <c r="A379" s="349" t="s">
        <v>3506</v>
      </c>
      <c r="B379" s="338" t="s">
        <v>3620</v>
      </c>
      <c r="C379" s="339">
        <v>44027</v>
      </c>
      <c r="D379" s="338">
        <v>3022067</v>
      </c>
      <c r="E379" s="349" t="s">
        <v>41</v>
      </c>
      <c r="F379" s="349" t="s">
        <v>42</v>
      </c>
      <c r="G379" s="77">
        <v>1102916.4200000002</v>
      </c>
      <c r="H379" s="338" t="s">
        <v>3621</v>
      </c>
      <c r="I379" s="338"/>
      <c r="J379" s="349" t="s">
        <v>4674</v>
      </c>
      <c r="K379" s="349">
        <v>400065</v>
      </c>
      <c r="L379" s="338" t="s">
        <v>66</v>
      </c>
      <c r="M379" s="338" t="s">
        <v>94</v>
      </c>
      <c r="N379" s="338" t="s">
        <v>3550</v>
      </c>
      <c r="O379" s="345" t="s">
        <v>45</v>
      </c>
      <c r="P379" s="345">
        <v>10162</v>
      </c>
      <c r="Q379" s="345">
        <v>543965</v>
      </c>
      <c r="R379">
        <v>339024.9</v>
      </c>
      <c r="S379" s="349" t="s">
        <v>4786</v>
      </c>
    </row>
    <row r="380" spans="1:19" x14ac:dyDescent="0.25">
      <c r="A380" s="349" t="s">
        <v>3506</v>
      </c>
      <c r="B380" s="338" t="s">
        <v>3620</v>
      </c>
      <c r="C380" s="339">
        <v>44027</v>
      </c>
      <c r="D380" s="338">
        <v>3023302</v>
      </c>
      <c r="E380" s="349" t="s">
        <v>208</v>
      </c>
      <c r="F380" s="349" t="s">
        <v>42</v>
      </c>
      <c r="G380" s="77">
        <v>889452.78</v>
      </c>
      <c r="H380" s="338" t="s">
        <v>3621</v>
      </c>
      <c r="I380" s="338"/>
      <c r="J380" s="349" t="s">
        <v>4674</v>
      </c>
      <c r="K380" s="349">
        <v>400039</v>
      </c>
      <c r="L380" s="338" t="s">
        <v>66</v>
      </c>
      <c r="M380" s="338" t="s">
        <v>94</v>
      </c>
      <c r="N380" s="338" t="s">
        <v>3550</v>
      </c>
      <c r="O380" s="345" t="s">
        <v>45</v>
      </c>
      <c r="P380" s="345">
        <v>10162</v>
      </c>
      <c r="Q380" s="345">
        <v>543965</v>
      </c>
      <c r="R380">
        <v>-4035.1923076924868</v>
      </c>
      <c r="S380" s="349" t="s">
        <v>4786</v>
      </c>
    </row>
    <row r="381" spans="1:19" x14ac:dyDescent="0.25">
      <c r="A381" s="349" t="s">
        <v>3506</v>
      </c>
      <c r="B381" s="338" t="s">
        <v>3620</v>
      </c>
      <c r="C381" s="339">
        <v>44027</v>
      </c>
      <c r="D381" s="338">
        <v>3022011</v>
      </c>
      <c r="E381" s="349" t="s">
        <v>209</v>
      </c>
      <c r="F381" s="349" t="s">
        <v>42</v>
      </c>
      <c r="G381" s="77">
        <v>937075.21999999986</v>
      </c>
      <c r="H381" s="338" t="s">
        <v>3621</v>
      </c>
      <c r="I381" s="338"/>
      <c r="J381" s="349" t="s">
        <v>4674</v>
      </c>
      <c r="K381" s="349">
        <v>400020</v>
      </c>
      <c r="L381" s="338" t="s">
        <v>66</v>
      </c>
      <c r="M381" s="338" t="s">
        <v>94</v>
      </c>
      <c r="N381" s="338" t="s">
        <v>3550</v>
      </c>
      <c r="O381" s="345" t="s">
        <v>45</v>
      </c>
      <c r="P381" s="345">
        <v>10162</v>
      </c>
      <c r="Q381" s="345">
        <v>543965</v>
      </c>
      <c r="R381">
        <v>287882.72846153838</v>
      </c>
      <c r="S381" s="349" t="s">
        <v>4786</v>
      </c>
    </row>
    <row r="382" spans="1:19" x14ac:dyDescent="0.25">
      <c r="A382" s="349" t="s">
        <v>3506</v>
      </c>
      <c r="B382" s="338" t="s">
        <v>3620</v>
      </c>
      <c r="C382" s="339">
        <v>44027</v>
      </c>
      <c r="D382" s="338">
        <v>3022014</v>
      </c>
      <c r="E382" s="349" t="s">
        <v>211</v>
      </c>
      <c r="F382" s="349" t="s">
        <v>42</v>
      </c>
      <c r="G382" s="77">
        <v>2935388.61</v>
      </c>
      <c r="H382" s="338" t="s">
        <v>3621</v>
      </c>
      <c r="I382" s="338"/>
      <c r="J382" s="349" t="s">
        <v>4674</v>
      </c>
      <c r="K382" s="349">
        <v>400050</v>
      </c>
      <c r="L382" s="338" t="s">
        <v>66</v>
      </c>
      <c r="M382" s="338" t="s">
        <v>94</v>
      </c>
      <c r="N382" s="338" t="s">
        <v>3550</v>
      </c>
      <c r="O382" s="345" t="s">
        <v>45</v>
      </c>
      <c r="P382" s="345">
        <v>10162</v>
      </c>
      <c r="Q382" s="345">
        <v>543965</v>
      </c>
      <c r="R382">
        <v>-12880.889230768895</v>
      </c>
      <c r="S382" s="349" t="s">
        <v>4786</v>
      </c>
    </row>
    <row r="383" spans="1:19" x14ac:dyDescent="0.25">
      <c r="A383" s="349" t="s">
        <v>3506</v>
      </c>
      <c r="B383" s="338" t="s">
        <v>3620</v>
      </c>
      <c r="C383" s="339">
        <v>44027</v>
      </c>
      <c r="D383" s="338">
        <v>3022015</v>
      </c>
      <c r="E383" s="349" t="s">
        <v>212</v>
      </c>
      <c r="F383" s="349" t="s">
        <v>42</v>
      </c>
      <c r="G383" s="77">
        <v>1136245.4000000001</v>
      </c>
      <c r="H383" s="338" t="s">
        <v>3621</v>
      </c>
      <c r="I383" s="338"/>
      <c r="J383" s="349" t="s">
        <v>4674</v>
      </c>
      <c r="K383" s="349">
        <v>400059</v>
      </c>
      <c r="L383" s="338" t="s">
        <v>66</v>
      </c>
      <c r="M383" s="338" t="s">
        <v>94</v>
      </c>
      <c r="N383" s="338" t="s">
        <v>3550</v>
      </c>
      <c r="O383" s="345" t="s">
        <v>45</v>
      </c>
      <c r="P383" s="345">
        <v>10162</v>
      </c>
      <c r="Q383" s="345">
        <v>543965</v>
      </c>
      <c r="R383">
        <v>349681.79846153856</v>
      </c>
      <c r="S383" s="349" t="s">
        <v>4787</v>
      </c>
    </row>
    <row r="384" spans="1:19" x14ac:dyDescent="0.25">
      <c r="A384" s="349" t="s">
        <v>3506</v>
      </c>
      <c r="B384" s="338" t="s">
        <v>3620</v>
      </c>
      <c r="C384" s="339">
        <v>44027</v>
      </c>
      <c r="D384" s="338">
        <v>3022016</v>
      </c>
      <c r="E384" s="349" t="s">
        <v>213</v>
      </c>
      <c r="F384" s="349" t="s">
        <v>42</v>
      </c>
      <c r="G384" s="77">
        <v>948529.83000000007</v>
      </c>
      <c r="H384" s="338" t="s">
        <v>3621</v>
      </c>
      <c r="I384" s="338"/>
      <c r="J384" s="349" t="s">
        <v>4674</v>
      </c>
      <c r="K384" s="349">
        <v>400049</v>
      </c>
      <c r="L384" s="338" t="s">
        <v>66</v>
      </c>
      <c r="M384" s="338" t="s">
        <v>94</v>
      </c>
      <c r="N384" s="338" t="s">
        <v>3550</v>
      </c>
      <c r="O384" s="345" t="s">
        <v>45</v>
      </c>
      <c r="P384" s="345">
        <v>10162</v>
      </c>
      <c r="Q384" s="345">
        <v>543965</v>
      </c>
      <c r="R384">
        <v>291467.75769230764</v>
      </c>
      <c r="S384" s="349" t="s">
        <v>4786</v>
      </c>
    </row>
    <row r="385" spans="1:19" x14ac:dyDescent="0.25">
      <c r="A385" s="349" t="s">
        <v>3506</v>
      </c>
      <c r="B385" s="338" t="s">
        <v>3620</v>
      </c>
      <c r="C385" s="339">
        <v>44027</v>
      </c>
      <c r="D385" s="338">
        <v>3022017</v>
      </c>
      <c r="E385" s="349" t="s">
        <v>214</v>
      </c>
      <c r="F385" s="349" t="s">
        <v>42</v>
      </c>
      <c r="G385" s="77">
        <v>1781348.5899999999</v>
      </c>
      <c r="H385" s="338" t="s">
        <v>3621</v>
      </c>
      <c r="I385" s="338"/>
      <c r="J385" s="349" t="s">
        <v>4674</v>
      </c>
      <c r="K385" s="349">
        <v>400080</v>
      </c>
      <c r="L385" s="338" t="s">
        <v>66</v>
      </c>
      <c r="M385" s="338" t="s">
        <v>94</v>
      </c>
      <c r="N385" s="338" t="s">
        <v>3550</v>
      </c>
      <c r="O385" s="345" t="s">
        <v>45</v>
      </c>
      <c r="P385" s="345">
        <v>10162</v>
      </c>
      <c r="Q385" s="345">
        <v>543965</v>
      </c>
      <c r="R385">
        <v>546722.02923076926</v>
      </c>
      <c r="S385" s="349" t="s">
        <v>4786</v>
      </c>
    </row>
    <row r="386" spans="1:19" x14ac:dyDescent="0.25">
      <c r="A386" s="349" t="s">
        <v>3506</v>
      </c>
      <c r="B386" s="338" t="s">
        <v>3620</v>
      </c>
      <c r="C386" s="339">
        <v>44027</v>
      </c>
      <c r="D386" s="338">
        <v>3022073</v>
      </c>
      <c r="E386" s="349" t="s">
        <v>215</v>
      </c>
      <c r="F386" s="349" t="s">
        <v>42</v>
      </c>
      <c r="G386" s="77">
        <v>2701355.2700000005</v>
      </c>
      <c r="H386" s="338" t="s">
        <v>3621</v>
      </c>
      <c r="I386" s="338"/>
      <c r="J386" s="349" t="s">
        <v>4674</v>
      </c>
      <c r="K386" s="349">
        <v>400105</v>
      </c>
      <c r="L386" s="338" t="s">
        <v>66</v>
      </c>
      <c r="M386" s="338" t="s">
        <v>94</v>
      </c>
      <c r="N386" s="338" t="s">
        <v>3550</v>
      </c>
      <c r="O386" s="345" t="s">
        <v>45</v>
      </c>
      <c r="P386" s="345">
        <v>10162</v>
      </c>
      <c r="Q386" s="345">
        <v>543965</v>
      </c>
      <c r="R386">
        <v>-12655.141538461437</v>
      </c>
      <c r="S386" s="349" t="s">
        <v>4786</v>
      </c>
    </row>
    <row r="387" spans="1:19" x14ac:dyDescent="0.25">
      <c r="A387" s="349" t="s">
        <v>3506</v>
      </c>
      <c r="B387" s="338" t="s">
        <v>3620</v>
      </c>
      <c r="C387" s="339">
        <v>44027</v>
      </c>
      <c r="D387" s="338">
        <v>3022019</v>
      </c>
      <c r="E387" s="349" t="s">
        <v>216</v>
      </c>
      <c r="F387" s="349" t="s">
        <v>42</v>
      </c>
      <c r="G387" s="77">
        <v>1173224.8899999997</v>
      </c>
      <c r="H387" s="338" t="s">
        <v>3621</v>
      </c>
      <c r="I387" s="338"/>
      <c r="J387" s="349" t="s">
        <v>4674</v>
      </c>
      <c r="K387" s="349">
        <v>400036</v>
      </c>
      <c r="L387" s="338" t="s">
        <v>66</v>
      </c>
      <c r="M387" s="338" t="s">
        <v>94</v>
      </c>
      <c r="N387" s="338" t="s">
        <v>3550</v>
      </c>
      <c r="O387" s="345" t="s">
        <v>45</v>
      </c>
      <c r="P387" s="345">
        <v>10162</v>
      </c>
      <c r="Q387" s="345">
        <v>543965</v>
      </c>
      <c r="R387">
        <v>360850.14461538452</v>
      </c>
      <c r="S387" s="349" t="s">
        <v>4787</v>
      </c>
    </row>
    <row r="388" spans="1:19" x14ac:dyDescent="0.25">
      <c r="A388" s="349" t="s">
        <v>3506</v>
      </c>
      <c r="B388" s="338" t="s">
        <v>3620</v>
      </c>
      <c r="C388" s="339">
        <v>44027</v>
      </c>
      <c r="D388" s="338">
        <v>3022021</v>
      </c>
      <c r="E388" s="349" t="s">
        <v>218</v>
      </c>
      <c r="F388" s="349" t="s">
        <v>42</v>
      </c>
      <c r="G388" s="77">
        <v>2426075.83</v>
      </c>
      <c r="H388" s="338" t="s">
        <v>3621</v>
      </c>
      <c r="I388" s="338"/>
      <c r="J388" s="349" t="s">
        <v>4674</v>
      </c>
      <c r="K388" s="349">
        <v>400042</v>
      </c>
      <c r="L388" s="338" t="s">
        <v>66</v>
      </c>
      <c r="M388" s="338" t="s">
        <v>94</v>
      </c>
      <c r="N388" s="338" t="s">
        <v>3550</v>
      </c>
      <c r="O388" s="345" t="s">
        <v>45</v>
      </c>
      <c r="P388" s="345">
        <v>10162</v>
      </c>
      <c r="Q388" s="345">
        <v>543965</v>
      </c>
      <c r="R388">
        <v>-9890.1784615383949</v>
      </c>
      <c r="S388" s="349" t="s">
        <v>4786</v>
      </c>
    </row>
    <row r="389" spans="1:19" x14ac:dyDescent="0.25">
      <c r="A389" s="349" t="s">
        <v>3506</v>
      </c>
      <c r="B389" s="338" t="s">
        <v>3620</v>
      </c>
      <c r="C389" s="339">
        <v>44027</v>
      </c>
      <c r="D389" s="338">
        <v>3022023</v>
      </c>
      <c r="E389" s="349" t="s">
        <v>219</v>
      </c>
      <c r="F389" s="349" t="s">
        <v>42</v>
      </c>
      <c r="G389" s="77">
        <v>2444031.7900000005</v>
      </c>
      <c r="H389" s="338" t="s">
        <v>3621</v>
      </c>
      <c r="I389" s="338"/>
      <c r="J389" s="349" t="s">
        <v>4674</v>
      </c>
      <c r="K389" s="349">
        <v>400159</v>
      </c>
      <c r="L389" s="338" t="s">
        <v>66</v>
      </c>
      <c r="M389" s="338" t="s">
        <v>94</v>
      </c>
      <c r="N389" s="338" t="s">
        <v>3550</v>
      </c>
      <c r="O389" s="345" t="s">
        <v>45</v>
      </c>
      <c r="P389" s="345">
        <v>10162</v>
      </c>
      <c r="Q389" s="345">
        <v>543965</v>
      </c>
      <c r="R389">
        <v>-10755.059999999823</v>
      </c>
      <c r="S389" s="349" t="s">
        <v>4786</v>
      </c>
    </row>
    <row r="390" spans="1:19" x14ac:dyDescent="0.25">
      <c r="A390" s="349" t="s">
        <v>3506</v>
      </c>
      <c r="B390" s="338" t="s">
        <v>3620</v>
      </c>
      <c r="C390" s="339">
        <v>44027</v>
      </c>
      <c r="D390" s="338">
        <v>3022024</v>
      </c>
      <c r="E390" s="349" t="s">
        <v>221</v>
      </c>
      <c r="F390" s="349" t="s">
        <v>42</v>
      </c>
      <c r="G390" s="77">
        <v>1024565.8999999999</v>
      </c>
      <c r="H390" s="338" t="s">
        <v>3621</v>
      </c>
      <c r="I390" s="338"/>
      <c r="J390" s="349" t="s">
        <v>4674</v>
      </c>
      <c r="K390" s="349">
        <v>400047</v>
      </c>
      <c r="L390" s="338" t="s">
        <v>66</v>
      </c>
      <c r="M390" s="338" t="s">
        <v>94</v>
      </c>
      <c r="N390" s="338" t="s">
        <v>3550</v>
      </c>
      <c r="O390" s="345" t="s">
        <v>45</v>
      </c>
      <c r="P390" s="345">
        <v>10162</v>
      </c>
      <c r="Q390" s="345">
        <v>543965</v>
      </c>
      <c r="R390">
        <v>315030.24692307692</v>
      </c>
      <c r="S390" s="349" t="s">
        <v>4787</v>
      </c>
    </row>
    <row r="391" spans="1:19" x14ac:dyDescent="0.25">
      <c r="A391" s="349" t="s">
        <v>3506</v>
      </c>
      <c r="B391" s="338" t="s">
        <v>3620</v>
      </c>
      <c r="C391" s="339">
        <v>44027</v>
      </c>
      <c r="D391" s="338">
        <v>3022025</v>
      </c>
      <c r="E391" s="349" t="s">
        <v>222</v>
      </c>
      <c r="F391" s="349" t="s">
        <v>42</v>
      </c>
      <c r="G391" s="77">
        <v>1257799.05</v>
      </c>
      <c r="H391" s="338" t="s">
        <v>3621</v>
      </c>
      <c r="I391" s="338"/>
      <c r="J391" s="349" t="s">
        <v>4674</v>
      </c>
      <c r="K391" s="349">
        <v>400001</v>
      </c>
      <c r="L391" s="338" t="s">
        <v>66</v>
      </c>
      <c r="M391" s="338" t="s">
        <v>94</v>
      </c>
      <c r="N391" s="338" t="s">
        <v>3550</v>
      </c>
      <c r="O391" s="345" t="s">
        <v>45</v>
      </c>
      <c r="P391" s="345">
        <v>10162</v>
      </c>
      <c r="Q391" s="345">
        <v>543965</v>
      </c>
      <c r="R391">
        <v>487556.42230769258</v>
      </c>
      <c r="S391" s="349" t="s">
        <v>4786</v>
      </c>
    </row>
    <row r="392" spans="1:19" x14ac:dyDescent="0.25">
      <c r="A392" s="349" t="s">
        <v>3506</v>
      </c>
      <c r="B392" s="338" t="s">
        <v>3620</v>
      </c>
      <c r="C392" s="339">
        <v>44027</v>
      </c>
      <c r="D392" s="338">
        <v>3022026</v>
      </c>
      <c r="E392" s="349" t="s">
        <v>223</v>
      </c>
      <c r="F392" s="349" t="s">
        <v>42</v>
      </c>
      <c r="G392" s="77">
        <v>2325123.39</v>
      </c>
      <c r="H392" s="338" t="s">
        <v>3621</v>
      </c>
      <c r="I392" s="338"/>
      <c r="J392" s="349" t="s">
        <v>4674</v>
      </c>
      <c r="K392" s="349">
        <v>400082</v>
      </c>
      <c r="L392" s="338" t="s">
        <v>66</v>
      </c>
      <c r="M392" s="338" t="s">
        <v>94</v>
      </c>
      <c r="N392" s="338" t="s">
        <v>3550</v>
      </c>
      <c r="O392" s="345" t="s">
        <v>45</v>
      </c>
      <c r="P392" s="345">
        <v>10162</v>
      </c>
      <c r="Q392" s="345">
        <v>543965</v>
      </c>
      <c r="R392">
        <v>713715.90769230761</v>
      </c>
      <c r="S392" s="349" t="s">
        <v>4787</v>
      </c>
    </row>
    <row r="393" spans="1:19" x14ac:dyDescent="0.25">
      <c r="A393" s="349" t="s">
        <v>3506</v>
      </c>
      <c r="B393" s="338" t="s">
        <v>3620</v>
      </c>
      <c r="C393" s="339">
        <v>44027</v>
      </c>
      <c r="D393" s="338">
        <v>3022028</v>
      </c>
      <c r="E393" s="349" t="s">
        <v>224</v>
      </c>
      <c r="F393" s="349" t="s">
        <v>42</v>
      </c>
      <c r="G393" s="77">
        <v>1151035.2</v>
      </c>
      <c r="H393" s="338" t="s">
        <v>3621</v>
      </c>
      <c r="I393" s="338"/>
      <c r="J393" s="349" t="s">
        <v>4674</v>
      </c>
      <c r="K393" s="349">
        <v>400067</v>
      </c>
      <c r="L393" s="338" t="s">
        <v>66</v>
      </c>
      <c r="M393" s="338" t="s">
        <v>94</v>
      </c>
      <c r="N393" s="338" t="s">
        <v>3550</v>
      </c>
      <c r="O393" s="345" t="s">
        <v>45</v>
      </c>
      <c r="P393" s="345">
        <v>10162</v>
      </c>
      <c r="Q393" s="345">
        <v>543965</v>
      </c>
      <c r="R393">
        <v>353868.48615384614</v>
      </c>
      <c r="S393" s="349" t="s">
        <v>4786</v>
      </c>
    </row>
    <row r="394" spans="1:19" x14ac:dyDescent="0.25">
      <c r="A394" s="349" t="s">
        <v>3506</v>
      </c>
      <c r="B394" s="338" t="s">
        <v>3620</v>
      </c>
      <c r="C394" s="339">
        <v>44027</v>
      </c>
      <c r="D394" s="338">
        <v>3022027</v>
      </c>
      <c r="E394" s="349" t="s">
        <v>225</v>
      </c>
      <c r="F394" s="349" t="s">
        <v>42</v>
      </c>
      <c r="G394" s="77">
        <v>1483600.44</v>
      </c>
      <c r="H394" s="338" t="s">
        <v>3621</v>
      </c>
      <c r="I394" s="338"/>
      <c r="J394" s="349" t="s">
        <v>4674</v>
      </c>
      <c r="K394" s="349">
        <v>400002</v>
      </c>
      <c r="L394" s="338" t="s">
        <v>66</v>
      </c>
      <c r="M394" s="338" t="s">
        <v>94</v>
      </c>
      <c r="N394" s="338" t="s">
        <v>3550</v>
      </c>
      <c r="O394" s="345" t="s">
        <v>45</v>
      </c>
      <c r="P394" s="345">
        <v>10162</v>
      </c>
      <c r="Q394" s="345">
        <v>543965</v>
      </c>
      <c r="R394">
        <v>455370.29153846146</v>
      </c>
      <c r="S394" s="349" t="s">
        <v>4786</v>
      </c>
    </row>
    <row r="395" spans="1:19" x14ac:dyDescent="0.25">
      <c r="A395" s="349" t="s">
        <v>3506</v>
      </c>
      <c r="B395" s="338" t="s">
        <v>3620</v>
      </c>
      <c r="C395" s="339">
        <v>44027</v>
      </c>
      <c r="D395" s="338">
        <v>3022029</v>
      </c>
      <c r="E395" s="349" t="s">
        <v>226</v>
      </c>
      <c r="F395" s="349" t="s">
        <v>42</v>
      </c>
      <c r="G395" s="77">
        <v>2132497.5199999996</v>
      </c>
      <c r="H395" s="338" t="s">
        <v>3621</v>
      </c>
      <c r="I395" s="338"/>
      <c r="J395" s="349" t="s">
        <v>4674</v>
      </c>
      <c r="K395" s="349">
        <v>400035</v>
      </c>
      <c r="L395" s="338" t="s">
        <v>66</v>
      </c>
      <c r="M395" s="338" t="s">
        <v>94</v>
      </c>
      <c r="N395" s="338" t="s">
        <v>3550</v>
      </c>
      <c r="O395" s="345" t="s">
        <v>45</v>
      </c>
      <c r="P395" s="345">
        <v>10162</v>
      </c>
      <c r="Q395" s="345">
        <v>543965</v>
      </c>
      <c r="R395">
        <v>655590.38538461528</v>
      </c>
      <c r="S395" s="349" t="s">
        <v>4787</v>
      </c>
    </row>
    <row r="396" spans="1:19" x14ac:dyDescent="0.25">
      <c r="A396" s="349" t="s">
        <v>3506</v>
      </c>
      <c r="B396" s="338" t="s">
        <v>3620</v>
      </c>
      <c r="C396" s="339">
        <v>44027</v>
      </c>
      <c r="D396" s="338">
        <v>3023516</v>
      </c>
      <c r="E396" s="349" t="s">
        <v>228</v>
      </c>
      <c r="F396" s="349" t="s">
        <v>42</v>
      </c>
      <c r="G396" s="77">
        <v>876825.54</v>
      </c>
      <c r="H396" s="338" t="s">
        <v>3621</v>
      </c>
      <c r="I396" s="338"/>
      <c r="J396" s="349" t="s">
        <v>4674</v>
      </c>
      <c r="K396" s="349">
        <v>400108</v>
      </c>
      <c r="L396" s="338" t="s">
        <v>66</v>
      </c>
      <c r="M396" s="338" t="s">
        <v>94</v>
      </c>
      <c r="N396" s="338" t="s">
        <v>3550</v>
      </c>
      <c r="O396" s="345" t="s">
        <v>45</v>
      </c>
      <c r="P396" s="345">
        <v>10162</v>
      </c>
      <c r="Q396" s="345">
        <v>543965</v>
      </c>
      <c r="R396">
        <v>356961.33769230766</v>
      </c>
      <c r="S396" s="349" t="s">
        <v>4787</v>
      </c>
    </row>
    <row r="397" spans="1:19" x14ac:dyDescent="0.25">
      <c r="A397" s="349" t="s">
        <v>3506</v>
      </c>
      <c r="B397" s="338" t="s">
        <v>3620</v>
      </c>
      <c r="C397" s="339">
        <v>44027</v>
      </c>
      <c r="D397" s="338">
        <v>3022031</v>
      </c>
      <c r="E397" s="349" t="s">
        <v>229</v>
      </c>
      <c r="F397" s="349" t="s">
        <v>42</v>
      </c>
      <c r="G397" s="77">
        <v>999288.8899999999</v>
      </c>
      <c r="H397" s="338" t="s">
        <v>3621</v>
      </c>
      <c r="I397" s="338"/>
      <c r="J397" s="349" t="s">
        <v>4674</v>
      </c>
      <c r="K397" s="349">
        <v>400026</v>
      </c>
      <c r="L397" s="338" t="s">
        <v>66</v>
      </c>
      <c r="M397" s="338" t="s">
        <v>94</v>
      </c>
      <c r="N397" s="338" t="s">
        <v>3550</v>
      </c>
      <c r="O397" s="345" t="s">
        <v>45</v>
      </c>
      <c r="P397" s="345">
        <v>10162</v>
      </c>
      <c r="Q397" s="345">
        <v>543965</v>
      </c>
      <c r="R397">
        <v>307552.21692307701</v>
      </c>
      <c r="S397" s="349" t="s">
        <v>4787</v>
      </c>
    </row>
    <row r="398" spans="1:19" x14ac:dyDescent="0.25">
      <c r="A398" s="349" t="s">
        <v>3506</v>
      </c>
      <c r="B398" s="338" t="s">
        <v>3620</v>
      </c>
      <c r="C398" s="339">
        <v>44027</v>
      </c>
      <c r="D398" s="338">
        <v>3022032</v>
      </c>
      <c r="E398" s="349" t="s">
        <v>231</v>
      </c>
      <c r="F398" s="349" t="s">
        <v>42</v>
      </c>
      <c r="G398" s="77">
        <v>1885612.59</v>
      </c>
      <c r="H398" s="338" t="s">
        <v>3621</v>
      </c>
      <c r="I398" s="338"/>
      <c r="J398" s="349" t="s">
        <v>4674</v>
      </c>
      <c r="K398" s="349">
        <v>400084</v>
      </c>
      <c r="L398" s="338" t="s">
        <v>66</v>
      </c>
      <c r="M398" s="338" t="s">
        <v>94</v>
      </c>
      <c r="N398" s="338" t="s">
        <v>3550</v>
      </c>
      <c r="O398" s="345" t="s">
        <v>45</v>
      </c>
      <c r="P398" s="345">
        <v>10162</v>
      </c>
      <c r="Q398" s="345">
        <v>543965</v>
      </c>
      <c r="R398">
        <v>578785.55000000005</v>
      </c>
      <c r="S398" s="349" t="s">
        <v>4787</v>
      </c>
    </row>
    <row r="399" spans="1:19" x14ac:dyDescent="0.25">
      <c r="A399" s="349" t="s">
        <v>3506</v>
      </c>
      <c r="B399" s="338" t="s">
        <v>3620</v>
      </c>
      <c r="C399" s="339">
        <v>44027</v>
      </c>
      <c r="D399" s="338">
        <v>3023304</v>
      </c>
      <c r="E399" s="349" t="s">
        <v>232</v>
      </c>
      <c r="F399" s="349" t="s">
        <v>42</v>
      </c>
      <c r="G399" s="77">
        <v>1059295.96</v>
      </c>
      <c r="H399" s="338" t="s">
        <v>3621</v>
      </c>
      <c r="I399" s="338"/>
      <c r="J399" s="349" t="s">
        <v>4674</v>
      </c>
      <c r="K399" s="349">
        <v>400008</v>
      </c>
      <c r="L399" s="338" t="s">
        <v>66</v>
      </c>
      <c r="M399" s="338" t="s">
        <v>94</v>
      </c>
      <c r="N399" s="338" t="s">
        <v>3550</v>
      </c>
      <c r="O399" s="345" t="s">
        <v>45</v>
      </c>
      <c r="P399" s="345">
        <v>10162</v>
      </c>
      <c r="Q399" s="345">
        <v>543965</v>
      </c>
      <c r="R399">
        <v>325376.80153846159</v>
      </c>
      <c r="S399" s="349" t="s">
        <v>4786</v>
      </c>
    </row>
    <row r="400" spans="1:19" x14ac:dyDescent="0.25">
      <c r="A400" s="349" t="s">
        <v>3506</v>
      </c>
      <c r="B400" s="338" t="s">
        <v>3620</v>
      </c>
      <c r="C400" s="339">
        <v>44027</v>
      </c>
      <c r="D400" s="338">
        <v>3022036</v>
      </c>
      <c r="E400" s="349" t="s">
        <v>235</v>
      </c>
      <c r="F400" s="349" t="s">
        <v>42</v>
      </c>
      <c r="G400" s="77">
        <v>1481600.5799999998</v>
      </c>
      <c r="H400" s="338" t="s">
        <v>3621</v>
      </c>
      <c r="I400" s="338"/>
      <c r="J400" s="349" t="s">
        <v>4674</v>
      </c>
      <c r="K400" s="349">
        <v>400046</v>
      </c>
      <c r="L400" s="338" t="s">
        <v>66</v>
      </c>
      <c r="M400" s="338" t="s">
        <v>94</v>
      </c>
      <c r="N400" s="338" t="s">
        <v>3550</v>
      </c>
      <c r="O400" s="345" t="s">
        <v>45</v>
      </c>
      <c r="P400" s="345">
        <v>10162</v>
      </c>
      <c r="Q400" s="345">
        <v>543965</v>
      </c>
      <c r="R400">
        <v>455754.06846153829</v>
      </c>
      <c r="S400" s="349" t="s">
        <v>4787</v>
      </c>
    </row>
    <row r="401" spans="1:19" x14ac:dyDescent="0.25">
      <c r="A401" s="349" t="s">
        <v>3506</v>
      </c>
      <c r="B401" s="338" t="s">
        <v>3620</v>
      </c>
      <c r="C401" s="339">
        <v>44027</v>
      </c>
      <c r="D401" s="338">
        <v>3022037</v>
      </c>
      <c r="E401" s="349" t="s">
        <v>236</v>
      </c>
      <c r="F401" s="349" t="s">
        <v>42</v>
      </c>
      <c r="G401" s="77">
        <v>1245880.48</v>
      </c>
      <c r="H401" s="338" t="s">
        <v>3621</v>
      </c>
      <c r="I401" s="338"/>
      <c r="J401" s="349" t="s">
        <v>4674</v>
      </c>
      <c r="K401" s="349">
        <v>400030</v>
      </c>
      <c r="L401" s="338" t="s">
        <v>66</v>
      </c>
      <c r="M401" s="338" t="s">
        <v>94</v>
      </c>
      <c r="N401" s="338" t="s">
        <v>3550</v>
      </c>
      <c r="O401" s="345" t="s">
        <v>45</v>
      </c>
      <c r="P401" s="345">
        <v>10162</v>
      </c>
      <c r="Q401" s="345">
        <v>543965</v>
      </c>
      <c r="R401">
        <v>383037.04153846152</v>
      </c>
      <c r="S401" s="349" t="s">
        <v>4786</v>
      </c>
    </row>
    <row r="402" spans="1:19" x14ac:dyDescent="0.25">
      <c r="A402" s="349" t="s">
        <v>3506</v>
      </c>
      <c r="B402" s="338" t="s">
        <v>3620</v>
      </c>
      <c r="C402" s="339">
        <v>44027</v>
      </c>
      <c r="D402" s="338">
        <v>3023523</v>
      </c>
      <c r="E402" s="349" t="s">
        <v>237</v>
      </c>
      <c r="F402" s="349" t="s">
        <v>42</v>
      </c>
      <c r="G402" s="77">
        <v>2699397.9499999997</v>
      </c>
      <c r="H402" s="338" t="s">
        <v>3621</v>
      </c>
      <c r="I402" s="338"/>
      <c r="J402" s="349" t="s">
        <v>4674</v>
      </c>
      <c r="K402" s="349">
        <v>400130</v>
      </c>
      <c r="L402" s="338" t="s">
        <v>66</v>
      </c>
      <c r="M402" s="338" t="s">
        <v>94</v>
      </c>
      <c r="N402" s="338" t="s">
        <v>3550</v>
      </c>
      <c r="O402" s="345" t="s">
        <v>45</v>
      </c>
      <c r="P402" s="345">
        <v>10162</v>
      </c>
      <c r="Q402" s="345">
        <v>543965</v>
      </c>
      <c r="R402">
        <v>-12115.581538461382</v>
      </c>
      <c r="S402" s="349" t="s">
        <v>4786</v>
      </c>
    </row>
    <row r="403" spans="1:19" x14ac:dyDescent="0.25">
      <c r="A403" s="349" t="s">
        <v>3506</v>
      </c>
      <c r="B403" s="338" t="s">
        <v>3620</v>
      </c>
      <c r="C403" s="339">
        <v>44027</v>
      </c>
      <c r="D403" s="338">
        <v>3025948</v>
      </c>
      <c r="E403" s="349" t="s">
        <v>238</v>
      </c>
      <c r="F403" s="349" t="s">
        <v>42</v>
      </c>
      <c r="G403" s="77">
        <v>849130.04</v>
      </c>
      <c r="H403" s="338" t="s">
        <v>3621</v>
      </c>
      <c r="I403" s="338"/>
      <c r="J403" s="349" t="s">
        <v>4674</v>
      </c>
      <c r="K403" s="349">
        <v>400112</v>
      </c>
      <c r="L403" s="338" t="s">
        <v>66</v>
      </c>
      <c r="M403" s="338" t="s">
        <v>94</v>
      </c>
      <c r="N403" s="338" t="s">
        <v>3550</v>
      </c>
      <c r="O403" s="345" t="s">
        <v>45</v>
      </c>
      <c r="P403" s="345">
        <v>10162</v>
      </c>
      <c r="Q403" s="345">
        <v>543965</v>
      </c>
      <c r="R403">
        <v>-3842.1269230769249</v>
      </c>
      <c r="S403" s="349" t="s">
        <v>4786</v>
      </c>
    </row>
    <row r="404" spans="1:19" x14ac:dyDescent="0.25">
      <c r="A404" s="349" t="s">
        <v>3506</v>
      </c>
      <c r="B404" s="338" t="s">
        <v>3620</v>
      </c>
      <c r="C404" s="339">
        <v>44027</v>
      </c>
      <c r="D404" s="338">
        <v>3025949</v>
      </c>
      <c r="E404" s="349" t="s">
        <v>239</v>
      </c>
      <c r="F404" s="349" t="s">
        <v>42</v>
      </c>
      <c r="G404" s="77">
        <v>1570738.2400000002</v>
      </c>
      <c r="H404" s="338" t="s">
        <v>3621</v>
      </c>
      <c r="I404" s="338"/>
      <c r="J404" s="349" t="s">
        <v>4674</v>
      </c>
      <c r="K404" s="349">
        <v>400110</v>
      </c>
      <c r="L404" s="338" t="s">
        <v>66</v>
      </c>
      <c r="M404" s="338" t="s">
        <v>94</v>
      </c>
      <c r="N404" s="338" t="s">
        <v>3550</v>
      </c>
      <c r="O404" s="345" t="s">
        <v>45</v>
      </c>
      <c r="P404" s="345">
        <v>10162</v>
      </c>
      <c r="Q404" s="345">
        <v>543965</v>
      </c>
      <c r="R404">
        <v>-7503.3515384615166</v>
      </c>
      <c r="S404" s="349" t="s">
        <v>4786</v>
      </c>
    </row>
    <row r="405" spans="1:19" x14ac:dyDescent="0.25">
      <c r="A405" s="349" t="s">
        <v>3506</v>
      </c>
      <c r="B405" s="338" t="s">
        <v>3620</v>
      </c>
      <c r="C405" s="339">
        <v>44027</v>
      </c>
      <c r="D405" s="338">
        <v>3023513</v>
      </c>
      <c r="E405" s="349" t="s">
        <v>240</v>
      </c>
      <c r="F405" s="349" t="s">
        <v>42</v>
      </c>
      <c r="G405" s="77">
        <v>1455752.7</v>
      </c>
      <c r="H405" s="338" t="s">
        <v>3621</v>
      </c>
      <c r="I405" s="338"/>
      <c r="J405" s="349" t="s">
        <v>4674</v>
      </c>
      <c r="K405" s="349">
        <v>400007</v>
      </c>
      <c r="L405" s="338" t="s">
        <v>66</v>
      </c>
      <c r="M405" s="338" t="s">
        <v>94</v>
      </c>
      <c r="N405" s="338" t="s">
        <v>3550</v>
      </c>
      <c r="O405" s="345" t="s">
        <v>45</v>
      </c>
      <c r="P405" s="345">
        <v>10162</v>
      </c>
      <c r="Q405" s="345">
        <v>543965</v>
      </c>
      <c r="R405">
        <v>533143.13461538462</v>
      </c>
      <c r="S405" s="349" t="s">
        <v>4786</v>
      </c>
    </row>
    <row r="406" spans="1:19" x14ac:dyDescent="0.25">
      <c r="A406" s="349" t="s">
        <v>3506</v>
      </c>
      <c r="B406" s="338" t="s">
        <v>3620</v>
      </c>
      <c r="C406" s="339">
        <v>44027</v>
      </c>
      <c r="D406" s="338">
        <v>3023305</v>
      </c>
      <c r="E406" s="349" t="s">
        <v>242</v>
      </c>
      <c r="F406" s="349" t="s">
        <v>42</v>
      </c>
      <c r="G406" s="77">
        <v>639598.42999999993</v>
      </c>
      <c r="H406" s="338" t="s">
        <v>3621</v>
      </c>
      <c r="I406" s="338"/>
      <c r="J406" s="349" t="s">
        <v>4674</v>
      </c>
      <c r="K406" s="349">
        <v>400086</v>
      </c>
      <c r="L406" s="338" t="s">
        <v>66</v>
      </c>
      <c r="M406" s="338" t="s">
        <v>94</v>
      </c>
      <c r="N406" s="338" t="s">
        <v>3550</v>
      </c>
      <c r="O406" s="345" t="s">
        <v>45</v>
      </c>
      <c r="P406" s="345">
        <v>10162</v>
      </c>
      <c r="Q406" s="345">
        <v>543965</v>
      </c>
      <c r="R406">
        <v>196570.76307692309</v>
      </c>
      <c r="S406" s="349" t="s">
        <v>4786</v>
      </c>
    </row>
    <row r="407" spans="1:19" x14ac:dyDescent="0.25">
      <c r="A407" s="349" t="s">
        <v>3506</v>
      </c>
      <c r="B407" s="338" t="s">
        <v>3620</v>
      </c>
      <c r="C407" s="339">
        <v>44027</v>
      </c>
      <c r="D407" s="338">
        <v>3022042</v>
      </c>
      <c r="E407" s="349" t="s">
        <v>243</v>
      </c>
      <c r="F407" s="349" t="s">
        <v>42</v>
      </c>
      <c r="G407" s="77">
        <v>1608038.7799999998</v>
      </c>
      <c r="H407" s="338" t="s">
        <v>3621</v>
      </c>
      <c r="I407" s="338"/>
      <c r="J407" s="349" t="s">
        <v>4674</v>
      </c>
      <c r="K407" s="349">
        <v>400048</v>
      </c>
      <c r="L407" s="338" t="s">
        <v>66</v>
      </c>
      <c r="M407" s="338" t="s">
        <v>94</v>
      </c>
      <c r="N407" s="338" t="s">
        <v>3550</v>
      </c>
      <c r="O407" s="345" t="s">
        <v>45</v>
      </c>
      <c r="P407" s="345">
        <v>10162</v>
      </c>
      <c r="Q407" s="345">
        <v>543965</v>
      </c>
      <c r="R407">
        <v>-7550.1530769231031</v>
      </c>
      <c r="S407" s="349" t="s">
        <v>4786</v>
      </c>
    </row>
    <row r="408" spans="1:19" x14ac:dyDescent="0.25">
      <c r="A408" s="349" t="s">
        <v>3506</v>
      </c>
      <c r="B408" s="338" t="s">
        <v>3620</v>
      </c>
      <c r="C408" s="339">
        <v>44027</v>
      </c>
      <c r="D408" s="338">
        <v>3022044</v>
      </c>
      <c r="E408" s="349" t="s">
        <v>244</v>
      </c>
      <c r="F408" s="349" t="s">
        <v>42</v>
      </c>
      <c r="G408" s="77">
        <v>1558595.2300000002</v>
      </c>
      <c r="H408" s="338" t="s">
        <v>3621</v>
      </c>
      <c r="I408" s="338"/>
      <c r="J408" s="349" t="s">
        <v>4674</v>
      </c>
      <c r="K408" s="349">
        <v>400087</v>
      </c>
      <c r="L408" s="338" t="s">
        <v>66</v>
      </c>
      <c r="M408" s="338" t="s">
        <v>94</v>
      </c>
      <c r="N408" s="338" t="s">
        <v>3550</v>
      </c>
      <c r="O408" s="345" t="s">
        <v>45</v>
      </c>
      <c r="P408" s="345">
        <v>10162</v>
      </c>
      <c r="Q408" s="345">
        <v>543965</v>
      </c>
      <c r="R408">
        <v>478828.08923076908</v>
      </c>
      <c r="S408" s="349" t="s">
        <v>4786</v>
      </c>
    </row>
    <row r="409" spans="1:19" x14ac:dyDescent="0.25">
      <c r="A409" s="349" t="s">
        <v>3506</v>
      </c>
      <c r="B409" s="338" t="s">
        <v>3620</v>
      </c>
      <c r="C409" s="339">
        <v>44027</v>
      </c>
      <c r="D409" s="338">
        <v>3022043</v>
      </c>
      <c r="E409" s="349" t="s">
        <v>245</v>
      </c>
      <c r="F409" s="349" t="s">
        <v>42</v>
      </c>
      <c r="G409" s="77">
        <v>1863838.8499999999</v>
      </c>
      <c r="H409" s="338" t="s">
        <v>3621</v>
      </c>
      <c r="I409" s="338"/>
      <c r="J409" s="349" t="s">
        <v>4674</v>
      </c>
      <c r="K409" s="349">
        <v>400088</v>
      </c>
      <c r="L409" s="338" t="s">
        <v>66</v>
      </c>
      <c r="M409" s="338" t="s">
        <v>94</v>
      </c>
      <c r="N409" s="338" t="s">
        <v>3550</v>
      </c>
      <c r="O409" s="345" t="s">
        <v>45</v>
      </c>
      <c r="P409" s="345">
        <v>10162</v>
      </c>
      <c r="Q409" s="345">
        <v>543965</v>
      </c>
      <c r="R409">
        <v>571542.59615384624</v>
      </c>
      <c r="S409" s="349" t="s">
        <v>4786</v>
      </c>
    </row>
    <row r="410" spans="1:19" x14ac:dyDescent="0.25">
      <c r="A410" s="349" t="s">
        <v>3506</v>
      </c>
      <c r="B410" s="338" t="s">
        <v>3620</v>
      </c>
      <c r="C410" s="339">
        <v>44027</v>
      </c>
      <c r="D410" s="338">
        <v>3022053</v>
      </c>
      <c r="E410" s="349" t="s">
        <v>246</v>
      </c>
      <c r="F410" s="349" t="s">
        <v>42</v>
      </c>
      <c r="G410" s="77">
        <v>755033.94</v>
      </c>
      <c r="H410" s="338" t="s">
        <v>3621</v>
      </c>
      <c r="I410" s="338"/>
      <c r="J410" s="349" t="s">
        <v>4674</v>
      </c>
      <c r="K410" s="349">
        <v>158733</v>
      </c>
      <c r="L410" s="338" t="s">
        <v>66</v>
      </c>
      <c r="M410" s="338" t="s">
        <v>94</v>
      </c>
      <c r="N410" s="338" t="s">
        <v>3550</v>
      </c>
      <c r="O410" s="345" t="s">
        <v>45</v>
      </c>
      <c r="P410" s="345">
        <v>10162</v>
      </c>
      <c r="Q410" s="345">
        <v>543965</v>
      </c>
      <c r="R410">
        <v>-3199.2653846153407</v>
      </c>
      <c r="S410" s="349" t="s">
        <v>4786</v>
      </c>
    </row>
    <row r="411" spans="1:19" x14ac:dyDescent="0.25">
      <c r="A411" s="349" t="s">
        <v>3506</v>
      </c>
      <c r="B411" s="338" t="s">
        <v>3620</v>
      </c>
      <c r="C411" s="339">
        <v>44027</v>
      </c>
      <c r="D411" s="338">
        <v>3022045</v>
      </c>
      <c r="E411" s="349" t="s">
        <v>247</v>
      </c>
      <c r="F411" s="349" t="s">
        <v>42</v>
      </c>
      <c r="G411" s="77">
        <v>1201271.92</v>
      </c>
      <c r="H411" s="338" t="s">
        <v>3621</v>
      </c>
      <c r="I411" s="338"/>
      <c r="J411" s="349" t="s">
        <v>4674</v>
      </c>
      <c r="K411" s="349">
        <v>400089</v>
      </c>
      <c r="L411" s="338" t="s">
        <v>66</v>
      </c>
      <c r="M411" s="338" t="s">
        <v>94</v>
      </c>
      <c r="N411" s="338" t="s">
        <v>3550</v>
      </c>
      <c r="O411" s="345" t="s">
        <v>45</v>
      </c>
      <c r="P411" s="345">
        <v>10162</v>
      </c>
      <c r="Q411" s="345">
        <v>543965</v>
      </c>
      <c r="R411">
        <v>369452.56769230764</v>
      </c>
      <c r="S411" s="349" t="s">
        <v>4787</v>
      </c>
    </row>
    <row r="412" spans="1:19" x14ac:dyDescent="0.25">
      <c r="A412" s="349" t="s">
        <v>3506</v>
      </c>
      <c r="B412" s="338" t="s">
        <v>3620</v>
      </c>
      <c r="C412" s="339">
        <v>44027</v>
      </c>
      <c r="D412" s="338">
        <v>3022077</v>
      </c>
      <c r="E412" s="349" t="s">
        <v>248</v>
      </c>
      <c r="F412" s="349" t="s">
        <v>42</v>
      </c>
      <c r="G412" s="77">
        <v>4702531.47</v>
      </c>
      <c r="H412" s="338" t="s">
        <v>3621</v>
      </c>
      <c r="I412" s="338"/>
      <c r="J412" s="349" t="s">
        <v>4674</v>
      </c>
      <c r="K412" s="349">
        <v>400113</v>
      </c>
      <c r="L412" s="338" t="s">
        <v>66</v>
      </c>
      <c r="M412" s="338" t="s">
        <v>94</v>
      </c>
      <c r="N412" s="338" t="s">
        <v>3550</v>
      </c>
      <c r="O412" s="345" t="s">
        <v>45</v>
      </c>
      <c r="P412" s="345">
        <v>10162</v>
      </c>
      <c r="Q412" s="345">
        <v>543965</v>
      </c>
      <c r="R412">
        <v>1446420.9753846147</v>
      </c>
      <c r="S412" s="349" t="s">
        <v>4787</v>
      </c>
    </row>
    <row r="413" spans="1:19" x14ac:dyDescent="0.25">
      <c r="A413" s="349" t="s">
        <v>3506</v>
      </c>
      <c r="B413" s="338" t="s">
        <v>3620</v>
      </c>
      <c r="C413" s="339">
        <v>44027</v>
      </c>
      <c r="D413" s="338">
        <v>3025201</v>
      </c>
      <c r="E413" s="349" t="s">
        <v>249</v>
      </c>
      <c r="F413" s="349" t="s">
        <v>42</v>
      </c>
      <c r="G413" s="77">
        <v>1684893.57</v>
      </c>
      <c r="H413" s="338" t="s">
        <v>3621</v>
      </c>
      <c r="I413" s="338"/>
      <c r="J413" s="349" t="s">
        <v>4674</v>
      </c>
      <c r="K413" s="349">
        <v>400021</v>
      </c>
      <c r="L413" s="338" t="s">
        <v>66</v>
      </c>
      <c r="M413" s="338" t="s">
        <v>94</v>
      </c>
      <c r="N413" s="338" t="s">
        <v>3550</v>
      </c>
      <c r="O413" s="345" t="s">
        <v>45</v>
      </c>
      <c r="P413" s="345">
        <v>10162</v>
      </c>
      <c r="Q413" s="345">
        <v>543965</v>
      </c>
      <c r="R413">
        <v>-7592.3007692307001</v>
      </c>
      <c r="S413" s="349" t="s">
        <v>4786</v>
      </c>
    </row>
    <row r="414" spans="1:19" x14ac:dyDescent="0.25">
      <c r="A414" s="349" t="s">
        <v>3506</v>
      </c>
      <c r="B414" s="338" t="s">
        <v>3620</v>
      </c>
      <c r="C414" s="339">
        <v>44027</v>
      </c>
      <c r="D414" s="338">
        <v>3023501</v>
      </c>
      <c r="E414" s="349" t="s">
        <v>250</v>
      </c>
      <c r="F414" s="349" t="s">
        <v>42</v>
      </c>
      <c r="G414" s="77">
        <v>949433.7</v>
      </c>
      <c r="H414" s="338" t="s">
        <v>3621</v>
      </c>
      <c r="I414" s="338"/>
      <c r="J414" s="349" t="s">
        <v>4674</v>
      </c>
      <c r="K414" s="349">
        <v>400003</v>
      </c>
      <c r="L414" s="338" t="s">
        <v>66</v>
      </c>
      <c r="M414" s="338" t="s">
        <v>94</v>
      </c>
      <c r="N414" s="338" t="s">
        <v>3550</v>
      </c>
      <c r="O414" s="345" t="s">
        <v>45</v>
      </c>
      <c r="P414" s="345">
        <v>10162</v>
      </c>
      <c r="Q414" s="345">
        <v>543965</v>
      </c>
      <c r="R414">
        <v>291726.2715384615</v>
      </c>
      <c r="S414" s="349" t="s">
        <v>4787</v>
      </c>
    </row>
    <row r="415" spans="1:19" x14ac:dyDescent="0.25">
      <c r="A415" s="349" t="s">
        <v>3506</v>
      </c>
      <c r="B415" s="338" t="s">
        <v>3620</v>
      </c>
      <c r="C415" s="339">
        <v>44027</v>
      </c>
      <c r="D415" s="338">
        <v>3022078</v>
      </c>
      <c r="E415" s="349" t="s">
        <v>251</v>
      </c>
      <c r="F415" s="349" t="s">
        <v>42</v>
      </c>
      <c r="G415" s="77">
        <v>1380529.0999999999</v>
      </c>
      <c r="H415" s="338" t="s">
        <v>3621</v>
      </c>
      <c r="I415" s="338"/>
      <c r="J415" s="349" t="s">
        <v>4674</v>
      </c>
      <c r="K415" s="349">
        <v>400014</v>
      </c>
      <c r="L415" s="338" t="s">
        <v>66</v>
      </c>
      <c r="M415" s="338" t="s">
        <v>94</v>
      </c>
      <c r="N415" s="338" t="s">
        <v>3550</v>
      </c>
      <c r="O415" s="345" t="s">
        <v>45</v>
      </c>
      <c r="P415" s="345">
        <v>10162</v>
      </c>
      <c r="Q415" s="345">
        <v>543965</v>
      </c>
      <c r="R415">
        <v>433717.88538461539</v>
      </c>
      <c r="S415" s="349" t="s">
        <v>4786</v>
      </c>
    </row>
    <row r="416" spans="1:19" x14ac:dyDescent="0.25">
      <c r="A416" s="349" t="s">
        <v>3506</v>
      </c>
      <c r="B416" s="338" t="s">
        <v>3620</v>
      </c>
      <c r="C416" s="339">
        <v>44027</v>
      </c>
      <c r="D416" s="338">
        <v>3022071</v>
      </c>
      <c r="E416" s="349" t="s">
        <v>253</v>
      </c>
      <c r="F416" s="349" t="s">
        <v>42</v>
      </c>
      <c r="G416" s="77">
        <v>945067.64999999991</v>
      </c>
      <c r="H416" s="338" t="s">
        <v>3621</v>
      </c>
      <c r="I416" s="338"/>
      <c r="J416" s="349" t="s">
        <v>4674</v>
      </c>
      <c r="K416" s="349">
        <v>400010</v>
      </c>
      <c r="L416" s="338" t="s">
        <v>66</v>
      </c>
      <c r="M416" s="338" t="s">
        <v>94</v>
      </c>
      <c r="N416" s="338" t="s">
        <v>3550</v>
      </c>
      <c r="O416" s="345" t="s">
        <v>45</v>
      </c>
      <c r="P416" s="345">
        <v>10162</v>
      </c>
      <c r="Q416" s="345">
        <v>543965</v>
      </c>
      <c r="R416">
        <v>367308.66615384613</v>
      </c>
      <c r="S416" s="349" t="s">
        <v>4786</v>
      </c>
    </row>
    <row r="417" spans="1:19" x14ac:dyDescent="0.25">
      <c r="A417" s="349" t="s">
        <v>3506</v>
      </c>
      <c r="B417" s="338" t="s">
        <v>3620</v>
      </c>
      <c r="C417" s="339">
        <v>44027</v>
      </c>
      <c r="D417" s="338">
        <v>3022072</v>
      </c>
      <c r="E417" s="349" t="s">
        <v>254</v>
      </c>
      <c r="F417" s="349" t="s">
        <v>42</v>
      </c>
      <c r="G417" s="77">
        <v>1627454.5199999996</v>
      </c>
      <c r="H417" s="338" t="s">
        <v>3621</v>
      </c>
      <c r="I417" s="338"/>
      <c r="J417" s="349" t="s">
        <v>4674</v>
      </c>
      <c r="K417" s="349">
        <v>400012</v>
      </c>
      <c r="L417" s="338" t="s">
        <v>66</v>
      </c>
      <c r="M417" s="338" t="s">
        <v>94</v>
      </c>
      <c r="N417" s="338" t="s">
        <v>3550</v>
      </c>
      <c r="O417" s="345" t="s">
        <v>45</v>
      </c>
      <c r="P417" s="345">
        <v>10162</v>
      </c>
      <c r="Q417" s="345">
        <v>543965</v>
      </c>
      <c r="R417">
        <v>-7168.5546153844334</v>
      </c>
      <c r="S417" s="349" t="s">
        <v>4786</v>
      </c>
    </row>
    <row r="418" spans="1:19" x14ac:dyDescent="0.25">
      <c r="A418" s="349" t="s">
        <v>3506</v>
      </c>
      <c r="B418" s="338" t="s">
        <v>3620</v>
      </c>
      <c r="C418" s="339">
        <v>44027</v>
      </c>
      <c r="D418" s="338">
        <v>3023512</v>
      </c>
      <c r="E418" s="349" t="s">
        <v>256</v>
      </c>
      <c r="F418" s="349" t="s">
        <v>42</v>
      </c>
      <c r="G418" s="77">
        <v>1468161.19</v>
      </c>
      <c r="H418" s="338" t="s">
        <v>3621</v>
      </c>
      <c r="I418" s="338"/>
      <c r="J418" s="349" t="s">
        <v>4674</v>
      </c>
      <c r="K418" s="349">
        <v>400093</v>
      </c>
      <c r="L418" s="338" t="s">
        <v>66</v>
      </c>
      <c r="M418" s="338" t="s">
        <v>94</v>
      </c>
      <c r="N418" s="338" t="s">
        <v>3550</v>
      </c>
      <c r="O418" s="345" t="s">
        <v>45</v>
      </c>
      <c r="P418" s="345">
        <v>10162</v>
      </c>
      <c r="Q418" s="345">
        <v>543965</v>
      </c>
      <c r="R418">
        <v>-7136.5407692308072</v>
      </c>
      <c r="S418" s="349" t="s">
        <v>4786</v>
      </c>
    </row>
    <row r="419" spans="1:19" x14ac:dyDescent="0.25">
      <c r="A419" s="349" t="s">
        <v>3506</v>
      </c>
      <c r="B419" s="338" t="s">
        <v>3620</v>
      </c>
      <c r="C419" s="339">
        <v>44027</v>
      </c>
      <c r="D419" s="338">
        <v>3023510</v>
      </c>
      <c r="E419" s="349" t="s">
        <v>258</v>
      </c>
      <c r="F419" s="349" t="s">
        <v>42</v>
      </c>
      <c r="G419" s="77">
        <v>1580545.55</v>
      </c>
      <c r="H419" s="338" t="s">
        <v>3621</v>
      </c>
      <c r="I419" s="338"/>
      <c r="J419" s="349" t="s">
        <v>4674</v>
      </c>
      <c r="K419" s="349">
        <v>400071</v>
      </c>
      <c r="L419" s="338" t="s">
        <v>66</v>
      </c>
      <c r="M419" s="338" t="s">
        <v>94</v>
      </c>
      <c r="N419" s="338" t="s">
        <v>3550</v>
      </c>
      <c r="O419" s="345" t="s">
        <v>45</v>
      </c>
      <c r="P419" s="345">
        <v>10162</v>
      </c>
      <c r="Q419" s="345">
        <v>543965</v>
      </c>
      <c r="R419">
        <v>484804.40846153838</v>
      </c>
      <c r="S419" s="349" t="s">
        <v>4786</v>
      </c>
    </row>
    <row r="420" spans="1:19" x14ac:dyDescent="0.25">
      <c r="A420" s="349" t="s">
        <v>3506</v>
      </c>
      <c r="B420" s="338" t="s">
        <v>3620</v>
      </c>
      <c r="C420" s="339">
        <v>44027</v>
      </c>
      <c r="D420" s="338">
        <v>3023502</v>
      </c>
      <c r="E420" s="349" t="s">
        <v>259</v>
      </c>
      <c r="F420" s="349" t="s">
        <v>42</v>
      </c>
      <c r="G420" s="77">
        <v>1591559.63</v>
      </c>
      <c r="H420" s="338" t="s">
        <v>3621</v>
      </c>
      <c r="I420" s="338"/>
      <c r="J420" s="349" t="s">
        <v>4674</v>
      </c>
      <c r="K420" s="349">
        <v>400096</v>
      </c>
      <c r="L420" s="338" t="s">
        <v>66</v>
      </c>
      <c r="M420" s="338" t="s">
        <v>94</v>
      </c>
      <c r="N420" s="338" t="s">
        <v>3550</v>
      </c>
      <c r="O420" s="345" t="s">
        <v>45</v>
      </c>
      <c r="P420" s="345">
        <v>10162</v>
      </c>
      <c r="Q420" s="345">
        <v>543965</v>
      </c>
      <c r="R420">
        <v>489043.37076923077</v>
      </c>
      <c r="S420" s="349" t="s">
        <v>4786</v>
      </c>
    </row>
    <row r="421" spans="1:19" x14ac:dyDescent="0.25">
      <c r="A421" s="349" t="s">
        <v>3506</v>
      </c>
      <c r="B421" s="338" t="s">
        <v>3620</v>
      </c>
      <c r="C421" s="339">
        <v>44027</v>
      </c>
      <c r="D421" s="338">
        <v>3023315</v>
      </c>
      <c r="E421" s="349" t="s">
        <v>260</v>
      </c>
      <c r="F421" s="349" t="s">
        <v>42</v>
      </c>
      <c r="G421" s="77">
        <v>898579.22000000009</v>
      </c>
      <c r="H421" s="338" t="s">
        <v>3621</v>
      </c>
      <c r="I421" s="338"/>
      <c r="J421" s="349" t="s">
        <v>4674</v>
      </c>
      <c r="K421" s="349">
        <v>400062</v>
      </c>
      <c r="L421" s="338" t="s">
        <v>66</v>
      </c>
      <c r="M421" s="338" t="s">
        <v>94</v>
      </c>
      <c r="N421" s="338" t="s">
        <v>3550</v>
      </c>
      <c r="O421" s="345" t="s">
        <v>45</v>
      </c>
      <c r="P421" s="345">
        <v>10162</v>
      </c>
      <c r="Q421" s="345">
        <v>543965</v>
      </c>
      <c r="R421">
        <v>-3984.6376923078205</v>
      </c>
      <c r="S421" s="349" t="s">
        <v>4786</v>
      </c>
    </row>
    <row r="422" spans="1:19" x14ac:dyDescent="0.25">
      <c r="A422" s="349" t="s">
        <v>3506</v>
      </c>
      <c r="B422" s="338" t="s">
        <v>3620</v>
      </c>
      <c r="C422" s="339">
        <v>44027</v>
      </c>
      <c r="D422" s="338">
        <v>3023504</v>
      </c>
      <c r="E422" s="349" t="s">
        <v>261</v>
      </c>
      <c r="F422" s="349" t="s">
        <v>42</v>
      </c>
      <c r="G422" s="77">
        <v>1724454.4700000002</v>
      </c>
      <c r="H422" s="338" t="s">
        <v>3621</v>
      </c>
      <c r="I422" s="338"/>
      <c r="J422" s="349" t="s">
        <v>4674</v>
      </c>
      <c r="K422" s="349">
        <v>400064</v>
      </c>
      <c r="L422" s="338" t="s">
        <v>66</v>
      </c>
      <c r="M422" s="338" t="s">
        <v>94</v>
      </c>
      <c r="N422" s="338" t="s">
        <v>3550</v>
      </c>
      <c r="O422" s="345" t="s">
        <v>45</v>
      </c>
      <c r="P422" s="345">
        <v>10162</v>
      </c>
      <c r="Q422" s="345">
        <v>543965</v>
      </c>
      <c r="R422">
        <v>529111.34846153844</v>
      </c>
      <c r="S422" s="349" t="s">
        <v>4787</v>
      </c>
    </row>
    <row r="423" spans="1:19" x14ac:dyDescent="0.25">
      <c r="A423" s="349" t="s">
        <v>3506</v>
      </c>
      <c r="B423" s="338" t="s">
        <v>3620</v>
      </c>
      <c r="C423" s="339">
        <v>44027</v>
      </c>
      <c r="D423" s="338">
        <v>3023309</v>
      </c>
      <c r="E423" s="349" t="s">
        <v>262</v>
      </c>
      <c r="F423" s="349" t="s">
        <v>42</v>
      </c>
      <c r="G423" s="77">
        <v>887453.63000000012</v>
      </c>
      <c r="H423" s="338" t="s">
        <v>3621</v>
      </c>
      <c r="I423" s="338"/>
      <c r="J423" s="349" t="s">
        <v>4674</v>
      </c>
      <c r="K423" s="349">
        <v>400098</v>
      </c>
      <c r="L423" s="338" t="s">
        <v>66</v>
      </c>
      <c r="M423" s="338" t="s">
        <v>94</v>
      </c>
      <c r="N423" s="338" t="s">
        <v>3550</v>
      </c>
      <c r="O423" s="345" t="s">
        <v>45</v>
      </c>
      <c r="P423" s="345">
        <v>10162</v>
      </c>
      <c r="Q423" s="345">
        <v>543965</v>
      </c>
      <c r="R423">
        <v>344168.36153846129</v>
      </c>
      <c r="S423" s="349" t="s">
        <v>4786</v>
      </c>
    </row>
    <row r="424" spans="1:19" x14ac:dyDescent="0.25">
      <c r="A424" s="349" t="s">
        <v>3506</v>
      </c>
      <c r="B424" s="338" t="s">
        <v>3620</v>
      </c>
      <c r="C424" s="339">
        <v>44027</v>
      </c>
      <c r="D424" s="338">
        <v>3023307</v>
      </c>
      <c r="E424" s="349" t="s">
        <v>263</v>
      </c>
      <c r="F424" s="349" t="s">
        <v>42</v>
      </c>
      <c r="G424" s="77">
        <v>906891.27</v>
      </c>
      <c r="H424" s="338" t="s">
        <v>3621</v>
      </c>
      <c r="I424" s="338"/>
      <c r="J424" s="349" t="s">
        <v>4674</v>
      </c>
      <c r="K424" s="349">
        <v>400114</v>
      </c>
      <c r="L424" s="338" t="s">
        <v>66</v>
      </c>
      <c r="M424" s="338" t="s">
        <v>94</v>
      </c>
      <c r="N424" s="338" t="s">
        <v>3550</v>
      </c>
      <c r="O424" s="345" t="s">
        <v>45</v>
      </c>
      <c r="P424" s="345">
        <v>10162</v>
      </c>
      <c r="Q424" s="345">
        <v>543965</v>
      </c>
      <c r="R424">
        <v>278519.64999999997</v>
      </c>
      <c r="S424" s="349" t="s">
        <v>4786</v>
      </c>
    </row>
    <row r="425" spans="1:19" x14ac:dyDescent="0.25">
      <c r="A425" s="349" t="s">
        <v>3506</v>
      </c>
      <c r="B425" s="338" t="s">
        <v>3620</v>
      </c>
      <c r="C425" s="339">
        <v>44027</v>
      </c>
      <c r="D425" s="338">
        <v>3023509</v>
      </c>
      <c r="E425" s="349" t="s">
        <v>264</v>
      </c>
      <c r="F425" s="349" t="s">
        <v>42</v>
      </c>
      <c r="G425" s="77">
        <v>2148750.94</v>
      </c>
      <c r="H425" s="338" t="s">
        <v>3621</v>
      </c>
      <c r="I425" s="338"/>
      <c r="J425" s="349" t="s">
        <v>4674</v>
      </c>
      <c r="K425" s="349">
        <v>400066</v>
      </c>
      <c r="L425" s="338" t="s">
        <v>66</v>
      </c>
      <c r="M425" s="338" t="s">
        <v>94</v>
      </c>
      <c r="N425" s="338" t="s">
        <v>3550</v>
      </c>
      <c r="O425" s="345" t="s">
        <v>45</v>
      </c>
      <c r="P425" s="345">
        <v>10162</v>
      </c>
      <c r="Q425" s="345">
        <v>543965</v>
      </c>
      <c r="R425">
        <v>659571.60769230779</v>
      </c>
      <c r="S425" s="349" t="s">
        <v>4786</v>
      </c>
    </row>
    <row r="426" spans="1:19" x14ac:dyDescent="0.25">
      <c r="A426" s="349" t="s">
        <v>3506</v>
      </c>
      <c r="B426" s="338" t="s">
        <v>3620</v>
      </c>
      <c r="C426" s="339">
        <v>44027</v>
      </c>
      <c r="D426" s="338">
        <v>3023311</v>
      </c>
      <c r="E426" s="349" t="s">
        <v>265</v>
      </c>
      <c r="F426" s="349" t="s">
        <v>42</v>
      </c>
      <c r="G426" s="77">
        <v>1705587.7299999997</v>
      </c>
      <c r="H426" s="338" t="s">
        <v>3621</v>
      </c>
      <c r="I426" s="338"/>
      <c r="J426" s="349" t="s">
        <v>4674</v>
      </c>
      <c r="K426" s="349">
        <v>400058</v>
      </c>
      <c r="L426" s="338" t="s">
        <v>66</v>
      </c>
      <c r="M426" s="338" t="s">
        <v>94</v>
      </c>
      <c r="N426" s="338" t="s">
        <v>3550</v>
      </c>
      <c r="O426" s="345" t="s">
        <v>45</v>
      </c>
      <c r="P426" s="345">
        <v>10162</v>
      </c>
      <c r="Q426" s="345">
        <v>543965</v>
      </c>
      <c r="R426">
        <v>523414.45307692303</v>
      </c>
      <c r="S426" s="349" t="s">
        <v>4786</v>
      </c>
    </row>
    <row r="427" spans="1:19" x14ac:dyDescent="0.25">
      <c r="A427" s="349" t="s">
        <v>3506</v>
      </c>
      <c r="B427" s="338" t="s">
        <v>3620</v>
      </c>
      <c r="C427" s="339">
        <v>44027</v>
      </c>
      <c r="D427" s="338">
        <v>3023312</v>
      </c>
      <c r="E427" s="349" t="s">
        <v>266</v>
      </c>
      <c r="F427" s="349" t="s">
        <v>42</v>
      </c>
      <c r="G427" s="77">
        <v>908800.52999999991</v>
      </c>
      <c r="H427" s="338" t="s">
        <v>3621</v>
      </c>
      <c r="I427" s="338"/>
      <c r="J427" s="349" t="s">
        <v>4674</v>
      </c>
      <c r="K427" s="349">
        <v>400017</v>
      </c>
      <c r="L427" s="338" t="s">
        <v>66</v>
      </c>
      <c r="M427" s="338" t="s">
        <v>94</v>
      </c>
      <c r="N427" s="338" t="s">
        <v>3550</v>
      </c>
      <c r="O427" s="345" t="s">
        <v>45</v>
      </c>
      <c r="P427" s="345">
        <v>10162</v>
      </c>
      <c r="Q427" s="345">
        <v>543965</v>
      </c>
      <c r="R427">
        <v>279022.9846153846</v>
      </c>
      <c r="S427" s="349" t="s">
        <v>4786</v>
      </c>
    </row>
    <row r="428" spans="1:19" x14ac:dyDescent="0.25">
      <c r="A428" s="349" t="s">
        <v>3506</v>
      </c>
      <c r="B428" s="338" t="s">
        <v>3620</v>
      </c>
      <c r="C428" s="339">
        <v>44027</v>
      </c>
      <c r="D428" s="338">
        <v>3023314</v>
      </c>
      <c r="E428" s="349" t="s">
        <v>267</v>
      </c>
      <c r="F428" s="349" t="s">
        <v>42</v>
      </c>
      <c r="G428" s="77">
        <v>883448.3400000002</v>
      </c>
      <c r="H428" s="338" t="s">
        <v>3621</v>
      </c>
      <c r="I428" s="338"/>
      <c r="J428" s="349" t="s">
        <v>4674</v>
      </c>
      <c r="K428" s="349">
        <v>400094</v>
      </c>
      <c r="L428" s="338" t="s">
        <v>66</v>
      </c>
      <c r="M428" s="338" t="s">
        <v>94</v>
      </c>
      <c r="N428" s="338" t="s">
        <v>3550</v>
      </c>
      <c r="O428" s="345" t="s">
        <v>45</v>
      </c>
      <c r="P428" s="345">
        <v>10162</v>
      </c>
      <c r="Q428" s="345">
        <v>543965</v>
      </c>
      <c r="R428">
        <v>342655.76615384623</v>
      </c>
      <c r="S428" s="349" t="s">
        <v>4786</v>
      </c>
    </row>
    <row r="429" spans="1:19" x14ac:dyDescent="0.25">
      <c r="A429" s="349" t="s">
        <v>3506</v>
      </c>
      <c r="B429" s="338" t="s">
        <v>3620</v>
      </c>
      <c r="C429" s="339">
        <v>44027</v>
      </c>
      <c r="D429" s="338">
        <v>3023313</v>
      </c>
      <c r="E429" s="349" t="s">
        <v>268</v>
      </c>
      <c r="F429" s="349" t="s">
        <v>42</v>
      </c>
      <c r="G429" s="77">
        <v>896427.94000000029</v>
      </c>
      <c r="H429" s="338" t="s">
        <v>3621</v>
      </c>
      <c r="I429" s="338"/>
      <c r="J429" s="349" t="s">
        <v>4674</v>
      </c>
      <c r="K429" s="349">
        <v>400006</v>
      </c>
      <c r="L429" s="338" t="s">
        <v>66</v>
      </c>
      <c r="M429" s="338" t="s">
        <v>94</v>
      </c>
      <c r="N429" s="338" t="s">
        <v>3550</v>
      </c>
      <c r="O429" s="345" t="s">
        <v>45</v>
      </c>
      <c r="P429" s="345">
        <v>10162</v>
      </c>
      <c r="Q429" s="345">
        <v>543965</v>
      </c>
      <c r="R429">
        <v>275503.71923076926</v>
      </c>
      <c r="S429" s="349" t="s">
        <v>4786</v>
      </c>
    </row>
    <row r="430" spans="1:19" x14ac:dyDescent="0.25">
      <c r="A430" s="349" t="s">
        <v>3506</v>
      </c>
      <c r="B430" s="338" t="s">
        <v>3620</v>
      </c>
      <c r="C430" s="339">
        <v>44027</v>
      </c>
      <c r="D430" s="338">
        <v>3023507</v>
      </c>
      <c r="E430" s="349" t="s">
        <v>269</v>
      </c>
      <c r="F430" s="349" t="s">
        <v>42</v>
      </c>
      <c r="G430" s="77">
        <v>829536.63</v>
      </c>
      <c r="H430" s="338" t="s">
        <v>3621</v>
      </c>
      <c r="I430" s="338"/>
      <c r="J430" s="349" t="s">
        <v>4674</v>
      </c>
      <c r="K430" s="349">
        <v>400037</v>
      </c>
      <c r="L430" s="338" t="s">
        <v>66</v>
      </c>
      <c r="M430" s="338" t="s">
        <v>94</v>
      </c>
      <c r="N430" s="338" t="s">
        <v>3550</v>
      </c>
      <c r="O430" s="345" t="s">
        <v>45</v>
      </c>
      <c r="P430" s="345">
        <v>10162</v>
      </c>
      <c r="Q430" s="345">
        <v>543965</v>
      </c>
      <c r="R430">
        <v>254812.86769230771</v>
      </c>
      <c r="S430" s="349" t="s">
        <v>4786</v>
      </c>
    </row>
    <row r="431" spans="1:19" x14ac:dyDescent="0.25">
      <c r="A431" s="349" t="s">
        <v>3506</v>
      </c>
      <c r="B431" s="338" t="s">
        <v>3620</v>
      </c>
      <c r="C431" s="339">
        <v>44027</v>
      </c>
      <c r="D431" s="338">
        <v>3023506</v>
      </c>
      <c r="E431" s="349" t="s">
        <v>270</v>
      </c>
      <c r="F431" s="349" t="s">
        <v>42</v>
      </c>
      <c r="G431" s="77">
        <v>1263033.25</v>
      </c>
      <c r="H431" s="338" t="s">
        <v>3621</v>
      </c>
      <c r="I431" s="338"/>
      <c r="J431" s="349" t="s">
        <v>4674</v>
      </c>
      <c r="K431" s="349">
        <v>400009</v>
      </c>
      <c r="L431" s="338" t="s">
        <v>66</v>
      </c>
      <c r="M431" s="338" t="s">
        <v>94</v>
      </c>
      <c r="N431" s="338" t="s">
        <v>3550</v>
      </c>
      <c r="O431" s="345" t="s">
        <v>45</v>
      </c>
      <c r="P431" s="345">
        <v>10162</v>
      </c>
      <c r="Q431" s="345">
        <v>543965</v>
      </c>
      <c r="R431">
        <v>387789.75307692308</v>
      </c>
      <c r="S431" s="349" t="s">
        <v>4786</v>
      </c>
    </row>
    <row r="432" spans="1:19" x14ac:dyDescent="0.25">
      <c r="A432" s="349" t="s">
        <v>3506</v>
      </c>
      <c r="B432" s="338" t="s">
        <v>3620</v>
      </c>
      <c r="C432" s="339">
        <v>44027</v>
      </c>
      <c r="D432" s="338">
        <v>3022070</v>
      </c>
      <c r="E432" s="349" t="s">
        <v>272</v>
      </c>
      <c r="F432" s="349" t="s">
        <v>42</v>
      </c>
      <c r="G432" s="77">
        <v>1059454.1499999999</v>
      </c>
      <c r="H432" s="338" t="s">
        <v>3621</v>
      </c>
      <c r="I432" s="338"/>
      <c r="J432" s="349" t="s">
        <v>4674</v>
      </c>
      <c r="K432" s="349">
        <v>400038</v>
      </c>
      <c r="L432" s="338" t="s">
        <v>66</v>
      </c>
      <c r="M432" s="338" t="s">
        <v>94</v>
      </c>
      <c r="N432" s="338" t="s">
        <v>3550</v>
      </c>
      <c r="O432" s="345" t="s">
        <v>45</v>
      </c>
      <c r="P432" s="345">
        <v>10162</v>
      </c>
      <c r="Q432" s="345">
        <v>543965</v>
      </c>
      <c r="R432">
        <v>-4395.3392307691975</v>
      </c>
      <c r="S432" s="349" t="s">
        <v>4786</v>
      </c>
    </row>
    <row r="433" spans="1:19" x14ac:dyDescent="0.25">
      <c r="A433" s="349" t="s">
        <v>3506</v>
      </c>
      <c r="B433" s="338" t="s">
        <v>3620</v>
      </c>
      <c r="C433" s="339">
        <v>44027</v>
      </c>
      <c r="D433" s="338">
        <v>3023316</v>
      </c>
      <c r="E433" s="349" t="s">
        <v>273</v>
      </c>
      <c r="F433" s="349" t="s">
        <v>42</v>
      </c>
      <c r="G433" s="77">
        <v>909039.79000000015</v>
      </c>
      <c r="H433" s="338" t="s">
        <v>3621</v>
      </c>
      <c r="I433" s="338"/>
      <c r="J433" s="349" t="s">
        <v>4674</v>
      </c>
      <c r="K433" s="349">
        <v>400100</v>
      </c>
      <c r="L433" s="338" t="s">
        <v>66</v>
      </c>
      <c r="M433" s="338" t="s">
        <v>94</v>
      </c>
      <c r="N433" s="338" t="s">
        <v>3550</v>
      </c>
      <c r="O433" s="345" t="s">
        <v>45</v>
      </c>
      <c r="P433" s="345">
        <v>10162</v>
      </c>
      <c r="Q433" s="345">
        <v>543965</v>
      </c>
      <c r="R433">
        <v>279157.07846153848</v>
      </c>
      <c r="S433" s="349" t="s">
        <v>4786</v>
      </c>
    </row>
    <row r="434" spans="1:19" x14ac:dyDescent="0.25">
      <c r="A434" s="349" t="s">
        <v>3506</v>
      </c>
      <c r="B434" s="338" t="s">
        <v>3620</v>
      </c>
      <c r="C434" s="339">
        <v>44027</v>
      </c>
      <c r="D434" s="338">
        <v>3022055</v>
      </c>
      <c r="E434" s="349" t="s">
        <v>274</v>
      </c>
      <c r="F434" s="349" t="s">
        <v>42</v>
      </c>
      <c r="G434" s="77">
        <v>1123884.9099999999</v>
      </c>
      <c r="H434" s="338" t="s">
        <v>3621</v>
      </c>
      <c r="I434" s="338"/>
      <c r="J434" s="349" t="s">
        <v>4674</v>
      </c>
      <c r="K434" s="349">
        <v>400101</v>
      </c>
      <c r="L434" s="338" t="s">
        <v>66</v>
      </c>
      <c r="M434" s="338" t="s">
        <v>94</v>
      </c>
      <c r="N434" s="338" t="s">
        <v>3550</v>
      </c>
      <c r="O434" s="345" t="s">
        <v>45</v>
      </c>
      <c r="P434" s="345">
        <v>10162</v>
      </c>
      <c r="Q434" s="345">
        <v>543965</v>
      </c>
      <c r="R434">
        <v>345648.28692307702</v>
      </c>
      <c r="S434" s="349" t="s">
        <v>4787</v>
      </c>
    </row>
    <row r="435" spans="1:19" x14ac:dyDescent="0.25">
      <c r="A435" s="349" t="s">
        <v>3506</v>
      </c>
      <c r="B435" s="338" t="s">
        <v>3620</v>
      </c>
      <c r="C435" s="339">
        <v>44027</v>
      </c>
      <c r="D435" s="338">
        <v>3022057</v>
      </c>
      <c r="E435" s="349" t="s">
        <v>275</v>
      </c>
      <c r="F435" s="349" t="s">
        <v>42</v>
      </c>
      <c r="G435" s="77">
        <v>2331842.25</v>
      </c>
      <c r="H435" s="338" t="s">
        <v>3621</v>
      </c>
      <c r="I435" s="338"/>
      <c r="J435" s="349" t="s">
        <v>4674</v>
      </c>
      <c r="K435" s="349">
        <v>400053</v>
      </c>
      <c r="L435" s="338" t="s">
        <v>66</v>
      </c>
      <c r="M435" s="338" t="s">
        <v>94</v>
      </c>
      <c r="N435" s="338" t="s">
        <v>3550</v>
      </c>
      <c r="O435" s="345" t="s">
        <v>45</v>
      </c>
      <c r="P435" s="345">
        <v>10162</v>
      </c>
      <c r="Q435" s="345">
        <v>543965</v>
      </c>
      <c r="R435">
        <v>-9946.4638461538125</v>
      </c>
      <c r="S435" s="349" t="s">
        <v>4786</v>
      </c>
    </row>
    <row r="436" spans="1:19" x14ac:dyDescent="0.25">
      <c r="A436" s="349" t="s">
        <v>3506</v>
      </c>
      <c r="B436" s="338" t="s">
        <v>3620</v>
      </c>
      <c r="C436" s="339">
        <v>44027</v>
      </c>
      <c r="D436" s="338">
        <v>3022076</v>
      </c>
      <c r="E436" s="349" t="s">
        <v>277</v>
      </c>
      <c r="F436" s="349" t="s">
        <v>42</v>
      </c>
      <c r="G436" s="77">
        <v>1776945.1599999997</v>
      </c>
      <c r="H436" s="338" t="s">
        <v>3621</v>
      </c>
      <c r="I436" s="338"/>
      <c r="J436" s="349" t="s">
        <v>4674</v>
      </c>
      <c r="K436" s="349">
        <v>400111</v>
      </c>
      <c r="L436" s="338" t="s">
        <v>66</v>
      </c>
      <c r="M436" s="338" t="s">
        <v>94</v>
      </c>
      <c r="N436" s="338" t="s">
        <v>3550</v>
      </c>
      <c r="O436" s="345" t="s">
        <v>45</v>
      </c>
      <c r="P436" s="345">
        <v>10162</v>
      </c>
      <c r="Q436" s="345">
        <v>543965</v>
      </c>
      <c r="R436">
        <v>-7598.5407692306908</v>
      </c>
      <c r="S436" s="349" t="s">
        <v>4786</v>
      </c>
    </row>
    <row r="437" spans="1:19" x14ac:dyDescent="0.25">
      <c r="A437" s="349" t="s">
        <v>3506</v>
      </c>
      <c r="B437" s="338" t="s">
        <v>3620</v>
      </c>
      <c r="C437" s="339">
        <v>44027</v>
      </c>
      <c r="D437" s="338">
        <v>3022060</v>
      </c>
      <c r="E437" s="349" t="s">
        <v>278</v>
      </c>
      <c r="F437" s="349" t="s">
        <v>42</v>
      </c>
      <c r="G437" s="77">
        <v>2275684.63</v>
      </c>
      <c r="H437" s="338" t="s">
        <v>3621</v>
      </c>
      <c r="I437" s="338"/>
      <c r="J437" s="349" t="s">
        <v>4674</v>
      </c>
      <c r="K437" s="349">
        <v>400011</v>
      </c>
      <c r="L437" s="338" t="s">
        <v>66</v>
      </c>
      <c r="M437" s="338" t="s">
        <v>94</v>
      </c>
      <c r="N437" s="338" t="s">
        <v>3550</v>
      </c>
      <c r="O437" s="345" t="s">
        <v>45</v>
      </c>
      <c r="P437" s="345">
        <v>10162</v>
      </c>
      <c r="Q437" s="345">
        <v>543965</v>
      </c>
      <c r="R437">
        <v>700357.24769230769</v>
      </c>
      <c r="S437" s="349" t="s">
        <v>4786</v>
      </c>
    </row>
    <row r="438" spans="1:19" x14ac:dyDescent="0.25">
      <c r="A438" s="349" t="s">
        <v>3506</v>
      </c>
      <c r="B438" s="338" t="s">
        <v>3620</v>
      </c>
      <c r="C438" s="339">
        <v>44027</v>
      </c>
      <c r="D438" s="338">
        <v>3023518</v>
      </c>
      <c r="E438" s="349" t="s">
        <v>279</v>
      </c>
      <c r="F438" s="349" t="s">
        <v>42</v>
      </c>
      <c r="G438" s="77">
        <v>2029198.0399999996</v>
      </c>
      <c r="H438" s="338" t="s">
        <v>3621</v>
      </c>
      <c r="I438" s="338"/>
      <c r="J438" s="349" t="s">
        <v>4674</v>
      </c>
      <c r="K438" s="349">
        <v>400117</v>
      </c>
      <c r="L438" s="338" t="s">
        <v>66</v>
      </c>
      <c r="M438" s="338" t="s">
        <v>94</v>
      </c>
      <c r="N438" s="338" t="s">
        <v>3550</v>
      </c>
      <c r="O438" s="345" t="s">
        <v>45</v>
      </c>
      <c r="P438" s="345">
        <v>10162</v>
      </c>
      <c r="Q438" s="345">
        <v>543965</v>
      </c>
      <c r="R438">
        <v>311720.11461538437</v>
      </c>
      <c r="S438" s="349" t="s">
        <v>4786</v>
      </c>
    </row>
    <row r="439" spans="1:19" x14ac:dyDescent="0.25">
      <c r="A439" s="349" t="s">
        <v>3506</v>
      </c>
      <c r="B439" s="338" t="s">
        <v>3620</v>
      </c>
      <c r="C439" s="339">
        <v>44027</v>
      </c>
      <c r="D439" s="338">
        <v>3022054</v>
      </c>
      <c r="E439" s="349" t="s">
        <v>280</v>
      </c>
      <c r="F439" s="349" t="s">
        <v>42</v>
      </c>
      <c r="G439" s="77">
        <v>899758.96</v>
      </c>
      <c r="H439" s="338" t="s">
        <v>3621</v>
      </c>
      <c r="I439" s="338"/>
      <c r="J439" s="349" t="s">
        <v>4674</v>
      </c>
      <c r="K439" s="349">
        <v>400004</v>
      </c>
      <c r="L439" s="338" t="s">
        <v>66</v>
      </c>
      <c r="M439" s="338" t="s">
        <v>94</v>
      </c>
      <c r="N439" s="338" t="s">
        <v>3550</v>
      </c>
      <c r="O439" s="345" t="s">
        <v>45</v>
      </c>
      <c r="P439" s="345">
        <v>10162</v>
      </c>
      <c r="Q439" s="345">
        <v>543965</v>
      </c>
      <c r="R439">
        <v>276383.55538461526</v>
      </c>
      <c r="S439" s="349" t="s">
        <v>4786</v>
      </c>
    </row>
    <row r="440" spans="1:19" x14ac:dyDescent="0.25">
      <c r="A440" s="349" t="s">
        <v>3506</v>
      </c>
      <c r="B440" s="338" t="s">
        <v>3620</v>
      </c>
      <c r="C440" s="339">
        <v>44027</v>
      </c>
      <c r="D440" s="338">
        <v>3025405</v>
      </c>
      <c r="E440" s="349" t="s">
        <v>104</v>
      </c>
      <c r="F440" s="349" t="s">
        <v>42</v>
      </c>
      <c r="G440" s="77">
        <v>4824809.5299999984</v>
      </c>
      <c r="H440" s="338" t="s">
        <v>3621</v>
      </c>
      <c r="I440" s="338"/>
      <c r="J440" s="349" t="s">
        <v>4675</v>
      </c>
      <c r="K440" s="349">
        <v>400041</v>
      </c>
      <c r="L440" s="338" t="s">
        <v>66</v>
      </c>
      <c r="M440" s="338" t="s">
        <v>94</v>
      </c>
      <c r="N440" s="338" t="s">
        <v>3550</v>
      </c>
      <c r="O440" s="345" t="s">
        <v>96</v>
      </c>
      <c r="P440" s="345">
        <v>10163</v>
      </c>
      <c r="Q440" s="345">
        <v>543965</v>
      </c>
      <c r="R440">
        <v>-15722.455384614877</v>
      </c>
      <c r="S440" s="349" t="s">
        <v>4786</v>
      </c>
    </row>
    <row r="441" spans="1:19" x14ac:dyDescent="0.25">
      <c r="A441" s="349" t="s">
        <v>3506</v>
      </c>
      <c r="B441" s="338" t="s">
        <v>3620</v>
      </c>
      <c r="C441" s="339">
        <v>44027</v>
      </c>
      <c r="D441" s="338">
        <v>3024003</v>
      </c>
      <c r="E441" s="349" t="s">
        <v>107</v>
      </c>
      <c r="F441" s="349" t="s">
        <v>42</v>
      </c>
      <c r="G441" s="77">
        <v>5017339.4800000004</v>
      </c>
      <c r="H441" s="338" t="s">
        <v>3621</v>
      </c>
      <c r="I441" s="338"/>
      <c r="J441" s="349" t="s">
        <v>4675</v>
      </c>
      <c r="K441" s="349">
        <v>400033</v>
      </c>
      <c r="L441" s="338" t="s">
        <v>66</v>
      </c>
      <c r="M441" s="338" t="s">
        <v>94</v>
      </c>
      <c r="N441" s="338" t="s">
        <v>3550</v>
      </c>
      <c r="O441" s="345" t="s">
        <v>96</v>
      </c>
      <c r="P441" s="345">
        <v>10163</v>
      </c>
      <c r="Q441" s="345">
        <v>543965</v>
      </c>
      <c r="R441">
        <v>-15350.149999999907</v>
      </c>
      <c r="S441" s="349" t="s">
        <v>4786</v>
      </c>
    </row>
    <row r="442" spans="1:19" x14ac:dyDescent="0.25">
      <c r="A442" s="349" t="s">
        <v>3506</v>
      </c>
      <c r="B442" s="338" t="s">
        <v>3620</v>
      </c>
      <c r="C442" s="339">
        <v>44027</v>
      </c>
      <c r="D442" s="338">
        <v>3025427</v>
      </c>
      <c r="E442" s="349" t="s">
        <v>111</v>
      </c>
      <c r="F442" s="349" t="s">
        <v>42</v>
      </c>
      <c r="G442" s="77">
        <v>6148058.8899999997</v>
      </c>
      <c r="H442" s="338" t="s">
        <v>3621</v>
      </c>
      <c r="I442" s="338"/>
      <c r="J442" s="349" t="s">
        <v>4675</v>
      </c>
      <c r="K442" s="349">
        <v>400140</v>
      </c>
      <c r="L442" s="338" t="s">
        <v>66</v>
      </c>
      <c r="M442" s="338" t="s">
        <v>94</v>
      </c>
      <c r="N442" s="338" t="s">
        <v>3550</v>
      </c>
      <c r="O442" s="345" t="s">
        <v>96</v>
      </c>
      <c r="P442" s="345">
        <v>10163</v>
      </c>
      <c r="Q442" s="345">
        <v>543965</v>
      </c>
      <c r="R442">
        <v>-17245.129230769351</v>
      </c>
      <c r="S442" s="349" t="s">
        <v>4786</v>
      </c>
    </row>
    <row r="443" spans="1:19" x14ac:dyDescent="0.25">
      <c r="A443" s="349" t="s">
        <v>3506</v>
      </c>
      <c r="B443" s="338" t="s">
        <v>3620</v>
      </c>
      <c r="C443" s="339">
        <v>44027</v>
      </c>
      <c r="D443" s="338">
        <v>3024004</v>
      </c>
      <c r="E443" s="349" t="s">
        <v>112</v>
      </c>
      <c r="F443" s="349" t="s">
        <v>42</v>
      </c>
      <c r="G443" s="77">
        <v>1463472.02</v>
      </c>
      <c r="H443" s="338" t="s">
        <v>3621</v>
      </c>
      <c r="I443" s="338"/>
      <c r="J443" s="349" t="s">
        <v>4675</v>
      </c>
      <c r="K443" s="349">
        <v>107953</v>
      </c>
      <c r="L443" s="338" t="s">
        <v>66</v>
      </c>
      <c r="M443" s="338" t="s">
        <v>94</v>
      </c>
      <c r="N443" s="338" t="s">
        <v>3550</v>
      </c>
      <c r="O443" s="345" t="s">
        <v>96</v>
      </c>
      <c r="P443" s="345">
        <v>10163</v>
      </c>
      <c r="Q443" s="345">
        <v>543965</v>
      </c>
      <c r="R443">
        <v>-4685.986153846141</v>
      </c>
      <c r="S443" s="349" t="s">
        <v>4786</v>
      </c>
    </row>
    <row r="444" spans="1:19" x14ac:dyDescent="0.25">
      <c r="A444" s="349" t="s">
        <v>3506</v>
      </c>
      <c r="B444" s="338" t="s">
        <v>3620</v>
      </c>
      <c r="C444" s="339">
        <v>44027</v>
      </c>
      <c r="D444" s="338">
        <v>3025404</v>
      </c>
      <c r="E444" s="349" t="s">
        <v>118</v>
      </c>
      <c r="F444" s="349" t="s">
        <v>42</v>
      </c>
      <c r="G444" s="77">
        <v>2996528.14</v>
      </c>
      <c r="H444" s="338" t="s">
        <v>3621</v>
      </c>
      <c r="I444" s="338"/>
      <c r="J444" s="349" t="s">
        <v>4675</v>
      </c>
      <c r="K444" s="349">
        <v>400029</v>
      </c>
      <c r="L444" s="338" t="s">
        <v>66</v>
      </c>
      <c r="M444" s="338" t="s">
        <v>94</v>
      </c>
      <c r="N444" s="338" t="s">
        <v>3550</v>
      </c>
      <c r="O444" s="345" t="s">
        <v>96</v>
      </c>
      <c r="P444" s="345">
        <v>10163</v>
      </c>
      <c r="Q444" s="345">
        <v>543965</v>
      </c>
      <c r="R444">
        <v>-9252.834615384927</v>
      </c>
      <c r="S444" s="349" t="s">
        <v>4786</v>
      </c>
    </row>
    <row r="445" spans="1:19" x14ac:dyDescent="0.25">
      <c r="A445" s="349" t="s">
        <v>3506</v>
      </c>
      <c r="B445" s="338" t="s">
        <v>3620</v>
      </c>
      <c r="C445" s="339">
        <v>44027</v>
      </c>
      <c r="D445" s="338">
        <v>3025407</v>
      </c>
      <c r="E445" s="349" t="s">
        <v>119</v>
      </c>
      <c r="F445" s="349" t="s">
        <v>42</v>
      </c>
      <c r="G445" s="77">
        <v>5915898.4900000012</v>
      </c>
      <c r="H445" s="338" t="s">
        <v>3621</v>
      </c>
      <c r="I445" s="338"/>
      <c r="J445" s="349" t="s">
        <v>4675</v>
      </c>
      <c r="K445" s="349">
        <v>400013</v>
      </c>
      <c r="L445" s="338" t="s">
        <v>66</v>
      </c>
      <c r="M445" s="338" t="s">
        <v>94</v>
      </c>
      <c r="N445" s="338" t="s">
        <v>3550</v>
      </c>
      <c r="O445" s="345" t="s">
        <v>96</v>
      </c>
      <c r="P445" s="345">
        <v>10163</v>
      </c>
      <c r="Q445" s="345">
        <v>543965</v>
      </c>
      <c r="R445">
        <v>-18652.443076922558</v>
      </c>
      <c r="S445" s="349" t="s">
        <v>4786</v>
      </c>
    </row>
    <row r="446" spans="1:19" x14ac:dyDescent="0.25">
      <c r="A446" s="349" t="s">
        <v>3506</v>
      </c>
      <c r="B446" s="338" t="s">
        <v>3620</v>
      </c>
      <c r="C446" s="339">
        <v>44027</v>
      </c>
      <c r="D446" s="338">
        <v>3023521</v>
      </c>
      <c r="E446" s="349" t="s">
        <v>318</v>
      </c>
      <c r="F446" s="349" t="s">
        <v>42</v>
      </c>
      <c r="G446" s="77">
        <v>7347993.4399999985</v>
      </c>
      <c r="H446" s="338" t="s">
        <v>3621</v>
      </c>
      <c r="I446" s="338"/>
      <c r="J446" s="349" t="s">
        <v>4184</v>
      </c>
      <c r="K446" s="349">
        <v>400135</v>
      </c>
      <c r="L446" s="338" t="s">
        <v>66</v>
      </c>
      <c r="M446" s="338" t="s">
        <v>94</v>
      </c>
      <c r="N446" s="338" t="s">
        <v>3550</v>
      </c>
      <c r="O446" s="345" t="s">
        <v>317</v>
      </c>
      <c r="P446" s="345">
        <v>11510</v>
      </c>
      <c r="Q446" s="345">
        <v>543965</v>
      </c>
      <c r="R446">
        <v>-27153.413846154232</v>
      </c>
      <c r="S446" s="349" t="s">
        <v>4786</v>
      </c>
    </row>
    <row r="447" spans="1:19" x14ac:dyDescent="0.25">
      <c r="A447" s="349" t="s">
        <v>3506</v>
      </c>
      <c r="B447" s="338" t="s">
        <v>3620</v>
      </c>
      <c r="C447" s="339">
        <v>44027</v>
      </c>
      <c r="D447" s="338">
        <v>3023520</v>
      </c>
      <c r="E447" s="349" t="s">
        <v>189</v>
      </c>
      <c r="F447" s="349"/>
      <c r="G447" s="77">
        <v>1587167.9999999998</v>
      </c>
      <c r="H447" s="338" t="s">
        <v>3621</v>
      </c>
      <c r="I447" s="338"/>
      <c r="J447" s="349" t="s">
        <v>4712</v>
      </c>
      <c r="K447" s="349">
        <v>400125</v>
      </c>
      <c r="L447" s="338" t="s">
        <v>66</v>
      </c>
      <c r="M447" s="338" t="s">
        <v>94</v>
      </c>
      <c r="N447" s="338" t="s">
        <v>3550</v>
      </c>
      <c r="O447" s="345" t="s">
        <v>45</v>
      </c>
      <c r="P447" s="345">
        <v>10162</v>
      </c>
      <c r="Q447" s="345">
        <v>516500</v>
      </c>
      <c r="R447">
        <v>120786.94153846154</v>
      </c>
      <c r="S447" s="349" t="s">
        <v>4786</v>
      </c>
    </row>
    <row r="448" spans="1:19" x14ac:dyDescent="0.25">
      <c r="A448" s="349" t="s">
        <v>3506</v>
      </c>
      <c r="B448" s="338" t="s">
        <v>3620</v>
      </c>
      <c r="C448" s="339">
        <v>44027</v>
      </c>
      <c r="D448" s="338">
        <v>3023300</v>
      </c>
      <c r="E448" s="349" t="s">
        <v>192</v>
      </c>
      <c r="F448" s="349" t="s">
        <v>42</v>
      </c>
      <c r="G448" s="77">
        <v>903010.1</v>
      </c>
      <c r="H448" s="338" t="s">
        <v>3621</v>
      </c>
      <c r="I448" s="338"/>
      <c r="J448" s="349" t="s">
        <v>4674</v>
      </c>
      <c r="K448" s="349">
        <v>400069</v>
      </c>
      <c r="L448" s="338" t="s">
        <v>66</v>
      </c>
      <c r="M448" s="338" t="s">
        <v>94</v>
      </c>
      <c r="N448" s="338" t="s">
        <v>3550</v>
      </c>
      <c r="O448" s="345" t="s">
        <v>45</v>
      </c>
      <c r="P448" s="345">
        <v>10162</v>
      </c>
      <c r="Q448" s="345">
        <v>543965</v>
      </c>
      <c r="R448">
        <v>68852.803846153838</v>
      </c>
      <c r="S448" s="349" t="s">
        <v>4786</v>
      </c>
    </row>
    <row r="449" spans="1:19" x14ac:dyDescent="0.25">
      <c r="A449" s="349" t="s">
        <v>3506</v>
      </c>
      <c r="B449" s="338" t="s">
        <v>3620</v>
      </c>
      <c r="C449" s="339">
        <v>44027</v>
      </c>
      <c r="D449" s="338">
        <v>3023317</v>
      </c>
      <c r="E449" s="349" t="s">
        <v>193</v>
      </c>
      <c r="F449" s="349" t="s">
        <v>42</v>
      </c>
      <c r="G449" s="77">
        <v>1042491.2499999999</v>
      </c>
      <c r="H449" s="338" t="s">
        <v>3621</v>
      </c>
      <c r="I449" s="338"/>
      <c r="J449" s="349" t="s">
        <v>4674</v>
      </c>
      <c r="K449" s="349">
        <v>400015</v>
      </c>
      <c r="L449" s="338" t="s">
        <v>66</v>
      </c>
      <c r="M449" s="338" t="s">
        <v>94</v>
      </c>
      <c r="N449" s="338" t="s">
        <v>3550</v>
      </c>
      <c r="O449" s="345" t="s">
        <v>45</v>
      </c>
      <c r="P449" s="345">
        <v>10162</v>
      </c>
      <c r="Q449" s="345">
        <v>543965</v>
      </c>
      <c r="R449">
        <v>79423.350000000006</v>
      </c>
      <c r="S449" s="349" t="s">
        <v>4787</v>
      </c>
    </row>
    <row r="450" spans="1:19" x14ac:dyDescent="0.25">
      <c r="A450" s="349" t="s">
        <v>3506</v>
      </c>
      <c r="B450" s="338" t="s">
        <v>3620</v>
      </c>
      <c r="C450" s="339">
        <v>44027</v>
      </c>
      <c r="D450" s="338">
        <v>3023500</v>
      </c>
      <c r="E450" s="349" t="s">
        <v>195</v>
      </c>
      <c r="F450" s="349" t="s">
        <v>42</v>
      </c>
      <c r="G450" s="77">
        <v>716722.85000000021</v>
      </c>
      <c r="H450" s="338" t="s">
        <v>3621</v>
      </c>
      <c r="I450" s="338"/>
      <c r="J450" s="349" t="s">
        <v>4674</v>
      </c>
      <c r="K450" s="349">
        <v>400023</v>
      </c>
      <c r="L450" s="338" t="s">
        <v>66</v>
      </c>
      <c r="M450" s="338" t="s">
        <v>94</v>
      </c>
      <c r="N450" s="338" t="s">
        <v>3550</v>
      </c>
      <c r="O450" s="345" t="s">
        <v>45</v>
      </c>
      <c r="P450" s="345">
        <v>10162</v>
      </c>
      <c r="Q450" s="345">
        <v>543965</v>
      </c>
      <c r="R450">
        <v>54659.198461538464</v>
      </c>
      <c r="S450" s="349" t="s">
        <v>4787</v>
      </c>
    </row>
    <row r="451" spans="1:19" x14ac:dyDescent="0.25">
      <c r="A451" s="349" t="s">
        <v>3506</v>
      </c>
      <c r="B451" s="338" t="s">
        <v>3620</v>
      </c>
      <c r="C451" s="339">
        <v>44027</v>
      </c>
      <c r="D451" s="338">
        <v>3023514</v>
      </c>
      <c r="E451" s="349" t="s">
        <v>196</v>
      </c>
      <c r="F451" s="349" t="s">
        <v>42</v>
      </c>
      <c r="G451" s="77">
        <v>962716.86999999988</v>
      </c>
      <c r="H451" s="338" t="s">
        <v>3621</v>
      </c>
      <c r="I451" s="338"/>
      <c r="J451" s="349" t="s">
        <v>4674</v>
      </c>
      <c r="K451" s="349">
        <v>400107</v>
      </c>
      <c r="L451" s="338" t="s">
        <v>66</v>
      </c>
      <c r="M451" s="338" t="s">
        <v>94</v>
      </c>
      <c r="N451" s="338" t="s">
        <v>3550</v>
      </c>
      <c r="O451" s="345" t="s">
        <v>45</v>
      </c>
      <c r="P451" s="345">
        <v>10162</v>
      </c>
      <c r="Q451" s="345">
        <v>543965</v>
      </c>
      <c r="R451">
        <v>73364.893846153849</v>
      </c>
      <c r="S451" s="349" t="s">
        <v>4787</v>
      </c>
    </row>
    <row r="452" spans="1:19" x14ac:dyDescent="0.25">
      <c r="A452" s="349" t="s">
        <v>3506</v>
      </c>
      <c r="B452" s="338" t="s">
        <v>3620</v>
      </c>
      <c r="C452" s="339">
        <v>44027</v>
      </c>
      <c r="D452" s="338">
        <v>3022002</v>
      </c>
      <c r="E452" s="349" t="s">
        <v>198</v>
      </c>
      <c r="F452" s="349" t="s">
        <v>42</v>
      </c>
      <c r="G452" s="77">
        <v>2085296.3400000003</v>
      </c>
      <c r="H452" s="338" t="s">
        <v>3621</v>
      </c>
      <c r="I452" s="338"/>
      <c r="J452" s="349" t="s">
        <v>4674</v>
      </c>
      <c r="K452" s="349">
        <v>400005</v>
      </c>
      <c r="L452" s="338" t="s">
        <v>66</v>
      </c>
      <c r="M452" s="338" t="s">
        <v>94</v>
      </c>
      <c r="N452" s="338" t="s">
        <v>3550</v>
      </c>
      <c r="O452" s="345" t="s">
        <v>45</v>
      </c>
      <c r="P452" s="345">
        <v>10162</v>
      </c>
      <c r="Q452" s="345">
        <v>543965</v>
      </c>
      <c r="R452">
        <v>158970.58692307689</v>
      </c>
      <c r="S452" s="349" t="s">
        <v>4786</v>
      </c>
    </row>
    <row r="453" spans="1:19" x14ac:dyDescent="0.25">
      <c r="A453" s="349" t="s">
        <v>3506</v>
      </c>
      <c r="B453" s="338" t="s">
        <v>3620</v>
      </c>
      <c r="C453" s="339">
        <v>44027</v>
      </c>
      <c r="D453" s="338">
        <v>3022079</v>
      </c>
      <c r="E453" s="349" t="s">
        <v>199</v>
      </c>
      <c r="F453" s="349" t="s">
        <v>42</v>
      </c>
      <c r="G453" s="77">
        <v>1684668.03</v>
      </c>
      <c r="H453" s="338" t="s">
        <v>3621</v>
      </c>
      <c r="I453" s="338"/>
      <c r="J453" s="349" t="s">
        <v>4674</v>
      </c>
      <c r="K453" s="349">
        <v>400070</v>
      </c>
      <c r="L453" s="338" t="s">
        <v>66</v>
      </c>
      <c r="M453" s="338" t="s">
        <v>94</v>
      </c>
      <c r="N453" s="338" t="s">
        <v>3550</v>
      </c>
      <c r="O453" s="345" t="s">
        <v>45</v>
      </c>
      <c r="P453" s="345">
        <v>10162</v>
      </c>
      <c r="Q453" s="345">
        <v>543965</v>
      </c>
      <c r="R453">
        <v>128219.65615384615</v>
      </c>
      <c r="S453" s="349" t="s">
        <v>4787</v>
      </c>
    </row>
    <row r="454" spans="1:19" x14ac:dyDescent="0.25">
      <c r="A454" s="349" t="s">
        <v>3506</v>
      </c>
      <c r="B454" s="338" t="s">
        <v>3620</v>
      </c>
      <c r="C454" s="339">
        <v>44027</v>
      </c>
      <c r="D454" s="338">
        <v>3023524</v>
      </c>
      <c r="E454" s="349" t="s">
        <v>200</v>
      </c>
      <c r="F454" s="349" t="s">
        <v>42</v>
      </c>
      <c r="G454" s="77">
        <v>804695.35999999987</v>
      </c>
      <c r="H454" s="338" t="s">
        <v>3621</v>
      </c>
      <c r="I454" s="338"/>
      <c r="J454" s="349" t="s">
        <v>4674</v>
      </c>
      <c r="K454" s="349">
        <v>400150</v>
      </c>
      <c r="L454" s="338" t="s">
        <v>66</v>
      </c>
      <c r="M454" s="338" t="s">
        <v>94</v>
      </c>
      <c r="N454" s="338" t="s">
        <v>3550</v>
      </c>
      <c r="O454" s="345" t="s">
        <v>45</v>
      </c>
      <c r="P454" s="345">
        <v>10162</v>
      </c>
      <c r="Q454" s="345">
        <v>543965</v>
      </c>
      <c r="R454">
        <v>61308.930769230741</v>
      </c>
      <c r="S454" s="349" t="s">
        <v>4787</v>
      </c>
    </row>
    <row r="455" spans="1:19" x14ac:dyDescent="0.25">
      <c r="A455" s="349" t="s">
        <v>3506</v>
      </c>
      <c r="B455" s="338" t="s">
        <v>3620</v>
      </c>
      <c r="C455" s="339">
        <v>44027</v>
      </c>
      <c r="D455" s="338">
        <v>3022003</v>
      </c>
      <c r="E455" s="349" t="s">
        <v>201</v>
      </c>
      <c r="F455" s="349" t="s">
        <v>42</v>
      </c>
      <c r="G455" s="77">
        <v>1767219.3</v>
      </c>
      <c r="H455" s="338" t="s">
        <v>3621</v>
      </c>
      <c r="I455" s="338"/>
      <c r="J455" s="349" t="s">
        <v>4674</v>
      </c>
      <c r="K455" s="349">
        <v>400051</v>
      </c>
      <c r="L455" s="338" t="s">
        <v>66</v>
      </c>
      <c r="M455" s="338" t="s">
        <v>94</v>
      </c>
      <c r="N455" s="338" t="s">
        <v>3550</v>
      </c>
      <c r="O455" s="345" t="s">
        <v>45</v>
      </c>
      <c r="P455" s="345">
        <v>10162</v>
      </c>
      <c r="Q455" s="345">
        <v>543965</v>
      </c>
      <c r="R455">
        <v>134657.55384615384</v>
      </c>
      <c r="S455" s="349" t="s">
        <v>4786</v>
      </c>
    </row>
    <row r="456" spans="1:19" x14ac:dyDescent="0.25">
      <c r="A456" s="349" t="s">
        <v>3506</v>
      </c>
      <c r="B456" s="338" t="s">
        <v>3620</v>
      </c>
      <c r="C456" s="339">
        <v>44027</v>
      </c>
      <c r="D456" s="338">
        <v>3023511</v>
      </c>
      <c r="E456" s="349" t="s">
        <v>202</v>
      </c>
      <c r="F456" s="349" t="s">
        <v>42</v>
      </c>
      <c r="G456" s="77">
        <v>1864686.8199999998</v>
      </c>
      <c r="H456" s="338" t="s">
        <v>3621</v>
      </c>
      <c r="I456" s="338"/>
      <c r="J456" s="349" t="s">
        <v>4674</v>
      </c>
      <c r="K456" s="349">
        <v>400024</v>
      </c>
      <c r="L456" s="338" t="s">
        <v>66</v>
      </c>
      <c r="M456" s="338" t="s">
        <v>94</v>
      </c>
      <c r="N456" s="338" t="s">
        <v>3550</v>
      </c>
      <c r="O456" s="345" t="s">
        <v>45</v>
      </c>
      <c r="P456" s="345">
        <v>10162</v>
      </c>
      <c r="Q456" s="345">
        <v>543965</v>
      </c>
      <c r="R456">
        <v>142124.95384615383</v>
      </c>
      <c r="S456" s="349" t="s">
        <v>4787</v>
      </c>
    </row>
    <row r="457" spans="1:19" x14ac:dyDescent="0.25">
      <c r="A457" s="349" t="s">
        <v>3506</v>
      </c>
      <c r="B457" s="338" t="s">
        <v>3620</v>
      </c>
      <c r="C457" s="339">
        <v>44027</v>
      </c>
      <c r="D457" s="338">
        <v>3022008</v>
      </c>
      <c r="E457" s="349" t="s">
        <v>204</v>
      </c>
      <c r="F457" s="349" t="s">
        <v>42</v>
      </c>
      <c r="G457" s="77">
        <v>1206552.5000000002</v>
      </c>
      <c r="H457" s="338" t="s">
        <v>3621</v>
      </c>
      <c r="I457" s="338"/>
      <c r="J457" s="349" t="s">
        <v>4674</v>
      </c>
      <c r="K457" s="349">
        <v>400057</v>
      </c>
      <c r="L457" s="338" t="s">
        <v>66</v>
      </c>
      <c r="M457" s="338" t="s">
        <v>94</v>
      </c>
      <c r="N457" s="338" t="s">
        <v>3550</v>
      </c>
      <c r="O457" s="345" t="s">
        <v>45</v>
      </c>
      <c r="P457" s="345">
        <v>10162</v>
      </c>
      <c r="Q457" s="345">
        <v>543965</v>
      </c>
      <c r="R457">
        <v>91941.136923076949</v>
      </c>
      <c r="S457" s="349" t="s">
        <v>4786</v>
      </c>
    </row>
    <row r="458" spans="1:19" x14ac:dyDescent="0.25">
      <c r="A458" s="349" t="s">
        <v>3506</v>
      </c>
      <c r="B458" s="338" t="s">
        <v>3620</v>
      </c>
      <c r="C458" s="339">
        <v>44027</v>
      </c>
      <c r="D458" s="338">
        <v>3022007</v>
      </c>
      <c r="E458" s="349" t="s">
        <v>205</v>
      </c>
      <c r="F458" s="349" t="s">
        <v>42</v>
      </c>
      <c r="G458" s="77">
        <v>1479170.5999999999</v>
      </c>
      <c r="H458" s="338" t="s">
        <v>3621</v>
      </c>
      <c r="I458" s="338"/>
      <c r="J458" s="349" t="s">
        <v>4674</v>
      </c>
      <c r="K458" s="349">
        <v>400040</v>
      </c>
      <c r="L458" s="338" t="s">
        <v>66</v>
      </c>
      <c r="M458" s="338" t="s">
        <v>94</v>
      </c>
      <c r="N458" s="338" t="s">
        <v>3550</v>
      </c>
      <c r="O458" s="345" t="s">
        <v>45</v>
      </c>
      <c r="P458" s="345">
        <v>10162</v>
      </c>
      <c r="Q458" s="345">
        <v>543965</v>
      </c>
      <c r="R458">
        <v>112599.83076923079</v>
      </c>
      <c r="S458" s="349" t="s">
        <v>4786</v>
      </c>
    </row>
    <row r="459" spans="1:19" x14ac:dyDescent="0.25">
      <c r="A459" s="349" t="s">
        <v>3506</v>
      </c>
      <c r="B459" s="338" t="s">
        <v>3620</v>
      </c>
      <c r="C459" s="339">
        <v>44027</v>
      </c>
      <c r="D459" s="338">
        <v>3022009</v>
      </c>
      <c r="E459" s="349" t="s">
        <v>206</v>
      </c>
      <c r="F459" s="349" t="s">
        <v>42</v>
      </c>
      <c r="G459" s="77">
        <v>1930322.1899999995</v>
      </c>
      <c r="H459" s="338" t="s">
        <v>3621</v>
      </c>
      <c r="I459" s="338"/>
      <c r="J459" s="349" t="s">
        <v>4674</v>
      </c>
      <c r="K459" s="349">
        <v>400061</v>
      </c>
      <c r="L459" s="338" t="s">
        <v>66</v>
      </c>
      <c r="M459" s="338" t="s">
        <v>94</v>
      </c>
      <c r="N459" s="338" t="s">
        <v>3550</v>
      </c>
      <c r="O459" s="345" t="s">
        <v>45</v>
      </c>
      <c r="P459" s="345">
        <v>10162</v>
      </c>
      <c r="Q459" s="345">
        <v>543965</v>
      </c>
      <c r="R459">
        <v>147113.28230769231</v>
      </c>
      <c r="S459" s="349" t="s">
        <v>4787</v>
      </c>
    </row>
    <row r="460" spans="1:19" x14ac:dyDescent="0.25">
      <c r="A460" s="349" t="s">
        <v>3506</v>
      </c>
      <c r="B460" s="338" t="s">
        <v>3620</v>
      </c>
      <c r="C460" s="339">
        <v>44027</v>
      </c>
      <c r="D460" s="338">
        <v>3022067</v>
      </c>
      <c r="E460" s="349" t="s">
        <v>41</v>
      </c>
      <c r="F460" s="349" t="s">
        <v>42</v>
      </c>
      <c r="G460" s="77">
        <v>1102916.4200000002</v>
      </c>
      <c r="H460" s="338" t="s">
        <v>3621</v>
      </c>
      <c r="I460" s="338"/>
      <c r="J460" s="349" t="s">
        <v>4674</v>
      </c>
      <c r="K460" s="349">
        <v>400065</v>
      </c>
      <c r="L460" s="338" t="s">
        <v>66</v>
      </c>
      <c r="M460" s="338" t="s">
        <v>94</v>
      </c>
      <c r="N460" s="338" t="s">
        <v>3550</v>
      </c>
      <c r="O460" s="345" t="s">
        <v>45</v>
      </c>
      <c r="P460" s="345">
        <v>10162</v>
      </c>
      <c r="Q460" s="345">
        <v>543965</v>
      </c>
      <c r="R460">
        <v>84077.06</v>
      </c>
      <c r="S460" s="349" t="s">
        <v>4786</v>
      </c>
    </row>
    <row r="461" spans="1:19" x14ac:dyDescent="0.25">
      <c r="A461" s="349" t="s">
        <v>3506</v>
      </c>
      <c r="B461" s="338" t="s">
        <v>3620</v>
      </c>
      <c r="C461" s="339">
        <v>44027</v>
      </c>
      <c r="D461" s="338">
        <v>3023302</v>
      </c>
      <c r="E461" s="349" t="s">
        <v>208</v>
      </c>
      <c r="F461" s="349" t="s">
        <v>42</v>
      </c>
      <c r="G461" s="77">
        <v>889452.78</v>
      </c>
      <c r="H461" s="338" t="s">
        <v>3621</v>
      </c>
      <c r="I461" s="338"/>
      <c r="J461" s="349" t="s">
        <v>4674</v>
      </c>
      <c r="K461" s="349">
        <v>400039</v>
      </c>
      <c r="L461" s="338" t="s">
        <v>66</v>
      </c>
      <c r="M461" s="338" t="s">
        <v>94</v>
      </c>
      <c r="N461" s="338" t="s">
        <v>3550</v>
      </c>
      <c r="O461" s="345" t="s">
        <v>45</v>
      </c>
      <c r="P461" s="345">
        <v>10162</v>
      </c>
      <c r="Q461" s="345">
        <v>543965</v>
      </c>
      <c r="R461">
        <v>67746.904615384585</v>
      </c>
      <c r="S461" s="349" t="s">
        <v>4786</v>
      </c>
    </row>
    <row r="462" spans="1:19" x14ac:dyDescent="0.25">
      <c r="A462" s="349" t="s">
        <v>3506</v>
      </c>
      <c r="B462" s="338" t="s">
        <v>3620</v>
      </c>
      <c r="C462" s="339">
        <v>44027</v>
      </c>
      <c r="D462" s="338">
        <v>3022011</v>
      </c>
      <c r="E462" s="349" t="s">
        <v>209</v>
      </c>
      <c r="F462" s="349" t="s">
        <v>42</v>
      </c>
      <c r="G462" s="77">
        <v>937075.21999999986</v>
      </c>
      <c r="H462" s="338" t="s">
        <v>3621</v>
      </c>
      <c r="I462" s="338"/>
      <c r="J462" s="349" t="s">
        <v>4674</v>
      </c>
      <c r="K462" s="349">
        <v>400020</v>
      </c>
      <c r="L462" s="338" t="s">
        <v>66</v>
      </c>
      <c r="M462" s="338" t="s">
        <v>94</v>
      </c>
      <c r="N462" s="338" t="s">
        <v>3550</v>
      </c>
      <c r="O462" s="345" t="s">
        <v>45</v>
      </c>
      <c r="P462" s="345">
        <v>10162</v>
      </c>
      <c r="Q462" s="345">
        <v>543965</v>
      </c>
      <c r="R462">
        <v>71407.333076923067</v>
      </c>
      <c r="S462" s="349" t="s">
        <v>4786</v>
      </c>
    </row>
    <row r="463" spans="1:19" x14ac:dyDescent="0.25">
      <c r="A463" s="349" t="s">
        <v>3506</v>
      </c>
      <c r="B463" s="338" t="s">
        <v>3620</v>
      </c>
      <c r="C463" s="339">
        <v>44027</v>
      </c>
      <c r="D463" s="338">
        <v>3022014</v>
      </c>
      <c r="E463" s="349" t="s">
        <v>211</v>
      </c>
      <c r="F463" s="349" t="s">
        <v>42</v>
      </c>
      <c r="G463" s="77">
        <v>2935388.61</v>
      </c>
      <c r="H463" s="338" t="s">
        <v>3621</v>
      </c>
      <c r="I463" s="338"/>
      <c r="J463" s="349" t="s">
        <v>4674</v>
      </c>
      <c r="K463" s="349">
        <v>400050</v>
      </c>
      <c r="L463" s="338" t="s">
        <v>66</v>
      </c>
      <c r="M463" s="338" t="s">
        <v>94</v>
      </c>
      <c r="N463" s="338" t="s">
        <v>3550</v>
      </c>
      <c r="O463" s="345" t="s">
        <v>45</v>
      </c>
      <c r="P463" s="345">
        <v>10162</v>
      </c>
      <c r="Q463" s="345">
        <v>543965</v>
      </c>
      <c r="R463">
        <v>223652.31846153855</v>
      </c>
      <c r="S463" s="349" t="s">
        <v>4786</v>
      </c>
    </row>
    <row r="464" spans="1:19" x14ac:dyDescent="0.25">
      <c r="A464" s="349" t="s">
        <v>3506</v>
      </c>
      <c r="B464" s="338" t="s">
        <v>3620</v>
      </c>
      <c r="C464" s="339">
        <v>44027</v>
      </c>
      <c r="D464" s="338">
        <v>3022015</v>
      </c>
      <c r="E464" s="349" t="s">
        <v>212</v>
      </c>
      <c r="F464" s="349" t="s">
        <v>42</v>
      </c>
      <c r="G464" s="77">
        <v>1136245.4000000001</v>
      </c>
      <c r="H464" s="338" t="s">
        <v>3621</v>
      </c>
      <c r="I464" s="338"/>
      <c r="J464" s="349" t="s">
        <v>4674</v>
      </c>
      <c r="K464" s="349">
        <v>400059</v>
      </c>
      <c r="L464" s="338" t="s">
        <v>66</v>
      </c>
      <c r="M464" s="338" t="s">
        <v>94</v>
      </c>
      <c r="N464" s="338" t="s">
        <v>3550</v>
      </c>
      <c r="O464" s="345" t="s">
        <v>45</v>
      </c>
      <c r="P464" s="345">
        <v>10162</v>
      </c>
      <c r="Q464" s="345">
        <v>543965</v>
      </c>
      <c r="R464">
        <v>86686.433076923087</v>
      </c>
      <c r="S464" s="349" t="s">
        <v>4787</v>
      </c>
    </row>
    <row r="465" spans="1:19" x14ac:dyDescent="0.25">
      <c r="A465" s="349" t="s">
        <v>3506</v>
      </c>
      <c r="B465" s="338" t="s">
        <v>3620</v>
      </c>
      <c r="C465" s="339">
        <v>44027</v>
      </c>
      <c r="D465" s="338">
        <v>3022016</v>
      </c>
      <c r="E465" s="349" t="s">
        <v>213</v>
      </c>
      <c r="F465" s="349" t="s">
        <v>42</v>
      </c>
      <c r="G465" s="77">
        <v>948529.83000000007</v>
      </c>
      <c r="H465" s="338" t="s">
        <v>3621</v>
      </c>
      <c r="I465" s="338"/>
      <c r="J465" s="349" t="s">
        <v>4674</v>
      </c>
      <c r="K465" s="349">
        <v>400049</v>
      </c>
      <c r="L465" s="338" t="s">
        <v>66</v>
      </c>
      <c r="M465" s="338" t="s">
        <v>94</v>
      </c>
      <c r="N465" s="338" t="s">
        <v>3550</v>
      </c>
      <c r="O465" s="345" t="s">
        <v>45</v>
      </c>
      <c r="P465" s="345">
        <v>10162</v>
      </c>
      <c r="Q465" s="345">
        <v>543965</v>
      </c>
      <c r="R465">
        <v>72291.204615384602</v>
      </c>
      <c r="S465" s="349" t="s">
        <v>4786</v>
      </c>
    </row>
    <row r="466" spans="1:19" x14ac:dyDescent="0.25">
      <c r="A466" s="349" t="s">
        <v>3506</v>
      </c>
      <c r="B466" s="338" t="s">
        <v>3620</v>
      </c>
      <c r="C466" s="339">
        <v>44027</v>
      </c>
      <c r="D466" s="338">
        <v>3022017</v>
      </c>
      <c r="E466" s="349" t="s">
        <v>214</v>
      </c>
      <c r="F466" s="349" t="s">
        <v>42</v>
      </c>
      <c r="G466" s="77">
        <v>1781348.5899999999</v>
      </c>
      <c r="H466" s="338" t="s">
        <v>3621</v>
      </c>
      <c r="I466" s="338"/>
      <c r="J466" s="349" t="s">
        <v>4674</v>
      </c>
      <c r="K466" s="349">
        <v>400080</v>
      </c>
      <c r="L466" s="338" t="s">
        <v>66</v>
      </c>
      <c r="M466" s="338" t="s">
        <v>94</v>
      </c>
      <c r="N466" s="338" t="s">
        <v>3550</v>
      </c>
      <c r="O466" s="345" t="s">
        <v>45</v>
      </c>
      <c r="P466" s="345">
        <v>10162</v>
      </c>
      <c r="Q466" s="345">
        <v>543965</v>
      </c>
      <c r="R466">
        <v>135654.05153846153</v>
      </c>
      <c r="S466" s="349" t="s">
        <v>4786</v>
      </c>
    </row>
    <row r="467" spans="1:19" x14ac:dyDescent="0.25">
      <c r="A467" s="349" t="s">
        <v>3506</v>
      </c>
      <c r="B467" s="338" t="s">
        <v>3620</v>
      </c>
      <c r="C467" s="339">
        <v>44027</v>
      </c>
      <c r="D467" s="338">
        <v>3022073</v>
      </c>
      <c r="E467" s="349" t="s">
        <v>215</v>
      </c>
      <c r="F467" s="349" t="s">
        <v>42</v>
      </c>
      <c r="G467" s="77">
        <v>2701355.2700000005</v>
      </c>
      <c r="H467" s="338" t="s">
        <v>3621</v>
      </c>
      <c r="I467" s="338"/>
      <c r="J467" s="349" t="s">
        <v>4674</v>
      </c>
      <c r="K467" s="349">
        <v>400105</v>
      </c>
      <c r="L467" s="338" t="s">
        <v>66</v>
      </c>
      <c r="M467" s="338" t="s">
        <v>94</v>
      </c>
      <c r="N467" s="338" t="s">
        <v>3550</v>
      </c>
      <c r="O467" s="345" t="s">
        <v>45</v>
      </c>
      <c r="P467" s="345">
        <v>10162</v>
      </c>
      <c r="Q467" s="345">
        <v>543965</v>
      </c>
      <c r="R467">
        <v>205687.36307692307</v>
      </c>
      <c r="S467" s="349" t="s">
        <v>4786</v>
      </c>
    </row>
    <row r="468" spans="1:19" x14ac:dyDescent="0.25">
      <c r="A468" s="349" t="s">
        <v>3506</v>
      </c>
      <c r="B468" s="338" t="s">
        <v>3620</v>
      </c>
      <c r="C468" s="339">
        <v>44027</v>
      </c>
      <c r="D468" s="338">
        <v>3022019</v>
      </c>
      <c r="E468" s="349" t="s">
        <v>216</v>
      </c>
      <c r="F468" s="349" t="s">
        <v>42</v>
      </c>
      <c r="G468" s="77">
        <v>1173224.8899999997</v>
      </c>
      <c r="H468" s="338" t="s">
        <v>3621</v>
      </c>
      <c r="I468" s="338"/>
      <c r="J468" s="349" t="s">
        <v>4674</v>
      </c>
      <c r="K468" s="349">
        <v>400036</v>
      </c>
      <c r="L468" s="338" t="s">
        <v>66</v>
      </c>
      <c r="M468" s="338" t="s">
        <v>94</v>
      </c>
      <c r="N468" s="338" t="s">
        <v>3550</v>
      </c>
      <c r="O468" s="345" t="s">
        <v>45</v>
      </c>
      <c r="P468" s="345">
        <v>10162</v>
      </c>
      <c r="Q468" s="345">
        <v>543965</v>
      </c>
      <c r="R468">
        <v>89472.310769230753</v>
      </c>
      <c r="S468" s="349" t="s">
        <v>4787</v>
      </c>
    </row>
    <row r="469" spans="1:19" x14ac:dyDescent="0.25">
      <c r="A469" s="349" t="s">
        <v>3506</v>
      </c>
      <c r="B469" s="338" t="s">
        <v>3620</v>
      </c>
      <c r="C469" s="339">
        <v>44027</v>
      </c>
      <c r="D469" s="338">
        <v>3022021</v>
      </c>
      <c r="E469" s="349" t="s">
        <v>218</v>
      </c>
      <c r="F469" s="349" t="s">
        <v>42</v>
      </c>
      <c r="G469" s="77">
        <v>2426075.83</v>
      </c>
      <c r="H469" s="338" t="s">
        <v>3621</v>
      </c>
      <c r="I469" s="338"/>
      <c r="J469" s="349" t="s">
        <v>4674</v>
      </c>
      <c r="K469" s="349">
        <v>400042</v>
      </c>
      <c r="L469" s="338" t="s">
        <v>66</v>
      </c>
      <c r="M469" s="338" t="s">
        <v>94</v>
      </c>
      <c r="N469" s="338" t="s">
        <v>3550</v>
      </c>
      <c r="O469" s="345" t="s">
        <v>45</v>
      </c>
      <c r="P469" s="345">
        <v>10162</v>
      </c>
      <c r="Q469" s="345">
        <v>543965</v>
      </c>
      <c r="R469">
        <v>184972.85692307694</v>
      </c>
      <c r="S469" s="349" t="s">
        <v>4786</v>
      </c>
    </row>
    <row r="470" spans="1:19" x14ac:dyDescent="0.25">
      <c r="A470" s="349" t="s">
        <v>3506</v>
      </c>
      <c r="B470" s="338" t="s">
        <v>3620</v>
      </c>
      <c r="C470" s="339">
        <v>44027</v>
      </c>
      <c r="D470" s="338">
        <v>3022023</v>
      </c>
      <c r="E470" s="349" t="s">
        <v>219</v>
      </c>
      <c r="F470" s="349" t="s">
        <v>42</v>
      </c>
      <c r="G470" s="77">
        <v>2444031.7900000005</v>
      </c>
      <c r="H470" s="338" t="s">
        <v>3621</v>
      </c>
      <c r="I470" s="338"/>
      <c r="J470" s="349" t="s">
        <v>4674</v>
      </c>
      <c r="K470" s="349">
        <v>400159</v>
      </c>
      <c r="L470" s="338" t="s">
        <v>66</v>
      </c>
      <c r="M470" s="338" t="s">
        <v>94</v>
      </c>
      <c r="N470" s="338" t="s">
        <v>3550</v>
      </c>
      <c r="O470" s="345" t="s">
        <v>45</v>
      </c>
      <c r="P470" s="345">
        <v>10162</v>
      </c>
      <c r="Q470" s="345">
        <v>543965</v>
      </c>
      <c r="R470">
        <v>186209.94</v>
      </c>
      <c r="S470" s="349" t="s">
        <v>4786</v>
      </c>
    </row>
    <row r="471" spans="1:19" x14ac:dyDescent="0.25">
      <c r="A471" s="349" t="s">
        <v>3506</v>
      </c>
      <c r="B471" s="338" t="s">
        <v>3620</v>
      </c>
      <c r="C471" s="339">
        <v>44027</v>
      </c>
      <c r="D471" s="338">
        <v>3022024</v>
      </c>
      <c r="E471" s="349" t="s">
        <v>221</v>
      </c>
      <c r="F471" s="349" t="s">
        <v>42</v>
      </c>
      <c r="G471" s="77">
        <v>1024565.8999999999</v>
      </c>
      <c r="H471" s="338" t="s">
        <v>3621</v>
      </c>
      <c r="I471" s="338"/>
      <c r="J471" s="349" t="s">
        <v>4674</v>
      </c>
      <c r="K471" s="349">
        <v>400047</v>
      </c>
      <c r="L471" s="338" t="s">
        <v>66</v>
      </c>
      <c r="M471" s="338" t="s">
        <v>94</v>
      </c>
      <c r="N471" s="338" t="s">
        <v>3550</v>
      </c>
      <c r="O471" s="345" t="s">
        <v>45</v>
      </c>
      <c r="P471" s="345">
        <v>10162</v>
      </c>
      <c r="Q471" s="345">
        <v>543965</v>
      </c>
      <c r="R471">
        <v>78119.186153846153</v>
      </c>
      <c r="S471" s="349" t="s">
        <v>4787</v>
      </c>
    </row>
    <row r="472" spans="1:19" x14ac:dyDescent="0.25">
      <c r="A472" s="349" t="s">
        <v>3506</v>
      </c>
      <c r="B472" s="338" t="s">
        <v>3620</v>
      </c>
      <c r="C472" s="339">
        <v>44027</v>
      </c>
      <c r="D472" s="338">
        <v>3022025</v>
      </c>
      <c r="E472" s="349" t="s">
        <v>222</v>
      </c>
      <c r="F472" s="349" t="s">
        <v>42</v>
      </c>
      <c r="G472" s="77">
        <v>1257799.05</v>
      </c>
      <c r="H472" s="338" t="s">
        <v>3621</v>
      </c>
      <c r="I472" s="338"/>
      <c r="J472" s="349" t="s">
        <v>4674</v>
      </c>
      <c r="K472" s="349">
        <v>400001</v>
      </c>
      <c r="L472" s="338" t="s">
        <v>66</v>
      </c>
      <c r="M472" s="338" t="s">
        <v>94</v>
      </c>
      <c r="N472" s="338" t="s">
        <v>3550</v>
      </c>
      <c r="O472" s="345" t="s">
        <v>45</v>
      </c>
      <c r="P472" s="345">
        <v>10162</v>
      </c>
      <c r="Q472" s="345">
        <v>543965</v>
      </c>
      <c r="R472">
        <v>95772.465384615425</v>
      </c>
      <c r="S472" s="349" t="s">
        <v>4786</v>
      </c>
    </row>
    <row r="473" spans="1:19" x14ac:dyDescent="0.25">
      <c r="A473" s="349" t="s">
        <v>3506</v>
      </c>
      <c r="B473" s="338" t="s">
        <v>3620</v>
      </c>
      <c r="C473" s="339">
        <v>44027</v>
      </c>
      <c r="D473" s="338">
        <v>3022026</v>
      </c>
      <c r="E473" s="349" t="s">
        <v>223</v>
      </c>
      <c r="F473" s="349" t="s">
        <v>42</v>
      </c>
      <c r="G473" s="77">
        <v>2325123.39</v>
      </c>
      <c r="H473" s="338" t="s">
        <v>3621</v>
      </c>
      <c r="I473" s="338"/>
      <c r="J473" s="349" t="s">
        <v>4674</v>
      </c>
      <c r="K473" s="349">
        <v>400082</v>
      </c>
      <c r="L473" s="338" t="s">
        <v>66</v>
      </c>
      <c r="M473" s="338" t="s">
        <v>94</v>
      </c>
      <c r="N473" s="338" t="s">
        <v>3550</v>
      </c>
      <c r="O473" s="345" t="s">
        <v>45</v>
      </c>
      <c r="P473" s="345">
        <v>10162</v>
      </c>
      <c r="Q473" s="345">
        <v>543965</v>
      </c>
      <c r="R473">
        <v>177080.7346153846</v>
      </c>
      <c r="S473" s="349" t="s">
        <v>4787</v>
      </c>
    </row>
    <row r="474" spans="1:19" x14ac:dyDescent="0.25">
      <c r="A474" s="349" t="s">
        <v>3506</v>
      </c>
      <c r="B474" s="338" t="s">
        <v>3620</v>
      </c>
      <c r="C474" s="339">
        <v>44027</v>
      </c>
      <c r="D474" s="338">
        <v>3022028</v>
      </c>
      <c r="E474" s="349" t="s">
        <v>224</v>
      </c>
      <c r="F474" s="349" t="s">
        <v>42</v>
      </c>
      <c r="G474" s="77">
        <v>1151035.2</v>
      </c>
      <c r="H474" s="338" t="s">
        <v>3621</v>
      </c>
      <c r="I474" s="338"/>
      <c r="J474" s="349" t="s">
        <v>4674</v>
      </c>
      <c r="K474" s="349">
        <v>400067</v>
      </c>
      <c r="L474" s="338" t="s">
        <v>66</v>
      </c>
      <c r="M474" s="338" t="s">
        <v>94</v>
      </c>
      <c r="N474" s="338" t="s">
        <v>3550</v>
      </c>
      <c r="O474" s="345" t="s">
        <v>45</v>
      </c>
      <c r="P474" s="345">
        <v>10162</v>
      </c>
      <c r="Q474" s="345">
        <v>543965</v>
      </c>
      <c r="R474">
        <v>87753.957692307682</v>
      </c>
      <c r="S474" s="349" t="s">
        <v>4786</v>
      </c>
    </row>
    <row r="475" spans="1:19" x14ac:dyDescent="0.25">
      <c r="A475" s="349" t="s">
        <v>3506</v>
      </c>
      <c r="B475" s="338" t="s">
        <v>3620</v>
      </c>
      <c r="C475" s="339">
        <v>44027</v>
      </c>
      <c r="D475" s="338">
        <v>3022027</v>
      </c>
      <c r="E475" s="349" t="s">
        <v>225</v>
      </c>
      <c r="F475" s="349" t="s">
        <v>42</v>
      </c>
      <c r="G475" s="77">
        <v>1483600.44</v>
      </c>
      <c r="H475" s="338" t="s">
        <v>3621</v>
      </c>
      <c r="I475" s="338"/>
      <c r="J475" s="349" t="s">
        <v>4674</v>
      </c>
      <c r="K475" s="349">
        <v>400002</v>
      </c>
      <c r="L475" s="338" t="s">
        <v>66</v>
      </c>
      <c r="M475" s="338" t="s">
        <v>94</v>
      </c>
      <c r="N475" s="338" t="s">
        <v>3550</v>
      </c>
      <c r="O475" s="345" t="s">
        <v>45</v>
      </c>
      <c r="P475" s="345">
        <v>10162</v>
      </c>
      <c r="Q475" s="345">
        <v>543965</v>
      </c>
      <c r="R475">
        <v>112985.05692307692</v>
      </c>
      <c r="S475" s="349" t="s">
        <v>4786</v>
      </c>
    </row>
    <row r="476" spans="1:19" x14ac:dyDescent="0.25">
      <c r="A476" s="349" t="s">
        <v>3506</v>
      </c>
      <c r="B476" s="338" t="s">
        <v>3620</v>
      </c>
      <c r="C476" s="339">
        <v>44027</v>
      </c>
      <c r="D476" s="338">
        <v>3022029</v>
      </c>
      <c r="E476" s="349" t="s">
        <v>226</v>
      </c>
      <c r="F476" s="349" t="s">
        <v>42</v>
      </c>
      <c r="G476" s="77">
        <v>2132497.5199999996</v>
      </c>
      <c r="H476" s="338" t="s">
        <v>3621</v>
      </c>
      <c r="I476" s="338"/>
      <c r="J476" s="349" t="s">
        <v>4674</v>
      </c>
      <c r="K476" s="349">
        <v>400035</v>
      </c>
      <c r="L476" s="338" t="s">
        <v>66</v>
      </c>
      <c r="M476" s="338" t="s">
        <v>94</v>
      </c>
      <c r="N476" s="338" t="s">
        <v>3550</v>
      </c>
      <c r="O476" s="345" t="s">
        <v>45</v>
      </c>
      <c r="P476" s="345">
        <v>10162</v>
      </c>
      <c r="Q476" s="345">
        <v>543965</v>
      </c>
      <c r="R476">
        <v>162577.4992307692</v>
      </c>
      <c r="S476" s="349" t="s">
        <v>4787</v>
      </c>
    </row>
    <row r="477" spans="1:19" x14ac:dyDescent="0.25">
      <c r="A477" s="349" t="s">
        <v>3506</v>
      </c>
      <c r="B477" s="338" t="s">
        <v>3620</v>
      </c>
      <c r="C477" s="339">
        <v>44027</v>
      </c>
      <c r="D477" s="338">
        <v>3023516</v>
      </c>
      <c r="E477" s="349" t="s">
        <v>228</v>
      </c>
      <c r="F477" s="349" t="s">
        <v>42</v>
      </c>
      <c r="G477" s="77">
        <v>876825.54</v>
      </c>
      <c r="H477" s="338" t="s">
        <v>3621</v>
      </c>
      <c r="I477" s="338"/>
      <c r="J477" s="349" t="s">
        <v>4674</v>
      </c>
      <c r="K477" s="349">
        <v>400108</v>
      </c>
      <c r="L477" s="338" t="s">
        <v>66</v>
      </c>
      <c r="M477" s="338" t="s">
        <v>94</v>
      </c>
      <c r="N477" s="338" t="s">
        <v>3550</v>
      </c>
      <c r="O477" s="345" t="s">
        <v>45</v>
      </c>
      <c r="P477" s="345">
        <v>10162</v>
      </c>
      <c r="Q477" s="345">
        <v>543965</v>
      </c>
      <c r="R477">
        <v>66800.434615384613</v>
      </c>
      <c r="S477" s="349" t="s">
        <v>4787</v>
      </c>
    </row>
    <row r="478" spans="1:19" x14ac:dyDescent="0.25">
      <c r="A478" s="349" t="s">
        <v>3506</v>
      </c>
      <c r="B478" s="338" t="s">
        <v>3620</v>
      </c>
      <c r="C478" s="339">
        <v>44027</v>
      </c>
      <c r="D478" s="338">
        <v>3022031</v>
      </c>
      <c r="E478" s="349" t="s">
        <v>229</v>
      </c>
      <c r="F478" s="349" t="s">
        <v>42</v>
      </c>
      <c r="G478" s="77">
        <v>999288.8899999999</v>
      </c>
      <c r="H478" s="338" t="s">
        <v>3621</v>
      </c>
      <c r="I478" s="338"/>
      <c r="J478" s="349" t="s">
        <v>4674</v>
      </c>
      <c r="K478" s="349">
        <v>400026</v>
      </c>
      <c r="L478" s="338" t="s">
        <v>66</v>
      </c>
      <c r="M478" s="338" t="s">
        <v>94</v>
      </c>
      <c r="N478" s="338" t="s">
        <v>3550</v>
      </c>
      <c r="O478" s="345" t="s">
        <v>45</v>
      </c>
      <c r="P478" s="345">
        <v>10162</v>
      </c>
      <c r="Q478" s="345">
        <v>543965</v>
      </c>
      <c r="R478">
        <v>76240.926153846158</v>
      </c>
      <c r="S478" s="349" t="s">
        <v>4787</v>
      </c>
    </row>
    <row r="479" spans="1:19" x14ac:dyDescent="0.25">
      <c r="A479" s="349" t="s">
        <v>3506</v>
      </c>
      <c r="B479" s="338" t="s">
        <v>3620</v>
      </c>
      <c r="C479" s="339">
        <v>44027</v>
      </c>
      <c r="D479" s="338">
        <v>3022032</v>
      </c>
      <c r="E479" s="349" t="s">
        <v>231</v>
      </c>
      <c r="F479" s="349" t="s">
        <v>42</v>
      </c>
      <c r="G479" s="77">
        <v>1885612.59</v>
      </c>
      <c r="H479" s="338" t="s">
        <v>3621</v>
      </c>
      <c r="I479" s="338"/>
      <c r="J479" s="349" t="s">
        <v>4674</v>
      </c>
      <c r="K479" s="349">
        <v>400084</v>
      </c>
      <c r="L479" s="338" t="s">
        <v>66</v>
      </c>
      <c r="M479" s="338" t="s">
        <v>94</v>
      </c>
      <c r="N479" s="338" t="s">
        <v>3550</v>
      </c>
      <c r="O479" s="345" t="s">
        <v>45</v>
      </c>
      <c r="P479" s="345">
        <v>10162</v>
      </c>
      <c r="Q479" s="345">
        <v>543965</v>
      </c>
      <c r="R479">
        <v>143604.57000000004</v>
      </c>
      <c r="S479" s="349" t="s">
        <v>4787</v>
      </c>
    </row>
    <row r="480" spans="1:19" x14ac:dyDescent="0.25">
      <c r="A480" s="349" t="s">
        <v>3506</v>
      </c>
      <c r="B480" s="338" t="s">
        <v>3620</v>
      </c>
      <c r="C480" s="339">
        <v>44027</v>
      </c>
      <c r="D480" s="338">
        <v>3023304</v>
      </c>
      <c r="E480" s="349" t="s">
        <v>232</v>
      </c>
      <c r="F480" s="349" t="s">
        <v>42</v>
      </c>
      <c r="G480" s="77">
        <v>1059295.96</v>
      </c>
      <c r="H480" s="338" t="s">
        <v>3621</v>
      </c>
      <c r="I480" s="338"/>
      <c r="J480" s="349" t="s">
        <v>4674</v>
      </c>
      <c r="K480" s="349">
        <v>400008</v>
      </c>
      <c r="L480" s="338" t="s">
        <v>66</v>
      </c>
      <c r="M480" s="338" t="s">
        <v>94</v>
      </c>
      <c r="N480" s="338" t="s">
        <v>3550</v>
      </c>
      <c r="O480" s="345" t="s">
        <v>45</v>
      </c>
      <c r="P480" s="345">
        <v>10162</v>
      </c>
      <c r="Q480" s="345">
        <v>543965</v>
      </c>
      <c r="R480">
        <v>80711.86692307693</v>
      </c>
      <c r="S480" s="349" t="s">
        <v>4786</v>
      </c>
    </row>
    <row r="481" spans="1:19" x14ac:dyDescent="0.25">
      <c r="A481" s="349" t="s">
        <v>3506</v>
      </c>
      <c r="B481" s="338" t="s">
        <v>3620</v>
      </c>
      <c r="C481" s="339">
        <v>44027</v>
      </c>
      <c r="D481" s="338">
        <v>3022036</v>
      </c>
      <c r="E481" s="349" t="s">
        <v>235</v>
      </c>
      <c r="F481" s="349" t="s">
        <v>42</v>
      </c>
      <c r="G481" s="77">
        <v>1481600.5799999998</v>
      </c>
      <c r="H481" s="338" t="s">
        <v>3621</v>
      </c>
      <c r="I481" s="338"/>
      <c r="J481" s="349" t="s">
        <v>4674</v>
      </c>
      <c r="K481" s="349">
        <v>400046</v>
      </c>
      <c r="L481" s="338" t="s">
        <v>66</v>
      </c>
      <c r="M481" s="338" t="s">
        <v>94</v>
      </c>
      <c r="N481" s="338" t="s">
        <v>3550</v>
      </c>
      <c r="O481" s="345" t="s">
        <v>45</v>
      </c>
      <c r="P481" s="345">
        <v>10162</v>
      </c>
      <c r="Q481" s="345">
        <v>543965</v>
      </c>
      <c r="R481">
        <v>112999.02307692307</v>
      </c>
      <c r="S481" s="349" t="s">
        <v>4787</v>
      </c>
    </row>
    <row r="482" spans="1:19" x14ac:dyDescent="0.25">
      <c r="A482" s="349" t="s">
        <v>3506</v>
      </c>
      <c r="B482" s="338" t="s">
        <v>3620</v>
      </c>
      <c r="C482" s="339">
        <v>44027</v>
      </c>
      <c r="D482" s="338">
        <v>3022037</v>
      </c>
      <c r="E482" s="349" t="s">
        <v>236</v>
      </c>
      <c r="F482" s="349" t="s">
        <v>42</v>
      </c>
      <c r="G482" s="77">
        <v>1245880.48</v>
      </c>
      <c r="H482" s="338" t="s">
        <v>3621</v>
      </c>
      <c r="I482" s="338"/>
      <c r="J482" s="349" t="s">
        <v>4674</v>
      </c>
      <c r="K482" s="349">
        <v>400030</v>
      </c>
      <c r="L482" s="338" t="s">
        <v>66</v>
      </c>
      <c r="M482" s="338" t="s">
        <v>94</v>
      </c>
      <c r="N482" s="338" t="s">
        <v>3550</v>
      </c>
      <c r="O482" s="345" t="s">
        <v>45</v>
      </c>
      <c r="P482" s="345">
        <v>10162</v>
      </c>
      <c r="Q482" s="345">
        <v>543965</v>
      </c>
      <c r="R482">
        <v>94986.516923076924</v>
      </c>
      <c r="S482" s="349" t="s">
        <v>4786</v>
      </c>
    </row>
    <row r="483" spans="1:19" x14ac:dyDescent="0.25">
      <c r="A483" s="349" t="s">
        <v>3506</v>
      </c>
      <c r="B483" s="338" t="s">
        <v>3620</v>
      </c>
      <c r="C483" s="339">
        <v>44027</v>
      </c>
      <c r="D483" s="338">
        <v>3023523</v>
      </c>
      <c r="E483" s="349" t="s">
        <v>237</v>
      </c>
      <c r="F483" s="349" t="s">
        <v>42</v>
      </c>
      <c r="G483" s="77">
        <v>2699397.9499999997</v>
      </c>
      <c r="H483" s="338" t="s">
        <v>3621</v>
      </c>
      <c r="I483" s="338"/>
      <c r="J483" s="349" t="s">
        <v>4674</v>
      </c>
      <c r="K483" s="349">
        <v>400130</v>
      </c>
      <c r="L483" s="338" t="s">
        <v>66</v>
      </c>
      <c r="M483" s="338" t="s">
        <v>94</v>
      </c>
      <c r="N483" s="338" t="s">
        <v>3550</v>
      </c>
      <c r="O483" s="345" t="s">
        <v>45</v>
      </c>
      <c r="P483" s="345">
        <v>10162</v>
      </c>
      <c r="Q483" s="345">
        <v>543965</v>
      </c>
      <c r="R483">
        <v>205626.73307692309</v>
      </c>
      <c r="S483" s="349" t="s">
        <v>4786</v>
      </c>
    </row>
    <row r="484" spans="1:19" x14ac:dyDescent="0.25">
      <c r="A484" s="349" t="s">
        <v>3506</v>
      </c>
      <c r="B484" s="338" t="s">
        <v>3620</v>
      </c>
      <c r="C484" s="339">
        <v>44027</v>
      </c>
      <c r="D484" s="338">
        <v>3025948</v>
      </c>
      <c r="E484" s="349" t="s">
        <v>238</v>
      </c>
      <c r="F484" s="349" t="s">
        <v>42</v>
      </c>
      <c r="G484" s="77">
        <v>849130.04</v>
      </c>
      <c r="H484" s="338" t="s">
        <v>3621</v>
      </c>
      <c r="I484" s="338"/>
      <c r="J484" s="349" t="s">
        <v>4674</v>
      </c>
      <c r="K484" s="349">
        <v>400112</v>
      </c>
      <c r="L484" s="338" t="s">
        <v>66</v>
      </c>
      <c r="M484" s="338" t="s">
        <v>94</v>
      </c>
      <c r="N484" s="338" t="s">
        <v>3550</v>
      </c>
      <c r="O484" s="345" t="s">
        <v>45</v>
      </c>
      <c r="P484" s="345">
        <v>10162</v>
      </c>
      <c r="Q484" s="345">
        <v>543965</v>
      </c>
      <c r="R484">
        <v>64677.343846153846</v>
      </c>
      <c r="S484" s="349" t="s">
        <v>4786</v>
      </c>
    </row>
    <row r="485" spans="1:19" x14ac:dyDescent="0.25">
      <c r="A485" s="349" t="s">
        <v>3506</v>
      </c>
      <c r="B485" s="338" t="s">
        <v>3620</v>
      </c>
      <c r="C485" s="339">
        <v>44027</v>
      </c>
      <c r="D485" s="338">
        <v>3025949</v>
      </c>
      <c r="E485" s="349" t="s">
        <v>239</v>
      </c>
      <c r="F485" s="349" t="s">
        <v>42</v>
      </c>
      <c r="G485" s="77">
        <v>1570738.2400000002</v>
      </c>
      <c r="H485" s="338" t="s">
        <v>3621</v>
      </c>
      <c r="I485" s="338"/>
      <c r="J485" s="349" t="s">
        <v>4674</v>
      </c>
      <c r="K485" s="349">
        <v>400110</v>
      </c>
      <c r="L485" s="338" t="s">
        <v>66</v>
      </c>
      <c r="M485" s="338" t="s">
        <v>94</v>
      </c>
      <c r="N485" s="338" t="s">
        <v>3550</v>
      </c>
      <c r="O485" s="345" t="s">
        <v>45</v>
      </c>
      <c r="P485" s="345">
        <v>10162</v>
      </c>
      <c r="Q485" s="345">
        <v>543965</v>
      </c>
      <c r="R485">
        <v>119575.4630769231</v>
      </c>
      <c r="S485" s="349" t="s">
        <v>4786</v>
      </c>
    </row>
    <row r="486" spans="1:19" x14ac:dyDescent="0.25">
      <c r="A486" s="349" t="s">
        <v>3506</v>
      </c>
      <c r="B486" s="338" t="s">
        <v>3620</v>
      </c>
      <c r="C486" s="339">
        <v>44027</v>
      </c>
      <c r="D486" s="338">
        <v>3023513</v>
      </c>
      <c r="E486" s="349" t="s">
        <v>240</v>
      </c>
      <c r="F486" s="349" t="s">
        <v>42</v>
      </c>
      <c r="G486" s="77">
        <v>1455752.7</v>
      </c>
      <c r="H486" s="338" t="s">
        <v>3621</v>
      </c>
      <c r="I486" s="338"/>
      <c r="J486" s="349" t="s">
        <v>4674</v>
      </c>
      <c r="K486" s="349">
        <v>400007</v>
      </c>
      <c r="L486" s="338" t="s">
        <v>66</v>
      </c>
      <c r="M486" s="338" t="s">
        <v>94</v>
      </c>
      <c r="N486" s="338" t="s">
        <v>3550</v>
      </c>
      <c r="O486" s="345" t="s">
        <v>45</v>
      </c>
      <c r="P486" s="345">
        <v>10162</v>
      </c>
      <c r="Q486" s="345">
        <v>543965</v>
      </c>
      <c r="R486">
        <v>110790.53076923078</v>
      </c>
      <c r="S486" s="349" t="s">
        <v>4786</v>
      </c>
    </row>
    <row r="487" spans="1:19" x14ac:dyDescent="0.25">
      <c r="A487" s="349" t="s">
        <v>3506</v>
      </c>
      <c r="B487" s="338" t="s">
        <v>3620</v>
      </c>
      <c r="C487" s="339">
        <v>44027</v>
      </c>
      <c r="D487" s="338">
        <v>3023305</v>
      </c>
      <c r="E487" s="349" t="s">
        <v>242</v>
      </c>
      <c r="F487" s="349" t="s">
        <v>42</v>
      </c>
      <c r="G487" s="77">
        <v>639598.42999999993</v>
      </c>
      <c r="H487" s="338" t="s">
        <v>3621</v>
      </c>
      <c r="I487" s="338"/>
      <c r="J487" s="349" t="s">
        <v>4674</v>
      </c>
      <c r="K487" s="349">
        <v>400086</v>
      </c>
      <c r="L487" s="338" t="s">
        <v>66</v>
      </c>
      <c r="M487" s="338" t="s">
        <v>94</v>
      </c>
      <c r="N487" s="338" t="s">
        <v>3550</v>
      </c>
      <c r="O487" s="345" t="s">
        <v>45</v>
      </c>
      <c r="P487" s="345">
        <v>10162</v>
      </c>
      <c r="Q487" s="345">
        <v>543965</v>
      </c>
      <c r="R487">
        <v>48751.75384615385</v>
      </c>
      <c r="S487" s="349" t="s">
        <v>4786</v>
      </c>
    </row>
    <row r="488" spans="1:19" x14ac:dyDescent="0.25">
      <c r="A488" s="349" t="s">
        <v>3506</v>
      </c>
      <c r="B488" s="338" t="s">
        <v>3620</v>
      </c>
      <c r="C488" s="339">
        <v>44027</v>
      </c>
      <c r="D488" s="338">
        <v>3022042</v>
      </c>
      <c r="E488" s="349" t="s">
        <v>243</v>
      </c>
      <c r="F488" s="349" t="s">
        <v>42</v>
      </c>
      <c r="G488" s="77">
        <v>1608038.7799999998</v>
      </c>
      <c r="H488" s="338" t="s">
        <v>3621</v>
      </c>
      <c r="I488" s="338"/>
      <c r="J488" s="349" t="s">
        <v>4674</v>
      </c>
      <c r="K488" s="349">
        <v>400048</v>
      </c>
      <c r="L488" s="338" t="s">
        <v>66</v>
      </c>
      <c r="M488" s="338" t="s">
        <v>94</v>
      </c>
      <c r="N488" s="338" t="s">
        <v>3550</v>
      </c>
      <c r="O488" s="345" t="s">
        <v>45</v>
      </c>
      <c r="P488" s="345">
        <v>10162</v>
      </c>
      <c r="Q488" s="345">
        <v>543965</v>
      </c>
      <c r="R488">
        <v>122436.92615384617</v>
      </c>
      <c r="S488" s="349" t="s">
        <v>4786</v>
      </c>
    </row>
    <row r="489" spans="1:19" x14ac:dyDescent="0.25">
      <c r="A489" s="349" t="s">
        <v>3506</v>
      </c>
      <c r="B489" s="338" t="s">
        <v>3620</v>
      </c>
      <c r="C489" s="339">
        <v>44027</v>
      </c>
      <c r="D489" s="338">
        <v>3022044</v>
      </c>
      <c r="E489" s="349" t="s">
        <v>244</v>
      </c>
      <c r="F489" s="349" t="s">
        <v>42</v>
      </c>
      <c r="G489" s="77">
        <v>1558595.2300000002</v>
      </c>
      <c r="H489" s="338" t="s">
        <v>3621</v>
      </c>
      <c r="I489" s="338"/>
      <c r="J489" s="349" t="s">
        <v>4674</v>
      </c>
      <c r="K489" s="349">
        <v>400087</v>
      </c>
      <c r="L489" s="338" t="s">
        <v>66</v>
      </c>
      <c r="M489" s="338" t="s">
        <v>94</v>
      </c>
      <c r="N489" s="338" t="s">
        <v>3550</v>
      </c>
      <c r="O489" s="345" t="s">
        <v>45</v>
      </c>
      <c r="P489" s="345">
        <v>10162</v>
      </c>
      <c r="Q489" s="345">
        <v>543965</v>
      </c>
      <c r="R489">
        <v>118769.56153846152</v>
      </c>
      <c r="S489" s="349" t="s">
        <v>4786</v>
      </c>
    </row>
    <row r="490" spans="1:19" x14ac:dyDescent="0.25">
      <c r="A490" s="349" t="s">
        <v>3506</v>
      </c>
      <c r="B490" s="338" t="s">
        <v>3620</v>
      </c>
      <c r="C490" s="339">
        <v>44027</v>
      </c>
      <c r="D490" s="338">
        <v>3022043</v>
      </c>
      <c r="E490" s="349" t="s">
        <v>245</v>
      </c>
      <c r="F490" s="349" t="s">
        <v>42</v>
      </c>
      <c r="G490" s="77">
        <v>1863838.8499999999</v>
      </c>
      <c r="H490" s="338" t="s">
        <v>3621</v>
      </c>
      <c r="I490" s="338"/>
      <c r="J490" s="349" t="s">
        <v>4674</v>
      </c>
      <c r="K490" s="349">
        <v>400088</v>
      </c>
      <c r="L490" s="338" t="s">
        <v>66</v>
      </c>
      <c r="M490" s="338" t="s">
        <v>94</v>
      </c>
      <c r="N490" s="338" t="s">
        <v>3550</v>
      </c>
      <c r="O490" s="345" t="s">
        <v>45</v>
      </c>
      <c r="P490" s="345">
        <v>10162</v>
      </c>
      <c r="Q490" s="345">
        <v>543965</v>
      </c>
      <c r="R490">
        <v>141853.06769230773</v>
      </c>
      <c r="S490" s="349" t="s">
        <v>4786</v>
      </c>
    </row>
    <row r="491" spans="1:19" x14ac:dyDescent="0.25">
      <c r="A491" s="349" t="s">
        <v>3506</v>
      </c>
      <c r="B491" s="338" t="s">
        <v>3620</v>
      </c>
      <c r="C491" s="339">
        <v>44027</v>
      </c>
      <c r="D491" s="338">
        <v>3022053</v>
      </c>
      <c r="E491" s="349" t="s">
        <v>246</v>
      </c>
      <c r="F491" s="349" t="s">
        <v>42</v>
      </c>
      <c r="G491" s="77">
        <v>755033.94</v>
      </c>
      <c r="H491" s="338" t="s">
        <v>3621</v>
      </c>
      <c r="I491" s="338"/>
      <c r="J491" s="349" t="s">
        <v>4674</v>
      </c>
      <c r="K491" s="349">
        <v>158733</v>
      </c>
      <c r="L491" s="338" t="s">
        <v>66</v>
      </c>
      <c r="M491" s="338" t="s">
        <v>94</v>
      </c>
      <c r="N491" s="338" t="s">
        <v>3550</v>
      </c>
      <c r="O491" s="345" t="s">
        <v>45</v>
      </c>
      <c r="P491" s="345">
        <v>10162</v>
      </c>
      <c r="Q491" s="345">
        <v>543965</v>
      </c>
      <c r="R491">
        <v>57546.32076923077</v>
      </c>
      <c r="S491" s="349" t="s">
        <v>4786</v>
      </c>
    </row>
    <row r="492" spans="1:19" x14ac:dyDescent="0.25">
      <c r="A492" s="349" t="s">
        <v>3506</v>
      </c>
      <c r="B492" s="338" t="s">
        <v>3620</v>
      </c>
      <c r="C492" s="339">
        <v>44027</v>
      </c>
      <c r="D492" s="338">
        <v>3022045</v>
      </c>
      <c r="E492" s="349" t="s">
        <v>247</v>
      </c>
      <c r="F492" s="349" t="s">
        <v>42</v>
      </c>
      <c r="G492" s="77">
        <v>1201271.92</v>
      </c>
      <c r="H492" s="338" t="s">
        <v>3621</v>
      </c>
      <c r="I492" s="338"/>
      <c r="J492" s="349" t="s">
        <v>4674</v>
      </c>
      <c r="K492" s="349">
        <v>400089</v>
      </c>
      <c r="L492" s="338" t="s">
        <v>66</v>
      </c>
      <c r="M492" s="338" t="s">
        <v>94</v>
      </c>
      <c r="N492" s="338" t="s">
        <v>3550</v>
      </c>
      <c r="O492" s="345" t="s">
        <v>45</v>
      </c>
      <c r="P492" s="345">
        <v>10162</v>
      </c>
      <c r="Q492" s="345">
        <v>543965</v>
      </c>
      <c r="R492">
        <v>91607.224615384606</v>
      </c>
      <c r="S492" s="349" t="s">
        <v>4787</v>
      </c>
    </row>
    <row r="493" spans="1:19" x14ac:dyDescent="0.25">
      <c r="A493" s="349" t="s">
        <v>3506</v>
      </c>
      <c r="B493" s="338" t="s">
        <v>3620</v>
      </c>
      <c r="C493" s="339">
        <v>44027</v>
      </c>
      <c r="D493" s="338">
        <v>3022077</v>
      </c>
      <c r="E493" s="349" t="s">
        <v>248</v>
      </c>
      <c r="F493" s="349" t="s">
        <v>42</v>
      </c>
      <c r="G493" s="77">
        <v>4702531.47</v>
      </c>
      <c r="H493" s="338" t="s">
        <v>3621</v>
      </c>
      <c r="I493" s="338"/>
      <c r="J493" s="349" t="s">
        <v>4674</v>
      </c>
      <c r="K493" s="349">
        <v>400113</v>
      </c>
      <c r="L493" s="338" t="s">
        <v>66</v>
      </c>
      <c r="M493" s="338" t="s">
        <v>94</v>
      </c>
      <c r="N493" s="338" t="s">
        <v>3550</v>
      </c>
      <c r="O493" s="345" t="s">
        <v>45</v>
      </c>
      <c r="P493" s="345">
        <v>10162</v>
      </c>
      <c r="Q493" s="345">
        <v>543965</v>
      </c>
      <c r="R493">
        <v>358633.44923076913</v>
      </c>
      <c r="S493" s="349" t="s">
        <v>4787</v>
      </c>
    </row>
    <row r="494" spans="1:19" x14ac:dyDescent="0.25">
      <c r="A494" s="349" t="s">
        <v>3506</v>
      </c>
      <c r="B494" s="338" t="s">
        <v>3620</v>
      </c>
      <c r="C494" s="339">
        <v>44027</v>
      </c>
      <c r="D494" s="338">
        <v>3025201</v>
      </c>
      <c r="E494" s="349" t="s">
        <v>249</v>
      </c>
      <c r="F494" s="349" t="s">
        <v>42</v>
      </c>
      <c r="G494" s="77">
        <v>1684893.57</v>
      </c>
      <c r="H494" s="338" t="s">
        <v>3621</v>
      </c>
      <c r="I494" s="338"/>
      <c r="J494" s="349" t="s">
        <v>4674</v>
      </c>
      <c r="K494" s="349">
        <v>400021</v>
      </c>
      <c r="L494" s="338" t="s">
        <v>66</v>
      </c>
      <c r="M494" s="338" t="s">
        <v>94</v>
      </c>
      <c r="N494" s="338" t="s">
        <v>3550</v>
      </c>
      <c r="O494" s="345" t="s">
        <v>45</v>
      </c>
      <c r="P494" s="345">
        <v>10162</v>
      </c>
      <c r="Q494" s="345">
        <v>543965</v>
      </c>
      <c r="R494">
        <v>128341.82153846153</v>
      </c>
      <c r="S494" s="349" t="s">
        <v>4786</v>
      </c>
    </row>
    <row r="495" spans="1:19" x14ac:dyDescent="0.25">
      <c r="A495" s="349" t="s">
        <v>3506</v>
      </c>
      <c r="B495" s="338" t="s">
        <v>3620</v>
      </c>
      <c r="C495" s="339">
        <v>44027</v>
      </c>
      <c r="D495" s="338">
        <v>3023501</v>
      </c>
      <c r="E495" s="349" t="s">
        <v>250</v>
      </c>
      <c r="F495" s="349" t="s">
        <v>42</v>
      </c>
      <c r="G495" s="77">
        <v>949433.7</v>
      </c>
      <c r="H495" s="338" t="s">
        <v>3621</v>
      </c>
      <c r="I495" s="338"/>
      <c r="J495" s="349" t="s">
        <v>4674</v>
      </c>
      <c r="K495" s="349">
        <v>400003</v>
      </c>
      <c r="L495" s="338" t="s">
        <v>66</v>
      </c>
      <c r="M495" s="338" t="s">
        <v>94</v>
      </c>
      <c r="N495" s="338" t="s">
        <v>3550</v>
      </c>
      <c r="O495" s="345" t="s">
        <v>45</v>
      </c>
      <c r="P495" s="345">
        <v>10162</v>
      </c>
      <c r="Q495" s="345">
        <v>543965</v>
      </c>
      <c r="R495">
        <v>72356.88692307692</v>
      </c>
      <c r="S495" s="349" t="s">
        <v>4787</v>
      </c>
    </row>
    <row r="496" spans="1:19" x14ac:dyDescent="0.25">
      <c r="A496" s="349" t="s">
        <v>3506</v>
      </c>
      <c r="B496" s="338" t="s">
        <v>3620</v>
      </c>
      <c r="C496" s="339">
        <v>44027</v>
      </c>
      <c r="D496" s="338">
        <v>3022078</v>
      </c>
      <c r="E496" s="349" t="s">
        <v>251</v>
      </c>
      <c r="F496" s="349" t="s">
        <v>42</v>
      </c>
      <c r="G496" s="77">
        <v>1380529.0999999999</v>
      </c>
      <c r="H496" s="338" t="s">
        <v>3621</v>
      </c>
      <c r="I496" s="338"/>
      <c r="J496" s="349" t="s">
        <v>4674</v>
      </c>
      <c r="K496" s="349">
        <v>400014</v>
      </c>
      <c r="L496" s="338" t="s">
        <v>66</v>
      </c>
      <c r="M496" s="338" t="s">
        <v>94</v>
      </c>
      <c r="N496" s="338" t="s">
        <v>3550</v>
      </c>
      <c r="O496" s="345" t="s">
        <v>45</v>
      </c>
      <c r="P496" s="345">
        <v>10162</v>
      </c>
      <c r="Q496" s="345">
        <v>543965</v>
      </c>
      <c r="R496">
        <v>105096.88923076923</v>
      </c>
      <c r="S496" s="349" t="s">
        <v>4786</v>
      </c>
    </row>
    <row r="497" spans="1:19" x14ac:dyDescent="0.25">
      <c r="A497" s="349" t="s">
        <v>3506</v>
      </c>
      <c r="B497" s="338" t="s">
        <v>3620</v>
      </c>
      <c r="C497" s="339">
        <v>44027</v>
      </c>
      <c r="D497" s="338">
        <v>3022071</v>
      </c>
      <c r="E497" s="349" t="s">
        <v>253</v>
      </c>
      <c r="F497" s="349" t="s">
        <v>42</v>
      </c>
      <c r="G497" s="77">
        <v>945067.64999999991</v>
      </c>
      <c r="H497" s="338" t="s">
        <v>3621</v>
      </c>
      <c r="I497" s="338"/>
      <c r="J497" s="349" t="s">
        <v>4674</v>
      </c>
      <c r="K497" s="349">
        <v>400010</v>
      </c>
      <c r="L497" s="338" t="s">
        <v>66</v>
      </c>
      <c r="M497" s="338" t="s">
        <v>94</v>
      </c>
      <c r="N497" s="338" t="s">
        <v>3550</v>
      </c>
      <c r="O497" s="345" t="s">
        <v>45</v>
      </c>
      <c r="P497" s="345">
        <v>10162</v>
      </c>
      <c r="Q497" s="345">
        <v>543965</v>
      </c>
      <c r="R497">
        <v>72122.74769230769</v>
      </c>
      <c r="S497" s="349" t="s">
        <v>4786</v>
      </c>
    </row>
    <row r="498" spans="1:19" x14ac:dyDescent="0.25">
      <c r="A498" s="349" t="s">
        <v>3506</v>
      </c>
      <c r="B498" s="338" t="s">
        <v>3620</v>
      </c>
      <c r="C498" s="339">
        <v>44027</v>
      </c>
      <c r="D498" s="338">
        <v>3022072</v>
      </c>
      <c r="E498" s="349" t="s">
        <v>254</v>
      </c>
      <c r="F498" s="349" t="s">
        <v>42</v>
      </c>
      <c r="G498" s="77">
        <v>1627454.5199999996</v>
      </c>
      <c r="H498" s="338" t="s">
        <v>3621</v>
      </c>
      <c r="I498" s="338"/>
      <c r="J498" s="349" t="s">
        <v>4674</v>
      </c>
      <c r="K498" s="349">
        <v>400012</v>
      </c>
      <c r="L498" s="338" t="s">
        <v>66</v>
      </c>
      <c r="M498" s="338" t="s">
        <v>94</v>
      </c>
      <c r="N498" s="338" t="s">
        <v>3550</v>
      </c>
      <c r="O498" s="345" t="s">
        <v>45</v>
      </c>
      <c r="P498" s="345">
        <v>10162</v>
      </c>
      <c r="Q498" s="345">
        <v>543965</v>
      </c>
      <c r="R498">
        <v>123994.04923076928</v>
      </c>
      <c r="S498" s="349" t="s">
        <v>4786</v>
      </c>
    </row>
    <row r="499" spans="1:19" x14ac:dyDescent="0.25">
      <c r="A499" s="349" t="s">
        <v>3506</v>
      </c>
      <c r="B499" s="338" t="s">
        <v>3620</v>
      </c>
      <c r="C499" s="339">
        <v>44027</v>
      </c>
      <c r="D499" s="338">
        <v>3023512</v>
      </c>
      <c r="E499" s="349" t="s">
        <v>256</v>
      </c>
      <c r="F499" s="349" t="s">
        <v>42</v>
      </c>
      <c r="G499" s="77">
        <v>1468161.19</v>
      </c>
      <c r="H499" s="338" t="s">
        <v>3621</v>
      </c>
      <c r="I499" s="338"/>
      <c r="J499" s="349" t="s">
        <v>4674</v>
      </c>
      <c r="K499" s="349">
        <v>400093</v>
      </c>
      <c r="L499" s="338" t="s">
        <v>66</v>
      </c>
      <c r="M499" s="338" t="s">
        <v>94</v>
      </c>
      <c r="N499" s="338" t="s">
        <v>3550</v>
      </c>
      <c r="O499" s="345" t="s">
        <v>45</v>
      </c>
      <c r="P499" s="345">
        <v>10162</v>
      </c>
      <c r="Q499" s="345">
        <v>543965</v>
      </c>
      <c r="R499">
        <v>111746.05153846153</v>
      </c>
      <c r="S499" s="349" t="s">
        <v>4786</v>
      </c>
    </row>
    <row r="500" spans="1:19" x14ac:dyDescent="0.25">
      <c r="A500" s="349" t="s">
        <v>3506</v>
      </c>
      <c r="B500" s="338" t="s">
        <v>3620</v>
      </c>
      <c r="C500" s="339">
        <v>44027</v>
      </c>
      <c r="D500" s="338">
        <v>3023510</v>
      </c>
      <c r="E500" s="349" t="s">
        <v>258</v>
      </c>
      <c r="F500" s="349" t="s">
        <v>42</v>
      </c>
      <c r="G500" s="77">
        <v>1580545.55</v>
      </c>
      <c r="H500" s="338" t="s">
        <v>3621</v>
      </c>
      <c r="I500" s="338"/>
      <c r="J500" s="349" t="s">
        <v>4674</v>
      </c>
      <c r="K500" s="349">
        <v>400071</v>
      </c>
      <c r="L500" s="338" t="s">
        <v>66</v>
      </c>
      <c r="M500" s="338" t="s">
        <v>94</v>
      </c>
      <c r="N500" s="338" t="s">
        <v>3550</v>
      </c>
      <c r="O500" s="345" t="s">
        <v>45</v>
      </c>
      <c r="P500" s="345">
        <v>10162</v>
      </c>
      <c r="Q500" s="345">
        <v>543965</v>
      </c>
      <c r="R500">
        <v>120314.37307692306</v>
      </c>
      <c r="S500" s="349" t="s">
        <v>4786</v>
      </c>
    </row>
    <row r="501" spans="1:19" x14ac:dyDescent="0.25">
      <c r="A501" s="349" t="s">
        <v>3506</v>
      </c>
      <c r="B501" s="338" t="s">
        <v>3620</v>
      </c>
      <c r="C501" s="339">
        <v>44027</v>
      </c>
      <c r="D501" s="338">
        <v>3023502</v>
      </c>
      <c r="E501" s="349" t="s">
        <v>259</v>
      </c>
      <c r="F501" s="349" t="s">
        <v>42</v>
      </c>
      <c r="G501" s="77">
        <v>1591559.63</v>
      </c>
      <c r="H501" s="338" t="s">
        <v>3621</v>
      </c>
      <c r="I501" s="338"/>
      <c r="J501" s="349" t="s">
        <v>4674</v>
      </c>
      <c r="K501" s="349">
        <v>400096</v>
      </c>
      <c r="L501" s="338" t="s">
        <v>66</v>
      </c>
      <c r="M501" s="338" t="s">
        <v>94</v>
      </c>
      <c r="N501" s="338" t="s">
        <v>3550</v>
      </c>
      <c r="O501" s="345" t="s">
        <v>45</v>
      </c>
      <c r="P501" s="345">
        <v>10162</v>
      </c>
      <c r="Q501" s="345">
        <v>543965</v>
      </c>
      <c r="R501">
        <v>121296.21846153846</v>
      </c>
      <c r="S501" s="349" t="s">
        <v>4786</v>
      </c>
    </row>
    <row r="502" spans="1:19" x14ac:dyDescent="0.25">
      <c r="A502" s="349" t="s">
        <v>3506</v>
      </c>
      <c r="B502" s="338" t="s">
        <v>3620</v>
      </c>
      <c r="C502" s="339">
        <v>44027</v>
      </c>
      <c r="D502" s="338">
        <v>3023315</v>
      </c>
      <c r="E502" s="349" t="s">
        <v>260</v>
      </c>
      <c r="F502" s="349" t="s">
        <v>42</v>
      </c>
      <c r="G502" s="77">
        <v>898579.22000000009</v>
      </c>
      <c r="H502" s="338" t="s">
        <v>3621</v>
      </c>
      <c r="I502" s="338"/>
      <c r="J502" s="349" t="s">
        <v>4674</v>
      </c>
      <c r="K502" s="349">
        <v>400062</v>
      </c>
      <c r="L502" s="338" t="s">
        <v>66</v>
      </c>
      <c r="M502" s="338" t="s">
        <v>94</v>
      </c>
      <c r="N502" s="338" t="s">
        <v>3550</v>
      </c>
      <c r="O502" s="345" t="s">
        <v>45</v>
      </c>
      <c r="P502" s="345">
        <v>10162</v>
      </c>
      <c r="Q502" s="345">
        <v>543965</v>
      </c>
      <c r="R502">
        <v>68457.365384615361</v>
      </c>
      <c r="S502" s="349" t="s">
        <v>4786</v>
      </c>
    </row>
    <row r="503" spans="1:19" x14ac:dyDescent="0.25">
      <c r="A503" s="349" t="s">
        <v>3506</v>
      </c>
      <c r="B503" s="338" t="s">
        <v>3620</v>
      </c>
      <c r="C503" s="339">
        <v>44027</v>
      </c>
      <c r="D503" s="338">
        <v>3023504</v>
      </c>
      <c r="E503" s="349" t="s">
        <v>261</v>
      </c>
      <c r="F503" s="349" t="s">
        <v>42</v>
      </c>
      <c r="G503" s="77">
        <v>1724454.4700000002</v>
      </c>
      <c r="H503" s="338" t="s">
        <v>3621</v>
      </c>
      <c r="I503" s="338"/>
      <c r="J503" s="349" t="s">
        <v>4674</v>
      </c>
      <c r="K503" s="349">
        <v>400064</v>
      </c>
      <c r="L503" s="338" t="s">
        <v>66</v>
      </c>
      <c r="M503" s="338" t="s">
        <v>94</v>
      </c>
      <c r="N503" s="338" t="s">
        <v>3550</v>
      </c>
      <c r="O503" s="345" t="s">
        <v>45</v>
      </c>
      <c r="P503" s="345">
        <v>10162</v>
      </c>
      <c r="Q503" s="345">
        <v>543965</v>
      </c>
      <c r="R503">
        <v>131296.58307692307</v>
      </c>
      <c r="S503" s="349" t="s">
        <v>4787</v>
      </c>
    </row>
    <row r="504" spans="1:19" x14ac:dyDescent="0.25">
      <c r="A504" s="349" t="s">
        <v>3506</v>
      </c>
      <c r="B504" s="338" t="s">
        <v>3620</v>
      </c>
      <c r="C504" s="339">
        <v>44027</v>
      </c>
      <c r="D504" s="338">
        <v>3023309</v>
      </c>
      <c r="E504" s="349" t="s">
        <v>262</v>
      </c>
      <c r="F504" s="349" t="s">
        <v>42</v>
      </c>
      <c r="G504" s="77">
        <v>887453.63000000012</v>
      </c>
      <c r="H504" s="338" t="s">
        <v>3621</v>
      </c>
      <c r="I504" s="338"/>
      <c r="J504" s="349" t="s">
        <v>4674</v>
      </c>
      <c r="K504" s="349">
        <v>400098</v>
      </c>
      <c r="L504" s="338" t="s">
        <v>66</v>
      </c>
      <c r="M504" s="338" t="s">
        <v>94</v>
      </c>
      <c r="N504" s="338" t="s">
        <v>3550</v>
      </c>
      <c r="O504" s="345" t="s">
        <v>45</v>
      </c>
      <c r="P504" s="345">
        <v>10162</v>
      </c>
      <c r="Q504" s="345">
        <v>543965</v>
      </c>
      <c r="R504">
        <v>67601.236923076882</v>
      </c>
      <c r="S504" s="349" t="s">
        <v>4786</v>
      </c>
    </row>
    <row r="505" spans="1:19" x14ac:dyDescent="0.25">
      <c r="A505" s="349" t="s">
        <v>3506</v>
      </c>
      <c r="B505" s="338" t="s">
        <v>3620</v>
      </c>
      <c r="C505" s="339">
        <v>44027</v>
      </c>
      <c r="D505" s="338">
        <v>3023307</v>
      </c>
      <c r="E505" s="349" t="s">
        <v>263</v>
      </c>
      <c r="F505" s="349" t="s">
        <v>42</v>
      </c>
      <c r="G505" s="77">
        <v>906891.27</v>
      </c>
      <c r="H505" s="338" t="s">
        <v>3621</v>
      </c>
      <c r="I505" s="338"/>
      <c r="J505" s="349" t="s">
        <v>4674</v>
      </c>
      <c r="K505" s="349">
        <v>400114</v>
      </c>
      <c r="L505" s="338" t="s">
        <v>66</v>
      </c>
      <c r="M505" s="338" t="s">
        <v>94</v>
      </c>
      <c r="N505" s="338" t="s">
        <v>3550</v>
      </c>
      <c r="O505" s="345" t="s">
        <v>45</v>
      </c>
      <c r="P505" s="345">
        <v>10162</v>
      </c>
      <c r="Q505" s="345">
        <v>543965</v>
      </c>
      <c r="R505">
        <v>69092.22</v>
      </c>
      <c r="S505" s="349" t="s">
        <v>4786</v>
      </c>
    </row>
    <row r="506" spans="1:19" x14ac:dyDescent="0.25">
      <c r="A506" s="349" t="s">
        <v>3506</v>
      </c>
      <c r="B506" s="338" t="s">
        <v>3620</v>
      </c>
      <c r="C506" s="339">
        <v>44027</v>
      </c>
      <c r="D506" s="338">
        <v>3023509</v>
      </c>
      <c r="E506" s="349" t="s">
        <v>264</v>
      </c>
      <c r="F506" s="349" t="s">
        <v>42</v>
      </c>
      <c r="G506" s="77">
        <v>2148750.94</v>
      </c>
      <c r="H506" s="338" t="s">
        <v>3621</v>
      </c>
      <c r="I506" s="338"/>
      <c r="J506" s="349" t="s">
        <v>4674</v>
      </c>
      <c r="K506" s="349">
        <v>400066</v>
      </c>
      <c r="L506" s="338" t="s">
        <v>66</v>
      </c>
      <c r="M506" s="338" t="s">
        <v>94</v>
      </c>
      <c r="N506" s="338" t="s">
        <v>3550</v>
      </c>
      <c r="O506" s="345" t="s">
        <v>45</v>
      </c>
      <c r="P506" s="345">
        <v>10162</v>
      </c>
      <c r="Q506" s="345">
        <v>543965</v>
      </c>
      <c r="R506">
        <v>163647.37461538462</v>
      </c>
      <c r="S506" s="349" t="s">
        <v>4786</v>
      </c>
    </row>
    <row r="507" spans="1:19" x14ac:dyDescent="0.25">
      <c r="A507" s="349" t="s">
        <v>3506</v>
      </c>
      <c r="B507" s="338" t="s">
        <v>3620</v>
      </c>
      <c r="C507" s="339">
        <v>44027</v>
      </c>
      <c r="D507" s="338">
        <v>3023311</v>
      </c>
      <c r="E507" s="349" t="s">
        <v>265</v>
      </c>
      <c r="F507" s="349" t="s">
        <v>42</v>
      </c>
      <c r="G507" s="77">
        <v>1705587.7299999997</v>
      </c>
      <c r="H507" s="338" t="s">
        <v>3621</v>
      </c>
      <c r="I507" s="338"/>
      <c r="J507" s="349" t="s">
        <v>4674</v>
      </c>
      <c r="K507" s="349">
        <v>400058</v>
      </c>
      <c r="L507" s="338" t="s">
        <v>66</v>
      </c>
      <c r="M507" s="338" t="s">
        <v>94</v>
      </c>
      <c r="N507" s="338" t="s">
        <v>3550</v>
      </c>
      <c r="O507" s="345" t="s">
        <v>45</v>
      </c>
      <c r="P507" s="345">
        <v>10162</v>
      </c>
      <c r="Q507" s="345">
        <v>543965</v>
      </c>
      <c r="R507">
        <v>129875.43384615384</v>
      </c>
      <c r="S507" s="349" t="s">
        <v>4786</v>
      </c>
    </row>
    <row r="508" spans="1:19" x14ac:dyDescent="0.25">
      <c r="A508" s="349" t="s">
        <v>3506</v>
      </c>
      <c r="B508" s="338" t="s">
        <v>3620</v>
      </c>
      <c r="C508" s="339">
        <v>44027</v>
      </c>
      <c r="D508" s="338">
        <v>3023312</v>
      </c>
      <c r="E508" s="349" t="s">
        <v>266</v>
      </c>
      <c r="F508" s="349" t="s">
        <v>42</v>
      </c>
      <c r="G508" s="77">
        <v>908800.52999999991</v>
      </c>
      <c r="H508" s="338" t="s">
        <v>3621</v>
      </c>
      <c r="I508" s="338"/>
      <c r="J508" s="349" t="s">
        <v>4674</v>
      </c>
      <c r="K508" s="349">
        <v>400017</v>
      </c>
      <c r="L508" s="338" t="s">
        <v>66</v>
      </c>
      <c r="M508" s="338" t="s">
        <v>94</v>
      </c>
      <c r="N508" s="338" t="s">
        <v>3550</v>
      </c>
      <c r="O508" s="345" t="s">
        <v>45</v>
      </c>
      <c r="P508" s="345">
        <v>10162</v>
      </c>
      <c r="Q508" s="345">
        <v>543965</v>
      </c>
      <c r="R508">
        <v>69223.840769230766</v>
      </c>
      <c r="S508" s="349" t="s">
        <v>4786</v>
      </c>
    </row>
    <row r="509" spans="1:19" x14ac:dyDescent="0.25">
      <c r="A509" s="349" t="s">
        <v>3506</v>
      </c>
      <c r="B509" s="338" t="s">
        <v>3620</v>
      </c>
      <c r="C509" s="339">
        <v>44027</v>
      </c>
      <c r="D509" s="338">
        <v>3023314</v>
      </c>
      <c r="E509" s="349" t="s">
        <v>267</v>
      </c>
      <c r="F509" s="349" t="s">
        <v>42</v>
      </c>
      <c r="G509" s="77">
        <v>883448.3400000002</v>
      </c>
      <c r="H509" s="338" t="s">
        <v>3621</v>
      </c>
      <c r="I509" s="338"/>
      <c r="J509" s="349" t="s">
        <v>4674</v>
      </c>
      <c r="K509" s="349">
        <v>400094</v>
      </c>
      <c r="L509" s="338" t="s">
        <v>66</v>
      </c>
      <c r="M509" s="338" t="s">
        <v>94</v>
      </c>
      <c r="N509" s="338" t="s">
        <v>3550</v>
      </c>
      <c r="O509" s="345" t="s">
        <v>45</v>
      </c>
      <c r="P509" s="345">
        <v>10162</v>
      </c>
      <c r="Q509" s="345">
        <v>543965</v>
      </c>
      <c r="R509">
        <v>67302.927692307698</v>
      </c>
      <c r="S509" s="349" t="s">
        <v>4786</v>
      </c>
    </row>
    <row r="510" spans="1:19" x14ac:dyDescent="0.25">
      <c r="A510" s="349" t="s">
        <v>3506</v>
      </c>
      <c r="B510" s="338" t="s">
        <v>3620</v>
      </c>
      <c r="C510" s="339">
        <v>44027</v>
      </c>
      <c r="D510" s="338">
        <v>3023313</v>
      </c>
      <c r="E510" s="349" t="s">
        <v>268</v>
      </c>
      <c r="F510" s="349" t="s">
        <v>42</v>
      </c>
      <c r="G510" s="77">
        <v>896427.94000000029</v>
      </c>
      <c r="H510" s="338" t="s">
        <v>3621</v>
      </c>
      <c r="I510" s="338"/>
      <c r="J510" s="349" t="s">
        <v>4674</v>
      </c>
      <c r="K510" s="349">
        <v>400006</v>
      </c>
      <c r="L510" s="338" t="s">
        <v>66</v>
      </c>
      <c r="M510" s="338" t="s">
        <v>94</v>
      </c>
      <c r="N510" s="338" t="s">
        <v>3550</v>
      </c>
      <c r="O510" s="345" t="s">
        <v>45</v>
      </c>
      <c r="P510" s="345">
        <v>10162</v>
      </c>
      <c r="Q510" s="345">
        <v>543965</v>
      </c>
      <c r="R510">
        <v>68327.981538461536</v>
      </c>
      <c r="S510" s="349" t="s">
        <v>4786</v>
      </c>
    </row>
    <row r="511" spans="1:19" x14ac:dyDescent="0.25">
      <c r="A511" s="349" t="s">
        <v>3506</v>
      </c>
      <c r="B511" s="338" t="s">
        <v>3620</v>
      </c>
      <c r="C511" s="339">
        <v>44027</v>
      </c>
      <c r="D511" s="338">
        <v>3023507</v>
      </c>
      <c r="E511" s="349" t="s">
        <v>269</v>
      </c>
      <c r="F511" s="349" t="s">
        <v>42</v>
      </c>
      <c r="G511" s="77">
        <v>829536.63</v>
      </c>
      <c r="H511" s="338" t="s">
        <v>3621</v>
      </c>
      <c r="I511" s="338"/>
      <c r="J511" s="349" t="s">
        <v>4674</v>
      </c>
      <c r="K511" s="349">
        <v>400037</v>
      </c>
      <c r="L511" s="338" t="s">
        <v>66</v>
      </c>
      <c r="M511" s="338" t="s">
        <v>94</v>
      </c>
      <c r="N511" s="338" t="s">
        <v>3550</v>
      </c>
      <c r="O511" s="345" t="s">
        <v>45</v>
      </c>
      <c r="P511" s="345">
        <v>10162</v>
      </c>
      <c r="Q511" s="345">
        <v>543965</v>
      </c>
      <c r="R511">
        <v>63207.224615384621</v>
      </c>
      <c r="S511" s="349" t="s">
        <v>4786</v>
      </c>
    </row>
    <row r="512" spans="1:19" x14ac:dyDescent="0.25">
      <c r="A512" s="349" t="s">
        <v>3506</v>
      </c>
      <c r="B512" s="338" t="s">
        <v>3620</v>
      </c>
      <c r="C512" s="339">
        <v>44027</v>
      </c>
      <c r="D512" s="338">
        <v>3023506</v>
      </c>
      <c r="E512" s="349" t="s">
        <v>270</v>
      </c>
      <c r="F512" s="349" t="s">
        <v>42</v>
      </c>
      <c r="G512" s="77">
        <v>1263033.25</v>
      </c>
      <c r="H512" s="338" t="s">
        <v>3621</v>
      </c>
      <c r="I512" s="338"/>
      <c r="J512" s="349" t="s">
        <v>4674</v>
      </c>
      <c r="K512" s="349">
        <v>400009</v>
      </c>
      <c r="L512" s="338" t="s">
        <v>66</v>
      </c>
      <c r="M512" s="338" t="s">
        <v>94</v>
      </c>
      <c r="N512" s="338" t="s">
        <v>3550</v>
      </c>
      <c r="O512" s="345" t="s">
        <v>45</v>
      </c>
      <c r="P512" s="345">
        <v>10162</v>
      </c>
      <c r="Q512" s="345">
        <v>543965</v>
      </c>
      <c r="R512">
        <v>96207.453846153832</v>
      </c>
      <c r="S512" s="349" t="s">
        <v>4786</v>
      </c>
    </row>
    <row r="513" spans="1:19" x14ac:dyDescent="0.25">
      <c r="A513" s="349" t="s">
        <v>3506</v>
      </c>
      <c r="B513" s="338" t="s">
        <v>3620</v>
      </c>
      <c r="C513" s="339">
        <v>44027</v>
      </c>
      <c r="D513" s="338">
        <v>3022070</v>
      </c>
      <c r="E513" s="349" t="s">
        <v>272</v>
      </c>
      <c r="F513" s="349" t="s">
        <v>42</v>
      </c>
      <c r="G513" s="77">
        <v>1059454.1499999999</v>
      </c>
      <c r="H513" s="338" t="s">
        <v>3621</v>
      </c>
      <c r="I513" s="338"/>
      <c r="J513" s="349" t="s">
        <v>4674</v>
      </c>
      <c r="K513" s="349">
        <v>400038</v>
      </c>
      <c r="L513" s="338" t="s">
        <v>66</v>
      </c>
      <c r="M513" s="338" t="s">
        <v>94</v>
      </c>
      <c r="N513" s="338" t="s">
        <v>3550</v>
      </c>
      <c r="O513" s="345" t="s">
        <v>45</v>
      </c>
      <c r="P513" s="345">
        <v>10162</v>
      </c>
      <c r="Q513" s="345">
        <v>543965</v>
      </c>
      <c r="R513">
        <v>80763.918461538458</v>
      </c>
      <c r="S513" s="349" t="s">
        <v>4786</v>
      </c>
    </row>
    <row r="514" spans="1:19" x14ac:dyDescent="0.25">
      <c r="A514" s="349" t="s">
        <v>3506</v>
      </c>
      <c r="B514" s="338" t="s">
        <v>3620</v>
      </c>
      <c r="C514" s="339">
        <v>44027</v>
      </c>
      <c r="D514" s="338">
        <v>3023316</v>
      </c>
      <c r="E514" s="349" t="s">
        <v>273</v>
      </c>
      <c r="F514" s="349" t="s">
        <v>42</v>
      </c>
      <c r="G514" s="77">
        <v>909039.79000000015</v>
      </c>
      <c r="H514" s="338" t="s">
        <v>3621</v>
      </c>
      <c r="I514" s="338"/>
      <c r="J514" s="349" t="s">
        <v>4674</v>
      </c>
      <c r="K514" s="349">
        <v>400100</v>
      </c>
      <c r="L514" s="338" t="s">
        <v>66</v>
      </c>
      <c r="M514" s="338" t="s">
        <v>94</v>
      </c>
      <c r="N514" s="338" t="s">
        <v>3550</v>
      </c>
      <c r="O514" s="345" t="s">
        <v>45</v>
      </c>
      <c r="P514" s="345">
        <v>10162</v>
      </c>
      <c r="Q514" s="345">
        <v>543965</v>
      </c>
      <c r="R514">
        <v>69252.173076923078</v>
      </c>
      <c r="S514" s="349" t="s">
        <v>4786</v>
      </c>
    </row>
    <row r="515" spans="1:19" x14ac:dyDescent="0.25">
      <c r="A515" s="349" t="s">
        <v>3506</v>
      </c>
      <c r="B515" s="338" t="s">
        <v>3620</v>
      </c>
      <c r="C515" s="339">
        <v>44027</v>
      </c>
      <c r="D515" s="338">
        <v>3022055</v>
      </c>
      <c r="E515" s="349" t="s">
        <v>274</v>
      </c>
      <c r="F515" s="349" t="s">
        <v>42</v>
      </c>
      <c r="G515" s="77">
        <v>1123884.9099999999</v>
      </c>
      <c r="H515" s="338" t="s">
        <v>3621</v>
      </c>
      <c r="I515" s="338"/>
      <c r="J515" s="349" t="s">
        <v>4674</v>
      </c>
      <c r="K515" s="349">
        <v>400101</v>
      </c>
      <c r="L515" s="338" t="s">
        <v>66</v>
      </c>
      <c r="M515" s="338" t="s">
        <v>94</v>
      </c>
      <c r="N515" s="338" t="s">
        <v>3550</v>
      </c>
      <c r="O515" s="345" t="s">
        <v>45</v>
      </c>
      <c r="P515" s="345">
        <v>10162</v>
      </c>
      <c r="Q515" s="345">
        <v>543965</v>
      </c>
      <c r="R515">
        <v>85705.166153846163</v>
      </c>
      <c r="S515" s="349" t="s">
        <v>4787</v>
      </c>
    </row>
    <row r="516" spans="1:19" x14ac:dyDescent="0.25">
      <c r="A516" s="349" t="s">
        <v>3506</v>
      </c>
      <c r="B516" s="338" t="s">
        <v>3620</v>
      </c>
      <c r="C516" s="339">
        <v>44027</v>
      </c>
      <c r="D516" s="338">
        <v>3022057</v>
      </c>
      <c r="E516" s="349" t="s">
        <v>275</v>
      </c>
      <c r="F516" s="349" t="s">
        <v>42</v>
      </c>
      <c r="G516" s="77">
        <v>2331842.25</v>
      </c>
      <c r="H516" s="338" t="s">
        <v>3621</v>
      </c>
      <c r="I516" s="338"/>
      <c r="J516" s="349" t="s">
        <v>4674</v>
      </c>
      <c r="K516" s="349">
        <v>400053</v>
      </c>
      <c r="L516" s="338" t="s">
        <v>66</v>
      </c>
      <c r="M516" s="338" t="s">
        <v>94</v>
      </c>
      <c r="N516" s="338" t="s">
        <v>3550</v>
      </c>
      <c r="O516" s="345" t="s">
        <v>45</v>
      </c>
      <c r="P516" s="345">
        <v>10162</v>
      </c>
      <c r="Q516" s="345">
        <v>543965</v>
      </c>
      <c r="R516">
        <v>177714.73769230768</v>
      </c>
      <c r="S516" s="349" t="s">
        <v>4786</v>
      </c>
    </row>
    <row r="517" spans="1:19" x14ac:dyDescent="0.25">
      <c r="A517" s="349" t="s">
        <v>3506</v>
      </c>
      <c r="B517" s="338" t="s">
        <v>3620</v>
      </c>
      <c r="C517" s="339">
        <v>44027</v>
      </c>
      <c r="D517" s="338">
        <v>3022076</v>
      </c>
      <c r="E517" s="349" t="s">
        <v>277</v>
      </c>
      <c r="F517" s="349" t="s">
        <v>42</v>
      </c>
      <c r="G517" s="77">
        <v>1776945.1599999997</v>
      </c>
      <c r="H517" s="338" t="s">
        <v>3621</v>
      </c>
      <c r="I517" s="338"/>
      <c r="J517" s="349" t="s">
        <v>4674</v>
      </c>
      <c r="K517" s="349">
        <v>400111</v>
      </c>
      <c r="L517" s="338" t="s">
        <v>66</v>
      </c>
      <c r="M517" s="338" t="s">
        <v>94</v>
      </c>
      <c r="N517" s="338" t="s">
        <v>3550</v>
      </c>
      <c r="O517" s="345" t="s">
        <v>45</v>
      </c>
      <c r="P517" s="345">
        <v>10162</v>
      </c>
      <c r="Q517" s="345">
        <v>543965</v>
      </c>
      <c r="R517">
        <v>135421.68153846156</v>
      </c>
      <c r="S517" s="349" t="s">
        <v>4786</v>
      </c>
    </row>
    <row r="518" spans="1:19" x14ac:dyDescent="0.25">
      <c r="A518" s="349" t="s">
        <v>3506</v>
      </c>
      <c r="B518" s="338" t="s">
        <v>3620</v>
      </c>
      <c r="C518" s="339">
        <v>44027</v>
      </c>
      <c r="D518" s="338">
        <v>3022060</v>
      </c>
      <c r="E518" s="349" t="s">
        <v>278</v>
      </c>
      <c r="F518" s="349" t="s">
        <v>42</v>
      </c>
      <c r="G518" s="77">
        <v>2275684.63</v>
      </c>
      <c r="H518" s="338" t="s">
        <v>3621</v>
      </c>
      <c r="I518" s="338"/>
      <c r="J518" s="349" t="s">
        <v>4674</v>
      </c>
      <c r="K518" s="349">
        <v>400011</v>
      </c>
      <c r="L518" s="338" t="s">
        <v>66</v>
      </c>
      <c r="M518" s="338" t="s">
        <v>94</v>
      </c>
      <c r="N518" s="338" t="s">
        <v>3550</v>
      </c>
      <c r="O518" s="345" t="s">
        <v>45</v>
      </c>
      <c r="P518" s="345">
        <v>10162</v>
      </c>
      <c r="Q518" s="345">
        <v>543965</v>
      </c>
      <c r="R518">
        <v>173618.3246153846</v>
      </c>
      <c r="S518" s="349" t="s">
        <v>4786</v>
      </c>
    </row>
    <row r="519" spans="1:19" x14ac:dyDescent="0.25">
      <c r="A519" s="349" t="s">
        <v>3506</v>
      </c>
      <c r="B519" s="338" t="s">
        <v>3620</v>
      </c>
      <c r="C519" s="339">
        <v>44027</v>
      </c>
      <c r="D519" s="338">
        <v>3023518</v>
      </c>
      <c r="E519" s="349" t="s">
        <v>279</v>
      </c>
      <c r="F519" s="349" t="s">
        <v>42</v>
      </c>
      <c r="G519" s="77">
        <v>2029198.0399999996</v>
      </c>
      <c r="H519" s="338" t="s">
        <v>3621</v>
      </c>
      <c r="I519" s="338"/>
      <c r="J519" s="349" t="s">
        <v>4674</v>
      </c>
      <c r="K519" s="349">
        <v>400117</v>
      </c>
      <c r="L519" s="338" t="s">
        <v>66</v>
      </c>
      <c r="M519" s="338" t="s">
        <v>94</v>
      </c>
      <c r="N519" s="338" t="s">
        <v>3550</v>
      </c>
      <c r="O519" s="345" t="s">
        <v>45</v>
      </c>
      <c r="P519" s="345">
        <v>10162</v>
      </c>
      <c r="Q519" s="345">
        <v>543965</v>
      </c>
      <c r="R519">
        <v>154714.02076923073</v>
      </c>
      <c r="S519" s="349" t="s">
        <v>4786</v>
      </c>
    </row>
    <row r="520" spans="1:19" x14ac:dyDescent="0.25">
      <c r="A520" s="349" t="s">
        <v>3506</v>
      </c>
      <c r="B520" s="338" t="s">
        <v>3620</v>
      </c>
      <c r="C520" s="339">
        <v>44027</v>
      </c>
      <c r="D520" s="338">
        <v>3022054</v>
      </c>
      <c r="E520" s="349" t="s">
        <v>280</v>
      </c>
      <c r="F520" s="349" t="s">
        <v>42</v>
      </c>
      <c r="G520" s="77">
        <v>899758.96</v>
      </c>
      <c r="H520" s="338" t="s">
        <v>3621</v>
      </c>
      <c r="I520" s="338"/>
      <c r="J520" s="349" t="s">
        <v>4674</v>
      </c>
      <c r="K520" s="349">
        <v>400004</v>
      </c>
      <c r="L520" s="338" t="s">
        <v>66</v>
      </c>
      <c r="M520" s="338" t="s">
        <v>94</v>
      </c>
      <c r="N520" s="338" t="s">
        <v>3550</v>
      </c>
      <c r="O520" s="345" t="s">
        <v>45</v>
      </c>
      <c r="P520" s="345">
        <v>10162</v>
      </c>
      <c r="Q520" s="345">
        <v>543965</v>
      </c>
      <c r="R520">
        <v>68557.89923076921</v>
      </c>
      <c r="S520" s="349" t="s">
        <v>4786</v>
      </c>
    </row>
    <row r="521" spans="1:19" x14ac:dyDescent="0.25">
      <c r="A521" s="349" t="s">
        <v>3506</v>
      </c>
      <c r="B521" s="338" t="s">
        <v>3620</v>
      </c>
      <c r="C521" s="339">
        <v>44027</v>
      </c>
      <c r="D521" s="338">
        <v>3025405</v>
      </c>
      <c r="E521" s="349" t="s">
        <v>104</v>
      </c>
      <c r="F521" s="349" t="s">
        <v>42</v>
      </c>
      <c r="G521" s="77">
        <v>4824809.5299999984</v>
      </c>
      <c r="H521" s="338" t="s">
        <v>3621</v>
      </c>
      <c r="I521" s="338"/>
      <c r="J521" s="349" t="s">
        <v>4675</v>
      </c>
      <c r="K521" s="349">
        <v>400041</v>
      </c>
      <c r="L521" s="338" t="s">
        <v>66</v>
      </c>
      <c r="M521" s="338" t="s">
        <v>94</v>
      </c>
      <c r="N521" s="338" t="s">
        <v>3550</v>
      </c>
      <c r="O521" s="345" t="s">
        <v>96</v>
      </c>
      <c r="P521" s="345">
        <v>10163</v>
      </c>
      <c r="Q521" s="345">
        <v>543965</v>
      </c>
      <c r="R521">
        <v>368518.79076923087</v>
      </c>
      <c r="S521" s="349" t="s">
        <v>4786</v>
      </c>
    </row>
    <row r="522" spans="1:19" x14ac:dyDescent="0.25">
      <c r="A522" s="349" t="s">
        <v>3506</v>
      </c>
      <c r="B522" s="338" t="s">
        <v>3620</v>
      </c>
      <c r="C522" s="339">
        <v>44027</v>
      </c>
      <c r="D522" s="338">
        <v>3024003</v>
      </c>
      <c r="E522" s="349" t="s">
        <v>107</v>
      </c>
      <c r="F522" s="349" t="s">
        <v>42</v>
      </c>
      <c r="G522" s="77">
        <v>5017339.4800000004</v>
      </c>
      <c r="H522" s="338" t="s">
        <v>3621</v>
      </c>
      <c r="I522" s="338"/>
      <c r="J522" s="349" t="s">
        <v>4675</v>
      </c>
      <c r="K522" s="349">
        <v>400033</v>
      </c>
      <c r="L522" s="338" t="s">
        <v>66</v>
      </c>
      <c r="M522" s="338" t="s">
        <v>94</v>
      </c>
      <c r="N522" s="338" t="s">
        <v>3550</v>
      </c>
      <c r="O522" s="345" t="s">
        <v>96</v>
      </c>
      <c r="P522" s="345">
        <v>10163</v>
      </c>
      <c r="Q522" s="345">
        <v>543965</v>
      </c>
      <c r="R522">
        <v>383390.83</v>
      </c>
      <c r="S522" s="349" t="s">
        <v>4786</v>
      </c>
    </row>
    <row r="523" spans="1:19" x14ac:dyDescent="0.25">
      <c r="A523" s="349" t="s">
        <v>3506</v>
      </c>
      <c r="B523" s="338" t="s">
        <v>3620</v>
      </c>
      <c r="C523" s="339">
        <v>44027</v>
      </c>
      <c r="D523" s="338">
        <v>3025427</v>
      </c>
      <c r="E523" s="349" t="s">
        <v>111</v>
      </c>
      <c r="F523" s="349" t="s">
        <v>42</v>
      </c>
      <c r="G523" s="77">
        <v>6148058.8899999997</v>
      </c>
      <c r="H523" s="338" t="s">
        <v>3621</v>
      </c>
      <c r="I523" s="338"/>
      <c r="J523" s="349" t="s">
        <v>4675</v>
      </c>
      <c r="K523" s="349">
        <v>400140</v>
      </c>
      <c r="L523" s="338" t="s">
        <v>66</v>
      </c>
      <c r="M523" s="338" t="s">
        <v>94</v>
      </c>
      <c r="N523" s="338" t="s">
        <v>3550</v>
      </c>
      <c r="O523" s="345" t="s">
        <v>96</v>
      </c>
      <c r="P523" s="345">
        <v>10163</v>
      </c>
      <c r="Q523" s="345">
        <v>543965</v>
      </c>
      <c r="R523">
        <v>470053.40846153838</v>
      </c>
      <c r="S523" s="349" t="s">
        <v>4786</v>
      </c>
    </row>
    <row r="524" spans="1:19" x14ac:dyDescent="0.25">
      <c r="A524" s="349" t="s">
        <v>3506</v>
      </c>
      <c r="B524" s="338" t="s">
        <v>3620</v>
      </c>
      <c r="C524" s="339">
        <v>44027</v>
      </c>
      <c r="D524" s="338">
        <v>3024004</v>
      </c>
      <c r="E524" s="349" t="s">
        <v>112</v>
      </c>
      <c r="F524" s="349" t="s">
        <v>42</v>
      </c>
      <c r="G524" s="77">
        <v>1463472.02</v>
      </c>
      <c r="H524" s="338" t="s">
        <v>3621</v>
      </c>
      <c r="I524" s="338"/>
      <c r="J524" s="349" t="s">
        <v>4675</v>
      </c>
      <c r="K524" s="349">
        <v>107953</v>
      </c>
      <c r="L524" s="338" t="s">
        <v>66</v>
      </c>
      <c r="M524" s="338" t="s">
        <v>94</v>
      </c>
      <c r="N524" s="338" t="s">
        <v>3550</v>
      </c>
      <c r="O524" s="345" t="s">
        <v>96</v>
      </c>
      <c r="P524" s="345">
        <v>10163</v>
      </c>
      <c r="Q524" s="345">
        <v>543965</v>
      </c>
      <c r="R524">
        <v>111793.77230769233</v>
      </c>
      <c r="S524" s="349" t="s">
        <v>4786</v>
      </c>
    </row>
    <row r="525" spans="1:19" x14ac:dyDescent="0.25">
      <c r="A525" s="349" t="s">
        <v>3506</v>
      </c>
      <c r="B525" s="338" t="s">
        <v>3620</v>
      </c>
      <c r="C525" s="339">
        <v>44027</v>
      </c>
      <c r="D525" s="338">
        <v>3025404</v>
      </c>
      <c r="E525" s="349" t="s">
        <v>118</v>
      </c>
      <c r="F525" s="349" t="s">
        <v>42</v>
      </c>
      <c r="G525" s="77">
        <v>2996528.14</v>
      </c>
      <c r="H525" s="338" t="s">
        <v>3621</v>
      </c>
      <c r="I525" s="338"/>
      <c r="J525" s="349" t="s">
        <v>4675</v>
      </c>
      <c r="K525" s="349">
        <v>400029</v>
      </c>
      <c r="L525" s="338" t="s">
        <v>66</v>
      </c>
      <c r="M525" s="338" t="s">
        <v>94</v>
      </c>
      <c r="N525" s="338" t="s">
        <v>3550</v>
      </c>
      <c r="O525" s="345" t="s">
        <v>96</v>
      </c>
      <c r="P525" s="345">
        <v>10163</v>
      </c>
      <c r="Q525" s="345">
        <v>543965</v>
      </c>
      <c r="R525">
        <v>228960.02923076923</v>
      </c>
      <c r="S525" s="349" t="s">
        <v>4786</v>
      </c>
    </row>
    <row r="526" spans="1:19" x14ac:dyDescent="0.25">
      <c r="A526" s="349" t="s">
        <v>3506</v>
      </c>
      <c r="B526" s="338" t="s">
        <v>3620</v>
      </c>
      <c r="C526" s="339">
        <v>44027</v>
      </c>
      <c r="D526" s="338">
        <v>3025407</v>
      </c>
      <c r="E526" s="349" t="s">
        <v>119</v>
      </c>
      <c r="F526" s="349" t="s">
        <v>42</v>
      </c>
      <c r="G526" s="77">
        <v>5915898.4900000012</v>
      </c>
      <c r="H526" s="338" t="s">
        <v>3621</v>
      </c>
      <c r="I526" s="338"/>
      <c r="J526" s="349" t="s">
        <v>4675</v>
      </c>
      <c r="K526" s="349">
        <v>400013</v>
      </c>
      <c r="L526" s="338" t="s">
        <v>66</v>
      </c>
      <c r="M526" s="338" t="s">
        <v>94</v>
      </c>
      <c r="N526" s="338" t="s">
        <v>3550</v>
      </c>
      <c r="O526" s="345" t="s">
        <v>96</v>
      </c>
      <c r="P526" s="345">
        <v>10163</v>
      </c>
      <c r="Q526" s="345">
        <v>543965</v>
      </c>
      <c r="R526">
        <v>451960.37615384627</v>
      </c>
      <c r="S526" s="349" t="s">
        <v>4786</v>
      </c>
    </row>
    <row r="527" spans="1:19" x14ac:dyDescent="0.25">
      <c r="A527" s="349" t="s">
        <v>3506</v>
      </c>
      <c r="B527" s="338" t="s">
        <v>3620</v>
      </c>
      <c r="C527" s="339">
        <v>44027</v>
      </c>
      <c r="D527" s="338">
        <v>3023521</v>
      </c>
      <c r="E527" s="349" t="s">
        <v>318</v>
      </c>
      <c r="F527" s="349" t="s">
        <v>42</v>
      </c>
      <c r="G527" s="77">
        <v>7347993.4399999985</v>
      </c>
      <c r="H527" s="338" t="s">
        <v>3621</v>
      </c>
      <c r="I527" s="338"/>
      <c r="J527" s="349" t="s">
        <v>4184</v>
      </c>
      <c r="K527" s="349">
        <v>400135</v>
      </c>
      <c r="L527" s="338" t="s">
        <v>66</v>
      </c>
      <c r="M527" s="338" t="s">
        <v>94</v>
      </c>
      <c r="N527" s="338" t="s">
        <v>3550</v>
      </c>
      <c r="O527" s="345" t="s">
        <v>317</v>
      </c>
      <c r="P527" s="345">
        <v>11510</v>
      </c>
      <c r="Q527" s="345">
        <v>543965</v>
      </c>
      <c r="R527">
        <v>560704.69769230764</v>
      </c>
      <c r="S527" s="349" t="s">
        <v>4786</v>
      </c>
    </row>
    <row r="528" spans="1:19" x14ac:dyDescent="0.25">
      <c r="A528" s="349" t="s">
        <v>65</v>
      </c>
      <c r="B528" s="338" t="s">
        <v>3620</v>
      </c>
      <c r="C528" s="339">
        <v>44027</v>
      </c>
      <c r="D528" s="338">
        <v>3021000</v>
      </c>
      <c r="E528" s="364" t="s">
        <v>53</v>
      </c>
      <c r="F528" s="349" t="s">
        <v>42</v>
      </c>
      <c r="G528" s="77">
        <v>5022.17</v>
      </c>
      <c r="H528" s="338" t="s">
        <v>3621</v>
      </c>
      <c r="I528" s="338"/>
      <c r="J528" s="349" t="s">
        <v>4677</v>
      </c>
      <c r="K528" s="349">
        <v>400102</v>
      </c>
      <c r="L528" s="338" t="s">
        <v>58</v>
      </c>
      <c r="M528" s="338" t="s">
        <v>55</v>
      </c>
      <c r="N528" s="338" t="s">
        <v>51</v>
      </c>
      <c r="O528" s="345" t="s">
        <v>57</v>
      </c>
      <c r="P528" s="338">
        <v>11327</v>
      </c>
      <c r="Q528" s="345">
        <v>543965</v>
      </c>
      <c r="R528">
        <v>2701.3500000000004</v>
      </c>
      <c r="S528" s="349" t="s">
        <v>4787</v>
      </c>
    </row>
    <row r="529" spans="1:19" x14ac:dyDescent="0.25">
      <c r="A529" s="349" t="s">
        <v>65</v>
      </c>
      <c r="B529" s="338" t="s">
        <v>3620</v>
      </c>
      <c r="C529" s="339">
        <v>44027</v>
      </c>
      <c r="D529" s="338">
        <v>3021001</v>
      </c>
      <c r="E529" s="364" t="s">
        <v>53</v>
      </c>
      <c r="F529" s="349" t="s">
        <v>42</v>
      </c>
      <c r="G529" s="77">
        <v>5082.7</v>
      </c>
      <c r="H529" s="338" t="s">
        <v>3621</v>
      </c>
      <c r="I529" s="338"/>
      <c r="J529" s="349" t="s">
        <v>4677</v>
      </c>
      <c r="K529" s="349">
        <v>400102</v>
      </c>
      <c r="L529" s="338" t="s">
        <v>58</v>
      </c>
      <c r="M529" s="338" t="s">
        <v>55</v>
      </c>
      <c r="N529" s="338" t="s">
        <v>51</v>
      </c>
      <c r="O529" s="345" t="s">
        <v>57</v>
      </c>
      <c r="P529" s="338">
        <v>11327</v>
      </c>
      <c r="Q529" s="345">
        <v>543965</v>
      </c>
      <c r="R529">
        <v>2744.09</v>
      </c>
      <c r="S529" s="349" t="s">
        <v>4787</v>
      </c>
    </row>
    <row r="530" spans="1:19" x14ac:dyDescent="0.25">
      <c r="A530" s="349" t="s">
        <v>65</v>
      </c>
      <c r="B530" s="338" t="s">
        <v>3620</v>
      </c>
      <c r="C530" s="339">
        <v>44027</v>
      </c>
      <c r="D530" s="338">
        <v>3021003</v>
      </c>
      <c r="E530" s="364" t="s">
        <v>53</v>
      </c>
      <c r="F530" s="349" t="s">
        <v>42</v>
      </c>
      <c r="G530" s="77">
        <v>5059.75</v>
      </c>
      <c r="H530" s="338" t="s">
        <v>3621</v>
      </c>
      <c r="I530" s="338"/>
      <c r="J530" s="349" t="s">
        <v>4677</v>
      </c>
      <c r="K530" s="349">
        <v>400102</v>
      </c>
      <c r="L530" s="338" t="s">
        <v>58</v>
      </c>
      <c r="M530" s="338" t="s">
        <v>55</v>
      </c>
      <c r="N530" s="338" t="s">
        <v>51</v>
      </c>
      <c r="O530" s="345" t="s">
        <v>57</v>
      </c>
      <c r="P530" s="338">
        <v>11327</v>
      </c>
      <c r="Q530" s="345">
        <v>543965</v>
      </c>
      <c r="R530">
        <v>2728.25</v>
      </c>
      <c r="S530" s="349" t="s">
        <v>4787</v>
      </c>
    </row>
    <row r="531" spans="1:19" x14ac:dyDescent="0.25">
      <c r="A531" s="349" t="s">
        <v>65</v>
      </c>
      <c r="B531" s="338" t="s">
        <v>3620</v>
      </c>
      <c r="C531" s="339">
        <v>44027</v>
      </c>
      <c r="D531" s="338">
        <v>3021002</v>
      </c>
      <c r="E531" s="349" t="s">
        <v>63</v>
      </c>
      <c r="F531" s="349" t="s">
        <v>42</v>
      </c>
      <c r="G531" s="77">
        <v>5026</v>
      </c>
      <c r="H531" s="338" t="s">
        <v>3621</v>
      </c>
      <c r="I531" s="338"/>
      <c r="J531" s="349" t="s">
        <v>4677</v>
      </c>
      <c r="K531" s="349">
        <v>400072</v>
      </c>
      <c r="L531" s="338" t="s">
        <v>58</v>
      </c>
      <c r="M531" s="338" t="s">
        <v>55</v>
      </c>
      <c r="N531" s="338" t="s">
        <v>51</v>
      </c>
      <c r="O531" s="345" t="s">
        <v>57</v>
      </c>
      <c r="P531" s="338">
        <v>11327</v>
      </c>
      <c r="Q531" s="345">
        <v>543965</v>
      </c>
      <c r="R531">
        <v>2703.0200000000004</v>
      </c>
      <c r="S531" s="349" t="s">
        <v>4787</v>
      </c>
    </row>
    <row r="532" spans="1:19" x14ac:dyDescent="0.25">
      <c r="A532" s="349" t="s">
        <v>65</v>
      </c>
      <c r="B532" s="338" t="s">
        <v>3620</v>
      </c>
      <c r="C532" s="339">
        <v>44027</v>
      </c>
      <c r="D532" s="338">
        <v>3022002</v>
      </c>
      <c r="E532" s="349" t="s">
        <v>198</v>
      </c>
      <c r="F532" s="349" t="s">
        <v>42</v>
      </c>
      <c r="G532" s="77">
        <v>9125.5</v>
      </c>
      <c r="H532" s="338" t="s">
        <v>3621</v>
      </c>
      <c r="I532" s="338"/>
      <c r="J532" s="349" t="s">
        <v>4678</v>
      </c>
      <c r="K532" s="349">
        <v>400005</v>
      </c>
      <c r="L532" s="338" t="s">
        <v>58</v>
      </c>
      <c r="M532" s="338" t="s">
        <v>55</v>
      </c>
      <c r="N532" s="338" t="s">
        <v>51</v>
      </c>
      <c r="O532" s="345" t="s">
        <v>45</v>
      </c>
      <c r="P532" s="338">
        <v>11331</v>
      </c>
      <c r="Q532" s="345">
        <v>543965</v>
      </c>
      <c r="R532">
        <v>4887.09</v>
      </c>
      <c r="S532" s="349" t="s">
        <v>4786</v>
      </c>
    </row>
    <row r="533" spans="1:19" x14ac:dyDescent="0.25">
      <c r="A533" s="349" t="s">
        <v>65</v>
      </c>
      <c r="B533" s="338" t="s">
        <v>3620</v>
      </c>
      <c r="C533" s="339">
        <v>44027</v>
      </c>
      <c r="D533" s="338">
        <v>3022003</v>
      </c>
      <c r="E533" s="349" t="s">
        <v>201</v>
      </c>
      <c r="F533" s="349" t="s">
        <v>42</v>
      </c>
      <c r="G533" s="77">
        <v>8596.75</v>
      </c>
      <c r="H533" s="338" t="s">
        <v>3621</v>
      </c>
      <c r="I533" s="338"/>
      <c r="J533" s="349" t="s">
        <v>4678</v>
      </c>
      <c r="K533" s="349">
        <v>400051</v>
      </c>
      <c r="L533" s="338" t="s">
        <v>58</v>
      </c>
      <c r="M533" s="338" t="s">
        <v>55</v>
      </c>
      <c r="N533" s="338" t="s">
        <v>51</v>
      </c>
      <c r="O533" s="345" t="s">
        <v>45</v>
      </c>
      <c r="P533" s="338">
        <v>11331</v>
      </c>
      <c r="Q533" s="345">
        <v>543965</v>
      </c>
      <c r="R533">
        <v>4617.3500000000004</v>
      </c>
      <c r="S533" s="349" t="s">
        <v>4786</v>
      </c>
    </row>
    <row r="534" spans="1:19" x14ac:dyDescent="0.25">
      <c r="A534" s="349" t="s">
        <v>65</v>
      </c>
      <c r="B534" s="338" t="s">
        <v>3620</v>
      </c>
      <c r="C534" s="339">
        <v>44027</v>
      </c>
      <c r="D534" s="338">
        <v>3022008</v>
      </c>
      <c r="E534" s="349" t="s">
        <v>204</v>
      </c>
      <c r="F534" s="349" t="s">
        <v>42</v>
      </c>
      <c r="G534" s="77">
        <v>7471.75</v>
      </c>
      <c r="H534" s="338" t="s">
        <v>3621</v>
      </c>
      <c r="I534" s="338"/>
      <c r="J534" s="349" t="s">
        <v>4678</v>
      </c>
      <c r="K534" s="349">
        <v>400057</v>
      </c>
      <c r="L534" s="338" t="s">
        <v>58</v>
      </c>
      <c r="M534" s="338" t="s">
        <v>55</v>
      </c>
      <c r="N534" s="338" t="s">
        <v>51</v>
      </c>
      <c r="O534" s="345" t="s">
        <v>45</v>
      </c>
      <c r="P534" s="338">
        <v>11331</v>
      </c>
      <c r="Q534" s="345">
        <v>543965</v>
      </c>
      <c r="R534">
        <v>4031.3799999999997</v>
      </c>
      <c r="S534" s="349" t="s">
        <v>4786</v>
      </c>
    </row>
    <row r="535" spans="1:19" x14ac:dyDescent="0.25">
      <c r="A535" s="349" t="s">
        <v>65</v>
      </c>
      <c r="B535" s="338" t="s">
        <v>3620</v>
      </c>
      <c r="C535" s="339">
        <v>44027</v>
      </c>
      <c r="D535" s="338">
        <v>3022007</v>
      </c>
      <c r="E535" s="349" t="s">
        <v>205</v>
      </c>
      <c r="F535" s="349" t="s">
        <v>42</v>
      </c>
      <c r="G535" s="77">
        <v>8027.5</v>
      </c>
      <c r="H535" s="338" t="s">
        <v>3621</v>
      </c>
      <c r="I535" s="338"/>
      <c r="J535" s="349" t="s">
        <v>4678</v>
      </c>
      <c r="K535" s="349">
        <v>400040</v>
      </c>
      <c r="L535" s="338" t="s">
        <v>58</v>
      </c>
      <c r="M535" s="338" t="s">
        <v>55</v>
      </c>
      <c r="N535" s="338" t="s">
        <v>51</v>
      </c>
      <c r="O535" s="345" t="s">
        <v>45</v>
      </c>
      <c r="P535" s="338">
        <v>11331</v>
      </c>
      <c r="Q535" s="345">
        <v>543965</v>
      </c>
      <c r="R535">
        <v>4325.8099999999995</v>
      </c>
      <c r="S535" s="349" t="s">
        <v>4786</v>
      </c>
    </row>
    <row r="536" spans="1:19" x14ac:dyDescent="0.25">
      <c r="A536" s="349" t="s">
        <v>65</v>
      </c>
      <c r="B536" s="338" t="s">
        <v>3620</v>
      </c>
      <c r="C536" s="339">
        <v>44027</v>
      </c>
      <c r="D536" s="338">
        <v>3022009</v>
      </c>
      <c r="E536" s="349" t="s">
        <v>206</v>
      </c>
      <c r="F536" s="349" t="s">
        <v>42</v>
      </c>
      <c r="G536" s="77">
        <v>9012.0999999999985</v>
      </c>
      <c r="H536" s="338" t="s">
        <v>3621</v>
      </c>
      <c r="I536" s="338"/>
      <c r="J536" s="349" t="s">
        <v>4678</v>
      </c>
      <c r="K536" s="349">
        <v>400061</v>
      </c>
      <c r="L536" s="338" t="s">
        <v>58</v>
      </c>
      <c r="M536" s="338" t="s">
        <v>55</v>
      </c>
      <c r="N536" s="338" t="s">
        <v>51</v>
      </c>
      <c r="O536" s="345" t="s">
        <v>45</v>
      </c>
      <c r="P536" s="338">
        <v>11331</v>
      </c>
      <c r="Q536" s="345">
        <v>543965</v>
      </c>
      <c r="R536">
        <v>4850.8599999999988</v>
      </c>
      <c r="S536" s="349" t="s">
        <v>4787</v>
      </c>
    </row>
    <row r="537" spans="1:19" x14ac:dyDescent="0.25">
      <c r="A537" s="349" t="s">
        <v>65</v>
      </c>
      <c r="B537" s="338" t="s">
        <v>3620</v>
      </c>
      <c r="C537" s="339">
        <v>44027</v>
      </c>
      <c r="D537" s="338">
        <v>3022067</v>
      </c>
      <c r="E537" s="349" t="s">
        <v>41</v>
      </c>
      <c r="F537" s="349" t="s">
        <v>42</v>
      </c>
      <c r="G537" s="77">
        <v>6778.75</v>
      </c>
      <c r="H537" s="338" t="s">
        <v>3621</v>
      </c>
      <c r="I537" s="338"/>
      <c r="J537" s="349" t="s">
        <v>4678</v>
      </c>
      <c r="K537" s="349">
        <v>400065</v>
      </c>
      <c r="L537" s="338" t="s">
        <v>58</v>
      </c>
      <c r="M537" s="338" t="s">
        <v>55</v>
      </c>
      <c r="N537" s="338" t="s">
        <v>51</v>
      </c>
      <c r="O537" s="345" t="s">
        <v>45</v>
      </c>
      <c r="P537" s="338">
        <v>11331</v>
      </c>
      <c r="Q537" s="345">
        <v>543965</v>
      </c>
      <c r="R537">
        <v>3644.5700000000006</v>
      </c>
      <c r="S537" s="349" t="s">
        <v>4786</v>
      </c>
    </row>
    <row r="538" spans="1:19" x14ac:dyDescent="0.25">
      <c r="A538" s="349" t="s">
        <v>65</v>
      </c>
      <c r="B538" s="338" t="s">
        <v>3620</v>
      </c>
      <c r="C538" s="339">
        <v>44027</v>
      </c>
      <c r="D538" s="338">
        <v>3022011</v>
      </c>
      <c r="E538" s="349" t="s">
        <v>209</v>
      </c>
      <c r="F538" s="349" t="s">
        <v>42</v>
      </c>
      <c r="G538" s="77">
        <v>6340</v>
      </c>
      <c r="H538" s="338" t="s">
        <v>3621</v>
      </c>
      <c r="I538" s="338"/>
      <c r="J538" s="349" t="s">
        <v>4678</v>
      </c>
      <c r="K538" s="349">
        <v>400020</v>
      </c>
      <c r="L538" s="338" t="s">
        <v>58</v>
      </c>
      <c r="M538" s="338" t="s">
        <v>55</v>
      </c>
      <c r="N538" s="338" t="s">
        <v>51</v>
      </c>
      <c r="O538" s="345" t="s">
        <v>45</v>
      </c>
      <c r="P538" s="338">
        <v>11331</v>
      </c>
      <c r="Q538" s="345">
        <v>543965</v>
      </c>
      <c r="R538">
        <v>3387.4400000000005</v>
      </c>
      <c r="S538" s="349" t="s">
        <v>4786</v>
      </c>
    </row>
    <row r="539" spans="1:19" x14ac:dyDescent="0.25">
      <c r="A539" s="349" t="s">
        <v>65</v>
      </c>
      <c r="B539" s="338" t="s">
        <v>3620</v>
      </c>
      <c r="C539" s="339">
        <v>44027</v>
      </c>
      <c r="D539" s="338">
        <v>3022014</v>
      </c>
      <c r="E539" s="349" t="s">
        <v>211</v>
      </c>
      <c r="F539" s="349" t="s">
        <v>42</v>
      </c>
      <c r="G539" s="77">
        <v>11832.25</v>
      </c>
      <c r="H539" s="338" t="s">
        <v>3621</v>
      </c>
      <c r="I539" s="338"/>
      <c r="J539" s="349" t="s">
        <v>4678</v>
      </c>
      <c r="K539" s="349">
        <v>400050</v>
      </c>
      <c r="L539" s="338" t="s">
        <v>58</v>
      </c>
      <c r="M539" s="338" t="s">
        <v>55</v>
      </c>
      <c r="N539" s="338" t="s">
        <v>51</v>
      </c>
      <c r="O539" s="345" t="s">
        <v>45</v>
      </c>
      <c r="P539" s="338">
        <v>11331</v>
      </c>
      <c r="Q539" s="345">
        <v>543965</v>
      </c>
      <c r="R539">
        <v>6368.36</v>
      </c>
      <c r="S539" s="349" t="s">
        <v>4786</v>
      </c>
    </row>
    <row r="540" spans="1:19" x14ac:dyDescent="0.25">
      <c r="A540" s="349" t="s">
        <v>65</v>
      </c>
      <c r="B540" s="338" t="s">
        <v>3620</v>
      </c>
      <c r="C540" s="339">
        <v>44027</v>
      </c>
      <c r="D540" s="338">
        <v>3022015</v>
      </c>
      <c r="E540" s="349" t="s">
        <v>212</v>
      </c>
      <c r="F540" s="349" t="s">
        <v>42</v>
      </c>
      <c r="G540" s="77">
        <v>6992.5</v>
      </c>
      <c r="H540" s="338" t="s">
        <v>3621</v>
      </c>
      <c r="I540" s="338"/>
      <c r="J540" s="349" t="s">
        <v>4678</v>
      </c>
      <c r="K540" s="349">
        <v>400059</v>
      </c>
      <c r="L540" s="338" t="s">
        <v>58</v>
      </c>
      <c r="M540" s="338" t="s">
        <v>55</v>
      </c>
      <c r="N540" s="338" t="s">
        <v>51</v>
      </c>
      <c r="O540" s="345" t="s">
        <v>45</v>
      </c>
      <c r="P540" s="338">
        <v>11331</v>
      </c>
      <c r="Q540" s="345">
        <v>543965</v>
      </c>
      <c r="R540">
        <v>3765.85</v>
      </c>
      <c r="S540" s="349" t="s">
        <v>4787</v>
      </c>
    </row>
    <row r="541" spans="1:19" x14ac:dyDescent="0.25">
      <c r="A541" s="349" t="s">
        <v>65</v>
      </c>
      <c r="B541" s="338" t="s">
        <v>3620</v>
      </c>
      <c r="C541" s="339">
        <v>44027</v>
      </c>
      <c r="D541" s="338">
        <v>3022016</v>
      </c>
      <c r="E541" s="349" t="s">
        <v>213</v>
      </c>
      <c r="F541" s="349" t="s">
        <v>42</v>
      </c>
      <c r="G541" s="77">
        <v>6351.25</v>
      </c>
      <c r="H541" s="338" t="s">
        <v>3621</v>
      </c>
      <c r="I541" s="338"/>
      <c r="J541" s="349" t="s">
        <v>4678</v>
      </c>
      <c r="K541" s="349">
        <v>400049</v>
      </c>
      <c r="L541" s="338" t="s">
        <v>58</v>
      </c>
      <c r="M541" s="338" t="s">
        <v>55</v>
      </c>
      <c r="N541" s="338" t="s">
        <v>51</v>
      </c>
      <c r="O541" s="345" t="s">
        <v>45</v>
      </c>
      <c r="P541" s="338">
        <v>11331</v>
      </c>
      <c r="Q541" s="345">
        <v>543965</v>
      </c>
      <c r="R541">
        <v>3809.3</v>
      </c>
      <c r="S541" s="349" t="s">
        <v>4786</v>
      </c>
    </row>
    <row r="542" spans="1:19" x14ac:dyDescent="0.25">
      <c r="A542" s="349" t="s">
        <v>65</v>
      </c>
      <c r="B542" s="338" t="s">
        <v>3620</v>
      </c>
      <c r="C542" s="339">
        <v>44027</v>
      </c>
      <c r="D542" s="338">
        <v>3022017</v>
      </c>
      <c r="E542" s="349" t="s">
        <v>214</v>
      </c>
      <c r="F542" s="349" t="s">
        <v>42</v>
      </c>
      <c r="G542" s="77">
        <v>8702.5</v>
      </c>
      <c r="H542" s="338" t="s">
        <v>3621</v>
      </c>
      <c r="I542" s="338"/>
      <c r="J542" s="349" t="s">
        <v>4678</v>
      </c>
      <c r="K542" s="349">
        <v>400080</v>
      </c>
      <c r="L542" s="338" t="s">
        <v>58</v>
      </c>
      <c r="M542" s="338" t="s">
        <v>55</v>
      </c>
      <c r="N542" s="338" t="s">
        <v>51</v>
      </c>
      <c r="O542" s="345" t="s">
        <v>45</v>
      </c>
      <c r="P542" s="338">
        <v>11331</v>
      </c>
      <c r="Q542" s="345">
        <v>543965</v>
      </c>
      <c r="R542">
        <v>4696.96</v>
      </c>
      <c r="S542" s="349" t="s">
        <v>4786</v>
      </c>
    </row>
    <row r="543" spans="1:19" x14ac:dyDescent="0.25">
      <c r="A543" s="349" t="s">
        <v>65</v>
      </c>
      <c r="B543" s="338" t="s">
        <v>3620</v>
      </c>
      <c r="C543" s="339">
        <v>44027</v>
      </c>
      <c r="D543" s="338">
        <v>3022073</v>
      </c>
      <c r="E543" s="349" t="s">
        <v>215</v>
      </c>
      <c r="F543" s="349" t="s">
        <v>42</v>
      </c>
      <c r="G543" s="77">
        <v>11087.5</v>
      </c>
      <c r="H543" s="338" t="s">
        <v>3621</v>
      </c>
      <c r="I543" s="338"/>
      <c r="J543" s="349" t="s">
        <v>4678</v>
      </c>
      <c r="K543" s="349">
        <v>400105</v>
      </c>
      <c r="L543" s="338" t="s">
        <v>58</v>
      </c>
      <c r="M543" s="338" t="s">
        <v>55</v>
      </c>
      <c r="N543" s="338" t="s">
        <v>51</v>
      </c>
      <c r="O543" s="345" t="s">
        <v>45</v>
      </c>
      <c r="P543" s="338">
        <v>11331</v>
      </c>
      <c r="Q543" s="345">
        <v>543965</v>
      </c>
      <c r="R543">
        <v>5945.97</v>
      </c>
      <c r="S543" s="349" t="s">
        <v>4786</v>
      </c>
    </row>
    <row r="544" spans="1:19" x14ac:dyDescent="0.25">
      <c r="A544" s="349" t="s">
        <v>65</v>
      </c>
      <c r="B544" s="338" t="s">
        <v>3620</v>
      </c>
      <c r="C544" s="339">
        <v>44027</v>
      </c>
      <c r="D544" s="338">
        <v>3022019</v>
      </c>
      <c r="E544" s="349" t="s">
        <v>216</v>
      </c>
      <c r="F544" s="349" t="s">
        <v>42</v>
      </c>
      <c r="G544" s="77">
        <v>7244.5</v>
      </c>
      <c r="H544" s="338" t="s">
        <v>3621</v>
      </c>
      <c r="I544" s="338"/>
      <c r="J544" s="349" t="s">
        <v>4678</v>
      </c>
      <c r="K544" s="349">
        <v>400036</v>
      </c>
      <c r="L544" s="338" t="s">
        <v>58</v>
      </c>
      <c r="M544" s="338" t="s">
        <v>55</v>
      </c>
      <c r="N544" s="338" t="s">
        <v>51</v>
      </c>
      <c r="O544" s="345" t="s">
        <v>45</v>
      </c>
      <c r="P544" s="338">
        <v>11331</v>
      </c>
      <c r="Q544" s="345">
        <v>543965</v>
      </c>
      <c r="R544">
        <v>3881.7299999999991</v>
      </c>
      <c r="S544" s="349" t="s">
        <v>4787</v>
      </c>
    </row>
    <row r="545" spans="1:19" x14ac:dyDescent="0.25">
      <c r="A545" s="349" t="s">
        <v>65</v>
      </c>
      <c r="B545" s="338" t="s">
        <v>3620</v>
      </c>
      <c r="C545" s="339">
        <v>44027</v>
      </c>
      <c r="D545" s="338">
        <v>3022021</v>
      </c>
      <c r="E545" s="349" t="s">
        <v>218</v>
      </c>
      <c r="F545" s="349" t="s">
        <v>42</v>
      </c>
      <c r="G545" s="77">
        <v>10414.75</v>
      </c>
      <c r="H545" s="338" t="s">
        <v>3621</v>
      </c>
      <c r="I545" s="338"/>
      <c r="J545" s="349" t="s">
        <v>4678</v>
      </c>
      <c r="K545" s="349">
        <v>400042</v>
      </c>
      <c r="L545" s="338" t="s">
        <v>58</v>
      </c>
      <c r="M545" s="338" t="s">
        <v>55</v>
      </c>
      <c r="N545" s="338" t="s">
        <v>51</v>
      </c>
      <c r="O545" s="345" t="s">
        <v>45</v>
      </c>
      <c r="P545" s="338">
        <v>11331</v>
      </c>
      <c r="Q545" s="345">
        <v>543965</v>
      </c>
      <c r="R545">
        <v>5196.5399999999991</v>
      </c>
      <c r="S545" s="349" t="s">
        <v>4786</v>
      </c>
    </row>
    <row r="546" spans="1:19" x14ac:dyDescent="0.25">
      <c r="A546" s="349" t="s">
        <v>65</v>
      </c>
      <c r="B546" s="338" t="s">
        <v>3620</v>
      </c>
      <c r="C546" s="339">
        <v>44027</v>
      </c>
      <c r="D546" s="338">
        <v>3022023</v>
      </c>
      <c r="E546" s="349" t="s">
        <v>219</v>
      </c>
      <c r="F546" s="349" t="s">
        <v>42</v>
      </c>
      <c r="G546" s="77">
        <v>10945.75</v>
      </c>
      <c r="H546" s="338" t="s">
        <v>3621</v>
      </c>
      <c r="I546" s="338"/>
      <c r="J546" s="349" t="s">
        <v>4678</v>
      </c>
      <c r="K546" s="349">
        <v>400159</v>
      </c>
      <c r="L546" s="338" t="s">
        <v>58</v>
      </c>
      <c r="M546" s="338" t="s">
        <v>55</v>
      </c>
      <c r="N546" s="338" t="s">
        <v>51</v>
      </c>
      <c r="O546" s="345" t="s">
        <v>45</v>
      </c>
      <c r="P546" s="338">
        <v>11331</v>
      </c>
      <c r="Q546" s="345">
        <v>543965</v>
      </c>
      <c r="R546">
        <v>5887.92</v>
      </c>
      <c r="S546" s="349" t="s">
        <v>4786</v>
      </c>
    </row>
    <row r="547" spans="1:19" x14ac:dyDescent="0.25">
      <c r="A547" s="349" t="s">
        <v>65</v>
      </c>
      <c r="B547" s="338" t="s">
        <v>3620</v>
      </c>
      <c r="C547" s="339">
        <v>44027</v>
      </c>
      <c r="D547" s="338">
        <v>3022024</v>
      </c>
      <c r="E547" s="349" t="s">
        <v>221</v>
      </c>
      <c r="F547" s="349" t="s">
        <v>42</v>
      </c>
      <c r="G547" s="77">
        <v>7299.0599999999995</v>
      </c>
      <c r="H547" s="338" t="s">
        <v>3621</v>
      </c>
      <c r="I547" s="338"/>
      <c r="J547" s="349" t="s">
        <v>4678</v>
      </c>
      <c r="K547" s="349">
        <v>400047</v>
      </c>
      <c r="L547" s="338" t="s">
        <v>58</v>
      </c>
      <c r="M547" s="338" t="s">
        <v>55</v>
      </c>
      <c r="N547" s="338" t="s">
        <v>51</v>
      </c>
      <c r="O547" s="345" t="s">
        <v>45</v>
      </c>
      <c r="P547" s="338">
        <v>11331</v>
      </c>
      <c r="Q547" s="345">
        <v>543965</v>
      </c>
      <c r="R547">
        <v>3920.33</v>
      </c>
      <c r="S547" s="349" t="s">
        <v>4787</v>
      </c>
    </row>
    <row r="548" spans="1:19" x14ac:dyDescent="0.25">
      <c r="A548" s="349" t="s">
        <v>65</v>
      </c>
      <c r="B548" s="338" t="s">
        <v>3620</v>
      </c>
      <c r="C548" s="339">
        <v>44027</v>
      </c>
      <c r="D548" s="338">
        <v>3022025</v>
      </c>
      <c r="E548" s="349" t="s">
        <v>222</v>
      </c>
      <c r="F548" s="349" t="s">
        <v>42</v>
      </c>
      <c r="G548" s="77">
        <v>7521.25</v>
      </c>
      <c r="H548" s="338" t="s">
        <v>3621</v>
      </c>
      <c r="I548" s="338"/>
      <c r="J548" s="349" t="s">
        <v>4678</v>
      </c>
      <c r="K548" s="349">
        <v>400001</v>
      </c>
      <c r="L548" s="338" t="s">
        <v>58</v>
      </c>
      <c r="M548" s="338" t="s">
        <v>55</v>
      </c>
      <c r="N548" s="338" t="s">
        <v>51</v>
      </c>
      <c r="O548" s="345" t="s">
        <v>45</v>
      </c>
      <c r="P548" s="338">
        <v>11331</v>
      </c>
      <c r="Q548" s="345">
        <v>543965</v>
      </c>
      <c r="R548">
        <v>4046.6200000000003</v>
      </c>
      <c r="S548" s="349" t="s">
        <v>4786</v>
      </c>
    </row>
    <row r="549" spans="1:19" x14ac:dyDescent="0.25">
      <c r="A549" s="349" t="s">
        <v>65</v>
      </c>
      <c r="B549" s="338" t="s">
        <v>3620</v>
      </c>
      <c r="C549" s="339">
        <v>44027</v>
      </c>
      <c r="D549" s="338">
        <v>3022026</v>
      </c>
      <c r="E549" s="349" t="s">
        <v>223</v>
      </c>
      <c r="F549" s="349" t="s">
        <v>42</v>
      </c>
      <c r="G549" s="77">
        <v>10527.25</v>
      </c>
      <c r="H549" s="338" t="s">
        <v>3621</v>
      </c>
      <c r="I549" s="338"/>
      <c r="J549" s="349" t="s">
        <v>4678</v>
      </c>
      <c r="K549" s="349">
        <v>400082</v>
      </c>
      <c r="L549" s="338" t="s">
        <v>58</v>
      </c>
      <c r="M549" s="338" t="s">
        <v>55</v>
      </c>
      <c r="N549" s="338" t="s">
        <v>51</v>
      </c>
      <c r="O549" s="345" t="s">
        <v>45</v>
      </c>
      <c r="P549" s="338">
        <v>11331</v>
      </c>
      <c r="Q549" s="345">
        <v>543965</v>
      </c>
      <c r="R549">
        <v>5639.0099999999993</v>
      </c>
      <c r="S549" s="349" t="s">
        <v>4787</v>
      </c>
    </row>
    <row r="550" spans="1:19" x14ac:dyDescent="0.25">
      <c r="A550" s="349" t="s">
        <v>65</v>
      </c>
      <c r="B550" s="338" t="s">
        <v>3620</v>
      </c>
      <c r="C550" s="339">
        <v>44027</v>
      </c>
      <c r="D550" s="338">
        <v>3022028</v>
      </c>
      <c r="E550" s="349" t="s">
        <v>224</v>
      </c>
      <c r="F550" s="349" t="s">
        <v>42</v>
      </c>
      <c r="G550" s="77">
        <v>6880</v>
      </c>
      <c r="H550" s="338" t="s">
        <v>3621</v>
      </c>
      <c r="I550" s="338"/>
      <c r="J550" s="349" t="s">
        <v>4678</v>
      </c>
      <c r="K550" s="349">
        <v>400067</v>
      </c>
      <c r="L550" s="338" t="s">
        <v>58</v>
      </c>
      <c r="M550" s="338" t="s">
        <v>55</v>
      </c>
      <c r="N550" s="338" t="s">
        <v>51</v>
      </c>
      <c r="O550" s="345" t="s">
        <v>45</v>
      </c>
      <c r="P550" s="338">
        <v>11331</v>
      </c>
      <c r="Q550" s="345">
        <v>543965</v>
      </c>
      <c r="R550">
        <v>3692.5</v>
      </c>
      <c r="S550" s="349" t="s">
        <v>4786</v>
      </c>
    </row>
    <row r="551" spans="1:19" x14ac:dyDescent="0.25">
      <c r="A551" s="349" t="s">
        <v>65</v>
      </c>
      <c r="B551" s="338" t="s">
        <v>3620</v>
      </c>
      <c r="C551" s="339">
        <v>44027</v>
      </c>
      <c r="D551" s="338">
        <v>3022027</v>
      </c>
      <c r="E551" s="349" t="s">
        <v>225</v>
      </c>
      <c r="F551" s="349" t="s">
        <v>42</v>
      </c>
      <c r="G551" s="77">
        <v>7982.5</v>
      </c>
      <c r="H551" s="338" t="s">
        <v>3621</v>
      </c>
      <c r="I551" s="338"/>
      <c r="J551" s="349" t="s">
        <v>4678</v>
      </c>
      <c r="K551" s="349">
        <v>400002</v>
      </c>
      <c r="L551" s="338" t="s">
        <v>58</v>
      </c>
      <c r="M551" s="338" t="s">
        <v>55</v>
      </c>
      <c r="N551" s="338" t="s">
        <v>51</v>
      </c>
      <c r="O551" s="345" t="s">
        <v>45</v>
      </c>
      <c r="P551" s="338">
        <v>11331</v>
      </c>
      <c r="Q551" s="345">
        <v>543965</v>
      </c>
      <c r="R551">
        <v>4302.67</v>
      </c>
      <c r="S551" s="349" t="s">
        <v>4786</v>
      </c>
    </row>
    <row r="552" spans="1:19" x14ac:dyDescent="0.25">
      <c r="A552" s="349" t="s">
        <v>65</v>
      </c>
      <c r="B552" s="338" t="s">
        <v>3620</v>
      </c>
      <c r="C552" s="339">
        <v>44027</v>
      </c>
      <c r="D552" s="338">
        <v>3022029</v>
      </c>
      <c r="E552" s="349" t="s">
        <v>226</v>
      </c>
      <c r="F552" s="349" t="s">
        <v>42</v>
      </c>
      <c r="G552" s="77">
        <v>9199.75</v>
      </c>
      <c r="H552" s="338" t="s">
        <v>3621</v>
      </c>
      <c r="I552" s="338"/>
      <c r="J552" s="349" t="s">
        <v>4678</v>
      </c>
      <c r="K552" s="349">
        <v>400035</v>
      </c>
      <c r="L552" s="338" t="s">
        <v>58</v>
      </c>
      <c r="M552" s="338" t="s">
        <v>55</v>
      </c>
      <c r="N552" s="338" t="s">
        <v>51</v>
      </c>
      <c r="O552" s="345" t="s">
        <v>45</v>
      </c>
      <c r="P552" s="338">
        <v>11331</v>
      </c>
      <c r="Q552" s="345">
        <v>543965</v>
      </c>
      <c r="R552">
        <v>4955.4500000000007</v>
      </c>
      <c r="S552" s="349" t="s">
        <v>4787</v>
      </c>
    </row>
    <row r="553" spans="1:19" x14ac:dyDescent="0.25">
      <c r="A553" s="349" t="s">
        <v>65</v>
      </c>
      <c r="B553" s="338" t="s">
        <v>3620</v>
      </c>
      <c r="C553" s="339">
        <v>44027</v>
      </c>
      <c r="D553" s="338">
        <v>3022031</v>
      </c>
      <c r="E553" s="349" t="s">
        <v>229</v>
      </c>
      <c r="F553" s="349" t="s">
        <v>42</v>
      </c>
      <c r="G553" s="77">
        <v>6320.65</v>
      </c>
      <c r="H553" s="338" t="s">
        <v>3621</v>
      </c>
      <c r="I553" s="338"/>
      <c r="J553" s="349" t="s">
        <v>4678</v>
      </c>
      <c r="K553" s="349">
        <v>400026</v>
      </c>
      <c r="L553" s="338" t="s">
        <v>85</v>
      </c>
      <c r="M553" s="338" t="s">
        <v>55</v>
      </c>
      <c r="N553" s="338" t="s">
        <v>51</v>
      </c>
      <c r="O553" s="345" t="s">
        <v>45</v>
      </c>
      <c r="P553" s="338">
        <v>11331</v>
      </c>
      <c r="Q553" s="345">
        <v>543965</v>
      </c>
      <c r="R553">
        <v>3398.2</v>
      </c>
      <c r="S553" s="349" t="s">
        <v>4787</v>
      </c>
    </row>
    <row r="554" spans="1:19" x14ac:dyDescent="0.25">
      <c r="A554" s="349" t="s">
        <v>65</v>
      </c>
      <c r="B554" s="338" t="s">
        <v>3620</v>
      </c>
      <c r="C554" s="339">
        <v>44027</v>
      </c>
      <c r="D554" s="338">
        <v>3022032</v>
      </c>
      <c r="E554" s="349" t="s">
        <v>231</v>
      </c>
      <c r="F554" s="349" t="s">
        <v>42</v>
      </c>
      <c r="G554" s="77">
        <v>9906.25</v>
      </c>
      <c r="H554" s="338" t="s">
        <v>3621</v>
      </c>
      <c r="I554" s="338"/>
      <c r="J554" s="349" t="s">
        <v>4678</v>
      </c>
      <c r="K554" s="349">
        <v>400084</v>
      </c>
      <c r="L554" s="338" t="s">
        <v>85</v>
      </c>
      <c r="M554" s="338" t="s">
        <v>55</v>
      </c>
      <c r="N554" s="338" t="s">
        <v>51</v>
      </c>
      <c r="O554" s="345" t="s">
        <v>45</v>
      </c>
      <c r="P554" s="338">
        <v>11331</v>
      </c>
      <c r="Q554" s="345">
        <v>543965</v>
      </c>
      <c r="R554">
        <v>5326.1900000000005</v>
      </c>
      <c r="S554" s="349" t="s">
        <v>4787</v>
      </c>
    </row>
    <row r="555" spans="1:19" x14ac:dyDescent="0.25">
      <c r="A555" s="349" t="s">
        <v>65</v>
      </c>
      <c r="B555" s="338" t="s">
        <v>3620</v>
      </c>
      <c r="C555" s="339">
        <v>44027</v>
      </c>
      <c r="D555" s="338">
        <v>3022036</v>
      </c>
      <c r="E555" s="349" t="s">
        <v>235</v>
      </c>
      <c r="F555" s="349" t="s">
        <v>42</v>
      </c>
      <c r="G555" s="77">
        <v>7294</v>
      </c>
      <c r="H555" s="338" t="s">
        <v>3621</v>
      </c>
      <c r="I555" s="338"/>
      <c r="J555" s="349" t="s">
        <v>4678</v>
      </c>
      <c r="K555" s="349">
        <v>400046</v>
      </c>
      <c r="L555" s="338" t="s">
        <v>85</v>
      </c>
      <c r="M555" s="338" t="s">
        <v>55</v>
      </c>
      <c r="N555" s="338" t="s">
        <v>51</v>
      </c>
      <c r="O555" s="345" t="s">
        <v>45</v>
      </c>
      <c r="P555" s="338">
        <v>11331</v>
      </c>
      <c r="Q555" s="345">
        <v>543965</v>
      </c>
      <c r="R555">
        <v>3927.7900000000004</v>
      </c>
      <c r="S555" s="349" t="s">
        <v>4787</v>
      </c>
    </row>
    <row r="556" spans="1:19" x14ac:dyDescent="0.25">
      <c r="A556" s="349" t="s">
        <v>65</v>
      </c>
      <c r="B556" s="338" t="s">
        <v>3620</v>
      </c>
      <c r="C556" s="339">
        <v>44027</v>
      </c>
      <c r="D556" s="338">
        <v>3022037</v>
      </c>
      <c r="E556" s="349" t="s">
        <v>236</v>
      </c>
      <c r="F556" s="349" t="s">
        <v>42</v>
      </c>
      <c r="G556" s="77">
        <v>7179.25</v>
      </c>
      <c r="H556" s="338" t="s">
        <v>3621</v>
      </c>
      <c r="I556" s="338"/>
      <c r="J556" s="349" t="s">
        <v>4678</v>
      </c>
      <c r="K556" s="349">
        <v>400030</v>
      </c>
      <c r="L556" s="338" t="s">
        <v>85</v>
      </c>
      <c r="M556" s="338" t="s">
        <v>55</v>
      </c>
      <c r="N556" s="338" t="s">
        <v>51</v>
      </c>
      <c r="O556" s="345" t="s">
        <v>45</v>
      </c>
      <c r="P556" s="338">
        <v>11331</v>
      </c>
      <c r="Q556" s="345">
        <v>543965</v>
      </c>
      <c r="R556">
        <v>3820.3999999999996</v>
      </c>
      <c r="S556" s="349" t="s">
        <v>4786</v>
      </c>
    </row>
    <row r="557" spans="1:19" x14ac:dyDescent="0.25">
      <c r="A557" s="349" t="s">
        <v>65</v>
      </c>
      <c r="B557" s="338" t="s">
        <v>3620</v>
      </c>
      <c r="C557" s="339">
        <v>44027</v>
      </c>
      <c r="D557" s="338">
        <v>3023523</v>
      </c>
      <c r="E557" s="349" t="s">
        <v>237</v>
      </c>
      <c r="F557" s="349" t="s">
        <v>42</v>
      </c>
      <c r="G557" s="77">
        <v>11611.75</v>
      </c>
      <c r="H557" s="338" t="s">
        <v>3621</v>
      </c>
      <c r="I557" s="338"/>
      <c r="J557" s="349" t="s">
        <v>4678</v>
      </c>
      <c r="K557" s="349">
        <v>400130</v>
      </c>
      <c r="L557" s="338" t="s">
        <v>85</v>
      </c>
      <c r="M557" s="338" t="s">
        <v>55</v>
      </c>
      <c r="N557" s="338" t="s">
        <v>51</v>
      </c>
      <c r="O557" s="345" t="s">
        <v>45</v>
      </c>
      <c r="P557" s="338">
        <v>11331</v>
      </c>
      <c r="Q557" s="345">
        <v>543965</v>
      </c>
      <c r="R557">
        <v>6250.72</v>
      </c>
      <c r="S557" s="349" t="s">
        <v>4786</v>
      </c>
    </row>
    <row r="558" spans="1:19" x14ac:dyDescent="0.25">
      <c r="A558" s="349" t="s">
        <v>65</v>
      </c>
      <c r="B558" s="338" t="s">
        <v>3620</v>
      </c>
      <c r="C558" s="339">
        <v>44027</v>
      </c>
      <c r="D558" s="338">
        <v>3022042</v>
      </c>
      <c r="E558" s="349" t="s">
        <v>243</v>
      </c>
      <c r="F558" s="349" t="s">
        <v>42</v>
      </c>
      <c r="G558" s="77">
        <v>8050</v>
      </c>
      <c r="H558" s="338" t="s">
        <v>3621</v>
      </c>
      <c r="I558" s="338"/>
      <c r="J558" s="349" t="s">
        <v>4678</v>
      </c>
      <c r="K558" s="349">
        <v>400048</v>
      </c>
      <c r="L558" s="338" t="s">
        <v>85</v>
      </c>
      <c r="M558" s="338" t="s">
        <v>55</v>
      </c>
      <c r="N558" s="338" t="s">
        <v>51</v>
      </c>
      <c r="O558" s="345" t="s">
        <v>45</v>
      </c>
      <c r="P558" s="338">
        <v>11331</v>
      </c>
      <c r="Q558" s="345">
        <v>543965</v>
      </c>
      <c r="R558">
        <v>4372.0600000000004</v>
      </c>
      <c r="S558" s="349" t="s">
        <v>4786</v>
      </c>
    </row>
    <row r="559" spans="1:19" x14ac:dyDescent="0.25">
      <c r="A559" s="349" t="s">
        <v>65</v>
      </c>
      <c r="B559" s="338" t="s">
        <v>3620</v>
      </c>
      <c r="C559" s="339">
        <v>44027</v>
      </c>
      <c r="D559" s="338">
        <v>3022044</v>
      </c>
      <c r="E559" s="349" t="s">
        <v>244</v>
      </c>
      <c r="F559" s="349" t="s">
        <v>42</v>
      </c>
      <c r="G559" s="77">
        <v>8050</v>
      </c>
      <c r="H559" s="338" t="s">
        <v>3621</v>
      </c>
      <c r="I559" s="338"/>
      <c r="J559" s="349" t="s">
        <v>4678</v>
      </c>
      <c r="K559" s="349">
        <v>400087</v>
      </c>
      <c r="L559" s="338" t="s">
        <v>85</v>
      </c>
      <c r="M559" s="338" t="s">
        <v>55</v>
      </c>
      <c r="N559" s="338" t="s">
        <v>51</v>
      </c>
      <c r="O559" s="345" t="s">
        <v>45</v>
      </c>
      <c r="P559" s="338">
        <v>11331</v>
      </c>
      <c r="Q559" s="345">
        <v>543965</v>
      </c>
      <c r="R559">
        <v>4341.2000000000007</v>
      </c>
      <c r="S559" s="349" t="s">
        <v>4786</v>
      </c>
    </row>
    <row r="560" spans="1:19" x14ac:dyDescent="0.25">
      <c r="A560" s="349" t="s">
        <v>65</v>
      </c>
      <c r="B560" s="338" t="s">
        <v>3620</v>
      </c>
      <c r="C560" s="339">
        <v>44027</v>
      </c>
      <c r="D560" s="338">
        <v>3022043</v>
      </c>
      <c r="E560" s="349" t="s">
        <v>245</v>
      </c>
      <c r="F560" s="349" t="s">
        <v>42</v>
      </c>
      <c r="G560" s="77">
        <v>9332.5</v>
      </c>
      <c r="H560" s="338" t="s">
        <v>3621</v>
      </c>
      <c r="I560" s="338"/>
      <c r="J560" s="349" t="s">
        <v>4678</v>
      </c>
      <c r="K560" s="349">
        <v>400088</v>
      </c>
      <c r="L560" s="338" t="s">
        <v>85</v>
      </c>
      <c r="M560" s="338" t="s">
        <v>55</v>
      </c>
      <c r="N560" s="338" t="s">
        <v>51</v>
      </c>
      <c r="O560" s="345" t="s">
        <v>45</v>
      </c>
      <c r="P560" s="338">
        <v>11331</v>
      </c>
      <c r="Q560" s="345">
        <v>543965</v>
      </c>
      <c r="R560">
        <v>5059.3399999999992</v>
      </c>
      <c r="S560" s="349" t="s">
        <v>4786</v>
      </c>
    </row>
    <row r="561" spans="1:19" x14ac:dyDescent="0.25">
      <c r="A561" s="349" t="s">
        <v>65</v>
      </c>
      <c r="B561" s="338" t="s">
        <v>3620</v>
      </c>
      <c r="C561" s="339">
        <v>44027</v>
      </c>
      <c r="D561" s="338">
        <v>3022045</v>
      </c>
      <c r="E561" s="349" t="s">
        <v>247</v>
      </c>
      <c r="F561" s="349" t="s">
        <v>42</v>
      </c>
      <c r="G561" s="77">
        <v>7051</v>
      </c>
      <c r="H561" s="338" t="s">
        <v>3621</v>
      </c>
      <c r="I561" s="338"/>
      <c r="J561" s="349" t="s">
        <v>4678</v>
      </c>
      <c r="K561" s="349">
        <v>400089</v>
      </c>
      <c r="L561" s="338" t="s">
        <v>85</v>
      </c>
      <c r="M561" s="338" t="s">
        <v>55</v>
      </c>
      <c r="N561" s="338" t="s">
        <v>51</v>
      </c>
      <c r="O561" s="345" t="s">
        <v>45</v>
      </c>
      <c r="P561" s="338">
        <v>11331</v>
      </c>
      <c r="Q561" s="345">
        <v>543965</v>
      </c>
      <c r="R561">
        <v>3797.8</v>
      </c>
      <c r="S561" s="349" t="s">
        <v>4787</v>
      </c>
    </row>
    <row r="562" spans="1:19" x14ac:dyDescent="0.25">
      <c r="A562" s="349" t="s">
        <v>65</v>
      </c>
      <c r="B562" s="338" t="s">
        <v>3620</v>
      </c>
      <c r="C562" s="339">
        <v>44027</v>
      </c>
      <c r="D562" s="338">
        <v>3022077</v>
      </c>
      <c r="E562" s="349" t="s">
        <v>248</v>
      </c>
      <c r="F562" s="349" t="s">
        <v>42</v>
      </c>
      <c r="G562" s="77">
        <v>14485</v>
      </c>
      <c r="H562" s="338" t="s">
        <v>3621</v>
      </c>
      <c r="I562" s="338"/>
      <c r="J562" s="349" t="s">
        <v>4678</v>
      </c>
      <c r="K562" s="349">
        <v>400113</v>
      </c>
      <c r="L562" s="338" t="s">
        <v>85</v>
      </c>
      <c r="M562" s="338" t="s">
        <v>55</v>
      </c>
      <c r="N562" s="338" t="s">
        <v>51</v>
      </c>
      <c r="O562" s="345" t="s">
        <v>45</v>
      </c>
      <c r="P562" s="338">
        <v>11331</v>
      </c>
      <c r="Q562" s="345">
        <v>543965</v>
      </c>
      <c r="R562">
        <v>7847.4099999999989</v>
      </c>
      <c r="S562" s="349" t="s">
        <v>4787</v>
      </c>
    </row>
    <row r="563" spans="1:19" x14ac:dyDescent="0.25">
      <c r="A563" s="349" t="s">
        <v>65</v>
      </c>
      <c r="B563" s="338" t="s">
        <v>3620</v>
      </c>
      <c r="C563" s="339">
        <v>44027</v>
      </c>
      <c r="D563" s="338">
        <v>3025201</v>
      </c>
      <c r="E563" s="349" t="s">
        <v>249</v>
      </c>
      <c r="F563" s="349" t="s">
        <v>42</v>
      </c>
      <c r="G563" s="77">
        <v>8387.5</v>
      </c>
      <c r="H563" s="338" t="s">
        <v>3621</v>
      </c>
      <c r="I563" s="338"/>
      <c r="J563" s="349" t="s">
        <v>4678</v>
      </c>
      <c r="K563" s="349">
        <v>400021</v>
      </c>
      <c r="L563" s="338" t="s">
        <v>85</v>
      </c>
      <c r="M563" s="338" t="s">
        <v>55</v>
      </c>
      <c r="N563" s="338" t="s">
        <v>51</v>
      </c>
      <c r="O563" s="345" t="s">
        <v>45</v>
      </c>
      <c r="P563" s="338">
        <v>11331</v>
      </c>
      <c r="Q563" s="345">
        <v>543965</v>
      </c>
      <c r="R563">
        <v>4519.6299999999992</v>
      </c>
      <c r="S563" s="349" t="s">
        <v>4786</v>
      </c>
    </row>
    <row r="564" spans="1:19" x14ac:dyDescent="0.25">
      <c r="A564" s="349" t="s">
        <v>65</v>
      </c>
      <c r="B564" s="338" t="s">
        <v>3620</v>
      </c>
      <c r="C564" s="339">
        <v>44027</v>
      </c>
      <c r="D564" s="338">
        <v>3022071</v>
      </c>
      <c r="E564" s="349" t="s">
        <v>253</v>
      </c>
      <c r="F564" s="349" t="s">
        <v>42</v>
      </c>
      <c r="G564" s="77">
        <v>6724.75</v>
      </c>
      <c r="H564" s="338" t="s">
        <v>3621</v>
      </c>
      <c r="I564" s="338"/>
      <c r="J564" s="349" t="s">
        <v>4678</v>
      </c>
      <c r="K564" s="349">
        <v>400010</v>
      </c>
      <c r="L564" s="338" t="s">
        <v>85</v>
      </c>
      <c r="M564" s="338" t="s">
        <v>55</v>
      </c>
      <c r="N564" s="338" t="s">
        <v>51</v>
      </c>
      <c r="O564" s="345" t="s">
        <v>45</v>
      </c>
      <c r="P564" s="338">
        <v>11331</v>
      </c>
      <c r="Q564" s="345">
        <v>543965</v>
      </c>
      <c r="R564">
        <v>3591.9599999999996</v>
      </c>
      <c r="S564" s="349" t="s">
        <v>4786</v>
      </c>
    </row>
    <row r="565" spans="1:19" x14ac:dyDescent="0.25">
      <c r="A565" s="349" t="s">
        <v>65</v>
      </c>
      <c r="B565" s="338" t="s">
        <v>3620</v>
      </c>
      <c r="C565" s="339">
        <v>44027</v>
      </c>
      <c r="D565" s="338">
        <v>3022072</v>
      </c>
      <c r="E565" s="349" t="s">
        <v>254</v>
      </c>
      <c r="F565" s="349" t="s">
        <v>42</v>
      </c>
      <c r="G565" s="77">
        <v>7858.75</v>
      </c>
      <c r="H565" s="338" t="s">
        <v>3621</v>
      </c>
      <c r="I565" s="338"/>
      <c r="J565" s="349" t="s">
        <v>4678</v>
      </c>
      <c r="K565" s="349">
        <v>400012</v>
      </c>
      <c r="L565" s="338" t="s">
        <v>85</v>
      </c>
      <c r="M565" s="338" t="s">
        <v>55</v>
      </c>
      <c r="N565" s="338" t="s">
        <v>51</v>
      </c>
      <c r="O565" s="345" t="s">
        <v>45</v>
      </c>
      <c r="P565" s="338">
        <v>11331</v>
      </c>
      <c r="Q565" s="345">
        <v>543965</v>
      </c>
      <c r="R565">
        <v>4230.5399999999991</v>
      </c>
      <c r="S565" s="349" t="s">
        <v>4786</v>
      </c>
    </row>
    <row r="566" spans="1:19" x14ac:dyDescent="0.25">
      <c r="A566" s="349" t="s">
        <v>65</v>
      </c>
      <c r="B566" s="338" t="s">
        <v>3620</v>
      </c>
      <c r="C566" s="339">
        <v>44027</v>
      </c>
      <c r="D566" s="338">
        <v>3022070</v>
      </c>
      <c r="E566" s="349" t="s">
        <v>272</v>
      </c>
      <c r="F566" s="349" t="s">
        <v>42</v>
      </c>
      <c r="G566" s="77">
        <v>6835</v>
      </c>
      <c r="H566" s="338" t="s">
        <v>3621</v>
      </c>
      <c r="I566" s="338"/>
      <c r="J566" s="349" t="s">
        <v>4678</v>
      </c>
      <c r="K566" s="349">
        <v>400038</v>
      </c>
      <c r="L566" s="338" t="s">
        <v>85</v>
      </c>
      <c r="M566" s="338" t="s">
        <v>55</v>
      </c>
      <c r="N566" s="338" t="s">
        <v>51</v>
      </c>
      <c r="O566" s="345" t="s">
        <v>45</v>
      </c>
      <c r="P566" s="338">
        <v>11331</v>
      </c>
      <c r="Q566" s="345">
        <v>543965</v>
      </c>
      <c r="R566">
        <v>3692.2700000000009</v>
      </c>
      <c r="S566" s="349" t="s">
        <v>4786</v>
      </c>
    </row>
    <row r="567" spans="1:19" x14ac:dyDescent="0.25">
      <c r="A567" s="349" t="s">
        <v>65</v>
      </c>
      <c r="B567" s="338" t="s">
        <v>3620</v>
      </c>
      <c r="C567" s="339">
        <v>44027</v>
      </c>
      <c r="D567" s="338">
        <v>3022055</v>
      </c>
      <c r="E567" s="349" t="s">
        <v>274</v>
      </c>
      <c r="F567" s="349" t="s">
        <v>42</v>
      </c>
      <c r="G567" s="77">
        <v>6745</v>
      </c>
      <c r="H567" s="338" t="s">
        <v>3621</v>
      </c>
      <c r="I567" s="338"/>
      <c r="J567" s="349" t="s">
        <v>4678</v>
      </c>
      <c r="K567" s="349">
        <v>400101</v>
      </c>
      <c r="L567" s="338" t="s">
        <v>85</v>
      </c>
      <c r="M567" s="338" t="s">
        <v>55</v>
      </c>
      <c r="N567" s="338" t="s">
        <v>51</v>
      </c>
      <c r="O567" s="345" t="s">
        <v>45</v>
      </c>
      <c r="P567" s="338">
        <v>11331</v>
      </c>
      <c r="Q567" s="345">
        <v>543965</v>
      </c>
      <c r="R567">
        <v>3628.1800000000003</v>
      </c>
      <c r="S567" s="349" t="s">
        <v>4787</v>
      </c>
    </row>
    <row r="568" spans="1:19" x14ac:dyDescent="0.25">
      <c r="A568" s="349" t="s">
        <v>65</v>
      </c>
      <c r="B568" s="338" t="s">
        <v>3620</v>
      </c>
      <c r="C568" s="339">
        <v>44027</v>
      </c>
      <c r="D568" s="338">
        <v>3022057</v>
      </c>
      <c r="E568" s="349" t="s">
        <v>275</v>
      </c>
      <c r="F568" s="349" t="s">
        <v>42</v>
      </c>
      <c r="G568" s="77">
        <v>10330.15</v>
      </c>
      <c r="H568" s="338" t="s">
        <v>3621</v>
      </c>
      <c r="I568" s="338"/>
      <c r="J568" s="349" t="s">
        <v>4678</v>
      </c>
      <c r="K568" s="349">
        <v>400053</v>
      </c>
      <c r="L568" s="338" t="s">
        <v>85</v>
      </c>
      <c r="M568" s="338" t="s">
        <v>55</v>
      </c>
      <c r="N568" s="338" t="s">
        <v>51</v>
      </c>
      <c r="O568" s="345" t="s">
        <v>45</v>
      </c>
      <c r="P568" s="338">
        <v>11331</v>
      </c>
      <c r="Q568" s="345">
        <v>543965</v>
      </c>
      <c r="R568">
        <v>5546.1399999999994</v>
      </c>
      <c r="S568" s="349" t="s">
        <v>4786</v>
      </c>
    </row>
    <row r="569" spans="1:19" x14ac:dyDescent="0.25">
      <c r="A569" s="349" t="s">
        <v>65</v>
      </c>
      <c r="B569" s="338" t="s">
        <v>3620</v>
      </c>
      <c r="C569" s="339">
        <v>44027</v>
      </c>
      <c r="D569" s="338">
        <v>3022076</v>
      </c>
      <c r="E569" s="349" t="s">
        <v>277</v>
      </c>
      <c r="F569" s="349" t="s">
        <v>42</v>
      </c>
      <c r="G569" s="77">
        <v>8691.25</v>
      </c>
      <c r="H569" s="338" t="s">
        <v>3621</v>
      </c>
      <c r="I569" s="338"/>
      <c r="J569" s="349" t="s">
        <v>4678</v>
      </c>
      <c r="K569" s="349">
        <v>400111</v>
      </c>
      <c r="L569" s="338" t="s">
        <v>85</v>
      </c>
      <c r="M569" s="338" t="s">
        <v>55</v>
      </c>
      <c r="N569" s="338" t="s">
        <v>51</v>
      </c>
      <c r="O569" s="345" t="s">
        <v>45</v>
      </c>
      <c r="P569" s="338">
        <v>11331</v>
      </c>
      <c r="Q569" s="345">
        <v>543965</v>
      </c>
      <c r="R569">
        <v>4667.7800000000007</v>
      </c>
      <c r="S569" s="349" t="s">
        <v>4786</v>
      </c>
    </row>
    <row r="570" spans="1:19" x14ac:dyDescent="0.25">
      <c r="A570" s="349" t="s">
        <v>65</v>
      </c>
      <c r="B570" s="338" t="s">
        <v>3620</v>
      </c>
      <c r="C570" s="339">
        <v>44027</v>
      </c>
      <c r="D570" s="338">
        <v>3022060</v>
      </c>
      <c r="E570" s="349" t="s">
        <v>278</v>
      </c>
      <c r="F570" s="349" t="s">
        <v>42</v>
      </c>
      <c r="G570" s="77">
        <v>9116.5</v>
      </c>
      <c r="H570" s="338" t="s">
        <v>3621</v>
      </c>
      <c r="I570" s="338"/>
      <c r="J570" s="349" t="s">
        <v>4678</v>
      </c>
      <c r="K570" s="349">
        <v>400011</v>
      </c>
      <c r="L570" s="338" t="s">
        <v>85</v>
      </c>
      <c r="M570" s="338" t="s">
        <v>55</v>
      </c>
      <c r="N570" s="338" t="s">
        <v>51</v>
      </c>
      <c r="O570" s="345" t="s">
        <v>45</v>
      </c>
      <c r="P570" s="338">
        <v>11331</v>
      </c>
      <c r="Q570" s="345">
        <v>543965</v>
      </c>
      <c r="R570">
        <v>4911.0599999999995</v>
      </c>
      <c r="S570" s="349" t="s">
        <v>4786</v>
      </c>
    </row>
    <row r="571" spans="1:19" x14ac:dyDescent="0.25">
      <c r="A571" s="349" t="s">
        <v>65</v>
      </c>
      <c r="B571" s="338" t="s">
        <v>3620</v>
      </c>
      <c r="C571" s="339">
        <v>44027</v>
      </c>
      <c r="D571" s="338">
        <v>3023518</v>
      </c>
      <c r="E571" s="349" t="s">
        <v>279</v>
      </c>
      <c r="F571" s="349" t="s">
        <v>42</v>
      </c>
      <c r="G571" s="77">
        <v>8880.25</v>
      </c>
      <c r="H571" s="338" t="s">
        <v>3621</v>
      </c>
      <c r="I571" s="338"/>
      <c r="J571" s="349" t="s">
        <v>4678</v>
      </c>
      <c r="K571" s="349">
        <v>400117</v>
      </c>
      <c r="L571" s="338" t="s">
        <v>85</v>
      </c>
      <c r="M571" s="338" t="s">
        <v>55</v>
      </c>
      <c r="N571" s="338" t="s">
        <v>51</v>
      </c>
      <c r="O571" s="345" t="s">
        <v>45</v>
      </c>
      <c r="P571" s="338">
        <v>11331</v>
      </c>
      <c r="Q571" s="345">
        <v>543965</v>
      </c>
      <c r="R571">
        <v>4774.66</v>
      </c>
      <c r="S571" s="349" t="s">
        <v>4786</v>
      </c>
    </row>
    <row r="572" spans="1:19" x14ac:dyDescent="0.25">
      <c r="A572" s="349" t="s">
        <v>65</v>
      </c>
      <c r="B572" s="338" t="s">
        <v>3620</v>
      </c>
      <c r="C572" s="339">
        <v>44027</v>
      </c>
      <c r="D572" s="338">
        <v>3022054</v>
      </c>
      <c r="E572" s="349" t="s">
        <v>280</v>
      </c>
      <c r="F572" s="349" t="s">
        <v>42</v>
      </c>
      <c r="G572" s="77">
        <v>6362.5</v>
      </c>
      <c r="H572" s="338" t="s">
        <v>3621</v>
      </c>
      <c r="I572" s="338"/>
      <c r="J572" s="349" t="s">
        <v>4678</v>
      </c>
      <c r="K572" s="349">
        <v>400004</v>
      </c>
      <c r="L572" s="338" t="s">
        <v>85</v>
      </c>
      <c r="M572" s="338" t="s">
        <v>55</v>
      </c>
      <c r="N572" s="338" t="s">
        <v>51</v>
      </c>
      <c r="O572" s="345" t="s">
        <v>45</v>
      </c>
      <c r="P572" s="338">
        <v>11331</v>
      </c>
      <c r="Q572" s="345">
        <v>543965</v>
      </c>
      <c r="R572">
        <v>3397.33</v>
      </c>
      <c r="S572" s="349" t="s">
        <v>4786</v>
      </c>
    </row>
    <row r="573" spans="1:19" x14ac:dyDescent="0.25">
      <c r="A573" s="349" t="s">
        <v>65</v>
      </c>
      <c r="B573" s="338" t="s">
        <v>3620</v>
      </c>
      <c r="C573" s="339">
        <v>44027</v>
      </c>
      <c r="D573" s="338">
        <v>3021102</v>
      </c>
      <c r="E573" s="349" t="s">
        <v>315</v>
      </c>
      <c r="F573" s="349" t="s">
        <v>42</v>
      </c>
      <c r="G573" s="77">
        <v>4472.5</v>
      </c>
      <c r="H573" s="338" t="s">
        <v>3621</v>
      </c>
      <c r="I573" s="338"/>
      <c r="J573" s="349" t="s">
        <v>4679</v>
      </c>
      <c r="K573" s="349">
        <v>400157</v>
      </c>
      <c r="L573" s="338" t="s">
        <v>85</v>
      </c>
      <c r="M573" s="338" t="s">
        <v>55</v>
      </c>
      <c r="N573" s="338" t="s">
        <v>51</v>
      </c>
      <c r="O573" s="345" t="s">
        <v>314</v>
      </c>
      <c r="P573" s="338">
        <v>11340</v>
      </c>
      <c r="Q573" s="345">
        <v>543965</v>
      </c>
      <c r="R573">
        <v>2421.5100000000002</v>
      </c>
      <c r="S573" s="349" t="s">
        <v>4786</v>
      </c>
    </row>
    <row r="574" spans="1:19" x14ac:dyDescent="0.25">
      <c r="A574" s="349" t="s">
        <v>65</v>
      </c>
      <c r="B574" s="338" t="s">
        <v>3620</v>
      </c>
      <c r="C574" s="339">
        <v>44027</v>
      </c>
      <c r="D574" s="338">
        <v>3021100</v>
      </c>
      <c r="E574" s="349" t="s">
        <v>313</v>
      </c>
      <c r="F574" s="349" t="s">
        <v>42</v>
      </c>
      <c r="G574" s="77">
        <v>6328.75</v>
      </c>
      <c r="H574" s="338" t="s">
        <v>3621</v>
      </c>
      <c r="I574" s="338"/>
      <c r="J574" s="349" t="s">
        <v>4679</v>
      </c>
      <c r="K574" s="349">
        <v>400156</v>
      </c>
      <c r="L574" s="338" t="s">
        <v>85</v>
      </c>
      <c r="M574" s="338" t="s">
        <v>55</v>
      </c>
      <c r="N574" s="338" t="s">
        <v>51</v>
      </c>
      <c r="O574" s="345" t="s">
        <v>314</v>
      </c>
      <c r="P574" s="338">
        <v>11340</v>
      </c>
      <c r="Q574" s="345">
        <v>543965</v>
      </c>
      <c r="R574">
        <v>3387.9800000000005</v>
      </c>
      <c r="S574" s="349" t="s">
        <v>4786</v>
      </c>
    </row>
    <row r="575" spans="1:19" x14ac:dyDescent="0.25">
      <c r="A575" s="349" t="s">
        <v>65</v>
      </c>
      <c r="B575" s="338" t="s">
        <v>3620</v>
      </c>
      <c r="C575" s="339">
        <v>44027</v>
      </c>
      <c r="D575" s="338">
        <v>3024003</v>
      </c>
      <c r="E575" s="349" t="s">
        <v>107</v>
      </c>
      <c r="F575" s="349" t="s">
        <v>42</v>
      </c>
      <c r="G575" s="77">
        <v>17213.120000000003</v>
      </c>
      <c r="H575" s="338" t="s">
        <v>3621</v>
      </c>
      <c r="I575" s="338"/>
      <c r="J575" s="349" t="s">
        <v>4680</v>
      </c>
      <c r="K575" s="349">
        <v>400033</v>
      </c>
      <c r="L575" s="338" t="s">
        <v>85</v>
      </c>
      <c r="M575" s="338" t="s">
        <v>55</v>
      </c>
      <c r="N575" s="338" t="s">
        <v>51</v>
      </c>
      <c r="O575" s="345" t="s">
        <v>96</v>
      </c>
      <c r="P575" s="338">
        <v>11339</v>
      </c>
      <c r="Q575" s="345">
        <v>543965</v>
      </c>
      <c r="R575">
        <v>9278.5200000000023</v>
      </c>
      <c r="S575" s="349" t="s">
        <v>4786</v>
      </c>
    </row>
    <row r="576" spans="1:19" x14ac:dyDescent="0.25">
      <c r="A576" s="349" t="s">
        <v>65</v>
      </c>
      <c r="B576" s="338" t="s">
        <v>3620</v>
      </c>
      <c r="C576" s="339">
        <v>44027</v>
      </c>
      <c r="D576" s="338">
        <v>3027010</v>
      </c>
      <c r="E576" s="349" t="s">
        <v>76</v>
      </c>
      <c r="F576" s="349" t="s">
        <v>42</v>
      </c>
      <c r="G576" s="77">
        <v>6632.5</v>
      </c>
      <c r="H576" s="338" t="s">
        <v>3621</v>
      </c>
      <c r="I576" s="338"/>
      <c r="J576" s="349" t="s">
        <v>4679</v>
      </c>
      <c r="K576" s="349">
        <v>400063</v>
      </c>
      <c r="L576" s="338" t="s">
        <v>85</v>
      </c>
      <c r="M576" s="338" t="s">
        <v>55</v>
      </c>
      <c r="N576" s="338" t="s">
        <v>51</v>
      </c>
      <c r="O576" s="345" t="s">
        <v>71</v>
      </c>
      <c r="P576" s="338">
        <v>11340</v>
      </c>
      <c r="Q576" s="345">
        <v>543965</v>
      </c>
      <c r="R576">
        <v>3574.6299999999997</v>
      </c>
      <c r="S576" s="349" t="s">
        <v>4786</v>
      </c>
    </row>
    <row r="577" spans="1:19" x14ac:dyDescent="0.25">
      <c r="A577" s="349" t="s">
        <v>65</v>
      </c>
      <c r="B577" s="338" t="s">
        <v>3620</v>
      </c>
      <c r="C577" s="339">
        <v>44027</v>
      </c>
      <c r="D577" s="338">
        <v>3027005</v>
      </c>
      <c r="E577" s="349" t="s">
        <v>67</v>
      </c>
      <c r="F577" s="349" t="s">
        <v>42</v>
      </c>
      <c r="G577" s="77">
        <v>7881.25</v>
      </c>
      <c r="H577" s="338" t="s">
        <v>3621</v>
      </c>
      <c r="I577" s="338"/>
      <c r="J577" s="349" t="s">
        <v>4679</v>
      </c>
      <c r="K577" s="349">
        <v>400034</v>
      </c>
      <c r="L577" s="338" t="s">
        <v>85</v>
      </c>
      <c r="M577" s="338" t="s">
        <v>55</v>
      </c>
      <c r="N577" s="338" t="s">
        <v>51</v>
      </c>
      <c r="O577" s="345" t="s">
        <v>71</v>
      </c>
      <c r="P577" s="338">
        <v>11340</v>
      </c>
      <c r="Q577" s="345">
        <v>543965</v>
      </c>
      <c r="R577">
        <v>4260.2699999999995</v>
      </c>
      <c r="S577" s="349" t="s">
        <v>4786</v>
      </c>
    </row>
    <row r="578" spans="1:19" x14ac:dyDescent="0.25">
      <c r="A578" s="349" t="s">
        <v>65</v>
      </c>
      <c r="B578" s="338" t="s">
        <v>3620</v>
      </c>
      <c r="C578" s="339">
        <v>44027</v>
      </c>
      <c r="D578" s="338">
        <v>3027009</v>
      </c>
      <c r="E578" s="349" t="s">
        <v>74</v>
      </c>
      <c r="F578" s="349" t="s">
        <v>42</v>
      </c>
      <c r="G578" s="77">
        <v>7834</v>
      </c>
      <c r="H578" s="338" t="s">
        <v>3621</v>
      </c>
      <c r="I578" s="338"/>
      <c r="J578" s="349" t="s">
        <v>4679</v>
      </c>
      <c r="K578" s="349">
        <v>400091</v>
      </c>
      <c r="L578" s="338" t="s">
        <v>85</v>
      </c>
      <c r="M578" s="338" t="s">
        <v>55</v>
      </c>
      <c r="N578" s="338" t="s">
        <v>51</v>
      </c>
      <c r="O578" s="345" t="s">
        <v>71</v>
      </c>
      <c r="P578" s="338">
        <v>11340</v>
      </c>
      <c r="Q578" s="345">
        <v>543965</v>
      </c>
      <c r="R578">
        <v>4241.4399999999996</v>
      </c>
      <c r="S578" s="349" t="s">
        <v>4786</v>
      </c>
    </row>
    <row r="579" spans="1:19" x14ac:dyDescent="0.25">
      <c r="A579" s="160" t="s">
        <v>65</v>
      </c>
      <c r="B579" s="160" t="s">
        <v>3620</v>
      </c>
      <c r="C579" s="231">
        <v>44027</v>
      </c>
      <c r="D579" s="160">
        <v>3023520</v>
      </c>
      <c r="E579" s="160" t="s">
        <v>189</v>
      </c>
      <c r="F579" s="160" t="s">
        <v>42</v>
      </c>
      <c r="G579" s="232">
        <v>19590</v>
      </c>
      <c r="H579" s="160" t="s">
        <v>3621</v>
      </c>
      <c r="I579" s="160"/>
      <c r="J579" s="160" t="s">
        <v>4681</v>
      </c>
      <c r="K579" s="160">
        <v>400125</v>
      </c>
      <c r="L579" s="160" t="s">
        <v>85</v>
      </c>
      <c r="M579" s="160" t="s">
        <v>83</v>
      </c>
      <c r="N579" s="160" t="s">
        <v>4058</v>
      </c>
      <c r="O579" s="160" t="s">
        <v>45</v>
      </c>
      <c r="P579" s="160">
        <v>10166</v>
      </c>
      <c r="Q579" s="160">
        <v>543965</v>
      </c>
      <c r="R579">
        <v>0</v>
      </c>
      <c r="S579" s="349" t="s">
        <v>4786</v>
      </c>
    </row>
    <row r="580" spans="1:19" x14ac:dyDescent="0.25">
      <c r="A580" s="349" t="s">
        <v>65</v>
      </c>
      <c r="B580" s="338" t="s">
        <v>3620</v>
      </c>
      <c r="C580" s="339">
        <v>44027</v>
      </c>
      <c r="D580" s="346">
        <v>3023300</v>
      </c>
      <c r="E580" s="349" t="s">
        <v>192</v>
      </c>
      <c r="F580" s="349" t="s">
        <v>42</v>
      </c>
      <c r="G580" s="77">
        <v>17610</v>
      </c>
      <c r="H580" s="338" t="s">
        <v>3621</v>
      </c>
      <c r="I580" s="338"/>
      <c r="J580" s="349" t="s">
        <v>4681</v>
      </c>
      <c r="K580" s="349">
        <v>400069</v>
      </c>
      <c r="L580" s="338" t="s">
        <v>85</v>
      </c>
      <c r="M580" s="160" t="s">
        <v>83</v>
      </c>
      <c r="N580" s="338" t="s">
        <v>4058</v>
      </c>
      <c r="O580" s="345" t="s">
        <v>45</v>
      </c>
      <c r="P580" s="338">
        <v>10166</v>
      </c>
      <c r="Q580" s="345">
        <v>543965</v>
      </c>
      <c r="R580">
        <v>0</v>
      </c>
      <c r="S580" s="349" t="s">
        <v>4786</v>
      </c>
    </row>
    <row r="581" spans="1:19" x14ac:dyDescent="0.25">
      <c r="A581" s="349" t="s">
        <v>65</v>
      </c>
      <c r="B581" s="338" t="s">
        <v>3620</v>
      </c>
      <c r="C581" s="339">
        <v>44027</v>
      </c>
      <c r="D581" s="346">
        <v>3023317</v>
      </c>
      <c r="E581" s="349" t="s">
        <v>193</v>
      </c>
      <c r="F581" s="349" t="s">
        <v>42</v>
      </c>
      <c r="G581" s="77">
        <v>18080</v>
      </c>
      <c r="H581" s="338" t="s">
        <v>3621</v>
      </c>
      <c r="I581" s="338"/>
      <c r="J581" s="349" t="s">
        <v>4681</v>
      </c>
      <c r="K581" s="349">
        <v>400015</v>
      </c>
      <c r="L581" s="338" t="s">
        <v>85</v>
      </c>
      <c r="M581" s="160" t="s">
        <v>83</v>
      </c>
      <c r="N581" s="338" t="s">
        <v>4058</v>
      </c>
      <c r="O581" s="345" t="s">
        <v>45</v>
      </c>
      <c r="P581" s="338">
        <v>10166</v>
      </c>
      <c r="Q581" s="345">
        <v>543965</v>
      </c>
      <c r="R581">
        <v>0</v>
      </c>
      <c r="S581" s="349" t="s">
        <v>4787</v>
      </c>
    </row>
    <row r="582" spans="1:19" x14ac:dyDescent="0.25">
      <c r="A582" s="349" t="s">
        <v>65</v>
      </c>
      <c r="B582" s="338" t="s">
        <v>3620</v>
      </c>
      <c r="C582" s="339">
        <v>44027</v>
      </c>
      <c r="D582" s="346">
        <v>3023500</v>
      </c>
      <c r="E582" s="349" t="s">
        <v>195</v>
      </c>
      <c r="F582" s="349" t="s">
        <v>42</v>
      </c>
      <c r="G582" s="77">
        <v>17100</v>
      </c>
      <c r="H582" s="338" t="s">
        <v>3621</v>
      </c>
      <c r="I582" s="338"/>
      <c r="J582" s="349" t="s">
        <v>4681</v>
      </c>
      <c r="K582" s="349">
        <v>400023</v>
      </c>
      <c r="L582" s="338" t="s">
        <v>85</v>
      </c>
      <c r="M582" s="160" t="s">
        <v>83</v>
      </c>
      <c r="N582" s="338" t="s">
        <v>4058</v>
      </c>
      <c r="O582" s="345" t="s">
        <v>45</v>
      </c>
      <c r="P582" s="338">
        <v>10166</v>
      </c>
      <c r="Q582" s="345">
        <v>543965</v>
      </c>
      <c r="R582">
        <v>0</v>
      </c>
      <c r="S582" s="349" t="s">
        <v>4787</v>
      </c>
    </row>
    <row r="583" spans="1:19" x14ac:dyDescent="0.25">
      <c r="A583" s="349" t="s">
        <v>65</v>
      </c>
      <c r="B583" s="338" t="s">
        <v>3620</v>
      </c>
      <c r="C583" s="339">
        <v>44027</v>
      </c>
      <c r="D583" s="346">
        <v>3023514</v>
      </c>
      <c r="E583" s="349" t="s">
        <v>196</v>
      </c>
      <c r="F583" s="349" t="s">
        <v>42</v>
      </c>
      <c r="G583" s="77">
        <v>18160</v>
      </c>
      <c r="H583" s="338" t="s">
        <v>3621</v>
      </c>
      <c r="I583" s="338"/>
      <c r="J583" s="349" t="s">
        <v>4681</v>
      </c>
      <c r="K583" s="349">
        <v>400107</v>
      </c>
      <c r="L583" s="338" t="s">
        <v>85</v>
      </c>
      <c r="M583" s="160" t="s">
        <v>83</v>
      </c>
      <c r="N583" s="338" t="s">
        <v>4058</v>
      </c>
      <c r="O583" s="345" t="s">
        <v>45</v>
      </c>
      <c r="P583" s="338">
        <v>10166</v>
      </c>
      <c r="Q583" s="345">
        <v>543965</v>
      </c>
      <c r="R583">
        <v>0</v>
      </c>
      <c r="S583" s="349" t="s">
        <v>4787</v>
      </c>
    </row>
    <row r="584" spans="1:19" x14ac:dyDescent="0.25">
      <c r="A584" s="349" t="s">
        <v>65</v>
      </c>
      <c r="B584" s="338" t="s">
        <v>3620</v>
      </c>
      <c r="C584" s="339">
        <v>44027</v>
      </c>
      <c r="D584" s="346">
        <v>3022002</v>
      </c>
      <c r="E584" s="349" t="s">
        <v>198</v>
      </c>
      <c r="F584" s="349" t="s">
        <v>42</v>
      </c>
      <c r="G584" s="77">
        <v>19620</v>
      </c>
      <c r="H584" s="338" t="s">
        <v>3621</v>
      </c>
      <c r="I584" s="338"/>
      <c r="J584" s="349" t="s">
        <v>4681</v>
      </c>
      <c r="K584" s="349">
        <v>400005</v>
      </c>
      <c r="L584" s="338" t="s">
        <v>85</v>
      </c>
      <c r="M584" s="160" t="s">
        <v>83</v>
      </c>
      <c r="N584" s="338" t="s">
        <v>4058</v>
      </c>
      <c r="O584" s="345" t="s">
        <v>45</v>
      </c>
      <c r="P584" s="338">
        <v>10166</v>
      </c>
      <c r="Q584" s="345">
        <v>543965</v>
      </c>
      <c r="R584">
        <v>0</v>
      </c>
      <c r="S584" s="349" t="s">
        <v>4786</v>
      </c>
    </row>
    <row r="585" spans="1:19" x14ac:dyDescent="0.25">
      <c r="A585" s="349" t="s">
        <v>65</v>
      </c>
      <c r="B585" s="338" t="s">
        <v>3620</v>
      </c>
      <c r="C585" s="339">
        <v>44027</v>
      </c>
      <c r="D585" s="346">
        <v>3022079</v>
      </c>
      <c r="E585" s="349" t="s">
        <v>199</v>
      </c>
      <c r="F585" s="349" t="s">
        <v>42</v>
      </c>
      <c r="G585" s="77">
        <v>19830</v>
      </c>
      <c r="H585" s="338" t="s">
        <v>3621</v>
      </c>
      <c r="I585" s="338"/>
      <c r="J585" s="349" t="s">
        <v>4681</v>
      </c>
      <c r="K585" s="349">
        <v>400070</v>
      </c>
      <c r="L585" s="338" t="s">
        <v>85</v>
      </c>
      <c r="M585" s="160" t="s">
        <v>83</v>
      </c>
      <c r="N585" s="338" t="s">
        <v>4058</v>
      </c>
      <c r="O585" s="345" t="s">
        <v>45</v>
      </c>
      <c r="P585" s="338">
        <v>10166</v>
      </c>
      <c r="Q585" s="345">
        <v>543965</v>
      </c>
      <c r="R585">
        <v>0</v>
      </c>
      <c r="S585" s="349" t="s">
        <v>4787</v>
      </c>
    </row>
    <row r="586" spans="1:19" x14ac:dyDescent="0.25">
      <c r="A586" s="349" t="s">
        <v>65</v>
      </c>
      <c r="B586" s="338" t="s">
        <v>3620</v>
      </c>
      <c r="C586" s="339">
        <v>44027</v>
      </c>
      <c r="D586" s="346">
        <v>3023524</v>
      </c>
      <c r="E586" s="349" t="s">
        <v>200</v>
      </c>
      <c r="F586" s="349" t="s">
        <v>42</v>
      </c>
      <c r="G586" s="77">
        <v>17620</v>
      </c>
      <c r="H586" s="338" t="s">
        <v>3621</v>
      </c>
      <c r="I586" s="338"/>
      <c r="J586" s="349" t="s">
        <v>4681</v>
      </c>
      <c r="K586" s="349">
        <v>400150</v>
      </c>
      <c r="L586" s="338" t="s">
        <v>85</v>
      </c>
      <c r="M586" s="160" t="s">
        <v>83</v>
      </c>
      <c r="N586" s="338" t="s">
        <v>4058</v>
      </c>
      <c r="O586" s="345" t="s">
        <v>45</v>
      </c>
      <c r="P586" s="338">
        <v>10166</v>
      </c>
      <c r="Q586" s="345">
        <v>543965</v>
      </c>
      <c r="R586">
        <v>0</v>
      </c>
      <c r="S586" s="349" t="s">
        <v>4787</v>
      </c>
    </row>
    <row r="587" spans="1:19" x14ac:dyDescent="0.25">
      <c r="A587" s="349" t="s">
        <v>65</v>
      </c>
      <c r="B587" s="338" t="s">
        <v>3620</v>
      </c>
      <c r="C587" s="339">
        <v>44027</v>
      </c>
      <c r="D587" s="346">
        <v>3022003</v>
      </c>
      <c r="E587" s="349" t="s">
        <v>201</v>
      </c>
      <c r="F587" s="349" t="s">
        <v>42</v>
      </c>
      <c r="G587" s="77">
        <v>19150</v>
      </c>
      <c r="H587" s="338" t="s">
        <v>3621</v>
      </c>
      <c r="I587" s="338"/>
      <c r="J587" s="349" t="s">
        <v>4681</v>
      </c>
      <c r="K587" s="349">
        <v>400051</v>
      </c>
      <c r="L587" s="338" t="s">
        <v>85</v>
      </c>
      <c r="M587" s="160" t="s">
        <v>83</v>
      </c>
      <c r="N587" s="338" t="s">
        <v>4058</v>
      </c>
      <c r="O587" s="345" t="s">
        <v>45</v>
      </c>
      <c r="P587" s="338">
        <v>10166</v>
      </c>
      <c r="Q587" s="345">
        <v>543965</v>
      </c>
      <c r="R587">
        <v>0</v>
      </c>
      <c r="S587" s="349" t="s">
        <v>4786</v>
      </c>
    </row>
    <row r="588" spans="1:19" x14ac:dyDescent="0.25">
      <c r="A588" s="349" t="s">
        <v>65</v>
      </c>
      <c r="B588" s="338" t="s">
        <v>3620</v>
      </c>
      <c r="C588" s="339">
        <v>44027</v>
      </c>
      <c r="D588" s="346">
        <v>3023511</v>
      </c>
      <c r="E588" s="349" t="s">
        <v>202</v>
      </c>
      <c r="F588" s="349" t="s">
        <v>42</v>
      </c>
      <c r="G588" s="77">
        <v>19460</v>
      </c>
      <c r="H588" s="338" t="s">
        <v>3621</v>
      </c>
      <c r="I588" s="338"/>
      <c r="J588" s="349" t="s">
        <v>4681</v>
      </c>
      <c r="K588" s="349">
        <v>400024</v>
      </c>
      <c r="L588" s="338" t="s">
        <v>85</v>
      </c>
      <c r="M588" s="160" t="s">
        <v>83</v>
      </c>
      <c r="N588" s="338" t="s">
        <v>4058</v>
      </c>
      <c r="O588" s="345" t="s">
        <v>45</v>
      </c>
      <c r="P588" s="338">
        <v>10166</v>
      </c>
      <c r="Q588" s="345">
        <v>543965</v>
      </c>
      <c r="R588">
        <v>0</v>
      </c>
      <c r="S588" s="349" t="s">
        <v>4787</v>
      </c>
    </row>
    <row r="589" spans="1:19" x14ac:dyDescent="0.25">
      <c r="A589" s="349" t="s">
        <v>65</v>
      </c>
      <c r="B589" s="338" t="s">
        <v>3620</v>
      </c>
      <c r="C589" s="339">
        <v>44027</v>
      </c>
      <c r="D589" s="346">
        <v>3022008</v>
      </c>
      <c r="E589" s="349" t="s">
        <v>204</v>
      </c>
      <c r="F589" s="349" t="s">
        <v>42</v>
      </c>
      <c r="G589" s="77">
        <v>17810</v>
      </c>
      <c r="H589" s="338" t="s">
        <v>3621</v>
      </c>
      <c r="I589" s="338"/>
      <c r="J589" s="349" t="s">
        <v>4681</v>
      </c>
      <c r="K589" s="349">
        <v>400057</v>
      </c>
      <c r="L589" s="338" t="s">
        <v>85</v>
      </c>
      <c r="M589" s="160" t="s">
        <v>83</v>
      </c>
      <c r="N589" s="338" t="s">
        <v>4058</v>
      </c>
      <c r="O589" s="345" t="s">
        <v>45</v>
      </c>
      <c r="P589" s="338">
        <v>10166</v>
      </c>
      <c r="Q589" s="345">
        <v>543965</v>
      </c>
      <c r="R589">
        <v>0</v>
      </c>
      <c r="S589" s="349" t="s">
        <v>4786</v>
      </c>
    </row>
    <row r="590" spans="1:19" x14ac:dyDescent="0.25">
      <c r="A590" s="349" t="s">
        <v>65</v>
      </c>
      <c r="B590" s="338" t="s">
        <v>3620</v>
      </c>
      <c r="C590" s="339">
        <v>44027</v>
      </c>
      <c r="D590" s="346">
        <v>3022007</v>
      </c>
      <c r="E590" s="349" t="s">
        <v>205</v>
      </c>
      <c r="F590" s="349" t="s">
        <v>42</v>
      </c>
      <c r="G590" s="77">
        <v>19580</v>
      </c>
      <c r="H590" s="338" t="s">
        <v>3621</v>
      </c>
      <c r="I590" s="338"/>
      <c r="J590" s="349" t="s">
        <v>4681</v>
      </c>
      <c r="K590" s="349">
        <v>400040</v>
      </c>
      <c r="L590" s="338" t="s">
        <v>85</v>
      </c>
      <c r="M590" s="160" t="s">
        <v>83</v>
      </c>
      <c r="N590" s="338" t="s">
        <v>4058</v>
      </c>
      <c r="O590" s="345" t="s">
        <v>45</v>
      </c>
      <c r="P590" s="338">
        <v>10166</v>
      </c>
      <c r="Q590" s="345">
        <v>543965</v>
      </c>
      <c r="R590">
        <v>0</v>
      </c>
      <c r="S590" s="349" t="s">
        <v>4786</v>
      </c>
    </row>
    <row r="591" spans="1:19" x14ac:dyDescent="0.25">
      <c r="A591" s="349" t="s">
        <v>65</v>
      </c>
      <c r="B591" s="338" t="s">
        <v>3620</v>
      </c>
      <c r="C591" s="339">
        <v>44027</v>
      </c>
      <c r="D591" s="346">
        <v>3022009</v>
      </c>
      <c r="E591" s="349" t="s">
        <v>206</v>
      </c>
      <c r="F591" s="349" t="s">
        <v>42</v>
      </c>
      <c r="G591" s="77">
        <v>19570</v>
      </c>
      <c r="H591" s="338" t="s">
        <v>3621</v>
      </c>
      <c r="I591" s="338"/>
      <c r="J591" s="349" t="s">
        <v>4681</v>
      </c>
      <c r="K591" s="349">
        <v>400061</v>
      </c>
      <c r="L591" s="338" t="s">
        <v>85</v>
      </c>
      <c r="M591" s="160" t="s">
        <v>83</v>
      </c>
      <c r="N591" s="338" t="s">
        <v>4058</v>
      </c>
      <c r="O591" s="345" t="s">
        <v>45</v>
      </c>
      <c r="P591" s="338">
        <v>10166</v>
      </c>
      <c r="Q591" s="345">
        <v>543965</v>
      </c>
      <c r="R591">
        <v>0</v>
      </c>
      <c r="S591" s="349" t="s">
        <v>4787</v>
      </c>
    </row>
    <row r="592" spans="1:19" x14ac:dyDescent="0.25">
      <c r="A592" s="349" t="s">
        <v>65</v>
      </c>
      <c r="B592" s="338" t="s">
        <v>3620</v>
      </c>
      <c r="C592" s="339">
        <v>44027</v>
      </c>
      <c r="D592" s="346">
        <v>3022067</v>
      </c>
      <c r="E592" s="349" t="s">
        <v>41</v>
      </c>
      <c r="F592" s="349" t="s">
        <v>42</v>
      </c>
      <c r="G592" s="77">
        <v>18190</v>
      </c>
      <c r="H592" s="338" t="s">
        <v>3621</v>
      </c>
      <c r="I592" s="338"/>
      <c r="J592" s="349" t="s">
        <v>4681</v>
      </c>
      <c r="K592" s="349">
        <v>400065</v>
      </c>
      <c r="L592" s="338" t="s">
        <v>85</v>
      </c>
      <c r="M592" s="160" t="s">
        <v>83</v>
      </c>
      <c r="N592" s="338" t="s">
        <v>4058</v>
      </c>
      <c r="O592" s="345" t="s">
        <v>45</v>
      </c>
      <c r="P592" s="338">
        <v>10166</v>
      </c>
      <c r="Q592" s="345">
        <v>543965</v>
      </c>
      <c r="R592">
        <v>0</v>
      </c>
      <c r="S592" s="349" t="s">
        <v>4786</v>
      </c>
    </row>
    <row r="593" spans="1:19" x14ac:dyDescent="0.25">
      <c r="A593" s="349" t="s">
        <v>65</v>
      </c>
      <c r="B593" s="338" t="s">
        <v>3620</v>
      </c>
      <c r="C593" s="339">
        <v>44027</v>
      </c>
      <c r="D593" s="346">
        <v>3023302</v>
      </c>
      <c r="E593" s="349" t="s">
        <v>208</v>
      </c>
      <c r="F593" s="349" t="s">
        <v>42</v>
      </c>
      <c r="G593" s="77">
        <v>17800</v>
      </c>
      <c r="H593" s="338" t="s">
        <v>3621</v>
      </c>
      <c r="I593" s="338"/>
      <c r="J593" s="349" t="s">
        <v>4681</v>
      </c>
      <c r="K593" s="349">
        <v>400039</v>
      </c>
      <c r="L593" s="338" t="s">
        <v>85</v>
      </c>
      <c r="M593" s="160" t="s">
        <v>83</v>
      </c>
      <c r="N593" s="338" t="s">
        <v>4058</v>
      </c>
      <c r="O593" s="345" t="s">
        <v>45</v>
      </c>
      <c r="P593" s="338">
        <v>10166</v>
      </c>
      <c r="Q593" s="345">
        <v>543965</v>
      </c>
      <c r="R593">
        <v>0</v>
      </c>
      <c r="S593" s="349" t="s">
        <v>4786</v>
      </c>
    </row>
    <row r="594" spans="1:19" x14ac:dyDescent="0.25">
      <c r="A594" s="349" t="s">
        <v>65</v>
      </c>
      <c r="B594" s="338" t="s">
        <v>3620</v>
      </c>
      <c r="C594" s="339">
        <v>44027</v>
      </c>
      <c r="D594" s="346">
        <v>3022011</v>
      </c>
      <c r="E594" s="349" t="s">
        <v>209</v>
      </c>
      <c r="F594" s="349" t="s">
        <v>42</v>
      </c>
      <c r="G594" s="77">
        <v>17780</v>
      </c>
      <c r="H594" s="338" t="s">
        <v>3621</v>
      </c>
      <c r="I594" s="338"/>
      <c r="J594" s="349" t="s">
        <v>4681</v>
      </c>
      <c r="K594" s="349">
        <v>400020</v>
      </c>
      <c r="L594" s="338" t="s">
        <v>85</v>
      </c>
      <c r="M594" s="160" t="s">
        <v>83</v>
      </c>
      <c r="N594" s="338" t="s">
        <v>4058</v>
      </c>
      <c r="O594" s="345" t="s">
        <v>45</v>
      </c>
      <c r="P594" s="338">
        <v>10166</v>
      </c>
      <c r="Q594" s="345">
        <v>543965</v>
      </c>
      <c r="R594">
        <v>0</v>
      </c>
      <c r="S594" s="349" t="s">
        <v>4786</v>
      </c>
    </row>
    <row r="595" spans="1:19" x14ac:dyDescent="0.25">
      <c r="A595" s="349" t="s">
        <v>65</v>
      </c>
      <c r="B595" s="338" t="s">
        <v>3620</v>
      </c>
      <c r="C595" s="339">
        <v>44027</v>
      </c>
      <c r="D595" s="346">
        <v>3022014</v>
      </c>
      <c r="E595" s="349" t="s">
        <v>211</v>
      </c>
      <c r="F595" s="349" t="s">
        <v>42</v>
      </c>
      <c r="G595" s="77">
        <v>21630</v>
      </c>
      <c r="H595" s="338" t="s">
        <v>3621</v>
      </c>
      <c r="I595" s="338"/>
      <c r="J595" s="349" t="s">
        <v>4681</v>
      </c>
      <c r="K595" s="349">
        <v>400050</v>
      </c>
      <c r="L595" s="338" t="s">
        <v>85</v>
      </c>
      <c r="M595" s="160" t="s">
        <v>83</v>
      </c>
      <c r="N595" s="338" t="s">
        <v>4058</v>
      </c>
      <c r="O595" s="345" t="s">
        <v>45</v>
      </c>
      <c r="P595" s="338">
        <v>10166</v>
      </c>
      <c r="Q595" s="345">
        <v>543965</v>
      </c>
      <c r="R595">
        <v>0</v>
      </c>
      <c r="S595" s="349" t="s">
        <v>4786</v>
      </c>
    </row>
    <row r="596" spans="1:19" x14ac:dyDescent="0.25">
      <c r="A596" s="349" t="s">
        <v>65</v>
      </c>
      <c r="B596" s="338" t="s">
        <v>3620</v>
      </c>
      <c r="C596" s="339">
        <v>44027</v>
      </c>
      <c r="D596" s="346">
        <v>3022015</v>
      </c>
      <c r="E596" s="349" t="s">
        <v>212</v>
      </c>
      <c r="F596" s="349" t="s">
        <v>42</v>
      </c>
      <c r="G596" s="77">
        <v>18060</v>
      </c>
      <c r="H596" s="338" t="s">
        <v>3621</v>
      </c>
      <c r="I596" s="338"/>
      <c r="J596" s="349" t="s">
        <v>4681</v>
      </c>
      <c r="K596" s="349">
        <v>400059</v>
      </c>
      <c r="L596" s="338" t="s">
        <v>85</v>
      </c>
      <c r="M596" s="160" t="s">
        <v>83</v>
      </c>
      <c r="N596" s="338" t="s">
        <v>4058</v>
      </c>
      <c r="O596" s="345" t="s">
        <v>45</v>
      </c>
      <c r="P596" s="338">
        <v>10166</v>
      </c>
      <c r="Q596" s="345">
        <v>543965</v>
      </c>
      <c r="R596">
        <v>0</v>
      </c>
      <c r="S596" s="349" t="s">
        <v>4787</v>
      </c>
    </row>
    <row r="597" spans="1:19" x14ac:dyDescent="0.25">
      <c r="A597" s="349" t="s">
        <v>65</v>
      </c>
      <c r="B597" s="338" t="s">
        <v>3620</v>
      </c>
      <c r="C597" s="339">
        <v>44027</v>
      </c>
      <c r="D597" s="346">
        <v>3022016</v>
      </c>
      <c r="E597" s="349" t="s">
        <v>213</v>
      </c>
      <c r="F597" s="349" t="s">
        <v>42</v>
      </c>
      <c r="G597" s="77">
        <v>17790</v>
      </c>
      <c r="H597" s="338" t="s">
        <v>3621</v>
      </c>
      <c r="I597" s="338"/>
      <c r="J597" s="349" t="s">
        <v>4681</v>
      </c>
      <c r="K597" s="349">
        <v>400049</v>
      </c>
      <c r="L597" s="338" t="s">
        <v>85</v>
      </c>
      <c r="M597" s="160" t="s">
        <v>83</v>
      </c>
      <c r="N597" s="338" t="s">
        <v>4058</v>
      </c>
      <c r="O597" s="345" t="s">
        <v>45</v>
      </c>
      <c r="P597" s="338">
        <v>10166</v>
      </c>
      <c r="Q597" s="345">
        <v>543965</v>
      </c>
      <c r="R597">
        <v>0</v>
      </c>
      <c r="S597" s="349" t="s">
        <v>4786</v>
      </c>
    </row>
    <row r="598" spans="1:19" x14ac:dyDescent="0.25">
      <c r="A598" s="349" t="s">
        <v>65</v>
      </c>
      <c r="B598" s="338" t="s">
        <v>3620</v>
      </c>
      <c r="C598" s="339">
        <v>44027</v>
      </c>
      <c r="D598" s="346">
        <v>3022017</v>
      </c>
      <c r="E598" s="349" t="s">
        <v>214</v>
      </c>
      <c r="F598" s="349" t="s">
        <v>42</v>
      </c>
      <c r="G598" s="77">
        <v>19580</v>
      </c>
      <c r="H598" s="338" t="s">
        <v>3621</v>
      </c>
      <c r="I598" s="338"/>
      <c r="J598" s="349" t="s">
        <v>4681</v>
      </c>
      <c r="K598" s="349">
        <v>400080</v>
      </c>
      <c r="L598" s="338" t="s">
        <v>85</v>
      </c>
      <c r="M598" s="160" t="s">
        <v>83</v>
      </c>
      <c r="N598" s="338" t="s">
        <v>4058</v>
      </c>
      <c r="O598" s="345" t="s">
        <v>45</v>
      </c>
      <c r="P598" s="338">
        <v>10166</v>
      </c>
      <c r="Q598" s="345">
        <v>543965</v>
      </c>
      <c r="R598">
        <v>0</v>
      </c>
      <c r="S598" s="349" t="s">
        <v>4786</v>
      </c>
    </row>
    <row r="599" spans="1:19" x14ac:dyDescent="0.25">
      <c r="A599" s="349" t="s">
        <v>65</v>
      </c>
      <c r="B599" s="338" t="s">
        <v>3620</v>
      </c>
      <c r="C599" s="339">
        <v>44027</v>
      </c>
      <c r="D599" s="346">
        <v>3022073</v>
      </c>
      <c r="E599" s="349" t="s">
        <v>215</v>
      </c>
      <c r="F599" s="349" t="s">
        <v>42</v>
      </c>
      <c r="G599" s="77">
        <v>21400</v>
      </c>
      <c r="H599" s="338" t="s">
        <v>3621</v>
      </c>
      <c r="I599" s="338"/>
      <c r="J599" s="349" t="s">
        <v>4681</v>
      </c>
      <c r="K599" s="349">
        <v>400105</v>
      </c>
      <c r="L599" s="338" t="s">
        <v>85</v>
      </c>
      <c r="M599" s="160" t="s">
        <v>83</v>
      </c>
      <c r="N599" s="338" t="s">
        <v>4058</v>
      </c>
      <c r="O599" s="345" t="s">
        <v>45</v>
      </c>
      <c r="P599" s="338">
        <v>10166</v>
      </c>
      <c r="Q599" s="345">
        <v>543965</v>
      </c>
      <c r="R599">
        <v>0</v>
      </c>
      <c r="S599" s="349" t="s">
        <v>4786</v>
      </c>
    </row>
    <row r="600" spans="1:19" x14ac:dyDescent="0.25">
      <c r="A600" s="349" t="s">
        <v>65</v>
      </c>
      <c r="B600" s="338" t="s">
        <v>3620</v>
      </c>
      <c r="C600" s="339">
        <v>44027</v>
      </c>
      <c r="D600" s="346">
        <v>3022019</v>
      </c>
      <c r="E600" s="349" t="s">
        <v>216</v>
      </c>
      <c r="F600" s="349" t="s">
        <v>42</v>
      </c>
      <c r="G600" s="77">
        <v>17740</v>
      </c>
      <c r="H600" s="338" t="s">
        <v>3621</v>
      </c>
      <c r="I600" s="338"/>
      <c r="J600" s="349" t="s">
        <v>4681</v>
      </c>
      <c r="K600" s="349">
        <v>400036</v>
      </c>
      <c r="L600" s="338" t="s">
        <v>85</v>
      </c>
      <c r="M600" s="160" t="s">
        <v>83</v>
      </c>
      <c r="N600" s="338" t="s">
        <v>4058</v>
      </c>
      <c r="O600" s="345" t="s">
        <v>45</v>
      </c>
      <c r="P600" s="338">
        <v>10166</v>
      </c>
      <c r="Q600" s="345">
        <v>543965</v>
      </c>
      <c r="R600">
        <v>0</v>
      </c>
      <c r="S600" s="349" t="s">
        <v>4787</v>
      </c>
    </row>
    <row r="601" spans="1:19" x14ac:dyDescent="0.25">
      <c r="A601" s="349" t="s">
        <v>65</v>
      </c>
      <c r="B601" s="338" t="s">
        <v>3620</v>
      </c>
      <c r="C601" s="339">
        <v>44027</v>
      </c>
      <c r="D601" s="346">
        <v>3022021</v>
      </c>
      <c r="E601" s="349" t="s">
        <v>218</v>
      </c>
      <c r="F601" s="349" t="s">
        <v>42</v>
      </c>
      <c r="G601" s="77">
        <v>20730</v>
      </c>
      <c r="H601" s="338" t="s">
        <v>3621</v>
      </c>
      <c r="I601" s="338"/>
      <c r="J601" s="349" t="s">
        <v>4681</v>
      </c>
      <c r="K601" s="349">
        <v>400042</v>
      </c>
      <c r="L601" s="338" t="s">
        <v>85</v>
      </c>
      <c r="M601" s="160" t="s">
        <v>83</v>
      </c>
      <c r="N601" s="338" t="s">
        <v>4058</v>
      </c>
      <c r="O601" s="345" t="s">
        <v>45</v>
      </c>
      <c r="P601" s="338">
        <v>10166</v>
      </c>
      <c r="Q601" s="345">
        <v>543965</v>
      </c>
      <c r="R601">
        <v>0</v>
      </c>
      <c r="S601" s="349" t="s">
        <v>4786</v>
      </c>
    </row>
    <row r="602" spans="1:19" x14ac:dyDescent="0.25">
      <c r="A602" s="349" t="s">
        <v>65</v>
      </c>
      <c r="B602" s="338" t="s">
        <v>3620</v>
      </c>
      <c r="C602" s="339">
        <v>44027</v>
      </c>
      <c r="D602" s="346">
        <v>3022023</v>
      </c>
      <c r="E602" s="349" t="s">
        <v>219</v>
      </c>
      <c r="F602" s="349" t="s">
        <v>42</v>
      </c>
      <c r="G602" s="77">
        <v>21190</v>
      </c>
      <c r="H602" s="338" t="s">
        <v>3621</v>
      </c>
      <c r="I602" s="338"/>
      <c r="J602" s="349" t="s">
        <v>4681</v>
      </c>
      <c r="K602" s="349">
        <v>400159</v>
      </c>
      <c r="L602" s="338" t="s">
        <v>85</v>
      </c>
      <c r="M602" s="160" t="s">
        <v>83</v>
      </c>
      <c r="N602" s="338" t="s">
        <v>4058</v>
      </c>
      <c r="O602" s="345" t="s">
        <v>45</v>
      </c>
      <c r="P602" s="338">
        <v>10166</v>
      </c>
      <c r="Q602" s="345">
        <v>543965</v>
      </c>
      <c r="R602">
        <v>0</v>
      </c>
      <c r="S602" s="349" t="s">
        <v>4786</v>
      </c>
    </row>
    <row r="603" spans="1:19" x14ac:dyDescent="0.25">
      <c r="A603" s="349" t="s">
        <v>65</v>
      </c>
      <c r="B603" s="338" t="s">
        <v>3620</v>
      </c>
      <c r="C603" s="339">
        <v>44027</v>
      </c>
      <c r="D603" s="346">
        <v>3022024</v>
      </c>
      <c r="E603" s="349" t="s">
        <v>221</v>
      </c>
      <c r="F603" s="349" t="s">
        <v>42</v>
      </c>
      <c r="G603" s="77">
        <v>18050</v>
      </c>
      <c r="H603" s="338" t="s">
        <v>3621</v>
      </c>
      <c r="I603" s="338"/>
      <c r="J603" s="349" t="s">
        <v>4681</v>
      </c>
      <c r="K603" s="349">
        <v>400047</v>
      </c>
      <c r="L603" s="338" t="s">
        <v>85</v>
      </c>
      <c r="M603" s="160" t="s">
        <v>83</v>
      </c>
      <c r="N603" s="338" t="s">
        <v>4058</v>
      </c>
      <c r="O603" s="345" t="s">
        <v>45</v>
      </c>
      <c r="P603" s="338">
        <v>10166</v>
      </c>
      <c r="Q603" s="345">
        <v>543965</v>
      </c>
      <c r="R603">
        <v>0</v>
      </c>
      <c r="S603" s="349" t="s">
        <v>4787</v>
      </c>
    </row>
    <row r="604" spans="1:19" x14ac:dyDescent="0.25">
      <c r="A604" s="349" t="s">
        <v>65</v>
      </c>
      <c r="B604" s="338" t="s">
        <v>3620</v>
      </c>
      <c r="C604" s="339">
        <v>44027</v>
      </c>
      <c r="D604" s="346">
        <v>3022025</v>
      </c>
      <c r="E604" s="349" t="s">
        <v>222</v>
      </c>
      <c r="F604" s="349" t="s">
        <v>42</v>
      </c>
      <c r="G604" s="77">
        <v>18680</v>
      </c>
      <c r="H604" s="338" t="s">
        <v>3621</v>
      </c>
      <c r="I604" s="338"/>
      <c r="J604" s="349" t="s">
        <v>4681</v>
      </c>
      <c r="K604" s="349">
        <v>400001</v>
      </c>
      <c r="L604" s="338" t="s">
        <v>85</v>
      </c>
      <c r="M604" s="160" t="s">
        <v>83</v>
      </c>
      <c r="N604" s="338" t="s">
        <v>4058</v>
      </c>
      <c r="O604" s="345" t="s">
        <v>45</v>
      </c>
      <c r="P604" s="338">
        <v>10166</v>
      </c>
      <c r="Q604" s="345">
        <v>543965</v>
      </c>
      <c r="R604">
        <v>0</v>
      </c>
      <c r="S604" s="349" t="s">
        <v>4786</v>
      </c>
    </row>
    <row r="605" spans="1:19" x14ac:dyDescent="0.25">
      <c r="A605" s="349" t="s">
        <v>65</v>
      </c>
      <c r="B605" s="338" t="s">
        <v>3620</v>
      </c>
      <c r="C605" s="339">
        <v>44027</v>
      </c>
      <c r="D605" s="346">
        <v>3022026</v>
      </c>
      <c r="E605" s="349" t="s">
        <v>223</v>
      </c>
      <c r="F605" s="349" t="s">
        <v>42</v>
      </c>
      <c r="G605" s="77">
        <v>20760</v>
      </c>
      <c r="H605" s="338" t="s">
        <v>3621</v>
      </c>
      <c r="I605" s="338"/>
      <c r="J605" s="349" t="s">
        <v>4681</v>
      </c>
      <c r="K605" s="349">
        <v>400082</v>
      </c>
      <c r="L605" s="338" t="s">
        <v>85</v>
      </c>
      <c r="M605" s="160" t="s">
        <v>83</v>
      </c>
      <c r="N605" s="338" t="s">
        <v>4058</v>
      </c>
      <c r="O605" s="345" t="s">
        <v>45</v>
      </c>
      <c r="P605" s="338">
        <v>10166</v>
      </c>
      <c r="Q605" s="345">
        <v>543965</v>
      </c>
      <c r="R605">
        <v>0</v>
      </c>
      <c r="S605" s="349" t="s">
        <v>4787</v>
      </c>
    </row>
    <row r="606" spans="1:19" x14ac:dyDescent="0.25">
      <c r="A606" s="349" t="s">
        <v>65</v>
      </c>
      <c r="B606" s="338" t="s">
        <v>3620</v>
      </c>
      <c r="C606" s="339">
        <v>44027</v>
      </c>
      <c r="D606" s="346">
        <v>3022028</v>
      </c>
      <c r="E606" s="349" t="s">
        <v>224</v>
      </c>
      <c r="F606" s="349" t="s">
        <v>42</v>
      </c>
      <c r="G606" s="77">
        <v>17790</v>
      </c>
      <c r="H606" s="338" t="s">
        <v>3621</v>
      </c>
      <c r="I606" s="338"/>
      <c r="J606" s="349" t="s">
        <v>4681</v>
      </c>
      <c r="K606" s="349">
        <v>400067</v>
      </c>
      <c r="L606" s="338" t="s">
        <v>85</v>
      </c>
      <c r="M606" s="160" t="s">
        <v>83</v>
      </c>
      <c r="N606" s="338" t="s">
        <v>4058</v>
      </c>
      <c r="O606" s="345" t="s">
        <v>45</v>
      </c>
      <c r="P606" s="338">
        <v>10166</v>
      </c>
      <c r="Q606" s="345">
        <v>543965</v>
      </c>
      <c r="R606">
        <v>0</v>
      </c>
      <c r="S606" s="349" t="s">
        <v>4786</v>
      </c>
    </row>
    <row r="607" spans="1:19" x14ac:dyDescent="0.25">
      <c r="A607" s="349" t="s">
        <v>65</v>
      </c>
      <c r="B607" s="338" t="s">
        <v>3620</v>
      </c>
      <c r="C607" s="339">
        <v>44027</v>
      </c>
      <c r="D607" s="346">
        <v>3022027</v>
      </c>
      <c r="E607" s="349" t="s">
        <v>225</v>
      </c>
      <c r="F607" s="349" t="s">
        <v>42</v>
      </c>
      <c r="G607" s="77">
        <v>19540</v>
      </c>
      <c r="H607" s="338" t="s">
        <v>3621</v>
      </c>
      <c r="I607" s="338"/>
      <c r="J607" s="349" t="s">
        <v>4681</v>
      </c>
      <c r="K607" s="349">
        <v>400002</v>
      </c>
      <c r="L607" s="338" t="s">
        <v>85</v>
      </c>
      <c r="M607" s="160" t="s">
        <v>83</v>
      </c>
      <c r="N607" s="338" t="s">
        <v>4058</v>
      </c>
      <c r="O607" s="345" t="s">
        <v>45</v>
      </c>
      <c r="P607" s="338">
        <v>10166</v>
      </c>
      <c r="Q607" s="345">
        <v>543965</v>
      </c>
      <c r="R607">
        <v>0</v>
      </c>
      <c r="S607" s="349" t="s">
        <v>4786</v>
      </c>
    </row>
    <row r="608" spans="1:19" x14ac:dyDescent="0.25">
      <c r="A608" s="349" t="s">
        <v>65</v>
      </c>
      <c r="B608" s="338" t="s">
        <v>3620</v>
      </c>
      <c r="C608" s="339">
        <v>44027</v>
      </c>
      <c r="D608" s="346">
        <v>3022029</v>
      </c>
      <c r="E608" s="349" t="s">
        <v>226</v>
      </c>
      <c r="F608" s="349" t="s">
        <v>42</v>
      </c>
      <c r="G608" s="77">
        <v>19650</v>
      </c>
      <c r="H608" s="338" t="s">
        <v>3621</v>
      </c>
      <c r="I608" s="338"/>
      <c r="J608" s="349" t="s">
        <v>4681</v>
      </c>
      <c r="K608" s="349">
        <v>400035</v>
      </c>
      <c r="L608" s="338" t="s">
        <v>85</v>
      </c>
      <c r="M608" s="160" t="s">
        <v>83</v>
      </c>
      <c r="N608" s="338" t="s">
        <v>4058</v>
      </c>
      <c r="O608" s="345" t="s">
        <v>45</v>
      </c>
      <c r="P608" s="338">
        <v>10166</v>
      </c>
      <c r="Q608" s="345">
        <v>543965</v>
      </c>
      <c r="R608">
        <v>0</v>
      </c>
      <c r="S608" s="349" t="s">
        <v>4787</v>
      </c>
    </row>
    <row r="609" spans="1:19" x14ac:dyDescent="0.25">
      <c r="A609" s="349" t="s">
        <v>65</v>
      </c>
      <c r="B609" s="338" t="s">
        <v>3620</v>
      </c>
      <c r="C609" s="339">
        <v>44027</v>
      </c>
      <c r="D609" s="346">
        <v>3023516</v>
      </c>
      <c r="E609" s="349" t="s">
        <v>228</v>
      </c>
      <c r="F609" s="349" t="s">
        <v>42</v>
      </c>
      <c r="G609" s="77">
        <v>17800</v>
      </c>
      <c r="H609" s="338" t="s">
        <v>3621</v>
      </c>
      <c r="I609" s="338"/>
      <c r="J609" s="349" t="s">
        <v>4681</v>
      </c>
      <c r="K609" s="349">
        <v>400108</v>
      </c>
      <c r="L609" s="338" t="s">
        <v>85</v>
      </c>
      <c r="M609" s="160" t="s">
        <v>83</v>
      </c>
      <c r="N609" s="338" t="s">
        <v>4058</v>
      </c>
      <c r="O609" s="345" t="s">
        <v>45</v>
      </c>
      <c r="P609" s="338">
        <v>10166</v>
      </c>
      <c r="Q609" s="345">
        <v>543965</v>
      </c>
      <c r="R609">
        <v>0</v>
      </c>
      <c r="S609" s="349" t="s">
        <v>4787</v>
      </c>
    </row>
    <row r="610" spans="1:19" x14ac:dyDescent="0.25">
      <c r="A610" s="349" t="s">
        <v>65</v>
      </c>
      <c r="B610" s="338" t="s">
        <v>3620</v>
      </c>
      <c r="C610" s="339">
        <v>44027</v>
      </c>
      <c r="D610" s="346">
        <v>3022031</v>
      </c>
      <c r="E610" s="349" t="s">
        <v>229</v>
      </c>
      <c r="F610" s="349" t="s">
        <v>42</v>
      </c>
      <c r="G610" s="77">
        <v>17600</v>
      </c>
      <c r="H610" s="338" t="s">
        <v>3621</v>
      </c>
      <c r="I610" s="338"/>
      <c r="J610" s="349" t="s">
        <v>4681</v>
      </c>
      <c r="K610" s="349">
        <v>400026</v>
      </c>
      <c r="L610" s="338" t="s">
        <v>85</v>
      </c>
      <c r="M610" s="160" t="s">
        <v>83</v>
      </c>
      <c r="N610" s="338" t="s">
        <v>4058</v>
      </c>
      <c r="O610" s="345" t="s">
        <v>45</v>
      </c>
      <c r="P610" s="338">
        <v>10166</v>
      </c>
      <c r="Q610" s="345">
        <v>543965</v>
      </c>
      <c r="R610">
        <v>0</v>
      </c>
      <c r="S610" s="349" t="s">
        <v>4787</v>
      </c>
    </row>
    <row r="611" spans="1:19" x14ac:dyDescent="0.25">
      <c r="A611" s="349" t="s">
        <v>65</v>
      </c>
      <c r="B611" s="338" t="s">
        <v>3620</v>
      </c>
      <c r="C611" s="339">
        <v>44027</v>
      </c>
      <c r="D611" s="346">
        <v>3022032</v>
      </c>
      <c r="E611" s="349" t="s">
        <v>231</v>
      </c>
      <c r="F611" s="349" t="s">
        <v>42</v>
      </c>
      <c r="G611" s="77">
        <v>20170</v>
      </c>
      <c r="H611" s="338" t="s">
        <v>3621</v>
      </c>
      <c r="I611" s="338"/>
      <c r="J611" s="349" t="s">
        <v>4681</v>
      </c>
      <c r="K611" s="349">
        <v>400084</v>
      </c>
      <c r="L611" s="338" t="s">
        <v>85</v>
      </c>
      <c r="M611" s="160" t="s">
        <v>83</v>
      </c>
      <c r="N611" s="338" t="s">
        <v>4058</v>
      </c>
      <c r="O611" s="345" t="s">
        <v>45</v>
      </c>
      <c r="P611" s="338">
        <v>10166</v>
      </c>
      <c r="Q611" s="345">
        <v>543965</v>
      </c>
      <c r="R611">
        <v>0</v>
      </c>
      <c r="S611" s="349" t="s">
        <v>4787</v>
      </c>
    </row>
    <row r="612" spans="1:19" x14ac:dyDescent="0.25">
      <c r="A612" s="349" t="s">
        <v>65</v>
      </c>
      <c r="B612" s="338" t="s">
        <v>3620</v>
      </c>
      <c r="C612" s="339">
        <v>44027</v>
      </c>
      <c r="D612" s="346">
        <v>3023304</v>
      </c>
      <c r="E612" s="349" t="s">
        <v>232</v>
      </c>
      <c r="F612" s="349" t="s">
        <v>42</v>
      </c>
      <c r="G612" s="77">
        <v>18080</v>
      </c>
      <c r="H612" s="338" t="s">
        <v>3621</v>
      </c>
      <c r="I612" s="338"/>
      <c r="J612" s="349" t="s">
        <v>4681</v>
      </c>
      <c r="K612" s="349">
        <v>400008</v>
      </c>
      <c r="L612" s="338" t="s">
        <v>85</v>
      </c>
      <c r="M612" s="160" t="s">
        <v>83</v>
      </c>
      <c r="N612" s="338" t="s">
        <v>4058</v>
      </c>
      <c r="O612" s="345" t="s">
        <v>45</v>
      </c>
      <c r="P612" s="338">
        <v>10166</v>
      </c>
      <c r="Q612" s="345">
        <v>543965</v>
      </c>
      <c r="R612">
        <v>0</v>
      </c>
      <c r="S612" s="349" t="s">
        <v>4786</v>
      </c>
    </row>
    <row r="613" spans="1:19" x14ac:dyDescent="0.25">
      <c r="A613" s="349" t="s">
        <v>65</v>
      </c>
      <c r="B613" s="338" t="s">
        <v>3620</v>
      </c>
      <c r="C613" s="339">
        <v>44027</v>
      </c>
      <c r="D613" s="346">
        <v>3022036</v>
      </c>
      <c r="E613" s="349" t="s">
        <v>235</v>
      </c>
      <c r="F613" s="349" t="s">
        <v>42</v>
      </c>
      <c r="G613" s="77">
        <v>18360</v>
      </c>
      <c r="H613" s="338" t="s">
        <v>3621</v>
      </c>
      <c r="I613" s="338"/>
      <c r="J613" s="349" t="s">
        <v>4681</v>
      </c>
      <c r="K613" s="349">
        <v>400046</v>
      </c>
      <c r="L613" s="338" t="s">
        <v>85</v>
      </c>
      <c r="M613" s="160" t="s">
        <v>83</v>
      </c>
      <c r="N613" s="338" t="s">
        <v>4058</v>
      </c>
      <c r="O613" s="345" t="s">
        <v>45</v>
      </c>
      <c r="P613" s="338">
        <v>10166</v>
      </c>
      <c r="Q613" s="345">
        <v>543965</v>
      </c>
      <c r="R613">
        <v>0</v>
      </c>
      <c r="S613" s="349" t="s">
        <v>4787</v>
      </c>
    </row>
    <row r="614" spans="1:19" x14ac:dyDescent="0.25">
      <c r="A614" s="349" t="s">
        <v>65</v>
      </c>
      <c r="B614" s="338" t="s">
        <v>3620</v>
      </c>
      <c r="C614" s="339">
        <v>44027</v>
      </c>
      <c r="D614" s="346">
        <v>3022037</v>
      </c>
      <c r="E614" s="349" t="s">
        <v>236</v>
      </c>
      <c r="F614" s="349" t="s">
        <v>42</v>
      </c>
      <c r="G614" s="77">
        <v>18350</v>
      </c>
      <c r="H614" s="338" t="s">
        <v>3621</v>
      </c>
      <c r="I614" s="338"/>
      <c r="J614" s="349" t="s">
        <v>4681</v>
      </c>
      <c r="K614" s="349">
        <v>400030</v>
      </c>
      <c r="L614" s="338" t="s">
        <v>85</v>
      </c>
      <c r="M614" s="160" t="s">
        <v>83</v>
      </c>
      <c r="N614" s="338" t="s">
        <v>4058</v>
      </c>
      <c r="O614" s="345" t="s">
        <v>45</v>
      </c>
      <c r="P614" s="338">
        <v>10166</v>
      </c>
      <c r="Q614" s="345">
        <v>543965</v>
      </c>
      <c r="R614">
        <v>0</v>
      </c>
      <c r="S614" s="349" t="s">
        <v>4786</v>
      </c>
    </row>
    <row r="615" spans="1:19" x14ac:dyDescent="0.25">
      <c r="A615" s="349" t="s">
        <v>65</v>
      </c>
      <c r="B615" s="338" t="s">
        <v>3620</v>
      </c>
      <c r="C615" s="339">
        <v>44027</v>
      </c>
      <c r="D615" s="346">
        <v>3023523</v>
      </c>
      <c r="E615" s="349" t="s">
        <v>237</v>
      </c>
      <c r="F615" s="349" t="s">
        <v>42</v>
      </c>
      <c r="G615" s="77">
        <v>21370</v>
      </c>
      <c r="H615" s="338" t="s">
        <v>3621</v>
      </c>
      <c r="I615" s="338"/>
      <c r="J615" s="349" t="s">
        <v>4681</v>
      </c>
      <c r="K615" s="349">
        <v>400130</v>
      </c>
      <c r="L615" s="338" t="s">
        <v>85</v>
      </c>
      <c r="M615" s="160" t="s">
        <v>83</v>
      </c>
      <c r="N615" s="338" t="s">
        <v>4058</v>
      </c>
      <c r="O615" s="345" t="s">
        <v>45</v>
      </c>
      <c r="P615" s="338">
        <v>10166</v>
      </c>
      <c r="Q615" s="345">
        <v>543965</v>
      </c>
      <c r="R615">
        <v>0</v>
      </c>
      <c r="S615" s="349" t="s">
        <v>4786</v>
      </c>
    </row>
    <row r="616" spans="1:19" x14ac:dyDescent="0.25">
      <c r="A616" s="349" t="s">
        <v>65</v>
      </c>
      <c r="B616" s="338" t="s">
        <v>3620</v>
      </c>
      <c r="C616" s="339">
        <v>44027</v>
      </c>
      <c r="D616" s="346">
        <v>3025948</v>
      </c>
      <c r="E616" s="349" t="s">
        <v>238</v>
      </c>
      <c r="F616" s="349" t="s">
        <v>42</v>
      </c>
      <c r="G616" s="77">
        <v>17720</v>
      </c>
      <c r="H616" s="338" t="s">
        <v>3621</v>
      </c>
      <c r="I616" s="338"/>
      <c r="J616" s="349" t="s">
        <v>4681</v>
      </c>
      <c r="K616" s="349">
        <v>400112</v>
      </c>
      <c r="L616" s="338" t="s">
        <v>85</v>
      </c>
      <c r="M616" s="160" t="s">
        <v>83</v>
      </c>
      <c r="N616" s="338" t="s">
        <v>4058</v>
      </c>
      <c r="O616" s="345" t="s">
        <v>45</v>
      </c>
      <c r="P616" s="338">
        <v>10166</v>
      </c>
      <c r="Q616" s="345">
        <v>543965</v>
      </c>
      <c r="R616">
        <v>0</v>
      </c>
      <c r="S616" s="349" t="s">
        <v>4786</v>
      </c>
    </row>
    <row r="617" spans="1:19" x14ac:dyDescent="0.25">
      <c r="A617" s="349" t="s">
        <v>65</v>
      </c>
      <c r="B617" s="338" t="s">
        <v>3620</v>
      </c>
      <c r="C617" s="339">
        <v>44027</v>
      </c>
      <c r="D617" s="346">
        <v>3025949</v>
      </c>
      <c r="E617" s="349" t="s">
        <v>239</v>
      </c>
      <c r="F617" s="349" t="s">
        <v>42</v>
      </c>
      <c r="G617" s="77">
        <v>19210</v>
      </c>
      <c r="H617" s="338" t="s">
        <v>3621</v>
      </c>
      <c r="I617" s="338"/>
      <c r="J617" s="349" t="s">
        <v>4681</v>
      </c>
      <c r="K617" s="349">
        <v>400110</v>
      </c>
      <c r="L617" s="338" t="s">
        <v>85</v>
      </c>
      <c r="M617" s="160" t="s">
        <v>83</v>
      </c>
      <c r="N617" s="338" t="s">
        <v>4058</v>
      </c>
      <c r="O617" s="345" t="s">
        <v>45</v>
      </c>
      <c r="P617" s="338">
        <v>10166</v>
      </c>
      <c r="Q617" s="345">
        <v>543965</v>
      </c>
      <c r="R617">
        <v>0</v>
      </c>
      <c r="S617" s="349" t="s">
        <v>4786</v>
      </c>
    </row>
    <row r="618" spans="1:19" x14ac:dyDescent="0.25">
      <c r="A618" s="349" t="s">
        <v>65</v>
      </c>
      <c r="B618" s="338" t="s">
        <v>3620</v>
      </c>
      <c r="C618" s="339">
        <v>44027</v>
      </c>
      <c r="D618" s="346">
        <v>3023513</v>
      </c>
      <c r="E618" s="349" t="s">
        <v>240</v>
      </c>
      <c r="F618" s="349" t="s">
        <v>42</v>
      </c>
      <c r="G618" s="77">
        <v>19370</v>
      </c>
      <c r="H618" s="338" t="s">
        <v>3621</v>
      </c>
      <c r="I618" s="338"/>
      <c r="J618" s="349" t="s">
        <v>4681</v>
      </c>
      <c r="K618" s="349">
        <v>400007</v>
      </c>
      <c r="L618" s="338" t="s">
        <v>85</v>
      </c>
      <c r="M618" s="160" t="s">
        <v>83</v>
      </c>
      <c r="N618" s="338" t="s">
        <v>4058</v>
      </c>
      <c r="O618" s="345" t="s">
        <v>45</v>
      </c>
      <c r="P618" s="338">
        <v>10166</v>
      </c>
      <c r="Q618" s="345">
        <v>543965</v>
      </c>
      <c r="R618">
        <v>0</v>
      </c>
      <c r="S618" s="349" t="s">
        <v>4786</v>
      </c>
    </row>
    <row r="619" spans="1:19" x14ac:dyDescent="0.25">
      <c r="A619" s="349" t="s">
        <v>65</v>
      </c>
      <c r="B619" s="338" t="s">
        <v>3620</v>
      </c>
      <c r="C619" s="339">
        <v>44027</v>
      </c>
      <c r="D619" s="346">
        <v>3023305</v>
      </c>
      <c r="E619" s="349" t="s">
        <v>242</v>
      </c>
      <c r="F619" s="349" t="s">
        <v>42</v>
      </c>
      <c r="G619" s="77">
        <v>17210</v>
      </c>
      <c r="H619" s="338" t="s">
        <v>3621</v>
      </c>
      <c r="I619" s="338"/>
      <c r="J619" s="349" t="s">
        <v>4681</v>
      </c>
      <c r="K619" s="349">
        <v>400086</v>
      </c>
      <c r="L619" s="338" t="s">
        <v>85</v>
      </c>
      <c r="M619" s="160" t="s">
        <v>83</v>
      </c>
      <c r="N619" s="338" t="s">
        <v>4058</v>
      </c>
      <c r="O619" s="345" t="s">
        <v>45</v>
      </c>
      <c r="P619" s="338">
        <v>10166</v>
      </c>
      <c r="Q619" s="345">
        <v>543965</v>
      </c>
      <c r="R619">
        <v>0</v>
      </c>
      <c r="S619" s="349" t="s">
        <v>4786</v>
      </c>
    </row>
    <row r="620" spans="1:19" x14ac:dyDescent="0.25">
      <c r="A620" s="349" t="s">
        <v>65</v>
      </c>
      <c r="B620" s="338" t="s">
        <v>3620</v>
      </c>
      <c r="C620" s="339">
        <v>44027</v>
      </c>
      <c r="D620" s="346">
        <v>3022042</v>
      </c>
      <c r="E620" s="349" t="s">
        <v>243</v>
      </c>
      <c r="F620" s="349" t="s">
        <v>42</v>
      </c>
      <c r="G620" s="77">
        <v>19000</v>
      </c>
      <c r="H620" s="338" t="s">
        <v>3621</v>
      </c>
      <c r="I620" s="338"/>
      <c r="J620" s="349" t="s">
        <v>4681</v>
      </c>
      <c r="K620" s="349">
        <v>400048</v>
      </c>
      <c r="L620" s="338" t="s">
        <v>85</v>
      </c>
      <c r="M620" s="160" t="s">
        <v>83</v>
      </c>
      <c r="N620" s="338" t="s">
        <v>4058</v>
      </c>
      <c r="O620" s="345" t="s">
        <v>45</v>
      </c>
      <c r="P620" s="338">
        <v>10166</v>
      </c>
      <c r="Q620" s="345">
        <v>543965</v>
      </c>
      <c r="R620">
        <v>0</v>
      </c>
      <c r="S620" s="349" t="s">
        <v>4786</v>
      </c>
    </row>
    <row r="621" spans="1:19" x14ac:dyDescent="0.25">
      <c r="A621" s="349" t="s">
        <v>65</v>
      </c>
      <c r="B621" s="338" t="s">
        <v>3620</v>
      </c>
      <c r="C621" s="339">
        <v>44027</v>
      </c>
      <c r="D621" s="346">
        <v>3022044</v>
      </c>
      <c r="E621" s="349" t="s">
        <v>244</v>
      </c>
      <c r="F621" s="349" t="s">
        <v>42</v>
      </c>
      <c r="G621" s="77">
        <v>18400</v>
      </c>
      <c r="H621" s="338" t="s">
        <v>3621</v>
      </c>
      <c r="I621" s="338"/>
      <c r="J621" s="349" t="s">
        <v>4681</v>
      </c>
      <c r="K621" s="349">
        <v>400087</v>
      </c>
      <c r="L621" s="338" t="s">
        <v>85</v>
      </c>
      <c r="M621" s="160" t="s">
        <v>83</v>
      </c>
      <c r="N621" s="338" t="s">
        <v>4058</v>
      </c>
      <c r="O621" s="345" t="s">
        <v>45</v>
      </c>
      <c r="P621" s="338">
        <v>10166</v>
      </c>
      <c r="Q621" s="345">
        <v>543965</v>
      </c>
      <c r="R621">
        <v>0</v>
      </c>
      <c r="S621" s="349" t="s">
        <v>4786</v>
      </c>
    </row>
    <row r="622" spans="1:19" x14ac:dyDescent="0.25">
      <c r="A622" s="349" t="s">
        <v>65</v>
      </c>
      <c r="B622" s="338" t="s">
        <v>3620</v>
      </c>
      <c r="C622" s="339">
        <v>44027</v>
      </c>
      <c r="D622" s="346">
        <v>3022043</v>
      </c>
      <c r="E622" s="349" t="s">
        <v>245</v>
      </c>
      <c r="F622" s="349" t="s">
        <v>42</v>
      </c>
      <c r="G622" s="77">
        <v>20740</v>
      </c>
      <c r="H622" s="338" t="s">
        <v>3621</v>
      </c>
      <c r="I622" s="338"/>
      <c r="J622" s="349" t="s">
        <v>4681</v>
      </c>
      <c r="K622" s="349">
        <v>400088</v>
      </c>
      <c r="L622" s="338" t="s">
        <v>85</v>
      </c>
      <c r="M622" s="160" t="s">
        <v>83</v>
      </c>
      <c r="N622" s="338" t="s">
        <v>4058</v>
      </c>
      <c r="O622" s="345" t="s">
        <v>45</v>
      </c>
      <c r="P622" s="338">
        <v>10166</v>
      </c>
      <c r="Q622" s="345">
        <v>543965</v>
      </c>
      <c r="R622">
        <v>0</v>
      </c>
      <c r="S622" s="349" t="s">
        <v>4786</v>
      </c>
    </row>
    <row r="623" spans="1:19" x14ac:dyDescent="0.25">
      <c r="A623" s="349" t="s">
        <v>65</v>
      </c>
      <c r="B623" s="338" t="s">
        <v>3620</v>
      </c>
      <c r="C623" s="339">
        <v>44027</v>
      </c>
      <c r="D623" s="346">
        <v>3022053</v>
      </c>
      <c r="E623" s="349" t="s">
        <v>246</v>
      </c>
      <c r="F623" s="349" t="s">
        <v>42</v>
      </c>
      <c r="G623" s="77">
        <v>17340</v>
      </c>
      <c r="H623" s="338" t="s">
        <v>3621</v>
      </c>
      <c r="I623" s="338"/>
      <c r="J623" s="349" t="s">
        <v>4681</v>
      </c>
      <c r="K623" s="349">
        <v>158733</v>
      </c>
      <c r="L623" s="338" t="s">
        <v>85</v>
      </c>
      <c r="M623" s="160" t="s">
        <v>83</v>
      </c>
      <c r="N623" s="338" t="s">
        <v>4058</v>
      </c>
      <c r="O623" s="345" t="s">
        <v>45</v>
      </c>
      <c r="P623" s="338">
        <v>10166</v>
      </c>
      <c r="Q623" s="345">
        <v>543965</v>
      </c>
      <c r="R623">
        <v>0</v>
      </c>
      <c r="S623" s="349" t="s">
        <v>4786</v>
      </c>
    </row>
    <row r="624" spans="1:19" x14ac:dyDescent="0.25">
      <c r="A624" s="349" t="s">
        <v>65</v>
      </c>
      <c r="B624" s="338" t="s">
        <v>3620</v>
      </c>
      <c r="C624" s="339">
        <v>44027</v>
      </c>
      <c r="D624" s="346">
        <v>3022045</v>
      </c>
      <c r="E624" s="349" t="s">
        <v>247</v>
      </c>
      <c r="F624" s="349" t="s">
        <v>42</v>
      </c>
      <c r="G624" s="77">
        <v>18100</v>
      </c>
      <c r="H624" s="338" t="s">
        <v>3621</v>
      </c>
      <c r="I624" s="338"/>
      <c r="J624" s="349" t="s">
        <v>4681</v>
      </c>
      <c r="K624" s="349">
        <v>400089</v>
      </c>
      <c r="L624" s="338" t="s">
        <v>85</v>
      </c>
      <c r="M624" s="160" t="s">
        <v>83</v>
      </c>
      <c r="N624" s="338" t="s">
        <v>4058</v>
      </c>
      <c r="O624" s="345" t="s">
        <v>45</v>
      </c>
      <c r="P624" s="338">
        <v>10166</v>
      </c>
      <c r="Q624" s="345">
        <v>543965</v>
      </c>
      <c r="R624">
        <v>0</v>
      </c>
      <c r="S624" s="349" t="s">
        <v>4787</v>
      </c>
    </row>
    <row r="625" spans="1:19" x14ac:dyDescent="0.25">
      <c r="A625" s="349" t="s">
        <v>65</v>
      </c>
      <c r="B625" s="338" t="s">
        <v>3620</v>
      </c>
      <c r="C625" s="339">
        <v>44027</v>
      </c>
      <c r="D625" s="346">
        <v>3022077</v>
      </c>
      <c r="E625" s="349" t="s">
        <v>248</v>
      </c>
      <c r="F625" s="349" t="s">
        <v>42</v>
      </c>
      <c r="G625" s="77">
        <v>23250</v>
      </c>
      <c r="H625" s="338" t="s">
        <v>3621</v>
      </c>
      <c r="I625" s="338"/>
      <c r="J625" s="349" t="s">
        <v>4681</v>
      </c>
      <c r="K625" s="349">
        <v>400113</v>
      </c>
      <c r="L625" s="338" t="s">
        <v>85</v>
      </c>
      <c r="M625" s="160" t="s">
        <v>83</v>
      </c>
      <c r="N625" s="338" t="s">
        <v>4058</v>
      </c>
      <c r="O625" s="345" t="s">
        <v>45</v>
      </c>
      <c r="P625" s="338">
        <v>10166</v>
      </c>
      <c r="Q625" s="345">
        <v>543965</v>
      </c>
      <c r="R625">
        <v>0</v>
      </c>
      <c r="S625" s="349" t="s">
        <v>4787</v>
      </c>
    </row>
    <row r="626" spans="1:19" x14ac:dyDescent="0.25">
      <c r="A626" s="349" t="s">
        <v>65</v>
      </c>
      <c r="B626" s="338" t="s">
        <v>3620</v>
      </c>
      <c r="C626" s="339">
        <v>44027</v>
      </c>
      <c r="D626" s="346">
        <v>3025201</v>
      </c>
      <c r="E626" s="349" t="s">
        <v>249</v>
      </c>
      <c r="F626" s="349" t="s">
        <v>42</v>
      </c>
      <c r="G626" s="77">
        <v>19490</v>
      </c>
      <c r="H626" s="338" t="s">
        <v>3621</v>
      </c>
      <c r="I626" s="338"/>
      <c r="J626" s="349" t="s">
        <v>4681</v>
      </c>
      <c r="K626" s="349">
        <v>400021</v>
      </c>
      <c r="L626" s="338" t="s">
        <v>85</v>
      </c>
      <c r="M626" s="160" t="s">
        <v>83</v>
      </c>
      <c r="N626" s="338" t="s">
        <v>4058</v>
      </c>
      <c r="O626" s="345" t="s">
        <v>45</v>
      </c>
      <c r="P626" s="338">
        <v>10166</v>
      </c>
      <c r="Q626" s="345">
        <v>543965</v>
      </c>
      <c r="R626">
        <v>0</v>
      </c>
      <c r="S626" s="349" t="s">
        <v>4786</v>
      </c>
    </row>
    <row r="627" spans="1:19" x14ac:dyDescent="0.25">
      <c r="A627" s="349" t="s">
        <v>65</v>
      </c>
      <c r="B627" s="338" t="s">
        <v>3620</v>
      </c>
      <c r="C627" s="339">
        <v>44027</v>
      </c>
      <c r="D627" s="346">
        <v>3023501</v>
      </c>
      <c r="E627" s="349" t="s">
        <v>250</v>
      </c>
      <c r="F627" s="349" t="s">
        <v>42</v>
      </c>
      <c r="G627" s="77">
        <v>17800</v>
      </c>
      <c r="H627" s="338" t="s">
        <v>3621</v>
      </c>
      <c r="I627" s="338"/>
      <c r="J627" s="349" t="s">
        <v>4681</v>
      </c>
      <c r="K627" s="349">
        <v>400003</v>
      </c>
      <c r="L627" s="338" t="s">
        <v>85</v>
      </c>
      <c r="M627" s="160" t="s">
        <v>83</v>
      </c>
      <c r="N627" s="338" t="s">
        <v>4058</v>
      </c>
      <c r="O627" s="345" t="s">
        <v>45</v>
      </c>
      <c r="P627" s="338">
        <v>10166</v>
      </c>
      <c r="Q627" s="345">
        <v>543965</v>
      </c>
      <c r="R627">
        <v>0</v>
      </c>
      <c r="S627" s="349" t="s">
        <v>4787</v>
      </c>
    </row>
    <row r="628" spans="1:19" x14ac:dyDescent="0.25">
      <c r="A628" s="349" t="s">
        <v>65</v>
      </c>
      <c r="B628" s="338" t="s">
        <v>3620</v>
      </c>
      <c r="C628" s="339">
        <v>44027</v>
      </c>
      <c r="D628" s="346">
        <v>3022078</v>
      </c>
      <c r="E628" s="349" t="s">
        <v>251</v>
      </c>
      <c r="F628" s="349" t="s">
        <v>42</v>
      </c>
      <c r="G628" s="77">
        <v>18790</v>
      </c>
      <c r="H628" s="338" t="s">
        <v>3621</v>
      </c>
      <c r="I628" s="338"/>
      <c r="J628" s="349" t="s">
        <v>4681</v>
      </c>
      <c r="K628" s="349">
        <v>400014</v>
      </c>
      <c r="L628" s="338" t="s">
        <v>85</v>
      </c>
      <c r="M628" s="160" t="s">
        <v>83</v>
      </c>
      <c r="N628" s="338" t="s">
        <v>4058</v>
      </c>
      <c r="O628" s="345" t="s">
        <v>45</v>
      </c>
      <c r="P628" s="338">
        <v>10166</v>
      </c>
      <c r="Q628" s="345">
        <v>543965</v>
      </c>
      <c r="R628">
        <v>0</v>
      </c>
      <c r="S628" s="349" t="s">
        <v>4786</v>
      </c>
    </row>
    <row r="629" spans="1:19" x14ac:dyDescent="0.25">
      <c r="A629" s="349" t="s">
        <v>65</v>
      </c>
      <c r="B629" s="338" t="s">
        <v>3620</v>
      </c>
      <c r="C629" s="339">
        <v>44027</v>
      </c>
      <c r="D629" s="346">
        <v>3022071</v>
      </c>
      <c r="E629" s="349" t="s">
        <v>253</v>
      </c>
      <c r="F629" s="349" t="s">
        <v>42</v>
      </c>
      <c r="G629" s="77">
        <v>17460</v>
      </c>
      <c r="H629" s="338" t="s">
        <v>3621</v>
      </c>
      <c r="I629" s="338"/>
      <c r="J629" s="349" t="s">
        <v>4681</v>
      </c>
      <c r="K629" s="349">
        <v>400010</v>
      </c>
      <c r="L629" s="338" t="s">
        <v>85</v>
      </c>
      <c r="M629" s="160" t="s">
        <v>83</v>
      </c>
      <c r="N629" s="338" t="s">
        <v>4058</v>
      </c>
      <c r="O629" s="345" t="s">
        <v>45</v>
      </c>
      <c r="P629" s="338">
        <v>10166</v>
      </c>
      <c r="Q629" s="345">
        <v>543965</v>
      </c>
      <c r="R629">
        <v>0</v>
      </c>
      <c r="S629" s="349" t="s">
        <v>4786</v>
      </c>
    </row>
    <row r="630" spans="1:19" x14ac:dyDescent="0.25">
      <c r="A630" s="349" t="s">
        <v>65</v>
      </c>
      <c r="B630" s="338" t="s">
        <v>3620</v>
      </c>
      <c r="C630" s="339">
        <v>44027</v>
      </c>
      <c r="D630" s="346">
        <v>3022072</v>
      </c>
      <c r="E630" s="349" t="s">
        <v>254</v>
      </c>
      <c r="F630" s="349" t="s">
        <v>42</v>
      </c>
      <c r="G630" s="77">
        <v>19430</v>
      </c>
      <c r="H630" s="338" t="s">
        <v>3621</v>
      </c>
      <c r="I630" s="338"/>
      <c r="J630" s="349" t="s">
        <v>4681</v>
      </c>
      <c r="K630" s="349">
        <v>400012</v>
      </c>
      <c r="L630" s="338" t="s">
        <v>85</v>
      </c>
      <c r="M630" s="160" t="s">
        <v>83</v>
      </c>
      <c r="N630" s="338" t="s">
        <v>4058</v>
      </c>
      <c r="O630" s="345" t="s">
        <v>45</v>
      </c>
      <c r="P630" s="338">
        <v>10166</v>
      </c>
      <c r="Q630" s="345">
        <v>543965</v>
      </c>
      <c r="R630">
        <v>0</v>
      </c>
      <c r="S630" s="349" t="s">
        <v>4786</v>
      </c>
    </row>
    <row r="631" spans="1:19" x14ac:dyDescent="0.25">
      <c r="A631" s="349" t="s">
        <v>65</v>
      </c>
      <c r="B631" s="338" t="s">
        <v>3620</v>
      </c>
      <c r="C631" s="339">
        <v>44027</v>
      </c>
      <c r="D631" s="346">
        <v>3023512</v>
      </c>
      <c r="E631" s="349" t="s">
        <v>256</v>
      </c>
      <c r="F631" s="349" t="s">
        <v>42</v>
      </c>
      <c r="G631" s="77">
        <v>19410</v>
      </c>
      <c r="H631" s="338" t="s">
        <v>3621</v>
      </c>
      <c r="I631" s="338"/>
      <c r="J631" s="349" t="s">
        <v>4681</v>
      </c>
      <c r="K631" s="349">
        <v>400093</v>
      </c>
      <c r="L631" s="338" t="s">
        <v>85</v>
      </c>
      <c r="M631" s="160" t="s">
        <v>83</v>
      </c>
      <c r="N631" s="338" t="s">
        <v>4058</v>
      </c>
      <c r="O631" s="345" t="s">
        <v>45</v>
      </c>
      <c r="P631" s="338">
        <v>10166</v>
      </c>
      <c r="Q631" s="345">
        <v>543965</v>
      </c>
      <c r="R631">
        <v>0</v>
      </c>
      <c r="S631" s="349" t="s">
        <v>4786</v>
      </c>
    </row>
    <row r="632" spans="1:19" x14ac:dyDescent="0.25">
      <c r="A632" s="349" t="s">
        <v>65</v>
      </c>
      <c r="B632" s="338" t="s">
        <v>3620</v>
      </c>
      <c r="C632" s="339">
        <v>44027</v>
      </c>
      <c r="D632" s="346">
        <v>3023510</v>
      </c>
      <c r="E632" s="349" t="s">
        <v>258</v>
      </c>
      <c r="F632" s="349" t="s">
        <v>42</v>
      </c>
      <c r="G632" s="77">
        <v>19610</v>
      </c>
      <c r="H632" s="338" t="s">
        <v>3621</v>
      </c>
      <c r="I632" s="338"/>
      <c r="J632" s="349" t="s">
        <v>4681</v>
      </c>
      <c r="K632" s="349">
        <v>400071</v>
      </c>
      <c r="L632" s="338" t="s">
        <v>85</v>
      </c>
      <c r="M632" s="160" t="s">
        <v>83</v>
      </c>
      <c r="N632" s="338" t="s">
        <v>4058</v>
      </c>
      <c r="O632" s="345" t="s">
        <v>45</v>
      </c>
      <c r="P632" s="338">
        <v>10166</v>
      </c>
      <c r="Q632" s="345">
        <v>543965</v>
      </c>
      <c r="R632">
        <v>0</v>
      </c>
      <c r="S632" s="349" t="s">
        <v>4786</v>
      </c>
    </row>
    <row r="633" spans="1:19" x14ac:dyDescent="0.25">
      <c r="A633" s="349" t="s">
        <v>65</v>
      </c>
      <c r="B633" s="338" t="s">
        <v>3620</v>
      </c>
      <c r="C633" s="339">
        <v>44027</v>
      </c>
      <c r="D633" s="346">
        <v>3023502</v>
      </c>
      <c r="E633" s="349" t="s">
        <v>259</v>
      </c>
      <c r="F633" s="349" t="s">
        <v>42</v>
      </c>
      <c r="G633" s="77">
        <v>18770</v>
      </c>
      <c r="H633" s="338" t="s">
        <v>3621</v>
      </c>
      <c r="I633" s="338"/>
      <c r="J633" s="349" t="s">
        <v>4681</v>
      </c>
      <c r="K633" s="349">
        <v>400096</v>
      </c>
      <c r="L633" s="338" t="s">
        <v>85</v>
      </c>
      <c r="M633" s="160" t="s">
        <v>83</v>
      </c>
      <c r="N633" s="338" t="s">
        <v>4058</v>
      </c>
      <c r="O633" s="345" t="s">
        <v>45</v>
      </c>
      <c r="P633" s="338">
        <v>10166</v>
      </c>
      <c r="Q633" s="345">
        <v>543965</v>
      </c>
      <c r="R633">
        <v>0</v>
      </c>
      <c r="S633" s="349" t="s">
        <v>4786</v>
      </c>
    </row>
    <row r="634" spans="1:19" x14ac:dyDescent="0.25">
      <c r="A634" s="349" t="s">
        <v>65</v>
      </c>
      <c r="B634" s="338" t="s">
        <v>3620</v>
      </c>
      <c r="C634" s="339">
        <v>44027</v>
      </c>
      <c r="D634" s="346">
        <v>3023315</v>
      </c>
      <c r="E634" s="349" t="s">
        <v>260</v>
      </c>
      <c r="F634" s="349" t="s">
        <v>42</v>
      </c>
      <c r="G634" s="77">
        <v>17800</v>
      </c>
      <c r="H634" s="338" t="s">
        <v>3621</v>
      </c>
      <c r="I634" s="338"/>
      <c r="J634" s="349" t="s">
        <v>4681</v>
      </c>
      <c r="K634" s="349">
        <v>400062</v>
      </c>
      <c r="L634" s="338" t="s">
        <v>85</v>
      </c>
      <c r="M634" s="160" t="s">
        <v>83</v>
      </c>
      <c r="N634" s="338" t="s">
        <v>4058</v>
      </c>
      <c r="O634" s="345" t="s">
        <v>45</v>
      </c>
      <c r="P634" s="338">
        <v>10166</v>
      </c>
      <c r="Q634" s="345">
        <v>543965</v>
      </c>
      <c r="R634">
        <v>0</v>
      </c>
      <c r="S634" s="349" t="s">
        <v>4786</v>
      </c>
    </row>
    <row r="635" spans="1:19" x14ac:dyDescent="0.25">
      <c r="A635" s="349" t="s">
        <v>65</v>
      </c>
      <c r="B635" s="338" t="s">
        <v>3620</v>
      </c>
      <c r="C635" s="339">
        <v>44027</v>
      </c>
      <c r="D635" s="346">
        <v>3023504</v>
      </c>
      <c r="E635" s="349" t="s">
        <v>261</v>
      </c>
      <c r="F635" s="349" t="s">
        <v>42</v>
      </c>
      <c r="G635" s="77">
        <v>19870</v>
      </c>
      <c r="H635" s="338" t="s">
        <v>3621</v>
      </c>
      <c r="I635" s="338"/>
      <c r="J635" s="349" t="s">
        <v>4681</v>
      </c>
      <c r="K635" s="349">
        <v>400064</v>
      </c>
      <c r="L635" s="338" t="s">
        <v>85</v>
      </c>
      <c r="M635" s="160" t="s">
        <v>83</v>
      </c>
      <c r="N635" s="338" t="s">
        <v>4058</v>
      </c>
      <c r="O635" s="345" t="s">
        <v>45</v>
      </c>
      <c r="P635" s="338">
        <v>10166</v>
      </c>
      <c r="Q635" s="345">
        <v>543965</v>
      </c>
      <c r="R635">
        <v>0</v>
      </c>
      <c r="S635" s="349" t="s">
        <v>4787</v>
      </c>
    </row>
    <row r="636" spans="1:19" x14ac:dyDescent="0.25">
      <c r="A636" s="349" t="s">
        <v>65</v>
      </c>
      <c r="B636" s="338" t="s">
        <v>3620</v>
      </c>
      <c r="C636" s="339">
        <v>44027</v>
      </c>
      <c r="D636" s="346">
        <v>3023309</v>
      </c>
      <c r="E636" s="349" t="s">
        <v>262</v>
      </c>
      <c r="F636" s="349" t="s">
        <v>42</v>
      </c>
      <c r="G636" s="77">
        <v>17800</v>
      </c>
      <c r="H636" s="338" t="s">
        <v>3621</v>
      </c>
      <c r="I636" s="338"/>
      <c r="J636" s="349" t="s">
        <v>4681</v>
      </c>
      <c r="K636" s="349">
        <v>400098</v>
      </c>
      <c r="L636" s="338" t="s">
        <v>85</v>
      </c>
      <c r="M636" s="160" t="s">
        <v>83</v>
      </c>
      <c r="N636" s="338" t="s">
        <v>4058</v>
      </c>
      <c r="O636" s="345" t="s">
        <v>45</v>
      </c>
      <c r="P636" s="338">
        <v>10166</v>
      </c>
      <c r="Q636" s="345">
        <v>543965</v>
      </c>
      <c r="R636">
        <v>0</v>
      </c>
      <c r="S636" s="349" t="s">
        <v>4786</v>
      </c>
    </row>
    <row r="637" spans="1:19" x14ac:dyDescent="0.25">
      <c r="A637" s="349" t="s">
        <v>65</v>
      </c>
      <c r="B637" s="338" t="s">
        <v>3620</v>
      </c>
      <c r="C637" s="339">
        <v>44027</v>
      </c>
      <c r="D637" s="346">
        <v>3023307</v>
      </c>
      <c r="E637" s="349" t="s">
        <v>263</v>
      </c>
      <c r="F637" s="349" t="s">
        <v>42</v>
      </c>
      <c r="G637" s="77">
        <v>17780</v>
      </c>
      <c r="H637" s="338" t="s">
        <v>3621</v>
      </c>
      <c r="I637" s="338"/>
      <c r="J637" s="349" t="s">
        <v>4681</v>
      </c>
      <c r="K637" s="349">
        <v>400114</v>
      </c>
      <c r="L637" s="338" t="s">
        <v>85</v>
      </c>
      <c r="M637" s="160" t="s">
        <v>83</v>
      </c>
      <c r="N637" s="338" t="s">
        <v>4058</v>
      </c>
      <c r="O637" s="345" t="s">
        <v>45</v>
      </c>
      <c r="P637" s="338">
        <v>10166</v>
      </c>
      <c r="Q637" s="345">
        <v>543965</v>
      </c>
      <c r="R637">
        <v>0</v>
      </c>
      <c r="S637" s="349" t="s">
        <v>4786</v>
      </c>
    </row>
    <row r="638" spans="1:19" x14ac:dyDescent="0.25">
      <c r="A638" s="349" t="s">
        <v>65</v>
      </c>
      <c r="B638" s="338" t="s">
        <v>3620</v>
      </c>
      <c r="C638" s="339">
        <v>44027</v>
      </c>
      <c r="D638" s="346">
        <v>3023509</v>
      </c>
      <c r="E638" s="349" t="s">
        <v>264</v>
      </c>
      <c r="F638" s="349" t="s">
        <v>42</v>
      </c>
      <c r="G638" s="77">
        <v>20260</v>
      </c>
      <c r="H638" s="338" t="s">
        <v>3621</v>
      </c>
      <c r="I638" s="338"/>
      <c r="J638" s="349" t="s">
        <v>4681</v>
      </c>
      <c r="K638" s="349">
        <v>400066</v>
      </c>
      <c r="L638" s="338" t="s">
        <v>85</v>
      </c>
      <c r="M638" s="160" t="s">
        <v>83</v>
      </c>
      <c r="N638" s="338" t="s">
        <v>4058</v>
      </c>
      <c r="O638" s="345" t="s">
        <v>45</v>
      </c>
      <c r="P638" s="338">
        <v>10166</v>
      </c>
      <c r="Q638" s="345">
        <v>543965</v>
      </c>
      <c r="R638">
        <v>0</v>
      </c>
      <c r="S638" s="349" t="s">
        <v>4786</v>
      </c>
    </row>
    <row r="639" spans="1:19" x14ac:dyDescent="0.25">
      <c r="A639" s="349" t="s">
        <v>65</v>
      </c>
      <c r="B639" s="338" t="s">
        <v>3620</v>
      </c>
      <c r="C639" s="339">
        <v>44027</v>
      </c>
      <c r="D639" s="346">
        <v>3023311</v>
      </c>
      <c r="E639" s="349" t="s">
        <v>265</v>
      </c>
      <c r="F639" s="349" t="s">
        <v>42</v>
      </c>
      <c r="G639" s="77">
        <v>19510</v>
      </c>
      <c r="H639" s="338" t="s">
        <v>3621</v>
      </c>
      <c r="I639" s="338"/>
      <c r="J639" s="349" t="s">
        <v>4681</v>
      </c>
      <c r="K639" s="349">
        <v>400058</v>
      </c>
      <c r="L639" s="338" t="s">
        <v>85</v>
      </c>
      <c r="M639" s="160" t="s">
        <v>83</v>
      </c>
      <c r="N639" s="338" t="s">
        <v>4058</v>
      </c>
      <c r="O639" s="345" t="s">
        <v>45</v>
      </c>
      <c r="P639" s="338">
        <v>10166</v>
      </c>
      <c r="Q639" s="345">
        <v>543965</v>
      </c>
      <c r="R639">
        <v>0</v>
      </c>
      <c r="S639" s="349" t="s">
        <v>4786</v>
      </c>
    </row>
    <row r="640" spans="1:19" x14ac:dyDescent="0.25">
      <c r="A640" s="349" t="s">
        <v>65</v>
      </c>
      <c r="B640" s="338" t="s">
        <v>3620</v>
      </c>
      <c r="C640" s="339">
        <v>44027</v>
      </c>
      <c r="D640" s="346">
        <v>3023312</v>
      </c>
      <c r="E640" s="349" t="s">
        <v>266</v>
      </c>
      <c r="F640" s="349" t="s">
        <v>42</v>
      </c>
      <c r="G640" s="77">
        <v>17830</v>
      </c>
      <c r="H640" s="338" t="s">
        <v>3621</v>
      </c>
      <c r="I640" s="338"/>
      <c r="J640" s="349" t="s">
        <v>4681</v>
      </c>
      <c r="K640" s="349">
        <v>400017</v>
      </c>
      <c r="L640" s="338" t="s">
        <v>85</v>
      </c>
      <c r="M640" s="160" t="s">
        <v>83</v>
      </c>
      <c r="N640" s="338" t="s">
        <v>4058</v>
      </c>
      <c r="O640" s="345" t="s">
        <v>45</v>
      </c>
      <c r="P640" s="338">
        <v>10166</v>
      </c>
      <c r="Q640" s="345">
        <v>543965</v>
      </c>
      <c r="R640">
        <v>0</v>
      </c>
      <c r="S640" s="349" t="s">
        <v>4786</v>
      </c>
    </row>
    <row r="641" spans="1:19" x14ac:dyDescent="0.25">
      <c r="A641" s="349" t="s">
        <v>65</v>
      </c>
      <c r="B641" s="338" t="s">
        <v>3620</v>
      </c>
      <c r="C641" s="339">
        <v>44027</v>
      </c>
      <c r="D641" s="346">
        <v>3023314</v>
      </c>
      <c r="E641" s="349" t="s">
        <v>267</v>
      </c>
      <c r="F641" s="349" t="s">
        <v>42</v>
      </c>
      <c r="G641" s="77">
        <v>17800</v>
      </c>
      <c r="H641" s="338" t="s">
        <v>3621</v>
      </c>
      <c r="I641" s="338"/>
      <c r="J641" s="349" t="s">
        <v>4681</v>
      </c>
      <c r="K641" s="349">
        <v>400094</v>
      </c>
      <c r="L641" s="338" t="s">
        <v>85</v>
      </c>
      <c r="M641" s="160" t="s">
        <v>83</v>
      </c>
      <c r="N641" s="338" t="s">
        <v>4058</v>
      </c>
      <c r="O641" s="345" t="s">
        <v>45</v>
      </c>
      <c r="P641" s="338">
        <v>10166</v>
      </c>
      <c r="Q641" s="345">
        <v>543965</v>
      </c>
      <c r="R641">
        <v>0</v>
      </c>
      <c r="S641" s="349" t="s">
        <v>4786</v>
      </c>
    </row>
    <row r="642" spans="1:19" x14ac:dyDescent="0.25">
      <c r="A642" s="349" t="s">
        <v>65</v>
      </c>
      <c r="B642" s="338" t="s">
        <v>3620</v>
      </c>
      <c r="C642" s="339">
        <v>44027</v>
      </c>
      <c r="D642" s="346">
        <v>3023313</v>
      </c>
      <c r="E642" s="349" t="s">
        <v>268</v>
      </c>
      <c r="F642" s="349" t="s">
        <v>42</v>
      </c>
      <c r="G642" s="77">
        <v>17670</v>
      </c>
      <c r="H642" s="338" t="s">
        <v>3621</v>
      </c>
      <c r="I642" s="338"/>
      <c r="J642" s="349" t="s">
        <v>4681</v>
      </c>
      <c r="K642" s="349">
        <v>400006</v>
      </c>
      <c r="L642" s="338" t="s">
        <v>85</v>
      </c>
      <c r="M642" s="160" t="s">
        <v>83</v>
      </c>
      <c r="N642" s="338" t="s">
        <v>4058</v>
      </c>
      <c r="O642" s="345" t="s">
        <v>45</v>
      </c>
      <c r="P642" s="338">
        <v>10166</v>
      </c>
      <c r="Q642" s="345">
        <v>543965</v>
      </c>
      <c r="R642">
        <v>0</v>
      </c>
      <c r="S642" s="349" t="s">
        <v>4786</v>
      </c>
    </row>
    <row r="643" spans="1:19" x14ac:dyDescent="0.25">
      <c r="A643" s="349" t="s">
        <v>65</v>
      </c>
      <c r="B643" s="338" t="s">
        <v>3620</v>
      </c>
      <c r="C643" s="339">
        <v>44027</v>
      </c>
      <c r="D643" s="346">
        <v>3023507</v>
      </c>
      <c r="E643" s="349" t="s">
        <v>269</v>
      </c>
      <c r="F643" s="349" t="s">
        <v>42</v>
      </c>
      <c r="G643" s="77">
        <v>18050</v>
      </c>
      <c r="H643" s="338" t="s">
        <v>3621</v>
      </c>
      <c r="I643" s="338"/>
      <c r="J643" s="349" t="s">
        <v>4681</v>
      </c>
      <c r="K643" s="349">
        <v>400037</v>
      </c>
      <c r="L643" s="338" t="s">
        <v>85</v>
      </c>
      <c r="M643" s="160" t="s">
        <v>83</v>
      </c>
      <c r="N643" s="338" t="s">
        <v>4058</v>
      </c>
      <c r="O643" s="345" t="s">
        <v>45</v>
      </c>
      <c r="P643" s="338">
        <v>10166</v>
      </c>
      <c r="Q643" s="345">
        <v>543965</v>
      </c>
      <c r="R643">
        <v>0</v>
      </c>
      <c r="S643" s="349" t="s">
        <v>4786</v>
      </c>
    </row>
    <row r="644" spans="1:19" x14ac:dyDescent="0.25">
      <c r="A644" s="349" t="s">
        <v>65</v>
      </c>
      <c r="B644" s="338" t="s">
        <v>3620</v>
      </c>
      <c r="C644" s="339">
        <v>44027</v>
      </c>
      <c r="D644" s="346">
        <v>3023506</v>
      </c>
      <c r="E644" s="349" t="s">
        <v>270</v>
      </c>
      <c r="F644" s="349" t="s">
        <v>42</v>
      </c>
      <c r="G644" s="77">
        <v>18740</v>
      </c>
      <c r="H644" s="338" t="s">
        <v>3621</v>
      </c>
      <c r="I644" s="338"/>
      <c r="J644" s="349" t="s">
        <v>4681</v>
      </c>
      <c r="K644" s="349">
        <v>400009</v>
      </c>
      <c r="L644" s="338" t="s">
        <v>85</v>
      </c>
      <c r="M644" s="160" t="s">
        <v>83</v>
      </c>
      <c r="N644" s="338" t="s">
        <v>4058</v>
      </c>
      <c r="O644" s="345" t="s">
        <v>45</v>
      </c>
      <c r="P644" s="338">
        <v>10166</v>
      </c>
      <c r="Q644" s="345">
        <v>543965</v>
      </c>
      <c r="R644">
        <v>0</v>
      </c>
      <c r="S644" s="349" t="s">
        <v>4786</v>
      </c>
    </row>
    <row r="645" spans="1:19" x14ac:dyDescent="0.25">
      <c r="A645" s="349" t="s">
        <v>65</v>
      </c>
      <c r="B645" s="338" t="s">
        <v>3620</v>
      </c>
      <c r="C645" s="339">
        <v>44027</v>
      </c>
      <c r="D645" s="346">
        <v>3022070</v>
      </c>
      <c r="E645" s="349" t="s">
        <v>272</v>
      </c>
      <c r="F645" s="349" t="s">
        <v>42</v>
      </c>
      <c r="G645" s="77">
        <v>17770</v>
      </c>
      <c r="H645" s="338" t="s">
        <v>3621</v>
      </c>
      <c r="I645" s="338"/>
      <c r="J645" s="349" t="s">
        <v>4681</v>
      </c>
      <c r="K645" s="349">
        <v>400038</v>
      </c>
      <c r="L645" s="338" t="s">
        <v>85</v>
      </c>
      <c r="M645" s="160" t="s">
        <v>83</v>
      </c>
      <c r="N645" s="338" t="s">
        <v>4058</v>
      </c>
      <c r="O645" s="345" t="s">
        <v>45</v>
      </c>
      <c r="P645" s="338">
        <v>10166</v>
      </c>
      <c r="Q645" s="345">
        <v>543965</v>
      </c>
      <c r="R645">
        <v>0</v>
      </c>
      <c r="S645" s="349" t="s">
        <v>4786</v>
      </c>
    </row>
    <row r="646" spans="1:19" x14ac:dyDescent="0.25">
      <c r="A646" s="349" t="s">
        <v>65</v>
      </c>
      <c r="B646" s="338" t="s">
        <v>3620</v>
      </c>
      <c r="C646" s="339">
        <v>44027</v>
      </c>
      <c r="D646" s="346">
        <v>3023316</v>
      </c>
      <c r="E646" s="349" t="s">
        <v>273</v>
      </c>
      <c r="F646" s="349" t="s">
        <v>42</v>
      </c>
      <c r="G646" s="77">
        <v>17800</v>
      </c>
      <c r="H646" s="338" t="s">
        <v>3621</v>
      </c>
      <c r="I646" s="338"/>
      <c r="J646" s="349" t="s">
        <v>4681</v>
      </c>
      <c r="K646" s="349">
        <v>400100</v>
      </c>
      <c r="L646" s="338" t="s">
        <v>85</v>
      </c>
      <c r="M646" s="160" t="s">
        <v>83</v>
      </c>
      <c r="N646" s="338" t="s">
        <v>4058</v>
      </c>
      <c r="O646" s="345" t="s">
        <v>45</v>
      </c>
      <c r="P646" s="338">
        <v>10166</v>
      </c>
      <c r="Q646" s="345">
        <v>543965</v>
      </c>
      <c r="R646">
        <v>0</v>
      </c>
      <c r="S646" s="349" t="s">
        <v>4786</v>
      </c>
    </row>
    <row r="647" spans="1:19" x14ac:dyDescent="0.25">
      <c r="A647" s="349" t="s">
        <v>65</v>
      </c>
      <c r="B647" s="338" t="s">
        <v>3620</v>
      </c>
      <c r="C647" s="339">
        <v>44027</v>
      </c>
      <c r="D647" s="346">
        <v>3022055</v>
      </c>
      <c r="E647" s="349" t="s">
        <v>274</v>
      </c>
      <c r="F647" s="349" t="s">
        <v>42</v>
      </c>
      <c r="G647" s="77">
        <v>17930</v>
      </c>
      <c r="H647" s="338" t="s">
        <v>3621</v>
      </c>
      <c r="I647" s="338"/>
      <c r="J647" s="349" t="s">
        <v>4681</v>
      </c>
      <c r="K647" s="349">
        <v>400101</v>
      </c>
      <c r="L647" s="338" t="s">
        <v>85</v>
      </c>
      <c r="M647" s="160" t="s">
        <v>83</v>
      </c>
      <c r="N647" s="338" t="s">
        <v>4058</v>
      </c>
      <c r="O647" s="345" t="s">
        <v>45</v>
      </c>
      <c r="P647" s="338">
        <v>10166</v>
      </c>
      <c r="Q647" s="345">
        <v>543965</v>
      </c>
      <c r="R647">
        <v>0</v>
      </c>
      <c r="S647" s="349" t="s">
        <v>4787</v>
      </c>
    </row>
    <row r="648" spans="1:19" x14ac:dyDescent="0.25">
      <c r="A648" s="349" t="s">
        <v>65</v>
      </c>
      <c r="B648" s="338" t="s">
        <v>3620</v>
      </c>
      <c r="C648" s="339">
        <v>44027</v>
      </c>
      <c r="D648" s="346">
        <v>3022057</v>
      </c>
      <c r="E648" s="349" t="s">
        <v>275</v>
      </c>
      <c r="F648" s="349" t="s">
        <v>42</v>
      </c>
      <c r="G648" s="77">
        <v>20600</v>
      </c>
      <c r="H648" s="338" t="s">
        <v>3621</v>
      </c>
      <c r="I648" s="338"/>
      <c r="J648" s="349" t="s">
        <v>4681</v>
      </c>
      <c r="K648" s="349">
        <v>400053</v>
      </c>
      <c r="L648" s="338" t="s">
        <v>85</v>
      </c>
      <c r="M648" s="160" t="s">
        <v>83</v>
      </c>
      <c r="N648" s="338" t="s">
        <v>4058</v>
      </c>
      <c r="O648" s="345" t="s">
        <v>45</v>
      </c>
      <c r="P648" s="338">
        <v>10166</v>
      </c>
      <c r="Q648" s="345">
        <v>543965</v>
      </c>
      <c r="R648">
        <v>0</v>
      </c>
      <c r="S648" s="349" t="s">
        <v>4786</v>
      </c>
    </row>
    <row r="649" spans="1:19" x14ac:dyDescent="0.25">
      <c r="A649" s="349" t="s">
        <v>65</v>
      </c>
      <c r="B649" s="338" t="s">
        <v>3620</v>
      </c>
      <c r="C649" s="339">
        <v>44027</v>
      </c>
      <c r="D649" s="346">
        <v>3022076</v>
      </c>
      <c r="E649" s="349" t="s">
        <v>277</v>
      </c>
      <c r="F649" s="349" t="s">
        <v>42</v>
      </c>
      <c r="G649" s="77">
        <v>19390</v>
      </c>
      <c r="H649" s="338" t="s">
        <v>3621</v>
      </c>
      <c r="I649" s="338"/>
      <c r="J649" s="349" t="s">
        <v>4681</v>
      </c>
      <c r="K649" s="349">
        <v>400111</v>
      </c>
      <c r="L649" s="338" t="s">
        <v>85</v>
      </c>
      <c r="M649" s="160" t="s">
        <v>83</v>
      </c>
      <c r="N649" s="338" t="s">
        <v>4058</v>
      </c>
      <c r="O649" s="345" t="s">
        <v>45</v>
      </c>
      <c r="P649" s="338">
        <v>10166</v>
      </c>
      <c r="Q649" s="345">
        <v>543965</v>
      </c>
      <c r="R649">
        <v>0</v>
      </c>
      <c r="S649" s="349" t="s">
        <v>4786</v>
      </c>
    </row>
    <row r="650" spans="1:19" x14ac:dyDescent="0.25">
      <c r="A650" s="349" t="s">
        <v>65</v>
      </c>
      <c r="B650" s="338" t="s">
        <v>3620</v>
      </c>
      <c r="C650" s="339">
        <v>44027</v>
      </c>
      <c r="D650" s="346">
        <v>3022060</v>
      </c>
      <c r="E650" s="349" t="s">
        <v>278</v>
      </c>
      <c r="F650" s="349" t="s">
        <v>42</v>
      </c>
      <c r="G650" s="77">
        <v>19610</v>
      </c>
      <c r="H650" s="338" t="s">
        <v>3621</v>
      </c>
      <c r="I650" s="338"/>
      <c r="J650" s="349" t="s">
        <v>4681</v>
      </c>
      <c r="K650" s="349">
        <v>400011</v>
      </c>
      <c r="L650" s="338" t="s">
        <v>85</v>
      </c>
      <c r="M650" s="160" t="s">
        <v>83</v>
      </c>
      <c r="N650" s="338" t="s">
        <v>4058</v>
      </c>
      <c r="O650" s="345" t="s">
        <v>45</v>
      </c>
      <c r="P650" s="338">
        <v>10166</v>
      </c>
      <c r="Q650" s="345">
        <v>543965</v>
      </c>
      <c r="R650">
        <v>0</v>
      </c>
      <c r="S650" s="349" t="s">
        <v>4786</v>
      </c>
    </row>
    <row r="651" spans="1:19" x14ac:dyDescent="0.25">
      <c r="A651" s="349" t="s">
        <v>65</v>
      </c>
      <c r="B651" s="338" t="s">
        <v>3620</v>
      </c>
      <c r="C651" s="339">
        <v>44027</v>
      </c>
      <c r="D651" s="346">
        <v>3023518</v>
      </c>
      <c r="E651" s="349" t="s">
        <v>279</v>
      </c>
      <c r="F651" s="349" t="s">
        <v>42</v>
      </c>
      <c r="G651" s="77">
        <v>19470</v>
      </c>
      <c r="H651" s="338" t="s">
        <v>3621</v>
      </c>
      <c r="I651" s="338"/>
      <c r="J651" s="349" t="s">
        <v>4681</v>
      </c>
      <c r="K651" s="349">
        <v>400117</v>
      </c>
      <c r="L651" s="338" t="s">
        <v>85</v>
      </c>
      <c r="M651" s="160" t="s">
        <v>83</v>
      </c>
      <c r="N651" s="338" t="s">
        <v>4058</v>
      </c>
      <c r="O651" s="345" t="s">
        <v>45</v>
      </c>
      <c r="P651" s="338">
        <v>10166</v>
      </c>
      <c r="Q651" s="345">
        <v>543965</v>
      </c>
      <c r="R651">
        <v>0</v>
      </c>
      <c r="S651" s="349" t="s">
        <v>4786</v>
      </c>
    </row>
    <row r="652" spans="1:19" x14ac:dyDescent="0.25">
      <c r="A652" s="349" t="s">
        <v>65</v>
      </c>
      <c r="B652" s="338" t="s">
        <v>3620</v>
      </c>
      <c r="C652" s="339">
        <v>44027</v>
      </c>
      <c r="D652" s="346">
        <v>3022054</v>
      </c>
      <c r="E652" s="349" t="s">
        <v>280</v>
      </c>
      <c r="F652" s="349" t="s">
        <v>42</v>
      </c>
      <c r="G652" s="77">
        <v>17800</v>
      </c>
      <c r="H652" s="338" t="s">
        <v>3621</v>
      </c>
      <c r="I652" s="338"/>
      <c r="J652" s="349" t="s">
        <v>4681</v>
      </c>
      <c r="K652" s="349">
        <v>400004</v>
      </c>
      <c r="L652" s="338" t="s">
        <v>85</v>
      </c>
      <c r="M652" s="160" t="s">
        <v>83</v>
      </c>
      <c r="N652" s="338" t="s">
        <v>4058</v>
      </c>
      <c r="O652" s="345" t="s">
        <v>45</v>
      </c>
      <c r="P652" s="338">
        <v>10166</v>
      </c>
      <c r="Q652" s="345">
        <v>543965</v>
      </c>
      <c r="R652">
        <v>0</v>
      </c>
      <c r="S652" s="349" t="s">
        <v>4786</v>
      </c>
    </row>
    <row r="653" spans="1:19" x14ac:dyDescent="0.25">
      <c r="A653" s="349" t="s">
        <v>65</v>
      </c>
      <c r="B653" s="338" t="s">
        <v>3620</v>
      </c>
      <c r="C653" s="339">
        <v>44027</v>
      </c>
      <c r="D653" s="346">
        <v>3021100</v>
      </c>
      <c r="E653" s="349" t="s">
        <v>313</v>
      </c>
      <c r="F653" s="349" t="s">
        <v>42</v>
      </c>
      <c r="G653" s="77">
        <v>4000</v>
      </c>
      <c r="H653" s="338" t="s">
        <v>3621</v>
      </c>
      <c r="I653" s="338"/>
      <c r="J653" s="349" t="s">
        <v>4682</v>
      </c>
      <c r="K653" s="349">
        <v>400156</v>
      </c>
      <c r="L653" s="338" t="s">
        <v>85</v>
      </c>
      <c r="M653" s="160" t="s">
        <v>83</v>
      </c>
      <c r="N653" s="338" t="s">
        <v>4058</v>
      </c>
      <c r="O653" s="345" t="s">
        <v>314</v>
      </c>
      <c r="P653" s="338">
        <v>10168</v>
      </c>
      <c r="Q653" s="345">
        <v>543965</v>
      </c>
      <c r="R653">
        <v>0</v>
      </c>
      <c r="S653" s="349" t="s">
        <v>4786</v>
      </c>
    </row>
    <row r="654" spans="1:19" x14ac:dyDescent="0.25">
      <c r="A654" s="349" t="s">
        <v>65</v>
      </c>
      <c r="B654" s="338" t="s">
        <v>3620</v>
      </c>
      <c r="C654" s="339">
        <v>44027</v>
      </c>
      <c r="D654" s="346">
        <v>3027005</v>
      </c>
      <c r="E654" s="349" t="s">
        <v>67</v>
      </c>
      <c r="F654" s="349" t="s">
        <v>42</v>
      </c>
      <c r="G654" s="77">
        <v>17020</v>
      </c>
      <c r="H654" s="338" t="s">
        <v>3621</v>
      </c>
      <c r="I654" s="338"/>
      <c r="J654" s="349" t="s">
        <v>4682</v>
      </c>
      <c r="K654" s="349">
        <v>400034</v>
      </c>
      <c r="L654" s="338" t="s">
        <v>85</v>
      </c>
      <c r="M654" s="160" t="s">
        <v>83</v>
      </c>
      <c r="N654" s="338" t="s">
        <v>4058</v>
      </c>
      <c r="O654" s="345" t="s">
        <v>71</v>
      </c>
      <c r="P654" s="338">
        <v>10168</v>
      </c>
      <c r="Q654" s="345">
        <v>543965</v>
      </c>
      <c r="R654">
        <v>0</v>
      </c>
      <c r="S654" s="349" t="s">
        <v>4786</v>
      </c>
    </row>
    <row r="655" spans="1:19" x14ac:dyDescent="0.25">
      <c r="A655" s="349" t="s">
        <v>65</v>
      </c>
      <c r="B655" s="338" t="s">
        <v>3620</v>
      </c>
      <c r="C655" s="339">
        <v>44027</v>
      </c>
      <c r="D655" s="346">
        <v>3027009</v>
      </c>
      <c r="E655" s="349" t="s">
        <v>74</v>
      </c>
      <c r="F655" s="349" t="s">
        <v>42</v>
      </c>
      <c r="G655" s="77">
        <v>16730</v>
      </c>
      <c r="H655" s="338" t="s">
        <v>3621</v>
      </c>
      <c r="I655" s="338"/>
      <c r="J655" s="349" t="s">
        <v>4682</v>
      </c>
      <c r="K655" s="349">
        <v>400091</v>
      </c>
      <c r="L655" s="338" t="s">
        <v>85</v>
      </c>
      <c r="M655" s="160" t="s">
        <v>83</v>
      </c>
      <c r="N655" s="338" t="s">
        <v>4058</v>
      </c>
      <c r="O655" s="345" t="s">
        <v>71</v>
      </c>
      <c r="P655" s="338">
        <v>10168</v>
      </c>
      <c r="Q655" s="345">
        <v>543965</v>
      </c>
      <c r="R655">
        <v>0</v>
      </c>
      <c r="S655" s="349" t="s">
        <v>4786</v>
      </c>
    </row>
    <row r="656" spans="1:19" x14ac:dyDescent="0.25">
      <c r="A656" s="349" t="s">
        <v>65</v>
      </c>
      <c r="B656" s="338" t="s">
        <v>3620</v>
      </c>
      <c r="C656" s="339">
        <v>44027</v>
      </c>
      <c r="D656" s="346">
        <v>3023521</v>
      </c>
      <c r="E656" s="349" t="s">
        <v>318</v>
      </c>
      <c r="F656" s="349" t="s">
        <v>42</v>
      </c>
      <c r="G656" s="77">
        <v>21360</v>
      </c>
      <c r="H656" s="338" t="s">
        <v>3621</v>
      </c>
      <c r="I656" s="338"/>
      <c r="J656" s="349" t="s">
        <v>4181</v>
      </c>
      <c r="K656" s="349">
        <v>400135</v>
      </c>
      <c r="L656" s="338" t="s">
        <v>85</v>
      </c>
      <c r="M656" s="160" t="s">
        <v>83</v>
      </c>
      <c r="N656" s="338" t="s">
        <v>4058</v>
      </c>
      <c r="O656" s="345" t="s">
        <v>317</v>
      </c>
      <c r="P656" s="338">
        <v>11329</v>
      </c>
      <c r="Q656" s="345">
        <v>543965</v>
      </c>
      <c r="R656">
        <v>0</v>
      </c>
      <c r="S656" s="349" t="s">
        <v>4786</v>
      </c>
    </row>
    <row r="657" spans="1:19" x14ac:dyDescent="0.25">
      <c r="A657" s="242" t="s">
        <v>65</v>
      </c>
      <c r="B657" s="242" t="s">
        <v>3620</v>
      </c>
      <c r="C657" s="243">
        <v>44027</v>
      </c>
      <c r="D657" s="242">
        <v>3023520</v>
      </c>
      <c r="E657" s="242" t="s">
        <v>189</v>
      </c>
      <c r="F657" s="242" t="s">
        <v>42</v>
      </c>
      <c r="G657" s="244">
        <v>77659</v>
      </c>
      <c r="H657" s="242" t="s">
        <v>3621</v>
      </c>
      <c r="I657" s="338"/>
      <c r="J657" s="349" t="s">
        <v>4681</v>
      </c>
      <c r="K657" s="242">
        <v>400125</v>
      </c>
      <c r="L657" s="242" t="s">
        <v>85</v>
      </c>
      <c r="M657" s="242" t="s">
        <v>86</v>
      </c>
      <c r="N657" s="242" t="s">
        <v>4061</v>
      </c>
      <c r="O657" s="345" t="s">
        <v>45</v>
      </c>
      <c r="P657" s="338">
        <v>10166</v>
      </c>
      <c r="Q657" s="345">
        <v>543965</v>
      </c>
      <c r="R657">
        <v>41799.760000000002</v>
      </c>
      <c r="S657" s="349" t="s">
        <v>4786</v>
      </c>
    </row>
    <row r="658" spans="1:19" x14ac:dyDescent="0.25">
      <c r="A658" s="349" t="s">
        <v>65</v>
      </c>
      <c r="B658" s="338" t="s">
        <v>3620</v>
      </c>
      <c r="C658" s="339">
        <v>44027</v>
      </c>
      <c r="D658" s="242">
        <v>3023300</v>
      </c>
      <c r="E658" s="349" t="s">
        <v>192</v>
      </c>
      <c r="F658" s="349" t="s">
        <v>42</v>
      </c>
      <c r="G658" s="79">
        <v>9106</v>
      </c>
      <c r="H658" s="338" t="s">
        <v>3621</v>
      </c>
      <c r="I658" s="338"/>
      <c r="J658" s="349" t="s">
        <v>4681</v>
      </c>
      <c r="K658" s="349">
        <v>400069</v>
      </c>
      <c r="L658" s="338" t="s">
        <v>85</v>
      </c>
      <c r="M658" s="160" t="s">
        <v>86</v>
      </c>
      <c r="N658" s="338" t="s">
        <v>4061</v>
      </c>
      <c r="O658" s="345" t="s">
        <v>45</v>
      </c>
      <c r="P658" s="338">
        <v>10166</v>
      </c>
      <c r="Q658" s="345">
        <v>543965</v>
      </c>
      <c r="R658">
        <v>744.29000000000087</v>
      </c>
      <c r="S658" s="349" t="s">
        <v>4786</v>
      </c>
    </row>
    <row r="659" spans="1:19" x14ac:dyDescent="0.25">
      <c r="A659" s="349" t="s">
        <v>65</v>
      </c>
      <c r="B659" s="338" t="s">
        <v>3620</v>
      </c>
      <c r="C659" s="339">
        <v>44027</v>
      </c>
      <c r="D659" s="242">
        <v>3023317</v>
      </c>
      <c r="E659" s="349" t="s">
        <v>193</v>
      </c>
      <c r="F659" s="349" t="s">
        <v>42</v>
      </c>
      <c r="G659" s="79">
        <v>31239</v>
      </c>
      <c r="H659" s="338" t="s">
        <v>3621</v>
      </c>
      <c r="I659" s="338"/>
      <c r="J659" s="349" t="s">
        <v>4681</v>
      </c>
      <c r="K659" s="349">
        <v>400015</v>
      </c>
      <c r="L659" s="338" t="s">
        <v>85</v>
      </c>
      <c r="M659" s="160" t="s">
        <v>86</v>
      </c>
      <c r="N659" s="338" t="s">
        <v>4061</v>
      </c>
      <c r="O659" s="345" t="s">
        <v>45</v>
      </c>
      <c r="P659" s="338">
        <v>10166</v>
      </c>
      <c r="Q659" s="345">
        <v>543965</v>
      </c>
      <c r="R659">
        <v>16128.71</v>
      </c>
      <c r="S659" s="349" t="s">
        <v>4787</v>
      </c>
    </row>
    <row r="660" spans="1:19" x14ac:dyDescent="0.25">
      <c r="A660" s="349" t="s">
        <v>65</v>
      </c>
      <c r="B660" s="338" t="s">
        <v>3620</v>
      </c>
      <c r="C660" s="339">
        <v>44027</v>
      </c>
      <c r="D660" s="242">
        <v>3023500</v>
      </c>
      <c r="E660" s="349" t="s">
        <v>195</v>
      </c>
      <c r="F660" s="349" t="s">
        <v>42</v>
      </c>
      <c r="G660" s="79">
        <v>47588</v>
      </c>
      <c r="H660" s="338" t="s">
        <v>3621</v>
      </c>
      <c r="I660" s="338"/>
      <c r="J660" s="349" t="s">
        <v>4681</v>
      </c>
      <c r="K660" s="349">
        <v>400023</v>
      </c>
      <c r="L660" s="338" t="s">
        <v>85</v>
      </c>
      <c r="M660" s="160" t="s">
        <v>86</v>
      </c>
      <c r="N660" s="338" t="s">
        <v>4061</v>
      </c>
      <c r="O660" s="345" t="s">
        <v>45</v>
      </c>
      <c r="P660" s="338">
        <v>10166</v>
      </c>
      <c r="Q660" s="345">
        <v>543965</v>
      </c>
      <c r="R660">
        <v>23687.709999999995</v>
      </c>
      <c r="S660" s="349" t="s">
        <v>4787</v>
      </c>
    </row>
    <row r="661" spans="1:19" x14ac:dyDescent="0.25">
      <c r="A661" s="349" t="s">
        <v>65</v>
      </c>
      <c r="B661" s="338" t="s">
        <v>3620</v>
      </c>
      <c r="C661" s="339">
        <v>44027</v>
      </c>
      <c r="D661" s="242">
        <v>3022002</v>
      </c>
      <c r="E661" s="349" t="s">
        <v>198</v>
      </c>
      <c r="F661" s="349" t="s">
        <v>42</v>
      </c>
      <c r="G661" s="79">
        <v>56905</v>
      </c>
      <c r="H661" s="338" t="s">
        <v>3621</v>
      </c>
      <c r="I661" s="338"/>
      <c r="J661" s="349" t="s">
        <v>4681</v>
      </c>
      <c r="K661" s="349">
        <v>400005</v>
      </c>
      <c r="L661" s="338" t="s">
        <v>85</v>
      </c>
      <c r="M661" s="160" t="s">
        <v>86</v>
      </c>
      <c r="N661" s="338" t="s">
        <v>4061</v>
      </c>
      <c r="O661" s="345" t="s">
        <v>45</v>
      </c>
      <c r="P661" s="338">
        <v>10166</v>
      </c>
      <c r="Q661" s="345">
        <v>543965</v>
      </c>
      <c r="R661">
        <v>33079.910000000003</v>
      </c>
      <c r="S661" s="349" t="s">
        <v>4786</v>
      </c>
    </row>
    <row r="662" spans="1:19" x14ac:dyDescent="0.25">
      <c r="A662" s="349" t="s">
        <v>65</v>
      </c>
      <c r="B662" s="338" t="s">
        <v>3620</v>
      </c>
      <c r="C662" s="339">
        <v>44027</v>
      </c>
      <c r="D662" s="242">
        <v>3022079</v>
      </c>
      <c r="E662" s="349" t="s">
        <v>199</v>
      </c>
      <c r="F662" s="349" t="s">
        <v>42</v>
      </c>
      <c r="G662" s="79">
        <v>78629</v>
      </c>
      <c r="H662" s="338" t="s">
        <v>3621</v>
      </c>
      <c r="I662" s="338"/>
      <c r="J662" s="349" t="s">
        <v>4681</v>
      </c>
      <c r="K662" s="349">
        <v>400070</v>
      </c>
      <c r="L662" s="338" t="s">
        <v>85</v>
      </c>
      <c r="M662" s="160" t="s">
        <v>86</v>
      </c>
      <c r="N662" s="338" t="s">
        <v>4061</v>
      </c>
      <c r="O662" s="345" t="s">
        <v>45</v>
      </c>
      <c r="P662" s="338">
        <v>10166</v>
      </c>
      <c r="Q662" s="345">
        <v>543965</v>
      </c>
      <c r="R662">
        <v>45484.09</v>
      </c>
      <c r="S662" s="349" t="s">
        <v>4787</v>
      </c>
    </row>
    <row r="663" spans="1:19" x14ac:dyDescent="0.25">
      <c r="A663" s="349" t="s">
        <v>65</v>
      </c>
      <c r="B663" s="338" t="s">
        <v>3620</v>
      </c>
      <c r="C663" s="339">
        <v>44027</v>
      </c>
      <c r="D663" s="242">
        <v>3023524</v>
      </c>
      <c r="E663" s="349" t="s">
        <v>200</v>
      </c>
      <c r="F663" s="349" t="s">
        <v>42</v>
      </c>
      <c r="G663" s="79">
        <v>33388</v>
      </c>
      <c r="H663" s="338" t="s">
        <v>3621</v>
      </c>
      <c r="I663" s="338"/>
      <c r="J663" s="349" t="s">
        <v>4681</v>
      </c>
      <c r="K663" s="349">
        <v>400150</v>
      </c>
      <c r="L663" s="338" t="s">
        <v>85</v>
      </c>
      <c r="M663" s="160" t="s">
        <v>86</v>
      </c>
      <c r="N663" s="338" t="s">
        <v>4061</v>
      </c>
      <c r="O663" s="345" t="s">
        <v>45</v>
      </c>
      <c r="P663" s="338">
        <v>10166</v>
      </c>
      <c r="Q663" s="345">
        <v>543965</v>
      </c>
      <c r="R663">
        <v>17126.620000000003</v>
      </c>
      <c r="S663" s="349" t="s">
        <v>4787</v>
      </c>
    </row>
    <row r="664" spans="1:19" x14ac:dyDescent="0.25">
      <c r="A664" s="349" t="s">
        <v>65</v>
      </c>
      <c r="B664" s="338" t="s">
        <v>3620</v>
      </c>
      <c r="C664" s="339">
        <v>44027</v>
      </c>
      <c r="D664" s="242">
        <v>3022003</v>
      </c>
      <c r="E664" s="349" t="s">
        <v>201</v>
      </c>
      <c r="F664" s="349" t="s">
        <v>42</v>
      </c>
      <c r="G664" s="79">
        <v>37335</v>
      </c>
      <c r="H664" s="338" t="s">
        <v>3621</v>
      </c>
      <c r="I664" s="338"/>
      <c r="J664" s="349" t="s">
        <v>4681</v>
      </c>
      <c r="K664" s="349">
        <v>400051</v>
      </c>
      <c r="L664" s="338" t="s">
        <v>85</v>
      </c>
      <c r="M664" s="160" t="s">
        <v>86</v>
      </c>
      <c r="N664" s="338" t="s">
        <v>4061</v>
      </c>
      <c r="O664" s="345" t="s">
        <v>45</v>
      </c>
      <c r="P664" s="338">
        <v>10166</v>
      </c>
      <c r="Q664" s="345">
        <v>543965</v>
      </c>
      <c r="R664">
        <v>22594.379999999997</v>
      </c>
      <c r="S664" s="349" t="s">
        <v>4786</v>
      </c>
    </row>
    <row r="665" spans="1:19" x14ac:dyDescent="0.25">
      <c r="A665" s="349" t="s">
        <v>65</v>
      </c>
      <c r="B665" s="338" t="s">
        <v>3620</v>
      </c>
      <c r="C665" s="339">
        <v>44027</v>
      </c>
      <c r="D665" s="242">
        <v>3023511</v>
      </c>
      <c r="E665" s="349" t="s">
        <v>202</v>
      </c>
      <c r="F665" s="349" t="s">
        <v>42</v>
      </c>
      <c r="G665" s="79">
        <v>48421</v>
      </c>
      <c r="H665" s="338" t="s">
        <v>3621</v>
      </c>
      <c r="I665" s="338"/>
      <c r="J665" s="349" t="s">
        <v>4681</v>
      </c>
      <c r="K665" s="349">
        <v>400024</v>
      </c>
      <c r="L665" s="338" t="s">
        <v>85</v>
      </c>
      <c r="M665" s="160" t="s">
        <v>86</v>
      </c>
      <c r="N665" s="338" t="s">
        <v>4061</v>
      </c>
      <c r="O665" s="345" t="s">
        <v>45</v>
      </c>
      <c r="P665" s="338">
        <v>10166</v>
      </c>
      <c r="Q665" s="345">
        <v>543965</v>
      </c>
      <c r="R665">
        <v>26789.62</v>
      </c>
      <c r="S665" s="349" t="s">
        <v>4787</v>
      </c>
    </row>
    <row r="666" spans="1:19" x14ac:dyDescent="0.25">
      <c r="A666" s="349" t="s">
        <v>65</v>
      </c>
      <c r="B666" s="338" t="s">
        <v>3620</v>
      </c>
      <c r="C666" s="339">
        <v>44027</v>
      </c>
      <c r="D666" s="242">
        <v>3022008</v>
      </c>
      <c r="E666" s="349" t="s">
        <v>204</v>
      </c>
      <c r="F666" s="349" t="s">
        <v>42</v>
      </c>
      <c r="G666" s="79">
        <v>100632</v>
      </c>
      <c r="H666" s="338" t="s">
        <v>3621</v>
      </c>
      <c r="I666" s="338"/>
      <c r="J666" s="349" t="s">
        <v>4681</v>
      </c>
      <c r="K666" s="349">
        <v>400057</v>
      </c>
      <c r="L666" s="338" t="s">
        <v>85</v>
      </c>
      <c r="M666" s="160" t="s">
        <v>86</v>
      </c>
      <c r="N666" s="338" t="s">
        <v>4061</v>
      </c>
      <c r="O666" s="345" t="s">
        <v>45</v>
      </c>
      <c r="P666" s="338">
        <v>10166</v>
      </c>
      <c r="Q666" s="345">
        <v>543965</v>
      </c>
      <c r="R666">
        <v>57562.14</v>
      </c>
      <c r="S666" s="349" t="s">
        <v>4786</v>
      </c>
    </row>
    <row r="667" spans="1:19" x14ac:dyDescent="0.25">
      <c r="A667" s="349" t="s">
        <v>65</v>
      </c>
      <c r="B667" s="338" t="s">
        <v>3620</v>
      </c>
      <c r="C667" s="339">
        <v>44027</v>
      </c>
      <c r="D667" s="242">
        <v>3022009</v>
      </c>
      <c r="E667" s="349" t="s">
        <v>206</v>
      </c>
      <c r="F667" s="349" t="s">
        <v>42</v>
      </c>
      <c r="G667" s="79">
        <v>46941</v>
      </c>
      <c r="H667" s="338" t="s">
        <v>3621</v>
      </c>
      <c r="I667" s="338"/>
      <c r="J667" s="349" t="s">
        <v>4681</v>
      </c>
      <c r="K667" s="349">
        <v>400061</v>
      </c>
      <c r="L667" s="338" t="s">
        <v>85</v>
      </c>
      <c r="M667" s="160" t="s">
        <v>86</v>
      </c>
      <c r="N667" s="338" t="s">
        <v>4061</v>
      </c>
      <c r="O667" s="345" t="s">
        <v>45</v>
      </c>
      <c r="P667" s="338">
        <v>10166</v>
      </c>
      <c r="Q667" s="345">
        <v>543965</v>
      </c>
      <c r="R667">
        <v>22603.14</v>
      </c>
      <c r="S667" s="349" t="s">
        <v>4787</v>
      </c>
    </row>
    <row r="668" spans="1:19" x14ac:dyDescent="0.25">
      <c r="A668" s="349" t="s">
        <v>65</v>
      </c>
      <c r="B668" s="338" t="s">
        <v>3620</v>
      </c>
      <c r="C668" s="339">
        <v>44027</v>
      </c>
      <c r="D668" s="242">
        <v>3022067</v>
      </c>
      <c r="E668" s="349" t="s">
        <v>41</v>
      </c>
      <c r="F668" s="349" t="s">
        <v>42</v>
      </c>
      <c r="G668" s="79">
        <v>31200</v>
      </c>
      <c r="H668" s="338" t="s">
        <v>3621</v>
      </c>
      <c r="I668" s="338"/>
      <c r="J668" s="349" t="s">
        <v>4681</v>
      </c>
      <c r="K668" s="349">
        <v>400065</v>
      </c>
      <c r="L668" s="338" t="s">
        <v>85</v>
      </c>
      <c r="M668" s="160" t="s">
        <v>86</v>
      </c>
      <c r="N668" s="338" t="s">
        <v>4061</v>
      </c>
      <c r="O668" s="345" t="s">
        <v>45</v>
      </c>
      <c r="P668" s="338">
        <v>10166</v>
      </c>
      <c r="Q668" s="345">
        <v>543965</v>
      </c>
      <c r="R668">
        <v>22636.620000000003</v>
      </c>
      <c r="S668" s="349" t="s">
        <v>4786</v>
      </c>
    </row>
    <row r="669" spans="1:19" x14ac:dyDescent="0.25">
      <c r="A669" s="349" t="s">
        <v>65</v>
      </c>
      <c r="B669" s="338" t="s">
        <v>3620</v>
      </c>
      <c r="C669" s="339">
        <v>44027</v>
      </c>
      <c r="D669" s="242">
        <v>3023302</v>
      </c>
      <c r="E669" s="349" t="s">
        <v>208</v>
      </c>
      <c r="F669" s="349" t="s">
        <v>42</v>
      </c>
      <c r="G669" s="79">
        <v>39027</v>
      </c>
      <c r="H669" s="338" t="s">
        <v>3621</v>
      </c>
      <c r="I669" s="338"/>
      <c r="J669" s="349" t="s">
        <v>4681</v>
      </c>
      <c r="K669" s="349">
        <v>400039</v>
      </c>
      <c r="L669" s="338" t="s">
        <v>85</v>
      </c>
      <c r="M669" s="160" t="s">
        <v>86</v>
      </c>
      <c r="N669" s="338" t="s">
        <v>4061</v>
      </c>
      <c r="O669" s="345" t="s">
        <v>45</v>
      </c>
      <c r="P669" s="338">
        <v>10166</v>
      </c>
      <c r="Q669" s="345">
        <v>543965</v>
      </c>
      <c r="R669">
        <v>24017.759999999998</v>
      </c>
      <c r="S669" s="349" t="s">
        <v>4786</v>
      </c>
    </row>
    <row r="670" spans="1:19" x14ac:dyDescent="0.25">
      <c r="A670" s="349" t="s">
        <v>65</v>
      </c>
      <c r="B670" s="338" t="s">
        <v>3620</v>
      </c>
      <c r="C670" s="339">
        <v>44027</v>
      </c>
      <c r="D670" s="242">
        <v>3022011</v>
      </c>
      <c r="E670" s="349" t="s">
        <v>209</v>
      </c>
      <c r="F670" s="349" t="s">
        <v>42</v>
      </c>
      <c r="G670" s="79">
        <v>31274</v>
      </c>
      <c r="H670" s="338" t="s">
        <v>3621</v>
      </c>
      <c r="I670" s="338"/>
      <c r="J670" s="349" t="s">
        <v>4681</v>
      </c>
      <c r="K670" s="349">
        <v>400020</v>
      </c>
      <c r="L670" s="338" t="s">
        <v>85</v>
      </c>
      <c r="M670" s="160" t="s">
        <v>86</v>
      </c>
      <c r="N670" s="338" t="s">
        <v>4061</v>
      </c>
      <c r="O670" s="345" t="s">
        <v>45</v>
      </c>
      <c r="P670" s="338">
        <v>10166</v>
      </c>
      <c r="Q670" s="345">
        <v>543965</v>
      </c>
      <c r="R670">
        <v>16113.38</v>
      </c>
      <c r="S670" s="349" t="s">
        <v>4786</v>
      </c>
    </row>
    <row r="671" spans="1:19" x14ac:dyDescent="0.25">
      <c r="A671" s="349" t="s">
        <v>65</v>
      </c>
      <c r="B671" s="338" t="s">
        <v>3620</v>
      </c>
      <c r="C671" s="339">
        <v>44027</v>
      </c>
      <c r="D671" s="242">
        <v>3022014</v>
      </c>
      <c r="E671" s="349" t="s">
        <v>211</v>
      </c>
      <c r="F671" s="349" t="s">
        <v>42</v>
      </c>
      <c r="G671" s="79">
        <v>90156</v>
      </c>
      <c r="H671" s="338" t="s">
        <v>3621</v>
      </c>
      <c r="I671" s="338"/>
      <c r="J671" s="349" t="s">
        <v>4681</v>
      </c>
      <c r="K671" s="349">
        <v>400050</v>
      </c>
      <c r="L671" s="338" t="s">
        <v>85</v>
      </c>
      <c r="M671" s="160" t="s">
        <v>86</v>
      </c>
      <c r="N671" s="338" t="s">
        <v>4061</v>
      </c>
      <c r="O671" s="345" t="s">
        <v>45</v>
      </c>
      <c r="P671" s="338">
        <v>10166</v>
      </c>
      <c r="Q671" s="345">
        <v>543965</v>
      </c>
      <c r="R671">
        <v>50859.71</v>
      </c>
      <c r="S671" s="349" t="s">
        <v>4786</v>
      </c>
    </row>
    <row r="672" spans="1:19" x14ac:dyDescent="0.25">
      <c r="A672" s="349" t="s">
        <v>65</v>
      </c>
      <c r="B672" s="338" t="s">
        <v>3620</v>
      </c>
      <c r="C672" s="339">
        <v>44027</v>
      </c>
      <c r="D672" s="242">
        <v>3022015</v>
      </c>
      <c r="E672" s="349" t="s">
        <v>212</v>
      </c>
      <c r="F672" s="349" t="s">
        <v>42</v>
      </c>
      <c r="G672" s="79">
        <v>27565</v>
      </c>
      <c r="H672" s="338" t="s">
        <v>3621</v>
      </c>
      <c r="I672" s="338"/>
      <c r="J672" s="349" t="s">
        <v>4681</v>
      </c>
      <c r="K672" s="349">
        <v>400059</v>
      </c>
      <c r="L672" s="338" t="s">
        <v>85</v>
      </c>
      <c r="M672" s="160" t="s">
        <v>86</v>
      </c>
      <c r="N672" s="338" t="s">
        <v>4061</v>
      </c>
      <c r="O672" s="345" t="s">
        <v>45</v>
      </c>
      <c r="P672" s="338">
        <v>10166</v>
      </c>
      <c r="Q672" s="345">
        <v>543965</v>
      </c>
      <c r="R672">
        <v>16001.140000000001</v>
      </c>
      <c r="S672" s="349" t="s">
        <v>4787</v>
      </c>
    </row>
    <row r="673" spans="1:19" x14ac:dyDescent="0.25">
      <c r="A673" s="349" t="s">
        <v>65</v>
      </c>
      <c r="B673" s="338" t="s">
        <v>3620</v>
      </c>
      <c r="C673" s="339">
        <v>44027</v>
      </c>
      <c r="D673" s="242">
        <v>3022016</v>
      </c>
      <c r="E673" s="349" t="s">
        <v>213</v>
      </c>
      <c r="F673" s="349" t="s">
        <v>42</v>
      </c>
      <c r="G673" s="79">
        <v>36002</v>
      </c>
      <c r="H673" s="338" t="s">
        <v>3621</v>
      </c>
      <c r="I673" s="338"/>
      <c r="J673" s="349" t="s">
        <v>4681</v>
      </c>
      <c r="K673" s="349">
        <v>400049</v>
      </c>
      <c r="L673" s="338" t="s">
        <v>85</v>
      </c>
      <c r="M673" s="160" t="s">
        <v>86</v>
      </c>
      <c r="N673" s="338" t="s">
        <v>4061</v>
      </c>
      <c r="O673" s="345" t="s">
        <v>45</v>
      </c>
      <c r="P673" s="338">
        <v>10166</v>
      </c>
      <c r="Q673" s="345">
        <v>543965</v>
      </c>
      <c r="R673">
        <v>17698.290000000005</v>
      </c>
      <c r="S673" s="349" t="s">
        <v>4786</v>
      </c>
    </row>
    <row r="674" spans="1:19" x14ac:dyDescent="0.25">
      <c r="A674" s="349" t="s">
        <v>65</v>
      </c>
      <c r="B674" s="338" t="s">
        <v>3620</v>
      </c>
      <c r="C674" s="339">
        <v>44027</v>
      </c>
      <c r="D674" s="242">
        <v>3022017</v>
      </c>
      <c r="E674" s="349" t="s">
        <v>214</v>
      </c>
      <c r="F674" s="349" t="s">
        <v>42</v>
      </c>
      <c r="G674" s="79">
        <v>60452</v>
      </c>
      <c r="H674" s="338" t="s">
        <v>3621</v>
      </c>
      <c r="I674" s="338"/>
      <c r="J674" s="349" t="s">
        <v>4681</v>
      </c>
      <c r="K674" s="349">
        <v>400080</v>
      </c>
      <c r="L674" s="338" t="s">
        <v>85</v>
      </c>
      <c r="M674" s="160" t="s">
        <v>86</v>
      </c>
      <c r="N674" s="338" t="s">
        <v>4061</v>
      </c>
      <c r="O674" s="345" t="s">
        <v>45</v>
      </c>
      <c r="P674" s="338">
        <v>10166</v>
      </c>
      <c r="Q674" s="345">
        <v>543965</v>
      </c>
      <c r="R674">
        <v>34215.379999999997</v>
      </c>
      <c r="S674" s="349" t="s">
        <v>4786</v>
      </c>
    </row>
    <row r="675" spans="1:19" x14ac:dyDescent="0.25">
      <c r="A675" s="349" t="s">
        <v>65</v>
      </c>
      <c r="B675" s="338" t="s">
        <v>3620</v>
      </c>
      <c r="C675" s="339">
        <v>44027</v>
      </c>
      <c r="D675" s="242">
        <v>3022073</v>
      </c>
      <c r="E675" s="349" t="s">
        <v>215</v>
      </c>
      <c r="F675" s="349" t="s">
        <v>42</v>
      </c>
      <c r="G675" s="79">
        <v>96991</v>
      </c>
      <c r="H675" s="338" t="s">
        <v>3621</v>
      </c>
      <c r="I675" s="338"/>
      <c r="J675" s="349" t="s">
        <v>4681</v>
      </c>
      <c r="K675" s="349">
        <v>400105</v>
      </c>
      <c r="L675" s="338" t="s">
        <v>85</v>
      </c>
      <c r="M675" s="160" t="s">
        <v>86</v>
      </c>
      <c r="N675" s="338" t="s">
        <v>4061</v>
      </c>
      <c r="O675" s="345" t="s">
        <v>45</v>
      </c>
      <c r="P675" s="338">
        <v>10166</v>
      </c>
      <c r="Q675" s="345">
        <v>543965</v>
      </c>
      <c r="R675">
        <v>58593.760000000002</v>
      </c>
      <c r="S675" s="349" t="s">
        <v>4786</v>
      </c>
    </row>
    <row r="676" spans="1:19" x14ac:dyDescent="0.25">
      <c r="A676" s="349" t="s">
        <v>65</v>
      </c>
      <c r="B676" s="338" t="s">
        <v>3620</v>
      </c>
      <c r="C676" s="339">
        <v>44027</v>
      </c>
      <c r="D676" s="242">
        <v>3022019</v>
      </c>
      <c r="E676" s="349" t="s">
        <v>216</v>
      </c>
      <c r="F676" s="349" t="s">
        <v>42</v>
      </c>
      <c r="G676" s="79">
        <v>69774</v>
      </c>
      <c r="H676" s="338" t="s">
        <v>3621</v>
      </c>
      <c r="I676" s="338"/>
      <c r="J676" s="349" t="s">
        <v>4681</v>
      </c>
      <c r="K676" s="349">
        <v>400036</v>
      </c>
      <c r="L676" s="338" t="s">
        <v>85</v>
      </c>
      <c r="M676" s="160" t="s">
        <v>86</v>
      </c>
      <c r="N676" s="338" t="s">
        <v>4061</v>
      </c>
      <c r="O676" s="345" t="s">
        <v>45</v>
      </c>
      <c r="P676" s="338">
        <v>10166</v>
      </c>
      <c r="Q676" s="345">
        <v>543965</v>
      </c>
      <c r="R676">
        <v>30351.239999999998</v>
      </c>
      <c r="S676" s="349" t="s">
        <v>4787</v>
      </c>
    </row>
    <row r="677" spans="1:19" x14ac:dyDescent="0.25">
      <c r="A677" s="349" t="s">
        <v>65</v>
      </c>
      <c r="B677" s="338" t="s">
        <v>3620</v>
      </c>
      <c r="C677" s="339">
        <v>44027</v>
      </c>
      <c r="D677" s="242">
        <v>3022021</v>
      </c>
      <c r="E677" s="349" t="s">
        <v>218</v>
      </c>
      <c r="F677" s="349" t="s">
        <v>42</v>
      </c>
      <c r="G677" s="79">
        <v>50768</v>
      </c>
      <c r="H677" s="338" t="s">
        <v>3621</v>
      </c>
      <c r="I677" s="338"/>
      <c r="J677" s="349" t="s">
        <v>4681</v>
      </c>
      <c r="K677" s="349">
        <v>400042</v>
      </c>
      <c r="L677" s="338" t="s">
        <v>85</v>
      </c>
      <c r="M677" s="160" t="s">
        <v>86</v>
      </c>
      <c r="N677" s="338" t="s">
        <v>4061</v>
      </c>
      <c r="O677" s="345" t="s">
        <v>45</v>
      </c>
      <c r="P677" s="338">
        <v>10166</v>
      </c>
      <c r="Q677" s="345">
        <v>543965</v>
      </c>
      <c r="R677">
        <v>23589.860000000004</v>
      </c>
      <c r="S677" s="349" t="s">
        <v>4786</v>
      </c>
    </row>
    <row r="678" spans="1:19" x14ac:dyDescent="0.25">
      <c r="A678" s="349" t="s">
        <v>65</v>
      </c>
      <c r="B678" s="338" t="s">
        <v>3620</v>
      </c>
      <c r="C678" s="339">
        <v>44027</v>
      </c>
      <c r="D678" s="242">
        <v>3022023</v>
      </c>
      <c r="E678" s="349" t="s">
        <v>219</v>
      </c>
      <c r="F678" s="349" t="s">
        <v>42</v>
      </c>
      <c r="G678" s="79">
        <v>48110</v>
      </c>
      <c r="H678" s="338" t="s">
        <v>3621</v>
      </c>
      <c r="I678" s="338"/>
      <c r="J678" s="349" t="s">
        <v>4681</v>
      </c>
      <c r="K678" s="349">
        <v>400159</v>
      </c>
      <c r="L678" s="338" t="s">
        <v>85</v>
      </c>
      <c r="M678" s="160" t="s">
        <v>86</v>
      </c>
      <c r="N678" s="338" t="s">
        <v>4061</v>
      </c>
      <c r="O678" s="345" t="s">
        <v>45</v>
      </c>
      <c r="P678" s="338">
        <v>10166</v>
      </c>
      <c r="Q678" s="345">
        <v>543965</v>
      </c>
      <c r="R678">
        <v>21091.53</v>
      </c>
      <c r="S678" s="349" t="s">
        <v>4786</v>
      </c>
    </row>
    <row r="679" spans="1:19" x14ac:dyDescent="0.25">
      <c r="A679" s="349" t="s">
        <v>65</v>
      </c>
      <c r="B679" s="338" t="s">
        <v>3620</v>
      </c>
      <c r="C679" s="339">
        <v>44027</v>
      </c>
      <c r="D679" s="242">
        <v>3022024</v>
      </c>
      <c r="E679" s="349" t="s">
        <v>221</v>
      </c>
      <c r="F679" s="349" t="s">
        <v>42</v>
      </c>
      <c r="G679" s="79">
        <v>25442</v>
      </c>
      <c r="H679" s="338" t="s">
        <v>3621</v>
      </c>
      <c r="I679" s="338"/>
      <c r="J679" s="349" t="s">
        <v>4681</v>
      </c>
      <c r="K679" s="349">
        <v>400047</v>
      </c>
      <c r="L679" s="338" t="s">
        <v>85</v>
      </c>
      <c r="M679" s="160" t="s">
        <v>86</v>
      </c>
      <c r="N679" s="338" t="s">
        <v>4061</v>
      </c>
      <c r="O679" s="345" t="s">
        <v>45</v>
      </c>
      <c r="P679" s="338">
        <v>10166</v>
      </c>
      <c r="Q679" s="345">
        <v>543965</v>
      </c>
      <c r="R679">
        <v>12928.759999999998</v>
      </c>
      <c r="S679" s="349" t="s">
        <v>4787</v>
      </c>
    </row>
    <row r="680" spans="1:19" x14ac:dyDescent="0.25">
      <c r="A680" s="349" t="s">
        <v>65</v>
      </c>
      <c r="B680" s="338" t="s">
        <v>3620</v>
      </c>
      <c r="C680" s="339">
        <v>44027</v>
      </c>
      <c r="D680" s="242">
        <v>3022025</v>
      </c>
      <c r="E680" s="349" t="s">
        <v>222</v>
      </c>
      <c r="F680" s="349" t="s">
        <v>42</v>
      </c>
      <c r="G680" s="79">
        <v>54924</v>
      </c>
      <c r="H680" s="338" t="s">
        <v>3621</v>
      </c>
      <c r="I680" s="338"/>
      <c r="J680" s="349" t="s">
        <v>4681</v>
      </c>
      <c r="K680" s="349">
        <v>400001</v>
      </c>
      <c r="L680" s="338" t="s">
        <v>85</v>
      </c>
      <c r="M680" s="160" t="s">
        <v>86</v>
      </c>
      <c r="N680" s="338" t="s">
        <v>4061</v>
      </c>
      <c r="O680" s="345" t="s">
        <v>45</v>
      </c>
      <c r="P680" s="338">
        <v>10166</v>
      </c>
      <c r="Q680" s="345">
        <v>543965</v>
      </c>
      <c r="R680">
        <v>26510.76</v>
      </c>
      <c r="S680" s="349" t="s">
        <v>4786</v>
      </c>
    </row>
    <row r="681" spans="1:19" x14ac:dyDescent="0.25">
      <c r="A681" s="349" t="s">
        <v>65</v>
      </c>
      <c r="B681" s="338" t="s">
        <v>3620</v>
      </c>
      <c r="C681" s="339">
        <v>44027</v>
      </c>
      <c r="D681" s="242">
        <v>3022026</v>
      </c>
      <c r="E681" s="349" t="s">
        <v>223</v>
      </c>
      <c r="F681" s="349" t="s">
        <v>42</v>
      </c>
      <c r="G681" s="79">
        <v>70620</v>
      </c>
      <c r="H681" s="338" t="s">
        <v>3621</v>
      </c>
      <c r="I681" s="338"/>
      <c r="J681" s="349" t="s">
        <v>4681</v>
      </c>
      <c r="K681" s="349">
        <v>400082</v>
      </c>
      <c r="L681" s="338" t="s">
        <v>85</v>
      </c>
      <c r="M681" s="160" t="s">
        <v>86</v>
      </c>
      <c r="N681" s="338" t="s">
        <v>4061</v>
      </c>
      <c r="O681" s="345" t="s">
        <v>45</v>
      </c>
      <c r="P681" s="338">
        <v>10166</v>
      </c>
      <c r="Q681" s="345">
        <v>543965</v>
      </c>
      <c r="R681">
        <v>40416.47</v>
      </c>
      <c r="S681" s="349" t="s">
        <v>4787</v>
      </c>
    </row>
    <row r="682" spans="1:19" x14ac:dyDescent="0.25">
      <c r="A682" s="349" t="s">
        <v>65</v>
      </c>
      <c r="B682" s="338" t="s">
        <v>3620</v>
      </c>
      <c r="C682" s="339">
        <v>44027</v>
      </c>
      <c r="D682" s="242">
        <v>3022028</v>
      </c>
      <c r="E682" s="349" t="s">
        <v>224</v>
      </c>
      <c r="F682" s="349" t="s">
        <v>42</v>
      </c>
      <c r="G682" s="79">
        <v>80161</v>
      </c>
      <c r="H682" s="338" t="s">
        <v>3621</v>
      </c>
      <c r="I682" s="338"/>
      <c r="J682" s="349" t="s">
        <v>4681</v>
      </c>
      <c r="K682" s="349">
        <v>400067</v>
      </c>
      <c r="L682" s="338" t="s">
        <v>85</v>
      </c>
      <c r="M682" s="160" t="s">
        <v>86</v>
      </c>
      <c r="N682" s="338" t="s">
        <v>4061</v>
      </c>
      <c r="O682" s="345" t="s">
        <v>45</v>
      </c>
      <c r="P682" s="338">
        <v>10166</v>
      </c>
      <c r="Q682" s="345">
        <v>543965</v>
      </c>
      <c r="R682">
        <v>42242.86</v>
      </c>
      <c r="S682" s="349" t="s">
        <v>4786</v>
      </c>
    </row>
    <row r="683" spans="1:19" x14ac:dyDescent="0.25">
      <c r="A683" s="349" t="s">
        <v>65</v>
      </c>
      <c r="B683" s="338" t="s">
        <v>3620</v>
      </c>
      <c r="C683" s="339">
        <v>44027</v>
      </c>
      <c r="D683" s="242">
        <v>3022029</v>
      </c>
      <c r="E683" s="349" t="s">
        <v>226</v>
      </c>
      <c r="F683" s="349" t="s">
        <v>42</v>
      </c>
      <c r="G683" s="79">
        <v>50068</v>
      </c>
      <c r="H683" s="338" t="s">
        <v>3621</v>
      </c>
      <c r="I683" s="338"/>
      <c r="J683" s="349" t="s">
        <v>4681</v>
      </c>
      <c r="K683" s="349">
        <v>400035</v>
      </c>
      <c r="L683" s="338" t="s">
        <v>85</v>
      </c>
      <c r="M683" s="160" t="s">
        <v>86</v>
      </c>
      <c r="N683" s="338" t="s">
        <v>4061</v>
      </c>
      <c r="O683" s="345" t="s">
        <v>45</v>
      </c>
      <c r="P683" s="338">
        <v>10166</v>
      </c>
      <c r="Q683" s="345">
        <v>543965</v>
      </c>
      <c r="R683">
        <v>26579.38</v>
      </c>
      <c r="S683" s="349" t="s">
        <v>4787</v>
      </c>
    </row>
    <row r="684" spans="1:19" x14ac:dyDescent="0.25">
      <c r="A684" s="349" t="s">
        <v>65</v>
      </c>
      <c r="B684" s="338" t="s">
        <v>3620</v>
      </c>
      <c r="C684" s="339">
        <v>44027</v>
      </c>
      <c r="D684" s="242">
        <v>3023516</v>
      </c>
      <c r="E684" s="349" t="s">
        <v>228</v>
      </c>
      <c r="F684" s="349" t="s">
        <v>42</v>
      </c>
      <c r="G684" s="79">
        <v>30832</v>
      </c>
      <c r="H684" s="338" t="s">
        <v>3621</v>
      </c>
      <c r="I684" s="338"/>
      <c r="J684" s="349" t="s">
        <v>4681</v>
      </c>
      <c r="K684" s="349">
        <v>400108</v>
      </c>
      <c r="L684" s="338" t="s">
        <v>85</v>
      </c>
      <c r="M684" s="160" t="s">
        <v>86</v>
      </c>
      <c r="N684" s="338" t="s">
        <v>4061</v>
      </c>
      <c r="O684" s="345" t="s">
        <v>45</v>
      </c>
      <c r="P684" s="338">
        <v>10166</v>
      </c>
      <c r="Q684" s="345">
        <v>543965</v>
      </c>
      <c r="R684">
        <v>17050</v>
      </c>
      <c r="S684" s="349" t="s">
        <v>4787</v>
      </c>
    </row>
    <row r="685" spans="1:19" x14ac:dyDescent="0.25">
      <c r="A685" s="349" t="s">
        <v>65</v>
      </c>
      <c r="B685" s="338" t="s">
        <v>3620</v>
      </c>
      <c r="C685" s="339">
        <v>44027</v>
      </c>
      <c r="D685" s="242">
        <v>3022031</v>
      </c>
      <c r="E685" s="349" t="s">
        <v>229</v>
      </c>
      <c r="F685" s="349" t="s">
        <v>42</v>
      </c>
      <c r="G685" s="79">
        <v>22234</v>
      </c>
      <c r="H685" s="338" t="s">
        <v>3621</v>
      </c>
      <c r="I685" s="338"/>
      <c r="J685" s="349" t="s">
        <v>4681</v>
      </c>
      <c r="K685" s="349">
        <v>400026</v>
      </c>
      <c r="L685" s="338" t="s">
        <v>85</v>
      </c>
      <c r="M685" s="160" t="s">
        <v>86</v>
      </c>
      <c r="N685" s="338" t="s">
        <v>4061</v>
      </c>
      <c r="O685" s="345" t="s">
        <v>45</v>
      </c>
      <c r="P685" s="338">
        <v>10166</v>
      </c>
      <c r="Q685" s="345">
        <v>543965</v>
      </c>
      <c r="R685">
        <v>12611.859999999999</v>
      </c>
      <c r="S685" s="349" t="s">
        <v>4787</v>
      </c>
    </row>
    <row r="686" spans="1:19" x14ac:dyDescent="0.25">
      <c r="A686" s="349" t="s">
        <v>65</v>
      </c>
      <c r="B686" s="338" t="s">
        <v>3620</v>
      </c>
      <c r="C686" s="339">
        <v>44027</v>
      </c>
      <c r="D686" s="242">
        <v>3022032</v>
      </c>
      <c r="E686" s="349" t="s">
        <v>231</v>
      </c>
      <c r="F686" s="349" t="s">
        <v>42</v>
      </c>
      <c r="G686" s="79">
        <v>71776</v>
      </c>
      <c r="H686" s="338" t="s">
        <v>3621</v>
      </c>
      <c r="I686" s="338"/>
      <c r="J686" s="349" t="s">
        <v>4681</v>
      </c>
      <c r="K686" s="349">
        <v>400084</v>
      </c>
      <c r="L686" s="338" t="s">
        <v>85</v>
      </c>
      <c r="M686" s="160" t="s">
        <v>86</v>
      </c>
      <c r="N686" s="338" t="s">
        <v>4061</v>
      </c>
      <c r="O686" s="345" t="s">
        <v>45</v>
      </c>
      <c r="P686" s="338">
        <v>10166</v>
      </c>
      <c r="Q686" s="345">
        <v>543965</v>
      </c>
      <c r="R686">
        <v>41118.759999999995</v>
      </c>
      <c r="S686" s="349" t="s">
        <v>4787</v>
      </c>
    </row>
    <row r="687" spans="1:19" x14ac:dyDescent="0.25">
      <c r="A687" s="349" t="s">
        <v>65</v>
      </c>
      <c r="B687" s="338" t="s">
        <v>3620</v>
      </c>
      <c r="C687" s="339">
        <v>44027</v>
      </c>
      <c r="D687" s="242">
        <v>3023304</v>
      </c>
      <c r="E687" s="349" t="s">
        <v>232</v>
      </c>
      <c r="F687" s="349" t="s">
        <v>42</v>
      </c>
      <c r="G687" s="79">
        <v>27860</v>
      </c>
      <c r="H687" s="338" t="s">
        <v>3621</v>
      </c>
      <c r="I687" s="338"/>
      <c r="J687" s="349" t="s">
        <v>4681</v>
      </c>
      <c r="K687" s="349">
        <v>400008</v>
      </c>
      <c r="L687" s="338" t="s">
        <v>85</v>
      </c>
      <c r="M687" s="160" t="s">
        <v>86</v>
      </c>
      <c r="N687" s="338" t="s">
        <v>4061</v>
      </c>
      <c r="O687" s="345" t="s">
        <v>45</v>
      </c>
      <c r="P687" s="338">
        <v>10166</v>
      </c>
      <c r="Q687" s="345">
        <v>543965</v>
      </c>
      <c r="R687">
        <v>13716.140000000001</v>
      </c>
      <c r="S687" s="349" t="s">
        <v>4786</v>
      </c>
    </row>
    <row r="688" spans="1:19" x14ac:dyDescent="0.25">
      <c r="A688" s="349" t="s">
        <v>65</v>
      </c>
      <c r="B688" s="338" t="s">
        <v>3620</v>
      </c>
      <c r="C688" s="339">
        <v>44027</v>
      </c>
      <c r="D688" s="242">
        <v>3022036</v>
      </c>
      <c r="E688" s="349" t="s">
        <v>235</v>
      </c>
      <c r="F688" s="349" t="s">
        <v>42</v>
      </c>
      <c r="G688" s="79">
        <v>22827</v>
      </c>
      <c r="H688" s="338" t="s">
        <v>3621</v>
      </c>
      <c r="I688" s="338"/>
      <c r="J688" s="349" t="s">
        <v>4681</v>
      </c>
      <c r="K688" s="349">
        <v>400046</v>
      </c>
      <c r="L688" s="338" t="s">
        <v>85</v>
      </c>
      <c r="M688" s="160" t="s">
        <v>86</v>
      </c>
      <c r="N688" s="338" t="s">
        <v>4061</v>
      </c>
      <c r="O688" s="345" t="s">
        <v>45</v>
      </c>
      <c r="P688" s="338">
        <v>10166</v>
      </c>
      <c r="Q688" s="345">
        <v>543965</v>
      </c>
      <c r="R688">
        <v>12296.53</v>
      </c>
      <c r="S688" s="349" t="s">
        <v>4787</v>
      </c>
    </row>
    <row r="689" spans="1:19" x14ac:dyDescent="0.25">
      <c r="A689" s="349" t="s">
        <v>65</v>
      </c>
      <c r="B689" s="338" t="s">
        <v>3620</v>
      </c>
      <c r="C689" s="339">
        <v>44027</v>
      </c>
      <c r="D689" s="242">
        <v>3022037</v>
      </c>
      <c r="E689" s="349" t="s">
        <v>236</v>
      </c>
      <c r="F689" s="349" t="s">
        <v>42</v>
      </c>
      <c r="G689" s="79">
        <v>26748</v>
      </c>
      <c r="H689" s="338" t="s">
        <v>3621</v>
      </c>
      <c r="I689" s="338"/>
      <c r="J689" s="349" t="s">
        <v>4681</v>
      </c>
      <c r="K689" s="349">
        <v>400030</v>
      </c>
      <c r="L689" s="338" t="s">
        <v>85</v>
      </c>
      <c r="M689" s="160" t="s">
        <v>86</v>
      </c>
      <c r="N689" s="338" t="s">
        <v>4061</v>
      </c>
      <c r="O689" s="345" t="s">
        <v>45</v>
      </c>
      <c r="P689" s="338">
        <v>10166</v>
      </c>
      <c r="Q689" s="345">
        <v>543965</v>
      </c>
      <c r="R689">
        <v>14646.47</v>
      </c>
      <c r="S689" s="349" t="s">
        <v>4786</v>
      </c>
    </row>
    <row r="690" spans="1:19" x14ac:dyDescent="0.25">
      <c r="A690" s="349" t="s">
        <v>65</v>
      </c>
      <c r="B690" s="338" t="s">
        <v>3620</v>
      </c>
      <c r="C690" s="339">
        <v>44027</v>
      </c>
      <c r="D690" s="242">
        <v>3023523</v>
      </c>
      <c r="E690" s="349" t="s">
        <v>237</v>
      </c>
      <c r="F690" s="349" t="s">
        <v>42</v>
      </c>
      <c r="G690" s="79">
        <v>88436</v>
      </c>
      <c r="H690" s="338" t="s">
        <v>3621</v>
      </c>
      <c r="I690" s="338"/>
      <c r="J690" s="349" t="s">
        <v>4681</v>
      </c>
      <c r="K690" s="349">
        <v>400130</v>
      </c>
      <c r="L690" s="338" t="s">
        <v>85</v>
      </c>
      <c r="M690" s="160" t="s">
        <v>86</v>
      </c>
      <c r="N690" s="338" t="s">
        <v>4061</v>
      </c>
      <c r="O690" s="345" t="s">
        <v>45</v>
      </c>
      <c r="P690" s="338">
        <v>10166</v>
      </c>
      <c r="Q690" s="345">
        <v>543965</v>
      </c>
      <c r="R690">
        <v>42492.14</v>
      </c>
      <c r="S690" s="349" t="s">
        <v>4786</v>
      </c>
    </row>
    <row r="691" spans="1:19" x14ac:dyDescent="0.25">
      <c r="A691" s="349" t="s">
        <v>65</v>
      </c>
      <c r="B691" s="338" t="s">
        <v>3620</v>
      </c>
      <c r="C691" s="339">
        <v>44027</v>
      </c>
      <c r="D691" s="242">
        <v>3025948</v>
      </c>
      <c r="E691" s="349" t="s">
        <v>238</v>
      </c>
      <c r="F691" s="349" t="s">
        <v>42</v>
      </c>
      <c r="G691" s="79">
        <v>35859</v>
      </c>
      <c r="H691" s="338" t="s">
        <v>3621</v>
      </c>
      <c r="I691" s="338"/>
      <c r="J691" s="349" t="s">
        <v>4681</v>
      </c>
      <c r="K691" s="349">
        <v>400112</v>
      </c>
      <c r="L691" s="338" t="s">
        <v>85</v>
      </c>
      <c r="M691" s="160" t="s">
        <v>86</v>
      </c>
      <c r="N691" s="338" t="s">
        <v>4061</v>
      </c>
      <c r="O691" s="345" t="s">
        <v>45</v>
      </c>
      <c r="P691" s="338">
        <v>10166</v>
      </c>
      <c r="Q691" s="345">
        <v>543965</v>
      </c>
      <c r="R691">
        <v>20429.29</v>
      </c>
      <c r="S691" s="349" t="s">
        <v>4786</v>
      </c>
    </row>
    <row r="692" spans="1:19" x14ac:dyDescent="0.25">
      <c r="A692" s="349" t="s">
        <v>65</v>
      </c>
      <c r="B692" s="338" t="s">
        <v>3620</v>
      </c>
      <c r="C692" s="339">
        <v>44027</v>
      </c>
      <c r="D692" s="242">
        <v>3025949</v>
      </c>
      <c r="E692" s="349" t="s">
        <v>239</v>
      </c>
      <c r="F692" s="349" t="s">
        <v>42</v>
      </c>
      <c r="G692" s="79">
        <v>68972</v>
      </c>
      <c r="H692" s="338" t="s">
        <v>3621</v>
      </c>
      <c r="I692" s="338"/>
      <c r="J692" s="349" t="s">
        <v>4681</v>
      </c>
      <c r="K692" s="349">
        <v>400110</v>
      </c>
      <c r="L692" s="338" t="s">
        <v>85</v>
      </c>
      <c r="M692" s="160" t="s">
        <v>86</v>
      </c>
      <c r="N692" s="338" t="s">
        <v>4061</v>
      </c>
      <c r="O692" s="345" t="s">
        <v>45</v>
      </c>
      <c r="P692" s="338">
        <v>10166</v>
      </c>
      <c r="Q692" s="345">
        <v>543965</v>
      </c>
      <c r="R692">
        <v>36566.47</v>
      </c>
      <c r="S692" s="349" t="s">
        <v>4786</v>
      </c>
    </row>
    <row r="693" spans="1:19" x14ac:dyDescent="0.25">
      <c r="A693" s="349" t="s">
        <v>65</v>
      </c>
      <c r="B693" s="338" t="s">
        <v>3620</v>
      </c>
      <c r="C693" s="339">
        <v>44027</v>
      </c>
      <c r="D693" s="242">
        <v>3023513</v>
      </c>
      <c r="E693" s="349" t="s">
        <v>240</v>
      </c>
      <c r="F693" s="349" t="s">
        <v>42</v>
      </c>
      <c r="G693" s="79">
        <v>60408</v>
      </c>
      <c r="H693" s="338" t="s">
        <v>3621</v>
      </c>
      <c r="I693" s="338"/>
      <c r="J693" s="349" t="s">
        <v>4681</v>
      </c>
      <c r="K693" s="349">
        <v>400007</v>
      </c>
      <c r="L693" s="338" t="s">
        <v>85</v>
      </c>
      <c r="M693" s="160" t="s">
        <v>86</v>
      </c>
      <c r="N693" s="338" t="s">
        <v>4061</v>
      </c>
      <c r="O693" s="345" t="s">
        <v>45</v>
      </c>
      <c r="P693" s="338">
        <v>10166</v>
      </c>
      <c r="Q693" s="345">
        <v>543965</v>
      </c>
      <c r="R693">
        <v>32759.089999999997</v>
      </c>
      <c r="S693" s="349" t="s">
        <v>4786</v>
      </c>
    </row>
    <row r="694" spans="1:19" x14ac:dyDescent="0.25">
      <c r="A694" s="349" t="s">
        <v>65</v>
      </c>
      <c r="B694" s="338" t="s">
        <v>3620</v>
      </c>
      <c r="C694" s="339">
        <v>44027</v>
      </c>
      <c r="D694" s="242">
        <v>3023305</v>
      </c>
      <c r="E694" s="349" t="s">
        <v>242</v>
      </c>
      <c r="F694" s="349" t="s">
        <v>42</v>
      </c>
      <c r="G694" s="79">
        <v>21808</v>
      </c>
      <c r="H694" s="338" t="s">
        <v>3621</v>
      </c>
      <c r="I694" s="338"/>
      <c r="J694" s="349" t="s">
        <v>4681</v>
      </c>
      <c r="K694" s="349">
        <v>400086</v>
      </c>
      <c r="L694" s="338" t="s">
        <v>85</v>
      </c>
      <c r="M694" s="160" t="s">
        <v>86</v>
      </c>
      <c r="N694" s="338" t="s">
        <v>4061</v>
      </c>
      <c r="O694" s="345" t="s">
        <v>45</v>
      </c>
      <c r="P694" s="338">
        <v>10166</v>
      </c>
      <c r="Q694" s="345">
        <v>543965</v>
      </c>
      <c r="R694">
        <v>9353.3799999999992</v>
      </c>
      <c r="S694" s="349" t="s">
        <v>4786</v>
      </c>
    </row>
    <row r="695" spans="1:19" x14ac:dyDescent="0.25">
      <c r="A695" s="349" t="s">
        <v>65</v>
      </c>
      <c r="B695" s="338" t="s">
        <v>3620</v>
      </c>
      <c r="C695" s="339">
        <v>44027</v>
      </c>
      <c r="D695" s="242">
        <v>3022042</v>
      </c>
      <c r="E695" s="349" t="s">
        <v>243</v>
      </c>
      <c r="F695" s="349" t="s">
        <v>42</v>
      </c>
      <c r="G695" s="79">
        <v>68412</v>
      </c>
      <c r="H695" s="338" t="s">
        <v>3621</v>
      </c>
      <c r="I695" s="338"/>
      <c r="J695" s="349" t="s">
        <v>4681</v>
      </c>
      <c r="K695" s="349">
        <v>400048</v>
      </c>
      <c r="L695" s="338" t="s">
        <v>85</v>
      </c>
      <c r="M695" s="160" t="s">
        <v>86</v>
      </c>
      <c r="N695" s="338" t="s">
        <v>4061</v>
      </c>
      <c r="O695" s="345" t="s">
        <v>45</v>
      </c>
      <c r="P695" s="338">
        <v>10166</v>
      </c>
      <c r="Q695" s="345">
        <v>543965</v>
      </c>
      <c r="R695">
        <v>36216.47</v>
      </c>
      <c r="S695" s="349" t="s">
        <v>4786</v>
      </c>
    </row>
    <row r="696" spans="1:19" x14ac:dyDescent="0.25">
      <c r="A696" s="349" t="s">
        <v>65</v>
      </c>
      <c r="B696" s="338" t="s">
        <v>3620</v>
      </c>
      <c r="C696" s="339">
        <v>44027</v>
      </c>
      <c r="D696" s="242">
        <v>3022044</v>
      </c>
      <c r="E696" s="349" t="s">
        <v>244</v>
      </c>
      <c r="F696" s="349" t="s">
        <v>42</v>
      </c>
      <c r="G696" s="79">
        <v>125041</v>
      </c>
      <c r="H696" s="338" t="s">
        <v>3621</v>
      </c>
      <c r="I696" s="338"/>
      <c r="J696" s="349" t="s">
        <v>4681</v>
      </c>
      <c r="K696" s="349">
        <v>400087</v>
      </c>
      <c r="L696" s="338" t="s">
        <v>85</v>
      </c>
      <c r="M696" s="160" t="s">
        <v>86</v>
      </c>
      <c r="N696" s="338" t="s">
        <v>4061</v>
      </c>
      <c r="O696" s="345" t="s">
        <v>45</v>
      </c>
      <c r="P696" s="338">
        <v>10166</v>
      </c>
      <c r="Q696" s="345">
        <v>543965</v>
      </c>
      <c r="R696">
        <v>62053.91</v>
      </c>
      <c r="S696" s="349" t="s">
        <v>4786</v>
      </c>
    </row>
    <row r="697" spans="1:19" x14ac:dyDescent="0.25">
      <c r="A697" s="349" t="s">
        <v>65</v>
      </c>
      <c r="B697" s="338" t="s">
        <v>3620</v>
      </c>
      <c r="C697" s="339">
        <v>44027</v>
      </c>
      <c r="D697" s="242">
        <v>3022053</v>
      </c>
      <c r="E697" s="349" t="s">
        <v>246</v>
      </c>
      <c r="F697" s="349" t="s">
        <v>42</v>
      </c>
      <c r="G697" s="79">
        <v>43482</v>
      </c>
      <c r="H697" s="338" t="s">
        <v>3621</v>
      </c>
      <c r="I697" s="338"/>
      <c r="J697" s="349" t="s">
        <v>4681</v>
      </c>
      <c r="K697" s="349">
        <v>158733</v>
      </c>
      <c r="L697" s="338" t="s">
        <v>85</v>
      </c>
      <c r="M697" s="160" t="s">
        <v>86</v>
      </c>
      <c r="N697" s="338" t="s">
        <v>4061</v>
      </c>
      <c r="O697" s="345" t="s">
        <v>45</v>
      </c>
      <c r="P697" s="338">
        <v>10166</v>
      </c>
      <c r="Q697" s="345">
        <v>543965</v>
      </c>
      <c r="R697">
        <v>29909.53</v>
      </c>
      <c r="S697" s="349" t="s">
        <v>4786</v>
      </c>
    </row>
    <row r="698" spans="1:19" x14ac:dyDescent="0.25">
      <c r="A698" s="349" t="s">
        <v>65</v>
      </c>
      <c r="B698" s="338" t="s">
        <v>3620</v>
      </c>
      <c r="C698" s="339">
        <v>44027</v>
      </c>
      <c r="D698" s="242">
        <v>3022045</v>
      </c>
      <c r="E698" s="349" t="s">
        <v>247</v>
      </c>
      <c r="F698" s="349" t="s">
        <v>42</v>
      </c>
      <c r="G698" s="79">
        <v>29781</v>
      </c>
      <c r="H698" s="338" t="s">
        <v>3621</v>
      </c>
      <c r="I698" s="338"/>
      <c r="J698" s="349" t="s">
        <v>4681</v>
      </c>
      <c r="K698" s="349">
        <v>400089</v>
      </c>
      <c r="L698" s="338" t="s">
        <v>85</v>
      </c>
      <c r="M698" s="160" t="s">
        <v>86</v>
      </c>
      <c r="N698" s="338" t="s">
        <v>4061</v>
      </c>
      <c r="O698" s="345" t="s">
        <v>45</v>
      </c>
      <c r="P698" s="338">
        <v>10166</v>
      </c>
      <c r="Q698" s="345">
        <v>543965</v>
      </c>
      <c r="R698">
        <v>18435.47</v>
      </c>
      <c r="S698" s="349" t="s">
        <v>4787</v>
      </c>
    </row>
    <row r="699" spans="1:19" x14ac:dyDescent="0.25">
      <c r="A699" s="349" t="s">
        <v>65</v>
      </c>
      <c r="B699" s="338" t="s">
        <v>3620</v>
      </c>
      <c r="C699" s="339">
        <v>44027</v>
      </c>
      <c r="D699" s="242">
        <v>3022077</v>
      </c>
      <c r="E699" s="349" t="s">
        <v>248</v>
      </c>
      <c r="F699" s="349" t="s">
        <v>42</v>
      </c>
      <c r="G699" s="79">
        <v>100632</v>
      </c>
      <c r="H699" s="338" t="s">
        <v>3621</v>
      </c>
      <c r="I699" s="338"/>
      <c r="J699" s="349" t="s">
        <v>4681</v>
      </c>
      <c r="K699" s="349">
        <v>400113</v>
      </c>
      <c r="L699" s="338" t="s">
        <v>85</v>
      </c>
      <c r="M699" s="160" t="s">
        <v>86</v>
      </c>
      <c r="N699" s="338" t="s">
        <v>4061</v>
      </c>
      <c r="O699" s="345" t="s">
        <v>45</v>
      </c>
      <c r="P699" s="338">
        <v>10166</v>
      </c>
      <c r="Q699" s="345">
        <v>543965</v>
      </c>
      <c r="R699">
        <v>57856.14</v>
      </c>
      <c r="S699" s="349" t="s">
        <v>4787</v>
      </c>
    </row>
    <row r="700" spans="1:19" x14ac:dyDescent="0.25">
      <c r="A700" s="349" t="s">
        <v>65</v>
      </c>
      <c r="B700" s="338" t="s">
        <v>3620</v>
      </c>
      <c r="C700" s="339">
        <v>44027</v>
      </c>
      <c r="D700" s="242">
        <v>3025201</v>
      </c>
      <c r="E700" s="349" t="s">
        <v>249</v>
      </c>
      <c r="F700" s="349" t="s">
        <v>42</v>
      </c>
      <c r="G700" s="79">
        <v>45306</v>
      </c>
      <c r="H700" s="338" t="s">
        <v>3621</v>
      </c>
      <c r="I700" s="338"/>
      <c r="J700" s="349" t="s">
        <v>4681</v>
      </c>
      <c r="K700" s="349">
        <v>400021</v>
      </c>
      <c r="L700" s="338" t="s">
        <v>85</v>
      </c>
      <c r="M700" s="160" t="s">
        <v>86</v>
      </c>
      <c r="N700" s="338" t="s">
        <v>4061</v>
      </c>
      <c r="O700" s="345" t="s">
        <v>45</v>
      </c>
      <c r="P700" s="338">
        <v>10166</v>
      </c>
      <c r="Q700" s="345">
        <v>543965</v>
      </c>
      <c r="R700">
        <v>25834.14</v>
      </c>
      <c r="S700" s="349" t="s">
        <v>4786</v>
      </c>
    </row>
    <row r="701" spans="1:19" x14ac:dyDescent="0.25">
      <c r="A701" s="349" t="s">
        <v>65</v>
      </c>
      <c r="B701" s="338" t="s">
        <v>3620</v>
      </c>
      <c r="C701" s="339">
        <v>44027</v>
      </c>
      <c r="D701" s="242">
        <v>3023501</v>
      </c>
      <c r="E701" s="349" t="s">
        <v>250</v>
      </c>
      <c r="F701" s="349" t="s">
        <v>42</v>
      </c>
      <c r="G701" s="79">
        <v>28243</v>
      </c>
      <c r="H701" s="338" t="s">
        <v>3621</v>
      </c>
      <c r="I701" s="338"/>
      <c r="J701" s="349" t="s">
        <v>4681</v>
      </c>
      <c r="K701" s="349">
        <v>400003</v>
      </c>
      <c r="L701" s="338" t="s">
        <v>85</v>
      </c>
      <c r="M701" s="160" t="s">
        <v>86</v>
      </c>
      <c r="N701" s="338" t="s">
        <v>4061</v>
      </c>
      <c r="O701" s="345" t="s">
        <v>45</v>
      </c>
      <c r="P701" s="338">
        <v>10166</v>
      </c>
      <c r="Q701" s="345">
        <v>543965</v>
      </c>
      <c r="R701">
        <v>14460.53</v>
      </c>
      <c r="S701" s="349" t="s">
        <v>4787</v>
      </c>
    </row>
    <row r="702" spans="1:19" x14ac:dyDescent="0.25">
      <c r="A702" s="349" t="s">
        <v>65</v>
      </c>
      <c r="B702" s="338" t="s">
        <v>3620</v>
      </c>
      <c r="C702" s="339">
        <v>44027</v>
      </c>
      <c r="D702" s="242">
        <v>3022078</v>
      </c>
      <c r="E702" s="349" t="s">
        <v>251</v>
      </c>
      <c r="F702" s="349" t="s">
        <v>42</v>
      </c>
      <c r="G702" s="79">
        <v>34142</v>
      </c>
      <c r="H702" s="338" t="s">
        <v>3621</v>
      </c>
      <c r="I702" s="338"/>
      <c r="J702" s="349" t="s">
        <v>4681</v>
      </c>
      <c r="K702" s="349">
        <v>400014</v>
      </c>
      <c r="L702" s="338" t="s">
        <v>85</v>
      </c>
      <c r="M702" s="160" t="s">
        <v>86</v>
      </c>
      <c r="N702" s="338" t="s">
        <v>4061</v>
      </c>
      <c r="O702" s="345" t="s">
        <v>45</v>
      </c>
      <c r="P702" s="338">
        <v>10166</v>
      </c>
      <c r="Q702" s="345">
        <v>543965</v>
      </c>
      <c r="R702">
        <v>7904.9100000000035</v>
      </c>
      <c r="S702" s="349" t="s">
        <v>4786</v>
      </c>
    </row>
    <row r="703" spans="1:19" x14ac:dyDescent="0.25">
      <c r="A703" s="349" t="s">
        <v>65</v>
      </c>
      <c r="B703" s="338" t="s">
        <v>3620</v>
      </c>
      <c r="C703" s="339">
        <v>44027</v>
      </c>
      <c r="D703" s="242">
        <v>3022071</v>
      </c>
      <c r="E703" s="349" t="s">
        <v>253</v>
      </c>
      <c r="F703" s="349" t="s">
        <v>42</v>
      </c>
      <c r="G703" s="79">
        <v>46658</v>
      </c>
      <c r="H703" s="338" t="s">
        <v>3621</v>
      </c>
      <c r="I703" s="338"/>
      <c r="J703" s="349" t="s">
        <v>4681</v>
      </c>
      <c r="K703" s="349">
        <v>400010</v>
      </c>
      <c r="L703" s="338" t="s">
        <v>85</v>
      </c>
      <c r="M703" s="160" t="s">
        <v>86</v>
      </c>
      <c r="N703" s="338" t="s">
        <v>4061</v>
      </c>
      <c r="O703" s="345" t="s">
        <v>45</v>
      </c>
      <c r="P703" s="338">
        <v>10166</v>
      </c>
      <c r="Q703" s="345">
        <v>543965</v>
      </c>
      <c r="R703">
        <v>19849.53</v>
      </c>
      <c r="S703" s="349" t="s">
        <v>4786</v>
      </c>
    </row>
    <row r="704" spans="1:19" x14ac:dyDescent="0.25">
      <c r="A704" s="349" t="s">
        <v>65</v>
      </c>
      <c r="B704" s="338" t="s">
        <v>3620</v>
      </c>
      <c r="C704" s="339">
        <v>44027</v>
      </c>
      <c r="D704" s="242">
        <v>3023512</v>
      </c>
      <c r="E704" s="349" t="s">
        <v>256</v>
      </c>
      <c r="F704" s="349" t="s">
        <v>42</v>
      </c>
      <c r="G704" s="79">
        <v>61685</v>
      </c>
      <c r="H704" s="338" t="s">
        <v>3621</v>
      </c>
      <c r="I704" s="338"/>
      <c r="J704" s="349" t="s">
        <v>4681</v>
      </c>
      <c r="K704" s="349">
        <v>400093</v>
      </c>
      <c r="L704" s="338" t="s">
        <v>85</v>
      </c>
      <c r="M704" s="160" t="s">
        <v>86</v>
      </c>
      <c r="N704" s="338" t="s">
        <v>4061</v>
      </c>
      <c r="O704" s="345" t="s">
        <v>45</v>
      </c>
      <c r="P704" s="338">
        <v>10166</v>
      </c>
      <c r="Q704" s="345">
        <v>543965</v>
      </c>
      <c r="R704">
        <v>27178.53</v>
      </c>
      <c r="S704" s="349" t="s">
        <v>4786</v>
      </c>
    </row>
    <row r="705" spans="1:19" x14ac:dyDescent="0.25">
      <c r="A705" s="349" t="s">
        <v>65</v>
      </c>
      <c r="B705" s="338" t="s">
        <v>3620</v>
      </c>
      <c r="C705" s="339">
        <v>44027</v>
      </c>
      <c r="D705" s="242">
        <v>3023510</v>
      </c>
      <c r="E705" s="349" t="s">
        <v>258</v>
      </c>
      <c r="F705" s="349" t="s">
        <v>42</v>
      </c>
      <c r="G705" s="79">
        <v>52214</v>
      </c>
      <c r="H705" s="338" t="s">
        <v>3621</v>
      </c>
      <c r="I705" s="338"/>
      <c r="J705" s="349" t="s">
        <v>4681</v>
      </c>
      <c r="K705" s="349">
        <v>400071</v>
      </c>
      <c r="L705" s="338" t="s">
        <v>85</v>
      </c>
      <c r="M705" s="160" t="s">
        <v>86</v>
      </c>
      <c r="N705" s="338" t="s">
        <v>4061</v>
      </c>
      <c r="O705" s="345" t="s">
        <v>45</v>
      </c>
      <c r="P705" s="338">
        <v>10166</v>
      </c>
      <c r="Q705" s="345">
        <v>543965</v>
      </c>
      <c r="R705">
        <v>26321.709999999995</v>
      </c>
      <c r="S705" s="349" t="s">
        <v>4786</v>
      </c>
    </row>
    <row r="706" spans="1:19" x14ac:dyDescent="0.25">
      <c r="A706" s="349" t="s">
        <v>65</v>
      </c>
      <c r="B706" s="338" t="s">
        <v>3620</v>
      </c>
      <c r="C706" s="339">
        <v>44027</v>
      </c>
      <c r="D706" s="242">
        <v>3023502</v>
      </c>
      <c r="E706" s="349" t="s">
        <v>259</v>
      </c>
      <c r="F706" s="349" t="s">
        <v>42</v>
      </c>
      <c r="G706" s="79">
        <v>49624</v>
      </c>
      <c r="H706" s="338" t="s">
        <v>3621</v>
      </c>
      <c r="I706" s="338"/>
      <c r="J706" s="349" t="s">
        <v>4681</v>
      </c>
      <c r="K706" s="349">
        <v>400096</v>
      </c>
      <c r="L706" s="338" t="s">
        <v>85</v>
      </c>
      <c r="M706" s="160" t="s">
        <v>86</v>
      </c>
      <c r="N706" s="338" t="s">
        <v>4061</v>
      </c>
      <c r="O706" s="345" t="s">
        <v>45</v>
      </c>
      <c r="P706" s="338">
        <v>10166</v>
      </c>
      <c r="Q706" s="345">
        <v>543965</v>
      </c>
      <c r="R706">
        <v>23025.53</v>
      </c>
      <c r="S706" s="349" t="s">
        <v>4786</v>
      </c>
    </row>
    <row r="707" spans="1:19" x14ac:dyDescent="0.25">
      <c r="A707" s="349" t="s">
        <v>65</v>
      </c>
      <c r="B707" s="338" t="s">
        <v>3620</v>
      </c>
      <c r="C707" s="339">
        <v>44027</v>
      </c>
      <c r="D707" s="242">
        <v>3023315</v>
      </c>
      <c r="E707" s="349" t="s">
        <v>260</v>
      </c>
      <c r="F707" s="349" t="s">
        <v>42</v>
      </c>
      <c r="G707" s="79">
        <v>36978</v>
      </c>
      <c r="H707" s="338" t="s">
        <v>3621</v>
      </c>
      <c r="I707" s="338"/>
      <c r="J707" s="349" t="s">
        <v>4681</v>
      </c>
      <c r="K707" s="349">
        <v>400062</v>
      </c>
      <c r="L707" s="338" t="s">
        <v>85</v>
      </c>
      <c r="M707" s="160" t="s">
        <v>86</v>
      </c>
      <c r="N707" s="338" t="s">
        <v>4061</v>
      </c>
      <c r="O707" s="345" t="s">
        <v>45</v>
      </c>
      <c r="P707" s="338">
        <v>10166</v>
      </c>
      <c r="Q707" s="345">
        <v>543965</v>
      </c>
      <c r="R707">
        <v>18245.53</v>
      </c>
      <c r="S707" s="349" t="s">
        <v>4786</v>
      </c>
    </row>
    <row r="708" spans="1:19" x14ac:dyDescent="0.25">
      <c r="A708" s="349" t="s">
        <v>65</v>
      </c>
      <c r="B708" s="338" t="s">
        <v>3620</v>
      </c>
      <c r="C708" s="339">
        <v>44027</v>
      </c>
      <c r="D708" s="242">
        <v>3023504</v>
      </c>
      <c r="E708" s="349" t="s">
        <v>261</v>
      </c>
      <c r="F708" s="349" t="s">
        <v>42</v>
      </c>
      <c r="G708" s="79">
        <v>71394</v>
      </c>
      <c r="H708" s="338" t="s">
        <v>3621</v>
      </c>
      <c r="I708" s="338"/>
      <c r="J708" s="349" t="s">
        <v>4681</v>
      </c>
      <c r="K708" s="349">
        <v>400064</v>
      </c>
      <c r="L708" s="338" t="s">
        <v>85</v>
      </c>
      <c r="M708" s="160" t="s">
        <v>86</v>
      </c>
      <c r="N708" s="338" t="s">
        <v>4061</v>
      </c>
      <c r="O708" s="345" t="s">
        <v>45</v>
      </c>
      <c r="P708" s="338">
        <v>10166</v>
      </c>
      <c r="Q708" s="345">
        <v>543965</v>
      </c>
      <c r="R708">
        <v>40963.86</v>
      </c>
      <c r="S708" s="349" t="s">
        <v>4787</v>
      </c>
    </row>
    <row r="709" spans="1:19" x14ac:dyDescent="0.25">
      <c r="A709" s="349" t="s">
        <v>65</v>
      </c>
      <c r="B709" s="338" t="s">
        <v>3620</v>
      </c>
      <c r="C709" s="339">
        <v>44027</v>
      </c>
      <c r="D709" s="242">
        <v>3023309</v>
      </c>
      <c r="E709" s="349" t="s">
        <v>262</v>
      </c>
      <c r="F709" s="349" t="s">
        <v>42</v>
      </c>
      <c r="G709" s="79">
        <v>30975</v>
      </c>
      <c r="H709" s="338" t="s">
        <v>3621</v>
      </c>
      <c r="I709" s="338"/>
      <c r="J709" s="349" t="s">
        <v>4681</v>
      </c>
      <c r="K709" s="349">
        <v>400098</v>
      </c>
      <c r="L709" s="338" t="s">
        <v>85</v>
      </c>
      <c r="M709" s="160" t="s">
        <v>86</v>
      </c>
      <c r="N709" s="338" t="s">
        <v>4061</v>
      </c>
      <c r="O709" s="345" t="s">
        <v>45</v>
      </c>
      <c r="P709" s="338">
        <v>10166</v>
      </c>
      <c r="Q709" s="345">
        <v>543965</v>
      </c>
      <c r="R709">
        <v>14788.859999999999</v>
      </c>
      <c r="S709" s="349" t="s">
        <v>4786</v>
      </c>
    </row>
    <row r="710" spans="1:19" x14ac:dyDescent="0.25">
      <c r="A710" s="349" t="s">
        <v>65</v>
      </c>
      <c r="B710" s="338" t="s">
        <v>3620</v>
      </c>
      <c r="C710" s="339">
        <v>44027</v>
      </c>
      <c r="D710" s="242">
        <v>3023307</v>
      </c>
      <c r="E710" s="349" t="s">
        <v>263</v>
      </c>
      <c r="F710" s="349" t="s">
        <v>42</v>
      </c>
      <c r="G710" s="79">
        <v>34585</v>
      </c>
      <c r="H710" s="338" t="s">
        <v>3621</v>
      </c>
      <c r="I710" s="338"/>
      <c r="J710" s="349" t="s">
        <v>4681</v>
      </c>
      <c r="K710" s="349">
        <v>400114</v>
      </c>
      <c r="L710" s="338" t="s">
        <v>85</v>
      </c>
      <c r="M710" s="160" t="s">
        <v>86</v>
      </c>
      <c r="N710" s="338" t="s">
        <v>4061</v>
      </c>
      <c r="O710" s="345" t="s">
        <v>45</v>
      </c>
      <c r="P710" s="338">
        <v>10166</v>
      </c>
      <c r="Q710" s="345">
        <v>543965</v>
      </c>
      <c r="R710">
        <v>17970.53</v>
      </c>
      <c r="S710" s="349" t="s">
        <v>4786</v>
      </c>
    </row>
    <row r="711" spans="1:19" x14ac:dyDescent="0.25">
      <c r="A711" s="349" t="s">
        <v>65</v>
      </c>
      <c r="B711" s="338" t="s">
        <v>3620</v>
      </c>
      <c r="C711" s="339">
        <v>44027</v>
      </c>
      <c r="D711" s="242">
        <v>3023509</v>
      </c>
      <c r="E711" s="349" t="s">
        <v>264</v>
      </c>
      <c r="F711" s="349" t="s">
        <v>42</v>
      </c>
      <c r="G711" s="79">
        <v>70946</v>
      </c>
      <c r="H711" s="338" t="s">
        <v>3621</v>
      </c>
      <c r="I711" s="338"/>
      <c r="J711" s="349" t="s">
        <v>4681</v>
      </c>
      <c r="K711" s="349">
        <v>400066</v>
      </c>
      <c r="L711" s="338" t="s">
        <v>85</v>
      </c>
      <c r="M711" s="160" t="s">
        <v>86</v>
      </c>
      <c r="N711" s="338" t="s">
        <v>4061</v>
      </c>
      <c r="O711" s="345" t="s">
        <v>45</v>
      </c>
      <c r="P711" s="338">
        <v>10166</v>
      </c>
      <c r="Q711" s="345">
        <v>543965</v>
      </c>
      <c r="R711">
        <v>33212.910000000003</v>
      </c>
      <c r="S711" s="349" t="s">
        <v>4786</v>
      </c>
    </row>
    <row r="712" spans="1:19" x14ac:dyDescent="0.25">
      <c r="A712" s="349" t="s">
        <v>65</v>
      </c>
      <c r="B712" s="338" t="s">
        <v>3620</v>
      </c>
      <c r="C712" s="339">
        <v>44027</v>
      </c>
      <c r="D712" s="242">
        <v>3023311</v>
      </c>
      <c r="E712" s="349" t="s">
        <v>265</v>
      </c>
      <c r="F712" s="349" t="s">
        <v>42</v>
      </c>
      <c r="G712" s="79">
        <v>63905</v>
      </c>
      <c r="H712" s="338" t="s">
        <v>3621</v>
      </c>
      <c r="I712" s="338"/>
      <c r="J712" s="349" t="s">
        <v>4681</v>
      </c>
      <c r="K712" s="349">
        <v>400058</v>
      </c>
      <c r="L712" s="338" t="s">
        <v>85</v>
      </c>
      <c r="M712" s="160" t="s">
        <v>86</v>
      </c>
      <c r="N712" s="338" t="s">
        <v>4061</v>
      </c>
      <c r="O712" s="345" t="s">
        <v>45</v>
      </c>
      <c r="P712" s="338">
        <v>10166</v>
      </c>
      <c r="Q712" s="345">
        <v>543965</v>
      </c>
      <c r="R712">
        <v>34810.53</v>
      </c>
      <c r="S712" s="349" t="s">
        <v>4786</v>
      </c>
    </row>
    <row r="713" spans="1:19" x14ac:dyDescent="0.25">
      <c r="A713" s="349" t="s">
        <v>65</v>
      </c>
      <c r="B713" s="338" t="s">
        <v>3620</v>
      </c>
      <c r="C713" s="339">
        <v>44027</v>
      </c>
      <c r="D713" s="242">
        <v>3023312</v>
      </c>
      <c r="E713" s="349" t="s">
        <v>266</v>
      </c>
      <c r="F713" s="349" t="s">
        <v>42</v>
      </c>
      <c r="G713" s="79">
        <v>35536</v>
      </c>
      <c r="H713" s="338" t="s">
        <v>3621</v>
      </c>
      <c r="I713" s="338"/>
      <c r="J713" s="349" t="s">
        <v>4681</v>
      </c>
      <c r="K713" s="349">
        <v>400017</v>
      </c>
      <c r="L713" s="338" t="s">
        <v>85</v>
      </c>
      <c r="M713" s="160" t="s">
        <v>86</v>
      </c>
      <c r="N713" s="338" t="s">
        <v>4061</v>
      </c>
      <c r="O713" s="345" t="s">
        <v>45</v>
      </c>
      <c r="P713" s="338">
        <v>10166</v>
      </c>
      <c r="Q713" s="345">
        <v>543965</v>
      </c>
      <c r="R713">
        <v>19594</v>
      </c>
      <c r="S713" s="349" t="s">
        <v>4786</v>
      </c>
    </row>
    <row r="714" spans="1:19" x14ac:dyDescent="0.25">
      <c r="A714" s="349" t="s">
        <v>65</v>
      </c>
      <c r="B714" s="338" t="s">
        <v>3620</v>
      </c>
      <c r="C714" s="339">
        <v>44027</v>
      </c>
      <c r="D714" s="242">
        <v>3023314</v>
      </c>
      <c r="E714" s="349" t="s">
        <v>267</v>
      </c>
      <c r="F714" s="349" t="s">
        <v>42</v>
      </c>
      <c r="G714" s="79">
        <v>25202</v>
      </c>
      <c r="H714" s="338" t="s">
        <v>3621</v>
      </c>
      <c r="I714" s="338"/>
      <c r="J714" s="349" t="s">
        <v>4681</v>
      </c>
      <c r="K714" s="349">
        <v>400094</v>
      </c>
      <c r="L714" s="338" t="s">
        <v>85</v>
      </c>
      <c r="M714" s="160" t="s">
        <v>86</v>
      </c>
      <c r="N714" s="338" t="s">
        <v>4061</v>
      </c>
      <c r="O714" s="345" t="s">
        <v>45</v>
      </c>
      <c r="P714" s="338">
        <v>10166</v>
      </c>
      <c r="Q714" s="345">
        <v>543965</v>
      </c>
      <c r="R714">
        <v>10629.38</v>
      </c>
      <c r="S714" s="349" t="s">
        <v>4786</v>
      </c>
    </row>
    <row r="715" spans="1:19" x14ac:dyDescent="0.25">
      <c r="A715" s="349" t="s">
        <v>65</v>
      </c>
      <c r="B715" s="338" t="s">
        <v>3620</v>
      </c>
      <c r="C715" s="339">
        <v>44027</v>
      </c>
      <c r="D715" s="242">
        <v>3023313</v>
      </c>
      <c r="E715" s="349" t="s">
        <v>268</v>
      </c>
      <c r="F715" s="349" t="s">
        <v>42</v>
      </c>
      <c r="G715" s="79">
        <v>19439</v>
      </c>
      <c r="H715" s="338" t="s">
        <v>3621</v>
      </c>
      <c r="I715" s="338"/>
      <c r="J715" s="349" t="s">
        <v>4681</v>
      </c>
      <c r="K715" s="349">
        <v>400006</v>
      </c>
      <c r="L715" s="338" t="s">
        <v>85</v>
      </c>
      <c r="M715" s="160" t="s">
        <v>86</v>
      </c>
      <c r="N715" s="338" t="s">
        <v>4061</v>
      </c>
      <c r="O715" s="345" t="s">
        <v>45</v>
      </c>
      <c r="P715" s="338">
        <v>10166</v>
      </c>
      <c r="Q715" s="345">
        <v>543965</v>
      </c>
      <c r="R715">
        <v>9589.2900000000009</v>
      </c>
      <c r="S715" s="349" t="s">
        <v>4786</v>
      </c>
    </row>
    <row r="716" spans="1:19" x14ac:dyDescent="0.25">
      <c r="A716" s="349" t="s">
        <v>65</v>
      </c>
      <c r="B716" s="338" t="s">
        <v>3620</v>
      </c>
      <c r="C716" s="339">
        <v>44027</v>
      </c>
      <c r="D716" s="242">
        <v>3023507</v>
      </c>
      <c r="E716" s="349" t="s">
        <v>269</v>
      </c>
      <c r="F716" s="349" t="s">
        <v>42</v>
      </c>
      <c r="G716" s="79">
        <v>26358</v>
      </c>
      <c r="H716" s="338" t="s">
        <v>3621</v>
      </c>
      <c r="I716" s="338"/>
      <c r="J716" s="349" t="s">
        <v>4681</v>
      </c>
      <c r="K716" s="349">
        <v>400037</v>
      </c>
      <c r="L716" s="338" t="s">
        <v>85</v>
      </c>
      <c r="M716" s="160" t="s">
        <v>86</v>
      </c>
      <c r="N716" s="338" t="s">
        <v>4061</v>
      </c>
      <c r="O716" s="345" t="s">
        <v>45</v>
      </c>
      <c r="P716" s="338">
        <v>10166</v>
      </c>
      <c r="Q716" s="345">
        <v>543965</v>
      </c>
      <c r="R716">
        <v>15508.140000000001</v>
      </c>
      <c r="S716" s="349" t="s">
        <v>4786</v>
      </c>
    </row>
    <row r="717" spans="1:19" x14ac:dyDescent="0.25">
      <c r="A717" s="349" t="s">
        <v>65</v>
      </c>
      <c r="B717" s="338" t="s">
        <v>3620</v>
      </c>
      <c r="C717" s="339">
        <v>44027</v>
      </c>
      <c r="D717" s="242">
        <v>3023506</v>
      </c>
      <c r="E717" s="349" t="s">
        <v>270</v>
      </c>
      <c r="F717" s="349" t="s">
        <v>42</v>
      </c>
      <c r="G717" s="79">
        <v>37920</v>
      </c>
      <c r="H717" s="338" t="s">
        <v>3621</v>
      </c>
      <c r="I717" s="338"/>
      <c r="J717" s="349" t="s">
        <v>4681</v>
      </c>
      <c r="K717" s="349">
        <v>400009</v>
      </c>
      <c r="L717" s="338" t="s">
        <v>85</v>
      </c>
      <c r="M717" s="160" t="s">
        <v>86</v>
      </c>
      <c r="N717" s="338" t="s">
        <v>4061</v>
      </c>
      <c r="O717" s="345" t="s">
        <v>45</v>
      </c>
      <c r="P717" s="338">
        <v>10166</v>
      </c>
      <c r="Q717" s="345">
        <v>543965</v>
      </c>
      <c r="R717">
        <v>20574.47</v>
      </c>
      <c r="S717" s="349" t="s">
        <v>4786</v>
      </c>
    </row>
    <row r="718" spans="1:19" x14ac:dyDescent="0.25">
      <c r="A718" s="349" t="s">
        <v>65</v>
      </c>
      <c r="B718" s="338" t="s">
        <v>3620</v>
      </c>
      <c r="C718" s="339">
        <v>44027</v>
      </c>
      <c r="D718" s="242">
        <v>3022070</v>
      </c>
      <c r="E718" s="349" t="s">
        <v>272</v>
      </c>
      <c r="F718" s="349" t="s">
        <v>42</v>
      </c>
      <c r="G718" s="79">
        <v>29561</v>
      </c>
      <c r="H718" s="338" t="s">
        <v>3621</v>
      </c>
      <c r="I718" s="338"/>
      <c r="J718" s="349" t="s">
        <v>4681</v>
      </c>
      <c r="K718" s="349">
        <v>400038</v>
      </c>
      <c r="L718" s="338" t="s">
        <v>85</v>
      </c>
      <c r="M718" s="160" t="s">
        <v>86</v>
      </c>
      <c r="N718" s="338" t="s">
        <v>4061</v>
      </c>
      <c r="O718" s="345" t="s">
        <v>45</v>
      </c>
      <c r="P718" s="338">
        <v>10166</v>
      </c>
      <c r="Q718" s="345">
        <v>543965</v>
      </c>
      <c r="R718">
        <v>17728.09</v>
      </c>
      <c r="S718" s="349" t="s">
        <v>4786</v>
      </c>
    </row>
    <row r="719" spans="1:19" x14ac:dyDescent="0.25">
      <c r="A719" s="349" t="s">
        <v>65</v>
      </c>
      <c r="B719" s="338" t="s">
        <v>3620</v>
      </c>
      <c r="C719" s="339">
        <v>44027</v>
      </c>
      <c r="D719" s="242">
        <v>3023316</v>
      </c>
      <c r="E719" s="349" t="s">
        <v>273</v>
      </c>
      <c r="F719" s="349" t="s">
        <v>42</v>
      </c>
      <c r="G719" s="79">
        <v>38541</v>
      </c>
      <c r="H719" s="338" t="s">
        <v>3621</v>
      </c>
      <c r="I719" s="338"/>
      <c r="J719" s="349" t="s">
        <v>4681</v>
      </c>
      <c r="K719" s="349">
        <v>400100</v>
      </c>
      <c r="L719" s="338" t="s">
        <v>85</v>
      </c>
      <c r="M719" s="160" t="s">
        <v>86</v>
      </c>
      <c r="N719" s="338" t="s">
        <v>4061</v>
      </c>
      <c r="O719" s="345" t="s">
        <v>45</v>
      </c>
      <c r="P719" s="338">
        <v>10166</v>
      </c>
      <c r="Q719" s="345">
        <v>543965</v>
      </c>
      <c r="R719">
        <v>22439.29</v>
      </c>
      <c r="S719" s="349" t="s">
        <v>4786</v>
      </c>
    </row>
    <row r="720" spans="1:19" x14ac:dyDescent="0.25">
      <c r="A720" s="349" t="s">
        <v>65</v>
      </c>
      <c r="B720" s="338" t="s">
        <v>3620</v>
      </c>
      <c r="C720" s="339">
        <v>44027</v>
      </c>
      <c r="D720" s="242">
        <v>3022055</v>
      </c>
      <c r="E720" s="349" t="s">
        <v>274</v>
      </c>
      <c r="F720" s="349" t="s">
        <v>42</v>
      </c>
      <c r="G720" s="79">
        <v>21642</v>
      </c>
      <c r="H720" s="338" t="s">
        <v>3621</v>
      </c>
      <c r="I720" s="338"/>
      <c r="J720" s="349" t="s">
        <v>4681</v>
      </c>
      <c r="K720" s="349">
        <v>400101</v>
      </c>
      <c r="L720" s="338" t="s">
        <v>85</v>
      </c>
      <c r="M720" s="160" t="s">
        <v>86</v>
      </c>
      <c r="N720" s="338" t="s">
        <v>4061</v>
      </c>
      <c r="O720" s="345" t="s">
        <v>45</v>
      </c>
      <c r="P720" s="338">
        <v>10166</v>
      </c>
      <c r="Q720" s="345">
        <v>543965</v>
      </c>
      <c r="R720">
        <v>6120</v>
      </c>
      <c r="S720" s="349" t="s">
        <v>4787</v>
      </c>
    </row>
    <row r="721" spans="1:19" x14ac:dyDescent="0.25">
      <c r="A721" s="349" t="s">
        <v>65</v>
      </c>
      <c r="B721" s="338" t="s">
        <v>3620</v>
      </c>
      <c r="C721" s="339">
        <v>44027</v>
      </c>
      <c r="D721" s="242">
        <v>3022057</v>
      </c>
      <c r="E721" s="349" t="s">
        <v>275</v>
      </c>
      <c r="F721" s="349" t="s">
        <v>42</v>
      </c>
      <c r="G721" s="79">
        <v>31453</v>
      </c>
      <c r="H721" s="338" t="s">
        <v>3621</v>
      </c>
      <c r="I721" s="338"/>
      <c r="J721" s="349" t="s">
        <v>4681</v>
      </c>
      <c r="K721" s="349">
        <v>400053</v>
      </c>
      <c r="L721" s="338" t="s">
        <v>85</v>
      </c>
      <c r="M721" s="160" t="s">
        <v>86</v>
      </c>
      <c r="N721" s="338" t="s">
        <v>4061</v>
      </c>
      <c r="O721" s="345" t="s">
        <v>45</v>
      </c>
      <c r="P721" s="338">
        <v>10166</v>
      </c>
      <c r="Q721" s="345">
        <v>543965</v>
      </c>
      <c r="R721">
        <v>10031.619999999999</v>
      </c>
      <c r="S721" s="349" t="s">
        <v>4786</v>
      </c>
    </row>
    <row r="722" spans="1:19" x14ac:dyDescent="0.25">
      <c r="A722" s="349" t="s">
        <v>65</v>
      </c>
      <c r="B722" s="338" t="s">
        <v>3620</v>
      </c>
      <c r="C722" s="339">
        <v>44027</v>
      </c>
      <c r="D722" s="242">
        <v>3022076</v>
      </c>
      <c r="E722" s="349" t="s">
        <v>277</v>
      </c>
      <c r="F722" s="349" t="s">
        <v>42</v>
      </c>
      <c r="G722" s="79">
        <v>39795</v>
      </c>
      <c r="H722" s="338" t="s">
        <v>3621</v>
      </c>
      <c r="I722" s="338"/>
      <c r="J722" s="349" t="s">
        <v>4681</v>
      </c>
      <c r="K722" s="349">
        <v>400111</v>
      </c>
      <c r="L722" s="338" t="s">
        <v>85</v>
      </c>
      <c r="M722" s="160" t="s">
        <v>86</v>
      </c>
      <c r="N722" s="338" t="s">
        <v>4061</v>
      </c>
      <c r="O722" s="345" t="s">
        <v>45</v>
      </c>
      <c r="P722" s="338">
        <v>10166</v>
      </c>
      <c r="Q722" s="345">
        <v>543965</v>
      </c>
      <c r="R722">
        <v>19760.089999999997</v>
      </c>
      <c r="S722" s="349" t="s">
        <v>4786</v>
      </c>
    </row>
    <row r="723" spans="1:19" x14ac:dyDescent="0.25">
      <c r="A723" s="349" t="s">
        <v>65</v>
      </c>
      <c r="B723" s="338" t="s">
        <v>3620</v>
      </c>
      <c r="C723" s="339">
        <v>44027</v>
      </c>
      <c r="D723" s="242">
        <v>3022060</v>
      </c>
      <c r="E723" s="349" t="s">
        <v>278</v>
      </c>
      <c r="F723" s="349" t="s">
        <v>42</v>
      </c>
      <c r="G723" s="79">
        <v>60946</v>
      </c>
      <c r="H723" s="338" t="s">
        <v>3621</v>
      </c>
      <c r="I723" s="338"/>
      <c r="J723" s="349" t="s">
        <v>4681</v>
      </c>
      <c r="K723" s="349">
        <v>400011</v>
      </c>
      <c r="L723" s="338" t="s">
        <v>85</v>
      </c>
      <c r="M723" s="160" t="s">
        <v>86</v>
      </c>
      <c r="N723" s="338" t="s">
        <v>4061</v>
      </c>
      <c r="O723" s="345" t="s">
        <v>45</v>
      </c>
      <c r="P723" s="338">
        <v>10166</v>
      </c>
      <c r="Q723" s="345">
        <v>543965</v>
      </c>
      <c r="R723">
        <v>35734</v>
      </c>
      <c r="S723" s="349" t="s">
        <v>4786</v>
      </c>
    </row>
    <row r="724" spans="1:19" x14ac:dyDescent="0.25">
      <c r="A724" s="349" t="s">
        <v>65</v>
      </c>
      <c r="B724" s="338" t="s">
        <v>3620</v>
      </c>
      <c r="C724" s="339">
        <v>44027</v>
      </c>
      <c r="D724" s="242">
        <v>3023518</v>
      </c>
      <c r="E724" s="349" t="s">
        <v>279</v>
      </c>
      <c r="F724" s="349" t="s">
        <v>42</v>
      </c>
      <c r="G724" s="79">
        <v>47233</v>
      </c>
      <c r="H724" s="338" t="s">
        <v>3621</v>
      </c>
      <c r="I724" s="338"/>
      <c r="J724" s="349" t="s">
        <v>4681</v>
      </c>
      <c r="K724" s="349">
        <v>400117</v>
      </c>
      <c r="L724" s="338" t="s">
        <v>85</v>
      </c>
      <c r="M724" s="160" t="s">
        <v>86</v>
      </c>
      <c r="N724" s="338" t="s">
        <v>4061</v>
      </c>
      <c r="O724" s="345" t="s">
        <v>45</v>
      </c>
      <c r="P724" s="338">
        <v>10166</v>
      </c>
      <c r="Q724" s="345">
        <v>543965</v>
      </c>
      <c r="R724">
        <v>25239.759999999998</v>
      </c>
      <c r="S724" s="349" t="s">
        <v>4786</v>
      </c>
    </row>
    <row r="725" spans="1:19" x14ac:dyDescent="0.25">
      <c r="A725" s="349" t="s">
        <v>65</v>
      </c>
      <c r="B725" s="338" t="s">
        <v>3620</v>
      </c>
      <c r="C725" s="339">
        <v>44027</v>
      </c>
      <c r="D725" s="242">
        <v>3022054</v>
      </c>
      <c r="E725" s="349" t="s">
        <v>280</v>
      </c>
      <c r="F725" s="349" t="s">
        <v>42</v>
      </c>
      <c r="G725" s="79">
        <v>35153</v>
      </c>
      <c r="H725" s="338" t="s">
        <v>3621</v>
      </c>
      <c r="I725" s="338"/>
      <c r="J725" s="349" t="s">
        <v>4681</v>
      </c>
      <c r="K725" s="349">
        <v>400004</v>
      </c>
      <c r="L725" s="338" t="s">
        <v>85</v>
      </c>
      <c r="M725" s="160" t="s">
        <v>86</v>
      </c>
      <c r="N725" s="338" t="s">
        <v>4061</v>
      </c>
      <c r="O725" s="345" t="s">
        <v>45</v>
      </c>
      <c r="P725" s="338">
        <v>10166</v>
      </c>
      <c r="Q725" s="345">
        <v>543965</v>
      </c>
      <c r="R725">
        <v>18025.759999999998</v>
      </c>
      <c r="S725" s="349" t="s">
        <v>4786</v>
      </c>
    </row>
    <row r="726" spans="1:19" x14ac:dyDescent="0.25">
      <c r="A726" s="349" t="s">
        <v>65</v>
      </c>
      <c r="B726" s="338" t="s">
        <v>3620</v>
      </c>
      <c r="C726" s="339">
        <v>44027</v>
      </c>
      <c r="D726" s="242">
        <v>3027005</v>
      </c>
      <c r="E726" s="349" t="s">
        <v>67</v>
      </c>
      <c r="F726" s="349" t="s">
        <v>42</v>
      </c>
      <c r="G726" s="79">
        <v>10526</v>
      </c>
      <c r="H726" s="338" t="s">
        <v>3621</v>
      </c>
      <c r="I726" s="338"/>
      <c r="J726" s="349" t="s">
        <v>4682</v>
      </c>
      <c r="K726" s="349">
        <v>400034</v>
      </c>
      <c r="L726" s="338" t="s">
        <v>85</v>
      </c>
      <c r="M726" s="160" t="s">
        <v>86</v>
      </c>
      <c r="N726" s="338" t="s">
        <v>4061</v>
      </c>
      <c r="O726" s="345" t="s">
        <v>71</v>
      </c>
      <c r="P726" s="338">
        <v>10168</v>
      </c>
      <c r="Q726" s="345">
        <v>543965</v>
      </c>
      <c r="R726">
        <v>5198</v>
      </c>
      <c r="S726" s="349" t="s">
        <v>4786</v>
      </c>
    </row>
    <row r="727" spans="1:19" x14ac:dyDescent="0.25">
      <c r="A727" s="349" t="s">
        <v>65</v>
      </c>
      <c r="B727" s="338" t="s">
        <v>3620</v>
      </c>
      <c r="C727" s="339">
        <v>44027</v>
      </c>
      <c r="D727" s="242">
        <v>3027009</v>
      </c>
      <c r="E727" s="349" t="s">
        <v>74</v>
      </c>
      <c r="F727" s="349" t="s">
        <v>42</v>
      </c>
      <c r="G727" s="79">
        <v>12914</v>
      </c>
      <c r="H727" s="338" t="s">
        <v>3621</v>
      </c>
      <c r="I727" s="338"/>
      <c r="J727" s="349" t="s">
        <v>4682</v>
      </c>
      <c r="K727" s="349">
        <v>400091</v>
      </c>
      <c r="L727" s="338" t="s">
        <v>85</v>
      </c>
      <c r="M727" s="160" t="s">
        <v>86</v>
      </c>
      <c r="N727" s="338" t="s">
        <v>4061</v>
      </c>
      <c r="O727" s="345" t="s">
        <v>71</v>
      </c>
      <c r="P727" s="338">
        <v>10168</v>
      </c>
      <c r="Q727" s="345">
        <v>543965</v>
      </c>
      <c r="R727">
        <v>9375.86</v>
      </c>
      <c r="S727" s="349" t="s">
        <v>4786</v>
      </c>
    </row>
    <row r="728" spans="1:19" x14ac:dyDescent="0.25">
      <c r="A728" s="349" t="s">
        <v>65</v>
      </c>
      <c r="B728" s="338" t="s">
        <v>3620</v>
      </c>
      <c r="C728" s="339">
        <v>44027</v>
      </c>
      <c r="D728" s="242">
        <v>3023521</v>
      </c>
      <c r="E728" s="349" t="s">
        <v>318</v>
      </c>
      <c r="F728" s="349" t="s">
        <v>42</v>
      </c>
      <c r="G728" s="244">
        <v>81483</v>
      </c>
      <c r="H728" s="338" t="s">
        <v>3621</v>
      </c>
      <c r="I728" s="338"/>
      <c r="J728" s="349" t="s">
        <v>4181</v>
      </c>
      <c r="K728" s="349">
        <v>400135</v>
      </c>
      <c r="L728" s="338" t="s">
        <v>85</v>
      </c>
      <c r="M728" s="160" t="s">
        <v>86</v>
      </c>
      <c r="N728" s="338" t="s">
        <v>4061</v>
      </c>
      <c r="O728" s="345" t="s">
        <v>317</v>
      </c>
      <c r="P728" s="338">
        <v>11329</v>
      </c>
      <c r="Q728" s="345">
        <v>543965</v>
      </c>
      <c r="R728">
        <v>49707.91</v>
      </c>
      <c r="S728" s="349" t="s">
        <v>4786</v>
      </c>
    </row>
    <row r="729" spans="1:19" x14ac:dyDescent="0.25">
      <c r="A729" s="349" t="s">
        <v>4062</v>
      </c>
      <c r="D729">
        <v>3023520</v>
      </c>
      <c r="E729" t="s">
        <v>189</v>
      </c>
      <c r="F729" s="349"/>
      <c r="G729">
        <v>96667.510000000009</v>
      </c>
      <c r="H729" s="338" t="s">
        <v>3621</v>
      </c>
      <c r="M729" s="349" t="s">
        <v>412</v>
      </c>
      <c r="N729" s="349" t="s">
        <v>412</v>
      </c>
      <c r="R729">
        <v>40642.973846153858</v>
      </c>
      <c r="S729" s="349" t="s">
        <v>4786</v>
      </c>
    </row>
    <row r="730" spans="1:19" x14ac:dyDescent="0.25">
      <c r="A730" s="349" t="s">
        <v>4062</v>
      </c>
      <c r="D730" s="349">
        <v>3023300</v>
      </c>
      <c r="E730" t="s">
        <v>192</v>
      </c>
      <c r="F730" s="349"/>
      <c r="G730">
        <v>24412</v>
      </c>
      <c r="H730" s="338" t="s">
        <v>3621</v>
      </c>
      <c r="M730" s="349" t="s">
        <v>412</v>
      </c>
      <c r="N730" s="349" t="s">
        <v>412</v>
      </c>
      <c r="R730">
        <v>7986.9669230769232</v>
      </c>
      <c r="S730" s="349" t="s">
        <v>4786</v>
      </c>
    </row>
    <row r="731" spans="1:19" x14ac:dyDescent="0.25">
      <c r="A731" s="349" t="s">
        <v>4062</v>
      </c>
      <c r="D731" s="349">
        <v>3023317</v>
      </c>
      <c r="E731" t="s">
        <v>193</v>
      </c>
      <c r="F731" s="349"/>
      <c r="G731">
        <v>59815</v>
      </c>
      <c r="H731" s="338" t="s">
        <v>3621</v>
      </c>
      <c r="M731" s="349" t="s">
        <v>412</v>
      </c>
      <c r="N731" s="349" t="s">
        <v>412</v>
      </c>
      <c r="R731">
        <v>18047.003076923083</v>
      </c>
      <c r="S731" s="349" t="s">
        <v>4787</v>
      </c>
    </row>
    <row r="732" spans="1:19" x14ac:dyDescent="0.25">
      <c r="A732" s="349" t="s">
        <v>4062</v>
      </c>
      <c r="D732" s="349">
        <v>3023317</v>
      </c>
      <c r="E732" t="s">
        <v>193</v>
      </c>
      <c r="F732" s="349"/>
      <c r="G732">
        <v>6127.51</v>
      </c>
      <c r="H732" s="338" t="s">
        <v>3621</v>
      </c>
      <c r="M732" s="349" t="s">
        <v>412</v>
      </c>
      <c r="N732" s="349" t="s">
        <v>412</v>
      </c>
      <c r="R732">
        <v>1908.9615384615392</v>
      </c>
      <c r="S732" s="349" t="s">
        <v>4787</v>
      </c>
    </row>
    <row r="733" spans="1:19" x14ac:dyDescent="0.25">
      <c r="A733" s="349" t="s">
        <v>4062</v>
      </c>
      <c r="D733" s="349">
        <v>3022020</v>
      </c>
      <c r="E733" t="s">
        <v>194</v>
      </c>
      <c r="F733" s="349" t="s">
        <v>48</v>
      </c>
      <c r="G733">
        <v>35402</v>
      </c>
      <c r="H733" s="338" t="s">
        <v>3621</v>
      </c>
      <c r="M733" s="349" t="s">
        <v>412</v>
      </c>
      <c r="N733" s="349" t="s">
        <v>412</v>
      </c>
      <c r="S733" s="349" t="s">
        <v>4786</v>
      </c>
    </row>
    <row r="734" spans="1:19" x14ac:dyDescent="0.25">
      <c r="A734" s="349" t="s">
        <v>4062</v>
      </c>
      <c r="D734" s="349">
        <v>3023500</v>
      </c>
      <c r="E734" t="s">
        <v>195</v>
      </c>
      <c r="F734" s="349"/>
      <c r="G734">
        <v>19127</v>
      </c>
      <c r="H734" s="338" t="s">
        <v>3621</v>
      </c>
      <c r="M734" s="349" t="s">
        <v>412</v>
      </c>
      <c r="N734" s="349" t="s">
        <v>412</v>
      </c>
      <c r="R734">
        <v>5371.1261538461549</v>
      </c>
      <c r="S734" s="349" t="s">
        <v>4787</v>
      </c>
    </row>
    <row r="735" spans="1:19" x14ac:dyDescent="0.25">
      <c r="A735" s="349" t="s">
        <v>4062</v>
      </c>
      <c r="D735" s="349">
        <v>3023514</v>
      </c>
      <c r="E735" t="s">
        <v>196</v>
      </c>
      <c r="F735" s="349"/>
      <c r="G735">
        <v>16275</v>
      </c>
      <c r="H735" s="338" t="s">
        <v>3621</v>
      </c>
      <c r="M735" s="349" t="s">
        <v>412</v>
      </c>
      <c r="N735" s="349" t="s">
        <v>412</v>
      </c>
      <c r="R735">
        <v>5070.2884615384619</v>
      </c>
      <c r="S735" s="349" t="s">
        <v>4787</v>
      </c>
    </row>
    <row r="736" spans="1:19" x14ac:dyDescent="0.25">
      <c r="A736" s="349" t="s">
        <v>4062</v>
      </c>
      <c r="D736" s="349">
        <v>3024001</v>
      </c>
      <c r="E736" t="s">
        <v>91</v>
      </c>
      <c r="F736" s="349" t="s">
        <v>48</v>
      </c>
      <c r="G736">
        <v>257194.49</v>
      </c>
      <c r="H736" s="338" t="s">
        <v>3621</v>
      </c>
      <c r="M736" s="349" t="s">
        <v>412</v>
      </c>
      <c r="N736" s="349" t="s">
        <v>412</v>
      </c>
      <c r="S736" s="349" t="s">
        <v>4786</v>
      </c>
    </row>
    <row r="737" spans="1:19" x14ac:dyDescent="0.25">
      <c r="A737" s="349" t="s">
        <v>4062</v>
      </c>
      <c r="D737" s="349">
        <v>3024013</v>
      </c>
      <c r="E737" t="s">
        <v>97</v>
      </c>
      <c r="F737" s="349" t="s">
        <v>48</v>
      </c>
      <c r="G737">
        <v>48825</v>
      </c>
      <c r="H737" s="338" t="s">
        <v>3621</v>
      </c>
      <c r="M737" s="349" t="s">
        <v>412</v>
      </c>
      <c r="N737" s="349" t="s">
        <v>412</v>
      </c>
      <c r="S737" s="349" t="s">
        <v>4786</v>
      </c>
    </row>
    <row r="738" spans="1:19" x14ac:dyDescent="0.25">
      <c r="A738" s="349" t="s">
        <v>4062</v>
      </c>
      <c r="D738" s="349">
        <v>3025406</v>
      </c>
      <c r="E738" t="s">
        <v>98</v>
      </c>
      <c r="F738" s="349" t="s">
        <v>48</v>
      </c>
      <c r="G738">
        <v>98232.91</v>
      </c>
      <c r="H738" s="338" t="s">
        <v>3621</v>
      </c>
      <c r="M738" s="349" t="s">
        <v>412</v>
      </c>
      <c r="N738" s="349" t="s">
        <v>412</v>
      </c>
      <c r="S738" s="349" t="s">
        <v>4786</v>
      </c>
    </row>
    <row r="739" spans="1:19" x14ac:dyDescent="0.25">
      <c r="A739" s="349" t="s">
        <v>4062</v>
      </c>
      <c r="D739" s="349">
        <v>3022050</v>
      </c>
      <c r="E739" t="s">
        <v>197</v>
      </c>
      <c r="F739" s="349" t="s">
        <v>48</v>
      </c>
      <c r="G739">
        <v>23873.58</v>
      </c>
      <c r="H739" s="338" t="s">
        <v>3621</v>
      </c>
      <c r="M739" s="349" t="s">
        <v>412</v>
      </c>
      <c r="N739" s="349" t="s">
        <v>412</v>
      </c>
      <c r="S739" s="349" t="s">
        <v>4786</v>
      </c>
    </row>
    <row r="740" spans="1:19" x14ac:dyDescent="0.25">
      <c r="A740" s="349" t="s">
        <v>4062</v>
      </c>
      <c r="D740" s="349">
        <v>3022002</v>
      </c>
      <c r="E740" t="s">
        <v>198</v>
      </c>
      <c r="F740" s="349"/>
      <c r="G740">
        <v>82214</v>
      </c>
      <c r="H740" s="338" t="s">
        <v>3621</v>
      </c>
      <c r="M740" s="349" t="s">
        <v>412</v>
      </c>
      <c r="N740" s="349" t="s">
        <v>412</v>
      </c>
      <c r="R740">
        <v>-3212.1269230769203</v>
      </c>
      <c r="S740" s="349" t="s">
        <v>4786</v>
      </c>
    </row>
    <row r="741" spans="1:19" x14ac:dyDescent="0.25">
      <c r="A741" s="349" t="s">
        <v>4062</v>
      </c>
      <c r="D741" s="349">
        <v>3022002</v>
      </c>
      <c r="E741" t="s">
        <v>198</v>
      </c>
      <c r="F741" s="349"/>
      <c r="G741">
        <v>6357.8585714285709</v>
      </c>
      <c r="H741" s="338" t="s">
        <v>3621</v>
      </c>
      <c r="M741" s="349" t="s">
        <v>4314</v>
      </c>
      <c r="N741" s="349" t="s">
        <v>4314</v>
      </c>
      <c r="R741">
        <v>1521.5362637362632</v>
      </c>
      <c r="S741" s="349" t="s">
        <v>4786</v>
      </c>
    </row>
    <row r="742" spans="1:19" x14ac:dyDescent="0.25">
      <c r="A742" s="349" t="s">
        <v>4062</v>
      </c>
      <c r="D742" s="349">
        <v>3023524</v>
      </c>
      <c r="E742" t="s">
        <v>200</v>
      </c>
      <c r="F742" s="349"/>
      <c r="G742">
        <v>51237.58</v>
      </c>
      <c r="H742" s="338" t="s">
        <v>3621</v>
      </c>
      <c r="M742" s="349" t="s">
        <v>412</v>
      </c>
      <c r="N742" s="349" t="s">
        <v>412</v>
      </c>
      <c r="R742">
        <v>19731.973846153847</v>
      </c>
      <c r="S742" s="349" t="s">
        <v>4787</v>
      </c>
    </row>
    <row r="743" spans="1:19" x14ac:dyDescent="0.25">
      <c r="A743" s="349" t="s">
        <v>4062</v>
      </c>
      <c r="D743" s="349">
        <v>3023524</v>
      </c>
      <c r="E743" t="s">
        <v>200</v>
      </c>
      <c r="F743" s="349"/>
      <c r="G743">
        <v>2487.86</v>
      </c>
      <c r="H743" s="338" t="s">
        <v>3621</v>
      </c>
      <c r="M743" s="349" t="s">
        <v>4314</v>
      </c>
      <c r="N743" s="349" t="s">
        <v>4314</v>
      </c>
      <c r="R743">
        <v>595.38307692307706</v>
      </c>
      <c r="S743" s="349" t="s">
        <v>4787</v>
      </c>
    </row>
    <row r="744" spans="1:19" x14ac:dyDescent="0.25">
      <c r="A744" s="349" t="s">
        <v>4062</v>
      </c>
      <c r="D744" s="349">
        <v>3022003</v>
      </c>
      <c r="E744" t="s">
        <v>201</v>
      </c>
      <c r="F744" s="349"/>
      <c r="G744">
        <v>81793</v>
      </c>
      <c r="H744" s="338" t="s">
        <v>3621</v>
      </c>
      <c r="M744" s="349" t="s">
        <v>412</v>
      </c>
      <c r="N744" s="349" t="s">
        <v>412</v>
      </c>
      <c r="R744">
        <v>27862.825384615393</v>
      </c>
      <c r="S744" s="349" t="s">
        <v>4786</v>
      </c>
    </row>
    <row r="745" spans="1:19" x14ac:dyDescent="0.25">
      <c r="A745" s="349" t="s">
        <v>4062</v>
      </c>
      <c r="D745" s="349">
        <v>3025408</v>
      </c>
      <c r="E745" t="s">
        <v>99</v>
      </c>
      <c r="F745" s="349" t="s">
        <v>48</v>
      </c>
      <c r="G745">
        <v>21918.080000000002</v>
      </c>
      <c r="H745" s="338" t="s">
        <v>3621</v>
      </c>
      <c r="M745" s="349" t="s">
        <v>412</v>
      </c>
      <c r="N745" s="349" t="s">
        <v>412</v>
      </c>
      <c r="S745" s="349" t="s">
        <v>4786</v>
      </c>
    </row>
    <row r="746" spans="1:19" x14ac:dyDescent="0.25">
      <c r="A746" s="349" t="s">
        <v>4062</v>
      </c>
      <c r="D746" s="349">
        <v>3023511</v>
      </c>
      <c r="E746" t="s">
        <v>202</v>
      </c>
      <c r="F746" s="349"/>
      <c r="G746">
        <v>49245</v>
      </c>
      <c r="H746" s="338" t="s">
        <v>3621</v>
      </c>
      <c r="M746" s="349" t="s">
        <v>412</v>
      </c>
      <c r="N746" s="349" t="s">
        <v>412</v>
      </c>
      <c r="R746">
        <v>16723.171538461538</v>
      </c>
      <c r="S746" s="349" t="s">
        <v>4787</v>
      </c>
    </row>
    <row r="747" spans="1:19" x14ac:dyDescent="0.25">
      <c r="A747" s="349" t="s">
        <v>4062</v>
      </c>
      <c r="D747" s="349">
        <v>3023519</v>
      </c>
      <c r="E747" t="s">
        <v>203</v>
      </c>
      <c r="F747" s="349" t="s">
        <v>48</v>
      </c>
      <c r="G747">
        <v>427400.75</v>
      </c>
      <c r="H747" s="338" t="s">
        <v>3621</v>
      </c>
      <c r="M747" s="349" t="s">
        <v>4315</v>
      </c>
      <c r="N747" s="349" t="s">
        <v>4315</v>
      </c>
      <c r="S747" s="349" t="s">
        <v>4786</v>
      </c>
    </row>
    <row r="748" spans="1:19" x14ac:dyDescent="0.25">
      <c r="A748" s="349" t="s">
        <v>4062</v>
      </c>
      <c r="D748" s="349">
        <v>3023519</v>
      </c>
      <c r="E748" t="s">
        <v>203</v>
      </c>
      <c r="F748" s="349" t="s">
        <v>48</v>
      </c>
      <c r="G748">
        <v>151774.08000000002</v>
      </c>
      <c r="H748" s="338" t="s">
        <v>3621</v>
      </c>
      <c r="M748" s="349" t="s">
        <v>412</v>
      </c>
      <c r="N748" s="349" t="s">
        <v>412</v>
      </c>
      <c r="S748" s="349" t="s">
        <v>4786</v>
      </c>
    </row>
    <row r="749" spans="1:19" x14ac:dyDescent="0.25">
      <c r="A749" s="349" t="s">
        <v>4062</v>
      </c>
      <c r="D749" s="349">
        <v>3023519</v>
      </c>
      <c r="E749" t="s">
        <v>203</v>
      </c>
      <c r="F749" s="349" t="s">
        <v>48</v>
      </c>
      <c r="G749">
        <v>2553.13</v>
      </c>
      <c r="H749" s="338" t="s">
        <v>3621</v>
      </c>
      <c r="M749" s="349" t="s">
        <v>412</v>
      </c>
      <c r="N749" s="349" t="s">
        <v>412</v>
      </c>
      <c r="S749" s="349" t="s">
        <v>4786</v>
      </c>
    </row>
    <row r="750" spans="1:19" x14ac:dyDescent="0.25">
      <c r="A750" s="349" t="s">
        <v>4062</v>
      </c>
      <c r="D750" s="349">
        <v>3023519</v>
      </c>
      <c r="E750" t="s">
        <v>203</v>
      </c>
      <c r="F750" s="349" t="s">
        <v>48</v>
      </c>
      <c r="G750">
        <v>7578.7585714285706</v>
      </c>
      <c r="H750" s="338" t="s">
        <v>3621</v>
      </c>
      <c r="M750" s="349" t="s">
        <v>4314</v>
      </c>
      <c r="N750" s="349" t="s">
        <v>4314</v>
      </c>
      <c r="S750" s="349" t="s">
        <v>4786</v>
      </c>
    </row>
    <row r="751" spans="1:19" x14ac:dyDescent="0.25">
      <c r="A751" s="349" t="s">
        <v>4062</v>
      </c>
      <c r="D751" s="349">
        <v>3021000</v>
      </c>
      <c r="E751" s="364" t="s">
        <v>53</v>
      </c>
      <c r="F751" s="349"/>
      <c r="G751">
        <v>1044.2857142857142</v>
      </c>
      <c r="H751" s="338" t="s">
        <v>3621</v>
      </c>
      <c r="M751" s="349" t="s">
        <v>4314</v>
      </c>
      <c r="N751" s="349" t="s">
        <v>4314</v>
      </c>
      <c r="R751">
        <v>249.91802197802193</v>
      </c>
      <c r="S751" s="349" t="s">
        <v>4787</v>
      </c>
    </row>
    <row r="752" spans="1:19" x14ac:dyDescent="0.25">
      <c r="A752" s="349" t="s">
        <v>4062</v>
      </c>
      <c r="D752" s="349">
        <v>3022008</v>
      </c>
      <c r="E752" t="s">
        <v>204</v>
      </c>
      <c r="F752" s="349"/>
      <c r="G752">
        <v>130218.25</v>
      </c>
      <c r="H752" s="338" t="s">
        <v>3621</v>
      </c>
      <c r="M752" s="349" t="s">
        <v>412</v>
      </c>
      <c r="N752" s="349" t="s">
        <v>412</v>
      </c>
      <c r="R752">
        <v>10324.40076923077</v>
      </c>
      <c r="S752" s="349" t="s">
        <v>4786</v>
      </c>
    </row>
    <row r="753" spans="1:19" x14ac:dyDescent="0.25">
      <c r="A753" s="349" t="s">
        <v>4062</v>
      </c>
      <c r="D753" s="349">
        <v>3022008</v>
      </c>
      <c r="E753" t="s">
        <v>204</v>
      </c>
      <c r="F753" s="349"/>
      <c r="G753">
        <v>3711.8214285714298</v>
      </c>
      <c r="H753" s="338" t="s">
        <v>3621</v>
      </c>
      <c r="M753" s="349" t="s">
        <v>4314</v>
      </c>
      <c r="N753" s="349" t="s">
        <v>4314</v>
      </c>
      <c r="R753">
        <v>888.30835164835207</v>
      </c>
      <c r="S753" s="349" t="s">
        <v>4786</v>
      </c>
    </row>
    <row r="754" spans="1:19" x14ac:dyDescent="0.25">
      <c r="A754" s="349" t="s">
        <v>4062</v>
      </c>
      <c r="D754" s="349">
        <v>3022007</v>
      </c>
      <c r="E754" t="s">
        <v>205</v>
      </c>
      <c r="F754" s="349"/>
      <c r="G754">
        <v>96057</v>
      </c>
      <c r="H754" s="338" t="s">
        <v>3621</v>
      </c>
      <c r="M754" s="349" t="s">
        <v>412</v>
      </c>
      <c r="N754" s="349" t="s">
        <v>412</v>
      </c>
      <c r="R754">
        <v>-1264.8000000000029</v>
      </c>
      <c r="S754" s="349" t="s">
        <v>4786</v>
      </c>
    </row>
    <row r="755" spans="1:19" x14ac:dyDescent="0.25">
      <c r="A755" s="349" t="s">
        <v>4062</v>
      </c>
      <c r="D755" s="349">
        <v>3022009</v>
      </c>
      <c r="E755" t="s">
        <v>206</v>
      </c>
      <c r="F755" s="349"/>
      <c r="G755">
        <v>87078</v>
      </c>
      <c r="H755" s="338" t="s">
        <v>3621</v>
      </c>
      <c r="M755" s="349" t="s">
        <v>412</v>
      </c>
      <c r="N755" s="349" t="s">
        <v>412</v>
      </c>
      <c r="R755">
        <v>26540.476153846157</v>
      </c>
      <c r="S755" s="349" t="s">
        <v>4787</v>
      </c>
    </row>
    <row r="756" spans="1:19" x14ac:dyDescent="0.25">
      <c r="A756" s="349" t="s">
        <v>4062</v>
      </c>
      <c r="D756" s="349">
        <v>3022009</v>
      </c>
      <c r="E756" t="s">
        <v>206</v>
      </c>
      <c r="F756" s="349"/>
      <c r="G756">
        <v>2134.64</v>
      </c>
      <c r="H756" s="338" t="s">
        <v>3621</v>
      </c>
      <c r="M756" s="349" t="s">
        <v>4314</v>
      </c>
      <c r="N756" s="349" t="s">
        <v>4314</v>
      </c>
      <c r="R756">
        <v>510.85846153846143</v>
      </c>
      <c r="S756" s="349" t="s">
        <v>4787</v>
      </c>
    </row>
    <row r="757" spans="1:19" x14ac:dyDescent="0.25">
      <c r="A757" s="349" t="s">
        <v>4062</v>
      </c>
      <c r="D757" s="349">
        <v>3022067</v>
      </c>
      <c r="E757" t="s">
        <v>41</v>
      </c>
      <c r="F757" s="349"/>
      <c r="G757">
        <v>122500</v>
      </c>
      <c r="H757" s="338" t="s">
        <v>3621</v>
      </c>
      <c r="M757" s="349" t="s">
        <v>4315</v>
      </c>
      <c r="N757" s="349" t="s">
        <v>4315</v>
      </c>
      <c r="R757">
        <v>38163.461538461546</v>
      </c>
      <c r="S757" s="349" t="s">
        <v>4786</v>
      </c>
    </row>
    <row r="758" spans="1:19" x14ac:dyDescent="0.25">
      <c r="A758" s="349" t="s">
        <v>4062</v>
      </c>
      <c r="D758" s="349">
        <v>3022067</v>
      </c>
      <c r="E758" t="s">
        <v>41</v>
      </c>
      <c r="F758" s="349"/>
      <c r="G758">
        <v>40007.910000000003</v>
      </c>
      <c r="H758" s="338" t="s">
        <v>3621</v>
      </c>
      <c r="M758" s="349" t="s">
        <v>412</v>
      </c>
      <c r="N758" s="349" t="s">
        <v>412</v>
      </c>
      <c r="R758">
        <v>12719.019230769232</v>
      </c>
      <c r="S758" s="349" t="s">
        <v>4786</v>
      </c>
    </row>
    <row r="759" spans="1:19" x14ac:dyDescent="0.25">
      <c r="A759" s="349" t="s">
        <v>4062</v>
      </c>
      <c r="D759" s="349">
        <v>3022010</v>
      </c>
      <c r="E759" t="s">
        <v>207</v>
      </c>
      <c r="F759" s="349" t="s">
        <v>48</v>
      </c>
      <c r="G759">
        <v>221100</v>
      </c>
      <c r="H759" s="338" t="s">
        <v>3621</v>
      </c>
      <c r="M759" s="349" t="s">
        <v>4315</v>
      </c>
      <c r="N759" s="349" t="s">
        <v>4315</v>
      </c>
      <c r="S759" s="349" t="s">
        <v>4786</v>
      </c>
    </row>
    <row r="760" spans="1:19" x14ac:dyDescent="0.25">
      <c r="A760" s="349" t="s">
        <v>4062</v>
      </c>
      <c r="D760" s="349">
        <v>3022010</v>
      </c>
      <c r="E760" t="s">
        <v>207</v>
      </c>
      <c r="F760" s="349" t="s">
        <v>48</v>
      </c>
      <c r="G760">
        <v>65520</v>
      </c>
      <c r="H760" s="338" t="s">
        <v>3621</v>
      </c>
      <c r="M760" s="349" t="s">
        <v>412</v>
      </c>
      <c r="N760" s="349" t="s">
        <v>412</v>
      </c>
      <c r="S760" s="349" t="s">
        <v>4786</v>
      </c>
    </row>
    <row r="761" spans="1:19" x14ac:dyDescent="0.25">
      <c r="A761" s="349" t="s">
        <v>4062</v>
      </c>
      <c r="D761" s="349">
        <v>3022010</v>
      </c>
      <c r="E761" t="s">
        <v>207</v>
      </c>
      <c r="F761" s="349" t="s">
        <v>48</v>
      </c>
      <c r="G761">
        <v>2119.2857142857147</v>
      </c>
      <c r="H761" s="338" t="s">
        <v>3621</v>
      </c>
      <c r="M761" s="349" t="s">
        <v>4314</v>
      </c>
      <c r="N761" s="349" t="s">
        <v>4314</v>
      </c>
      <c r="S761" s="349" t="s">
        <v>4786</v>
      </c>
    </row>
    <row r="762" spans="1:19" x14ac:dyDescent="0.25">
      <c r="A762" s="349" t="s">
        <v>4062</v>
      </c>
      <c r="D762" s="349">
        <v>3023302</v>
      </c>
      <c r="E762" t="s">
        <v>208</v>
      </c>
      <c r="F762" s="349"/>
      <c r="G762">
        <v>77159.33</v>
      </c>
      <c r="H762" s="338" t="s">
        <v>3621</v>
      </c>
      <c r="M762" s="349" t="s">
        <v>412</v>
      </c>
      <c r="N762" s="349" t="s">
        <v>412</v>
      </c>
      <c r="R762">
        <v>4005.7184615384549</v>
      </c>
      <c r="S762" s="349" t="s">
        <v>4786</v>
      </c>
    </row>
    <row r="763" spans="1:19" x14ac:dyDescent="0.25">
      <c r="A763" s="349" t="s">
        <v>4062</v>
      </c>
      <c r="D763" s="349">
        <v>3023302</v>
      </c>
      <c r="E763" t="s">
        <v>208</v>
      </c>
      <c r="F763" s="349"/>
      <c r="G763">
        <v>1221.7</v>
      </c>
      <c r="H763" s="338" t="s">
        <v>3621</v>
      </c>
      <c r="M763" s="349" t="s">
        <v>412</v>
      </c>
      <c r="N763" s="349" t="s">
        <v>412</v>
      </c>
      <c r="R763">
        <v>-1129.5084615384615</v>
      </c>
      <c r="S763" s="349" t="s">
        <v>4786</v>
      </c>
    </row>
    <row r="764" spans="1:19" x14ac:dyDescent="0.25">
      <c r="A764" s="349" t="s">
        <v>4062</v>
      </c>
      <c r="D764" s="349">
        <v>3024211</v>
      </c>
      <c r="E764" t="s">
        <v>100</v>
      </c>
      <c r="F764" s="349" t="s">
        <v>48</v>
      </c>
      <c r="G764">
        <v>101343</v>
      </c>
      <c r="H764" s="338" t="s">
        <v>3621</v>
      </c>
      <c r="M764" s="349" t="s">
        <v>412</v>
      </c>
      <c r="N764" s="349" t="s">
        <v>412</v>
      </c>
      <c r="S764" s="349" t="s">
        <v>4786</v>
      </c>
    </row>
    <row r="765" spans="1:19" x14ac:dyDescent="0.25">
      <c r="A765" s="349" t="s">
        <v>4062</v>
      </c>
      <c r="D765" s="349">
        <v>3022011</v>
      </c>
      <c r="E765" t="s">
        <v>209</v>
      </c>
      <c r="F765" s="349"/>
      <c r="G765">
        <v>27265</v>
      </c>
      <c r="H765" s="338" t="s">
        <v>3621</v>
      </c>
      <c r="M765" s="349" t="s">
        <v>412</v>
      </c>
      <c r="N765" s="349" t="s">
        <v>412</v>
      </c>
      <c r="R765">
        <v>10081.536153846151</v>
      </c>
      <c r="S765" s="349" t="s">
        <v>4786</v>
      </c>
    </row>
    <row r="766" spans="1:19" x14ac:dyDescent="0.25">
      <c r="A766" s="349" t="s">
        <v>4062</v>
      </c>
      <c r="D766" s="349">
        <v>3023522</v>
      </c>
      <c r="E766" t="s">
        <v>210</v>
      </c>
      <c r="F766" s="349" t="s">
        <v>48</v>
      </c>
      <c r="G766">
        <v>55275</v>
      </c>
      <c r="H766" s="338" t="s">
        <v>3621</v>
      </c>
      <c r="M766" s="349" t="s">
        <v>4315</v>
      </c>
      <c r="N766" s="349" t="s">
        <v>4315</v>
      </c>
      <c r="S766" s="349" t="s">
        <v>4786</v>
      </c>
    </row>
    <row r="767" spans="1:19" x14ac:dyDescent="0.25">
      <c r="A767" s="349" t="s">
        <v>4062</v>
      </c>
      <c r="D767" s="349">
        <v>3023522</v>
      </c>
      <c r="E767" t="s">
        <v>210</v>
      </c>
      <c r="F767" s="349" t="s">
        <v>48</v>
      </c>
      <c r="G767">
        <v>62525.32</v>
      </c>
      <c r="H767" s="338" t="s">
        <v>3621</v>
      </c>
      <c r="M767" s="349" t="s">
        <v>412</v>
      </c>
      <c r="N767" s="349" t="s">
        <v>412</v>
      </c>
      <c r="S767" s="349" t="s">
        <v>4786</v>
      </c>
    </row>
    <row r="768" spans="1:19" x14ac:dyDescent="0.25">
      <c r="A768" s="349" t="s">
        <v>4062</v>
      </c>
      <c r="D768" s="349">
        <v>3023522</v>
      </c>
      <c r="E768" t="s">
        <v>210</v>
      </c>
      <c r="F768" s="349" t="s">
        <v>48</v>
      </c>
      <c r="G768">
        <v>4100.3571428571431</v>
      </c>
      <c r="H768" s="338" t="s">
        <v>3621</v>
      </c>
      <c r="M768" s="349" t="s">
        <v>4314</v>
      </c>
      <c r="N768" s="349" t="s">
        <v>4314</v>
      </c>
      <c r="S768" s="349" t="s">
        <v>4786</v>
      </c>
    </row>
    <row r="769" spans="1:19" x14ac:dyDescent="0.25">
      <c r="A769" s="349" t="s">
        <v>4062</v>
      </c>
      <c r="D769" s="349">
        <v>3022014</v>
      </c>
      <c r="E769" t="s">
        <v>211</v>
      </c>
      <c r="F769" s="349"/>
      <c r="G769">
        <v>178704</v>
      </c>
      <c r="H769" s="338" t="s">
        <v>3621</v>
      </c>
      <c r="M769" s="349" t="s">
        <v>4315</v>
      </c>
      <c r="N769" s="349" t="s">
        <v>4315</v>
      </c>
      <c r="R769">
        <v>-4751.8807692307964</v>
      </c>
      <c r="S769" s="349" t="s">
        <v>4786</v>
      </c>
    </row>
    <row r="770" spans="1:19" x14ac:dyDescent="0.25">
      <c r="A770" s="349" t="s">
        <v>4062</v>
      </c>
      <c r="D770" s="349">
        <v>3022014</v>
      </c>
      <c r="E770" t="s">
        <v>211</v>
      </c>
      <c r="F770" s="349"/>
      <c r="G770">
        <v>112331</v>
      </c>
      <c r="H770" s="338" t="s">
        <v>3621</v>
      </c>
      <c r="M770" s="349" t="s">
        <v>412</v>
      </c>
      <c r="N770" s="349" t="s">
        <v>412</v>
      </c>
      <c r="R770">
        <v>-7890.5230769230748</v>
      </c>
      <c r="S770" s="349" t="s">
        <v>4786</v>
      </c>
    </row>
    <row r="771" spans="1:19" x14ac:dyDescent="0.25">
      <c r="A771" s="349" t="s">
        <v>4062</v>
      </c>
      <c r="D771" s="349">
        <v>3022014</v>
      </c>
      <c r="E771" t="s">
        <v>211</v>
      </c>
      <c r="F771" s="349"/>
      <c r="G771">
        <v>2533.9285714285716</v>
      </c>
      <c r="H771" s="338" t="s">
        <v>3621</v>
      </c>
      <c r="M771" s="349" t="s">
        <v>4314</v>
      </c>
      <c r="N771" s="349" t="s">
        <v>4314</v>
      </c>
      <c r="R771">
        <v>606.40549450549463</v>
      </c>
      <c r="S771" s="349" t="s">
        <v>4786</v>
      </c>
    </row>
    <row r="772" spans="1:19" x14ac:dyDescent="0.25">
      <c r="A772" s="349" t="s">
        <v>4062</v>
      </c>
      <c r="D772" s="349">
        <v>3024215</v>
      </c>
      <c r="E772" t="s">
        <v>101</v>
      </c>
      <c r="F772" s="349" t="s">
        <v>48</v>
      </c>
      <c r="G772">
        <v>304872</v>
      </c>
      <c r="H772" s="338" t="s">
        <v>3621</v>
      </c>
      <c r="M772" s="349" t="s">
        <v>412</v>
      </c>
      <c r="N772" s="349" t="s">
        <v>412</v>
      </c>
      <c r="S772" s="349" t="s">
        <v>4786</v>
      </c>
    </row>
    <row r="773" spans="1:19" x14ac:dyDescent="0.25">
      <c r="A773" s="349" t="s">
        <v>4062</v>
      </c>
      <c r="D773" s="349">
        <v>3022015</v>
      </c>
      <c r="E773" t="s">
        <v>212</v>
      </c>
      <c r="F773" s="349"/>
      <c r="G773">
        <v>107058.84</v>
      </c>
      <c r="H773" s="338" t="s">
        <v>3621</v>
      </c>
      <c r="M773" s="349" t="s">
        <v>4315</v>
      </c>
      <c r="N773" s="349" t="s">
        <v>4315</v>
      </c>
      <c r="R773">
        <v>32331.652307692304</v>
      </c>
      <c r="S773" s="349" t="s">
        <v>4787</v>
      </c>
    </row>
    <row r="774" spans="1:19" x14ac:dyDescent="0.25">
      <c r="A774" s="349" t="s">
        <v>4062</v>
      </c>
      <c r="D774" s="349">
        <v>3022015</v>
      </c>
      <c r="E774" t="s">
        <v>212</v>
      </c>
      <c r="F774" s="349"/>
      <c r="G774">
        <v>34863.58</v>
      </c>
      <c r="H774" s="338" t="s">
        <v>3621</v>
      </c>
      <c r="M774" s="349" t="s">
        <v>412</v>
      </c>
      <c r="N774" s="349" t="s">
        <v>412</v>
      </c>
      <c r="R774">
        <v>10518.533076923082</v>
      </c>
      <c r="S774" s="349" t="s">
        <v>4787</v>
      </c>
    </row>
    <row r="775" spans="1:19" x14ac:dyDescent="0.25">
      <c r="A775" s="349" t="s">
        <v>4062</v>
      </c>
      <c r="D775" s="349">
        <v>3022015</v>
      </c>
      <c r="E775" t="s">
        <v>212</v>
      </c>
      <c r="F775" s="349"/>
      <c r="G775">
        <v>4594.495687203791</v>
      </c>
      <c r="H775" s="338" t="s">
        <v>3621</v>
      </c>
      <c r="M775" s="349" t="s">
        <v>4314</v>
      </c>
      <c r="N775" s="349" t="s">
        <v>4314</v>
      </c>
      <c r="R775">
        <v>1099.5364710171343</v>
      </c>
      <c r="S775" s="349" t="s">
        <v>4787</v>
      </c>
    </row>
    <row r="776" spans="1:19" x14ac:dyDescent="0.25">
      <c r="A776" s="349" t="s">
        <v>4062</v>
      </c>
      <c r="D776" s="349">
        <v>3024210</v>
      </c>
      <c r="E776" t="s">
        <v>102</v>
      </c>
      <c r="F776" s="349" t="s">
        <v>48</v>
      </c>
      <c r="G776">
        <v>98911</v>
      </c>
      <c r="H776" s="338" t="s">
        <v>3621</v>
      </c>
      <c r="M776" s="349" t="s">
        <v>412</v>
      </c>
      <c r="N776" s="349" t="s">
        <v>412</v>
      </c>
      <c r="S776" s="349" t="s">
        <v>4786</v>
      </c>
    </row>
    <row r="777" spans="1:19" x14ac:dyDescent="0.25">
      <c r="A777" s="349" t="s">
        <v>4062</v>
      </c>
      <c r="D777" s="349">
        <v>3022016</v>
      </c>
      <c r="E777" t="s">
        <v>213</v>
      </c>
      <c r="F777" s="349"/>
      <c r="G777">
        <v>69917.83</v>
      </c>
      <c r="H777" s="338" t="s">
        <v>3621</v>
      </c>
      <c r="M777" s="349" t="s">
        <v>412</v>
      </c>
      <c r="N777" s="349" t="s">
        <v>412</v>
      </c>
      <c r="R777">
        <v>20907.0476923077</v>
      </c>
      <c r="S777" s="349" t="s">
        <v>4786</v>
      </c>
    </row>
    <row r="778" spans="1:19" x14ac:dyDescent="0.25">
      <c r="A778" s="349" t="s">
        <v>4062</v>
      </c>
      <c r="D778" s="349">
        <v>3022017</v>
      </c>
      <c r="E778" t="s">
        <v>214</v>
      </c>
      <c r="F778" s="349"/>
      <c r="G778">
        <v>31473.17</v>
      </c>
      <c r="H778" s="338" t="s">
        <v>3621</v>
      </c>
      <c r="M778" s="349" t="s">
        <v>412</v>
      </c>
      <c r="N778" s="349" t="s">
        <v>412</v>
      </c>
      <c r="R778">
        <v>11058.198461538461</v>
      </c>
      <c r="S778" s="349" t="s">
        <v>4786</v>
      </c>
    </row>
    <row r="779" spans="1:19" x14ac:dyDescent="0.25">
      <c r="A779" s="349" t="s">
        <v>4062</v>
      </c>
      <c r="D779" s="349">
        <v>3022073</v>
      </c>
      <c r="E779" t="s">
        <v>215</v>
      </c>
      <c r="F779" s="349"/>
      <c r="G779">
        <v>244633</v>
      </c>
      <c r="H779" s="338" t="s">
        <v>3621</v>
      </c>
      <c r="M779" s="349" t="s">
        <v>412</v>
      </c>
      <c r="N779" s="349" t="s">
        <v>412</v>
      </c>
      <c r="R779">
        <v>-5260.4215384615236</v>
      </c>
      <c r="S779" s="349" t="s">
        <v>4786</v>
      </c>
    </row>
    <row r="780" spans="1:19" x14ac:dyDescent="0.25">
      <c r="A780" s="349" t="s">
        <v>4062</v>
      </c>
      <c r="D780" s="349">
        <v>3022019</v>
      </c>
      <c r="E780" t="s">
        <v>216</v>
      </c>
      <c r="F780" s="349"/>
      <c r="G780">
        <v>17322.080000000002</v>
      </c>
      <c r="H780" s="338" t="s">
        <v>3621</v>
      </c>
      <c r="M780" s="349" t="s">
        <v>412</v>
      </c>
      <c r="N780" s="349" t="s">
        <v>412</v>
      </c>
      <c r="R780">
        <v>6114.5061538461541</v>
      </c>
      <c r="S780" s="349" t="s">
        <v>4787</v>
      </c>
    </row>
    <row r="781" spans="1:19" x14ac:dyDescent="0.25">
      <c r="A781" s="349" t="s">
        <v>4062</v>
      </c>
      <c r="D781" s="349">
        <v>3022019</v>
      </c>
      <c r="E781" t="s">
        <v>216</v>
      </c>
      <c r="F781" s="349"/>
      <c r="G781">
        <v>4468.9285714285706</v>
      </c>
      <c r="H781" s="338" t="s">
        <v>3621</v>
      </c>
      <c r="M781" s="349" t="s">
        <v>4314</v>
      </c>
      <c r="N781" s="349" t="s">
        <v>4314</v>
      </c>
      <c r="R781">
        <v>1069.4824175824172</v>
      </c>
      <c r="S781" s="349" t="s">
        <v>4787</v>
      </c>
    </row>
    <row r="782" spans="1:19" x14ac:dyDescent="0.25">
      <c r="A782" s="349" t="s">
        <v>4062</v>
      </c>
      <c r="D782" s="349">
        <v>3022018</v>
      </c>
      <c r="E782" t="s">
        <v>217</v>
      </c>
      <c r="F782" s="349" t="s">
        <v>48</v>
      </c>
      <c r="G782">
        <v>164066.83000000002</v>
      </c>
      <c r="H782" s="338" t="s">
        <v>3621</v>
      </c>
      <c r="M782" s="349" t="s">
        <v>412</v>
      </c>
      <c r="N782" s="349" t="s">
        <v>412</v>
      </c>
      <c r="S782" s="349" t="s">
        <v>4786</v>
      </c>
    </row>
    <row r="783" spans="1:19" x14ac:dyDescent="0.25">
      <c r="A783" s="349" t="s">
        <v>4062</v>
      </c>
      <c r="D783" s="349">
        <v>3022021</v>
      </c>
      <c r="E783" t="s">
        <v>218</v>
      </c>
      <c r="F783" s="349"/>
      <c r="G783">
        <v>133890</v>
      </c>
      <c r="H783" s="338" t="s">
        <v>3621</v>
      </c>
      <c r="M783" s="349" t="s">
        <v>412</v>
      </c>
      <c r="N783" s="349" t="s">
        <v>412</v>
      </c>
      <c r="R783">
        <v>-682.79538461538687</v>
      </c>
      <c r="S783" s="349" t="s">
        <v>4786</v>
      </c>
    </row>
    <row r="784" spans="1:19" x14ac:dyDescent="0.25">
      <c r="A784" s="349" t="s">
        <v>4062</v>
      </c>
      <c r="D784" s="349">
        <v>3024212</v>
      </c>
      <c r="E784" t="s">
        <v>103</v>
      </c>
      <c r="F784" s="349" t="s">
        <v>48</v>
      </c>
      <c r="G784">
        <v>273489</v>
      </c>
      <c r="H784" s="338" t="s">
        <v>3621</v>
      </c>
      <c r="M784" s="349" t="s">
        <v>412</v>
      </c>
      <c r="N784" s="349" t="s">
        <v>412</v>
      </c>
      <c r="S784" s="349" t="s">
        <v>4786</v>
      </c>
    </row>
    <row r="785" spans="1:19" x14ac:dyDescent="0.25">
      <c r="A785" s="349" t="s">
        <v>4062</v>
      </c>
      <c r="D785" s="349">
        <v>3022023</v>
      </c>
      <c r="E785" t="s">
        <v>219</v>
      </c>
      <c r="F785" s="349"/>
      <c r="G785">
        <v>84225</v>
      </c>
      <c r="H785" s="338" t="s">
        <v>3621</v>
      </c>
      <c r="M785" s="349" t="s">
        <v>412</v>
      </c>
      <c r="N785" s="349" t="s">
        <v>412</v>
      </c>
      <c r="R785">
        <v>-15780.803076923066</v>
      </c>
      <c r="S785" s="349" t="s">
        <v>4786</v>
      </c>
    </row>
    <row r="786" spans="1:19" x14ac:dyDescent="0.25">
      <c r="A786" s="349" t="s">
        <v>4062</v>
      </c>
      <c r="D786" s="349">
        <v>3022023</v>
      </c>
      <c r="E786" t="s">
        <v>219</v>
      </c>
      <c r="F786" s="349"/>
      <c r="G786">
        <v>2764.2857142857147</v>
      </c>
      <c r="H786" s="338" t="s">
        <v>3621</v>
      </c>
      <c r="M786" s="349" t="s">
        <v>4314</v>
      </c>
      <c r="N786" s="349" t="s">
        <v>4314</v>
      </c>
      <c r="R786">
        <v>661.54417582417614</v>
      </c>
      <c r="S786" s="349" t="s">
        <v>4786</v>
      </c>
    </row>
    <row r="787" spans="1:19" x14ac:dyDescent="0.25">
      <c r="A787" s="349" t="s">
        <v>4062</v>
      </c>
      <c r="D787" s="349">
        <v>3022001</v>
      </c>
      <c r="E787" t="s">
        <v>220</v>
      </c>
      <c r="F787" s="349" t="s">
        <v>48</v>
      </c>
      <c r="G787">
        <v>24833</v>
      </c>
      <c r="H787" s="338" t="s">
        <v>3621</v>
      </c>
      <c r="M787" s="349" t="s">
        <v>412</v>
      </c>
      <c r="N787" s="349" t="s">
        <v>412</v>
      </c>
      <c r="S787" s="349" t="s">
        <v>4786</v>
      </c>
    </row>
    <row r="788" spans="1:19" x14ac:dyDescent="0.25">
      <c r="A788" s="349" t="s">
        <v>4062</v>
      </c>
      <c r="D788" s="349">
        <v>3022024</v>
      </c>
      <c r="E788" t="s">
        <v>221</v>
      </c>
      <c r="F788" s="349"/>
      <c r="G788">
        <v>96665</v>
      </c>
      <c r="H788" s="338" t="s">
        <v>3621</v>
      </c>
      <c r="M788" s="349" t="s">
        <v>412</v>
      </c>
      <c r="N788" s="349" t="s">
        <v>412</v>
      </c>
      <c r="R788">
        <v>28324.995384615399</v>
      </c>
      <c r="S788" s="349" t="s">
        <v>4787</v>
      </c>
    </row>
    <row r="789" spans="1:19" x14ac:dyDescent="0.25">
      <c r="A789" s="349" t="s">
        <v>4062</v>
      </c>
      <c r="D789" s="349">
        <v>3022024</v>
      </c>
      <c r="E789" t="s">
        <v>221</v>
      </c>
      <c r="F789" s="349"/>
      <c r="G789">
        <v>4056.51</v>
      </c>
      <c r="H789" s="338" t="s">
        <v>3621</v>
      </c>
      <c r="M789" s="349" t="s">
        <v>412</v>
      </c>
      <c r="N789" s="349" t="s">
        <v>412</v>
      </c>
      <c r="R789">
        <v>1304.875384615385</v>
      </c>
      <c r="S789" s="349" t="s">
        <v>4787</v>
      </c>
    </row>
    <row r="790" spans="1:19" x14ac:dyDescent="0.25">
      <c r="A790" s="349" t="s">
        <v>4062</v>
      </c>
      <c r="D790" s="349">
        <v>3022024</v>
      </c>
      <c r="E790" t="s">
        <v>221</v>
      </c>
      <c r="F790" s="349"/>
      <c r="G790">
        <v>7064.2871428571416</v>
      </c>
      <c r="H790" s="338" t="s">
        <v>3621</v>
      </c>
      <c r="M790" s="349" t="s">
        <v>4314</v>
      </c>
      <c r="N790" s="349" t="s">
        <v>4314</v>
      </c>
      <c r="R790">
        <v>1690.600219780219</v>
      </c>
      <c r="S790" s="349" t="s">
        <v>4787</v>
      </c>
    </row>
    <row r="791" spans="1:19" x14ac:dyDescent="0.25">
      <c r="A791" s="349" t="s">
        <v>4062</v>
      </c>
      <c r="D791" s="349">
        <v>3025405</v>
      </c>
      <c r="E791" t="s">
        <v>104</v>
      </c>
      <c r="F791" s="349"/>
      <c r="G791">
        <v>133473</v>
      </c>
      <c r="H791" s="338" t="s">
        <v>3621</v>
      </c>
      <c r="M791" s="349" t="s">
        <v>412</v>
      </c>
      <c r="N791" s="349" t="s">
        <v>412</v>
      </c>
      <c r="R791">
        <v>1.3076923063636059E-2</v>
      </c>
      <c r="S791" s="349" t="s">
        <v>4786</v>
      </c>
    </row>
    <row r="792" spans="1:19" x14ac:dyDescent="0.25">
      <c r="A792" s="349" t="s">
        <v>4062</v>
      </c>
      <c r="D792" s="349">
        <v>3022025</v>
      </c>
      <c r="E792" t="s">
        <v>222</v>
      </c>
      <c r="F792" s="349"/>
      <c r="G792">
        <v>55745.5</v>
      </c>
      <c r="H792" s="338" t="s">
        <v>3621</v>
      </c>
      <c r="M792" s="349" t="s">
        <v>412</v>
      </c>
      <c r="N792" s="349" t="s">
        <v>412</v>
      </c>
      <c r="R792">
        <v>21246.932307692303</v>
      </c>
      <c r="S792" s="349" t="s">
        <v>4786</v>
      </c>
    </row>
    <row r="793" spans="1:19" x14ac:dyDescent="0.25">
      <c r="A793" s="349" t="s">
        <v>4062</v>
      </c>
      <c r="D793" s="349">
        <v>3024003</v>
      </c>
      <c r="E793" t="s">
        <v>107</v>
      </c>
      <c r="F793" s="349"/>
      <c r="G793">
        <v>221714.90999999997</v>
      </c>
      <c r="H793" s="338" t="s">
        <v>3621</v>
      </c>
      <c r="M793" s="349" t="s">
        <v>412</v>
      </c>
      <c r="N793" s="349" t="s">
        <v>412</v>
      </c>
      <c r="R793">
        <v>-4119.8315384615744</v>
      </c>
      <c r="S793" s="349" t="s">
        <v>4786</v>
      </c>
    </row>
    <row r="794" spans="1:19" x14ac:dyDescent="0.25">
      <c r="A794" s="349" t="s">
        <v>4062</v>
      </c>
      <c r="D794" s="349">
        <v>3022026</v>
      </c>
      <c r="E794" t="s">
        <v>223</v>
      </c>
      <c r="F794" s="349"/>
      <c r="G794">
        <v>67066.83</v>
      </c>
      <c r="H794" s="338" t="s">
        <v>3621</v>
      </c>
      <c r="M794" s="349" t="s">
        <v>412</v>
      </c>
      <c r="N794" s="349" t="s">
        <v>412</v>
      </c>
      <c r="R794">
        <v>21430.671538461545</v>
      </c>
      <c r="S794" s="349" t="s">
        <v>4787</v>
      </c>
    </row>
    <row r="795" spans="1:19" x14ac:dyDescent="0.25">
      <c r="A795" s="349" t="s">
        <v>4062</v>
      </c>
      <c r="D795" s="349">
        <v>3022026</v>
      </c>
      <c r="E795" t="s">
        <v>223</v>
      </c>
      <c r="F795" s="349"/>
      <c r="G795">
        <v>2833.39</v>
      </c>
      <c r="H795" s="338" t="s">
        <v>3621</v>
      </c>
      <c r="M795" s="349" t="s">
        <v>4314</v>
      </c>
      <c r="N795" s="349" t="s">
        <v>4314</v>
      </c>
      <c r="R795">
        <v>678.0784615384614</v>
      </c>
      <c r="S795" s="349" t="s">
        <v>4787</v>
      </c>
    </row>
    <row r="796" spans="1:19" x14ac:dyDescent="0.25">
      <c r="A796" s="349" t="s">
        <v>4062</v>
      </c>
      <c r="D796" s="349">
        <v>3022028</v>
      </c>
      <c r="E796" t="s">
        <v>224</v>
      </c>
      <c r="F796" s="349"/>
      <c r="G796">
        <v>39981.17</v>
      </c>
      <c r="H796" s="338" t="s">
        <v>3621</v>
      </c>
      <c r="M796" s="349" t="s">
        <v>412</v>
      </c>
      <c r="N796" s="349" t="s">
        <v>412</v>
      </c>
      <c r="R796">
        <v>12536.977692307695</v>
      </c>
      <c r="S796" s="349" t="s">
        <v>4786</v>
      </c>
    </row>
    <row r="797" spans="1:19" x14ac:dyDescent="0.25">
      <c r="A797" s="349" t="s">
        <v>4062</v>
      </c>
      <c r="D797" s="349">
        <v>3022027</v>
      </c>
      <c r="E797" t="s">
        <v>225</v>
      </c>
      <c r="F797" s="349"/>
      <c r="G797">
        <v>37833</v>
      </c>
      <c r="H797" s="338" t="s">
        <v>3621</v>
      </c>
      <c r="M797" s="349" t="s">
        <v>412</v>
      </c>
      <c r="N797" s="349" t="s">
        <v>412</v>
      </c>
      <c r="R797">
        <v>12610.634615384617</v>
      </c>
      <c r="S797" s="349" t="s">
        <v>4786</v>
      </c>
    </row>
    <row r="798" spans="1:19" x14ac:dyDescent="0.25">
      <c r="A798" s="349" t="s">
        <v>4062</v>
      </c>
      <c r="D798" s="349">
        <v>3022029</v>
      </c>
      <c r="E798" t="s">
        <v>226</v>
      </c>
      <c r="F798" s="349"/>
      <c r="G798">
        <v>123321</v>
      </c>
      <c r="H798" s="338" t="s">
        <v>3621</v>
      </c>
      <c r="M798" s="349" t="s">
        <v>412</v>
      </c>
      <c r="N798" s="349" t="s">
        <v>412</v>
      </c>
      <c r="R798">
        <v>36450.174615384603</v>
      </c>
      <c r="S798" s="349" t="s">
        <v>4787</v>
      </c>
    </row>
    <row r="799" spans="1:19" x14ac:dyDescent="0.25">
      <c r="A799" s="349" t="s">
        <v>4062</v>
      </c>
      <c r="D799" s="349">
        <v>3022029</v>
      </c>
      <c r="E799" t="s">
        <v>226</v>
      </c>
      <c r="F799" s="349"/>
      <c r="G799">
        <v>7110.3514285714291</v>
      </c>
      <c r="H799" s="338" t="s">
        <v>3621</v>
      </c>
      <c r="M799" s="349" t="s">
        <v>4314</v>
      </c>
      <c r="N799" s="349" t="s">
        <v>4314</v>
      </c>
      <c r="R799">
        <v>1701.62065934066</v>
      </c>
      <c r="S799" s="349" t="s">
        <v>4787</v>
      </c>
    </row>
    <row r="800" spans="1:19" x14ac:dyDescent="0.25">
      <c r="A800" s="349" t="s">
        <v>4062</v>
      </c>
      <c r="D800" s="349">
        <v>3022030</v>
      </c>
      <c r="E800" t="s">
        <v>227</v>
      </c>
      <c r="F800" s="349" t="s">
        <v>48</v>
      </c>
      <c r="G800">
        <v>24894.92</v>
      </c>
      <c r="H800" s="338" t="s">
        <v>3621</v>
      </c>
      <c r="M800" s="349" t="s">
        <v>412</v>
      </c>
      <c r="N800" s="349" t="s">
        <v>412</v>
      </c>
      <c r="S800" s="349" t="s">
        <v>4786</v>
      </c>
    </row>
    <row r="801" spans="1:19" x14ac:dyDescent="0.25">
      <c r="A801" s="349" t="s">
        <v>4062</v>
      </c>
      <c r="D801" s="349">
        <v>3021001</v>
      </c>
      <c r="E801" s="364" t="s">
        <v>53</v>
      </c>
      <c r="F801" s="349"/>
      <c r="G801">
        <v>2553.13</v>
      </c>
      <c r="H801" s="338" t="s">
        <v>3621</v>
      </c>
      <c r="M801" s="349" t="s">
        <v>412</v>
      </c>
      <c r="N801" s="349" t="s">
        <v>412</v>
      </c>
      <c r="R801">
        <v>611.00769230769265</v>
      </c>
      <c r="S801" s="349" t="s">
        <v>4787</v>
      </c>
    </row>
    <row r="802" spans="1:19" x14ac:dyDescent="0.25">
      <c r="A802" s="349" t="s">
        <v>4062</v>
      </c>
      <c r="D802" s="349">
        <v>3021001</v>
      </c>
      <c r="E802" s="364" t="s">
        <v>53</v>
      </c>
      <c r="F802" s="349"/>
      <c r="G802">
        <v>5636.074285714285</v>
      </c>
      <c r="H802" s="338" t="s">
        <v>3621</v>
      </c>
      <c r="M802" s="349" t="s">
        <v>4314</v>
      </c>
      <c r="N802" s="349" t="s">
        <v>4314</v>
      </c>
      <c r="R802">
        <v>1348.805054945055</v>
      </c>
      <c r="S802" s="349" t="s">
        <v>4787</v>
      </c>
    </row>
    <row r="803" spans="1:19" x14ac:dyDescent="0.25">
      <c r="A803" s="349" t="s">
        <v>4062</v>
      </c>
      <c r="D803" s="349">
        <v>3025409</v>
      </c>
      <c r="E803" t="s">
        <v>108</v>
      </c>
      <c r="F803" s="349" t="s">
        <v>48</v>
      </c>
      <c r="G803">
        <v>247682.67333333334</v>
      </c>
      <c r="H803" s="338" t="s">
        <v>3621</v>
      </c>
      <c r="M803" s="349" t="s">
        <v>412</v>
      </c>
      <c r="N803" s="349" t="s">
        <v>412</v>
      </c>
      <c r="S803" s="349" t="s">
        <v>4786</v>
      </c>
    </row>
    <row r="804" spans="1:19" x14ac:dyDescent="0.25">
      <c r="A804" s="349" t="s">
        <v>4062</v>
      </c>
      <c r="D804" s="349">
        <v>3023516</v>
      </c>
      <c r="E804" t="s">
        <v>228</v>
      </c>
      <c r="F804" s="349"/>
      <c r="G804">
        <v>51235.59</v>
      </c>
      <c r="H804" s="338" t="s">
        <v>3621</v>
      </c>
      <c r="M804" s="349" t="s">
        <v>412</v>
      </c>
      <c r="N804" s="349" t="s">
        <v>412</v>
      </c>
      <c r="R804">
        <v>21652.435384615386</v>
      </c>
      <c r="S804" s="349" t="s">
        <v>4787</v>
      </c>
    </row>
    <row r="805" spans="1:19" x14ac:dyDescent="0.25">
      <c r="A805" s="349" t="s">
        <v>4062</v>
      </c>
      <c r="D805" s="349">
        <v>3025400</v>
      </c>
      <c r="E805" t="s">
        <v>109</v>
      </c>
      <c r="F805" s="349" t="s">
        <v>48</v>
      </c>
      <c r="G805">
        <v>395860</v>
      </c>
      <c r="H805" s="338" t="s">
        <v>3621</v>
      </c>
      <c r="M805" s="349" t="s">
        <v>4315</v>
      </c>
      <c r="N805" s="349" t="s">
        <v>4315</v>
      </c>
      <c r="S805" s="349" t="s">
        <v>4786</v>
      </c>
    </row>
    <row r="806" spans="1:19" x14ac:dyDescent="0.25">
      <c r="A806" s="349" t="s">
        <v>4062</v>
      </c>
      <c r="D806" s="349">
        <v>3025400</v>
      </c>
      <c r="E806" t="s">
        <v>109</v>
      </c>
      <c r="F806" s="349" t="s">
        <v>48</v>
      </c>
      <c r="G806">
        <v>296825.16000000003</v>
      </c>
      <c r="H806" s="338" t="s">
        <v>3621</v>
      </c>
      <c r="M806" s="349" t="s">
        <v>412</v>
      </c>
      <c r="N806" s="349" t="s">
        <v>412</v>
      </c>
      <c r="S806" s="349" t="s">
        <v>4786</v>
      </c>
    </row>
    <row r="807" spans="1:19" x14ac:dyDescent="0.25">
      <c r="A807" s="349" t="s">
        <v>4062</v>
      </c>
      <c r="D807" s="349">
        <v>3022031</v>
      </c>
      <c r="E807" t="s">
        <v>229</v>
      </c>
      <c r="F807" s="349"/>
      <c r="G807">
        <v>35128.33</v>
      </c>
      <c r="H807" s="338" t="s">
        <v>3621</v>
      </c>
      <c r="M807" s="349" t="s">
        <v>412</v>
      </c>
      <c r="N807" s="349" t="s">
        <v>412</v>
      </c>
      <c r="R807">
        <v>10757.545384615383</v>
      </c>
      <c r="S807" s="349" t="s">
        <v>4787</v>
      </c>
    </row>
    <row r="808" spans="1:19" x14ac:dyDescent="0.25">
      <c r="A808" s="349" t="s">
        <v>4062</v>
      </c>
      <c r="D808" s="349">
        <v>3022031</v>
      </c>
      <c r="E808" t="s">
        <v>229</v>
      </c>
      <c r="F808" s="349"/>
      <c r="G808">
        <v>3263.3914285714286</v>
      </c>
      <c r="H808" s="338" t="s">
        <v>3621</v>
      </c>
      <c r="M808" s="349" t="s">
        <v>4314</v>
      </c>
      <c r="N808" s="349" t="s">
        <v>4314</v>
      </c>
      <c r="R808">
        <v>780.9806593406596</v>
      </c>
      <c r="S808" s="349" t="s">
        <v>4787</v>
      </c>
    </row>
    <row r="809" spans="1:19" x14ac:dyDescent="0.25">
      <c r="A809" s="349" t="s">
        <v>4062</v>
      </c>
      <c r="D809" s="349">
        <v>3022032</v>
      </c>
      <c r="E809" t="s">
        <v>231</v>
      </c>
      <c r="F809" s="349"/>
      <c r="G809">
        <v>88265.75</v>
      </c>
      <c r="H809" s="338" t="s">
        <v>3621</v>
      </c>
      <c r="M809" s="349" t="s">
        <v>412</v>
      </c>
      <c r="N809" s="349" t="s">
        <v>412</v>
      </c>
      <c r="R809">
        <v>27206.278461538459</v>
      </c>
      <c r="S809" s="349" t="s">
        <v>4787</v>
      </c>
    </row>
    <row r="810" spans="1:19" x14ac:dyDescent="0.25">
      <c r="A810" s="349" t="s">
        <v>4062</v>
      </c>
      <c r="D810" s="349">
        <v>3022032</v>
      </c>
      <c r="E810" t="s">
        <v>231</v>
      </c>
      <c r="F810" s="349"/>
      <c r="G810">
        <v>1865.8928571428571</v>
      </c>
      <c r="H810" s="338" t="s">
        <v>3621</v>
      </c>
      <c r="M810" s="349" t="s">
        <v>4314</v>
      </c>
      <c r="N810" s="349" t="s">
        <v>4314</v>
      </c>
      <c r="R810">
        <v>446.54131868131878</v>
      </c>
      <c r="S810" s="349" t="s">
        <v>4787</v>
      </c>
    </row>
    <row r="811" spans="1:19" x14ac:dyDescent="0.25">
      <c r="A811" s="349" t="s">
        <v>4062</v>
      </c>
      <c r="D811" s="349">
        <v>3023304</v>
      </c>
      <c r="E811" t="s">
        <v>232</v>
      </c>
      <c r="F811" s="349"/>
      <c r="G811">
        <v>45433.58</v>
      </c>
      <c r="H811" s="338" t="s">
        <v>3621</v>
      </c>
      <c r="M811" s="349" t="s">
        <v>412</v>
      </c>
      <c r="N811" s="349" t="s">
        <v>412</v>
      </c>
      <c r="R811">
        <v>13811.494615384618</v>
      </c>
      <c r="S811" s="349" t="s">
        <v>4786</v>
      </c>
    </row>
    <row r="812" spans="1:19" x14ac:dyDescent="0.25">
      <c r="A812" s="349" t="s">
        <v>4062</v>
      </c>
      <c r="D812" s="349">
        <v>3023304</v>
      </c>
      <c r="E812" t="s">
        <v>232</v>
      </c>
      <c r="F812" s="349"/>
      <c r="G812">
        <v>2042.5</v>
      </c>
      <c r="H812" s="338" t="s">
        <v>3621</v>
      </c>
      <c r="M812" s="349" t="s">
        <v>412</v>
      </c>
      <c r="N812" s="349" t="s">
        <v>412</v>
      </c>
      <c r="R812">
        <v>488.81230769230774</v>
      </c>
      <c r="S812" s="349" t="s">
        <v>4786</v>
      </c>
    </row>
    <row r="813" spans="1:19" x14ac:dyDescent="0.25">
      <c r="A813" s="349" t="s">
        <v>4062</v>
      </c>
      <c r="D813" s="349">
        <v>3023304</v>
      </c>
      <c r="E813" t="s">
        <v>232</v>
      </c>
      <c r="F813" s="349"/>
      <c r="G813">
        <v>1766.0714285714291</v>
      </c>
      <c r="H813" s="338" t="s">
        <v>3621</v>
      </c>
      <c r="M813" s="349" t="s">
        <v>4314</v>
      </c>
      <c r="N813" s="349" t="s">
        <v>4314</v>
      </c>
      <c r="R813">
        <v>422.64989010989058</v>
      </c>
      <c r="S813" s="349" t="s">
        <v>4786</v>
      </c>
    </row>
    <row r="814" spans="1:19" x14ac:dyDescent="0.25">
      <c r="A814" s="349" t="s">
        <v>4062</v>
      </c>
      <c r="D814" s="349">
        <v>3022047</v>
      </c>
      <c r="E814" t="s">
        <v>233</v>
      </c>
      <c r="F814" s="349" t="s">
        <v>48</v>
      </c>
      <c r="G814">
        <v>107959.91</v>
      </c>
      <c r="H814" s="338" t="s">
        <v>3621</v>
      </c>
      <c r="M814" s="349" t="s">
        <v>412</v>
      </c>
      <c r="N814" s="349" t="s">
        <v>412</v>
      </c>
      <c r="S814" s="349" t="s">
        <v>4786</v>
      </c>
    </row>
    <row r="815" spans="1:19" x14ac:dyDescent="0.25">
      <c r="A815" s="349" t="s">
        <v>4062</v>
      </c>
      <c r="D815" s="349">
        <v>3023515</v>
      </c>
      <c r="E815" t="s">
        <v>234</v>
      </c>
      <c r="F815" s="349" t="s">
        <v>48</v>
      </c>
      <c r="G815">
        <v>52519</v>
      </c>
      <c r="H815" s="338" t="s">
        <v>3621</v>
      </c>
      <c r="M815" s="349" t="s">
        <v>412</v>
      </c>
      <c r="N815" s="349" t="s">
        <v>412</v>
      </c>
      <c r="S815" s="349" t="s">
        <v>4786</v>
      </c>
    </row>
    <row r="816" spans="1:19" x14ac:dyDescent="0.25">
      <c r="A816" s="349" t="s">
        <v>4062</v>
      </c>
      <c r="D816" s="349">
        <v>3025427</v>
      </c>
      <c r="E816" t="s">
        <v>111</v>
      </c>
      <c r="F816" s="349"/>
      <c r="G816">
        <v>841364.45833333326</v>
      </c>
      <c r="H816" s="338" t="s">
        <v>3621</v>
      </c>
      <c r="M816" s="349" t="s">
        <v>4315</v>
      </c>
      <c r="N816" s="349" t="s">
        <v>4315</v>
      </c>
      <c r="R816">
        <v>70659.087692307716</v>
      </c>
      <c r="S816" s="349" t="s">
        <v>4786</v>
      </c>
    </row>
    <row r="817" spans="1:19" x14ac:dyDescent="0.25">
      <c r="A817" s="349" t="s">
        <v>4062</v>
      </c>
      <c r="D817" s="349">
        <v>3025427</v>
      </c>
      <c r="E817" t="s">
        <v>111</v>
      </c>
      <c r="F817" s="349"/>
      <c r="G817">
        <v>192350.83000000002</v>
      </c>
      <c r="H817" s="338" t="s">
        <v>3621</v>
      </c>
      <c r="M817" s="349" t="s">
        <v>412</v>
      </c>
      <c r="N817" s="349" t="s">
        <v>412</v>
      </c>
      <c r="R817">
        <v>4252.8061538461588</v>
      </c>
      <c r="S817" s="349" t="s">
        <v>4786</v>
      </c>
    </row>
    <row r="818" spans="1:19" x14ac:dyDescent="0.25">
      <c r="A818" s="349" t="s">
        <v>4062</v>
      </c>
      <c r="D818" s="349">
        <v>3026085</v>
      </c>
      <c r="E818" t="s">
        <v>88</v>
      </c>
      <c r="F818" s="349" t="s">
        <v>48</v>
      </c>
      <c r="G818">
        <v>459346.5</v>
      </c>
      <c r="H818" s="338" t="s">
        <v>3621</v>
      </c>
      <c r="M818" s="349" t="s">
        <v>71</v>
      </c>
      <c r="N818" s="349" t="s">
        <v>71</v>
      </c>
      <c r="S818" s="349" t="s">
        <v>4786</v>
      </c>
    </row>
    <row r="819" spans="1:19" x14ac:dyDescent="0.25">
      <c r="A819" s="349" t="s">
        <v>4062</v>
      </c>
      <c r="D819" s="349">
        <v>3022036</v>
      </c>
      <c r="E819" t="s">
        <v>235</v>
      </c>
      <c r="F819" s="349"/>
      <c r="G819">
        <v>267922.3</v>
      </c>
      <c r="H819" s="338" t="s">
        <v>3621</v>
      </c>
      <c r="M819" s="349" t="s">
        <v>4315</v>
      </c>
      <c r="N819" s="349" t="s">
        <v>4315</v>
      </c>
      <c r="R819">
        <v>84943.586153846161</v>
      </c>
      <c r="S819" s="349" t="s">
        <v>4787</v>
      </c>
    </row>
    <row r="820" spans="1:19" x14ac:dyDescent="0.25">
      <c r="A820" s="349" t="s">
        <v>4062</v>
      </c>
      <c r="D820" s="349">
        <v>3022036</v>
      </c>
      <c r="E820" t="s">
        <v>235</v>
      </c>
      <c r="F820" s="349"/>
      <c r="G820">
        <v>49781.42</v>
      </c>
      <c r="H820" s="338" t="s">
        <v>3621</v>
      </c>
      <c r="M820" s="349" t="s">
        <v>412</v>
      </c>
      <c r="N820" s="349" t="s">
        <v>412</v>
      </c>
      <c r="R820">
        <v>16645.36</v>
      </c>
      <c r="S820" s="349" t="s">
        <v>4787</v>
      </c>
    </row>
    <row r="821" spans="1:19" x14ac:dyDescent="0.25">
      <c r="A821" s="349" t="s">
        <v>4062</v>
      </c>
      <c r="D821" s="349">
        <v>3022036</v>
      </c>
      <c r="E821" t="s">
        <v>235</v>
      </c>
      <c r="F821" s="349"/>
      <c r="G821">
        <v>1865.8928571428571</v>
      </c>
      <c r="H821" s="338" t="s">
        <v>3621</v>
      </c>
      <c r="M821" s="349" t="s">
        <v>4314</v>
      </c>
      <c r="N821" s="349" t="s">
        <v>4314</v>
      </c>
      <c r="R821">
        <v>446.54131868131878</v>
      </c>
      <c r="S821" s="349" t="s">
        <v>4787</v>
      </c>
    </row>
    <row r="822" spans="1:19" x14ac:dyDescent="0.25">
      <c r="A822" s="349" t="s">
        <v>4062</v>
      </c>
      <c r="D822" s="349">
        <v>3026905</v>
      </c>
      <c r="E822" t="s">
        <v>316</v>
      </c>
      <c r="F822" s="349" t="s">
        <v>48</v>
      </c>
      <c r="G822">
        <v>37089</v>
      </c>
      <c r="H822" s="338" t="s">
        <v>3621</v>
      </c>
      <c r="M822" s="349" t="s">
        <v>4315</v>
      </c>
      <c r="N822" s="349" t="s">
        <v>4315</v>
      </c>
      <c r="S822" s="349" t="s">
        <v>4786</v>
      </c>
    </row>
    <row r="823" spans="1:19" x14ac:dyDescent="0.25">
      <c r="A823" s="349" t="s">
        <v>4062</v>
      </c>
      <c r="D823" s="349">
        <v>3026905</v>
      </c>
      <c r="E823" t="s">
        <v>316</v>
      </c>
      <c r="F823" s="349" t="s">
        <v>48</v>
      </c>
      <c r="G823">
        <v>216528</v>
      </c>
      <c r="H823" s="338" t="s">
        <v>3621</v>
      </c>
      <c r="M823" s="349" t="s">
        <v>412</v>
      </c>
      <c r="N823" s="349" t="s">
        <v>412</v>
      </c>
      <c r="S823" s="349" t="s">
        <v>4786</v>
      </c>
    </row>
    <row r="824" spans="1:19" x14ac:dyDescent="0.25">
      <c r="A824" s="349" t="s">
        <v>4062</v>
      </c>
      <c r="D824" s="349">
        <v>3026905</v>
      </c>
      <c r="E824" t="s">
        <v>316</v>
      </c>
      <c r="F824" s="349" t="s">
        <v>48</v>
      </c>
      <c r="G824">
        <v>46391</v>
      </c>
      <c r="H824" s="338" t="s">
        <v>3621</v>
      </c>
      <c r="M824" s="349" t="s">
        <v>412</v>
      </c>
      <c r="N824" s="349" t="s">
        <v>412</v>
      </c>
      <c r="S824" s="349" t="s">
        <v>4786</v>
      </c>
    </row>
    <row r="825" spans="1:19" x14ac:dyDescent="0.25">
      <c r="A825" s="349" t="s">
        <v>4062</v>
      </c>
      <c r="D825" s="349">
        <v>3022037</v>
      </c>
      <c r="E825" t="s">
        <v>236</v>
      </c>
      <c r="F825" s="349"/>
      <c r="G825">
        <v>89930</v>
      </c>
      <c r="H825" s="338" t="s">
        <v>3621</v>
      </c>
      <c r="M825" s="349" t="s">
        <v>412</v>
      </c>
      <c r="N825" s="349" t="s">
        <v>412</v>
      </c>
      <c r="R825">
        <v>28810.373846153841</v>
      </c>
      <c r="S825" s="349" t="s">
        <v>4786</v>
      </c>
    </row>
    <row r="826" spans="1:19" x14ac:dyDescent="0.25">
      <c r="A826" s="349" t="s">
        <v>4062</v>
      </c>
      <c r="D826" s="349">
        <v>3027010</v>
      </c>
      <c r="E826" t="s">
        <v>76</v>
      </c>
      <c r="F826" s="349"/>
      <c r="G826">
        <v>1840685.77</v>
      </c>
      <c r="H826" s="338" t="s">
        <v>3621</v>
      </c>
      <c r="M826" s="349" t="s">
        <v>71</v>
      </c>
      <c r="N826" s="349" t="s">
        <v>71</v>
      </c>
      <c r="R826">
        <v>50437.968461538374</v>
      </c>
      <c r="S826" s="349" t="s">
        <v>4786</v>
      </c>
    </row>
    <row r="827" spans="1:19" x14ac:dyDescent="0.25">
      <c r="A827" s="349" t="s">
        <v>4062</v>
      </c>
      <c r="D827" s="349">
        <v>3023523</v>
      </c>
      <c r="E827" t="s">
        <v>237</v>
      </c>
      <c r="F827" s="349"/>
      <c r="G827">
        <v>94795</v>
      </c>
      <c r="H827" s="338" t="s">
        <v>3621</v>
      </c>
      <c r="M827" s="349" t="s">
        <v>412</v>
      </c>
      <c r="N827" s="349" t="s">
        <v>412</v>
      </c>
      <c r="R827">
        <v>-6625.691538461534</v>
      </c>
      <c r="S827" s="349" t="s">
        <v>4786</v>
      </c>
    </row>
    <row r="828" spans="1:19" x14ac:dyDescent="0.25">
      <c r="A828" s="349" t="s">
        <v>4062</v>
      </c>
      <c r="D828" s="349">
        <v>3025948</v>
      </c>
      <c r="E828" t="s">
        <v>238</v>
      </c>
      <c r="F828" s="349"/>
      <c r="G828">
        <v>30117</v>
      </c>
      <c r="H828" s="338" t="s">
        <v>3621</v>
      </c>
      <c r="M828" s="349" t="s">
        <v>412</v>
      </c>
      <c r="N828" s="349" t="s">
        <v>412</v>
      </c>
      <c r="R828">
        <v>-2.6153846151828475E-2</v>
      </c>
      <c r="S828" s="349" t="s">
        <v>4786</v>
      </c>
    </row>
    <row r="829" spans="1:19" x14ac:dyDescent="0.25">
      <c r="A829" s="349" t="s">
        <v>4062</v>
      </c>
      <c r="D829" s="349">
        <v>3025949</v>
      </c>
      <c r="E829" t="s">
        <v>239</v>
      </c>
      <c r="F829" s="349"/>
      <c r="G829">
        <v>49304.263157894733</v>
      </c>
      <c r="H829" s="338" t="s">
        <v>3621</v>
      </c>
      <c r="M829" s="349" t="s">
        <v>412</v>
      </c>
      <c r="N829" s="349" t="s">
        <v>412</v>
      </c>
      <c r="R829">
        <v>-1250.6162348178168</v>
      </c>
      <c r="S829" s="349" t="s">
        <v>4786</v>
      </c>
    </row>
    <row r="830" spans="1:19" x14ac:dyDescent="0.25">
      <c r="A830" s="349" t="s">
        <v>4062</v>
      </c>
      <c r="D830" s="349">
        <v>3024004</v>
      </c>
      <c r="E830" t="s">
        <v>112</v>
      </c>
      <c r="F830" s="349"/>
      <c r="G830">
        <v>54252</v>
      </c>
      <c r="H830" s="338" t="s">
        <v>3621</v>
      </c>
      <c r="M830" s="349" t="s">
        <v>412</v>
      </c>
      <c r="N830" s="349" t="s">
        <v>412</v>
      </c>
      <c r="R830">
        <v>3044.804615384619</v>
      </c>
      <c r="S830" s="349" t="s">
        <v>4786</v>
      </c>
    </row>
    <row r="831" spans="1:19" x14ac:dyDescent="0.25">
      <c r="A831" s="349" t="s">
        <v>4062</v>
      </c>
      <c r="D831" s="349">
        <v>3023513</v>
      </c>
      <c r="E831" t="s">
        <v>240</v>
      </c>
      <c r="F831" s="349"/>
      <c r="G831">
        <v>94116.95</v>
      </c>
      <c r="H831" s="338" t="s">
        <v>3621</v>
      </c>
      <c r="M831" s="349" t="s">
        <v>412</v>
      </c>
      <c r="N831" s="349" t="s">
        <v>412</v>
      </c>
      <c r="R831">
        <v>34522.992307692308</v>
      </c>
      <c r="S831" s="349" t="s">
        <v>4786</v>
      </c>
    </row>
    <row r="832" spans="1:19" x14ac:dyDescent="0.25">
      <c r="A832" s="349" t="s">
        <v>4062</v>
      </c>
      <c r="D832" s="349">
        <v>3025402</v>
      </c>
      <c r="E832" t="s">
        <v>113</v>
      </c>
      <c r="F832" s="349" t="s">
        <v>48</v>
      </c>
      <c r="G832">
        <v>540562.58000000007</v>
      </c>
      <c r="H832" s="338" t="s">
        <v>3621</v>
      </c>
      <c r="M832" s="349" t="s">
        <v>412</v>
      </c>
      <c r="N832" s="349" t="s">
        <v>412</v>
      </c>
      <c r="S832" s="349" t="s">
        <v>4786</v>
      </c>
    </row>
    <row r="833" spans="1:19" x14ac:dyDescent="0.25">
      <c r="A833" s="349" t="s">
        <v>4062</v>
      </c>
      <c r="D833" s="349">
        <v>3022048</v>
      </c>
      <c r="E833" t="s">
        <v>241</v>
      </c>
      <c r="F833" s="349" t="s">
        <v>48</v>
      </c>
      <c r="G833">
        <v>114340</v>
      </c>
      <c r="H833" s="338" t="s">
        <v>3621</v>
      </c>
      <c r="M833" s="349" t="s">
        <v>412</v>
      </c>
      <c r="N833" s="349" t="s">
        <v>412</v>
      </c>
      <c r="S833" s="349" t="s">
        <v>4786</v>
      </c>
    </row>
    <row r="834" spans="1:19" x14ac:dyDescent="0.25">
      <c r="A834" s="349" t="s">
        <v>4062</v>
      </c>
      <c r="D834" s="349">
        <v>3022048</v>
      </c>
      <c r="E834" t="s">
        <v>241</v>
      </c>
      <c r="F834" s="349" t="s">
        <v>48</v>
      </c>
      <c r="G834">
        <v>1958.035714285714</v>
      </c>
      <c r="H834" s="338" t="s">
        <v>3621</v>
      </c>
      <c r="M834" s="349" t="s">
        <v>4314</v>
      </c>
      <c r="N834" s="349" t="s">
        <v>4314</v>
      </c>
      <c r="S834" s="349" t="s">
        <v>4786</v>
      </c>
    </row>
    <row r="835" spans="1:19" x14ac:dyDescent="0.25">
      <c r="A835" s="349" t="s">
        <v>4062</v>
      </c>
      <c r="D835" s="349">
        <v>3023305</v>
      </c>
      <c r="E835" t="s">
        <v>242</v>
      </c>
      <c r="F835" s="349"/>
      <c r="G835">
        <v>21980</v>
      </c>
      <c r="H835" s="338" t="s">
        <v>3621</v>
      </c>
      <c r="M835" s="349" t="s">
        <v>412</v>
      </c>
      <c r="N835" s="349" t="s">
        <v>412</v>
      </c>
      <c r="R835">
        <v>6847.6153846153848</v>
      </c>
      <c r="S835" s="349" t="s">
        <v>4786</v>
      </c>
    </row>
    <row r="836" spans="1:19" x14ac:dyDescent="0.25">
      <c r="A836" s="349" t="s">
        <v>4062</v>
      </c>
      <c r="D836" s="349">
        <v>3022042</v>
      </c>
      <c r="E836" t="s">
        <v>243</v>
      </c>
      <c r="F836" s="349"/>
      <c r="G836">
        <v>112332</v>
      </c>
      <c r="H836" s="338" t="s">
        <v>3621</v>
      </c>
      <c r="M836" s="349" t="s">
        <v>412</v>
      </c>
      <c r="N836" s="349" t="s">
        <v>412</v>
      </c>
      <c r="R836">
        <v>8.4615384694188833E-3</v>
      </c>
      <c r="S836" s="349" t="s">
        <v>4786</v>
      </c>
    </row>
    <row r="837" spans="1:19" x14ac:dyDescent="0.25">
      <c r="A837" s="349" t="s">
        <v>4062</v>
      </c>
      <c r="D837" s="349">
        <v>3022044</v>
      </c>
      <c r="E837" t="s">
        <v>244</v>
      </c>
      <c r="F837" s="349"/>
      <c r="G837">
        <v>49244</v>
      </c>
      <c r="H837" s="338" t="s">
        <v>3621</v>
      </c>
      <c r="M837" s="349" t="s">
        <v>412</v>
      </c>
      <c r="N837" s="349" t="s">
        <v>412</v>
      </c>
      <c r="R837">
        <v>15341.400000000001</v>
      </c>
      <c r="S837" s="349" t="s">
        <v>4786</v>
      </c>
    </row>
    <row r="838" spans="1:19" x14ac:dyDescent="0.25">
      <c r="A838" s="349" t="s">
        <v>4062</v>
      </c>
      <c r="D838" s="349">
        <v>3022043</v>
      </c>
      <c r="E838" t="s">
        <v>245</v>
      </c>
      <c r="F838" s="349"/>
      <c r="G838">
        <v>156187.5</v>
      </c>
      <c r="H838" s="338" t="s">
        <v>3621</v>
      </c>
      <c r="M838" s="349" t="s">
        <v>412</v>
      </c>
      <c r="N838" s="349" t="s">
        <v>412</v>
      </c>
      <c r="R838">
        <v>52222.668461538466</v>
      </c>
      <c r="S838" s="349" t="s">
        <v>4786</v>
      </c>
    </row>
    <row r="839" spans="1:19" x14ac:dyDescent="0.25">
      <c r="A839" s="349" t="s">
        <v>4062</v>
      </c>
      <c r="D839" s="349">
        <v>3021002</v>
      </c>
      <c r="E839" t="s">
        <v>63</v>
      </c>
      <c r="F839" s="349"/>
      <c r="G839">
        <v>9260.3571428571431</v>
      </c>
      <c r="H839" s="338" t="s">
        <v>3621</v>
      </c>
      <c r="M839" s="349" t="s">
        <v>4314</v>
      </c>
      <c r="N839" s="349" t="s">
        <v>4314</v>
      </c>
      <c r="R839">
        <v>2216.1509890109883</v>
      </c>
      <c r="S839" s="349" t="s">
        <v>4787</v>
      </c>
    </row>
    <row r="840" spans="1:19" x14ac:dyDescent="0.25">
      <c r="A840" s="349" t="s">
        <v>4062</v>
      </c>
      <c r="D840" s="349">
        <v>3022053</v>
      </c>
      <c r="E840" t="s">
        <v>246</v>
      </c>
      <c r="F840" s="349"/>
      <c r="G840">
        <v>19805.080000000002</v>
      </c>
      <c r="H840" s="338" t="s">
        <v>3621</v>
      </c>
      <c r="M840" s="349" t="s">
        <v>412</v>
      </c>
      <c r="N840" s="349" t="s">
        <v>412</v>
      </c>
      <c r="R840">
        <v>162.30615384615589</v>
      </c>
      <c r="S840" s="349" t="s">
        <v>4786</v>
      </c>
    </row>
    <row r="841" spans="1:19" x14ac:dyDescent="0.25">
      <c r="A841" s="349" t="s">
        <v>4062</v>
      </c>
      <c r="D841" s="349">
        <v>3021102</v>
      </c>
      <c r="E841" t="s">
        <v>315</v>
      </c>
      <c r="F841" s="349"/>
      <c r="G841">
        <v>21980</v>
      </c>
      <c r="H841" s="338" t="s">
        <v>3621</v>
      </c>
      <c r="M841" s="349" t="s">
        <v>4316</v>
      </c>
      <c r="N841" s="349" t="s">
        <v>4316</v>
      </c>
      <c r="R841">
        <v>7097.5653846153837</v>
      </c>
      <c r="S841" s="349" t="s">
        <v>4786</v>
      </c>
    </row>
    <row r="842" spans="1:19" x14ac:dyDescent="0.25">
      <c r="A842" s="349" t="s">
        <v>4062</v>
      </c>
      <c r="D842" s="349">
        <v>3022045</v>
      </c>
      <c r="E842" t="s">
        <v>247</v>
      </c>
      <c r="F842" s="349"/>
      <c r="G842">
        <v>54950</v>
      </c>
      <c r="H842" s="338" t="s">
        <v>3621</v>
      </c>
      <c r="M842" s="349" t="s">
        <v>412</v>
      </c>
      <c r="N842" s="349" t="s">
        <v>412</v>
      </c>
      <c r="R842">
        <v>18294.448461538464</v>
      </c>
      <c r="S842" s="349" t="s">
        <v>4787</v>
      </c>
    </row>
    <row r="843" spans="1:19" x14ac:dyDescent="0.25">
      <c r="A843" s="349" t="s">
        <v>4062</v>
      </c>
      <c r="D843" s="349">
        <v>3022045</v>
      </c>
      <c r="E843" t="s">
        <v>247</v>
      </c>
      <c r="F843" s="349"/>
      <c r="G843">
        <v>1243.93</v>
      </c>
      <c r="H843" s="338" t="s">
        <v>3621</v>
      </c>
      <c r="M843" s="349" t="s">
        <v>4314</v>
      </c>
      <c r="N843" s="349" t="s">
        <v>4314</v>
      </c>
      <c r="R843">
        <v>297.70153846153852</v>
      </c>
      <c r="S843" s="349" t="s">
        <v>4787</v>
      </c>
    </row>
    <row r="844" spans="1:19" x14ac:dyDescent="0.25">
      <c r="A844" s="349" t="s">
        <v>4062</v>
      </c>
      <c r="D844" s="349">
        <v>3027005</v>
      </c>
      <c r="E844" t="s">
        <v>67</v>
      </c>
      <c r="F844" s="349"/>
      <c r="G844">
        <v>1305054</v>
      </c>
      <c r="H844" s="338" t="s">
        <v>3621</v>
      </c>
      <c r="M844" s="349" t="s">
        <v>71</v>
      </c>
      <c r="N844" s="349" t="s">
        <v>71</v>
      </c>
      <c r="R844">
        <v>415931.8253846154</v>
      </c>
      <c r="S844" s="349" t="s">
        <v>4786</v>
      </c>
    </row>
    <row r="845" spans="1:19" x14ac:dyDescent="0.25">
      <c r="A845" s="349" t="s">
        <v>4062</v>
      </c>
      <c r="D845" s="349">
        <v>3025950</v>
      </c>
      <c r="E845" t="s">
        <v>78</v>
      </c>
      <c r="F845" s="349" t="s">
        <v>48</v>
      </c>
      <c r="G845">
        <v>684736.7</v>
      </c>
      <c r="H845" s="338" t="s">
        <v>3621</v>
      </c>
      <c r="M845" s="349" t="s">
        <v>71</v>
      </c>
      <c r="N845" s="349" t="s">
        <v>71</v>
      </c>
      <c r="S845" s="349" t="s">
        <v>4786</v>
      </c>
    </row>
    <row r="846" spans="1:19" x14ac:dyDescent="0.25">
      <c r="A846" s="349" t="s">
        <v>4062</v>
      </c>
      <c r="D846" s="349">
        <v>3027000</v>
      </c>
      <c r="E846" t="s">
        <v>80</v>
      </c>
      <c r="F846" s="349" t="s">
        <v>48</v>
      </c>
      <c r="G846">
        <v>2446434.25</v>
      </c>
      <c r="H846" s="338" t="s">
        <v>3621</v>
      </c>
      <c r="M846" s="349" t="s">
        <v>71</v>
      </c>
      <c r="N846" s="349" t="s">
        <v>71</v>
      </c>
      <c r="S846" s="349" t="s">
        <v>4786</v>
      </c>
    </row>
    <row r="847" spans="1:19" x14ac:dyDescent="0.25">
      <c r="A847" s="349" t="s">
        <v>4062</v>
      </c>
      <c r="D847" s="349">
        <v>3027009</v>
      </c>
      <c r="E847" t="s">
        <v>74</v>
      </c>
      <c r="F847" s="349"/>
      <c r="G847">
        <v>1773497.9900000002</v>
      </c>
      <c r="H847" s="338" t="s">
        <v>3621</v>
      </c>
      <c r="M847" s="349" t="s">
        <v>71</v>
      </c>
      <c r="N847" s="349" t="s">
        <v>71</v>
      </c>
      <c r="R847">
        <v>-6280.6361538459023</v>
      </c>
      <c r="S847" s="349" t="s">
        <v>4786</v>
      </c>
    </row>
    <row r="848" spans="1:19" x14ac:dyDescent="0.25">
      <c r="A848" s="349" t="s">
        <v>4062</v>
      </c>
      <c r="D848" s="349">
        <v>3022077</v>
      </c>
      <c r="E848" t="s">
        <v>248</v>
      </c>
      <c r="F848" s="349"/>
      <c r="G848">
        <v>383855.33999999997</v>
      </c>
      <c r="H848" s="338" t="s">
        <v>3621</v>
      </c>
      <c r="M848" s="349" t="s">
        <v>4315</v>
      </c>
      <c r="N848" s="349" t="s">
        <v>4315</v>
      </c>
      <c r="R848">
        <v>120440.58307692307</v>
      </c>
      <c r="S848" s="349" t="s">
        <v>4787</v>
      </c>
    </row>
    <row r="849" spans="1:19" x14ac:dyDescent="0.25">
      <c r="A849" s="349" t="s">
        <v>4062</v>
      </c>
      <c r="D849" s="349">
        <v>3022077</v>
      </c>
      <c r="E849" t="s">
        <v>248</v>
      </c>
      <c r="F849" s="349"/>
      <c r="G849">
        <v>242349.65999999997</v>
      </c>
      <c r="H849" s="338" t="s">
        <v>3621</v>
      </c>
      <c r="M849" s="349" t="s">
        <v>412</v>
      </c>
      <c r="N849" s="349" t="s">
        <v>412</v>
      </c>
      <c r="R849">
        <v>73605.939230769232</v>
      </c>
      <c r="S849" s="349" t="s">
        <v>4787</v>
      </c>
    </row>
    <row r="850" spans="1:19" x14ac:dyDescent="0.25">
      <c r="A850" s="349" t="s">
        <v>4062</v>
      </c>
      <c r="D850" s="349">
        <v>3022077</v>
      </c>
      <c r="E850" t="s">
        <v>248</v>
      </c>
      <c r="F850" s="349"/>
      <c r="G850">
        <v>2042.5</v>
      </c>
      <c r="H850" s="338" t="s">
        <v>3621</v>
      </c>
      <c r="M850" s="349" t="s">
        <v>412</v>
      </c>
      <c r="N850" s="349" t="s">
        <v>412</v>
      </c>
      <c r="R850">
        <v>488.81230769230774</v>
      </c>
      <c r="S850" s="349" t="s">
        <v>4787</v>
      </c>
    </row>
    <row r="851" spans="1:19" x14ac:dyDescent="0.25">
      <c r="A851" s="349" t="s">
        <v>4062</v>
      </c>
      <c r="D851" s="349">
        <v>3022077</v>
      </c>
      <c r="E851" t="s">
        <v>248</v>
      </c>
      <c r="F851" s="349"/>
      <c r="G851">
        <v>7801.4328571428568</v>
      </c>
      <c r="H851" s="338" t="s">
        <v>3621</v>
      </c>
      <c r="M851" s="349" t="s">
        <v>4314</v>
      </c>
      <c r="N851" s="349" t="s">
        <v>4314</v>
      </c>
      <c r="R851">
        <v>1867.0013186813189</v>
      </c>
      <c r="S851" s="349" t="s">
        <v>4787</v>
      </c>
    </row>
    <row r="852" spans="1:19" x14ac:dyDescent="0.25">
      <c r="A852" s="349" t="s">
        <v>4062</v>
      </c>
      <c r="D852" s="349">
        <v>3025201</v>
      </c>
      <c r="E852" t="s">
        <v>249</v>
      </c>
      <c r="F852" s="349"/>
      <c r="G852">
        <v>75011.17</v>
      </c>
      <c r="H852" s="338" t="s">
        <v>3621</v>
      </c>
      <c r="M852" s="349" t="s">
        <v>412</v>
      </c>
      <c r="N852" s="349" t="s">
        <v>412</v>
      </c>
      <c r="R852">
        <v>-1622.7400000000016</v>
      </c>
      <c r="S852" s="349" t="s">
        <v>4786</v>
      </c>
    </row>
    <row r="853" spans="1:19" x14ac:dyDescent="0.25">
      <c r="A853" s="349" t="s">
        <v>4062</v>
      </c>
      <c r="D853" s="349">
        <v>3023501</v>
      </c>
      <c r="E853" t="s">
        <v>250</v>
      </c>
      <c r="F853" s="349"/>
      <c r="G853">
        <v>38255</v>
      </c>
      <c r="H853" s="338" t="s">
        <v>3621</v>
      </c>
      <c r="M853" s="349" t="s">
        <v>412</v>
      </c>
      <c r="N853" s="349" t="s">
        <v>412</v>
      </c>
      <c r="R853">
        <v>13299.363846153847</v>
      </c>
      <c r="S853" s="349" t="s">
        <v>4787</v>
      </c>
    </row>
    <row r="854" spans="1:19" x14ac:dyDescent="0.25">
      <c r="A854" s="349" t="s">
        <v>4062</v>
      </c>
      <c r="D854" s="349">
        <v>3023501</v>
      </c>
      <c r="E854" t="s">
        <v>250</v>
      </c>
      <c r="F854" s="349"/>
      <c r="G854">
        <v>1382.1428571428573</v>
      </c>
      <c r="H854" s="338" t="s">
        <v>3621</v>
      </c>
      <c r="M854" s="349" t="s">
        <v>4314</v>
      </c>
      <c r="N854" s="349" t="s">
        <v>4314</v>
      </c>
      <c r="R854">
        <v>330.77208791208807</v>
      </c>
      <c r="S854" s="349" t="s">
        <v>4787</v>
      </c>
    </row>
    <row r="855" spans="1:19" x14ac:dyDescent="0.25">
      <c r="A855" s="349" t="s">
        <v>4062</v>
      </c>
      <c r="D855" s="349">
        <v>3022078</v>
      </c>
      <c r="E855" t="s">
        <v>251</v>
      </c>
      <c r="F855" s="349"/>
      <c r="G855">
        <v>67128.75</v>
      </c>
      <c r="H855" s="338" t="s">
        <v>3621</v>
      </c>
      <c r="M855" s="349" t="s">
        <v>412</v>
      </c>
      <c r="N855" s="349" t="s">
        <v>412</v>
      </c>
      <c r="R855">
        <v>21542.44</v>
      </c>
      <c r="S855" s="349" t="s">
        <v>4786</v>
      </c>
    </row>
    <row r="856" spans="1:19" x14ac:dyDescent="0.25">
      <c r="A856" s="349" t="s">
        <v>4062</v>
      </c>
      <c r="D856" s="349">
        <v>3022038</v>
      </c>
      <c r="E856" t="s">
        <v>252</v>
      </c>
      <c r="F856" s="349" t="s">
        <v>48</v>
      </c>
      <c r="G856">
        <v>98656.41</v>
      </c>
      <c r="H856" s="338" t="s">
        <v>3621</v>
      </c>
      <c r="M856" s="349" t="s">
        <v>412</v>
      </c>
      <c r="N856" s="349" t="s">
        <v>412</v>
      </c>
      <c r="S856" s="349" t="s">
        <v>4786</v>
      </c>
    </row>
    <row r="857" spans="1:19" x14ac:dyDescent="0.25">
      <c r="A857" s="349" t="s">
        <v>4062</v>
      </c>
      <c r="D857" s="349">
        <v>3022038</v>
      </c>
      <c r="E857" t="s">
        <v>252</v>
      </c>
      <c r="F857" s="349" t="s">
        <v>48</v>
      </c>
      <c r="G857">
        <v>2725.8928571428569</v>
      </c>
      <c r="H857" s="338" t="s">
        <v>3621</v>
      </c>
      <c r="M857" s="349" t="s">
        <v>4314</v>
      </c>
      <c r="N857" s="349" t="s">
        <v>4314</v>
      </c>
      <c r="S857" s="349" t="s">
        <v>4786</v>
      </c>
    </row>
    <row r="858" spans="1:19" x14ac:dyDescent="0.25">
      <c r="A858" s="349" t="s">
        <v>4062</v>
      </c>
      <c r="D858" s="349">
        <v>3021100</v>
      </c>
      <c r="E858" t="s">
        <v>313</v>
      </c>
      <c r="F858" s="349"/>
      <c r="G858">
        <v>905274.08000000007</v>
      </c>
      <c r="H858" s="338" t="s">
        <v>3621</v>
      </c>
      <c r="M858" s="349" t="s">
        <v>4316</v>
      </c>
      <c r="N858" s="349" t="s">
        <v>4316</v>
      </c>
      <c r="R858">
        <v>-14331.103846153754</v>
      </c>
      <c r="S858" s="349" t="s">
        <v>4786</v>
      </c>
    </row>
    <row r="859" spans="1:19" x14ac:dyDescent="0.25">
      <c r="A859" s="349" t="s">
        <v>4062</v>
      </c>
      <c r="D859" s="349">
        <v>3024208</v>
      </c>
      <c r="E859" t="s">
        <v>114</v>
      </c>
      <c r="F859" s="349" t="s">
        <v>48</v>
      </c>
      <c r="G859">
        <v>78825.58</v>
      </c>
      <c r="H859" s="338" t="s">
        <v>3621</v>
      </c>
      <c r="M859" s="349" t="s">
        <v>412</v>
      </c>
      <c r="N859" s="349" t="s">
        <v>412</v>
      </c>
      <c r="S859" s="349" t="s">
        <v>4786</v>
      </c>
    </row>
    <row r="860" spans="1:19" x14ac:dyDescent="0.25">
      <c r="A860" s="349" t="s">
        <v>4062</v>
      </c>
      <c r="D860" s="349">
        <v>3022071</v>
      </c>
      <c r="E860" t="s">
        <v>253</v>
      </c>
      <c r="F860" s="349"/>
      <c r="G860">
        <v>39801.83</v>
      </c>
      <c r="H860" s="338" t="s">
        <v>3621</v>
      </c>
      <c r="M860" s="349" t="s">
        <v>412</v>
      </c>
      <c r="N860" s="349" t="s">
        <v>412</v>
      </c>
      <c r="R860">
        <v>20922.945384615385</v>
      </c>
      <c r="S860" s="349" t="s">
        <v>4786</v>
      </c>
    </row>
    <row r="861" spans="1:19" x14ac:dyDescent="0.25">
      <c r="A861" s="349" t="s">
        <v>4062</v>
      </c>
      <c r="D861" s="349">
        <v>3022071</v>
      </c>
      <c r="E861" t="s">
        <v>253</v>
      </c>
      <c r="F861" s="349"/>
      <c r="G861">
        <v>5106.25</v>
      </c>
      <c r="H861" s="338" t="s">
        <v>3621</v>
      </c>
      <c r="M861" s="349" t="s">
        <v>412</v>
      </c>
      <c r="N861" s="349" t="s">
        <v>412</v>
      </c>
      <c r="R861">
        <v>1222.0107692307688</v>
      </c>
      <c r="S861" s="349" t="s">
        <v>4786</v>
      </c>
    </row>
    <row r="862" spans="1:19" x14ac:dyDescent="0.25">
      <c r="A862" s="349" t="s">
        <v>4062</v>
      </c>
      <c r="D862" s="349">
        <v>3022071</v>
      </c>
      <c r="E862" t="s">
        <v>253</v>
      </c>
      <c r="F862" s="349"/>
      <c r="G862">
        <v>1865.8928571428571</v>
      </c>
      <c r="H862" s="338" t="s">
        <v>3621</v>
      </c>
      <c r="M862" s="349" t="s">
        <v>4314</v>
      </c>
      <c r="N862" s="349" t="s">
        <v>4314</v>
      </c>
      <c r="R862">
        <v>446.54131868131878</v>
      </c>
      <c r="S862" s="349" t="s">
        <v>4786</v>
      </c>
    </row>
    <row r="863" spans="1:19" x14ac:dyDescent="0.25">
      <c r="A863" s="349" t="s">
        <v>4062</v>
      </c>
      <c r="D863" s="349">
        <v>3022072</v>
      </c>
      <c r="E863" t="s">
        <v>254</v>
      </c>
      <c r="F863" s="349"/>
      <c r="G863">
        <v>114342.99</v>
      </c>
      <c r="H863" s="338" t="s">
        <v>3621</v>
      </c>
      <c r="M863" s="349" t="s">
        <v>412</v>
      </c>
      <c r="N863" s="349" t="s">
        <v>412</v>
      </c>
      <c r="R863">
        <v>-12467.862307692292</v>
      </c>
      <c r="S863" s="349" t="s">
        <v>4786</v>
      </c>
    </row>
    <row r="864" spans="1:19" x14ac:dyDescent="0.25">
      <c r="A864" s="349" t="s">
        <v>4062</v>
      </c>
      <c r="D864" s="349">
        <v>3022004</v>
      </c>
      <c r="E864" t="s">
        <v>255</v>
      </c>
      <c r="F864" s="349" t="s">
        <v>48</v>
      </c>
      <c r="G864">
        <v>37154.910000000003</v>
      </c>
      <c r="H864" s="338" t="s">
        <v>3621</v>
      </c>
      <c r="M864" s="349" t="s">
        <v>412</v>
      </c>
      <c r="N864" s="349" t="s">
        <v>412</v>
      </c>
      <c r="S864" s="349" t="s">
        <v>4786</v>
      </c>
    </row>
    <row r="865" spans="1:19" x14ac:dyDescent="0.25">
      <c r="A865" s="349" t="s">
        <v>4062</v>
      </c>
      <c r="D865" s="349">
        <v>3023512</v>
      </c>
      <c r="E865" t="s">
        <v>256</v>
      </c>
      <c r="F865" s="349"/>
      <c r="G865">
        <v>46392</v>
      </c>
      <c r="H865" s="338" t="s">
        <v>3621</v>
      </c>
      <c r="M865" s="349" t="s">
        <v>412</v>
      </c>
      <c r="N865" s="349" t="s">
        <v>412</v>
      </c>
      <c r="R865">
        <v>-4577.6876923076943</v>
      </c>
      <c r="S865" s="349" t="s">
        <v>4786</v>
      </c>
    </row>
    <row r="866" spans="1:19" x14ac:dyDescent="0.25">
      <c r="A866" s="349" t="s">
        <v>4062</v>
      </c>
      <c r="D866" s="349">
        <v>3022041</v>
      </c>
      <c r="E866" t="s">
        <v>257</v>
      </c>
      <c r="F866" s="349" t="s">
        <v>48</v>
      </c>
      <c r="G866">
        <v>8137</v>
      </c>
      <c r="H866" s="338" t="s">
        <v>3621</v>
      </c>
      <c r="M866" s="349" t="s">
        <v>412</v>
      </c>
      <c r="N866" s="349" t="s">
        <v>412</v>
      </c>
      <c r="S866" s="349" t="s">
        <v>4786</v>
      </c>
    </row>
    <row r="867" spans="1:19" x14ac:dyDescent="0.25">
      <c r="A867" s="349" t="s">
        <v>4062</v>
      </c>
      <c r="D867" s="349">
        <v>3023510</v>
      </c>
      <c r="E867" t="s">
        <v>258</v>
      </c>
      <c r="F867" s="349"/>
      <c r="G867">
        <v>97705.41</v>
      </c>
      <c r="H867" s="338" t="s">
        <v>3621</v>
      </c>
      <c r="M867" s="349" t="s">
        <v>412</v>
      </c>
      <c r="N867" s="349" t="s">
        <v>412</v>
      </c>
      <c r="R867">
        <v>31083.244615384629</v>
      </c>
      <c r="S867" s="349" t="s">
        <v>4786</v>
      </c>
    </row>
    <row r="868" spans="1:19" x14ac:dyDescent="0.25">
      <c r="A868" s="349" t="s">
        <v>4062</v>
      </c>
      <c r="D868" s="349">
        <v>3024011</v>
      </c>
      <c r="E868" t="s">
        <v>116</v>
      </c>
      <c r="F868" s="349" t="s">
        <v>48</v>
      </c>
      <c r="G868">
        <v>76510</v>
      </c>
      <c r="H868" s="338" t="s">
        <v>3621</v>
      </c>
      <c r="M868" s="349" t="s">
        <v>412</v>
      </c>
      <c r="N868" s="349" t="s">
        <v>412</v>
      </c>
      <c r="S868" s="349" t="s">
        <v>4786</v>
      </c>
    </row>
    <row r="869" spans="1:19" x14ac:dyDescent="0.25">
      <c r="A869" s="349" t="s">
        <v>4062</v>
      </c>
      <c r="D869" s="349">
        <v>3023502</v>
      </c>
      <c r="E869" t="s">
        <v>259</v>
      </c>
      <c r="F869" s="349"/>
      <c r="G869">
        <v>76930</v>
      </c>
      <c r="H869" s="338" t="s">
        <v>3621</v>
      </c>
      <c r="M869" s="349" t="s">
        <v>412</v>
      </c>
      <c r="N869" s="349" t="s">
        <v>412</v>
      </c>
      <c r="R869">
        <v>23966.65384615384</v>
      </c>
      <c r="S869" s="349" t="s">
        <v>4786</v>
      </c>
    </row>
    <row r="870" spans="1:19" x14ac:dyDescent="0.25">
      <c r="A870" s="349" t="s">
        <v>4062</v>
      </c>
      <c r="D870" s="349">
        <v>3023502</v>
      </c>
      <c r="E870" t="s">
        <v>259</v>
      </c>
      <c r="F870" s="349"/>
      <c r="G870">
        <v>2119.2857142857147</v>
      </c>
      <c r="H870" s="338" t="s">
        <v>3621</v>
      </c>
      <c r="M870" s="349" t="s">
        <v>4314</v>
      </c>
      <c r="N870" s="349" t="s">
        <v>4314</v>
      </c>
      <c r="R870">
        <v>507.17186813186834</v>
      </c>
      <c r="S870" s="349" t="s">
        <v>4786</v>
      </c>
    </row>
    <row r="871" spans="1:19" x14ac:dyDescent="0.25">
      <c r="A871" s="349" t="s">
        <v>4062</v>
      </c>
      <c r="D871" s="349">
        <v>3024000</v>
      </c>
      <c r="E871" t="s">
        <v>117</v>
      </c>
      <c r="F871" s="349" t="s">
        <v>48</v>
      </c>
      <c r="G871">
        <v>27265</v>
      </c>
      <c r="H871" s="338" t="s">
        <v>3621</v>
      </c>
      <c r="M871" s="349" t="s">
        <v>412</v>
      </c>
      <c r="N871" s="349" t="s">
        <v>412</v>
      </c>
      <c r="S871" s="349" t="s">
        <v>4786</v>
      </c>
    </row>
    <row r="872" spans="1:19" x14ac:dyDescent="0.25">
      <c r="A872" s="349" t="s">
        <v>4062</v>
      </c>
      <c r="D872" s="349">
        <v>3023315</v>
      </c>
      <c r="E872" t="s">
        <v>260</v>
      </c>
      <c r="F872" s="349"/>
      <c r="G872">
        <v>23971.59</v>
      </c>
      <c r="H872" s="338" t="s">
        <v>3621</v>
      </c>
      <c r="M872" s="349" t="s">
        <v>412</v>
      </c>
      <c r="N872" s="349" t="s">
        <v>412</v>
      </c>
      <c r="R872">
        <v>1159.4107692307675</v>
      </c>
      <c r="S872" s="349" t="s">
        <v>4786</v>
      </c>
    </row>
    <row r="873" spans="1:19" x14ac:dyDescent="0.25">
      <c r="A873" s="349" t="s">
        <v>4062</v>
      </c>
      <c r="D873" s="349">
        <v>3023504</v>
      </c>
      <c r="E873" t="s">
        <v>261</v>
      </c>
      <c r="F873" s="349"/>
      <c r="G873">
        <v>63449.89</v>
      </c>
      <c r="H873" s="338" t="s">
        <v>3621</v>
      </c>
      <c r="M873" s="349" t="s">
        <v>412</v>
      </c>
      <c r="N873" s="349" t="s">
        <v>412</v>
      </c>
      <c r="R873">
        <v>21091.924615384614</v>
      </c>
      <c r="S873" s="349" t="s">
        <v>4787</v>
      </c>
    </row>
    <row r="874" spans="1:19" x14ac:dyDescent="0.25">
      <c r="A874" s="349" t="s">
        <v>4062</v>
      </c>
      <c r="D874" s="349">
        <v>3023309</v>
      </c>
      <c r="E874" t="s">
        <v>262</v>
      </c>
      <c r="F874" s="349"/>
      <c r="G874">
        <v>32548</v>
      </c>
      <c r="H874" s="338" t="s">
        <v>3621</v>
      </c>
      <c r="M874" s="349" t="s">
        <v>412</v>
      </c>
      <c r="N874" s="349" t="s">
        <v>412</v>
      </c>
      <c r="R874">
        <v>12768.84384615385</v>
      </c>
      <c r="S874" s="349" t="s">
        <v>4786</v>
      </c>
    </row>
    <row r="875" spans="1:19" x14ac:dyDescent="0.25">
      <c r="A875" s="349" t="s">
        <v>4062</v>
      </c>
      <c r="D875" s="349">
        <v>3023307</v>
      </c>
      <c r="E875" t="s">
        <v>263</v>
      </c>
      <c r="F875" s="349"/>
      <c r="G875">
        <v>5285</v>
      </c>
      <c r="H875" s="338" t="s">
        <v>3621</v>
      </c>
      <c r="M875" s="349" t="s">
        <v>412</v>
      </c>
      <c r="N875" s="349" t="s">
        <v>412</v>
      </c>
      <c r="R875">
        <v>1646.4807692307691</v>
      </c>
      <c r="S875" s="349" t="s">
        <v>4786</v>
      </c>
    </row>
    <row r="876" spans="1:19" x14ac:dyDescent="0.25">
      <c r="A876" s="349" t="s">
        <v>4062</v>
      </c>
      <c r="D876" s="349">
        <v>3023509</v>
      </c>
      <c r="E876" t="s">
        <v>264</v>
      </c>
      <c r="F876" s="349"/>
      <c r="G876">
        <v>80693.900000000009</v>
      </c>
      <c r="H876" s="338" t="s">
        <v>3621</v>
      </c>
      <c r="M876" s="349" t="s">
        <v>412</v>
      </c>
      <c r="N876" s="349" t="s">
        <v>412</v>
      </c>
      <c r="R876">
        <v>23425.208461538477</v>
      </c>
      <c r="S876" s="349" t="s">
        <v>4786</v>
      </c>
    </row>
    <row r="877" spans="1:19" x14ac:dyDescent="0.25">
      <c r="A877" s="349" t="s">
        <v>4062</v>
      </c>
      <c r="D877" s="349">
        <v>3021003</v>
      </c>
      <c r="E877" s="364" t="s">
        <v>53</v>
      </c>
      <c r="F877" s="349"/>
      <c r="G877">
        <v>11224.27</v>
      </c>
      <c r="H877" s="338" t="s">
        <v>3621</v>
      </c>
      <c r="M877" s="349" t="s">
        <v>412</v>
      </c>
      <c r="N877" s="349" t="s">
        <v>412</v>
      </c>
      <c r="R877">
        <v>2686.1523076923081</v>
      </c>
      <c r="S877" s="349" t="s">
        <v>4787</v>
      </c>
    </row>
    <row r="878" spans="1:19" x14ac:dyDescent="0.25">
      <c r="A878" s="349" t="s">
        <v>4062</v>
      </c>
      <c r="D878" s="349">
        <v>3021003</v>
      </c>
      <c r="E878" s="364" t="s">
        <v>53</v>
      </c>
      <c r="F878" s="349"/>
      <c r="G878">
        <v>11977.037142857142</v>
      </c>
      <c r="H878" s="338" t="s">
        <v>3621</v>
      </c>
      <c r="M878" s="349" t="s">
        <v>4314</v>
      </c>
      <c r="N878" s="349" t="s">
        <v>4314</v>
      </c>
      <c r="R878">
        <v>2866.303296703295</v>
      </c>
      <c r="S878" s="349" t="s">
        <v>4787</v>
      </c>
    </row>
    <row r="879" spans="1:19" x14ac:dyDescent="0.25">
      <c r="A879" s="349" t="s">
        <v>4062</v>
      </c>
      <c r="D879" s="349">
        <v>3023521</v>
      </c>
      <c r="E879" t="s">
        <v>318</v>
      </c>
      <c r="F879" s="349"/>
      <c r="G879">
        <v>100779.33</v>
      </c>
      <c r="H879" s="338" t="s">
        <v>3621</v>
      </c>
      <c r="M879" s="349" t="s">
        <v>412</v>
      </c>
      <c r="N879" s="349" t="s">
        <v>412</v>
      </c>
      <c r="R879">
        <v>-1378.5330769230877</v>
      </c>
      <c r="S879" s="349" t="s">
        <v>4786</v>
      </c>
    </row>
    <row r="880" spans="1:19" x14ac:dyDescent="0.25">
      <c r="A880" s="349" t="s">
        <v>4062</v>
      </c>
      <c r="D880" s="349">
        <v>3023521</v>
      </c>
      <c r="E880" t="s">
        <v>318</v>
      </c>
      <c r="F880" s="349"/>
      <c r="G880">
        <v>117391</v>
      </c>
      <c r="H880" s="338" t="s">
        <v>3621</v>
      </c>
      <c r="M880" s="349" t="s">
        <v>412</v>
      </c>
      <c r="N880" s="349" t="s">
        <v>412</v>
      </c>
      <c r="R880">
        <v>6651.4015384615395</v>
      </c>
      <c r="S880" s="349" t="s">
        <v>4786</v>
      </c>
    </row>
    <row r="881" spans="1:19" x14ac:dyDescent="0.25">
      <c r="A881" s="349" t="s">
        <v>4062</v>
      </c>
      <c r="D881" s="349">
        <v>3023311</v>
      </c>
      <c r="E881" t="s">
        <v>265</v>
      </c>
      <c r="F881" s="349"/>
      <c r="G881">
        <v>65940</v>
      </c>
      <c r="H881" s="338" t="s">
        <v>3621</v>
      </c>
      <c r="M881" s="349" t="s">
        <v>412</v>
      </c>
      <c r="N881" s="349" t="s">
        <v>412</v>
      </c>
      <c r="R881">
        <v>21336.566153846154</v>
      </c>
      <c r="S881" s="349" t="s">
        <v>4786</v>
      </c>
    </row>
    <row r="882" spans="1:19" x14ac:dyDescent="0.25">
      <c r="A882" s="349" t="s">
        <v>4062</v>
      </c>
      <c r="D882" s="349">
        <v>3023312</v>
      </c>
      <c r="E882" t="s">
        <v>266</v>
      </c>
      <c r="F882" s="349"/>
      <c r="G882">
        <v>42428.25</v>
      </c>
      <c r="H882" s="338" t="s">
        <v>3621</v>
      </c>
      <c r="M882" s="349" t="s">
        <v>412</v>
      </c>
      <c r="N882" s="349" t="s">
        <v>412</v>
      </c>
      <c r="R882">
        <v>12710.589230769232</v>
      </c>
      <c r="S882" s="349" t="s">
        <v>4786</v>
      </c>
    </row>
    <row r="883" spans="1:19" x14ac:dyDescent="0.25">
      <c r="A883" s="349" t="s">
        <v>4062</v>
      </c>
      <c r="D883" s="349">
        <v>3023314</v>
      </c>
      <c r="E883" t="s">
        <v>267</v>
      </c>
      <c r="F883" s="349"/>
      <c r="G883">
        <v>41108</v>
      </c>
      <c r="H883" s="338" t="s">
        <v>3621</v>
      </c>
      <c r="M883" s="349" t="s">
        <v>412</v>
      </c>
      <c r="N883" s="349" t="s">
        <v>412</v>
      </c>
      <c r="R883">
        <v>16935.553076923079</v>
      </c>
      <c r="S883" s="349" t="s">
        <v>4786</v>
      </c>
    </row>
    <row r="884" spans="1:19" x14ac:dyDescent="0.25">
      <c r="A884" s="349" t="s">
        <v>4062</v>
      </c>
      <c r="D884" s="349">
        <v>3023313</v>
      </c>
      <c r="E884" t="s">
        <v>268</v>
      </c>
      <c r="F884" s="349"/>
      <c r="G884">
        <v>21918.080000000002</v>
      </c>
      <c r="H884" s="338" t="s">
        <v>3621</v>
      </c>
      <c r="M884" s="349" t="s">
        <v>412</v>
      </c>
      <c r="N884" s="349" t="s">
        <v>412</v>
      </c>
      <c r="R884">
        <v>6832.7969230769249</v>
      </c>
      <c r="S884" s="349" t="s">
        <v>4786</v>
      </c>
    </row>
    <row r="885" spans="1:19" x14ac:dyDescent="0.25">
      <c r="A885" s="349" t="s">
        <v>4062</v>
      </c>
      <c r="D885" s="349">
        <v>3023507</v>
      </c>
      <c r="E885" t="s">
        <v>269</v>
      </c>
      <c r="F885" s="349"/>
      <c r="G885">
        <v>46787.740000000005</v>
      </c>
      <c r="H885" s="338" t="s">
        <v>3621</v>
      </c>
      <c r="M885" s="349" t="s">
        <v>412</v>
      </c>
      <c r="N885" s="349" t="s">
        <v>412</v>
      </c>
      <c r="R885">
        <v>13341.761538461544</v>
      </c>
      <c r="S885" s="349" t="s">
        <v>4786</v>
      </c>
    </row>
    <row r="886" spans="1:19" x14ac:dyDescent="0.25">
      <c r="A886" s="349" t="s">
        <v>4062</v>
      </c>
      <c r="D886" s="349">
        <v>3023506</v>
      </c>
      <c r="E886" t="s">
        <v>270</v>
      </c>
      <c r="F886" s="349"/>
      <c r="G886">
        <v>43539</v>
      </c>
      <c r="H886" s="338" t="s">
        <v>3621</v>
      </c>
      <c r="M886" s="349" t="s">
        <v>412</v>
      </c>
      <c r="N886" s="349" t="s">
        <v>412</v>
      </c>
      <c r="R886">
        <v>14563.843076923082</v>
      </c>
      <c r="S886" s="349" t="s">
        <v>4786</v>
      </c>
    </row>
    <row r="887" spans="1:19" x14ac:dyDescent="0.25">
      <c r="A887" s="349" t="s">
        <v>4062</v>
      </c>
      <c r="D887" s="349">
        <v>3025407</v>
      </c>
      <c r="E887" t="s">
        <v>119</v>
      </c>
      <c r="F887" s="349"/>
      <c r="G887">
        <v>142451</v>
      </c>
      <c r="H887" s="338" t="s">
        <v>3621</v>
      </c>
      <c r="M887" s="349" t="s">
        <v>412</v>
      </c>
      <c r="N887" s="349" t="s">
        <v>412</v>
      </c>
      <c r="R887">
        <v>5.3846153787162621E-3</v>
      </c>
      <c r="S887" s="349" t="s">
        <v>4786</v>
      </c>
    </row>
    <row r="888" spans="1:19" x14ac:dyDescent="0.25">
      <c r="A888" s="349" t="s">
        <v>4062</v>
      </c>
      <c r="D888" s="349">
        <v>3022051</v>
      </c>
      <c r="E888" t="s">
        <v>271</v>
      </c>
      <c r="F888" s="349" t="s">
        <v>48</v>
      </c>
      <c r="G888">
        <v>161425</v>
      </c>
      <c r="H888" s="338" t="s">
        <v>3621</v>
      </c>
      <c r="M888" s="349" t="s">
        <v>4315</v>
      </c>
      <c r="N888" s="349" t="s">
        <v>4315</v>
      </c>
      <c r="S888" s="349" t="s">
        <v>4786</v>
      </c>
    </row>
    <row r="889" spans="1:19" x14ac:dyDescent="0.25">
      <c r="A889" s="349" t="s">
        <v>4062</v>
      </c>
      <c r="D889" s="349">
        <v>3022051</v>
      </c>
      <c r="E889" t="s">
        <v>271</v>
      </c>
      <c r="F889" s="349" t="s">
        <v>48</v>
      </c>
      <c r="G889">
        <v>95601.08</v>
      </c>
      <c r="H889" s="338" t="s">
        <v>3621</v>
      </c>
      <c r="M889" s="349" t="s">
        <v>412</v>
      </c>
      <c r="N889" s="349" t="s">
        <v>412</v>
      </c>
      <c r="S889" s="349" t="s">
        <v>4786</v>
      </c>
    </row>
    <row r="890" spans="1:19" x14ac:dyDescent="0.25">
      <c r="A890" s="349" t="s">
        <v>4062</v>
      </c>
      <c r="D890" s="349">
        <v>3022070</v>
      </c>
      <c r="E890" t="s">
        <v>272</v>
      </c>
      <c r="F890" s="349"/>
      <c r="G890">
        <v>76541.38</v>
      </c>
      <c r="H890" s="338" t="s">
        <v>3621</v>
      </c>
      <c r="M890" s="349" t="s">
        <v>412</v>
      </c>
      <c r="N890" s="349" t="s">
        <v>412</v>
      </c>
      <c r="R890">
        <v>-1939.8192307692289</v>
      </c>
      <c r="S890" s="349" t="s">
        <v>4786</v>
      </c>
    </row>
    <row r="891" spans="1:19" x14ac:dyDescent="0.25">
      <c r="A891" s="349" t="s">
        <v>4062</v>
      </c>
      <c r="D891" s="349">
        <v>3022070</v>
      </c>
      <c r="E891" t="s">
        <v>272</v>
      </c>
      <c r="F891" s="349"/>
      <c r="G891">
        <v>2553.13</v>
      </c>
      <c r="H891" s="338" t="s">
        <v>3621</v>
      </c>
      <c r="M891" s="349" t="s">
        <v>412</v>
      </c>
      <c r="N891" s="349" t="s">
        <v>412</v>
      </c>
      <c r="R891">
        <v>611.00769230769265</v>
      </c>
      <c r="S891" s="349" t="s">
        <v>4786</v>
      </c>
    </row>
    <row r="892" spans="1:19" x14ac:dyDescent="0.25">
      <c r="A892" s="349" t="s">
        <v>4062</v>
      </c>
      <c r="D892" s="349">
        <v>3022070</v>
      </c>
      <c r="E892" t="s">
        <v>272</v>
      </c>
      <c r="F892" s="349"/>
      <c r="G892">
        <v>1305.3571428571431</v>
      </c>
      <c r="H892" s="338" t="s">
        <v>3621</v>
      </c>
      <c r="M892" s="349" t="s">
        <v>4314</v>
      </c>
      <c r="N892" s="349" t="s">
        <v>4314</v>
      </c>
      <c r="R892">
        <v>312.39252747252766</v>
      </c>
      <c r="S892" s="349" t="s">
        <v>4786</v>
      </c>
    </row>
    <row r="893" spans="1:19" x14ac:dyDescent="0.25">
      <c r="A893" s="349" t="s">
        <v>4062</v>
      </c>
      <c r="D893" s="349">
        <v>3024010</v>
      </c>
      <c r="E893" t="s">
        <v>120</v>
      </c>
      <c r="F893" s="349" t="s">
        <v>48</v>
      </c>
      <c r="G893">
        <v>149626.57999999999</v>
      </c>
      <c r="H893" s="338" t="s">
        <v>3621</v>
      </c>
      <c r="M893" s="349" t="s">
        <v>412</v>
      </c>
      <c r="N893" s="349" t="s">
        <v>412</v>
      </c>
      <c r="S893" s="349" t="s">
        <v>4786</v>
      </c>
    </row>
    <row r="894" spans="1:19" x14ac:dyDescent="0.25">
      <c r="A894" s="349" t="s">
        <v>4062</v>
      </c>
      <c r="D894" s="349">
        <v>3023316</v>
      </c>
      <c r="E894" t="s">
        <v>273</v>
      </c>
      <c r="F894" s="349"/>
      <c r="G894">
        <v>10570</v>
      </c>
      <c r="H894" s="338" t="s">
        <v>3621</v>
      </c>
      <c r="M894" s="349" t="s">
        <v>412</v>
      </c>
      <c r="N894" s="349" t="s">
        <v>412</v>
      </c>
      <c r="R894">
        <v>3292.9615384615381</v>
      </c>
      <c r="S894" s="349" t="s">
        <v>4786</v>
      </c>
    </row>
    <row r="895" spans="1:19" x14ac:dyDescent="0.25">
      <c r="A895" s="349" t="s">
        <v>4062</v>
      </c>
      <c r="D895" s="349">
        <v>3022055</v>
      </c>
      <c r="E895" t="s">
        <v>274</v>
      </c>
      <c r="F895" s="349"/>
      <c r="G895">
        <v>45712.91</v>
      </c>
      <c r="H895" s="338" t="s">
        <v>3621</v>
      </c>
      <c r="M895" s="349" t="s">
        <v>412</v>
      </c>
      <c r="N895" s="349" t="s">
        <v>412</v>
      </c>
      <c r="R895">
        <v>14702.396153846164</v>
      </c>
      <c r="S895" s="349" t="s">
        <v>4787</v>
      </c>
    </row>
    <row r="896" spans="1:19" x14ac:dyDescent="0.25">
      <c r="A896" s="349" t="s">
        <v>4062</v>
      </c>
      <c r="D896" s="349">
        <v>3022057</v>
      </c>
      <c r="E896" t="s">
        <v>275</v>
      </c>
      <c r="F896" s="349"/>
      <c r="G896">
        <v>80877.16</v>
      </c>
      <c r="H896" s="338" t="s">
        <v>3621</v>
      </c>
      <c r="M896" s="349" t="s">
        <v>412</v>
      </c>
      <c r="N896" s="349" t="s">
        <v>412</v>
      </c>
      <c r="R896">
        <v>-17947.260000000002</v>
      </c>
      <c r="S896" s="349" t="s">
        <v>4786</v>
      </c>
    </row>
    <row r="897" spans="1:19" x14ac:dyDescent="0.25">
      <c r="A897" s="349" t="s">
        <v>4062</v>
      </c>
      <c r="D897" s="349">
        <v>3022057</v>
      </c>
      <c r="E897" t="s">
        <v>275</v>
      </c>
      <c r="F897" s="349"/>
      <c r="G897">
        <v>5182.26</v>
      </c>
      <c r="H897" s="338" t="s">
        <v>3621</v>
      </c>
      <c r="M897" s="349" t="s">
        <v>4314</v>
      </c>
      <c r="N897" s="349" t="s">
        <v>4314</v>
      </c>
      <c r="R897">
        <v>1240.1923076923081</v>
      </c>
      <c r="S897" s="349" t="s">
        <v>4786</v>
      </c>
    </row>
    <row r="898" spans="1:19" x14ac:dyDescent="0.25">
      <c r="A898" s="349" t="s">
        <v>4062</v>
      </c>
      <c r="D898" s="349">
        <v>3022076</v>
      </c>
      <c r="E898" t="s">
        <v>277</v>
      </c>
      <c r="F898" s="349"/>
      <c r="G898">
        <v>74077</v>
      </c>
      <c r="H898" s="338" t="s">
        <v>3621</v>
      </c>
      <c r="M898" s="349" t="s">
        <v>412</v>
      </c>
      <c r="N898" s="349" t="s">
        <v>412</v>
      </c>
      <c r="R898">
        <v>4.6153846233210061E-3</v>
      </c>
      <c r="S898" s="349" t="s">
        <v>4786</v>
      </c>
    </row>
    <row r="899" spans="1:19" x14ac:dyDescent="0.25">
      <c r="A899" s="349" t="s">
        <v>4062</v>
      </c>
      <c r="D899" s="349">
        <v>3024012</v>
      </c>
      <c r="E899" t="s">
        <v>121</v>
      </c>
      <c r="F899" s="349" t="s">
        <v>48</v>
      </c>
      <c r="G899">
        <v>63948</v>
      </c>
      <c r="H899" s="338" t="s">
        <v>3621</v>
      </c>
      <c r="M899" s="349" t="s">
        <v>4315</v>
      </c>
      <c r="N899" s="349" t="s">
        <v>4315</v>
      </c>
      <c r="S899" s="349" t="s">
        <v>4786</v>
      </c>
    </row>
    <row r="900" spans="1:19" x14ac:dyDescent="0.25">
      <c r="A900" s="349" t="s">
        <v>4062</v>
      </c>
      <c r="D900" s="349">
        <v>3024012</v>
      </c>
      <c r="E900" t="s">
        <v>121</v>
      </c>
      <c r="F900" s="349" t="s">
        <v>48</v>
      </c>
      <c r="G900">
        <v>133471</v>
      </c>
      <c r="H900" s="338" t="s">
        <v>3621</v>
      </c>
      <c r="M900" s="349" t="s">
        <v>412</v>
      </c>
      <c r="N900" s="349" t="s">
        <v>412</v>
      </c>
      <c r="S900" s="349" t="s">
        <v>4786</v>
      </c>
    </row>
    <row r="901" spans="1:19" x14ac:dyDescent="0.25">
      <c r="A901" s="349" t="s">
        <v>4062</v>
      </c>
      <c r="D901" s="349">
        <v>3022060</v>
      </c>
      <c r="E901" t="s">
        <v>278</v>
      </c>
      <c r="F901" s="349"/>
      <c r="G901">
        <v>91313.91</v>
      </c>
      <c r="H901" s="338" t="s">
        <v>3621</v>
      </c>
      <c r="M901" s="349" t="s">
        <v>412</v>
      </c>
      <c r="N901" s="349" t="s">
        <v>412</v>
      </c>
      <c r="R901">
        <v>28111.521538461537</v>
      </c>
      <c r="S901" s="349" t="s">
        <v>4786</v>
      </c>
    </row>
    <row r="902" spans="1:19" x14ac:dyDescent="0.25">
      <c r="A902" s="349" t="s">
        <v>4062</v>
      </c>
      <c r="D902" s="349">
        <v>3022060</v>
      </c>
      <c r="E902" t="s">
        <v>278</v>
      </c>
      <c r="F902" s="349"/>
      <c r="G902">
        <v>2008.714285714286</v>
      </c>
      <c r="H902" s="338" t="s">
        <v>3621</v>
      </c>
      <c r="M902" s="349" t="s">
        <v>4314</v>
      </c>
      <c r="N902" s="349" t="s">
        <v>4314</v>
      </c>
      <c r="R902">
        <v>480.7189010989012</v>
      </c>
      <c r="S902" s="349" t="s">
        <v>4786</v>
      </c>
    </row>
    <row r="903" spans="1:19" x14ac:dyDescent="0.25">
      <c r="A903" s="349" t="s">
        <v>4062</v>
      </c>
      <c r="D903" s="349">
        <v>3023518</v>
      </c>
      <c r="E903" t="s">
        <v>279</v>
      </c>
      <c r="F903" s="349"/>
      <c r="G903">
        <v>30117</v>
      </c>
      <c r="H903" s="338" t="s">
        <v>3621</v>
      </c>
      <c r="M903" s="349" t="s">
        <v>412</v>
      </c>
      <c r="N903" s="349" t="s">
        <v>412</v>
      </c>
      <c r="R903">
        <v>3653.6438461538482</v>
      </c>
      <c r="S903" s="349" t="s">
        <v>4786</v>
      </c>
    </row>
    <row r="904" spans="1:19" x14ac:dyDescent="0.25">
      <c r="A904" s="349" t="s">
        <v>4062</v>
      </c>
      <c r="D904" s="349">
        <v>3022054</v>
      </c>
      <c r="E904" t="s">
        <v>280</v>
      </c>
      <c r="F904" s="349"/>
      <c r="G904">
        <v>86399.91</v>
      </c>
      <c r="H904" s="338" t="s">
        <v>3621</v>
      </c>
      <c r="M904" s="349" t="s">
        <v>412</v>
      </c>
      <c r="N904" s="349" t="s">
        <v>412</v>
      </c>
      <c r="R904">
        <v>26378.191538461535</v>
      </c>
      <c r="S904" s="349" t="s">
        <v>4786</v>
      </c>
    </row>
    <row r="905" spans="1:19" x14ac:dyDescent="0.25">
      <c r="A905" s="349" t="s">
        <v>4062</v>
      </c>
      <c r="D905" s="349">
        <v>3026906</v>
      </c>
      <c r="E905" t="s">
        <v>319</v>
      </c>
      <c r="F905" s="349" t="s">
        <v>48</v>
      </c>
      <c r="G905">
        <v>194969</v>
      </c>
      <c r="H905" s="338" t="s">
        <v>3621</v>
      </c>
      <c r="M905" s="349" t="s">
        <v>412</v>
      </c>
      <c r="N905" s="349" t="s">
        <v>412</v>
      </c>
      <c r="S905" s="349" t="s">
        <v>4786</v>
      </c>
    </row>
    <row r="906" spans="1:19" x14ac:dyDescent="0.25">
      <c r="A906" s="349" t="s">
        <v>4062</v>
      </c>
      <c r="D906" s="349">
        <v>3026906</v>
      </c>
      <c r="E906" t="s">
        <v>319</v>
      </c>
      <c r="F906" s="349" t="s">
        <v>48</v>
      </c>
      <c r="G906">
        <v>72174.666666666657</v>
      </c>
      <c r="H906" s="338" t="s">
        <v>3621</v>
      </c>
      <c r="M906" s="349" t="s">
        <v>412</v>
      </c>
      <c r="N906" s="349" t="s">
        <v>412</v>
      </c>
      <c r="S906" s="349" t="s">
        <v>4786</v>
      </c>
    </row>
    <row r="907" spans="1:19" x14ac:dyDescent="0.25">
      <c r="A907" s="349" t="s">
        <v>4062</v>
      </c>
      <c r="B907" s="349"/>
      <c r="C907" s="349"/>
      <c r="D907" s="349">
        <v>3023520</v>
      </c>
      <c r="E907" s="349" t="s">
        <v>189</v>
      </c>
      <c r="F907" s="349"/>
      <c r="G907" s="349">
        <v>96667.510000000009</v>
      </c>
      <c r="H907" s="338" t="s">
        <v>3621</v>
      </c>
      <c r="I907" s="349"/>
      <c r="J907" s="349"/>
      <c r="K907" s="349"/>
      <c r="L907" s="349"/>
      <c r="M907" s="349" t="s">
        <v>412</v>
      </c>
      <c r="N907" s="349" t="s">
        <v>412</v>
      </c>
      <c r="R907">
        <v>7435.962307692309</v>
      </c>
      <c r="S907" s="349" t="s">
        <v>4786</v>
      </c>
    </row>
    <row r="908" spans="1:19" x14ac:dyDescent="0.25">
      <c r="A908" s="349" t="s">
        <v>4062</v>
      </c>
      <c r="B908" s="349"/>
      <c r="C908" s="349"/>
      <c r="D908" s="349">
        <v>3023300</v>
      </c>
      <c r="E908" s="349" t="s">
        <v>192</v>
      </c>
      <c r="F908" s="349"/>
      <c r="G908" s="349">
        <v>24412</v>
      </c>
      <c r="H908" s="338" t="s">
        <v>3621</v>
      </c>
      <c r="I908" s="349"/>
      <c r="J908" s="349"/>
      <c r="K908" s="349"/>
      <c r="L908" s="349"/>
      <c r="M908" s="349" t="s">
        <v>412</v>
      </c>
      <c r="N908" s="349" t="s">
        <v>412</v>
      </c>
      <c r="R908">
        <v>1877.846153846154</v>
      </c>
      <c r="S908" s="349" t="s">
        <v>4786</v>
      </c>
    </row>
    <row r="909" spans="1:19" x14ac:dyDescent="0.25">
      <c r="A909" s="349" t="s">
        <v>4062</v>
      </c>
      <c r="B909" s="349"/>
      <c r="C909" s="349"/>
      <c r="D909" s="349">
        <v>3023317</v>
      </c>
      <c r="E909" s="349" t="s">
        <v>193</v>
      </c>
      <c r="F909" s="349"/>
      <c r="G909" s="349">
        <v>59815</v>
      </c>
      <c r="H909" s="338" t="s">
        <v>3621</v>
      </c>
      <c r="I909" s="349"/>
      <c r="J909" s="349"/>
      <c r="K909" s="349"/>
      <c r="L909" s="349"/>
      <c r="M909" s="349" t="s">
        <v>412</v>
      </c>
      <c r="N909" s="349" t="s">
        <v>412</v>
      </c>
      <c r="R909">
        <v>4601.1538461538466</v>
      </c>
      <c r="S909" s="349" t="s">
        <v>4787</v>
      </c>
    </row>
    <row r="910" spans="1:19" x14ac:dyDescent="0.25">
      <c r="A910" s="349" t="s">
        <v>4062</v>
      </c>
      <c r="B910" s="349"/>
      <c r="C910" s="349"/>
      <c r="D910" s="349">
        <v>3023317</v>
      </c>
      <c r="E910" s="349" t="s">
        <v>193</v>
      </c>
      <c r="F910" s="349"/>
      <c r="G910" s="349">
        <v>6127.51</v>
      </c>
      <c r="H910" s="338" t="s">
        <v>3621</v>
      </c>
      <c r="I910" s="349"/>
      <c r="J910" s="349"/>
      <c r="K910" s="349"/>
      <c r="L910" s="349"/>
      <c r="M910" s="349" t="s">
        <v>412</v>
      </c>
      <c r="N910" s="349" t="s">
        <v>412</v>
      </c>
      <c r="R910">
        <v>471.34692307692313</v>
      </c>
      <c r="S910" s="349" t="s">
        <v>4787</v>
      </c>
    </row>
    <row r="911" spans="1:19" x14ac:dyDescent="0.25">
      <c r="A911" s="349" t="s">
        <v>4062</v>
      </c>
      <c r="B911" s="349"/>
      <c r="C911" s="349"/>
      <c r="D911" s="349">
        <v>3022020</v>
      </c>
      <c r="E911" s="349" t="s">
        <v>194</v>
      </c>
      <c r="F911" s="349" t="s">
        <v>48</v>
      </c>
      <c r="G911" s="349">
        <v>35402</v>
      </c>
      <c r="H911" s="338" t="s">
        <v>3621</v>
      </c>
      <c r="I911" s="349"/>
      <c r="J911" s="349"/>
      <c r="K911" s="349"/>
      <c r="L911" s="349"/>
      <c r="M911" s="349" t="s">
        <v>412</v>
      </c>
      <c r="N911" s="349" t="s">
        <v>412</v>
      </c>
      <c r="R911">
        <v>5087.1299999999992</v>
      </c>
      <c r="S911" s="349" t="s">
        <v>4786</v>
      </c>
    </row>
    <row r="912" spans="1:19" x14ac:dyDescent="0.25">
      <c r="A912" s="349" t="s">
        <v>4062</v>
      </c>
      <c r="B912" s="349"/>
      <c r="C912" s="349"/>
      <c r="D912" s="349">
        <v>3023500</v>
      </c>
      <c r="E912" s="349" t="s">
        <v>195</v>
      </c>
      <c r="F912" s="349"/>
      <c r="G912" s="349">
        <v>19127</v>
      </c>
      <c r="H912" s="338" t="s">
        <v>3621</v>
      </c>
      <c r="I912" s="349"/>
      <c r="J912" s="349"/>
      <c r="K912" s="349"/>
      <c r="L912" s="349"/>
      <c r="M912" s="349" t="s">
        <v>412</v>
      </c>
      <c r="N912" s="349" t="s">
        <v>412</v>
      </c>
      <c r="R912">
        <v>1471.3076923076924</v>
      </c>
      <c r="S912" s="349" t="s">
        <v>4787</v>
      </c>
    </row>
    <row r="913" spans="1:19" x14ac:dyDescent="0.25">
      <c r="A913" s="349" t="s">
        <v>4062</v>
      </c>
      <c r="B913" s="349"/>
      <c r="C913" s="349"/>
      <c r="D913" s="349">
        <v>3023514</v>
      </c>
      <c r="E913" s="349" t="s">
        <v>196</v>
      </c>
      <c r="F913" s="349"/>
      <c r="G913" s="349">
        <v>16275</v>
      </c>
      <c r="H913" s="338" t="s">
        <v>3621</v>
      </c>
      <c r="I913" s="349"/>
      <c r="J913" s="349"/>
      <c r="K913" s="349"/>
      <c r="L913" s="349"/>
      <c r="M913" s="349" t="s">
        <v>412</v>
      </c>
      <c r="N913" s="349" t="s">
        <v>412</v>
      </c>
      <c r="R913">
        <v>1251.9230769230769</v>
      </c>
      <c r="S913" s="349" t="s">
        <v>4787</v>
      </c>
    </row>
    <row r="914" spans="1:19" x14ac:dyDescent="0.25">
      <c r="A914" s="349" t="s">
        <v>4062</v>
      </c>
      <c r="B914" s="349"/>
      <c r="C914" s="349"/>
      <c r="D914" s="349">
        <v>3024001</v>
      </c>
      <c r="E914" s="349" t="s">
        <v>91</v>
      </c>
      <c r="F914" s="349" t="s">
        <v>48</v>
      </c>
      <c r="G914" s="349">
        <v>257194.49</v>
      </c>
      <c r="H914" s="338" t="s">
        <v>3621</v>
      </c>
      <c r="I914" s="349"/>
      <c r="J914" s="349"/>
      <c r="K914" s="349"/>
      <c r="L914" s="349"/>
      <c r="M914" s="349" t="s">
        <v>412</v>
      </c>
      <c r="N914" s="349" t="s">
        <v>412</v>
      </c>
      <c r="R914">
        <v>21510.104999999967</v>
      </c>
      <c r="S914" s="349" t="s">
        <v>4786</v>
      </c>
    </row>
    <row r="915" spans="1:19" x14ac:dyDescent="0.25">
      <c r="A915" s="349" t="s">
        <v>4062</v>
      </c>
      <c r="B915" s="349"/>
      <c r="C915" s="349"/>
      <c r="D915" s="349">
        <v>3024013</v>
      </c>
      <c r="E915" s="349" t="s">
        <v>97</v>
      </c>
      <c r="F915" s="349" t="s">
        <v>48</v>
      </c>
      <c r="G915" s="349">
        <v>48825</v>
      </c>
      <c r="H915" s="338" t="s">
        <v>3621</v>
      </c>
      <c r="I915" s="349"/>
      <c r="J915" s="349"/>
      <c r="K915" s="349"/>
      <c r="L915" s="349"/>
      <c r="M915" s="349" t="s">
        <v>412</v>
      </c>
      <c r="N915" s="349" t="s">
        <v>412</v>
      </c>
      <c r="R915">
        <v>4068.75</v>
      </c>
      <c r="S915" s="349" t="s">
        <v>4786</v>
      </c>
    </row>
    <row r="916" spans="1:19" x14ac:dyDescent="0.25">
      <c r="A916" s="349" t="s">
        <v>4062</v>
      </c>
      <c r="B916" s="349"/>
      <c r="C916" s="349"/>
      <c r="D916" s="349">
        <v>3025406</v>
      </c>
      <c r="E916" s="349" t="s">
        <v>98</v>
      </c>
      <c r="F916" s="349" t="s">
        <v>48</v>
      </c>
      <c r="G916" s="349">
        <v>98232.91</v>
      </c>
      <c r="H916" s="338" t="s">
        <v>3621</v>
      </c>
      <c r="I916" s="349"/>
      <c r="J916" s="349"/>
      <c r="K916" s="349"/>
      <c r="L916" s="349"/>
      <c r="M916" s="349" t="s">
        <v>412</v>
      </c>
      <c r="N916" s="349" t="s">
        <v>412</v>
      </c>
      <c r="R916">
        <v>9636.4150000000009</v>
      </c>
      <c r="S916" s="349" t="s">
        <v>4786</v>
      </c>
    </row>
    <row r="917" spans="1:19" x14ac:dyDescent="0.25">
      <c r="A917" s="349" t="s">
        <v>4062</v>
      </c>
      <c r="B917" s="349"/>
      <c r="C917" s="349"/>
      <c r="D917" s="349">
        <v>3022050</v>
      </c>
      <c r="E917" s="349" t="s">
        <v>197</v>
      </c>
      <c r="F917" s="349" t="s">
        <v>48</v>
      </c>
      <c r="G917" s="349">
        <v>23873.58</v>
      </c>
      <c r="H917" s="338" t="s">
        <v>3621</v>
      </c>
      <c r="I917" s="349"/>
      <c r="J917" s="349"/>
      <c r="K917" s="349"/>
      <c r="L917" s="349"/>
      <c r="M917" s="349" t="s">
        <v>412</v>
      </c>
      <c r="N917" s="349" t="s">
        <v>412</v>
      </c>
      <c r="R917">
        <v>2912.4400000000005</v>
      </c>
      <c r="S917" s="349" t="s">
        <v>4786</v>
      </c>
    </row>
    <row r="918" spans="1:19" x14ac:dyDescent="0.25">
      <c r="A918" s="349" t="s">
        <v>4062</v>
      </c>
      <c r="B918" s="349"/>
      <c r="C918" s="349"/>
      <c r="D918" s="349">
        <v>3022002</v>
      </c>
      <c r="E918" s="349" t="s">
        <v>198</v>
      </c>
      <c r="F918" s="349"/>
      <c r="G918" s="349">
        <v>82214</v>
      </c>
      <c r="H918" s="338" t="s">
        <v>3621</v>
      </c>
      <c r="I918" s="349"/>
      <c r="J918" s="349"/>
      <c r="K918" s="349"/>
      <c r="L918" s="349"/>
      <c r="M918" s="349" t="s">
        <v>412</v>
      </c>
      <c r="N918" s="349" t="s">
        <v>412</v>
      </c>
      <c r="R918">
        <v>6324.1538461538466</v>
      </c>
      <c r="S918" s="349" t="s">
        <v>4786</v>
      </c>
    </row>
    <row r="919" spans="1:19" x14ac:dyDescent="0.25">
      <c r="A919" s="349" t="s">
        <v>4062</v>
      </c>
      <c r="B919" s="349"/>
      <c r="C919" s="349"/>
      <c r="D919" s="349">
        <v>3022002</v>
      </c>
      <c r="E919" s="349" t="s">
        <v>198</v>
      </c>
      <c r="F919" s="349"/>
      <c r="G919" s="349">
        <v>6357.8585714285709</v>
      </c>
      <c r="H919" s="338" t="s">
        <v>3621</v>
      </c>
      <c r="I919" s="349"/>
      <c r="J919" s="349"/>
      <c r="K919" s="349"/>
      <c r="L919" s="349"/>
      <c r="M919" s="349" t="s">
        <v>4314</v>
      </c>
      <c r="N919" s="349" t="s">
        <v>4314</v>
      </c>
      <c r="R919">
        <v>489.06604395604393</v>
      </c>
      <c r="S919" s="349" t="s">
        <v>4786</v>
      </c>
    </row>
    <row r="920" spans="1:19" x14ac:dyDescent="0.25">
      <c r="A920" s="349" t="s">
        <v>4062</v>
      </c>
      <c r="B920" s="349"/>
      <c r="C920" s="349"/>
      <c r="D920" s="349">
        <v>3023524</v>
      </c>
      <c r="E920" s="349" t="s">
        <v>200</v>
      </c>
      <c r="F920" s="349"/>
      <c r="G920" s="349">
        <v>51237.58</v>
      </c>
      <c r="H920" s="338" t="s">
        <v>3621</v>
      </c>
      <c r="I920" s="349"/>
      <c r="J920" s="349"/>
      <c r="K920" s="349"/>
      <c r="L920" s="349"/>
      <c r="M920" s="349" t="s">
        <v>412</v>
      </c>
      <c r="N920" s="349" t="s">
        <v>412</v>
      </c>
      <c r="R920">
        <v>3941.3523076923079</v>
      </c>
      <c r="S920" s="349" t="s">
        <v>4787</v>
      </c>
    </row>
    <row r="921" spans="1:19" x14ac:dyDescent="0.25">
      <c r="A921" s="349" t="s">
        <v>4062</v>
      </c>
      <c r="B921" s="349"/>
      <c r="C921" s="349"/>
      <c r="D921" s="349">
        <v>3023524</v>
      </c>
      <c r="E921" s="349" t="s">
        <v>200</v>
      </c>
      <c r="F921" s="349"/>
      <c r="G921" s="349">
        <v>2487.86</v>
      </c>
      <c r="H921" s="338" t="s">
        <v>3621</v>
      </c>
      <c r="I921" s="349"/>
      <c r="J921" s="349"/>
      <c r="K921" s="349"/>
      <c r="L921" s="349"/>
      <c r="M921" s="349" t="s">
        <v>4314</v>
      </c>
      <c r="N921" s="349" t="s">
        <v>4314</v>
      </c>
      <c r="R921">
        <v>191.37384615384619</v>
      </c>
      <c r="S921" s="349" t="s">
        <v>4787</v>
      </c>
    </row>
    <row r="922" spans="1:19" x14ac:dyDescent="0.25">
      <c r="A922" s="349" t="s">
        <v>4062</v>
      </c>
      <c r="B922" s="349"/>
      <c r="C922" s="349"/>
      <c r="D922" s="349">
        <v>3022003</v>
      </c>
      <c r="E922" s="349" t="s">
        <v>201</v>
      </c>
      <c r="F922" s="349"/>
      <c r="G922" s="349">
        <v>81793</v>
      </c>
      <c r="H922" s="338" t="s">
        <v>3621</v>
      </c>
      <c r="I922" s="349"/>
      <c r="J922" s="349"/>
      <c r="K922" s="349"/>
      <c r="L922" s="349"/>
      <c r="M922" s="349" t="s">
        <v>412</v>
      </c>
      <c r="N922" s="349" t="s">
        <v>412</v>
      </c>
      <c r="R922">
        <v>6291.7692307692314</v>
      </c>
      <c r="S922" s="349" t="s">
        <v>4786</v>
      </c>
    </row>
    <row r="923" spans="1:19" x14ac:dyDescent="0.25">
      <c r="A923" s="349" t="s">
        <v>4062</v>
      </c>
      <c r="B923" s="349"/>
      <c r="C923" s="349"/>
      <c r="D923" s="349">
        <v>3025408</v>
      </c>
      <c r="E923" s="349" t="s">
        <v>99</v>
      </c>
      <c r="F923" s="349" t="s">
        <v>48</v>
      </c>
      <c r="G923" s="349">
        <v>21918.080000000002</v>
      </c>
      <c r="H923" s="338" t="s">
        <v>3621</v>
      </c>
      <c r="I923" s="349"/>
      <c r="J923" s="349"/>
      <c r="K923" s="349"/>
      <c r="L923" s="349"/>
      <c r="M923" s="349" t="s">
        <v>412</v>
      </c>
      <c r="N923" s="349" t="s">
        <v>412</v>
      </c>
      <c r="R923">
        <v>6088.3599999999988</v>
      </c>
      <c r="S923" s="349" t="s">
        <v>4786</v>
      </c>
    </row>
    <row r="924" spans="1:19" x14ac:dyDescent="0.25">
      <c r="A924" s="349" t="s">
        <v>4062</v>
      </c>
      <c r="B924" s="349"/>
      <c r="C924" s="349"/>
      <c r="D924" s="349">
        <v>3023511</v>
      </c>
      <c r="E924" s="349" t="s">
        <v>202</v>
      </c>
      <c r="F924" s="349"/>
      <c r="G924" s="349">
        <v>49245</v>
      </c>
      <c r="H924" s="338" t="s">
        <v>3621</v>
      </c>
      <c r="I924" s="349"/>
      <c r="J924" s="349"/>
      <c r="K924" s="349"/>
      <c r="L924" s="349"/>
      <c r="M924" s="349" t="s">
        <v>412</v>
      </c>
      <c r="N924" s="349" t="s">
        <v>412</v>
      </c>
      <c r="R924">
        <v>3788.0769230769233</v>
      </c>
      <c r="S924" s="349" t="s">
        <v>4787</v>
      </c>
    </row>
    <row r="925" spans="1:19" x14ac:dyDescent="0.25">
      <c r="A925" s="349" t="s">
        <v>4062</v>
      </c>
      <c r="B925" s="349"/>
      <c r="C925" s="349"/>
      <c r="D925" s="349">
        <v>3023519</v>
      </c>
      <c r="E925" s="349" t="s">
        <v>203</v>
      </c>
      <c r="F925" s="349" t="s">
        <v>48</v>
      </c>
      <c r="G925" s="349">
        <v>427400.75</v>
      </c>
      <c r="H925" s="338" t="s">
        <v>3621</v>
      </c>
      <c r="I925" s="349"/>
      <c r="J925" s="349"/>
      <c r="K925" s="349"/>
      <c r="L925" s="349"/>
      <c r="M925" s="349" t="s">
        <v>4315</v>
      </c>
      <c r="N925" s="349" t="s">
        <v>4315</v>
      </c>
      <c r="R925">
        <v>30624.504999999976</v>
      </c>
      <c r="S925" s="349" t="s">
        <v>4786</v>
      </c>
    </row>
    <row r="926" spans="1:19" x14ac:dyDescent="0.25">
      <c r="A926" s="349" t="s">
        <v>4062</v>
      </c>
      <c r="B926" s="349"/>
      <c r="C926" s="349"/>
      <c r="D926" s="349">
        <v>3023519</v>
      </c>
      <c r="E926" s="349" t="s">
        <v>203</v>
      </c>
      <c r="F926" s="349" t="s">
        <v>48</v>
      </c>
      <c r="G926" s="349">
        <v>151774.08000000002</v>
      </c>
      <c r="H926" s="338" t="s">
        <v>3621</v>
      </c>
      <c r="I926" s="349"/>
      <c r="J926" s="349"/>
      <c r="K926" s="349"/>
      <c r="L926" s="349"/>
      <c r="M926" s="349" t="s">
        <v>412</v>
      </c>
      <c r="N926" s="349" t="s">
        <v>412</v>
      </c>
      <c r="R926">
        <v>10904.849999999999</v>
      </c>
      <c r="S926" s="349" t="s">
        <v>4786</v>
      </c>
    </row>
    <row r="927" spans="1:19" x14ac:dyDescent="0.25">
      <c r="A927" s="349" t="s">
        <v>4062</v>
      </c>
      <c r="B927" s="349"/>
      <c r="C927" s="349"/>
      <c r="D927" s="349">
        <v>3023519</v>
      </c>
      <c r="E927" s="349" t="s">
        <v>203</v>
      </c>
      <c r="F927" s="349" t="s">
        <v>48</v>
      </c>
      <c r="G927" s="349">
        <v>2553.13</v>
      </c>
      <c r="H927" s="338" t="s">
        <v>3621</v>
      </c>
      <c r="I927" s="349"/>
      <c r="J927" s="349"/>
      <c r="K927" s="349"/>
      <c r="L927" s="349"/>
      <c r="M927" s="349" t="s">
        <v>412</v>
      </c>
      <c r="N927" s="349" t="s">
        <v>412</v>
      </c>
      <c r="R927">
        <v>-1673.7050000000006</v>
      </c>
      <c r="S927" s="349" t="s">
        <v>4786</v>
      </c>
    </row>
    <row r="928" spans="1:19" x14ac:dyDescent="0.25">
      <c r="A928" s="349" t="s">
        <v>4062</v>
      </c>
      <c r="B928" s="349"/>
      <c r="C928" s="349"/>
      <c r="D928" s="349">
        <v>3023519</v>
      </c>
      <c r="E928" s="349" t="s">
        <v>203</v>
      </c>
      <c r="F928" s="349" t="s">
        <v>48</v>
      </c>
      <c r="G928" s="349">
        <v>7578.7585714285706</v>
      </c>
      <c r="H928" s="338" t="s">
        <v>3621</v>
      </c>
      <c r="I928" s="349"/>
      <c r="J928" s="349"/>
      <c r="K928" s="349"/>
      <c r="L928" s="349"/>
      <c r="M928" s="349" t="s">
        <v>4314</v>
      </c>
      <c r="N928" s="349" t="s">
        <v>4314</v>
      </c>
      <c r="R928">
        <v>2105.2192857142845</v>
      </c>
      <c r="S928" s="349" t="s">
        <v>4786</v>
      </c>
    </row>
    <row r="929" spans="1:19" x14ac:dyDescent="0.25">
      <c r="A929" s="349" t="s">
        <v>4062</v>
      </c>
      <c r="B929" s="349"/>
      <c r="C929" s="349"/>
      <c r="D929" s="349">
        <v>3021000</v>
      </c>
      <c r="E929" s="364" t="s">
        <v>53</v>
      </c>
      <c r="F929" s="349"/>
      <c r="G929" s="349">
        <v>1044.2857142857142</v>
      </c>
      <c r="H929" s="338" t="s">
        <v>3621</v>
      </c>
      <c r="I929" s="349"/>
      <c r="J929" s="349"/>
      <c r="K929" s="349"/>
      <c r="L929" s="349"/>
      <c r="M929" s="349" t="s">
        <v>4314</v>
      </c>
      <c r="N929" s="349" t="s">
        <v>4314</v>
      </c>
      <c r="R929">
        <v>80.329670329670336</v>
      </c>
      <c r="S929" s="349" t="s">
        <v>4787</v>
      </c>
    </row>
    <row r="930" spans="1:19" x14ac:dyDescent="0.25">
      <c r="A930" s="349" t="s">
        <v>4062</v>
      </c>
      <c r="B930" s="349"/>
      <c r="C930" s="349"/>
      <c r="D930" s="349">
        <v>3022008</v>
      </c>
      <c r="E930" s="349" t="s">
        <v>204</v>
      </c>
      <c r="F930" s="349"/>
      <c r="G930" s="349">
        <v>130218.25</v>
      </c>
      <c r="H930" s="338" t="s">
        <v>3621</v>
      </c>
      <c r="I930" s="349"/>
      <c r="J930" s="349"/>
      <c r="K930" s="349"/>
      <c r="L930" s="349"/>
      <c r="M930" s="349" t="s">
        <v>412</v>
      </c>
      <c r="N930" s="349" t="s">
        <v>412</v>
      </c>
      <c r="R930">
        <v>10016.788461538463</v>
      </c>
      <c r="S930" s="349" t="s">
        <v>4786</v>
      </c>
    </row>
    <row r="931" spans="1:19" x14ac:dyDescent="0.25">
      <c r="A931" s="349" t="s">
        <v>4062</v>
      </c>
      <c r="B931" s="349"/>
      <c r="C931" s="349"/>
      <c r="D931" s="349">
        <v>3022008</v>
      </c>
      <c r="E931" s="349" t="s">
        <v>204</v>
      </c>
      <c r="F931" s="349"/>
      <c r="G931" s="349">
        <v>3711.8214285714298</v>
      </c>
      <c r="H931" s="338" t="s">
        <v>3621</v>
      </c>
      <c r="I931" s="349"/>
      <c r="J931" s="349"/>
      <c r="K931" s="349"/>
      <c r="L931" s="349"/>
      <c r="M931" s="349" t="s">
        <v>4314</v>
      </c>
      <c r="N931" s="349" t="s">
        <v>4314</v>
      </c>
      <c r="R931">
        <v>285.52472527472537</v>
      </c>
      <c r="S931" s="349" t="s">
        <v>4786</v>
      </c>
    </row>
    <row r="932" spans="1:19" x14ac:dyDescent="0.25">
      <c r="A932" s="349" t="s">
        <v>4062</v>
      </c>
      <c r="B932" s="349"/>
      <c r="C932" s="349"/>
      <c r="D932" s="349">
        <v>3022007</v>
      </c>
      <c r="E932" s="349" t="s">
        <v>205</v>
      </c>
      <c r="F932" s="349"/>
      <c r="G932" s="349">
        <v>96057</v>
      </c>
      <c r="H932" s="338" t="s">
        <v>3621</v>
      </c>
      <c r="I932" s="349"/>
      <c r="J932" s="349"/>
      <c r="K932" s="349"/>
      <c r="L932" s="349"/>
      <c r="M932" s="349" t="s">
        <v>412</v>
      </c>
      <c r="N932" s="349" t="s">
        <v>412</v>
      </c>
      <c r="R932">
        <v>7389</v>
      </c>
      <c r="S932" s="349" t="s">
        <v>4786</v>
      </c>
    </row>
    <row r="933" spans="1:19" x14ac:dyDescent="0.25">
      <c r="A933" s="349" t="s">
        <v>4062</v>
      </c>
      <c r="B933" s="349"/>
      <c r="C933" s="349"/>
      <c r="D933" s="349">
        <v>3022009</v>
      </c>
      <c r="E933" s="349" t="s">
        <v>206</v>
      </c>
      <c r="F933" s="349"/>
      <c r="G933" s="349">
        <v>87078</v>
      </c>
      <c r="H933" s="338" t="s">
        <v>3621</v>
      </c>
      <c r="I933" s="349"/>
      <c r="J933" s="349"/>
      <c r="K933" s="349"/>
      <c r="L933" s="349"/>
      <c r="M933" s="349" t="s">
        <v>412</v>
      </c>
      <c r="N933" s="349" t="s">
        <v>412</v>
      </c>
      <c r="R933">
        <v>6698.3076923076924</v>
      </c>
      <c r="S933" s="349" t="s">
        <v>4787</v>
      </c>
    </row>
    <row r="934" spans="1:19" x14ac:dyDescent="0.25">
      <c r="A934" s="349" t="s">
        <v>4062</v>
      </c>
      <c r="B934" s="349"/>
      <c r="C934" s="349"/>
      <c r="D934" s="349">
        <v>3022009</v>
      </c>
      <c r="E934" s="349" t="s">
        <v>206</v>
      </c>
      <c r="F934" s="349"/>
      <c r="G934" s="349">
        <v>2134.64</v>
      </c>
      <c r="H934" s="338" t="s">
        <v>3621</v>
      </c>
      <c r="I934" s="349"/>
      <c r="J934" s="349"/>
      <c r="K934" s="349"/>
      <c r="L934" s="349"/>
      <c r="M934" s="349" t="s">
        <v>4314</v>
      </c>
      <c r="N934" s="349" t="s">
        <v>4314</v>
      </c>
      <c r="R934">
        <v>164.20307692307694</v>
      </c>
      <c r="S934" s="349" t="s">
        <v>4787</v>
      </c>
    </row>
    <row r="935" spans="1:19" x14ac:dyDescent="0.25">
      <c r="A935" s="349" t="s">
        <v>4062</v>
      </c>
      <c r="B935" s="349"/>
      <c r="C935" s="349"/>
      <c r="D935" s="349">
        <v>3022067</v>
      </c>
      <c r="E935" s="349" t="s">
        <v>41</v>
      </c>
      <c r="F935" s="349"/>
      <c r="G935" s="349">
        <v>122500</v>
      </c>
      <c r="H935" s="338" t="s">
        <v>3621</v>
      </c>
      <c r="I935" s="349"/>
      <c r="J935" s="349"/>
      <c r="K935" s="349"/>
      <c r="L935" s="349"/>
      <c r="M935" s="349" t="s">
        <v>4315</v>
      </c>
      <c r="N935" s="349" t="s">
        <v>4315</v>
      </c>
      <c r="R935">
        <v>9423.0769230769238</v>
      </c>
      <c r="S935" s="349" t="s">
        <v>4786</v>
      </c>
    </row>
    <row r="936" spans="1:19" x14ac:dyDescent="0.25">
      <c r="A936" s="349" t="s">
        <v>4062</v>
      </c>
      <c r="B936" s="349"/>
      <c r="C936" s="349"/>
      <c r="D936" s="349">
        <v>3022067</v>
      </c>
      <c r="E936" s="349" t="s">
        <v>41</v>
      </c>
      <c r="F936" s="349"/>
      <c r="G936" s="349">
        <v>40007.910000000003</v>
      </c>
      <c r="H936" s="338" t="s">
        <v>3621</v>
      </c>
      <c r="I936" s="349"/>
      <c r="J936" s="349"/>
      <c r="K936" s="349"/>
      <c r="L936" s="349"/>
      <c r="M936" s="349" t="s">
        <v>412</v>
      </c>
      <c r="N936" s="349" t="s">
        <v>412</v>
      </c>
      <c r="R936">
        <v>3077.5315384615387</v>
      </c>
      <c r="S936" s="349" t="s">
        <v>4786</v>
      </c>
    </row>
    <row r="937" spans="1:19" x14ac:dyDescent="0.25">
      <c r="A937" s="349" t="s">
        <v>4062</v>
      </c>
      <c r="B937" s="349"/>
      <c r="C937" s="349"/>
      <c r="D937" s="349">
        <v>3022010</v>
      </c>
      <c r="E937" s="349" t="s">
        <v>207</v>
      </c>
      <c r="F937" s="349" t="s">
        <v>48</v>
      </c>
      <c r="G937" s="349">
        <v>221100</v>
      </c>
      <c r="H937" s="338" t="s">
        <v>3621</v>
      </c>
      <c r="I937" s="349"/>
      <c r="J937" s="349"/>
      <c r="K937" s="349"/>
      <c r="L937" s="349"/>
      <c r="M937" s="349" t="s">
        <v>4315</v>
      </c>
      <c r="N937" s="349" t="s">
        <v>4315</v>
      </c>
      <c r="R937">
        <v>14842.340000000011</v>
      </c>
      <c r="S937" s="349" t="s">
        <v>4786</v>
      </c>
    </row>
    <row r="938" spans="1:19" x14ac:dyDescent="0.25">
      <c r="A938" s="349" t="s">
        <v>4062</v>
      </c>
      <c r="B938" s="349"/>
      <c r="C938" s="349"/>
      <c r="D938" s="349">
        <v>3022010</v>
      </c>
      <c r="E938" s="349" t="s">
        <v>207</v>
      </c>
      <c r="F938" s="349" t="s">
        <v>48</v>
      </c>
      <c r="G938" s="349">
        <v>65520</v>
      </c>
      <c r="H938" s="338" t="s">
        <v>3621</v>
      </c>
      <c r="I938" s="349"/>
      <c r="J938" s="349"/>
      <c r="K938" s="349"/>
      <c r="L938" s="349"/>
      <c r="M938" s="349" t="s">
        <v>412</v>
      </c>
      <c r="N938" s="349" t="s">
        <v>412</v>
      </c>
      <c r="R938">
        <v>1740.6600000000035</v>
      </c>
      <c r="S938" s="349" t="s">
        <v>4786</v>
      </c>
    </row>
    <row r="939" spans="1:19" x14ac:dyDescent="0.25">
      <c r="A939" s="349" t="s">
        <v>4062</v>
      </c>
      <c r="B939" s="349"/>
      <c r="C939" s="349"/>
      <c r="D939" s="349">
        <v>3022010</v>
      </c>
      <c r="E939" s="349" t="s">
        <v>207</v>
      </c>
      <c r="F939" s="349" t="s">
        <v>48</v>
      </c>
      <c r="G939" s="349">
        <v>2119.2857142857147</v>
      </c>
      <c r="H939" s="338" t="s">
        <v>3621</v>
      </c>
      <c r="I939" s="349"/>
      <c r="J939" s="349"/>
      <c r="K939" s="349"/>
      <c r="L939" s="349"/>
      <c r="M939" s="349" t="s">
        <v>4314</v>
      </c>
      <c r="N939" s="349" t="s">
        <v>4314</v>
      </c>
      <c r="R939">
        <v>588.6828571428573</v>
      </c>
      <c r="S939" s="349" t="s">
        <v>4786</v>
      </c>
    </row>
    <row r="940" spans="1:19" x14ac:dyDescent="0.25">
      <c r="A940" s="349" t="s">
        <v>4062</v>
      </c>
      <c r="B940" s="349"/>
      <c r="C940" s="349"/>
      <c r="D940" s="349">
        <v>3023302</v>
      </c>
      <c r="E940" s="349" t="s">
        <v>208</v>
      </c>
      <c r="F940" s="349"/>
      <c r="G940" s="349">
        <v>77159.33</v>
      </c>
      <c r="H940" s="338" t="s">
        <v>3621</v>
      </c>
      <c r="I940" s="349"/>
      <c r="J940" s="349"/>
      <c r="K940" s="349"/>
      <c r="L940" s="349"/>
      <c r="M940" s="349" t="s">
        <v>412</v>
      </c>
      <c r="N940" s="349" t="s">
        <v>412</v>
      </c>
      <c r="R940">
        <v>5935.333076923077</v>
      </c>
      <c r="S940" s="349" t="s">
        <v>4786</v>
      </c>
    </row>
    <row r="941" spans="1:19" x14ac:dyDescent="0.25">
      <c r="A941" s="349" t="s">
        <v>4062</v>
      </c>
      <c r="B941" s="349"/>
      <c r="C941" s="349"/>
      <c r="D941" s="349">
        <v>3023302</v>
      </c>
      <c r="E941" s="349" t="s">
        <v>208</v>
      </c>
      <c r="F941" s="349"/>
      <c r="G941" s="349">
        <v>1221.7</v>
      </c>
      <c r="H941" s="338" t="s">
        <v>3621</v>
      </c>
      <c r="I941" s="349"/>
      <c r="J941" s="349"/>
      <c r="K941" s="349"/>
      <c r="L941" s="349"/>
      <c r="M941" s="349" t="s">
        <v>412</v>
      </c>
      <c r="N941" s="349" t="s">
        <v>412</v>
      </c>
      <c r="R941">
        <v>93.976923076923086</v>
      </c>
      <c r="S941" s="349" t="s">
        <v>4786</v>
      </c>
    </row>
    <row r="942" spans="1:19" x14ac:dyDescent="0.25">
      <c r="A942" s="349" t="s">
        <v>4062</v>
      </c>
      <c r="B942" s="349"/>
      <c r="C942" s="349"/>
      <c r="D942" s="349">
        <v>3024211</v>
      </c>
      <c r="E942" s="349" t="s">
        <v>100</v>
      </c>
      <c r="F942" s="349" t="s">
        <v>48</v>
      </c>
      <c r="G942" s="349">
        <v>101343</v>
      </c>
      <c r="H942" s="338" t="s">
        <v>3621</v>
      </c>
      <c r="I942" s="349"/>
      <c r="J942" s="349"/>
      <c r="K942" s="349"/>
      <c r="L942" s="349"/>
      <c r="M942" s="349" t="s">
        <v>412</v>
      </c>
      <c r="N942" s="349" t="s">
        <v>412</v>
      </c>
      <c r="R942">
        <v>8445.1999999999971</v>
      </c>
      <c r="S942" s="349" t="s">
        <v>4786</v>
      </c>
    </row>
    <row r="943" spans="1:19" x14ac:dyDescent="0.25">
      <c r="A943" s="349" t="s">
        <v>4062</v>
      </c>
      <c r="B943" s="349"/>
      <c r="C943" s="349"/>
      <c r="D943" s="349">
        <v>3022011</v>
      </c>
      <c r="E943" s="349" t="s">
        <v>209</v>
      </c>
      <c r="F943" s="349"/>
      <c r="G943" s="349">
        <v>27265</v>
      </c>
      <c r="H943" s="338" t="s">
        <v>3621</v>
      </c>
      <c r="I943" s="349"/>
      <c r="J943" s="349"/>
      <c r="K943" s="349"/>
      <c r="L943" s="349"/>
      <c r="M943" s="349" t="s">
        <v>412</v>
      </c>
      <c r="N943" s="349" t="s">
        <v>412</v>
      </c>
      <c r="R943">
        <v>2097.3076923076924</v>
      </c>
      <c r="S943" s="349" t="s">
        <v>4786</v>
      </c>
    </row>
    <row r="944" spans="1:19" x14ac:dyDescent="0.25">
      <c r="A944" s="349" t="s">
        <v>4062</v>
      </c>
      <c r="B944" s="349"/>
      <c r="C944" s="349"/>
      <c r="D944" s="349">
        <v>3023522</v>
      </c>
      <c r="E944" s="349" t="s">
        <v>210</v>
      </c>
      <c r="F944" s="349" t="s">
        <v>48</v>
      </c>
      <c r="G944" s="349">
        <v>55275</v>
      </c>
      <c r="H944" s="338" t="s">
        <v>3621</v>
      </c>
      <c r="I944" s="349"/>
      <c r="J944" s="349"/>
      <c r="K944" s="349"/>
      <c r="L944" s="349"/>
      <c r="M944" s="349" t="s">
        <v>4315</v>
      </c>
      <c r="N944" s="349" t="s">
        <v>4315</v>
      </c>
      <c r="R944">
        <v>15354.16</v>
      </c>
      <c r="S944" s="349" t="s">
        <v>4786</v>
      </c>
    </row>
    <row r="945" spans="1:19" x14ac:dyDescent="0.25">
      <c r="A945" s="349" t="s">
        <v>4062</v>
      </c>
      <c r="B945" s="349"/>
      <c r="C945" s="349"/>
      <c r="D945" s="349">
        <v>3023522</v>
      </c>
      <c r="E945" s="349" t="s">
        <v>210</v>
      </c>
      <c r="F945" s="349" t="s">
        <v>48</v>
      </c>
      <c r="G945" s="349">
        <v>62525.32</v>
      </c>
      <c r="H945" s="338" t="s">
        <v>3621</v>
      </c>
      <c r="I945" s="349"/>
      <c r="J945" s="349"/>
      <c r="K945" s="349"/>
      <c r="L945" s="349"/>
      <c r="M945" s="349" t="s">
        <v>412</v>
      </c>
      <c r="N945" s="349" t="s">
        <v>412</v>
      </c>
      <c r="R945">
        <v>6846.9099999999962</v>
      </c>
      <c r="S945" s="349" t="s">
        <v>4786</v>
      </c>
    </row>
    <row r="946" spans="1:19" x14ac:dyDescent="0.25">
      <c r="A946" s="349" t="s">
        <v>4062</v>
      </c>
      <c r="B946" s="349"/>
      <c r="C946" s="349"/>
      <c r="D946" s="349">
        <v>3023522</v>
      </c>
      <c r="E946" s="349" t="s">
        <v>210</v>
      </c>
      <c r="F946" s="349" t="s">
        <v>48</v>
      </c>
      <c r="G946" s="349">
        <v>4100.3571428571431</v>
      </c>
      <c r="H946" s="338" t="s">
        <v>3621</v>
      </c>
      <c r="I946" s="349"/>
      <c r="J946" s="349"/>
      <c r="K946" s="349"/>
      <c r="L946" s="349"/>
      <c r="M946" s="349" t="s">
        <v>4314</v>
      </c>
      <c r="N946" s="349" t="s">
        <v>4314</v>
      </c>
      <c r="R946">
        <v>1138.9785714285711</v>
      </c>
      <c r="S946" s="349" t="s">
        <v>4786</v>
      </c>
    </row>
    <row r="947" spans="1:19" x14ac:dyDescent="0.25">
      <c r="A947" s="349" t="s">
        <v>4062</v>
      </c>
      <c r="B947" s="349"/>
      <c r="C947" s="349"/>
      <c r="D947" s="349">
        <v>3022014</v>
      </c>
      <c r="E947" s="349" t="s">
        <v>211</v>
      </c>
      <c r="F947" s="349"/>
      <c r="G947" s="349">
        <v>178704</v>
      </c>
      <c r="H947" s="338" t="s">
        <v>3621</v>
      </c>
      <c r="I947" s="349"/>
      <c r="J947" s="349"/>
      <c r="K947" s="349"/>
      <c r="L947" s="349"/>
      <c r="M947" s="349" t="s">
        <v>4315</v>
      </c>
      <c r="N947" s="349" t="s">
        <v>4315</v>
      </c>
      <c r="R947">
        <v>13746.461538461539</v>
      </c>
      <c r="S947" s="349" t="s">
        <v>4786</v>
      </c>
    </row>
    <row r="948" spans="1:19" x14ac:dyDescent="0.25">
      <c r="A948" s="349" t="s">
        <v>4062</v>
      </c>
      <c r="B948" s="349"/>
      <c r="C948" s="349"/>
      <c r="D948" s="349">
        <v>3022014</v>
      </c>
      <c r="E948" s="349" t="s">
        <v>211</v>
      </c>
      <c r="F948" s="349"/>
      <c r="G948" s="349">
        <v>112331</v>
      </c>
      <c r="H948" s="338" t="s">
        <v>3621</v>
      </c>
      <c r="I948" s="349"/>
      <c r="J948" s="349"/>
      <c r="K948" s="349"/>
      <c r="L948" s="349"/>
      <c r="M948" s="349" t="s">
        <v>412</v>
      </c>
      <c r="N948" s="349" t="s">
        <v>412</v>
      </c>
      <c r="R948">
        <v>8640.8461538461543</v>
      </c>
      <c r="S948" s="349" t="s">
        <v>4786</v>
      </c>
    </row>
    <row r="949" spans="1:19" x14ac:dyDescent="0.25">
      <c r="A949" s="349" t="s">
        <v>4062</v>
      </c>
      <c r="B949" s="349"/>
      <c r="C949" s="349"/>
      <c r="D949" s="349">
        <v>3022014</v>
      </c>
      <c r="E949" s="349" t="s">
        <v>211</v>
      </c>
      <c r="F949" s="349"/>
      <c r="G949" s="349">
        <v>2533.9285714285716</v>
      </c>
      <c r="H949" s="338" t="s">
        <v>3621</v>
      </c>
      <c r="I949" s="349"/>
      <c r="J949" s="349"/>
      <c r="K949" s="349"/>
      <c r="L949" s="349"/>
      <c r="M949" s="349" t="s">
        <v>4314</v>
      </c>
      <c r="N949" s="349" t="s">
        <v>4314</v>
      </c>
      <c r="R949">
        <v>194.91758241758245</v>
      </c>
      <c r="S949" s="349" t="s">
        <v>4786</v>
      </c>
    </row>
    <row r="950" spans="1:19" x14ac:dyDescent="0.25">
      <c r="A950" s="349" t="s">
        <v>4062</v>
      </c>
      <c r="B950" s="349"/>
      <c r="C950" s="349"/>
      <c r="D950" s="349">
        <v>3024215</v>
      </c>
      <c r="E950" s="349" t="s">
        <v>101</v>
      </c>
      <c r="F950" s="349" t="s">
        <v>48</v>
      </c>
      <c r="G950" s="349">
        <v>304872</v>
      </c>
      <c r="H950" s="338" t="s">
        <v>3621</v>
      </c>
      <c r="I950" s="349"/>
      <c r="J950" s="349"/>
      <c r="K950" s="349"/>
      <c r="L950" s="349"/>
      <c r="M950" s="349" t="s">
        <v>412</v>
      </c>
      <c r="N950" s="349" t="s">
        <v>412</v>
      </c>
      <c r="R950">
        <v>23269.01999999996</v>
      </c>
      <c r="S950" s="349" t="s">
        <v>4786</v>
      </c>
    </row>
    <row r="951" spans="1:19" x14ac:dyDescent="0.25">
      <c r="A951" s="349" t="s">
        <v>4062</v>
      </c>
      <c r="B951" s="349"/>
      <c r="C951" s="349"/>
      <c r="D951" s="349">
        <v>3022015</v>
      </c>
      <c r="E951" s="349" t="s">
        <v>212</v>
      </c>
      <c r="F951" s="349"/>
      <c r="G951" s="349">
        <v>107058.84</v>
      </c>
      <c r="H951" s="338" t="s">
        <v>3621</v>
      </c>
      <c r="I951" s="349"/>
      <c r="J951" s="349"/>
      <c r="K951" s="349"/>
      <c r="L951" s="349"/>
      <c r="M951" s="349" t="s">
        <v>4315</v>
      </c>
      <c r="N951" s="349" t="s">
        <v>4315</v>
      </c>
      <c r="R951">
        <v>8235.295384615385</v>
      </c>
      <c r="S951" s="349" t="s">
        <v>4787</v>
      </c>
    </row>
    <row r="952" spans="1:19" x14ac:dyDescent="0.25">
      <c r="A952" s="349" t="s">
        <v>4062</v>
      </c>
      <c r="B952" s="349"/>
      <c r="C952" s="349"/>
      <c r="D952" s="349">
        <v>3022015</v>
      </c>
      <c r="E952" s="349" t="s">
        <v>212</v>
      </c>
      <c r="F952" s="349"/>
      <c r="G952" s="349">
        <v>34863.58</v>
      </c>
      <c r="H952" s="338" t="s">
        <v>3621</v>
      </c>
      <c r="I952" s="349"/>
      <c r="J952" s="349"/>
      <c r="K952" s="349"/>
      <c r="L952" s="349"/>
      <c r="M952" s="349" t="s">
        <v>412</v>
      </c>
      <c r="N952" s="349" t="s">
        <v>412</v>
      </c>
      <c r="R952">
        <v>2681.8138461538465</v>
      </c>
      <c r="S952" s="349" t="s">
        <v>4787</v>
      </c>
    </row>
    <row r="953" spans="1:19" x14ac:dyDescent="0.25">
      <c r="A953" s="349" t="s">
        <v>4062</v>
      </c>
      <c r="B953" s="349"/>
      <c r="C953" s="349"/>
      <c r="D953" s="349">
        <v>3022015</v>
      </c>
      <c r="E953" s="349" t="s">
        <v>212</v>
      </c>
      <c r="F953" s="349"/>
      <c r="G953" s="349">
        <v>4594.495687203791</v>
      </c>
      <c r="H953" s="338" t="s">
        <v>3621</v>
      </c>
      <c r="I953" s="349"/>
      <c r="J953" s="349"/>
      <c r="K953" s="349"/>
      <c r="L953" s="349"/>
      <c r="M953" s="349" t="s">
        <v>4314</v>
      </c>
      <c r="N953" s="349" t="s">
        <v>4314</v>
      </c>
      <c r="R953">
        <v>353.42274516952239</v>
      </c>
      <c r="S953" s="349" t="s">
        <v>4787</v>
      </c>
    </row>
    <row r="954" spans="1:19" x14ac:dyDescent="0.25">
      <c r="A954" s="349" t="s">
        <v>4062</v>
      </c>
      <c r="B954" s="349"/>
      <c r="C954" s="349"/>
      <c r="D954" s="349">
        <v>3024210</v>
      </c>
      <c r="E954" s="349" t="s">
        <v>102</v>
      </c>
      <c r="F954" s="349" t="s">
        <v>48</v>
      </c>
      <c r="G954" s="349">
        <v>98911</v>
      </c>
      <c r="H954" s="338" t="s">
        <v>3621</v>
      </c>
      <c r="I954" s="349"/>
      <c r="J954" s="349"/>
      <c r="K954" s="349"/>
      <c r="L954" s="349"/>
      <c r="M954" s="349" t="s">
        <v>412</v>
      </c>
      <c r="N954" s="349" t="s">
        <v>412</v>
      </c>
      <c r="R954">
        <v>5550.8699999999881</v>
      </c>
      <c r="S954" s="349" t="s">
        <v>4786</v>
      </c>
    </row>
    <row r="955" spans="1:19" x14ac:dyDescent="0.25">
      <c r="A955" s="349" t="s">
        <v>4062</v>
      </c>
      <c r="B955" s="349"/>
      <c r="C955" s="349"/>
      <c r="D955" s="349">
        <v>3022016</v>
      </c>
      <c r="E955" s="349" t="s">
        <v>213</v>
      </c>
      <c r="F955" s="349"/>
      <c r="G955" s="349">
        <v>69917.83</v>
      </c>
      <c r="H955" s="338" t="s">
        <v>3621</v>
      </c>
      <c r="I955" s="349"/>
      <c r="J955" s="349"/>
      <c r="K955" s="349"/>
      <c r="L955" s="349"/>
      <c r="M955" s="349" t="s">
        <v>412</v>
      </c>
      <c r="N955" s="349" t="s">
        <v>412</v>
      </c>
      <c r="R955">
        <v>5378.294615384616</v>
      </c>
      <c r="S955" s="349" t="s">
        <v>4786</v>
      </c>
    </row>
    <row r="956" spans="1:19" x14ac:dyDescent="0.25">
      <c r="A956" s="349" t="s">
        <v>4062</v>
      </c>
      <c r="B956" s="349"/>
      <c r="C956" s="349"/>
      <c r="D956" s="349">
        <v>3022017</v>
      </c>
      <c r="E956" s="349" t="s">
        <v>214</v>
      </c>
      <c r="F956" s="349"/>
      <c r="G956" s="349">
        <v>31473.17</v>
      </c>
      <c r="H956" s="338" t="s">
        <v>3621</v>
      </c>
      <c r="I956" s="349"/>
      <c r="J956" s="349"/>
      <c r="K956" s="349"/>
      <c r="L956" s="349"/>
      <c r="M956" s="349" t="s">
        <v>412</v>
      </c>
      <c r="N956" s="349" t="s">
        <v>412</v>
      </c>
      <c r="R956">
        <v>2421.0130769230768</v>
      </c>
      <c r="S956" s="349" t="s">
        <v>4786</v>
      </c>
    </row>
    <row r="957" spans="1:19" x14ac:dyDescent="0.25">
      <c r="A957" s="349" t="s">
        <v>4062</v>
      </c>
      <c r="B957" s="349"/>
      <c r="C957" s="349"/>
      <c r="D957" s="349">
        <v>3022073</v>
      </c>
      <c r="E957" s="349" t="s">
        <v>215</v>
      </c>
      <c r="F957" s="349"/>
      <c r="G957" s="349">
        <v>244633</v>
      </c>
      <c r="H957" s="338" t="s">
        <v>3621</v>
      </c>
      <c r="I957" s="349"/>
      <c r="J957" s="349"/>
      <c r="K957" s="349"/>
      <c r="L957" s="349"/>
      <c r="M957" s="349" t="s">
        <v>412</v>
      </c>
      <c r="N957" s="349" t="s">
        <v>412</v>
      </c>
      <c r="R957">
        <v>18817.923076923078</v>
      </c>
      <c r="S957" s="349" t="s">
        <v>4786</v>
      </c>
    </row>
    <row r="958" spans="1:19" x14ac:dyDescent="0.25">
      <c r="A958" s="349" t="s">
        <v>4062</v>
      </c>
      <c r="B958" s="349"/>
      <c r="C958" s="349"/>
      <c r="D958" s="349">
        <v>3022019</v>
      </c>
      <c r="E958" s="349" t="s">
        <v>216</v>
      </c>
      <c r="F958" s="349"/>
      <c r="G958" s="349">
        <v>17322.080000000002</v>
      </c>
      <c r="H958" s="338" t="s">
        <v>3621</v>
      </c>
      <c r="I958" s="349"/>
      <c r="J958" s="349"/>
      <c r="K958" s="349"/>
      <c r="L958" s="349"/>
      <c r="M958" s="349" t="s">
        <v>412</v>
      </c>
      <c r="N958" s="349" t="s">
        <v>412</v>
      </c>
      <c r="R958">
        <v>1332.4676923076925</v>
      </c>
      <c r="S958" s="349" t="s">
        <v>4787</v>
      </c>
    </row>
    <row r="959" spans="1:19" x14ac:dyDescent="0.25">
      <c r="A959" s="349" t="s">
        <v>4062</v>
      </c>
      <c r="B959" s="349"/>
      <c r="C959" s="349"/>
      <c r="D959" s="349">
        <v>3022019</v>
      </c>
      <c r="E959" s="349" t="s">
        <v>216</v>
      </c>
      <c r="F959" s="349"/>
      <c r="G959" s="349">
        <v>4468.9285714285706</v>
      </c>
      <c r="H959" s="338" t="s">
        <v>3621</v>
      </c>
      <c r="I959" s="349"/>
      <c r="J959" s="349"/>
      <c r="K959" s="349"/>
      <c r="L959" s="349"/>
      <c r="M959" s="349" t="s">
        <v>4314</v>
      </c>
      <c r="N959" s="349" t="s">
        <v>4314</v>
      </c>
      <c r="R959">
        <v>343.76373626373623</v>
      </c>
      <c r="S959" s="349" t="s">
        <v>4787</v>
      </c>
    </row>
    <row r="960" spans="1:19" x14ac:dyDescent="0.25">
      <c r="A960" s="349" t="s">
        <v>4062</v>
      </c>
      <c r="B960" s="349"/>
      <c r="C960" s="349"/>
      <c r="D960" s="349">
        <v>3022018</v>
      </c>
      <c r="E960" s="349" t="s">
        <v>217</v>
      </c>
      <c r="F960" s="349" t="s">
        <v>48</v>
      </c>
      <c r="G960" s="349">
        <v>164066.83000000002</v>
      </c>
      <c r="H960" s="338" t="s">
        <v>3621</v>
      </c>
      <c r="I960" s="349"/>
      <c r="J960" s="349"/>
      <c r="K960" s="349"/>
      <c r="L960" s="349"/>
      <c r="M960" s="349" t="s">
        <v>412</v>
      </c>
      <c r="N960" s="349" t="s">
        <v>412</v>
      </c>
      <c r="R960">
        <v>20730.905000000006</v>
      </c>
      <c r="S960" s="349" t="s">
        <v>4786</v>
      </c>
    </row>
    <row r="961" spans="1:19" x14ac:dyDescent="0.25">
      <c r="A961" s="349" t="s">
        <v>4062</v>
      </c>
      <c r="B961" s="349"/>
      <c r="C961" s="349"/>
      <c r="D961" s="349">
        <v>3022021</v>
      </c>
      <c r="E961" s="349" t="s">
        <v>218</v>
      </c>
      <c r="F961" s="349"/>
      <c r="G961" s="349">
        <v>133890</v>
      </c>
      <c r="H961" s="338" t="s">
        <v>3621</v>
      </c>
      <c r="I961" s="349"/>
      <c r="J961" s="349"/>
      <c r="K961" s="349"/>
      <c r="L961" s="349"/>
      <c r="M961" s="349" t="s">
        <v>412</v>
      </c>
      <c r="N961" s="349" t="s">
        <v>412</v>
      </c>
      <c r="R961">
        <v>10299.23076923077</v>
      </c>
      <c r="S961" s="349" t="s">
        <v>4786</v>
      </c>
    </row>
    <row r="962" spans="1:19" x14ac:dyDescent="0.25">
      <c r="A962" s="349" t="s">
        <v>4062</v>
      </c>
      <c r="B962" s="349"/>
      <c r="C962" s="349"/>
      <c r="D962" s="349">
        <v>3024212</v>
      </c>
      <c r="E962" s="349" t="s">
        <v>103</v>
      </c>
      <c r="F962" s="349" t="s">
        <v>48</v>
      </c>
      <c r="G962" s="349">
        <v>273489</v>
      </c>
      <c r="H962" s="338" t="s">
        <v>3621</v>
      </c>
      <c r="I962" s="349"/>
      <c r="J962" s="349"/>
      <c r="K962" s="349"/>
      <c r="L962" s="349"/>
      <c r="M962" s="349" t="s">
        <v>412</v>
      </c>
      <c r="N962" s="349" t="s">
        <v>412</v>
      </c>
      <c r="R962">
        <v>14715.479999999996</v>
      </c>
      <c r="S962" s="349" t="s">
        <v>4786</v>
      </c>
    </row>
    <row r="963" spans="1:19" x14ac:dyDescent="0.25">
      <c r="A963" s="349" t="s">
        <v>4062</v>
      </c>
      <c r="B963" s="349"/>
      <c r="C963" s="349"/>
      <c r="D963" s="349">
        <v>3022023</v>
      </c>
      <c r="E963" s="349" t="s">
        <v>219</v>
      </c>
      <c r="F963" s="349"/>
      <c r="G963" s="349">
        <v>84225</v>
      </c>
      <c r="H963" s="338" t="s">
        <v>3621</v>
      </c>
      <c r="I963" s="349"/>
      <c r="J963" s="349"/>
      <c r="K963" s="349"/>
      <c r="L963" s="349"/>
      <c r="M963" s="349" t="s">
        <v>412</v>
      </c>
      <c r="N963" s="349" t="s">
        <v>412</v>
      </c>
      <c r="R963">
        <v>6478.8461538461543</v>
      </c>
      <c r="S963" s="349" t="s">
        <v>4786</v>
      </c>
    </row>
    <row r="964" spans="1:19" x14ac:dyDescent="0.25">
      <c r="A964" s="349" t="s">
        <v>4062</v>
      </c>
      <c r="B964" s="349"/>
      <c r="C964" s="349"/>
      <c r="D964" s="349">
        <v>3022023</v>
      </c>
      <c r="E964" s="349" t="s">
        <v>219</v>
      </c>
      <c r="F964" s="349"/>
      <c r="G964" s="349">
        <v>2764.2857142857147</v>
      </c>
      <c r="H964" s="338" t="s">
        <v>3621</v>
      </c>
      <c r="I964" s="349"/>
      <c r="J964" s="349"/>
      <c r="K964" s="349"/>
      <c r="L964" s="349"/>
      <c r="M964" s="349" t="s">
        <v>4314</v>
      </c>
      <c r="N964" s="349" t="s">
        <v>4314</v>
      </c>
      <c r="R964">
        <v>212.63736263736268</v>
      </c>
      <c r="S964" s="349" t="s">
        <v>4786</v>
      </c>
    </row>
    <row r="965" spans="1:19" x14ac:dyDescent="0.25">
      <c r="A965" s="349" t="s">
        <v>4062</v>
      </c>
      <c r="B965" s="349"/>
      <c r="C965" s="349"/>
      <c r="D965" s="349">
        <v>3022001</v>
      </c>
      <c r="E965" s="349" t="s">
        <v>220</v>
      </c>
      <c r="F965" s="349" t="s">
        <v>48</v>
      </c>
      <c r="G965" s="349">
        <v>24833</v>
      </c>
      <c r="H965" s="338" t="s">
        <v>3621</v>
      </c>
      <c r="I965" s="349"/>
      <c r="J965" s="349"/>
      <c r="K965" s="349"/>
      <c r="L965" s="349"/>
      <c r="M965" s="349" t="s">
        <v>412</v>
      </c>
      <c r="N965" s="349" t="s">
        <v>412</v>
      </c>
      <c r="R965">
        <v>2069.4499999999989</v>
      </c>
      <c r="S965" s="349" t="s">
        <v>4786</v>
      </c>
    </row>
    <row r="966" spans="1:19" x14ac:dyDescent="0.25">
      <c r="A966" s="349" t="s">
        <v>4062</v>
      </c>
      <c r="B966" s="349"/>
      <c r="C966" s="349"/>
      <c r="D966" s="349">
        <v>3022024</v>
      </c>
      <c r="E966" s="349" t="s">
        <v>221</v>
      </c>
      <c r="F966" s="349"/>
      <c r="G966" s="349">
        <v>96665</v>
      </c>
      <c r="H966" s="338" t="s">
        <v>3621</v>
      </c>
      <c r="I966" s="349"/>
      <c r="J966" s="349"/>
      <c r="K966" s="349"/>
      <c r="L966" s="349"/>
      <c r="M966" s="349" t="s">
        <v>412</v>
      </c>
      <c r="N966" s="349" t="s">
        <v>412</v>
      </c>
      <c r="R966">
        <v>7435.7692307692314</v>
      </c>
      <c r="S966" s="349" t="s">
        <v>4787</v>
      </c>
    </row>
    <row r="967" spans="1:19" x14ac:dyDescent="0.25">
      <c r="A967" s="349" t="s">
        <v>4062</v>
      </c>
      <c r="B967" s="349"/>
      <c r="C967" s="349"/>
      <c r="D967" s="349">
        <v>3022024</v>
      </c>
      <c r="E967" s="349" t="s">
        <v>221</v>
      </c>
      <c r="F967" s="349"/>
      <c r="G967" s="349">
        <v>4056.51</v>
      </c>
      <c r="H967" s="338" t="s">
        <v>3621</v>
      </c>
      <c r="I967" s="349"/>
      <c r="J967" s="349"/>
      <c r="K967" s="349"/>
      <c r="L967" s="349"/>
      <c r="M967" s="349" t="s">
        <v>412</v>
      </c>
      <c r="N967" s="349" t="s">
        <v>412</v>
      </c>
      <c r="R967">
        <v>312.03923076923081</v>
      </c>
      <c r="S967" s="349" t="s">
        <v>4787</v>
      </c>
    </row>
    <row r="968" spans="1:19" x14ac:dyDescent="0.25">
      <c r="A968" s="349" t="s">
        <v>4062</v>
      </c>
      <c r="B968" s="349"/>
      <c r="C968" s="349"/>
      <c r="D968" s="349">
        <v>3022024</v>
      </c>
      <c r="E968" s="349" t="s">
        <v>221</v>
      </c>
      <c r="F968" s="349"/>
      <c r="G968" s="349">
        <v>7064.2871428571416</v>
      </c>
      <c r="H968" s="338" t="s">
        <v>3621</v>
      </c>
      <c r="I968" s="349"/>
      <c r="J968" s="349"/>
      <c r="K968" s="349"/>
      <c r="L968" s="349"/>
      <c r="M968" s="349" t="s">
        <v>4314</v>
      </c>
      <c r="N968" s="349" t="s">
        <v>4314</v>
      </c>
      <c r="R968">
        <v>543.4067032967032</v>
      </c>
      <c r="S968" s="349" t="s">
        <v>4787</v>
      </c>
    </row>
    <row r="969" spans="1:19" x14ac:dyDescent="0.25">
      <c r="A969" s="349" t="s">
        <v>4062</v>
      </c>
      <c r="B969" s="349"/>
      <c r="C969" s="349"/>
      <c r="D969" s="349">
        <v>3025405</v>
      </c>
      <c r="E969" s="349" t="s">
        <v>104</v>
      </c>
      <c r="F969" s="349"/>
      <c r="G969" s="349">
        <v>133473</v>
      </c>
      <c r="H969" s="338" t="s">
        <v>3621</v>
      </c>
      <c r="I969" s="349"/>
      <c r="J969" s="349"/>
      <c r="K969" s="349"/>
      <c r="L969" s="349"/>
      <c r="M969" s="349" t="s">
        <v>412</v>
      </c>
      <c r="N969" s="349" t="s">
        <v>412</v>
      </c>
      <c r="R969">
        <v>10267.153846153848</v>
      </c>
      <c r="S969" s="349" t="s">
        <v>4786</v>
      </c>
    </row>
    <row r="970" spans="1:19" x14ac:dyDescent="0.25">
      <c r="A970" s="349" t="s">
        <v>4062</v>
      </c>
      <c r="B970" s="349"/>
      <c r="C970" s="349"/>
      <c r="D970" s="349">
        <v>3022025</v>
      </c>
      <c r="E970" s="349" t="s">
        <v>222</v>
      </c>
      <c r="F970" s="349"/>
      <c r="G970" s="349">
        <v>55745.5</v>
      </c>
      <c r="H970" s="338" t="s">
        <v>3621</v>
      </c>
      <c r="I970" s="349"/>
      <c r="J970" s="349"/>
      <c r="K970" s="349"/>
      <c r="L970" s="349"/>
      <c r="M970" s="349" t="s">
        <v>412</v>
      </c>
      <c r="N970" s="349" t="s">
        <v>412</v>
      </c>
      <c r="R970">
        <v>4288.1153846153848</v>
      </c>
      <c r="S970" s="349" t="s">
        <v>4786</v>
      </c>
    </row>
    <row r="971" spans="1:19" x14ac:dyDescent="0.25">
      <c r="A971" s="349" t="s">
        <v>4062</v>
      </c>
      <c r="B971" s="349"/>
      <c r="C971" s="349"/>
      <c r="D971" s="349">
        <v>3024003</v>
      </c>
      <c r="E971" s="349" t="s">
        <v>107</v>
      </c>
      <c r="F971" s="349"/>
      <c r="G971" s="349">
        <v>221714.90999999997</v>
      </c>
      <c r="H971" s="338" t="s">
        <v>3621</v>
      </c>
      <c r="I971" s="349"/>
      <c r="J971" s="349"/>
      <c r="K971" s="349"/>
      <c r="L971" s="349"/>
      <c r="M971" s="349" t="s">
        <v>412</v>
      </c>
      <c r="N971" s="349" t="s">
        <v>412</v>
      </c>
      <c r="R971">
        <v>17054.993076923074</v>
      </c>
      <c r="S971" s="349" t="s">
        <v>4786</v>
      </c>
    </row>
    <row r="972" spans="1:19" x14ac:dyDescent="0.25">
      <c r="A972" s="349" t="s">
        <v>4062</v>
      </c>
      <c r="B972" s="349"/>
      <c r="C972" s="349"/>
      <c r="D972" s="349">
        <v>3022026</v>
      </c>
      <c r="E972" s="349" t="s">
        <v>223</v>
      </c>
      <c r="F972" s="349"/>
      <c r="G972" s="349">
        <v>67066.83</v>
      </c>
      <c r="H972" s="338" t="s">
        <v>3621</v>
      </c>
      <c r="I972" s="349"/>
      <c r="J972" s="349"/>
      <c r="K972" s="349"/>
      <c r="L972" s="349"/>
      <c r="M972" s="349" t="s">
        <v>412</v>
      </c>
      <c r="N972" s="349" t="s">
        <v>412</v>
      </c>
      <c r="R972">
        <v>5158.9869230769236</v>
      </c>
      <c r="S972" s="349" t="s">
        <v>4787</v>
      </c>
    </row>
    <row r="973" spans="1:19" x14ac:dyDescent="0.25">
      <c r="A973" s="349" t="s">
        <v>4062</v>
      </c>
      <c r="B973" s="349"/>
      <c r="C973" s="349"/>
      <c r="D973" s="349">
        <v>3022026</v>
      </c>
      <c r="E973" s="349" t="s">
        <v>223</v>
      </c>
      <c r="F973" s="349"/>
      <c r="G973" s="349">
        <v>2833.39</v>
      </c>
      <c r="H973" s="338" t="s">
        <v>3621</v>
      </c>
      <c r="I973" s="349"/>
      <c r="J973" s="349"/>
      <c r="K973" s="349"/>
      <c r="L973" s="349"/>
      <c r="M973" s="349" t="s">
        <v>4314</v>
      </c>
      <c r="N973" s="349" t="s">
        <v>4314</v>
      </c>
      <c r="R973">
        <v>217.95307692307694</v>
      </c>
      <c r="S973" s="349" t="s">
        <v>4787</v>
      </c>
    </row>
    <row r="974" spans="1:19" x14ac:dyDescent="0.25">
      <c r="A974" s="349" t="s">
        <v>4062</v>
      </c>
      <c r="B974" s="349"/>
      <c r="C974" s="349"/>
      <c r="D974" s="349">
        <v>3022028</v>
      </c>
      <c r="E974" s="349" t="s">
        <v>224</v>
      </c>
      <c r="F974" s="349"/>
      <c r="G974" s="349">
        <v>39981.17</v>
      </c>
      <c r="H974" s="338" t="s">
        <v>3621</v>
      </c>
      <c r="I974" s="349"/>
      <c r="J974" s="349"/>
      <c r="K974" s="349"/>
      <c r="L974" s="349"/>
      <c r="M974" s="349" t="s">
        <v>412</v>
      </c>
      <c r="N974" s="349" t="s">
        <v>412</v>
      </c>
      <c r="R974">
        <v>3075.4746153846154</v>
      </c>
      <c r="S974" s="349" t="s">
        <v>4786</v>
      </c>
    </row>
    <row r="975" spans="1:19" x14ac:dyDescent="0.25">
      <c r="A975" s="349" t="s">
        <v>4062</v>
      </c>
      <c r="B975" s="349"/>
      <c r="C975" s="349"/>
      <c r="D975" s="349">
        <v>3022027</v>
      </c>
      <c r="E975" s="349" t="s">
        <v>225</v>
      </c>
      <c r="F975" s="349"/>
      <c r="G975" s="349">
        <v>37833</v>
      </c>
      <c r="H975" s="338" t="s">
        <v>3621</v>
      </c>
      <c r="I975" s="349"/>
      <c r="J975" s="349"/>
      <c r="K975" s="349"/>
      <c r="L975" s="349"/>
      <c r="M975" s="349" t="s">
        <v>412</v>
      </c>
      <c r="N975" s="349" t="s">
        <v>412</v>
      </c>
      <c r="R975">
        <v>2910.2307692307695</v>
      </c>
      <c r="S975" s="349" t="s">
        <v>4786</v>
      </c>
    </row>
    <row r="976" spans="1:19" x14ac:dyDescent="0.25">
      <c r="A976" s="349" t="s">
        <v>4062</v>
      </c>
      <c r="B976" s="349"/>
      <c r="C976" s="349"/>
      <c r="D976" s="349">
        <v>3022029</v>
      </c>
      <c r="E976" s="349" t="s">
        <v>226</v>
      </c>
      <c r="F976" s="349"/>
      <c r="G976" s="349">
        <v>123321</v>
      </c>
      <c r="H976" s="338" t="s">
        <v>3621</v>
      </c>
      <c r="I976" s="349"/>
      <c r="J976" s="349"/>
      <c r="K976" s="349"/>
      <c r="L976" s="349"/>
      <c r="M976" s="349" t="s">
        <v>412</v>
      </c>
      <c r="N976" s="349" t="s">
        <v>412</v>
      </c>
      <c r="R976">
        <v>9486.2307692307695</v>
      </c>
      <c r="S976" s="349" t="s">
        <v>4787</v>
      </c>
    </row>
    <row r="977" spans="1:19" x14ac:dyDescent="0.25">
      <c r="A977" s="349" t="s">
        <v>4062</v>
      </c>
      <c r="B977" s="349"/>
      <c r="C977" s="349"/>
      <c r="D977" s="349">
        <v>3022029</v>
      </c>
      <c r="E977" s="349" t="s">
        <v>226</v>
      </c>
      <c r="F977" s="349"/>
      <c r="G977" s="349">
        <v>7110.3514285714291</v>
      </c>
      <c r="H977" s="338" t="s">
        <v>3621</v>
      </c>
      <c r="I977" s="349"/>
      <c r="J977" s="349"/>
      <c r="K977" s="349"/>
      <c r="L977" s="349"/>
      <c r="M977" s="349" t="s">
        <v>4314</v>
      </c>
      <c r="N977" s="349" t="s">
        <v>4314</v>
      </c>
      <c r="R977">
        <v>546.95010989010996</v>
      </c>
      <c r="S977" s="349" t="s">
        <v>4787</v>
      </c>
    </row>
    <row r="978" spans="1:19" x14ac:dyDescent="0.25">
      <c r="A978" s="349" t="s">
        <v>4062</v>
      </c>
      <c r="B978" s="349"/>
      <c r="C978" s="349"/>
      <c r="D978" s="349">
        <v>3022030</v>
      </c>
      <c r="E978" s="349" t="s">
        <v>227</v>
      </c>
      <c r="F978" s="349" t="s">
        <v>48</v>
      </c>
      <c r="G978" s="349">
        <v>24894.92</v>
      </c>
      <c r="H978" s="338" t="s">
        <v>3621</v>
      </c>
      <c r="I978" s="349"/>
      <c r="J978" s="349"/>
      <c r="K978" s="349"/>
      <c r="L978" s="349"/>
      <c r="M978" s="349" t="s">
        <v>412</v>
      </c>
      <c r="N978" s="349" t="s">
        <v>412</v>
      </c>
      <c r="R978">
        <v>0</v>
      </c>
      <c r="S978" s="349" t="s">
        <v>4786</v>
      </c>
    </row>
    <row r="979" spans="1:19" x14ac:dyDescent="0.25">
      <c r="A979" s="349" t="s">
        <v>4062</v>
      </c>
      <c r="B979" s="349"/>
      <c r="C979" s="349"/>
      <c r="D979" s="349">
        <v>3021001</v>
      </c>
      <c r="E979" s="364" t="s">
        <v>53</v>
      </c>
      <c r="F979" s="349"/>
      <c r="G979" s="349">
        <v>2553.13</v>
      </c>
      <c r="H979" s="338" t="s">
        <v>3621</v>
      </c>
      <c r="I979" s="349"/>
      <c r="J979" s="349"/>
      <c r="K979" s="349"/>
      <c r="L979" s="349"/>
      <c r="M979" s="349" t="s">
        <v>412</v>
      </c>
      <c r="N979" s="349" t="s">
        <v>412</v>
      </c>
      <c r="R979">
        <v>196.39461538461541</v>
      </c>
      <c r="S979" s="349" t="s">
        <v>4787</v>
      </c>
    </row>
    <row r="980" spans="1:19" x14ac:dyDescent="0.25">
      <c r="A980" s="349" t="s">
        <v>4062</v>
      </c>
      <c r="B980" s="349"/>
      <c r="C980" s="349"/>
      <c r="D980" s="349">
        <v>3021001</v>
      </c>
      <c r="E980" s="364" t="s">
        <v>53</v>
      </c>
      <c r="F980" s="349"/>
      <c r="G980" s="349">
        <v>5636.074285714285</v>
      </c>
      <c r="H980" s="338" t="s">
        <v>3621</v>
      </c>
      <c r="I980" s="349"/>
      <c r="J980" s="349"/>
      <c r="K980" s="349"/>
      <c r="L980" s="349"/>
      <c r="M980" s="349" t="s">
        <v>4314</v>
      </c>
      <c r="N980" s="349" t="s">
        <v>4314</v>
      </c>
      <c r="R980">
        <v>433.5441758241758</v>
      </c>
      <c r="S980" s="349" t="s">
        <v>4787</v>
      </c>
    </row>
    <row r="981" spans="1:19" x14ac:dyDescent="0.25">
      <c r="A981" s="349" t="s">
        <v>4062</v>
      </c>
      <c r="B981" s="349"/>
      <c r="C981" s="349"/>
      <c r="D981" s="349">
        <v>3025409</v>
      </c>
      <c r="E981" s="349" t="s">
        <v>108</v>
      </c>
      <c r="F981" s="349" t="s">
        <v>48</v>
      </c>
      <c r="G981" s="349">
        <v>247682.67333333334</v>
      </c>
      <c r="H981" s="338" t="s">
        <v>3621</v>
      </c>
      <c r="I981" s="349"/>
      <c r="J981" s="349"/>
      <c r="K981" s="349"/>
      <c r="L981" s="349"/>
      <c r="M981" s="349" t="s">
        <v>412</v>
      </c>
      <c r="N981" s="349" t="s">
        <v>412</v>
      </c>
      <c r="R981">
        <v>13630.646666666653</v>
      </c>
      <c r="S981" s="349" t="s">
        <v>4786</v>
      </c>
    </row>
    <row r="982" spans="1:19" x14ac:dyDescent="0.25">
      <c r="A982" s="349" t="s">
        <v>4062</v>
      </c>
      <c r="B982" s="349"/>
      <c r="C982" s="349"/>
      <c r="D982" s="349">
        <v>3023516</v>
      </c>
      <c r="E982" s="349" t="s">
        <v>228</v>
      </c>
      <c r="F982" s="349"/>
      <c r="G982" s="349">
        <v>51235.59</v>
      </c>
      <c r="H982" s="338" t="s">
        <v>3621</v>
      </c>
      <c r="I982" s="349"/>
      <c r="J982" s="349"/>
      <c r="K982" s="349"/>
      <c r="L982" s="349"/>
      <c r="M982" s="349" t="s">
        <v>412</v>
      </c>
      <c r="N982" s="349" t="s">
        <v>412</v>
      </c>
      <c r="R982">
        <v>3941.1992307692308</v>
      </c>
      <c r="S982" s="349" t="s">
        <v>4787</v>
      </c>
    </row>
    <row r="983" spans="1:19" x14ac:dyDescent="0.25">
      <c r="A983" s="349" t="s">
        <v>4062</v>
      </c>
      <c r="B983" s="349"/>
      <c r="C983" s="349"/>
      <c r="D983" s="349">
        <v>3025400</v>
      </c>
      <c r="E983" s="349" t="s">
        <v>109</v>
      </c>
      <c r="F983" s="349" t="s">
        <v>48</v>
      </c>
      <c r="G983" s="349">
        <v>395860</v>
      </c>
      <c r="H983" s="338" t="s">
        <v>3621</v>
      </c>
      <c r="I983" s="349"/>
      <c r="J983" s="349"/>
      <c r="K983" s="349"/>
      <c r="L983" s="349"/>
      <c r="M983" s="349" t="s">
        <v>4315</v>
      </c>
      <c r="N983" s="349" t="s">
        <v>4315</v>
      </c>
      <c r="R983">
        <v>46605.689999999944</v>
      </c>
      <c r="S983" s="349" t="s">
        <v>4786</v>
      </c>
    </row>
    <row r="984" spans="1:19" x14ac:dyDescent="0.25">
      <c r="A984" s="349" t="s">
        <v>4062</v>
      </c>
      <c r="B984" s="349"/>
      <c r="C984" s="349"/>
      <c r="D984" s="349">
        <v>3025400</v>
      </c>
      <c r="E984" s="349" t="s">
        <v>109</v>
      </c>
      <c r="F984" s="349" t="s">
        <v>48</v>
      </c>
      <c r="G984" s="349">
        <v>296825.16000000003</v>
      </c>
      <c r="H984" s="338" t="s">
        <v>3621</v>
      </c>
      <c r="I984" s="349"/>
      <c r="J984" s="349"/>
      <c r="K984" s="349"/>
      <c r="L984" s="349"/>
      <c r="M984" s="349" t="s">
        <v>412</v>
      </c>
      <c r="N984" s="349" t="s">
        <v>412</v>
      </c>
      <c r="R984">
        <v>21198.149999999965</v>
      </c>
      <c r="S984" s="349" t="s">
        <v>4786</v>
      </c>
    </row>
    <row r="985" spans="1:19" x14ac:dyDescent="0.25">
      <c r="A985" s="349" t="s">
        <v>4062</v>
      </c>
      <c r="B985" s="349"/>
      <c r="C985" s="349"/>
      <c r="D985" s="349">
        <v>3022031</v>
      </c>
      <c r="E985" s="349" t="s">
        <v>229</v>
      </c>
      <c r="F985" s="349"/>
      <c r="G985" s="349">
        <v>35128.33</v>
      </c>
      <c r="H985" s="338" t="s">
        <v>3621</v>
      </c>
      <c r="I985" s="349"/>
      <c r="J985" s="349"/>
      <c r="K985" s="349"/>
      <c r="L985" s="349"/>
      <c r="M985" s="349" t="s">
        <v>412</v>
      </c>
      <c r="N985" s="349" t="s">
        <v>412</v>
      </c>
      <c r="R985">
        <v>2702.1792307692313</v>
      </c>
      <c r="S985" s="349" t="s">
        <v>4787</v>
      </c>
    </row>
    <row r="986" spans="1:19" x14ac:dyDescent="0.25">
      <c r="A986" s="349" t="s">
        <v>4062</v>
      </c>
      <c r="B986" s="349"/>
      <c r="C986" s="349"/>
      <c r="D986" s="349">
        <v>3022031</v>
      </c>
      <c r="E986" s="349" t="s">
        <v>229</v>
      </c>
      <c r="F986" s="349"/>
      <c r="G986" s="349">
        <v>3263.3914285714286</v>
      </c>
      <c r="H986" s="338" t="s">
        <v>3621</v>
      </c>
      <c r="I986" s="349"/>
      <c r="J986" s="349"/>
      <c r="K986" s="349"/>
      <c r="L986" s="349"/>
      <c r="M986" s="349" t="s">
        <v>4314</v>
      </c>
      <c r="N986" s="349" t="s">
        <v>4314</v>
      </c>
      <c r="R986">
        <v>251.03010989010991</v>
      </c>
      <c r="S986" s="349" t="s">
        <v>4787</v>
      </c>
    </row>
    <row r="987" spans="1:19" x14ac:dyDescent="0.25">
      <c r="A987" s="349" t="s">
        <v>4062</v>
      </c>
      <c r="B987" s="349"/>
      <c r="C987" s="349"/>
      <c r="D987" s="349">
        <v>3022032</v>
      </c>
      <c r="E987" s="349" t="s">
        <v>231</v>
      </c>
      <c r="F987" s="349"/>
      <c r="G987" s="349">
        <v>88265.75</v>
      </c>
      <c r="H987" s="338" t="s">
        <v>3621</v>
      </c>
      <c r="I987" s="349"/>
      <c r="J987" s="349"/>
      <c r="K987" s="349"/>
      <c r="L987" s="349"/>
      <c r="M987" s="349" t="s">
        <v>412</v>
      </c>
      <c r="N987" s="349" t="s">
        <v>412</v>
      </c>
      <c r="R987">
        <v>6789.6730769230771</v>
      </c>
      <c r="S987" s="349" t="s">
        <v>4787</v>
      </c>
    </row>
    <row r="988" spans="1:19" x14ac:dyDescent="0.25">
      <c r="A988" s="349" t="s">
        <v>4062</v>
      </c>
      <c r="B988" s="349"/>
      <c r="C988" s="349"/>
      <c r="D988" s="349">
        <v>3022032</v>
      </c>
      <c r="E988" s="349" t="s">
        <v>231</v>
      </c>
      <c r="F988" s="349"/>
      <c r="G988" s="349">
        <v>1865.8928571428571</v>
      </c>
      <c r="H988" s="338" t="s">
        <v>3621</v>
      </c>
      <c r="I988" s="349"/>
      <c r="J988" s="349"/>
      <c r="K988" s="349"/>
      <c r="L988" s="349"/>
      <c r="M988" s="349" t="s">
        <v>4314</v>
      </c>
      <c r="N988" s="349" t="s">
        <v>4314</v>
      </c>
      <c r="R988">
        <v>143.5302197802198</v>
      </c>
      <c r="S988" s="349" t="s">
        <v>4787</v>
      </c>
    </row>
    <row r="989" spans="1:19" x14ac:dyDescent="0.25">
      <c r="A989" s="349" t="s">
        <v>4062</v>
      </c>
      <c r="B989" s="349"/>
      <c r="C989" s="349"/>
      <c r="D989" s="349">
        <v>3023304</v>
      </c>
      <c r="E989" s="349" t="s">
        <v>232</v>
      </c>
      <c r="F989" s="349"/>
      <c r="G989" s="349">
        <v>45433.58</v>
      </c>
      <c r="H989" s="338" t="s">
        <v>3621</v>
      </c>
      <c r="I989" s="349"/>
      <c r="J989" s="349"/>
      <c r="K989" s="349"/>
      <c r="L989" s="349"/>
      <c r="M989" s="349" t="s">
        <v>412</v>
      </c>
      <c r="N989" s="349" t="s">
        <v>412</v>
      </c>
      <c r="R989">
        <v>3494.8907692307694</v>
      </c>
      <c r="S989" s="349" t="s">
        <v>4786</v>
      </c>
    </row>
    <row r="990" spans="1:19" x14ac:dyDescent="0.25">
      <c r="A990" s="349" t="s">
        <v>4062</v>
      </c>
      <c r="B990" s="349"/>
      <c r="C990" s="349"/>
      <c r="D990" s="349">
        <v>3023304</v>
      </c>
      <c r="E990" s="349" t="s">
        <v>232</v>
      </c>
      <c r="F990" s="349"/>
      <c r="G990" s="349">
        <v>2042.5</v>
      </c>
      <c r="H990" s="338" t="s">
        <v>3621</v>
      </c>
      <c r="I990" s="349"/>
      <c r="J990" s="349"/>
      <c r="K990" s="349"/>
      <c r="L990" s="349"/>
      <c r="M990" s="349" t="s">
        <v>412</v>
      </c>
      <c r="N990" s="349" t="s">
        <v>412</v>
      </c>
      <c r="R990">
        <v>157.11538461538461</v>
      </c>
      <c r="S990" s="349" t="s">
        <v>4786</v>
      </c>
    </row>
    <row r="991" spans="1:19" x14ac:dyDescent="0.25">
      <c r="A991" s="349" t="s">
        <v>4062</v>
      </c>
      <c r="B991" s="349"/>
      <c r="C991" s="349"/>
      <c r="D991" s="349">
        <v>3023304</v>
      </c>
      <c r="E991" s="349" t="s">
        <v>232</v>
      </c>
      <c r="F991" s="349"/>
      <c r="G991" s="349">
        <v>1766.0714285714291</v>
      </c>
      <c r="H991" s="338" t="s">
        <v>3621</v>
      </c>
      <c r="I991" s="349"/>
      <c r="J991" s="349"/>
      <c r="K991" s="349"/>
      <c r="L991" s="349"/>
      <c r="M991" s="349" t="s">
        <v>4314</v>
      </c>
      <c r="N991" s="349" t="s">
        <v>4314</v>
      </c>
      <c r="R991">
        <v>135.85164835164841</v>
      </c>
      <c r="S991" s="349" t="s">
        <v>4786</v>
      </c>
    </row>
    <row r="992" spans="1:19" x14ac:dyDescent="0.25">
      <c r="A992" s="349" t="s">
        <v>4062</v>
      </c>
      <c r="B992" s="349"/>
      <c r="C992" s="349"/>
      <c r="D992" s="349">
        <v>3022047</v>
      </c>
      <c r="E992" s="349" t="s">
        <v>233</v>
      </c>
      <c r="F992" s="349" t="s">
        <v>48</v>
      </c>
      <c r="G992" s="349">
        <v>107959.91</v>
      </c>
      <c r="H992" s="338" t="s">
        <v>3621</v>
      </c>
      <c r="I992" s="349"/>
      <c r="J992" s="349"/>
      <c r="K992" s="349"/>
      <c r="L992" s="349"/>
      <c r="M992" s="349" t="s">
        <v>412</v>
      </c>
      <c r="N992" s="349" t="s">
        <v>412</v>
      </c>
      <c r="R992">
        <v>13056.854999999996</v>
      </c>
      <c r="S992" s="349" t="s">
        <v>4786</v>
      </c>
    </row>
    <row r="993" spans="1:19" x14ac:dyDescent="0.25">
      <c r="A993" s="349" t="s">
        <v>4062</v>
      </c>
      <c r="B993" s="349"/>
      <c r="C993" s="349"/>
      <c r="D993" s="349">
        <v>3023515</v>
      </c>
      <c r="E993" s="349" t="s">
        <v>234</v>
      </c>
      <c r="F993" s="349" t="s">
        <v>48</v>
      </c>
      <c r="G993" s="349">
        <v>52519</v>
      </c>
      <c r="H993" s="338" t="s">
        <v>3621</v>
      </c>
      <c r="I993" s="349"/>
      <c r="J993" s="349"/>
      <c r="K993" s="349"/>
      <c r="L993" s="349"/>
      <c r="M993" s="349" t="s">
        <v>412</v>
      </c>
      <c r="N993" s="349" t="s">
        <v>412</v>
      </c>
      <c r="R993">
        <v>4376.5999999999949</v>
      </c>
      <c r="S993" s="349" t="s">
        <v>4786</v>
      </c>
    </row>
    <row r="994" spans="1:19" x14ac:dyDescent="0.25">
      <c r="A994" s="349" t="s">
        <v>4062</v>
      </c>
      <c r="B994" s="349"/>
      <c r="C994" s="349"/>
      <c r="D994" s="349">
        <v>3025427</v>
      </c>
      <c r="E994" s="349" t="s">
        <v>111</v>
      </c>
      <c r="F994" s="349"/>
      <c r="G994" s="349">
        <v>841364.45833333326</v>
      </c>
      <c r="H994" s="338" t="s">
        <v>3621</v>
      </c>
      <c r="I994" s="349"/>
      <c r="J994" s="349"/>
      <c r="K994" s="349"/>
      <c r="L994" s="349"/>
      <c r="M994" s="349" t="s">
        <v>4315</v>
      </c>
      <c r="N994" s="349" t="s">
        <v>4315</v>
      </c>
      <c r="R994">
        <v>64720.342948717946</v>
      </c>
      <c r="S994" s="349" t="s">
        <v>4786</v>
      </c>
    </row>
    <row r="995" spans="1:19" x14ac:dyDescent="0.25">
      <c r="A995" s="349" t="s">
        <v>4062</v>
      </c>
      <c r="B995" s="349"/>
      <c r="C995" s="349"/>
      <c r="D995" s="349">
        <v>3025427</v>
      </c>
      <c r="E995" s="349" t="s">
        <v>111</v>
      </c>
      <c r="F995" s="349"/>
      <c r="G995" s="349">
        <v>192350.83000000002</v>
      </c>
      <c r="H995" s="338" t="s">
        <v>3621</v>
      </c>
      <c r="I995" s="349"/>
      <c r="J995" s="349"/>
      <c r="K995" s="349"/>
      <c r="L995" s="349"/>
      <c r="M995" s="349" t="s">
        <v>412</v>
      </c>
      <c r="N995" s="349" t="s">
        <v>412</v>
      </c>
      <c r="R995">
        <v>14796.217692307695</v>
      </c>
      <c r="S995" s="349" t="s">
        <v>4786</v>
      </c>
    </row>
    <row r="996" spans="1:19" x14ac:dyDescent="0.25">
      <c r="A996" s="349" t="s">
        <v>4062</v>
      </c>
      <c r="B996" s="349"/>
      <c r="C996" s="349"/>
      <c r="D996" s="349">
        <v>3026085</v>
      </c>
      <c r="E996" s="349" t="s">
        <v>88</v>
      </c>
      <c r="F996" s="349" t="s">
        <v>48</v>
      </c>
      <c r="G996" s="349">
        <v>459346.5</v>
      </c>
      <c r="H996" s="338" t="s">
        <v>3621</v>
      </c>
      <c r="I996" s="349"/>
      <c r="J996" s="349"/>
      <c r="K996" s="349"/>
      <c r="L996" s="349"/>
      <c r="M996" s="349" t="s">
        <v>71</v>
      </c>
      <c r="N996" s="349" t="s">
        <v>71</v>
      </c>
      <c r="R996">
        <v>52337.979999999981</v>
      </c>
      <c r="S996" s="349" t="s">
        <v>4786</v>
      </c>
    </row>
    <row r="997" spans="1:19" x14ac:dyDescent="0.25">
      <c r="A997" s="349" t="s">
        <v>4062</v>
      </c>
      <c r="B997" s="349"/>
      <c r="C997" s="349"/>
      <c r="D997" s="349">
        <v>3022036</v>
      </c>
      <c r="E997" s="349" t="s">
        <v>235</v>
      </c>
      <c r="F997" s="349"/>
      <c r="G997" s="349">
        <v>267922.3</v>
      </c>
      <c r="H997" s="338" t="s">
        <v>3621</v>
      </c>
      <c r="I997" s="349"/>
      <c r="J997" s="349"/>
      <c r="K997" s="349"/>
      <c r="L997" s="349"/>
      <c r="M997" s="349" t="s">
        <v>4315</v>
      </c>
      <c r="N997" s="349" t="s">
        <v>4315</v>
      </c>
      <c r="R997">
        <v>20609.407692307694</v>
      </c>
      <c r="S997" s="349" t="s">
        <v>4787</v>
      </c>
    </row>
    <row r="998" spans="1:19" x14ac:dyDescent="0.25">
      <c r="A998" s="349" t="s">
        <v>4062</v>
      </c>
      <c r="B998" s="349"/>
      <c r="C998" s="349"/>
      <c r="D998" s="349">
        <v>3022036</v>
      </c>
      <c r="E998" s="349" t="s">
        <v>235</v>
      </c>
      <c r="F998" s="349"/>
      <c r="G998" s="349">
        <v>49781.42</v>
      </c>
      <c r="H998" s="338" t="s">
        <v>3621</v>
      </c>
      <c r="I998" s="349"/>
      <c r="J998" s="349"/>
      <c r="K998" s="349"/>
      <c r="L998" s="349"/>
      <c r="M998" s="349" t="s">
        <v>412</v>
      </c>
      <c r="N998" s="349" t="s">
        <v>412</v>
      </c>
      <c r="R998">
        <v>3829.34</v>
      </c>
      <c r="S998" s="349" t="s">
        <v>4787</v>
      </c>
    </row>
    <row r="999" spans="1:19" x14ac:dyDescent="0.25">
      <c r="A999" s="349" t="s">
        <v>4062</v>
      </c>
      <c r="B999" s="349"/>
      <c r="C999" s="349"/>
      <c r="D999" s="349">
        <v>3022036</v>
      </c>
      <c r="E999" s="349" t="s">
        <v>235</v>
      </c>
      <c r="F999" s="349"/>
      <c r="G999" s="349">
        <v>1865.8928571428571</v>
      </c>
      <c r="H999" s="338" t="s">
        <v>3621</v>
      </c>
      <c r="I999" s="349"/>
      <c r="J999" s="349"/>
      <c r="K999" s="349"/>
      <c r="L999" s="349"/>
      <c r="M999" s="349" t="s">
        <v>4314</v>
      </c>
      <c r="N999" s="349" t="s">
        <v>4314</v>
      </c>
      <c r="R999">
        <v>143.5302197802198</v>
      </c>
      <c r="S999" s="349" t="s">
        <v>4787</v>
      </c>
    </row>
    <row r="1000" spans="1:19" x14ac:dyDescent="0.25">
      <c r="A1000" s="349" t="s">
        <v>4062</v>
      </c>
      <c r="B1000" s="349"/>
      <c r="C1000" s="349"/>
      <c r="D1000" s="349">
        <v>3026905</v>
      </c>
      <c r="E1000" s="349" t="s">
        <v>316</v>
      </c>
      <c r="F1000" s="349" t="s">
        <v>48</v>
      </c>
      <c r="G1000" s="349">
        <v>37089</v>
      </c>
      <c r="H1000" s="338" t="s">
        <v>3621</v>
      </c>
      <c r="I1000" s="349"/>
      <c r="J1000" s="349"/>
      <c r="K1000" s="349"/>
      <c r="L1000" s="349"/>
      <c r="M1000" s="349" t="s">
        <v>4315</v>
      </c>
      <c r="N1000" s="349" t="s">
        <v>4315</v>
      </c>
      <c r="R1000">
        <v>5838.09</v>
      </c>
      <c r="S1000" s="349" t="s">
        <v>4786</v>
      </c>
    </row>
    <row r="1001" spans="1:19" x14ac:dyDescent="0.25">
      <c r="A1001" s="349" t="s">
        <v>4062</v>
      </c>
      <c r="B1001" s="349"/>
      <c r="C1001" s="349"/>
      <c r="D1001" s="349">
        <v>3026905</v>
      </c>
      <c r="E1001" s="349" t="s">
        <v>316</v>
      </c>
      <c r="F1001" s="349" t="s">
        <v>48</v>
      </c>
      <c r="G1001" s="349">
        <v>216528</v>
      </c>
      <c r="H1001" s="338" t="s">
        <v>3621</v>
      </c>
      <c r="I1001" s="349"/>
      <c r="J1001" s="349"/>
      <c r="K1001" s="349"/>
      <c r="L1001" s="349"/>
      <c r="M1001" s="349" t="s">
        <v>412</v>
      </c>
      <c r="N1001" s="349" t="s">
        <v>412</v>
      </c>
      <c r="R1001">
        <v>15906.790000000008</v>
      </c>
      <c r="S1001" s="349" t="s">
        <v>4786</v>
      </c>
    </row>
    <row r="1002" spans="1:19" x14ac:dyDescent="0.25">
      <c r="A1002" s="349" t="s">
        <v>4062</v>
      </c>
      <c r="B1002" s="349"/>
      <c r="C1002" s="349"/>
      <c r="D1002" s="349">
        <v>3026905</v>
      </c>
      <c r="E1002" s="349" t="s">
        <v>316</v>
      </c>
      <c r="F1002" s="349" t="s">
        <v>48</v>
      </c>
      <c r="G1002" s="349">
        <v>46391</v>
      </c>
      <c r="H1002" s="338" t="s">
        <v>3621</v>
      </c>
      <c r="I1002" s="349"/>
      <c r="J1002" s="349"/>
      <c r="K1002" s="349"/>
      <c r="L1002" s="349"/>
      <c r="M1002" s="349" t="s">
        <v>412</v>
      </c>
      <c r="N1002" s="349" t="s">
        <v>412</v>
      </c>
      <c r="R1002">
        <v>3865.9000000000015</v>
      </c>
      <c r="S1002" s="349" t="s">
        <v>4786</v>
      </c>
    </row>
    <row r="1003" spans="1:19" x14ac:dyDescent="0.25">
      <c r="A1003" s="349" t="s">
        <v>4062</v>
      </c>
      <c r="B1003" s="349"/>
      <c r="C1003" s="349"/>
      <c r="D1003" s="349">
        <v>3022037</v>
      </c>
      <c r="E1003" s="349" t="s">
        <v>236</v>
      </c>
      <c r="F1003" s="349"/>
      <c r="G1003" s="349">
        <v>89930</v>
      </c>
      <c r="H1003" s="338" t="s">
        <v>3621</v>
      </c>
      <c r="I1003" s="349"/>
      <c r="J1003" s="349"/>
      <c r="K1003" s="349"/>
      <c r="L1003" s="349"/>
      <c r="M1003" s="349" t="s">
        <v>412</v>
      </c>
      <c r="N1003" s="349" t="s">
        <v>412</v>
      </c>
      <c r="R1003">
        <v>6917.6923076923076</v>
      </c>
      <c r="S1003" s="349" t="s">
        <v>4786</v>
      </c>
    </row>
    <row r="1004" spans="1:19" x14ac:dyDescent="0.25">
      <c r="A1004" s="349" t="s">
        <v>4062</v>
      </c>
      <c r="B1004" s="349"/>
      <c r="C1004" s="349"/>
      <c r="D1004" s="349">
        <v>3027010</v>
      </c>
      <c r="E1004" s="349" t="s">
        <v>76</v>
      </c>
      <c r="F1004" s="349"/>
      <c r="G1004" s="349">
        <v>1840685.77</v>
      </c>
      <c r="H1004" s="338" t="s">
        <v>3621</v>
      </c>
      <c r="I1004" s="349"/>
      <c r="J1004" s="349"/>
      <c r="K1004" s="349"/>
      <c r="L1004" s="349"/>
      <c r="M1004" s="349" t="s">
        <v>71</v>
      </c>
      <c r="N1004" s="349" t="s">
        <v>71</v>
      </c>
      <c r="R1004">
        <v>141591.2130769231</v>
      </c>
      <c r="S1004" s="349" t="s">
        <v>4786</v>
      </c>
    </row>
    <row r="1005" spans="1:19" x14ac:dyDescent="0.25">
      <c r="A1005" s="349" t="s">
        <v>4062</v>
      </c>
      <c r="B1005" s="349"/>
      <c r="C1005" s="349"/>
      <c r="D1005" s="349">
        <v>3023523</v>
      </c>
      <c r="E1005" s="349" t="s">
        <v>237</v>
      </c>
      <c r="F1005" s="349"/>
      <c r="G1005" s="349">
        <v>94795</v>
      </c>
      <c r="H1005" s="338" t="s">
        <v>3621</v>
      </c>
      <c r="I1005" s="349"/>
      <c r="J1005" s="349"/>
      <c r="K1005" s="349"/>
      <c r="L1005" s="349"/>
      <c r="M1005" s="349" t="s">
        <v>412</v>
      </c>
      <c r="N1005" s="349" t="s">
        <v>412</v>
      </c>
      <c r="R1005">
        <v>7291.9230769230771</v>
      </c>
      <c r="S1005" s="349" t="s">
        <v>4786</v>
      </c>
    </row>
    <row r="1006" spans="1:19" x14ac:dyDescent="0.25">
      <c r="A1006" s="349" t="s">
        <v>4062</v>
      </c>
      <c r="B1006" s="349"/>
      <c r="C1006" s="349"/>
      <c r="D1006" s="349">
        <v>3025948</v>
      </c>
      <c r="E1006" s="349" t="s">
        <v>238</v>
      </c>
      <c r="F1006" s="349"/>
      <c r="G1006" s="349">
        <v>30117</v>
      </c>
      <c r="H1006" s="338" t="s">
        <v>3621</v>
      </c>
      <c r="I1006" s="349"/>
      <c r="J1006" s="349"/>
      <c r="K1006" s="349"/>
      <c r="L1006" s="349"/>
      <c r="M1006" s="349" t="s">
        <v>412</v>
      </c>
      <c r="N1006" s="349" t="s">
        <v>412</v>
      </c>
      <c r="R1006">
        <v>2316.6923076923076</v>
      </c>
      <c r="S1006" s="349" t="s">
        <v>4786</v>
      </c>
    </row>
    <row r="1007" spans="1:19" x14ac:dyDescent="0.25">
      <c r="A1007" s="349" t="s">
        <v>4062</v>
      </c>
      <c r="B1007" s="349"/>
      <c r="C1007" s="349"/>
      <c r="D1007" s="349">
        <v>3025949</v>
      </c>
      <c r="E1007" s="349" t="s">
        <v>239</v>
      </c>
      <c r="F1007" s="349"/>
      <c r="G1007" s="349">
        <v>49304.263157894733</v>
      </c>
      <c r="H1007" s="338" t="s">
        <v>3621</v>
      </c>
      <c r="I1007" s="349"/>
      <c r="J1007" s="349"/>
      <c r="K1007" s="349"/>
      <c r="L1007" s="349"/>
      <c r="M1007" s="349" t="s">
        <v>412</v>
      </c>
      <c r="N1007" s="349" t="s">
        <v>412</v>
      </c>
      <c r="R1007">
        <v>3792.6356275303642</v>
      </c>
      <c r="S1007" s="349" t="s">
        <v>4786</v>
      </c>
    </row>
    <row r="1008" spans="1:19" x14ac:dyDescent="0.25">
      <c r="A1008" s="349" t="s">
        <v>4062</v>
      </c>
      <c r="B1008" s="349"/>
      <c r="C1008" s="349"/>
      <c r="D1008" s="349">
        <v>3024004</v>
      </c>
      <c r="E1008" s="349" t="s">
        <v>112</v>
      </c>
      <c r="F1008" s="349"/>
      <c r="G1008" s="349">
        <v>54252</v>
      </c>
      <c r="H1008" s="338" t="s">
        <v>3621</v>
      </c>
      <c r="I1008" s="349"/>
      <c r="J1008" s="349"/>
      <c r="K1008" s="349"/>
      <c r="L1008" s="349"/>
      <c r="M1008" s="349" t="s">
        <v>412</v>
      </c>
      <c r="N1008" s="349" t="s">
        <v>412</v>
      </c>
      <c r="R1008">
        <v>4173.2307692307695</v>
      </c>
      <c r="S1008" s="349" t="s">
        <v>4786</v>
      </c>
    </row>
    <row r="1009" spans="1:19" x14ac:dyDescent="0.25">
      <c r="A1009" s="349" t="s">
        <v>4062</v>
      </c>
      <c r="B1009" s="349"/>
      <c r="C1009" s="349"/>
      <c r="D1009" s="349">
        <v>3023513</v>
      </c>
      <c r="E1009" s="349" t="s">
        <v>240</v>
      </c>
      <c r="F1009" s="349"/>
      <c r="G1009" s="349">
        <v>94116.95</v>
      </c>
      <c r="H1009" s="338" t="s">
        <v>3621</v>
      </c>
      <c r="I1009" s="349"/>
      <c r="J1009" s="349"/>
      <c r="K1009" s="349"/>
      <c r="L1009" s="349"/>
      <c r="M1009" s="349" t="s">
        <v>412</v>
      </c>
      <c r="N1009" s="349" t="s">
        <v>412</v>
      </c>
      <c r="R1009">
        <v>7239.7653846153844</v>
      </c>
      <c r="S1009" s="349" t="s">
        <v>4786</v>
      </c>
    </row>
    <row r="1010" spans="1:19" x14ac:dyDescent="0.25">
      <c r="A1010" s="349" t="s">
        <v>4062</v>
      </c>
      <c r="B1010" s="349"/>
      <c r="C1010" s="349"/>
      <c r="D1010" s="349">
        <v>3025402</v>
      </c>
      <c r="E1010" s="349" t="s">
        <v>113</v>
      </c>
      <c r="F1010" s="349" t="s">
        <v>48</v>
      </c>
      <c r="G1010" s="349">
        <v>540562.58000000007</v>
      </c>
      <c r="H1010" s="338" t="s">
        <v>3621</v>
      </c>
      <c r="I1010" s="349"/>
      <c r="J1010" s="349"/>
      <c r="K1010" s="349"/>
      <c r="L1010" s="349"/>
      <c r="M1010" s="349" t="s">
        <v>412</v>
      </c>
      <c r="N1010" s="349" t="s">
        <v>412</v>
      </c>
      <c r="R1010">
        <v>51855.659999999974</v>
      </c>
      <c r="S1010" s="349" t="s">
        <v>4786</v>
      </c>
    </row>
    <row r="1011" spans="1:19" x14ac:dyDescent="0.25">
      <c r="A1011" s="349" t="s">
        <v>4062</v>
      </c>
      <c r="B1011" s="349"/>
      <c r="C1011" s="349"/>
      <c r="D1011" s="349">
        <v>3022048</v>
      </c>
      <c r="E1011" s="349" t="s">
        <v>241</v>
      </c>
      <c r="F1011" s="349" t="s">
        <v>48</v>
      </c>
      <c r="G1011" s="349">
        <v>114340</v>
      </c>
      <c r="H1011" s="338" t="s">
        <v>3621</v>
      </c>
      <c r="I1011" s="349"/>
      <c r="J1011" s="349"/>
      <c r="K1011" s="349"/>
      <c r="L1011" s="349"/>
      <c r="M1011" s="349" t="s">
        <v>412</v>
      </c>
      <c r="N1011" s="349" t="s">
        <v>412</v>
      </c>
      <c r="R1011">
        <v>7391.4199999999837</v>
      </c>
      <c r="S1011" s="349" t="s">
        <v>4786</v>
      </c>
    </row>
    <row r="1012" spans="1:19" x14ac:dyDescent="0.25">
      <c r="A1012" s="349" t="s">
        <v>4062</v>
      </c>
      <c r="B1012" s="349"/>
      <c r="C1012" s="349"/>
      <c r="D1012" s="349">
        <v>3022048</v>
      </c>
      <c r="E1012" s="349" t="s">
        <v>241</v>
      </c>
      <c r="F1012" s="349" t="s">
        <v>48</v>
      </c>
      <c r="G1012" s="349">
        <v>1958.035714285714</v>
      </c>
      <c r="H1012" s="338" t="s">
        <v>3621</v>
      </c>
      <c r="I1012" s="349"/>
      <c r="J1012" s="349"/>
      <c r="K1012" s="349"/>
      <c r="L1012" s="349"/>
      <c r="M1012" s="349" t="s">
        <v>4314</v>
      </c>
      <c r="N1012" s="349" t="s">
        <v>4314</v>
      </c>
      <c r="R1012">
        <v>543.89785714285711</v>
      </c>
      <c r="S1012" s="349" t="s">
        <v>4786</v>
      </c>
    </row>
    <row r="1013" spans="1:19" x14ac:dyDescent="0.25">
      <c r="A1013" s="349" t="s">
        <v>4062</v>
      </c>
      <c r="B1013" s="349"/>
      <c r="C1013" s="349"/>
      <c r="D1013" s="349">
        <v>3023305</v>
      </c>
      <c r="E1013" s="349" t="s">
        <v>242</v>
      </c>
      <c r="F1013" s="349"/>
      <c r="G1013" s="349">
        <v>21980</v>
      </c>
      <c r="H1013" s="338" t="s">
        <v>3621</v>
      </c>
      <c r="I1013" s="349"/>
      <c r="J1013" s="349"/>
      <c r="K1013" s="349"/>
      <c r="L1013" s="349"/>
      <c r="M1013" s="349" t="s">
        <v>412</v>
      </c>
      <c r="N1013" s="349" t="s">
        <v>412</v>
      </c>
      <c r="R1013">
        <v>1690.7692307692309</v>
      </c>
      <c r="S1013" s="349" t="s">
        <v>4786</v>
      </c>
    </row>
    <row r="1014" spans="1:19" x14ac:dyDescent="0.25">
      <c r="A1014" s="349" t="s">
        <v>4062</v>
      </c>
      <c r="B1014" s="349"/>
      <c r="C1014" s="349"/>
      <c r="D1014" s="349">
        <v>3022042</v>
      </c>
      <c r="E1014" s="349" t="s">
        <v>243</v>
      </c>
      <c r="F1014" s="349"/>
      <c r="G1014" s="349">
        <v>112332</v>
      </c>
      <c r="H1014" s="338" t="s">
        <v>3621</v>
      </c>
      <c r="I1014" s="349"/>
      <c r="J1014" s="349"/>
      <c r="K1014" s="349"/>
      <c r="L1014" s="349"/>
      <c r="M1014" s="349" t="s">
        <v>412</v>
      </c>
      <c r="N1014" s="349" t="s">
        <v>412</v>
      </c>
      <c r="R1014">
        <v>8640.923076923078</v>
      </c>
      <c r="S1014" s="349" t="s">
        <v>4786</v>
      </c>
    </row>
    <row r="1015" spans="1:19" x14ac:dyDescent="0.25">
      <c r="A1015" s="349" t="s">
        <v>4062</v>
      </c>
      <c r="B1015" s="349"/>
      <c r="C1015" s="349"/>
      <c r="D1015" s="349">
        <v>3022044</v>
      </c>
      <c r="E1015" s="349" t="s">
        <v>244</v>
      </c>
      <c r="F1015" s="349"/>
      <c r="G1015" s="349">
        <v>49244</v>
      </c>
      <c r="H1015" s="338" t="s">
        <v>3621</v>
      </c>
      <c r="I1015" s="349"/>
      <c r="J1015" s="349"/>
      <c r="K1015" s="349"/>
      <c r="L1015" s="349"/>
      <c r="M1015" s="349" t="s">
        <v>412</v>
      </c>
      <c r="N1015" s="349" t="s">
        <v>412</v>
      </c>
      <c r="R1015">
        <v>3788</v>
      </c>
      <c r="S1015" s="349" t="s">
        <v>4786</v>
      </c>
    </row>
    <row r="1016" spans="1:19" x14ac:dyDescent="0.25">
      <c r="A1016" s="349" t="s">
        <v>4062</v>
      </c>
      <c r="B1016" s="349"/>
      <c r="C1016" s="349"/>
      <c r="D1016" s="349">
        <v>3022043</v>
      </c>
      <c r="E1016" s="349" t="s">
        <v>245</v>
      </c>
      <c r="F1016" s="349"/>
      <c r="G1016" s="349">
        <v>156187.5</v>
      </c>
      <c r="H1016" s="338" t="s">
        <v>3621</v>
      </c>
      <c r="I1016" s="349"/>
      <c r="J1016" s="349"/>
      <c r="K1016" s="349"/>
      <c r="L1016" s="349"/>
      <c r="M1016" s="349" t="s">
        <v>412</v>
      </c>
      <c r="N1016" s="349" t="s">
        <v>412</v>
      </c>
      <c r="R1016">
        <v>12014.423076923078</v>
      </c>
      <c r="S1016" s="349" t="s">
        <v>4786</v>
      </c>
    </row>
    <row r="1017" spans="1:19" x14ac:dyDescent="0.25">
      <c r="A1017" s="349" t="s">
        <v>4062</v>
      </c>
      <c r="B1017" s="349"/>
      <c r="C1017" s="349"/>
      <c r="D1017" s="349">
        <v>3021002</v>
      </c>
      <c r="E1017" s="349" t="s">
        <v>63</v>
      </c>
      <c r="F1017" s="349"/>
      <c r="G1017" s="349">
        <v>9260.3571428571431</v>
      </c>
      <c r="H1017" s="338" t="s">
        <v>3621</v>
      </c>
      <c r="I1017" s="349"/>
      <c r="J1017" s="349"/>
      <c r="K1017" s="349"/>
      <c r="L1017" s="349"/>
      <c r="M1017" s="349" t="s">
        <v>4314</v>
      </c>
      <c r="N1017" s="349" t="s">
        <v>4314</v>
      </c>
      <c r="R1017">
        <v>712.33516483516485</v>
      </c>
      <c r="S1017" s="349" t="s">
        <v>4787</v>
      </c>
    </row>
    <row r="1018" spans="1:19" x14ac:dyDescent="0.25">
      <c r="A1018" s="349" t="s">
        <v>4062</v>
      </c>
      <c r="B1018" s="349"/>
      <c r="C1018" s="349"/>
      <c r="D1018" s="349">
        <v>3022053</v>
      </c>
      <c r="E1018" s="349" t="s">
        <v>246</v>
      </c>
      <c r="F1018" s="349"/>
      <c r="G1018" s="349">
        <v>19805.080000000002</v>
      </c>
      <c r="H1018" s="338" t="s">
        <v>3621</v>
      </c>
      <c r="I1018" s="349"/>
      <c r="J1018" s="349"/>
      <c r="K1018" s="349"/>
      <c r="L1018" s="349"/>
      <c r="M1018" s="349" t="s">
        <v>412</v>
      </c>
      <c r="N1018" s="349" t="s">
        <v>412</v>
      </c>
      <c r="R1018">
        <v>1523.4676923076925</v>
      </c>
      <c r="S1018" s="349" t="s">
        <v>4786</v>
      </c>
    </row>
    <row r="1019" spans="1:19" x14ac:dyDescent="0.25">
      <c r="A1019" s="349" t="s">
        <v>4062</v>
      </c>
      <c r="B1019" s="349"/>
      <c r="C1019" s="349"/>
      <c r="D1019" s="349">
        <v>3021102</v>
      </c>
      <c r="E1019" s="349" t="s">
        <v>315</v>
      </c>
      <c r="F1019" s="349"/>
      <c r="G1019" s="349">
        <v>21980</v>
      </c>
      <c r="H1019" s="338" t="s">
        <v>3621</v>
      </c>
      <c r="I1019" s="349"/>
      <c r="J1019" s="349"/>
      <c r="K1019" s="349"/>
      <c r="L1019" s="349"/>
      <c r="M1019" s="349" t="s">
        <v>4316</v>
      </c>
      <c r="N1019" s="349" t="s">
        <v>4316</v>
      </c>
      <c r="R1019">
        <v>1690.7692307692309</v>
      </c>
      <c r="S1019" s="349" t="s">
        <v>4786</v>
      </c>
    </row>
    <row r="1020" spans="1:19" x14ac:dyDescent="0.25">
      <c r="A1020" s="349" t="s">
        <v>4062</v>
      </c>
      <c r="B1020" s="349"/>
      <c r="C1020" s="349"/>
      <c r="D1020" s="349">
        <v>3022045</v>
      </c>
      <c r="E1020" s="349" t="s">
        <v>247</v>
      </c>
      <c r="F1020" s="349"/>
      <c r="G1020" s="349">
        <v>54950</v>
      </c>
      <c r="H1020" s="338" t="s">
        <v>3621</v>
      </c>
      <c r="I1020" s="349"/>
      <c r="J1020" s="349"/>
      <c r="K1020" s="349"/>
      <c r="L1020" s="349"/>
      <c r="M1020" s="349" t="s">
        <v>412</v>
      </c>
      <c r="N1020" s="349" t="s">
        <v>412</v>
      </c>
      <c r="R1020">
        <v>4226.9230769230771</v>
      </c>
      <c r="S1020" s="349" t="s">
        <v>4787</v>
      </c>
    </row>
    <row r="1021" spans="1:19" x14ac:dyDescent="0.25">
      <c r="A1021" s="349" t="s">
        <v>4062</v>
      </c>
      <c r="B1021" s="349"/>
      <c r="C1021" s="349"/>
      <c r="D1021" s="349">
        <v>3022045</v>
      </c>
      <c r="E1021" s="349" t="s">
        <v>247</v>
      </c>
      <c r="F1021" s="349"/>
      <c r="G1021" s="349">
        <v>1243.93</v>
      </c>
      <c r="H1021" s="338" t="s">
        <v>3621</v>
      </c>
      <c r="I1021" s="349"/>
      <c r="J1021" s="349"/>
      <c r="K1021" s="349"/>
      <c r="L1021" s="349"/>
      <c r="M1021" s="349" t="s">
        <v>4314</v>
      </c>
      <c r="N1021" s="349" t="s">
        <v>4314</v>
      </c>
      <c r="R1021">
        <v>95.686923076923094</v>
      </c>
      <c r="S1021" s="349" t="s">
        <v>4787</v>
      </c>
    </row>
    <row r="1022" spans="1:19" x14ac:dyDescent="0.25">
      <c r="A1022" s="349" t="s">
        <v>4062</v>
      </c>
      <c r="B1022" s="349"/>
      <c r="C1022" s="349"/>
      <c r="D1022" s="349">
        <v>3027005</v>
      </c>
      <c r="E1022" s="349" t="s">
        <v>67</v>
      </c>
      <c r="F1022" s="349"/>
      <c r="G1022" s="349">
        <v>1305054</v>
      </c>
      <c r="H1022" s="338" t="s">
        <v>3621</v>
      </c>
      <c r="I1022" s="349"/>
      <c r="J1022" s="349"/>
      <c r="K1022" s="349"/>
      <c r="L1022" s="349"/>
      <c r="M1022" s="349" t="s">
        <v>71</v>
      </c>
      <c r="N1022" s="349" t="s">
        <v>71</v>
      </c>
      <c r="R1022">
        <v>100388.76923076923</v>
      </c>
      <c r="S1022" s="349" t="s">
        <v>4786</v>
      </c>
    </row>
    <row r="1023" spans="1:19" x14ac:dyDescent="0.25">
      <c r="A1023" s="349" t="s">
        <v>4062</v>
      </c>
      <c r="B1023" s="349"/>
      <c r="C1023" s="349"/>
      <c r="D1023" s="349">
        <v>3025950</v>
      </c>
      <c r="E1023" s="349" t="s">
        <v>78</v>
      </c>
      <c r="F1023" s="349" t="s">
        <v>48</v>
      </c>
      <c r="G1023" s="349">
        <v>684736.7</v>
      </c>
      <c r="H1023" s="338" t="s">
        <v>3621</v>
      </c>
      <c r="I1023" s="349"/>
      <c r="J1023" s="349"/>
      <c r="K1023" s="349"/>
      <c r="L1023" s="349"/>
      <c r="M1023" s="349" t="s">
        <v>71</v>
      </c>
      <c r="N1023" s="349" t="s">
        <v>71</v>
      </c>
      <c r="R1023">
        <v>71787.969999999972</v>
      </c>
      <c r="S1023" s="349" t="s">
        <v>4786</v>
      </c>
    </row>
    <row r="1024" spans="1:19" x14ac:dyDescent="0.25">
      <c r="A1024" s="349" t="s">
        <v>4062</v>
      </c>
      <c r="B1024" s="349"/>
      <c r="C1024" s="349"/>
      <c r="D1024" s="349">
        <v>3027000</v>
      </c>
      <c r="E1024" s="349" t="s">
        <v>80</v>
      </c>
      <c r="F1024" s="349" t="s">
        <v>48</v>
      </c>
      <c r="G1024" s="349">
        <v>2446434.25</v>
      </c>
      <c r="H1024" s="338" t="s">
        <v>3621</v>
      </c>
      <c r="I1024" s="349"/>
      <c r="J1024" s="349"/>
      <c r="K1024" s="349"/>
      <c r="L1024" s="349"/>
      <c r="M1024" s="349" t="s">
        <v>71</v>
      </c>
      <c r="N1024" s="349" t="s">
        <v>71</v>
      </c>
      <c r="R1024">
        <v>205689.9049999998</v>
      </c>
      <c r="S1024" s="349" t="s">
        <v>4786</v>
      </c>
    </row>
    <row r="1025" spans="1:19" x14ac:dyDescent="0.25">
      <c r="A1025" s="349" t="s">
        <v>4062</v>
      </c>
      <c r="B1025" s="349"/>
      <c r="C1025" s="349"/>
      <c r="D1025" s="349">
        <v>3027009</v>
      </c>
      <c r="E1025" s="349" t="s">
        <v>74</v>
      </c>
      <c r="F1025" s="349"/>
      <c r="G1025" s="349">
        <v>1773497.9900000002</v>
      </c>
      <c r="H1025" s="338" t="s">
        <v>3621</v>
      </c>
      <c r="I1025" s="349"/>
      <c r="J1025" s="349"/>
      <c r="K1025" s="349"/>
      <c r="L1025" s="349"/>
      <c r="M1025" s="349" t="s">
        <v>71</v>
      </c>
      <c r="N1025" s="349" t="s">
        <v>71</v>
      </c>
      <c r="R1025">
        <v>136422.92230769232</v>
      </c>
      <c r="S1025" s="349" t="s">
        <v>4786</v>
      </c>
    </row>
    <row r="1026" spans="1:19" x14ac:dyDescent="0.25">
      <c r="A1026" s="349" t="s">
        <v>4062</v>
      </c>
      <c r="B1026" s="349"/>
      <c r="C1026" s="349"/>
      <c r="D1026" s="349">
        <v>3022077</v>
      </c>
      <c r="E1026" s="349" t="s">
        <v>248</v>
      </c>
      <c r="F1026" s="349"/>
      <c r="G1026" s="349">
        <v>383855.33999999997</v>
      </c>
      <c r="H1026" s="338" t="s">
        <v>3621</v>
      </c>
      <c r="I1026" s="349"/>
      <c r="J1026" s="349"/>
      <c r="K1026" s="349"/>
      <c r="L1026" s="349"/>
      <c r="M1026" s="349" t="s">
        <v>4315</v>
      </c>
      <c r="N1026" s="349" t="s">
        <v>4315</v>
      </c>
      <c r="R1026">
        <v>29527.333846153844</v>
      </c>
      <c r="S1026" s="349" t="s">
        <v>4787</v>
      </c>
    </row>
    <row r="1027" spans="1:19" x14ac:dyDescent="0.25">
      <c r="A1027" s="349" t="s">
        <v>4062</v>
      </c>
      <c r="B1027" s="349"/>
      <c r="C1027" s="349"/>
      <c r="D1027" s="349">
        <v>3022077</v>
      </c>
      <c r="E1027" s="349" t="s">
        <v>248</v>
      </c>
      <c r="F1027" s="349"/>
      <c r="G1027" s="349">
        <v>242349.65999999997</v>
      </c>
      <c r="H1027" s="338" t="s">
        <v>3621</v>
      </c>
      <c r="I1027" s="349"/>
      <c r="J1027" s="349"/>
      <c r="K1027" s="349"/>
      <c r="L1027" s="349"/>
      <c r="M1027" s="349" t="s">
        <v>412</v>
      </c>
      <c r="N1027" s="349" t="s">
        <v>412</v>
      </c>
      <c r="R1027">
        <v>18642.281538461539</v>
      </c>
      <c r="S1027" s="349" t="s">
        <v>4787</v>
      </c>
    </row>
    <row r="1028" spans="1:19" x14ac:dyDescent="0.25">
      <c r="A1028" s="349" t="s">
        <v>4062</v>
      </c>
      <c r="B1028" s="349"/>
      <c r="C1028" s="349"/>
      <c r="D1028" s="349">
        <v>3022077</v>
      </c>
      <c r="E1028" s="349" t="s">
        <v>248</v>
      </c>
      <c r="F1028" s="349"/>
      <c r="G1028" s="349">
        <v>2042.5</v>
      </c>
      <c r="H1028" s="338" t="s">
        <v>3621</v>
      </c>
      <c r="I1028" s="349"/>
      <c r="J1028" s="349"/>
      <c r="K1028" s="349"/>
      <c r="L1028" s="349"/>
      <c r="M1028" s="349" t="s">
        <v>412</v>
      </c>
      <c r="N1028" s="349" t="s">
        <v>412</v>
      </c>
      <c r="R1028">
        <v>157.11538461538461</v>
      </c>
      <c r="S1028" s="349" t="s">
        <v>4787</v>
      </c>
    </row>
    <row r="1029" spans="1:19" x14ac:dyDescent="0.25">
      <c r="A1029" s="349" t="s">
        <v>4062</v>
      </c>
      <c r="B1029" s="349"/>
      <c r="C1029" s="349"/>
      <c r="D1029" s="349">
        <v>3022077</v>
      </c>
      <c r="E1029" s="349" t="s">
        <v>248</v>
      </c>
      <c r="F1029" s="349"/>
      <c r="G1029" s="349">
        <v>7801.4328571428568</v>
      </c>
      <c r="H1029" s="338" t="s">
        <v>3621</v>
      </c>
      <c r="I1029" s="349"/>
      <c r="J1029" s="349"/>
      <c r="K1029" s="349"/>
      <c r="L1029" s="349"/>
      <c r="M1029" s="349" t="s">
        <v>4314</v>
      </c>
      <c r="N1029" s="349" t="s">
        <v>4314</v>
      </c>
      <c r="R1029">
        <v>600.11021978021984</v>
      </c>
      <c r="S1029" s="349" t="s">
        <v>4787</v>
      </c>
    </row>
    <row r="1030" spans="1:19" x14ac:dyDescent="0.25">
      <c r="A1030" s="349" t="s">
        <v>4062</v>
      </c>
      <c r="B1030" s="349"/>
      <c r="C1030" s="349"/>
      <c r="D1030" s="349">
        <v>3025201</v>
      </c>
      <c r="E1030" s="349" t="s">
        <v>249</v>
      </c>
      <c r="F1030" s="349"/>
      <c r="G1030" s="349">
        <v>75011.17</v>
      </c>
      <c r="H1030" s="338" t="s">
        <v>3621</v>
      </c>
      <c r="I1030" s="349"/>
      <c r="J1030" s="349"/>
      <c r="K1030" s="349"/>
      <c r="L1030" s="349"/>
      <c r="M1030" s="349" t="s">
        <v>412</v>
      </c>
      <c r="N1030" s="349" t="s">
        <v>412</v>
      </c>
      <c r="R1030">
        <v>5770.09</v>
      </c>
      <c r="S1030" s="349" t="s">
        <v>4786</v>
      </c>
    </row>
    <row r="1031" spans="1:19" x14ac:dyDescent="0.25">
      <c r="A1031" s="349" t="s">
        <v>4062</v>
      </c>
      <c r="B1031" s="349"/>
      <c r="C1031" s="349"/>
      <c r="D1031" s="349">
        <v>3023501</v>
      </c>
      <c r="E1031" s="349" t="s">
        <v>250</v>
      </c>
      <c r="F1031" s="349"/>
      <c r="G1031" s="349">
        <v>38255</v>
      </c>
      <c r="H1031" s="338" t="s">
        <v>3621</v>
      </c>
      <c r="I1031" s="349"/>
      <c r="J1031" s="349"/>
      <c r="K1031" s="349"/>
      <c r="L1031" s="349"/>
      <c r="M1031" s="349" t="s">
        <v>412</v>
      </c>
      <c r="N1031" s="349" t="s">
        <v>412</v>
      </c>
      <c r="R1031">
        <v>2942.6923076923081</v>
      </c>
      <c r="S1031" s="349" t="s">
        <v>4787</v>
      </c>
    </row>
    <row r="1032" spans="1:19" x14ac:dyDescent="0.25">
      <c r="A1032" s="349" t="s">
        <v>4062</v>
      </c>
      <c r="B1032" s="349"/>
      <c r="C1032" s="349"/>
      <c r="D1032" s="349">
        <v>3023501</v>
      </c>
      <c r="E1032" s="349" t="s">
        <v>250</v>
      </c>
      <c r="F1032" s="349"/>
      <c r="G1032" s="349">
        <v>1382.1428571428573</v>
      </c>
      <c r="H1032" s="338" t="s">
        <v>3621</v>
      </c>
      <c r="I1032" s="349"/>
      <c r="J1032" s="349"/>
      <c r="K1032" s="349"/>
      <c r="L1032" s="349"/>
      <c r="M1032" s="349" t="s">
        <v>4314</v>
      </c>
      <c r="N1032" s="349" t="s">
        <v>4314</v>
      </c>
      <c r="R1032">
        <v>106.31868131868134</v>
      </c>
      <c r="S1032" s="349" t="s">
        <v>4787</v>
      </c>
    </row>
    <row r="1033" spans="1:19" x14ac:dyDescent="0.25">
      <c r="A1033" s="349" t="s">
        <v>4062</v>
      </c>
      <c r="B1033" s="349"/>
      <c r="C1033" s="349"/>
      <c r="D1033" s="349">
        <v>3022078</v>
      </c>
      <c r="E1033" s="349" t="s">
        <v>251</v>
      </c>
      <c r="F1033" s="349"/>
      <c r="G1033" s="349">
        <v>67128.75</v>
      </c>
      <c r="H1033" s="338" t="s">
        <v>3621</v>
      </c>
      <c r="I1033" s="349"/>
      <c r="J1033" s="349"/>
      <c r="K1033" s="349"/>
      <c r="L1033" s="349"/>
      <c r="M1033" s="349" t="s">
        <v>412</v>
      </c>
      <c r="N1033" s="349" t="s">
        <v>412</v>
      </c>
      <c r="R1033">
        <v>5163.75</v>
      </c>
      <c r="S1033" s="349" t="s">
        <v>4786</v>
      </c>
    </row>
    <row r="1034" spans="1:19" x14ac:dyDescent="0.25">
      <c r="A1034" s="349" t="s">
        <v>4062</v>
      </c>
      <c r="B1034" s="349"/>
      <c r="C1034" s="349"/>
      <c r="D1034" s="349">
        <v>3022038</v>
      </c>
      <c r="E1034" s="349" t="s">
        <v>252</v>
      </c>
      <c r="F1034" s="349" t="s">
        <v>48</v>
      </c>
      <c r="G1034" s="349">
        <v>98656.41</v>
      </c>
      <c r="H1034" s="338" t="s">
        <v>3621</v>
      </c>
      <c r="I1034" s="349"/>
      <c r="J1034" s="349"/>
      <c r="K1034" s="349"/>
      <c r="L1034" s="349"/>
      <c r="M1034" s="349" t="s">
        <v>412</v>
      </c>
      <c r="N1034" s="349" t="s">
        <v>412</v>
      </c>
      <c r="R1034">
        <v>7699.1549999999988</v>
      </c>
      <c r="S1034" s="349" t="s">
        <v>4786</v>
      </c>
    </row>
    <row r="1035" spans="1:19" x14ac:dyDescent="0.25">
      <c r="A1035" s="349" t="s">
        <v>4062</v>
      </c>
      <c r="B1035" s="349"/>
      <c r="C1035" s="349"/>
      <c r="D1035" s="349">
        <v>3022038</v>
      </c>
      <c r="E1035" s="349" t="s">
        <v>252</v>
      </c>
      <c r="F1035" s="349" t="s">
        <v>48</v>
      </c>
      <c r="G1035" s="349">
        <v>2725.8928571428569</v>
      </c>
      <c r="H1035" s="338" t="s">
        <v>3621</v>
      </c>
      <c r="I1035" s="349"/>
      <c r="J1035" s="349"/>
      <c r="K1035" s="349"/>
      <c r="L1035" s="349"/>
      <c r="M1035" s="349" t="s">
        <v>4314</v>
      </c>
      <c r="N1035" s="349" t="s">
        <v>4314</v>
      </c>
      <c r="R1035">
        <v>757.18642857142845</v>
      </c>
      <c r="S1035" s="349" t="s">
        <v>4786</v>
      </c>
    </row>
    <row r="1036" spans="1:19" x14ac:dyDescent="0.25">
      <c r="A1036" s="349" t="s">
        <v>4062</v>
      </c>
      <c r="B1036" s="349"/>
      <c r="C1036" s="349"/>
      <c r="D1036" s="349">
        <v>3021100</v>
      </c>
      <c r="E1036" s="349" t="s">
        <v>313</v>
      </c>
      <c r="F1036" s="349"/>
      <c r="G1036" s="349">
        <v>905274.08000000007</v>
      </c>
      <c r="H1036" s="338" t="s">
        <v>3621</v>
      </c>
      <c r="I1036" s="349"/>
      <c r="J1036" s="349"/>
      <c r="K1036" s="349"/>
      <c r="L1036" s="349"/>
      <c r="M1036" s="349" t="s">
        <v>4316</v>
      </c>
      <c r="N1036" s="349" t="s">
        <v>4316</v>
      </c>
      <c r="R1036">
        <v>69636.467692307706</v>
      </c>
      <c r="S1036" s="349" t="s">
        <v>4786</v>
      </c>
    </row>
    <row r="1037" spans="1:19" x14ac:dyDescent="0.25">
      <c r="A1037" s="349" t="s">
        <v>4062</v>
      </c>
      <c r="B1037" s="349"/>
      <c r="C1037" s="349"/>
      <c r="D1037" s="349">
        <v>3024208</v>
      </c>
      <c r="E1037" s="349" t="s">
        <v>114</v>
      </c>
      <c r="F1037" s="349" t="s">
        <v>48</v>
      </c>
      <c r="G1037" s="349">
        <v>78825.58</v>
      </c>
      <c r="H1037" s="338" t="s">
        <v>3621</v>
      </c>
      <c r="I1037" s="349"/>
      <c r="J1037" s="349"/>
      <c r="K1037" s="349"/>
      <c r="L1037" s="349"/>
      <c r="M1037" s="349" t="s">
        <v>412</v>
      </c>
      <c r="N1037" s="349" t="s">
        <v>412</v>
      </c>
      <c r="R1037">
        <v>2108.3300000000017</v>
      </c>
      <c r="S1037" s="349" t="s">
        <v>4786</v>
      </c>
    </row>
    <row r="1038" spans="1:19" x14ac:dyDescent="0.25">
      <c r="A1038" s="349" t="s">
        <v>4062</v>
      </c>
      <c r="B1038" s="349"/>
      <c r="C1038" s="349"/>
      <c r="D1038" s="349">
        <v>3022071</v>
      </c>
      <c r="E1038" s="349" t="s">
        <v>253</v>
      </c>
      <c r="F1038" s="349"/>
      <c r="G1038" s="349">
        <v>39801.83</v>
      </c>
      <c r="H1038" s="338" t="s">
        <v>3621</v>
      </c>
      <c r="I1038" s="349"/>
      <c r="J1038" s="349"/>
      <c r="K1038" s="349"/>
      <c r="L1038" s="349"/>
      <c r="M1038" s="349" t="s">
        <v>412</v>
      </c>
      <c r="N1038" s="349" t="s">
        <v>412</v>
      </c>
      <c r="R1038">
        <v>3061.6792307692313</v>
      </c>
      <c r="S1038" s="349" t="s">
        <v>4786</v>
      </c>
    </row>
    <row r="1039" spans="1:19" x14ac:dyDescent="0.25">
      <c r="A1039" s="349" t="s">
        <v>4062</v>
      </c>
      <c r="B1039" s="349"/>
      <c r="C1039" s="349"/>
      <c r="D1039" s="349">
        <v>3022071</v>
      </c>
      <c r="E1039" s="349" t="s">
        <v>253</v>
      </c>
      <c r="F1039" s="349"/>
      <c r="G1039" s="349">
        <v>5106.25</v>
      </c>
      <c r="H1039" s="338" t="s">
        <v>3621</v>
      </c>
      <c r="I1039" s="349"/>
      <c r="J1039" s="349"/>
      <c r="K1039" s="349"/>
      <c r="L1039" s="349"/>
      <c r="M1039" s="349" t="s">
        <v>412</v>
      </c>
      <c r="N1039" s="349" t="s">
        <v>412</v>
      </c>
      <c r="R1039">
        <v>392.78846153846155</v>
      </c>
      <c r="S1039" s="349" t="s">
        <v>4786</v>
      </c>
    </row>
    <row r="1040" spans="1:19" x14ac:dyDescent="0.25">
      <c r="A1040" s="349" t="s">
        <v>4062</v>
      </c>
      <c r="B1040" s="349"/>
      <c r="C1040" s="349"/>
      <c r="D1040" s="349">
        <v>3022071</v>
      </c>
      <c r="E1040" s="349" t="s">
        <v>253</v>
      </c>
      <c r="F1040" s="349"/>
      <c r="G1040" s="349">
        <v>1865.8928571428571</v>
      </c>
      <c r="H1040" s="338" t="s">
        <v>3621</v>
      </c>
      <c r="I1040" s="349"/>
      <c r="J1040" s="349"/>
      <c r="K1040" s="349"/>
      <c r="L1040" s="349"/>
      <c r="M1040" s="349" t="s">
        <v>4314</v>
      </c>
      <c r="N1040" s="349" t="s">
        <v>4314</v>
      </c>
      <c r="R1040">
        <v>143.5302197802198</v>
      </c>
      <c r="S1040" s="349" t="s">
        <v>4786</v>
      </c>
    </row>
    <row r="1041" spans="1:19" x14ac:dyDescent="0.25">
      <c r="A1041" s="349" t="s">
        <v>4062</v>
      </c>
      <c r="B1041" s="349"/>
      <c r="C1041" s="349"/>
      <c r="D1041" s="349">
        <v>3022072</v>
      </c>
      <c r="E1041" s="349" t="s">
        <v>254</v>
      </c>
      <c r="F1041" s="349"/>
      <c r="G1041" s="349">
        <v>114342.99</v>
      </c>
      <c r="H1041" s="338" t="s">
        <v>3621</v>
      </c>
      <c r="I1041" s="349"/>
      <c r="J1041" s="349"/>
      <c r="K1041" s="349"/>
      <c r="L1041" s="349"/>
      <c r="M1041" s="349" t="s">
        <v>412</v>
      </c>
      <c r="N1041" s="349" t="s">
        <v>412</v>
      </c>
      <c r="R1041">
        <v>8795.6146153846166</v>
      </c>
      <c r="S1041" s="349" t="s">
        <v>4786</v>
      </c>
    </row>
    <row r="1042" spans="1:19" x14ac:dyDescent="0.25">
      <c r="A1042" s="349" t="s">
        <v>4062</v>
      </c>
      <c r="B1042" s="349"/>
      <c r="C1042" s="349"/>
      <c r="D1042" s="349">
        <v>3022004</v>
      </c>
      <c r="E1042" s="349" t="s">
        <v>255</v>
      </c>
      <c r="F1042" s="349" t="s">
        <v>48</v>
      </c>
      <c r="G1042" s="349">
        <v>37154.910000000003</v>
      </c>
      <c r="H1042" s="338" t="s">
        <v>3621</v>
      </c>
      <c r="I1042" s="349"/>
      <c r="J1042" s="349"/>
      <c r="K1042" s="349"/>
      <c r="L1042" s="349"/>
      <c r="M1042" s="349" t="s">
        <v>412</v>
      </c>
      <c r="N1042" s="349" t="s">
        <v>412</v>
      </c>
      <c r="R1042">
        <v>6128.744999999999</v>
      </c>
      <c r="S1042" s="349" t="s">
        <v>4786</v>
      </c>
    </row>
    <row r="1043" spans="1:19" x14ac:dyDescent="0.25">
      <c r="A1043" s="349" t="s">
        <v>4062</v>
      </c>
      <c r="B1043" s="349"/>
      <c r="C1043" s="349"/>
      <c r="D1043" s="349">
        <v>3023512</v>
      </c>
      <c r="E1043" s="349" t="s">
        <v>256</v>
      </c>
      <c r="F1043" s="349"/>
      <c r="G1043" s="349">
        <v>46392</v>
      </c>
      <c r="H1043" s="338" t="s">
        <v>3621</v>
      </c>
      <c r="I1043" s="349"/>
      <c r="J1043" s="349"/>
      <c r="K1043" s="349"/>
      <c r="L1043" s="349"/>
      <c r="M1043" s="349" t="s">
        <v>412</v>
      </c>
      <c r="N1043" s="349" t="s">
        <v>412</v>
      </c>
      <c r="R1043">
        <v>3568.6153846153848</v>
      </c>
      <c r="S1043" s="349" t="s">
        <v>4786</v>
      </c>
    </row>
    <row r="1044" spans="1:19" x14ac:dyDescent="0.25">
      <c r="A1044" s="349" t="s">
        <v>4062</v>
      </c>
      <c r="B1044" s="349"/>
      <c r="C1044" s="349"/>
      <c r="D1044" s="349">
        <v>3022041</v>
      </c>
      <c r="E1044" s="349" t="s">
        <v>257</v>
      </c>
      <c r="F1044" s="349" t="s">
        <v>48</v>
      </c>
      <c r="G1044" s="349">
        <v>8137</v>
      </c>
      <c r="H1044" s="338" t="s">
        <v>3621</v>
      </c>
      <c r="I1044" s="349"/>
      <c r="J1044" s="349"/>
      <c r="K1044" s="349"/>
      <c r="L1044" s="349"/>
      <c r="M1044" s="349" t="s">
        <v>412</v>
      </c>
      <c r="N1044" s="349" t="s">
        <v>412</v>
      </c>
      <c r="R1044">
        <v>678.099999999999</v>
      </c>
      <c r="S1044" s="349" t="s">
        <v>4786</v>
      </c>
    </row>
    <row r="1045" spans="1:19" x14ac:dyDescent="0.25">
      <c r="A1045" s="349" t="s">
        <v>4062</v>
      </c>
      <c r="B1045" s="349"/>
      <c r="C1045" s="349"/>
      <c r="D1045" s="349">
        <v>3023510</v>
      </c>
      <c r="E1045" s="349" t="s">
        <v>258</v>
      </c>
      <c r="F1045" s="349"/>
      <c r="G1045" s="349">
        <v>97705.41</v>
      </c>
      <c r="H1045" s="338" t="s">
        <v>3621</v>
      </c>
      <c r="I1045" s="349"/>
      <c r="J1045" s="349"/>
      <c r="K1045" s="349"/>
      <c r="L1045" s="349"/>
      <c r="M1045" s="349" t="s">
        <v>412</v>
      </c>
      <c r="N1045" s="349" t="s">
        <v>412</v>
      </c>
      <c r="R1045">
        <v>7515.8007692307701</v>
      </c>
      <c r="S1045" s="349" t="s">
        <v>4786</v>
      </c>
    </row>
    <row r="1046" spans="1:19" x14ac:dyDescent="0.25">
      <c r="A1046" s="349" t="s">
        <v>4062</v>
      </c>
      <c r="B1046" s="349"/>
      <c r="C1046" s="349"/>
      <c r="D1046" s="349">
        <v>3024011</v>
      </c>
      <c r="E1046" s="349" t="s">
        <v>116</v>
      </c>
      <c r="F1046" s="349" t="s">
        <v>48</v>
      </c>
      <c r="G1046" s="349">
        <v>76510</v>
      </c>
      <c r="H1046" s="338" t="s">
        <v>3621</v>
      </c>
      <c r="I1046" s="349"/>
      <c r="J1046" s="349"/>
      <c r="K1046" s="349"/>
      <c r="L1046" s="349"/>
      <c r="M1046" s="349" t="s">
        <v>412</v>
      </c>
      <c r="N1046" s="349" t="s">
        <v>412</v>
      </c>
      <c r="R1046">
        <v>3684.1699999999983</v>
      </c>
      <c r="S1046" s="349" t="s">
        <v>4786</v>
      </c>
    </row>
    <row r="1047" spans="1:19" x14ac:dyDescent="0.25">
      <c r="A1047" s="349" t="s">
        <v>4062</v>
      </c>
      <c r="B1047" s="349"/>
      <c r="C1047" s="349"/>
      <c r="D1047" s="349">
        <v>3023502</v>
      </c>
      <c r="E1047" s="349" t="s">
        <v>259</v>
      </c>
      <c r="F1047" s="349"/>
      <c r="G1047" s="349">
        <v>76930</v>
      </c>
      <c r="H1047" s="338" t="s">
        <v>3621</v>
      </c>
      <c r="I1047" s="349"/>
      <c r="J1047" s="349"/>
      <c r="K1047" s="349"/>
      <c r="L1047" s="349"/>
      <c r="M1047" s="349" t="s">
        <v>412</v>
      </c>
      <c r="N1047" s="349" t="s">
        <v>412</v>
      </c>
      <c r="R1047">
        <v>5917.6923076923076</v>
      </c>
      <c r="S1047" s="349" t="s">
        <v>4786</v>
      </c>
    </row>
    <row r="1048" spans="1:19" x14ac:dyDescent="0.25">
      <c r="A1048" s="349" t="s">
        <v>4062</v>
      </c>
      <c r="B1048" s="349"/>
      <c r="C1048" s="349"/>
      <c r="D1048" s="349">
        <v>3023502</v>
      </c>
      <c r="E1048" s="349" t="s">
        <v>259</v>
      </c>
      <c r="F1048" s="349"/>
      <c r="G1048" s="349">
        <v>2119.2857142857147</v>
      </c>
      <c r="H1048" s="338" t="s">
        <v>3621</v>
      </c>
      <c r="I1048" s="349"/>
      <c r="J1048" s="349"/>
      <c r="K1048" s="349"/>
      <c r="L1048" s="349"/>
      <c r="M1048" s="349" t="s">
        <v>4314</v>
      </c>
      <c r="N1048" s="349" t="s">
        <v>4314</v>
      </c>
      <c r="R1048">
        <v>163.02197802197807</v>
      </c>
      <c r="S1048" s="349" t="s">
        <v>4786</v>
      </c>
    </row>
    <row r="1049" spans="1:19" x14ac:dyDescent="0.25">
      <c r="A1049" s="349" t="s">
        <v>4062</v>
      </c>
      <c r="B1049" s="349"/>
      <c r="C1049" s="349"/>
      <c r="D1049" s="349">
        <v>3024000</v>
      </c>
      <c r="E1049" s="349" t="s">
        <v>117</v>
      </c>
      <c r="F1049" s="349" t="s">
        <v>48</v>
      </c>
      <c r="G1049" s="349">
        <v>27265</v>
      </c>
      <c r="H1049" s="338" t="s">
        <v>3621</v>
      </c>
      <c r="I1049" s="349"/>
      <c r="J1049" s="349"/>
      <c r="K1049" s="349"/>
      <c r="L1049" s="349"/>
      <c r="M1049" s="349" t="s">
        <v>412</v>
      </c>
      <c r="N1049" s="349" t="s">
        <v>412</v>
      </c>
      <c r="R1049">
        <v>2272.0999999999967</v>
      </c>
      <c r="S1049" s="349" t="s">
        <v>4786</v>
      </c>
    </row>
    <row r="1050" spans="1:19" x14ac:dyDescent="0.25">
      <c r="A1050" s="349" t="s">
        <v>4062</v>
      </c>
      <c r="B1050" s="349"/>
      <c r="C1050" s="349"/>
      <c r="D1050" s="349">
        <v>3023315</v>
      </c>
      <c r="E1050" s="349" t="s">
        <v>260</v>
      </c>
      <c r="F1050" s="349"/>
      <c r="G1050" s="349">
        <v>23971.59</v>
      </c>
      <c r="H1050" s="338" t="s">
        <v>3621</v>
      </c>
      <c r="I1050" s="349"/>
      <c r="J1050" s="349"/>
      <c r="K1050" s="349"/>
      <c r="L1050" s="349"/>
      <c r="M1050" s="349" t="s">
        <v>412</v>
      </c>
      <c r="N1050" s="349" t="s">
        <v>412</v>
      </c>
      <c r="R1050">
        <v>1843.9684615384617</v>
      </c>
      <c r="S1050" s="349" t="s">
        <v>4786</v>
      </c>
    </row>
    <row r="1051" spans="1:19" x14ac:dyDescent="0.25">
      <c r="A1051" s="349" t="s">
        <v>4062</v>
      </c>
      <c r="B1051" s="349"/>
      <c r="C1051" s="349"/>
      <c r="D1051" s="349">
        <v>3023504</v>
      </c>
      <c r="E1051" s="349" t="s">
        <v>261</v>
      </c>
      <c r="F1051" s="349"/>
      <c r="G1051" s="349">
        <v>63449.89</v>
      </c>
      <c r="H1051" s="338" t="s">
        <v>3621</v>
      </c>
      <c r="I1051" s="349"/>
      <c r="J1051" s="349"/>
      <c r="K1051" s="349"/>
      <c r="L1051" s="349"/>
      <c r="M1051" s="349" t="s">
        <v>412</v>
      </c>
      <c r="N1051" s="349" t="s">
        <v>412</v>
      </c>
      <c r="R1051">
        <v>4880.7607692307693</v>
      </c>
      <c r="S1051" s="349" t="s">
        <v>4787</v>
      </c>
    </row>
    <row r="1052" spans="1:19" x14ac:dyDescent="0.25">
      <c r="A1052" s="349" t="s">
        <v>4062</v>
      </c>
      <c r="B1052" s="349"/>
      <c r="C1052" s="349"/>
      <c r="D1052" s="349">
        <v>3023309</v>
      </c>
      <c r="E1052" s="349" t="s">
        <v>262</v>
      </c>
      <c r="F1052" s="349"/>
      <c r="G1052" s="349">
        <v>32548</v>
      </c>
      <c r="H1052" s="338" t="s">
        <v>3621</v>
      </c>
      <c r="I1052" s="349"/>
      <c r="J1052" s="349"/>
      <c r="K1052" s="349"/>
      <c r="L1052" s="349"/>
      <c r="M1052" s="349" t="s">
        <v>412</v>
      </c>
      <c r="N1052" s="349" t="s">
        <v>412</v>
      </c>
      <c r="R1052">
        <v>2503.6923076923076</v>
      </c>
      <c r="S1052" s="349" t="s">
        <v>4786</v>
      </c>
    </row>
    <row r="1053" spans="1:19" x14ac:dyDescent="0.25">
      <c r="A1053" s="349" t="s">
        <v>4062</v>
      </c>
      <c r="B1053" s="349"/>
      <c r="C1053" s="349"/>
      <c r="D1053" s="349">
        <v>3023307</v>
      </c>
      <c r="E1053" s="349" t="s">
        <v>263</v>
      </c>
      <c r="F1053" s="349"/>
      <c r="G1053" s="349">
        <v>5285</v>
      </c>
      <c r="H1053" s="338" t="s">
        <v>3621</v>
      </c>
      <c r="I1053" s="349"/>
      <c r="J1053" s="349"/>
      <c r="K1053" s="349"/>
      <c r="L1053" s="349"/>
      <c r="M1053" s="349" t="s">
        <v>412</v>
      </c>
      <c r="N1053" s="349" t="s">
        <v>412</v>
      </c>
      <c r="R1053">
        <v>406.53846153846155</v>
      </c>
      <c r="S1053" s="349" t="s">
        <v>4786</v>
      </c>
    </row>
    <row r="1054" spans="1:19" x14ac:dyDescent="0.25">
      <c r="A1054" s="349" t="s">
        <v>4062</v>
      </c>
      <c r="B1054" s="349"/>
      <c r="C1054" s="349"/>
      <c r="D1054" s="349">
        <v>3023509</v>
      </c>
      <c r="E1054" s="349" t="s">
        <v>264</v>
      </c>
      <c r="F1054" s="349"/>
      <c r="G1054" s="349">
        <v>80693.900000000009</v>
      </c>
      <c r="H1054" s="338" t="s">
        <v>3621</v>
      </c>
      <c r="I1054" s="349"/>
      <c r="J1054" s="349"/>
      <c r="K1054" s="349"/>
      <c r="L1054" s="349"/>
      <c r="M1054" s="349" t="s">
        <v>412</v>
      </c>
      <c r="N1054" s="349" t="s">
        <v>412</v>
      </c>
      <c r="R1054">
        <v>6207.2230769230782</v>
      </c>
      <c r="S1054" s="349" t="s">
        <v>4786</v>
      </c>
    </row>
    <row r="1055" spans="1:19" x14ac:dyDescent="0.25">
      <c r="A1055" s="349" t="s">
        <v>4062</v>
      </c>
      <c r="B1055" s="349"/>
      <c r="C1055" s="349"/>
      <c r="D1055" s="349">
        <v>3021003</v>
      </c>
      <c r="E1055" s="364" t="s">
        <v>53</v>
      </c>
      <c r="F1055" s="349"/>
      <c r="G1055" s="349">
        <v>11224.27</v>
      </c>
      <c r="H1055" s="338" t="s">
        <v>3621</v>
      </c>
      <c r="I1055" s="349"/>
      <c r="J1055" s="349"/>
      <c r="K1055" s="349"/>
      <c r="L1055" s="349"/>
      <c r="M1055" s="349" t="s">
        <v>412</v>
      </c>
      <c r="N1055" s="349" t="s">
        <v>412</v>
      </c>
      <c r="R1055">
        <v>863.40538461538472</v>
      </c>
      <c r="S1055" s="349" t="s">
        <v>4787</v>
      </c>
    </row>
    <row r="1056" spans="1:19" x14ac:dyDescent="0.25">
      <c r="A1056" s="349" t="s">
        <v>4062</v>
      </c>
      <c r="B1056" s="349"/>
      <c r="C1056" s="349"/>
      <c r="D1056" s="349">
        <v>3021003</v>
      </c>
      <c r="E1056" s="364" t="s">
        <v>53</v>
      </c>
      <c r="F1056" s="349"/>
      <c r="G1056" s="349">
        <v>11977.037142857142</v>
      </c>
      <c r="H1056" s="338" t="s">
        <v>3621</v>
      </c>
      <c r="I1056" s="349"/>
      <c r="J1056" s="349"/>
      <c r="K1056" s="349"/>
      <c r="L1056" s="349"/>
      <c r="M1056" s="349" t="s">
        <v>4314</v>
      </c>
      <c r="N1056" s="349" t="s">
        <v>4314</v>
      </c>
      <c r="R1056">
        <v>921.31054945054939</v>
      </c>
      <c r="S1056" s="349" t="s">
        <v>4787</v>
      </c>
    </row>
    <row r="1057" spans="1:19" x14ac:dyDescent="0.25">
      <c r="A1057" s="349" t="s">
        <v>4062</v>
      </c>
      <c r="B1057" s="349"/>
      <c r="C1057" s="349"/>
      <c r="D1057" s="349">
        <v>3023521</v>
      </c>
      <c r="E1057" s="349" t="s">
        <v>318</v>
      </c>
      <c r="F1057" s="349"/>
      <c r="G1057" s="349">
        <v>100779.33</v>
      </c>
      <c r="H1057" s="338" t="s">
        <v>3621</v>
      </c>
      <c r="I1057" s="349"/>
      <c r="J1057" s="349"/>
      <c r="K1057" s="349"/>
      <c r="L1057" s="349"/>
      <c r="M1057" s="349" t="s">
        <v>412</v>
      </c>
      <c r="N1057" s="349" t="s">
        <v>412</v>
      </c>
      <c r="R1057">
        <v>7752.2561538461541</v>
      </c>
      <c r="S1057" s="349" t="s">
        <v>4786</v>
      </c>
    </row>
    <row r="1058" spans="1:19" x14ac:dyDescent="0.25">
      <c r="A1058" s="349" t="s">
        <v>4062</v>
      </c>
      <c r="B1058" s="349"/>
      <c r="C1058" s="349"/>
      <c r="D1058" s="349">
        <v>3023521</v>
      </c>
      <c r="E1058" s="349" t="s">
        <v>318</v>
      </c>
      <c r="F1058" s="349"/>
      <c r="G1058" s="349">
        <v>117391</v>
      </c>
      <c r="H1058" s="338" t="s">
        <v>3621</v>
      </c>
      <c r="I1058" s="349"/>
      <c r="J1058" s="349"/>
      <c r="K1058" s="349"/>
      <c r="L1058" s="349"/>
      <c r="M1058" s="349" t="s">
        <v>412</v>
      </c>
      <c r="N1058" s="349" t="s">
        <v>412</v>
      </c>
      <c r="R1058">
        <v>9030.0769230769238</v>
      </c>
      <c r="S1058" s="349" t="s">
        <v>4786</v>
      </c>
    </row>
    <row r="1059" spans="1:19" x14ac:dyDescent="0.25">
      <c r="A1059" s="349" t="s">
        <v>4062</v>
      </c>
      <c r="B1059" s="349"/>
      <c r="C1059" s="349"/>
      <c r="D1059" s="349">
        <v>3023311</v>
      </c>
      <c r="E1059" s="349" t="s">
        <v>265</v>
      </c>
      <c r="F1059" s="349"/>
      <c r="G1059" s="349">
        <v>65940</v>
      </c>
      <c r="H1059" s="338" t="s">
        <v>3621</v>
      </c>
      <c r="I1059" s="349"/>
      <c r="J1059" s="349"/>
      <c r="K1059" s="349"/>
      <c r="L1059" s="349"/>
      <c r="M1059" s="349" t="s">
        <v>412</v>
      </c>
      <c r="N1059" s="349" t="s">
        <v>412</v>
      </c>
      <c r="R1059">
        <v>5072.3076923076924</v>
      </c>
      <c r="S1059" s="349" t="s">
        <v>4786</v>
      </c>
    </row>
    <row r="1060" spans="1:19" x14ac:dyDescent="0.25">
      <c r="A1060" s="349" t="s">
        <v>4062</v>
      </c>
      <c r="B1060" s="349"/>
      <c r="C1060" s="349"/>
      <c r="D1060" s="349">
        <v>3023312</v>
      </c>
      <c r="E1060" s="349" t="s">
        <v>266</v>
      </c>
      <c r="F1060" s="349"/>
      <c r="G1060" s="349">
        <v>42428.25</v>
      </c>
      <c r="H1060" s="338" t="s">
        <v>3621</v>
      </c>
      <c r="I1060" s="349"/>
      <c r="J1060" s="349"/>
      <c r="K1060" s="349"/>
      <c r="L1060" s="349"/>
      <c r="M1060" s="349" t="s">
        <v>412</v>
      </c>
      <c r="N1060" s="349" t="s">
        <v>412</v>
      </c>
      <c r="R1060">
        <v>3263.7115384615386</v>
      </c>
      <c r="S1060" s="349" t="s">
        <v>4786</v>
      </c>
    </row>
    <row r="1061" spans="1:19" x14ac:dyDescent="0.25">
      <c r="A1061" s="349" t="s">
        <v>4062</v>
      </c>
      <c r="B1061" s="349"/>
      <c r="C1061" s="349"/>
      <c r="D1061" s="349">
        <v>3023314</v>
      </c>
      <c r="E1061" s="349" t="s">
        <v>267</v>
      </c>
      <c r="F1061" s="349"/>
      <c r="G1061" s="349">
        <v>41108</v>
      </c>
      <c r="H1061" s="338" t="s">
        <v>3621</v>
      </c>
      <c r="I1061" s="349"/>
      <c r="J1061" s="349"/>
      <c r="K1061" s="349"/>
      <c r="L1061" s="349"/>
      <c r="M1061" s="349" t="s">
        <v>412</v>
      </c>
      <c r="N1061" s="349" t="s">
        <v>412</v>
      </c>
      <c r="R1061">
        <v>3162.1538461538462</v>
      </c>
      <c r="S1061" s="349" t="s">
        <v>4786</v>
      </c>
    </row>
    <row r="1062" spans="1:19" x14ac:dyDescent="0.25">
      <c r="A1062" s="349" t="s">
        <v>4062</v>
      </c>
      <c r="B1062" s="349"/>
      <c r="C1062" s="349"/>
      <c r="D1062" s="349">
        <v>3023313</v>
      </c>
      <c r="E1062" s="349" t="s">
        <v>268</v>
      </c>
      <c r="F1062" s="349"/>
      <c r="G1062" s="349">
        <v>21918.080000000002</v>
      </c>
      <c r="H1062" s="338" t="s">
        <v>3621</v>
      </c>
      <c r="I1062" s="349"/>
      <c r="J1062" s="349"/>
      <c r="K1062" s="349"/>
      <c r="L1062" s="349"/>
      <c r="M1062" s="349" t="s">
        <v>412</v>
      </c>
      <c r="N1062" s="349" t="s">
        <v>412</v>
      </c>
      <c r="R1062">
        <v>1686.0061538461541</v>
      </c>
      <c r="S1062" s="349" t="s">
        <v>4786</v>
      </c>
    </row>
    <row r="1063" spans="1:19" x14ac:dyDescent="0.25">
      <c r="A1063" s="349" t="s">
        <v>4062</v>
      </c>
      <c r="B1063" s="349"/>
      <c r="C1063" s="349"/>
      <c r="D1063" s="349">
        <v>3023507</v>
      </c>
      <c r="E1063" s="349" t="s">
        <v>269</v>
      </c>
      <c r="F1063" s="349"/>
      <c r="G1063" s="349">
        <v>46787.740000000005</v>
      </c>
      <c r="H1063" s="338" t="s">
        <v>3621</v>
      </c>
      <c r="I1063" s="349"/>
      <c r="J1063" s="349"/>
      <c r="K1063" s="349"/>
      <c r="L1063" s="349"/>
      <c r="M1063" s="349" t="s">
        <v>412</v>
      </c>
      <c r="N1063" s="349" t="s">
        <v>412</v>
      </c>
      <c r="R1063">
        <v>3599.0569230769238</v>
      </c>
      <c r="S1063" s="349" t="s">
        <v>4786</v>
      </c>
    </row>
    <row r="1064" spans="1:19" x14ac:dyDescent="0.25">
      <c r="A1064" s="349" t="s">
        <v>4062</v>
      </c>
      <c r="B1064" s="349"/>
      <c r="C1064" s="349"/>
      <c r="D1064" s="349">
        <v>3023506</v>
      </c>
      <c r="E1064" s="349" t="s">
        <v>270</v>
      </c>
      <c r="F1064" s="349"/>
      <c r="G1064" s="349">
        <v>43539</v>
      </c>
      <c r="H1064" s="338" t="s">
        <v>3621</v>
      </c>
      <c r="I1064" s="349"/>
      <c r="J1064" s="349"/>
      <c r="K1064" s="349"/>
      <c r="L1064" s="349"/>
      <c r="M1064" s="349" t="s">
        <v>412</v>
      </c>
      <c r="N1064" s="349" t="s">
        <v>412</v>
      </c>
      <c r="R1064">
        <v>3349.1538461538462</v>
      </c>
      <c r="S1064" s="349" t="s">
        <v>4786</v>
      </c>
    </row>
    <row r="1065" spans="1:19" x14ac:dyDescent="0.25">
      <c r="A1065" s="349" t="s">
        <v>4062</v>
      </c>
      <c r="B1065" s="349"/>
      <c r="C1065" s="349"/>
      <c r="D1065" s="349">
        <v>3025407</v>
      </c>
      <c r="E1065" s="349" t="s">
        <v>119</v>
      </c>
      <c r="F1065" s="349"/>
      <c r="G1065" s="349">
        <v>142451</v>
      </c>
      <c r="H1065" s="338" t="s">
        <v>3621</v>
      </c>
      <c r="I1065" s="349"/>
      <c r="J1065" s="349"/>
      <c r="K1065" s="349"/>
      <c r="L1065" s="349"/>
      <c r="M1065" s="349" t="s">
        <v>412</v>
      </c>
      <c r="N1065" s="349" t="s">
        <v>412</v>
      </c>
      <c r="R1065">
        <v>10957.76923076923</v>
      </c>
      <c r="S1065" s="349" t="s">
        <v>4786</v>
      </c>
    </row>
    <row r="1066" spans="1:19" x14ac:dyDescent="0.25">
      <c r="A1066" s="349" t="s">
        <v>4062</v>
      </c>
      <c r="B1066" s="349"/>
      <c r="C1066" s="349"/>
      <c r="D1066" s="349">
        <v>3022051</v>
      </c>
      <c r="E1066" s="349" t="s">
        <v>271</v>
      </c>
      <c r="F1066" s="349" t="s">
        <v>48</v>
      </c>
      <c r="G1066" s="349">
        <v>161425</v>
      </c>
      <c r="H1066" s="338" t="s">
        <v>3621</v>
      </c>
      <c r="I1066" s="349"/>
      <c r="J1066" s="349"/>
      <c r="K1066" s="349"/>
      <c r="L1066" s="349"/>
      <c r="M1066" s="349" t="s">
        <v>4315</v>
      </c>
      <c r="N1066" s="349" t="s">
        <v>4315</v>
      </c>
      <c r="R1066">
        <v>15092.599999999991</v>
      </c>
      <c r="S1066" s="349" t="s">
        <v>4786</v>
      </c>
    </row>
    <row r="1067" spans="1:19" x14ac:dyDescent="0.25">
      <c r="A1067" s="349" t="s">
        <v>4062</v>
      </c>
      <c r="B1067" s="349"/>
      <c r="C1067" s="349"/>
      <c r="D1067" s="349">
        <v>3022051</v>
      </c>
      <c r="E1067" s="349" t="s">
        <v>271</v>
      </c>
      <c r="F1067" s="349" t="s">
        <v>48</v>
      </c>
      <c r="G1067" s="349">
        <v>95601.08</v>
      </c>
      <c r="H1067" s="338" t="s">
        <v>3621</v>
      </c>
      <c r="I1067" s="349"/>
      <c r="J1067" s="349"/>
      <c r="K1067" s="349"/>
      <c r="L1067" s="349"/>
      <c r="M1067" s="349" t="s">
        <v>412</v>
      </c>
      <c r="N1067" s="349" t="s">
        <v>412</v>
      </c>
      <c r="R1067">
        <v>12233.86</v>
      </c>
      <c r="S1067" s="349" t="s">
        <v>4786</v>
      </c>
    </row>
    <row r="1068" spans="1:19" x14ac:dyDescent="0.25">
      <c r="A1068" s="349" t="s">
        <v>4062</v>
      </c>
      <c r="B1068" s="349"/>
      <c r="C1068" s="349"/>
      <c r="D1068" s="349">
        <v>3022070</v>
      </c>
      <c r="E1068" s="349" t="s">
        <v>272</v>
      </c>
      <c r="F1068" s="349"/>
      <c r="G1068" s="349">
        <v>76541.38</v>
      </c>
      <c r="H1068" s="338" t="s">
        <v>3621</v>
      </c>
      <c r="I1068" s="349"/>
      <c r="J1068" s="349"/>
      <c r="K1068" s="349"/>
      <c r="L1068" s="349"/>
      <c r="M1068" s="349" t="s">
        <v>412</v>
      </c>
      <c r="N1068" s="349" t="s">
        <v>412</v>
      </c>
      <c r="R1068">
        <v>5887.7984615384621</v>
      </c>
      <c r="S1068" s="349" t="s">
        <v>4786</v>
      </c>
    </row>
    <row r="1069" spans="1:19" x14ac:dyDescent="0.25">
      <c r="A1069" s="349" t="s">
        <v>4062</v>
      </c>
      <c r="B1069" s="349"/>
      <c r="C1069" s="349"/>
      <c r="D1069" s="349">
        <v>3022070</v>
      </c>
      <c r="E1069" s="349" t="s">
        <v>272</v>
      </c>
      <c r="F1069" s="349"/>
      <c r="G1069" s="349">
        <v>2553.13</v>
      </c>
      <c r="H1069" s="338" t="s">
        <v>3621</v>
      </c>
      <c r="I1069" s="349"/>
      <c r="J1069" s="349"/>
      <c r="K1069" s="349"/>
      <c r="L1069" s="349"/>
      <c r="M1069" s="349" t="s">
        <v>412</v>
      </c>
      <c r="N1069" s="349" t="s">
        <v>412</v>
      </c>
      <c r="R1069">
        <v>196.39461538461541</v>
      </c>
      <c r="S1069" s="349" t="s">
        <v>4786</v>
      </c>
    </row>
    <row r="1070" spans="1:19" x14ac:dyDescent="0.25">
      <c r="A1070" s="349" t="s">
        <v>4062</v>
      </c>
      <c r="B1070" s="349"/>
      <c r="C1070" s="349"/>
      <c r="D1070" s="349">
        <v>3022070</v>
      </c>
      <c r="E1070" s="349" t="s">
        <v>272</v>
      </c>
      <c r="F1070" s="349"/>
      <c r="G1070" s="349">
        <v>1305.3571428571431</v>
      </c>
      <c r="H1070" s="338" t="s">
        <v>3621</v>
      </c>
      <c r="I1070" s="349"/>
      <c r="J1070" s="349"/>
      <c r="K1070" s="349"/>
      <c r="L1070" s="349"/>
      <c r="M1070" s="349" t="s">
        <v>4314</v>
      </c>
      <c r="N1070" s="349" t="s">
        <v>4314</v>
      </c>
      <c r="R1070">
        <v>100.41208791208794</v>
      </c>
      <c r="S1070" s="349" t="s">
        <v>4786</v>
      </c>
    </row>
    <row r="1071" spans="1:19" x14ac:dyDescent="0.25">
      <c r="A1071" s="349" t="s">
        <v>4062</v>
      </c>
      <c r="B1071" s="349"/>
      <c r="C1071" s="349"/>
      <c r="D1071" s="349">
        <v>3024010</v>
      </c>
      <c r="E1071" s="349" t="s">
        <v>120</v>
      </c>
      <c r="F1071" s="349" t="s">
        <v>48</v>
      </c>
      <c r="G1071" s="349">
        <v>149626.57999999999</v>
      </c>
      <c r="H1071" s="338" t="s">
        <v>3621</v>
      </c>
      <c r="I1071" s="349"/>
      <c r="J1071" s="349"/>
      <c r="K1071" s="349"/>
      <c r="L1071" s="349"/>
      <c r="M1071" s="349" t="s">
        <v>412</v>
      </c>
      <c r="N1071" s="349" t="s">
        <v>412</v>
      </c>
      <c r="R1071">
        <v>10227.199999999983</v>
      </c>
      <c r="S1071" s="349" t="s">
        <v>4786</v>
      </c>
    </row>
    <row r="1072" spans="1:19" x14ac:dyDescent="0.25">
      <c r="A1072" s="349" t="s">
        <v>4062</v>
      </c>
      <c r="B1072" s="349"/>
      <c r="C1072" s="349"/>
      <c r="D1072" s="349">
        <v>3023316</v>
      </c>
      <c r="E1072" s="349" t="s">
        <v>273</v>
      </c>
      <c r="F1072" s="349"/>
      <c r="G1072" s="349">
        <v>10570</v>
      </c>
      <c r="H1072" s="338" t="s">
        <v>3621</v>
      </c>
      <c r="I1072" s="349"/>
      <c r="J1072" s="349"/>
      <c r="K1072" s="349"/>
      <c r="L1072" s="349"/>
      <c r="M1072" s="349" t="s">
        <v>412</v>
      </c>
      <c r="N1072" s="349" t="s">
        <v>412</v>
      </c>
      <c r="R1072">
        <v>813.07692307692309</v>
      </c>
      <c r="S1072" s="349" t="s">
        <v>4786</v>
      </c>
    </row>
    <row r="1073" spans="1:19" x14ac:dyDescent="0.25">
      <c r="A1073" s="349" t="s">
        <v>4062</v>
      </c>
      <c r="B1073" s="349"/>
      <c r="C1073" s="349"/>
      <c r="D1073" s="349">
        <v>3022055</v>
      </c>
      <c r="E1073" s="349" t="s">
        <v>274</v>
      </c>
      <c r="F1073" s="349"/>
      <c r="G1073" s="349">
        <v>45712.91</v>
      </c>
      <c r="H1073" s="338" t="s">
        <v>3621</v>
      </c>
      <c r="I1073" s="349"/>
      <c r="J1073" s="349"/>
      <c r="K1073" s="349"/>
      <c r="L1073" s="349"/>
      <c r="M1073" s="349" t="s">
        <v>412</v>
      </c>
      <c r="N1073" s="349" t="s">
        <v>412</v>
      </c>
      <c r="R1073">
        <v>3516.377692307693</v>
      </c>
      <c r="S1073" s="349" t="s">
        <v>4787</v>
      </c>
    </row>
    <row r="1074" spans="1:19" x14ac:dyDescent="0.25">
      <c r="A1074" s="349" t="s">
        <v>4062</v>
      </c>
      <c r="B1074" s="349"/>
      <c r="C1074" s="349"/>
      <c r="D1074" s="349">
        <v>3022057</v>
      </c>
      <c r="E1074" s="349" t="s">
        <v>275</v>
      </c>
      <c r="F1074" s="349"/>
      <c r="G1074" s="349">
        <v>80877.16</v>
      </c>
      <c r="H1074" s="338" t="s">
        <v>3621</v>
      </c>
      <c r="I1074" s="349"/>
      <c r="J1074" s="349"/>
      <c r="K1074" s="349"/>
      <c r="L1074" s="349"/>
      <c r="M1074" s="349" t="s">
        <v>412</v>
      </c>
      <c r="N1074" s="349" t="s">
        <v>412</v>
      </c>
      <c r="R1074">
        <v>6221.3200000000006</v>
      </c>
      <c r="S1074" s="349" t="s">
        <v>4786</v>
      </c>
    </row>
    <row r="1075" spans="1:19" x14ac:dyDescent="0.25">
      <c r="A1075" s="349" t="s">
        <v>4062</v>
      </c>
      <c r="B1075" s="349"/>
      <c r="C1075" s="349"/>
      <c r="D1075" s="349">
        <v>3022057</v>
      </c>
      <c r="E1075" s="349" t="s">
        <v>275</v>
      </c>
      <c r="F1075" s="349"/>
      <c r="G1075" s="349">
        <v>5182.26</v>
      </c>
      <c r="H1075" s="338" t="s">
        <v>3621</v>
      </c>
      <c r="I1075" s="349"/>
      <c r="J1075" s="349"/>
      <c r="K1075" s="349"/>
      <c r="L1075" s="349"/>
      <c r="M1075" s="349" t="s">
        <v>4314</v>
      </c>
      <c r="N1075" s="349" t="s">
        <v>4314</v>
      </c>
      <c r="R1075">
        <v>398.63538461538468</v>
      </c>
      <c r="S1075" s="349" t="s">
        <v>4786</v>
      </c>
    </row>
    <row r="1076" spans="1:19" x14ac:dyDescent="0.25">
      <c r="A1076" s="349" t="s">
        <v>4062</v>
      </c>
      <c r="B1076" s="349"/>
      <c r="C1076" s="349"/>
      <c r="D1076" s="349">
        <v>3022076</v>
      </c>
      <c r="E1076" s="349" t="s">
        <v>277</v>
      </c>
      <c r="F1076" s="349"/>
      <c r="G1076" s="349">
        <v>74077</v>
      </c>
      <c r="H1076" s="338" t="s">
        <v>3621</v>
      </c>
      <c r="I1076" s="349"/>
      <c r="J1076" s="349"/>
      <c r="K1076" s="349"/>
      <c r="L1076" s="349"/>
      <c r="M1076" s="349" t="s">
        <v>412</v>
      </c>
      <c r="N1076" s="349" t="s">
        <v>412</v>
      </c>
      <c r="R1076">
        <v>5698.2307692307695</v>
      </c>
      <c r="S1076" s="349" t="s">
        <v>4786</v>
      </c>
    </row>
    <row r="1077" spans="1:19" x14ac:dyDescent="0.25">
      <c r="A1077" s="349" t="s">
        <v>4062</v>
      </c>
      <c r="B1077" s="349"/>
      <c r="C1077" s="349"/>
      <c r="D1077" s="349">
        <v>3024012</v>
      </c>
      <c r="E1077" s="349" t="s">
        <v>121</v>
      </c>
      <c r="F1077" s="349" t="s">
        <v>48</v>
      </c>
      <c r="G1077" s="349">
        <v>63948</v>
      </c>
      <c r="H1077" s="338" t="s">
        <v>3621</v>
      </c>
      <c r="I1077" s="349"/>
      <c r="J1077" s="349"/>
      <c r="K1077" s="349"/>
      <c r="L1077" s="349"/>
      <c r="M1077" s="349" t="s">
        <v>4315</v>
      </c>
      <c r="N1077" s="349" t="s">
        <v>4315</v>
      </c>
      <c r="R1077">
        <v>5329</v>
      </c>
      <c r="S1077" s="349" t="s">
        <v>4786</v>
      </c>
    </row>
    <row r="1078" spans="1:19" x14ac:dyDescent="0.25">
      <c r="A1078" s="349" t="s">
        <v>4062</v>
      </c>
      <c r="B1078" s="349"/>
      <c r="C1078" s="349"/>
      <c r="D1078" s="349">
        <v>3024012</v>
      </c>
      <c r="E1078" s="349" t="s">
        <v>121</v>
      </c>
      <c r="F1078" s="349" t="s">
        <v>48</v>
      </c>
      <c r="G1078" s="349">
        <v>133471</v>
      </c>
      <c r="H1078" s="338" t="s">
        <v>3621</v>
      </c>
      <c r="I1078" s="349"/>
      <c r="J1078" s="349"/>
      <c r="K1078" s="349"/>
      <c r="L1078" s="349"/>
      <c r="M1078" s="349" t="s">
        <v>412</v>
      </c>
      <c r="N1078" s="349" t="s">
        <v>412</v>
      </c>
      <c r="R1078">
        <v>7958.1899999999878</v>
      </c>
      <c r="S1078" s="349" t="s">
        <v>4786</v>
      </c>
    </row>
    <row r="1079" spans="1:19" x14ac:dyDescent="0.25">
      <c r="A1079" s="349" t="s">
        <v>4062</v>
      </c>
      <c r="B1079" s="349"/>
      <c r="C1079" s="349"/>
      <c r="D1079" s="349">
        <v>3022060</v>
      </c>
      <c r="E1079" s="349" t="s">
        <v>278</v>
      </c>
      <c r="F1079" s="349"/>
      <c r="G1079" s="349">
        <v>91313.91</v>
      </c>
      <c r="H1079" s="338" t="s">
        <v>3621</v>
      </c>
      <c r="I1079" s="349"/>
      <c r="J1079" s="349"/>
      <c r="K1079" s="349"/>
      <c r="L1079" s="349"/>
      <c r="M1079" s="349" t="s">
        <v>412</v>
      </c>
      <c r="N1079" s="349" t="s">
        <v>412</v>
      </c>
      <c r="R1079">
        <v>7024.1469230769235</v>
      </c>
      <c r="S1079" s="349" t="s">
        <v>4786</v>
      </c>
    </row>
    <row r="1080" spans="1:19" x14ac:dyDescent="0.25">
      <c r="A1080" s="349" t="s">
        <v>4062</v>
      </c>
      <c r="B1080" s="349"/>
      <c r="C1080" s="349"/>
      <c r="D1080" s="349">
        <v>3022060</v>
      </c>
      <c r="E1080" s="349" t="s">
        <v>278</v>
      </c>
      <c r="F1080" s="349"/>
      <c r="G1080" s="349">
        <v>2008.714285714286</v>
      </c>
      <c r="H1080" s="338" t="s">
        <v>3621</v>
      </c>
      <c r="I1080" s="349"/>
      <c r="J1080" s="349"/>
      <c r="K1080" s="349"/>
      <c r="L1080" s="349"/>
      <c r="M1080" s="349" t="s">
        <v>4314</v>
      </c>
      <c r="N1080" s="349" t="s">
        <v>4314</v>
      </c>
      <c r="R1080">
        <v>154.51648351648356</v>
      </c>
      <c r="S1080" s="349" t="s">
        <v>4786</v>
      </c>
    </row>
    <row r="1081" spans="1:19" x14ac:dyDescent="0.25">
      <c r="A1081" s="349" t="s">
        <v>4062</v>
      </c>
      <c r="B1081" s="349"/>
      <c r="C1081" s="349"/>
      <c r="D1081" s="349">
        <v>3023518</v>
      </c>
      <c r="E1081" s="349" t="s">
        <v>279</v>
      </c>
      <c r="F1081" s="349"/>
      <c r="G1081" s="349">
        <v>30117</v>
      </c>
      <c r="H1081" s="338" t="s">
        <v>3621</v>
      </c>
      <c r="I1081" s="349"/>
      <c r="J1081" s="349"/>
      <c r="K1081" s="349"/>
      <c r="L1081" s="349"/>
      <c r="M1081" s="349" t="s">
        <v>412</v>
      </c>
      <c r="N1081" s="349" t="s">
        <v>412</v>
      </c>
      <c r="R1081">
        <v>2316.6923076923076</v>
      </c>
      <c r="S1081" s="349" t="s">
        <v>4786</v>
      </c>
    </row>
    <row r="1082" spans="1:19" x14ac:dyDescent="0.25">
      <c r="A1082" s="349" t="s">
        <v>4062</v>
      </c>
      <c r="B1082" s="349"/>
      <c r="C1082" s="349"/>
      <c r="D1082" s="349">
        <v>3022054</v>
      </c>
      <c r="E1082" s="349" t="s">
        <v>280</v>
      </c>
      <c r="F1082" s="349"/>
      <c r="G1082" s="349">
        <v>86399.91</v>
      </c>
      <c r="H1082" s="338" t="s">
        <v>3621</v>
      </c>
      <c r="I1082" s="349"/>
      <c r="J1082" s="349"/>
      <c r="K1082" s="349"/>
      <c r="L1082" s="349"/>
      <c r="M1082" s="349" t="s">
        <v>412</v>
      </c>
      <c r="N1082" s="349" t="s">
        <v>412</v>
      </c>
      <c r="R1082">
        <v>6646.1469230769235</v>
      </c>
      <c r="S1082" s="349" t="s">
        <v>4786</v>
      </c>
    </row>
    <row r="1083" spans="1:19" x14ac:dyDescent="0.25">
      <c r="A1083" s="349" t="s">
        <v>4062</v>
      </c>
      <c r="B1083" s="349"/>
      <c r="C1083" s="349"/>
      <c r="D1083" s="349">
        <v>3026906</v>
      </c>
      <c r="E1083" s="349" t="s">
        <v>319</v>
      </c>
      <c r="F1083" s="349" t="s">
        <v>48</v>
      </c>
      <c r="G1083" s="349">
        <v>194969</v>
      </c>
      <c r="H1083" s="338" t="s">
        <v>3621</v>
      </c>
      <c r="I1083" s="349"/>
      <c r="J1083" s="349"/>
      <c r="K1083" s="349"/>
      <c r="L1083" s="349"/>
      <c r="M1083" s="349" t="s">
        <v>412</v>
      </c>
      <c r="N1083" s="349" t="s">
        <v>412</v>
      </c>
      <c r="R1083">
        <v>13265.260000000009</v>
      </c>
      <c r="S1083" s="349" t="s">
        <v>4786</v>
      </c>
    </row>
    <row r="1084" spans="1:19" x14ac:dyDescent="0.25">
      <c r="A1084" s="349" t="s">
        <v>4062</v>
      </c>
      <c r="B1084" s="349"/>
      <c r="C1084" s="349"/>
      <c r="D1084" s="349">
        <v>3026906</v>
      </c>
      <c r="E1084" s="349" t="s">
        <v>319</v>
      </c>
      <c r="F1084" s="349" t="s">
        <v>48</v>
      </c>
      <c r="G1084" s="349">
        <v>72174.666666666657</v>
      </c>
      <c r="H1084" s="338" t="s">
        <v>3621</v>
      </c>
      <c r="I1084" s="349"/>
      <c r="J1084" s="349"/>
      <c r="K1084" s="349"/>
      <c r="L1084" s="349"/>
      <c r="M1084" s="349" t="s">
        <v>412</v>
      </c>
      <c r="N1084" s="349" t="s">
        <v>412</v>
      </c>
      <c r="R1084">
        <v>9263.4533333333311</v>
      </c>
      <c r="S1084" s="349" t="s">
        <v>4786</v>
      </c>
    </row>
    <row r="1085" spans="1:19" x14ac:dyDescent="0.25">
      <c r="A1085" t="s">
        <v>4710</v>
      </c>
      <c r="D1085" s="364">
        <v>3023300</v>
      </c>
      <c r="E1085" s="364" t="s">
        <v>192</v>
      </c>
      <c r="H1085" s="338" t="s">
        <v>4714</v>
      </c>
      <c r="M1085" t="s">
        <v>4772</v>
      </c>
      <c r="N1085" s="349" t="s">
        <v>4772</v>
      </c>
      <c r="R1085" s="53">
        <f>-'Payroll Totals by Month'!J3</f>
        <v>-255332.23000000004</v>
      </c>
      <c r="S1085" s="349" t="s">
        <v>4786</v>
      </c>
    </row>
    <row r="1086" spans="1:19" x14ac:dyDescent="0.25">
      <c r="A1086" s="349" t="s">
        <v>4710</v>
      </c>
      <c r="D1086" s="364">
        <v>3023317</v>
      </c>
      <c r="E1086" s="364" t="s">
        <v>193</v>
      </c>
      <c r="H1086" s="338" t="s">
        <v>4715</v>
      </c>
      <c r="M1086" s="349" t="s">
        <v>4772</v>
      </c>
      <c r="N1086" s="349" t="s">
        <v>4772</v>
      </c>
      <c r="R1086" s="53">
        <f>-'Payroll Totals by Month'!J4</f>
        <v>-398833.27</v>
      </c>
      <c r="S1086" s="349" t="s">
        <v>4787</v>
      </c>
    </row>
    <row r="1087" spans="1:19" x14ac:dyDescent="0.25">
      <c r="A1087" s="349" t="s">
        <v>4710</v>
      </c>
      <c r="D1087" s="364">
        <v>3023500</v>
      </c>
      <c r="E1087" s="364" t="s">
        <v>195</v>
      </c>
      <c r="H1087" s="338" t="s">
        <v>4716</v>
      </c>
      <c r="M1087" s="349" t="s">
        <v>4772</v>
      </c>
      <c r="N1087" s="349" t="s">
        <v>4772</v>
      </c>
      <c r="R1087" s="53">
        <f>-'Payroll Totals by Month'!J5</f>
        <v>-301269.42000000004</v>
      </c>
      <c r="S1087" s="349" t="s">
        <v>4787</v>
      </c>
    </row>
    <row r="1088" spans="1:19" x14ac:dyDescent="0.25">
      <c r="A1088" s="349" t="s">
        <v>4710</v>
      </c>
      <c r="D1088" s="364">
        <v>3022003</v>
      </c>
      <c r="E1088" s="364" t="s">
        <v>201</v>
      </c>
      <c r="H1088" s="338" t="s">
        <v>4717</v>
      </c>
      <c r="M1088" s="349" t="s">
        <v>4772</v>
      </c>
      <c r="N1088" s="349" t="s">
        <v>4772</v>
      </c>
      <c r="R1088" s="53">
        <f>-'Payroll Totals by Month'!J6</f>
        <v>-593002.57000000007</v>
      </c>
      <c r="S1088" s="349" t="s">
        <v>4786</v>
      </c>
    </row>
    <row r="1089" spans="1:19" x14ac:dyDescent="0.25">
      <c r="A1089" s="349" t="s">
        <v>4710</v>
      </c>
      <c r="D1089" s="364">
        <v>3022007</v>
      </c>
      <c r="E1089" s="364" t="s">
        <v>205</v>
      </c>
      <c r="H1089" s="338" t="s">
        <v>4718</v>
      </c>
      <c r="M1089" s="349" t="s">
        <v>4772</v>
      </c>
      <c r="N1089" s="349" t="s">
        <v>4772</v>
      </c>
      <c r="R1089" s="53">
        <f>-'Payroll Totals by Month'!J7</f>
        <v>0</v>
      </c>
      <c r="S1089" s="349" t="s">
        <v>4786</v>
      </c>
    </row>
    <row r="1090" spans="1:19" x14ac:dyDescent="0.25">
      <c r="A1090" s="349" t="s">
        <v>4710</v>
      </c>
      <c r="D1090" s="364">
        <v>3022009</v>
      </c>
      <c r="E1090" s="364" t="s">
        <v>206</v>
      </c>
      <c r="H1090" s="338" t="s">
        <v>4719</v>
      </c>
      <c r="M1090" s="349" t="s">
        <v>4772</v>
      </c>
      <c r="N1090" s="349" t="s">
        <v>4772</v>
      </c>
      <c r="R1090" s="53">
        <f>-'Payroll Totals by Month'!J8</f>
        <v>-730200.09000000008</v>
      </c>
      <c r="S1090" s="349" t="s">
        <v>4787</v>
      </c>
    </row>
    <row r="1091" spans="1:19" x14ac:dyDescent="0.25">
      <c r="A1091" s="349" t="s">
        <v>4710</v>
      </c>
      <c r="D1091" s="364">
        <v>3022011</v>
      </c>
      <c r="E1091" s="364" t="s">
        <v>209</v>
      </c>
      <c r="H1091" s="338" t="s">
        <v>4720</v>
      </c>
      <c r="M1091" s="349" t="s">
        <v>4772</v>
      </c>
      <c r="N1091" s="349" t="s">
        <v>4772</v>
      </c>
      <c r="R1091" s="53">
        <f>-'Payroll Totals by Month'!J9</f>
        <v>-271633.09000000003</v>
      </c>
      <c r="S1091" s="349" t="s">
        <v>4786</v>
      </c>
    </row>
    <row r="1092" spans="1:19" x14ac:dyDescent="0.25">
      <c r="A1092" s="349" t="s">
        <v>4710</v>
      </c>
      <c r="D1092" s="364">
        <v>3022015</v>
      </c>
      <c r="E1092" s="364" t="s">
        <v>212</v>
      </c>
      <c r="H1092" s="338" t="s">
        <v>4721</v>
      </c>
      <c r="M1092" s="349" t="s">
        <v>4772</v>
      </c>
      <c r="N1092" s="349" t="s">
        <v>4772</v>
      </c>
      <c r="R1092" s="53">
        <f>-'Payroll Totals by Month'!J10</f>
        <v>-500754.71</v>
      </c>
      <c r="S1092" s="349" t="s">
        <v>4787</v>
      </c>
    </row>
    <row r="1093" spans="1:19" x14ac:dyDescent="0.25">
      <c r="A1093" s="349" t="s">
        <v>4710</v>
      </c>
      <c r="D1093" s="364">
        <v>3022016</v>
      </c>
      <c r="E1093" s="364" t="s">
        <v>213</v>
      </c>
      <c r="H1093" s="338" t="s">
        <v>4722</v>
      </c>
      <c r="M1093" s="349" t="s">
        <v>4772</v>
      </c>
      <c r="N1093" s="349" t="s">
        <v>4772</v>
      </c>
      <c r="R1093" s="53">
        <f>-'Payroll Totals by Month'!J11</f>
        <v>-304421.09000000003</v>
      </c>
      <c r="S1093" s="349" t="s">
        <v>4786</v>
      </c>
    </row>
    <row r="1094" spans="1:19" x14ac:dyDescent="0.25">
      <c r="A1094" s="349" t="s">
        <v>4710</v>
      </c>
      <c r="D1094" s="364">
        <v>3022017</v>
      </c>
      <c r="E1094" s="364" t="s">
        <v>214</v>
      </c>
      <c r="H1094" s="338" t="s">
        <v>4723</v>
      </c>
      <c r="M1094" s="349" t="s">
        <v>4772</v>
      </c>
      <c r="N1094" s="349" t="s">
        <v>4772</v>
      </c>
      <c r="R1094" s="53">
        <f>-'Payroll Totals by Month'!J12</f>
        <v>-566880.2300000001</v>
      </c>
      <c r="S1094" s="349" t="s">
        <v>4786</v>
      </c>
    </row>
    <row r="1095" spans="1:19" x14ac:dyDescent="0.25">
      <c r="A1095" s="349" t="s">
        <v>4710</v>
      </c>
      <c r="D1095" s="364">
        <v>3022019</v>
      </c>
      <c r="E1095" s="364" t="s">
        <v>216</v>
      </c>
      <c r="H1095" s="338" t="s">
        <v>4724</v>
      </c>
      <c r="M1095" s="349" t="s">
        <v>4772</v>
      </c>
      <c r="N1095" s="349" t="s">
        <v>4772</v>
      </c>
      <c r="R1095" s="53">
        <f>-'Payroll Totals by Month'!J13</f>
        <v>-465860.08</v>
      </c>
      <c r="S1095" s="349" t="s">
        <v>4787</v>
      </c>
    </row>
    <row r="1096" spans="1:19" x14ac:dyDescent="0.25">
      <c r="A1096" s="349" t="s">
        <v>4710</v>
      </c>
      <c r="D1096" s="364">
        <v>3022024</v>
      </c>
      <c r="E1096" s="364" t="s">
        <v>221</v>
      </c>
      <c r="H1096" s="338" t="s">
        <v>4725</v>
      </c>
      <c r="M1096" s="349" t="s">
        <v>4772</v>
      </c>
      <c r="N1096" s="349" t="s">
        <v>4772</v>
      </c>
      <c r="R1096" s="53">
        <f>-'Payroll Totals by Month'!J14</f>
        <v>-513051.43000000005</v>
      </c>
      <c r="S1096" s="349" t="s">
        <v>4787</v>
      </c>
    </row>
    <row r="1097" spans="1:19" x14ac:dyDescent="0.25">
      <c r="A1097" s="349" t="s">
        <v>4710</v>
      </c>
      <c r="D1097" s="364">
        <v>3022025</v>
      </c>
      <c r="E1097" s="364" t="s">
        <v>222</v>
      </c>
      <c r="H1097" s="338" t="s">
        <v>4726</v>
      </c>
      <c r="M1097" s="349" t="s">
        <v>4772</v>
      </c>
      <c r="N1097" s="349" t="s">
        <v>4772</v>
      </c>
      <c r="R1097" s="53">
        <f>-'Payroll Totals by Month'!J15</f>
        <v>-454302.95</v>
      </c>
      <c r="S1097" s="349" t="s">
        <v>4786</v>
      </c>
    </row>
    <row r="1098" spans="1:19" x14ac:dyDescent="0.25">
      <c r="A1098" s="349" t="s">
        <v>4710</v>
      </c>
      <c r="D1098" s="364">
        <v>3022026</v>
      </c>
      <c r="E1098" s="364" t="s">
        <v>223</v>
      </c>
      <c r="H1098" s="338" t="s">
        <v>4727</v>
      </c>
      <c r="M1098" s="349" t="s">
        <v>4772</v>
      </c>
      <c r="N1098" s="349" t="s">
        <v>4772</v>
      </c>
      <c r="R1098" s="53">
        <f>-'Payroll Totals by Month'!J16</f>
        <v>-811965.57000000007</v>
      </c>
      <c r="S1098" s="349" t="s">
        <v>4787</v>
      </c>
    </row>
    <row r="1099" spans="1:19" x14ac:dyDescent="0.25">
      <c r="A1099" s="349" t="s">
        <v>4710</v>
      </c>
      <c r="D1099" s="364">
        <v>3022027</v>
      </c>
      <c r="E1099" s="364" t="s">
        <v>225</v>
      </c>
      <c r="H1099" s="338" t="s">
        <v>4728</v>
      </c>
      <c r="M1099" s="349" t="s">
        <v>4772</v>
      </c>
      <c r="N1099" s="349" t="s">
        <v>4772</v>
      </c>
      <c r="R1099" s="53">
        <f>-'Payroll Totals by Month'!J17</f>
        <v>-480221.94999999995</v>
      </c>
      <c r="S1099" s="349" t="s">
        <v>4786</v>
      </c>
    </row>
    <row r="1100" spans="1:19" x14ac:dyDescent="0.25">
      <c r="A1100" s="349" t="s">
        <v>4710</v>
      </c>
      <c r="D1100" s="364">
        <v>3022028</v>
      </c>
      <c r="E1100" s="364" t="s">
        <v>224</v>
      </c>
      <c r="H1100" s="338" t="s">
        <v>4729</v>
      </c>
      <c r="M1100" s="349" t="s">
        <v>4772</v>
      </c>
      <c r="N1100" s="349" t="s">
        <v>4772</v>
      </c>
      <c r="R1100" s="53">
        <f>-'Payroll Totals by Month'!J18</f>
        <v>-365027.48000000004</v>
      </c>
      <c r="S1100" s="349" t="s">
        <v>4786</v>
      </c>
    </row>
    <row r="1101" spans="1:19" x14ac:dyDescent="0.25">
      <c r="A1101" s="349" t="s">
        <v>4710</v>
      </c>
      <c r="D1101" s="364">
        <v>3022029</v>
      </c>
      <c r="E1101" s="364" t="s">
        <v>226</v>
      </c>
      <c r="H1101" s="338" t="s">
        <v>4730</v>
      </c>
      <c r="M1101" s="349" t="s">
        <v>4772</v>
      </c>
      <c r="N1101" s="349" t="s">
        <v>4772</v>
      </c>
      <c r="R1101" s="53">
        <f>-'Payroll Totals by Month'!J19</f>
        <v>-799305.93</v>
      </c>
      <c r="S1101" s="349" t="s">
        <v>4787</v>
      </c>
    </row>
    <row r="1102" spans="1:19" x14ac:dyDescent="0.25">
      <c r="A1102" s="349" t="s">
        <v>4710</v>
      </c>
      <c r="D1102" s="364">
        <v>3022031</v>
      </c>
      <c r="E1102" s="364" t="s">
        <v>229</v>
      </c>
      <c r="H1102" s="338" t="s">
        <v>4731</v>
      </c>
      <c r="M1102" s="349" t="s">
        <v>4772</v>
      </c>
      <c r="N1102" s="349" t="s">
        <v>4772</v>
      </c>
      <c r="R1102" s="53">
        <f>-'Payroll Totals by Month'!J20</f>
        <v>-382786.95</v>
      </c>
      <c r="S1102" s="349" t="s">
        <v>4787</v>
      </c>
    </row>
    <row r="1103" spans="1:19" x14ac:dyDescent="0.25">
      <c r="A1103" s="349" t="s">
        <v>4710</v>
      </c>
      <c r="D1103" s="364">
        <v>3022032</v>
      </c>
      <c r="E1103" s="364" t="s">
        <v>231</v>
      </c>
      <c r="H1103" s="338" t="s">
        <v>4732</v>
      </c>
      <c r="M1103" s="349" t="s">
        <v>4772</v>
      </c>
      <c r="N1103" s="349" t="s">
        <v>4772</v>
      </c>
      <c r="R1103" s="53">
        <f>-'Payroll Totals by Month'!J21</f>
        <v>-714310.95000000007</v>
      </c>
      <c r="S1103" s="349" t="s">
        <v>4787</v>
      </c>
    </row>
    <row r="1104" spans="1:19" x14ac:dyDescent="0.25">
      <c r="A1104" s="349" t="s">
        <v>4710</v>
      </c>
      <c r="D1104" s="364">
        <v>3023304</v>
      </c>
      <c r="E1104" s="364" t="s">
        <v>232</v>
      </c>
      <c r="H1104" s="338" t="s">
        <v>4733</v>
      </c>
      <c r="M1104" s="349" t="s">
        <v>4772</v>
      </c>
      <c r="N1104" s="349" t="s">
        <v>4772</v>
      </c>
      <c r="R1104" s="53">
        <f>-'Payroll Totals by Month'!J22</f>
        <v>-369406.91000000003</v>
      </c>
      <c r="S1104" s="349" t="s">
        <v>4786</v>
      </c>
    </row>
    <row r="1105" spans="1:19" x14ac:dyDescent="0.25">
      <c r="A1105" s="349" t="s">
        <v>4710</v>
      </c>
      <c r="D1105" s="364">
        <v>3022036</v>
      </c>
      <c r="E1105" s="364" t="s">
        <v>235</v>
      </c>
      <c r="H1105" s="338" t="s">
        <v>4734</v>
      </c>
      <c r="M1105" s="349" t="s">
        <v>4772</v>
      </c>
      <c r="N1105" s="349" t="s">
        <v>4772</v>
      </c>
      <c r="R1105" s="53">
        <f>-'Payroll Totals by Month'!J23</f>
        <v>-643732.3899999999</v>
      </c>
      <c r="S1105" s="349" t="s">
        <v>4787</v>
      </c>
    </row>
    <row r="1106" spans="1:19" x14ac:dyDescent="0.25">
      <c r="A1106" s="349" t="s">
        <v>4710</v>
      </c>
      <c r="D1106" s="364">
        <v>3022037</v>
      </c>
      <c r="E1106" s="364" t="s">
        <v>236</v>
      </c>
      <c r="H1106" s="338" t="s">
        <v>4735</v>
      </c>
      <c r="M1106" s="349" t="s">
        <v>4772</v>
      </c>
      <c r="N1106" s="349" t="s">
        <v>4772</v>
      </c>
      <c r="R1106" s="53">
        <f>-'Payroll Totals by Month'!J24</f>
        <v>-425483.19</v>
      </c>
      <c r="S1106" s="349" t="s">
        <v>4786</v>
      </c>
    </row>
    <row r="1107" spans="1:19" x14ac:dyDescent="0.25">
      <c r="A1107" s="349" t="s">
        <v>4710</v>
      </c>
      <c r="D1107" s="364">
        <v>3023305</v>
      </c>
      <c r="E1107" s="364" t="s">
        <v>242</v>
      </c>
      <c r="H1107" s="338" t="s">
        <v>4736</v>
      </c>
      <c r="M1107" s="349" t="s">
        <v>4772</v>
      </c>
      <c r="N1107" s="349" t="s">
        <v>4772</v>
      </c>
      <c r="R1107" s="53">
        <f>-'Payroll Totals by Month'!J25</f>
        <v>-164461.03000000003</v>
      </c>
      <c r="S1107" s="349" t="s">
        <v>4786</v>
      </c>
    </row>
    <row r="1108" spans="1:19" x14ac:dyDescent="0.25">
      <c r="A1108" s="349" t="s">
        <v>4710</v>
      </c>
      <c r="D1108" s="364">
        <v>3022043</v>
      </c>
      <c r="E1108" s="364" t="s">
        <v>245</v>
      </c>
      <c r="H1108" s="338" t="s">
        <v>4737</v>
      </c>
      <c r="M1108" s="349" t="s">
        <v>4772</v>
      </c>
      <c r="N1108" s="349" t="s">
        <v>4772</v>
      </c>
      <c r="R1108" s="53">
        <f>-'Payroll Totals by Month'!J26</f>
        <v>-630313.03999999992</v>
      </c>
      <c r="S1108" s="349" t="s">
        <v>4786</v>
      </c>
    </row>
    <row r="1109" spans="1:19" x14ac:dyDescent="0.25">
      <c r="A1109" s="349" t="s">
        <v>4710</v>
      </c>
      <c r="D1109" s="364">
        <v>3022044</v>
      </c>
      <c r="E1109" s="364" t="s">
        <v>244</v>
      </c>
      <c r="H1109" s="338" t="s">
        <v>4738</v>
      </c>
      <c r="M1109" s="349" t="s">
        <v>4772</v>
      </c>
      <c r="N1109" s="349" t="s">
        <v>4772</v>
      </c>
      <c r="R1109" s="53">
        <f>-'Payroll Totals by Month'!J27</f>
        <v>-416206.38</v>
      </c>
      <c r="S1109" s="349" t="s">
        <v>4786</v>
      </c>
    </row>
    <row r="1110" spans="1:19" x14ac:dyDescent="0.25">
      <c r="A1110" s="349" t="s">
        <v>4710</v>
      </c>
      <c r="D1110" s="364">
        <v>3022045</v>
      </c>
      <c r="E1110" s="364" t="s">
        <v>247</v>
      </c>
      <c r="H1110" s="338" t="s">
        <v>4739</v>
      </c>
      <c r="M1110" s="349" t="s">
        <v>4772</v>
      </c>
      <c r="N1110" s="349" t="s">
        <v>4772</v>
      </c>
      <c r="R1110" s="53">
        <f>-'Payroll Totals by Month'!J28</f>
        <v>-472652.85</v>
      </c>
      <c r="S1110" s="349" t="s">
        <v>4787</v>
      </c>
    </row>
    <row r="1111" spans="1:19" x14ac:dyDescent="0.25">
      <c r="A1111" s="349" t="s">
        <v>4710</v>
      </c>
      <c r="D1111" s="364">
        <v>3023501</v>
      </c>
      <c r="E1111" s="364" t="s">
        <v>250</v>
      </c>
      <c r="H1111" s="338" t="s">
        <v>4740</v>
      </c>
      <c r="M1111" s="349" t="s">
        <v>4772</v>
      </c>
      <c r="N1111" s="349" t="s">
        <v>4772</v>
      </c>
      <c r="R1111" s="53">
        <f>-'Payroll Totals by Month'!J29</f>
        <v>-352243.78</v>
      </c>
      <c r="S1111" s="349" t="s">
        <v>4787</v>
      </c>
    </row>
    <row r="1112" spans="1:19" x14ac:dyDescent="0.25">
      <c r="A1112" s="349" t="s">
        <v>4710</v>
      </c>
      <c r="D1112" s="364">
        <v>3023502</v>
      </c>
      <c r="E1112" s="364" t="s">
        <v>259</v>
      </c>
      <c r="H1112" s="338" t="s">
        <v>4741</v>
      </c>
      <c r="M1112" s="349" t="s">
        <v>4772</v>
      </c>
      <c r="N1112" s="349" t="s">
        <v>4772</v>
      </c>
      <c r="R1112" s="53">
        <f>-'Payroll Totals by Month'!J30</f>
        <v>-557252.44999999995</v>
      </c>
      <c r="S1112" s="349" t="s">
        <v>4786</v>
      </c>
    </row>
    <row r="1113" spans="1:19" x14ac:dyDescent="0.25">
      <c r="A1113" s="349" t="s">
        <v>4710</v>
      </c>
      <c r="D1113" s="364">
        <v>3023504</v>
      </c>
      <c r="E1113" s="364" t="s">
        <v>261</v>
      </c>
      <c r="H1113" s="338" t="s">
        <v>4742</v>
      </c>
      <c r="M1113" s="349" t="s">
        <v>4772</v>
      </c>
      <c r="N1113" s="349" t="s">
        <v>4772</v>
      </c>
      <c r="R1113" s="53">
        <f>-'Payroll Totals by Month'!J31</f>
        <v>-618908.6100000001</v>
      </c>
      <c r="S1113" s="349" t="s">
        <v>4787</v>
      </c>
    </row>
    <row r="1114" spans="1:19" x14ac:dyDescent="0.25">
      <c r="A1114" s="349" t="s">
        <v>4710</v>
      </c>
      <c r="D1114" s="364">
        <v>3023307</v>
      </c>
      <c r="E1114" s="364" t="s">
        <v>263</v>
      </c>
      <c r="H1114" s="338" t="s">
        <v>4743</v>
      </c>
      <c r="M1114" s="349" t="s">
        <v>4772</v>
      </c>
      <c r="N1114" s="349" t="s">
        <v>4772</v>
      </c>
      <c r="R1114" s="53">
        <f>-'Payroll Totals by Month'!J32</f>
        <v>-310255</v>
      </c>
      <c r="S1114" s="349" t="s">
        <v>4786</v>
      </c>
    </row>
    <row r="1115" spans="1:19" x14ac:dyDescent="0.25">
      <c r="A1115" s="349" t="s">
        <v>4710</v>
      </c>
      <c r="D1115" s="364">
        <v>3023311</v>
      </c>
      <c r="E1115" s="364" t="s">
        <v>265</v>
      </c>
      <c r="H1115" s="338" t="s">
        <v>4744</v>
      </c>
      <c r="M1115" s="349" t="s">
        <v>4772</v>
      </c>
      <c r="N1115" s="349" t="s">
        <v>4772</v>
      </c>
      <c r="R1115" s="53">
        <f>-'Payroll Totals by Month'!J33</f>
        <v>-579657.11</v>
      </c>
      <c r="S1115" s="349" t="s">
        <v>4786</v>
      </c>
    </row>
    <row r="1116" spans="1:19" x14ac:dyDescent="0.25">
      <c r="A1116" s="349" t="s">
        <v>4710</v>
      </c>
      <c r="D1116" s="364">
        <v>3023312</v>
      </c>
      <c r="E1116" s="364" t="s">
        <v>266</v>
      </c>
      <c r="H1116" s="338" t="s">
        <v>4745</v>
      </c>
      <c r="M1116" s="349" t="s">
        <v>4772</v>
      </c>
      <c r="N1116" s="349" t="s">
        <v>4772</v>
      </c>
      <c r="R1116" s="53">
        <f>-'Payroll Totals by Month'!J34</f>
        <v>-304017.51</v>
      </c>
      <c r="S1116" s="349" t="s">
        <v>4786</v>
      </c>
    </row>
    <row r="1117" spans="1:19" x14ac:dyDescent="0.25">
      <c r="A1117" s="349" t="s">
        <v>4710</v>
      </c>
      <c r="D1117" s="364">
        <v>3023313</v>
      </c>
      <c r="E1117" s="364" t="s">
        <v>268</v>
      </c>
      <c r="H1117" s="338" t="s">
        <v>4746</v>
      </c>
      <c r="M1117" s="349" t="s">
        <v>4772</v>
      </c>
      <c r="N1117" s="349" t="s">
        <v>4772</v>
      </c>
      <c r="R1117" s="53">
        <f>-'Payroll Totals by Month'!J35</f>
        <v>-252864.58999999997</v>
      </c>
      <c r="S1117" s="349" t="s">
        <v>4786</v>
      </c>
    </row>
    <row r="1118" spans="1:19" x14ac:dyDescent="0.25">
      <c r="A1118" s="349" t="s">
        <v>4710</v>
      </c>
      <c r="D1118" s="364">
        <v>3023314</v>
      </c>
      <c r="E1118" s="364" t="s">
        <v>267</v>
      </c>
      <c r="H1118" s="338" t="s">
        <v>4747</v>
      </c>
      <c r="M1118" s="349" t="s">
        <v>4772</v>
      </c>
      <c r="N1118" s="349" t="s">
        <v>4772</v>
      </c>
      <c r="R1118" s="53">
        <f>-'Payroll Totals by Month'!J36</f>
        <v>-285326.98</v>
      </c>
      <c r="S1118" s="349" t="s">
        <v>4786</v>
      </c>
    </row>
    <row r="1119" spans="1:19" x14ac:dyDescent="0.25">
      <c r="A1119" s="349" t="s">
        <v>4710</v>
      </c>
      <c r="D1119" s="364">
        <v>3023506</v>
      </c>
      <c r="E1119" s="364" t="s">
        <v>270</v>
      </c>
      <c r="H1119" s="338" t="s">
        <v>4748</v>
      </c>
      <c r="M1119" s="349" t="s">
        <v>4772</v>
      </c>
      <c r="N1119" s="349" t="s">
        <v>4772</v>
      </c>
      <c r="R1119" s="53">
        <f>-'Payroll Totals by Month'!J37</f>
        <v>-394177.06</v>
      </c>
      <c r="S1119" s="349" t="s">
        <v>4786</v>
      </c>
    </row>
    <row r="1120" spans="1:19" x14ac:dyDescent="0.25">
      <c r="A1120" s="349" t="s">
        <v>4710</v>
      </c>
      <c r="D1120" s="364">
        <v>3023316</v>
      </c>
      <c r="E1120" s="364" t="s">
        <v>273</v>
      </c>
      <c r="H1120" s="338" t="s">
        <v>4749</v>
      </c>
      <c r="M1120" s="349" t="s">
        <v>4772</v>
      </c>
      <c r="N1120" s="349" t="s">
        <v>4772</v>
      </c>
      <c r="R1120" s="53">
        <f>-'Payroll Totals by Month'!J38</f>
        <v>-285772.99</v>
      </c>
      <c r="S1120" s="349" t="s">
        <v>4786</v>
      </c>
    </row>
    <row r="1121" spans="1:19" x14ac:dyDescent="0.25">
      <c r="A1121" s="349" t="s">
        <v>4710</v>
      </c>
      <c r="D1121" s="364">
        <v>3022055</v>
      </c>
      <c r="E1121" s="364" t="s">
        <v>274</v>
      </c>
      <c r="H1121" s="338" t="s">
        <v>4750</v>
      </c>
      <c r="M1121" s="349" t="s">
        <v>4772</v>
      </c>
      <c r="N1121" s="349" t="s">
        <v>4772</v>
      </c>
      <c r="R1121" s="53">
        <f>-'Payroll Totals by Month'!J39</f>
        <v>-395405.17</v>
      </c>
      <c r="S1121" s="349" t="s">
        <v>4787</v>
      </c>
    </row>
    <row r="1122" spans="1:19" x14ac:dyDescent="0.25">
      <c r="A1122" s="349" t="s">
        <v>4710</v>
      </c>
      <c r="D1122" s="364">
        <v>3022060</v>
      </c>
      <c r="E1122" s="364" t="s">
        <v>278</v>
      </c>
      <c r="H1122" s="338" t="s">
        <v>4751</v>
      </c>
      <c r="M1122" s="349" t="s">
        <v>4772</v>
      </c>
      <c r="N1122" s="349" t="s">
        <v>4772</v>
      </c>
      <c r="R1122" s="53">
        <f>-'Payroll Totals by Month'!J40</f>
        <v>-780760.12999999989</v>
      </c>
      <c r="S1122" s="349" t="s">
        <v>4786</v>
      </c>
    </row>
    <row r="1123" spans="1:19" x14ac:dyDescent="0.25">
      <c r="A1123" s="349" t="s">
        <v>4710</v>
      </c>
      <c r="D1123" s="364">
        <v>3023509</v>
      </c>
      <c r="E1123" s="364" t="s">
        <v>264</v>
      </c>
      <c r="H1123" s="338" t="s">
        <v>4752</v>
      </c>
      <c r="M1123" s="349" t="s">
        <v>4772</v>
      </c>
      <c r="N1123" s="349" t="s">
        <v>4772</v>
      </c>
      <c r="R1123" s="53">
        <f>-'Payroll Totals by Month'!J41</f>
        <v>-669289.66999999993</v>
      </c>
      <c r="S1123" s="349" t="s">
        <v>4786</v>
      </c>
    </row>
    <row r="1124" spans="1:19" x14ac:dyDescent="0.25">
      <c r="A1124" s="349" t="s">
        <v>4710</v>
      </c>
      <c r="D1124" s="364">
        <v>3023507</v>
      </c>
      <c r="E1124" s="364" t="s">
        <v>269</v>
      </c>
      <c r="H1124" s="338" t="s">
        <v>4753</v>
      </c>
      <c r="M1124" s="349" t="s">
        <v>4772</v>
      </c>
      <c r="N1124" s="349" t="s">
        <v>4772</v>
      </c>
      <c r="R1124" s="53">
        <f>-'Payroll Totals by Month'!J42</f>
        <v>-234566.68999999997</v>
      </c>
      <c r="S1124" s="349" t="s">
        <v>4786</v>
      </c>
    </row>
    <row r="1125" spans="1:19" x14ac:dyDescent="0.25">
      <c r="A1125" s="349" t="s">
        <v>4710</v>
      </c>
      <c r="D1125" s="364">
        <v>3022054</v>
      </c>
      <c r="E1125" s="364" t="s">
        <v>280</v>
      </c>
      <c r="H1125" s="338" t="s">
        <v>4754</v>
      </c>
      <c r="M1125" s="349" t="s">
        <v>4772</v>
      </c>
      <c r="N1125" s="349" t="s">
        <v>4772</v>
      </c>
      <c r="R1125" s="53">
        <f>-'Payroll Totals by Month'!J43</f>
        <v>-271656.88</v>
      </c>
      <c r="S1125" s="349" t="s">
        <v>4786</v>
      </c>
    </row>
    <row r="1126" spans="1:19" x14ac:dyDescent="0.25">
      <c r="A1126" s="349" t="s">
        <v>4710</v>
      </c>
      <c r="D1126" s="364">
        <v>3023510</v>
      </c>
      <c r="E1126" s="364" t="s">
        <v>258</v>
      </c>
      <c r="H1126" s="338" t="s">
        <v>4755</v>
      </c>
      <c r="M1126" s="349" t="s">
        <v>4772</v>
      </c>
      <c r="N1126" s="349" t="s">
        <v>4772</v>
      </c>
      <c r="R1126" s="53">
        <f>-'Payroll Totals by Month'!J44</f>
        <v>-455115.75000000006</v>
      </c>
      <c r="S1126" s="349" t="s">
        <v>4786</v>
      </c>
    </row>
    <row r="1127" spans="1:19" x14ac:dyDescent="0.25">
      <c r="A1127" s="349" t="s">
        <v>4710</v>
      </c>
      <c r="D1127" s="364">
        <v>3023513</v>
      </c>
      <c r="E1127" s="364" t="s">
        <v>240</v>
      </c>
      <c r="H1127" s="338" t="s">
        <v>4756</v>
      </c>
      <c r="M1127" s="349" t="s">
        <v>4772</v>
      </c>
      <c r="N1127" s="349" t="s">
        <v>4772</v>
      </c>
      <c r="R1127" s="53">
        <f>-'Payroll Totals by Month'!J45</f>
        <v>-541995.36999999988</v>
      </c>
      <c r="S1127" s="349" t="s">
        <v>4786</v>
      </c>
    </row>
    <row r="1128" spans="1:19" x14ac:dyDescent="0.25">
      <c r="A1128" s="349" t="s">
        <v>4710</v>
      </c>
      <c r="D1128" s="364">
        <v>3023511</v>
      </c>
      <c r="E1128" s="364" t="s">
        <v>202</v>
      </c>
      <c r="H1128" s="338" t="s">
        <v>4757</v>
      </c>
      <c r="M1128" s="349" t="s">
        <v>4772</v>
      </c>
      <c r="N1128" s="349" t="s">
        <v>4772</v>
      </c>
      <c r="R1128" s="53">
        <f>-'Payroll Totals by Month'!J46</f>
        <v>-672466.78</v>
      </c>
      <c r="S1128" s="349" t="s">
        <v>4787</v>
      </c>
    </row>
    <row r="1129" spans="1:19" x14ac:dyDescent="0.25">
      <c r="A1129" s="349" t="s">
        <v>4710</v>
      </c>
      <c r="D1129" s="364">
        <v>3023309</v>
      </c>
      <c r="E1129" s="364" t="s">
        <v>262</v>
      </c>
      <c r="H1129" s="338" t="s">
        <v>4758</v>
      </c>
      <c r="M1129" s="349" t="s">
        <v>4772</v>
      </c>
      <c r="N1129" s="349" t="s">
        <v>4772</v>
      </c>
      <c r="R1129" s="53">
        <f>-'Payroll Totals by Month'!J47</f>
        <v>-353951.43000000005</v>
      </c>
      <c r="S1129" s="349" t="s">
        <v>4786</v>
      </c>
    </row>
    <row r="1130" spans="1:19" x14ac:dyDescent="0.25">
      <c r="A1130" s="349" t="s">
        <v>4710</v>
      </c>
      <c r="D1130" s="364">
        <v>3023514</v>
      </c>
      <c r="E1130" s="364" t="s">
        <v>196</v>
      </c>
      <c r="H1130" s="338" t="s">
        <v>4759</v>
      </c>
      <c r="M1130" s="349" t="s">
        <v>4772</v>
      </c>
      <c r="N1130" s="349" t="s">
        <v>4772</v>
      </c>
      <c r="R1130" s="53">
        <f>-'Payroll Totals by Month'!J48</f>
        <v>-324460.25</v>
      </c>
      <c r="S1130" s="349" t="s">
        <v>4787</v>
      </c>
    </row>
    <row r="1131" spans="1:19" x14ac:dyDescent="0.25">
      <c r="A1131" s="349" t="s">
        <v>4710</v>
      </c>
      <c r="D1131" s="364">
        <v>3022067</v>
      </c>
      <c r="E1131" s="364" t="s">
        <v>41</v>
      </c>
      <c r="H1131" s="338" t="s">
        <v>4760</v>
      </c>
      <c r="M1131" s="349" t="s">
        <v>4772</v>
      </c>
      <c r="N1131" s="349" t="s">
        <v>4772</v>
      </c>
      <c r="R1131" s="53">
        <f>-'Payroll Totals by Month'!J49</f>
        <v>-424019.13000000006</v>
      </c>
      <c r="S1131" s="349" t="s">
        <v>4786</v>
      </c>
    </row>
    <row r="1132" spans="1:19" x14ac:dyDescent="0.25">
      <c r="A1132" s="349" t="s">
        <v>4710</v>
      </c>
      <c r="D1132" s="364">
        <v>3022071</v>
      </c>
      <c r="E1132" s="364" t="s">
        <v>253</v>
      </c>
      <c r="H1132" s="338" t="s">
        <v>4761</v>
      </c>
      <c r="M1132" s="349" t="s">
        <v>4772</v>
      </c>
      <c r="N1132" s="349" t="s">
        <v>4772</v>
      </c>
      <c r="R1132" s="53">
        <f>-'Payroll Totals by Month'!J50</f>
        <v>-376276.18999999994</v>
      </c>
      <c r="S1132" s="349" t="s">
        <v>4786</v>
      </c>
    </row>
    <row r="1133" spans="1:19" x14ac:dyDescent="0.25">
      <c r="A1133" s="349" t="s">
        <v>4710</v>
      </c>
      <c r="D1133" s="364">
        <v>3023516</v>
      </c>
      <c r="E1133" s="364" t="s">
        <v>228</v>
      </c>
      <c r="H1133" s="338" t="s">
        <v>4762</v>
      </c>
      <c r="M1133" s="349" t="s">
        <v>4772</v>
      </c>
      <c r="N1133" s="349" t="s">
        <v>4772</v>
      </c>
      <c r="R1133" s="53">
        <f>-'Payroll Totals by Month'!J51</f>
        <v>-420235.77</v>
      </c>
      <c r="S1133" s="349" t="s">
        <v>4787</v>
      </c>
    </row>
    <row r="1134" spans="1:19" x14ac:dyDescent="0.25">
      <c r="A1134" s="349" t="s">
        <v>4710</v>
      </c>
      <c r="D1134" s="364">
        <v>3022077</v>
      </c>
      <c r="E1134" s="364" t="s">
        <v>248</v>
      </c>
      <c r="H1134" s="338" t="s">
        <v>4763</v>
      </c>
      <c r="M1134" s="349" t="s">
        <v>4772</v>
      </c>
      <c r="N1134" s="349" t="s">
        <v>4772</v>
      </c>
      <c r="R1134" s="53">
        <f>-'Payroll Totals by Month'!J52</f>
        <v>-1910686.49</v>
      </c>
      <c r="S1134" s="349" t="s">
        <v>4787</v>
      </c>
    </row>
    <row r="1135" spans="1:19" x14ac:dyDescent="0.25">
      <c r="A1135" s="349" t="s">
        <v>4710</v>
      </c>
      <c r="D1135" s="364">
        <v>3022079</v>
      </c>
      <c r="E1135" s="364" t="s">
        <v>199</v>
      </c>
      <c r="H1135" s="338" t="s">
        <v>4764</v>
      </c>
      <c r="M1135" s="349" t="s">
        <v>4772</v>
      </c>
      <c r="N1135" s="349" t="s">
        <v>4772</v>
      </c>
      <c r="R1135" s="53">
        <f>-'Payroll Totals by Month'!J53</f>
        <v>-559641.89</v>
      </c>
      <c r="S1135" s="349" t="s">
        <v>4787</v>
      </c>
    </row>
    <row r="1136" spans="1:19" x14ac:dyDescent="0.25">
      <c r="A1136" s="349" t="s">
        <v>4710</v>
      </c>
      <c r="D1136" s="364">
        <v>3022078</v>
      </c>
      <c r="E1136" s="364" t="s">
        <v>251</v>
      </c>
      <c r="H1136" s="338" t="s">
        <v>4765</v>
      </c>
      <c r="M1136" s="349" t="s">
        <v>4772</v>
      </c>
      <c r="N1136" s="349" t="s">
        <v>4772</v>
      </c>
      <c r="R1136" s="53">
        <f>-'Payroll Totals by Month'!J54</f>
        <v>-475524.89</v>
      </c>
      <c r="S1136" s="349" t="s">
        <v>4786</v>
      </c>
    </row>
    <row r="1137" spans="1:19" x14ac:dyDescent="0.25">
      <c r="A1137" s="349" t="s">
        <v>4710</v>
      </c>
      <c r="D1137" s="364">
        <v>3021002</v>
      </c>
      <c r="E1137" s="364" t="s">
        <v>63</v>
      </c>
      <c r="H1137" s="338" t="s">
        <v>4766</v>
      </c>
      <c r="M1137" s="349" t="s">
        <v>4772</v>
      </c>
      <c r="N1137" s="349" t="s">
        <v>4772</v>
      </c>
      <c r="R1137" s="53">
        <f>-'Payroll Totals by Month'!J55</f>
        <v>-210768.13</v>
      </c>
      <c r="S1137" s="349" t="s">
        <v>4787</v>
      </c>
    </row>
    <row r="1138" spans="1:19" x14ac:dyDescent="0.25">
      <c r="A1138" s="349" t="s">
        <v>4710</v>
      </c>
      <c r="D1138" s="364">
        <v>3021000</v>
      </c>
      <c r="E1138" s="364" t="s">
        <v>53</v>
      </c>
      <c r="H1138" s="338" t="s">
        <v>4767</v>
      </c>
      <c r="M1138" s="349" t="s">
        <v>4772</v>
      </c>
      <c r="N1138" s="349" t="s">
        <v>4772</v>
      </c>
      <c r="R1138" s="53">
        <f>-'Payroll Totals by Month'!J56</f>
        <v>-727541.16999999993</v>
      </c>
      <c r="S1138" s="349" t="s">
        <v>4787</v>
      </c>
    </row>
    <row r="1139" spans="1:19" x14ac:dyDescent="0.25">
      <c r="A1139" s="349" t="s">
        <v>4710</v>
      </c>
      <c r="D1139" s="364">
        <v>3027005</v>
      </c>
      <c r="E1139" s="364" t="s">
        <v>67</v>
      </c>
      <c r="H1139" s="338" t="s">
        <v>4768</v>
      </c>
      <c r="M1139" s="349" t="s">
        <v>4772</v>
      </c>
      <c r="N1139" s="349" t="s">
        <v>4772</v>
      </c>
      <c r="R1139" s="53">
        <f>-'Payroll Totals by Month'!J57</f>
        <v>-653536.05999999994</v>
      </c>
      <c r="S1139" s="349" t="s">
        <v>4786</v>
      </c>
    </row>
    <row r="1140" spans="1:19" x14ac:dyDescent="0.25">
      <c r="A1140" s="349" t="s">
        <v>4710</v>
      </c>
      <c r="D1140" s="364">
        <v>3021102</v>
      </c>
      <c r="E1140" s="364" t="s">
        <v>315</v>
      </c>
      <c r="H1140" s="338" t="s">
        <v>4769</v>
      </c>
      <c r="M1140" s="349" t="s">
        <v>4772</v>
      </c>
      <c r="N1140" s="349" t="s">
        <v>4772</v>
      </c>
      <c r="R1140" s="53">
        <f>-'Payroll Totals by Month'!J58</f>
        <v>-85444.529999999984</v>
      </c>
      <c r="S1140" s="349" t="s">
        <v>4786</v>
      </c>
    </row>
    <row r="1141" spans="1:19" x14ac:dyDescent="0.25">
      <c r="A1141" s="349" t="s">
        <v>4710</v>
      </c>
      <c r="D1141" s="364">
        <v>3023520</v>
      </c>
      <c r="E1141" s="349" t="s">
        <v>189</v>
      </c>
      <c r="H1141" s="338" t="s">
        <v>4770</v>
      </c>
      <c r="M1141" s="349" t="s">
        <v>4772</v>
      </c>
      <c r="N1141" s="349" t="s">
        <v>4772</v>
      </c>
      <c r="R1141" s="53">
        <f>-'Payroll Totals by Month'!J59</f>
        <v>-596361.20000000007</v>
      </c>
      <c r="S1141" s="349" t="s">
        <v>4786</v>
      </c>
    </row>
    <row r="1142" spans="1:19" x14ac:dyDescent="0.25">
      <c r="A1142" s="349" t="s">
        <v>4710</v>
      </c>
      <c r="D1142" s="364">
        <v>3023524</v>
      </c>
      <c r="E1142" s="349" t="s">
        <v>200</v>
      </c>
      <c r="H1142" s="338" t="s">
        <v>4771</v>
      </c>
      <c r="M1142" s="349" t="s">
        <v>4772</v>
      </c>
      <c r="N1142" s="349" t="s">
        <v>4772</v>
      </c>
      <c r="R1142" s="53">
        <f>-'Payroll Totals by Month'!J60</f>
        <v>-434155.35000000009</v>
      </c>
      <c r="S1142" s="349" t="s">
        <v>4787</v>
      </c>
    </row>
    <row r="1143" spans="1:19" x14ac:dyDescent="0.25">
      <c r="A1143" s="349" t="s">
        <v>4710</v>
      </c>
      <c r="B1143" s="349"/>
      <c r="C1143" s="349"/>
      <c r="D1143" s="364">
        <v>3023300</v>
      </c>
      <c r="E1143" s="364" t="s">
        <v>192</v>
      </c>
      <c r="F1143" s="349"/>
      <c r="G1143" s="349"/>
      <c r="H1143" s="338" t="s">
        <v>4714</v>
      </c>
      <c r="I1143" s="349"/>
      <c r="J1143" s="349"/>
      <c r="K1143" s="349"/>
      <c r="L1143" s="349"/>
      <c r="M1143" s="349" t="s">
        <v>4772</v>
      </c>
      <c r="N1143" s="349" t="s">
        <v>4772</v>
      </c>
      <c r="R1143" s="53">
        <f>-'Payroll Totals by Month'!K3</f>
        <v>-68738.330000000016</v>
      </c>
      <c r="S1143" s="349" t="s">
        <v>4786</v>
      </c>
    </row>
    <row r="1144" spans="1:19" x14ac:dyDescent="0.25">
      <c r="A1144" s="349" t="s">
        <v>4710</v>
      </c>
      <c r="B1144" s="349"/>
      <c r="C1144" s="349"/>
      <c r="D1144" s="364">
        <v>3023317</v>
      </c>
      <c r="E1144" s="364" t="s">
        <v>193</v>
      </c>
      <c r="F1144" s="349"/>
      <c r="G1144" s="349"/>
      <c r="H1144" s="338" t="s">
        <v>4715</v>
      </c>
      <c r="I1144" s="349"/>
      <c r="J1144" s="349"/>
      <c r="K1144" s="349"/>
      <c r="L1144" s="349"/>
      <c r="M1144" s="349" t="s">
        <v>4772</v>
      </c>
      <c r="N1144" s="349" t="s">
        <v>4772</v>
      </c>
      <c r="R1144" s="53">
        <f>-'Payroll Totals by Month'!K4</f>
        <v>-95285.839999999982</v>
      </c>
      <c r="S1144" s="349" t="s">
        <v>4787</v>
      </c>
    </row>
    <row r="1145" spans="1:19" x14ac:dyDescent="0.25">
      <c r="A1145" s="349" t="s">
        <v>4710</v>
      </c>
      <c r="B1145" s="349"/>
      <c r="C1145" s="349"/>
      <c r="D1145" s="364">
        <v>3023500</v>
      </c>
      <c r="E1145" s="364" t="s">
        <v>195</v>
      </c>
      <c r="F1145" s="349"/>
      <c r="G1145" s="349"/>
      <c r="H1145" s="338" t="s">
        <v>4716</v>
      </c>
      <c r="I1145" s="349"/>
      <c r="J1145" s="349"/>
      <c r="K1145" s="349"/>
      <c r="L1145" s="349"/>
      <c r="M1145" s="349" t="s">
        <v>4772</v>
      </c>
      <c r="N1145" s="349" t="s">
        <v>4772</v>
      </c>
      <c r="R1145" s="53">
        <f>-'Payroll Totals by Month'!K5</f>
        <v>-73128.47</v>
      </c>
      <c r="S1145" s="349" t="s">
        <v>4787</v>
      </c>
    </row>
    <row r="1146" spans="1:19" x14ac:dyDescent="0.25">
      <c r="A1146" s="349" t="s">
        <v>4710</v>
      </c>
      <c r="B1146" s="349"/>
      <c r="C1146" s="349"/>
      <c r="D1146" s="364">
        <v>3022003</v>
      </c>
      <c r="E1146" s="364" t="s">
        <v>201</v>
      </c>
      <c r="F1146" s="349"/>
      <c r="G1146" s="349"/>
      <c r="H1146" s="338" t="s">
        <v>4717</v>
      </c>
      <c r="I1146" s="349"/>
      <c r="J1146" s="349"/>
      <c r="K1146" s="349"/>
      <c r="L1146" s="349"/>
      <c r="M1146" s="349" t="s">
        <v>4772</v>
      </c>
      <c r="N1146" s="349" t="s">
        <v>4772</v>
      </c>
      <c r="R1146" s="53">
        <f>-'Payroll Totals by Month'!K6</f>
        <v>-149224.22999999998</v>
      </c>
      <c r="S1146" s="349" t="s">
        <v>4786</v>
      </c>
    </row>
    <row r="1147" spans="1:19" x14ac:dyDescent="0.25">
      <c r="A1147" s="349" t="s">
        <v>4710</v>
      </c>
      <c r="B1147" s="349"/>
      <c r="C1147" s="349"/>
      <c r="D1147" s="364">
        <v>3022007</v>
      </c>
      <c r="E1147" s="364" t="s">
        <v>205</v>
      </c>
      <c r="F1147" s="349"/>
      <c r="G1147" s="349"/>
      <c r="H1147" s="338" t="s">
        <v>4718</v>
      </c>
      <c r="I1147" s="349"/>
      <c r="J1147" s="349"/>
      <c r="K1147" s="349"/>
      <c r="L1147" s="349"/>
      <c r="M1147" s="349" t="s">
        <v>4772</v>
      </c>
      <c r="N1147" s="349" t="s">
        <v>4772</v>
      </c>
      <c r="R1147" s="53">
        <f>-'Payroll Totals by Month'!K7</f>
        <v>0</v>
      </c>
      <c r="S1147" s="349" t="s">
        <v>4786</v>
      </c>
    </row>
    <row r="1148" spans="1:19" x14ac:dyDescent="0.25">
      <c r="A1148" s="349" t="s">
        <v>4710</v>
      </c>
      <c r="B1148" s="349"/>
      <c r="C1148" s="349"/>
      <c r="D1148" s="364">
        <v>3022009</v>
      </c>
      <c r="E1148" s="364" t="s">
        <v>206</v>
      </c>
      <c r="F1148" s="349"/>
      <c r="G1148" s="349"/>
      <c r="H1148" s="338" t="s">
        <v>4719</v>
      </c>
      <c r="I1148" s="349"/>
      <c r="J1148" s="349"/>
      <c r="K1148" s="349"/>
      <c r="L1148" s="349"/>
      <c r="M1148" s="349" t="s">
        <v>4772</v>
      </c>
      <c r="N1148" s="349" t="s">
        <v>4772</v>
      </c>
      <c r="R1148" s="53">
        <f>-'Payroll Totals by Month'!K8</f>
        <v>-178966.93</v>
      </c>
      <c r="S1148" s="349" t="s">
        <v>4787</v>
      </c>
    </row>
    <row r="1149" spans="1:19" x14ac:dyDescent="0.25">
      <c r="A1149" s="349" t="s">
        <v>4710</v>
      </c>
      <c r="B1149" s="349"/>
      <c r="C1149" s="349"/>
      <c r="D1149" s="364">
        <v>3022011</v>
      </c>
      <c r="E1149" s="364" t="s">
        <v>209</v>
      </c>
      <c r="F1149" s="349"/>
      <c r="G1149" s="349"/>
      <c r="H1149" s="338" t="s">
        <v>4720</v>
      </c>
      <c r="I1149" s="349"/>
      <c r="J1149" s="349"/>
      <c r="K1149" s="349"/>
      <c r="L1149" s="349"/>
      <c r="M1149" s="349" t="s">
        <v>4772</v>
      </c>
      <c r="N1149" s="349" t="s">
        <v>4772</v>
      </c>
      <c r="R1149" s="53">
        <f>-'Payroll Totals by Month'!K9</f>
        <v>-67998.69</v>
      </c>
      <c r="S1149" s="349" t="s">
        <v>4786</v>
      </c>
    </row>
    <row r="1150" spans="1:19" x14ac:dyDescent="0.25">
      <c r="A1150" s="349" t="s">
        <v>4710</v>
      </c>
      <c r="B1150" s="349"/>
      <c r="C1150" s="349"/>
      <c r="D1150" s="364">
        <v>3022015</v>
      </c>
      <c r="E1150" s="364" t="s">
        <v>212</v>
      </c>
      <c r="F1150" s="349"/>
      <c r="G1150" s="349"/>
      <c r="H1150" s="338" t="s">
        <v>4721</v>
      </c>
      <c r="I1150" s="349"/>
      <c r="J1150" s="349"/>
      <c r="K1150" s="349"/>
      <c r="L1150" s="349"/>
      <c r="M1150" s="349" t="s">
        <v>4772</v>
      </c>
      <c r="N1150" s="349" t="s">
        <v>4772</v>
      </c>
      <c r="R1150" s="53">
        <f>-'Payroll Totals by Month'!K10</f>
        <v>-123034.01000000001</v>
      </c>
      <c r="S1150" s="349" t="s">
        <v>4787</v>
      </c>
    </row>
    <row r="1151" spans="1:19" x14ac:dyDescent="0.25">
      <c r="A1151" s="349" t="s">
        <v>4710</v>
      </c>
      <c r="B1151" s="349"/>
      <c r="C1151" s="349"/>
      <c r="D1151" s="364">
        <v>3022016</v>
      </c>
      <c r="E1151" s="364" t="s">
        <v>213</v>
      </c>
      <c r="F1151" s="349"/>
      <c r="G1151" s="349"/>
      <c r="H1151" s="338" t="s">
        <v>4722</v>
      </c>
      <c r="I1151" s="349"/>
      <c r="J1151" s="349"/>
      <c r="K1151" s="349"/>
      <c r="L1151" s="349"/>
      <c r="M1151" s="349" t="s">
        <v>4772</v>
      </c>
      <c r="N1151" s="349" t="s">
        <v>4772</v>
      </c>
      <c r="R1151" s="53">
        <f>-'Payroll Totals by Month'!K11</f>
        <v>-74343.77</v>
      </c>
      <c r="S1151" s="349" t="s">
        <v>4786</v>
      </c>
    </row>
    <row r="1152" spans="1:19" x14ac:dyDescent="0.25">
      <c r="A1152" s="349" t="s">
        <v>4710</v>
      </c>
      <c r="B1152" s="349"/>
      <c r="C1152" s="349"/>
      <c r="D1152" s="364">
        <v>3022017</v>
      </c>
      <c r="E1152" s="364" t="s">
        <v>214</v>
      </c>
      <c r="F1152" s="349"/>
      <c r="G1152" s="349"/>
      <c r="H1152" s="338" t="s">
        <v>4723</v>
      </c>
      <c r="I1152" s="349"/>
      <c r="J1152" s="349"/>
      <c r="K1152" s="349"/>
      <c r="L1152" s="349"/>
      <c r="M1152" s="349" t="s">
        <v>4772</v>
      </c>
      <c r="N1152" s="349" t="s">
        <v>4772</v>
      </c>
      <c r="R1152" s="53">
        <f>-'Payroll Totals by Month'!K12</f>
        <v>-142132.43</v>
      </c>
      <c r="S1152" s="349" t="s">
        <v>4786</v>
      </c>
    </row>
    <row r="1153" spans="1:19" x14ac:dyDescent="0.25">
      <c r="A1153" s="349" t="s">
        <v>4710</v>
      </c>
      <c r="B1153" s="349"/>
      <c r="C1153" s="349"/>
      <c r="D1153" s="364">
        <v>3022019</v>
      </c>
      <c r="E1153" s="364" t="s">
        <v>216</v>
      </c>
      <c r="F1153" s="349"/>
      <c r="G1153" s="349"/>
      <c r="H1153" s="338" t="s">
        <v>4724</v>
      </c>
      <c r="I1153" s="349"/>
      <c r="J1153" s="349"/>
      <c r="K1153" s="349"/>
      <c r="L1153" s="349"/>
      <c r="M1153" s="349" t="s">
        <v>4772</v>
      </c>
      <c r="N1153" s="349" t="s">
        <v>4772</v>
      </c>
      <c r="R1153" s="53">
        <f>-'Payroll Totals by Month'!K13</f>
        <v>-114374.9</v>
      </c>
      <c r="S1153" s="349" t="s">
        <v>4787</v>
      </c>
    </row>
    <row r="1154" spans="1:19" x14ac:dyDescent="0.25">
      <c r="A1154" s="349" t="s">
        <v>4710</v>
      </c>
      <c r="B1154" s="349"/>
      <c r="C1154" s="349"/>
      <c r="D1154" s="364">
        <v>3022024</v>
      </c>
      <c r="E1154" s="364" t="s">
        <v>221</v>
      </c>
      <c r="F1154" s="349"/>
      <c r="G1154" s="349"/>
      <c r="H1154" s="338" t="s">
        <v>4725</v>
      </c>
      <c r="I1154" s="349"/>
      <c r="J1154" s="349"/>
      <c r="K1154" s="349"/>
      <c r="L1154" s="349"/>
      <c r="M1154" s="349" t="s">
        <v>4772</v>
      </c>
      <c r="N1154" s="349" t="s">
        <v>4772</v>
      </c>
      <c r="R1154" s="53">
        <f>-'Payroll Totals by Month'!K14</f>
        <v>-125149.10999999999</v>
      </c>
      <c r="S1154" s="349" t="s">
        <v>4787</v>
      </c>
    </row>
    <row r="1155" spans="1:19" x14ac:dyDescent="0.25">
      <c r="A1155" s="349" t="s">
        <v>4710</v>
      </c>
      <c r="B1155" s="349"/>
      <c r="C1155" s="349"/>
      <c r="D1155" s="364">
        <v>3022025</v>
      </c>
      <c r="E1155" s="364" t="s">
        <v>222</v>
      </c>
      <c r="F1155" s="349"/>
      <c r="G1155" s="349"/>
      <c r="H1155" s="338" t="s">
        <v>4726</v>
      </c>
      <c r="I1155" s="349"/>
      <c r="J1155" s="349"/>
      <c r="K1155" s="349"/>
      <c r="L1155" s="349"/>
      <c r="M1155" s="349" t="s">
        <v>4772</v>
      </c>
      <c r="N1155" s="349" t="s">
        <v>4772</v>
      </c>
      <c r="R1155" s="53">
        <f>-'Payroll Totals by Month'!K15</f>
        <v>-111795.65</v>
      </c>
      <c r="S1155" s="349" t="s">
        <v>4786</v>
      </c>
    </row>
    <row r="1156" spans="1:19" x14ac:dyDescent="0.25">
      <c r="A1156" s="349" t="s">
        <v>4710</v>
      </c>
      <c r="B1156" s="349"/>
      <c r="C1156" s="349"/>
      <c r="D1156" s="364">
        <v>3022026</v>
      </c>
      <c r="E1156" s="364" t="s">
        <v>223</v>
      </c>
      <c r="F1156" s="349"/>
      <c r="G1156" s="349"/>
      <c r="H1156" s="338" t="s">
        <v>4727</v>
      </c>
      <c r="I1156" s="349"/>
      <c r="J1156" s="349"/>
      <c r="K1156" s="349"/>
      <c r="L1156" s="349"/>
      <c r="M1156" s="349" t="s">
        <v>4772</v>
      </c>
      <c r="N1156" s="349" t="s">
        <v>4772</v>
      </c>
      <c r="R1156" s="53">
        <f>-'Payroll Totals by Month'!K16</f>
        <v>-212351.55999999994</v>
      </c>
      <c r="S1156" s="349" t="s">
        <v>4787</v>
      </c>
    </row>
    <row r="1157" spans="1:19" x14ac:dyDescent="0.25">
      <c r="A1157" s="349" t="s">
        <v>4710</v>
      </c>
      <c r="B1157" s="349"/>
      <c r="C1157" s="349"/>
      <c r="D1157" s="364">
        <v>3022027</v>
      </c>
      <c r="E1157" s="364" t="s">
        <v>225</v>
      </c>
      <c r="F1157" s="349"/>
      <c r="G1157" s="349"/>
      <c r="H1157" s="338" t="s">
        <v>4728</v>
      </c>
      <c r="I1157" s="349"/>
      <c r="J1157" s="349"/>
      <c r="K1157" s="349"/>
      <c r="L1157" s="349"/>
      <c r="M1157" s="349" t="s">
        <v>4772</v>
      </c>
      <c r="N1157" s="349" t="s">
        <v>4772</v>
      </c>
      <c r="R1157" s="53">
        <f>-'Payroll Totals by Month'!K17</f>
        <v>-120341.78999999998</v>
      </c>
      <c r="S1157" s="349" t="s">
        <v>4786</v>
      </c>
    </row>
    <row r="1158" spans="1:19" x14ac:dyDescent="0.25">
      <c r="A1158" s="349" t="s">
        <v>4710</v>
      </c>
      <c r="B1158" s="349"/>
      <c r="C1158" s="349"/>
      <c r="D1158" s="364">
        <v>3022028</v>
      </c>
      <c r="E1158" s="364" t="s">
        <v>224</v>
      </c>
      <c r="F1158" s="349"/>
      <c r="G1158" s="349"/>
      <c r="H1158" s="338" t="s">
        <v>4729</v>
      </c>
      <c r="I1158" s="349"/>
      <c r="J1158" s="349"/>
      <c r="K1158" s="349"/>
      <c r="L1158" s="349"/>
      <c r="M1158" s="349" t="s">
        <v>4772</v>
      </c>
      <c r="N1158" s="349" t="s">
        <v>4772</v>
      </c>
      <c r="R1158" s="53">
        <f>-'Payroll Totals by Month'!K18</f>
        <v>-94100.549999999988</v>
      </c>
      <c r="S1158" s="349" t="s">
        <v>4786</v>
      </c>
    </row>
    <row r="1159" spans="1:19" x14ac:dyDescent="0.25">
      <c r="A1159" s="349" t="s">
        <v>4710</v>
      </c>
      <c r="B1159" s="349"/>
      <c r="C1159" s="349"/>
      <c r="D1159" s="364">
        <v>3022029</v>
      </c>
      <c r="E1159" s="364" t="s">
        <v>226</v>
      </c>
      <c r="F1159" s="349"/>
      <c r="G1159" s="349"/>
      <c r="H1159" s="338" t="s">
        <v>4730</v>
      </c>
      <c r="I1159" s="349"/>
      <c r="J1159" s="349"/>
      <c r="K1159" s="349"/>
      <c r="L1159" s="349"/>
      <c r="M1159" s="349" t="s">
        <v>4772</v>
      </c>
      <c r="N1159" s="349" t="s">
        <v>4772</v>
      </c>
      <c r="R1159" s="53">
        <f>-'Payroll Totals by Month'!K19</f>
        <v>-217058.90999999992</v>
      </c>
      <c r="S1159" s="349" t="s">
        <v>4787</v>
      </c>
    </row>
    <row r="1160" spans="1:19" x14ac:dyDescent="0.25">
      <c r="A1160" s="349" t="s">
        <v>4710</v>
      </c>
      <c r="B1160" s="349"/>
      <c r="C1160" s="349"/>
      <c r="D1160" s="364">
        <v>3022031</v>
      </c>
      <c r="E1160" s="364" t="s">
        <v>229</v>
      </c>
      <c r="F1160" s="349"/>
      <c r="G1160" s="349"/>
      <c r="H1160" s="338" t="s">
        <v>4731</v>
      </c>
      <c r="I1160" s="349"/>
      <c r="J1160" s="349"/>
      <c r="K1160" s="349"/>
      <c r="L1160" s="349"/>
      <c r="M1160" s="349" t="s">
        <v>4772</v>
      </c>
      <c r="N1160" s="349" t="s">
        <v>4772</v>
      </c>
      <c r="R1160" s="53">
        <f>-'Payroll Totals by Month'!K20</f>
        <v>-94469.53</v>
      </c>
      <c r="S1160" s="349" t="s">
        <v>4787</v>
      </c>
    </row>
    <row r="1161" spans="1:19" x14ac:dyDescent="0.25">
      <c r="A1161" s="349" t="s">
        <v>4710</v>
      </c>
      <c r="B1161" s="349"/>
      <c r="C1161" s="349"/>
      <c r="D1161" s="364">
        <v>3022032</v>
      </c>
      <c r="E1161" s="364" t="s">
        <v>231</v>
      </c>
      <c r="F1161" s="349"/>
      <c r="G1161" s="349"/>
      <c r="H1161" s="338" t="s">
        <v>4732</v>
      </c>
      <c r="I1161" s="349"/>
      <c r="J1161" s="349"/>
      <c r="K1161" s="349"/>
      <c r="L1161" s="349"/>
      <c r="M1161" s="349" t="s">
        <v>4772</v>
      </c>
      <c r="N1161" s="349" t="s">
        <v>4772</v>
      </c>
      <c r="R1161" s="53">
        <f>-'Payroll Totals by Month'!K21</f>
        <v>-172953.08</v>
      </c>
      <c r="S1161" s="349" t="s">
        <v>4787</v>
      </c>
    </row>
    <row r="1162" spans="1:19" x14ac:dyDescent="0.25">
      <c r="A1162" s="349" t="s">
        <v>4710</v>
      </c>
      <c r="B1162" s="349"/>
      <c r="C1162" s="349"/>
      <c r="D1162" s="364">
        <v>3023304</v>
      </c>
      <c r="E1162" s="364" t="s">
        <v>232</v>
      </c>
      <c r="F1162" s="349"/>
      <c r="G1162" s="349"/>
      <c r="H1162" s="338" t="s">
        <v>4733</v>
      </c>
      <c r="I1162" s="349"/>
      <c r="J1162" s="349"/>
      <c r="K1162" s="349"/>
      <c r="L1162" s="349"/>
      <c r="M1162" s="349" t="s">
        <v>4772</v>
      </c>
      <c r="N1162" s="349" t="s">
        <v>4772</v>
      </c>
      <c r="R1162" s="53">
        <f>-'Payroll Totals by Month'!K22</f>
        <v>-89414.970000000016</v>
      </c>
      <c r="S1162" s="349" t="s">
        <v>4786</v>
      </c>
    </row>
    <row r="1163" spans="1:19" x14ac:dyDescent="0.25">
      <c r="A1163" s="349" t="s">
        <v>4710</v>
      </c>
      <c r="B1163" s="349"/>
      <c r="C1163" s="349"/>
      <c r="D1163" s="364">
        <v>3022036</v>
      </c>
      <c r="E1163" s="364" t="s">
        <v>235</v>
      </c>
      <c r="F1163" s="349"/>
      <c r="G1163" s="349"/>
      <c r="H1163" s="338" t="s">
        <v>4734</v>
      </c>
      <c r="I1163" s="349"/>
      <c r="J1163" s="349"/>
      <c r="K1163" s="349"/>
      <c r="L1163" s="349"/>
      <c r="M1163" s="349" t="s">
        <v>4772</v>
      </c>
      <c r="N1163" s="349" t="s">
        <v>4772</v>
      </c>
      <c r="R1163" s="53">
        <f>-'Payroll Totals by Month'!K23</f>
        <v>-155789.24</v>
      </c>
      <c r="S1163" s="349" t="s">
        <v>4787</v>
      </c>
    </row>
    <row r="1164" spans="1:19" x14ac:dyDescent="0.25">
      <c r="A1164" s="349" t="s">
        <v>4710</v>
      </c>
      <c r="B1164" s="349"/>
      <c r="C1164" s="349"/>
      <c r="D1164" s="364">
        <v>3022037</v>
      </c>
      <c r="E1164" s="364" t="s">
        <v>236</v>
      </c>
      <c r="F1164" s="349"/>
      <c r="G1164" s="349"/>
      <c r="H1164" s="338" t="s">
        <v>4735</v>
      </c>
      <c r="I1164" s="349"/>
      <c r="J1164" s="349"/>
      <c r="K1164" s="349"/>
      <c r="L1164" s="349"/>
      <c r="M1164" s="349" t="s">
        <v>4772</v>
      </c>
      <c r="N1164" s="349" t="s">
        <v>4772</v>
      </c>
      <c r="R1164" s="53">
        <f>-'Payroll Totals by Month'!K24</f>
        <v>-101806.31</v>
      </c>
      <c r="S1164" s="349" t="s">
        <v>4786</v>
      </c>
    </row>
    <row r="1165" spans="1:19" x14ac:dyDescent="0.25">
      <c r="A1165" s="349" t="s">
        <v>4710</v>
      </c>
      <c r="B1165" s="349"/>
      <c r="C1165" s="349"/>
      <c r="D1165" s="364">
        <v>3023305</v>
      </c>
      <c r="E1165" s="364" t="s">
        <v>242</v>
      </c>
      <c r="F1165" s="349"/>
      <c r="G1165" s="349"/>
      <c r="H1165" s="338" t="s">
        <v>4736</v>
      </c>
      <c r="I1165" s="349"/>
      <c r="J1165" s="349"/>
      <c r="K1165" s="349"/>
      <c r="L1165" s="349"/>
      <c r="M1165" s="349" t="s">
        <v>4772</v>
      </c>
      <c r="N1165" s="349" t="s">
        <v>4772</v>
      </c>
      <c r="R1165" s="53">
        <f>-'Payroll Totals by Month'!K25</f>
        <v>-38784.490000000005</v>
      </c>
      <c r="S1165" s="349" t="s">
        <v>4786</v>
      </c>
    </row>
    <row r="1166" spans="1:19" x14ac:dyDescent="0.25">
      <c r="A1166" s="349" t="s">
        <v>4710</v>
      </c>
      <c r="B1166" s="349"/>
      <c r="C1166" s="349"/>
      <c r="D1166" s="364">
        <v>3022043</v>
      </c>
      <c r="E1166" s="364" t="s">
        <v>245</v>
      </c>
      <c r="F1166" s="349"/>
      <c r="G1166" s="349"/>
      <c r="H1166" s="338" t="s">
        <v>4737</v>
      </c>
      <c r="I1166" s="349"/>
      <c r="J1166" s="349"/>
      <c r="K1166" s="349"/>
      <c r="L1166" s="349"/>
      <c r="M1166" s="349" t="s">
        <v>4772</v>
      </c>
      <c r="N1166" s="349" t="s">
        <v>4772</v>
      </c>
      <c r="R1166" s="53">
        <f>-'Payroll Totals by Month'!K26</f>
        <v>-151888.71999999997</v>
      </c>
      <c r="S1166" s="349" t="s">
        <v>4786</v>
      </c>
    </row>
    <row r="1167" spans="1:19" x14ac:dyDescent="0.25">
      <c r="A1167" s="349" t="s">
        <v>4710</v>
      </c>
      <c r="B1167" s="349"/>
      <c r="C1167" s="349"/>
      <c r="D1167" s="364">
        <v>3022044</v>
      </c>
      <c r="E1167" s="364" t="s">
        <v>244</v>
      </c>
      <c r="F1167" s="349"/>
      <c r="G1167" s="349"/>
      <c r="H1167" s="338" t="s">
        <v>4738</v>
      </c>
      <c r="I1167" s="349"/>
      <c r="J1167" s="349"/>
      <c r="K1167" s="349"/>
      <c r="L1167" s="349"/>
      <c r="M1167" s="349" t="s">
        <v>4772</v>
      </c>
      <c r="N1167" s="349" t="s">
        <v>4772</v>
      </c>
      <c r="R1167" s="53">
        <f>-'Payroll Totals by Month'!K27</f>
        <v>-105212.57</v>
      </c>
      <c r="S1167" s="349" t="s">
        <v>4786</v>
      </c>
    </row>
    <row r="1168" spans="1:19" x14ac:dyDescent="0.25">
      <c r="A1168" s="349" t="s">
        <v>4710</v>
      </c>
      <c r="B1168" s="349"/>
      <c r="C1168" s="349"/>
      <c r="D1168" s="364">
        <v>3022045</v>
      </c>
      <c r="E1168" s="364" t="s">
        <v>247</v>
      </c>
      <c r="F1168" s="349"/>
      <c r="G1168" s="349"/>
      <c r="H1168" s="338" t="s">
        <v>4739</v>
      </c>
      <c r="I1168" s="349"/>
      <c r="J1168" s="349"/>
      <c r="K1168" s="349"/>
      <c r="L1168" s="349"/>
      <c r="M1168" s="349" t="s">
        <v>4772</v>
      </c>
      <c r="N1168" s="349" t="s">
        <v>4772</v>
      </c>
      <c r="R1168" s="53">
        <f>-'Payroll Totals by Month'!K28</f>
        <v>-120862.18</v>
      </c>
      <c r="S1168" s="349" t="s">
        <v>4787</v>
      </c>
    </row>
    <row r="1169" spans="1:19" x14ac:dyDescent="0.25">
      <c r="A1169" s="349" t="s">
        <v>4710</v>
      </c>
      <c r="B1169" s="349"/>
      <c r="C1169" s="349"/>
      <c r="D1169" s="364">
        <v>3023501</v>
      </c>
      <c r="E1169" s="364" t="s">
        <v>250</v>
      </c>
      <c r="F1169" s="349"/>
      <c r="G1169" s="349"/>
      <c r="H1169" s="338" t="s">
        <v>4740</v>
      </c>
      <c r="I1169" s="349"/>
      <c r="J1169" s="349"/>
      <c r="K1169" s="349"/>
      <c r="L1169" s="349"/>
      <c r="M1169" s="349" t="s">
        <v>4772</v>
      </c>
      <c r="N1169" s="349" t="s">
        <v>4772</v>
      </c>
      <c r="R1169" s="53">
        <f>-'Payroll Totals by Month'!K29</f>
        <v>-89455.669999999984</v>
      </c>
      <c r="S1169" s="349" t="s">
        <v>4787</v>
      </c>
    </row>
    <row r="1170" spans="1:19" x14ac:dyDescent="0.25">
      <c r="A1170" s="349" t="s">
        <v>4710</v>
      </c>
      <c r="B1170" s="349"/>
      <c r="C1170" s="349"/>
      <c r="D1170" s="364">
        <v>3023502</v>
      </c>
      <c r="E1170" s="364" t="s">
        <v>259</v>
      </c>
      <c r="F1170" s="349"/>
      <c r="G1170" s="349"/>
      <c r="H1170" s="338" t="s">
        <v>4741</v>
      </c>
      <c r="I1170" s="349"/>
      <c r="J1170" s="349"/>
      <c r="K1170" s="349"/>
      <c r="L1170" s="349"/>
      <c r="M1170" s="349" t="s">
        <v>4772</v>
      </c>
      <c r="N1170" s="349" t="s">
        <v>4772</v>
      </c>
      <c r="R1170" s="53">
        <f>-'Payroll Totals by Month'!K30</f>
        <v>-134860.08000000002</v>
      </c>
      <c r="S1170" s="349" t="s">
        <v>4786</v>
      </c>
    </row>
    <row r="1171" spans="1:19" x14ac:dyDescent="0.25">
      <c r="A1171" s="349" t="s">
        <v>4710</v>
      </c>
      <c r="B1171" s="349"/>
      <c r="C1171" s="349"/>
      <c r="D1171" s="364">
        <v>3023504</v>
      </c>
      <c r="E1171" s="364" t="s">
        <v>261</v>
      </c>
      <c r="F1171" s="349"/>
      <c r="G1171" s="349"/>
      <c r="H1171" s="338" t="s">
        <v>4742</v>
      </c>
      <c r="I1171" s="349"/>
      <c r="J1171" s="349"/>
      <c r="K1171" s="349"/>
      <c r="L1171" s="349"/>
      <c r="M1171" s="349" t="s">
        <v>4772</v>
      </c>
      <c r="N1171" s="349" t="s">
        <v>4772</v>
      </c>
      <c r="R1171" s="53">
        <f>-'Payroll Totals by Month'!K31</f>
        <v>-161796.37999999998</v>
      </c>
      <c r="S1171" s="349" t="s">
        <v>4787</v>
      </c>
    </row>
    <row r="1172" spans="1:19" x14ac:dyDescent="0.25">
      <c r="A1172" s="349" t="s">
        <v>4710</v>
      </c>
      <c r="B1172" s="349"/>
      <c r="C1172" s="349"/>
      <c r="D1172" s="364">
        <v>3023307</v>
      </c>
      <c r="E1172" s="364" t="s">
        <v>263</v>
      </c>
      <c r="F1172" s="349"/>
      <c r="G1172" s="349"/>
      <c r="H1172" s="338" t="s">
        <v>4743</v>
      </c>
      <c r="I1172" s="349"/>
      <c r="J1172" s="349"/>
      <c r="K1172" s="349"/>
      <c r="L1172" s="349"/>
      <c r="M1172" s="349" t="s">
        <v>4772</v>
      </c>
      <c r="N1172" s="349" t="s">
        <v>4772</v>
      </c>
      <c r="R1172" s="53">
        <f>-'Payroll Totals by Month'!K32</f>
        <v>-71808.37000000001</v>
      </c>
      <c r="S1172" s="349" t="s">
        <v>4786</v>
      </c>
    </row>
    <row r="1173" spans="1:19" x14ac:dyDescent="0.25">
      <c r="A1173" s="349" t="s">
        <v>4710</v>
      </c>
      <c r="B1173" s="349"/>
      <c r="C1173" s="349"/>
      <c r="D1173" s="364">
        <v>3023311</v>
      </c>
      <c r="E1173" s="364" t="s">
        <v>265</v>
      </c>
      <c r="F1173" s="349"/>
      <c r="G1173" s="349"/>
      <c r="H1173" s="338" t="s">
        <v>4744</v>
      </c>
      <c r="I1173" s="349"/>
      <c r="J1173" s="349"/>
      <c r="K1173" s="349"/>
      <c r="L1173" s="349"/>
      <c r="M1173" s="349" t="s">
        <v>4772</v>
      </c>
      <c r="N1173" s="349" t="s">
        <v>4772</v>
      </c>
      <c r="R1173" s="53">
        <f>-'Payroll Totals by Month'!K33</f>
        <v>-146749.96999999997</v>
      </c>
      <c r="S1173" s="349" t="s">
        <v>4786</v>
      </c>
    </row>
    <row r="1174" spans="1:19" x14ac:dyDescent="0.25">
      <c r="A1174" s="349" t="s">
        <v>4710</v>
      </c>
      <c r="B1174" s="349"/>
      <c r="C1174" s="349"/>
      <c r="D1174" s="364">
        <v>3023312</v>
      </c>
      <c r="E1174" s="364" t="s">
        <v>266</v>
      </c>
      <c r="F1174" s="349"/>
      <c r="G1174" s="349"/>
      <c r="H1174" s="338" t="s">
        <v>4745</v>
      </c>
      <c r="I1174" s="349"/>
      <c r="J1174" s="349"/>
      <c r="K1174" s="349"/>
      <c r="L1174" s="349"/>
      <c r="M1174" s="349" t="s">
        <v>4772</v>
      </c>
      <c r="N1174" s="349" t="s">
        <v>4772</v>
      </c>
      <c r="R1174" s="53">
        <f>-'Payroll Totals by Month'!K34</f>
        <v>-73407.73000000001</v>
      </c>
      <c r="S1174" s="349" t="s">
        <v>4786</v>
      </c>
    </row>
    <row r="1175" spans="1:19" x14ac:dyDescent="0.25">
      <c r="A1175" s="349" t="s">
        <v>4710</v>
      </c>
      <c r="B1175" s="349"/>
      <c r="C1175" s="349"/>
      <c r="D1175" s="364">
        <v>3023313</v>
      </c>
      <c r="E1175" s="364" t="s">
        <v>268</v>
      </c>
      <c r="F1175" s="349"/>
      <c r="G1175" s="349"/>
      <c r="H1175" s="338" t="s">
        <v>4746</v>
      </c>
      <c r="I1175" s="349"/>
      <c r="J1175" s="349"/>
      <c r="K1175" s="349"/>
      <c r="L1175" s="349"/>
      <c r="M1175" s="349" t="s">
        <v>4772</v>
      </c>
      <c r="N1175" s="349" t="s">
        <v>4772</v>
      </c>
      <c r="R1175" s="53">
        <f>-'Payroll Totals by Month'!K35</f>
        <v>-63598.579999999994</v>
      </c>
      <c r="S1175" s="349" t="s">
        <v>4786</v>
      </c>
    </row>
    <row r="1176" spans="1:19" x14ac:dyDescent="0.25">
      <c r="A1176" s="349" t="s">
        <v>4710</v>
      </c>
      <c r="B1176" s="349"/>
      <c r="C1176" s="349"/>
      <c r="D1176" s="364">
        <v>3023314</v>
      </c>
      <c r="E1176" s="364" t="s">
        <v>267</v>
      </c>
      <c r="F1176" s="349"/>
      <c r="G1176" s="349"/>
      <c r="H1176" s="338" t="s">
        <v>4747</v>
      </c>
      <c r="I1176" s="349"/>
      <c r="J1176" s="349"/>
      <c r="K1176" s="349"/>
      <c r="L1176" s="349"/>
      <c r="M1176" s="349" t="s">
        <v>4772</v>
      </c>
      <c r="N1176" s="349" t="s">
        <v>4772</v>
      </c>
      <c r="R1176" s="53">
        <f>-'Payroll Totals by Month'!K36</f>
        <v>-72526.409999999974</v>
      </c>
      <c r="S1176" s="349" t="s">
        <v>4786</v>
      </c>
    </row>
    <row r="1177" spans="1:19" x14ac:dyDescent="0.25">
      <c r="A1177" s="349" t="s">
        <v>4710</v>
      </c>
      <c r="B1177" s="349"/>
      <c r="C1177" s="349"/>
      <c r="D1177" s="364">
        <v>3023506</v>
      </c>
      <c r="E1177" s="364" t="s">
        <v>270</v>
      </c>
      <c r="F1177" s="349"/>
      <c r="G1177" s="349"/>
      <c r="H1177" s="338" t="s">
        <v>4748</v>
      </c>
      <c r="I1177" s="349"/>
      <c r="J1177" s="349"/>
      <c r="K1177" s="349"/>
      <c r="L1177" s="349"/>
      <c r="M1177" s="349" t="s">
        <v>4772</v>
      </c>
      <c r="N1177" s="349" t="s">
        <v>4772</v>
      </c>
      <c r="R1177" s="53">
        <f>-'Payroll Totals by Month'!K37</f>
        <v>-95226.859999999986</v>
      </c>
      <c r="S1177" s="349" t="s">
        <v>4786</v>
      </c>
    </row>
    <row r="1178" spans="1:19" x14ac:dyDescent="0.25">
      <c r="A1178" s="349" t="s">
        <v>4710</v>
      </c>
      <c r="B1178" s="349"/>
      <c r="C1178" s="349"/>
      <c r="D1178" s="364">
        <v>3023316</v>
      </c>
      <c r="E1178" s="364" t="s">
        <v>273</v>
      </c>
      <c r="F1178" s="349"/>
      <c r="G1178" s="349"/>
      <c r="H1178" s="338" t="s">
        <v>4749</v>
      </c>
      <c r="I1178" s="349"/>
      <c r="J1178" s="349"/>
      <c r="K1178" s="349"/>
      <c r="L1178" s="349"/>
      <c r="M1178" s="349" t="s">
        <v>4772</v>
      </c>
      <c r="N1178" s="349" t="s">
        <v>4772</v>
      </c>
      <c r="R1178" s="53">
        <f>-'Payroll Totals by Month'!K38</f>
        <v>-71958.389999999985</v>
      </c>
      <c r="S1178" s="349" t="s">
        <v>4786</v>
      </c>
    </row>
    <row r="1179" spans="1:19" x14ac:dyDescent="0.25">
      <c r="A1179" s="349" t="s">
        <v>4710</v>
      </c>
      <c r="B1179" s="349"/>
      <c r="C1179" s="349"/>
      <c r="D1179" s="364">
        <v>3022055</v>
      </c>
      <c r="E1179" s="364" t="s">
        <v>274</v>
      </c>
      <c r="F1179" s="349"/>
      <c r="G1179" s="349"/>
      <c r="H1179" s="338" t="s">
        <v>4750</v>
      </c>
      <c r="I1179" s="349"/>
      <c r="J1179" s="349"/>
      <c r="K1179" s="349"/>
      <c r="L1179" s="349"/>
      <c r="M1179" s="349" t="s">
        <v>4772</v>
      </c>
      <c r="N1179" s="349" t="s">
        <v>4772</v>
      </c>
      <c r="R1179" s="53">
        <f>-'Payroll Totals by Month'!K39</f>
        <v>-88403.53</v>
      </c>
      <c r="S1179" s="349" t="s">
        <v>4787</v>
      </c>
    </row>
    <row r="1180" spans="1:19" x14ac:dyDescent="0.25">
      <c r="A1180" s="349" t="s">
        <v>4710</v>
      </c>
      <c r="B1180" s="349"/>
      <c r="C1180" s="349"/>
      <c r="D1180" s="364">
        <v>3022060</v>
      </c>
      <c r="E1180" s="364" t="s">
        <v>278</v>
      </c>
      <c r="F1180" s="349"/>
      <c r="G1180" s="349"/>
      <c r="H1180" s="338" t="s">
        <v>4751</v>
      </c>
      <c r="I1180" s="349"/>
      <c r="J1180" s="349"/>
      <c r="K1180" s="349"/>
      <c r="L1180" s="349"/>
      <c r="M1180" s="349" t="s">
        <v>4772</v>
      </c>
      <c r="N1180" s="349" t="s">
        <v>4772</v>
      </c>
      <c r="R1180" s="53">
        <f>-'Payroll Totals by Month'!K40</f>
        <v>-197660.52000000002</v>
      </c>
      <c r="S1180" s="349" t="s">
        <v>4786</v>
      </c>
    </row>
    <row r="1181" spans="1:19" x14ac:dyDescent="0.25">
      <c r="A1181" s="349" t="s">
        <v>4710</v>
      </c>
      <c r="B1181" s="349"/>
      <c r="C1181" s="349"/>
      <c r="D1181" s="364">
        <v>3023509</v>
      </c>
      <c r="E1181" s="364" t="s">
        <v>264</v>
      </c>
      <c r="F1181" s="349"/>
      <c r="G1181" s="349"/>
      <c r="H1181" s="338" t="s">
        <v>4752</v>
      </c>
      <c r="I1181" s="349"/>
      <c r="J1181" s="349"/>
      <c r="K1181" s="349"/>
      <c r="L1181" s="349"/>
      <c r="M1181" s="349" t="s">
        <v>4772</v>
      </c>
      <c r="N1181" s="349" t="s">
        <v>4772</v>
      </c>
      <c r="R1181" s="53">
        <f>-'Payroll Totals by Month'!K41</f>
        <v>-167910.99999999997</v>
      </c>
      <c r="S1181" s="349" t="s">
        <v>4786</v>
      </c>
    </row>
    <row r="1182" spans="1:19" x14ac:dyDescent="0.25">
      <c r="A1182" s="349" t="s">
        <v>4710</v>
      </c>
      <c r="B1182" s="349"/>
      <c r="C1182" s="349"/>
      <c r="D1182" s="364">
        <v>3023507</v>
      </c>
      <c r="E1182" s="364" t="s">
        <v>269</v>
      </c>
      <c r="F1182" s="349"/>
      <c r="G1182" s="349"/>
      <c r="H1182" s="338" t="s">
        <v>4753</v>
      </c>
      <c r="I1182" s="349"/>
      <c r="J1182" s="349"/>
      <c r="K1182" s="349"/>
      <c r="L1182" s="349"/>
      <c r="M1182" s="349" t="s">
        <v>4772</v>
      </c>
      <c r="N1182" s="349" t="s">
        <v>4772</v>
      </c>
      <c r="R1182" s="53">
        <f>-'Payroll Totals by Month'!K42</f>
        <v>-56905.06</v>
      </c>
      <c r="S1182" s="349" t="s">
        <v>4786</v>
      </c>
    </row>
    <row r="1183" spans="1:19" x14ac:dyDescent="0.25">
      <c r="A1183" s="349" t="s">
        <v>4710</v>
      </c>
      <c r="B1183" s="349"/>
      <c r="C1183" s="349"/>
      <c r="D1183" s="364">
        <v>3022054</v>
      </c>
      <c r="E1183" s="364" t="s">
        <v>280</v>
      </c>
      <c r="F1183" s="349"/>
      <c r="G1183" s="349"/>
      <c r="H1183" s="338" t="s">
        <v>4754</v>
      </c>
      <c r="I1183" s="349"/>
      <c r="J1183" s="349"/>
      <c r="K1183" s="349"/>
      <c r="L1183" s="349"/>
      <c r="M1183" s="349" t="s">
        <v>4772</v>
      </c>
      <c r="N1183" s="349" t="s">
        <v>4772</v>
      </c>
      <c r="R1183" s="53">
        <f>-'Payroll Totals by Month'!K43</f>
        <v>-66199.12</v>
      </c>
      <c r="S1183" s="349" t="s">
        <v>4786</v>
      </c>
    </row>
    <row r="1184" spans="1:19" x14ac:dyDescent="0.25">
      <c r="A1184" s="349" t="s">
        <v>4710</v>
      </c>
      <c r="B1184" s="349"/>
      <c r="C1184" s="349"/>
      <c r="D1184" s="364">
        <v>3023510</v>
      </c>
      <c r="E1184" s="364" t="s">
        <v>258</v>
      </c>
      <c r="F1184" s="349"/>
      <c r="G1184" s="349"/>
      <c r="H1184" s="338" t="s">
        <v>4755</v>
      </c>
      <c r="I1184" s="349"/>
      <c r="J1184" s="349"/>
      <c r="K1184" s="349"/>
      <c r="L1184" s="349"/>
      <c r="M1184" s="349" t="s">
        <v>4772</v>
      </c>
      <c r="N1184" s="349" t="s">
        <v>4772</v>
      </c>
      <c r="R1184" s="53">
        <f>-'Payroll Totals by Month'!K44</f>
        <v>-116108.44000000002</v>
      </c>
      <c r="S1184" s="349" t="s">
        <v>4786</v>
      </c>
    </row>
    <row r="1185" spans="1:19" x14ac:dyDescent="0.25">
      <c r="A1185" s="349" t="s">
        <v>4710</v>
      </c>
      <c r="B1185" s="349"/>
      <c r="C1185" s="349"/>
      <c r="D1185" s="364">
        <v>3023513</v>
      </c>
      <c r="E1185" s="364" t="s">
        <v>240</v>
      </c>
      <c r="F1185" s="349"/>
      <c r="G1185" s="349"/>
      <c r="H1185" s="338" t="s">
        <v>4756</v>
      </c>
      <c r="I1185" s="349"/>
      <c r="J1185" s="349"/>
      <c r="K1185" s="349"/>
      <c r="L1185" s="349"/>
      <c r="M1185" s="349" t="s">
        <v>4772</v>
      </c>
      <c r="N1185" s="349" t="s">
        <v>4772</v>
      </c>
      <c r="R1185" s="53">
        <f>-'Payroll Totals by Month'!K45</f>
        <v>-139167.66999999998</v>
      </c>
      <c r="S1185" s="349" t="s">
        <v>4786</v>
      </c>
    </row>
    <row r="1186" spans="1:19" x14ac:dyDescent="0.25">
      <c r="A1186" s="349" t="s">
        <v>4710</v>
      </c>
      <c r="B1186" s="349"/>
      <c r="C1186" s="349"/>
      <c r="D1186" s="364">
        <v>3023511</v>
      </c>
      <c r="E1186" s="364" t="s">
        <v>202</v>
      </c>
      <c r="F1186" s="349"/>
      <c r="G1186" s="349"/>
      <c r="H1186" s="338" t="s">
        <v>4757</v>
      </c>
      <c r="I1186" s="349"/>
      <c r="J1186" s="349"/>
      <c r="K1186" s="349"/>
      <c r="L1186" s="349"/>
      <c r="M1186" s="349" t="s">
        <v>4772</v>
      </c>
      <c r="N1186" s="349" t="s">
        <v>4772</v>
      </c>
      <c r="R1186" s="53">
        <f>-'Payroll Totals by Month'!K46</f>
        <v>-164809.19000000003</v>
      </c>
      <c r="S1186" s="349" t="s">
        <v>4787</v>
      </c>
    </row>
    <row r="1187" spans="1:19" x14ac:dyDescent="0.25">
      <c r="A1187" s="349" t="s">
        <v>4710</v>
      </c>
      <c r="B1187" s="349"/>
      <c r="C1187" s="349"/>
      <c r="D1187" s="364">
        <v>3023309</v>
      </c>
      <c r="E1187" s="364" t="s">
        <v>262</v>
      </c>
      <c r="F1187" s="349"/>
      <c r="G1187" s="349"/>
      <c r="H1187" s="338" t="s">
        <v>4758</v>
      </c>
      <c r="I1187" s="349"/>
      <c r="J1187" s="349"/>
      <c r="K1187" s="349"/>
      <c r="L1187" s="349"/>
      <c r="M1187" s="349" t="s">
        <v>4772</v>
      </c>
      <c r="N1187" s="349" t="s">
        <v>4772</v>
      </c>
      <c r="R1187" s="53">
        <f>-'Payroll Totals by Month'!K47</f>
        <v>-86979.78</v>
      </c>
      <c r="S1187" s="349" t="s">
        <v>4786</v>
      </c>
    </row>
    <row r="1188" spans="1:19" x14ac:dyDescent="0.25">
      <c r="A1188" s="349" t="s">
        <v>4710</v>
      </c>
      <c r="B1188" s="349"/>
      <c r="C1188" s="349"/>
      <c r="D1188" s="364">
        <v>3023514</v>
      </c>
      <c r="E1188" s="364" t="s">
        <v>196</v>
      </c>
      <c r="F1188" s="349"/>
      <c r="G1188" s="349"/>
      <c r="H1188" s="338" t="s">
        <v>4759</v>
      </c>
      <c r="I1188" s="349"/>
      <c r="J1188" s="349"/>
      <c r="K1188" s="349"/>
      <c r="L1188" s="349"/>
      <c r="M1188" s="349" t="s">
        <v>4772</v>
      </c>
      <c r="N1188" s="349" t="s">
        <v>4772</v>
      </c>
      <c r="R1188" s="53">
        <f>-'Payroll Totals by Month'!K48</f>
        <v>-81475.710000000006</v>
      </c>
      <c r="S1188" s="349" t="s">
        <v>4787</v>
      </c>
    </row>
    <row r="1189" spans="1:19" x14ac:dyDescent="0.25">
      <c r="A1189" s="349" t="s">
        <v>4710</v>
      </c>
      <c r="B1189" s="349"/>
      <c r="C1189" s="349"/>
      <c r="D1189" s="364">
        <v>3022067</v>
      </c>
      <c r="E1189" s="364" t="s">
        <v>41</v>
      </c>
      <c r="F1189" s="349"/>
      <c r="G1189" s="349"/>
      <c r="H1189" s="338" t="s">
        <v>4760</v>
      </c>
      <c r="I1189" s="349"/>
      <c r="J1189" s="349"/>
      <c r="K1189" s="349"/>
      <c r="L1189" s="349"/>
      <c r="M1189" s="349" t="s">
        <v>4772</v>
      </c>
      <c r="N1189" s="349" t="s">
        <v>4772</v>
      </c>
      <c r="R1189" s="53">
        <f>-'Payroll Totals by Month'!K49</f>
        <v>-99748.650000000009</v>
      </c>
      <c r="S1189" s="349" t="s">
        <v>4786</v>
      </c>
    </row>
    <row r="1190" spans="1:19" x14ac:dyDescent="0.25">
      <c r="A1190" s="349" t="s">
        <v>4710</v>
      </c>
      <c r="B1190" s="349"/>
      <c r="C1190" s="349"/>
      <c r="D1190" s="364">
        <v>3022071</v>
      </c>
      <c r="E1190" s="364" t="s">
        <v>253</v>
      </c>
      <c r="F1190" s="349"/>
      <c r="G1190" s="349"/>
      <c r="H1190" s="338" t="s">
        <v>4761</v>
      </c>
      <c r="I1190" s="349"/>
      <c r="J1190" s="349"/>
      <c r="K1190" s="349"/>
      <c r="L1190" s="349"/>
      <c r="M1190" s="349" t="s">
        <v>4772</v>
      </c>
      <c r="N1190" s="349" t="s">
        <v>4772</v>
      </c>
      <c r="R1190" s="53">
        <f>-'Payroll Totals by Month'!K50</f>
        <v>-93658.86</v>
      </c>
      <c r="S1190" s="349" t="s">
        <v>4786</v>
      </c>
    </row>
    <row r="1191" spans="1:19" x14ac:dyDescent="0.25">
      <c r="A1191" s="349" t="s">
        <v>4710</v>
      </c>
      <c r="B1191" s="349"/>
      <c r="C1191" s="349"/>
      <c r="D1191" s="364">
        <v>3023516</v>
      </c>
      <c r="E1191" s="364" t="s">
        <v>228</v>
      </c>
      <c r="F1191" s="349"/>
      <c r="G1191" s="349"/>
      <c r="H1191" s="338" t="s">
        <v>4762</v>
      </c>
      <c r="I1191" s="349"/>
      <c r="J1191" s="349"/>
      <c r="K1191" s="349"/>
      <c r="L1191" s="349"/>
      <c r="M1191" s="349" t="s">
        <v>4772</v>
      </c>
      <c r="N1191" s="349" t="s">
        <v>4772</v>
      </c>
      <c r="R1191" s="53">
        <f>-'Payroll Totals by Month'!K51</f>
        <v>-104742.88</v>
      </c>
      <c r="S1191" s="349" t="s">
        <v>4787</v>
      </c>
    </row>
    <row r="1192" spans="1:19" x14ac:dyDescent="0.25">
      <c r="A1192" s="349" t="s">
        <v>4710</v>
      </c>
      <c r="B1192" s="349"/>
      <c r="C1192" s="349"/>
      <c r="D1192" s="364">
        <v>3022077</v>
      </c>
      <c r="E1192" s="364" t="s">
        <v>248</v>
      </c>
      <c r="F1192" s="349"/>
      <c r="G1192" s="349"/>
      <c r="H1192" s="338" t="s">
        <v>4763</v>
      </c>
      <c r="I1192" s="349"/>
      <c r="J1192" s="349"/>
      <c r="K1192" s="349"/>
      <c r="L1192" s="349"/>
      <c r="M1192" s="349" t="s">
        <v>4772</v>
      </c>
      <c r="N1192" s="349" t="s">
        <v>4772</v>
      </c>
      <c r="R1192" s="53">
        <f>-'Payroll Totals by Month'!K52</f>
        <v>-530916.43999999994</v>
      </c>
      <c r="S1192" s="349" t="s">
        <v>4787</v>
      </c>
    </row>
    <row r="1193" spans="1:19" x14ac:dyDescent="0.25">
      <c r="A1193" s="349" t="s">
        <v>4710</v>
      </c>
      <c r="B1193" s="349"/>
      <c r="C1193" s="349"/>
      <c r="D1193" s="364">
        <v>3022079</v>
      </c>
      <c r="E1193" s="364" t="s">
        <v>199</v>
      </c>
      <c r="F1193" s="349"/>
      <c r="G1193" s="349"/>
      <c r="H1193" s="338" t="s">
        <v>4764</v>
      </c>
      <c r="I1193" s="349"/>
      <c r="J1193" s="349"/>
      <c r="K1193" s="349"/>
      <c r="L1193" s="349"/>
      <c r="M1193" s="349" t="s">
        <v>4772</v>
      </c>
      <c r="N1193" s="349" t="s">
        <v>4772</v>
      </c>
      <c r="R1193" s="53">
        <f>-'Payroll Totals by Month'!K53</f>
        <v>-141010.74</v>
      </c>
      <c r="S1193" s="349" t="s">
        <v>4787</v>
      </c>
    </row>
    <row r="1194" spans="1:19" x14ac:dyDescent="0.25">
      <c r="A1194" s="349" t="s">
        <v>4710</v>
      </c>
      <c r="B1194" s="349"/>
      <c r="C1194" s="349"/>
      <c r="D1194" s="364">
        <v>3022078</v>
      </c>
      <c r="E1194" s="364" t="s">
        <v>251</v>
      </c>
      <c r="F1194" s="349"/>
      <c r="G1194" s="349"/>
      <c r="H1194" s="338" t="s">
        <v>4765</v>
      </c>
      <c r="I1194" s="349"/>
      <c r="J1194" s="349"/>
      <c r="K1194" s="349"/>
      <c r="L1194" s="349"/>
      <c r="M1194" s="349" t="s">
        <v>4772</v>
      </c>
      <c r="N1194" s="349" t="s">
        <v>4772</v>
      </c>
      <c r="R1194" s="53">
        <f>-'Payroll Totals by Month'!K54</f>
        <v>-116515.49000000002</v>
      </c>
      <c r="S1194" s="349" t="s">
        <v>4786</v>
      </c>
    </row>
    <row r="1195" spans="1:19" x14ac:dyDescent="0.25">
      <c r="A1195" s="349" t="s">
        <v>4710</v>
      </c>
      <c r="B1195" s="349"/>
      <c r="C1195" s="349"/>
      <c r="D1195" s="364">
        <v>3021002</v>
      </c>
      <c r="E1195" s="364" t="s">
        <v>63</v>
      </c>
      <c r="F1195" s="349"/>
      <c r="G1195" s="349"/>
      <c r="H1195" s="338" t="s">
        <v>4766</v>
      </c>
      <c r="I1195" s="349"/>
      <c r="J1195" s="349"/>
      <c r="K1195" s="349"/>
      <c r="L1195" s="349"/>
      <c r="M1195" s="349" t="s">
        <v>4772</v>
      </c>
      <c r="N1195" s="349" t="s">
        <v>4772</v>
      </c>
      <c r="R1195" s="53">
        <f>-'Payroll Totals by Month'!K55</f>
        <v>-53485.39</v>
      </c>
      <c r="S1195" s="349" t="s">
        <v>4787</v>
      </c>
    </row>
    <row r="1196" spans="1:19" x14ac:dyDescent="0.25">
      <c r="A1196" s="349" t="s">
        <v>4710</v>
      </c>
      <c r="B1196" s="349"/>
      <c r="C1196" s="349"/>
      <c r="D1196" s="364">
        <v>3021000</v>
      </c>
      <c r="E1196" s="364" t="s">
        <v>53</v>
      </c>
      <c r="F1196" s="349"/>
      <c r="G1196" s="349"/>
      <c r="H1196" s="338" t="s">
        <v>4767</v>
      </c>
      <c r="I1196" s="349"/>
      <c r="J1196" s="349"/>
      <c r="K1196" s="349"/>
      <c r="L1196" s="349"/>
      <c r="M1196" s="349" t="s">
        <v>4772</v>
      </c>
      <c r="N1196" s="349" t="s">
        <v>4772</v>
      </c>
      <c r="R1196" s="53">
        <f>-'Payroll Totals by Month'!K56</f>
        <v>-177255.34</v>
      </c>
      <c r="S1196" s="349" t="s">
        <v>4787</v>
      </c>
    </row>
    <row r="1197" spans="1:19" x14ac:dyDescent="0.25">
      <c r="A1197" s="349" t="s">
        <v>4710</v>
      </c>
      <c r="B1197" s="349"/>
      <c r="C1197" s="349"/>
      <c r="D1197" s="364">
        <v>3027005</v>
      </c>
      <c r="E1197" s="364" t="s">
        <v>67</v>
      </c>
      <c r="F1197" s="349"/>
      <c r="G1197" s="349"/>
      <c r="H1197" s="338" t="s">
        <v>4768</v>
      </c>
      <c r="I1197" s="349"/>
      <c r="J1197" s="349"/>
      <c r="K1197" s="349"/>
      <c r="L1197" s="349"/>
      <c r="M1197" s="349" t="s">
        <v>4772</v>
      </c>
      <c r="N1197" s="349" t="s">
        <v>4772</v>
      </c>
      <c r="R1197" s="53">
        <f>-'Payroll Totals by Month'!K57</f>
        <v>-165904.24000000002</v>
      </c>
      <c r="S1197" s="349" t="s">
        <v>4786</v>
      </c>
    </row>
    <row r="1198" spans="1:19" x14ac:dyDescent="0.25">
      <c r="A1198" s="349" t="s">
        <v>4710</v>
      </c>
      <c r="B1198" s="349"/>
      <c r="C1198" s="349"/>
      <c r="D1198" s="364">
        <v>3021102</v>
      </c>
      <c r="E1198" s="364" t="s">
        <v>315</v>
      </c>
      <c r="F1198" s="349"/>
      <c r="G1198" s="349"/>
      <c r="H1198" s="338" t="s">
        <v>4769</v>
      </c>
      <c r="I1198" s="349"/>
      <c r="J1198" s="349"/>
      <c r="K1198" s="349"/>
      <c r="L1198" s="349"/>
      <c r="M1198" s="349" t="s">
        <v>4772</v>
      </c>
      <c r="N1198" s="349" t="s">
        <v>4772</v>
      </c>
      <c r="R1198" s="53">
        <f>-'Payroll Totals by Month'!K58</f>
        <v>-21808.529999999995</v>
      </c>
      <c r="S1198" s="349" t="s">
        <v>4786</v>
      </c>
    </row>
    <row r="1199" spans="1:19" x14ac:dyDescent="0.25">
      <c r="A1199" s="349" t="s">
        <v>4710</v>
      </c>
      <c r="B1199" s="349"/>
      <c r="C1199" s="349"/>
      <c r="D1199" s="364">
        <v>3023520</v>
      </c>
      <c r="E1199" s="349" t="s">
        <v>189</v>
      </c>
      <c r="F1199" s="349"/>
      <c r="G1199" s="349"/>
      <c r="H1199" s="338" t="s">
        <v>4770</v>
      </c>
      <c r="I1199" s="349"/>
      <c r="J1199" s="349"/>
      <c r="K1199" s="349"/>
      <c r="L1199" s="349"/>
      <c r="M1199" s="349" t="s">
        <v>4772</v>
      </c>
      <c r="N1199" s="349" t="s">
        <v>4772</v>
      </c>
      <c r="R1199" s="53">
        <f>-'Payroll Totals by Month'!K59</f>
        <v>-147973.47000000003</v>
      </c>
      <c r="S1199" s="349" t="s">
        <v>4786</v>
      </c>
    </row>
    <row r="1200" spans="1:19" x14ac:dyDescent="0.25">
      <c r="A1200" s="349" t="s">
        <v>4710</v>
      </c>
      <c r="B1200" s="349"/>
      <c r="C1200" s="349"/>
      <c r="D1200" s="364">
        <v>3023524</v>
      </c>
      <c r="E1200" s="349" t="s">
        <v>200</v>
      </c>
      <c r="F1200" s="349"/>
      <c r="G1200" s="349"/>
      <c r="H1200" s="338" t="s">
        <v>4771</v>
      </c>
      <c r="I1200" s="349"/>
      <c r="J1200" s="349"/>
      <c r="K1200" s="349"/>
      <c r="L1200" s="349"/>
      <c r="M1200" s="349" t="s">
        <v>4772</v>
      </c>
      <c r="N1200" s="349" t="s">
        <v>4772</v>
      </c>
      <c r="R1200" s="53">
        <f>-'Payroll Totals by Month'!K60</f>
        <v>-110138.52000000003</v>
      </c>
      <c r="S1200" s="349" t="s">
        <v>4787</v>
      </c>
    </row>
  </sheetData>
  <autoFilter ref="A1:S120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262"/>
  <sheetViews>
    <sheetView showGridLines="0" tabSelected="1" zoomScale="70" zoomScaleNormal="70" workbookViewId="0">
      <pane xSplit="5" ySplit="19" topLeftCell="F20" activePane="bottomRight" state="frozen"/>
      <selection activeCell="C1" sqref="C1"/>
      <selection pane="topRight" activeCell="F1" sqref="F1"/>
      <selection pane="bottomLeft" activeCell="C20" sqref="C20"/>
      <selection pane="bottomRight" activeCell="G6" sqref="G6:L8"/>
    </sheetView>
  </sheetViews>
  <sheetFormatPr defaultRowHeight="15" x14ac:dyDescent="0.25"/>
  <cols>
    <col min="1" max="1" width="14" style="104" hidden="1" customWidth="1"/>
    <col min="2" max="2" width="13.5703125" style="104" hidden="1" customWidth="1"/>
    <col min="3" max="3" width="2.28515625" style="104" customWidth="1"/>
    <col min="4" max="4" width="51" customWidth="1"/>
    <col min="5" max="5" width="12.28515625" customWidth="1"/>
    <col min="6" max="6" width="17.5703125" customWidth="1"/>
    <col min="7" max="10" width="19.7109375" customWidth="1"/>
    <col min="11" max="11" width="31.42578125" bestFit="1" customWidth="1"/>
    <col min="12" max="12" width="38.42578125" customWidth="1"/>
    <col min="13" max="13" width="26.7109375" customWidth="1"/>
    <col min="14" max="14" width="30.5703125" bestFit="1" customWidth="1"/>
    <col min="15" max="15" width="30.5703125" style="288" customWidth="1"/>
    <col min="16" max="16" width="13.5703125" bestFit="1" customWidth="1"/>
    <col min="17" max="17" width="65.7109375" customWidth="1"/>
  </cols>
  <sheetData>
    <row r="1" spans="1:16" ht="31.5" x14ac:dyDescent="0.5">
      <c r="A1" s="447" t="s">
        <v>3626</v>
      </c>
      <c r="B1" s="448"/>
      <c r="C1" s="448"/>
      <c r="D1" s="448"/>
      <c r="E1" s="448"/>
      <c r="F1" s="448"/>
      <c r="G1" s="448"/>
      <c r="H1" s="448"/>
      <c r="I1" s="448"/>
      <c r="J1" s="448"/>
      <c r="K1" s="448"/>
      <c r="L1" s="448"/>
      <c r="M1" s="448"/>
      <c r="N1" s="448"/>
      <c r="O1" s="449"/>
      <c r="P1" s="449"/>
    </row>
    <row r="2" spans="1:16" x14ac:dyDescent="0.25">
      <c r="A2" s="104" t="s">
        <v>4148</v>
      </c>
      <c r="B2" s="104" t="s">
        <v>4148</v>
      </c>
      <c r="C2"/>
    </row>
    <row r="3" spans="1:16" ht="26.25" x14ac:dyDescent="0.4">
      <c r="A3" s="104" t="s">
        <v>3470</v>
      </c>
      <c r="B3" s="269"/>
      <c r="C3"/>
      <c r="G3" s="450" t="s">
        <v>4149</v>
      </c>
      <c r="H3" s="450"/>
      <c r="I3" s="450"/>
      <c r="J3" s="450"/>
      <c r="K3" s="450"/>
      <c r="L3" s="450"/>
      <c r="M3" s="306"/>
      <c r="N3" s="270"/>
      <c r="O3" s="270"/>
    </row>
    <row r="4" spans="1:16" ht="17.45" customHeight="1" thickBot="1" x14ac:dyDescent="0.45">
      <c r="A4" s="104" t="s">
        <v>4150</v>
      </c>
      <c r="B4" s="269">
        <f>I59</f>
        <v>0</v>
      </c>
      <c r="C4"/>
      <c r="G4" s="290"/>
      <c r="H4" s="290"/>
      <c r="I4" s="290"/>
      <c r="J4" s="290"/>
      <c r="K4" s="306"/>
      <c r="L4" s="290"/>
      <c r="M4" s="306"/>
    </row>
    <row r="5" spans="1:16" ht="17.45" customHeight="1" thickTop="1" thickBot="1" x14ac:dyDescent="0.3">
      <c r="A5" s="104" t="s">
        <v>4145</v>
      </c>
      <c r="B5" s="269"/>
      <c r="C5"/>
      <c r="G5" s="460" t="s">
        <v>4151</v>
      </c>
      <c r="H5" s="461"/>
      <c r="N5" s="270"/>
      <c r="O5" s="270"/>
    </row>
    <row r="6" spans="1:16" ht="27" thickTop="1" x14ac:dyDescent="0.4">
      <c r="A6" s="104" t="s">
        <v>4152</v>
      </c>
      <c r="B6" s="269"/>
      <c r="C6"/>
      <c r="G6" s="451" t="s">
        <v>576</v>
      </c>
      <c r="H6" s="452"/>
      <c r="I6" s="452"/>
      <c r="J6" s="452"/>
      <c r="K6" s="452"/>
      <c r="L6" s="453"/>
      <c r="M6" s="306"/>
    </row>
    <row r="7" spans="1:16" ht="26.25" x14ac:dyDescent="0.4">
      <c r="A7" s="104" t="s">
        <v>617</v>
      </c>
      <c r="B7" s="269"/>
      <c r="C7"/>
      <c r="G7" s="454"/>
      <c r="H7" s="455"/>
      <c r="I7" s="455"/>
      <c r="J7" s="455"/>
      <c r="K7" s="455"/>
      <c r="L7" s="456"/>
      <c r="M7" s="306"/>
    </row>
    <row r="8" spans="1:16" ht="21.6" customHeight="1" thickBot="1" x14ac:dyDescent="0.45">
      <c r="A8" s="104" t="s">
        <v>3615</v>
      </c>
      <c r="B8" s="269"/>
      <c r="C8"/>
      <c r="G8" s="454"/>
      <c r="H8" s="455"/>
      <c r="I8" s="455"/>
      <c r="J8" s="455"/>
      <c r="K8" s="455"/>
      <c r="L8" s="456"/>
      <c r="M8" s="306"/>
    </row>
    <row r="9" spans="1:16" ht="24" thickBot="1" x14ac:dyDescent="0.4">
      <c r="B9" s="271"/>
      <c r="C9"/>
      <c r="G9" s="457">
        <f>VLOOKUP(G6,Schools!B6:T143,19,FALSE)</f>
        <v>0</v>
      </c>
      <c r="H9" s="458"/>
      <c r="I9" s="458"/>
      <c r="J9" s="458"/>
      <c r="K9" s="458"/>
      <c r="L9" s="459"/>
      <c r="M9" s="326"/>
    </row>
    <row r="10" spans="1:16" ht="15.6" customHeight="1" x14ac:dyDescent="0.25">
      <c r="A10" s="104" t="s">
        <v>4153</v>
      </c>
      <c r="B10" s="269"/>
      <c r="C10"/>
      <c r="G10" s="272"/>
      <c r="H10" s="272"/>
    </row>
    <row r="11" spans="1:16" ht="15.6" customHeight="1" x14ac:dyDescent="0.25">
      <c r="B11" s="269"/>
      <c r="C11"/>
      <c r="G11" s="272"/>
      <c r="H11" s="272"/>
    </row>
    <row r="12" spans="1:16" ht="15.6" customHeight="1" x14ac:dyDescent="0.3">
      <c r="B12" s="269"/>
      <c r="C12"/>
      <c r="D12" s="388"/>
      <c r="E12" s="388"/>
      <c r="F12" s="389" t="s">
        <v>386</v>
      </c>
      <c r="G12" s="389" t="s">
        <v>27</v>
      </c>
      <c r="H12" s="389" t="s">
        <v>3637</v>
      </c>
      <c r="I12" s="389" t="s">
        <v>3640</v>
      </c>
      <c r="J12" s="389" t="s">
        <v>3644</v>
      </c>
      <c r="K12" s="390" t="s">
        <v>4265</v>
      </c>
      <c r="L12" s="390" t="s">
        <v>3648</v>
      </c>
      <c r="M12" s="389" t="s">
        <v>4197</v>
      </c>
    </row>
    <row r="13" spans="1:16" ht="15.6" customHeight="1" x14ac:dyDescent="0.3">
      <c r="B13" s="269"/>
      <c r="C13"/>
      <c r="D13" s="388"/>
      <c r="E13" s="391" t="s">
        <v>4266</v>
      </c>
      <c r="F13" s="392">
        <f t="shared" ref="F13:L13" si="0">F59</f>
        <v>0</v>
      </c>
      <c r="G13" s="392">
        <f t="shared" si="0"/>
        <v>0</v>
      </c>
      <c r="H13" s="392">
        <f t="shared" si="0"/>
        <v>0</v>
      </c>
      <c r="I13" s="392">
        <f t="shared" si="0"/>
        <v>0</v>
      </c>
      <c r="J13" s="392">
        <f t="shared" si="0"/>
        <v>0</v>
      </c>
      <c r="K13" s="392">
        <f>K59</f>
        <v>0</v>
      </c>
      <c r="L13" s="392">
        <f t="shared" si="0"/>
        <v>0</v>
      </c>
      <c r="M13" s="392">
        <f>SUM(F13:L13)</f>
        <v>0</v>
      </c>
    </row>
    <row r="14" spans="1:16" ht="15" customHeight="1" x14ac:dyDescent="0.3">
      <c r="B14" s="269"/>
      <c r="C14"/>
      <c r="D14" s="388"/>
      <c r="E14" s="391" t="s">
        <v>4267</v>
      </c>
      <c r="F14" s="392"/>
      <c r="G14" s="392"/>
      <c r="H14" s="392"/>
      <c r="I14" s="392"/>
      <c r="J14" s="392"/>
      <c r="K14" s="392">
        <f>IF(ISNA(-VLOOKUP(G9,'Payroll Totals by Month'!B3:K60,9,FALSE)),0,-VLOOKUP(G9,'Payroll Totals by Month'!B3:K60,9,FALSE))</f>
        <v>0</v>
      </c>
      <c r="L14" s="392">
        <f>IF(ISNA(-VLOOKUP(G9,'Payroll Totals by Month'!B3:K60,10,FALSE)),0,-VLOOKUP(G9,'Payroll Totals by Month'!B3:K60,10,FALSE))</f>
        <v>0</v>
      </c>
      <c r="M14" s="392">
        <f t="shared" ref="M14:M15" si="1">SUM(F14:L14)</f>
        <v>0</v>
      </c>
    </row>
    <row r="15" spans="1:16" ht="15" customHeight="1" x14ac:dyDescent="0.3">
      <c r="B15" s="269"/>
      <c r="C15"/>
      <c r="D15" s="388"/>
      <c r="E15" s="391" t="s">
        <v>4199</v>
      </c>
      <c r="F15" s="392">
        <f t="shared" ref="F15:L15" si="2">SUM(F13:F14)</f>
        <v>0</v>
      </c>
      <c r="G15" s="392">
        <f t="shared" si="2"/>
        <v>0</v>
      </c>
      <c r="H15" s="392">
        <f t="shared" si="2"/>
        <v>0</v>
      </c>
      <c r="I15" s="392">
        <f t="shared" si="2"/>
        <v>0</v>
      </c>
      <c r="J15" s="392">
        <f t="shared" si="2"/>
        <v>0</v>
      </c>
      <c r="K15" s="392">
        <f t="shared" si="2"/>
        <v>0</v>
      </c>
      <c r="L15" s="392">
        <f t="shared" si="2"/>
        <v>0</v>
      </c>
      <c r="M15" s="392">
        <f t="shared" si="1"/>
        <v>0</v>
      </c>
    </row>
    <row r="16" spans="1:16" ht="15.6" customHeight="1" x14ac:dyDescent="0.3">
      <c r="B16" s="269"/>
      <c r="C16"/>
      <c r="D16" s="299"/>
      <c r="E16" s="301"/>
      <c r="F16" s="299"/>
      <c r="G16" s="300"/>
      <c r="H16" s="300"/>
      <c r="I16" s="299"/>
      <c r="J16" s="299"/>
      <c r="K16" s="435" t="s">
        <v>4792</v>
      </c>
      <c r="L16" s="436">
        <f>L15+K15</f>
        <v>0</v>
      </c>
      <c r="M16" s="299"/>
    </row>
    <row r="17" spans="1:17" ht="15.6" customHeight="1" thickBot="1" x14ac:dyDescent="0.35">
      <c r="B17" s="269"/>
      <c r="C17"/>
      <c r="D17" s="299"/>
      <c r="E17" s="301"/>
      <c r="F17" s="299"/>
      <c r="G17" s="300"/>
      <c r="H17" s="300"/>
      <c r="I17" s="299"/>
      <c r="J17" s="299"/>
      <c r="K17" s="299"/>
      <c r="L17" s="299"/>
      <c r="M17" s="299"/>
    </row>
    <row r="18" spans="1:17" ht="15.6" customHeight="1" x14ac:dyDescent="0.25">
      <c r="B18" s="269"/>
      <c r="C18"/>
      <c r="F18" s="446" t="s">
        <v>4280</v>
      </c>
      <c r="G18" s="446"/>
      <c r="H18" s="446"/>
      <c r="I18" s="446"/>
      <c r="J18" s="446"/>
      <c r="K18" s="375" t="s">
        <v>4258</v>
      </c>
      <c r="L18" s="376"/>
    </row>
    <row r="19" spans="1:17" ht="34.5" customHeight="1" x14ac:dyDescent="0.3">
      <c r="C19"/>
      <c r="D19" s="273" t="s">
        <v>4198</v>
      </c>
      <c r="E19" s="273" t="s">
        <v>20</v>
      </c>
      <c r="F19" s="273" t="s">
        <v>386</v>
      </c>
      <c r="G19" s="273" t="s">
        <v>27</v>
      </c>
      <c r="H19" s="273" t="s">
        <v>3637</v>
      </c>
      <c r="I19" s="273" t="s">
        <v>3640</v>
      </c>
      <c r="J19" s="273" t="s">
        <v>3644</v>
      </c>
      <c r="K19" s="377" t="s">
        <v>4265</v>
      </c>
      <c r="L19" s="378" t="s">
        <v>3648</v>
      </c>
      <c r="M19" s="273" t="s">
        <v>4197</v>
      </c>
      <c r="N19" s="273" t="s">
        <v>4196</v>
      </c>
      <c r="O19" s="330" t="s">
        <v>4154</v>
      </c>
      <c r="P19" s="330" t="s">
        <v>4268</v>
      </c>
      <c r="Q19" s="2" t="s">
        <v>3482</v>
      </c>
    </row>
    <row r="20" spans="1:17" ht="15.6" customHeight="1" thickBot="1" x14ac:dyDescent="0.3">
      <c r="C20"/>
      <c r="K20" s="379"/>
      <c r="L20" s="380"/>
    </row>
    <row r="21" spans="1:17" ht="15" customHeight="1" thickBot="1" x14ac:dyDescent="0.3">
      <c r="A21" s="275" t="s">
        <v>3506</v>
      </c>
      <c r="B21" s="276" t="s">
        <v>3550</v>
      </c>
      <c r="C21"/>
      <c r="D21" s="328" t="s">
        <v>4155</v>
      </c>
      <c r="E21" s="328" t="s">
        <v>66</v>
      </c>
      <c r="F21" s="327">
        <f>SUMIF(APT!D20:D100,SchoolReport!G9,APT!T20:T100)+SUMIF(APT!D20:D100,SchoolReport!G9,APT!U20:U100)</f>
        <v>0</v>
      </c>
      <c r="G21" s="327">
        <f>+SUMIF(APT!$D$20:$D$100,SchoolReport!$G$9,APT!V20:V100)</f>
        <v>0</v>
      </c>
      <c r="H21" s="327">
        <f>+SUMIF(APT!$D$20:$D$100,SchoolReport!$G$9,APT!W20:W100)</f>
        <v>0</v>
      </c>
      <c r="I21" s="327">
        <f>+SUMIF(APT!$D$20:$D$100,SchoolReport!$G$9,APT!X20:X100)</f>
        <v>0</v>
      </c>
      <c r="J21" s="327">
        <f>+SUMIF(APT!$D$20:$D$100,SchoolReport!$G$9,APT!Y20:Y100)</f>
        <v>0</v>
      </c>
      <c r="K21" s="381">
        <f>SUMIF(APT!D20:D100,SchoolReport!G9,APT!AA20:AA100)-SUM(F21:J21)</f>
        <v>0</v>
      </c>
      <c r="L21" s="382">
        <f>SUMIFS(APT!AD20:AD100,APT!D20:D100,SchoolReport!G9,APT!N20:N100,SchoolReport!B21)</f>
        <v>0</v>
      </c>
      <c r="M21" s="327">
        <f>SUM(F21:L21)</f>
        <v>0</v>
      </c>
      <c r="N21" s="327">
        <f>SUMIF(APT!D20:D100,SchoolReport!G9,APT!G20:G100)-M21</f>
        <v>0</v>
      </c>
      <c r="O21" s="327">
        <f>N21+M21</f>
        <v>0</v>
      </c>
      <c r="P21" t="s">
        <v>4269</v>
      </c>
      <c r="Q21" t="s">
        <v>4795</v>
      </c>
    </row>
    <row r="22" spans="1:17" x14ac:dyDescent="0.25">
      <c r="A22" s="279" t="s">
        <v>3510</v>
      </c>
      <c r="B22" s="280" t="s">
        <v>4038</v>
      </c>
      <c r="C22"/>
      <c r="D22" s="328" t="s">
        <v>21</v>
      </c>
      <c r="E22" s="328" t="s">
        <v>173</v>
      </c>
      <c r="F22" s="327">
        <f>SUMIFS(DEDEL!$S$20:$S$262,DEDEL!$D$20:$D$262,SchoolReport!$G$9,DEDEL!$M$20:$M$262,$B22)+SUMIFS(DEDEL!$T$20:$T$262,DEDEL!$D$20:$D$262,SchoolReport!$G$9,DEDEL!$M$20:$M$262,$B22)</f>
        <v>0</v>
      </c>
      <c r="G22" s="327">
        <f>SUMIFS(DEDEL!U$20:U$262,DEDEL!$D$20:$D$262,SchoolReport!$G$9,DEDEL!$M$20:$M$262,$B22)</f>
        <v>0</v>
      </c>
      <c r="H22" s="327">
        <f>SUMIFS(DEDEL!V$20:V$262,DEDEL!$D$20:$D$262,SchoolReport!$G$9,DEDEL!$M$20:$M$262,$B22)</f>
        <v>0</v>
      </c>
      <c r="I22" s="327">
        <f>SUMIFS(DEDEL!W$20:W$262,DEDEL!$D$20:$D$262,SchoolReport!$G$9,DEDEL!$M$20:$M$262,$B22)</f>
        <v>0</v>
      </c>
      <c r="J22" s="327">
        <f>SUMIFS(DEDEL!X$20:X$262,DEDEL!$D$20:$D$262,SchoolReport!$G$9,DEDEL!$M$20:$M$262,$B22)</f>
        <v>0</v>
      </c>
      <c r="K22" s="381">
        <v>0</v>
      </c>
      <c r="L22" s="382">
        <f>SUMIFS(DEDEL!Y$20:Y$262,DEDEL!$D$20:$D$262,SchoolReport!$G$9,DEDEL!$M$20:$M$262,$B22)</f>
        <v>0</v>
      </c>
      <c r="M22" s="327">
        <f t="shared" ref="M22:M35" si="3">SUM(F22:L22)</f>
        <v>0</v>
      </c>
      <c r="N22" s="327">
        <v>0</v>
      </c>
      <c r="O22" s="327">
        <f t="shared" ref="O22:O45" si="4">N22+M22</f>
        <v>0</v>
      </c>
      <c r="P22" t="s">
        <v>4269</v>
      </c>
      <c r="Q22" t="s">
        <v>4286</v>
      </c>
    </row>
    <row r="23" spans="1:17" x14ac:dyDescent="0.25">
      <c r="A23" s="281"/>
      <c r="B23" s="282" t="s">
        <v>4040</v>
      </c>
      <c r="C23"/>
      <c r="D23" s="328" t="s">
        <v>21</v>
      </c>
      <c r="E23" s="328" t="s">
        <v>176</v>
      </c>
      <c r="F23" s="327">
        <f>SUMIFS(DEDEL!$S$20:$S$262,DEDEL!$D$20:$D$262,SchoolReport!$G$9,DEDEL!$M$20:$M$262,$B23)+SUMIFS(DEDEL!$T$20:$T$262,DEDEL!$D$20:$D$262,SchoolReport!$G$9,DEDEL!$M$20:$M$262,$B23)</f>
        <v>0</v>
      </c>
      <c r="G23" s="327">
        <f>SUMIFS(DEDEL!U$20:U$262,DEDEL!$D$20:$D$262,SchoolReport!$G$9,DEDEL!$M$20:$M$262,$B23)</f>
        <v>0</v>
      </c>
      <c r="H23" s="327">
        <f>SUMIFS(DEDEL!V$20:V$262,DEDEL!$D$20:$D$262,SchoolReport!$G$9,DEDEL!$M$20:$M$262,$B23)</f>
        <v>0</v>
      </c>
      <c r="I23" s="327">
        <f>SUMIFS(DEDEL!W$20:W$262,DEDEL!$D$20:$D$262,SchoolReport!$G$9,DEDEL!$M$20:$M$262,$B23)</f>
        <v>0</v>
      </c>
      <c r="J23" s="327">
        <f>SUMIFS(DEDEL!X$20:X$262,DEDEL!$D$20:$D$262,SchoolReport!$G$9,DEDEL!$M$20:$M$262,$B23)</f>
        <v>0</v>
      </c>
      <c r="K23" s="381">
        <v>0</v>
      </c>
      <c r="L23" s="382">
        <f>SUMIFS(DEDEL!Y$20:Y$262,DEDEL!$D$20:$D$262,SchoolReport!$G$9,DEDEL!$M$20:$M$262,$B23)</f>
        <v>0</v>
      </c>
      <c r="M23" s="327">
        <f t="shared" si="3"/>
        <v>0</v>
      </c>
      <c r="N23" s="327">
        <v>0</v>
      </c>
      <c r="O23" s="327">
        <f t="shared" si="4"/>
        <v>0</v>
      </c>
      <c r="P23" t="s">
        <v>4269</v>
      </c>
      <c r="Q23" s="349" t="s">
        <v>4286</v>
      </c>
    </row>
    <row r="24" spans="1:17" ht="15.75" thickBot="1" x14ac:dyDescent="0.3">
      <c r="A24" s="283"/>
      <c r="B24" s="284" t="s">
        <v>4041</v>
      </c>
      <c r="C24"/>
      <c r="D24" s="328" t="s">
        <v>21</v>
      </c>
      <c r="E24" s="328" t="s">
        <v>170</v>
      </c>
      <c r="F24" s="327">
        <f>SUMIFS(DEDEL!$S$20:$S$262,DEDEL!$D$20:$D$262,SchoolReport!$G$9,DEDEL!$M$20:$M$262,$B24)+SUMIFS(DEDEL!$T$20:$T$262,DEDEL!$D$20:$D$262,SchoolReport!$G$9,DEDEL!$M$20:$M$262,$B24)</f>
        <v>0</v>
      </c>
      <c r="G24" s="327">
        <f>SUMIFS(DEDEL!U$20:U$262,DEDEL!$D$20:$D$262,SchoolReport!$G$9,DEDEL!$M$20:$M$262,$B24)</f>
        <v>0</v>
      </c>
      <c r="H24" s="327">
        <f>SUMIFS(DEDEL!V$20:V$262,DEDEL!$D$20:$D$262,SchoolReport!$G$9,DEDEL!$M$20:$M$262,$B24)</f>
        <v>0</v>
      </c>
      <c r="I24" s="327">
        <f>SUMIFS(DEDEL!W$20:W$262,DEDEL!$D$20:$D$262,SchoolReport!$G$9,DEDEL!$M$20:$M$262,$B24)</f>
        <v>0</v>
      </c>
      <c r="J24" s="327">
        <f>SUMIFS(DEDEL!X$20:X$262,DEDEL!$D$20:$D$262,SchoolReport!$G$9,DEDEL!$M$20:$M$262,$B24)</f>
        <v>0</v>
      </c>
      <c r="K24" s="381">
        <v>0</v>
      </c>
      <c r="L24" s="382">
        <f>SUMIFS(DEDEL!Y$20:Y$262,DEDEL!$D$20:$D$262,SchoolReport!$G$9,DEDEL!$M$20:$M$262,$B24)</f>
        <v>0</v>
      </c>
      <c r="M24" s="327">
        <f t="shared" si="3"/>
        <v>0</v>
      </c>
      <c r="N24" s="327">
        <v>0</v>
      </c>
      <c r="O24" s="327">
        <f t="shared" si="4"/>
        <v>0</v>
      </c>
      <c r="P24" t="s">
        <v>4269</v>
      </c>
      <c r="Q24" s="349" t="s">
        <v>4286</v>
      </c>
    </row>
    <row r="25" spans="1:17" ht="15.75" thickBot="1" x14ac:dyDescent="0.3">
      <c r="C25"/>
      <c r="D25" s="7"/>
      <c r="E25" s="7"/>
      <c r="F25" s="7"/>
      <c r="G25" s="7"/>
      <c r="H25" s="7"/>
      <c r="I25" s="277"/>
      <c r="J25" s="7"/>
      <c r="K25" s="379"/>
      <c r="L25" s="383"/>
      <c r="M25" s="322"/>
      <c r="N25" s="278"/>
      <c r="O25" s="370"/>
    </row>
    <row r="26" spans="1:17" x14ac:dyDescent="0.25">
      <c r="A26" s="279" t="s">
        <v>65</v>
      </c>
      <c r="B26" s="280" t="s">
        <v>86</v>
      </c>
      <c r="C26"/>
      <c r="D26" s="328" t="s">
        <v>4156</v>
      </c>
      <c r="E26" s="328" t="s">
        <v>85</v>
      </c>
      <c r="F26" s="327">
        <f>SUMIFS(GRANTS!T$20:T$220,GRANTS!$D$20:$D$220,SchoolReport!$G$9,GRANTS!$M$20:$M$220,$B26)</f>
        <v>0</v>
      </c>
      <c r="G26" s="327">
        <f>SUMIFS(GRANTS!U$20:U$220,GRANTS!$D$20:$D$220,SchoolReport!$G$9,GRANTS!$M$20:$M$220,$B26)</f>
        <v>0</v>
      </c>
      <c r="H26" s="327">
        <f>SUMIFS(GRANTS!V$20:V$220,GRANTS!$D$20:$D$220,SchoolReport!$G$9,GRANTS!$M$20:$M$220,$B26)</f>
        <v>0</v>
      </c>
      <c r="I26" s="327">
        <f>SUMIFS(GRANTS!W$20:W$220,GRANTS!$D$20:$D$220,SchoolReport!$G$9,GRANTS!$M$20:$M$220,$B26)</f>
        <v>0</v>
      </c>
      <c r="J26" s="327">
        <f>SUMIFS(GRANTS!X$20:X$220,GRANTS!$D$20:$D$220,SchoolReport!$G$9,GRANTS!$M$20:$M$220,$B26)</f>
        <v>0</v>
      </c>
      <c r="K26" s="381">
        <f>SUMIFS(GRANTS!Z$20:Z$220,GRANTS!$D$20:$D$220,SchoolReport!$G$9,GRANTS!$M$20:$M$220,$B26)</f>
        <v>0</v>
      </c>
      <c r="L26" s="382">
        <v>0</v>
      </c>
      <c r="M26" s="327">
        <f t="shared" si="3"/>
        <v>0</v>
      </c>
      <c r="N26" s="327">
        <f>SUMIFS(GRANTS!G$20:G$220,GRANTS!$D$20:$D$220,SchoolReport!$G$9,GRANTS!$M$20:$M$220,$B26)-M26</f>
        <v>0</v>
      </c>
      <c r="O26" s="327">
        <f t="shared" si="4"/>
        <v>0</v>
      </c>
      <c r="P26" t="s">
        <v>4269</v>
      </c>
      <c r="Q26" t="s">
        <v>4284</v>
      </c>
    </row>
    <row r="27" spans="1:17" ht="30" x14ac:dyDescent="0.25">
      <c r="A27" s="281"/>
      <c r="B27" s="282" t="s">
        <v>83</v>
      </c>
      <c r="C27"/>
      <c r="D27" s="328" t="s">
        <v>4157</v>
      </c>
      <c r="E27" s="328" t="s">
        <v>85</v>
      </c>
      <c r="F27" s="327">
        <f>SUMIFS(GRANTS!T$20:T$220,GRANTS!$D$20:$D$220,SchoolReport!$G$9,GRANTS!$M$20:$M$220,$B27)</f>
        <v>0</v>
      </c>
      <c r="G27" s="327">
        <f>SUMIFS(GRANTS!U$20:U$220,GRANTS!$D$20:$D$220,SchoolReport!$G$9,GRANTS!$M$20:$M$220,$B27)</f>
        <v>0</v>
      </c>
      <c r="H27" s="327">
        <f>SUMIFS(GRANTS!V$20:V$220,GRANTS!$D$20:$D$220,SchoolReport!$G$9,GRANTS!$M$20:$M$220,$B27)</f>
        <v>0</v>
      </c>
      <c r="I27" s="327">
        <f>SUMIFS(GRANTS!W$20:W$220,GRANTS!$D$20:$D$220,SchoolReport!$G$9,GRANTS!$M$20:$M$220,$B27)</f>
        <v>0</v>
      </c>
      <c r="J27" s="327">
        <f>SUMIFS(GRANTS!X$20:X$220,GRANTS!$D$20:$D$220,SchoolReport!$G$9,GRANTS!$M$20:$M$220,$B27)</f>
        <v>0</v>
      </c>
      <c r="K27" s="381">
        <f>SUMIFS(GRANTS!Z$20:Z$220,GRANTS!$D$20:$D$220,SchoolReport!$G$9,GRANTS!$M$20:$M$220,$B27)</f>
        <v>0</v>
      </c>
      <c r="L27" s="382">
        <v>0</v>
      </c>
      <c r="M27" s="327">
        <f t="shared" si="3"/>
        <v>0</v>
      </c>
      <c r="N27" s="327">
        <f>SUMIFS(GRANTS!G$20:G$220,GRANTS!$D$20:$D$220,SchoolReport!$G$9,GRANTS!$M$20:$M$220,$B27)-M27</f>
        <v>0</v>
      </c>
      <c r="O27" s="327">
        <f t="shared" si="4"/>
        <v>0</v>
      </c>
      <c r="P27" t="s">
        <v>4270</v>
      </c>
      <c r="Q27" s="6" t="s">
        <v>4283</v>
      </c>
    </row>
    <row r="28" spans="1:17" ht="15.75" thickBot="1" x14ac:dyDescent="0.3">
      <c r="A28" s="283"/>
      <c r="B28" s="284" t="s">
        <v>55</v>
      </c>
      <c r="C28"/>
      <c r="D28" s="328" t="s">
        <v>54</v>
      </c>
      <c r="E28" s="328" t="s">
        <v>58</v>
      </c>
      <c r="F28" s="327">
        <f>SUMIFS(GRANTS!T$20:T$220,GRANTS!$D$20:$D$220,SchoolReport!$G$9,GRANTS!$M$20:$M$220,$B28)</f>
        <v>0</v>
      </c>
      <c r="G28" s="327">
        <f>SUMIFS(GRANTS!U$20:U$220,GRANTS!$D$20:$D$220,SchoolReport!$G$9,GRANTS!$M$20:$M$220,$B28)</f>
        <v>0</v>
      </c>
      <c r="H28" s="327">
        <f>SUMIFS(GRANTS!V$20:V$220,GRANTS!$D$20:$D$220,SchoolReport!$G$9,GRANTS!$M$20:$M$220,$B28)</f>
        <v>0</v>
      </c>
      <c r="I28" s="327">
        <f>SUMIFS(GRANTS!W$20:W$220,GRANTS!$D$20:$D$220,SchoolReport!$G$9,GRANTS!$M$20:$M$220,$B28)</f>
        <v>0</v>
      </c>
      <c r="J28" s="327">
        <f>SUMIFS(GRANTS!X$20:X$220,GRANTS!$D$20:$D$220,SchoolReport!$G$9,GRANTS!$M$20:$M$220,$B28)</f>
        <v>0</v>
      </c>
      <c r="K28" s="381">
        <f>SUMIFS(GRANTS!Z$20:Z$220,GRANTS!$D$20:$D$220,SchoolReport!$G$9,GRANTS!$M$20:$M$220,$B28)</f>
        <v>0</v>
      </c>
      <c r="L28" s="382">
        <v>0</v>
      </c>
      <c r="M28" s="327">
        <f t="shared" si="3"/>
        <v>0</v>
      </c>
      <c r="N28" s="327">
        <f>SUMIFS(GRANTS!G$20:G$220,GRANTS!$D$20:$D$220,SchoolReport!$G$9,GRANTS!$M$20:$M$220,$B28)-M28</f>
        <v>0</v>
      </c>
      <c r="O28" s="327">
        <f t="shared" si="4"/>
        <v>0</v>
      </c>
      <c r="P28" t="s">
        <v>4269</v>
      </c>
      <c r="Q28" t="s">
        <v>4793</v>
      </c>
    </row>
    <row r="29" spans="1:17" ht="15.75" thickBot="1" x14ac:dyDescent="0.3">
      <c r="C29"/>
      <c r="D29" s="7"/>
      <c r="E29" s="7"/>
      <c r="F29" s="7"/>
      <c r="G29" s="7"/>
      <c r="H29" s="7"/>
      <c r="I29" s="277"/>
      <c r="J29" s="7"/>
      <c r="K29" s="379"/>
      <c r="L29" s="383"/>
      <c r="M29" s="322"/>
      <c r="N29" s="278"/>
      <c r="O29" s="370"/>
    </row>
    <row r="30" spans="1:17" ht="15.75" thickBot="1" x14ac:dyDescent="0.3">
      <c r="A30" s="275" t="s">
        <v>181</v>
      </c>
      <c r="B30" s="276" t="s">
        <v>181</v>
      </c>
      <c r="C30"/>
      <c r="D30" s="328" t="s">
        <v>4158</v>
      </c>
      <c r="E30" s="328" t="s">
        <v>182</v>
      </c>
      <c r="F30" s="327">
        <f>SUMIF(POST16!$D$20:$D$26,SchoolReport!$G$9,POST16!T20:T26)</f>
        <v>0</v>
      </c>
      <c r="G30" s="327">
        <f>SUMIF(POST16!$D$20:$D$26,SchoolReport!$G$9,POST16!U20:U26)</f>
        <v>0</v>
      </c>
      <c r="H30" s="327">
        <f>SUMIF(POST16!$D$20:$D$26,SchoolReport!$G$9,POST16!V20:V26)</f>
        <v>0</v>
      </c>
      <c r="I30" s="327">
        <f>SUMIF(POST16!$D$20:$D$26,SchoolReport!$G$9,POST16!W20:W26)</f>
        <v>0</v>
      </c>
      <c r="J30" s="327">
        <f>SUMIF(POST16!$D$20:$D$26,SchoolReport!$G$9,POST16!X20:X26)</f>
        <v>0</v>
      </c>
      <c r="K30" s="381">
        <v>0</v>
      </c>
      <c r="L30" s="382">
        <f>SUMIF(POST16!$D$20:$D$26,SchoolReport!$G$9,POST16!AB20:AB26)</f>
        <v>0</v>
      </c>
      <c r="M30" s="327">
        <f t="shared" si="3"/>
        <v>0</v>
      </c>
      <c r="N30" s="327">
        <f>SUMIF(POST16!D20:D26,SchoolReport!G9,POST16!AJ20:AJ26)-M30</f>
        <v>0</v>
      </c>
      <c r="O30" s="327">
        <f t="shared" si="4"/>
        <v>0</v>
      </c>
      <c r="P30" t="s">
        <v>4269</v>
      </c>
      <c r="Q30" t="s">
        <v>4287</v>
      </c>
    </row>
    <row r="31" spans="1:17" ht="15.75" thickBot="1" x14ac:dyDescent="0.3">
      <c r="C31"/>
      <c r="D31" s="7"/>
      <c r="E31" s="7"/>
      <c r="F31" s="7"/>
      <c r="G31" s="7"/>
      <c r="H31" s="7"/>
      <c r="I31" s="277"/>
      <c r="J31" s="7"/>
      <c r="K31" s="379"/>
      <c r="L31" s="383"/>
      <c r="M31" s="278"/>
      <c r="N31" s="278"/>
      <c r="O31" s="370"/>
    </row>
    <row r="32" spans="1:17" x14ac:dyDescent="0.25">
      <c r="A32" s="279" t="s">
        <v>3521</v>
      </c>
      <c r="B32" s="280" t="s">
        <v>3847</v>
      </c>
      <c r="C32"/>
      <c r="D32" s="328" t="s">
        <v>4159</v>
      </c>
      <c r="E32" s="328" t="s">
        <v>72</v>
      </c>
      <c r="F32" s="327">
        <f>SUMIFS(PPG!T$20:T$158,PPG!$D$20:$D$158,SchoolReport!$G$9,PPG!$M$20:$M$158,$B32)</f>
        <v>0</v>
      </c>
      <c r="G32" s="327">
        <f>SUMIFS(PPG!U$20:U$158,PPG!$D$20:$D$158,SchoolReport!$G$9,PPG!$M$20:$M$158,$B32)</f>
        <v>0</v>
      </c>
      <c r="H32" s="327">
        <f>SUMIFS(PPG!V$20:V$158,PPG!$D$20:$D$158,SchoolReport!$G$9,PPG!$M$20:$M$158,$B32)</f>
        <v>0</v>
      </c>
      <c r="I32" s="327">
        <f>SUMIFS(PPG!W$20:W$158,PPG!$D$20:$D$158,SchoolReport!$G$9,PPG!$M$20:$M$158,$B32)</f>
        <v>0</v>
      </c>
      <c r="J32" s="327">
        <f>SUMIFS(PPG!X$20:X$158,PPG!$D$20:$D$158,SchoolReport!$G$9,PPG!$M$20:$M$158,$B32)</f>
        <v>0</v>
      </c>
      <c r="K32" s="381">
        <v>0</v>
      </c>
      <c r="L32" s="382">
        <f>SUMIFS(PPG!AC$20:AC$158,PPG!$D$20:$D$158,SchoolReport!$G$9,PPG!$M$20:$M$158,"PPFSMPRI")</f>
        <v>0</v>
      </c>
      <c r="M32" s="327">
        <f t="shared" si="3"/>
        <v>0</v>
      </c>
      <c r="N32" s="327">
        <f>SUMIFS(PPG!G$20:G$158,PPG!$D$20:$D$158,SchoolReport!$G$9,PPG!$M$20:$M$158,$B32)-M32</f>
        <v>0</v>
      </c>
      <c r="O32" s="327">
        <f t="shared" si="4"/>
        <v>0</v>
      </c>
      <c r="P32" t="s">
        <v>4270</v>
      </c>
      <c r="Q32" t="s">
        <v>4285</v>
      </c>
    </row>
    <row r="33" spans="1:17" x14ac:dyDescent="0.25">
      <c r="A33" s="282"/>
      <c r="B33" s="282" t="s">
        <v>3849</v>
      </c>
      <c r="C33"/>
      <c r="D33" s="328" t="s">
        <v>4160</v>
      </c>
      <c r="E33" s="328" t="s">
        <v>72</v>
      </c>
      <c r="F33" s="327">
        <f>SUMIFS(PPG!T$20:T$158,PPG!$D$20:$D$158,SchoolReport!$G$9,PPG!$M$20:$M$158,$B33)</f>
        <v>0</v>
      </c>
      <c r="G33" s="327">
        <f>SUMIFS(PPG!U$20:U$158,PPG!$D$20:$D$158,SchoolReport!$G$9,PPG!$M$20:$M$158,$B33)</f>
        <v>0</v>
      </c>
      <c r="H33" s="327">
        <f>SUMIFS(PPG!V$20:V$158,PPG!$D$20:$D$158,SchoolReport!$G$9,PPG!$M$20:$M$158,$B33)</f>
        <v>0</v>
      </c>
      <c r="I33" s="327">
        <f>SUMIFS(PPG!W$20:W$158,PPG!$D$20:$D$158,SchoolReport!$G$9,PPG!$M$20:$M$158,$B33)</f>
        <v>0</v>
      </c>
      <c r="J33" s="327">
        <f>SUMIFS(PPG!X$20:X$158,PPG!$D$20:$D$158,SchoolReport!$G$9,PPG!$M$20:$M$158,$B33)</f>
        <v>0</v>
      </c>
      <c r="K33" s="381">
        <v>0</v>
      </c>
      <c r="L33" s="382">
        <f>SUMIFS(PPG!AC$20:AC$158,PPG!$D$20:$D$158,SchoolReport!$G$9,PPG!$M$20:$M$158,"PPFSMSEC")</f>
        <v>0</v>
      </c>
      <c r="M33" s="327">
        <f t="shared" si="3"/>
        <v>0</v>
      </c>
      <c r="N33" s="327">
        <f>SUMIFS(PPG!G$20:G$158,PPG!$D$20:$D$158,SchoolReport!$G$9,PPG!$M$20:$M$158,$B33)-M33</f>
        <v>0</v>
      </c>
      <c r="O33" s="327">
        <f t="shared" si="4"/>
        <v>0</v>
      </c>
      <c r="P33" t="s">
        <v>4269</v>
      </c>
      <c r="Q33" s="349" t="s">
        <v>4285</v>
      </c>
    </row>
    <row r="34" spans="1:17" x14ac:dyDescent="0.25">
      <c r="A34" s="282"/>
      <c r="B34" s="282" t="s">
        <v>186</v>
      </c>
      <c r="C34"/>
      <c r="D34" s="328" t="s">
        <v>4161</v>
      </c>
      <c r="E34" s="328" t="s">
        <v>72</v>
      </c>
      <c r="F34" s="327">
        <f>SUMIFS(PPG!T$20:T$158,PPG!$D$20:$D$158,SchoolReport!$G$9,PPG!$M$20:$M$158,$B34)</f>
        <v>0</v>
      </c>
      <c r="G34" s="327">
        <f>SUMIFS(PPG!U$20:U$158,PPG!$D$20:$D$158,SchoolReport!$G$9,PPG!$M$20:$M$158,$B34)</f>
        <v>0</v>
      </c>
      <c r="H34" s="327">
        <f>SUMIFS(PPG!V$20:V$158,PPG!$D$20:$D$158,SchoolReport!$G$9,PPG!$M$20:$M$158,$B34)</f>
        <v>0</v>
      </c>
      <c r="I34" s="327">
        <f>SUMIFS(PPG!W$20:W$158,PPG!$D$20:$D$158,SchoolReport!$G$9,PPG!$M$20:$M$158,$B34)</f>
        <v>0</v>
      </c>
      <c r="J34" s="327">
        <f>SUMIFS(PPG!X$20:X$158,PPG!$D$20:$D$158,SchoolReport!$G$9,PPG!$M$20:$M$158,$B34)</f>
        <v>0</v>
      </c>
      <c r="K34" s="381">
        <v>0</v>
      </c>
      <c r="L34" s="382">
        <f>SUMIFS(PPG!AC$20:AC$158,PPG!$D$20:$D$158,SchoolReport!$G$9,PPG!$M$20:$M$158,"PPSERVICE")</f>
        <v>0</v>
      </c>
      <c r="M34" s="327">
        <f t="shared" si="3"/>
        <v>0</v>
      </c>
      <c r="N34" s="327">
        <f>SUMIFS(PPG!G$20:G$158,PPG!$D$20:$D$158,SchoolReport!$G$9,PPG!$M$20:$M$158,$B34)-M34</f>
        <v>0</v>
      </c>
      <c r="O34" s="327">
        <f t="shared" si="4"/>
        <v>0</v>
      </c>
      <c r="P34" t="s">
        <v>4269</v>
      </c>
      <c r="Q34" s="349" t="s">
        <v>4285</v>
      </c>
    </row>
    <row r="35" spans="1:17" x14ac:dyDescent="0.25">
      <c r="B35" s="104" t="s">
        <v>81</v>
      </c>
      <c r="C35"/>
      <c r="D35" s="328" t="s">
        <v>4162</v>
      </c>
      <c r="E35" s="328" t="s">
        <v>72</v>
      </c>
      <c r="F35" s="327">
        <f>SUMIFS(PPG!T$20:T$158,PPG!$D$20:$D$158,SchoolReport!$G$9,PPG!$M$20:$M$158,$B35)</f>
        <v>0</v>
      </c>
      <c r="G35" s="327">
        <f>SUMIFS(PPG!U$20:U$158,PPG!$D$20:$D$158,SchoolReport!$G$9,PPG!$M$20:$M$158,$B35)</f>
        <v>0</v>
      </c>
      <c r="H35" s="327">
        <f>SUMIFS(PPG!V$20:V$158,PPG!$D$20:$D$158,SchoolReport!$G$9,PPG!$M$20:$M$158,$B35)</f>
        <v>0</v>
      </c>
      <c r="I35" s="327">
        <f>SUMIFS(PPG!W$20:W$158,PPG!$D$20:$D$158,SchoolReport!$G$9,PPG!$M$20:$M$158,$B35)</f>
        <v>0</v>
      </c>
      <c r="J35" s="327">
        <f>SUMIFS(PPG!X$20:X$158,PPG!$D$20:$D$158,SchoolReport!$G$9,PPG!$M$20:$M$158,$B35)</f>
        <v>0</v>
      </c>
      <c r="K35" s="381">
        <v>0</v>
      </c>
      <c r="L35" s="382">
        <f>SUMIFS(PPG!AC$20:AC$158,PPG!$D$20:$D$158,SchoolReport!$G$9,PPG!$M$20:$M$158,"PPPOST-LAC")</f>
        <v>0</v>
      </c>
      <c r="M35" s="327">
        <f t="shared" si="3"/>
        <v>0</v>
      </c>
      <c r="N35" s="327">
        <f>SUMIFS(PPG!G$20:G$158,PPG!$D$20:$D$158,SchoolReport!$G$9,PPG!$M$20:$M$158,$B35)-M35</f>
        <v>0</v>
      </c>
      <c r="O35" s="327">
        <f t="shared" si="4"/>
        <v>0</v>
      </c>
      <c r="P35" t="s">
        <v>4269</v>
      </c>
      <c r="Q35" s="349" t="s">
        <v>4285</v>
      </c>
    </row>
    <row r="36" spans="1:17" ht="15.75" thickBot="1" x14ac:dyDescent="0.3">
      <c r="C36"/>
      <c r="D36" s="285"/>
      <c r="E36" s="7"/>
      <c r="F36" s="7"/>
      <c r="G36" s="7"/>
      <c r="H36" s="7"/>
      <c r="I36" s="277"/>
      <c r="J36" s="7"/>
      <c r="K36" s="379"/>
      <c r="L36" s="383"/>
      <c r="M36" s="278"/>
      <c r="N36" s="278"/>
      <c r="O36" s="370"/>
    </row>
    <row r="37" spans="1:17" ht="30" x14ac:dyDescent="0.25">
      <c r="A37" s="279" t="s">
        <v>22</v>
      </c>
      <c r="B37" s="280" t="s">
        <v>22</v>
      </c>
      <c r="C37"/>
      <c r="D37" s="328" t="s">
        <v>64</v>
      </c>
      <c r="E37" s="328" t="s">
        <v>66</v>
      </c>
      <c r="F37" s="327">
        <f>SUMIFS(TPG!T20:T202,TPG!D20:D202,SchoolReport!G9,TPG!M20:M202,B37)+SUMIFS(TPG!U20:U202,TPG!D20:D202,SchoolReport!G9,TPG!M20:M202,B37)</f>
        <v>0</v>
      </c>
      <c r="G37" s="327">
        <f>SUMIFS(TPG!V$20:V$202,TPG!$D$20:$D$202,SchoolReport!$G$9,TPG!$M$20:$M$202,$B37)</f>
        <v>0</v>
      </c>
      <c r="H37" s="327">
        <f>SUMIFS(TPG!W$20:W$202,TPG!$D$20:$D$202,SchoolReport!$G$9,TPG!$M$20:$M$202,$B37)</f>
        <v>0</v>
      </c>
      <c r="I37" s="327">
        <f>SUMIFS(TPG!X$20:X$202,TPG!$D$20:$D$202,SchoolReport!$G$9,TPG!$M$20:$M$202,$B37)</f>
        <v>0</v>
      </c>
      <c r="J37" s="327">
        <f>SUMIFS(TPG!Y$20:Y$202,TPG!$D$20:$D$202,SchoolReport!$G$9,TPG!$M$20:$M$202,$B37)</f>
        <v>0</v>
      </c>
      <c r="K37" s="381">
        <f>SUMIFS(TPG!AB$20:AB$202,TPG!$D$20:$D$202,SchoolReport!$G$9,TPG!$M$20:$M$202,B37)</f>
        <v>0</v>
      </c>
      <c r="L37" s="382">
        <v>0</v>
      </c>
      <c r="M37" s="327">
        <f>SUM(F37:L37)</f>
        <v>0</v>
      </c>
      <c r="N37" s="327">
        <f>SUMIFS(TPG!G$20:G$202,TPG!$D$20:$D$202,SchoolReport!$G$9,TPG!$M$20:$M$202,$B37)-M37</f>
        <v>0</v>
      </c>
      <c r="O37" s="327">
        <f t="shared" si="4"/>
        <v>0</v>
      </c>
      <c r="P37" t="s">
        <v>4270</v>
      </c>
      <c r="Q37" s="6" t="s">
        <v>4272</v>
      </c>
    </row>
    <row r="38" spans="1:17" ht="30.75" thickBot="1" x14ac:dyDescent="0.3">
      <c r="A38" s="283"/>
      <c r="B38" s="284" t="s">
        <v>461</v>
      </c>
      <c r="C38"/>
      <c r="D38" s="328" t="s">
        <v>4163</v>
      </c>
      <c r="E38" s="328" t="s">
        <v>66</v>
      </c>
      <c r="F38" s="327">
        <f>SUMIFS(TPG!T20:T210,TPG!D20:D210,SchoolReport!G9,TPG!M20:M210,B38)+SUMIFS(TPG!U20:U210,TPG!D20:D210,SchoolReport!G9,TPG!M20:M210,B38)</f>
        <v>0</v>
      </c>
      <c r="G38" s="327">
        <f>SUMIFS(TPG!V$20:V$210,TPG!$D$20:$D$210,SchoolReport!$G$9,TPG!$M$20:$M$210,$B38)</f>
        <v>0</v>
      </c>
      <c r="H38" s="327">
        <f>SUMIFS(TPG!W$20:W$210,TPG!$D$20:$D$210,SchoolReport!$G$9,TPG!$M$20:$M$210,$B38)</f>
        <v>0</v>
      </c>
      <c r="I38" s="327">
        <f>SUMIFS(TPG!X$20:X$210,TPG!$D$20:$D$210,SchoolReport!$G$9,TPG!$M$20:$M$210,$B38)</f>
        <v>0</v>
      </c>
      <c r="J38" s="327">
        <f>SUMIFS(TPG!Y$20:Y$210,TPG!$D$20:$D$210,SchoolReport!$G$9,TPG!$M$20:$M$210,$B38)</f>
        <v>0</v>
      </c>
      <c r="K38" s="381">
        <f>SUMIFS(TPG!AB$20:AB$210,TPG!$D$20:$D$210,SchoolReport!$G$9,TPG!$M$20:$M$210,B38)</f>
        <v>0</v>
      </c>
      <c r="L38" s="382">
        <v>0</v>
      </c>
      <c r="M38" s="327">
        <f>SUM(F38:L38)</f>
        <v>0</v>
      </c>
      <c r="N38" s="327">
        <f>SUMIFS(TPG!G$20:G$210,TPG!$D$20:$D$210,SchoolReport!$G$9,TPG!$M$20:$M$210,$B38)-M38</f>
        <v>0</v>
      </c>
      <c r="O38" s="327">
        <f t="shared" si="4"/>
        <v>0</v>
      </c>
      <c r="P38" t="s">
        <v>4270</v>
      </c>
      <c r="Q38" s="6" t="s">
        <v>4272</v>
      </c>
    </row>
    <row r="39" spans="1:17" ht="15.75" thickBot="1" x14ac:dyDescent="0.3">
      <c r="C39"/>
      <c r="D39" s="7"/>
      <c r="E39" s="7"/>
      <c r="F39" s="7"/>
      <c r="G39" s="7"/>
      <c r="H39" s="7"/>
      <c r="I39" s="277"/>
      <c r="J39" s="7"/>
      <c r="K39" s="379"/>
      <c r="L39" s="383"/>
      <c r="M39" s="278"/>
      <c r="N39" s="278"/>
      <c r="O39" s="370"/>
    </row>
    <row r="40" spans="1:17" x14ac:dyDescent="0.25">
      <c r="A40" s="279" t="s">
        <v>4076</v>
      </c>
      <c r="B40" s="280" t="s">
        <v>340</v>
      </c>
      <c r="C40"/>
      <c r="D40" s="328" t="s">
        <v>4164</v>
      </c>
      <c r="E40" s="328" t="s">
        <v>66</v>
      </c>
      <c r="F40" s="327">
        <f>SUMIFS(HNPlaces!$T$20:$T$35,HNPlaces!$D$20:$D$35,SchoolReport!$G$9,HNPlaces!$M$20:$M$35,$B40)+SUMIFS(HNPlaces!$U$20:$U$35,HNPlaces!$D$20:$D$35,SchoolReport!$G$9,HNPlaces!$M$20:$M$35,$B40)</f>
        <v>0</v>
      </c>
      <c r="G40" s="327">
        <f>SUMIFS(HNPlaces!V$20:V$35,HNPlaces!$D$20:$D$35,SchoolReport!$G$9,HNPlaces!$M$20:$M$35,$B40)</f>
        <v>0</v>
      </c>
      <c r="H40" s="327">
        <f>SUMIFS(HNPlaces!W$20:W$35,HNPlaces!$D$20:$D$35,SchoolReport!$G$9,HNPlaces!$M$20:$M$35,$B40)</f>
        <v>0</v>
      </c>
      <c r="I40" s="327">
        <f>SUMIFS(HNPlaces!X$20:X$35,HNPlaces!$D$20:$D$35,SchoolReport!$G$9,HNPlaces!$M$20:$M$35,$B40)</f>
        <v>0</v>
      </c>
      <c r="J40" s="327">
        <f>SUMIFS(HNPlaces!Y$20:Y$35,HNPlaces!$D$20:$D$35,SchoolReport!$G$9,HNPlaces!$M$20:$M$35,$B40)</f>
        <v>0</v>
      </c>
      <c r="K40" s="381">
        <f>SUMIFS(HNPlaces!AA$20:AA$35,HNPlaces!$D$20:$D$35,SchoolReport!$G$9,HNPlaces!$M$20:$M$35,B40)-SUM(F40:J40)</f>
        <v>0</v>
      </c>
      <c r="L40" s="382">
        <f>SUMIFS(HNPlaces!AD$20:AD$35,HNPlaces!$D$20:$D$35,SchoolReport!$G$9,HNPlaces!$M$20:$M$35,B40)</f>
        <v>0</v>
      </c>
      <c r="M40" s="327">
        <f>SUM(F40:L40)</f>
        <v>0</v>
      </c>
      <c r="N40" s="327">
        <f>SUMIFS(HNPlaces!G$20:G$35,HNPlaces!$D$20:$D$35,SchoolReport!$G$9,HNPlaces!$M$20:$M$35,$B40)-M40</f>
        <v>0</v>
      </c>
      <c r="O40" s="327">
        <f t="shared" si="4"/>
        <v>0</v>
      </c>
      <c r="P40" t="s">
        <v>4269</v>
      </c>
      <c r="Q40" t="s">
        <v>4288</v>
      </c>
    </row>
    <row r="41" spans="1:17" x14ac:dyDescent="0.25">
      <c r="A41" s="281"/>
      <c r="B41" s="282" t="s">
        <v>3622</v>
      </c>
      <c r="C41"/>
      <c r="D41" s="328" t="s">
        <v>4165</v>
      </c>
      <c r="E41" s="328" t="s">
        <v>66</v>
      </c>
      <c r="F41" s="327">
        <f>SUMIFS(HNPlaces!$T$20:$T$35,HNPlaces!$D$20:$D$35,SchoolReport!$G$9,HNPlaces!$M$20:$M$35,$B41)+SUMIFS(HNPlaces!$U$20:$U$35,HNPlaces!$D$20:$D$35,SchoolReport!$G$9,HNPlaces!$M$20:$M$35,$B41)</f>
        <v>0</v>
      </c>
      <c r="G41" s="327">
        <f>SUMIFS(HNPlaces!V$20:V$35,HNPlaces!$D$20:$D$35,SchoolReport!$G$9,HNPlaces!$M$20:$M$35,$B41)</f>
        <v>0</v>
      </c>
      <c r="H41" s="327">
        <f>SUMIFS(HNPlaces!W$20:W$35,HNPlaces!$D$20:$D$35,SchoolReport!$G$9,HNPlaces!$M$20:$M$35,$B41)</f>
        <v>0</v>
      </c>
      <c r="I41" s="327">
        <f>SUMIFS(HNPlaces!X$20:X$35,HNPlaces!$D$20:$D$35,SchoolReport!$G$9,HNPlaces!$M$20:$M$35,$B41)</f>
        <v>0</v>
      </c>
      <c r="J41" s="327">
        <f>SUMIFS(HNPlaces!Y$20:Y$35,HNPlaces!$D$20:$D$35,SchoolReport!$G$9,HNPlaces!$M$20:$M$35,$B41)</f>
        <v>0</v>
      </c>
      <c r="K41" s="381">
        <f>SUMIFS(HNPlaces!AA$20:AA$35,HNPlaces!$D$20:$D$35,SchoolReport!$G$9,HNPlaces!$M$20:$M$35,B41)-SUM(F41:J41)</f>
        <v>0</v>
      </c>
      <c r="L41" s="382">
        <f>SUMIFS(HNPlaces!AD$20:AD$35,HNPlaces!$D$20:$D$35,SchoolReport!$G$9,HNPlaces!$M$20:$M$35,B41)</f>
        <v>0</v>
      </c>
      <c r="M41" s="327">
        <f t="shared" ref="M41:M45" si="5">SUM(F41:L41)</f>
        <v>0</v>
      </c>
      <c r="N41" s="327">
        <f>SUMIFS(HNPlaces!G$20:G$35,HNPlaces!$D$20:$D$35,SchoolReport!$G$9,HNPlaces!$M$20:$M$35,$B41)-M41</f>
        <v>0</v>
      </c>
      <c r="O41" s="327">
        <f t="shared" si="4"/>
        <v>0</v>
      </c>
      <c r="P41" t="s">
        <v>4269</v>
      </c>
      <c r="Q41" s="349" t="s">
        <v>4288</v>
      </c>
    </row>
    <row r="42" spans="1:17" x14ac:dyDescent="0.25">
      <c r="A42" s="281"/>
      <c r="B42" s="282" t="s">
        <v>328</v>
      </c>
      <c r="C42"/>
      <c r="D42" s="328" t="s">
        <v>4166</v>
      </c>
      <c r="E42" s="328" t="s">
        <v>66</v>
      </c>
      <c r="F42" s="327">
        <f>SUMIFS(HNPlaces!$T$20:$T$35,HNPlaces!$D$20:$D$35,SchoolReport!$G$9,HNPlaces!$M$20:$M$35,$B42)+SUMIFS(HNPlaces!$U$20:$U$35,HNPlaces!$D$20:$D$35,SchoolReport!$G$9,HNPlaces!$M$20:$M$35,$B42)</f>
        <v>0</v>
      </c>
      <c r="G42" s="327">
        <f>SUMIFS(HNPlaces!V$20:V$35,HNPlaces!$D$20:$D$35,SchoolReport!$G$9,HNPlaces!$M$20:$M$35,$B42)</f>
        <v>0</v>
      </c>
      <c r="H42" s="327">
        <f>SUMIFS(HNPlaces!W$20:W$35,HNPlaces!$D$20:$D$35,SchoolReport!$G$9,HNPlaces!$M$20:$M$35,$B42)</f>
        <v>0</v>
      </c>
      <c r="I42" s="327">
        <f>SUMIFS(HNPlaces!X$20:X$35,HNPlaces!$D$20:$D$35,SchoolReport!$G$9,HNPlaces!$M$20:$M$35,$B42)</f>
        <v>0</v>
      </c>
      <c r="J42" s="327">
        <f>SUMIFS(HNPlaces!Y$20:Y$35,HNPlaces!$D$20:$D$35,SchoolReport!$G$9,HNPlaces!$M$20:$M$35,$B42)</f>
        <v>0</v>
      </c>
      <c r="K42" s="381">
        <f>SUMIFS(HNPlaces!AA$20:AA$35,HNPlaces!$D$20:$D$35,SchoolReport!$G$9,HNPlaces!$M$20:$M$35,B42)-SUM(F42:J42)</f>
        <v>0</v>
      </c>
      <c r="L42" s="382">
        <f>SUMIFS(HNPlaces!AD$20:AD$35,HNPlaces!$D$20:$D$35,SchoolReport!$G$9,HNPlaces!$M$20:$M$35,B42)</f>
        <v>0</v>
      </c>
      <c r="M42" s="327">
        <f t="shared" si="5"/>
        <v>0</v>
      </c>
      <c r="N42" s="327">
        <f>SUMIFS(HNPlaces!G$20:G$35,HNPlaces!$D$20:$D$35,SchoolReport!$G$9,HNPlaces!$M$20:$M$35,$B42)-M42</f>
        <v>0</v>
      </c>
      <c r="O42" s="327">
        <f t="shared" si="4"/>
        <v>0</v>
      </c>
      <c r="P42" t="s">
        <v>4269</v>
      </c>
      <c r="Q42" s="349" t="s">
        <v>4288</v>
      </c>
    </row>
    <row r="43" spans="1:17" x14ac:dyDescent="0.25">
      <c r="A43" s="286"/>
      <c r="B43" s="282" t="s">
        <v>3624</v>
      </c>
      <c r="C43"/>
      <c r="D43" s="328" t="s">
        <v>4167</v>
      </c>
      <c r="E43" s="328" t="s">
        <v>66</v>
      </c>
      <c r="F43" s="327">
        <f>SUMIFS(HNPlaces!$T$20:$T$35,HNPlaces!$D$20:$D$35,SchoolReport!$G$9,HNPlaces!$M$20:$M$35,$B43)+SUMIFS(HNPlaces!$U$20:$U$35,HNPlaces!$D$20:$D$35,SchoolReport!$G$9,HNPlaces!$M$20:$M$35,$B43)</f>
        <v>0</v>
      </c>
      <c r="G43" s="327">
        <f>SUMIFS(HNPlaces!V$20:V$35,HNPlaces!$D$20:$D$35,SchoolReport!$G$9,HNPlaces!$M$20:$M$35,$B43)</f>
        <v>0</v>
      </c>
      <c r="H43" s="327">
        <f>SUMIFS(HNPlaces!W$20:W$35,HNPlaces!$D$20:$D$35,SchoolReport!$G$9,HNPlaces!$M$20:$M$35,$B43)</f>
        <v>0</v>
      </c>
      <c r="I43" s="327">
        <f>SUMIFS(HNPlaces!X$20:X$35,HNPlaces!$D$20:$D$35,SchoolReport!$G$9,HNPlaces!$M$20:$M$35,$B43)</f>
        <v>0</v>
      </c>
      <c r="J43" s="327">
        <f>SUMIFS(HNPlaces!Y$20:Y$35,HNPlaces!$D$20:$D$35,SchoolReport!$G$9,HNPlaces!$M$20:$M$35,$B43)</f>
        <v>0</v>
      </c>
      <c r="K43" s="381">
        <f>SUMIFS(HNPlaces!AA$20:AA$35,HNPlaces!$D$20:$D$35,SchoolReport!$G$9,HNPlaces!$M$20:$M$35,B43)-SUM(F43:J43)</f>
        <v>0</v>
      </c>
      <c r="L43" s="382">
        <f>SUMIFS(HNPlaces!AD$20:AD$35,HNPlaces!$D$20:$D$35,SchoolReport!$G$9,HNPlaces!$M$20:$M$35,B43)</f>
        <v>0</v>
      </c>
      <c r="M43" s="327">
        <f t="shared" si="5"/>
        <v>0</v>
      </c>
      <c r="N43" s="327">
        <f>SUMIFS(HNPlaces!G$20:G$35,HNPlaces!$D$20:$D$35,SchoolReport!$G$9,HNPlaces!$M$20:$M$35,$B43)-M43</f>
        <v>0</v>
      </c>
      <c r="O43" s="327">
        <f t="shared" si="4"/>
        <v>0</v>
      </c>
      <c r="P43" t="s">
        <v>4269</v>
      </c>
      <c r="Q43" s="349" t="s">
        <v>4288</v>
      </c>
    </row>
    <row r="44" spans="1:17" x14ac:dyDescent="0.25">
      <c r="A44" s="281"/>
      <c r="B44" s="282" t="s">
        <v>350</v>
      </c>
      <c r="C44"/>
      <c r="D44" s="328" t="s">
        <v>4168</v>
      </c>
      <c r="E44" s="328" t="s">
        <v>66</v>
      </c>
      <c r="F44" s="327">
        <f>SUMIFS(HNPlaces!$T$20:$T$35,HNPlaces!$D$20:$D$35,SchoolReport!$G$9,HNPlaces!$M$20:$M$35,$B44)+SUMIFS(HNPlaces!$U$20:$U$35,HNPlaces!$D$20:$D$35,SchoolReport!$G$9,HNPlaces!$M$20:$M$35,$B44)</f>
        <v>0</v>
      </c>
      <c r="G44" s="327">
        <f>SUMIFS(HNPlaces!V$20:V$35,HNPlaces!$D$20:$D$35,SchoolReport!$G$9,HNPlaces!$M$20:$M$35,$B44)</f>
        <v>0</v>
      </c>
      <c r="H44" s="327">
        <f>SUMIFS(HNPlaces!W$20:W$35,HNPlaces!$D$20:$D$35,SchoolReport!$G$9,HNPlaces!$M$20:$M$35,$B44)</f>
        <v>0</v>
      </c>
      <c r="I44" s="327">
        <f>SUMIFS(HNPlaces!X$20:X$35,HNPlaces!$D$20:$D$35,SchoolReport!$G$9,HNPlaces!$M$20:$M$35,$B44)</f>
        <v>0</v>
      </c>
      <c r="J44" s="327">
        <f>SUMIFS(HNPlaces!Y$20:Y$35,HNPlaces!$D$20:$D$35,SchoolReport!$G$9,HNPlaces!$M$20:$M$35,$B44)</f>
        <v>0</v>
      </c>
      <c r="K44" s="381">
        <f>SUMIFS(HNPlaces!AA$20:AA$35,HNPlaces!$D$20:$D$35,SchoolReport!$G$9,HNPlaces!$M$20:$M$35,B44)-SUM(F44:J44)</f>
        <v>0</v>
      </c>
      <c r="L44" s="382">
        <f>SUMIFS(HNPlaces!AD$20:AD$35,HNPlaces!$D$20:$D$35,SchoolReport!$G$9,HNPlaces!$M$20:$M$35,B44)</f>
        <v>0</v>
      </c>
      <c r="M44" s="327">
        <f t="shared" si="5"/>
        <v>0</v>
      </c>
      <c r="N44" s="327">
        <f>SUMIFS(HNPlaces!G$20:G$35,HNPlaces!$D$20:$D$35,SchoolReport!$G$9,HNPlaces!$M$20:$M$35,$B44)-M44</f>
        <v>0</v>
      </c>
      <c r="O44" s="327">
        <f t="shared" si="4"/>
        <v>0</v>
      </c>
      <c r="P44" t="s">
        <v>4269</v>
      </c>
      <c r="Q44" s="349" t="s">
        <v>4288</v>
      </c>
    </row>
    <row r="45" spans="1:17" ht="15.75" thickBot="1" x14ac:dyDescent="0.3">
      <c r="A45" s="283"/>
      <c r="B45" s="284" t="s">
        <v>345</v>
      </c>
      <c r="C45"/>
      <c r="D45" s="328" t="s">
        <v>4169</v>
      </c>
      <c r="E45" s="328" t="s">
        <v>66</v>
      </c>
      <c r="F45" s="327">
        <f>SUMIFS(HNPlaces!$T$20:$T$35,HNPlaces!$D$20:$D$35,SchoolReport!$G$9,HNPlaces!$M$20:$M$35,$B45)+SUMIFS(HNPlaces!$U$20:$U$35,HNPlaces!$D$20:$D$35,SchoolReport!$G$9,HNPlaces!$M$20:$M$35,$B45)</f>
        <v>0</v>
      </c>
      <c r="G45" s="327">
        <f>SUMIFS(HNPlaces!V$20:V$35,HNPlaces!$D$20:$D$35,SchoolReport!$G$9,HNPlaces!$M$20:$M$35,$B45)</f>
        <v>0</v>
      </c>
      <c r="H45" s="327">
        <f>SUMIFS(HNPlaces!W$20:W$35,HNPlaces!$D$20:$D$35,SchoolReport!$G$9,HNPlaces!$M$20:$M$35,$B45)</f>
        <v>0</v>
      </c>
      <c r="I45" s="327">
        <f>SUMIFS(HNPlaces!X$20:X$35,HNPlaces!$D$20:$D$35,SchoolReport!$G$9,HNPlaces!$M$20:$M$35,$B45)</f>
        <v>0</v>
      </c>
      <c r="J45" s="327">
        <f>SUMIFS(HNPlaces!Y$20:Y$35,HNPlaces!$D$20:$D$35,SchoolReport!$G$9,HNPlaces!$M$20:$M$35,$B45)</f>
        <v>0</v>
      </c>
      <c r="K45" s="381">
        <f>SUMIFS(HNPlaces!AA$20:AA$35,HNPlaces!$D$20:$D$35,SchoolReport!$G$9,HNPlaces!$M$20:$M$35,B45)-SUM(F45:J45)</f>
        <v>0</v>
      </c>
      <c r="L45" s="382">
        <f>SUMIFS(HNPlaces!AD$20:AD$35,HNPlaces!$D$20:$D$35,SchoolReport!$G$9,HNPlaces!$M$20:$M$35,B45)</f>
        <v>0</v>
      </c>
      <c r="M45" s="327">
        <f t="shared" si="5"/>
        <v>0</v>
      </c>
      <c r="N45" s="327">
        <f>SUMIFS(HNPlaces!G$20:G$35,HNPlaces!$D$20:$D$35,SchoolReport!$G$9,HNPlaces!$M$20:$M$35,$B45)-M45</f>
        <v>0</v>
      </c>
      <c r="O45" s="327">
        <f t="shared" si="4"/>
        <v>0</v>
      </c>
      <c r="P45" t="s">
        <v>4269</v>
      </c>
      <c r="Q45" s="349" t="s">
        <v>4288</v>
      </c>
    </row>
    <row r="46" spans="1:17" x14ac:dyDescent="0.25">
      <c r="A46" s="282"/>
      <c r="B46" s="282"/>
      <c r="C46"/>
      <c r="D46" s="7"/>
      <c r="E46" s="7"/>
      <c r="F46" s="7"/>
      <c r="G46" s="7"/>
      <c r="H46" s="7"/>
      <c r="I46" s="277"/>
      <c r="J46" s="7"/>
      <c r="K46" s="379"/>
      <c r="L46" s="383"/>
      <c r="M46" s="278"/>
      <c r="N46" s="277"/>
      <c r="O46" s="371"/>
    </row>
    <row r="47" spans="1:17" x14ac:dyDescent="0.25">
      <c r="A47" s="329" t="s">
        <v>3530</v>
      </c>
      <c r="B47" s="329" t="s">
        <v>3819</v>
      </c>
      <c r="C47" s="349"/>
      <c r="D47" s="328" t="s">
        <v>4170</v>
      </c>
      <c r="E47" s="328" t="s">
        <v>400</v>
      </c>
      <c r="F47" s="327">
        <f>SUMIF('HN TOPUPS'!$F$8:$F$185,SchoolReport!$G$9,'HN TOPUPS'!$K$8:$K$185)+SUMIF('HN TOPUPS'!$F$8:$F$185,SchoolReport!$G$9,'HN TOPUPS'!$L$8:$L$185)</f>
        <v>0</v>
      </c>
      <c r="G47" s="327">
        <f>SUMIF('HN TOPUPS'!$F$8:$F$185,SchoolReport!$G$9,'HN TOPUPS'!M8:M185)</f>
        <v>0</v>
      </c>
      <c r="H47" s="327">
        <f>SUMIF('HN TOPUPS'!$F$8:$F$185,SchoolReport!$G$9,'HN TOPUPS'!N8:N185)</f>
        <v>0</v>
      </c>
      <c r="I47" s="327">
        <f>SUMIF('HN TOPUPS'!$F$8:$F$185,SchoolReport!$G$9,'HN TOPUPS'!O8:O185)</f>
        <v>0</v>
      </c>
      <c r="J47" s="327">
        <f>SUMIF('HN TOPUPS'!$F$8:$F$185,SchoolReport!$G$9,'HN TOPUPS'!P8:P185)</f>
        <v>0</v>
      </c>
      <c r="K47" s="381">
        <f>SUMIF('HN TOPUPS'!$F$8:$F$185,SchoolReport!$G$9,'HN TOPUPS'!R8:R185)</f>
        <v>0</v>
      </c>
      <c r="L47" s="382">
        <f>SUMIF('HN TOPUPS'!$F$8:$F$185,SchoolReport!$G$9,'HN TOPUPS'!S8:S185)</f>
        <v>0</v>
      </c>
      <c r="M47" s="327">
        <f>SUM(F47:L47)</f>
        <v>0</v>
      </c>
      <c r="N47" s="327">
        <f>SUMIF('HN TOPUPS'!F8:F185,SchoolReport!G9,'HN TOPUPS'!I8:I185)-M47</f>
        <v>0</v>
      </c>
      <c r="O47" s="327">
        <f>N47+M47</f>
        <v>0</v>
      </c>
      <c r="P47" t="s">
        <v>4270</v>
      </c>
      <c r="Q47" s="349" t="s">
        <v>4794</v>
      </c>
    </row>
    <row r="48" spans="1:17" ht="15.75" thickBot="1" x14ac:dyDescent="0.3">
      <c r="C48"/>
      <c r="D48" s="7"/>
      <c r="E48" s="7"/>
      <c r="F48" s="7"/>
      <c r="G48" s="7"/>
      <c r="H48" s="7"/>
      <c r="I48" s="277"/>
      <c r="J48" s="7"/>
      <c r="K48" s="379"/>
      <c r="L48" s="380"/>
      <c r="M48" s="79"/>
      <c r="N48" s="278"/>
      <c r="O48" s="370"/>
      <c r="P48" s="7"/>
    </row>
    <row r="49" spans="1:17" x14ac:dyDescent="0.25">
      <c r="A49" s="279" t="s">
        <v>3499</v>
      </c>
      <c r="B49" s="280" t="s">
        <v>377</v>
      </c>
      <c r="C49"/>
      <c r="D49" s="7" t="s">
        <v>4171</v>
      </c>
      <c r="E49" s="7" t="s">
        <v>379</v>
      </c>
      <c r="F49" s="79">
        <f>SUMIFS(MISC!AL$20:AL$81,MISC!$D$20:$D$81,SchoolReport!$G$9,MISC!$M$20:$M$81,SchoolReport!$B49)</f>
        <v>0</v>
      </c>
      <c r="G49" s="79">
        <f>SUMIFS(MISC!AM$20:AM$81,MISC!$D$20:$D$81,SchoolReport!$G$9,MISC!$M$20:$M$81,SchoolReport!$B49)</f>
        <v>0</v>
      </c>
      <c r="H49" s="79">
        <f>SUMIFS(MISC!AN$20:AN$81,MISC!$D$20:$D$81,SchoolReport!$G$9,MISC!$M$20:$M$81,SchoolReport!$B49)</f>
        <v>0</v>
      </c>
      <c r="I49" s="79">
        <f>SUMIFS(MISC!AO$20:AO$81,MISC!$D$20:$D$81,SchoolReport!$G$9,MISC!$M$20:$M$81,SchoolReport!$B49)</f>
        <v>0</v>
      </c>
      <c r="J49" s="79">
        <f>SUMIFS(MISC!AP$20:AP$81,MISC!$D$20:$D$81,SchoolReport!$G$9,MISC!$M$20:$M$81,SchoolReport!$B49)</f>
        <v>0</v>
      </c>
      <c r="K49" s="384">
        <v>0</v>
      </c>
      <c r="L49" s="385">
        <f>SUMIFS(MISC!AQ$20:AQ$81,MISC!$D$20:$D$81,SchoolReport!$G$9,MISC!$M$20:$M$81,SchoolReport!$B49)</f>
        <v>0</v>
      </c>
      <c r="M49" s="79">
        <f t="shared" ref="M49:M58" si="6">SUM(F49:L49)</f>
        <v>0</v>
      </c>
      <c r="N49" s="79">
        <f>SUMIFS(MISC!G$20:G$81,MISC!$D$20:$D$81,SchoolReport!$G$9,MISC!$M$20:$M$81,SchoolReport!$B49)-M49</f>
        <v>0</v>
      </c>
      <c r="O49" s="372">
        <f>N49+M49</f>
        <v>0</v>
      </c>
      <c r="P49" t="s">
        <v>4269</v>
      </c>
      <c r="Q49" t="s">
        <v>4289</v>
      </c>
    </row>
    <row r="50" spans="1:17" x14ac:dyDescent="0.25">
      <c r="A50" s="281" t="s">
        <v>3499</v>
      </c>
      <c r="B50" s="282" t="s">
        <v>4003</v>
      </c>
      <c r="C50"/>
      <c r="D50" s="7" t="s">
        <v>4172</v>
      </c>
      <c r="E50" s="7" t="s">
        <v>85</v>
      </c>
      <c r="F50" s="79">
        <f>SUMIFS(MISC!AL$20:AL$81,MISC!$D$20:$D$81,SchoolReport!$G$9,MISC!$M$20:$M$81,SchoolReport!$B50)</f>
        <v>0</v>
      </c>
      <c r="G50" s="79">
        <f>SUMIFS(MISC!AM$20:AM$81,MISC!$D$20:$D$81,SchoolReport!$G$9,MISC!$M$20:$M$81,SchoolReport!$B50)</f>
        <v>0</v>
      </c>
      <c r="H50" s="79">
        <f>SUMIFS(MISC!AN$20:AN$81,MISC!$D$20:$D$81,SchoolReport!$G$9,MISC!$M$20:$M$81,SchoolReport!$B50)</f>
        <v>0</v>
      </c>
      <c r="I50" s="79">
        <f>SUMIFS(MISC!AO$20:AO$81,MISC!$D$20:$D$81,SchoolReport!$G$9,MISC!$M$20:$M$81,SchoolReport!$B50)</f>
        <v>0</v>
      </c>
      <c r="J50" s="79">
        <f>SUMIFS(MISC!AP$20:AP$81,MISC!$D$20:$D$81,SchoolReport!$G$9,MISC!$M$20:$M$81,SchoolReport!$B50)</f>
        <v>0</v>
      </c>
      <c r="K50" s="384">
        <v>0</v>
      </c>
      <c r="L50" s="385">
        <f>SUMIFS(MISC!AQ$20:AQ$81,MISC!$D$20:$D$81,SchoolReport!$G$9,MISC!$M$20:$M$81,SchoolReport!$B50)</f>
        <v>0</v>
      </c>
      <c r="M50" s="79">
        <f t="shared" si="6"/>
        <v>0</v>
      </c>
      <c r="N50" s="79">
        <f>SUMIFS(MISC!G$20:G$81,MISC!$D$20:$D$81,SchoolReport!$G$9,MISC!$M$20:$M$81,SchoolReport!$B50)-M50</f>
        <v>0</v>
      </c>
      <c r="O50" s="372">
        <f t="shared" ref="O50:O58" si="7">N50+M50</f>
        <v>0</v>
      </c>
      <c r="P50" t="s">
        <v>4269</v>
      </c>
      <c r="Q50" s="349" t="s">
        <v>4289</v>
      </c>
    </row>
    <row r="51" spans="1:17" x14ac:dyDescent="0.25">
      <c r="A51" s="281" t="s">
        <v>3499</v>
      </c>
      <c r="B51" s="282" t="s">
        <v>3460</v>
      </c>
      <c r="C51"/>
      <c r="D51" s="7" t="s">
        <v>4173</v>
      </c>
      <c r="E51" s="7" t="s">
        <v>66</v>
      </c>
      <c r="F51" s="79">
        <f>SUMIFS(MISC!AL$20:AL$81,MISC!$D$20:$D$81,SchoolReport!$G$9,MISC!$M$20:$M$81,SchoolReport!$B51)</f>
        <v>0</v>
      </c>
      <c r="G51" s="79">
        <f>SUMIFS(MISC!AM$20:AM$81,MISC!$D$20:$D$81,SchoolReport!$G$9,MISC!$M$20:$M$81,SchoolReport!$B51)</f>
        <v>0</v>
      </c>
      <c r="H51" s="79">
        <f>SUMIFS(MISC!AN$20:AN$81,MISC!$D$20:$D$81,SchoolReport!$G$9,MISC!$M$20:$M$81,SchoolReport!$B51)</f>
        <v>0</v>
      </c>
      <c r="I51" s="79">
        <f>SUMIFS(MISC!AO$20:AO$81,MISC!$D$20:$D$81,SchoolReport!$G$9,MISC!$M$20:$M$81,SchoolReport!$B51)</f>
        <v>0</v>
      </c>
      <c r="J51" s="79">
        <f>SUMIFS(MISC!AP$20:AP$81,MISC!$D$20:$D$81,SchoolReport!$G$9,MISC!$M$20:$M$81,SchoolReport!$B51)</f>
        <v>0</v>
      </c>
      <c r="K51" s="384">
        <v>0</v>
      </c>
      <c r="L51" s="385">
        <f>SUMIFS(MISC!AQ$20:AQ$81,MISC!$D$20:$D$81,SchoolReport!$G$9,MISC!$M$20:$M$81,SchoolReport!$B51)</f>
        <v>0</v>
      </c>
      <c r="M51" s="79">
        <f t="shared" si="6"/>
        <v>0</v>
      </c>
      <c r="N51" s="79">
        <f>SUMIFS(MISC!G$20:G$81,MISC!$D$20:$D$81,SchoolReport!$G$9,MISC!$M$20:$M$81,SchoolReport!$B51)-M51</f>
        <v>0</v>
      </c>
      <c r="O51" s="372">
        <f t="shared" si="7"/>
        <v>0</v>
      </c>
      <c r="P51" t="s">
        <v>4269</v>
      </c>
      <c r="Q51" s="349" t="s">
        <v>4289</v>
      </c>
    </row>
    <row r="52" spans="1:17" x14ac:dyDescent="0.25">
      <c r="A52" s="281" t="s">
        <v>3499</v>
      </c>
      <c r="B52" s="282" t="s">
        <v>4007</v>
      </c>
      <c r="C52"/>
      <c r="D52" s="7" t="s">
        <v>4174</v>
      </c>
      <c r="E52" s="7" t="s">
        <v>66</v>
      </c>
      <c r="F52" s="79">
        <f>SUMIFS(MISC!AL$20:AL$81,MISC!$D$20:$D$81,SchoolReport!$G$9,MISC!$M$20:$M$81,SchoolReport!$B52)</f>
        <v>0</v>
      </c>
      <c r="G52" s="79">
        <f>SUMIFS(MISC!AM$20:AM$81,MISC!$D$20:$D$81,SchoolReport!$G$9,MISC!$M$20:$M$81,SchoolReport!$B52)</f>
        <v>0</v>
      </c>
      <c r="H52" s="79">
        <f>SUMIFS(MISC!AN$20:AN$81,MISC!$D$20:$D$81,SchoolReport!$G$9,MISC!$M$20:$M$81,SchoolReport!$B52)</f>
        <v>0</v>
      </c>
      <c r="I52" s="79">
        <f>SUMIFS(MISC!AO$20:AO$81,MISC!$D$20:$D$81,SchoolReport!$G$9,MISC!$M$20:$M$81,SchoolReport!$B52)</f>
        <v>0</v>
      </c>
      <c r="J52" s="79">
        <f>SUMIFS(MISC!AP$20:AP$81,MISC!$D$20:$D$81,SchoolReport!$G$9,MISC!$M$20:$M$81,SchoolReport!$B52)</f>
        <v>0</v>
      </c>
      <c r="K52" s="384">
        <v>0</v>
      </c>
      <c r="L52" s="385">
        <f>SUMIFS(MISC!AQ$20:AQ$81,MISC!$D$20:$D$81,SchoolReport!$G$9,MISC!$M$20:$M$81,SchoolReport!$B52)</f>
        <v>0</v>
      </c>
      <c r="M52" s="79">
        <f t="shared" si="6"/>
        <v>0</v>
      </c>
      <c r="N52" s="79">
        <f>SUMIFS(MISC!G$20:G$81,MISC!$D$20:$D$81,SchoolReport!$G$9,MISC!$M$20:$M$81,SchoolReport!$B52)-M52</f>
        <v>0</v>
      </c>
      <c r="O52" s="372">
        <f t="shared" si="7"/>
        <v>0</v>
      </c>
      <c r="P52" t="s">
        <v>4269</v>
      </c>
      <c r="Q52" s="349" t="s">
        <v>4289</v>
      </c>
    </row>
    <row r="53" spans="1:17" x14ac:dyDescent="0.25">
      <c r="A53" s="281" t="s">
        <v>3499</v>
      </c>
      <c r="B53" s="282" t="s">
        <v>407</v>
      </c>
      <c r="C53"/>
      <c r="D53" s="285" t="s">
        <v>4175</v>
      </c>
      <c r="E53" s="285" t="s">
        <v>66</v>
      </c>
      <c r="F53" s="79">
        <f>SUMIFS(MISC!AL$20:AL$81,MISC!$D$20:$D$81,SchoolReport!$G$9,MISC!$M$20:$M$81,SchoolReport!$B53)</f>
        <v>0</v>
      </c>
      <c r="G53" s="79">
        <f>SUMIFS(MISC!AM$20:AM$81,MISC!$D$20:$D$81,SchoolReport!$G$9,MISC!$M$20:$M$81,SchoolReport!$B53)</f>
        <v>0</v>
      </c>
      <c r="H53" s="79">
        <f>SUMIFS(MISC!AN$20:AN$81,MISC!$D$20:$D$81,SchoolReport!$G$9,MISC!$M$20:$M$81,SchoolReport!$B53)</f>
        <v>0</v>
      </c>
      <c r="I53" s="79">
        <f>SUMIFS(MISC!AO$20:AO$81,MISC!$D$20:$D$81,SchoolReport!$G$9,MISC!$M$20:$M$81,SchoolReport!$B53)</f>
        <v>0</v>
      </c>
      <c r="J53" s="79">
        <f>SUMIFS(MISC!AP$20:AP$81,MISC!$D$20:$D$81,SchoolReport!$G$9,MISC!$M$20:$M$81,SchoolReport!$B53)</f>
        <v>0</v>
      </c>
      <c r="K53" s="384">
        <v>0</v>
      </c>
      <c r="L53" s="385">
        <f>SUMIFS(MISC!AQ$20:AQ$81,MISC!$D$20:$D$81,SchoolReport!$G$9,MISC!$M$20:$M$81,SchoolReport!$B53)</f>
        <v>0</v>
      </c>
      <c r="M53" s="79">
        <f t="shared" si="6"/>
        <v>0</v>
      </c>
      <c r="N53" s="79">
        <f>SUMIFS(MISC!G$20:G$81,MISC!$D$20:$D$81,SchoolReport!$G$9,MISC!$M$20:$M$81,SchoolReport!$B53)-M53</f>
        <v>0</v>
      </c>
      <c r="O53" s="372">
        <f t="shared" si="7"/>
        <v>0</v>
      </c>
      <c r="P53" t="s">
        <v>4269</v>
      </c>
      <c r="Q53" s="349" t="s">
        <v>4289</v>
      </c>
    </row>
    <row r="54" spans="1:17" x14ac:dyDescent="0.25">
      <c r="A54" s="281" t="s">
        <v>3499</v>
      </c>
      <c r="B54" s="282" t="s">
        <v>596</v>
      </c>
      <c r="C54"/>
      <c r="D54" s="285" t="s">
        <v>4176</v>
      </c>
      <c r="E54" s="7" t="s">
        <v>66</v>
      </c>
      <c r="F54" s="79">
        <f>SUMIFS(MISC!AL$20:AL$81,MISC!$D$20:$D$81,SchoolReport!$G$9,MISC!$M$20:$M$81,SchoolReport!$B54)</f>
        <v>0</v>
      </c>
      <c r="G54" s="79">
        <f>SUMIFS(MISC!AM$20:AM$81,MISC!$D$20:$D$81,SchoolReport!$G$9,MISC!$M$20:$M$81,SchoolReport!$B54)</f>
        <v>0</v>
      </c>
      <c r="H54" s="79">
        <f>SUMIFS(MISC!AN$20:AN$81,MISC!$D$20:$D$81,SchoolReport!$G$9,MISC!$M$20:$M$81,SchoolReport!$B54)</f>
        <v>0</v>
      </c>
      <c r="I54" s="79">
        <f>SUMIFS(MISC!AO$20:AO$81,MISC!$D$20:$D$81,SchoolReport!$G$9,MISC!$M$20:$M$81,SchoolReport!$B54)</f>
        <v>0</v>
      </c>
      <c r="J54" s="79">
        <f>SUMIFS(MISC!AP$20:AP$81,MISC!$D$20:$D$81,SchoolReport!$G$9,MISC!$M$20:$M$81,SchoolReport!$B54)</f>
        <v>0</v>
      </c>
      <c r="K54" s="384">
        <v>0</v>
      </c>
      <c r="L54" s="385">
        <f>SUMIFS(MISC!AQ$20:AQ$81,MISC!$D$20:$D$81,SchoolReport!$G$9,MISC!$M$20:$M$81,SchoolReport!$B54)</f>
        <v>0</v>
      </c>
      <c r="M54" s="79">
        <f t="shared" si="6"/>
        <v>0</v>
      </c>
      <c r="N54" s="79">
        <f>SUMIFS(MISC!G$20:G$81,MISC!$D$20:$D$81,SchoolReport!$G$9,MISC!$M$20:$M$81,SchoolReport!$B54)-M54</f>
        <v>0</v>
      </c>
      <c r="O54" s="372">
        <f t="shared" si="7"/>
        <v>0</v>
      </c>
      <c r="P54" t="s">
        <v>4269</v>
      </c>
      <c r="Q54" s="349" t="s">
        <v>4289</v>
      </c>
    </row>
    <row r="55" spans="1:17" x14ac:dyDescent="0.25">
      <c r="A55" s="281" t="s">
        <v>3499</v>
      </c>
      <c r="B55" s="282" t="s">
        <v>599</v>
      </c>
      <c r="C55"/>
      <c r="D55" s="285" t="s">
        <v>4177</v>
      </c>
      <c r="E55" s="285" t="s">
        <v>72</v>
      </c>
      <c r="F55" s="79">
        <f>SUMIFS(MISC!AL$20:AL$81,MISC!$D$20:$D$81,SchoolReport!$G$9,MISC!$M$20:$M$81,SchoolReport!$B55)</f>
        <v>0</v>
      </c>
      <c r="G55" s="79">
        <f>SUMIFS(MISC!AM$20:AM$81,MISC!$D$20:$D$81,SchoolReport!$G$9,MISC!$M$20:$M$81,SchoolReport!$B55)</f>
        <v>0</v>
      </c>
      <c r="H55" s="79">
        <f>SUMIFS(MISC!AN$20:AN$81,MISC!$D$20:$D$81,SchoolReport!$G$9,MISC!$M$20:$M$81,SchoolReport!$B55)</f>
        <v>0</v>
      </c>
      <c r="I55" s="79">
        <f>SUMIFS(MISC!AO$20:AO$81,MISC!$D$20:$D$81,SchoolReport!$G$9,MISC!$M$20:$M$81,SchoolReport!$B55)</f>
        <v>0</v>
      </c>
      <c r="J55" s="79">
        <f>SUMIFS(MISC!AP$20:AP$81,MISC!$D$20:$D$81,SchoolReport!$G$9,MISC!$M$20:$M$81,SchoolReport!$B55)</f>
        <v>0</v>
      </c>
      <c r="K55" s="384">
        <v>0</v>
      </c>
      <c r="L55" s="385">
        <f>SUMIFS(MISC!AQ$20:AQ$81,MISC!$D$20:$D$81,SchoolReport!$G$9,MISC!$M$20:$M$81,SchoolReport!$B55)</f>
        <v>0</v>
      </c>
      <c r="M55" s="79">
        <f t="shared" si="6"/>
        <v>0</v>
      </c>
      <c r="N55" s="79">
        <f>SUMIFS(MISC!G$20:G$81,MISC!$D$20:$D$81,SchoolReport!$G$9,MISC!$M$20:$M$81,SchoolReport!$B55)-M55</f>
        <v>0</v>
      </c>
      <c r="O55" s="372">
        <f t="shared" si="7"/>
        <v>0</v>
      </c>
      <c r="P55" t="s">
        <v>4269</v>
      </c>
      <c r="Q55" s="349" t="s">
        <v>4289</v>
      </c>
    </row>
    <row r="56" spans="1:17" x14ac:dyDescent="0.25">
      <c r="A56" s="281" t="s">
        <v>3499</v>
      </c>
      <c r="B56" s="282" t="s">
        <v>359</v>
      </c>
      <c r="C56"/>
      <c r="D56" s="285" t="s">
        <v>4018</v>
      </c>
      <c r="E56" s="285" t="s">
        <v>66</v>
      </c>
      <c r="F56" s="79">
        <f>SUMIFS(MISC!AL$20:AL$81,MISC!$D$20:$D$81,SchoolReport!$G$9,MISC!$M$20:$M$81,SchoolReport!$B56)</f>
        <v>0</v>
      </c>
      <c r="G56" s="79">
        <f>SUMIFS(MISC!AM$20:AM$81,MISC!$D$20:$D$81,SchoolReport!$G$9,MISC!$M$20:$M$81,SchoolReport!$B56)</f>
        <v>0</v>
      </c>
      <c r="H56" s="79">
        <f>SUMIFS(MISC!AN$20:AN$81,MISC!$D$20:$D$81,SchoolReport!$G$9,MISC!$M$20:$M$81,SchoolReport!$B56)</f>
        <v>0</v>
      </c>
      <c r="I56" s="79">
        <f>SUMIFS(MISC!AO$20:AO$81,MISC!$D$20:$D$81,SchoolReport!$G$9,MISC!$M$20:$M$81,SchoolReport!$B56)</f>
        <v>0</v>
      </c>
      <c r="J56" s="79">
        <f>SUMIFS(MISC!AP$20:AP$81,MISC!$D$20:$D$81,SchoolReport!$G$9,MISC!$M$20:$M$81,SchoolReport!$B56)</f>
        <v>0</v>
      </c>
      <c r="K56" s="384">
        <v>0</v>
      </c>
      <c r="L56" s="385">
        <f>SUMIFS(MISC!AQ$20:AQ$81,MISC!$D$20:$D$81,SchoolReport!$G$9,MISC!$M$20:$M$81,SchoolReport!$B56)</f>
        <v>0</v>
      </c>
      <c r="M56" s="79">
        <f t="shared" si="6"/>
        <v>0</v>
      </c>
      <c r="N56" s="79">
        <f>SUMIFS(MISC!G$20:G$81,MISC!$D$20:$D$81,SchoolReport!$G$9,MISC!$M$20:$M$81,SchoolReport!$B56)-M56</f>
        <v>0</v>
      </c>
      <c r="O56" s="372">
        <f t="shared" si="7"/>
        <v>0</v>
      </c>
      <c r="P56" t="s">
        <v>4269</v>
      </c>
      <c r="Q56" s="349" t="s">
        <v>4289</v>
      </c>
    </row>
    <row r="57" spans="1:17" x14ac:dyDescent="0.25">
      <c r="A57" s="281" t="s">
        <v>3499</v>
      </c>
      <c r="B57" s="282" t="s">
        <v>361</v>
      </c>
      <c r="C57"/>
      <c r="D57" s="285" t="s">
        <v>4178</v>
      </c>
      <c r="E57" s="285" t="s">
        <v>66</v>
      </c>
      <c r="F57" s="79">
        <f>SUMIFS(MISC!AL$20:AL$81,MISC!$D$20:$D$81,SchoolReport!$G$9,MISC!$M$20:$M$81,SchoolReport!$B57)</f>
        <v>0</v>
      </c>
      <c r="G57" s="79">
        <f>SUMIFS(MISC!AM$20:AM$81,MISC!$D$20:$D$81,SchoolReport!$G$9,MISC!$M$20:$M$81,SchoolReport!$B57)</f>
        <v>0</v>
      </c>
      <c r="H57" s="79">
        <f>SUMIFS(MISC!AN$20:AN$81,MISC!$D$20:$D$81,SchoolReport!$G$9,MISC!$M$20:$M$81,SchoolReport!$B57)</f>
        <v>0</v>
      </c>
      <c r="I57" s="79">
        <f>SUMIFS(MISC!AO$20:AO$81,MISC!$D$20:$D$81,SchoolReport!$G$9,MISC!$M$20:$M$81,SchoolReport!$B57)</f>
        <v>0</v>
      </c>
      <c r="J57" s="79">
        <f>SUMIFS(MISC!AP$20:AP$81,MISC!$D$20:$D$81,SchoolReport!$G$9,MISC!$M$20:$M$81,SchoolReport!$B57)</f>
        <v>0</v>
      </c>
      <c r="K57" s="384">
        <v>0</v>
      </c>
      <c r="L57" s="385">
        <f>SUMIFS(MISC!AQ$20:AQ$81,MISC!$D$20:$D$81,SchoolReport!$G$9,MISC!$M$20:$M$81,SchoolReport!$B57)</f>
        <v>0</v>
      </c>
      <c r="M57" s="79">
        <f t="shared" si="6"/>
        <v>0</v>
      </c>
      <c r="N57" s="79">
        <f>SUMIFS(MISC!G$20:G$81,MISC!$D$20:$D$81,SchoolReport!$G$9,MISC!$M$20:$M$81,SchoolReport!$B57)-M57</f>
        <v>0</v>
      </c>
      <c r="O57" s="372">
        <f t="shared" si="7"/>
        <v>0</v>
      </c>
      <c r="P57" t="s">
        <v>4269</v>
      </c>
      <c r="Q57" s="349" t="s">
        <v>4289</v>
      </c>
    </row>
    <row r="58" spans="1:17" ht="15.75" thickBot="1" x14ac:dyDescent="0.3">
      <c r="A58" s="283" t="s">
        <v>3499</v>
      </c>
      <c r="B58" s="284" t="s">
        <v>459</v>
      </c>
      <c r="C58"/>
      <c r="D58" s="285" t="s">
        <v>4179</v>
      </c>
      <c r="E58" s="285" t="s">
        <v>66</v>
      </c>
      <c r="F58" s="79">
        <f>SUMIFS(MISC!AL$20:AL$81,MISC!$D$20:$D$81,SchoolReport!$G$9,MISC!$M$20:$M$81,SchoolReport!$B58)</f>
        <v>0</v>
      </c>
      <c r="G58" s="79">
        <f>SUMIFS(MISC!AM$20:AM$81,MISC!$D$20:$D$81,SchoolReport!$G$9,MISC!$M$20:$M$81,SchoolReport!$B58)</f>
        <v>0</v>
      </c>
      <c r="H58" s="79">
        <f>SUMIFS(MISC!AN$20:AN$81,MISC!$D$20:$D$81,SchoolReport!$G$9,MISC!$M$20:$M$81,SchoolReport!$B58)</f>
        <v>0</v>
      </c>
      <c r="I58" s="79">
        <f>SUMIFS(MISC!AO$20:AO$81,MISC!$D$20:$D$81,SchoolReport!$G$9,MISC!$M$20:$M$81,SchoolReport!$B58)</f>
        <v>0</v>
      </c>
      <c r="J58" s="79">
        <f>SUMIFS(MISC!AP$20:AP$81,MISC!$D$20:$D$81,SchoolReport!$G$9,MISC!$M$20:$M$81,SchoolReport!$B58)</f>
        <v>0</v>
      </c>
      <c r="K58" s="384">
        <v>0</v>
      </c>
      <c r="L58" s="385">
        <f>SUMIFS(MISC!AQ$20:AQ$81,MISC!$D$20:$D$81,SchoolReport!$G$9,MISC!$M$20:$M$81,SchoolReport!$B58)</f>
        <v>0</v>
      </c>
      <c r="M58" s="79">
        <f t="shared" si="6"/>
        <v>0</v>
      </c>
      <c r="N58" s="79">
        <f>SUMIFS(MISC!G$20:G$81,MISC!$D$20:$D$81,SchoolReport!$G$9,MISC!$M$20:$M$81,SchoolReport!$B58)-M58</f>
        <v>0</v>
      </c>
      <c r="O58" s="372">
        <f t="shared" si="7"/>
        <v>0</v>
      </c>
      <c r="P58" t="s">
        <v>4269</v>
      </c>
      <c r="Q58" s="349" t="s">
        <v>4289</v>
      </c>
    </row>
    <row r="59" spans="1:17" ht="15.75" thickBot="1" x14ac:dyDescent="0.3">
      <c r="C59"/>
      <c r="D59" s="298"/>
      <c r="E59" s="297" t="s">
        <v>3604</v>
      </c>
      <c r="F59" s="296">
        <f t="shared" ref="F59:O59" si="8">SUM(F20:F58)</f>
        <v>0</v>
      </c>
      <c r="G59" s="296">
        <f t="shared" si="8"/>
        <v>0</v>
      </c>
      <c r="H59" s="296">
        <f t="shared" si="8"/>
        <v>0</v>
      </c>
      <c r="I59" s="296">
        <f t="shared" si="8"/>
        <v>0</v>
      </c>
      <c r="J59" s="373">
        <f t="shared" si="8"/>
        <v>0</v>
      </c>
      <c r="K59" s="386">
        <f t="shared" si="8"/>
        <v>0</v>
      </c>
      <c r="L59" s="387">
        <f t="shared" si="8"/>
        <v>0</v>
      </c>
      <c r="M59" s="374">
        <f t="shared" si="8"/>
        <v>0</v>
      </c>
      <c r="N59" s="296">
        <f t="shared" si="8"/>
        <v>0</v>
      </c>
      <c r="O59" s="296">
        <f t="shared" si="8"/>
        <v>0</v>
      </c>
    </row>
    <row r="60" spans="1:17" x14ac:dyDescent="0.25">
      <c r="C60"/>
      <c r="D60" s="7"/>
      <c r="E60" s="7"/>
      <c r="F60" s="7"/>
      <c r="G60" s="7"/>
      <c r="H60" s="7"/>
      <c r="I60" s="7"/>
      <c r="J60" s="7"/>
      <c r="K60" s="7"/>
      <c r="L60" s="7"/>
      <c r="M60" s="7"/>
      <c r="N60" s="7"/>
    </row>
    <row r="61" spans="1:17" x14ac:dyDescent="0.25">
      <c r="C61"/>
      <c r="D61" s="7"/>
      <c r="E61" s="7"/>
      <c r="F61" s="7"/>
      <c r="G61" s="7"/>
      <c r="H61" s="7"/>
      <c r="I61" s="7"/>
      <c r="J61" s="7"/>
      <c r="K61" s="7"/>
      <c r="L61" s="7"/>
      <c r="M61" s="7"/>
      <c r="N61" s="7"/>
    </row>
    <row r="62" spans="1:17" x14ac:dyDescent="0.25">
      <c r="C62"/>
    </row>
    <row r="63" spans="1:17" x14ac:dyDescent="0.25">
      <c r="C63"/>
    </row>
    <row r="64" spans="1:17"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sheetData>
  <sheetProtection password="CFF7" sheet="1" objects="1" scenarios="1"/>
  <mergeCells count="6">
    <mergeCell ref="F18:J18"/>
    <mergeCell ref="A1:P1"/>
    <mergeCell ref="G3:L3"/>
    <mergeCell ref="G6:L8"/>
    <mergeCell ref="G9:L9"/>
    <mergeCell ref="G5:H5"/>
  </mergeCells>
  <conditionalFormatting sqref="N4">
    <cfRule type="cellIs" dxfId="77" priority="6" operator="equal">
      <formula>"Error"</formula>
    </cfRule>
  </conditionalFormatting>
  <conditionalFormatting sqref="N3">
    <cfRule type="cellIs" dxfId="76" priority="5" operator="equal">
      <formula>"Error"</formula>
    </cfRule>
  </conditionalFormatting>
  <conditionalFormatting sqref="N5">
    <cfRule type="cellIs" dxfId="75" priority="4" operator="equal">
      <formula>"Error"</formula>
    </cfRule>
  </conditionalFormatting>
  <conditionalFormatting sqref="O4">
    <cfRule type="cellIs" dxfId="74" priority="3" operator="equal">
      <formula>"Error"</formula>
    </cfRule>
  </conditionalFormatting>
  <conditionalFormatting sqref="O3">
    <cfRule type="cellIs" dxfId="73" priority="2" operator="equal">
      <formula>"Error"</formula>
    </cfRule>
  </conditionalFormatting>
  <conditionalFormatting sqref="O5">
    <cfRule type="cellIs" dxfId="72"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Sheetlist</vt:lpstr>
      <vt:lpstr>SystemsDiagram</vt:lpstr>
      <vt:lpstr>Schoolchanges</vt:lpstr>
      <vt:lpstr>Rates</vt:lpstr>
      <vt:lpstr>Schools</vt:lpstr>
      <vt:lpstr>September Totals Check</vt:lpstr>
      <vt:lpstr>All Schools PIVOT SEP</vt:lpstr>
      <vt:lpstr>Sept All Transactions</vt:lpstr>
      <vt:lpstr>SchoolReport</vt:lpstr>
      <vt:lpstr>TPG</vt:lpstr>
      <vt:lpstr>TPGPAY</vt:lpstr>
      <vt:lpstr>TPGCR</vt:lpstr>
      <vt:lpstr>PPG</vt:lpstr>
      <vt:lpstr>PPGPAY</vt:lpstr>
      <vt:lpstr>PPGCR</vt:lpstr>
      <vt:lpstr>POST16</vt:lpstr>
      <vt:lpstr>POST16PAY</vt:lpstr>
      <vt:lpstr>HNPlaces</vt:lpstr>
      <vt:lpstr>HNPlacesPay</vt:lpstr>
      <vt:lpstr>MISC</vt:lpstr>
      <vt:lpstr>MiscPay</vt:lpstr>
      <vt:lpstr>MiscCR</vt:lpstr>
      <vt:lpstr>APT</vt:lpstr>
      <vt:lpstr>APTPay</vt:lpstr>
      <vt:lpstr>APTCR</vt:lpstr>
      <vt:lpstr>DEDEL</vt:lpstr>
      <vt:lpstr>DEDELCR</vt:lpstr>
      <vt:lpstr>GRANTS</vt:lpstr>
      <vt:lpstr>GRANTSPAY</vt:lpstr>
      <vt:lpstr>HN TOPUPS</vt:lpstr>
      <vt:lpstr>SEN</vt:lpstr>
      <vt:lpstr>SENPay</vt:lpstr>
      <vt:lpstr>Payroll Totals by Month</vt:lpstr>
      <vt:lpstr>PayrollCR</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2020-10-01T17:09:58Z</dcterms:modified>
</cp:coreProperties>
</file>